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105" windowWidth="12765" windowHeight="5715" tabRatio="807" firstSheet="2" activeTab="5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2-班级学员信息表" sheetId="7" r:id="rId5"/>
    <sheet name="3-收据记录表" sheetId="4" r:id="rId6"/>
    <sheet name="Sheet11" sheetId="30" state="hidden" r:id="rId7"/>
    <sheet name="4-咨询师业绩明细表" sheetId="9" r:id="rId8"/>
    <sheet name="5-课消明细表" sheetId="29" r:id="rId9"/>
    <sheet name="6-学员费用预警表" sheetId="25" r:id="rId10"/>
    <sheet name="7-市场业绩" sheetId="19" r:id="rId11"/>
    <sheet name="学习卡额度" sheetId="31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definedNames>
    <definedName name="_xlnm._FilterDatabase" localSheetId="13" hidden="1">'10-新增明细'!$A$1:$U$120</definedName>
    <definedName name="_xlnm._FilterDatabase" localSheetId="14" hidden="1">'11-减少明细'!$A$1:$Y$200</definedName>
    <definedName name="_xlnm._FilterDatabase" localSheetId="2" hidden="1">'1-学员信息表'!$A$1:$AC$2062</definedName>
    <definedName name="_xlnm._FilterDatabase" localSheetId="3" hidden="1">'2-班级信息'!$A$1:$AI$159</definedName>
    <definedName name="_xlnm._FilterDatabase" localSheetId="4" hidden="1">'2-班级学员信息表'!$A$1:$AH$1858</definedName>
    <definedName name="_xlnm._FilterDatabase" localSheetId="5" hidden="1">'3-收据记录表'!$A$1:$BI$2372</definedName>
    <definedName name="_xlnm._FilterDatabase" localSheetId="7" hidden="1">'4-咨询师业绩明细表'!$A$1:$N$64</definedName>
    <definedName name="_xlnm.Print_Area" localSheetId="10">'7-市场业绩'!$A$1:$AJ$37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'7-市场业绩'!$O$4:$X$4</definedName>
  </definedNames>
  <calcPr calcId="124519"/>
</workbook>
</file>

<file path=xl/calcChain.xml><?xml version="1.0" encoding="utf-8"?>
<calcChain xmlns="http://schemas.openxmlformats.org/spreadsheetml/2006/main">
  <c r="M146" i="7"/>
  <c r="H146"/>
  <c r="D53" i="22"/>
  <c r="M73" i="7"/>
  <c r="M74"/>
  <c r="M80"/>
  <c r="M82"/>
  <c r="M84"/>
  <c r="M86"/>
  <c r="M87"/>
  <c r="M89"/>
  <c r="M90"/>
  <c r="M91"/>
  <c r="M92"/>
  <c r="M93"/>
  <c r="M96"/>
  <c r="M97"/>
  <c r="M98"/>
  <c r="M99"/>
  <c r="M100"/>
  <c r="M104"/>
  <c r="M105"/>
  <c r="M106"/>
  <c r="M107"/>
  <c r="M110"/>
  <c r="M112"/>
  <c r="M117"/>
  <c r="M118"/>
  <c r="M119"/>
  <c r="M120"/>
  <c r="M121"/>
  <c r="M123"/>
  <c r="M124"/>
  <c r="M132"/>
  <c r="M133"/>
  <c r="M137"/>
  <c r="M138"/>
  <c r="M139"/>
  <c r="M140"/>
  <c r="M142"/>
  <c r="M143"/>
  <c r="M144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71"/>
  <c r="H2" i="25" l="1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I6" i="19" l="1"/>
  <c r="I7"/>
  <c r="I8"/>
  <c r="I9"/>
  <c r="I10"/>
  <c r="I11"/>
  <c r="I12"/>
  <c r="I13"/>
  <c r="I14"/>
  <c r="I15"/>
  <c r="I17"/>
  <c r="I18"/>
  <c r="I5"/>
  <c r="H6"/>
  <c r="H7"/>
  <c r="H8"/>
  <c r="H9"/>
  <c r="H10"/>
  <c r="H11"/>
  <c r="H12"/>
  <c r="H13"/>
  <c r="H17"/>
  <c r="H18"/>
  <c r="H5"/>
  <c r="AS17" i="4" l="1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3"/>
  <c r="AS4"/>
  <c r="AS5"/>
  <c r="AS6"/>
  <c r="AS7"/>
  <c r="AS8"/>
  <c r="AS9"/>
  <c r="AS10"/>
  <c r="AS11"/>
  <c r="AS12"/>
  <c r="AS13"/>
  <c r="AS14"/>
  <c r="AS15"/>
  <c r="AS16"/>
  <c r="AS2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676"/>
  <c r="AS677"/>
  <c r="AS678"/>
  <c r="AS679"/>
  <c r="AS680"/>
  <c r="AS681"/>
  <c r="AS682"/>
  <c r="AS683"/>
  <c r="AS684"/>
  <c r="AS685"/>
  <c r="AS686"/>
  <c r="AS687"/>
  <c r="AS688"/>
  <c r="AS689"/>
  <c r="AS690"/>
  <c r="AS691"/>
  <c r="AS692"/>
  <c r="AS693"/>
  <c r="AS694"/>
  <c r="AS695"/>
  <c r="AS696"/>
  <c r="AS697"/>
  <c r="AS698"/>
  <c r="AS699"/>
  <c r="AS700"/>
  <c r="AS701"/>
  <c r="AS702"/>
  <c r="AS703"/>
  <c r="AS704"/>
  <c r="AS705"/>
  <c r="AS706"/>
  <c r="AS707"/>
  <c r="AS708"/>
  <c r="AS709"/>
  <c r="AS710"/>
  <c r="AS711"/>
  <c r="AS712"/>
  <c r="AS713"/>
  <c r="AS714"/>
  <c r="AS715"/>
  <c r="AS716"/>
  <c r="AS717"/>
  <c r="AS718"/>
  <c r="AS719"/>
  <c r="AS720"/>
  <c r="AS721"/>
  <c r="AS722"/>
  <c r="AS723"/>
  <c r="AS724"/>
  <c r="AS725"/>
  <c r="AS726"/>
  <c r="AS727"/>
  <c r="AS728"/>
  <c r="AS729"/>
  <c r="AS730"/>
  <c r="AS731"/>
  <c r="AS732"/>
  <c r="AS733"/>
  <c r="AS734"/>
  <c r="AS735"/>
  <c r="AS736"/>
  <c r="AS737"/>
  <c r="AS738"/>
  <c r="AS739"/>
  <c r="AS740"/>
  <c r="AS741"/>
  <c r="AS742"/>
  <c r="AS743"/>
  <c r="AS744"/>
  <c r="AS745"/>
  <c r="AS746"/>
  <c r="AS747"/>
  <c r="AS748"/>
  <c r="AS749"/>
  <c r="AS750"/>
  <c r="AS751"/>
  <c r="AS752"/>
  <c r="AS753"/>
  <c r="AS754"/>
  <c r="AS755"/>
  <c r="AS756"/>
  <c r="AS757"/>
  <c r="AS758"/>
  <c r="AS759"/>
  <c r="AS760"/>
  <c r="AS761"/>
  <c r="AS762"/>
  <c r="AS763"/>
  <c r="AS764"/>
  <c r="AS765"/>
  <c r="AS766"/>
  <c r="AS767"/>
  <c r="AS768"/>
  <c r="AS769"/>
  <c r="AS770"/>
  <c r="AS771"/>
  <c r="AS772"/>
  <c r="AS773"/>
  <c r="AS774"/>
  <c r="AS775"/>
  <c r="AS776"/>
  <c r="AS777"/>
  <c r="AS778"/>
  <c r="AS779"/>
  <c r="AS780"/>
  <c r="AS781"/>
  <c r="AS782"/>
  <c r="AS783"/>
  <c r="AS784"/>
  <c r="AS785"/>
  <c r="AS786"/>
  <c r="AS787"/>
  <c r="AS788"/>
  <c r="AS789"/>
  <c r="AS790"/>
  <c r="AS791"/>
  <c r="AS792"/>
  <c r="AS793"/>
  <c r="AS794"/>
  <c r="AS795"/>
  <c r="AS796"/>
  <c r="AS797"/>
  <c r="AS798"/>
  <c r="AS799"/>
  <c r="AS800"/>
  <c r="AS801"/>
  <c r="AS802"/>
  <c r="AS803"/>
  <c r="AS804"/>
  <c r="AS805"/>
  <c r="AS806"/>
  <c r="AS807"/>
  <c r="AS808"/>
  <c r="AS809"/>
  <c r="AS810"/>
  <c r="AS811"/>
  <c r="AS812"/>
  <c r="AS813"/>
  <c r="AS814"/>
  <c r="AS815"/>
  <c r="AS816"/>
  <c r="AS817"/>
  <c r="AS818"/>
  <c r="AS819"/>
  <c r="AS820"/>
  <c r="AS821"/>
  <c r="AS822"/>
  <c r="AS823"/>
  <c r="AS824"/>
  <c r="AS825"/>
  <c r="AS826"/>
  <c r="AS827"/>
  <c r="AS828"/>
  <c r="AS829"/>
  <c r="AS830"/>
  <c r="AS831"/>
  <c r="AS832"/>
  <c r="AS833"/>
  <c r="AS834"/>
  <c r="AS835"/>
  <c r="AS836"/>
  <c r="AS837"/>
  <c r="AS838"/>
  <c r="AS839"/>
  <c r="AS840"/>
  <c r="AS841"/>
  <c r="AS842"/>
  <c r="AS843"/>
  <c r="AS844"/>
  <c r="AS845"/>
  <c r="AS846"/>
  <c r="AS847"/>
  <c r="AS848"/>
  <c r="AS849"/>
  <c r="AS850"/>
  <c r="AS851"/>
  <c r="AS852"/>
  <c r="AS853"/>
  <c r="AS854"/>
  <c r="AS855"/>
  <c r="AS856"/>
  <c r="AS857"/>
  <c r="AS858"/>
  <c r="AS859"/>
  <c r="AS860"/>
  <c r="AS861"/>
  <c r="AS862"/>
  <c r="AS863"/>
  <c r="AS864"/>
  <c r="AS865"/>
  <c r="AS866"/>
  <c r="AS867"/>
  <c r="AS868"/>
  <c r="AS869"/>
  <c r="AS870"/>
  <c r="AS871"/>
  <c r="AS872"/>
  <c r="AS873"/>
  <c r="AS874"/>
  <c r="AS875"/>
  <c r="AS876"/>
  <c r="AS877"/>
  <c r="AS878"/>
  <c r="AS879"/>
  <c r="AS880"/>
  <c r="AS881"/>
  <c r="AS882"/>
  <c r="AS883"/>
  <c r="AS884"/>
  <c r="AS885"/>
  <c r="AS886"/>
  <c r="AS887"/>
  <c r="AS888"/>
  <c r="AS889"/>
  <c r="AS890"/>
  <c r="AS891"/>
  <c r="AS892"/>
  <c r="AS893"/>
  <c r="AS894"/>
  <c r="AS895"/>
  <c r="AS896"/>
  <c r="AS897"/>
  <c r="AS898"/>
  <c r="AS899"/>
  <c r="AS900"/>
  <c r="AS901"/>
  <c r="AS902"/>
  <c r="AS903"/>
  <c r="AS904"/>
  <c r="AS905"/>
  <c r="AS906"/>
  <c r="AS907"/>
  <c r="AS908"/>
  <c r="AS909"/>
  <c r="AS910"/>
  <c r="AS911"/>
  <c r="AS912"/>
  <c r="AS913"/>
  <c r="AS914"/>
  <c r="AS915"/>
  <c r="AS916"/>
  <c r="AS917"/>
  <c r="AS918"/>
  <c r="AS919"/>
  <c r="AS920"/>
  <c r="AS921"/>
  <c r="AS922"/>
  <c r="AS923"/>
  <c r="AS924"/>
  <c r="AS925"/>
  <c r="AS926"/>
  <c r="AS927"/>
  <c r="AS928"/>
  <c r="AS929"/>
  <c r="AS930"/>
  <c r="AS931"/>
  <c r="AS932"/>
  <c r="AS933"/>
  <c r="AS934"/>
  <c r="AS935"/>
  <c r="AS936"/>
  <c r="AS937"/>
  <c r="AS938"/>
  <c r="AS939"/>
  <c r="AS940"/>
  <c r="AS941"/>
  <c r="AS942"/>
  <c r="AS943"/>
  <c r="AS944"/>
  <c r="AS945"/>
  <c r="AS946"/>
  <c r="AS947"/>
  <c r="AS948"/>
  <c r="AS949"/>
  <c r="AS950"/>
  <c r="AS951"/>
  <c r="AS952"/>
  <c r="AS953"/>
  <c r="AS954"/>
  <c r="AS955"/>
  <c r="AS956"/>
  <c r="AS957"/>
  <c r="AS958"/>
  <c r="AS959"/>
  <c r="AS960"/>
  <c r="AS961"/>
  <c r="AS962"/>
  <c r="AS963"/>
  <c r="AS964"/>
  <c r="AS965"/>
  <c r="AS966"/>
  <c r="AS967"/>
  <c r="AS968"/>
  <c r="AS969"/>
  <c r="AS970"/>
  <c r="AS971"/>
  <c r="AS972"/>
  <c r="AS973"/>
  <c r="AS974"/>
  <c r="AS975"/>
  <c r="AS976"/>
  <c r="AS977"/>
  <c r="AS978"/>
  <c r="AS979"/>
  <c r="AS980"/>
  <c r="AS981"/>
  <c r="AS982"/>
  <c r="AS983"/>
  <c r="AS984"/>
  <c r="AS985"/>
  <c r="AS986"/>
  <c r="AS987"/>
  <c r="AS988"/>
  <c r="AS989"/>
  <c r="AS990"/>
  <c r="AS991"/>
  <c r="AS992"/>
  <c r="AS993"/>
  <c r="AS994"/>
  <c r="AS995"/>
  <c r="AS996"/>
  <c r="AS997"/>
  <c r="AS998"/>
  <c r="AS999"/>
  <c r="AS1000"/>
  <c r="AT3"/>
  <c r="AU3"/>
  <c r="AV3"/>
  <c r="AT4"/>
  <c r="AU4"/>
  <c r="AV4"/>
  <c r="AT5"/>
  <c r="AU5"/>
  <c r="AV5"/>
  <c r="AT6"/>
  <c r="AU6"/>
  <c r="AV6"/>
  <c r="AT7"/>
  <c r="AU7"/>
  <c r="AV7"/>
  <c r="AT8"/>
  <c r="AU8"/>
  <c r="AV8"/>
  <c r="AT9"/>
  <c r="AU9"/>
  <c r="AV9"/>
  <c r="AT10"/>
  <c r="AU10"/>
  <c r="AV10"/>
  <c r="AT11"/>
  <c r="AU11"/>
  <c r="AV11"/>
  <c r="AT12"/>
  <c r="AU12"/>
  <c r="AV12"/>
  <c r="AT13"/>
  <c r="AU13"/>
  <c r="AV13"/>
  <c r="AT14"/>
  <c r="AU14"/>
  <c r="AV14"/>
  <c r="AT15"/>
  <c r="AU15"/>
  <c r="AV15"/>
  <c r="AT16"/>
  <c r="AU16"/>
  <c r="AV16"/>
  <c r="AT17"/>
  <c r="AU17"/>
  <c r="AV17"/>
  <c r="AT18"/>
  <c r="AU18"/>
  <c r="AV18"/>
  <c r="AT19"/>
  <c r="AU19"/>
  <c r="AV19"/>
  <c r="AT20"/>
  <c r="AU20"/>
  <c r="AV20"/>
  <c r="AT21"/>
  <c r="AU21"/>
  <c r="AV21"/>
  <c r="AT22"/>
  <c r="AU22"/>
  <c r="AV22"/>
  <c r="AT23"/>
  <c r="AU23"/>
  <c r="AV23"/>
  <c r="AT24"/>
  <c r="AU24"/>
  <c r="AV24"/>
  <c r="AT25"/>
  <c r="AU25"/>
  <c r="AV25"/>
  <c r="AT26"/>
  <c r="AU26"/>
  <c r="AV26"/>
  <c r="AT27"/>
  <c r="AU27"/>
  <c r="AV27"/>
  <c r="AT28"/>
  <c r="AU28"/>
  <c r="AV28"/>
  <c r="AT29"/>
  <c r="AU29"/>
  <c r="AV29"/>
  <c r="AT30"/>
  <c r="AU30"/>
  <c r="AV30"/>
  <c r="AT31"/>
  <c r="AU31"/>
  <c r="AV31"/>
  <c r="AT32"/>
  <c r="AU32"/>
  <c r="AV32"/>
  <c r="AT33"/>
  <c r="AU33"/>
  <c r="AV33"/>
  <c r="AT34"/>
  <c r="AU34"/>
  <c r="AV34"/>
  <c r="AT35"/>
  <c r="AU35"/>
  <c r="AV35"/>
  <c r="AT36"/>
  <c r="AU36"/>
  <c r="AV36"/>
  <c r="AT37"/>
  <c r="AU37"/>
  <c r="AV37"/>
  <c r="AT38"/>
  <c r="AU38"/>
  <c r="AV38"/>
  <c r="AT39"/>
  <c r="AU39"/>
  <c r="AV39"/>
  <c r="AT40"/>
  <c r="AU40"/>
  <c r="AV40"/>
  <c r="AT41"/>
  <c r="AU41"/>
  <c r="AV41"/>
  <c r="AT42"/>
  <c r="AU42"/>
  <c r="AV42"/>
  <c r="AT43"/>
  <c r="AU43"/>
  <c r="AV43"/>
  <c r="AT44"/>
  <c r="AU44"/>
  <c r="AV44"/>
  <c r="AT45"/>
  <c r="AU45"/>
  <c r="AV45"/>
  <c r="AT46"/>
  <c r="AU46"/>
  <c r="AV46"/>
  <c r="AT47"/>
  <c r="AU47"/>
  <c r="AV47"/>
  <c r="AT48"/>
  <c r="AU48"/>
  <c r="AV48"/>
  <c r="AT49"/>
  <c r="AU49"/>
  <c r="AV49"/>
  <c r="AT50"/>
  <c r="AU50"/>
  <c r="AV50"/>
  <c r="AT51"/>
  <c r="AU51"/>
  <c r="AV51"/>
  <c r="AT52"/>
  <c r="AU52"/>
  <c r="AV52"/>
  <c r="AT53"/>
  <c r="AU53"/>
  <c r="AV53"/>
  <c r="AT54"/>
  <c r="AU54"/>
  <c r="AV54"/>
  <c r="AT55"/>
  <c r="AU55"/>
  <c r="AV55"/>
  <c r="AT56"/>
  <c r="AU56"/>
  <c r="AV56"/>
  <c r="AT57"/>
  <c r="AU57"/>
  <c r="AV57"/>
  <c r="AT58"/>
  <c r="AU58"/>
  <c r="AV58"/>
  <c r="AT59"/>
  <c r="AU59"/>
  <c r="AV59"/>
  <c r="AT60"/>
  <c r="AU60"/>
  <c r="AV60"/>
  <c r="AT61"/>
  <c r="AU61"/>
  <c r="AV61"/>
  <c r="AT62"/>
  <c r="AU62"/>
  <c r="AV62"/>
  <c r="AT63"/>
  <c r="AU63"/>
  <c r="AV63"/>
  <c r="AT64"/>
  <c r="AU64"/>
  <c r="AV64"/>
  <c r="AT65"/>
  <c r="AU65"/>
  <c r="AV65"/>
  <c r="AT66"/>
  <c r="AU66"/>
  <c r="AV66"/>
  <c r="AT67"/>
  <c r="AU67"/>
  <c r="AV67"/>
  <c r="AT68"/>
  <c r="AU68"/>
  <c r="AV68"/>
  <c r="AT69"/>
  <c r="AU69"/>
  <c r="AV69"/>
  <c r="AT70"/>
  <c r="AU70"/>
  <c r="AV70"/>
  <c r="AT71"/>
  <c r="AU71"/>
  <c r="AV71"/>
  <c r="AT72"/>
  <c r="AU72"/>
  <c r="AV72"/>
  <c r="AT73"/>
  <c r="AU73"/>
  <c r="AV73"/>
  <c r="AT74"/>
  <c r="AU74"/>
  <c r="AV74"/>
  <c r="AT75"/>
  <c r="AU75"/>
  <c r="AV75"/>
  <c r="AT76"/>
  <c r="AU76"/>
  <c r="AV76"/>
  <c r="AT77"/>
  <c r="AU77"/>
  <c r="AV77"/>
  <c r="AT78"/>
  <c r="AU78"/>
  <c r="AV78"/>
  <c r="AT79"/>
  <c r="AU79"/>
  <c r="AV79"/>
  <c r="AT80"/>
  <c r="AU80"/>
  <c r="AV80"/>
  <c r="AT81"/>
  <c r="AU81"/>
  <c r="AV81"/>
  <c r="AT82"/>
  <c r="AU82"/>
  <c r="AV82"/>
  <c r="AT83"/>
  <c r="AU83"/>
  <c r="AV83"/>
  <c r="AT84"/>
  <c r="AU84"/>
  <c r="AV84"/>
  <c r="AT85"/>
  <c r="AU85"/>
  <c r="AV85"/>
  <c r="AT86"/>
  <c r="AU86"/>
  <c r="AV86"/>
  <c r="AT87"/>
  <c r="AU87"/>
  <c r="AV87"/>
  <c r="AT88"/>
  <c r="AU88"/>
  <c r="AV88"/>
  <c r="AT89"/>
  <c r="AU89"/>
  <c r="AV89"/>
  <c r="AT90"/>
  <c r="AU90"/>
  <c r="AV90"/>
  <c r="AT91"/>
  <c r="AU91"/>
  <c r="AV91"/>
  <c r="AT92"/>
  <c r="AU92"/>
  <c r="AV92"/>
  <c r="AT93"/>
  <c r="AU93"/>
  <c r="AV93"/>
  <c r="AT94"/>
  <c r="AU94"/>
  <c r="AV94"/>
  <c r="AT95"/>
  <c r="AU95"/>
  <c r="AV95"/>
  <c r="AT96"/>
  <c r="AU96"/>
  <c r="AV96"/>
  <c r="AT97"/>
  <c r="AU97"/>
  <c r="AV97"/>
  <c r="AT98"/>
  <c r="AU98"/>
  <c r="AV98"/>
  <c r="AT99"/>
  <c r="AU99"/>
  <c r="AV99"/>
  <c r="AT100"/>
  <c r="AU100"/>
  <c r="AV100"/>
  <c r="AT101"/>
  <c r="AU101"/>
  <c r="AV101"/>
  <c r="AT102"/>
  <c r="AU102"/>
  <c r="AV102"/>
  <c r="AT103"/>
  <c r="AU103"/>
  <c r="AV103"/>
  <c r="AT104"/>
  <c r="AU104"/>
  <c r="AV104"/>
  <c r="AT105"/>
  <c r="AU105"/>
  <c r="AV105"/>
  <c r="AT106"/>
  <c r="AU106"/>
  <c r="AV106"/>
  <c r="AT107"/>
  <c r="AU107"/>
  <c r="AV107"/>
  <c r="AT108"/>
  <c r="AU108"/>
  <c r="AV108"/>
  <c r="AT109"/>
  <c r="AU109"/>
  <c r="AV109"/>
  <c r="AT110"/>
  <c r="AU110"/>
  <c r="AV110"/>
  <c r="AT111"/>
  <c r="AU111"/>
  <c r="AV111"/>
  <c r="AT112"/>
  <c r="AU112"/>
  <c r="AV112"/>
  <c r="AT113"/>
  <c r="AU113"/>
  <c r="AV113"/>
  <c r="AT114"/>
  <c r="AU114"/>
  <c r="AV114"/>
  <c r="AT115"/>
  <c r="AU115"/>
  <c r="AV115"/>
  <c r="AT116"/>
  <c r="AU116"/>
  <c r="AV116"/>
  <c r="AT117"/>
  <c r="AU117"/>
  <c r="AV117"/>
  <c r="AT118"/>
  <c r="AU118"/>
  <c r="AV118"/>
  <c r="AT119"/>
  <c r="AU119"/>
  <c r="AV119"/>
  <c r="AT120"/>
  <c r="AU120"/>
  <c r="AV120"/>
  <c r="AT121"/>
  <c r="AU121"/>
  <c r="AV121"/>
  <c r="AT122"/>
  <c r="AU122"/>
  <c r="AV122"/>
  <c r="AT123"/>
  <c r="AU123"/>
  <c r="AV123"/>
  <c r="AT124"/>
  <c r="AU124"/>
  <c r="AV124"/>
  <c r="AT125"/>
  <c r="AU125"/>
  <c r="AV125"/>
  <c r="AT126"/>
  <c r="AU126"/>
  <c r="AV126"/>
  <c r="AT127"/>
  <c r="AU127"/>
  <c r="AV127"/>
  <c r="AT128"/>
  <c r="AU128"/>
  <c r="AV128"/>
  <c r="AT129"/>
  <c r="AU129"/>
  <c r="AV129"/>
  <c r="AT130"/>
  <c r="AU130"/>
  <c r="AV130"/>
  <c r="AT131"/>
  <c r="AU131"/>
  <c r="AV131"/>
  <c r="AT132"/>
  <c r="AU132"/>
  <c r="AV132"/>
  <c r="AT133"/>
  <c r="AU133"/>
  <c r="AV133"/>
  <c r="AT134"/>
  <c r="AU134"/>
  <c r="AV134"/>
  <c r="AT135"/>
  <c r="AU135"/>
  <c r="AV135"/>
  <c r="AT136"/>
  <c r="AU136"/>
  <c r="AV136"/>
  <c r="AT137"/>
  <c r="AU137"/>
  <c r="AV137"/>
  <c r="AT138"/>
  <c r="AU138"/>
  <c r="AV138"/>
  <c r="AT139"/>
  <c r="AU139"/>
  <c r="AV139"/>
  <c r="AT140"/>
  <c r="AU140"/>
  <c r="AV140"/>
  <c r="AT141"/>
  <c r="AU141"/>
  <c r="AV141"/>
  <c r="AT142"/>
  <c r="AU142"/>
  <c r="AV142"/>
  <c r="AT143"/>
  <c r="AU143"/>
  <c r="AV143"/>
  <c r="AT144"/>
  <c r="AU144"/>
  <c r="AV144"/>
  <c r="AT145"/>
  <c r="AU145"/>
  <c r="AV145"/>
  <c r="AT146"/>
  <c r="AU146"/>
  <c r="AV146"/>
  <c r="AT147"/>
  <c r="AU147"/>
  <c r="AV147"/>
  <c r="AT148"/>
  <c r="AU148"/>
  <c r="AV148"/>
  <c r="AT149"/>
  <c r="AU149"/>
  <c r="AV149"/>
  <c r="AT150"/>
  <c r="AU150"/>
  <c r="AV150"/>
  <c r="AT151"/>
  <c r="AU151"/>
  <c r="AV151"/>
  <c r="AT152"/>
  <c r="AU152"/>
  <c r="AV152"/>
  <c r="AT153"/>
  <c r="AU153"/>
  <c r="AV153"/>
  <c r="AT154"/>
  <c r="AU154"/>
  <c r="AV154"/>
  <c r="AT155"/>
  <c r="AU155"/>
  <c r="AV155"/>
  <c r="AT156"/>
  <c r="AU156"/>
  <c r="AV156"/>
  <c r="AT157"/>
  <c r="AU157"/>
  <c r="AV157"/>
  <c r="AT158"/>
  <c r="AU158"/>
  <c r="AV158"/>
  <c r="AT159"/>
  <c r="AU159"/>
  <c r="AV159"/>
  <c r="AT160"/>
  <c r="AU160"/>
  <c r="AV160"/>
  <c r="AT161"/>
  <c r="AU161"/>
  <c r="AV161"/>
  <c r="AT162"/>
  <c r="AU162"/>
  <c r="AV162"/>
  <c r="AT163"/>
  <c r="AU163"/>
  <c r="AV163"/>
  <c r="AT164"/>
  <c r="AU164"/>
  <c r="AV164"/>
  <c r="AT165"/>
  <c r="AU165"/>
  <c r="AV165"/>
  <c r="AT166"/>
  <c r="AU166"/>
  <c r="AV166"/>
  <c r="AT167"/>
  <c r="AU167"/>
  <c r="AV167"/>
  <c r="AT168"/>
  <c r="AU168"/>
  <c r="AV168"/>
  <c r="AT169"/>
  <c r="AU169"/>
  <c r="AV169"/>
  <c r="AT170"/>
  <c r="AU170"/>
  <c r="AV170"/>
  <c r="AT171"/>
  <c r="AU171"/>
  <c r="AV171"/>
  <c r="AT172"/>
  <c r="AU172"/>
  <c r="AV172"/>
  <c r="AT173"/>
  <c r="AU173"/>
  <c r="AV173"/>
  <c r="AT174"/>
  <c r="AU174"/>
  <c r="AV174"/>
  <c r="AT175"/>
  <c r="AU175"/>
  <c r="AV175"/>
  <c r="AT176"/>
  <c r="AU176"/>
  <c r="AV176"/>
  <c r="AT177"/>
  <c r="AU177"/>
  <c r="AV177"/>
  <c r="AT178"/>
  <c r="AU178"/>
  <c r="AV178"/>
  <c r="AT179"/>
  <c r="AU179"/>
  <c r="AV179"/>
  <c r="AT180"/>
  <c r="AU180"/>
  <c r="AV180"/>
  <c r="AT181"/>
  <c r="AU181"/>
  <c r="AV181"/>
  <c r="AT182"/>
  <c r="AU182"/>
  <c r="AV182"/>
  <c r="AT183"/>
  <c r="AU183"/>
  <c r="AV183"/>
  <c r="AT184"/>
  <c r="AU184"/>
  <c r="AV184"/>
  <c r="AT185"/>
  <c r="AU185"/>
  <c r="AV185"/>
  <c r="AT186"/>
  <c r="AU186"/>
  <c r="AV186"/>
  <c r="AT187"/>
  <c r="AU187"/>
  <c r="AV187"/>
  <c r="AT188"/>
  <c r="AU188"/>
  <c r="AV188"/>
  <c r="AT189"/>
  <c r="AU189"/>
  <c r="AV189"/>
  <c r="AT190"/>
  <c r="AU190"/>
  <c r="AV190"/>
  <c r="AT191"/>
  <c r="AU191"/>
  <c r="AV191"/>
  <c r="AT192"/>
  <c r="AU192"/>
  <c r="AV192"/>
  <c r="AT193"/>
  <c r="AU193"/>
  <c r="AV193"/>
  <c r="AT194"/>
  <c r="AU194"/>
  <c r="AV194"/>
  <c r="AT195"/>
  <c r="AU195"/>
  <c r="AV195"/>
  <c r="AT196"/>
  <c r="AU196"/>
  <c r="AV196"/>
  <c r="AT197"/>
  <c r="AU197"/>
  <c r="AV197"/>
  <c r="AT198"/>
  <c r="AU198"/>
  <c r="AV198"/>
  <c r="AT199"/>
  <c r="AU199"/>
  <c r="AV199"/>
  <c r="AT200"/>
  <c r="AU200"/>
  <c r="AV200"/>
  <c r="AT201"/>
  <c r="AU201"/>
  <c r="AV201"/>
  <c r="AT202"/>
  <c r="AU202"/>
  <c r="AV202"/>
  <c r="AT203"/>
  <c r="AU203"/>
  <c r="AV203"/>
  <c r="AT204"/>
  <c r="AU204"/>
  <c r="AV204"/>
  <c r="AT205"/>
  <c r="AU205"/>
  <c r="AV205"/>
  <c r="AT206"/>
  <c r="AU206"/>
  <c r="AV206"/>
  <c r="AT207"/>
  <c r="AU207"/>
  <c r="AV207"/>
  <c r="AT208"/>
  <c r="AU208"/>
  <c r="AV208"/>
  <c r="AT209"/>
  <c r="AU209"/>
  <c r="AV209"/>
  <c r="AT210"/>
  <c r="AU210"/>
  <c r="AV210"/>
  <c r="AT211"/>
  <c r="AU211"/>
  <c r="AV211"/>
  <c r="AT212"/>
  <c r="AU212"/>
  <c r="AV212"/>
  <c r="AT213"/>
  <c r="AU213"/>
  <c r="AV213"/>
  <c r="AT214"/>
  <c r="AU214"/>
  <c r="AV214"/>
  <c r="AT215"/>
  <c r="AU215"/>
  <c r="AV215"/>
  <c r="AT216"/>
  <c r="AU216"/>
  <c r="AV216"/>
  <c r="AT217"/>
  <c r="AU217"/>
  <c r="AV217"/>
  <c r="AT218"/>
  <c r="AU218"/>
  <c r="AV218"/>
  <c r="AT219"/>
  <c r="AU219"/>
  <c r="AV219"/>
  <c r="AT220"/>
  <c r="AU220"/>
  <c r="AV220"/>
  <c r="AT221"/>
  <c r="AU221"/>
  <c r="AV221"/>
  <c r="AT222"/>
  <c r="AU222"/>
  <c r="AV222"/>
  <c r="AT223"/>
  <c r="AU223"/>
  <c r="AV223"/>
  <c r="AT224"/>
  <c r="AU224"/>
  <c r="AV224"/>
  <c r="AT225"/>
  <c r="AU225"/>
  <c r="AV225"/>
  <c r="AT226"/>
  <c r="AU226"/>
  <c r="AV226"/>
  <c r="AT227"/>
  <c r="AU227"/>
  <c r="AV227"/>
  <c r="AT228"/>
  <c r="AU228"/>
  <c r="AV228"/>
  <c r="AT229"/>
  <c r="AU229"/>
  <c r="AV229"/>
  <c r="AT230"/>
  <c r="AU230"/>
  <c r="AV230"/>
  <c r="AT231"/>
  <c r="AU231"/>
  <c r="AV231"/>
  <c r="AT232"/>
  <c r="AU232"/>
  <c r="AV232"/>
  <c r="AT233"/>
  <c r="AU233"/>
  <c r="AV233"/>
  <c r="AT234"/>
  <c r="AU234"/>
  <c r="AV234"/>
  <c r="AT235"/>
  <c r="AU235"/>
  <c r="AV235"/>
  <c r="AT236"/>
  <c r="AU236"/>
  <c r="AV236"/>
  <c r="AT237"/>
  <c r="AU237"/>
  <c r="AV237"/>
  <c r="AT238"/>
  <c r="AU238"/>
  <c r="AV238"/>
  <c r="AT239"/>
  <c r="AU239"/>
  <c r="AV239"/>
  <c r="AT240"/>
  <c r="AU240"/>
  <c r="AV240"/>
  <c r="AT241"/>
  <c r="AU241"/>
  <c r="AV241"/>
  <c r="AT242"/>
  <c r="AU242"/>
  <c r="AV242"/>
  <c r="AT243"/>
  <c r="AU243"/>
  <c r="AV243"/>
  <c r="AT244"/>
  <c r="AU244"/>
  <c r="AV244"/>
  <c r="AT245"/>
  <c r="AU245"/>
  <c r="AV245"/>
  <c r="AT246"/>
  <c r="AU246"/>
  <c r="AV246"/>
  <c r="AT247"/>
  <c r="AU247"/>
  <c r="AV247"/>
  <c r="AT248"/>
  <c r="AU248"/>
  <c r="AV248"/>
  <c r="AT249"/>
  <c r="AU249"/>
  <c r="AV249"/>
  <c r="AT250"/>
  <c r="AU250"/>
  <c r="AV250"/>
  <c r="AT251"/>
  <c r="AU251"/>
  <c r="AV251"/>
  <c r="AT252"/>
  <c r="AU252"/>
  <c r="AV252"/>
  <c r="AT253"/>
  <c r="AU253"/>
  <c r="AV253"/>
  <c r="AT254"/>
  <c r="AU254"/>
  <c r="AV254"/>
  <c r="AT255"/>
  <c r="AU255"/>
  <c r="AV255"/>
  <c r="AT256"/>
  <c r="AU256"/>
  <c r="AV256"/>
  <c r="AT257"/>
  <c r="AU257"/>
  <c r="AV257"/>
  <c r="AT258"/>
  <c r="AU258"/>
  <c r="AV258"/>
  <c r="AT259"/>
  <c r="AU259"/>
  <c r="AV259"/>
  <c r="AT260"/>
  <c r="AU260"/>
  <c r="AV260"/>
  <c r="AT261"/>
  <c r="AU261"/>
  <c r="AV261"/>
  <c r="AT262"/>
  <c r="AU262"/>
  <c r="AV262"/>
  <c r="AT263"/>
  <c r="AU263"/>
  <c r="AV263"/>
  <c r="AT264"/>
  <c r="AU264"/>
  <c r="AV264"/>
  <c r="AT265"/>
  <c r="AU265"/>
  <c r="AV265"/>
  <c r="AT266"/>
  <c r="AU266"/>
  <c r="AV266"/>
  <c r="AT267"/>
  <c r="AU267"/>
  <c r="AV267"/>
  <c r="AT268"/>
  <c r="AU268"/>
  <c r="AV268"/>
  <c r="AT269"/>
  <c r="AU269"/>
  <c r="AV269"/>
  <c r="AT270"/>
  <c r="AU270"/>
  <c r="AV270"/>
  <c r="AT271"/>
  <c r="AU271"/>
  <c r="AV271"/>
  <c r="AT272"/>
  <c r="AU272"/>
  <c r="AV272"/>
  <c r="AT273"/>
  <c r="AU273"/>
  <c r="AV273"/>
  <c r="AT274"/>
  <c r="AU274"/>
  <c r="AV274"/>
  <c r="AT275"/>
  <c r="AU275"/>
  <c r="AV275"/>
  <c r="AT276"/>
  <c r="AU276"/>
  <c r="AV276"/>
  <c r="AT277"/>
  <c r="AU277"/>
  <c r="AV277"/>
  <c r="AT278"/>
  <c r="AU278"/>
  <c r="AV278"/>
  <c r="AT279"/>
  <c r="AU279"/>
  <c r="AV279"/>
  <c r="AT280"/>
  <c r="AU280"/>
  <c r="AV280"/>
  <c r="AT281"/>
  <c r="AU281"/>
  <c r="AV281"/>
  <c r="AT282"/>
  <c r="AU282"/>
  <c r="AV282"/>
  <c r="AT283"/>
  <c r="AU283"/>
  <c r="AV283"/>
  <c r="AT284"/>
  <c r="AU284"/>
  <c r="AV284"/>
  <c r="AT285"/>
  <c r="AU285"/>
  <c r="AV285"/>
  <c r="AT286"/>
  <c r="AU286"/>
  <c r="AV286"/>
  <c r="AT287"/>
  <c r="AU287"/>
  <c r="AV287"/>
  <c r="AT288"/>
  <c r="AU288"/>
  <c r="AV288"/>
  <c r="AT289"/>
  <c r="AU289"/>
  <c r="AV289"/>
  <c r="AT290"/>
  <c r="AU290"/>
  <c r="AV290"/>
  <c r="AT291"/>
  <c r="AU291"/>
  <c r="AV291"/>
  <c r="AT292"/>
  <c r="AU292"/>
  <c r="AV292"/>
  <c r="AT293"/>
  <c r="AU293"/>
  <c r="AV293"/>
  <c r="AT294"/>
  <c r="AU294"/>
  <c r="AV294"/>
  <c r="AT295"/>
  <c r="AU295"/>
  <c r="AV295"/>
  <c r="AT296"/>
  <c r="AU296"/>
  <c r="AV296"/>
  <c r="AT297"/>
  <c r="AU297"/>
  <c r="AV297"/>
  <c r="AT298"/>
  <c r="AU298"/>
  <c r="AV298"/>
  <c r="AT299"/>
  <c r="AU299"/>
  <c r="AV299"/>
  <c r="AT300"/>
  <c r="AU300"/>
  <c r="AV300"/>
  <c r="AT301"/>
  <c r="AU301"/>
  <c r="AV301"/>
  <c r="AT302"/>
  <c r="AU302"/>
  <c r="AV302"/>
  <c r="AT303"/>
  <c r="AU303"/>
  <c r="AV303"/>
  <c r="AT304"/>
  <c r="AU304"/>
  <c r="AV304"/>
  <c r="AT305"/>
  <c r="AU305"/>
  <c r="AV305"/>
  <c r="AT306"/>
  <c r="AU306"/>
  <c r="AV306"/>
  <c r="AT307"/>
  <c r="AU307"/>
  <c r="AV307"/>
  <c r="AT308"/>
  <c r="AU308"/>
  <c r="AV308"/>
  <c r="AT309"/>
  <c r="AU309"/>
  <c r="AV309"/>
  <c r="AT310"/>
  <c r="AU310"/>
  <c r="AV310"/>
  <c r="AT311"/>
  <c r="AU311"/>
  <c r="AV311"/>
  <c r="AT312"/>
  <c r="AU312"/>
  <c r="AV312"/>
  <c r="AT313"/>
  <c r="AU313"/>
  <c r="AV313"/>
  <c r="AT314"/>
  <c r="AU314"/>
  <c r="AV314"/>
  <c r="AT315"/>
  <c r="AU315"/>
  <c r="AV315"/>
  <c r="AT316"/>
  <c r="AU316"/>
  <c r="AV316"/>
  <c r="AT317"/>
  <c r="AU317"/>
  <c r="AV317"/>
  <c r="AT318"/>
  <c r="AU318"/>
  <c r="AV318"/>
  <c r="AT319"/>
  <c r="AU319"/>
  <c r="AV319"/>
  <c r="AT320"/>
  <c r="AU320"/>
  <c r="AV320"/>
  <c r="AT321"/>
  <c r="AU321"/>
  <c r="AV321"/>
  <c r="AT322"/>
  <c r="AU322"/>
  <c r="AV322"/>
  <c r="AT323"/>
  <c r="AU323"/>
  <c r="AV323"/>
  <c r="AT324"/>
  <c r="AU324"/>
  <c r="AV324"/>
  <c r="AT325"/>
  <c r="AU325"/>
  <c r="AV325"/>
  <c r="AT326"/>
  <c r="AU326"/>
  <c r="AV326"/>
  <c r="AT327"/>
  <c r="AU327"/>
  <c r="AV327"/>
  <c r="AT328"/>
  <c r="AU328"/>
  <c r="AV328"/>
  <c r="AT329"/>
  <c r="AU329"/>
  <c r="AV329"/>
  <c r="AT330"/>
  <c r="AU330"/>
  <c r="AV330"/>
  <c r="AT331"/>
  <c r="AU331"/>
  <c r="AV331"/>
  <c r="AT332"/>
  <c r="AU332"/>
  <c r="AV332"/>
  <c r="AT333"/>
  <c r="AU333"/>
  <c r="AV333"/>
  <c r="AT334"/>
  <c r="AU334"/>
  <c r="AV334"/>
  <c r="AT335"/>
  <c r="AU335"/>
  <c r="AV335"/>
  <c r="AT336"/>
  <c r="AU336"/>
  <c r="AV336"/>
  <c r="AT337"/>
  <c r="AU337"/>
  <c r="AV337"/>
  <c r="AT338"/>
  <c r="AU338"/>
  <c r="AV338"/>
  <c r="AT339"/>
  <c r="AU339"/>
  <c r="AV339"/>
  <c r="AT340"/>
  <c r="AU340"/>
  <c r="AV340"/>
  <c r="AT341"/>
  <c r="AU341"/>
  <c r="AV341"/>
  <c r="AT342"/>
  <c r="AU342"/>
  <c r="AV342"/>
  <c r="AT343"/>
  <c r="AU343"/>
  <c r="AV343"/>
  <c r="AT344"/>
  <c r="AU344"/>
  <c r="AV344"/>
  <c r="AT345"/>
  <c r="AU345"/>
  <c r="AV345"/>
  <c r="AT346"/>
  <c r="AU346"/>
  <c r="AV346"/>
  <c r="AT347"/>
  <c r="AU347"/>
  <c r="AV347"/>
  <c r="AT348"/>
  <c r="AU348"/>
  <c r="AV348"/>
  <c r="AT349"/>
  <c r="AU349"/>
  <c r="AV349"/>
  <c r="AT350"/>
  <c r="AU350"/>
  <c r="AV350"/>
  <c r="AT351"/>
  <c r="AU351"/>
  <c r="AV351"/>
  <c r="AT352"/>
  <c r="AU352"/>
  <c r="AV352"/>
  <c r="AT353"/>
  <c r="AU353"/>
  <c r="AV353"/>
  <c r="AT354"/>
  <c r="AU354"/>
  <c r="AV354"/>
  <c r="AT355"/>
  <c r="AU355"/>
  <c r="AV355"/>
  <c r="AT356"/>
  <c r="AU356"/>
  <c r="AV356"/>
  <c r="AT357"/>
  <c r="AU357"/>
  <c r="AV357"/>
  <c r="AT358"/>
  <c r="AU358"/>
  <c r="AV358"/>
  <c r="AT359"/>
  <c r="AU359"/>
  <c r="AV359"/>
  <c r="AT360"/>
  <c r="AU360"/>
  <c r="AV360"/>
  <c r="AT361"/>
  <c r="AU361"/>
  <c r="AV361"/>
  <c r="AT362"/>
  <c r="AU362"/>
  <c r="AV362"/>
  <c r="AT363"/>
  <c r="AU363"/>
  <c r="AV363"/>
  <c r="AT364"/>
  <c r="AU364"/>
  <c r="AV364"/>
  <c r="AT365"/>
  <c r="AU365"/>
  <c r="AV365"/>
  <c r="AT366"/>
  <c r="AU366"/>
  <c r="AV366"/>
  <c r="AT367"/>
  <c r="AU367"/>
  <c r="AV367"/>
  <c r="AT368"/>
  <c r="AU368"/>
  <c r="AV368"/>
  <c r="AT369"/>
  <c r="AU369"/>
  <c r="AV369"/>
  <c r="AT370"/>
  <c r="AU370"/>
  <c r="AV370"/>
  <c r="AT371"/>
  <c r="AU371"/>
  <c r="AV371"/>
  <c r="AT372"/>
  <c r="AU372"/>
  <c r="AV372"/>
  <c r="AT373"/>
  <c r="AU373"/>
  <c r="AV373"/>
  <c r="AT374"/>
  <c r="AU374"/>
  <c r="AV374"/>
  <c r="AT375"/>
  <c r="AU375"/>
  <c r="AV375"/>
  <c r="AT376"/>
  <c r="AU376"/>
  <c r="AV376"/>
  <c r="AT377"/>
  <c r="AU377"/>
  <c r="AV377"/>
  <c r="AT378"/>
  <c r="AU378"/>
  <c r="AV378"/>
  <c r="AT379"/>
  <c r="AU379"/>
  <c r="AV379"/>
  <c r="AT380"/>
  <c r="AU380"/>
  <c r="AV380"/>
  <c r="AT381"/>
  <c r="AU381"/>
  <c r="AV381"/>
  <c r="AT382"/>
  <c r="AU382"/>
  <c r="AV382"/>
  <c r="AT383"/>
  <c r="AU383"/>
  <c r="AV383"/>
  <c r="AT384"/>
  <c r="AU384"/>
  <c r="AV384"/>
  <c r="AT385"/>
  <c r="AU385"/>
  <c r="AV385"/>
  <c r="AT386"/>
  <c r="AU386"/>
  <c r="AV386"/>
  <c r="AT387"/>
  <c r="AU387"/>
  <c r="AV387"/>
  <c r="AT388"/>
  <c r="AU388"/>
  <c r="AV388"/>
  <c r="AT389"/>
  <c r="AU389"/>
  <c r="AV389"/>
  <c r="AT390"/>
  <c r="AU390"/>
  <c r="AV390"/>
  <c r="AT391"/>
  <c r="AU391"/>
  <c r="AV391"/>
  <c r="AT392"/>
  <c r="AU392"/>
  <c r="AV392"/>
  <c r="AT393"/>
  <c r="AU393"/>
  <c r="AV393"/>
  <c r="AT394"/>
  <c r="AU394"/>
  <c r="AV394"/>
  <c r="AT395"/>
  <c r="AU395"/>
  <c r="AV395"/>
  <c r="AT396"/>
  <c r="AU396"/>
  <c r="AV396"/>
  <c r="AT397"/>
  <c r="AU397"/>
  <c r="AV397"/>
  <c r="AT398"/>
  <c r="AU398"/>
  <c r="AV398"/>
  <c r="AT399"/>
  <c r="AU399"/>
  <c r="AV399"/>
  <c r="AT400"/>
  <c r="AU400"/>
  <c r="AV400"/>
  <c r="AT401"/>
  <c r="AU401"/>
  <c r="AV401"/>
  <c r="AT402"/>
  <c r="AU402"/>
  <c r="AV402"/>
  <c r="AT403"/>
  <c r="AU403"/>
  <c r="AV403"/>
  <c r="AT404"/>
  <c r="AU404"/>
  <c r="AV404"/>
  <c r="AT405"/>
  <c r="AU405"/>
  <c r="AV405"/>
  <c r="AT406"/>
  <c r="AU406"/>
  <c r="AV406"/>
  <c r="AT407"/>
  <c r="AU407"/>
  <c r="AV407"/>
  <c r="AT408"/>
  <c r="AU408"/>
  <c r="AV408"/>
  <c r="AT409"/>
  <c r="AU409"/>
  <c r="AV409"/>
  <c r="AT410"/>
  <c r="AU410"/>
  <c r="AV410"/>
  <c r="AT411"/>
  <c r="AU411"/>
  <c r="AV411"/>
  <c r="AT412"/>
  <c r="AU412"/>
  <c r="AV412"/>
  <c r="AT413"/>
  <c r="AU413"/>
  <c r="AV413"/>
  <c r="AT414"/>
  <c r="AU414"/>
  <c r="AV414"/>
  <c r="AT415"/>
  <c r="AU415"/>
  <c r="AV415"/>
  <c r="AT416"/>
  <c r="AU416"/>
  <c r="AV416"/>
  <c r="AT417"/>
  <c r="AU417"/>
  <c r="AV417"/>
  <c r="AT418"/>
  <c r="AU418"/>
  <c r="AV418"/>
  <c r="AT419"/>
  <c r="AU419"/>
  <c r="AV419"/>
  <c r="AT420"/>
  <c r="AU420"/>
  <c r="AV420"/>
  <c r="AT421"/>
  <c r="AU421"/>
  <c r="AV421"/>
  <c r="AT422"/>
  <c r="AU422"/>
  <c r="AV422"/>
  <c r="AT423"/>
  <c r="AU423"/>
  <c r="AV423"/>
  <c r="AT424"/>
  <c r="AU424"/>
  <c r="AV424"/>
  <c r="AT425"/>
  <c r="AU425"/>
  <c r="AV425"/>
  <c r="AT426"/>
  <c r="AU426"/>
  <c r="AV426"/>
  <c r="AT427"/>
  <c r="AU427"/>
  <c r="AV427"/>
  <c r="AT428"/>
  <c r="AU428"/>
  <c r="AV428"/>
  <c r="AT429"/>
  <c r="AU429"/>
  <c r="AV429"/>
  <c r="AT430"/>
  <c r="AU430"/>
  <c r="AV430"/>
  <c r="AT431"/>
  <c r="AU431"/>
  <c r="AV431"/>
  <c r="AT432"/>
  <c r="AU432"/>
  <c r="AV432"/>
  <c r="AT433"/>
  <c r="AU433"/>
  <c r="AV433"/>
  <c r="AT434"/>
  <c r="AU434"/>
  <c r="AV434"/>
  <c r="AT435"/>
  <c r="AU435"/>
  <c r="AV435"/>
  <c r="AT436"/>
  <c r="AU436"/>
  <c r="AV436"/>
  <c r="AT437"/>
  <c r="AU437"/>
  <c r="AV437"/>
  <c r="AT438"/>
  <c r="AU438"/>
  <c r="AV438"/>
  <c r="AT439"/>
  <c r="AU439"/>
  <c r="AV439"/>
  <c r="AT440"/>
  <c r="AU440"/>
  <c r="AV440"/>
  <c r="AT441"/>
  <c r="AU441"/>
  <c r="AV441"/>
  <c r="AT442"/>
  <c r="AU442"/>
  <c r="AV442"/>
  <c r="AT443"/>
  <c r="AU443"/>
  <c r="AV443"/>
  <c r="AT444"/>
  <c r="AU444"/>
  <c r="AV444"/>
  <c r="AT445"/>
  <c r="AU445"/>
  <c r="AV445"/>
  <c r="AT446"/>
  <c r="AU446"/>
  <c r="AV446"/>
  <c r="AT447"/>
  <c r="AU447"/>
  <c r="AV447"/>
  <c r="AT448"/>
  <c r="AU448"/>
  <c r="AV448"/>
  <c r="AT449"/>
  <c r="AU449"/>
  <c r="AV449"/>
  <c r="AT450"/>
  <c r="AU450"/>
  <c r="AV450"/>
  <c r="AT451"/>
  <c r="AU451"/>
  <c r="AV451"/>
  <c r="AT452"/>
  <c r="AU452"/>
  <c r="AV452"/>
  <c r="AT453"/>
  <c r="AU453"/>
  <c r="AV453"/>
  <c r="AT454"/>
  <c r="AU454"/>
  <c r="AV454"/>
  <c r="AT455"/>
  <c r="AU455"/>
  <c r="AV455"/>
  <c r="AT456"/>
  <c r="AU456"/>
  <c r="AV456"/>
  <c r="AT457"/>
  <c r="AU457"/>
  <c r="AV457"/>
  <c r="AT458"/>
  <c r="AU458"/>
  <c r="AV458"/>
  <c r="AT459"/>
  <c r="AU459"/>
  <c r="AV459"/>
  <c r="AT460"/>
  <c r="AU460"/>
  <c r="AV460"/>
  <c r="AT461"/>
  <c r="AU461"/>
  <c r="AV461"/>
  <c r="AT462"/>
  <c r="AU462"/>
  <c r="AV462"/>
  <c r="AT463"/>
  <c r="AU463"/>
  <c r="AV463"/>
  <c r="AT464"/>
  <c r="AU464"/>
  <c r="AV464"/>
  <c r="AT465"/>
  <c r="AU465"/>
  <c r="AV465"/>
  <c r="AT466"/>
  <c r="AU466"/>
  <c r="AV466"/>
  <c r="AT467"/>
  <c r="AU467"/>
  <c r="AV467"/>
  <c r="AT468"/>
  <c r="AU468"/>
  <c r="AV468"/>
  <c r="AT469"/>
  <c r="AU469"/>
  <c r="AV469"/>
  <c r="AT470"/>
  <c r="AU470"/>
  <c r="AV470"/>
  <c r="AT471"/>
  <c r="AU471"/>
  <c r="AV471"/>
  <c r="AT472"/>
  <c r="AU472"/>
  <c r="AV472"/>
  <c r="AT473"/>
  <c r="AU473"/>
  <c r="AV473"/>
  <c r="AT474"/>
  <c r="AU474"/>
  <c r="AV474"/>
  <c r="AT475"/>
  <c r="AU475"/>
  <c r="AV475"/>
  <c r="AT476"/>
  <c r="AU476"/>
  <c r="AV476"/>
  <c r="AT477"/>
  <c r="AU477"/>
  <c r="AV477"/>
  <c r="AT478"/>
  <c r="AU478"/>
  <c r="AV478"/>
  <c r="AT479"/>
  <c r="AU479"/>
  <c r="AV479"/>
  <c r="AT480"/>
  <c r="AU480"/>
  <c r="AV480"/>
  <c r="AT481"/>
  <c r="AU481"/>
  <c r="AV481"/>
  <c r="AT482"/>
  <c r="AU482"/>
  <c r="AV482"/>
  <c r="AT483"/>
  <c r="AU483"/>
  <c r="AV483"/>
  <c r="AT484"/>
  <c r="AU484"/>
  <c r="AV484"/>
  <c r="AT485"/>
  <c r="AU485"/>
  <c r="AV485"/>
  <c r="AT486"/>
  <c r="AU486"/>
  <c r="AV486"/>
  <c r="AT487"/>
  <c r="AU487"/>
  <c r="AV487"/>
  <c r="AT488"/>
  <c r="AU488"/>
  <c r="AV488"/>
  <c r="AT489"/>
  <c r="AU489"/>
  <c r="AV489"/>
  <c r="AT490"/>
  <c r="AU490"/>
  <c r="AV490"/>
  <c r="AT491"/>
  <c r="AU491"/>
  <c r="AV491"/>
  <c r="AT492"/>
  <c r="AU492"/>
  <c r="AV492"/>
  <c r="AT493"/>
  <c r="AU493"/>
  <c r="AV493"/>
  <c r="AT494"/>
  <c r="AU494"/>
  <c r="AV494"/>
  <c r="AT495"/>
  <c r="AU495"/>
  <c r="AV495"/>
  <c r="AT496"/>
  <c r="AU496"/>
  <c r="AV496"/>
  <c r="AT497"/>
  <c r="AU497"/>
  <c r="AV497"/>
  <c r="AT498"/>
  <c r="AU498"/>
  <c r="AV498"/>
  <c r="AT499"/>
  <c r="AU499"/>
  <c r="AV499"/>
  <c r="AT500"/>
  <c r="AU500"/>
  <c r="AV500"/>
  <c r="AT501"/>
  <c r="AU501"/>
  <c r="AV501"/>
  <c r="AT502"/>
  <c r="AU502"/>
  <c r="AV502"/>
  <c r="AT503"/>
  <c r="AU503"/>
  <c r="AV503"/>
  <c r="AT504"/>
  <c r="AU504"/>
  <c r="AV504"/>
  <c r="AT505"/>
  <c r="AU505"/>
  <c r="AV505"/>
  <c r="AT506"/>
  <c r="AU506"/>
  <c r="AV506"/>
  <c r="AT507"/>
  <c r="AU507"/>
  <c r="AV507"/>
  <c r="AT508"/>
  <c r="AU508"/>
  <c r="AV508"/>
  <c r="AT509"/>
  <c r="AU509"/>
  <c r="AV509"/>
  <c r="AT510"/>
  <c r="AU510"/>
  <c r="AV510"/>
  <c r="AT511"/>
  <c r="AU511"/>
  <c r="AV511"/>
  <c r="AT512"/>
  <c r="AU512"/>
  <c r="AV512"/>
  <c r="AT513"/>
  <c r="AU513"/>
  <c r="AV513"/>
  <c r="AT514"/>
  <c r="AU514"/>
  <c r="AV514"/>
  <c r="AT515"/>
  <c r="AU515"/>
  <c r="AV515"/>
  <c r="AT516"/>
  <c r="AU516"/>
  <c r="AV516"/>
  <c r="AT517"/>
  <c r="AU517"/>
  <c r="AV517"/>
  <c r="AT518"/>
  <c r="AU518"/>
  <c r="AV518"/>
  <c r="AT519"/>
  <c r="AU519"/>
  <c r="AV519"/>
  <c r="AT520"/>
  <c r="AU520"/>
  <c r="AV520"/>
  <c r="AT521"/>
  <c r="AU521"/>
  <c r="AV521"/>
  <c r="AT522"/>
  <c r="AU522"/>
  <c r="AV522"/>
  <c r="AT523"/>
  <c r="AU523"/>
  <c r="AV523"/>
  <c r="AT524"/>
  <c r="AU524"/>
  <c r="AV524"/>
  <c r="AT525"/>
  <c r="AU525"/>
  <c r="AV525"/>
  <c r="AT526"/>
  <c r="AU526"/>
  <c r="AV526"/>
  <c r="AT527"/>
  <c r="AU527"/>
  <c r="AV527"/>
  <c r="AT528"/>
  <c r="AU528"/>
  <c r="AV528"/>
  <c r="AT529"/>
  <c r="AU529"/>
  <c r="AV529"/>
  <c r="AT530"/>
  <c r="AU530"/>
  <c r="AV530"/>
  <c r="AT531"/>
  <c r="AU531"/>
  <c r="AV531"/>
  <c r="AT532"/>
  <c r="AU532"/>
  <c r="AV532"/>
  <c r="AT533"/>
  <c r="AU533"/>
  <c r="AV533"/>
  <c r="AT534"/>
  <c r="AU534"/>
  <c r="AV534"/>
  <c r="AT535"/>
  <c r="AU535"/>
  <c r="AV535"/>
  <c r="AT536"/>
  <c r="AU536"/>
  <c r="AV536"/>
  <c r="AT537"/>
  <c r="AU537"/>
  <c r="AV537"/>
  <c r="AT538"/>
  <c r="AU538"/>
  <c r="AV538"/>
  <c r="AT539"/>
  <c r="AU539"/>
  <c r="AV539"/>
  <c r="AT540"/>
  <c r="AU540"/>
  <c r="AV540"/>
  <c r="AT541"/>
  <c r="AU541"/>
  <c r="AV541"/>
  <c r="AT542"/>
  <c r="AU542"/>
  <c r="AV542"/>
  <c r="AT543"/>
  <c r="AU543"/>
  <c r="AV543"/>
  <c r="AT544"/>
  <c r="AU544"/>
  <c r="AV544"/>
  <c r="AT545"/>
  <c r="AU545"/>
  <c r="AV545"/>
  <c r="AT546"/>
  <c r="AU546"/>
  <c r="AV546"/>
  <c r="AT547"/>
  <c r="AU547"/>
  <c r="AV547"/>
  <c r="AT548"/>
  <c r="AU548"/>
  <c r="AV548"/>
  <c r="AT549"/>
  <c r="AU549"/>
  <c r="AV549"/>
  <c r="AT550"/>
  <c r="AU550"/>
  <c r="AV550"/>
  <c r="AT551"/>
  <c r="AU551"/>
  <c r="AV551"/>
  <c r="AT552"/>
  <c r="AU552"/>
  <c r="AV552"/>
  <c r="AT553"/>
  <c r="AU553"/>
  <c r="AV553"/>
  <c r="AT554"/>
  <c r="AU554"/>
  <c r="AV554"/>
  <c r="AT555"/>
  <c r="AU555"/>
  <c r="AV555"/>
  <c r="AT556"/>
  <c r="AU556"/>
  <c r="AV556"/>
  <c r="AT557"/>
  <c r="AU557"/>
  <c r="AV557"/>
  <c r="AT558"/>
  <c r="AU558"/>
  <c r="AV558"/>
  <c r="AT559"/>
  <c r="AU559"/>
  <c r="AV559"/>
  <c r="AT560"/>
  <c r="AU560"/>
  <c r="AV560"/>
  <c r="AT561"/>
  <c r="AU561"/>
  <c r="AV561"/>
  <c r="AT562"/>
  <c r="AU562"/>
  <c r="AV562"/>
  <c r="AT563"/>
  <c r="AU563"/>
  <c r="AV563"/>
  <c r="AT564"/>
  <c r="AU564"/>
  <c r="AV564"/>
  <c r="AT565"/>
  <c r="AU565"/>
  <c r="AV565"/>
  <c r="AT566"/>
  <c r="AU566"/>
  <c r="AV566"/>
  <c r="AT567"/>
  <c r="AU567"/>
  <c r="AV567"/>
  <c r="AT568"/>
  <c r="AU568"/>
  <c r="AV568"/>
  <c r="AT569"/>
  <c r="AU569"/>
  <c r="AV569"/>
  <c r="AT570"/>
  <c r="AU570"/>
  <c r="AV570"/>
  <c r="AT571"/>
  <c r="AU571"/>
  <c r="AV571"/>
  <c r="AT572"/>
  <c r="AU572"/>
  <c r="AV572"/>
  <c r="AT573"/>
  <c r="AU573"/>
  <c r="AV573"/>
  <c r="AT574"/>
  <c r="AU574"/>
  <c r="AV574"/>
  <c r="AT575"/>
  <c r="AU575"/>
  <c r="AV575"/>
  <c r="AT576"/>
  <c r="AU576"/>
  <c r="AV576"/>
  <c r="AT577"/>
  <c r="AU577"/>
  <c r="AV577"/>
  <c r="AT578"/>
  <c r="AU578"/>
  <c r="AV578"/>
  <c r="AT579"/>
  <c r="AU579"/>
  <c r="AV579"/>
  <c r="AT580"/>
  <c r="AU580"/>
  <c r="AV580"/>
  <c r="AT581"/>
  <c r="AU581"/>
  <c r="AV581"/>
  <c r="AT582"/>
  <c r="AU582"/>
  <c r="AV582"/>
  <c r="AT583"/>
  <c r="AU583"/>
  <c r="AV583"/>
  <c r="AT584"/>
  <c r="AU584"/>
  <c r="AV584"/>
  <c r="AT585"/>
  <c r="AU585"/>
  <c r="AV585"/>
  <c r="AT586"/>
  <c r="AU586"/>
  <c r="AV586"/>
  <c r="AT587"/>
  <c r="AU587"/>
  <c r="AV587"/>
  <c r="AT588"/>
  <c r="AU588"/>
  <c r="AV588"/>
  <c r="AT589"/>
  <c r="AU589"/>
  <c r="AV589"/>
  <c r="AT590"/>
  <c r="AU590"/>
  <c r="AV590"/>
  <c r="AT591"/>
  <c r="AU591"/>
  <c r="AV591"/>
  <c r="AT592"/>
  <c r="AU592"/>
  <c r="AV592"/>
  <c r="AT593"/>
  <c r="AU593"/>
  <c r="AV593"/>
  <c r="AT594"/>
  <c r="AU594"/>
  <c r="AV594"/>
  <c r="AT595"/>
  <c r="AU595"/>
  <c r="AV595"/>
  <c r="AT596"/>
  <c r="AU596"/>
  <c r="AV596"/>
  <c r="AT597"/>
  <c r="AU597"/>
  <c r="AV597"/>
  <c r="AT598"/>
  <c r="AU598"/>
  <c r="AV598"/>
  <c r="AT599"/>
  <c r="AU599"/>
  <c r="AV599"/>
  <c r="AT600"/>
  <c r="AU600"/>
  <c r="AV600"/>
  <c r="AT601"/>
  <c r="AU601"/>
  <c r="AV601"/>
  <c r="AT602"/>
  <c r="AU602"/>
  <c r="AV602"/>
  <c r="AT603"/>
  <c r="AU603"/>
  <c r="AV603"/>
  <c r="AT604"/>
  <c r="AU604"/>
  <c r="AV604"/>
  <c r="AT605"/>
  <c r="AU605"/>
  <c r="AV605"/>
  <c r="AT606"/>
  <c r="AU606"/>
  <c r="AV606"/>
  <c r="AT607"/>
  <c r="AU607"/>
  <c r="AV607"/>
  <c r="AT608"/>
  <c r="AU608"/>
  <c r="AV608"/>
  <c r="AT609"/>
  <c r="AU609"/>
  <c r="AV609"/>
  <c r="AT610"/>
  <c r="AU610"/>
  <c r="AV610"/>
  <c r="AT611"/>
  <c r="AU611"/>
  <c r="AV611"/>
  <c r="AT612"/>
  <c r="AU612"/>
  <c r="AV612"/>
  <c r="AT613"/>
  <c r="AU613"/>
  <c r="AV613"/>
  <c r="AT614"/>
  <c r="AU614"/>
  <c r="AV614"/>
  <c r="AT615"/>
  <c r="AU615"/>
  <c r="AV615"/>
  <c r="AT616"/>
  <c r="AU616"/>
  <c r="AV616"/>
  <c r="AT617"/>
  <c r="AU617"/>
  <c r="AV617"/>
  <c r="AT618"/>
  <c r="AU618"/>
  <c r="AV618"/>
  <c r="AT619"/>
  <c r="AU619"/>
  <c r="AV619"/>
  <c r="AT620"/>
  <c r="AU620"/>
  <c r="AV620"/>
  <c r="AT621"/>
  <c r="AU621"/>
  <c r="AV621"/>
  <c r="AT622"/>
  <c r="AU622"/>
  <c r="AV622"/>
  <c r="AT623"/>
  <c r="AU623"/>
  <c r="AV623"/>
  <c r="AT624"/>
  <c r="AU624"/>
  <c r="AV624"/>
  <c r="AT625"/>
  <c r="AU625"/>
  <c r="AV625"/>
  <c r="AT626"/>
  <c r="AU626"/>
  <c r="AV626"/>
  <c r="AT627"/>
  <c r="AU627"/>
  <c r="AV627"/>
  <c r="AT628"/>
  <c r="AU628"/>
  <c r="AV628"/>
  <c r="AT629"/>
  <c r="AU629"/>
  <c r="AV629"/>
  <c r="AT630"/>
  <c r="AU630"/>
  <c r="AV630"/>
  <c r="AT631"/>
  <c r="AU631"/>
  <c r="AV631"/>
  <c r="AT632"/>
  <c r="AU632"/>
  <c r="AV632"/>
  <c r="AT633"/>
  <c r="AU633"/>
  <c r="AV633"/>
  <c r="AT634"/>
  <c r="AU634"/>
  <c r="AV634"/>
  <c r="AT635"/>
  <c r="AU635"/>
  <c r="AV635"/>
  <c r="AT636"/>
  <c r="AU636"/>
  <c r="AV636"/>
  <c r="AT637"/>
  <c r="AU637"/>
  <c r="AV637"/>
  <c r="AT638"/>
  <c r="AU638"/>
  <c r="AV638"/>
  <c r="AT639"/>
  <c r="AU639"/>
  <c r="AV639"/>
  <c r="AT640"/>
  <c r="AU640"/>
  <c r="AV640"/>
  <c r="AT641"/>
  <c r="AU641"/>
  <c r="AV641"/>
  <c r="AT642"/>
  <c r="AU642"/>
  <c r="AV642"/>
  <c r="AT643"/>
  <c r="AU643"/>
  <c r="AV643"/>
  <c r="AT644"/>
  <c r="AU644"/>
  <c r="AV644"/>
  <c r="AT645"/>
  <c r="AU645"/>
  <c r="AV645"/>
  <c r="AT646"/>
  <c r="AU646"/>
  <c r="AV646"/>
  <c r="AT647"/>
  <c r="AU647"/>
  <c r="AV647"/>
  <c r="AT648"/>
  <c r="AU648"/>
  <c r="AV648"/>
  <c r="AT649"/>
  <c r="AU649"/>
  <c r="AV649"/>
  <c r="AT650"/>
  <c r="AU650"/>
  <c r="AV650"/>
  <c r="AT651"/>
  <c r="AU651"/>
  <c r="AV651"/>
  <c r="AT652"/>
  <c r="AU652"/>
  <c r="AV652"/>
  <c r="AT653"/>
  <c r="AU653"/>
  <c r="AV653"/>
  <c r="AT654"/>
  <c r="AU654"/>
  <c r="AV654"/>
  <c r="AT655"/>
  <c r="AU655"/>
  <c r="AV655"/>
  <c r="AT656"/>
  <c r="AU656"/>
  <c r="AV656"/>
  <c r="AT657"/>
  <c r="AU657"/>
  <c r="AV657"/>
  <c r="AT658"/>
  <c r="AU658"/>
  <c r="AV658"/>
  <c r="AT659"/>
  <c r="AU659"/>
  <c r="AV659"/>
  <c r="AT660"/>
  <c r="AU660"/>
  <c r="AV660"/>
  <c r="AT661"/>
  <c r="AU661"/>
  <c r="AV661"/>
  <c r="AT662"/>
  <c r="AU662"/>
  <c r="AV662"/>
  <c r="AT663"/>
  <c r="AU663"/>
  <c r="AV663"/>
  <c r="AT664"/>
  <c r="AU664"/>
  <c r="AV664"/>
  <c r="AT665"/>
  <c r="AU665"/>
  <c r="AV665"/>
  <c r="AT666"/>
  <c r="AU666"/>
  <c r="AV666"/>
  <c r="AT667"/>
  <c r="AU667"/>
  <c r="AV667"/>
  <c r="AT668"/>
  <c r="AU668"/>
  <c r="AV668"/>
  <c r="AT669"/>
  <c r="AU669"/>
  <c r="AV669"/>
  <c r="AT670"/>
  <c r="AU670"/>
  <c r="AV670"/>
  <c r="AT671"/>
  <c r="AU671"/>
  <c r="AV671"/>
  <c r="AT672"/>
  <c r="AU672"/>
  <c r="AV672"/>
  <c r="AT673"/>
  <c r="AU673"/>
  <c r="AV673"/>
  <c r="AT674"/>
  <c r="AU674"/>
  <c r="AV674"/>
  <c r="AT675"/>
  <c r="AU675"/>
  <c r="AV675"/>
  <c r="AT676"/>
  <c r="AU676"/>
  <c r="AV676"/>
  <c r="AT677"/>
  <c r="AU677"/>
  <c r="AV677"/>
  <c r="AT678"/>
  <c r="AU678"/>
  <c r="AV678"/>
  <c r="AT679"/>
  <c r="AU679"/>
  <c r="AV679"/>
  <c r="AT680"/>
  <c r="AU680"/>
  <c r="AV680"/>
  <c r="AT681"/>
  <c r="AU681"/>
  <c r="AV681"/>
  <c r="AT682"/>
  <c r="AU682"/>
  <c r="AV682"/>
  <c r="AT683"/>
  <c r="AU683"/>
  <c r="AV683"/>
  <c r="AT684"/>
  <c r="AU684"/>
  <c r="AV684"/>
  <c r="AT685"/>
  <c r="AU685"/>
  <c r="AV685"/>
  <c r="AT686"/>
  <c r="AU686"/>
  <c r="AV686"/>
  <c r="AT687"/>
  <c r="AU687"/>
  <c r="AV687"/>
  <c r="AT688"/>
  <c r="AU688"/>
  <c r="AV688"/>
  <c r="AT689"/>
  <c r="AU689"/>
  <c r="AV689"/>
  <c r="AT690"/>
  <c r="AU690"/>
  <c r="AV690"/>
  <c r="AT691"/>
  <c r="AU691"/>
  <c r="AV691"/>
  <c r="AT692"/>
  <c r="AU692"/>
  <c r="AV692"/>
  <c r="AT693"/>
  <c r="AU693"/>
  <c r="AV693"/>
  <c r="AT694"/>
  <c r="AU694"/>
  <c r="AV694"/>
  <c r="AT695"/>
  <c r="AU695"/>
  <c r="AV695"/>
  <c r="AT696"/>
  <c r="AU696"/>
  <c r="AV696"/>
  <c r="AT697"/>
  <c r="AU697"/>
  <c r="AV697"/>
  <c r="AT698"/>
  <c r="AU698"/>
  <c r="AV698"/>
  <c r="AT699"/>
  <c r="AU699"/>
  <c r="AV699"/>
  <c r="AT700"/>
  <c r="AU700"/>
  <c r="AV700"/>
  <c r="AT701"/>
  <c r="AU701"/>
  <c r="AV701"/>
  <c r="AT702"/>
  <c r="AU702"/>
  <c r="AV702"/>
  <c r="AT703"/>
  <c r="AU703"/>
  <c r="AV703"/>
  <c r="AT704"/>
  <c r="AU704"/>
  <c r="AV704"/>
  <c r="AT705"/>
  <c r="AU705"/>
  <c r="AV705"/>
  <c r="AT706"/>
  <c r="AU706"/>
  <c r="AV706"/>
  <c r="AT707"/>
  <c r="AU707"/>
  <c r="AV707"/>
  <c r="AT708"/>
  <c r="AU708"/>
  <c r="AV708"/>
  <c r="AT709"/>
  <c r="AU709"/>
  <c r="AV709"/>
  <c r="AT710"/>
  <c r="AU710"/>
  <c r="AV710"/>
  <c r="AT711"/>
  <c r="AU711"/>
  <c r="AV711"/>
  <c r="AT712"/>
  <c r="AU712"/>
  <c r="AV712"/>
  <c r="AT713"/>
  <c r="AU713"/>
  <c r="AV713"/>
  <c r="AT714"/>
  <c r="AU714"/>
  <c r="AV714"/>
  <c r="AT715"/>
  <c r="AU715"/>
  <c r="AV715"/>
  <c r="AT716"/>
  <c r="AU716"/>
  <c r="AV716"/>
  <c r="AT717"/>
  <c r="AU717"/>
  <c r="AV717"/>
  <c r="AT718"/>
  <c r="AU718"/>
  <c r="AV718"/>
  <c r="AT719"/>
  <c r="AU719"/>
  <c r="AV719"/>
  <c r="AT720"/>
  <c r="AU720"/>
  <c r="AV720"/>
  <c r="AT721"/>
  <c r="AU721"/>
  <c r="AV721"/>
  <c r="AT722"/>
  <c r="AU722"/>
  <c r="AV722"/>
  <c r="AT723"/>
  <c r="AU723"/>
  <c r="AV723"/>
  <c r="AT724"/>
  <c r="AU724"/>
  <c r="AV724"/>
  <c r="AT725"/>
  <c r="AU725"/>
  <c r="AV725"/>
  <c r="AT726"/>
  <c r="AU726"/>
  <c r="AV726"/>
  <c r="AT727"/>
  <c r="AU727"/>
  <c r="AV727"/>
  <c r="AT728"/>
  <c r="AU728"/>
  <c r="AV728"/>
  <c r="AT729"/>
  <c r="AU729"/>
  <c r="AV729"/>
  <c r="AT730"/>
  <c r="AU730"/>
  <c r="AV730"/>
  <c r="AT731"/>
  <c r="AU731"/>
  <c r="AV731"/>
  <c r="AT732"/>
  <c r="AU732"/>
  <c r="AV732"/>
  <c r="AT733"/>
  <c r="AU733"/>
  <c r="AV733"/>
  <c r="AT734"/>
  <c r="AU734"/>
  <c r="AV734"/>
  <c r="AT735"/>
  <c r="AU735"/>
  <c r="AV735"/>
  <c r="AT736"/>
  <c r="AU736"/>
  <c r="AV736"/>
  <c r="AT737"/>
  <c r="AU737"/>
  <c r="AV737"/>
  <c r="AT738"/>
  <c r="AU738"/>
  <c r="AV738"/>
  <c r="AT739"/>
  <c r="AU739"/>
  <c r="AV739"/>
  <c r="AT740"/>
  <c r="AU740"/>
  <c r="AV740"/>
  <c r="AT741"/>
  <c r="AU741"/>
  <c r="AV741"/>
  <c r="AT742"/>
  <c r="AU742"/>
  <c r="AV742"/>
  <c r="AT743"/>
  <c r="AU743"/>
  <c r="AV743"/>
  <c r="AT744"/>
  <c r="AU744"/>
  <c r="AV744"/>
  <c r="AT745"/>
  <c r="AU745"/>
  <c r="AV745"/>
  <c r="AT746"/>
  <c r="AU746"/>
  <c r="AV746"/>
  <c r="AT747"/>
  <c r="AU747"/>
  <c r="AV747"/>
  <c r="AT748"/>
  <c r="AU748"/>
  <c r="AV748"/>
  <c r="AT749"/>
  <c r="AU749"/>
  <c r="AV749"/>
  <c r="AT750"/>
  <c r="AU750"/>
  <c r="AV750"/>
  <c r="AT751"/>
  <c r="AU751"/>
  <c r="AV751"/>
  <c r="AT752"/>
  <c r="AU752"/>
  <c r="AV752"/>
  <c r="AT753"/>
  <c r="AU753"/>
  <c r="AV753"/>
  <c r="AT754"/>
  <c r="AU754"/>
  <c r="AV754"/>
  <c r="AT755"/>
  <c r="AU755"/>
  <c r="AV755"/>
  <c r="AT756"/>
  <c r="AU756"/>
  <c r="AV756"/>
  <c r="AT757"/>
  <c r="AU757"/>
  <c r="AV757"/>
  <c r="AT758"/>
  <c r="AU758"/>
  <c r="AV758"/>
  <c r="AT759"/>
  <c r="AU759"/>
  <c r="AV759"/>
  <c r="AT760"/>
  <c r="AU760"/>
  <c r="AV760"/>
  <c r="AT761"/>
  <c r="AU761"/>
  <c r="AV761"/>
  <c r="AT762"/>
  <c r="AU762"/>
  <c r="AV762"/>
  <c r="AT763"/>
  <c r="AU763"/>
  <c r="AV763"/>
  <c r="AT764"/>
  <c r="AU764"/>
  <c r="AV764"/>
  <c r="AT765"/>
  <c r="AU765"/>
  <c r="AV765"/>
  <c r="AT766"/>
  <c r="AU766"/>
  <c r="AV766"/>
  <c r="AT767"/>
  <c r="AU767"/>
  <c r="AV767"/>
  <c r="AT768"/>
  <c r="AU768"/>
  <c r="AV768"/>
  <c r="AT769"/>
  <c r="AU769"/>
  <c r="AV769"/>
  <c r="AT770"/>
  <c r="AU770"/>
  <c r="AV770"/>
  <c r="AT771"/>
  <c r="AU771"/>
  <c r="AV771"/>
  <c r="AT772"/>
  <c r="AU772"/>
  <c r="AV772"/>
  <c r="AT773"/>
  <c r="AU773"/>
  <c r="AV773"/>
  <c r="AT774"/>
  <c r="AU774"/>
  <c r="AV774"/>
  <c r="AT775"/>
  <c r="AU775"/>
  <c r="AV775"/>
  <c r="AT776"/>
  <c r="AU776"/>
  <c r="AV776"/>
  <c r="AT777"/>
  <c r="AU777"/>
  <c r="AV777"/>
  <c r="AT778"/>
  <c r="AU778"/>
  <c r="AV778"/>
  <c r="AT779"/>
  <c r="AU779"/>
  <c r="AV779"/>
  <c r="AT780"/>
  <c r="AU780"/>
  <c r="AV780"/>
  <c r="AT781"/>
  <c r="AU781"/>
  <c r="AV781"/>
  <c r="AT782"/>
  <c r="AU782"/>
  <c r="AV782"/>
  <c r="AT783"/>
  <c r="AU783"/>
  <c r="AV783"/>
  <c r="AT784"/>
  <c r="AU784"/>
  <c r="AV784"/>
  <c r="AT785"/>
  <c r="AU785"/>
  <c r="AV785"/>
  <c r="AT786"/>
  <c r="AU786"/>
  <c r="AV786"/>
  <c r="AT787"/>
  <c r="AU787"/>
  <c r="AV787"/>
  <c r="AT788"/>
  <c r="AU788"/>
  <c r="AV788"/>
  <c r="AT789"/>
  <c r="AU789"/>
  <c r="AV789"/>
  <c r="AT790"/>
  <c r="AU790"/>
  <c r="AV790"/>
  <c r="AT791"/>
  <c r="AU791"/>
  <c r="AV791"/>
  <c r="AT792"/>
  <c r="AU792"/>
  <c r="AV792"/>
  <c r="AT793"/>
  <c r="AU793"/>
  <c r="AV793"/>
  <c r="AT794"/>
  <c r="AU794"/>
  <c r="AV794"/>
  <c r="AT795"/>
  <c r="AU795"/>
  <c r="AV795"/>
  <c r="AT796"/>
  <c r="AU796"/>
  <c r="AV796"/>
  <c r="AT797"/>
  <c r="AU797"/>
  <c r="AV797"/>
  <c r="AT798"/>
  <c r="AU798"/>
  <c r="AV798"/>
  <c r="AT799"/>
  <c r="AU799"/>
  <c r="AV799"/>
  <c r="AT800"/>
  <c r="AU800"/>
  <c r="AV800"/>
  <c r="AT801"/>
  <c r="AU801"/>
  <c r="AV801"/>
  <c r="AT802"/>
  <c r="AU802"/>
  <c r="AV802"/>
  <c r="AT803"/>
  <c r="AU803"/>
  <c r="AV803"/>
  <c r="AT804"/>
  <c r="AU804"/>
  <c r="AV804"/>
  <c r="AT805"/>
  <c r="AU805"/>
  <c r="AV805"/>
  <c r="AT806"/>
  <c r="AU806"/>
  <c r="AV806"/>
  <c r="AT807"/>
  <c r="AU807"/>
  <c r="AV807"/>
  <c r="AT808"/>
  <c r="AU808"/>
  <c r="AV808"/>
  <c r="AT809"/>
  <c r="AU809"/>
  <c r="AV809"/>
  <c r="AT810"/>
  <c r="AU810"/>
  <c r="AV810"/>
  <c r="AT811"/>
  <c r="AU811"/>
  <c r="AV811"/>
  <c r="AT812"/>
  <c r="AU812"/>
  <c r="AV812"/>
  <c r="AT813"/>
  <c r="AU813"/>
  <c r="AV813"/>
  <c r="AT814"/>
  <c r="AU814"/>
  <c r="AV814"/>
  <c r="AT815"/>
  <c r="AU815"/>
  <c r="AV815"/>
  <c r="AT816"/>
  <c r="AU816"/>
  <c r="AV816"/>
  <c r="AT817"/>
  <c r="AU817"/>
  <c r="AV817"/>
  <c r="AT818"/>
  <c r="AU818"/>
  <c r="AV818"/>
  <c r="AT819"/>
  <c r="AU819"/>
  <c r="AV819"/>
  <c r="AT820"/>
  <c r="AU820"/>
  <c r="AV820"/>
  <c r="AT821"/>
  <c r="AU821"/>
  <c r="AV821"/>
  <c r="AT822"/>
  <c r="AU822"/>
  <c r="AV822"/>
  <c r="AT823"/>
  <c r="AU823"/>
  <c r="AV823"/>
  <c r="AT824"/>
  <c r="AU824"/>
  <c r="AV824"/>
  <c r="AT825"/>
  <c r="AU825"/>
  <c r="AV825"/>
  <c r="AT826"/>
  <c r="AU826"/>
  <c r="AV826"/>
  <c r="AT827"/>
  <c r="AU827"/>
  <c r="AV827"/>
  <c r="AT828"/>
  <c r="AU828"/>
  <c r="AV828"/>
  <c r="AT829"/>
  <c r="AU829"/>
  <c r="AV829"/>
  <c r="AT830"/>
  <c r="AU830"/>
  <c r="AV830"/>
  <c r="AT831"/>
  <c r="AU831"/>
  <c r="AV831"/>
  <c r="AT832"/>
  <c r="AU832"/>
  <c r="AV832"/>
  <c r="AT833"/>
  <c r="AU833"/>
  <c r="AV833"/>
  <c r="AT834"/>
  <c r="AU834"/>
  <c r="AV834"/>
  <c r="AT835"/>
  <c r="AU835"/>
  <c r="AV835"/>
  <c r="AT836"/>
  <c r="AU836"/>
  <c r="AV836"/>
  <c r="AT837"/>
  <c r="AU837"/>
  <c r="AV837"/>
  <c r="AT838"/>
  <c r="AU838"/>
  <c r="AV838"/>
  <c r="AT839"/>
  <c r="AU839"/>
  <c r="AV839"/>
  <c r="AT840"/>
  <c r="AU840"/>
  <c r="AV840"/>
  <c r="AT841"/>
  <c r="AU841"/>
  <c r="AV841"/>
  <c r="AT842"/>
  <c r="AU842"/>
  <c r="AV842"/>
  <c r="AT843"/>
  <c r="AU843"/>
  <c r="AV843"/>
  <c r="AT844"/>
  <c r="AU844"/>
  <c r="AV844"/>
  <c r="AT845"/>
  <c r="AU845"/>
  <c r="AV845"/>
  <c r="AT846"/>
  <c r="AU846"/>
  <c r="AV846"/>
  <c r="AT847"/>
  <c r="AU847"/>
  <c r="AV847"/>
  <c r="AT848"/>
  <c r="AU848"/>
  <c r="AV848"/>
  <c r="AT849"/>
  <c r="AU849"/>
  <c r="AV849"/>
  <c r="AT850"/>
  <c r="AU850"/>
  <c r="AV850"/>
  <c r="AT851"/>
  <c r="AU851"/>
  <c r="AV851"/>
  <c r="AT852"/>
  <c r="AU852"/>
  <c r="AV852"/>
  <c r="AT853"/>
  <c r="AU853"/>
  <c r="AV853"/>
  <c r="AT854"/>
  <c r="AU854"/>
  <c r="AV854"/>
  <c r="AT855"/>
  <c r="AU855"/>
  <c r="AV855"/>
  <c r="AT856"/>
  <c r="AU856"/>
  <c r="AV856"/>
  <c r="AT857"/>
  <c r="AU857"/>
  <c r="AV857"/>
  <c r="AT858"/>
  <c r="AU858"/>
  <c r="AV858"/>
  <c r="AT859"/>
  <c r="AU859"/>
  <c r="AV859"/>
  <c r="AT860"/>
  <c r="AU860"/>
  <c r="AV860"/>
  <c r="AT861"/>
  <c r="AU861"/>
  <c r="AV861"/>
  <c r="AT862"/>
  <c r="AU862"/>
  <c r="AV862"/>
  <c r="AT863"/>
  <c r="AU863"/>
  <c r="AV863"/>
  <c r="AT864"/>
  <c r="AU864"/>
  <c r="AV864"/>
  <c r="AT865"/>
  <c r="AU865"/>
  <c r="AV865"/>
  <c r="AT866"/>
  <c r="AU866"/>
  <c r="AV866"/>
  <c r="AT867"/>
  <c r="AU867"/>
  <c r="AV867"/>
  <c r="AT868"/>
  <c r="AU868"/>
  <c r="AV868"/>
  <c r="AT869"/>
  <c r="AU869"/>
  <c r="AV869"/>
  <c r="AT870"/>
  <c r="AU870"/>
  <c r="AV870"/>
  <c r="AT871"/>
  <c r="AU871"/>
  <c r="AV871"/>
  <c r="AT872"/>
  <c r="AU872"/>
  <c r="AV872"/>
  <c r="AT873"/>
  <c r="AU873"/>
  <c r="AV873"/>
  <c r="AT874"/>
  <c r="AU874"/>
  <c r="AV874"/>
  <c r="AT875"/>
  <c r="AU875"/>
  <c r="AV875"/>
  <c r="AT876"/>
  <c r="AU876"/>
  <c r="AV876"/>
  <c r="AT877"/>
  <c r="AU877"/>
  <c r="AV877"/>
  <c r="AT878"/>
  <c r="AU878"/>
  <c r="AV878"/>
  <c r="AT879"/>
  <c r="AU879"/>
  <c r="AV879"/>
  <c r="AT880"/>
  <c r="AU880"/>
  <c r="AV880"/>
  <c r="AT881"/>
  <c r="AU881"/>
  <c r="AV881"/>
  <c r="AT882"/>
  <c r="AU882"/>
  <c r="AV882"/>
  <c r="AT883"/>
  <c r="AU883"/>
  <c r="AV883"/>
  <c r="AT884"/>
  <c r="AU884"/>
  <c r="AV884"/>
  <c r="AT885"/>
  <c r="AU885"/>
  <c r="AV885"/>
  <c r="AT886"/>
  <c r="AU886"/>
  <c r="AV886"/>
  <c r="AT887"/>
  <c r="AU887"/>
  <c r="AV887"/>
  <c r="AT888"/>
  <c r="AU888"/>
  <c r="AV888"/>
  <c r="AT889"/>
  <c r="AU889"/>
  <c r="AV889"/>
  <c r="AT890"/>
  <c r="AU890"/>
  <c r="AV890"/>
  <c r="AT891"/>
  <c r="AU891"/>
  <c r="AV891"/>
  <c r="AT892"/>
  <c r="AU892"/>
  <c r="AV892"/>
  <c r="AT893"/>
  <c r="AU893"/>
  <c r="AV893"/>
  <c r="AT894"/>
  <c r="AU894"/>
  <c r="AV894"/>
  <c r="AT895"/>
  <c r="AU895"/>
  <c r="AV895"/>
  <c r="AT896"/>
  <c r="AU896"/>
  <c r="AV896"/>
  <c r="AT897"/>
  <c r="AU897"/>
  <c r="AV897"/>
  <c r="AT898"/>
  <c r="AU898"/>
  <c r="AV898"/>
  <c r="AT899"/>
  <c r="AU899"/>
  <c r="AV899"/>
  <c r="AT900"/>
  <c r="AU900"/>
  <c r="AV900"/>
  <c r="AT901"/>
  <c r="AU901"/>
  <c r="AV901"/>
  <c r="AT902"/>
  <c r="AU902"/>
  <c r="AV902"/>
  <c r="AT903"/>
  <c r="AU903"/>
  <c r="AV903"/>
  <c r="AT904"/>
  <c r="AU904"/>
  <c r="AV904"/>
  <c r="AT905"/>
  <c r="AU905"/>
  <c r="AV905"/>
  <c r="AT906"/>
  <c r="AU906"/>
  <c r="AV906"/>
  <c r="AT907"/>
  <c r="AU907"/>
  <c r="AV907"/>
  <c r="AT908"/>
  <c r="AU908"/>
  <c r="AV908"/>
  <c r="AT909"/>
  <c r="AU909"/>
  <c r="AV909"/>
  <c r="AT910"/>
  <c r="AU910"/>
  <c r="AV910"/>
  <c r="AT911"/>
  <c r="AU911"/>
  <c r="AV911"/>
  <c r="AT912"/>
  <c r="AU912"/>
  <c r="AV912"/>
  <c r="AT913"/>
  <c r="AU913"/>
  <c r="AV913"/>
  <c r="AT914"/>
  <c r="AU914"/>
  <c r="AV914"/>
  <c r="AT915"/>
  <c r="AU915"/>
  <c r="AV915"/>
  <c r="AT916"/>
  <c r="AU916"/>
  <c r="AV916"/>
  <c r="AT917"/>
  <c r="AU917"/>
  <c r="AV917"/>
  <c r="AT918"/>
  <c r="AU918"/>
  <c r="AV918"/>
  <c r="AT919"/>
  <c r="AU919"/>
  <c r="AV919"/>
  <c r="AT920"/>
  <c r="AU920"/>
  <c r="AV920"/>
  <c r="AT921"/>
  <c r="AU921"/>
  <c r="AV921"/>
  <c r="AT922"/>
  <c r="AU922"/>
  <c r="AV922"/>
  <c r="AT923"/>
  <c r="AU923"/>
  <c r="AV923"/>
  <c r="AT924"/>
  <c r="AU924"/>
  <c r="AV924"/>
  <c r="AT925"/>
  <c r="AU925"/>
  <c r="AV925"/>
  <c r="AT926"/>
  <c r="AU926"/>
  <c r="AV926"/>
  <c r="AT927"/>
  <c r="AU927"/>
  <c r="AV927"/>
  <c r="AT928"/>
  <c r="AU928"/>
  <c r="AV928"/>
  <c r="AT929"/>
  <c r="AU929"/>
  <c r="AV929"/>
  <c r="AT930"/>
  <c r="AU930"/>
  <c r="AV930"/>
  <c r="AT931"/>
  <c r="AU931"/>
  <c r="AV931"/>
  <c r="AT932"/>
  <c r="AU932"/>
  <c r="AV932"/>
  <c r="AT933"/>
  <c r="AU933"/>
  <c r="AV933"/>
  <c r="AT934"/>
  <c r="AU934"/>
  <c r="AV934"/>
  <c r="AT935"/>
  <c r="AU935"/>
  <c r="AV935"/>
  <c r="AT936"/>
  <c r="AU936"/>
  <c r="AV936"/>
  <c r="AT937"/>
  <c r="AU937"/>
  <c r="AV937"/>
  <c r="AT938"/>
  <c r="AU938"/>
  <c r="AV938"/>
  <c r="AT939"/>
  <c r="AU939"/>
  <c r="AV939"/>
  <c r="AT940"/>
  <c r="AU940"/>
  <c r="AV940"/>
  <c r="AT941"/>
  <c r="AU941"/>
  <c r="AV941"/>
  <c r="AT942"/>
  <c r="AU942"/>
  <c r="AV942"/>
  <c r="AT943"/>
  <c r="AU943"/>
  <c r="AV943"/>
  <c r="AT944"/>
  <c r="AU944"/>
  <c r="AV944"/>
  <c r="AT945"/>
  <c r="AU945"/>
  <c r="AV945"/>
  <c r="AT946"/>
  <c r="AU946"/>
  <c r="AV946"/>
  <c r="AT947"/>
  <c r="AU947"/>
  <c r="AV947"/>
  <c r="AT948"/>
  <c r="AU948"/>
  <c r="AV948"/>
  <c r="AT949"/>
  <c r="AU949"/>
  <c r="AV949"/>
  <c r="AT950"/>
  <c r="AU950"/>
  <c r="AV950"/>
  <c r="AT951"/>
  <c r="AU951"/>
  <c r="AV951"/>
  <c r="AT952"/>
  <c r="AU952"/>
  <c r="AV952"/>
  <c r="AT953"/>
  <c r="AU953"/>
  <c r="AV953"/>
  <c r="AT954"/>
  <c r="AU954"/>
  <c r="AV954"/>
  <c r="AT955"/>
  <c r="AU955"/>
  <c r="AV955"/>
  <c r="AT956"/>
  <c r="AU956"/>
  <c r="AV956"/>
  <c r="AT957"/>
  <c r="AU957"/>
  <c r="AV957"/>
  <c r="AT958"/>
  <c r="AU958"/>
  <c r="AV958"/>
  <c r="AT959"/>
  <c r="AU959"/>
  <c r="AV959"/>
  <c r="AT960"/>
  <c r="AU960"/>
  <c r="AV960"/>
  <c r="AT961"/>
  <c r="AU961"/>
  <c r="AV961"/>
  <c r="AT962"/>
  <c r="AU962"/>
  <c r="AV962"/>
  <c r="AT963"/>
  <c r="AU963"/>
  <c r="AV963"/>
  <c r="AT964"/>
  <c r="AU964"/>
  <c r="AV964"/>
  <c r="AT965"/>
  <c r="AU965"/>
  <c r="AV965"/>
  <c r="AT966"/>
  <c r="AU966"/>
  <c r="AV966"/>
  <c r="AT967"/>
  <c r="AU967"/>
  <c r="AV967"/>
  <c r="AT968"/>
  <c r="AU968"/>
  <c r="AV968"/>
  <c r="AT969"/>
  <c r="AU969"/>
  <c r="AV969"/>
  <c r="AT970"/>
  <c r="AU970"/>
  <c r="AV970"/>
  <c r="AT971"/>
  <c r="AU971"/>
  <c r="AV971"/>
  <c r="AT972"/>
  <c r="AU972"/>
  <c r="AV972"/>
  <c r="AT973"/>
  <c r="AU973"/>
  <c r="AV973"/>
  <c r="AT974"/>
  <c r="AU974"/>
  <c r="AV974"/>
  <c r="AT975"/>
  <c r="AU975"/>
  <c r="AV975"/>
  <c r="AT976"/>
  <c r="AU976"/>
  <c r="AV976"/>
  <c r="AT977"/>
  <c r="AU977"/>
  <c r="AV977"/>
  <c r="AT978"/>
  <c r="AU978"/>
  <c r="AV978"/>
  <c r="AT979"/>
  <c r="AU979"/>
  <c r="AV979"/>
  <c r="AT980"/>
  <c r="AU980"/>
  <c r="AV980"/>
  <c r="AT981"/>
  <c r="AU981"/>
  <c r="AV981"/>
  <c r="AT982"/>
  <c r="AU982"/>
  <c r="AV982"/>
  <c r="AT983"/>
  <c r="AU983"/>
  <c r="AV983"/>
  <c r="AT984"/>
  <c r="AU984"/>
  <c r="AV984"/>
  <c r="AT985"/>
  <c r="AU985"/>
  <c r="AV985"/>
  <c r="AT986"/>
  <c r="AU986"/>
  <c r="AV986"/>
  <c r="AT987"/>
  <c r="AU987"/>
  <c r="AV987"/>
  <c r="AT988"/>
  <c r="AU988"/>
  <c r="AV988"/>
  <c r="AT989"/>
  <c r="AU989"/>
  <c r="AV989"/>
  <c r="AT990"/>
  <c r="AU990"/>
  <c r="AV990"/>
  <c r="AT991"/>
  <c r="AU991"/>
  <c r="AV991"/>
  <c r="AT992"/>
  <c r="AU992"/>
  <c r="AV992"/>
  <c r="AT993"/>
  <c r="AU993"/>
  <c r="AV993"/>
  <c r="AT994"/>
  <c r="AU994"/>
  <c r="AV994"/>
  <c r="AT995"/>
  <c r="AU995"/>
  <c r="AV995"/>
  <c r="AT996"/>
  <c r="AU996"/>
  <c r="AV996"/>
  <c r="AT997"/>
  <c r="AU997"/>
  <c r="AV997"/>
  <c r="AT998"/>
  <c r="AU998"/>
  <c r="AV998"/>
  <c r="AT999"/>
  <c r="AU999"/>
  <c r="AV999"/>
  <c r="AT1000"/>
  <c r="AU1000"/>
  <c r="AV1000"/>
  <c r="AV2"/>
  <c r="AU2"/>
  <c r="AT2"/>
  <c r="Z3"/>
  <c r="Z4"/>
  <c r="Z5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223"/>
  <c r="Z224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425"/>
  <c r="Z426"/>
  <c r="Z427"/>
  <c r="Z428"/>
  <c r="Z429"/>
  <c r="Z430"/>
  <c r="Z431"/>
  <c r="Z432"/>
  <c r="Z433"/>
  <c r="Z434"/>
  <c r="Z435"/>
  <c r="Z436"/>
  <c r="Z437"/>
  <c r="Z438"/>
  <c r="Z439"/>
  <c r="Z440"/>
  <c r="Z441"/>
  <c r="Z442"/>
  <c r="Z443"/>
  <c r="Z444"/>
  <c r="Z445"/>
  <c r="Z446"/>
  <c r="Z447"/>
  <c r="Z448"/>
  <c r="Z449"/>
  <c r="Z450"/>
  <c r="Z451"/>
  <c r="Z452"/>
  <c r="Z453"/>
  <c r="Z454"/>
  <c r="Z455"/>
  <c r="Z456"/>
  <c r="Z457"/>
  <c r="Z458"/>
  <c r="Z459"/>
  <c r="Z460"/>
  <c r="Z461"/>
  <c r="Z462"/>
  <c r="Z463"/>
  <c r="Z464"/>
  <c r="Z465"/>
  <c r="Z466"/>
  <c r="Z467"/>
  <c r="Z468"/>
  <c r="Z469"/>
  <c r="Z470"/>
  <c r="Z471"/>
  <c r="Z472"/>
  <c r="Z473"/>
  <c r="Z474"/>
  <c r="Z475"/>
  <c r="Z476"/>
  <c r="Z477"/>
  <c r="Z478"/>
  <c r="Z479"/>
  <c r="Z480"/>
  <c r="Z481"/>
  <c r="Z482"/>
  <c r="Z483"/>
  <c r="Z484"/>
  <c r="Z485"/>
  <c r="Z486"/>
  <c r="Z487"/>
  <c r="Z488"/>
  <c r="Z489"/>
  <c r="Z490"/>
  <c r="Z491"/>
  <c r="Z492"/>
  <c r="Z493"/>
  <c r="Z494"/>
  <c r="Z495"/>
  <c r="Z496"/>
  <c r="Z497"/>
  <c r="Z498"/>
  <c r="Z499"/>
  <c r="Z500"/>
  <c r="Z501"/>
  <c r="Z502"/>
  <c r="Z503"/>
  <c r="Z504"/>
  <c r="Z505"/>
  <c r="Z506"/>
  <c r="Z507"/>
  <c r="Z508"/>
  <c r="Z509"/>
  <c r="Z510"/>
  <c r="Z511"/>
  <c r="Z512"/>
  <c r="Z513"/>
  <c r="Z514"/>
  <c r="Z515"/>
  <c r="Z516"/>
  <c r="Z517"/>
  <c r="Z518"/>
  <c r="Z519"/>
  <c r="Z520"/>
  <c r="Z521"/>
  <c r="Z522"/>
  <c r="Z523"/>
  <c r="Z524"/>
  <c r="Z525"/>
  <c r="Z526"/>
  <c r="Z527"/>
  <c r="Z528"/>
  <c r="Z529"/>
  <c r="Z530"/>
  <c r="Z531"/>
  <c r="Z532"/>
  <c r="Z533"/>
  <c r="Z534"/>
  <c r="Z535"/>
  <c r="Z536"/>
  <c r="Z537"/>
  <c r="Z538"/>
  <c r="Z539"/>
  <c r="Z540"/>
  <c r="Z541"/>
  <c r="Z542"/>
  <c r="Z543"/>
  <c r="Z544"/>
  <c r="Z545"/>
  <c r="Z546"/>
  <c r="Z547"/>
  <c r="Z548"/>
  <c r="Z549"/>
  <c r="Z550"/>
  <c r="Z551"/>
  <c r="Z552"/>
  <c r="Z553"/>
  <c r="Z554"/>
  <c r="Z555"/>
  <c r="Z556"/>
  <c r="Z557"/>
  <c r="Z558"/>
  <c r="Z559"/>
  <c r="Z560"/>
  <c r="Z561"/>
  <c r="Z562"/>
  <c r="Z563"/>
  <c r="Z564"/>
  <c r="Z565"/>
  <c r="Z566"/>
  <c r="Z567"/>
  <c r="Z568"/>
  <c r="Z569"/>
  <c r="Z570"/>
  <c r="Z571"/>
  <c r="Z572"/>
  <c r="Z573"/>
  <c r="Z574"/>
  <c r="Z575"/>
  <c r="Z576"/>
  <c r="Z577"/>
  <c r="Z578"/>
  <c r="Z579"/>
  <c r="Z580"/>
  <c r="Z581"/>
  <c r="Z582"/>
  <c r="Z583"/>
  <c r="Z584"/>
  <c r="Z585"/>
  <c r="Z586"/>
  <c r="Z587"/>
  <c r="Z588"/>
  <c r="Z589"/>
  <c r="Z590"/>
  <c r="Z591"/>
  <c r="Z592"/>
  <c r="Z593"/>
  <c r="Z594"/>
  <c r="Z595"/>
  <c r="Z596"/>
  <c r="Z597"/>
  <c r="Z598"/>
  <c r="Z599"/>
  <c r="Z600"/>
  <c r="Z601"/>
  <c r="Z602"/>
  <c r="Z603"/>
  <c r="Z604"/>
  <c r="Z605"/>
  <c r="Z606"/>
  <c r="Z607"/>
  <c r="Z608"/>
  <c r="Z609"/>
  <c r="Z610"/>
  <c r="Z611"/>
  <c r="Z612"/>
  <c r="Z613"/>
  <c r="Z614"/>
  <c r="Z615"/>
  <c r="Z616"/>
  <c r="Z617"/>
  <c r="Z618"/>
  <c r="Z619"/>
  <c r="Z620"/>
  <c r="Z621"/>
  <c r="Z622"/>
  <c r="Z623"/>
  <c r="Z624"/>
  <c r="Z625"/>
  <c r="Z626"/>
  <c r="Z627"/>
  <c r="Z628"/>
  <c r="Z629"/>
  <c r="Z630"/>
  <c r="Z631"/>
  <c r="Z632"/>
  <c r="Z633"/>
  <c r="Z634"/>
  <c r="Z635"/>
  <c r="Z636"/>
  <c r="Z637"/>
  <c r="Z638"/>
  <c r="Z639"/>
  <c r="Z640"/>
  <c r="Z641"/>
  <c r="Z642"/>
  <c r="Z643"/>
  <c r="Z644"/>
  <c r="Z645"/>
  <c r="Z646"/>
  <c r="Z647"/>
  <c r="Z648"/>
  <c r="Z649"/>
  <c r="Z650"/>
  <c r="Z651"/>
  <c r="Z652"/>
  <c r="Z653"/>
  <c r="Z654"/>
  <c r="Z655"/>
  <c r="Z656"/>
  <c r="Z657"/>
  <c r="Z658"/>
  <c r="Z659"/>
  <c r="Z660"/>
  <c r="Z661"/>
  <c r="Z662"/>
  <c r="Z663"/>
  <c r="Z664"/>
  <c r="Z665"/>
  <c r="Z666"/>
  <c r="Z667"/>
  <c r="Z668"/>
  <c r="Z669"/>
  <c r="Z670"/>
  <c r="Z671"/>
  <c r="Z672"/>
  <c r="Z673"/>
  <c r="Z674"/>
  <c r="Z675"/>
  <c r="Z676"/>
  <c r="Z677"/>
  <c r="Z678"/>
  <c r="Z679"/>
  <c r="Z680"/>
  <c r="Z681"/>
  <c r="Z682"/>
  <c r="Z683"/>
  <c r="Z684"/>
  <c r="Z685"/>
  <c r="Z686"/>
  <c r="Z687"/>
  <c r="Z688"/>
  <c r="Z689"/>
  <c r="Z690"/>
  <c r="Z691"/>
  <c r="Z692"/>
  <c r="Z693"/>
  <c r="Z694"/>
  <c r="Z695"/>
  <c r="Z696"/>
  <c r="Z697"/>
  <c r="Z698"/>
  <c r="Z699"/>
  <c r="Z700"/>
  <c r="Z701"/>
  <c r="Z702"/>
  <c r="Z703"/>
  <c r="Z704"/>
  <c r="Z705"/>
  <c r="Z706"/>
  <c r="Z707"/>
  <c r="Z708"/>
  <c r="Z709"/>
  <c r="Z710"/>
  <c r="Z711"/>
  <c r="Z712"/>
  <c r="Z713"/>
  <c r="Z714"/>
  <c r="Z715"/>
  <c r="Z716"/>
  <c r="Z717"/>
  <c r="Z718"/>
  <c r="Z719"/>
  <c r="Z720"/>
  <c r="Z721"/>
  <c r="Z722"/>
  <c r="Z723"/>
  <c r="Z724"/>
  <c r="Z725"/>
  <c r="Z726"/>
  <c r="Z727"/>
  <c r="Z728"/>
  <c r="Z729"/>
  <c r="Z730"/>
  <c r="Z731"/>
  <c r="Z732"/>
  <c r="Z733"/>
  <c r="Z734"/>
  <c r="Z735"/>
  <c r="Z736"/>
  <c r="Z737"/>
  <c r="Z738"/>
  <c r="Z739"/>
  <c r="Z740"/>
  <c r="Z741"/>
  <c r="Z742"/>
  <c r="Z743"/>
  <c r="Z744"/>
  <c r="Z745"/>
  <c r="Z746"/>
  <c r="Z747"/>
  <c r="Z748"/>
  <c r="Z749"/>
  <c r="Z750"/>
  <c r="Z751"/>
  <c r="Z752"/>
  <c r="Z753"/>
  <c r="Z754"/>
  <c r="Z755"/>
  <c r="Z756"/>
  <c r="Z757"/>
  <c r="Z758"/>
  <c r="Z759"/>
  <c r="Z760"/>
  <c r="Z761"/>
  <c r="Z762"/>
  <c r="Z763"/>
  <c r="Z764"/>
  <c r="Z765"/>
  <c r="Z766"/>
  <c r="Z767"/>
  <c r="Z768"/>
  <c r="Z769"/>
  <c r="Z770"/>
  <c r="Z771"/>
  <c r="Z772"/>
  <c r="Z773"/>
  <c r="Z774"/>
  <c r="Z775"/>
  <c r="Z776"/>
  <c r="Z777"/>
  <c r="Z778"/>
  <c r="Z779"/>
  <c r="Z780"/>
  <c r="Z781"/>
  <c r="Z782"/>
  <c r="Z783"/>
  <c r="Z784"/>
  <c r="Z785"/>
  <c r="Z786"/>
  <c r="Z787"/>
  <c r="Z788"/>
  <c r="Z789"/>
  <c r="Z790"/>
  <c r="Z791"/>
  <c r="Z792"/>
  <c r="Z793"/>
  <c r="Z794"/>
  <c r="Z795"/>
  <c r="Z796"/>
  <c r="Z797"/>
  <c r="Z798"/>
  <c r="Z799"/>
  <c r="Z800"/>
  <c r="Z801"/>
  <c r="Z802"/>
  <c r="Z803"/>
  <c r="Z804"/>
  <c r="Z805"/>
  <c r="Z806"/>
  <c r="Z807"/>
  <c r="Z808"/>
  <c r="Z809"/>
  <c r="Z810"/>
  <c r="Z811"/>
  <c r="Z812"/>
  <c r="Z813"/>
  <c r="Z814"/>
  <c r="Z815"/>
  <c r="Z816"/>
  <c r="Z817"/>
  <c r="Z818"/>
  <c r="Z819"/>
  <c r="Z820"/>
  <c r="Z821"/>
  <c r="Z822"/>
  <c r="Z823"/>
  <c r="Z824"/>
  <c r="Z825"/>
  <c r="Z826"/>
  <c r="Z827"/>
  <c r="Z828"/>
  <c r="Z829"/>
  <c r="Z830"/>
  <c r="Z831"/>
  <c r="Z832"/>
  <c r="Z833"/>
  <c r="Z834"/>
  <c r="Z835"/>
  <c r="Z836"/>
  <c r="Z837"/>
  <c r="Z838"/>
  <c r="Z839"/>
  <c r="Z840"/>
  <c r="Z841"/>
  <c r="Z842"/>
  <c r="Z843"/>
  <c r="Z844"/>
  <c r="Z845"/>
  <c r="Z846"/>
  <c r="Z847"/>
  <c r="Z848"/>
  <c r="Z849"/>
  <c r="Z850"/>
  <c r="Z851"/>
  <c r="Z852"/>
  <c r="Z853"/>
  <c r="Z854"/>
  <c r="Z855"/>
  <c r="Z856"/>
  <c r="Z857"/>
  <c r="Z858"/>
  <c r="Z859"/>
  <c r="Z860"/>
  <c r="Z861"/>
  <c r="Z862"/>
  <c r="Z863"/>
  <c r="Z864"/>
  <c r="Z865"/>
  <c r="Z866"/>
  <c r="Z867"/>
  <c r="Z868"/>
  <c r="Z869"/>
  <c r="Z870"/>
  <c r="Z871"/>
  <c r="Z872"/>
  <c r="Z873"/>
  <c r="Z874"/>
  <c r="Z875"/>
  <c r="Z876"/>
  <c r="Z877"/>
  <c r="Z878"/>
  <c r="Z879"/>
  <c r="Z880"/>
  <c r="Z881"/>
  <c r="Z882"/>
  <c r="Z883"/>
  <c r="Z884"/>
  <c r="Z885"/>
  <c r="Z886"/>
  <c r="Z887"/>
  <c r="Z888"/>
  <c r="Z889"/>
  <c r="Z890"/>
  <c r="Z891"/>
  <c r="Z892"/>
  <c r="Z893"/>
  <c r="Z894"/>
  <c r="Z895"/>
  <c r="Z896"/>
  <c r="Z897"/>
  <c r="Z898"/>
  <c r="Z899"/>
  <c r="Z900"/>
  <c r="Z901"/>
  <c r="Z902"/>
  <c r="Z903"/>
  <c r="Z904"/>
  <c r="Z905"/>
  <c r="Z906"/>
  <c r="Z907"/>
  <c r="Z908"/>
  <c r="Z909"/>
  <c r="Z910"/>
  <c r="Z911"/>
  <c r="Z912"/>
  <c r="Z913"/>
  <c r="Z914"/>
  <c r="Z915"/>
  <c r="Z916"/>
  <c r="Z917"/>
  <c r="Z918"/>
  <c r="Z919"/>
  <c r="Z920"/>
  <c r="Z921"/>
  <c r="Z922"/>
  <c r="Z923"/>
  <c r="Z924"/>
  <c r="Z925"/>
  <c r="Z926"/>
  <c r="Z927"/>
  <c r="Z928"/>
  <c r="Z929"/>
  <c r="Z930"/>
  <c r="Z931"/>
  <c r="Z932"/>
  <c r="Z933"/>
  <c r="Z934"/>
  <c r="Z935"/>
  <c r="Z936"/>
  <c r="Z937"/>
  <c r="Z938"/>
  <c r="Z939"/>
  <c r="Z940"/>
  <c r="Z941"/>
  <c r="Z942"/>
  <c r="Z943"/>
  <c r="Z944"/>
  <c r="Z945"/>
  <c r="Z946"/>
  <c r="Z947"/>
  <c r="Z948"/>
  <c r="Z949"/>
  <c r="Z950"/>
  <c r="Z951"/>
  <c r="Z952"/>
  <c r="Z953"/>
  <c r="Z954"/>
  <c r="Z955"/>
  <c r="Z956"/>
  <c r="Z957"/>
  <c r="Z958"/>
  <c r="Z959"/>
  <c r="Z960"/>
  <c r="Z961"/>
  <c r="Z962"/>
  <c r="Z963"/>
  <c r="Z964"/>
  <c r="Z965"/>
  <c r="Z966"/>
  <c r="Z967"/>
  <c r="Z968"/>
  <c r="Z969"/>
  <c r="Z970"/>
  <c r="Z971"/>
  <c r="Z972"/>
  <c r="Z973"/>
  <c r="Z974"/>
  <c r="Z975"/>
  <c r="Z976"/>
  <c r="Z977"/>
  <c r="Z978"/>
  <c r="Z979"/>
  <c r="Z980"/>
  <c r="Z981"/>
  <c r="Z982"/>
  <c r="Z983"/>
  <c r="Z984"/>
  <c r="Z985"/>
  <c r="Z986"/>
  <c r="Z987"/>
  <c r="Z988"/>
  <c r="Z989"/>
  <c r="Z990"/>
  <c r="Z991"/>
  <c r="Z992"/>
  <c r="Z993"/>
  <c r="Z994"/>
  <c r="Z995"/>
  <c r="Z996"/>
  <c r="Z997"/>
  <c r="Z998"/>
  <c r="Z999"/>
  <c r="Z1000"/>
  <c r="Z2"/>
  <c r="Y3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223"/>
  <c r="Y224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425"/>
  <c r="Y426"/>
  <c r="Y427"/>
  <c r="Y428"/>
  <c r="Y429"/>
  <c r="Y430"/>
  <c r="Y431"/>
  <c r="Y432"/>
  <c r="Y433"/>
  <c r="Y434"/>
  <c r="Y435"/>
  <c r="Y436"/>
  <c r="Y437"/>
  <c r="Y438"/>
  <c r="Y439"/>
  <c r="Y440"/>
  <c r="Y441"/>
  <c r="Y442"/>
  <c r="Y443"/>
  <c r="Y444"/>
  <c r="Y445"/>
  <c r="Y446"/>
  <c r="Y447"/>
  <c r="Y448"/>
  <c r="Y449"/>
  <c r="Y450"/>
  <c r="Y451"/>
  <c r="Y452"/>
  <c r="Y453"/>
  <c r="Y454"/>
  <c r="Y455"/>
  <c r="Y456"/>
  <c r="Y457"/>
  <c r="Y458"/>
  <c r="Y459"/>
  <c r="Y460"/>
  <c r="Y461"/>
  <c r="Y462"/>
  <c r="Y463"/>
  <c r="Y464"/>
  <c r="Y465"/>
  <c r="Y466"/>
  <c r="Y467"/>
  <c r="Y468"/>
  <c r="Y469"/>
  <c r="Y470"/>
  <c r="Y471"/>
  <c r="Y472"/>
  <c r="Y473"/>
  <c r="Y474"/>
  <c r="Y475"/>
  <c r="Y476"/>
  <c r="Y477"/>
  <c r="Y478"/>
  <c r="Y479"/>
  <c r="Y480"/>
  <c r="Y481"/>
  <c r="Y482"/>
  <c r="Y483"/>
  <c r="Y484"/>
  <c r="Y485"/>
  <c r="Y486"/>
  <c r="Y487"/>
  <c r="Y488"/>
  <c r="Y489"/>
  <c r="Y490"/>
  <c r="Y491"/>
  <c r="Y492"/>
  <c r="Y493"/>
  <c r="Y494"/>
  <c r="Y495"/>
  <c r="Y496"/>
  <c r="Y497"/>
  <c r="Y498"/>
  <c r="Y499"/>
  <c r="Y500"/>
  <c r="Y501"/>
  <c r="Y502"/>
  <c r="Y503"/>
  <c r="Y504"/>
  <c r="Y505"/>
  <c r="Y506"/>
  <c r="Y507"/>
  <c r="Y508"/>
  <c r="Y509"/>
  <c r="Y510"/>
  <c r="Y511"/>
  <c r="Y512"/>
  <c r="Y513"/>
  <c r="Y514"/>
  <c r="Y515"/>
  <c r="Y516"/>
  <c r="Y517"/>
  <c r="Y518"/>
  <c r="Y519"/>
  <c r="Y520"/>
  <c r="Y521"/>
  <c r="Y522"/>
  <c r="Y523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544"/>
  <c r="Y545"/>
  <c r="Y546"/>
  <c r="Y547"/>
  <c r="Y548"/>
  <c r="Y549"/>
  <c r="Y550"/>
  <c r="Y551"/>
  <c r="Y552"/>
  <c r="Y553"/>
  <c r="Y554"/>
  <c r="Y555"/>
  <c r="Y556"/>
  <c r="Y557"/>
  <c r="Y558"/>
  <c r="Y559"/>
  <c r="Y560"/>
  <c r="Y561"/>
  <c r="Y562"/>
  <c r="Y563"/>
  <c r="Y564"/>
  <c r="Y565"/>
  <c r="Y566"/>
  <c r="Y567"/>
  <c r="Y568"/>
  <c r="Y569"/>
  <c r="Y570"/>
  <c r="Y571"/>
  <c r="Y572"/>
  <c r="Y573"/>
  <c r="Y574"/>
  <c r="Y575"/>
  <c r="Y576"/>
  <c r="Y577"/>
  <c r="Y578"/>
  <c r="Y579"/>
  <c r="Y580"/>
  <c r="Y581"/>
  <c r="Y582"/>
  <c r="Y583"/>
  <c r="Y584"/>
  <c r="Y585"/>
  <c r="Y586"/>
  <c r="Y587"/>
  <c r="Y588"/>
  <c r="Y589"/>
  <c r="Y590"/>
  <c r="Y591"/>
  <c r="Y592"/>
  <c r="Y593"/>
  <c r="Y594"/>
  <c r="Y595"/>
  <c r="Y596"/>
  <c r="Y597"/>
  <c r="Y598"/>
  <c r="Y599"/>
  <c r="Y600"/>
  <c r="Y601"/>
  <c r="Y602"/>
  <c r="Y603"/>
  <c r="Y604"/>
  <c r="Y605"/>
  <c r="Y606"/>
  <c r="Y607"/>
  <c r="Y608"/>
  <c r="Y609"/>
  <c r="Y610"/>
  <c r="Y611"/>
  <c r="Y612"/>
  <c r="Y613"/>
  <c r="Y614"/>
  <c r="Y615"/>
  <c r="Y616"/>
  <c r="Y617"/>
  <c r="Y618"/>
  <c r="Y619"/>
  <c r="Y620"/>
  <c r="Y621"/>
  <c r="Y622"/>
  <c r="Y623"/>
  <c r="Y624"/>
  <c r="Y625"/>
  <c r="Y626"/>
  <c r="Y627"/>
  <c r="Y628"/>
  <c r="Y629"/>
  <c r="Y630"/>
  <c r="Y631"/>
  <c r="Y632"/>
  <c r="Y633"/>
  <c r="Y634"/>
  <c r="Y635"/>
  <c r="Y636"/>
  <c r="Y637"/>
  <c r="Y638"/>
  <c r="Y639"/>
  <c r="Y640"/>
  <c r="Y641"/>
  <c r="Y642"/>
  <c r="Y643"/>
  <c r="Y644"/>
  <c r="Y645"/>
  <c r="Y646"/>
  <c r="Y647"/>
  <c r="Y648"/>
  <c r="Y649"/>
  <c r="Y650"/>
  <c r="Y651"/>
  <c r="Y652"/>
  <c r="Y653"/>
  <c r="Y654"/>
  <c r="Y655"/>
  <c r="Y656"/>
  <c r="Y657"/>
  <c r="Y658"/>
  <c r="Y659"/>
  <c r="Y660"/>
  <c r="Y661"/>
  <c r="Y662"/>
  <c r="Y663"/>
  <c r="Y664"/>
  <c r="Y665"/>
  <c r="Y666"/>
  <c r="Y667"/>
  <c r="Y668"/>
  <c r="Y669"/>
  <c r="Y670"/>
  <c r="Y671"/>
  <c r="Y672"/>
  <c r="Y673"/>
  <c r="Y674"/>
  <c r="Y675"/>
  <c r="Y676"/>
  <c r="Y677"/>
  <c r="Y678"/>
  <c r="Y679"/>
  <c r="Y680"/>
  <c r="Y681"/>
  <c r="Y682"/>
  <c r="Y683"/>
  <c r="Y684"/>
  <c r="Y685"/>
  <c r="Y686"/>
  <c r="Y687"/>
  <c r="Y688"/>
  <c r="Y689"/>
  <c r="Y690"/>
  <c r="Y691"/>
  <c r="Y692"/>
  <c r="Y693"/>
  <c r="Y694"/>
  <c r="Y695"/>
  <c r="Y696"/>
  <c r="Y697"/>
  <c r="Y698"/>
  <c r="Y699"/>
  <c r="Y700"/>
  <c r="Y701"/>
  <c r="Y702"/>
  <c r="Y703"/>
  <c r="Y704"/>
  <c r="Y705"/>
  <c r="Y706"/>
  <c r="Y707"/>
  <c r="Y708"/>
  <c r="Y709"/>
  <c r="Y710"/>
  <c r="Y711"/>
  <c r="Y712"/>
  <c r="Y713"/>
  <c r="Y714"/>
  <c r="Y715"/>
  <c r="Y716"/>
  <c r="Y717"/>
  <c r="Y718"/>
  <c r="Y719"/>
  <c r="Y720"/>
  <c r="Y721"/>
  <c r="Y722"/>
  <c r="Y723"/>
  <c r="Y724"/>
  <c r="Y725"/>
  <c r="Y726"/>
  <c r="Y727"/>
  <c r="Y728"/>
  <c r="Y729"/>
  <c r="Y730"/>
  <c r="Y731"/>
  <c r="Y732"/>
  <c r="Y733"/>
  <c r="Y734"/>
  <c r="Y735"/>
  <c r="Y736"/>
  <c r="Y737"/>
  <c r="Y738"/>
  <c r="Y739"/>
  <c r="Y740"/>
  <c r="Y741"/>
  <c r="Y742"/>
  <c r="Y743"/>
  <c r="Y744"/>
  <c r="Y745"/>
  <c r="Y746"/>
  <c r="Y747"/>
  <c r="Y748"/>
  <c r="Y749"/>
  <c r="Y750"/>
  <c r="Y751"/>
  <c r="Y752"/>
  <c r="Y753"/>
  <c r="Y754"/>
  <c r="Y755"/>
  <c r="Y756"/>
  <c r="Y757"/>
  <c r="Y758"/>
  <c r="Y759"/>
  <c r="Y760"/>
  <c r="Y761"/>
  <c r="Y762"/>
  <c r="Y763"/>
  <c r="Y764"/>
  <c r="Y765"/>
  <c r="Y766"/>
  <c r="Y767"/>
  <c r="Y768"/>
  <c r="Y769"/>
  <c r="Y770"/>
  <c r="Y771"/>
  <c r="Y772"/>
  <c r="Y773"/>
  <c r="Y774"/>
  <c r="Y775"/>
  <c r="Y776"/>
  <c r="Y777"/>
  <c r="Y778"/>
  <c r="Y779"/>
  <c r="Y780"/>
  <c r="Y781"/>
  <c r="Y782"/>
  <c r="Y783"/>
  <c r="Y784"/>
  <c r="Y785"/>
  <c r="Y786"/>
  <c r="Y787"/>
  <c r="Y788"/>
  <c r="Y789"/>
  <c r="Y790"/>
  <c r="Y791"/>
  <c r="Y792"/>
  <c r="Y793"/>
  <c r="Y794"/>
  <c r="Y795"/>
  <c r="Y796"/>
  <c r="Y797"/>
  <c r="Y798"/>
  <c r="Y799"/>
  <c r="Y800"/>
  <c r="Y801"/>
  <c r="Y802"/>
  <c r="Y803"/>
  <c r="Y804"/>
  <c r="Y805"/>
  <c r="Y806"/>
  <c r="Y807"/>
  <c r="Y808"/>
  <c r="Y809"/>
  <c r="Y810"/>
  <c r="Y811"/>
  <c r="Y812"/>
  <c r="Y813"/>
  <c r="Y814"/>
  <c r="Y815"/>
  <c r="Y816"/>
  <c r="Y817"/>
  <c r="Y818"/>
  <c r="Y819"/>
  <c r="Y820"/>
  <c r="Y821"/>
  <c r="Y822"/>
  <c r="Y823"/>
  <c r="Y824"/>
  <c r="Y825"/>
  <c r="Y826"/>
  <c r="Y827"/>
  <c r="Y828"/>
  <c r="Y829"/>
  <c r="Y830"/>
  <c r="Y831"/>
  <c r="Y832"/>
  <c r="Y833"/>
  <c r="Y834"/>
  <c r="Y835"/>
  <c r="Y836"/>
  <c r="Y837"/>
  <c r="Y838"/>
  <c r="Y839"/>
  <c r="Y840"/>
  <c r="Y841"/>
  <c r="Y842"/>
  <c r="Y843"/>
  <c r="Y844"/>
  <c r="Y845"/>
  <c r="Y846"/>
  <c r="Y847"/>
  <c r="Y848"/>
  <c r="Y849"/>
  <c r="Y850"/>
  <c r="Y851"/>
  <c r="Y852"/>
  <c r="Y853"/>
  <c r="Y854"/>
  <c r="Y855"/>
  <c r="Y856"/>
  <c r="Y857"/>
  <c r="Y858"/>
  <c r="Y859"/>
  <c r="Y860"/>
  <c r="Y861"/>
  <c r="Y862"/>
  <c r="Y863"/>
  <c r="Y864"/>
  <c r="Y865"/>
  <c r="Y866"/>
  <c r="Y867"/>
  <c r="Y868"/>
  <c r="Y869"/>
  <c r="Y870"/>
  <c r="Y871"/>
  <c r="Y872"/>
  <c r="Y873"/>
  <c r="Y874"/>
  <c r="Y875"/>
  <c r="Y876"/>
  <c r="Y877"/>
  <c r="Y878"/>
  <c r="Y879"/>
  <c r="Y880"/>
  <c r="Y881"/>
  <c r="Y882"/>
  <c r="Y883"/>
  <c r="Y884"/>
  <c r="Y885"/>
  <c r="Y886"/>
  <c r="Y887"/>
  <c r="Y888"/>
  <c r="Y889"/>
  <c r="Y890"/>
  <c r="Y891"/>
  <c r="Y892"/>
  <c r="Y893"/>
  <c r="Y894"/>
  <c r="Y895"/>
  <c r="Y896"/>
  <c r="Y897"/>
  <c r="Y898"/>
  <c r="Y899"/>
  <c r="Y900"/>
  <c r="Y901"/>
  <c r="Y902"/>
  <c r="Y903"/>
  <c r="Y904"/>
  <c r="Y905"/>
  <c r="Y906"/>
  <c r="Y907"/>
  <c r="Y908"/>
  <c r="Y909"/>
  <c r="Y910"/>
  <c r="Y911"/>
  <c r="Y912"/>
  <c r="Y913"/>
  <c r="Y914"/>
  <c r="Y915"/>
  <c r="Y916"/>
  <c r="Y917"/>
  <c r="Y918"/>
  <c r="Y919"/>
  <c r="Y920"/>
  <c r="Y921"/>
  <c r="Y922"/>
  <c r="Y923"/>
  <c r="Y924"/>
  <c r="Y925"/>
  <c r="Y926"/>
  <c r="Y927"/>
  <c r="Y928"/>
  <c r="Y929"/>
  <c r="Y930"/>
  <c r="Y931"/>
  <c r="Y932"/>
  <c r="Y933"/>
  <c r="Y934"/>
  <c r="Y935"/>
  <c r="Y936"/>
  <c r="Y937"/>
  <c r="Y938"/>
  <c r="Y939"/>
  <c r="Y940"/>
  <c r="Y941"/>
  <c r="Y942"/>
  <c r="Y943"/>
  <c r="Y944"/>
  <c r="Y945"/>
  <c r="Y946"/>
  <c r="Y947"/>
  <c r="Y948"/>
  <c r="Y949"/>
  <c r="Y950"/>
  <c r="Y951"/>
  <c r="Y952"/>
  <c r="Y953"/>
  <c r="Y954"/>
  <c r="Y955"/>
  <c r="Y956"/>
  <c r="Y957"/>
  <c r="Y958"/>
  <c r="Y959"/>
  <c r="Y960"/>
  <c r="Y961"/>
  <c r="Y962"/>
  <c r="Y963"/>
  <c r="Y964"/>
  <c r="Y965"/>
  <c r="Y966"/>
  <c r="Y967"/>
  <c r="Y968"/>
  <c r="Y969"/>
  <c r="Y970"/>
  <c r="Y971"/>
  <c r="Y972"/>
  <c r="Y973"/>
  <c r="Y974"/>
  <c r="Y975"/>
  <c r="Y976"/>
  <c r="Y977"/>
  <c r="Y978"/>
  <c r="Y979"/>
  <c r="Y980"/>
  <c r="Y981"/>
  <c r="Y982"/>
  <c r="Y983"/>
  <c r="Y984"/>
  <c r="Y985"/>
  <c r="Y986"/>
  <c r="Y987"/>
  <c r="Y988"/>
  <c r="Y989"/>
  <c r="Y990"/>
  <c r="Y991"/>
  <c r="Y992"/>
  <c r="Y993"/>
  <c r="Y994"/>
  <c r="Y995"/>
  <c r="Y996"/>
  <c r="Y997"/>
  <c r="Y998"/>
  <c r="Y999"/>
  <c r="Y1000"/>
  <c r="Y2"/>
  <c r="C8" i="20"/>
  <c r="E8"/>
  <c r="F8"/>
  <c r="H8"/>
  <c r="I8"/>
  <c r="J8"/>
  <c r="K8"/>
  <c r="L8"/>
  <c r="C9"/>
  <c r="K9"/>
  <c r="L9"/>
  <c r="C10"/>
  <c r="D10"/>
  <c r="E10"/>
  <c r="G10"/>
  <c r="H10"/>
  <c r="I10"/>
  <c r="J10"/>
  <c r="K10"/>
  <c r="D11"/>
  <c r="F11"/>
  <c r="G11"/>
  <c r="H11"/>
  <c r="I11"/>
  <c r="J11"/>
  <c r="K11"/>
  <c r="L11"/>
  <c r="C12"/>
  <c r="D12"/>
  <c r="E12"/>
  <c r="F12"/>
  <c r="G12"/>
  <c r="H12"/>
  <c r="I12"/>
  <c r="J12"/>
  <c r="K12"/>
  <c r="C13"/>
  <c r="F13"/>
  <c r="G13"/>
  <c r="H13"/>
  <c r="J13"/>
  <c r="K13"/>
  <c r="L13"/>
  <c r="D14"/>
  <c r="E14"/>
  <c r="F14"/>
  <c r="G14"/>
  <c r="H14"/>
  <c r="I14"/>
  <c r="J14"/>
  <c r="K14"/>
  <c r="L14"/>
  <c r="D15"/>
  <c r="E15"/>
  <c r="F15"/>
  <c r="G15"/>
  <c r="H15"/>
  <c r="I15"/>
  <c r="J15"/>
  <c r="K15"/>
  <c r="L15"/>
  <c r="D16"/>
  <c r="E16"/>
  <c r="F16"/>
  <c r="G16"/>
  <c r="H16"/>
  <c r="I16"/>
  <c r="J16"/>
  <c r="K16"/>
  <c r="L16"/>
  <c r="C17"/>
  <c r="D17"/>
  <c r="E17"/>
  <c r="F17"/>
  <c r="G17"/>
  <c r="H17"/>
  <c r="J17"/>
  <c r="K17"/>
  <c r="L17"/>
  <c r="C18"/>
  <c r="D18"/>
  <c r="E18"/>
  <c r="F18"/>
  <c r="G18"/>
  <c r="H18"/>
  <c r="J18"/>
  <c r="K18"/>
  <c r="L18"/>
  <c r="C19"/>
  <c r="D19"/>
  <c r="E19"/>
  <c r="G19"/>
  <c r="H19"/>
  <c r="I19"/>
  <c r="J19"/>
  <c r="K19"/>
  <c r="L19"/>
  <c r="C20"/>
  <c r="D20"/>
  <c r="E20"/>
  <c r="F20"/>
  <c r="G20"/>
  <c r="H20"/>
  <c r="I20"/>
  <c r="J20"/>
  <c r="L20"/>
  <c r="C21"/>
  <c r="D21"/>
  <c r="E21"/>
  <c r="F21"/>
  <c r="G21"/>
  <c r="H21"/>
  <c r="I21"/>
  <c r="L21"/>
  <c r="C22"/>
  <c r="D22"/>
  <c r="E22"/>
  <c r="F22"/>
  <c r="G22"/>
  <c r="H22"/>
  <c r="I22"/>
  <c r="J22"/>
  <c r="L22"/>
  <c r="C23"/>
  <c r="D23"/>
  <c r="E23"/>
  <c r="G23"/>
  <c r="H23"/>
  <c r="J23"/>
  <c r="K23"/>
  <c r="L23"/>
  <c r="C24"/>
  <c r="D24"/>
  <c r="E24"/>
  <c r="F24"/>
  <c r="G24"/>
  <c r="I24"/>
  <c r="J24"/>
  <c r="K24"/>
  <c r="L24"/>
  <c r="C25"/>
  <c r="D25"/>
  <c r="E25"/>
  <c r="F25"/>
  <c r="G25"/>
  <c r="H25"/>
  <c r="I25"/>
  <c r="J25"/>
  <c r="L25"/>
  <c r="C26"/>
  <c r="D26"/>
  <c r="E26"/>
  <c r="F26"/>
  <c r="G26"/>
  <c r="H26"/>
  <c r="I26"/>
  <c r="J26"/>
  <c r="L26"/>
  <c r="C27"/>
  <c r="D27"/>
  <c r="F27"/>
  <c r="G27"/>
  <c r="H27"/>
  <c r="I27"/>
  <c r="J27"/>
  <c r="K27"/>
  <c r="L27"/>
  <c r="C28"/>
  <c r="E28"/>
  <c r="F28"/>
  <c r="G28"/>
  <c r="H28"/>
  <c r="I28"/>
  <c r="J28"/>
  <c r="K28"/>
  <c r="L28"/>
  <c r="C29"/>
  <c r="D29"/>
  <c r="E29"/>
  <c r="F29"/>
  <c r="G29"/>
  <c r="H29"/>
  <c r="I29"/>
  <c r="J29"/>
  <c r="L29"/>
  <c r="D30"/>
  <c r="E30"/>
  <c r="F30"/>
  <c r="G30"/>
  <c r="H30"/>
  <c r="I30"/>
  <c r="J30"/>
  <c r="K30"/>
  <c r="L30"/>
  <c r="D31"/>
  <c r="E31"/>
  <c r="F31"/>
  <c r="G31"/>
  <c r="H31"/>
  <c r="I31"/>
  <c r="J31"/>
  <c r="K31"/>
  <c r="L31"/>
  <c r="D32"/>
  <c r="E32"/>
  <c r="F32"/>
  <c r="G32"/>
  <c r="H32"/>
  <c r="I32"/>
  <c r="J32"/>
  <c r="K32"/>
  <c r="L32"/>
  <c r="D33"/>
  <c r="E33"/>
  <c r="F33"/>
  <c r="G33"/>
  <c r="H33"/>
  <c r="I33"/>
  <c r="J33"/>
  <c r="K33"/>
  <c r="L33"/>
  <c r="D34"/>
  <c r="E34"/>
  <c r="F34"/>
  <c r="G34"/>
  <c r="H34"/>
  <c r="I34"/>
  <c r="J34"/>
  <c r="K34"/>
  <c r="L34"/>
  <c r="D35"/>
  <c r="E35"/>
  <c r="F35"/>
  <c r="G35"/>
  <c r="H35"/>
  <c r="I35"/>
  <c r="J35"/>
  <c r="K35"/>
  <c r="L35"/>
  <c r="D36"/>
  <c r="E36"/>
  <c r="F36"/>
  <c r="G36"/>
  <c r="H36"/>
  <c r="I36"/>
  <c r="J36"/>
  <c r="K36"/>
  <c r="L36"/>
  <c r="C37"/>
  <c r="D37"/>
  <c r="E37"/>
  <c r="F37"/>
  <c r="G37"/>
  <c r="H37"/>
  <c r="I37"/>
  <c r="J37"/>
  <c r="L37"/>
  <c r="C38"/>
  <c r="D38"/>
  <c r="E38"/>
  <c r="F38"/>
  <c r="G38"/>
  <c r="H38"/>
  <c r="I38"/>
  <c r="L38"/>
  <c r="D39"/>
  <c r="E39"/>
  <c r="F39"/>
  <c r="G39"/>
  <c r="H39"/>
  <c r="I39"/>
  <c r="J39"/>
  <c r="K39"/>
  <c r="L39"/>
  <c r="C40"/>
  <c r="D40"/>
  <c r="E40"/>
  <c r="F40"/>
  <c r="G40"/>
  <c r="H40"/>
  <c r="I40"/>
  <c r="J40"/>
  <c r="K40"/>
  <c r="L40"/>
  <c r="C41"/>
  <c r="D41"/>
  <c r="E41"/>
  <c r="F41"/>
  <c r="G41"/>
  <c r="H41"/>
  <c r="J41"/>
  <c r="K41"/>
  <c r="L41"/>
  <c r="D42"/>
  <c r="E42"/>
  <c r="F42"/>
  <c r="G42"/>
  <c r="H42"/>
  <c r="I42"/>
  <c r="J42"/>
  <c r="K42"/>
  <c r="L42"/>
  <c r="C43"/>
  <c r="D43"/>
  <c r="E43"/>
  <c r="F43"/>
  <c r="H43"/>
  <c r="I43"/>
  <c r="J43"/>
  <c r="K43"/>
  <c r="L43"/>
  <c r="C44"/>
  <c r="D44"/>
  <c r="E44"/>
  <c r="F44"/>
  <c r="G44"/>
  <c r="H44"/>
  <c r="I44"/>
  <c r="L44"/>
  <c r="D45"/>
  <c r="E45"/>
  <c r="F45"/>
  <c r="G45"/>
  <c r="H45"/>
  <c r="I45"/>
  <c r="J45"/>
  <c r="K45"/>
  <c r="L45"/>
  <c r="C46"/>
  <c r="F46"/>
  <c r="G46"/>
  <c r="I46"/>
  <c r="J46"/>
  <c r="K46"/>
  <c r="L46"/>
  <c r="C47"/>
  <c r="D47"/>
  <c r="E47"/>
  <c r="F47"/>
  <c r="G47"/>
  <c r="H47"/>
  <c r="I47"/>
  <c r="L47"/>
  <c r="C48"/>
  <c r="E48"/>
  <c r="F48"/>
  <c r="G48"/>
  <c r="I48"/>
  <c r="K48"/>
  <c r="L48"/>
  <c r="D49"/>
  <c r="E49"/>
  <c r="F49"/>
  <c r="G49"/>
  <c r="H49"/>
  <c r="I49"/>
  <c r="J49"/>
  <c r="K49"/>
  <c r="L49"/>
  <c r="D50"/>
  <c r="E50"/>
  <c r="F50"/>
  <c r="G50"/>
  <c r="H50"/>
  <c r="I50"/>
  <c r="J50"/>
  <c r="K50"/>
  <c r="L50"/>
  <c r="C51"/>
  <c r="D51"/>
  <c r="E51"/>
  <c r="G51"/>
  <c r="H51"/>
  <c r="I51"/>
  <c r="J51"/>
  <c r="K51"/>
  <c r="L51"/>
  <c r="C52"/>
  <c r="D52"/>
  <c r="F52"/>
  <c r="G52"/>
  <c r="H52"/>
  <c r="I52"/>
  <c r="J52"/>
  <c r="K52"/>
  <c r="L52"/>
  <c r="D53"/>
  <c r="E53"/>
  <c r="F53"/>
  <c r="G53"/>
  <c r="H53"/>
  <c r="I53"/>
  <c r="J53"/>
  <c r="K53"/>
  <c r="C54"/>
  <c r="D54"/>
  <c r="E54"/>
  <c r="F54"/>
  <c r="G54"/>
  <c r="H54"/>
  <c r="I54"/>
  <c r="J54"/>
  <c r="K54"/>
  <c r="D55"/>
  <c r="E55"/>
  <c r="F55"/>
  <c r="G55"/>
  <c r="H55"/>
  <c r="I55"/>
  <c r="J55"/>
  <c r="K55"/>
  <c r="L55"/>
  <c r="C56"/>
  <c r="D56"/>
  <c r="E56"/>
  <c r="F56"/>
  <c r="G56"/>
  <c r="I56"/>
  <c r="J56"/>
  <c r="K56"/>
  <c r="L56"/>
  <c r="C57"/>
  <c r="D57"/>
  <c r="G57"/>
  <c r="H57"/>
  <c r="I57"/>
  <c r="J57"/>
  <c r="K57"/>
  <c r="L57"/>
  <c r="C58"/>
  <c r="D58"/>
  <c r="F58"/>
  <c r="G58"/>
  <c r="H58"/>
  <c r="J58"/>
  <c r="K58"/>
  <c r="L58"/>
  <c r="D59"/>
  <c r="E59"/>
  <c r="F59"/>
  <c r="H59"/>
  <c r="I59"/>
  <c r="J59"/>
  <c r="K59"/>
  <c r="L59"/>
  <c r="D60"/>
  <c r="E60"/>
  <c r="F60"/>
  <c r="G60"/>
  <c r="H60"/>
  <c r="I60"/>
  <c r="J60"/>
  <c r="K60"/>
  <c r="L60"/>
  <c r="C61"/>
  <c r="J61"/>
  <c r="K61"/>
  <c r="L61"/>
  <c r="C62"/>
  <c r="D62"/>
  <c r="F62"/>
  <c r="G62"/>
  <c r="H62"/>
  <c r="I62"/>
  <c r="J62"/>
  <c r="K62"/>
  <c r="L62"/>
  <c r="C63"/>
  <c r="D63"/>
  <c r="E63"/>
  <c r="F63"/>
  <c r="G63"/>
  <c r="I63"/>
  <c r="J63"/>
  <c r="K63"/>
  <c r="L63"/>
  <c r="C64"/>
  <c r="D64"/>
  <c r="E64"/>
  <c r="F64"/>
  <c r="H64"/>
  <c r="L64"/>
  <c r="C65"/>
  <c r="D65"/>
  <c r="E65"/>
  <c r="G65"/>
  <c r="H65"/>
  <c r="I65"/>
  <c r="J65"/>
  <c r="K65"/>
  <c r="L65"/>
  <c r="C66"/>
  <c r="D66"/>
  <c r="F66"/>
  <c r="H66"/>
  <c r="J66"/>
  <c r="K66"/>
  <c r="L66"/>
  <c r="C67"/>
  <c r="E67"/>
  <c r="F67"/>
  <c r="I67"/>
  <c r="J67"/>
  <c r="K67"/>
  <c r="L67"/>
  <c r="C68"/>
  <c r="J68"/>
  <c r="K68"/>
  <c r="L68"/>
  <c r="D69"/>
  <c r="E69"/>
  <c r="F69"/>
  <c r="G69"/>
  <c r="H69"/>
  <c r="I69"/>
  <c r="J69"/>
  <c r="K69"/>
  <c r="L69"/>
  <c r="C70"/>
  <c r="D70"/>
  <c r="E70"/>
  <c r="F70"/>
  <c r="G70"/>
  <c r="J70"/>
  <c r="K70"/>
  <c r="L70"/>
  <c r="D71"/>
  <c r="E71"/>
  <c r="F71"/>
  <c r="G71"/>
  <c r="H71"/>
  <c r="I71"/>
  <c r="J71"/>
  <c r="K71"/>
  <c r="L71"/>
  <c r="D72"/>
  <c r="E72"/>
  <c r="F72"/>
  <c r="G72"/>
  <c r="H72"/>
  <c r="I72"/>
  <c r="J72"/>
  <c r="K72"/>
  <c r="L72"/>
  <c r="C73"/>
  <c r="D73"/>
  <c r="E73"/>
  <c r="F73"/>
  <c r="G73"/>
  <c r="H73"/>
  <c r="I73"/>
  <c r="J73"/>
  <c r="K73"/>
  <c r="C74"/>
  <c r="D74"/>
  <c r="E74"/>
  <c r="F74"/>
  <c r="G74"/>
  <c r="H74"/>
  <c r="I74"/>
  <c r="J74"/>
  <c r="K74"/>
  <c r="L74"/>
  <c r="C75"/>
  <c r="D75"/>
  <c r="E75"/>
  <c r="F75"/>
  <c r="G75"/>
  <c r="H75"/>
  <c r="I75"/>
  <c r="J75"/>
  <c r="K75"/>
  <c r="L75"/>
  <c r="C76"/>
  <c r="D76"/>
  <c r="E76"/>
  <c r="F76"/>
  <c r="G76"/>
  <c r="H76"/>
  <c r="I76"/>
  <c r="J76"/>
  <c r="K76"/>
  <c r="L76"/>
  <c r="C77"/>
  <c r="D77"/>
  <c r="E77"/>
  <c r="F77"/>
  <c r="G77"/>
  <c r="H77"/>
  <c r="I77"/>
  <c r="J77"/>
  <c r="K77"/>
  <c r="L77"/>
  <c r="C78"/>
  <c r="D78"/>
  <c r="E78"/>
  <c r="F78"/>
  <c r="G78"/>
  <c r="H78"/>
  <c r="I78"/>
  <c r="J78"/>
  <c r="K78"/>
  <c r="L78"/>
  <c r="C79"/>
  <c r="D79"/>
  <c r="E79"/>
  <c r="F79"/>
  <c r="G79"/>
  <c r="H79"/>
  <c r="I79"/>
  <c r="J79"/>
  <c r="K79"/>
  <c r="L79"/>
  <c r="C80"/>
  <c r="D80"/>
  <c r="E80"/>
  <c r="F80"/>
  <c r="G80"/>
  <c r="H80"/>
  <c r="I80"/>
  <c r="J80"/>
  <c r="K80"/>
  <c r="L80"/>
  <c r="C81"/>
  <c r="D81"/>
  <c r="E81"/>
  <c r="F81"/>
  <c r="G81"/>
  <c r="H81"/>
  <c r="I81"/>
  <c r="J81"/>
  <c r="K81"/>
  <c r="L81"/>
  <c r="C82"/>
  <c r="D82"/>
  <c r="E82"/>
  <c r="F82"/>
  <c r="G82"/>
  <c r="H82"/>
  <c r="I82"/>
  <c r="J82"/>
  <c r="K82"/>
  <c r="L82"/>
  <c r="C83"/>
  <c r="D83"/>
  <c r="E83"/>
  <c r="F83"/>
  <c r="G83"/>
  <c r="H83"/>
  <c r="I83"/>
  <c r="J83"/>
  <c r="K83"/>
  <c r="L83"/>
  <c r="C84"/>
  <c r="D84"/>
  <c r="E84"/>
  <c r="F84"/>
  <c r="G84"/>
  <c r="H84"/>
  <c r="I84"/>
  <c r="J84"/>
  <c r="K84"/>
  <c r="L84"/>
  <c r="C85"/>
  <c r="D85"/>
  <c r="E85"/>
  <c r="F85"/>
  <c r="G85"/>
  <c r="H85"/>
  <c r="I85"/>
  <c r="J85"/>
  <c r="K85"/>
  <c r="L85"/>
  <c r="C86"/>
  <c r="D86"/>
  <c r="E86"/>
  <c r="F86"/>
  <c r="G86"/>
  <c r="H86"/>
  <c r="I86"/>
  <c r="J86"/>
  <c r="K86"/>
  <c r="L86"/>
  <c r="C87"/>
  <c r="D87"/>
  <c r="E87"/>
  <c r="F87"/>
  <c r="G87"/>
  <c r="H87"/>
  <c r="I87"/>
  <c r="J87"/>
  <c r="K87"/>
  <c r="L87"/>
  <c r="C88"/>
  <c r="D88"/>
  <c r="E88"/>
  <c r="F88"/>
  <c r="G88"/>
  <c r="H88"/>
  <c r="I88"/>
  <c r="J88"/>
  <c r="K88"/>
  <c r="L88"/>
  <c r="C89"/>
  <c r="D89"/>
  <c r="E89"/>
  <c r="F89"/>
  <c r="G89"/>
  <c r="H89"/>
  <c r="I89"/>
  <c r="J89"/>
  <c r="K89"/>
  <c r="L89"/>
  <c r="C90"/>
  <c r="D90"/>
  <c r="E90"/>
  <c r="F90"/>
  <c r="G90"/>
  <c r="H90"/>
  <c r="I90"/>
  <c r="J90"/>
  <c r="K90"/>
  <c r="L90"/>
  <c r="C91"/>
  <c r="D91"/>
  <c r="E91"/>
  <c r="F91"/>
  <c r="G91"/>
  <c r="H91"/>
  <c r="I91"/>
  <c r="J91"/>
  <c r="K91"/>
  <c r="L91"/>
  <c r="C92"/>
  <c r="D92"/>
  <c r="E92"/>
  <c r="F92"/>
  <c r="G92"/>
  <c r="H92"/>
  <c r="I92"/>
  <c r="J92"/>
  <c r="K92"/>
  <c r="L92"/>
  <c r="C93"/>
  <c r="D93"/>
  <c r="E93"/>
  <c r="F93"/>
  <c r="G93"/>
  <c r="H93"/>
  <c r="I93"/>
  <c r="J93"/>
  <c r="K93"/>
  <c r="L93"/>
  <c r="C94"/>
  <c r="D94"/>
  <c r="E94"/>
  <c r="F94"/>
  <c r="G94"/>
  <c r="H94"/>
  <c r="I94"/>
  <c r="J94"/>
  <c r="K94"/>
  <c r="L94"/>
  <c r="C95"/>
  <c r="D95"/>
  <c r="E95"/>
  <c r="F95"/>
  <c r="G95"/>
  <c r="H95"/>
  <c r="I95"/>
  <c r="J95"/>
  <c r="K95"/>
  <c r="L95"/>
  <c r="C96"/>
  <c r="D96"/>
  <c r="E96"/>
  <c r="F96"/>
  <c r="G96"/>
  <c r="H96"/>
  <c r="I96"/>
  <c r="J96"/>
  <c r="K96"/>
  <c r="L96"/>
  <c r="C97"/>
  <c r="D97"/>
  <c r="E97"/>
  <c r="F97"/>
  <c r="G97"/>
  <c r="H97"/>
  <c r="I97"/>
  <c r="J97"/>
  <c r="K97"/>
  <c r="L97"/>
  <c r="C98"/>
  <c r="D98"/>
  <c r="E98"/>
  <c r="F98"/>
  <c r="G98"/>
  <c r="H98"/>
  <c r="I98"/>
  <c r="J98"/>
  <c r="K98"/>
  <c r="L98"/>
  <c r="C99"/>
  <c r="D99"/>
  <c r="E99"/>
  <c r="F99"/>
  <c r="G99"/>
  <c r="H99"/>
  <c r="I99"/>
  <c r="J99"/>
  <c r="K99"/>
  <c r="L99"/>
  <c r="C100"/>
  <c r="D100"/>
  <c r="E100"/>
  <c r="F100"/>
  <c r="G100"/>
  <c r="H100"/>
  <c r="I100"/>
  <c r="J100"/>
  <c r="K100"/>
  <c r="L100"/>
  <c r="C101"/>
  <c r="D101"/>
  <c r="E101"/>
  <c r="F101"/>
  <c r="G101"/>
  <c r="H101"/>
  <c r="I101"/>
  <c r="J101"/>
  <c r="K101"/>
  <c r="L101"/>
  <c r="C102"/>
  <c r="D102"/>
  <c r="E102"/>
  <c r="F102"/>
  <c r="G102"/>
  <c r="H102"/>
  <c r="I102"/>
  <c r="J102"/>
  <c r="K102"/>
  <c r="L102"/>
  <c r="C103"/>
  <c r="D103"/>
  <c r="E103"/>
  <c r="F103"/>
  <c r="G103"/>
  <c r="H103"/>
  <c r="I103"/>
  <c r="J103"/>
  <c r="K103"/>
  <c r="L103"/>
  <c r="C104"/>
  <c r="D104"/>
  <c r="E104"/>
  <c r="F104"/>
  <c r="G104"/>
  <c r="H104"/>
  <c r="I104"/>
  <c r="J104"/>
  <c r="K104"/>
  <c r="L104"/>
  <c r="C105"/>
  <c r="D105"/>
  <c r="E105"/>
  <c r="F105"/>
  <c r="G105"/>
  <c r="H105"/>
  <c r="I105"/>
  <c r="J105"/>
  <c r="K105"/>
  <c r="L105"/>
  <c r="C106"/>
  <c r="D106"/>
  <c r="E106"/>
  <c r="F106"/>
  <c r="G106"/>
  <c r="H106"/>
  <c r="I106"/>
  <c r="J106"/>
  <c r="K106"/>
  <c r="L106"/>
  <c r="C107"/>
  <c r="D107"/>
  <c r="E107"/>
  <c r="F107"/>
  <c r="G107"/>
  <c r="H107"/>
  <c r="I107"/>
  <c r="J107"/>
  <c r="K107"/>
  <c r="L107"/>
  <c r="C108"/>
  <c r="D108"/>
  <c r="E108"/>
  <c r="F108"/>
  <c r="G108"/>
  <c r="H108"/>
  <c r="I108"/>
  <c r="J108"/>
  <c r="K108"/>
  <c r="L108"/>
  <c r="C109"/>
  <c r="D109"/>
  <c r="E109"/>
  <c r="F109"/>
  <c r="G109"/>
  <c r="H109"/>
  <c r="I109"/>
  <c r="J109"/>
  <c r="K109"/>
  <c r="L109"/>
  <c r="C110"/>
  <c r="D110"/>
  <c r="E110"/>
  <c r="F110"/>
  <c r="G110"/>
  <c r="H110"/>
  <c r="I110"/>
  <c r="J110"/>
  <c r="K110"/>
  <c r="L110"/>
  <c r="C111"/>
  <c r="D111"/>
  <c r="E111"/>
  <c r="F111"/>
  <c r="G111"/>
  <c r="H111"/>
  <c r="I111"/>
  <c r="J111"/>
  <c r="K111"/>
  <c r="L111"/>
  <c r="C112"/>
  <c r="D112"/>
  <c r="E112"/>
  <c r="F112"/>
  <c r="G112"/>
  <c r="H112"/>
  <c r="I112"/>
  <c r="J112"/>
  <c r="K112"/>
  <c r="L112"/>
  <c r="C113"/>
  <c r="D113"/>
  <c r="E113"/>
  <c r="F113"/>
  <c r="G113"/>
  <c r="H113"/>
  <c r="I113"/>
  <c r="J113"/>
  <c r="K113"/>
  <c r="L113"/>
  <c r="C114"/>
  <c r="D114"/>
  <c r="E114"/>
  <c r="F114"/>
  <c r="G114"/>
  <c r="H114"/>
  <c r="I114"/>
  <c r="J114"/>
  <c r="K114"/>
  <c r="L114"/>
  <c r="C115"/>
  <c r="D115"/>
  <c r="E115"/>
  <c r="F115"/>
  <c r="G115"/>
  <c r="H115"/>
  <c r="I115"/>
  <c r="J115"/>
  <c r="K115"/>
  <c r="L115"/>
  <c r="C116"/>
  <c r="D116"/>
  <c r="E116"/>
  <c r="F116"/>
  <c r="G116"/>
  <c r="H116"/>
  <c r="I116"/>
  <c r="J116"/>
  <c r="K116"/>
  <c r="L116"/>
  <c r="C117"/>
  <c r="D117"/>
  <c r="E117"/>
  <c r="F117"/>
  <c r="G117"/>
  <c r="H117"/>
  <c r="I117"/>
  <c r="J117"/>
  <c r="K117"/>
  <c r="L117"/>
  <c r="C118"/>
  <c r="D118"/>
  <c r="E118"/>
  <c r="F118"/>
  <c r="G118"/>
  <c r="H118"/>
  <c r="I118"/>
  <c r="J118"/>
  <c r="K118"/>
  <c r="L118"/>
  <c r="C119"/>
  <c r="D119"/>
  <c r="E119"/>
  <c r="F119"/>
  <c r="G119"/>
  <c r="H119"/>
  <c r="I119"/>
  <c r="J119"/>
  <c r="K119"/>
  <c r="L119"/>
  <c r="C120"/>
  <c r="D120"/>
  <c r="E120"/>
  <c r="F120"/>
  <c r="G120"/>
  <c r="H120"/>
  <c r="I120"/>
  <c r="J120"/>
  <c r="K120"/>
  <c r="L120"/>
  <c r="C121"/>
  <c r="D121"/>
  <c r="E121"/>
  <c r="F121"/>
  <c r="G121"/>
  <c r="H121"/>
  <c r="I121"/>
  <c r="J121"/>
  <c r="K121"/>
  <c r="L121"/>
  <c r="C122"/>
  <c r="D122"/>
  <c r="E122"/>
  <c r="F122"/>
  <c r="G122"/>
  <c r="H122"/>
  <c r="I122"/>
  <c r="J122"/>
  <c r="K122"/>
  <c r="L122"/>
  <c r="C123"/>
  <c r="D123"/>
  <c r="E123"/>
  <c r="F123"/>
  <c r="G123"/>
  <c r="H123"/>
  <c r="I123"/>
  <c r="J123"/>
  <c r="K123"/>
  <c r="L123"/>
  <c r="C124"/>
  <c r="D124"/>
  <c r="E124"/>
  <c r="F124"/>
  <c r="G124"/>
  <c r="H124"/>
  <c r="I124"/>
  <c r="J124"/>
  <c r="K124"/>
  <c r="L124"/>
  <c r="C125"/>
  <c r="D125"/>
  <c r="E125"/>
  <c r="F125"/>
  <c r="G125"/>
  <c r="H125"/>
  <c r="I125"/>
  <c r="J125"/>
  <c r="K125"/>
  <c r="L125"/>
  <c r="C126"/>
  <c r="D126"/>
  <c r="E126"/>
  <c r="F126"/>
  <c r="G126"/>
  <c r="H126"/>
  <c r="I126"/>
  <c r="J126"/>
  <c r="K126"/>
  <c r="L126"/>
  <c r="C127"/>
  <c r="D127"/>
  <c r="E127"/>
  <c r="F127"/>
  <c r="G127"/>
  <c r="H127"/>
  <c r="I127"/>
  <c r="J127"/>
  <c r="K127"/>
  <c r="L127"/>
  <c r="C128"/>
  <c r="D128"/>
  <c r="E128"/>
  <c r="F128"/>
  <c r="G128"/>
  <c r="H128"/>
  <c r="I128"/>
  <c r="J128"/>
  <c r="K128"/>
  <c r="L128"/>
  <c r="C129"/>
  <c r="D129"/>
  <c r="E129"/>
  <c r="F129"/>
  <c r="G129"/>
  <c r="H129"/>
  <c r="I129"/>
  <c r="J129"/>
  <c r="K129"/>
  <c r="L129"/>
  <c r="C130"/>
  <c r="D130"/>
  <c r="E130"/>
  <c r="F130"/>
  <c r="G130"/>
  <c r="H130"/>
  <c r="I130"/>
  <c r="J130"/>
  <c r="K130"/>
  <c r="L130"/>
  <c r="C131"/>
  <c r="D131"/>
  <c r="E131"/>
  <c r="F131"/>
  <c r="G131"/>
  <c r="H131"/>
  <c r="I131"/>
  <c r="J131"/>
  <c r="K131"/>
  <c r="L131"/>
  <c r="C132"/>
  <c r="D132"/>
  <c r="E132"/>
  <c r="F132"/>
  <c r="G132"/>
  <c r="H132"/>
  <c r="I132"/>
  <c r="J132"/>
  <c r="K132"/>
  <c r="L132"/>
  <c r="C133"/>
  <c r="D133"/>
  <c r="E133"/>
  <c r="F133"/>
  <c r="G133"/>
  <c r="H133"/>
  <c r="I133"/>
  <c r="J133"/>
  <c r="K133"/>
  <c r="L133"/>
  <c r="C134"/>
  <c r="D134"/>
  <c r="E134"/>
  <c r="F134"/>
  <c r="G134"/>
  <c r="H134"/>
  <c r="I134"/>
  <c r="J134"/>
  <c r="K134"/>
  <c r="L134"/>
  <c r="L7"/>
  <c r="K7"/>
  <c r="J7"/>
  <c r="I7"/>
  <c r="H7"/>
  <c r="P3" i="7"/>
  <c r="P4"/>
  <c r="D28" i="20" s="1"/>
  <c r="P5" i="7"/>
  <c r="P6"/>
  <c r="P7"/>
  <c r="P8"/>
  <c r="E58" i="20" s="1"/>
  <c r="P9" i="7"/>
  <c r="P10"/>
  <c r="P11"/>
  <c r="P12"/>
  <c r="P13"/>
  <c r="P14"/>
  <c r="P15"/>
  <c r="P16"/>
  <c r="P17"/>
  <c r="P18"/>
  <c r="P19"/>
  <c r="P20"/>
  <c r="P21"/>
  <c r="P22"/>
  <c r="L54" i="20" s="1"/>
  <c r="P23" i="7"/>
  <c r="P24"/>
  <c r="C11" i="20" s="1"/>
  <c r="P25" i="7"/>
  <c r="P26"/>
  <c r="L53" i="20" s="1"/>
  <c r="P27" i="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C69" i="20" s="1"/>
  <c r="P47" i="7"/>
  <c r="C32" i="20" s="1"/>
  <c r="P48" i="7"/>
  <c r="E11" i="20" s="1"/>
  <c r="P49" i="7"/>
  <c r="C50" i="20" s="1"/>
  <c r="P50" i="7"/>
  <c r="K22" i="20" s="1"/>
  <c r="P51" i="7"/>
  <c r="P52"/>
  <c r="P53"/>
  <c r="L73" i="20" s="1"/>
  <c r="P54" i="7"/>
  <c r="P55"/>
  <c r="H48" i="20" s="1"/>
  <c r="P56" i="7"/>
  <c r="P57"/>
  <c r="P58"/>
  <c r="P59"/>
  <c r="P60"/>
  <c r="K44" i="20" s="1"/>
  <c r="P61" i="7"/>
  <c r="P62"/>
  <c r="J48" i="20" s="1"/>
  <c r="P63" i="7"/>
  <c r="J47" i="20" s="1"/>
  <c r="P64" i="7"/>
  <c r="P65"/>
  <c r="P66"/>
  <c r="P67"/>
  <c r="J9" i="20" s="1"/>
  <c r="P68" i="7"/>
  <c r="L12" i="20" s="1"/>
  <c r="P69" i="7"/>
  <c r="P70"/>
  <c r="P71"/>
  <c r="P72"/>
  <c r="P73"/>
  <c r="K26" i="20" s="1"/>
  <c r="P74" i="7"/>
  <c r="P75"/>
  <c r="P76"/>
  <c r="P77"/>
  <c r="K47" i="20" s="1"/>
  <c r="P78" i="7"/>
  <c r="P79"/>
  <c r="P80"/>
  <c r="P81"/>
  <c r="P82"/>
  <c r="P83"/>
  <c r="P84"/>
  <c r="P85"/>
  <c r="I70" i="20" s="1"/>
  <c r="P86" i="7"/>
  <c r="K25" i="20" s="1"/>
  <c r="P87" i="7"/>
  <c r="P88"/>
  <c r="P89"/>
  <c r="K20" i="20" s="1"/>
  <c r="P90" i="7"/>
  <c r="P91"/>
  <c r="P92"/>
  <c r="P93"/>
  <c r="P94"/>
  <c r="P95"/>
  <c r="P96"/>
  <c r="P97"/>
  <c r="P98"/>
  <c r="P99"/>
  <c r="P100"/>
  <c r="P101"/>
  <c r="P102"/>
  <c r="P103"/>
  <c r="F23" i="20" s="1"/>
  <c r="P104" i="7"/>
  <c r="P105"/>
  <c r="P106"/>
  <c r="P107"/>
  <c r="P108"/>
  <c r="P109"/>
  <c r="P110"/>
  <c r="P111"/>
  <c r="P112"/>
  <c r="P113"/>
  <c r="P114"/>
  <c r="P115"/>
  <c r="C71" i="20" s="1"/>
  <c r="P116" i="7"/>
  <c r="P117"/>
  <c r="C53" i="20" s="1"/>
  <c r="P118" i="7"/>
  <c r="P119"/>
  <c r="C34" i="20" s="1"/>
  <c r="P120" i="7"/>
  <c r="P121"/>
  <c r="P122"/>
  <c r="P123"/>
  <c r="D67" i="20" s="1"/>
  <c r="P124" i="7"/>
  <c r="P125"/>
  <c r="D48" i="20" s="1"/>
  <c r="P126" i="7"/>
  <c r="P127"/>
  <c r="C42" i="20" s="1"/>
  <c r="P128" i="7"/>
  <c r="P129"/>
  <c r="C35" i="20" s="1"/>
  <c r="P130" i="7"/>
  <c r="P131"/>
  <c r="P132"/>
  <c r="P133"/>
  <c r="C30" i="20" s="1"/>
  <c r="P134" i="7"/>
  <c r="P135"/>
  <c r="C49" i="20" s="1"/>
  <c r="P136" i="7"/>
  <c r="P137"/>
  <c r="P138"/>
  <c r="P139"/>
  <c r="P140"/>
  <c r="P141"/>
  <c r="P142"/>
  <c r="P143"/>
  <c r="P144"/>
  <c r="P145"/>
  <c r="C7" i="20" s="1"/>
  <c r="P146" i="7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H63" i="20" s="1"/>
  <c r="P176" i="7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G67" i="20" s="1"/>
  <c r="P234" i="7"/>
  <c r="P235"/>
  <c r="G66" i="20" s="1"/>
  <c r="P236" i="7"/>
  <c r="P237"/>
  <c r="P238"/>
  <c r="P239"/>
  <c r="G59" i="20" s="1"/>
  <c r="P240" i="7"/>
  <c r="P241"/>
  <c r="P242"/>
  <c r="P243"/>
  <c r="P244"/>
  <c r="P245"/>
  <c r="G64" i="20" s="1"/>
  <c r="P246" i="7"/>
  <c r="P247"/>
  <c r="P248"/>
  <c r="P249"/>
  <c r="P250"/>
  <c r="P251"/>
  <c r="P252"/>
  <c r="P253"/>
  <c r="P254"/>
  <c r="P255"/>
  <c r="H24" i="20" s="1"/>
  <c r="P256" i="7"/>
  <c r="P257"/>
  <c r="P258"/>
  <c r="P259"/>
  <c r="P260"/>
  <c r="P261"/>
  <c r="I18" i="20" s="1"/>
  <c r="P262" i="7"/>
  <c r="P263"/>
  <c r="P264"/>
  <c r="P265"/>
  <c r="P266"/>
  <c r="P267"/>
  <c r="P268"/>
  <c r="P269"/>
  <c r="P270"/>
  <c r="P271"/>
  <c r="F10" i="20" s="1"/>
  <c r="P272" i="7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E62" i="20" s="1"/>
  <c r="P296" i="7"/>
  <c r="P297"/>
  <c r="C55" i="20" s="1"/>
  <c r="P298" i="7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D8" i="20" s="1"/>
  <c r="P324" i="7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2"/>
  <c r="J12" i="11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AB34" i="4"/>
  <c r="AB35"/>
  <c r="AB36"/>
  <c r="AB38"/>
  <c r="AB134"/>
  <c r="AB136"/>
  <c r="AB138"/>
  <c r="AB140"/>
  <c r="AB141"/>
  <c r="AB144"/>
  <c r="AB146"/>
  <c r="AB147"/>
  <c r="AB148"/>
  <c r="AB150"/>
  <c r="AB151"/>
  <c r="AB152"/>
  <c r="AB153"/>
  <c r="AB157"/>
  <c r="AB158"/>
  <c r="AB159"/>
  <c r="AB160"/>
  <c r="AB161"/>
  <c r="AB163"/>
  <c r="AB164"/>
  <c r="AB165"/>
  <c r="AB168"/>
  <c r="AB172"/>
  <c r="AB173"/>
  <c r="AB174"/>
  <c r="AB175"/>
  <c r="AB176"/>
  <c r="AB185"/>
  <c r="AB186"/>
  <c r="AB188"/>
  <c r="AB190"/>
  <c r="AB192"/>
  <c r="AB193"/>
  <c r="AB196"/>
  <c r="AB197"/>
  <c r="AB198"/>
  <c r="AB199"/>
  <c r="AB202"/>
  <c r="AB206"/>
  <c r="AB207"/>
  <c r="AB208"/>
  <c r="AB209"/>
  <c r="AB210"/>
  <c r="AB211"/>
  <c r="AB213"/>
  <c r="AB214"/>
  <c r="AB215"/>
  <c r="AB217"/>
  <c r="AB218"/>
  <c r="AB219"/>
  <c r="AB220"/>
  <c r="AB221"/>
  <c r="AB222"/>
  <c r="AB223"/>
  <c r="AB224"/>
  <c r="AB226"/>
  <c r="AB227"/>
  <c r="AB228"/>
  <c r="AB231"/>
  <c r="AB232"/>
  <c r="AB233"/>
  <c r="AB234"/>
  <c r="AB235"/>
  <c r="AB239"/>
  <c r="AB240"/>
  <c r="AB241"/>
  <c r="AB242"/>
  <c r="AB243"/>
  <c r="AB245"/>
  <c r="AB246"/>
  <c r="AB248"/>
  <c r="AB249"/>
  <c r="AB253"/>
  <c r="AB254"/>
  <c r="AB255"/>
  <c r="AB256"/>
  <c r="AB257"/>
  <c r="AB258"/>
  <c r="AB259"/>
  <c r="AB260"/>
  <c r="AB261"/>
  <c r="AB263"/>
  <c r="AB264"/>
  <c r="AB265"/>
  <c r="AB266"/>
  <c r="AB267"/>
  <c r="AB269"/>
  <c r="AB270"/>
  <c r="AB271"/>
  <c r="AB272"/>
  <c r="AB274"/>
  <c r="AB277"/>
  <c r="AB278"/>
  <c r="AB282"/>
  <c r="AB284"/>
  <c r="AB285"/>
  <c r="AB288"/>
  <c r="AB289"/>
  <c r="AB293"/>
  <c r="AB294"/>
  <c r="AB295"/>
  <c r="AB296"/>
  <c r="AB298"/>
  <c r="AB301"/>
  <c r="AB303"/>
  <c r="AB308"/>
  <c r="AB315"/>
  <c r="AB321"/>
  <c r="AB323"/>
  <c r="AB324"/>
  <c r="AB325"/>
  <c r="AB327"/>
  <c r="AB328"/>
  <c r="AB329"/>
  <c r="AB330"/>
  <c r="AB332"/>
  <c r="AB334"/>
  <c r="AB337"/>
  <c r="AB338"/>
  <c r="AB339"/>
  <c r="AB340"/>
  <c r="AB341"/>
  <c r="AB342"/>
  <c r="AB344"/>
  <c r="AB345"/>
  <c r="AB346"/>
  <c r="AB348"/>
  <c r="AB349"/>
  <c r="AB350"/>
  <c r="AB353"/>
  <c r="AB354"/>
  <c r="AB355"/>
  <c r="AB356"/>
  <c r="AB357"/>
  <c r="AB359"/>
  <c r="AB361"/>
  <c r="AB362"/>
  <c r="AB364"/>
  <c r="AB366"/>
  <c r="AB370"/>
  <c r="AB371"/>
  <c r="AB373"/>
  <c r="AB376"/>
  <c r="AB378"/>
  <c r="AB379"/>
  <c r="AB380"/>
  <c r="AB381"/>
  <c r="AB382"/>
  <c r="AB383"/>
  <c r="AB387"/>
  <c r="AB388"/>
  <c r="AB390"/>
  <c r="AB391"/>
  <c r="AB393"/>
  <c r="AB395"/>
  <c r="AB397"/>
  <c r="AB398"/>
  <c r="AB399"/>
  <c r="AB400"/>
  <c r="AB403"/>
  <c r="AB404"/>
  <c r="AB405"/>
  <c r="AB406"/>
  <c r="AB407"/>
  <c r="AB410"/>
  <c r="AB417"/>
  <c r="AB419"/>
  <c r="AB421"/>
  <c r="AB422"/>
  <c r="AB424"/>
  <c r="AB425"/>
  <c r="AB426"/>
  <c r="AB428"/>
  <c r="AB430"/>
  <c r="AB433"/>
  <c r="AB434"/>
  <c r="AB436"/>
  <c r="AB438"/>
  <c r="AB439"/>
  <c r="AB440"/>
  <c r="AB441"/>
  <c r="AB442"/>
  <c r="AB444"/>
  <c r="AB445"/>
  <c r="AB446"/>
  <c r="AB447"/>
  <c r="AB448"/>
  <c r="AB450"/>
  <c r="AB451"/>
  <c r="AB452"/>
  <c r="AB453"/>
  <c r="AB454"/>
  <c r="AB455"/>
  <c r="AB456"/>
  <c r="AB457"/>
  <c r="AB458"/>
  <c r="AB459"/>
  <c r="AB461"/>
  <c r="AB463"/>
  <c r="AB464"/>
  <c r="AB465"/>
  <c r="AB466"/>
  <c r="AB468"/>
  <c r="AB470"/>
  <c r="AB472"/>
  <c r="AB473"/>
  <c r="AB474"/>
  <c r="AB476"/>
  <c r="AB478"/>
  <c r="AB479"/>
  <c r="AB482"/>
  <c r="AB483"/>
  <c r="AB484"/>
  <c r="AB485"/>
  <c r="AB486"/>
  <c r="AB488"/>
  <c r="AB489"/>
  <c r="AB491"/>
  <c r="AB493"/>
  <c r="AB494"/>
  <c r="AB496"/>
  <c r="AB502"/>
  <c r="AB503"/>
  <c r="AB504"/>
  <c r="AB508"/>
  <c r="AB509"/>
  <c r="AB510"/>
  <c r="AB512"/>
  <c r="AB513"/>
  <c r="AB514"/>
  <c r="AB515"/>
  <c r="AB518"/>
  <c r="AB520"/>
  <c r="AB521"/>
  <c r="AB522"/>
  <c r="AB524"/>
  <c r="AB526"/>
  <c r="AB527"/>
  <c r="AB530"/>
  <c r="AB532"/>
  <c r="AB534"/>
  <c r="AB535"/>
  <c r="AB538"/>
  <c r="AB539"/>
  <c r="AB540"/>
  <c r="AB541"/>
  <c r="AB543"/>
  <c r="AB544"/>
  <c r="AB545"/>
  <c r="AB546"/>
  <c r="AB547"/>
  <c r="AB549"/>
  <c r="AB550"/>
  <c r="AB551"/>
  <c r="AB553"/>
  <c r="AB554"/>
  <c r="AB555"/>
  <c r="AB556"/>
  <c r="AB557"/>
  <c r="AB558"/>
  <c r="AB559"/>
  <c r="AB560"/>
  <c r="AB562"/>
  <c r="AB563"/>
  <c r="AB566"/>
  <c r="AB567"/>
  <c r="AB568"/>
  <c r="AB570"/>
  <c r="AB571"/>
  <c r="AB572"/>
  <c r="AB574"/>
  <c r="AB576"/>
  <c r="AB578"/>
  <c r="AB579"/>
  <c r="AB580"/>
  <c r="AB581"/>
  <c r="AB583"/>
  <c r="AB586"/>
  <c r="AB588"/>
  <c r="AB591"/>
  <c r="AB592"/>
  <c r="AB594"/>
  <c r="AB595"/>
  <c r="AB596"/>
  <c r="AB598"/>
  <c r="AB599"/>
  <c r="AB600"/>
  <c r="AB604"/>
  <c r="AB605"/>
  <c r="AB607"/>
  <c r="AB608"/>
  <c r="AB611"/>
  <c r="AB612"/>
  <c r="AB613"/>
  <c r="AB614"/>
  <c r="AB617"/>
  <c r="AB620"/>
  <c r="AB621"/>
  <c r="AB623"/>
  <c r="AB624"/>
  <c r="AB627"/>
  <c r="AB628"/>
  <c r="AB629"/>
  <c r="AB631"/>
  <c r="AB632"/>
  <c r="AB635"/>
  <c r="AB637"/>
  <c r="AB640"/>
  <c r="AB642"/>
  <c r="AB643"/>
  <c r="AB646"/>
  <c r="AB647"/>
  <c r="AB648"/>
  <c r="AB649"/>
  <c r="AB650"/>
  <c r="AB651"/>
  <c r="AB652"/>
  <c r="AB653"/>
  <c r="AB656"/>
  <c r="AB657"/>
  <c r="AB658"/>
  <c r="AB663"/>
  <c r="AB668"/>
  <c r="AB669"/>
  <c r="AB670"/>
  <c r="AB671"/>
  <c r="AB673"/>
  <c r="AB674"/>
  <c r="AB675"/>
  <c r="AB680"/>
  <c r="AB682"/>
  <c r="AB683"/>
  <c r="AB684"/>
  <c r="AB688"/>
  <c r="AB691"/>
  <c r="AB694"/>
  <c r="AB695"/>
  <c r="AB699"/>
  <c r="AB704"/>
  <c r="AB706"/>
  <c r="AB707"/>
  <c r="AB709"/>
  <c r="AB711"/>
  <c r="AB712"/>
  <c r="AB713"/>
  <c r="AB714"/>
  <c r="AB715"/>
  <c r="AB716"/>
  <c r="AB717"/>
  <c r="AB718"/>
  <c r="AB719"/>
  <c r="AB720"/>
  <c r="AB721"/>
  <c r="AB722"/>
  <c r="AB723"/>
  <c r="AB724"/>
  <c r="AB726"/>
  <c r="AB727"/>
  <c r="AB728"/>
  <c r="AB729"/>
  <c r="AB735"/>
  <c r="AB737"/>
  <c r="AB738"/>
  <c r="AB741"/>
  <c r="AB742"/>
  <c r="AB743"/>
  <c r="AB745"/>
  <c r="AB746"/>
  <c r="AB750"/>
  <c r="AB751"/>
  <c r="AB752"/>
  <c r="AB753"/>
  <c r="AB754"/>
  <c r="AB755"/>
  <c r="AB756"/>
  <c r="AB762"/>
  <c r="AB763"/>
  <c r="AB764"/>
  <c r="AB766"/>
  <c r="AB767"/>
  <c r="AB769"/>
  <c r="AB770"/>
  <c r="AB772"/>
  <c r="AB774"/>
  <c r="AB777"/>
  <c r="AB779"/>
  <c r="AB780"/>
  <c r="AB781"/>
  <c r="AB783"/>
  <c r="AB786"/>
  <c r="AB790"/>
  <c r="AB794"/>
  <c r="AB796"/>
  <c r="AB797"/>
  <c r="AB798"/>
  <c r="AB799"/>
  <c r="AB801"/>
  <c r="AB806"/>
  <c r="AB807"/>
  <c r="AB808"/>
  <c r="AB810"/>
  <c r="AB811"/>
  <c r="AB812"/>
  <c r="AB813"/>
  <c r="AB814"/>
  <c r="AB815"/>
  <c r="AB816"/>
  <c r="AB817"/>
  <c r="AB818"/>
  <c r="AB823"/>
  <c r="AB824"/>
  <c r="AB826"/>
  <c r="AB829"/>
  <c r="AB831"/>
  <c r="AB832"/>
  <c r="AB833"/>
  <c r="AB835"/>
  <c r="AB836"/>
  <c r="AB840"/>
  <c r="AB842"/>
  <c r="AB844"/>
  <c r="AB845"/>
  <c r="AB846"/>
  <c r="AB847"/>
  <c r="AB848"/>
  <c r="AB850"/>
  <c r="AB852"/>
  <c r="AB853"/>
  <c r="AB854"/>
  <c r="AB855"/>
  <c r="AB859"/>
  <c r="AB860"/>
  <c r="AB861"/>
  <c r="AB862"/>
  <c r="AB863"/>
  <c r="AB864"/>
  <c r="AB865"/>
  <c r="AB866"/>
  <c r="AB868"/>
  <c r="AB869"/>
  <c r="AB871"/>
  <c r="AB872"/>
  <c r="AB873"/>
  <c r="AB874"/>
  <c r="AB875"/>
  <c r="AB882"/>
  <c r="AB883"/>
  <c r="AB885"/>
  <c r="AB888"/>
  <c r="AB890"/>
  <c r="AB891"/>
  <c r="AB892"/>
  <c r="AB894"/>
  <c r="AB897"/>
  <c r="AB899"/>
  <c r="AB900"/>
  <c r="AB901"/>
  <c r="AB903"/>
  <c r="AB906"/>
  <c r="AB907"/>
  <c r="AB908"/>
  <c r="AB909"/>
  <c r="AB910"/>
  <c r="AB911"/>
  <c r="AB913"/>
  <c r="AB914"/>
  <c r="AB915"/>
  <c r="AB918"/>
  <c r="AB919"/>
  <c r="AB920"/>
  <c r="AB921"/>
  <c r="AB923"/>
  <c r="AB924"/>
  <c r="AB925"/>
  <c r="AB926"/>
  <c r="AB927"/>
  <c r="AB929"/>
  <c r="AB930"/>
  <c r="AB932"/>
  <c r="AB933"/>
  <c r="AB934"/>
  <c r="AB935"/>
  <c r="AB937"/>
  <c r="AB942"/>
  <c r="AB943"/>
  <c r="AB946"/>
  <c r="AB948"/>
  <c r="AB958"/>
  <c r="AB979"/>
  <c r="AB980"/>
  <c r="AB982"/>
  <c r="AB984"/>
  <c r="AB985"/>
  <c r="AB986"/>
  <c r="AB987"/>
  <c r="AB989"/>
  <c r="AB990"/>
  <c r="AB991"/>
  <c r="AB992"/>
  <c r="AB994"/>
  <c r="AN994" s="1"/>
  <c r="AB995"/>
  <c r="AN995" s="1"/>
  <c r="AB998"/>
  <c r="AN998" s="1"/>
  <c r="AB999"/>
  <c r="AN999" s="1"/>
  <c r="AB1000"/>
  <c r="AN1000" s="1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2"/>
  <c r="G8" i="20" l="1"/>
  <c r="G7"/>
  <c r="E9"/>
  <c r="W992" i="4"/>
  <c r="AN992"/>
  <c r="W987"/>
  <c r="AN987"/>
  <c r="W982"/>
  <c r="AN982"/>
  <c r="W948"/>
  <c r="AN948"/>
  <c r="W937"/>
  <c r="AN937"/>
  <c r="W932"/>
  <c r="AN932"/>
  <c r="W926"/>
  <c r="AN926"/>
  <c r="W921"/>
  <c r="AN921"/>
  <c r="W915"/>
  <c r="AN915"/>
  <c r="W910"/>
  <c r="AN910"/>
  <c r="W906"/>
  <c r="AN906"/>
  <c r="W899"/>
  <c r="AN899"/>
  <c r="W891"/>
  <c r="AN891"/>
  <c r="W883"/>
  <c r="AN883"/>
  <c r="W873"/>
  <c r="AN873"/>
  <c r="W868"/>
  <c r="AN868"/>
  <c r="W863"/>
  <c r="AN863"/>
  <c r="W859"/>
  <c r="AN859"/>
  <c r="W852"/>
  <c r="AN852"/>
  <c r="W846"/>
  <c r="AN846"/>
  <c r="W840"/>
  <c r="AN840"/>
  <c r="W832"/>
  <c r="AN832"/>
  <c r="W824"/>
  <c r="AN824"/>
  <c r="W816"/>
  <c r="AN816"/>
  <c r="W812"/>
  <c r="AN812"/>
  <c r="W807"/>
  <c r="AN807"/>
  <c r="W798"/>
  <c r="AN798"/>
  <c r="W790"/>
  <c r="AN790"/>
  <c r="W780"/>
  <c r="AN780"/>
  <c r="W772"/>
  <c r="AN772"/>
  <c r="W766"/>
  <c r="AN766"/>
  <c r="W756"/>
  <c r="AN756"/>
  <c r="W752"/>
  <c r="AN752"/>
  <c r="W745"/>
  <c r="AN745"/>
  <c r="W738"/>
  <c r="AN738"/>
  <c r="W728"/>
  <c r="AN728"/>
  <c r="W723"/>
  <c r="AN723"/>
  <c r="W719"/>
  <c r="AN719"/>
  <c r="W715"/>
  <c r="AN715"/>
  <c r="W711"/>
  <c r="AN711"/>
  <c r="W704"/>
  <c r="AN704"/>
  <c r="W691"/>
  <c r="AN691"/>
  <c r="W682"/>
  <c r="AN682"/>
  <c r="W673"/>
  <c r="AN673"/>
  <c r="W668"/>
  <c r="AN668"/>
  <c r="W656"/>
  <c r="AN656"/>
  <c r="W650"/>
  <c r="AN650"/>
  <c r="W646"/>
  <c r="AN646"/>
  <c r="W637"/>
  <c r="AN637"/>
  <c r="W629"/>
  <c r="AN629"/>
  <c r="W623"/>
  <c r="AN623"/>
  <c r="W614"/>
  <c r="AN614"/>
  <c r="W608"/>
  <c r="AN608"/>
  <c r="W600"/>
  <c r="AN600"/>
  <c r="W595"/>
  <c r="AN595"/>
  <c r="W588"/>
  <c r="AN588"/>
  <c r="W580"/>
  <c r="AN580"/>
  <c r="W574"/>
  <c r="AN574"/>
  <c r="W568"/>
  <c r="AN568"/>
  <c r="W562"/>
  <c r="AN562"/>
  <c r="W557"/>
  <c r="AN557"/>
  <c r="W553"/>
  <c r="AN553"/>
  <c r="W547"/>
  <c r="AN547"/>
  <c r="W543"/>
  <c r="AN543"/>
  <c r="W538"/>
  <c r="AN538"/>
  <c r="W530"/>
  <c r="AN530"/>
  <c r="W522"/>
  <c r="AN522"/>
  <c r="W515"/>
  <c r="AN515"/>
  <c r="W510"/>
  <c r="AN510"/>
  <c r="W503"/>
  <c r="AN503"/>
  <c r="W493"/>
  <c r="AN493"/>
  <c r="W486"/>
  <c r="AN486"/>
  <c r="W482"/>
  <c r="AN482"/>
  <c r="W474"/>
  <c r="AN474"/>
  <c r="W468"/>
  <c r="AN468"/>
  <c r="W463"/>
  <c r="AN463"/>
  <c r="W457"/>
  <c r="AN457"/>
  <c r="W453"/>
  <c r="AN453"/>
  <c r="W448"/>
  <c r="AN448"/>
  <c r="W444"/>
  <c r="AN444"/>
  <c r="W439"/>
  <c r="AN439"/>
  <c r="W433"/>
  <c r="AN433"/>
  <c r="W425"/>
  <c r="AN425"/>
  <c r="W419"/>
  <c r="AN419"/>
  <c r="W406"/>
  <c r="AN406"/>
  <c r="W400"/>
  <c r="AN400"/>
  <c r="W395"/>
  <c r="AN395"/>
  <c r="W388"/>
  <c r="AN388"/>
  <c r="W381"/>
  <c r="AN381"/>
  <c r="W376"/>
  <c r="AN376"/>
  <c r="W366"/>
  <c r="AN366"/>
  <c r="W359"/>
  <c r="AN359"/>
  <c r="W354"/>
  <c r="AN354"/>
  <c r="W348"/>
  <c r="AN348"/>
  <c r="W342"/>
  <c r="AN342"/>
  <c r="W338"/>
  <c r="AN338"/>
  <c r="W330"/>
  <c r="AN330"/>
  <c r="W325"/>
  <c r="AN325"/>
  <c r="W315"/>
  <c r="AN315"/>
  <c r="W298"/>
  <c r="AN298"/>
  <c r="W293"/>
  <c r="AN293"/>
  <c r="W284"/>
  <c r="AN284"/>
  <c r="W274"/>
  <c r="AN274"/>
  <c r="W269"/>
  <c r="AN269"/>
  <c r="W264"/>
  <c r="AN264"/>
  <c r="W259"/>
  <c r="AN259"/>
  <c r="W255"/>
  <c r="AN255"/>
  <c r="W248"/>
  <c r="AN248"/>
  <c r="W242"/>
  <c r="AN242"/>
  <c r="W235"/>
  <c r="AN235"/>
  <c r="W231"/>
  <c r="AN231"/>
  <c r="W224"/>
  <c r="AN224"/>
  <c r="W220"/>
  <c r="AN220"/>
  <c r="W215"/>
  <c r="AN215"/>
  <c r="W210"/>
  <c r="AN210"/>
  <c r="W206"/>
  <c r="AN206"/>
  <c r="W197"/>
  <c r="AN197"/>
  <c r="W190"/>
  <c r="AN190"/>
  <c r="W176"/>
  <c r="AN176"/>
  <c r="W172"/>
  <c r="AN172"/>
  <c r="W163"/>
  <c r="AN163"/>
  <c r="W158"/>
  <c r="AN158"/>
  <c r="W151"/>
  <c r="AN151"/>
  <c r="W146"/>
  <c r="AN146"/>
  <c r="W138"/>
  <c r="AN138"/>
  <c r="W36"/>
  <c r="AN36"/>
  <c r="W989"/>
  <c r="AN989"/>
  <c r="W984"/>
  <c r="AN984"/>
  <c r="W958"/>
  <c r="AN958"/>
  <c r="W942"/>
  <c r="AN942"/>
  <c r="W933"/>
  <c r="AN933"/>
  <c r="W927"/>
  <c r="AN927"/>
  <c r="W923"/>
  <c r="AN923"/>
  <c r="W918"/>
  <c r="AN918"/>
  <c r="W911"/>
  <c r="AN911"/>
  <c r="W907"/>
  <c r="AN907"/>
  <c r="W900"/>
  <c r="AN900"/>
  <c r="W892"/>
  <c r="AN892"/>
  <c r="W885"/>
  <c r="AN885"/>
  <c r="W874"/>
  <c r="AN874"/>
  <c r="W869"/>
  <c r="AN869"/>
  <c r="W864"/>
  <c r="AN864"/>
  <c r="W860"/>
  <c r="AN860"/>
  <c r="W853"/>
  <c r="AN853"/>
  <c r="W847"/>
  <c r="AN847"/>
  <c r="W842"/>
  <c r="AN842"/>
  <c r="W833"/>
  <c r="AN833"/>
  <c r="W826"/>
  <c r="AN826"/>
  <c r="W817"/>
  <c r="AN817"/>
  <c r="W813"/>
  <c r="AN813"/>
  <c r="W808"/>
  <c r="AN808"/>
  <c r="W799"/>
  <c r="AN799"/>
  <c r="W794"/>
  <c r="AN794"/>
  <c r="W781"/>
  <c r="AN781"/>
  <c r="W774"/>
  <c r="AN774"/>
  <c r="W767"/>
  <c r="AN767"/>
  <c r="W762"/>
  <c r="AN762"/>
  <c r="W753"/>
  <c r="AN753"/>
  <c r="W746"/>
  <c r="AN746"/>
  <c r="W741"/>
  <c r="AN741"/>
  <c r="W729"/>
  <c r="AN729"/>
  <c r="W724"/>
  <c r="AN724"/>
  <c r="W720"/>
  <c r="AN720"/>
  <c r="W716"/>
  <c r="AN716"/>
  <c r="W712"/>
  <c r="AN712"/>
  <c r="W706"/>
  <c r="AN706"/>
  <c r="W694"/>
  <c r="AN694"/>
  <c r="W683"/>
  <c r="AN683"/>
  <c r="W674"/>
  <c r="AN674"/>
  <c r="W669"/>
  <c r="AN669"/>
  <c r="W657"/>
  <c r="AN657"/>
  <c r="W651"/>
  <c r="AN651"/>
  <c r="W647"/>
  <c r="AN647"/>
  <c r="W640"/>
  <c r="AN640"/>
  <c r="W631"/>
  <c r="AN631"/>
  <c r="W624"/>
  <c r="AN624"/>
  <c r="W617"/>
  <c r="AN617"/>
  <c r="W611"/>
  <c r="AN611"/>
  <c r="W604"/>
  <c r="AN604"/>
  <c r="W596"/>
  <c r="AN596"/>
  <c r="W591"/>
  <c r="AN591"/>
  <c r="W581"/>
  <c r="AN581"/>
  <c r="W576"/>
  <c r="AN576"/>
  <c r="W570"/>
  <c r="AN570"/>
  <c r="W563"/>
  <c r="AN563"/>
  <c r="W558"/>
  <c r="AN558"/>
  <c r="W554"/>
  <c r="AN554"/>
  <c r="W549"/>
  <c r="AN549"/>
  <c r="W544"/>
  <c r="AN544"/>
  <c r="W539"/>
  <c r="AN539"/>
  <c r="W532"/>
  <c r="AN532"/>
  <c r="W524"/>
  <c r="AN524"/>
  <c r="W518"/>
  <c r="AN518"/>
  <c r="W512"/>
  <c r="AN512"/>
  <c r="W504"/>
  <c r="AN504"/>
  <c r="W494"/>
  <c r="AN494"/>
  <c r="W488"/>
  <c r="AN488"/>
  <c r="W483"/>
  <c r="AN483"/>
  <c r="W476"/>
  <c r="AN476"/>
  <c r="W470"/>
  <c r="AN470"/>
  <c r="W464"/>
  <c r="AN464"/>
  <c r="W458"/>
  <c r="AN458"/>
  <c r="W454"/>
  <c r="AN454"/>
  <c r="W450"/>
  <c r="AN450"/>
  <c r="W445"/>
  <c r="AN445"/>
  <c r="W440"/>
  <c r="AN440"/>
  <c r="W434"/>
  <c r="AN434"/>
  <c r="W426"/>
  <c r="AN426"/>
  <c r="W421"/>
  <c r="AN421"/>
  <c r="W407"/>
  <c r="AN407"/>
  <c r="W403"/>
  <c r="AN403"/>
  <c r="W397"/>
  <c r="AN397"/>
  <c r="W390"/>
  <c r="AN390"/>
  <c r="W382"/>
  <c r="AN382"/>
  <c r="W378"/>
  <c r="AN378"/>
  <c r="W370"/>
  <c r="AN370"/>
  <c r="W361"/>
  <c r="AN361"/>
  <c r="W355"/>
  <c r="AN355"/>
  <c r="W349"/>
  <c r="AN349"/>
  <c r="W344"/>
  <c r="AN344"/>
  <c r="W339"/>
  <c r="AN339"/>
  <c r="W332"/>
  <c r="AN332"/>
  <c r="W327"/>
  <c r="AN327"/>
  <c r="W321"/>
  <c r="AN321"/>
  <c r="W301"/>
  <c r="AN301"/>
  <c r="W294"/>
  <c r="AN294"/>
  <c r="W285"/>
  <c r="AN285"/>
  <c r="W277"/>
  <c r="AN277"/>
  <c r="W270"/>
  <c r="AN270"/>
  <c r="W265"/>
  <c r="AN265"/>
  <c r="W260"/>
  <c r="AN260"/>
  <c r="W256"/>
  <c r="AN256"/>
  <c r="W249"/>
  <c r="AN249"/>
  <c r="W243"/>
  <c r="AN243"/>
  <c r="W239"/>
  <c r="AN239"/>
  <c r="W232"/>
  <c r="AN232"/>
  <c r="W226"/>
  <c r="AN226"/>
  <c r="W221"/>
  <c r="AN221"/>
  <c r="W217"/>
  <c r="AN217"/>
  <c r="W211"/>
  <c r="AN211"/>
  <c r="W207"/>
  <c r="AN207"/>
  <c r="W198"/>
  <c r="AN198"/>
  <c r="W192"/>
  <c r="AN192"/>
  <c r="W185"/>
  <c r="AN185"/>
  <c r="W173"/>
  <c r="AN173"/>
  <c r="W164"/>
  <c r="AN164"/>
  <c r="W159"/>
  <c r="AN159"/>
  <c r="W152"/>
  <c r="AN152"/>
  <c r="W147"/>
  <c r="AN147"/>
  <c r="W140"/>
  <c r="AN140"/>
  <c r="W38"/>
  <c r="AN38"/>
  <c r="W990"/>
  <c r="AN990"/>
  <c r="W985"/>
  <c r="AN985"/>
  <c r="W979"/>
  <c r="AN979"/>
  <c r="W943"/>
  <c r="AN943"/>
  <c r="W934"/>
  <c r="AN934"/>
  <c r="W929"/>
  <c r="AN929"/>
  <c r="W924"/>
  <c r="AN924"/>
  <c r="W919"/>
  <c r="AN919"/>
  <c r="W913"/>
  <c r="AN913"/>
  <c r="W908"/>
  <c r="AN908"/>
  <c r="W901"/>
  <c r="AN901"/>
  <c r="W894"/>
  <c r="AN894"/>
  <c r="W888"/>
  <c r="AN888"/>
  <c r="W875"/>
  <c r="AN875"/>
  <c r="W871"/>
  <c r="AN871"/>
  <c r="W865"/>
  <c r="AN865"/>
  <c r="W861"/>
  <c r="AN861"/>
  <c r="W854"/>
  <c r="AN854"/>
  <c r="W848"/>
  <c r="AN848"/>
  <c r="W844"/>
  <c r="AN844"/>
  <c r="W835"/>
  <c r="AN835"/>
  <c r="W829"/>
  <c r="AN829"/>
  <c r="W818"/>
  <c r="AN818"/>
  <c r="W814"/>
  <c r="AN814"/>
  <c r="W810"/>
  <c r="AN810"/>
  <c r="W801"/>
  <c r="AN801"/>
  <c r="W796"/>
  <c r="AN796"/>
  <c r="W783"/>
  <c r="AN783"/>
  <c r="W777"/>
  <c r="AN777"/>
  <c r="W769"/>
  <c r="AN769"/>
  <c r="W763"/>
  <c r="AN763"/>
  <c r="W754"/>
  <c r="AN754"/>
  <c r="W750"/>
  <c r="AN750"/>
  <c r="W742"/>
  <c r="AN742"/>
  <c r="W735"/>
  <c r="AN735"/>
  <c r="W726"/>
  <c r="AN726"/>
  <c r="W721"/>
  <c r="AN721"/>
  <c r="W717"/>
  <c r="AN717"/>
  <c r="W713"/>
  <c r="AN713"/>
  <c r="W707"/>
  <c r="AN707"/>
  <c r="W695"/>
  <c r="AN695"/>
  <c r="W684"/>
  <c r="AN684"/>
  <c r="W675"/>
  <c r="AN675"/>
  <c r="W670"/>
  <c r="AN670"/>
  <c r="W658"/>
  <c r="AN658"/>
  <c r="W652"/>
  <c r="AN652"/>
  <c r="W648"/>
  <c r="AN648"/>
  <c r="W642"/>
  <c r="AN642"/>
  <c r="W632"/>
  <c r="AN632"/>
  <c r="W627"/>
  <c r="AN627"/>
  <c r="W620"/>
  <c r="AN620"/>
  <c r="W612"/>
  <c r="AN612"/>
  <c r="W605"/>
  <c r="AN605"/>
  <c r="W598"/>
  <c r="AN598"/>
  <c r="W592"/>
  <c r="AN592"/>
  <c r="W583"/>
  <c r="AN583"/>
  <c r="W578"/>
  <c r="AN578"/>
  <c r="W571"/>
  <c r="AN571"/>
  <c r="W566"/>
  <c r="AN566"/>
  <c r="W559"/>
  <c r="AN559"/>
  <c r="W555"/>
  <c r="AN555"/>
  <c r="W550"/>
  <c r="AN550"/>
  <c r="W545"/>
  <c r="AN545"/>
  <c r="W540"/>
  <c r="AN540"/>
  <c r="W534"/>
  <c r="AN534"/>
  <c r="W526"/>
  <c r="AN526"/>
  <c r="W520"/>
  <c r="AN520"/>
  <c r="W513"/>
  <c r="AN513"/>
  <c r="W508"/>
  <c r="AN508"/>
  <c r="W496"/>
  <c r="AN496"/>
  <c r="W489"/>
  <c r="AN489"/>
  <c r="W484"/>
  <c r="AN484"/>
  <c r="W478"/>
  <c r="AN478"/>
  <c r="W472"/>
  <c r="AN472"/>
  <c r="W465"/>
  <c r="AN465"/>
  <c r="W459"/>
  <c r="AN459"/>
  <c r="W455"/>
  <c r="AN455"/>
  <c r="W451"/>
  <c r="AN451"/>
  <c r="W446"/>
  <c r="AN446"/>
  <c r="W441"/>
  <c r="AN441"/>
  <c r="W436"/>
  <c r="AN436"/>
  <c r="W428"/>
  <c r="AN428"/>
  <c r="W422"/>
  <c r="AN422"/>
  <c r="W410"/>
  <c r="AN410"/>
  <c r="W404"/>
  <c r="AN404"/>
  <c r="W398"/>
  <c r="AN398"/>
  <c r="W391"/>
  <c r="AN391"/>
  <c r="W383"/>
  <c r="AN383"/>
  <c r="W379"/>
  <c r="AN379"/>
  <c r="W371"/>
  <c r="AN371"/>
  <c r="W362"/>
  <c r="AN362"/>
  <c r="W356"/>
  <c r="AN356"/>
  <c r="W350"/>
  <c r="AN350"/>
  <c r="W345"/>
  <c r="AN345"/>
  <c r="W340"/>
  <c r="AN340"/>
  <c r="W334"/>
  <c r="AN334"/>
  <c r="W328"/>
  <c r="AN328"/>
  <c r="W323"/>
  <c r="AN323"/>
  <c r="W303"/>
  <c r="AN303"/>
  <c r="W295"/>
  <c r="AN295"/>
  <c r="W288"/>
  <c r="AN288"/>
  <c r="W278"/>
  <c r="AN278"/>
  <c r="W271"/>
  <c r="AN271"/>
  <c r="W266"/>
  <c r="AN266"/>
  <c r="W261"/>
  <c r="AN261"/>
  <c r="W257"/>
  <c r="AN257"/>
  <c r="W253"/>
  <c r="AN253"/>
  <c r="W245"/>
  <c r="AN245"/>
  <c r="W240"/>
  <c r="AN240"/>
  <c r="W233"/>
  <c r="AN233"/>
  <c r="W227"/>
  <c r="AN227"/>
  <c r="W222"/>
  <c r="AN222"/>
  <c r="W218"/>
  <c r="AN218"/>
  <c r="W213"/>
  <c r="AN213"/>
  <c r="W208"/>
  <c r="AN208"/>
  <c r="W199"/>
  <c r="AN199"/>
  <c r="W193"/>
  <c r="AN193"/>
  <c r="W186"/>
  <c r="AN186"/>
  <c r="W174"/>
  <c r="AN174"/>
  <c r="W165"/>
  <c r="AN165"/>
  <c r="W160"/>
  <c r="AN160"/>
  <c r="W153"/>
  <c r="AN153"/>
  <c r="W148"/>
  <c r="AN148"/>
  <c r="W141"/>
  <c r="AN141"/>
  <c r="W134"/>
  <c r="AN134"/>
  <c r="W34"/>
  <c r="AN34"/>
  <c r="W991"/>
  <c r="AN991"/>
  <c r="W986"/>
  <c r="AN986"/>
  <c r="W980"/>
  <c r="AN980"/>
  <c r="W946"/>
  <c r="AN946"/>
  <c r="W935"/>
  <c r="AN935"/>
  <c r="W930"/>
  <c r="AN930"/>
  <c r="W925"/>
  <c r="AN925"/>
  <c r="W920"/>
  <c r="AN920"/>
  <c r="W914"/>
  <c r="AN914"/>
  <c r="W909"/>
  <c r="AN909"/>
  <c r="W903"/>
  <c r="AN903"/>
  <c r="W897"/>
  <c r="AN897"/>
  <c r="W890"/>
  <c r="AN890"/>
  <c r="W882"/>
  <c r="AN882"/>
  <c r="W872"/>
  <c r="AN872"/>
  <c r="W866"/>
  <c r="AN866"/>
  <c r="W862"/>
  <c r="AN862"/>
  <c r="W855"/>
  <c r="AN855"/>
  <c r="W850"/>
  <c r="AN850"/>
  <c r="W845"/>
  <c r="AN845"/>
  <c r="W836"/>
  <c r="AN836"/>
  <c r="W831"/>
  <c r="AN831"/>
  <c r="W823"/>
  <c r="AN823"/>
  <c r="W815"/>
  <c r="AN815"/>
  <c r="W811"/>
  <c r="AN811"/>
  <c r="W806"/>
  <c r="AN806"/>
  <c r="W797"/>
  <c r="AN797"/>
  <c r="W786"/>
  <c r="AN786"/>
  <c r="W779"/>
  <c r="AN779"/>
  <c r="W770"/>
  <c r="AN770"/>
  <c r="W764"/>
  <c r="AN764"/>
  <c r="W755"/>
  <c r="AN755"/>
  <c r="W751"/>
  <c r="AN751"/>
  <c r="W743"/>
  <c r="AN743"/>
  <c r="W737"/>
  <c r="AN737"/>
  <c r="W727"/>
  <c r="AN727"/>
  <c r="W722"/>
  <c r="AN722"/>
  <c r="W718"/>
  <c r="AN718"/>
  <c r="W714"/>
  <c r="AN714"/>
  <c r="W709"/>
  <c r="AN709"/>
  <c r="W699"/>
  <c r="AN699"/>
  <c r="W688"/>
  <c r="AN688"/>
  <c r="W680"/>
  <c r="AN680"/>
  <c r="W671"/>
  <c r="AN671"/>
  <c r="W663"/>
  <c r="AN663"/>
  <c r="W653"/>
  <c r="AN653"/>
  <c r="W649"/>
  <c r="AN649"/>
  <c r="W643"/>
  <c r="AN643"/>
  <c r="W635"/>
  <c r="AN635"/>
  <c r="W628"/>
  <c r="AN628"/>
  <c r="W621"/>
  <c r="AN621"/>
  <c r="W613"/>
  <c r="AN613"/>
  <c r="W607"/>
  <c r="AN607"/>
  <c r="W599"/>
  <c r="AN599"/>
  <c r="W594"/>
  <c r="AN594"/>
  <c r="W586"/>
  <c r="AN586"/>
  <c r="W579"/>
  <c r="AN579"/>
  <c r="W572"/>
  <c r="AN572"/>
  <c r="W567"/>
  <c r="AN567"/>
  <c r="W560"/>
  <c r="AN560"/>
  <c r="W556"/>
  <c r="AN556"/>
  <c r="W551"/>
  <c r="AN551"/>
  <c r="W546"/>
  <c r="AN546"/>
  <c r="W541"/>
  <c r="AN541"/>
  <c r="W535"/>
  <c r="AN535"/>
  <c r="W527"/>
  <c r="AN527"/>
  <c r="W521"/>
  <c r="AN521"/>
  <c r="W514"/>
  <c r="AN514"/>
  <c r="W509"/>
  <c r="AN509"/>
  <c r="W502"/>
  <c r="AN502"/>
  <c r="W491"/>
  <c r="AN491"/>
  <c r="W485"/>
  <c r="AN485"/>
  <c r="W479"/>
  <c r="AN479"/>
  <c r="W473"/>
  <c r="AN473"/>
  <c r="W466"/>
  <c r="AN466"/>
  <c r="W461"/>
  <c r="AN461"/>
  <c r="W456"/>
  <c r="AN456"/>
  <c r="W452"/>
  <c r="AN452"/>
  <c r="W447"/>
  <c r="AN447"/>
  <c r="W442"/>
  <c r="AN442"/>
  <c r="W438"/>
  <c r="AN438"/>
  <c r="W430"/>
  <c r="AN430"/>
  <c r="W424"/>
  <c r="AN424"/>
  <c r="W417"/>
  <c r="AN417"/>
  <c r="W405"/>
  <c r="AN405"/>
  <c r="W399"/>
  <c r="AN399"/>
  <c r="W393"/>
  <c r="AN393"/>
  <c r="W387"/>
  <c r="AN387"/>
  <c r="W380"/>
  <c r="AN380"/>
  <c r="W373"/>
  <c r="AN373"/>
  <c r="W364"/>
  <c r="AN364"/>
  <c r="W357"/>
  <c r="AN357"/>
  <c r="W353"/>
  <c r="AN353"/>
  <c r="W346"/>
  <c r="AN346"/>
  <c r="W341"/>
  <c r="AN341"/>
  <c r="W337"/>
  <c r="AN337"/>
  <c r="W329"/>
  <c r="AN329"/>
  <c r="W324"/>
  <c r="AN324"/>
  <c r="W308"/>
  <c r="AN308"/>
  <c r="W296"/>
  <c r="AN296"/>
  <c r="W289"/>
  <c r="AN289"/>
  <c r="W282"/>
  <c r="AN282"/>
  <c r="W272"/>
  <c r="AN272"/>
  <c r="W267"/>
  <c r="AN267"/>
  <c r="W263"/>
  <c r="AN263"/>
  <c r="W258"/>
  <c r="AN258"/>
  <c r="W254"/>
  <c r="AN254"/>
  <c r="W246"/>
  <c r="AN246"/>
  <c r="W241"/>
  <c r="AN241"/>
  <c r="W234"/>
  <c r="AN234"/>
  <c r="W228"/>
  <c r="AN228"/>
  <c r="W223"/>
  <c r="AN223"/>
  <c r="W219"/>
  <c r="AN219"/>
  <c r="W214"/>
  <c r="AN214"/>
  <c r="W209"/>
  <c r="AN209"/>
  <c r="W202"/>
  <c r="AN202"/>
  <c r="W196"/>
  <c r="AN196"/>
  <c r="W188"/>
  <c r="AN188"/>
  <c r="W175"/>
  <c r="AN175"/>
  <c r="W168"/>
  <c r="AN168"/>
  <c r="W161"/>
  <c r="AN161"/>
  <c r="W157"/>
  <c r="AN157"/>
  <c r="W150"/>
  <c r="AN150"/>
  <c r="W144"/>
  <c r="AN144"/>
  <c r="W136"/>
  <c r="AN136"/>
  <c r="W35"/>
  <c r="AN35"/>
  <c r="E7" i="20"/>
  <c r="F7"/>
  <c r="D9"/>
  <c r="I17"/>
  <c r="D46"/>
  <c r="E46"/>
  <c r="C59"/>
  <c r="C60"/>
  <c r="E27"/>
  <c r="H70"/>
  <c r="H67"/>
  <c r="H68"/>
  <c r="H56"/>
  <c r="C36"/>
  <c r="E52"/>
  <c r="E57"/>
  <c r="C45"/>
  <c r="D7"/>
  <c r="F65"/>
  <c r="F51"/>
  <c r="L10"/>
  <c r="I23"/>
  <c r="G43"/>
  <c r="F57"/>
  <c r="K29"/>
  <c r="I58"/>
  <c r="H9"/>
  <c r="J44"/>
  <c r="D13"/>
  <c r="I13"/>
  <c r="K37"/>
  <c r="G9"/>
  <c r="C39"/>
  <c r="F19"/>
  <c r="E66"/>
  <c r="F9"/>
  <c r="I68"/>
  <c r="C16"/>
  <c r="D68"/>
  <c r="H46"/>
  <c r="J38"/>
  <c r="C33"/>
  <c r="H61"/>
  <c r="F61"/>
  <c r="C31"/>
  <c r="C14"/>
  <c r="E61"/>
  <c r="E13"/>
  <c r="D61"/>
  <c r="I41"/>
  <c r="C15"/>
  <c r="F68"/>
  <c r="K64"/>
  <c r="I66"/>
  <c r="I64"/>
  <c r="I9"/>
  <c r="C72"/>
  <c r="E68"/>
  <c r="K21"/>
  <c r="K38"/>
  <c r="I61"/>
  <c r="J64"/>
  <c r="J21"/>
  <c r="G68"/>
  <c r="G61"/>
  <c r="AD3" i="7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223"/>
  <c r="AD224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425"/>
  <c r="AD426"/>
  <c r="AD427"/>
  <c r="AD428"/>
  <c r="AD429"/>
  <c r="AD430"/>
  <c r="AD431"/>
  <c r="AD432"/>
  <c r="AD433"/>
  <c r="AD434"/>
  <c r="AD435"/>
  <c r="AD436"/>
  <c r="AD437"/>
  <c r="AD438"/>
  <c r="AD439"/>
  <c r="AD440"/>
  <c r="AD441"/>
  <c r="AD442"/>
  <c r="AD443"/>
  <c r="AD444"/>
  <c r="AD445"/>
  <c r="AD446"/>
  <c r="AD447"/>
  <c r="AD448"/>
  <c r="AD449"/>
  <c r="AD450"/>
  <c r="AD451"/>
  <c r="AD452"/>
  <c r="AD453"/>
  <c r="AD454"/>
  <c r="AD455"/>
  <c r="AD456"/>
  <c r="AD457"/>
  <c r="AD458"/>
  <c r="AD459"/>
  <c r="AD460"/>
  <c r="AD461"/>
  <c r="AD462"/>
  <c r="AD463"/>
  <c r="AD464"/>
  <c r="AD465"/>
  <c r="AD466"/>
  <c r="AD467"/>
  <c r="AD468"/>
  <c r="AD469"/>
  <c r="AD470"/>
  <c r="AD471"/>
  <c r="AD472"/>
  <c r="AD473"/>
  <c r="AD474"/>
  <c r="AD475"/>
  <c r="AD476"/>
  <c r="AD477"/>
  <c r="AD478"/>
  <c r="AD479"/>
  <c r="AD480"/>
  <c r="AD481"/>
  <c r="AD482"/>
  <c r="AD483"/>
  <c r="AD484"/>
  <c r="AD485"/>
  <c r="AD486"/>
  <c r="AD487"/>
  <c r="AD488"/>
  <c r="AD489"/>
  <c r="AD490"/>
  <c r="AD491"/>
  <c r="AD492"/>
  <c r="AD493"/>
  <c r="AD494"/>
  <c r="AD495"/>
  <c r="AD496"/>
  <c r="AD497"/>
  <c r="AD498"/>
  <c r="AD499"/>
  <c r="AD500"/>
  <c r="AD501"/>
  <c r="AD502"/>
  <c r="AD503"/>
  <c r="AD504"/>
  <c r="AD505"/>
  <c r="AD506"/>
  <c r="AD507"/>
  <c r="AD508"/>
  <c r="AD509"/>
  <c r="AD510"/>
  <c r="AD511"/>
  <c r="AD512"/>
  <c r="AD513"/>
  <c r="AD514"/>
  <c r="AD515"/>
  <c r="AD516"/>
  <c r="AD517"/>
  <c r="AD518"/>
  <c r="AD519"/>
  <c r="AD520"/>
  <c r="AD521"/>
  <c r="AD522"/>
  <c r="AD523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544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1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89"/>
  <c r="AD590"/>
  <c r="AD591"/>
  <c r="AD592"/>
  <c r="AD593"/>
  <c r="AD594"/>
  <c r="AD595"/>
  <c r="AD596"/>
  <c r="AD597"/>
  <c r="AD598"/>
  <c r="AD599"/>
  <c r="AD600"/>
  <c r="AD601"/>
  <c r="AD602"/>
  <c r="AD603"/>
  <c r="AD604"/>
  <c r="AD605"/>
  <c r="AD606"/>
  <c r="AD607"/>
  <c r="AD608"/>
  <c r="AD609"/>
  <c r="AD610"/>
  <c r="AD611"/>
  <c r="AD612"/>
  <c r="AD613"/>
  <c r="AD614"/>
  <c r="AD615"/>
  <c r="AD616"/>
  <c r="AD617"/>
  <c r="AD618"/>
  <c r="AD619"/>
  <c r="AD620"/>
  <c r="AD621"/>
  <c r="AD622"/>
  <c r="AD623"/>
  <c r="AD624"/>
  <c r="AD625"/>
  <c r="AD626"/>
  <c r="AD627"/>
  <c r="AD628"/>
  <c r="AD629"/>
  <c r="AD630"/>
  <c r="AD631"/>
  <c r="AD632"/>
  <c r="AD633"/>
  <c r="AD634"/>
  <c r="AD635"/>
  <c r="AD636"/>
  <c r="AD637"/>
  <c r="AD638"/>
  <c r="AD639"/>
  <c r="AD640"/>
  <c r="AD641"/>
  <c r="AD642"/>
  <c r="AD643"/>
  <c r="AD644"/>
  <c r="AD645"/>
  <c r="AD646"/>
  <c r="AD647"/>
  <c r="AD648"/>
  <c r="AD649"/>
  <c r="AD650"/>
  <c r="AD651"/>
  <c r="AD652"/>
  <c r="AD653"/>
  <c r="AD654"/>
  <c r="AD655"/>
  <c r="AD656"/>
  <c r="AD657"/>
  <c r="AD658"/>
  <c r="AD659"/>
  <c r="AD660"/>
  <c r="AD661"/>
  <c r="AD662"/>
  <c r="AD663"/>
  <c r="AD664"/>
  <c r="AD665"/>
  <c r="AD666"/>
  <c r="AD667"/>
  <c r="AD668"/>
  <c r="AD669"/>
  <c r="AD670"/>
  <c r="AD671"/>
  <c r="AD672"/>
  <c r="AD673"/>
  <c r="AD674"/>
  <c r="AD675"/>
  <c r="AD676"/>
  <c r="AD677"/>
  <c r="AD678"/>
  <c r="AD679"/>
  <c r="AD680"/>
  <c r="AD681"/>
  <c r="AD682"/>
  <c r="AD683"/>
  <c r="AD684"/>
  <c r="AD685"/>
  <c r="AD686"/>
  <c r="AD687"/>
  <c r="AD688"/>
  <c r="AD689"/>
  <c r="AD690"/>
  <c r="AD691"/>
  <c r="AD692"/>
  <c r="AD693"/>
  <c r="AD694"/>
  <c r="AD695"/>
  <c r="AD696"/>
  <c r="AD697"/>
  <c r="AD698"/>
  <c r="AD699"/>
  <c r="AD700"/>
  <c r="AD701"/>
  <c r="AD702"/>
  <c r="AD703"/>
  <c r="AD704"/>
  <c r="AD705"/>
  <c r="AD706"/>
  <c r="AD707"/>
  <c r="AD708"/>
  <c r="AD709"/>
  <c r="AD710"/>
  <c r="AD711"/>
  <c r="AD712"/>
  <c r="AD713"/>
  <c r="AD714"/>
  <c r="AD715"/>
  <c r="AD716"/>
  <c r="AD717"/>
  <c r="AD718"/>
  <c r="AD719"/>
  <c r="AD720"/>
  <c r="AD721"/>
  <c r="AD722"/>
  <c r="AD723"/>
  <c r="AD724"/>
  <c r="AD725"/>
  <c r="AD726"/>
  <c r="AD727"/>
  <c r="AD728"/>
  <c r="AD729"/>
  <c r="AD730"/>
  <c r="AD731"/>
  <c r="AD732"/>
  <c r="AD733"/>
  <c r="AD734"/>
  <c r="AD735"/>
  <c r="AD736"/>
  <c r="AD737"/>
  <c r="AD738"/>
  <c r="AD739"/>
  <c r="AD740"/>
  <c r="AD741"/>
  <c r="AD742"/>
  <c r="AD743"/>
  <c r="AD744"/>
  <c r="AD745"/>
  <c r="AD746"/>
  <c r="AD747"/>
  <c r="AD748"/>
  <c r="AD749"/>
  <c r="AD750"/>
  <c r="AD751"/>
  <c r="AD752"/>
  <c r="AD753"/>
  <c r="AD754"/>
  <c r="AD755"/>
  <c r="AD756"/>
  <c r="AD757"/>
  <c r="AD758"/>
  <c r="AD759"/>
  <c r="AD760"/>
  <c r="AD761"/>
  <c r="AD762"/>
  <c r="AD763"/>
  <c r="AD764"/>
  <c r="AD765"/>
  <c r="AD766"/>
  <c r="AD767"/>
  <c r="AD768"/>
  <c r="AD769"/>
  <c r="AD770"/>
  <c r="AD771"/>
  <c r="AD772"/>
  <c r="AD773"/>
  <c r="AD774"/>
  <c r="AD775"/>
  <c r="AD776"/>
  <c r="AD777"/>
  <c r="AD778"/>
  <c r="AD779"/>
  <c r="AD780"/>
  <c r="AD781"/>
  <c r="AD782"/>
  <c r="AD783"/>
  <c r="AD784"/>
  <c r="AD785"/>
  <c r="AD786"/>
  <c r="AD787"/>
  <c r="AD788"/>
  <c r="AD789"/>
  <c r="AD790"/>
  <c r="AD791"/>
  <c r="AD792"/>
  <c r="AD793"/>
  <c r="AD794"/>
  <c r="AD795"/>
  <c r="AD796"/>
  <c r="AD797"/>
  <c r="AD798"/>
  <c r="AD799"/>
  <c r="AD800"/>
  <c r="AD801"/>
  <c r="AD802"/>
  <c r="AD803"/>
  <c r="AD804"/>
  <c r="AD805"/>
  <c r="AD806"/>
  <c r="AD807"/>
  <c r="AD808"/>
  <c r="AD809"/>
  <c r="AD810"/>
  <c r="AD811"/>
  <c r="AD812"/>
  <c r="AD813"/>
  <c r="AD814"/>
  <c r="AD815"/>
  <c r="AD816"/>
  <c r="AD817"/>
  <c r="AD818"/>
  <c r="AD819"/>
  <c r="AD820"/>
  <c r="AD821"/>
  <c r="AD822"/>
  <c r="AD823"/>
  <c r="AD824"/>
  <c r="AD825"/>
  <c r="AD826"/>
  <c r="AD827"/>
  <c r="AD828"/>
  <c r="AD829"/>
  <c r="AD830"/>
  <c r="AD831"/>
  <c r="AD832"/>
  <c r="AD833"/>
  <c r="AD834"/>
  <c r="AD835"/>
  <c r="AD836"/>
  <c r="AD837"/>
  <c r="AD838"/>
  <c r="AD839"/>
  <c r="AD840"/>
  <c r="AD841"/>
  <c r="AD842"/>
  <c r="AD843"/>
  <c r="AD844"/>
  <c r="AD845"/>
  <c r="AD846"/>
  <c r="AD847"/>
  <c r="AD848"/>
  <c r="AD849"/>
  <c r="AD850"/>
  <c r="AD851"/>
  <c r="AD852"/>
  <c r="AD853"/>
  <c r="AD854"/>
  <c r="AD855"/>
  <c r="AD856"/>
  <c r="AD857"/>
  <c r="AD858"/>
  <c r="AD859"/>
  <c r="AD860"/>
  <c r="AD861"/>
  <c r="AD862"/>
  <c r="AD863"/>
  <c r="AD864"/>
  <c r="AD865"/>
  <c r="AD866"/>
  <c r="AD867"/>
  <c r="AD868"/>
  <c r="AD869"/>
  <c r="AD870"/>
  <c r="AD871"/>
  <c r="AD872"/>
  <c r="AD873"/>
  <c r="AD874"/>
  <c r="AD875"/>
  <c r="AD876"/>
  <c r="AD877"/>
  <c r="AD878"/>
  <c r="AD879"/>
  <c r="AD880"/>
  <c r="AD881"/>
  <c r="AD882"/>
  <c r="AD883"/>
  <c r="AD884"/>
  <c r="AD885"/>
  <c r="AD886"/>
  <c r="AD887"/>
  <c r="AD888"/>
  <c r="AD889"/>
  <c r="AD890"/>
  <c r="AD891"/>
  <c r="AD892"/>
  <c r="AD893"/>
  <c r="AD894"/>
  <c r="AD895"/>
  <c r="AD896"/>
  <c r="AD897"/>
  <c r="AD898"/>
  <c r="AD899"/>
  <c r="AD900"/>
  <c r="AD901"/>
  <c r="AD902"/>
  <c r="AD903"/>
  <c r="AD904"/>
  <c r="AD905"/>
  <c r="AD906"/>
  <c r="AD907"/>
  <c r="AD908"/>
  <c r="AD909"/>
  <c r="AD910"/>
  <c r="AD911"/>
  <c r="AD912"/>
  <c r="AD913"/>
  <c r="AD914"/>
  <c r="AD915"/>
  <c r="AD916"/>
  <c r="AD917"/>
  <c r="AD918"/>
  <c r="AD919"/>
  <c r="AD920"/>
  <c r="AD921"/>
  <c r="AD922"/>
  <c r="AD923"/>
  <c r="AD924"/>
  <c r="AD925"/>
  <c r="AD926"/>
  <c r="AD927"/>
  <c r="AD928"/>
  <c r="AD929"/>
  <c r="AD930"/>
  <c r="AD931"/>
  <c r="AD932"/>
  <c r="AD933"/>
  <c r="AD934"/>
  <c r="AD935"/>
  <c r="AD936"/>
  <c r="AD937"/>
  <c r="AD938"/>
  <c r="AD939"/>
  <c r="AD940"/>
  <c r="AD941"/>
  <c r="AD942"/>
  <c r="AD943"/>
  <c r="AD944"/>
  <c r="AD945"/>
  <c r="AD946"/>
  <c r="AD947"/>
  <c r="AD948"/>
  <c r="AD949"/>
  <c r="AD950"/>
  <c r="AD951"/>
  <c r="AD952"/>
  <c r="AD953"/>
  <c r="AD954"/>
  <c r="AD955"/>
  <c r="AD956"/>
  <c r="AD957"/>
  <c r="AD958"/>
  <c r="AD959"/>
  <c r="AD960"/>
  <c r="AD961"/>
  <c r="AD962"/>
  <c r="AD963"/>
  <c r="AD964"/>
  <c r="AD965"/>
  <c r="AD966"/>
  <c r="AD967"/>
  <c r="AD968"/>
  <c r="AD969"/>
  <c r="AD970"/>
  <c r="AD971"/>
  <c r="AD972"/>
  <c r="AD973"/>
  <c r="AD974"/>
  <c r="AD975"/>
  <c r="AD976"/>
  <c r="AD977"/>
  <c r="AD978"/>
  <c r="AD979"/>
  <c r="AD980"/>
  <c r="AD981"/>
  <c r="AD982"/>
  <c r="AD983"/>
  <c r="AD984"/>
  <c r="AD985"/>
  <c r="AD986"/>
  <c r="AD987"/>
  <c r="AD988"/>
  <c r="AD989"/>
  <c r="AD990"/>
  <c r="AD991"/>
  <c r="AD992"/>
  <c r="AD993"/>
  <c r="AD994"/>
  <c r="AD995"/>
  <c r="AD996"/>
  <c r="AD997"/>
  <c r="AD998"/>
  <c r="AD999"/>
  <c r="AD1000"/>
  <c r="AD1001"/>
  <c r="AD1002"/>
  <c r="AD1003"/>
  <c r="AD1004"/>
  <c r="AD1005"/>
  <c r="AD1006"/>
  <c r="AD1007"/>
  <c r="AD1008"/>
  <c r="AD1009"/>
  <c r="AD1010"/>
  <c r="AD1011"/>
  <c r="AD1012"/>
  <c r="AD1013"/>
  <c r="AD1014"/>
  <c r="AD1015"/>
  <c r="AD1016"/>
  <c r="AD1017"/>
  <c r="AD1018"/>
  <c r="AD1019"/>
  <c r="AD1020"/>
  <c r="AD1021"/>
  <c r="AD1022"/>
  <c r="AD1023"/>
  <c r="AD1024"/>
  <c r="AD1025"/>
  <c r="AD1026"/>
  <c r="AD1027"/>
  <c r="AD1028"/>
  <c r="AD1029"/>
  <c r="AD1030"/>
  <c r="AD1031"/>
  <c r="AD1032"/>
  <c r="AD1033"/>
  <c r="AD1034"/>
  <c r="AD1035"/>
  <c r="AD1036"/>
  <c r="AD1037"/>
  <c r="AD1038"/>
  <c r="AD1039"/>
  <c r="AD1040"/>
  <c r="AD1041"/>
  <c r="AD1042"/>
  <c r="AD1043"/>
  <c r="AD1044"/>
  <c r="AD1045"/>
  <c r="AD1046"/>
  <c r="AD1047"/>
  <c r="AD1048"/>
  <c r="AD1049"/>
  <c r="AD1050"/>
  <c r="AD1051"/>
  <c r="AD1052"/>
  <c r="AD1053"/>
  <c r="AD1054"/>
  <c r="AD1055"/>
  <c r="AD1056"/>
  <c r="AD1057"/>
  <c r="AD1058"/>
  <c r="AD1059"/>
  <c r="AD1060"/>
  <c r="AD1061"/>
  <c r="AD1062"/>
  <c r="AD1063"/>
  <c r="AD1064"/>
  <c r="AD1065"/>
  <c r="AD1066"/>
  <c r="AD1067"/>
  <c r="AD1068"/>
  <c r="AD1069"/>
  <c r="AD1070"/>
  <c r="AD1071"/>
  <c r="AD1072"/>
  <c r="AD1073"/>
  <c r="AD1074"/>
  <c r="AD1075"/>
  <c r="AD1076"/>
  <c r="AD1077"/>
  <c r="AD1078"/>
  <c r="AD1079"/>
  <c r="AD1080"/>
  <c r="AD1081"/>
  <c r="AD1082"/>
  <c r="AD1083"/>
  <c r="AD1084"/>
  <c r="AD1085"/>
  <c r="AD1086"/>
  <c r="AD1087"/>
  <c r="AD1088"/>
  <c r="AD1089"/>
  <c r="AD1090"/>
  <c r="AD1091"/>
  <c r="AD1092"/>
  <c r="AD1093"/>
  <c r="AD1094"/>
  <c r="AD1095"/>
  <c r="AD1096"/>
  <c r="AD1097"/>
  <c r="AD1098"/>
  <c r="AD1099"/>
  <c r="AD1100"/>
  <c r="AD1101"/>
  <c r="AD1102"/>
  <c r="AD1103"/>
  <c r="AD1104"/>
  <c r="AD1105"/>
  <c r="AD1106"/>
  <c r="AD1107"/>
  <c r="AD1108"/>
  <c r="AD1109"/>
  <c r="AD1110"/>
  <c r="AD1111"/>
  <c r="AD1112"/>
  <c r="AD1113"/>
  <c r="AD1114"/>
  <c r="AD1115"/>
  <c r="AD1116"/>
  <c r="AD1117"/>
  <c r="AD1118"/>
  <c r="AD1119"/>
  <c r="AD1120"/>
  <c r="AD1121"/>
  <c r="AD1122"/>
  <c r="AD1123"/>
  <c r="AD1124"/>
  <c r="AD1125"/>
  <c r="AD1126"/>
  <c r="AD1127"/>
  <c r="AD1128"/>
  <c r="AD1129"/>
  <c r="AD1130"/>
  <c r="AD1131"/>
  <c r="AD1132"/>
  <c r="AD1133"/>
  <c r="AD1134"/>
  <c r="AD1135"/>
  <c r="AD1136"/>
  <c r="AD1137"/>
  <c r="AD1138"/>
  <c r="AD1139"/>
  <c r="AD1140"/>
  <c r="AD1141"/>
  <c r="AD1142"/>
  <c r="AD1143"/>
  <c r="AD1144"/>
  <c r="AD1145"/>
  <c r="AD1146"/>
  <c r="AD1147"/>
  <c r="AD1148"/>
  <c r="AD1149"/>
  <c r="AD1150"/>
  <c r="AD1151"/>
  <c r="AD1152"/>
  <c r="AD1153"/>
  <c r="AD1154"/>
  <c r="AD1155"/>
  <c r="AD1156"/>
  <c r="AD1157"/>
  <c r="AD1158"/>
  <c r="AD1159"/>
  <c r="AD1160"/>
  <c r="AD1161"/>
  <c r="AD1162"/>
  <c r="AD1163"/>
  <c r="AD1164"/>
  <c r="AD1165"/>
  <c r="AD1166"/>
  <c r="AD1167"/>
  <c r="AD1168"/>
  <c r="AD1169"/>
  <c r="AD1170"/>
  <c r="AD1171"/>
  <c r="AD1172"/>
  <c r="AD1173"/>
  <c r="AD1174"/>
  <c r="AD1175"/>
  <c r="AD1176"/>
  <c r="AD1177"/>
  <c r="AD1178"/>
  <c r="AD1179"/>
  <c r="AD1180"/>
  <c r="AD1181"/>
  <c r="AD1182"/>
  <c r="AD1183"/>
  <c r="AD1184"/>
  <c r="AD1185"/>
  <c r="AD1186"/>
  <c r="AD1187"/>
  <c r="AD1188"/>
  <c r="AD1189"/>
  <c r="AD1190"/>
  <c r="AD1191"/>
  <c r="AD1192"/>
  <c r="AD1193"/>
  <c r="AD1194"/>
  <c r="AD1195"/>
  <c r="AD1196"/>
  <c r="AD1197"/>
  <c r="AD1198"/>
  <c r="AD1199"/>
  <c r="AD1200"/>
  <c r="AD1201"/>
  <c r="AD1202"/>
  <c r="AD1203"/>
  <c r="AD1204"/>
  <c r="AD1205"/>
  <c r="AD1206"/>
  <c r="AD1207"/>
  <c r="AD1208"/>
  <c r="AD1209"/>
  <c r="AD1210"/>
  <c r="AD1211"/>
  <c r="AD1212"/>
  <c r="AD1213"/>
  <c r="AD1214"/>
  <c r="AD1215"/>
  <c r="AD1216"/>
  <c r="AD1217"/>
  <c r="AD1218"/>
  <c r="AD1219"/>
  <c r="AD1220"/>
  <c r="AD1221"/>
  <c r="AD1222"/>
  <c r="AD1223"/>
  <c r="AD1224"/>
  <c r="AD1225"/>
  <c r="AD1226"/>
  <c r="AD1227"/>
  <c r="AD1228"/>
  <c r="AD1229"/>
  <c r="AD1230"/>
  <c r="AD1231"/>
  <c r="AD1232"/>
  <c r="AD1233"/>
  <c r="AD1234"/>
  <c r="AD1235"/>
  <c r="AD1236"/>
  <c r="AD1237"/>
  <c r="AD1238"/>
  <c r="AD1239"/>
  <c r="AD1240"/>
  <c r="AD1241"/>
  <c r="AD1242"/>
  <c r="AD1243"/>
  <c r="AD1244"/>
  <c r="AD1245"/>
  <c r="AD1246"/>
  <c r="AD1247"/>
  <c r="AD1248"/>
  <c r="AD1249"/>
  <c r="AD1250"/>
  <c r="AD1251"/>
  <c r="AD1252"/>
  <c r="AD1253"/>
  <c r="AD1254"/>
  <c r="AD1255"/>
  <c r="AD1256"/>
  <c r="AD1257"/>
  <c r="AD1258"/>
  <c r="AD1259"/>
  <c r="AD1260"/>
  <c r="AD1261"/>
  <c r="AD1262"/>
  <c r="AD1263"/>
  <c r="AD1264"/>
  <c r="AD1265"/>
  <c r="AD1266"/>
  <c r="AD1267"/>
  <c r="AD1268"/>
  <c r="AD1269"/>
  <c r="AD1270"/>
  <c r="AD1271"/>
  <c r="AD1272"/>
  <c r="AD1273"/>
  <c r="AD1274"/>
  <c r="AD1275"/>
  <c r="AD1276"/>
  <c r="AD1277"/>
  <c r="AD1278"/>
  <c r="AD1279"/>
  <c r="AD1280"/>
  <c r="AD1281"/>
  <c r="AD1282"/>
  <c r="AD1283"/>
  <c r="AD1284"/>
  <c r="AD1285"/>
  <c r="AD1286"/>
  <c r="AD1287"/>
  <c r="AD1288"/>
  <c r="AD1289"/>
  <c r="AD1290"/>
  <c r="AD1291"/>
  <c r="AD1292"/>
  <c r="AD1293"/>
  <c r="AD1294"/>
  <c r="AD1295"/>
  <c r="AD1296"/>
  <c r="AD1297"/>
  <c r="AD1298"/>
  <c r="AD1299"/>
  <c r="AD1300"/>
  <c r="AD1301"/>
  <c r="AD1302"/>
  <c r="AD1303"/>
  <c r="AD1304"/>
  <c r="AD1305"/>
  <c r="AD1306"/>
  <c r="AD1307"/>
  <c r="AD1308"/>
  <c r="AD1309"/>
  <c r="AD1310"/>
  <c r="AD1311"/>
  <c r="AD1312"/>
  <c r="AD1313"/>
  <c r="AD1314"/>
  <c r="AD1315"/>
  <c r="AD1316"/>
  <c r="AD1317"/>
  <c r="AD1318"/>
  <c r="AD1319"/>
  <c r="AD1320"/>
  <c r="AD1321"/>
  <c r="AD1322"/>
  <c r="AD1323"/>
  <c r="AD1324"/>
  <c r="AD1325"/>
  <c r="AD1326"/>
  <c r="AD1327"/>
  <c r="AD1328"/>
  <c r="AD1329"/>
  <c r="AD1330"/>
  <c r="AD1331"/>
  <c r="AD1332"/>
  <c r="AD1333"/>
  <c r="AD1334"/>
  <c r="AD1335"/>
  <c r="AD1336"/>
  <c r="AD1337"/>
  <c r="AD1338"/>
  <c r="AD1339"/>
  <c r="AD1340"/>
  <c r="AD1341"/>
  <c r="AD1342"/>
  <c r="AD1343"/>
  <c r="AD1344"/>
  <c r="AD1345"/>
  <c r="AD1346"/>
  <c r="AD1347"/>
  <c r="AD1348"/>
  <c r="AD1349"/>
  <c r="AD1350"/>
  <c r="AD1351"/>
  <c r="AD1352"/>
  <c r="AD1353"/>
  <c r="AD1354"/>
  <c r="AD1355"/>
  <c r="AD1356"/>
  <c r="AD1357"/>
  <c r="AD1358"/>
  <c r="AD1359"/>
  <c r="AD1360"/>
  <c r="AD1361"/>
  <c r="AD1362"/>
  <c r="AD1363"/>
  <c r="AD1364"/>
  <c r="AD1365"/>
  <c r="AD1366"/>
  <c r="AD1367"/>
  <c r="AD1368"/>
  <c r="AD1369"/>
  <c r="AD1370"/>
  <c r="AD1371"/>
  <c r="AD1372"/>
  <c r="AD1373"/>
  <c r="AD1374"/>
  <c r="AD1375"/>
  <c r="AD1376"/>
  <c r="AD1377"/>
  <c r="AD1378"/>
  <c r="AD1379"/>
  <c r="AD1380"/>
  <c r="AD1381"/>
  <c r="AD1382"/>
  <c r="AD1383"/>
  <c r="AD1384"/>
  <c r="AD1385"/>
  <c r="AD1386"/>
  <c r="AD1387"/>
  <c r="AD1388"/>
  <c r="AD1389"/>
  <c r="AD1390"/>
  <c r="AD1391"/>
  <c r="AD1392"/>
  <c r="AD1393"/>
  <c r="AD1394"/>
  <c r="AD1395"/>
  <c r="AD1396"/>
  <c r="AD1397"/>
  <c r="AD1398"/>
  <c r="AD1399"/>
  <c r="AD1400"/>
  <c r="AD1401"/>
  <c r="AD1402"/>
  <c r="AD1403"/>
  <c r="AD1404"/>
  <c r="AD1405"/>
  <c r="AD1406"/>
  <c r="AD1407"/>
  <c r="AD1408"/>
  <c r="AD1409"/>
  <c r="AD1410"/>
  <c r="AD1411"/>
  <c r="AD1412"/>
  <c r="AD1413"/>
  <c r="AD1414"/>
  <c r="AD1415"/>
  <c r="AD1416"/>
  <c r="AD1417"/>
  <c r="AD1418"/>
  <c r="AD1419"/>
  <c r="AD1420"/>
  <c r="AD1421"/>
  <c r="AD1422"/>
  <c r="AD1423"/>
  <c r="AD1424"/>
  <c r="AD1425"/>
  <c r="AD1426"/>
  <c r="AD1427"/>
  <c r="AD1428"/>
  <c r="AD1429"/>
  <c r="AD1430"/>
  <c r="AD1431"/>
  <c r="AD1432"/>
  <c r="AD1433"/>
  <c r="AD1434"/>
  <c r="AD1435"/>
  <c r="AD1436"/>
  <c r="AD1437"/>
  <c r="AD1438"/>
  <c r="AD1439"/>
  <c r="AD1440"/>
  <c r="AD1441"/>
  <c r="AD1442"/>
  <c r="AD1443"/>
  <c r="AD1444"/>
  <c r="AD1445"/>
  <c r="AD1446"/>
  <c r="AD1447"/>
  <c r="AD1448"/>
  <c r="AD1449"/>
  <c r="AD1450"/>
  <c r="AD1451"/>
  <c r="AD1452"/>
  <c r="AD1453"/>
  <c r="AD1454"/>
  <c r="AD1455"/>
  <c r="AD1456"/>
  <c r="AD1457"/>
  <c r="AD1458"/>
  <c r="AD1459"/>
  <c r="AD1460"/>
  <c r="AD1461"/>
  <c r="AD1462"/>
  <c r="AD1463"/>
  <c r="AD1464"/>
  <c r="AD1465"/>
  <c r="AD1466"/>
  <c r="AD1467"/>
  <c r="AD1468"/>
  <c r="AD1469"/>
  <c r="AD1470"/>
  <c r="AD1471"/>
  <c r="AD1472"/>
  <c r="AD1473"/>
  <c r="AD1474"/>
  <c r="AD1475"/>
  <c r="AD1476"/>
  <c r="AD1477"/>
  <c r="AD1478"/>
  <c r="AD1479"/>
  <c r="AD1480"/>
  <c r="AD1481"/>
  <c r="AD1482"/>
  <c r="AD1483"/>
  <c r="AD1484"/>
  <c r="AD1485"/>
  <c r="AD1486"/>
  <c r="AD1487"/>
  <c r="AD1488"/>
  <c r="AD1489"/>
  <c r="AD1490"/>
  <c r="AD1491"/>
  <c r="AD1492"/>
  <c r="AD1493"/>
  <c r="AD1494"/>
  <c r="AD1495"/>
  <c r="AD1496"/>
  <c r="AD1497"/>
  <c r="AD1498"/>
  <c r="AD1499"/>
  <c r="AD1500"/>
  <c r="AD1501"/>
  <c r="AD1502"/>
  <c r="AD1503"/>
  <c r="AD1504"/>
  <c r="AD1505"/>
  <c r="AD1506"/>
  <c r="AD1507"/>
  <c r="AD1508"/>
  <c r="AD1509"/>
  <c r="AD1510"/>
  <c r="AD1511"/>
  <c r="AD1512"/>
  <c r="AD1513"/>
  <c r="AD1514"/>
  <c r="AD1515"/>
  <c r="AD1516"/>
  <c r="AD1517"/>
  <c r="AD1518"/>
  <c r="AD1519"/>
  <c r="AD1520"/>
  <c r="AD1521"/>
  <c r="AD1522"/>
  <c r="AD1523"/>
  <c r="AD1524"/>
  <c r="AD1525"/>
  <c r="AD1526"/>
  <c r="AD1527"/>
  <c r="AD1528"/>
  <c r="AD1529"/>
  <c r="AD1530"/>
  <c r="AD1531"/>
  <c r="AD1532"/>
  <c r="AD1533"/>
  <c r="AD1534"/>
  <c r="AD1535"/>
  <c r="AD1536"/>
  <c r="AD1537"/>
  <c r="AD1538"/>
  <c r="AD1539"/>
  <c r="AD1540"/>
  <c r="AD1541"/>
  <c r="AD1542"/>
  <c r="AD1543"/>
  <c r="AD1544"/>
  <c r="AD1545"/>
  <c r="AD1546"/>
  <c r="AD1547"/>
  <c r="AD1548"/>
  <c r="AD1549"/>
  <c r="AD1550"/>
  <c r="AD1551"/>
  <c r="AD1552"/>
  <c r="AD1553"/>
  <c r="AD1554"/>
  <c r="AD1555"/>
  <c r="AD1556"/>
  <c r="AD1557"/>
  <c r="AD1558"/>
  <c r="AD1559"/>
  <c r="AD1560"/>
  <c r="AD1561"/>
  <c r="AD1562"/>
  <c r="AD1563"/>
  <c r="AD1564"/>
  <c r="AD1565"/>
  <c r="AD1566"/>
  <c r="AD1567"/>
  <c r="AD1568"/>
  <c r="AD1569"/>
  <c r="AD1570"/>
  <c r="AD1571"/>
  <c r="AD1572"/>
  <c r="AD1573"/>
  <c r="AD1574"/>
  <c r="AD1575"/>
  <c r="AD1576"/>
  <c r="AD1577"/>
  <c r="AD1578"/>
  <c r="AD1579"/>
  <c r="AD1580"/>
  <c r="AD1581"/>
  <c r="AD1582"/>
  <c r="AD1583"/>
  <c r="AD1584"/>
  <c r="AD1585"/>
  <c r="AD1586"/>
  <c r="AD1587"/>
  <c r="AD1588"/>
  <c r="AD1589"/>
  <c r="AD1590"/>
  <c r="AD1591"/>
  <c r="AD1592"/>
  <c r="AD1593"/>
  <c r="AD1594"/>
  <c r="AD1595"/>
  <c r="AD1596"/>
  <c r="AD1597"/>
  <c r="AD1598"/>
  <c r="AD1599"/>
  <c r="AD1600"/>
  <c r="AD1601"/>
  <c r="AD1602"/>
  <c r="AD1603"/>
  <c r="AD1604"/>
  <c r="AD1605"/>
  <c r="AD1606"/>
  <c r="AD1607"/>
  <c r="AD1608"/>
  <c r="AD1609"/>
  <c r="AD1610"/>
  <c r="AD1611"/>
  <c r="AD1612"/>
  <c r="AD1613"/>
  <c r="AD1614"/>
  <c r="AD1615"/>
  <c r="AD1616"/>
  <c r="AD1617"/>
  <c r="AD1618"/>
  <c r="AD1619"/>
  <c r="AD1620"/>
  <c r="AD1621"/>
  <c r="AD1622"/>
  <c r="AD1623"/>
  <c r="AD1624"/>
  <c r="AD1625"/>
  <c r="AD1626"/>
  <c r="AD1627"/>
  <c r="AD1628"/>
  <c r="AD1629"/>
  <c r="AD1630"/>
  <c r="AD1631"/>
  <c r="AD1632"/>
  <c r="AD1633"/>
  <c r="AD1634"/>
  <c r="AD1635"/>
  <c r="AD1636"/>
  <c r="AD1637"/>
  <c r="AD1638"/>
  <c r="AD1639"/>
  <c r="AD1640"/>
  <c r="AD1641"/>
  <c r="AD1642"/>
  <c r="AD1643"/>
  <c r="AD1644"/>
  <c r="AD1645"/>
  <c r="AD1646"/>
  <c r="AD1647"/>
  <c r="AD1648"/>
  <c r="AD1649"/>
  <c r="AD1650"/>
  <c r="AD1651"/>
  <c r="AD1652"/>
  <c r="AD1653"/>
  <c r="AD1654"/>
  <c r="AD1655"/>
  <c r="AD1656"/>
  <c r="AD1657"/>
  <c r="AD1658"/>
  <c r="AD1659"/>
  <c r="AD1660"/>
  <c r="AD1661"/>
  <c r="AD1662"/>
  <c r="AD1663"/>
  <c r="AD1664"/>
  <c r="AD1665"/>
  <c r="AD1666"/>
  <c r="AD1667"/>
  <c r="AD1668"/>
  <c r="AD1669"/>
  <c r="AD1670"/>
  <c r="AD1671"/>
  <c r="AD1672"/>
  <c r="AD1673"/>
  <c r="AD1674"/>
  <c r="AD1675"/>
  <c r="AD1676"/>
  <c r="AD1677"/>
  <c r="AD1678"/>
  <c r="AD1679"/>
  <c r="AD1680"/>
  <c r="AD1681"/>
  <c r="AD1682"/>
  <c r="AD1683"/>
  <c r="AD1684"/>
  <c r="AD1685"/>
  <c r="AD1686"/>
  <c r="AD1687"/>
  <c r="AD1688"/>
  <c r="AD1689"/>
  <c r="AD1690"/>
  <c r="AD1691"/>
  <c r="AD1692"/>
  <c r="AD1693"/>
  <c r="AD1694"/>
  <c r="AD1695"/>
  <c r="AD1696"/>
  <c r="AD1697"/>
  <c r="AD1698"/>
  <c r="AD1699"/>
  <c r="AD1700"/>
  <c r="AD1701"/>
  <c r="AD1702"/>
  <c r="AD1703"/>
  <c r="AD1704"/>
  <c r="AD1705"/>
  <c r="AD1706"/>
  <c r="AD1707"/>
  <c r="AD1708"/>
  <c r="AD1709"/>
  <c r="AD1710"/>
  <c r="AD1711"/>
  <c r="AD1712"/>
  <c r="AD1713"/>
  <c r="AD1714"/>
  <c r="AD1715"/>
  <c r="AD1716"/>
  <c r="AD1717"/>
  <c r="AD1718"/>
  <c r="AD1719"/>
  <c r="AD1720"/>
  <c r="AD1721"/>
  <c r="AD1722"/>
  <c r="AD1723"/>
  <c r="AD1724"/>
  <c r="AD1725"/>
  <c r="AD1726"/>
  <c r="AD1727"/>
  <c r="AD1728"/>
  <c r="AD1729"/>
  <c r="AD1730"/>
  <c r="AD1731"/>
  <c r="AD1732"/>
  <c r="AD1733"/>
  <c r="AD1734"/>
  <c r="AD1735"/>
  <c r="AD1736"/>
  <c r="AD1737"/>
  <c r="AD1738"/>
  <c r="AD1739"/>
  <c r="AD1740"/>
  <c r="AD1741"/>
  <c r="AD1742"/>
  <c r="AD1743"/>
  <c r="AD1744"/>
  <c r="AD1745"/>
  <c r="AD1746"/>
  <c r="AD1747"/>
  <c r="AD1748"/>
  <c r="AD1749"/>
  <c r="AD1750"/>
  <c r="AD1751"/>
  <c r="AD1752"/>
  <c r="AD1753"/>
  <c r="AD1754"/>
  <c r="AD1755"/>
  <c r="AD1756"/>
  <c r="AD1757"/>
  <c r="AD1758"/>
  <c r="AD1759"/>
  <c r="AD1760"/>
  <c r="AD1761"/>
  <c r="AD1762"/>
  <c r="AD1763"/>
  <c r="AD1764"/>
  <c r="AD1765"/>
  <c r="AD1766"/>
  <c r="AD1767"/>
  <c r="AD1768"/>
  <c r="AD1769"/>
  <c r="AD1770"/>
  <c r="AD1771"/>
  <c r="AD1772"/>
  <c r="AD1773"/>
  <c r="AD1774"/>
  <c r="AD1775"/>
  <c r="AD1776"/>
  <c r="AD1777"/>
  <c r="AD1778"/>
  <c r="AD1779"/>
  <c r="AD1780"/>
  <c r="AD1781"/>
  <c r="AD1782"/>
  <c r="AD1783"/>
  <c r="AD1784"/>
  <c r="AD1785"/>
  <c r="AD1786"/>
  <c r="AD1787"/>
  <c r="AD1788"/>
  <c r="AD1789"/>
  <c r="AD1790"/>
  <c r="AD1791"/>
  <c r="AD1792"/>
  <c r="AD1793"/>
  <c r="AD1794"/>
  <c r="AD1795"/>
  <c r="AD1796"/>
  <c r="AD1797"/>
  <c r="AD1798"/>
  <c r="AD1799"/>
  <c r="AD1800"/>
  <c r="AD1801"/>
  <c r="AD1802"/>
  <c r="AD1803"/>
  <c r="AD1804"/>
  <c r="AD1805"/>
  <c r="AD1806"/>
  <c r="AD1807"/>
  <c r="AD1808"/>
  <c r="AD1809"/>
  <c r="AD1810"/>
  <c r="AD1811"/>
  <c r="AD1812"/>
  <c r="AD1813"/>
  <c r="AD1814"/>
  <c r="AD1815"/>
  <c r="AD1816"/>
  <c r="AD1817"/>
  <c r="AD1818"/>
  <c r="AD1819"/>
  <c r="AD1820"/>
  <c r="AD1821"/>
  <c r="AD1822"/>
  <c r="AD1823"/>
  <c r="AD1824"/>
  <c r="AD1825"/>
  <c r="AD1826"/>
  <c r="AD1827"/>
  <c r="AD1828"/>
  <c r="AD1829"/>
  <c r="AD1830"/>
  <c r="AD1831"/>
  <c r="AD1832"/>
  <c r="AD1833"/>
  <c r="AD1834"/>
  <c r="AD1835"/>
  <c r="AD1836"/>
  <c r="AD1837"/>
  <c r="AD1838"/>
  <c r="AD1839"/>
  <c r="AD1840"/>
  <c r="AD1841"/>
  <c r="AD1842"/>
  <c r="AD1843"/>
  <c r="AD1844"/>
  <c r="AD1845"/>
  <c r="AD1846"/>
  <c r="AD1847"/>
  <c r="AD1848"/>
  <c r="AD1849"/>
  <c r="AD1850"/>
  <c r="AD1851"/>
  <c r="AD1852"/>
  <c r="AD1853"/>
  <c r="AD1854"/>
  <c r="AD1855"/>
  <c r="AD1856"/>
  <c r="AD1857"/>
  <c r="AD2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C1068"/>
  <c r="AC1069"/>
  <c r="AC1070"/>
  <c r="AC1071"/>
  <c r="AC1072"/>
  <c r="AC1073"/>
  <c r="AC1074"/>
  <c r="AC1075"/>
  <c r="AC1076"/>
  <c r="AC1123"/>
  <c r="AC1124"/>
  <c r="AC1125"/>
  <c r="AC1126"/>
  <c r="AC1127"/>
  <c r="AC1128"/>
  <c r="AC1129"/>
  <c r="AC1130"/>
  <c r="AC1131"/>
  <c r="AC1132"/>
  <c r="AC1133"/>
  <c r="AC1134"/>
  <c r="AC1135"/>
  <c r="AC1136"/>
  <c r="AC1137"/>
  <c r="AC1138"/>
  <c r="AC1139"/>
  <c r="AC1140"/>
  <c r="AC1141"/>
  <c r="AC1142"/>
  <c r="AC1143"/>
  <c r="AC1144"/>
  <c r="AC1145"/>
  <c r="AC1146"/>
  <c r="AC1224"/>
  <c r="AC1225"/>
  <c r="AC1226"/>
  <c r="AC1227"/>
  <c r="AC1228"/>
  <c r="AC1229"/>
  <c r="AC1230"/>
  <c r="AC1231"/>
  <c r="AC1232"/>
  <c r="AC1233"/>
  <c r="AC1234"/>
  <c r="AC1235"/>
  <c r="AC1236"/>
  <c r="AC1237"/>
  <c r="AC1238"/>
  <c r="AC1239"/>
  <c r="AC1240"/>
  <c r="AC1241"/>
  <c r="AC1242"/>
  <c r="AC1243"/>
  <c r="AC1244"/>
  <c r="AC1245"/>
  <c r="AC1246"/>
  <c r="AC1247"/>
  <c r="AC1248"/>
  <c r="AC1249"/>
  <c r="AC1250"/>
  <c r="AC1251"/>
  <c r="AC1252"/>
  <c r="AC1253"/>
  <c r="AC1254"/>
  <c r="AC1255"/>
  <c r="AC1256"/>
  <c r="AC1257"/>
  <c r="AC1258"/>
  <c r="AC1259"/>
  <c r="AC1260"/>
  <c r="AC1261"/>
  <c r="AC1262"/>
  <c r="AC1263"/>
  <c r="AC1264"/>
  <c r="AC1265"/>
  <c r="AC1266"/>
  <c r="AC1267"/>
  <c r="AC1268"/>
  <c r="AC1269"/>
  <c r="AC1270"/>
  <c r="AC1271"/>
  <c r="AC1272"/>
  <c r="AC1273"/>
  <c r="AC1274"/>
  <c r="AC1275"/>
  <c r="AC1276"/>
  <c r="AC1277"/>
  <c r="AC1278"/>
  <c r="AC1279"/>
  <c r="AC1280"/>
  <c r="AC1281"/>
  <c r="AC1282"/>
  <c r="AC1283"/>
  <c r="AC1284"/>
  <c r="AC1285"/>
  <c r="AC1286"/>
  <c r="AC1287"/>
  <c r="AC1288"/>
  <c r="AC1289"/>
  <c r="AC1290"/>
  <c r="AC1291"/>
  <c r="AC1292"/>
  <c r="AC1293"/>
  <c r="AC1294"/>
  <c r="AC1295"/>
  <c r="AC1323"/>
  <c r="AC1324"/>
  <c r="AC1325"/>
  <c r="AC1326"/>
  <c r="AC1327"/>
  <c r="AC1328"/>
  <c r="AC1329"/>
  <c r="AC1330"/>
  <c r="AC1331"/>
  <c r="AC1332"/>
  <c r="AC1333"/>
  <c r="AC1334"/>
  <c r="AC1335"/>
  <c r="AC1336"/>
  <c r="AC1337"/>
  <c r="AC1338"/>
  <c r="AC1339"/>
  <c r="AC1340"/>
  <c r="AC1341"/>
  <c r="AC1342"/>
  <c r="AC1343"/>
  <c r="AC1344"/>
  <c r="AC1345"/>
  <c r="AC1346"/>
  <c r="AC1347"/>
  <c r="AC1348"/>
  <c r="AC1349"/>
  <c r="AC1350"/>
  <c r="AC1351"/>
  <c r="AC1352"/>
  <c r="AC1353"/>
  <c r="AC1354"/>
  <c r="AC1355"/>
  <c r="AC1356"/>
  <c r="AC1357"/>
  <c r="AC1358"/>
  <c r="AC1359"/>
  <c r="AC1360"/>
  <c r="AC1361"/>
  <c r="AC1362"/>
  <c r="AC1363"/>
  <c r="AC1364"/>
  <c r="AC1365"/>
  <c r="AC1366"/>
  <c r="AC1367"/>
  <c r="AC1368"/>
  <c r="AC1369"/>
  <c r="AC1370"/>
  <c r="AC1371"/>
  <c r="AC1372"/>
  <c r="AC1373"/>
  <c r="AC1374"/>
  <c r="AC1375"/>
  <c r="AC1376"/>
  <c r="AC1377"/>
  <c r="AC1378"/>
  <c r="AC1379"/>
  <c r="AC1380"/>
  <c r="AC1381"/>
  <c r="AC1382"/>
  <c r="AC1383"/>
  <c r="AC1384"/>
  <c r="AC1385"/>
  <c r="AC1386"/>
  <c r="AC1387"/>
  <c r="AC1388"/>
  <c r="AC1389"/>
  <c r="AC1390"/>
  <c r="AC1391"/>
  <c r="AC1392"/>
  <c r="AC1393"/>
  <c r="AC1394"/>
  <c r="AC1395"/>
  <c r="AC1396"/>
  <c r="AC1397"/>
  <c r="AC1398"/>
  <c r="AC1399"/>
  <c r="AC1400"/>
  <c r="AC1401"/>
  <c r="AC1402"/>
  <c r="AC1403"/>
  <c r="AC1404"/>
  <c r="AC1405"/>
  <c r="AC1406"/>
  <c r="AC1407"/>
  <c r="AC1408"/>
  <c r="AC1409"/>
  <c r="AC1410"/>
  <c r="AC1411"/>
  <c r="AC1412"/>
  <c r="AC1413"/>
  <c r="AC1414"/>
  <c r="AC1415"/>
  <c r="AC1416"/>
  <c r="AC1417"/>
  <c r="AC1418"/>
  <c r="AC1419"/>
  <c r="AC1420"/>
  <c r="AC1421"/>
  <c r="AC1422"/>
  <c r="AC1423"/>
  <c r="AC1424"/>
  <c r="AC1425"/>
  <c r="AC1426"/>
  <c r="AC1427"/>
  <c r="AC1428"/>
  <c r="AC1429"/>
  <c r="AC1430"/>
  <c r="AC1431"/>
  <c r="AC1432"/>
  <c r="AC1433"/>
  <c r="AC1434"/>
  <c r="AC1435"/>
  <c r="AC1436"/>
  <c r="AC1437"/>
  <c r="AC1438"/>
  <c r="AC1439"/>
  <c r="AC1440"/>
  <c r="AC1441"/>
  <c r="AC1442"/>
  <c r="AC1443"/>
  <c r="AC1444"/>
  <c r="AC1445"/>
  <c r="AC1446"/>
  <c r="AC1447"/>
  <c r="AC1448"/>
  <c r="AC1449"/>
  <c r="AC1450"/>
  <c r="AC1451"/>
  <c r="AC1452"/>
  <c r="AC1453"/>
  <c r="AC1454"/>
  <c r="AC1455"/>
  <c r="AC1456"/>
  <c r="AC1457"/>
  <c r="AC1458"/>
  <c r="AC1459"/>
  <c r="AC1460"/>
  <c r="AC1461"/>
  <c r="AC1462"/>
  <c r="AC1463"/>
  <c r="AC1464"/>
  <c r="AC1465"/>
  <c r="AC1466"/>
  <c r="AC1467"/>
  <c r="AC1468"/>
  <c r="AC1469"/>
  <c r="AC1470"/>
  <c r="AC1471"/>
  <c r="AC1472"/>
  <c r="AC1473"/>
  <c r="AC1474"/>
  <c r="AC1475"/>
  <c r="AC1476"/>
  <c r="AC1477"/>
  <c r="AC1478"/>
  <c r="AC1479"/>
  <c r="AC1480"/>
  <c r="AC1481"/>
  <c r="AC1482"/>
  <c r="AC1483"/>
  <c r="AC1484"/>
  <c r="AC1485"/>
  <c r="AC1486"/>
  <c r="AC1487"/>
  <c r="AC1488"/>
  <c r="AC1489"/>
  <c r="AC1490"/>
  <c r="AC1491"/>
  <c r="AC1492"/>
  <c r="AC1493"/>
  <c r="AC1494"/>
  <c r="AC1495"/>
  <c r="AC1496"/>
  <c r="AC1497"/>
  <c r="AC1498"/>
  <c r="AC1499"/>
  <c r="AC1500"/>
  <c r="AC1501"/>
  <c r="AC1502"/>
  <c r="AC1503"/>
  <c r="AC1504"/>
  <c r="AC1505"/>
  <c r="AC1506"/>
  <c r="AC1507"/>
  <c r="AC1508"/>
  <c r="AC1509"/>
  <c r="AC1510"/>
  <c r="AC1511"/>
  <c r="AC1512"/>
  <c r="AC1513"/>
  <c r="AC1514"/>
  <c r="AC1515"/>
  <c r="AC1516"/>
  <c r="AC1517"/>
  <c r="AC1518"/>
  <c r="AC1519"/>
  <c r="AC1520"/>
  <c r="AC1521"/>
  <c r="AC1522"/>
  <c r="AC1523"/>
  <c r="AC1524"/>
  <c r="AC1525"/>
  <c r="AC1526"/>
  <c r="AC1527"/>
  <c r="AC1528"/>
  <c r="AC1529"/>
  <c r="AC1530"/>
  <c r="AC1531"/>
  <c r="AC1532"/>
  <c r="AC1533"/>
  <c r="AC1534"/>
  <c r="AC1535"/>
  <c r="AC1536"/>
  <c r="AC1537"/>
  <c r="AC1538"/>
  <c r="AC1539"/>
  <c r="AC1540"/>
  <c r="AC1541"/>
  <c r="AC1542"/>
  <c r="AC1543"/>
  <c r="AC1544"/>
  <c r="AC1545"/>
  <c r="AC1546"/>
  <c r="AC1547"/>
  <c r="AC1548"/>
  <c r="AC1549"/>
  <c r="AC1550"/>
  <c r="AC1551"/>
  <c r="AC1552"/>
  <c r="AC1553"/>
  <c r="AC1554"/>
  <c r="AC1555"/>
  <c r="AC1556"/>
  <c r="AC1557"/>
  <c r="AC1558"/>
  <c r="AC1559"/>
  <c r="AC1560"/>
  <c r="AC1561"/>
  <c r="AC1562"/>
  <c r="AC1563"/>
  <c r="AC1564"/>
  <c r="AC1565"/>
  <c r="AC1566"/>
  <c r="AC1567"/>
  <c r="AC1568"/>
  <c r="AC1569"/>
  <c r="AC1570"/>
  <c r="AC1571"/>
  <c r="AC1572"/>
  <c r="AC1573"/>
  <c r="AC1574"/>
  <c r="AC1575"/>
  <c r="AC1576"/>
  <c r="AC1577"/>
  <c r="AC1578"/>
  <c r="AC1579"/>
  <c r="AC1580"/>
  <c r="AC1581"/>
  <c r="AC1582"/>
  <c r="AC1583"/>
  <c r="AC1584"/>
  <c r="AC1585"/>
  <c r="AC1586"/>
  <c r="AC1587"/>
  <c r="AC1588"/>
  <c r="AC1589"/>
  <c r="AC1590"/>
  <c r="AC1591"/>
  <c r="AC1592"/>
  <c r="AC1593"/>
  <c r="AC1594"/>
  <c r="AC1595"/>
  <c r="AC1596"/>
  <c r="AC1597"/>
  <c r="AC1598"/>
  <c r="AC1599"/>
  <c r="AC1600"/>
  <c r="AC1601"/>
  <c r="AC1602"/>
  <c r="AC1603"/>
  <c r="AC1604"/>
  <c r="AC1605"/>
  <c r="AC1606"/>
  <c r="AC1607"/>
  <c r="AC1608"/>
  <c r="AC1609"/>
  <c r="AC1610"/>
  <c r="AC1611"/>
  <c r="AC1612"/>
  <c r="AC1613"/>
  <c r="AC1614"/>
  <c r="AC1615"/>
  <c r="AC1616"/>
  <c r="AC1617"/>
  <c r="AC1618"/>
  <c r="AC1619"/>
  <c r="AC1620"/>
  <c r="AC1621"/>
  <c r="AC1622"/>
  <c r="AC1623"/>
  <c r="AC1624"/>
  <c r="AC1625"/>
  <c r="AC1626"/>
  <c r="AC1627"/>
  <c r="AC1628"/>
  <c r="AC1629"/>
  <c r="AC1630"/>
  <c r="AC1631"/>
  <c r="AC1632"/>
  <c r="AC1633"/>
  <c r="AC1634"/>
  <c r="AC1635"/>
  <c r="AC1636"/>
  <c r="AC1637"/>
  <c r="AC1638"/>
  <c r="AC1639"/>
  <c r="AC1640"/>
  <c r="AC1641"/>
  <c r="AC1642"/>
  <c r="AC1643"/>
  <c r="AC1644"/>
  <c r="AC1645"/>
  <c r="AC1646"/>
  <c r="AC1647"/>
  <c r="AC1648"/>
  <c r="AC1649"/>
  <c r="AC1650"/>
  <c r="AC1651"/>
  <c r="AC1652"/>
  <c r="AC1653"/>
  <c r="AC1654"/>
  <c r="AC1655"/>
  <c r="AC1656"/>
  <c r="AC1657"/>
  <c r="AC1658"/>
  <c r="AC1659"/>
  <c r="AC1660"/>
  <c r="AC1661"/>
  <c r="AC1662"/>
  <c r="AC1663"/>
  <c r="AC1664"/>
  <c r="AC1665"/>
  <c r="AC1666"/>
  <c r="AC1667"/>
  <c r="AC1668"/>
  <c r="AC1669"/>
  <c r="AC1670"/>
  <c r="AC1671"/>
  <c r="AC1672"/>
  <c r="AC1673"/>
  <c r="AC1674"/>
  <c r="AC1675"/>
  <c r="AC1676"/>
  <c r="AC1677"/>
  <c r="AC1678"/>
  <c r="AC1679"/>
  <c r="AC1680"/>
  <c r="AC1681"/>
  <c r="AC1682"/>
  <c r="AC1683"/>
  <c r="AC1684"/>
  <c r="AC1685"/>
  <c r="AC1686"/>
  <c r="AC1687"/>
  <c r="AC1688"/>
  <c r="AC1689"/>
  <c r="AC1690"/>
  <c r="AC1691"/>
  <c r="AC1692"/>
  <c r="AC1693"/>
  <c r="AC1694"/>
  <c r="AC1695"/>
  <c r="AC1696"/>
  <c r="AC1697"/>
  <c r="AC1698"/>
  <c r="AC1699"/>
  <c r="AC1700"/>
  <c r="AC1701"/>
  <c r="AC1702"/>
  <c r="AC1703"/>
  <c r="AC1704"/>
  <c r="AC1705"/>
  <c r="AC1706"/>
  <c r="AC1707"/>
  <c r="AC1708"/>
  <c r="AC1709"/>
  <c r="AC1710"/>
  <c r="AC1711"/>
  <c r="AC1712"/>
  <c r="AC1713"/>
  <c r="AC1714"/>
  <c r="AC1715"/>
  <c r="AC1716"/>
  <c r="AC1717"/>
  <c r="AC1718"/>
  <c r="AC1719"/>
  <c r="AC1720"/>
  <c r="AC1721"/>
  <c r="AC1722"/>
  <c r="AC1723"/>
  <c r="AC1724"/>
  <c r="AC1725"/>
  <c r="AC1726"/>
  <c r="AC1727"/>
  <c r="AC1728"/>
  <c r="AC1729"/>
  <c r="AC1730"/>
  <c r="AC1731"/>
  <c r="AC1732"/>
  <c r="AC1733"/>
  <c r="AC1734"/>
  <c r="AC1735"/>
  <c r="AC1736"/>
  <c r="AC1737"/>
  <c r="AC1738"/>
  <c r="AC1739"/>
  <c r="AC1740"/>
  <c r="AC1741"/>
  <c r="AC1742"/>
  <c r="AC1743"/>
  <c r="AC1744"/>
  <c r="AC1745"/>
  <c r="AC1746"/>
  <c r="AC1747"/>
  <c r="AC1748"/>
  <c r="AC1749"/>
  <c r="AC1750"/>
  <c r="AC1751"/>
  <c r="AC1752"/>
  <c r="AC1753"/>
  <c r="AC1754"/>
  <c r="AC1755"/>
  <c r="AC1756"/>
  <c r="AC1757"/>
  <c r="AC1758"/>
  <c r="AC1759"/>
  <c r="AC1760"/>
  <c r="AC1761"/>
  <c r="AC1762"/>
  <c r="AC1763"/>
  <c r="AC1764"/>
  <c r="AC1765"/>
  <c r="AC1766"/>
  <c r="AC1767"/>
  <c r="AC1768"/>
  <c r="AC1769"/>
  <c r="AC1770"/>
  <c r="AC1771"/>
  <c r="AC1772"/>
  <c r="AC1773"/>
  <c r="AC1774"/>
  <c r="AC1775"/>
  <c r="AC1776"/>
  <c r="AC1777"/>
  <c r="AC1778"/>
  <c r="AC1779"/>
  <c r="AC1780"/>
  <c r="AC1781"/>
  <c r="AC1782"/>
  <c r="AC1783"/>
  <c r="AC1784"/>
  <c r="AC1785"/>
  <c r="AC1786"/>
  <c r="AC1787"/>
  <c r="AC1788"/>
  <c r="AC1789"/>
  <c r="AC1790"/>
  <c r="AC1791"/>
  <c r="AC1792"/>
  <c r="AC1793"/>
  <c r="AC1794"/>
  <c r="AC1795"/>
  <c r="AC1796"/>
  <c r="AC1797"/>
  <c r="AC1798"/>
  <c r="AC1799"/>
  <c r="AC1800"/>
  <c r="AC1801"/>
  <c r="AC1802"/>
  <c r="AC1803"/>
  <c r="AC1804"/>
  <c r="AC1805"/>
  <c r="AC1806"/>
  <c r="AC1807"/>
  <c r="AC1808"/>
  <c r="AC1809"/>
  <c r="AC1810"/>
  <c r="AC1811"/>
  <c r="AC1812"/>
  <c r="AC1813"/>
  <c r="AC1814"/>
  <c r="AC1815"/>
  <c r="AC1816"/>
  <c r="AC1817"/>
  <c r="AC1818"/>
  <c r="AC1819"/>
  <c r="AC1820"/>
  <c r="AC1821"/>
  <c r="AC1822"/>
  <c r="AC1823"/>
  <c r="AC1824"/>
  <c r="AC1825"/>
  <c r="AC1826"/>
  <c r="AC1827"/>
  <c r="AC1828"/>
  <c r="AC1829"/>
  <c r="AC1830"/>
  <c r="AC1831"/>
  <c r="AC1832"/>
  <c r="AC1833"/>
  <c r="AC1834"/>
  <c r="AC1835"/>
  <c r="AC1836"/>
  <c r="AC1837"/>
  <c r="AC1838"/>
  <c r="AC1839"/>
  <c r="AC1840"/>
  <c r="AC1841"/>
  <c r="AC1842"/>
  <c r="AC1843"/>
  <c r="AC1844"/>
  <c r="AC1845"/>
  <c r="AC1846"/>
  <c r="AC1847"/>
  <c r="AC1848"/>
  <c r="AC1849"/>
  <c r="AC1850"/>
  <c r="AC1851"/>
  <c r="AC1852"/>
  <c r="AC1853"/>
  <c r="AC1854"/>
  <c r="AC1855"/>
  <c r="AC1856"/>
  <c r="AC1857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2"/>
  <c r="Z2" i="27"/>
  <c r="Z21"/>
  <c r="Z22"/>
  <c r="AC22" s="1"/>
  <c r="Z23"/>
  <c r="Z24"/>
  <c r="AC24" s="1"/>
  <c r="Z25"/>
  <c r="Z26"/>
  <c r="AC26" s="1"/>
  <c r="Z27"/>
  <c r="Z28"/>
  <c r="AC28" s="1"/>
  <c r="Z29"/>
  <c r="Z30"/>
  <c r="AB30" s="1"/>
  <c r="Z31"/>
  <c r="Z32"/>
  <c r="AC32" s="1"/>
  <c r="Z33"/>
  <c r="Z34"/>
  <c r="AB34" s="1"/>
  <c r="Z35"/>
  <c r="Z36"/>
  <c r="AC36" s="1"/>
  <c r="Z37"/>
  <c r="Z38"/>
  <c r="AC38" s="1"/>
  <c r="Z39"/>
  <c r="Z40"/>
  <c r="AC40" s="1"/>
  <c r="Z41"/>
  <c r="Z42"/>
  <c r="AC42" s="1"/>
  <c r="Z43"/>
  <c r="Z44"/>
  <c r="AC44" s="1"/>
  <c r="Z45"/>
  <c r="Z46"/>
  <c r="AB46" s="1"/>
  <c r="Z47"/>
  <c r="Z48"/>
  <c r="Z49"/>
  <c r="Z50"/>
  <c r="AB50" s="1"/>
  <c r="Z51"/>
  <c r="Z52"/>
  <c r="AC52" s="1"/>
  <c r="Z53"/>
  <c r="Z54"/>
  <c r="AC54" s="1"/>
  <c r="Z55"/>
  <c r="Z56"/>
  <c r="AC56" s="1"/>
  <c r="Z57"/>
  <c r="Z58"/>
  <c r="AC58" s="1"/>
  <c r="Z59"/>
  <c r="Z60"/>
  <c r="AC60" s="1"/>
  <c r="Z61"/>
  <c r="Z62"/>
  <c r="AB62" s="1"/>
  <c r="Z63"/>
  <c r="Z64"/>
  <c r="AC64" s="1"/>
  <c r="Z65"/>
  <c r="Z66"/>
  <c r="AB66" s="1"/>
  <c r="Z67"/>
  <c r="Z68"/>
  <c r="AC68" s="1"/>
  <c r="Z69"/>
  <c r="Z70"/>
  <c r="AC70" s="1"/>
  <c r="Z71"/>
  <c r="Z72"/>
  <c r="AC72" s="1"/>
  <c r="Z73"/>
  <c r="Z74"/>
  <c r="AC74" s="1"/>
  <c r="Z75"/>
  <c r="Z76"/>
  <c r="AC76" s="1"/>
  <c r="Z77"/>
  <c r="Z78"/>
  <c r="AB78" s="1"/>
  <c r="Z79"/>
  <c r="Z80"/>
  <c r="AB80" s="1"/>
  <c r="Z81"/>
  <c r="Z82"/>
  <c r="AC82" s="1"/>
  <c r="Z83"/>
  <c r="Z84"/>
  <c r="AC84" s="1"/>
  <c r="Z85"/>
  <c r="Z86"/>
  <c r="AC86" s="1"/>
  <c r="Z87"/>
  <c r="Z88"/>
  <c r="AC88" s="1"/>
  <c r="Z89"/>
  <c r="Z90"/>
  <c r="AC90" s="1"/>
  <c r="Z91"/>
  <c r="Z92"/>
  <c r="AC92" s="1"/>
  <c r="Z93"/>
  <c r="Z94"/>
  <c r="AC94" s="1"/>
  <c r="Z95"/>
  <c r="Z96"/>
  <c r="AC96" s="1"/>
  <c r="Z97"/>
  <c r="Z98"/>
  <c r="AB98" s="1"/>
  <c r="Z99"/>
  <c r="Z100"/>
  <c r="AC100" s="1"/>
  <c r="Z101"/>
  <c r="Z102"/>
  <c r="AB102" s="1"/>
  <c r="Z103"/>
  <c r="Z104"/>
  <c r="AC104" s="1"/>
  <c r="Z105"/>
  <c r="Z106"/>
  <c r="AC106" s="1"/>
  <c r="Z107"/>
  <c r="Z108"/>
  <c r="AB108" s="1"/>
  <c r="Z109"/>
  <c r="Z110"/>
  <c r="AB110" s="1"/>
  <c r="Z111"/>
  <c r="Z112"/>
  <c r="AC112" s="1"/>
  <c r="Z113"/>
  <c r="Z114"/>
  <c r="AB114" s="1"/>
  <c r="Z115"/>
  <c r="Z116"/>
  <c r="AB116" s="1"/>
  <c r="Z117"/>
  <c r="Z118"/>
  <c r="AC118" s="1"/>
  <c r="Z119"/>
  <c r="AC119" s="1"/>
  <c r="Z120"/>
  <c r="AC120" s="1"/>
  <c r="Z121"/>
  <c r="AC121" s="1"/>
  <c r="Z122"/>
  <c r="AC122" s="1"/>
  <c r="Z123"/>
  <c r="AC123" s="1"/>
  <c r="Z124"/>
  <c r="AC124" s="1"/>
  <c r="Z125"/>
  <c r="AC125" s="1"/>
  <c r="Z126"/>
  <c r="AC126" s="1"/>
  <c r="Z127"/>
  <c r="AC127" s="1"/>
  <c r="Z128"/>
  <c r="AC128" s="1"/>
  <c r="Z129"/>
  <c r="AC129" s="1"/>
  <c r="Z130"/>
  <c r="AC130" s="1"/>
  <c r="Z131"/>
  <c r="AC131" s="1"/>
  <c r="Z132"/>
  <c r="AC132" s="1"/>
  <c r="Z133"/>
  <c r="AC133" s="1"/>
  <c r="Z134"/>
  <c r="AC134" s="1"/>
  <c r="Z135"/>
  <c r="AC135" s="1"/>
  <c r="Z136"/>
  <c r="AC136" s="1"/>
  <c r="Z137"/>
  <c r="AB137" s="1"/>
  <c r="Z138"/>
  <c r="AC138" s="1"/>
  <c r="Z139"/>
  <c r="AB139" s="1"/>
  <c r="Z140"/>
  <c r="AC140" s="1"/>
  <c r="Z141"/>
  <c r="AC141" s="1"/>
  <c r="Z142"/>
  <c r="AC142" s="1"/>
  <c r="Z143"/>
  <c r="AC143" s="1"/>
  <c r="Z144"/>
  <c r="AC144" s="1"/>
  <c r="Z145"/>
  <c r="AC145" s="1"/>
  <c r="Z146"/>
  <c r="AC146" s="1"/>
  <c r="Z147"/>
  <c r="AC147" s="1"/>
  <c r="Z148"/>
  <c r="AC148" s="1"/>
  <c r="Z149"/>
  <c r="AC149" s="1"/>
  <c r="Z150"/>
  <c r="AC150" s="1"/>
  <c r="Z151"/>
  <c r="AC151" s="1"/>
  <c r="Z152"/>
  <c r="AC152" s="1"/>
  <c r="Z153"/>
  <c r="AC153" s="1"/>
  <c r="Z154"/>
  <c r="AC154" s="1"/>
  <c r="Z155"/>
  <c r="AC155" s="1"/>
  <c r="Z156"/>
  <c r="AC156" s="1"/>
  <c r="Z157"/>
  <c r="AB157" s="1"/>
  <c r="Z158"/>
  <c r="AC158" s="1"/>
  <c r="Z159"/>
  <c r="AC159" s="1"/>
  <c r="Z9"/>
  <c r="Z10"/>
  <c r="AC10" s="1"/>
  <c r="Z11"/>
  <c r="Z12"/>
  <c r="AC12" s="1"/>
  <c r="Z13"/>
  <c r="Z14"/>
  <c r="AC14" s="1"/>
  <c r="Z15"/>
  <c r="Z16"/>
  <c r="AC16" s="1"/>
  <c r="Z17"/>
  <c r="Z18"/>
  <c r="AB18" s="1"/>
  <c r="Z19"/>
  <c r="Z20"/>
  <c r="AC20" s="1"/>
  <c r="Z3"/>
  <c r="Z4"/>
  <c r="AC4" s="1"/>
  <c r="Z5"/>
  <c r="Z6"/>
  <c r="AC6" s="1"/>
  <c r="Z7"/>
  <c r="Z8"/>
  <c r="AC8" s="1"/>
  <c r="R62" i="22"/>
  <c r="R63"/>
  <c r="R64"/>
  <c r="R65"/>
  <c r="R61"/>
  <c r="V3" i="27"/>
  <c r="W3"/>
  <c r="I5" i="11" s="1"/>
  <c r="AA3" i="27"/>
  <c r="AD3"/>
  <c r="AF3"/>
  <c r="AG3" s="1"/>
  <c r="AH3"/>
  <c r="AI3"/>
  <c r="V4"/>
  <c r="W4"/>
  <c r="AA4"/>
  <c r="AD4"/>
  <c r="AF4"/>
  <c r="AG4" s="1"/>
  <c r="AH4"/>
  <c r="AI4"/>
  <c r="V5"/>
  <c r="W5"/>
  <c r="AA5"/>
  <c r="AD5"/>
  <c r="AF5"/>
  <c r="AG5" s="1"/>
  <c r="AH5"/>
  <c r="AI5"/>
  <c r="V6"/>
  <c r="W6"/>
  <c r="AA6"/>
  <c r="AD6"/>
  <c r="AF6"/>
  <c r="AG6" s="1"/>
  <c r="AH6"/>
  <c r="AI6"/>
  <c r="V7"/>
  <c r="W7"/>
  <c r="I2" i="11" s="1"/>
  <c r="AA7" i="27"/>
  <c r="AD7"/>
  <c r="AF7"/>
  <c r="AG7" s="1"/>
  <c r="AH7"/>
  <c r="AI7"/>
  <c r="V8"/>
  <c r="W8"/>
  <c r="AA8"/>
  <c r="AD8"/>
  <c r="AF8"/>
  <c r="AG8" s="1"/>
  <c r="AH8"/>
  <c r="AI8"/>
  <c r="V9"/>
  <c r="W9"/>
  <c r="AA9"/>
  <c r="AD9"/>
  <c r="AF9"/>
  <c r="AG9" s="1"/>
  <c r="AH9"/>
  <c r="AI9"/>
  <c r="V10"/>
  <c r="W10"/>
  <c r="AA10"/>
  <c r="AD10"/>
  <c r="AF10"/>
  <c r="AG10" s="1"/>
  <c r="AH10"/>
  <c r="AI10"/>
  <c r="V11"/>
  <c r="W11"/>
  <c r="AA11"/>
  <c r="AD11"/>
  <c r="AF11"/>
  <c r="AG11" s="1"/>
  <c r="AH11"/>
  <c r="AI11"/>
  <c r="V12"/>
  <c r="W12"/>
  <c r="AA12"/>
  <c r="AD12"/>
  <c r="AF12"/>
  <c r="AG12" s="1"/>
  <c r="AH12"/>
  <c r="AI12"/>
  <c r="V13"/>
  <c r="W13"/>
  <c r="AA13"/>
  <c r="AD13"/>
  <c r="AF13"/>
  <c r="AG13" s="1"/>
  <c r="AH13"/>
  <c r="AI13"/>
  <c r="V14"/>
  <c r="W14"/>
  <c r="AA14"/>
  <c r="AD14"/>
  <c r="AF14"/>
  <c r="AG14" s="1"/>
  <c r="AH14"/>
  <c r="AI14"/>
  <c r="V15"/>
  <c r="W15"/>
  <c r="I4" i="11" s="1"/>
  <c r="AA15" i="27"/>
  <c r="AD15"/>
  <c r="AF15"/>
  <c r="AG15" s="1"/>
  <c r="AH15"/>
  <c r="AI15"/>
  <c r="V16"/>
  <c r="W16"/>
  <c r="AA16"/>
  <c r="AD16"/>
  <c r="AF16"/>
  <c r="AG16" s="1"/>
  <c r="AH16"/>
  <c r="AI16"/>
  <c r="V17"/>
  <c r="W17"/>
  <c r="AA17"/>
  <c r="AD17"/>
  <c r="AF17"/>
  <c r="AG17" s="1"/>
  <c r="AH17"/>
  <c r="AI17"/>
  <c r="V18"/>
  <c r="W18"/>
  <c r="AA18"/>
  <c r="AD18"/>
  <c r="AF18"/>
  <c r="AG18" s="1"/>
  <c r="AH18"/>
  <c r="AI18"/>
  <c r="V19"/>
  <c r="W19"/>
  <c r="AA19"/>
  <c r="AD19"/>
  <c r="AF19"/>
  <c r="AG19" s="1"/>
  <c r="AH19"/>
  <c r="AI19"/>
  <c r="V20"/>
  <c r="W20"/>
  <c r="AA20"/>
  <c r="AD20"/>
  <c r="AF20"/>
  <c r="AG20" s="1"/>
  <c r="AH20"/>
  <c r="AI20"/>
  <c r="V21"/>
  <c r="W21"/>
  <c r="AA21"/>
  <c r="AD21"/>
  <c r="AF21"/>
  <c r="AG21" s="1"/>
  <c r="AH21"/>
  <c r="AI21"/>
  <c r="V22"/>
  <c r="W22"/>
  <c r="AA22"/>
  <c r="AD22"/>
  <c r="AF22"/>
  <c r="AG22" s="1"/>
  <c r="AH22"/>
  <c r="AI22"/>
  <c r="V23"/>
  <c r="W23"/>
  <c r="AA23"/>
  <c r="AD23"/>
  <c r="AF23"/>
  <c r="AG23" s="1"/>
  <c r="AH23"/>
  <c r="AI23"/>
  <c r="V24"/>
  <c r="W24"/>
  <c r="AA24"/>
  <c r="AD24"/>
  <c r="AF24"/>
  <c r="AG24" s="1"/>
  <c r="AH24"/>
  <c r="AI24"/>
  <c r="V25"/>
  <c r="W25"/>
  <c r="AA25"/>
  <c r="AD25"/>
  <c r="AF25"/>
  <c r="AG25" s="1"/>
  <c r="AH25"/>
  <c r="AI25"/>
  <c r="V26"/>
  <c r="W26"/>
  <c r="AA26"/>
  <c r="AD26"/>
  <c r="AF26"/>
  <c r="AG26" s="1"/>
  <c r="AH26"/>
  <c r="AI26"/>
  <c r="V27"/>
  <c r="W27"/>
  <c r="AA27"/>
  <c r="AD27"/>
  <c r="AF27"/>
  <c r="AG27" s="1"/>
  <c r="AH27"/>
  <c r="AI27"/>
  <c r="V28"/>
  <c r="W28"/>
  <c r="AA28"/>
  <c r="AD28"/>
  <c r="AF28"/>
  <c r="AG28" s="1"/>
  <c r="AH28"/>
  <c r="AI28"/>
  <c r="V29"/>
  <c r="W29"/>
  <c r="AA29"/>
  <c r="AD29"/>
  <c r="AF29"/>
  <c r="AG29" s="1"/>
  <c r="AH29"/>
  <c r="AI29"/>
  <c r="V30"/>
  <c r="W30"/>
  <c r="AA30"/>
  <c r="AD30"/>
  <c r="AF30"/>
  <c r="AG30" s="1"/>
  <c r="AH30"/>
  <c r="AI30"/>
  <c r="V31"/>
  <c r="W31"/>
  <c r="AA31"/>
  <c r="AD31"/>
  <c r="AF31"/>
  <c r="AG31" s="1"/>
  <c r="AH31"/>
  <c r="AI31"/>
  <c r="V32"/>
  <c r="W32"/>
  <c r="AA32"/>
  <c r="AD32"/>
  <c r="AF32"/>
  <c r="AG32" s="1"/>
  <c r="AH32"/>
  <c r="AI32"/>
  <c r="V33"/>
  <c r="W33"/>
  <c r="AA33"/>
  <c r="AD33"/>
  <c r="AF33"/>
  <c r="AG33" s="1"/>
  <c r="AH33"/>
  <c r="AI33"/>
  <c r="V34"/>
  <c r="W34"/>
  <c r="AA34"/>
  <c r="AD34"/>
  <c r="AF34"/>
  <c r="AG34" s="1"/>
  <c r="AH34"/>
  <c r="AI34"/>
  <c r="V35"/>
  <c r="W35"/>
  <c r="AA35"/>
  <c r="AD35"/>
  <c r="AF35"/>
  <c r="AG35" s="1"/>
  <c r="AH35"/>
  <c r="AI35"/>
  <c r="V36"/>
  <c r="W36"/>
  <c r="AA36"/>
  <c r="AD36"/>
  <c r="AF36"/>
  <c r="AG36" s="1"/>
  <c r="AH36"/>
  <c r="AI36"/>
  <c r="V37"/>
  <c r="W37"/>
  <c r="AA37"/>
  <c r="AD37"/>
  <c r="AF37"/>
  <c r="AG37" s="1"/>
  <c r="AH37"/>
  <c r="AI37"/>
  <c r="V38"/>
  <c r="W38"/>
  <c r="AA38"/>
  <c r="AD38"/>
  <c r="AF38"/>
  <c r="AG38" s="1"/>
  <c r="AH38"/>
  <c r="AI38"/>
  <c r="V39"/>
  <c r="W39"/>
  <c r="AA39"/>
  <c r="AD39"/>
  <c r="AF39"/>
  <c r="AG39" s="1"/>
  <c r="AH39"/>
  <c r="AI39"/>
  <c r="V40"/>
  <c r="W40"/>
  <c r="AA40"/>
  <c r="AD40"/>
  <c r="AF40"/>
  <c r="AG40" s="1"/>
  <c r="AH40"/>
  <c r="AI40"/>
  <c r="V41"/>
  <c r="W41"/>
  <c r="AA41"/>
  <c r="AD41"/>
  <c r="AF41"/>
  <c r="AG41" s="1"/>
  <c r="AH41"/>
  <c r="AI41"/>
  <c r="V42"/>
  <c r="W42"/>
  <c r="AA42"/>
  <c r="AD42"/>
  <c r="AF42"/>
  <c r="AG42" s="1"/>
  <c r="AH42"/>
  <c r="AI42"/>
  <c r="V43"/>
  <c r="W43"/>
  <c r="AA43"/>
  <c r="AD43"/>
  <c r="AF43"/>
  <c r="AG43" s="1"/>
  <c r="AH43"/>
  <c r="AI43"/>
  <c r="V44"/>
  <c r="W44"/>
  <c r="AA44"/>
  <c r="AD44"/>
  <c r="AF44"/>
  <c r="AG44" s="1"/>
  <c r="AH44"/>
  <c r="AI44"/>
  <c r="V45"/>
  <c r="W45"/>
  <c r="AA45"/>
  <c r="AD45"/>
  <c r="AF45"/>
  <c r="AG45" s="1"/>
  <c r="AH45"/>
  <c r="AI45"/>
  <c r="V46"/>
  <c r="W46"/>
  <c r="AA46"/>
  <c r="AD46"/>
  <c r="AF46"/>
  <c r="AG46" s="1"/>
  <c r="AH46"/>
  <c r="AI46"/>
  <c r="V47"/>
  <c r="W47"/>
  <c r="AA47"/>
  <c r="AD47"/>
  <c r="AF47"/>
  <c r="AG47" s="1"/>
  <c r="AH47"/>
  <c r="AI47"/>
  <c r="V48"/>
  <c r="W48"/>
  <c r="AC48"/>
  <c r="AA48"/>
  <c r="AD48"/>
  <c r="AF48"/>
  <c r="AG48" s="1"/>
  <c r="AH48"/>
  <c r="AI48"/>
  <c r="V49"/>
  <c r="W49"/>
  <c r="AA49"/>
  <c r="AD49"/>
  <c r="AF49"/>
  <c r="AG49" s="1"/>
  <c r="AH49"/>
  <c r="AI49"/>
  <c r="V50"/>
  <c r="W50"/>
  <c r="AA50"/>
  <c r="AC50"/>
  <c r="AD50"/>
  <c r="AF50"/>
  <c r="AG50" s="1"/>
  <c r="AH50"/>
  <c r="AI50"/>
  <c r="V51"/>
  <c r="W51"/>
  <c r="AA51"/>
  <c r="AD51"/>
  <c r="AF51"/>
  <c r="AG51" s="1"/>
  <c r="AH51"/>
  <c r="AI51"/>
  <c r="V52"/>
  <c r="W52"/>
  <c r="AA52"/>
  <c r="AD52"/>
  <c r="L7" i="11" s="1"/>
  <c r="AF52" i="27"/>
  <c r="AG52" s="1"/>
  <c r="AH52"/>
  <c r="AI52"/>
  <c r="V53"/>
  <c r="W53"/>
  <c r="AA53"/>
  <c r="AD53"/>
  <c r="AF53"/>
  <c r="AG53" s="1"/>
  <c r="AH53"/>
  <c r="AI53"/>
  <c r="V54"/>
  <c r="W54"/>
  <c r="AA54"/>
  <c r="AD54"/>
  <c r="AF54"/>
  <c r="AG54" s="1"/>
  <c r="AH54"/>
  <c r="AI54"/>
  <c r="V55"/>
  <c r="W55"/>
  <c r="AA55"/>
  <c r="AD55"/>
  <c r="AF55"/>
  <c r="AG55" s="1"/>
  <c r="AH55"/>
  <c r="AI55"/>
  <c r="V56"/>
  <c r="W56"/>
  <c r="AA56"/>
  <c r="AD56"/>
  <c r="AF56"/>
  <c r="AG56" s="1"/>
  <c r="AH56"/>
  <c r="AI56"/>
  <c r="V57"/>
  <c r="W57"/>
  <c r="AA57"/>
  <c r="AD57"/>
  <c r="AF57"/>
  <c r="AG57" s="1"/>
  <c r="AH57"/>
  <c r="AI57"/>
  <c r="V58"/>
  <c r="W58"/>
  <c r="AA58"/>
  <c r="AD58"/>
  <c r="AF58"/>
  <c r="AG58" s="1"/>
  <c r="AH58"/>
  <c r="AI58"/>
  <c r="V59"/>
  <c r="W59"/>
  <c r="AA59"/>
  <c r="AD59"/>
  <c r="AF59"/>
  <c r="AG59" s="1"/>
  <c r="AH59"/>
  <c r="AI59"/>
  <c r="V60"/>
  <c r="W60"/>
  <c r="AA60"/>
  <c r="AD60"/>
  <c r="AF60"/>
  <c r="AG60" s="1"/>
  <c r="AH60"/>
  <c r="AI60"/>
  <c r="V61"/>
  <c r="W61"/>
  <c r="AA61"/>
  <c r="AD61"/>
  <c r="AF61"/>
  <c r="AG61" s="1"/>
  <c r="AH61"/>
  <c r="AI61"/>
  <c r="V62"/>
  <c r="W62"/>
  <c r="I7" i="11" s="1"/>
  <c r="AA62" i="27"/>
  <c r="AC62"/>
  <c r="AD62"/>
  <c r="AF62"/>
  <c r="AG62" s="1"/>
  <c r="AH62"/>
  <c r="AI62"/>
  <c r="V63"/>
  <c r="W63"/>
  <c r="AA63"/>
  <c r="AD63"/>
  <c r="AF63"/>
  <c r="AG63" s="1"/>
  <c r="AH63"/>
  <c r="AI63"/>
  <c r="V64"/>
  <c r="W64"/>
  <c r="AA64"/>
  <c r="AD64"/>
  <c r="AF64"/>
  <c r="AG64" s="1"/>
  <c r="AH64"/>
  <c r="AI64"/>
  <c r="V65"/>
  <c r="W65"/>
  <c r="AA65"/>
  <c r="AD65"/>
  <c r="AF65"/>
  <c r="AG65" s="1"/>
  <c r="AH65"/>
  <c r="AI65"/>
  <c r="V66"/>
  <c r="W66"/>
  <c r="AA66"/>
  <c r="AD66"/>
  <c r="AF66"/>
  <c r="AG66" s="1"/>
  <c r="AH66"/>
  <c r="AI66"/>
  <c r="V67"/>
  <c r="W67"/>
  <c r="AA67"/>
  <c r="AD67"/>
  <c r="AF67"/>
  <c r="AG67" s="1"/>
  <c r="AH67"/>
  <c r="AI67"/>
  <c r="V68"/>
  <c r="W68"/>
  <c r="AA68"/>
  <c r="AD68"/>
  <c r="AF68"/>
  <c r="AG68" s="1"/>
  <c r="AH68"/>
  <c r="AI68"/>
  <c r="V69"/>
  <c r="W69"/>
  <c r="AA69"/>
  <c r="AD69"/>
  <c r="AF69"/>
  <c r="AG69" s="1"/>
  <c r="AH69"/>
  <c r="AI69"/>
  <c r="V70"/>
  <c r="W70"/>
  <c r="AA70"/>
  <c r="AD70"/>
  <c r="AF70"/>
  <c r="AG70" s="1"/>
  <c r="AH70"/>
  <c r="AI70"/>
  <c r="V71"/>
  <c r="W71"/>
  <c r="AA71"/>
  <c r="AD71"/>
  <c r="AF71"/>
  <c r="AG71" s="1"/>
  <c r="AH71"/>
  <c r="AI71"/>
  <c r="V72"/>
  <c r="W72"/>
  <c r="AA72"/>
  <c r="AD72"/>
  <c r="AF72"/>
  <c r="AG72" s="1"/>
  <c r="AH72"/>
  <c r="AI72"/>
  <c r="V73"/>
  <c r="W73"/>
  <c r="AA73"/>
  <c r="AD73"/>
  <c r="AF73"/>
  <c r="AG73" s="1"/>
  <c r="AH73"/>
  <c r="AI73"/>
  <c r="V74"/>
  <c r="W74"/>
  <c r="AA74"/>
  <c r="AD74"/>
  <c r="AF74"/>
  <c r="AG74" s="1"/>
  <c r="AH74"/>
  <c r="AI74"/>
  <c r="V75"/>
  <c r="W75"/>
  <c r="AA75"/>
  <c r="AD75"/>
  <c r="AF75"/>
  <c r="AG75" s="1"/>
  <c r="AH75"/>
  <c r="AI75"/>
  <c r="V76"/>
  <c r="W76"/>
  <c r="AA76"/>
  <c r="AD76"/>
  <c r="AF76"/>
  <c r="AG76" s="1"/>
  <c r="AH76"/>
  <c r="AI76"/>
  <c r="V77"/>
  <c r="W77"/>
  <c r="AA77"/>
  <c r="AD77"/>
  <c r="AF77"/>
  <c r="AG77" s="1"/>
  <c r="AH77"/>
  <c r="AI77"/>
  <c r="V78"/>
  <c r="W78"/>
  <c r="AA78"/>
  <c r="AC78"/>
  <c r="AD78"/>
  <c r="AF78"/>
  <c r="AG78" s="1"/>
  <c r="AH78"/>
  <c r="AI78"/>
  <c r="V79"/>
  <c r="W79"/>
  <c r="AA79"/>
  <c r="AD79"/>
  <c r="AF79"/>
  <c r="AG79" s="1"/>
  <c r="AH79"/>
  <c r="AI79"/>
  <c r="V80"/>
  <c r="W80"/>
  <c r="AA80"/>
  <c r="AD80"/>
  <c r="AF80"/>
  <c r="AG80" s="1"/>
  <c r="AH80"/>
  <c r="AI80"/>
  <c r="V81"/>
  <c r="W81"/>
  <c r="AA81"/>
  <c r="AD81"/>
  <c r="AF81"/>
  <c r="AG81" s="1"/>
  <c r="AH81"/>
  <c r="AI81"/>
  <c r="V82"/>
  <c r="W82"/>
  <c r="AA82"/>
  <c r="AD82"/>
  <c r="AF82"/>
  <c r="AG82" s="1"/>
  <c r="AH82"/>
  <c r="AI82"/>
  <c r="V83"/>
  <c r="W83"/>
  <c r="AA83"/>
  <c r="AD83"/>
  <c r="AF83"/>
  <c r="AG83" s="1"/>
  <c r="AH83"/>
  <c r="AI83"/>
  <c r="V84"/>
  <c r="W84"/>
  <c r="AA84"/>
  <c r="AD84"/>
  <c r="AF84"/>
  <c r="AG84" s="1"/>
  <c r="AH84"/>
  <c r="AI84"/>
  <c r="V85"/>
  <c r="W85"/>
  <c r="AA85"/>
  <c r="AD85"/>
  <c r="AF85"/>
  <c r="AG85" s="1"/>
  <c r="AH85"/>
  <c r="AI85"/>
  <c r="V86"/>
  <c r="W86"/>
  <c r="AA86"/>
  <c r="AD86"/>
  <c r="AF86"/>
  <c r="AG86" s="1"/>
  <c r="AH86"/>
  <c r="AI86"/>
  <c r="V87"/>
  <c r="W87"/>
  <c r="AA87"/>
  <c r="AD87"/>
  <c r="AF87"/>
  <c r="AG87" s="1"/>
  <c r="AH87"/>
  <c r="AI87"/>
  <c r="V88"/>
  <c r="W88"/>
  <c r="AA88"/>
  <c r="AD88"/>
  <c r="AF88"/>
  <c r="AG88" s="1"/>
  <c r="AH88"/>
  <c r="AI88"/>
  <c r="V89"/>
  <c r="W89"/>
  <c r="AA89"/>
  <c r="AD89"/>
  <c r="AF89"/>
  <c r="AG89" s="1"/>
  <c r="AH89"/>
  <c r="AI89"/>
  <c r="V90"/>
  <c r="W90"/>
  <c r="AA90"/>
  <c r="AD90"/>
  <c r="AF90"/>
  <c r="AG90" s="1"/>
  <c r="AH90"/>
  <c r="AI90"/>
  <c r="V91"/>
  <c r="W91"/>
  <c r="AA91"/>
  <c r="AD91"/>
  <c r="AF91"/>
  <c r="AG91" s="1"/>
  <c r="AH91"/>
  <c r="AI91"/>
  <c r="V92"/>
  <c r="W92"/>
  <c r="AA92"/>
  <c r="AD92"/>
  <c r="AF92"/>
  <c r="AG92" s="1"/>
  <c r="AH92"/>
  <c r="AI92"/>
  <c r="V93"/>
  <c r="W93"/>
  <c r="AA93"/>
  <c r="AD93"/>
  <c r="AF93"/>
  <c r="AG93" s="1"/>
  <c r="AH93"/>
  <c r="AI93"/>
  <c r="V94"/>
  <c r="W94"/>
  <c r="AA94"/>
  <c r="AD94"/>
  <c r="AF94"/>
  <c r="AG94" s="1"/>
  <c r="AH94"/>
  <c r="AI94"/>
  <c r="V95"/>
  <c r="W95"/>
  <c r="AA95"/>
  <c r="AD95"/>
  <c r="AF95"/>
  <c r="AG95" s="1"/>
  <c r="AH95"/>
  <c r="AI95"/>
  <c r="V96"/>
  <c r="W96"/>
  <c r="AA96"/>
  <c r="AD96"/>
  <c r="AF96"/>
  <c r="AG96" s="1"/>
  <c r="AH96"/>
  <c r="AI96"/>
  <c r="V97"/>
  <c r="W97"/>
  <c r="AA97"/>
  <c r="AD97"/>
  <c r="AF97"/>
  <c r="AG97" s="1"/>
  <c r="AH97"/>
  <c r="AI97"/>
  <c r="V98"/>
  <c r="W98"/>
  <c r="AA98"/>
  <c r="AD98"/>
  <c r="AF98"/>
  <c r="AG98" s="1"/>
  <c r="AH98"/>
  <c r="AI98"/>
  <c r="V99"/>
  <c r="W99"/>
  <c r="AA99"/>
  <c r="AD99"/>
  <c r="AF99"/>
  <c r="AG99" s="1"/>
  <c r="AH99"/>
  <c r="AI99"/>
  <c r="V100"/>
  <c r="W100"/>
  <c r="AA100"/>
  <c r="AD100"/>
  <c r="AF100"/>
  <c r="AG100" s="1"/>
  <c r="AH100"/>
  <c r="AI100"/>
  <c r="V101"/>
  <c r="W101"/>
  <c r="AA101"/>
  <c r="AD101"/>
  <c r="AF101"/>
  <c r="AG101" s="1"/>
  <c r="AH101"/>
  <c r="AI101"/>
  <c r="V102"/>
  <c r="W102"/>
  <c r="AA102"/>
  <c r="AD102"/>
  <c r="AF102"/>
  <c r="AG102" s="1"/>
  <c r="AH102"/>
  <c r="AI102"/>
  <c r="V103"/>
  <c r="W103"/>
  <c r="AA103"/>
  <c r="AD103"/>
  <c r="AF103"/>
  <c r="AG103" s="1"/>
  <c r="AH103"/>
  <c r="AI103"/>
  <c r="V104"/>
  <c r="W104"/>
  <c r="AA104"/>
  <c r="AD104"/>
  <c r="AF104"/>
  <c r="AG104" s="1"/>
  <c r="AH104"/>
  <c r="AI104"/>
  <c r="V105"/>
  <c r="W105"/>
  <c r="AA105"/>
  <c r="AD105"/>
  <c r="AF105"/>
  <c r="AG105" s="1"/>
  <c r="AH105"/>
  <c r="AI105"/>
  <c r="V106"/>
  <c r="W106"/>
  <c r="AA106"/>
  <c r="AD106"/>
  <c r="AF106"/>
  <c r="AG106" s="1"/>
  <c r="AH106"/>
  <c r="AI106"/>
  <c r="V107"/>
  <c r="W107"/>
  <c r="AA107"/>
  <c r="AD107"/>
  <c r="AF107"/>
  <c r="AG107" s="1"/>
  <c r="AH107"/>
  <c r="AI107"/>
  <c r="V108"/>
  <c r="W108"/>
  <c r="AA108"/>
  <c r="AD108"/>
  <c r="AF108"/>
  <c r="AG108" s="1"/>
  <c r="AH108"/>
  <c r="AI108"/>
  <c r="V109"/>
  <c r="W109"/>
  <c r="AA109"/>
  <c r="AD109"/>
  <c r="AF109"/>
  <c r="AG109" s="1"/>
  <c r="AH109"/>
  <c r="AI109"/>
  <c r="V110"/>
  <c r="W110"/>
  <c r="AA110"/>
  <c r="AD110"/>
  <c r="AF110"/>
  <c r="AG110" s="1"/>
  <c r="AH110"/>
  <c r="AI110"/>
  <c r="V111"/>
  <c r="W111"/>
  <c r="AA111"/>
  <c r="AD111"/>
  <c r="AF111"/>
  <c r="AG111" s="1"/>
  <c r="AH111"/>
  <c r="AI111"/>
  <c r="V112"/>
  <c r="W112"/>
  <c r="AA112"/>
  <c r="AD112"/>
  <c r="AF112"/>
  <c r="AG112" s="1"/>
  <c r="AH112"/>
  <c r="AI112"/>
  <c r="V113"/>
  <c r="W113"/>
  <c r="AA113"/>
  <c r="AD113"/>
  <c r="AF113"/>
  <c r="AG113" s="1"/>
  <c r="AH113"/>
  <c r="AI113"/>
  <c r="V114"/>
  <c r="W114"/>
  <c r="AA114"/>
  <c r="AD114"/>
  <c r="AF114"/>
  <c r="AG114" s="1"/>
  <c r="AH114"/>
  <c r="AI114"/>
  <c r="V115"/>
  <c r="W115"/>
  <c r="AA115"/>
  <c r="AD115"/>
  <c r="AF115"/>
  <c r="AG115" s="1"/>
  <c r="AH115"/>
  <c r="AI115"/>
  <c r="V116"/>
  <c r="W116"/>
  <c r="AA116"/>
  <c r="AD116"/>
  <c r="AF116"/>
  <c r="AG116" s="1"/>
  <c r="AH116"/>
  <c r="AI116"/>
  <c r="V117"/>
  <c r="W117"/>
  <c r="AA117"/>
  <c r="AD117"/>
  <c r="AF117"/>
  <c r="AG117" s="1"/>
  <c r="AH117"/>
  <c r="AI117"/>
  <c r="V118"/>
  <c r="W118"/>
  <c r="AA118"/>
  <c r="AD118"/>
  <c r="AF118"/>
  <c r="AG118" s="1"/>
  <c r="AH118"/>
  <c r="AI118"/>
  <c r="V119"/>
  <c r="W119"/>
  <c r="AA119"/>
  <c r="AD119"/>
  <c r="AF119"/>
  <c r="AG119" s="1"/>
  <c r="AH119"/>
  <c r="AI119"/>
  <c r="V120"/>
  <c r="W120"/>
  <c r="AA120"/>
  <c r="AD120"/>
  <c r="AF120"/>
  <c r="AG120" s="1"/>
  <c r="AH120"/>
  <c r="AI120"/>
  <c r="V121"/>
  <c r="W121"/>
  <c r="AA121"/>
  <c r="AD121"/>
  <c r="AF121"/>
  <c r="AG121" s="1"/>
  <c r="AH121"/>
  <c r="AI121"/>
  <c r="V122"/>
  <c r="W122"/>
  <c r="AA122"/>
  <c r="AD122"/>
  <c r="AF122"/>
  <c r="AG122" s="1"/>
  <c r="AH122"/>
  <c r="AI122"/>
  <c r="V123"/>
  <c r="W123"/>
  <c r="AA123"/>
  <c r="AD123"/>
  <c r="AF123"/>
  <c r="AG123" s="1"/>
  <c r="AH123"/>
  <c r="AI123"/>
  <c r="V124"/>
  <c r="W124"/>
  <c r="AA124"/>
  <c r="AD124"/>
  <c r="AF124"/>
  <c r="AG124" s="1"/>
  <c r="AH124"/>
  <c r="AI124"/>
  <c r="V125"/>
  <c r="W125"/>
  <c r="AA125"/>
  <c r="AD125"/>
  <c r="AF125"/>
  <c r="AG125" s="1"/>
  <c r="AH125"/>
  <c r="AI125"/>
  <c r="V126"/>
  <c r="W126"/>
  <c r="AA126"/>
  <c r="AD126"/>
  <c r="AF126"/>
  <c r="AG126" s="1"/>
  <c r="AH126"/>
  <c r="AI126"/>
  <c r="V127"/>
  <c r="W127"/>
  <c r="AA127"/>
  <c r="AD127"/>
  <c r="AF127"/>
  <c r="AG127" s="1"/>
  <c r="AH127"/>
  <c r="AI127"/>
  <c r="V128"/>
  <c r="W128"/>
  <c r="AA128"/>
  <c r="AD128"/>
  <c r="AF128"/>
  <c r="AG128" s="1"/>
  <c r="AH128"/>
  <c r="AI128"/>
  <c r="V129"/>
  <c r="W129"/>
  <c r="AA129"/>
  <c r="AD129"/>
  <c r="AF129"/>
  <c r="AG129" s="1"/>
  <c r="AH129"/>
  <c r="AI129"/>
  <c r="V130"/>
  <c r="W130"/>
  <c r="AA130"/>
  <c r="AD130"/>
  <c r="AF130"/>
  <c r="AG130" s="1"/>
  <c r="AH130"/>
  <c r="AI130"/>
  <c r="V131"/>
  <c r="W131"/>
  <c r="AA131"/>
  <c r="AD131"/>
  <c r="AF131"/>
  <c r="AG131" s="1"/>
  <c r="AH131"/>
  <c r="AI131"/>
  <c r="V132"/>
  <c r="W132"/>
  <c r="AA132"/>
  <c r="AD132"/>
  <c r="AF132"/>
  <c r="AG132" s="1"/>
  <c r="AH132"/>
  <c r="AI132"/>
  <c r="V133"/>
  <c r="W133"/>
  <c r="AA133"/>
  <c r="AD133"/>
  <c r="AF133"/>
  <c r="AG133" s="1"/>
  <c r="AH133"/>
  <c r="AI133"/>
  <c r="V134"/>
  <c r="W134"/>
  <c r="AA134"/>
  <c r="AD134"/>
  <c r="AF134"/>
  <c r="AG134" s="1"/>
  <c r="AH134"/>
  <c r="AI134"/>
  <c r="V135"/>
  <c r="W135"/>
  <c r="AA135"/>
  <c r="AD135"/>
  <c r="AF135"/>
  <c r="AG135" s="1"/>
  <c r="AH135"/>
  <c r="AI135"/>
  <c r="V136"/>
  <c r="W136"/>
  <c r="AA136"/>
  <c r="AD136"/>
  <c r="AF136"/>
  <c r="AG136" s="1"/>
  <c r="AH136"/>
  <c r="AI136"/>
  <c r="V137"/>
  <c r="W137"/>
  <c r="AA137"/>
  <c r="AD137"/>
  <c r="AF137"/>
  <c r="AG137" s="1"/>
  <c r="AH137"/>
  <c r="AI137"/>
  <c r="V138"/>
  <c r="W138"/>
  <c r="AA138"/>
  <c r="AD138"/>
  <c r="AF138"/>
  <c r="AG138" s="1"/>
  <c r="AH138"/>
  <c r="AI138"/>
  <c r="V139"/>
  <c r="W139"/>
  <c r="AA139"/>
  <c r="AD139"/>
  <c r="AF139"/>
  <c r="AG139" s="1"/>
  <c r="AH139"/>
  <c r="AI139"/>
  <c r="V140"/>
  <c r="W140"/>
  <c r="AA140"/>
  <c r="AD140"/>
  <c r="AF140"/>
  <c r="AG140" s="1"/>
  <c r="AH140"/>
  <c r="AI140"/>
  <c r="V141"/>
  <c r="W141"/>
  <c r="AA141"/>
  <c r="AD141"/>
  <c r="AF141"/>
  <c r="AG141" s="1"/>
  <c r="AH141"/>
  <c r="AI141"/>
  <c r="V142"/>
  <c r="W142"/>
  <c r="AA142"/>
  <c r="AD142"/>
  <c r="AF142"/>
  <c r="AG142" s="1"/>
  <c r="AH142"/>
  <c r="AI142"/>
  <c r="V143"/>
  <c r="W143"/>
  <c r="AA143"/>
  <c r="AD143"/>
  <c r="AF143"/>
  <c r="AG143" s="1"/>
  <c r="AH143"/>
  <c r="AI143"/>
  <c r="V144"/>
  <c r="W144"/>
  <c r="AA144"/>
  <c r="AD144"/>
  <c r="AF144"/>
  <c r="AG144" s="1"/>
  <c r="AH144"/>
  <c r="AI144"/>
  <c r="V145"/>
  <c r="W145"/>
  <c r="AA145"/>
  <c r="AD145"/>
  <c r="AF145"/>
  <c r="AG145" s="1"/>
  <c r="AH145"/>
  <c r="AI145"/>
  <c r="V146"/>
  <c r="W146"/>
  <c r="AA146"/>
  <c r="AD146"/>
  <c r="AF146"/>
  <c r="AG146" s="1"/>
  <c r="AH146"/>
  <c r="AI146"/>
  <c r="V147"/>
  <c r="W147"/>
  <c r="AA147"/>
  <c r="AD147"/>
  <c r="AF147"/>
  <c r="AG147" s="1"/>
  <c r="AH147"/>
  <c r="AI147"/>
  <c r="V148"/>
  <c r="W148"/>
  <c r="AA148"/>
  <c r="AD148"/>
  <c r="AF148"/>
  <c r="AG148" s="1"/>
  <c r="AH148"/>
  <c r="AI148"/>
  <c r="V149"/>
  <c r="W149"/>
  <c r="AA149"/>
  <c r="AD149"/>
  <c r="AF149"/>
  <c r="AG149" s="1"/>
  <c r="AH149"/>
  <c r="AI149"/>
  <c r="V150"/>
  <c r="W150"/>
  <c r="AA150"/>
  <c r="AD150"/>
  <c r="AF150"/>
  <c r="AG150" s="1"/>
  <c r="AH150"/>
  <c r="AI150"/>
  <c r="V151"/>
  <c r="W151"/>
  <c r="AA151"/>
  <c r="AD151"/>
  <c r="AF151"/>
  <c r="AG151" s="1"/>
  <c r="AH151"/>
  <c r="AI151"/>
  <c r="V152"/>
  <c r="W152"/>
  <c r="AA152"/>
  <c r="AD152"/>
  <c r="AF152"/>
  <c r="AG152" s="1"/>
  <c r="AH152"/>
  <c r="AI152"/>
  <c r="V153"/>
  <c r="W153"/>
  <c r="AA153"/>
  <c r="AD153"/>
  <c r="AF153"/>
  <c r="AG153" s="1"/>
  <c r="AH153"/>
  <c r="AI153"/>
  <c r="V154"/>
  <c r="W154"/>
  <c r="AA154"/>
  <c r="AD154"/>
  <c r="AF154"/>
  <c r="AG154" s="1"/>
  <c r="AH154"/>
  <c r="AI154"/>
  <c r="V155"/>
  <c r="W155"/>
  <c r="AA155"/>
  <c r="AD155"/>
  <c r="AF155"/>
  <c r="AG155" s="1"/>
  <c r="AH155"/>
  <c r="AI155"/>
  <c r="V156"/>
  <c r="W156"/>
  <c r="AA156"/>
  <c r="AD156"/>
  <c r="AF156"/>
  <c r="AG156" s="1"/>
  <c r="AH156"/>
  <c r="AI156"/>
  <c r="V157"/>
  <c r="W157"/>
  <c r="AA157"/>
  <c r="AD157"/>
  <c r="AF157"/>
  <c r="AG157" s="1"/>
  <c r="AH157"/>
  <c r="AI157"/>
  <c r="V158"/>
  <c r="W158"/>
  <c r="AA158"/>
  <c r="AD158"/>
  <c r="AF158"/>
  <c r="AG158" s="1"/>
  <c r="AH158"/>
  <c r="AI158"/>
  <c r="V159"/>
  <c r="W159"/>
  <c r="AA159"/>
  <c r="AD159"/>
  <c r="AF159"/>
  <c r="AG159" s="1"/>
  <c r="AH159"/>
  <c r="AI159"/>
  <c r="AA3" i="4"/>
  <c r="AB3" s="1"/>
  <c r="AC3"/>
  <c r="AD3"/>
  <c r="AE3"/>
  <c r="AA4"/>
  <c r="AB4" s="1"/>
  <c r="AC4"/>
  <c r="AD4"/>
  <c r="AE4"/>
  <c r="AA5"/>
  <c r="AB5" s="1"/>
  <c r="AC5"/>
  <c r="AD5"/>
  <c r="AE5"/>
  <c r="AA6"/>
  <c r="AB6" s="1"/>
  <c r="AC6"/>
  <c r="AD6"/>
  <c r="AE6"/>
  <c r="AG6"/>
  <c r="AA7"/>
  <c r="AC7"/>
  <c r="AD7"/>
  <c r="AE7"/>
  <c r="AA8"/>
  <c r="AB8" s="1"/>
  <c r="AC8"/>
  <c r="AD8"/>
  <c r="AE8"/>
  <c r="AG8"/>
  <c r="AA9"/>
  <c r="AB9" s="1"/>
  <c r="AN9" s="1"/>
  <c r="AC9"/>
  <c r="AD9"/>
  <c r="AE9"/>
  <c r="AA10"/>
  <c r="AB10" s="1"/>
  <c r="AC10"/>
  <c r="AD10"/>
  <c r="AE10"/>
  <c r="AA11"/>
  <c r="AB11" s="1"/>
  <c r="AC11"/>
  <c r="AD11"/>
  <c r="AE11"/>
  <c r="AA12"/>
  <c r="AB12" s="1"/>
  <c r="AC12"/>
  <c r="AD12"/>
  <c r="AE12"/>
  <c r="AG12"/>
  <c r="AA13"/>
  <c r="AC13"/>
  <c r="AD13"/>
  <c r="AE13"/>
  <c r="AA14"/>
  <c r="AB14" s="1"/>
  <c r="AC14"/>
  <c r="AD14"/>
  <c r="AE14"/>
  <c r="AA15"/>
  <c r="AC15"/>
  <c r="AD15"/>
  <c r="AE15"/>
  <c r="AA16"/>
  <c r="AB16" s="1"/>
  <c r="AN16" s="1"/>
  <c r="AC16"/>
  <c r="AD16"/>
  <c r="AE16"/>
  <c r="AA17"/>
  <c r="AC17"/>
  <c r="AD17"/>
  <c r="AE17"/>
  <c r="AA18"/>
  <c r="AB18" s="1"/>
  <c r="AC18"/>
  <c r="AD18"/>
  <c r="AE18"/>
  <c r="AG18"/>
  <c r="AA19"/>
  <c r="AC19"/>
  <c r="AD19"/>
  <c r="AE19"/>
  <c r="AA20"/>
  <c r="AB20" s="1"/>
  <c r="AC20"/>
  <c r="AD20"/>
  <c r="AE20"/>
  <c r="AA21"/>
  <c r="AB21" s="1"/>
  <c r="AC21"/>
  <c r="AD21"/>
  <c r="AE21"/>
  <c r="AG21"/>
  <c r="AA22"/>
  <c r="AB22" s="1"/>
  <c r="AC22"/>
  <c r="AD22"/>
  <c r="AE22"/>
  <c r="AG22"/>
  <c r="AA23"/>
  <c r="AC23"/>
  <c r="AD23"/>
  <c r="AE23"/>
  <c r="AA24"/>
  <c r="AC24"/>
  <c r="AD24"/>
  <c r="AE24"/>
  <c r="AA25"/>
  <c r="AC25"/>
  <c r="AD25"/>
  <c r="AE25"/>
  <c r="AA26"/>
  <c r="AB26" s="1"/>
  <c r="AC26"/>
  <c r="AD26"/>
  <c r="AE26"/>
  <c r="AA27"/>
  <c r="AB27" s="1"/>
  <c r="AC27"/>
  <c r="AD27"/>
  <c r="AE27"/>
  <c r="AA28"/>
  <c r="AC28"/>
  <c r="AD28"/>
  <c r="AE28"/>
  <c r="AA29"/>
  <c r="AC29"/>
  <c r="AD29"/>
  <c r="AE29"/>
  <c r="AA30"/>
  <c r="AB30" s="1"/>
  <c r="AC30"/>
  <c r="AD30"/>
  <c r="AE30"/>
  <c r="AA31"/>
  <c r="AC31"/>
  <c r="AD31"/>
  <c r="AE31"/>
  <c r="AA32"/>
  <c r="AB32" s="1"/>
  <c r="AC32"/>
  <c r="AD32"/>
  <c r="AE32"/>
  <c r="AG32"/>
  <c r="AO32" s="1"/>
  <c r="AA33"/>
  <c r="AC33"/>
  <c r="AD33"/>
  <c r="AE33"/>
  <c r="AA34"/>
  <c r="AC34"/>
  <c r="AD34"/>
  <c r="AE34"/>
  <c r="AG34"/>
  <c r="AA35"/>
  <c r="AC35"/>
  <c r="AD35"/>
  <c r="AE35"/>
  <c r="AG35"/>
  <c r="AI35" s="1"/>
  <c r="AK35"/>
  <c r="AA36"/>
  <c r="AC36"/>
  <c r="AD36"/>
  <c r="AE36"/>
  <c r="AG36"/>
  <c r="AI36" s="1"/>
  <c r="AA37"/>
  <c r="AC37"/>
  <c r="AD37"/>
  <c r="AE37"/>
  <c r="AA38"/>
  <c r="AG38" s="1"/>
  <c r="AC38"/>
  <c r="AD38"/>
  <c r="AE38"/>
  <c r="AA39"/>
  <c r="AB39" s="1"/>
  <c r="AC39"/>
  <c r="AD39"/>
  <c r="AE39"/>
  <c r="AA40"/>
  <c r="AB40" s="1"/>
  <c r="AC40"/>
  <c r="AD40"/>
  <c r="AE40"/>
  <c r="AG40"/>
  <c r="AA41"/>
  <c r="AB41" s="1"/>
  <c r="AC41"/>
  <c r="AD41"/>
  <c r="AE41"/>
  <c r="AG41"/>
  <c r="AA42"/>
  <c r="AC42"/>
  <c r="AD42"/>
  <c r="AE42"/>
  <c r="AA43"/>
  <c r="AC43"/>
  <c r="AD43"/>
  <c r="AE43"/>
  <c r="AA44"/>
  <c r="AC44"/>
  <c r="AD44"/>
  <c r="AE44"/>
  <c r="AA45"/>
  <c r="AB45" s="1"/>
  <c r="AC45"/>
  <c r="AD45"/>
  <c r="AE45"/>
  <c r="AG45"/>
  <c r="AA46"/>
  <c r="AC46"/>
  <c r="AD46"/>
  <c r="AE46"/>
  <c r="AA47"/>
  <c r="AC47"/>
  <c r="AD47"/>
  <c r="AE47"/>
  <c r="AA48"/>
  <c r="AB48" s="1"/>
  <c r="AC48"/>
  <c r="AD48"/>
  <c r="AE48"/>
  <c r="AA49"/>
  <c r="AB49" s="1"/>
  <c r="AC49"/>
  <c r="AD49"/>
  <c r="AE49"/>
  <c r="AA50"/>
  <c r="AB50" s="1"/>
  <c r="AC50"/>
  <c r="AD50"/>
  <c r="AE50"/>
  <c r="AG50"/>
  <c r="AA51"/>
  <c r="AC51"/>
  <c r="AD51"/>
  <c r="AE51"/>
  <c r="AA52"/>
  <c r="AB52" s="1"/>
  <c r="AC52"/>
  <c r="AD52"/>
  <c r="AE52"/>
  <c r="AG52"/>
  <c r="AA53"/>
  <c r="AC53"/>
  <c r="AD53"/>
  <c r="AE53"/>
  <c r="AA54"/>
  <c r="AB54" s="1"/>
  <c r="AC54"/>
  <c r="AD54"/>
  <c r="AE54"/>
  <c r="AA55"/>
  <c r="AB55" s="1"/>
  <c r="AC55"/>
  <c r="AD55"/>
  <c r="AE55"/>
  <c r="AG55"/>
  <c r="AA56"/>
  <c r="AC56"/>
  <c r="AD56"/>
  <c r="AE56"/>
  <c r="AA57"/>
  <c r="AB57" s="1"/>
  <c r="AC57"/>
  <c r="AD57"/>
  <c r="AE57"/>
  <c r="AA58"/>
  <c r="AB58" s="1"/>
  <c r="AC58"/>
  <c r="AD58"/>
  <c r="AE58"/>
  <c r="AA59"/>
  <c r="AB59" s="1"/>
  <c r="AC59"/>
  <c r="AD59"/>
  <c r="AE59"/>
  <c r="AA60"/>
  <c r="AC60"/>
  <c r="AD60"/>
  <c r="AE60"/>
  <c r="AA61"/>
  <c r="AB61" s="1"/>
  <c r="AC61"/>
  <c r="AD61"/>
  <c r="AE61"/>
  <c r="AA62"/>
  <c r="AB62" s="1"/>
  <c r="AC62"/>
  <c r="AD62"/>
  <c r="AE62"/>
  <c r="AG62"/>
  <c r="AA63"/>
  <c r="AB63" s="1"/>
  <c r="AC63"/>
  <c r="AD63"/>
  <c r="AE63"/>
  <c r="AA64"/>
  <c r="AC64"/>
  <c r="AD64"/>
  <c r="AE64"/>
  <c r="AA65"/>
  <c r="AC65"/>
  <c r="AD65"/>
  <c r="AE65"/>
  <c r="AA66"/>
  <c r="AB66" s="1"/>
  <c r="AC66"/>
  <c r="AD66"/>
  <c r="AE66"/>
  <c r="AA67"/>
  <c r="AB67" s="1"/>
  <c r="AC67"/>
  <c r="AD67"/>
  <c r="AE67"/>
  <c r="AA68"/>
  <c r="AB68" s="1"/>
  <c r="AC68"/>
  <c r="AD68"/>
  <c r="AE68"/>
  <c r="AA69"/>
  <c r="AC69"/>
  <c r="AD69"/>
  <c r="AE69"/>
  <c r="AA70"/>
  <c r="AB70" s="1"/>
  <c r="AC70"/>
  <c r="AD70"/>
  <c r="AE70"/>
  <c r="AA71"/>
  <c r="AB71" s="1"/>
  <c r="AC71"/>
  <c r="AD71"/>
  <c r="AE71"/>
  <c r="AG71"/>
  <c r="AA72"/>
  <c r="AB72" s="1"/>
  <c r="AC72"/>
  <c r="AD72"/>
  <c r="AE72"/>
  <c r="AA73"/>
  <c r="AB73" s="1"/>
  <c r="AC73"/>
  <c r="AD73"/>
  <c r="AE73"/>
  <c r="AG73"/>
  <c r="AA74"/>
  <c r="AB74" s="1"/>
  <c r="AC74"/>
  <c r="AD74"/>
  <c r="AE74"/>
  <c r="AA75"/>
  <c r="AB75" s="1"/>
  <c r="AC75"/>
  <c r="AD75"/>
  <c r="AE75"/>
  <c r="AG75"/>
  <c r="AA76"/>
  <c r="AB76" s="1"/>
  <c r="AC76"/>
  <c r="AD76"/>
  <c r="AE76"/>
  <c r="AA77"/>
  <c r="AC77"/>
  <c r="AD77"/>
  <c r="AE77"/>
  <c r="AA78"/>
  <c r="AB78" s="1"/>
  <c r="AC78"/>
  <c r="AD78"/>
  <c r="AE78"/>
  <c r="AA79"/>
  <c r="AC79"/>
  <c r="AD79"/>
  <c r="AE79"/>
  <c r="AA80"/>
  <c r="AB80" s="1"/>
  <c r="AC80"/>
  <c r="AD80"/>
  <c r="AE80"/>
  <c r="AA81"/>
  <c r="AC81"/>
  <c r="AD81"/>
  <c r="AE81"/>
  <c r="AA82"/>
  <c r="AB82" s="1"/>
  <c r="AC82"/>
  <c r="AD82"/>
  <c r="AE82"/>
  <c r="AA83"/>
  <c r="AB83" s="1"/>
  <c r="AC83"/>
  <c r="AD83"/>
  <c r="AE83"/>
  <c r="AG83"/>
  <c r="AA84"/>
  <c r="AB84" s="1"/>
  <c r="AC84"/>
  <c r="AD84"/>
  <c r="AE84"/>
  <c r="AA85"/>
  <c r="AC85"/>
  <c r="AD85"/>
  <c r="AE85"/>
  <c r="AA86"/>
  <c r="AC86"/>
  <c r="AD86"/>
  <c r="AE86"/>
  <c r="AA87"/>
  <c r="AC87"/>
  <c r="AD87"/>
  <c r="AE87"/>
  <c r="AA88"/>
  <c r="AB88" s="1"/>
  <c r="AC88"/>
  <c r="AD88"/>
  <c r="AE88"/>
  <c r="AA89"/>
  <c r="AB89" s="1"/>
  <c r="AC89"/>
  <c r="AD89"/>
  <c r="AE89"/>
  <c r="AG89"/>
  <c r="AA90"/>
  <c r="AB90" s="1"/>
  <c r="AC90"/>
  <c r="AD90"/>
  <c r="AE90"/>
  <c r="AA91"/>
  <c r="AB91" s="1"/>
  <c r="AC91"/>
  <c r="AD91"/>
  <c r="AE91"/>
  <c r="AG91"/>
  <c r="AA92"/>
  <c r="AB92" s="1"/>
  <c r="AC92"/>
  <c r="AD92"/>
  <c r="AE92"/>
  <c r="AA93"/>
  <c r="AB93" s="1"/>
  <c r="AC93"/>
  <c r="AD93"/>
  <c r="AE93"/>
  <c r="AA94"/>
  <c r="AB94" s="1"/>
  <c r="AC94"/>
  <c r="AD94"/>
  <c r="AE94"/>
  <c r="AA95"/>
  <c r="AC95"/>
  <c r="AD95"/>
  <c r="AE95"/>
  <c r="AA96"/>
  <c r="AB96" s="1"/>
  <c r="AC96"/>
  <c r="AD96"/>
  <c r="AE96"/>
  <c r="AA97"/>
  <c r="AB97" s="1"/>
  <c r="AC97"/>
  <c r="AD97"/>
  <c r="AE97"/>
  <c r="AA98"/>
  <c r="AB98" s="1"/>
  <c r="AC98"/>
  <c r="AD98"/>
  <c r="AE98"/>
  <c r="AA99"/>
  <c r="AC99"/>
  <c r="AD99"/>
  <c r="AE99"/>
  <c r="AA100"/>
  <c r="AB100" s="1"/>
  <c r="AC100"/>
  <c r="AD100"/>
  <c r="AE100"/>
  <c r="AA101"/>
  <c r="AB101" s="1"/>
  <c r="AC101"/>
  <c r="AD101"/>
  <c r="AE101"/>
  <c r="AA102"/>
  <c r="AB102" s="1"/>
  <c r="AC102"/>
  <c r="AD102"/>
  <c r="AE102"/>
  <c r="AA103"/>
  <c r="AB103" s="1"/>
  <c r="AC103"/>
  <c r="AD103"/>
  <c r="AE103"/>
  <c r="AG103"/>
  <c r="AA104"/>
  <c r="AB104" s="1"/>
  <c r="AC104"/>
  <c r="AD104"/>
  <c r="AE104"/>
  <c r="AA105"/>
  <c r="AC105"/>
  <c r="AD105"/>
  <c r="AE105"/>
  <c r="AA106"/>
  <c r="AC106"/>
  <c r="AD106"/>
  <c r="AE106"/>
  <c r="AA107"/>
  <c r="AC107"/>
  <c r="AD107"/>
  <c r="AE107"/>
  <c r="AA108"/>
  <c r="AB108" s="1"/>
  <c r="AC108"/>
  <c r="AD108"/>
  <c r="AE108"/>
  <c r="AA109"/>
  <c r="AC109"/>
  <c r="AD109"/>
  <c r="AE109"/>
  <c r="AA110"/>
  <c r="AB110" s="1"/>
  <c r="AC110"/>
  <c r="AD110"/>
  <c r="AE110"/>
  <c r="AA111"/>
  <c r="AC111"/>
  <c r="AD111"/>
  <c r="AE111"/>
  <c r="AA112"/>
  <c r="AB112" s="1"/>
  <c r="AC112"/>
  <c r="AD112"/>
  <c r="AE112"/>
  <c r="AA113"/>
  <c r="AB113" s="1"/>
  <c r="AC113"/>
  <c r="AD113"/>
  <c r="AE113"/>
  <c r="AG113"/>
  <c r="AA114"/>
  <c r="AC114"/>
  <c r="AD114"/>
  <c r="AE114"/>
  <c r="AA115"/>
  <c r="AB115" s="1"/>
  <c r="AC115"/>
  <c r="AD115"/>
  <c r="AE115"/>
  <c r="AA116"/>
  <c r="AB116" s="1"/>
  <c r="AC116"/>
  <c r="AD116"/>
  <c r="AE116"/>
  <c r="AA117"/>
  <c r="AB117" s="1"/>
  <c r="AC117"/>
  <c r="AD117"/>
  <c r="AE117"/>
  <c r="AG117"/>
  <c r="AI117" s="1"/>
  <c r="AA118"/>
  <c r="AC118"/>
  <c r="AD118"/>
  <c r="AE118"/>
  <c r="AA119"/>
  <c r="AC119"/>
  <c r="AD119"/>
  <c r="AE119"/>
  <c r="AA120"/>
  <c r="AB120" s="1"/>
  <c r="AC120"/>
  <c r="AD120"/>
  <c r="AE120"/>
  <c r="AA121"/>
  <c r="AB121" s="1"/>
  <c r="AC121"/>
  <c r="AD121"/>
  <c r="AE121"/>
  <c r="AG121"/>
  <c r="AA122"/>
  <c r="AC122"/>
  <c r="AD122"/>
  <c r="AE122"/>
  <c r="AA123"/>
  <c r="AC123"/>
  <c r="AD123"/>
  <c r="AE123"/>
  <c r="AA124"/>
  <c r="AC124"/>
  <c r="AD124"/>
  <c r="AE124"/>
  <c r="AA125"/>
  <c r="AB125" s="1"/>
  <c r="AC125"/>
  <c r="AD125"/>
  <c r="AE125"/>
  <c r="AA126"/>
  <c r="AB126" s="1"/>
  <c r="AC126"/>
  <c r="AD126"/>
  <c r="AE126"/>
  <c r="AA127"/>
  <c r="AC127"/>
  <c r="AD127"/>
  <c r="AE127"/>
  <c r="AA128"/>
  <c r="AC128"/>
  <c r="AD128"/>
  <c r="AE128"/>
  <c r="AA129"/>
  <c r="AC129"/>
  <c r="AD129"/>
  <c r="AE129"/>
  <c r="AA130"/>
  <c r="AB130" s="1"/>
  <c r="AC130"/>
  <c r="AD130"/>
  <c r="AE130"/>
  <c r="AA131"/>
  <c r="AC131"/>
  <c r="AD131"/>
  <c r="AE131"/>
  <c r="AA132"/>
  <c r="AC132"/>
  <c r="AD132"/>
  <c r="AE132"/>
  <c r="AA133"/>
  <c r="AC133"/>
  <c r="AD133"/>
  <c r="AE133"/>
  <c r="AA134"/>
  <c r="AC134"/>
  <c r="AD134"/>
  <c r="AE134"/>
  <c r="AA135"/>
  <c r="AC135"/>
  <c r="AD135"/>
  <c r="AE135"/>
  <c r="AA136"/>
  <c r="AF136" s="1"/>
  <c r="AC136"/>
  <c r="AD136"/>
  <c r="AE136"/>
  <c r="AA137"/>
  <c r="AB137" s="1"/>
  <c r="AC137"/>
  <c r="AD137"/>
  <c r="AE137"/>
  <c r="AA138"/>
  <c r="AC138"/>
  <c r="AD138"/>
  <c r="AE138"/>
  <c r="AA139"/>
  <c r="AC139"/>
  <c r="AD139"/>
  <c r="AE139"/>
  <c r="AA140"/>
  <c r="AF140" s="1"/>
  <c r="AC140"/>
  <c r="AD140"/>
  <c r="AE140"/>
  <c r="AA141"/>
  <c r="AC141"/>
  <c r="AD141"/>
  <c r="AE141"/>
  <c r="AA142"/>
  <c r="AB142" s="1"/>
  <c r="AC142"/>
  <c r="AD142"/>
  <c r="AE142"/>
  <c r="AA143"/>
  <c r="AC143"/>
  <c r="AD143"/>
  <c r="AE143"/>
  <c r="AA144"/>
  <c r="AF144" s="1"/>
  <c r="AC144"/>
  <c r="AD144"/>
  <c r="AE144"/>
  <c r="AA145"/>
  <c r="AB145" s="1"/>
  <c r="AC145"/>
  <c r="AD145"/>
  <c r="AE145"/>
  <c r="AA146"/>
  <c r="AF146" s="1"/>
  <c r="AC146"/>
  <c r="AD146"/>
  <c r="AE146"/>
  <c r="AA147"/>
  <c r="AF147" s="1"/>
  <c r="AC147"/>
  <c r="AD147"/>
  <c r="AE147"/>
  <c r="AA148"/>
  <c r="AF148" s="1"/>
  <c r="AC148"/>
  <c r="AD148"/>
  <c r="AE148"/>
  <c r="AA149"/>
  <c r="AB149" s="1"/>
  <c r="AC149"/>
  <c r="AD149"/>
  <c r="AE149"/>
  <c r="AA150"/>
  <c r="AC150"/>
  <c r="AD150"/>
  <c r="AE150"/>
  <c r="AA151"/>
  <c r="AF151" s="1"/>
  <c r="AC151"/>
  <c r="AD151"/>
  <c r="AE151"/>
  <c r="AA152"/>
  <c r="AF152" s="1"/>
  <c r="AC152"/>
  <c r="AD152"/>
  <c r="AE152"/>
  <c r="AA153"/>
  <c r="AC153"/>
  <c r="AD153"/>
  <c r="AE153"/>
  <c r="AA154"/>
  <c r="AC154"/>
  <c r="AD154"/>
  <c r="AE154"/>
  <c r="AA155"/>
  <c r="AC155"/>
  <c r="AD155"/>
  <c r="AE155"/>
  <c r="AA156"/>
  <c r="AC156"/>
  <c r="AD156"/>
  <c r="AE156"/>
  <c r="AA157"/>
  <c r="AF157" s="1"/>
  <c r="AC157"/>
  <c r="AD157"/>
  <c r="AE157"/>
  <c r="AA158"/>
  <c r="AC158"/>
  <c r="AD158"/>
  <c r="AE158"/>
  <c r="AA159"/>
  <c r="AF159" s="1"/>
  <c r="AC159"/>
  <c r="AD159"/>
  <c r="AE159"/>
  <c r="AA160"/>
  <c r="AC160"/>
  <c r="AD160"/>
  <c r="AE160"/>
  <c r="AA161"/>
  <c r="AC161"/>
  <c r="AD161"/>
  <c r="AE161"/>
  <c r="AA162"/>
  <c r="AC162"/>
  <c r="AD162"/>
  <c r="AE162"/>
  <c r="AA163"/>
  <c r="AC163"/>
  <c r="AD163"/>
  <c r="AE163"/>
  <c r="AA164"/>
  <c r="AF164" s="1"/>
  <c r="AC164"/>
  <c r="AD164"/>
  <c r="AE164"/>
  <c r="AA165"/>
  <c r="AC165"/>
  <c r="AD165"/>
  <c r="AE165"/>
  <c r="AA166"/>
  <c r="AB166" s="1"/>
  <c r="AC166"/>
  <c r="AD166"/>
  <c r="AE166"/>
  <c r="AA167"/>
  <c r="AB167" s="1"/>
  <c r="AC167"/>
  <c r="AD167"/>
  <c r="AE167"/>
  <c r="AA168"/>
  <c r="AF168" s="1"/>
  <c r="AC168"/>
  <c r="AD168"/>
  <c r="AE168"/>
  <c r="AA169"/>
  <c r="AB169" s="1"/>
  <c r="AC169"/>
  <c r="AD169"/>
  <c r="AE169"/>
  <c r="AA170"/>
  <c r="AB170" s="1"/>
  <c r="AC170"/>
  <c r="AD170"/>
  <c r="AE170"/>
  <c r="AA171"/>
  <c r="AB171" s="1"/>
  <c r="AC171"/>
  <c r="AD171"/>
  <c r="AE171"/>
  <c r="AA172"/>
  <c r="AF172" s="1"/>
  <c r="AC172"/>
  <c r="AD172"/>
  <c r="AE172"/>
  <c r="AA173"/>
  <c r="AC173"/>
  <c r="AD173"/>
  <c r="AE173"/>
  <c r="AA174"/>
  <c r="AC174"/>
  <c r="AD174"/>
  <c r="AE174"/>
  <c r="AA175"/>
  <c r="AC175"/>
  <c r="AD175"/>
  <c r="AE175"/>
  <c r="AA176"/>
  <c r="AF176" s="1"/>
  <c r="AC176"/>
  <c r="AD176"/>
  <c r="AE176"/>
  <c r="AA177"/>
  <c r="AC177"/>
  <c r="AD177"/>
  <c r="AE177"/>
  <c r="AA178"/>
  <c r="AB178" s="1"/>
  <c r="AC178"/>
  <c r="AD178"/>
  <c r="AE178"/>
  <c r="AA179"/>
  <c r="AB179" s="1"/>
  <c r="AN179" s="1"/>
  <c r="AC179"/>
  <c r="AD179"/>
  <c r="AE179"/>
  <c r="AA180"/>
  <c r="AB180" s="1"/>
  <c r="AC180"/>
  <c r="AD180"/>
  <c r="AE180"/>
  <c r="AA181"/>
  <c r="AB181" s="1"/>
  <c r="AN181" s="1"/>
  <c r="AC181"/>
  <c r="AD181"/>
  <c r="AE181"/>
  <c r="AA182"/>
  <c r="AC182"/>
  <c r="AD182"/>
  <c r="AE182"/>
  <c r="AA183"/>
  <c r="AB183" s="1"/>
  <c r="AN183" s="1"/>
  <c r="AC183"/>
  <c r="AD183"/>
  <c r="AE183"/>
  <c r="AA184"/>
  <c r="AB184" s="1"/>
  <c r="AN184" s="1"/>
  <c r="AC184"/>
  <c r="AD184"/>
  <c r="AE184"/>
  <c r="AA185"/>
  <c r="AL185" s="1"/>
  <c r="AC185"/>
  <c r="AD185"/>
  <c r="AE185"/>
  <c r="AG185"/>
  <c r="AI185" s="1"/>
  <c r="AA186"/>
  <c r="AC186"/>
  <c r="AD186"/>
  <c r="AE186"/>
  <c r="AA187"/>
  <c r="AB187" s="1"/>
  <c r="AN187" s="1"/>
  <c r="AC187"/>
  <c r="AD187"/>
  <c r="AE187"/>
  <c r="AA188"/>
  <c r="AC188"/>
  <c r="AD188"/>
  <c r="AE188"/>
  <c r="AA189"/>
  <c r="AB189" s="1"/>
  <c r="AC189"/>
  <c r="AD189"/>
  <c r="AE189"/>
  <c r="AA190"/>
  <c r="AC190"/>
  <c r="AD190"/>
  <c r="AE190"/>
  <c r="AA191"/>
  <c r="AC191"/>
  <c r="AD191"/>
  <c r="AE191"/>
  <c r="AA192"/>
  <c r="AC192"/>
  <c r="AD192"/>
  <c r="AE192"/>
  <c r="AA193"/>
  <c r="AL193" s="1"/>
  <c r="AC193"/>
  <c r="AD193"/>
  <c r="AE193"/>
  <c r="AG193"/>
  <c r="AI193" s="1"/>
  <c r="AA194"/>
  <c r="AB194" s="1"/>
  <c r="AC194"/>
  <c r="AD194"/>
  <c r="AE194"/>
  <c r="AA195"/>
  <c r="AB195" s="1"/>
  <c r="AN195" s="1"/>
  <c r="AC195"/>
  <c r="AD195"/>
  <c r="AE195"/>
  <c r="AA196"/>
  <c r="AC196"/>
  <c r="AD196"/>
  <c r="AE196"/>
  <c r="AA197"/>
  <c r="AG197" s="1"/>
  <c r="AI197" s="1"/>
  <c r="AC197"/>
  <c r="AD197"/>
  <c r="AE197"/>
  <c r="AA198"/>
  <c r="AC198"/>
  <c r="AD198"/>
  <c r="AE198"/>
  <c r="AA199"/>
  <c r="AC199"/>
  <c r="AD199"/>
  <c r="AE199"/>
  <c r="AG199"/>
  <c r="AA200"/>
  <c r="AB200" s="1"/>
  <c r="AC200"/>
  <c r="AD200"/>
  <c r="AE200"/>
  <c r="AA201"/>
  <c r="AB201" s="1"/>
  <c r="AC201"/>
  <c r="AD201"/>
  <c r="AE201"/>
  <c r="AG201"/>
  <c r="AI201" s="1"/>
  <c r="AA202"/>
  <c r="AC202"/>
  <c r="AD202"/>
  <c r="AE202"/>
  <c r="AA203"/>
  <c r="AB203" s="1"/>
  <c r="AN203" s="1"/>
  <c r="AC203"/>
  <c r="AD203"/>
  <c r="AE203"/>
  <c r="AA204"/>
  <c r="AB204" s="1"/>
  <c r="AC204"/>
  <c r="AD204"/>
  <c r="AE204"/>
  <c r="AA205"/>
  <c r="AC205"/>
  <c r="AD205"/>
  <c r="AE205"/>
  <c r="AA206"/>
  <c r="AC206"/>
  <c r="AD206"/>
  <c r="AE206"/>
  <c r="AA207"/>
  <c r="AC207"/>
  <c r="AD207"/>
  <c r="AE207"/>
  <c r="AG207"/>
  <c r="AI207" s="1"/>
  <c r="AA208"/>
  <c r="AC208"/>
  <c r="AD208"/>
  <c r="AE208"/>
  <c r="AA209"/>
  <c r="AL209" s="1"/>
  <c r="AC209"/>
  <c r="AD209"/>
  <c r="AE209"/>
  <c r="AG209"/>
  <c r="AA210"/>
  <c r="AC210"/>
  <c r="AD210"/>
  <c r="AE210"/>
  <c r="AA211"/>
  <c r="AC211"/>
  <c r="AD211"/>
  <c r="AE211"/>
  <c r="AG211"/>
  <c r="AA212"/>
  <c r="AB212" s="1"/>
  <c r="AC212"/>
  <c r="AD212"/>
  <c r="AE212"/>
  <c r="AA213"/>
  <c r="AG213" s="1"/>
  <c r="AC213"/>
  <c r="AD213"/>
  <c r="AE213"/>
  <c r="AA214"/>
  <c r="AC214"/>
  <c r="AD214"/>
  <c r="AE214"/>
  <c r="AA215"/>
  <c r="AC215"/>
  <c r="AD215"/>
  <c r="AE215"/>
  <c r="AG215"/>
  <c r="AA216"/>
  <c r="AB216" s="1"/>
  <c r="AC216"/>
  <c r="AD216"/>
  <c r="AE216"/>
  <c r="AA217"/>
  <c r="AC217"/>
  <c r="AD217"/>
  <c r="AE217"/>
  <c r="AG217"/>
  <c r="AA218"/>
  <c r="AK218"/>
  <c r="AC218"/>
  <c r="AD218"/>
  <c r="AE218"/>
  <c r="AF218"/>
  <c r="AA219"/>
  <c r="AG219" s="1"/>
  <c r="AC219"/>
  <c r="AD219"/>
  <c r="AE219"/>
  <c r="AA220"/>
  <c r="AC220"/>
  <c r="AD220"/>
  <c r="AE220"/>
  <c r="AA221"/>
  <c r="AC221"/>
  <c r="AD221"/>
  <c r="AE221"/>
  <c r="AG221"/>
  <c r="AA222"/>
  <c r="AC222"/>
  <c r="AD222"/>
  <c r="AE222"/>
  <c r="AA223"/>
  <c r="AC223"/>
  <c r="AD223"/>
  <c r="AE223"/>
  <c r="AG223"/>
  <c r="AI223" s="1"/>
  <c r="AA224"/>
  <c r="AK224"/>
  <c r="AC224"/>
  <c r="AD224"/>
  <c r="AE224"/>
  <c r="AA225"/>
  <c r="AC225"/>
  <c r="AD225"/>
  <c r="AE225"/>
  <c r="AA226"/>
  <c r="AC226"/>
  <c r="AD226"/>
  <c r="AE226"/>
  <c r="AA227"/>
  <c r="AC227"/>
  <c r="AD227"/>
  <c r="AE227"/>
  <c r="AG227"/>
  <c r="AA228"/>
  <c r="AC228"/>
  <c r="AD228"/>
  <c r="AE228"/>
  <c r="AA229"/>
  <c r="AC229"/>
  <c r="AD229"/>
  <c r="AE229"/>
  <c r="AA230"/>
  <c r="AC230"/>
  <c r="AD230"/>
  <c r="AE230"/>
  <c r="AA231"/>
  <c r="AC231"/>
  <c r="AD231"/>
  <c r="AE231"/>
  <c r="AG231"/>
  <c r="AA232"/>
  <c r="AF232" s="1"/>
  <c r="AC232"/>
  <c r="AD232"/>
  <c r="AE232"/>
  <c r="AK232"/>
  <c r="AA233"/>
  <c r="AG233" s="1"/>
  <c r="AC233"/>
  <c r="AD233"/>
  <c r="AE233"/>
  <c r="AA234"/>
  <c r="AF234" s="1"/>
  <c r="AC234"/>
  <c r="AD234"/>
  <c r="AE234"/>
  <c r="AK234"/>
  <c r="AA235"/>
  <c r="AC235"/>
  <c r="AD235"/>
  <c r="AE235"/>
  <c r="AG235"/>
  <c r="AA236"/>
  <c r="AC236"/>
  <c r="AD236"/>
  <c r="AE236"/>
  <c r="AA237"/>
  <c r="AB237" s="1"/>
  <c r="AC237"/>
  <c r="AD237"/>
  <c r="AE237"/>
  <c r="AA238"/>
  <c r="AB238" s="1"/>
  <c r="AC238"/>
  <c r="AD238"/>
  <c r="AE238"/>
  <c r="AA239"/>
  <c r="AG239" s="1"/>
  <c r="AC239"/>
  <c r="AD239"/>
  <c r="AE239"/>
  <c r="AA240"/>
  <c r="AC240"/>
  <c r="AD240"/>
  <c r="AE240"/>
  <c r="AA241"/>
  <c r="AC241"/>
  <c r="AD241"/>
  <c r="AE241"/>
  <c r="AG241"/>
  <c r="AA242"/>
  <c r="AK242"/>
  <c r="AC242"/>
  <c r="AD242"/>
  <c r="AE242"/>
  <c r="AF242"/>
  <c r="AA243"/>
  <c r="AG243" s="1"/>
  <c r="AI243" s="1"/>
  <c r="AC243"/>
  <c r="AD243"/>
  <c r="AE243"/>
  <c r="AA244"/>
  <c r="AB244" s="1"/>
  <c r="AC244"/>
  <c r="AD244"/>
  <c r="AE244"/>
  <c r="AA245"/>
  <c r="AC245"/>
  <c r="AD245"/>
  <c r="AE245"/>
  <c r="AG245"/>
  <c r="AA246"/>
  <c r="AC246"/>
  <c r="AD246"/>
  <c r="AE246"/>
  <c r="AA247"/>
  <c r="AC247"/>
  <c r="AD247"/>
  <c r="AE247"/>
  <c r="AA248"/>
  <c r="AC248"/>
  <c r="AD248"/>
  <c r="AE248"/>
  <c r="AA249"/>
  <c r="AC249"/>
  <c r="AD249"/>
  <c r="AE249"/>
  <c r="AG249"/>
  <c r="AA250"/>
  <c r="AB250" s="1"/>
  <c r="AN250" s="1"/>
  <c r="AC250"/>
  <c r="AD250"/>
  <c r="AE250"/>
  <c r="AA251"/>
  <c r="AC251"/>
  <c r="AD251"/>
  <c r="AE251"/>
  <c r="AA252"/>
  <c r="AB252" s="1"/>
  <c r="AC252"/>
  <c r="AD252"/>
  <c r="AE252"/>
  <c r="AA253"/>
  <c r="AC253"/>
  <c r="AD253"/>
  <c r="AE253"/>
  <c r="AG253"/>
  <c r="AA254"/>
  <c r="AF254" s="1"/>
  <c r="AC254"/>
  <c r="AD254"/>
  <c r="AE254"/>
  <c r="AA255"/>
  <c r="AC255"/>
  <c r="AD255"/>
  <c r="AE255"/>
  <c r="AG255"/>
  <c r="AI255" s="1"/>
  <c r="AA256"/>
  <c r="AK256"/>
  <c r="AC256"/>
  <c r="AD256"/>
  <c r="AE256"/>
  <c r="AA257"/>
  <c r="AC257"/>
  <c r="AD257"/>
  <c r="AE257"/>
  <c r="AG257"/>
  <c r="AA258"/>
  <c r="AK258"/>
  <c r="AC258"/>
  <c r="AD258"/>
  <c r="AE258"/>
  <c r="AF258"/>
  <c r="AA259"/>
  <c r="AG259" s="1"/>
  <c r="AI259" s="1"/>
  <c r="AC259"/>
  <c r="AD259"/>
  <c r="AE259"/>
  <c r="AA260"/>
  <c r="AC260"/>
  <c r="AD260"/>
  <c r="AE260"/>
  <c r="AA261"/>
  <c r="AC261"/>
  <c r="AD261"/>
  <c r="AE261"/>
  <c r="AG261"/>
  <c r="AA262"/>
  <c r="AC262"/>
  <c r="AD262"/>
  <c r="AE262"/>
  <c r="AA263"/>
  <c r="AF263" s="1"/>
  <c r="AC263"/>
  <c r="AD263"/>
  <c r="AE263"/>
  <c r="AA264"/>
  <c r="AF264" s="1"/>
  <c r="AC264"/>
  <c r="AD264"/>
  <c r="AE264"/>
  <c r="AA265"/>
  <c r="AF265" s="1"/>
  <c r="AC265"/>
  <c r="AD265"/>
  <c r="AE265"/>
  <c r="AH265"/>
  <c r="AA266"/>
  <c r="AF266" s="1"/>
  <c r="AC266"/>
  <c r="AD266"/>
  <c r="AE266"/>
  <c r="AA267"/>
  <c r="AF267" s="1"/>
  <c r="AC267"/>
  <c r="AD267"/>
  <c r="AE267"/>
  <c r="AA268"/>
  <c r="AB268" s="1"/>
  <c r="AC268"/>
  <c r="AD268"/>
  <c r="AE268"/>
  <c r="AA269"/>
  <c r="AC269"/>
  <c r="AD269"/>
  <c r="AE269"/>
  <c r="AA270"/>
  <c r="AC270"/>
  <c r="AD270"/>
  <c r="AE270"/>
  <c r="AF270"/>
  <c r="AA271"/>
  <c r="AC271"/>
  <c r="AD271"/>
  <c r="AE271"/>
  <c r="AA272"/>
  <c r="AF272" s="1"/>
  <c r="AC272"/>
  <c r="AD272"/>
  <c r="AE272"/>
  <c r="AA273"/>
  <c r="AC273"/>
  <c r="AD273"/>
  <c r="AE273"/>
  <c r="AA274"/>
  <c r="AF274" s="1"/>
  <c r="AC274"/>
  <c r="AD274"/>
  <c r="AE274"/>
  <c r="AA275"/>
  <c r="AB275" s="1"/>
  <c r="AC275"/>
  <c r="AD275"/>
  <c r="AE275"/>
  <c r="AA276"/>
  <c r="AC276"/>
  <c r="AD276"/>
  <c r="AE276"/>
  <c r="AA277"/>
  <c r="AC277"/>
  <c r="AD277"/>
  <c r="AE277"/>
  <c r="AA278"/>
  <c r="AF278" s="1"/>
  <c r="AC278"/>
  <c r="AD278"/>
  <c r="AE278"/>
  <c r="AA279"/>
  <c r="AC279"/>
  <c r="AD279"/>
  <c r="AE279"/>
  <c r="AA280"/>
  <c r="AB280" s="1"/>
  <c r="AC280"/>
  <c r="AD280"/>
  <c r="AE280"/>
  <c r="AA281"/>
  <c r="AC281"/>
  <c r="AD281"/>
  <c r="AE281"/>
  <c r="AA282"/>
  <c r="AF282" s="1"/>
  <c r="AC282"/>
  <c r="AD282"/>
  <c r="AE282"/>
  <c r="AA283"/>
  <c r="AC283"/>
  <c r="AD283"/>
  <c r="AE283"/>
  <c r="AA284"/>
  <c r="AF284" s="1"/>
  <c r="AC284"/>
  <c r="AD284"/>
  <c r="AE284"/>
  <c r="AA285"/>
  <c r="AC285"/>
  <c r="AD285"/>
  <c r="AE285"/>
  <c r="AL285"/>
  <c r="AA286"/>
  <c r="AC286"/>
  <c r="AD286"/>
  <c r="AE286"/>
  <c r="AA287"/>
  <c r="AC287"/>
  <c r="AD287"/>
  <c r="AE287"/>
  <c r="AA288"/>
  <c r="AF288" s="1"/>
  <c r="AC288"/>
  <c r="AD288"/>
  <c r="AE288"/>
  <c r="AA289"/>
  <c r="AC289"/>
  <c r="AD289"/>
  <c r="AE289"/>
  <c r="AA290"/>
  <c r="AC290"/>
  <c r="AD290"/>
  <c r="AE290"/>
  <c r="AA291"/>
  <c r="AC291"/>
  <c r="AD291"/>
  <c r="AE291"/>
  <c r="AA292"/>
  <c r="AB292" s="1"/>
  <c r="AC292"/>
  <c r="AD292"/>
  <c r="AE292"/>
  <c r="AA293"/>
  <c r="AF293" s="1"/>
  <c r="AC293"/>
  <c r="AD293"/>
  <c r="AE293"/>
  <c r="AH293"/>
  <c r="AA294"/>
  <c r="AF294" s="1"/>
  <c r="AC294"/>
  <c r="AD294"/>
  <c r="AE294"/>
  <c r="AA295"/>
  <c r="AC295"/>
  <c r="AD295"/>
  <c r="AE295"/>
  <c r="AA296"/>
  <c r="AF296" s="1"/>
  <c r="AC296"/>
  <c r="AD296"/>
  <c r="AE296"/>
  <c r="AA297"/>
  <c r="AC297"/>
  <c r="AD297"/>
  <c r="AE297"/>
  <c r="AA298"/>
  <c r="AF298" s="1"/>
  <c r="AC298"/>
  <c r="AD298"/>
  <c r="AE298"/>
  <c r="AA299"/>
  <c r="AB299" s="1"/>
  <c r="AC299"/>
  <c r="AD299"/>
  <c r="AE299"/>
  <c r="AA300"/>
  <c r="AC300"/>
  <c r="AD300"/>
  <c r="AE300"/>
  <c r="AA301"/>
  <c r="AF301" s="1"/>
  <c r="AC301"/>
  <c r="AD301"/>
  <c r="AE301"/>
  <c r="AA302"/>
  <c r="AC302"/>
  <c r="AD302"/>
  <c r="AE302"/>
  <c r="AA303"/>
  <c r="AC303"/>
  <c r="AD303"/>
  <c r="AE303"/>
  <c r="AA304"/>
  <c r="AC304"/>
  <c r="AD304"/>
  <c r="AE304"/>
  <c r="AA305"/>
  <c r="AB305" s="1"/>
  <c r="AC305"/>
  <c r="AD305"/>
  <c r="AE305"/>
  <c r="AA306"/>
  <c r="AC306"/>
  <c r="AD306"/>
  <c r="AE306"/>
  <c r="AA307"/>
  <c r="AC307"/>
  <c r="AD307"/>
  <c r="AE307"/>
  <c r="AA308"/>
  <c r="AF308" s="1"/>
  <c r="AC308"/>
  <c r="AD308"/>
  <c r="AE308"/>
  <c r="AA309"/>
  <c r="AB309" s="1"/>
  <c r="AC309"/>
  <c r="AD309"/>
  <c r="AE309"/>
  <c r="AA310"/>
  <c r="AC310"/>
  <c r="AD310"/>
  <c r="AE310"/>
  <c r="AA311"/>
  <c r="AB311" s="1"/>
  <c r="AC311"/>
  <c r="AD311"/>
  <c r="AE311"/>
  <c r="AA312"/>
  <c r="AC312"/>
  <c r="AD312"/>
  <c r="AE312"/>
  <c r="AA313"/>
  <c r="AB313" s="1"/>
  <c r="AC313"/>
  <c r="AD313"/>
  <c r="AE313"/>
  <c r="AA314"/>
  <c r="AC314"/>
  <c r="AD314"/>
  <c r="AE314"/>
  <c r="AA315"/>
  <c r="AF315" s="1"/>
  <c r="AC315"/>
  <c r="AD315"/>
  <c r="AE315"/>
  <c r="AH315"/>
  <c r="AA316"/>
  <c r="AC316"/>
  <c r="AD316"/>
  <c r="AE316"/>
  <c r="AA317"/>
  <c r="AC317"/>
  <c r="AD317"/>
  <c r="AE317"/>
  <c r="AA318"/>
  <c r="AC318"/>
  <c r="AD318"/>
  <c r="AE318"/>
  <c r="AA319"/>
  <c r="AB319" s="1"/>
  <c r="AC319"/>
  <c r="AD319"/>
  <c r="AE319"/>
  <c r="AA320"/>
  <c r="AC320"/>
  <c r="AD320"/>
  <c r="AE320"/>
  <c r="AA321"/>
  <c r="AF321" s="1"/>
  <c r="AC321"/>
  <c r="AD321"/>
  <c r="AE321"/>
  <c r="AA322"/>
  <c r="AC322"/>
  <c r="AD322"/>
  <c r="AE322"/>
  <c r="AA323"/>
  <c r="AF323" s="1"/>
  <c r="AC323"/>
  <c r="AD323"/>
  <c r="AE323"/>
  <c r="AA324"/>
  <c r="AF324" s="1"/>
  <c r="AC324"/>
  <c r="AD324"/>
  <c r="AE324"/>
  <c r="AA325"/>
  <c r="AF325" s="1"/>
  <c r="AC325"/>
  <c r="AD325"/>
  <c r="AE325"/>
  <c r="AH325"/>
  <c r="AA326"/>
  <c r="AC326"/>
  <c r="AD326"/>
  <c r="AE326"/>
  <c r="AA327"/>
  <c r="AF327" s="1"/>
  <c r="AC327"/>
  <c r="AD327"/>
  <c r="AE327"/>
  <c r="AH327"/>
  <c r="AA328"/>
  <c r="AF328" s="1"/>
  <c r="AC328"/>
  <c r="AD328"/>
  <c r="AE328"/>
  <c r="AA329"/>
  <c r="AF329" s="1"/>
  <c r="AC329"/>
  <c r="AD329"/>
  <c r="AE329"/>
  <c r="AA330"/>
  <c r="AF330" s="1"/>
  <c r="AC330"/>
  <c r="AD330"/>
  <c r="AE330"/>
  <c r="AA331"/>
  <c r="AB331" s="1"/>
  <c r="AC331"/>
  <c r="AD331"/>
  <c r="AE331"/>
  <c r="AA332"/>
  <c r="AF332" s="1"/>
  <c r="AC332"/>
  <c r="AD332"/>
  <c r="AE332"/>
  <c r="AA333"/>
  <c r="AC333"/>
  <c r="AD333"/>
  <c r="AE333"/>
  <c r="AA334"/>
  <c r="AF334" s="1"/>
  <c r="AC334"/>
  <c r="AD334"/>
  <c r="AE334"/>
  <c r="AA335"/>
  <c r="AB335" s="1"/>
  <c r="AC335"/>
  <c r="AD335"/>
  <c r="AE335"/>
  <c r="AA336"/>
  <c r="AC336"/>
  <c r="AD336"/>
  <c r="AE336"/>
  <c r="AA337"/>
  <c r="AF337" s="1"/>
  <c r="AC337"/>
  <c r="AD337"/>
  <c r="AE337"/>
  <c r="AA338"/>
  <c r="AF338" s="1"/>
  <c r="AC338"/>
  <c r="AD338"/>
  <c r="AE338"/>
  <c r="AA339"/>
  <c r="AF339" s="1"/>
  <c r="AC339"/>
  <c r="AD339"/>
  <c r="AE339"/>
  <c r="AH339"/>
  <c r="AA340"/>
  <c r="AF340" s="1"/>
  <c r="AC340"/>
  <c r="AD340"/>
  <c r="AE340"/>
  <c r="AA341"/>
  <c r="AF341" s="1"/>
  <c r="AC341"/>
  <c r="AD341"/>
  <c r="AE341"/>
  <c r="AA342"/>
  <c r="AF342" s="1"/>
  <c r="AC342"/>
  <c r="AD342"/>
  <c r="AE342"/>
  <c r="AA343"/>
  <c r="AB343" s="1"/>
  <c r="AC343"/>
  <c r="AD343"/>
  <c r="AE343"/>
  <c r="AA344"/>
  <c r="AF344" s="1"/>
  <c r="AC344"/>
  <c r="AD344"/>
  <c r="AE344"/>
  <c r="AA345"/>
  <c r="AC345"/>
  <c r="AD345"/>
  <c r="AE345"/>
  <c r="AA346"/>
  <c r="AF346" s="1"/>
  <c r="AC346"/>
  <c r="AD346"/>
  <c r="AE346"/>
  <c r="AA347"/>
  <c r="AC347"/>
  <c r="AD347"/>
  <c r="AE347"/>
  <c r="AA348"/>
  <c r="AF348" s="1"/>
  <c r="AC348"/>
  <c r="AD348"/>
  <c r="AE348"/>
  <c r="AA349"/>
  <c r="AC349"/>
  <c r="AD349"/>
  <c r="AE349"/>
  <c r="AA350"/>
  <c r="AF350" s="1"/>
  <c r="AC350"/>
  <c r="AD350"/>
  <c r="AE350"/>
  <c r="AA351"/>
  <c r="AB351" s="1"/>
  <c r="AC351"/>
  <c r="AD351"/>
  <c r="AE351"/>
  <c r="AA352"/>
  <c r="AC352"/>
  <c r="AD352"/>
  <c r="AE352"/>
  <c r="AA353"/>
  <c r="AF353" s="1"/>
  <c r="AC353"/>
  <c r="AD353"/>
  <c r="AE353"/>
  <c r="AH353"/>
  <c r="AA354"/>
  <c r="AF354" s="1"/>
  <c r="AC354"/>
  <c r="AD354"/>
  <c r="AE354"/>
  <c r="AA355"/>
  <c r="AC355"/>
  <c r="AD355"/>
  <c r="AE355"/>
  <c r="AF355"/>
  <c r="AA356"/>
  <c r="AF356" s="1"/>
  <c r="AC356"/>
  <c r="AD356"/>
  <c r="AE356"/>
  <c r="AA357"/>
  <c r="AC357"/>
  <c r="AD357"/>
  <c r="AE357"/>
  <c r="AA358"/>
  <c r="AC358"/>
  <c r="AD358"/>
  <c r="AE358"/>
  <c r="AA359"/>
  <c r="AF359" s="1"/>
  <c r="AC359"/>
  <c r="AD359"/>
  <c r="AE359"/>
  <c r="AA360"/>
  <c r="AC360"/>
  <c r="AD360"/>
  <c r="AE360"/>
  <c r="AA361"/>
  <c r="AF361" s="1"/>
  <c r="AC361"/>
  <c r="AD361"/>
  <c r="AE361"/>
  <c r="AA362"/>
  <c r="AC362"/>
  <c r="AD362"/>
  <c r="AE362"/>
  <c r="AA363"/>
  <c r="AB363" s="1"/>
  <c r="AN363" s="1"/>
  <c r="AC363"/>
  <c r="AD363"/>
  <c r="AE363"/>
  <c r="AA364"/>
  <c r="AG364" s="1"/>
  <c r="AC364"/>
  <c r="AD364"/>
  <c r="AE364"/>
  <c r="AA365"/>
  <c r="AB365" s="1"/>
  <c r="AN365" s="1"/>
  <c r="AC365"/>
  <c r="AD365"/>
  <c r="AE365"/>
  <c r="AA366"/>
  <c r="AC366"/>
  <c r="AD366"/>
  <c r="AE366"/>
  <c r="AG366"/>
  <c r="AA367"/>
  <c r="AC367"/>
  <c r="AD367"/>
  <c r="AE367"/>
  <c r="AA368"/>
  <c r="AC368"/>
  <c r="AD368"/>
  <c r="AE368"/>
  <c r="AA369"/>
  <c r="AB369" s="1"/>
  <c r="AN369" s="1"/>
  <c r="AC369"/>
  <c r="AD369"/>
  <c r="AE369"/>
  <c r="AA370"/>
  <c r="AK370" s="1"/>
  <c r="AC370"/>
  <c r="AD370"/>
  <c r="AE370"/>
  <c r="AG370"/>
  <c r="AA371"/>
  <c r="AC371"/>
  <c r="AD371"/>
  <c r="AE371"/>
  <c r="AG371"/>
  <c r="AA372"/>
  <c r="AB372" s="1"/>
  <c r="AN372" s="1"/>
  <c r="AC372"/>
  <c r="AD372"/>
  <c r="AE372"/>
  <c r="AA373"/>
  <c r="AO373" s="1"/>
  <c r="AC373"/>
  <c r="AD373"/>
  <c r="AE373"/>
  <c r="AG373"/>
  <c r="AI373" s="1"/>
  <c r="AA374"/>
  <c r="AC374"/>
  <c r="AD374"/>
  <c r="AE374"/>
  <c r="AA375"/>
  <c r="AB375" s="1"/>
  <c r="AN375" s="1"/>
  <c r="AC375"/>
  <c r="AD375"/>
  <c r="AE375"/>
  <c r="AA376"/>
  <c r="AC376"/>
  <c r="AD376"/>
  <c r="AE376"/>
  <c r="AG376"/>
  <c r="AA377"/>
  <c r="AB377" s="1"/>
  <c r="AC377"/>
  <c r="AD377"/>
  <c r="AE377"/>
  <c r="AA378"/>
  <c r="AK378" s="1"/>
  <c r="AC378"/>
  <c r="AD378"/>
  <c r="AE378"/>
  <c r="AA379"/>
  <c r="AC379"/>
  <c r="AD379"/>
  <c r="AE379"/>
  <c r="AG379"/>
  <c r="AI379" s="1"/>
  <c r="AA380"/>
  <c r="AK380" s="1"/>
  <c r="AC380"/>
  <c r="AD380"/>
  <c r="AE380"/>
  <c r="AA381"/>
  <c r="AO381" s="1"/>
  <c r="AC381"/>
  <c r="AD381"/>
  <c r="AE381"/>
  <c r="AG381"/>
  <c r="AI381" s="1"/>
  <c r="AA382"/>
  <c r="AK382" s="1"/>
  <c r="AC382"/>
  <c r="AD382"/>
  <c r="AE382"/>
  <c r="AG382"/>
  <c r="AA383"/>
  <c r="AC383"/>
  <c r="AD383"/>
  <c r="AE383"/>
  <c r="AG383"/>
  <c r="AA384"/>
  <c r="AC384"/>
  <c r="AD384"/>
  <c r="AE384"/>
  <c r="AA385"/>
  <c r="AB385" s="1"/>
  <c r="AN385" s="1"/>
  <c r="AC385"/>
  <c r="AD385"/>
  <c r="AE385"/>
  <c r="AA386"/>
  <c r="AC386"/>
  <c r="AD386"/>
  <c r="AE386"/>
  <c r="AA387"/>
  <c r="AC387"/>
  <c r="AD387"/>
  <c r="AE387"/>
  <c r="AG387"/>
  <c r="AI387" s="1"/>
  <c r="AA388"/>
  <c r="AK388" s="1"/>
  <c r="AC388"/>
  <c r="AD388"/>
  <c r="AE388"/>
  <c r="AG388"/>
  <c r="AI388" s="1"/>
  <c r="AA389"/>
  <c r="AB389" s="1"/>
  <c r="AN389" s="1"/>
  <c r="AC389"/>
  <c r="AD389"/>
  <c r="AE389"/>
  <c r="AA390"/>
  <c r="AK390" s="1"/>
  <c r="AC390"/>
  <c r="AD390"/>
  <c r="AE390"/>
  <c r="AG390"/>
  <c r="AA391"/>
  <c r="AC391"/>
  <c r="AD391"/>
  <c r="AE391"/>
  <c r="AG391"/>
  <c r="AA392"/>
  <c r="AB392" s="1"/>
  <c r="AN392" s="1"/>
  <c r="AC392"/>
  <c r="AD392"/>
  <c r="AE392"/>
  <c r="AA393"/>
  <c r="AC393"/>
  <c r="AD393"/>
  <c r="AE393"/>
  <c r="AG393"/>
  <c r="AA394"/>
  <c r="AB394" s="1"/>
  <c r="AN394" s="1"/>
  <c r="AC394"/>
  <c r="AD394"/>
  <c r="AE394"/>
  <c r="AA395"/>
  <c r="AC395"/>
  <c r="AD395"/>
  <c r="AE395"/>
  <c r="AG395"/>
  <c r="AA396"/>
  <c r="AB396" s="1"/>
  <c r="AN396" s="1"/>
  <c r="AC396"/>
  <c r="AD396"/>
  <c r="AE396"/>
  <c r="AA397"/>
  <c r="AO397" s="1"/>
  <c r="AC397"/>
  <c r="AD397"/>
  <c r="AE397"/>
  <c r="AA398"/>
  <c r="AK398" s="1"/>
  <c r="AC398"/>
  <c r="AD398"/>
  <c r="AE398"/>
  <c r="AG398"/>
  <c r="AA399"/>
  <c r="AC399"/>
  <c r="AD399"/>
  <c r="AE399"/>
  <c r="AG399"/>
  <c r="AI399" s="1"/>
  <c r="AA400"/>
  <c r="AK400" s="1"/>
  <c r="AC400"/>
  <c r="AD400"/>
  <c r="AE400"/>
  <c r="AA401"/>
  <c r="AB401" s="1"/>
  <c r="AN401" s="1"/>
  <c r="AC401"/>
  <c r="AD401"/>
  <c r="AE401"/>
  <c r="AA402"/>
  <c r="AB402" s="1"/>
  <c r="AN402" s="1"/>
  <c r="AC402"/>
  <c r="AD402"/>
  <c r="AE402"/>
  <c r="AA403"/>
  <c r="AC403"/>
  <c r="AD403"/>
  <c r="AE403"/>
  <c r="AG403"/>
  <c r="AI403" s="1"/>
  <c r="AA404"/>
  <c r="AG404" s="1"/>
  <c r="AC404"/>
  <c r="AD404"/>
  <c r="AE404"/>
  <c r="AA405"/>
  <c r="AC405"/>
  <c r="AD405"/>
  <c r="AE405"/>
  <c r="AG405"/>
  <c r="AA406"/>
  <c r="AC406"/>
  <c r="AD406"/>
  <c r="AE406"/>
  <c r="AG406"/>
  <c r="AI406" s="1"/>
  <c r="AA407"/>
  <c r="AC407"/>
  <c r="AD407"/>
  <c r="AE407"/>
  <c r="AG407"/>
  <c r="AI407" s="1"/>
  <c r="AA408"/>
  <c r="AC408"/>
  <c r="AD408"/>
  <c r="AE408"/>
  <c r="AA409"/>
  <c r="AB409" s="1"/>
  <c r="AN409" s="1"/>
  <c r="AC409"/>
  <c r="AD409"/>
  <c r="AE409"/>
  <c r="AA410"/>
  <c r="AC410"/>
  <c r="AD410"/>
  <c r="AE410"/>
  <c r="AG410"/>
  <c r="AI410" s="1"/>
  <c r="AA411"/>
  <c r="AB411" s="1"/>
  <c r="AN411" s="1"/>
  <c r="AC411"/>
  <c r="AD411"/>
  <c r="AE411"/>
  <c r="AA412"/>
  <c r="AC412"/>
  <c r="AD412"/>
  <c r="AE412"/>
  <c r="AA413"/>
  <c r="AB413" s="1"/>
  <c r="AN413" s="1"/>
  <c r="AC413"/>
  <c r="AD413"/>
  <c r="AE413"/>
  <c r="AA414"/>
  <c r="AC414"/>
  <c r="AD414"/>
  <c r="AE414"/>
  <c r="AA415"/>
  <c r="AC415"/>
  <c r="AD415"/>
  <c r="AE415"/>
  <c r="AA416"/>
  <c r="AC416"/>
  <c r="AD416"/>
  <c r="AE416"/>
  <c r="AA417"/>
  <c r="AC417"/>
  <c r="AD417"/>
  <c r="AE417"/>
  <c r="AG417"/>
  <c r="AA418"/>
  <c r="AC418"/>
  <c r="AD418"/>
  <c r="AE418"/>
  <c r="AA419"/>
  <c r="AC419"/>
  <c r="AD419"/>
  <c r="AE419"/>
  <c r="AG419"/>
  <c r="AI419" s="1"/>
  <c r="AA420"/>
  <c r="AC420"/>
  <c r="AD420"/>
  <c r="AE420"/>
  <c r="AA421"/>
  <c r="AC421"/>
  <c r="AD421"/>
  <c r="AE421"/>
  <c r="AG421"/>
  <c r="AI421" s="1"/>
  <c r="AA422"/>
  <c r="AK422" s="1"/>
  <c r="AC422"/>
  <c r="AD422"/>
  <c r="AE422"/>
  <c r="AG422"/>
  <c r="AI422" s="1"/>
  <c r="AA423"/>
  <c r="AB423" s="1"/>
  <c r="AN423" s="1"/>
  <c r="AC423"/>
  <c r="AD423"/>
  <c r="AE423"/>
  <c r="AA424"/>
  <c r="AG424" s="1"/>
  <c r="AC424"/>
  <c r="AD424"/>
  <c r="AE424"/>
  <c r="AA425"/>
  <c r="AC425"/>
  <c r="AD425"/>
  <c r="AE425"/>
  <c r="AG425"/>
  <c r="AA426"/>
  <c r="AC426"/>
  <c r="AD426"/>
  <c r="AE426"/>
  <c r="AG426"/>
  <c r="AI426" s="1"/>
  <c r="AA427"/>
  <c r="AB427" s="1"/>
  <c r="AN427" s="1"/>
  <c r="AC427"/>
  <c r="AD427"/>
  <c r="AE427"/>
  <c r="AA428"/>
  <c r="AG428" s="1"/>
  <c r="AC428"/>
  <c r="AD428"/>
  <c r="AE428"/>
  <c r="AA429"/>
  <c r="AB429" s="1"/>
  <c r="AN429" s="1"/>
  <c r="AC429"/>
  <c r="AD429"/>
  <c r="AE429"/>
  <c r="AA430"/>
  <c r="AK430" s="1"/>
  <c r="AC430"/>
  <c r="AD430"/>
  <c r="AE430"/>
  <c r="AG430"/>
  <c r="AI430" s="1"/>
  <c r="AA431"/>
  <c r="AB431" s="1"/>
  <c r="AC431"/>
  <c r="AD431"/>
  <c r="AE431"/>
  <c r="AA432"/>
  <c r="AB432" s="1"/>
  <c r="AN432" s="1"/>
  <c r="AC432"/>
  <c r="AD432"/>
  <c r="AE432"/>
  <c r="AA433"/>
  <c r="AC433"/>
  <c r="AD433"/>
  <c r="AE433"/>
  <c r="AA434"/>
  <c r="AG434" s="1"/>
  <c r="AC434"/>
  <c r="AD434"/>
  <c r="AE434"/>
  <c r="AA435"/>
  <c r="AB435" s="1"/>
  <c r="AC435"/>
  <c r="AD435"/>
  <c r="AE435"/>
  <c r="AA436"/>
  <c r="AC436"/>
  <c r="AD436"/>
  <c r="AE436"/>
  <c r="AG436"/>
  <c r="AA437"/>
  <c r="AB437" s="1"/>
  <c r="AC437"/>
  <c r="AD437"/>
  <c r="AE437"/>
  <c r="AA438"/>
  <c r="AC438"/>
  <c r="AD438"/>
  <c r="AE438"/>
  <c r="AG438"/>
  <c r="AA439"/>
  <c r="AC439"/>
  <c r="AD439"/>
  <c r="AE439"/>
  <c r="AA440"/>
  <c r="AC440"/>
  <c r="AD440"/>
  <c r="AE440"/>
  <c r="AG440"/>
  <c r="AI440" s="1"/>
  <c r="AA441"/>
  <c r="AC441"/>
  <c r="AD441"/>
  <c r="AE441"/>
  <c r="AA442"/>
  <c r="AM442" s="1"/>
  <c r="AC442"/>
  <c r="AD442"/>
  <c r="AE442"/>
  <c r="AA443"/>
  <c r="AB443" s="1"/>
  <c r="AC443"/>
  <c r="AD443"/>
  <c r="AE443"/>
  <c r="AA444"/>
  <c r="AC444"/>
  <c r="AD444"/>
  <c r="AE444"/>
  <c r="AG444"/>
  <c r="AA445"/>
  <c r="AC445"/>
  <c r="AD445"/>
  <c r="AE445"/>
  <c r="AA446"/>
  <c r="AC446"/>
  <c r="AD446"/>
  <c r="AE446"/>
  <c r="AG446"/>
  <c r="AI446" s="1"/>
  <c r="AA447"/>
  <c r="AC447"/>
  <c r="AD447"/>
  <c r="AE447"/>
  <c r="AA448"/>
  <c r="AG448" s="1"/>
  <c r="AC448"/>
  <c r="AD448"/>
  <c r="AE448"/>
  <c r="AA449"/>
  <c r="AB449" s="1"/>
  <c r="AC449"/>
  <c r="AD449"/>
  <c r="AE449"/>
  <c r="AA450"/>
  <c r="AM450" s="1"/>
  <c r="AC450"/>
  <c r="AD450"/>
  <c r="AE450"/>
  <c r="AG450"/>
  <c r="AI450" s="1"/>
  <c r="AA451"/>
  <c r="AC451"/>
  <c r="AD451"/>
  <c r="AE451"/>
  <c r="AA452"/>
  <c r="AC452"/>
  <c r="AD452"/>
  <c r="AE452"/>
  <c r="AG452"/>
  <c r="AI452" s="1"/>
  <c r="AA453"/>
  <c r="AC453"/>
  <c r="AD453"/>
  <c r="AE453"/>
  <c r="AA454"/>
  <c r="AG454" s="1"/>
  <c r="AI454" s="1"/>
  <c r="AC454"/>
  <c r="AD454"/>
  <c r="AE454"/>
  <c r="AA455"/>
  <c r="AC455"/>
  <c r="AD455"/>
  <c r="AE455"/>
  <c r="AA456"/>
  <c r="AC456"/>
  <c r="AD456"/>
  <c r="AE456"/>
  <c r="AG456"/>
  <c r="AI456" s="1"/>
  <c r="AA457"/>
  <c r="AC457"/>
  <c r="AD457"/>
  <c r="AE457"/>
  <c r="AA458"/>
  <c r="AC458"/>
  <c r="AD458"/>
  <c r="AE458"/>
  <c r="AG458"/>
  <c r="AI458" s="1"/>
  <c r="AA459"/>
  <c r="AC459"/>
  <c r="AD459"/>
  <c r="AE459"/>
  <c r="AA460"/>
  <c r="AB460" s="1"/>
  <c r="AC460"/>
  <c r="AD460"/>
  <c r="AE460"/>
  <c r="AA461"/>
  <c r="AC461"/>
  <c r="AD461"/>
  <c r="AE461"/>
  <c r="AA462"/>
  <c r="AC462"/>
  <c r="AD462"/>
  <c r="AE462"/>
  <c r="AA463"/>
  <c r="AC463"/>
  <c r="AD463"/>
  <c r="AE463"/>
  <c r="AA464"/>
  <c r="AC464"/>
  <c r="AD464"/>
  <c r="AE464"/>
  <c r="AG464"/>
  <c r="AI464" s="1"/>
  <c r="AA465"/>
  <c r="AC465"/>
  <c r="AD465"/>
  <c r="AE465"/>
  <c r="AA466"/>
  <c r="AC466"/>
  <c r="AD466"/>
  <c r="AE466"/>
  <c r="AG466"/>
  <c r="AA467"/>
  <c r="AB467" s="1"/>
  <c r="AC467"/>
  <c r="AD467"/>
  <c r="AE467"/>
  <c r="AA468"/>
  <c r="AC468"/>
  <c r="AD468"/>
  <c r="AE468"/>
  <c r="AG468"/>
  <c r="AA469"/>
  <c r="AB469" s="1"/>
  <c r="AC469"/>
  <c r="AD469"/>
  <c r="AE469"/>
  <c r="AA470"/>
  <c r="AG470" s="1"/>
  <c r="AC470"/>
  <c r="AD470"/>
  <c r="AE470"/>
  <c r="AA471"/>
  <c r="AB471" s="1"/>
  <c r="AC471"/>
  <c r="AD471"/>
  <c r="AE471"/>
  <c r="AA472"/>
  <c r="AC472"/>
  <c r="AD472"/>
  <c r="AE472"/>
  <c r="AG472"/>
  <c r="AI472" s="1"/>
  <c r="AA473"/>
  <c r="AC473"/>
  <c r="AD473"/>
  <c r="AE473"/>
  <c r="AA474"/>
  <c r="AC474"/>
  <c r="AD474"/>
  <c r="AE474"/>
  <c r="AG474"/>
  <c r="AI474" s="1"/>
  <c r="AA475"/>
  <c r="AB475" s="1"/>
  <c r="AC475"/>
  <c r="AD475"/>
  <c r="AE475"/>
  <c r="AA476"/>
  <c r="AC476"/>
  <c r="AD476"/>
  <c r="AE476"/>
  <c r="AG476"/>
  <c r="AI476" s="1"/>
  <c r="AA477"/>
  <c r="AB477" s="1"/>
  <c r="AC477"/>
  <c r="AD477"/>
  <c r="AE477"/>
  <c r="AA478"/>
  <c r="AG478" s="1"/>
  <c r="AI478" s="1"/>
  <c r="AC478"/>
  <c r="AD478"/>
  <c r="AE478"/>
  <c r="AA479"/>
  <c r="AC479"/>
  <c r="AD479"/>
  <c r="AE479"/>
  <c r="AA480"/>
  <c r="AB480" s="1"/>
  <c r="AC480"/>
  <c r="AD480"/>
  <c r="AE480"/>
  <c r="AA481"/>
  <c r="AB481" s="1"/>
  <c r="AC481"/>
  <c r="AD481"/>
  <c r="AE481"/>
  <c r="AA482"/>
  <c r="AC482"/>
  <c r="AD482"/>
  <c r="AE482"/>
  <c r="AG482"/>
  <c r="AI482" s="1"/>
  <c r="AA483"/>
  <c r="AC483"/>
  <c r="AD483"/>
  <c r="AE483"/>
  <c r="AA484"/>
  <c r="AC484"/>
  <c r="AD484"/>
  <c r="AE484"/>
  <c r="AG484"/>
  <c r="AI484" s="1"/>
  <c r="AA485"/>
  <c r="AC485"/>
  <c r="AD485"/>
  <c r="AE485"/>
  <c r="AA486"/>
  <c r="AG486" s="1"/>
  <c r="AC486"/>
  <c r="AD486"/>
  <c r="AE486"/>
  <c r="AA487"/>
  <c r="AB487" s="1"/>
  <c r="AC487"/>
  <c r="AD487"/>
  <c r="AE487"/>
  <c r="AA488"/>
  <c r="AC488"/>
  <c r="AD488"/>
  <c r="AE488"/>
  <c r="AG488"/>
  <c r="AA489"/>
  <c r="AC489"/>
  <c r="AD489"/>
  <c r="AE489"/>
  <c r="AA490"/>
  <c r="AB490" s="1"/>
  <c r="AN490" s="1"/>
  <c r="AC490"/>
  <c r="AD490"/>
  <c r="AE490"/>
  <c r="AA491"/>
  <c r="AC491"/>
  <c r="AD491"/>
  <c r="AE491"/>
  <c r="AA492"/>
  <c r="AB492" s="1"/>
  <c r="AC492"/>
  <c r="AD492"/>
  <c r="AE492"/>
  <c r="AA493"/>
  <c r="AC493"/>
  <c r="AD493"/>
  <c r="AE493"/>
  <c r="AA494"/>
  <c r="AG494" s="1"/>
  <c r="AI494" s="1"/>
  <c r="AC494"/>
  <c r="AD494"/>
  <c r="AE494"/>
  <c r="AA495"/>
  <c r="AB495" s="1"/>
  <c r="AC495"/>
  <c r="AD495"/>
  <c r="AE495"/>
  <c r="AA496"/>
  <c r="AC496"/>
  <c r="AD496"/>
  <c r="AE496"/>
  <c r="AG496"/>
  <c r="AI496" s="1"/>
  <c r="AA497"/>
  <c r="AB497" s="1"/>
  <c r="AC497"/>
  <c r="AD497"/>
  <c r="AE497"/>
  <c r="AA498"/>
  <c r="AB498" s="1"/>
  <c r="AN498" s="1"/>
  <c r="AC498"/>
  <c r="AD498"/>
  <c r="AE498"/>
  <c r="AA499"/>
  <c r="AB499" s="1"/>
  <c r="AC499"/>
  <c r="AD499"/>
  <c r="AE499"/>
  <c r="AA500"/>
  <c r="AB500" s="1"/>
  <c r="AN500" s="1"/>
  <c r="AC500"/>
  <c r="AD500"/>
  <c r="AE500"/>
  <c r="AA501"/>
  <c r="AB501" s="1"/>
  <c r="AC501"/>
  <c r="AD501"/>
  <c r="AE501"/>
  <c r="AA502"/>
  <c r="AG502" s="1"/>
  <c r="AC502"/>
  <c r="AD502"/>
  <c r="AE502"/>
  <c r="AA503"/>
  <c r="AC503"/>
  <c r="AD503"/>
  <c r="AE503"/>
  <c r="AA504"/>
  <c r="AC504"/>
  <c r="AD504"/>
  <c r="AE504"/>
  <c r="AG504"/>
  <c r="AA505"/>
  <c r="AB505" s="1"/>
  <c r="AC505"/>
  <c r="AD505"/>
  <c r="AE505"/>
  <c r="AA506"/>
  <c r="AB506" s="1"/>
  <c r="AC506"/>
  <c r="AD506"/>
  <c r="AE506"/>
  <c r="AG506"/>
  <c r="AI506" s="1"/>
  <c r="AA507"/>
  <c r="AB507" s="1"/>
  <c r="AC507"/>
  <c r="AD507"/>
  <c r="AE507"/>
  <c r="AA508"/>
  <c r="AC508"/>
  <c r="AD508"/>
  <c r="AE508"/>
  <c r="AG508"/>
  <c r="AA509"/>
  <c r="AC509"/>
  <c r="AD509"/>
  <c r="AE509"/>
  <c r="AA510"/>
  <c r="AG510" s="1"/>
  <c r="AC510"/>
  <c r="AD510"/>
  <c r="AE510"/>
  <c r="AA511"/>
  <c r="AB511" s="1"/>
  <c r="AC511"/>
  <c r="AD511"/>
  <c r="AE511"/>
  <c r="AA512"/>
  <c r="AC512"/>
  <c r="AD512"/>
  <c r="AE512"/>
  <c r="AG512"/>
  <c r="AA513"/>
  <c r="AC513"/>
  <c r="AD513"/>
  <c r="AE513"/>
  <c r="AA514"/>
  <c r="AC514"/>
  <c r="AD514"/>
  <c r="AE514"/>
  <c r="AG514"/>
  <c r="AA515"/>
  <c r="AC515"/>
  <c r="AD515"/>
  <c r="AE515"/>
  <c r="AA516"/>
  <c r="AB516" s="1"/>
  <c r="AC516"/>
  <c r="AD516"/>
  <c r="AE516"/>
  <c r="AA517"/>
  <c r="AB517" s="1"/>
  <c r="AC517"/>
  <c r="AD517"/>
  <c r="AE517"/>
  <c r="AA518"/>
  <c r="AG518" s="1"/>
  <c r="AC518"/>
  <c r="AD518"/>
  <c r="AE518"/>
  <c r="AA519"/>
  <c r="AB519" s="1"/>
  <c r="AC519"/>
  <c r="AD519"/>
  <c r="AE519"/>
  <c r="AA520"/>
  <c r="AC520"/>
  <c r="AD520"/>
  <c r="AE520"/>
  <c r="AG520"/>
  <c r="AI520" s="1"/>
  <c r="AA521"/>
  <c r="AC521"/>
  <c r="AD521"/>
  <c r="AE521"/>
  <c r="AA522"/>
  <c r="AC522"/>
  <c r="AD522"/>
  <c r="AE522"/>
  <c r="AG522"/>
  <c r="AA523"/>
  <c r="AB523" s="1"/>
  <c r="AC523"/>
  <c r="AD523"/>
  <c r="AE523"/>
  <c r="AA524"/>
  <c r="AC524"/>
  <c r="AD524"/>
  <c r="AE524"/>
  <c r="AG524"/>
  <c r="AA525"/>
  <c r="AB525" s="1"/>
  <c r="AC525"/>
  <c r="AD525"/>
  <c r="AE525"/>
  <c r="AA526"/>
  <c r="AG526" s="1"/>
  <c r="AI526" s="1"/>
  <c r="AC526"/>
  <c r="AD526"/>
  <c r="AE526"/>
  <c r="AA527"/>
  <c r="AC527"/>
  <c r="AD527"/>
  <c r="AE527"/>
  <c r="AA528"/>
  <c r="AB528" s="1"/>
  <c r="AC528"/>
  <c r="AD528"/>
  <c r="AE528"/>
  <c r="AA529"/>
  <c r="AB529" s="1"/>
  <c r="AC529"/>
  <c r="AD529"/>
  <c r="AE529"/>
  <c r="AA530"/>
  <c r="AC530"/>
  <c r="AD530"/>
  <c r="AE530"/>
  <c r="AG530"/>
  <c r="AA531"/>
  <c r="AB531" s="1"/>
  <c r="AC531"/>
  <c r="AD531"/>
  <c r="AE531"/>
  <c r="AA532"/>
  <c r="AC532"/>
  <c r="AD532"/>
  <c r="AE532"/>
  <c r="AG532"/>
  <c r="AA533"/>
  <c r="AB533" s="1"/>
  <c r="AC533"/>
  <c r="AD533"/>
  <c r="AE533"/>
  <c r="AA534"/>
  <c r="AL534" s="1"/>
  <c r="AM534" s="1"/>
  <c r="AC534"/>
  <c r="AD534"/>
  <c r="AE534"/>
  <c r="AA535"/>
  <c r="AC535"/>
  <c r="AD535"/>
  <c r="AE535"/>
  <c r="AA536"/>
  <c r="AC536"/>
  <c r="AD536"/>
  <c r="AE536"/>
  <c r="AA537"/>
  <c r="AB537" s="1"/>
  <c r="AC537"/>
  <c r="AD537"/>
  <c r="AE537"/>
  <c r="AA538"/>
  <c r="AC538"/>
  <c r="AD538"/>
  <c r="AE538"/>
  <c r="AK538"/>
  <c r="AA539"/>
  <c r="AC539"/>
  <c r="AD539"/>
  <c r="AE539"/>
  <c r="AA540"/>
  <c r="AC540"/>
  <c r="AD540"/>
  <c r="AE540"/>
  <c r="AA541"/>
  <c r="AC541"/>
  <c r="AD541"/>
  <c r="AE541"/>
  <c r="AA542"/>
  <c r="AC542"/>
  <c r="AD542"/>
  <c r="AE542"/>
  <c r="AA543"/>
  <c r="AC543"/>
  <c r="AD543"/>
  <c r="AE543"/>
  <c r="AA544"/>
  <c r="AC544"/>
  <c r="AD544"/>
  <c r="AE544"/>
  <c r="AA545"/>
  <c r="AC545"/>
  <c r="AD545"/>
  <c r="AE545"/>
  <c r="AA546"/>
  <c r="AC546"/>
  <c r="AD546"/>
  <c r="AE546"/>
  <c r="AK546"/>
  <c r="AA547"/>
  <c r="AC547"/>
  <c r="AD547"/>
  <c r="AE547"/>
  <c r="AA548"/>
  <c r="AB548" s="1"/>
  <c r="AC548"/>
  <c r="AD548"/>
  <c r="AE548"/>
  <c r="AA549"/>
  <c r="AC549"/>
  <c r="AD549"/>
  <c r="AE549"/>
  <c r="AA550"/>
  <c r="AF550" s="1"/>
  <c r="AC550"/>
  <c r="AD550"/>
  <c r="AE550"/>
  <c r="AA551"/>
  <c r="AC551"/>
  <c r="AD551"/>
  <c r="AE551"/>
  <c r="AA552"/>
  <c r="AB552" s="1"/>
  <c r="AC552"/>
  <c r="AD552"/>
  <c r="AE552"/>
  <c r="AA553"/>
  <c r="AC553"/>
  <c r="AD553"/>
  <c r="AE553"/>
  <c r="AA554"/>
  <c r="AK554" s="1"/>
  <c r="AC554"/>
  <c r="AD554"/>
  <c r="AE554"/>
  <c r="AG554"/>
  <c r="AI554" s="1"/>
  <c r="AA555"/>
  <c r="AC555"/>
  <c r="AD555"/>
  <c r="AE555"/>
  <c r="AA556"/>
  <c r="AF556" s="1"/>
  <c r="AC556"/>
  <c r="AD556"/>
  <c r="AE556"/>
  <c r="AA557"/>
  <c r="AC557"/>
  <c r="AD557"/>
  <c r="AE557"/>
  <c r="AA558"/>
  <c r="AF558" s="1"/>
  <c r="AC558"/>
  <c r="AD558"/>
  <c r="AE558"/>
  <c r="AA559"/>
  <c r="AC559"/>
  <c r="AD559"/>
  <c r="AE559"/>
  <c r="AA560"/>
  <c r="AC560"/>
  <c r="AD560"/>
  <c r="AE560"/>
  <c r="AA561"/>
  <c r="AB561" s="1"/>
  <c r="AC561"/>
  <c r="AD561"/>
  <c r="AE561"/>
  <c r="AA562"/>
  <c r="AK562" s="1"/>
  <c r="AC562"/>
  <c r="AD562"/>
  <c r="AE562"/>
  <c r="AG562"/>
  <c r="AA563"/>
  <c r="AC563"/>
  <c r="AD563"/>
  <c r="AE563"/>
  <c r="AA564"/>
  <c r="AB564" s="1"/>
  <c r="AC564"/>
  <c r="AD564"/>
  <c r="AE564"/>
  <c r="AA565"/>
  <c r="AB565" s="1"/>
  <c r="AC565"/>
  <c r="AD565"/>
  <c r="AE565"/>
  <c r="AA566"/>
  <c r="AF566" s="1"/>
  <c r="AC566"/>
  <c r="AD566"/>
  <c r="AE566"/>
  <c r="AA567"/>
  <c r="AC567"/>
  <c r="AD567"/>
  <c r="AE567"/>
  <c r="AA568"/>
  <c r="AF568" s="1"/>
  <c r="AC568"/>
  <c r="AD568"/>
  <c r="AE568"/>
  <c r="AA569"/>
  <c r="AB569" s="1"/>
  <c r="AC569"/>
  <c r="AD569"/>
  <c r="AE569"/>
  <c r="AA570"/>
  <c r="AC570"/>
  <c r="AD570"/>
  <c r="AE570"/>
  <c r="AG570"/>
  <c r="AI570" s="1"/>
  <c r="AA571"/>
  <c r="AC571"/>
  <c r="AD571"/>
  <c r="AE571"/>
  <c r="AA572"/>
  <c r="AF572" s="1"/>
  <c r="AC572"/>
  <c r="AD572"/>
  <c r="AE572"/>
  <c r="AK572"/>
  <c r="AA573"/>
  <c r="AB573" s="1"/>
  <c r="AC573"/>
  <c r="AD573"/>
  <c r="AE573"/>
  <c r="AA574"/>
  <c r="AF574" s="1"/>
  <c r="AC574"/>
  <c r="AD574"/>
  <c r="AE574"/>
  <c r="AA575"/>
  <c r="AB575" s="1"/>
  <c r="AC575"/>
  <c r="AD575"/>
  <c r="AE575"/>
  <c r="AA576"/>
  <c r="AC576"/>
  <c r="AD576"/>
  <c r="AE576"/>
  <c r="AA577"/>
  <c r="AB577" s="1"/>
  <c r="AC577"/>
  <c r="AD577"/>
  <c r="AE577"/>
  <c r="AA578"/>
  <c r="AC578"/>
  <c r="AD578"/>
  <c r="AE578"/>
  <c r="AG578"/>
  <c r="AI578" s="1"/>
  <c r="AA579"/>
  <c r="AC579"/>
  <c r="AD579"/>
  <c r="AE579"/>
  <c r="AA580"/>
  <c r="AC580"/>
  <c r="AD580"/>
  <c r="AE580"/>
  <c r="AA581"/>
  <c r="AC581"/>
  <c r="AD581"/>
  <c r="AE581"/>
  <c r="AA582"/>
  <c r="AC582"/>
  <c r="AD582"/>
  <c r="AE582"/>
  <c r="AA583"/>
  <c r="AC583"/>
  <c r="AD583"/>
  <c r="AE583"/>
  <c r="AA584"/>
  <c r="AC584"/>
  <c r="AD584"/>
  <c r="AE584"/>
  <c r="AA585"/>
  <c r="AB585" s="1"/>
  <c r="AC585"/>
  <c r="AD585"/>
  <c r="AE585"/>
  <c r="AA586"/>
  <c r="AC586"/>
  <c r="AD586"/>
  <c r="AE586"/>
  <c r="AA587"/>
  <c r="AB587" s="1"/>
  <c r="AC587"/>
  <c r="AD587"/>
  <c r="AE587"/>
  <c r="AA588"/>
  <c r="AF588" s="1"/>
  <c r="AC588"/>
  <c r="AD588"/>
  <c r="AE588"/>
  <c r="AK588"/>
  <c r="AA589"/>
  <c r="AB589" s="1"/>
  <c r="AC589"/>
  <c r="AD589"/>
  <c r="AE589"/>
  <c r="AA590"/>
  <c r="AB590" s="1"/>
  <c r="AC590"/>
  <c r="AD590"/>
  <c r="AE590"/>
  <c r="AA591"/>
  <c r="AC591"/>
  <c r="AD591"/>
  <c r="AE591"/>
  <c r="AA592"/>
  <c r="AC592"/>
  <c r="AD592"/>
  <c r="AE592"/>
  <c r="AA593"/>
  <c r="AB593" s="1"/>
  <c r="AC593"/>
  <c r="AD593"/>
  <c r="AE593"/>
  <c r="AA594"/>
  <c r="AC594"/>
  <c r="AD594"/>
  <c r="AE594"/>
  <c r="AA595"/>
  <c r="AC595"/>
  <c r="AD595"/>
  <c r="AE595"/>
  <c r="AA596"/>
  <c r="AC596"/>
  <c r="AD596"/>
  <c r="AE596"/>
  <c r="AA597"/>
  <c r="AB597" s="1"/>
  <c r="AC597"/>
  <c r="AD597"/>
  <c r="AE597"/>
  <c r="AA598"/>
  <c r="AF598" s="1"/>
  <c r="AC598"/>
  <c r="AD598"/>
  <c r="AE598"/>
  <c r="AA599"/>
  <c r="AC599"/>
  <c r="AD599"/>
  <c r="AE599"/>
  <c r="AA600"/>
  <c r="AF600" s="1"/>
  <c r="AC600"/>
  <c r="AD600"/>
  <c r="AE600"/>
  <c r="AG600"/>
  <c r="AI600" s="1"/>
  <c r="AA601"/>
  <c r="AB601" s="1"/>
  <c r="AC601"/>
  <c r="AD601"/>
  <c r="AE601"/>
  <c r="AA602"/>
  <c r="AC602"/>
  <c r="AD602"/>
  <c r="AE602"/>
  <c r="AA603"/>
  <c r="AB603" s="1"/>
  <c r="AC603"/>
  <c r="AD603"/>
  <c r="AE603"/>
  <c r="AA604"/>
  <c r="AC604"/>
  <c r="AD604"/>
  <c r="AE604"/>
  <c r="AA605"/>
  <c r="AC605"/>
  <c r="AD605"/>
  <c r="AE605"/>
  <c r="AA606"/>
  <c r="AC606"/>
  <c r="AD606"/>
  <c r="AE606"/>
  <c r="AA607"/>
  <c r="AC607"/>
  <c r="AD607"/>
  <c r="AE607"/>
  <c r="AA608"/>
  <c r="AC608"/>
  <c r="AD608"/>
  <c r="AE608"/>
  <c r="AA609"/>
  <c r="AB609" s="1"/>
  <c r="AC609"/>
  <c r="AD609"/>
  <c r="AE609"/>
  <c r="AA610"/>
  <c r="AB610" s="1"/>
  <c r="AC610"/>
  <c r="AD610"/>
  <c r="AE610"/>
  <c r="AA611"/>
  <c r="AC611"/>
  <c r="AD611"/>
  <c r="AE611"/>
  <c r="AA612"/>
  <c r="AC612"/>
  <c r="AD612"/>
  <c r="AE612"/>
  <c r="AA613"/>
  <c r="AC613"/>
  <c r="AD613"/>
  <c r="AE613"/>
  <c r="AA614"/>
  <c r="AF614" s="1"/>
  <c r="AC614"/>
  <c r="AD614"/>
  <c r="AE614"/>
  <c r="AA615"/>
  <c r="AB615" s="1"/>
  <c r="AC615"/>
  <c r="AD615"/>
  <c r="AE615"/>
  <c r="AA616"/>
  <c r="AC616"/>
  <c r="AD616"/>
  <c r="AE616"/>
  <c r="AA617"/>
  <c r="AC617"/>
  <c r="AD617"/>
  <c r="AE617"/>
  <c r="AA618"/>
  <c r="AC618"/>
  <c r="AD618"/>
  <c r="AE618"/>
  <c r="AA619"/>
  <c r="AB619" s="1"/>
  <c r="AC619"/>
  <c r="AD619"/>
  <c r="AE619"/>
  <c r="AA620"/>
  <c r="AC620"/>
  <c r="AD620"/>
  <c r="AE620"/>
  <c r="AA621"/>
  <c r="AC621"/>
  <c r="AD621"/>
  <c r="AE621"/>
  <c r="AA622"/>
  <c r="AC622"/>
  <c r="AD622"/>
  <c r="AE622"/>
  <c r="AA623"/>
  <c r="AC623"/>
  <c r="AD623"/>
  <c r="AE623"/>
  <c r="AA624"/>
  <c r="AC624"/>
  <c r="AD624"/>
  <c r="AE624"/>
  <c r="AA625"/>
  <c r="AB625" s="1"/>
  <c r="AC625"/>
  <c r="AD625"/>
  <c r="AE625"/>
  <c r="AA626"/>
  <c r="AB626" s="1"/>
  <c r="AC626"/>
  <c r="AD626"/>
  <c r="AE626"/>
  <c r="AA627"/>
  <c r="AC627"/>
  <c r="AD627"/>
  <c r="AE627"/>
  <c r="AA628"/>
  <c r="AF628" s="1"/>
  <c r="AC628"/>
  <c r="AD628"/>
  <c r="AE628"/>
  <c r="AA629"/>
  <c r="AC629"/>
  <c r="AD629"/>
  <c r="AE629"/>
  <c r="AA630"/>
  <c r="AC630"/>
  <c r="AD630"/>
  <c r="AE630"/>
  <c r="AA631"/>
  <c r="AC631"/>
  <c r="AD631"/>
  <c r="AE631"/>
  <c r="AA632"/>
  <c r="AC632"/>
  <c r="AD632"/>
  <c r="AE632"/>
  <c r="AA633"/>
  <c r="AB633" s="1"/>
  <c r="AC633"/>
  <c r="AD633"/>
  <c r="AE633"/>
  <c r="AA634"/>
  <c r="AB634" s="1"/>
  <c r="AC634"/>
  <c r="AD634"/>
  <c r="AE634"/>
  <c r="AK634"/>
  <c r="AA635"/>
  <c r="AC635"/>
  <c r="AD635"/>
  <c r="AE635"/>
  <c r="AA636"/>
  <c r="AB636" s="1"/>
  <c r="AC636"/>
  <c r="AD636"/>
  <c r="AE636"/>
  <c r="AA637"/>
  <c r="AC637"/>
  <c r="AD637"/>
  <c r="AE637"/>
  <c r="AA638"/>
  <c r="AB638" s="1"/>
  <c r="AC638"/>
  <c r="AD638"/>
  <c r="AE638"/>
  <c r="AA639"/>
  <c r="AB639" s="1"/>
  <c r="AC639"/>
  <c r="AD639"/>
  <c r="AE639"/>
  <c r="AA640"/>
  <c r="AC640"/>
  <c r="AD640"/>
  <c r="AE640"/>
  <c r="AA641"/>
  <c r="AC641"/>
  <c r="AD641"/>
  <c r="AE641"/>
  <c r="AA642"/>
  <c r="AC642"/>
  <c r="AD642"/>
  <c r="AE642"/>
  <c r="AA643"/>
  <c r="AC643"/>
  <c r="AD643"/>
  <c r="AE643"/>
  <c r="AG643"/>
  <c r="AA644"/>
  <c r="AB644" s="1"/>
  <c r="AC644"/>
  <c r="AD644"/>
  <c r="AE644"/>
  <c r="AA645"/>
  <c r="AB645" s="1"/>
  <c r="AN645" s="1"/>
  <c r="AC645"/>
  <c r="AD645"/>
  <c r="AE645"/>
  <c r="AA646"/>
  <c r="AC646"/>
  <c r="AD646"/>
  <c r="AE646"/>
  <c r="AA647"/>
  <c r="AC647"/>
  <c r="AD647"/>
  <c r="AE647"/>
  <c r="AG647"/>
  <c r="AI647" s="1"/>
  <c r="AA648"/>
  <c r="AC648"/>
  <c r="AD648"/>
  <c r="AE648"/>
  <c r="AA649"/>
  <c r="AG649" s="1"/>
  <c r="AI649" s="1"/>
  <c r="AC649"/>
  <c r="AD649"/>
  <c r="AE649"/>
  <c r="AA650"/>
  <c r="AC650"/>
  <c r="AD650"/>
  <c r="AE650"/>
  <c r="AA651"/>
  <c r="AL651" s="1"/>
  <c r="AC651"/>
  <c r="AD651"/>
  <c r="AE651"/>
  <c r="AG651"/>
  <c r="AI651" s="1"/>
  <c r="AA652"/>
  <c r="AC652"/>
  <c r="AD652"/>
  <c r="AE652"/>
  <c r="AA653"/>
  <c r="AC653"/>
  <c r="AD653"/>
  <c r="AE653"/>
  <c r="AG653"/>
  <c r="AI653" s="1"/>
  <c r="AA654"/>
  <c r="AB654" s="1"/>
  <c r="AC654"/>
  <c r="AD654"/>
  <c r="AE654"/>
  <c r="AA655"/>
  <c r="AC655"/>
  <c r="AD655"/>
  <c r="AE655"/>
  <c r="AA656"/>
  <c r="AC656"/>
  <c r="AD656"/>
  <c r="AE656"/>
  <c r="AA657"/>
  <c r="AC657"/>
  <c r="AD657"/>
  <c r="AE657"/>
  <c r="AG657"/>
  <c r="AI657" s="1"/>
  <c r="AA658"/>
  <c r="AK658" s="1"/>
  <c r="AC658"/>
  <c r="AD658"/>
  <c r="AE658"/>
  <c r="AA659"/>
  <c r="AB659" s="1"/>
  <c r="AN659" s="1"/>
  <c r="AC659"/>
  <c r="AD659"/>
  <c r="AE659"/>
  <c r="AA660"/>
  <c r="AB660" s="1"/>
  <c r="AC660"/>
  <c r="AD660"/>
  <c r="AE660"/>
  <c r="AA661"/>
  <c r="AB661" s="1"/>
  <c r="AC661"/>
  <c r="AD661"/>
  <c r="AE661"/>
  <c r="AA662"/>
  <c r="AB662" s="1"/>
  <c r="AC662"/>
  <c r="AD662"/>
  <c r="AE662"/>
  <c r="AA663"/>
  <c r="AG663" s="1"/>
  <c r="AC663"/>
  <c r="AD663"/>
  <c r="AE663"/>
  <c r="AA664"/>
  <c r="AB664" s="1"/>
  <c r="AC664"/>
  <c r="AD664"/>
  <c r="AE664"/>
  <c r="AA665"/>
  <c r="AB665" s="1"/>
  <c r="AN665" s="1"/>
  <c r="AC665"/>
  <c r="AD665"/>
  <c r="AE665"/>
  <c r="AA666"/>
  <c r="AB666" s="1"/>
  <c r="AC666"/>
  <c r="AD666"/>
  <c r="AE666"/>
  <c r="AA667"/>
  <c r="AB667" s="1"/>
  <c r="AC667"/>
  <c r="AD667"/>
  <c r="AE667"/>
  <c r="AG667"/>
  <c r="AI667" s="1"/>
  <c r="AA668"/>
  <c r="AC668"/>
  <c r="AD668"/>
  <c r="AE668"/>
  <c r="AA669"/>
  <c r="AC669"/>
  <c r="AD669"/>
  <c r="AE669"/>
  <c r="AA670"/>
  <c r="AC670"/>
  <c r="AD670"/>
  <c r="AE670"/>
  <c r="AA671"/>
  <c r="AG671" s="1"/>
  <c r="AC671"/>
  <c r="AD671"/>
  <c r="AE671"/>
  <c r="AA672"/>
  <c r="AB672" s="1"/>
  <c r="AC672"/>
  <c r="AD672"/>
  <c r="AE672"/>
  <c r="AA673"/>
  <c r="AO673" s="1"/>
  <c r="AC673"/>
  <c r="AD673"/>
  <c r="AE673"/>
  <c r="AG673"/>
  <c r="AA674"/>
  <c r="AF674" s="1"/>
  <c r="AC674"/>
  <c r="AD674"/>
  <c r="AE674"/>
  <c r="AA675"/>
  <c r="AL675" s="1"/>
  <c r="AC675"/>
  <c r="AD675"/>
  <c r="AE675"/>
  <c r="AG675"/>
  <c r="AA676"/>
  <c r="AB676" s="1"/>
  <c r="AC676"/>
  <c r="AD676"/>
  <c r="AE676"/>
  <c r="AA677"/>
  <c r="AB677" s="1"/>
  <c r="AC677"/>
  <c r="AD677"/>
  <c r="AE677"/>
  <c r="AA678"/>
  <c r="AB678" s="1"/>
  <c r="AC678"/>
  <c r="AD678"/>
  <c r="AE678"/>
  <c r="AA679"/>
  <c r="AC679"/>
  <c r="AD679"/>
  <c r="AE679"/>
  <c r="AA680"/>
  <c r="AC680"/>
  <c r="AD680"/>
  <c r="AE680"/>
  <c r="AA681"/>
  <c r="AB681" s="1"/>
  <c r="AC681"/>
  <c r="AD681"/>
  <c r="AE681"/>
  <c r="AG681"/>
  <c r="AA682"/>
  <c r="AC682"/>
  <c r="AD682"/>
  <c r="AE682"/>
  <c r="AA683"/>
  <c r="AC683"/>
  <c r="AD683"/>
  <c r="AE683"/>
  <c r="AG683"/>
  <c r="AA684"/>
  <c r="AC684"/>
  <c r="AD684"/>
  <c r="AE684"/>
  <c r="AA685"/>
  <c r="AB685" s="1"/>
  <c r="AC685"/>
  <c r="AD685"/>
  <c r="AE685"/>
  <c r="AA686"/>
  <c r="AC686"/>
  <c r="AD686"/>
  <c r="AE686"/>
  <c r="AA687"/>
  <c r="AC687"/>
  <c r="AD687"/>
  <c r="AE687"/>
  <c r="AA688"/>
  <c r="AG688" s="1"/>
  <c r="AC688"/>
  <c r="AD688"/>
  <c r="AE688"/>
  <c r="AA689"/>
  <c r="AC689"/>
  <c r="AD689"/>
  <c r="AE689"/>
  <c r="AA690"/>
  <c r="AC690"/>
  <c r="AD690"/>
  <c r="AE690"/>
  <c r="AA691"/>
  <c r="AK691" s="1"/>
  <c r="AC691"/>
  <c r="AD691"/>
  <c r="AE691"/>
  <c r="AG691"/>
  <c r="AA692"/>
  <c r="AC692"/>
  <c r="AD692"/>
  <c r="AE692"/>
  <c r="AA693"/>
  <c r="AC693"/>
  <c r="AD693"/>
  <c r="AE693"/>
  <c r="AA694"/>
  <c r="AK694" s="1"/>
  <c r="AC694"/>
  <c r="AD694"/>
  <c r="AE694"/>
  <c r="AA695"/>
  <c r="AG695" s="1"/>
  <c r="AC695"/>
  <c r="AD695"/>
  <c r="AE695"/>
  <c r="AA696"/>
  <c r="AC696"/>
  <c r="AD696"/>
  <c r="AE696"/>
  <c r="AA697"/>
  <c r="AB697" s="1"/>
  <c r="AN697" s="1"/>
  <c r="AC697"/>
  <c r="AD697"/>
  <c r="AE697"/>
  <c r="AA698"/>
  <c r="AC698"/>
  <c r="AD698"/>
  <c r="AE698"/>
  <c r="AA699"/>
  <c r="AC699"/>
  <c r="AD699"/>
  <c r="AE699"/>
  <c r="AG699"/>
  <c r="AA700"/>
  <c r="AC700"/>
  <c r="AD700"/>
  <c r="AE700"/>
  <c r="AA701"/>
  <c r="AC701"/>
  <c r="AD701"/>
  <c r="AE701"/>
  <c r="AA702"/>
  <c r="AC702"/>
  <c r="AD702"/>
  <c r="AE702"/>
  <c r="AA703"/>
  <c r="AC703"/>
  <c r="AD703"/>
  <c r="AE703"/>
  <c r="AA704"/>
  <c r="AK704" s="1"/>
  <c r="AC704"/>
  <c r="AD704"/>
  <c r="AE704"/>
  <c r="AA705"/>
  <c r="AB705" s="1"/>
  <c r="AN705" s="1"/>
  <c r="AC705"/>
  <c r="AD705"/>
  <c r="AE705"/>
  <c r="AA706"/>
  <c r="AK706" s="1"/>
  <c r="AC706"/>
  <c r="AD706"/>
  <c r="AE706"/>
  <c r="AA707"/>
  <c r="AC707"/>
  <c r="AD707"/>
  <c r="AE707"/>
  <c r="AG707"/>
  <c r="AA708"/>
  <c r="AC708"/>
  <c r="AD708"/>
  <c r="AE708"/>
  <c r="AA709"/>
  <c r="AK709" s="1"/>
  <c r="AC709"/>
  <c r="AD709"/>
  <c r="AE709"/>
  <c r="AG709"/>
  <c r="AI709" s="1"/>
  <c r="AA710"/>
  <c r="AC710"/>
  <c r="AD710"/>
  <c r="AE710"/>
  <c r="AA711"/>
  <c r="AK711" s="1"/>
  <c r="AC711"/>
  <c r="AD711"/>
  <c r="AE711"/>
  <c r="AA712"/>
  <c r="AC712"/>
  <c r="AD712"/>
  <c r="AE712"/>
  <c r="AG712"/>
  <c r="AA713"/>
  <c r="AK713" s="1"/>
  <c r="AC713"/>
  <c r="AD713"/>
  <c r="AE713"/>
  <c r="AA714"/>
  <c r="AK714" s="1"/>
  <c r="AC714"/>
  <c r="AD714"/>
  <c r="AE714"/>
  <c r="AG714"/>
  <c r="AI714" s="1"/>
  <c r="AA715"/>
  <c r="AK715" s="1"/>
  <c r="AC715"/>
  <c r="AD715"/>
  <c r="AE715"/>
  <c r="AA716"/>
  <c r="AK716" s="1"/>
  <c r="AC716"/>
  <c r="AD716"/>
  <c r="AE716"/>
  <c r="AG716"/>
  <c r="AI716" s="1"/>
  <c r="AA717"/>
  <c r="AG717" s="1"/>
  <c r="AC717"/>
  <c r="AD717"/>
  <c r="AE717"/>
  <c r="AA718"/>
  <c r="AK718" s="1"/>
  <c r="AC718"/>
  <c r="AD718"/>
  <c r="AE718"/>
  <c r="AG718"/>
  <c r="AA719"/>
  <c r="AC719"/>
  <c r="AD719"/>
  <c r="AE719"/>
  <c r="AG719"/>
  <c r="AA720"/>
  <c r="AG720" s="1"/>
  <c r="AI720" s="1"/>
  <c r="AC720"/>
  <c r="AD720"/>
  <c r="AE720"/>
  <c r="AA721"/>
  <c r="AK721" s="1"/>
  <c r="AC721"/>
  <c r="AD721"/>
  <c r="AE721"/>
  <c r="AA722"/>
  <c r="AK722" s="1"/>
  <c r="AC722"/>
  <c r="AD722"/>
  <c r="AE722"/>
  <c r="AG722"/>
  <c r="AA723"/>
  <c r="AK723" s="1"/>
  <c r="AC723"/>
  <c r="AD723"/>
  <c r="AE723"/>
  <c r="AG723"/>
  <c r="AI723" s="1"/>
  <c r="AA724"/>
  <c r="AK724" s="1"/>
  <c r="AC724"/>
  <c r="AD724"/>
  <c r="AE724"/>
  <c r="AG724"/>
  <c r="AI724" s="1"/>
  <c r="AA725"/>
  <c r="AC725"/>
  <c r="AD725"/>
  <c r="AE725"/>
  <c r="AA726"/>
  <c r="AK726" s="1"/>
  <c r="AC726"/>
  <c r="AD726"/>
  <c r="AE726"/>
  <c r="AG726"/>
  <c r="AI726" s="1"/>
  <c r="AA727"/>
  <c r="AO727" s="1"/>
  <c r="AC727"/>
  <c r="AD727"/>
  <c r="AE727"/>
  <c r="AG727"/>
  <c r="AI727" s="1"/>
  <c r="AA728"/>
  <c r="AC728"/>
  <c r="AD728"/>
  <c r="AE728"/>
  <c r="AG728"/>
  <c r="AA729"/>
  <c r="AK729" s="1"/>
  <c r="AC729"/>
  <c r="AD729"/>
  <c r="AE729"/>
  <c r="AA730"/>
  <c r="AC730"/>
  <c r="AD730"/>
  <c r="AE730"/>
  <c r="AA731"/>
  <c r="AB731" s="1"/>
  <c r="AN731" s="1"/>
  <c r="AC731"/>
  <c r="AD731"/>
  <c r="AE731"/>
  <c r="AA732"/>
  <c r="AC732"/>
  <c r="AD732"/>
  <c r="AE732"/>
  <c r="AA733"/>
  <c r="AC733"/>
  <c r="AD733"/>
  <c r="AE733"/>
  <c r="AA734"/>
  <c r="AC734"/>
  <c r="AD734"/>
  <c r="AE734"/>
  <c r="AA735"/>
  <c r="AC735"/>
  <c r="AD735"/>
  <c r="AE735"/>
  <c r="AG735"/>
  <c r="AA736"/>
  <c r="AB736" s="1"/>
  <c r="AN736" s="1"/>
  <c r="AC736"/>
  <c r="AD736"/>
  <c r="AE736"/>
  <c r="AA737"/>
  <c r="AK737" s="1"/>
  <c r="AC737"/>
  <c r="AD737"/>
  <c r="AE737"/>
  <c r="AA738"/>
  <c r="AC738"/>
  <c r="AD738"/>
  <c r="AE738"/>
  <c r="AG738"/>
  <c r="AA739"/>
  <c r="AB739" s="1"/>
  <c r="AC739"/>
  <c r="AD739"/>
  <c r="AE739"/>
  <c r="AA740"/>
  <c r="AB740" s="1"/>
  <c r="AN740" s="1"/>
  <c r="AC740"/>
  <c r="AD740"/>
  <c r="AE740"/>
  <c r="AA741"/>
  <c r="AO741" s="1"/>
  <c r="AC741"/>
  <c r="AD741"/>
  <c r="AE741"/>
  <c r="AG741"/>
  <c r="AI741" s="1"/>
  <c r="AA742"/>
  <c r="AK742" s="1"/>
  <c r="AC742"/>
  <c r="AD742"/>
  <c r="AE742"/>
  <c r="AG742"/>
  <c r="AA743"/>
  <c r="AK743" s="1"/>
  <c r="AC743"/>
  <c r="AD743"/>
  <c r="AE743"/>
  <c r="AA744"/>
  <c r="AC744"/>
  <c r="AD744"/>
  <c r="AE744"/>
  <c r="AA745"/>
  <c r="AK745" s="1"/>
  <c r="AC745"/>
  <c r="AD745"/>
  <c r="AE745"/>
  <c r="AG745"/>
  <c r="AI745" s="1"/>
  <c r="AA746"/>
  <c r="AK746" s="1"/>
  <c r="AC746"/>
  <c r="AD746"/>
  <c r="AE746"/>
  <c r="AG746"/>
  <c r="AA747"/>
  <c r="AC747"/>
  <c r="AD747"/>
  <c r="AE747"/>
  <c r="AA748"/>
  <c r="AC748"/>
  <c r="AD748"/>
  <c r="AE748"/>
  <c r="AA749"/>
  <c r="AC749"/>
  <c r="AD749"/>
  <c r="AE749"/>
  <c r="AA750"/>
  <c r="AC750"/>
  <c r="AD750"/>
  <c r="AE750"/>
  <c r="AG750"/>
  <c r="AI750" s="1"/>
  <c r="AA751"/>
  <c r="AC751"/>
  <c r="AD751"/>
  <c r="AE751"/>
  <c r="AG751"/>
  <c r="AI751" s="1"/>
  <c r="AA752"/>
  <c r="AK752" s="1"/>
  <c r="AC752"/>
  <c r="AD752"/>
  <c r="AE752"/>
  <c r="AA753"/>
  <c r="AG753" s="1"/>
  <c r="AC753"/>
  <c r="AD753"/>
  <c r="AE753"/>
  <c r="AA754"/>
  <c r="AC754"/>
  <c r="AD754"/>
  <c r="AE754"/>
  <c r="AG754"/>
  <c r="AI754" s="1"/>
  <c r="AA755"/>
  <c r="AC755"/>
  <c r="AD755"/>
  <c r="AE755"/>
  <c r="AG755"/>
  <c r="AA756"/>
  <c r="AC756"/>
  <c r="AD756"/>
  <c r="AE756"/>
  <c r="AG756"/>
  <c r="AA757"/>
  <c r="AC757"/>
  <c r="AD757"/>
  <c r="AE757"/>
  <c r="AA758"/>
  <c r="AC758"/>
  <c r="AD758"/>
  <c r="AE758"/>
  <c r="AA759"/>
  <c r="AB759" s="1"/>
  <c r="AN759" s="1"/>
  <c r="AC759"/>
  <c r="AD759"/>
  <c r="AE759"/>
  <c r="AA760"/>
  <c r="AC760"/>
  <c r="AD760"/>
  <c r="AE760"/>
  <c r="AA761"/>
  <c r="AB761" s="1"/>
  <c r="AC761"/>
  <c r="AD761"/>
  <c r="AE761"/>
  <c r="AA762"/>
  <c r="AC762"/>
  <c r="AD762"/>
  <c r="AE762"/>
  <c r="AG762"/>
  <c r="AI762" s="1"/>
  <c r="AA763"/>
  <c r="AG763" s="1"/>
  <c r="AC763"/>
  <c r="AD763"/>
  <c r="AE763"/>
  <c r="AA764"/>
  <c r="AG764" s="1"/>
  <c r="AC764"/>
  <c r="AD764"/>
  <c r="AE764"/>
  <c r="AA765"/>
  <c r="AB765" s="1"/>
  <c r="AN765" s="1"/>
  <c r="AC765"/>
  <c r="AD765"/>
  <c r="AE765"/>
  <c r="AA766"/>
  <c r="AK766" s="1"/>
  <c r="AC766"/>
  <c r="AD766"/>
  <c r="AE766"/>
  <c r="AG766"/>
  <c r="AO766" s="1"/>
  <c r="AA767"/>
  <c r="AK767" s="1"/>
  <c r="AC767"/>
  <c r="AD767"/>
  <c r="AE767"/>
  <c r="AG767"/>
  <c r="AA768"/>
  <c r="AC768"/>
  <c r="AD768"/>
  <c r="AE768"/>
  <c r="AA769"/>
  <c r="AO769" s="1"/>
  <c r="AC769"/>
  <c r="AD769"/>
  <c r="AE769"/>
  <c r="AG769"/>
  <c r="AI769" s="1"/>
  <c r="AK769"/>
  <c r="AA770"/>
  <c r="AC770"/>
  <c r="AD770"/>
  <c r="AE770"/>
  <c r="AG770"/>
  <c r="AA771"/>
  <c r="AC771"/>
  <c r="AD771"/>
  <c r="AE771"/>
  <c r="AA772"/>
  <c r="AK772" s="1"/>
  <c r="AC772"/>
  <c r="AD772"/>
  <c r="AE772"/>
  <c r="AA773"/>
  <c r="AB773" s="1"/>
  <c r="AN773" s="1"/>
  <c r="AC773"/>
  <c r="AD773"/>
  <c r="AE773"/>
  <c r="AA774"/>
  <c r="AK774" s="1"/>
  <c r="AC774"/>
  <c r="AD774"/>
  <c r="AE774"/>
  <c r="AG774"/>
  <c r="AI774" s="1"/>
  <c r="AA775"/>
  <c r="AC775"/>
  <c r="AD775"/>
  <c r="AE775"/>
  <c r="AA776"/>
  <c r="AC776"/>
  <c r="AD776"/>
  <c r="AE776"/>
  <c r="AA777"/>
  <c r="AC777"/>
  <c r="AD777"/>
  <c r="AE777"/>
  <c r="AG777"/>
  <c r="AI777" s="1"/>
  <c r="AA778"/>
  <c r="AC778"/>
  <c r="AD778"/>
  <c r="AE778"/>
  <c r="AA779"/>
  <c r="AC779"/>
  <c r="AD779"/>
  <c r="AE779"/>
  <c r="AG779"/>
  <c r="AI779" s="1"/>
  <c r="AA780"/>
  <c r="AK780" s="1"/>
  <c r="AC780"/>
  <c r="AD780"/>
  <c r="AE780"/>
  <c r="AA781"/>
  <c r="AC781"/>
  <c r="AD781"/>
  <c r="AE781"/>
  <c r="AG781"/>
  <c r="AA782"/>
  <c r="AC782"/>
  <c r="AD782"/>
  <c r="AE782"/>
  <c r="AA783"/>
  <c r="AG783" s="1"/>
  <c r="AC783"/>
  <c r="AD783"/>
  <c r="AE783"/>
  <c r="AA784"/>
  <c r="AC784"/>
  <c r="AD784"/>
  <c r="AE784"/>
  <c r="AA785"/>
  <c r="AB785" s="1"/>
  <c r="AN785" s="1"/>
  <c r="AC785"/>
  <c r="AD785"/>
  <c r="AE785"/>
  <c r="AA786"/>
  <c r="AK786" s="1"/>
  <c r="AC786"/>
  <c r="AD786"/>
  <c r="AE786"/>
  <c r="AA787"/>
  <c r="AC787"/>
  <c r="AD787"/>
  <c r="AE787"/>
  <c r="AA788"/>
  <c r="AC788"/>
  <c r="AD788"/>
  <c r="AE788"/>
  <c r="AA789"/>
  <c r="AB789" s="1"/>
  <c r="AN789" s="1"/>
  <c r="AC789"/>
  <c r="AD789"/>
  <c r="AE789"/>
  <c r="AA790"/>
  <c r="AK790" s="1"/>
  <c r="AC790"/>
  <c r="AD790"/>
  <c r="AE790"/>
  <c r="AG790"/>
  <c r="AI790" s="1"/>
  <c r="AA791"/>
  <c r="AC791"/>
  <c r="AD791"/>
  <c r="AE791"/>
  <c r="AA792"/>
  <c r="AC792"/>
  <c r="AD792"/>
  <c r="AE792"/>
  <c r="AA793"/>
  <c r="AC793"/>
  <c r="AD793"/>
  <c r="AE793"/>
  <c r="AA794"/>
  <c r="AK794" s="1"/>
  <c r="AC794"/>
  <c r="AD794"/>
  <c r="AE794"/>
  <c r="AG794"/>
  <c r="AA795"/>
  <c r="AC795"/>
  <c r="AD795"/>
  <c r="AE795"/>
  <c r="AA796"/>
  <c r="AK796" s="1"/>
  <c r="AC796"/>
  <c r="AD796"/>
  <c r="AE796"/>
  <c r="AG796"/>
  <c r="AI796" s="1"/>
  <c r="AA797"/>
  <c r="AK797" s="1"/>
  <c r="AC797"/>
  <c r="AD797"/>
  <c r="AE797"/>
  <c r="AA798"/>
  <c r="AK798" s="1"/>
  <c r="AC798"/>
  <c r="AD798"/>
  <c r="AE798"/>
  <c r="AA799"/>
  <c r="AK799" s="1"/>
  <c r="AC799"/>
  <c r="AD799"/>
  <c r="AE799"/>
  <c r="AA800"/>
  <c r="AC800"/>
  <c r="AD800"/>
  <c r="AE800"/>
  <c r="AA801"/>
  <c r="AK801" s="1"/>
  <c r="AC801"/>
  <c r="AD801"/>
  <c r="AE801"/>
  <c r="AG801"/>
  <c r="AA802"/>
  <c r="AC802"/>
  <c r="AD802"/>
  <c r="AE802"/>
  <c r="AA803"/>
  <c r="AC803"/>
  <c r="AD803"/>
  <c r="AE803"/>
  <c r="AA804"/>
  <c r="AC804"/>
  <c r="AD804"/>
  <c r="AE804"/>
  <c r="AA805"/>
  <c r="AB805" s="1"/>
  <c r="AN805" s="1"/>
  <c r="AC805"/>
  <c r="AD805"/>
  <c r="AE805"/>
  <c r="AA806"/>
  <c r="AC806"/>
  <c r="AD806"/>
  <c r="AE806"/>
  <c r="AG806"/>
  <c r="AI806" s="1"/>
  <c r="AA807"/>
  <c r="AK807" s="1"/>
  <c r="AC807"/>
  <c r="AD807"/>
  <c r="AE807"/>
  <c r="AG807"/>
  <c r="AA808"/>
  <c r="AK808" s="1"/>
  <c r="AC808"/>
  <c r="AD808"/>
  <c r="AE808"/>
  <c r="AG808"/>
  <c r="AA809"/>
  <c r="AC809"/>
  <c r="AD809"/>
  <c r="AE809"/>
  <c r="AA810"/>
  <c r="AK810" s="1"/>
  <c r="AC810"/>
  <c r="AD810"/>
  <c r="AE810"/>
  <c r="AG810"/>
  <c r="AA811"/>
  <c r="AK811" s="1"/>
  <c r="AC811"/>
  <c r="AD811"/>
  <c r="AE811"/>
  <c r="AA812"/>
  <c r="AC812"/>
  <c r="AD812"/>
  <c r="AE812"/>
  <c r="AG812"/>
  <c r="AI812" s="1"/>
  <c r="AA813"/>
  <c r="AK813" s="1"/>
  <c r="AC813"/>
  <c r="AD813"/>
  <c r="AE813"/>
  <c r="AA814"/>
  <c r="AC814"/>
  <c r="AD814"/>
  <c r="AE814"/>
  <c r="AG814"/>
  <c r="AI814" s="1"/>
  <c r="AA815"/>
  <c r="AC815"/>
  <c r="AD815"/>
  <c r="AE815"/>
  <c r="AG815"/>
  <c r="AI815" s="1"/>
  <c r="AA816"/>
  <c r="AG816" s="1"/>
  <c r="AI816" s="1"/>
  <c r="AC816"/>
  <c r="AD816"/>
  <c r="AE816"/>
  <c r="AA817"/>
  <c r="AK817" s="1"/>
  <c r="AC817"/>
  <c r="AD817"/>
  <c r="AE817"/>
  <c r="AG817"/>
  <c r="AI817" s="1"/>
  <c r="AA818"/>
  <c r="AK818" s="1"/>
  <c r="AC818"/>
  <c r="AD818"/>
  <c r="AE818"/>
  <c r="AG818"/>
  <c r="AI818" s="1"/>
  <c r="AA819"/>
  <c r="AC819"/>
  <c r="AD819"/>
  <c r="AE819"/>
  <c r="AA820"/>
  <c r="AC820"/>
  <c r="AD820"/>
  <c r="AE820"/>
  <c r="AA821"/>
  <c r="AC821"/>
  <c r="AD821"/>
  <c r="AE821"/>
  <c r="AA822"/>
  <c r="AC822"/>
  <c r="AD822"/>
  <c r="AE822"/>
  <c r="AA823"/>
  <c r="AC823"/>
  <c r="AD823"/>
  <c r="AE823"/>
  <c r="AG823"/>
  <c r="AA824"/>
  <c r="AG824" s="1"/>
  <c r="AC824"/>
  <c r="AD824"/>
  <c r="AE824"/>
  <c r="AA825"/>
  <c r="AC825"/>
  <c r="AD825"/>
  <c r="AE825"/>
  <c r="AA826"/>
  <c r="AC826"/>
  <c r="AD826"/>
  <c r="AE826"/>
  <c r="AG826"/>
  <c r="AI826" s="1"/>
  <c r="AA827"/>
  <c r="AC827"/>
  <c r="AD827"/>
  <c r="AE827"/>
  <c r="AA828"/>
  <c r="AB828" s="1"/>
  <c r="AN828" s="1"/>
  <c r="AC828"/>
  <c r="AD828"/>
  <c r="AE828"/>
  <c r="AA829"/>
  <c r="AK829" s="1"/>
  <c r="AC829"/>
  <c r="AD829"/>
  <c r="AE829"/>
  <c r="AA830"/>
  <c r="AC830"/>
  <c r="AD830"/>
  <c r="AE830"/>
  <c r="AA831"/>
  <c r="AK831" s="1"/>
  <c r="AC831"/>
  <c r="AD831"/>
  <c r="AE831"/>
  <c r="AG831"/>
  <c r="AI831" s="1"/>
  <c r="AA832"/>
  <c r="AK832" s="1"/>
  <c r="AC832"/>
  <c r="AD832"/>
  <c r="AE832"/>
  <c r="AA833"/>
  <c r="AK833" s="1"/>
  <c r="AC833"/>
  <c r="AD833"/>
  <c r="AE833"/>
  <c r="AG833"/>
  <c r="AI833" s="1"/>
  <c r="AA834"/>
  <c r="AB834" s="1"/>
  <c r="AN834" s="1"/>
  <c r="AC834"/>
  <c r="AD834"/>
  <c r="AE834"/>
  <c r="AA835"/>
  <c r="AK835" s="1"/>
  <c r="AC835"/>
  <c r="AD835"/>
  <c r="AE835"/>
  <c r="AG835"/>
  <c r="AA836"/>
  <c r="AK836" s="1"/>
  <c r="AC836"/>
  <c r="AD836"/>
  <c r="AE836"/>
  <c r="AG836"/>
  <c r="AA837"/>
  <c r="AB837" s="1"/>
  <c r="AN837" s="1"/>
  <c r="AC837"/>
  <c r="AD837"/>
  <c r="AE837"/>
  <c r="AA838"/>
  <c r="AC838"/>
  <c r="AD838"/>
  <c r="AE838"/>
  <c r="AA839"/>
  <c r="AC839"/>
  <c r="AD839"/>
  <c r="AE839"/>
  <c r="AA840"/>
  <c r="AC840"/>
  <c r="AD840"/>
  <c r="AE840"/>
  <c r="AG840"/>
  <c r="AI840" s="1"/>
  <c r="AA841"/>
  <c r="AB841" s="1"/>
  <c r="AN841" s="1"/>
  <c r="AC841"/>
  <c r="AD841"/>
  <c r="AE841"/>
  <c r="AA842"/>
  <c r="AC842"/>
  <c r="AD842"/>
  <c r="AE842"/>
  <c r="AG842"/>
  <c r="AA843"/>
  <c r="AC843"/>
  <c r="AD843"/>
  <c r="AE843"/>
  <c r="AA844"/>
  <c r="AK844" s="1"/>
  <c r="AC844"/>
  <c r="AD844"/>
  <c r="AE844"/>
  <c r="AG844"/>
  <c r="AA845"/>
  <c r="AK845" s="1"/>
  <c r="AL845" s="1"/>
  <c r="AC845"/>
  <c r="AD845"/>
  <c r="AE845"/>
  <c r="AG845"/>
  <c r="AI845" s="1"/>
  <c r="AA846"/>
  <c r="AC846"/>
  <c r="AD846"/>
  <c r="AE846"/>
  <c r="AA847"/>
  <c r="AK847" s="1"/>
  <c r="AC847"/>
  <c r="AD847"/>
  <c r="AE847"/>
  <c r="AA848"/>
  <c r="AF848" s="1"/>
  <c r="AC848"/>
  <c r="AD848"/>
  <c r="AE848"/>
  <c r="AK848"/>
  <c r="AA849"/>
  <c r="AC849"/>
  <c r="AD849"/>
  <c r="AE849"/>
  <c r="AA850"/>
  <c r="AG850" s="1"/>
  <c r="AC850"/>
  <c r="AD850"/>
  <c r="AE850"/>
  <c r="AA851"/>
  <c r="AB851" s="1"/>
  <c r="AN851" s="1"/>
  <c r="AC851"/>
  <c r="AD851"/>
  <c r="AE851"/>
  <c r="AA852"/>
  <c r="AC852"/>
  <c r="AD852"/>
  <c r="AE852"/>
  <c r="AA853"/>
  <c r="AK853" s="1"/>
  <c r="AC853"/>
  <c r="AD853"/>
  <c r="AE853"/>
  <c r="AG853"/>
  <c r="AA854"/>
  <c r="AG854" s="1"/>
  <c r="AC854"/>
  <c r="AD854"/>
  <c r="AE854"/>
  <c r="AA855"/>
  <c r="AK855" s="1"/>
  <c r="AL855" s="1"/>
  <c r="AC855"/>
  <c r="AD855"/>
  <c r="AE855"/>
  <c r="AG855"/>
  <c r="AI855" s="1"/>
  <c r="AA856"/>
  <c r="AC856"/>
  <c r="AD856"/>
  <c r="AE856"/>
  <c r="AA857"/>
  <c r="AC857"/>
  <c r="AD857"/>
  <c r="AE857"/>
  <c r="AA858"/>
  <c r="AB858" s="1"/>
  <c r="AC858"/>
  <c r="AD858"/>
  <c r="AE858"/>
  <c r="AA859"/>
  <c r="AO859" s="1"/>
  <c r="AC859"/>
  <c r="AD859"/>
  <c r="AE859"/>
  <c r="AG859"/>
  <c r="AA860"/>
  <c r="AC860"/>
  <c r="AD860"/>
  <c r="AE860"/>
  <c r="AA861"/>
  <c r="AK861" s="1"/>
  <c r="AC861"/>
  <c r="AD861"/>
  <c r="AE861"/>
  <c r="AG861"/>
  <c r="AI861" s="1"/>
  <c r="AA862"/>
  <c r="AG862" s="1"/>
  <c r="AC862"/>
  <c r="AD862"/>
  <c r="AE862"/>
  <c r="AA863"/>
  <c r="AG863" s="1"/>
  <c r="AC863"/>
  <c r="AD863"/>
  <c r="AE863"/>
  <c r="AA864"/>
  <c r="AG864" s="1"/>
  <c r="AI864" s="1"/>
  <c r="AC864"/>
  <c r="AD864"/>
  <c r="AE864"/>
  <c r="AA865"/>
  <c r="AK865" s="1"/>
  <c r="AC865"/>
  <c r="AD865"/>
  <c r="AE865"/>
  <c r="AA866"/>
  <c r="AC866"/>
  <c r="AD866"/>
  <c r="AE866"/>
  <c r="AA867"/>
  <c r="AC867"/>
  <c r="AD867"/>
  <c r="AE867"/>
  <c r="AA868"/>
  <c r="AG868" s="1"/>
  <c r="AI868" s="1"/>
  <c r="AC868"/>
  <c r="AD868"/>
  <c r="AE868"/>
  <c r="AA869"/>
  <c r="AK869" s="1"/>
  <c r="AL869" s="1"/>
  <c r="AC869"/>
  <c r="AD869"/>
  <c r="AE869"/>
  <c r="AG869"/>
  <c r="AA870"/>
  <c r="AB870" s="1"/>
  <c r="AC870"/>
  <c r="AD870"/>
  <c r="AE870"/>
  <c r="AA871"/>
  <c r="AO871" s="1"/>
  <c r="AC871"/>
  <c r="AD871"/>
  <c r="AE871"/>
  <c r="AG871"/>
  <c r="AI871" s="1"/>
  <c r="AA872"/>
  <c r="AG872" s="1"/>
  <c r="AC872"/>
  <c r="AD872"/>
  <c r="AE872"/>
  <c r="AA873"/>
  <c r="AL873" s="1"/>
  <c r="AC873"/>
  <c r="AD873"/>
  <c r="AE873"/>
  <c r="AA874"/>
  <c r="AC874"/>
  <c r="AD874"/>
  <c r="AE874"/>
  <c r="AA875"/>
  <c r="AG875" s="1"/>
  <c r="AI875" s="1"/>
  <c r="AC875"/>
  <c r="AD875"/>
  <c r="AE875"/>
  <c r="AA876"/>
  <c r="AB876" s="1"/>
  <c r="AN876" s="1"/>
  <c r="AC876"/>
  <c r="AD876"/>
  <c r="AE876"/>
  <c r="AA877"/>
  <c r="AB877" s="1"/>
  <c r="AN877" s="1"/>
  <c r="AC877"/>
  <c r="AD877"/>
  <c r="AE877"/>
  <c r="AA878"/>
  <c r="AB878" s="1"/>
  <c r="AC878"/>
  <c r="AD878"/>
  <c r="AE878"/>
  <c r="AA879"/>
  <c r="AC879"/>
  <c r="AD879"/>
  <c r="AE879"/>
  <c r="AA880"/>
  <c r="AB880" s="1"/>
  <c r="AC880"/>
  <c r="AD880"/>
  <c r="AE880"/>
  <c r="AA881"/>
  <c r="AB881" s="1"/>
  <c r="AN881" s="1"/>
  <c r="AC881"/>
  <c r="AD881"/>
  <c r="AE881"/>
  <c r="AA882"/>
  <c r="AC882"/>
  <c r="AD882"/>
  <c r="AE882"/>
  <c r="AA883"/>
  <c r="AK883" s="1"/>
  <c r="AC883"/>
  <c r="AD883"/>
  <c r="AE883"/>
  <c r="AA884"/>
  <c r="AB884" s="1"/>
  <c r="AC884"/>
  <c r="AD884"/>
  <c r="AE884"/>
  <c r="AA885"/>
  <c r="AC885"/>
  <c r="AD885"/>
  <c r="AE885"/>
  <c r="AG885"/>
  <c r="AA886"/>
  <c r="AB886" s="1"/>
  <c r="AC886"/>
  <c r="AD886"/>
  <c r="AE886"/>
  <c r="AA887"/>
  <c r="AB887" s="1"/>
  <c r="AC887"/>
  <c r="AD887"/>
  <c r="AE887"/>
  <c r="AG887"/>
  <c r="AA888"/>
  <c r="AC888"/>
  <c r="AD888"/>
  <c r="AE888"/>
  <c r="AA889"/>
  <c r="AC889"/>
  <c r="AD889"/>
  <c r="AE889"/>
  <c r="AA890"/>
  <c r="AF890" s="1"/>
  <c r="AC890"/>
  <c r="AD890"/>
  <c r="AE890"/>
  <c r="AK890"/>
  <c r="AA891"/>
  <c r="AC891"/>
  <c r="AD891"/>
  <c r="AE891"/>
  <c r="AG891"/>
  <c r="AI891" s="1"/>
  <c r="AA892"/>
  <c r="AK892" s="1"/>
  <c r="AC892"/>
  <c r="AD892"/>
  <c r="AE892"/>
  <c r="AA893"/>
  <c r="AC893"/>
  <c r="AD893"/>
  <c r="AE893"/>
  <c r="AA894"/>
  <c r="AC894"/>
  <c r="AD894"/>
  <c r="AE894"/>
  <c r="AA895"/>
  <c r="AC895"/>
  <c r="AD895"/>
  <c r="AE895"/>
  <c r="AA896"/>
  <c r="AB896" s="1"/>
  <c r="AC896"/>
  <c r="AD896"/>
  <c r="AE896"/>
  <c r="AA897"/>
  <c r="AG897" s="1"/>
  <c r="AC897"/>
  <c r="AD897"/>
  <c r="AE897"/>
  <c r="AA898"/>
  <c r="AC898"/>
  <c r="AD898"/>
  <c r="AE898"/>
  <c r="AA899"/>
  <c r="AC899"/>
  <c r="AD899"/>
  <c r="AE899"/>
  <c r="AG899"/>
  <c r="AA900"/>
  <c r="AC900"/>
  <c r="AD900"/>
  <c r="AE900"/>
  <c r="AA901"/>
  <c r="AL901" s="1"/>
  <c r="AC901"/>
  <c r="AD901"/>
  <c r="AE901"/>
  <c r="AA902"/>
  <c r="AC902"/>
  <c r="AD902"/>
  <c r="AE902"/>
  <c r="AA903"/>
  <c r="AO903" s="1"/>
  <c r="AC903"/>
  <c r="AD903"/>
  <c r="AE903"/>
  <c r="AA904"/>
  <c r="AB904" s="1"/>
  <c r="AC904"/>
  <c r="AD904"/>
  <c r="AE904"/>
  <c r="AA905"/>
  <c r="AB905" s="1"/>
  <c r="AN905" s="1"/>
  <c r="AC905"/>
  <c r="AD905"/>
  <c r="AE905"/>
  <c r="AA906"/>
  <c r="AC906"/>
  <c r="AD906"/>
  <c r="AE906"/>
  <c r="AA907"/>
  <c r="AK907" s="1"/>
  <c r="AC907"/>
  <c r="AD907"/>
  <c r="AE907"/>
  <c r="AA908"/>
  <c r="AC908"/>
  <c r="AD908"/>
  <c r="AE908"/>
  <c r="AA909"/>
  <c r="AL909" s="1"/>
  <c r="AC909"/>
  <c r="AD909"/>
  <c r="AE909"/>
  <c r="AG909"/>
  <c r="AI909" s="1"/>
  <c r="AA910"/>
  <c r="AJ910" s="1"/>
  <c r="AC910"/>
  <c r="AD910"/>
  <c r="AE910"/>
  <c r="AA911"/>
  <c r="AC911"/>
  <c r="AD911"/>
  <c r="AE911"/>
  <c r="AG911"/>
  <c r="AI911" s="1"/>
  <c r="AA912"/>
  <c r="AC912"/>
  <c r="AD912"/>
  <c r="AE912"/>
  <c r="AA913"/>
  <c r="AO913" s="1"/>
  <c r="AC913"/>
  <c r="AD913"/>
  <c r="AE913"/>
  <c r="AG913"/>
  <c r="AI913" s="1"/>
  <c r="AA914"/>
  <c r="AC914"/>
  <c r="AD914"/>
  <c r="AE914"/>
  <c r="AA915"/>
  <c r="AG915" s="1"/>
  <c r="AI915" s="1"/>
  <c r="AC915"/>
  <c r="AD915"/>
  <c r="AE915"/>
  <c r="AA916"/>
  <c r="AB916" s="1"/>
  <c r="AC916"/>
  <c r="AD916"/>
  <c r="AE916"/>
  <c r="AA917"/>
  <c r="AB917" s="1"/>
  <c r="AN917" s="1"/>
  <c r="AC917"/>
  <c r="AD917"/>
  <c r="AE917"/>
  <c r="AA918"/>
  <c r="AG918" s="1"/>
  <c r="AI918" s="1"/>
  <c r="AC918"/>
  <c r="AD918"/>
  <c r="AE918"/>
  <c r="AA919"/>
  <c r="AL919" s="1"/>
  <c r="AC919"/>
  <c r="AD919"/>
  <c r="AE919"/>
  <c r="AA920"/>
  <c r="AG920" s="1"/>
  <c r="AI920" s="1"/>
  <c r="AC920"/>
  <c r="AD920"/>
  <c r="AE920"/>
  <c r="AA921"/>
  <c r="AC921"/>
  <c r="AD921"/>
  <c r="AE921"/>
  <c r="AF921"/>
  <c r="AA922"/>
  <c r="AC922"/>
  <c r="AD922"/>
  <c r="AE922"/>
  <c r="AA923"/>
  <c r="AC923"/>
  <c r="AD923"/>
  <c r="AE923"/>
  <c r="AA924"/>
  <c r="AH924" s="1"/>
  <c r="AC924"/>
  <c r="AD924"/>
  <c r="AE924"/>
  <c r="AA925"/>
  <c r="AC925"/>
  <c r="AD925"/>
  <c r="AE925"/>
  <c r="AL925"/>
  <c r="AA926"/>
  <c r="AH926" s="1"/>
  <c r="AC926"/>
  <c r="AD926"/>
  <c r="AE926"/>
  <c r="AA927"/>
  <c r="AC927"/>
  <c r="AD927"/>
  <c r="AE927"/>
  <c r="AA928"/>
  <c r="AB928" s="1"/>
  <c r="AC928"/>
  <c r="AD928"/>
  <c r="AE928"/>
  <c r="AA929"/>
  <c r="AC929"/>
  <c r="AD929"/>
  <c r="AE929"/>
  <c r="AL929"/>
  <c r="AA930"/>
  <c r="AF930" s="1"/>
  <c r="AC930"/>
  <c r="AD930"/>
  <c r="AE930"/>
  <c r="AA931"/>
  <c r="AB931" s="1"/>
  <c r="AC931"/>
  <c r="AD931"/>
  <c r="AE931"/>
  <c r="AA932"/>
  <c r="AH932" s="1"/>
  <c r="AC932"/>
  <c r="AD932"/>
  <c r="AE932"/>
  <c r="AA933"/>
  <c r="AL933" s="1"/>
  <c r="AC933"/>
  <c r="AD933"/>
  <c r="AE933"/>
  <c r="AA934"/>
  <c r="AC934"/>
  <c r="AD934"/>
  <c r="AE934"/>
  <c r="AA935"/>
  <c r="AC935"/>
  <c r="AD935"/>
  <c r="AE935"/>
  <c r="AA936"/>
  <c r="AC936"/>
  <c r="AD936"/>
  <c r="AE936"/>
  <c r="AA937"/>
  <c r="AC937"/>
  <c r="AD937"/>
  <c r="AE937"/>
  <c r="AL937"/>
  <c r="AA938"/>
  <c r="AB938" s="1"/>
  <c r="AC938"/>
  <c r="AD938"/>
  <c r="AE938"/>
  <c r="AA939"/>
  <c r="AB939" s="1"/>
  <c r="AC939"/>
  <c r="AD939"/>
  <c r="AE939"/>
  <c r="AA940"/>
  <c r="AC940"/>
  <c r="AD940"/>
  <c r="AE940"/>
  <c r="AA941"/>
  <c r="AB941" s="1"/>
  <c r="AC941"/>
  <c r="AD941"/>
  <c r="AE941"/>
  <c r="AA942"/>
  <c r="AG942" s="1"/>
  <c r="AI942" s="1"/>
  <c r="AC942"/>
  <c r="AD942"/>
  <c r="AE942"/>
  <c r="AA943"/>
  <c r="AC943"/>
  <c r="AD943"/>
  <c r="AE943"/>
  <c r="AA944"/>
  <c r="AC944"/>
  <c r="AD944"/>
  <c r="AE944"/>
  <c r="AA945"/>
  <c r="AB945" s="1"/>
  <c r="AN945" s="1"/>
  <c r="AC945"/>
  <c r="AD945"/>
  <c r="AE945"/>
  <c r="AA946"/>
  <c r="AG946" s="1"/>
  <c r="AI946" s="1"/>
  <c r="AC946"/>
  <c r="AD946"/>
  <c r="AE946"/>
  <c r="AA947"/>
  <c r="AB947" s="1"/>
  <c r="AC947"/>
  <c r="AD947"/>
  <c r="AE947"/>
  <c r="AA948"/>
  <c r="AF948"/>
  <c r="AC948"/>
  <c r="AD948"/>
  <c r="AE948"/>
  <c r="AA949"/>
  <c r="AB949" s="1"/>
  <c r="AC949"/>
  <c r="AD949"/>
  <c r="AE949"/>
  <c r="AA950"/>
  <c r="AC950"/>
  <c r="AD950"/>
  <c r="AE950"/>
  <c r="AA951"/>
  <c r="AB951" s="1"/>
  <c r="AC951"/>
  <c r="AD951"/>
  <c r="AE951"/>
  <c r="AA952"/>
  <c r="AC952"/>
  <c r="AD952"/>
  <c r="AE952"/>
  <c r="AA953"/>
  <c r="AB953" s="1"/>
  <c r="AC953"/>
  <c r="AD953"/>
  <c r="AE953"/>
  <c r="AA954"/>
  <c r="AC954"/>
  <c r="AD954"/>
  <c r="AE954"/>
  <c r="AA955"/>
  <c r="AB955" s="1"/>
  <c r="AC955"/>
  <c r="AD955"/>
  <c r="AE955"/>
  <c r="AA956"/>
  <c r="AC956"/>
  <c r="AD956"/>
  <c r="AE956"/>
  <c r="AA957"/>
  <c r="AB957" s="1"/>
  <c r="AC957"/>
  <c r="AD957"/>
  <c r="AE957"/>
  <c r="AA958"/>
  <c r="AH958" s="1"/>
  <c r="AC958"/>
  <c r="AD958"/>
  <c r="AE958"/>
  <c r="AA959"/>
  <c r="AB959" s="1"/>
  <c r="AC959"/>
  <c r="AD959"/>
  <c r="AE959"/>
  <c r="AA960"/>
  <c r="AC960"/>
  <c r="AD960"/>
  <c r="AE960"/>
  <c r="AA961"/>
  <c r="AC961"/>
  <c r="AD961"/>
  <c r="AE961"/>
  <c r="AA962"/>
  <c r="AC962"/>
  <c r="AD962"/>
  <c r="AE962"/>
  <c r="AA963"/>
  <c r="AB963" s="1"/>
  <c r="AC963"/>
  <c r="AD963"/>
  <c r="AE963"/>
  <c r="AA964"/>
  <c r="AC964"/>
  <c r="AD964"/>
  <c r="AE964"/>
  <c r="AA965"/>
  <c r="AC965"/>
  <c r="AD965"/>
  <c r="AE965"/>
  <c r="AA966"/>
  <c r="AB966" s="1"/>
  <c r="AC966"/>
  <c r="AD966"/>
  <c r="AE966"/>
  <c r="AA967"/>
  <c r="AB967" s="1"/>
  <c r="AC967"/>
  <c r="AD967"/>
  <c r="AE967"/>
  <c r="AA968"/>
  <c r="AC968"/>
  <c r="AD968"/>
  <c r="AE968"/>
  <c r="AA969"/>
  <c r="AB969" s="1"/>
  <c r="AC969"/>
  <c r="AD969"/>
  <c r="AE969"/>
  <c r="AA970"/>
  <c r="AC970"/>
  <c r="AD970"/>
  <c r="AE970"/>
  <c r="AA971"/>
  <c r="AB971" s="1"/>
  <c r="AC971"/>
  <c r="AD971"/>
  <c r="AE971"/>
  <c r="AA972"/>
  <c r="AC972"/>
  <c r="AD972"/>
  <c r="AE972"/>
  <c r="AA973"/>
  <c r="AC973"/>
  <c r="AD973"/>
  <c r="AE973"/>
  <c r="AA974"/>
  <c r="AB974" s="1"/>
  <c r="AC974"/>
  <c r="AD974"/>
  <c r="AE974"/>
  <c r="AA975"/>
  <c r="AB975" s="1"/>
  <c r="AC975"/>
  <c r="AD975"/>
  <c r="AE975"/>
  <c r="AA976"/>
  <c r="AB976" s="1"/>
  <c r="AC976"/>
  <c r="AD976"/>
  <c r="AE976"/>
  <c r="AA977"/>
  <c r="AB977" s="1"/>
  <c r="AC977"/>
  <c r="AD977"/>
  <c r="AE977"/>
  <c r="AA978"/>
  <c r="AC978"/>
  <c r="AD978"/>
  <c r="AE978"/>
  <c r="AA979"/>
  <c r="AC979"/>
  <c r="AD979"/>
  <c r="AE979"/>
  <c r="AA980"/>
  <c r="AH980" s="1"/>
  <c r="AC980"/>
  <c r="AD980"/>
  <c r="AE980"/>
  <c r="AA981"/>
  <c r="AB981" s="1"/>
  <c r="AC981"/>
  <c r="AD981"/>
  <c r="AE981"/>
  <c r="AA982"/>
  <c r="AF982" s="1"/>
  <c r="AC982"/>
  <c r="AD982"/>
  <c r="AE982"/>
  <c r="AA983"/>
  <c r="AB983" s="1"/>
  <c r="AC983"/>
  <c r="AD983"/>
  <c r="AE983"/>
  <c r="AA984"/>
  <c r="AH984" s="1"/>
  <c r="AC984"/>
  <c r="AD984"/>
  <c r="AE984"/>
  <c r="AA985"/>
  <c r="AM985" s="1"/>
  <c r="AC985"/>
  <c r="AD985"/>
  <c r="AE985"/>
  <c r="AA986"/>
  <c r="AG986" s="1"/>
  <c r="AI986" s="1"/>
  <c r="AC986"/>
  <c r="AD986"/>
  <c r="AE986"/>
  <c r="AA987"/>
  <c r="AC987"/>
  <c r="AD987"/>
  <c r="AE987"/>
  <c r="AA988"/>
  <c r="AC988"/>
  <c r="AD988"/>
  <c r="AE988"/>
  <c r="AA989"/>
  <c r="AF989" s="1"/>
  <c r="AC989"/>
  <c r="AD989"/>
  <c r="AE989"/>
  <c r="AA990"/>
  <c r="AF990" s="1"/>
  <c r="AC990"/>
  <c r="AD990"/>
  <c r="AE990"/>
  <c r="AA991"/>
  <c r="AC991"/>
  <c r="AD991"/>
  <c r="AE991"/>
  <c r="AA992"/>
  <c r="AH992" s="1"/>
  <c r="AC992"/>
  <c r="AD992"/>
  <c r="AE992"/>
  <c r="AA993"/>
  <c r="AB993" s="1"/>
  <c r="AN993" s="1"/>
  <c r="AC993"/>
  <c r="AD993"/>
  <c r="AE993"/>
  <c r="AA994"/>
  <c r="AH994" s="1"/>
  <c r="AC994"/>
  <c r="AD994"/>
  <c r="AE994"/>
  <c r="AA995"/>
  <c r="AC995"/>
  <c r="AD995"/>
  <c r="AE995"/>
  <c r="AA996"/>
  <c r="AC996"/>
  <c r="AD996"/>
  <c r="AE996"/>
  <c r="AA997"/>
  <c r="AC997"/>
  <c r="AD997"/>
  <c r="AE997"/>
  <c r="AA998"/>
  <c r="AF998"/>
  <c r="AC998"/>
  <c r="AD998"/>
  <c r="AE998"/>
  <c r="AA999"/>
  <c r="AC999"/>
  <c r="AD999"/>
  <c r="AE999"/>
  <c r="AA1000"/>
  <c r="AH1000" s="1"/>
  <c r="AC1000"/>
  <c r="AD1000"/>
  <c r="AE1000"/>
  <c r="U3"/>
  <c r="AQ3" s="1"/>
  <c r="U4"/>
  <c r="AQ4" s="1"/>
  <c r="U5"/>
  <c r="AQ5" s="1"/>
  <c r="U6"/>
  <c r="AQ6" s="1"/>
  <c r="U7"/>
  <c r="AQ7" s="1"/>
  <c r="U8"/>
  <c r="AQ8" s="1"/>
  <c r="U9"/>
  <c r="AQ9" s="1"/>
  <c r="U10"/>
  <c r="AQ10" s="1"/>
  <c r="U11"/>
  <c r="AQ11" s="1"/>
  <c r="U12"/>
  <c r="AQ12" s="1"/>
  <c r="U13"/>
  <c r="AQ13" s="1"/>
  <c r="U14"/>
  <c r="AQ14" s="1"/>
  <c r="U15"/>
  <c r="AQ15" s="1"/>
  <c r="U16"/>
  <c r="AQ16" s="1"/>
  <c r="U17"/>
  <c r="AQ17" s="1"/>
  <c r="U18"/>
  <c r="AQ18" s="1"/>
  <c r="U19"/>
  <c r="AQ19" s="1"/>
  <c r="U20"/>
  <c r="AQ20" s="1"/>
  <c r="U21"/>
  <c r="AQ21" s="1"/>
  <c r="U22"/>
  <c r="AQ22" s="1"/>
  <c r="U23"/>
  <c r="AQ23" s="1"/>
  <c r="U24"/>
  <c r="AQ24" s="1"/>
  <c r="U25"/>
  <c r="AQ25" s="1"/>
  <c r="U26"/>
  <c r="AQ26" s="1"/>
  <c r="U27"/>
  <c r="AQ27" s="1"/>
  <c r="U28"/>
  <c r="AQ28" s="1"/>
  <c r="U29"/>
  <c r="AQ29" s="1"/>
  <c r="U30"/>
  <c r="AQ30" s="1"/>
  <c r="U31"/>
  <c r="AQ31" s="1"/>
  <c r="U32"/>
  <c r="AQ32" s="1"/>
  <c r="U33"/>
  <c r="AQ33" s="1"/>
  <c r="U34"/>
  <c r="AQ34" s="1"/>
  <c r="U35"/>
  <c r="AQ35" s="1"/>
  <c r="U36"/>
  <c r="AQ36" s="1"/>
  <c r="U37"/>
  <c r="AQ37" s="1"/>
  <c r="U38"/>
  <c r="AQ38" s="1"/>
  <c r="U39"/>
  <c r="AQ39" s="1"/>
  <c r="U40"/>
  <c r="AQ40" s="1"/>
  <c r="U41"/>
  <c r="AQ41" s="1"/>
  <c r="U42"/>
  <c r="AQ42" s="1"/>
  <c r="U43"/>
  <c r="AQ43" s="1"/>
  <c r="U44"/>
  <c r="AQ44" s="1"/>
  <c r="U45"/>
  <c r="AQ45" s="1"/>
  <c r="U46"/>
  <c r="AQ46" s="1"/>
  <c r="U47"/>
  <c r="AQ47" s="1"/>
  <c r="U48"/>
  <c r="AQ48" s="1"/>
  <c r="U49"/>
  <c r="AQ49" s="1"/>
  <c r="U50"/>
  <c r="AQ50" s="1"/>
  <c r="U51"/>
  <c r="AQ51" s="1"/>
  <c r="U52"/>
  <c r="AQ52" s="1"/>
  <c r="U53"/>
  <c r="AQ53" s="1"/>
  <c r="U54"/>
  <c r="AQ54" s="1"/>
  <c r="U55"/>
  <c r="AQ55" s="1"/>
  <c r="U56"/>
  <c r="AQ56" s="1"/>
  <c r="U57"/>
  <c r="AQ57" s="1"/>
  <c r="U58"/>
  <c r="AQ58" s="1"/>
  <c r="U59"/>
  <c r="AQ59" s="1"/>
  <c r="U60"/>
  <c r="AQ60" s="1"/>
  <c r="U61"/>
  <c r="AQ61" s="1"/>
  <c r="U62"/>
  <c r="AQ62" s="1"/>
  <c r="U63"/>
  <c r="AQ63" s="1"/>
  <c r="U64"/>
  <c r="AQ64" s="1"/>
  <c r="U65"/>
  <c r="AQ65" s="1"/>
  <c r="U66"/>
  <c r="AQ66" s="1"/>
  <c r="U67"/>
  <c r="AQ67" s="1"/>
  <c r="U68"/>
  <c r="AQ68" s="1"/>
  <c r="U69"/>
  <c r="AQ69" s="1"/>
  <c r="U70"/>
  <c r="AQ70" s="1"/>
  <c r="U71"/>
  <c r="AQ71" s="1"/>
  <c r="U72"/>
  <c r="AQ72" s="1"/>
  <c r="U73"/>
  <c r="AQ73" s="1"/>
  <c r="U74"/>
  <c r="AQ74" s="1"/>
  <c r="U75"/>
  <c r="AQ75" s="1"/>
  <c r="U76"/>
  <c r="AQ76" s="1"/>
  <c r="U77"/>
  <c r="AQ77" s="1"/>
  <c r="U78"/>
  <c r="AQ78" s="1"/>
  <c r="U79"/>
  <c r="AQ79" s="1"/>
  <c r="U80"/>
  <c r="AQ80" s="1"/>
  <c r="U81"/>
  <c r="AQ81" s="1"/>
  <c r="U82"/>
  <c r="AQ82" s="1"/>
  <c r="U83"/>
  <c r="AQ83" s="1"/>
  <c r="U84"/>
  <c r="AQ84" s="1"/>
  <c r="U85"/>
  <c r="AQ85" s="1"/>
  <c r="U86"/>
  <c r="AQ86" s="1"/>
  <c r="U87"/>
  <c r="AQ87" s="1"/>
  <c r="U88"/>
  <c r="AQ88" s="1"/>
  <c r="U89"/>
  <c r="AQ89" s="1"/>
  <c r="U90"/>
  <c r="AQ90" s="1"/>
  <c r="U91"/>
  <c r="AQ91" s="1"/>
  <c r="U92"/>
  <c r="AQ92" s="1"/>
  <c r="U93"/>
  <c r="AQ93" s="1"/>
  <c r="U94"/>
  <c r="AQ94" s="1"/>
  <c r="U95"/>
  <c r="AQ95" s="1"/>
  <c r="U96"/>
  <c r="AQ96" s="1"/>
  <c r="U97"/>
  <c r="AQ97" s="1"/>
  <c r="U98"/>
  <c r="AQ98" s="1"/>
  <c r="U99"/>
  <c r="AQ99" s="1"/>
  <c r="U100"/>
  <c r="AQ100" s="1"/>
  <c r="U101"/>
  <c r="AQ101" s="1"/>
  <c r="U102"/>
  <c r="AQ102" s="1"/>
  <c r="U103"/>
  <c r="AQ103" s="1"/>
  <c r="U104"/>
  <c r="AQ104" s="1"/>
  <c r="U105"/>
  <c r="AQ105" s="1"/>
  <c r="U106"/>
  <c r="AQ106" s="1"/>
  <c r="U107"/>
  <c r="AQ107" s="1"/>
  <c r="U108"/>
  <c r="AQ108" s="1"/>
  <c r="U109"/>
  <c r="AQ109" s="1"/>
  <c r="U110"/>
  <c r="AQ110" s="1"/>
  <c r="U111"/>
  <c r="AQ111" s="1"/>
  <c r="U112"/>
  <c r="AQ112" s="1"/>
  <c r="U113"/>
  <c r="AQ113" s="1"/>
  <c r="U114"/>
  <c r="AQ114" s="1"/>
  <c r="U115"/>
  <c r="AQ115" s="1"/>
  <c r="U116"/>
  <c r="AQ116" s="1"/>
  <c r="U117"/>
  <c r="AQ117" s="1"/>
  <c r="U118"/>
  <c r="AQ118" s="1"/>
  <c r="U119"/>
  <c r="AQ119" s="1"/>
  <c r="U120"/>
  <c r="AQ120" s="1"/>
  <c r="U121"/>
  <c r="AQ121" s="1"/>
  <c r="U122"/>
  <c r="AQ122" s="1"/>
  <c r="U123"/>
  <c r="AQ123" s="1"/>
  <c r="U124"/>
  <c r="AQ124" s="1"/>
  <c r="U125"/>
  <c r="AQ125" s="1"/>
  <c r="U126"/>
  <c r="AQ126" s="1"/>
  <c r="U127"/>
  <c r="AQ127" s="1"/>
  <c r="U128"/>
  <c r="AQ128" s="1"/>
  <c r="U129"/>
  <c r="AQ129" s="1"/>
  <c r="U130"/>
  <c r="AQ130" s="1"/>
  <c r="U131"/>
  <c r="AQ131" s="1"/>
  <c r="U132"/>
  <c r="AQ132" s="1"/>
  <c r="U133"/>
  <c r="AQ133" s="1"/>
  <c r="U134"/>
  <c r="AQ134" s="1"/>
  <c r="U135"/>
  <c r="AQ135" s="1"/>
  <c r="U136"/>
  <c r="AQ136" s="1"/>
  <c r="U137"/>
  <c r="AQ137" s="1"/>
  <c r="U138"/>
  <c r="AQ138" s="1"/>
  <c r="U139"/>
  <c r="AQ139" s="1"/>
  <c r="U140"/>
  <c r="AQ140" s="1"/>
  <c r="U141"/>
  <c r="AQ141" s="1"/>
  <c r="U142"/>
  <c r="AQ142" s="1"/>
  <c r="U143"/>
  <c r="AQ143" s="1"/>
  <c r="U144"/>
  <c r="AQ144" s="1"/>
  <c r="U145"/>
  <c r="AQ145" s="1"/>
  <c r="U146"/>
  <c r="AQ146" s="1"/>
  <c r="U147"/>
  <c r="AQ147" s="1"/>
  <c r="U148"/>
  <c r="AQ148" s="1"/>
  <c r="U149"/>
  <c r="AQ149" s="1"/>
  <c r="U150"/>
  <c r="AQ150" s="1"/>
  <c r="U151"/>
  <c r="AQ151" s="1"/>
  <c r="U152"/>
  <c r="AQ152" s="1"/>
  <c r="U153"/>
  <c r="AQ153" s="1"/>
  <c r="U154"/>
  <c r="AQ154" s="1"/>
  <c r="U155"/>
  <c r="AQ155" s="1"/>
  <c r="U156"/>
  <c r="AQ156" s="1"/>
  <c r="U157"/>
  <c r="AQ157" s="1"/>
  <c r="U158"/>
  <c r="AQ158" s="1"/>
  <c r="U159"/>
  <c r="AQ159" s="1"/>
  <c r="U160"/>
  <c r="AQ160" s="1"/>
  <c r="U161"/>
  <c r="AQ161" s="1"/>
  <c r="U162"/>
  <c r="AQ162" s="1"/>
  <c r="U163"/>
  <c r="AQ163" s="1"/>
  <c r="U164"/>
  <c r="AQ164" s="1"/>
  <c r="U165"/>
  <c r="AQ165" s="1"/>
  <c r="U166"/>
  <c r="AQ166" s="1"/>
  <c r="U167"/>
  <c r="AQ167" s="1"/>
  <c r="U168"/>
  <c r="AQ168" s="1"/>
  <c r="U169"/>
  <c r="AQ169" s="1"/>
  <c r="U170"/>
  <c r="AQ170" s="1"/>
  <c r="U171"/>
  <c r="AQ171" s="1"/>
  <c r="U172"/>
  <c r="AQ172" s="1"/>
  <c r="U173"/>
  <c r="AQ173" s="1"/>
  <c r="U174"/>
  <c r="AQ174" s="1"/>
  <c r="U175"/>
  <c r="AQ175" s="1"/>
  <c r="U176"/>
  <c r="AQ176" s="1"/>
  <c r="U177"/>
  <c r="AQ177" s="1"/>
  <c r="U178"/>
  <c r="AQ178" s="1"/>
  <c r="U179"/>
  <c r="AQ179" s="1"/>
  <c r="U180"/>
  <c r="AQ180" s="1"/>
  <c r="U181"/>
  <c r="AQ181" s="1"/>
  <c r="U182"/>
  <c r="AQ182" s="1"/>
  <c r="U183"/>
  <c r="AQ183" s="1"/>
  <c r="U184"/>
  <c r="AQ184" s="1"/>
  <c r="U185"/>
  <c r="AQ185" s="1"/>
  <c r="U186"/>
  <c r="AQ186" s="1"/>
  <c r="U187"/>
  <c r="AQ187" s="1"/>
  <c r="U188"/>
  <c r="AQ188" s="1"/>
  <c r="U189"/>
  <c r="AQ189" s="1"/>
  <c r="U190"/>
  <c r="AQ190" s="1"/>
  <c r="U191"/>
  <c r="AQ191" s="1"/>
  <c r="U192"/>
  <c r="AQ192" s="1"/>
  <c r="U193"/>
  <c r="AQ193" s="1"/>
  <c r="U194"/>
  <c r="AQ194" s="1"/>
  <c r="U195"/>
  <c r="AQ195" s="1"/>
  <c r="U196"/>
  <c r="AQ196" s="1"/>
  <c r="U197"/>
  <c r="AQ197" s="1"/>
  <c r="U198"/>
  <c r="AQ198" s="1"/>
  <c r="U199"/>
  <c r="AQ199" s="1"/>
  <c r="U200"/>
  <c r="AQ200" s="1"/>
  <c r="U201"/>
  <c r="AQ201" s="1"/>
  <c r="U202"/>
  <c r="AQ202" s="1"/>
  <c r="U203"/>
  <c r="AQ203" s="1"/>
  <c r="U204"/>
  <c r="AQ204" s="1"/>
  <c r="U205"/>
  <c r="AQ205" s="1"/>
  <c r="U206"/>
  <c r="AQ206" s="1"/>
  <c r="U207"/>
  <c r="AQ207" s="1"/>
  <c r="U208"/>
  <c r="AQ208" s="1"/>
  <c r="U209"/>
  <c r="AQ209" s="1"/>
  <c r="U210"/>
  <c r="AQ210" s="1"/>
  <c r="U211"/>
  <c r="AQ211" s="1"/>
  <c r="U212"/>
  <c r="AQ212" s="1"/>
  <c r="U213"/>
  <c r="AQ213" s="1"/>
  <c r="U214"/>
  <c r="AQ214" s="1"/>
  <c r="U215"/>
  <c r="AQ215" s="1"/>
  <c r="U216"/>
  <c r="AQ216" s="1"/>
  <c r="U217"/>
  <c r="AQ217" s="1"/>
  <c r="U218"/>
  <c r="AQ218" s="1"/>
  <c r="U219"/>
  <c r="AQ219" s="1"/>
  <c r="U220"/>
  <c r="AQ220" s="1"/>
  <c r="U221"/>
  <c r="AQ221" s="1"/>
  <c r="U222"/>
  <c r="AQ222" s="1"/>
  <c r="U223"/>
  <c r="AQ223" s="1"/>
  <c r="U224"/>
  <c r="AQ224" s="1"/>
  <c r="U225"/>
  <c r="AQ225" s="1"/>
  <c r="U226"/>
  <c r="AQ226" s="1"/>
  <c r="U227"/>
  <c r="AQ227" s="1"/>
  <c r="U228"/>
  <c r="AQ228" s="1"/>
  <c r="U229"/>
  <c r="AQ229" s="1"/>
  <c r="U230"/>
  <c r="AQ230" s="1"/>
  <c r="U231"/>
  <c r="AQ231" s="1"/>
  <c r="U232"/>
  <c r="AQ232" s="1"/>
  <c r="U233"/>
  <c r="AQ233" s="1"/>
  <c r="U234"/>
  <c r="AQ234" s="1"/>
  <c r="U235"/>
  <c r="AQ235" s="1"/>
  <c r="U236"/>
  <c r="AQ236" s="1"/>
  <c r="U237"/>
  <c r="AQ237" s="1"/>
  <c r="U238"/>
  <c r="AQ238" s="1"/>
  <c r="U239"/>
  <c r="AQ239" s="1"/>
  <c r="U240"/>
  <c r="AQ240" s="1"/>
  <c r="U241"/>
  <c r="AQ241" s="1"/>
  <c r="U242"/>
  <c r="AQ242" s="1"/>
  <c r="U243"/>
  <c r="AQ243" s="1"/>
  <c r="U244"/>
  <c r="AQ244" s="1"/>
  <c r="U245"/>
  <c r="AQ245" s="1"/>
  <c r="U246"/>
  <c r="AQ246" s="1"/>
  <c r="U247"/>
  <c r="AQ247" s="1"/>
  <c r="U248"/>
  <c r="AQ248" s="1"/>
  <c r="U249"/>
  <c r="AQ249" s="1"/>
  <c r="U250"/>
  <c r="AQ250" s="1"/>
  <c r="U251"/>
  <c r="AQ251" s="1"/>
  <c r="U252"/>
  <c r="AQ252" s="1"/>
  <c r="U253"/>
  <c r="AQ253" s="1"/>
  <c r="U254"/>
  <c r="AQ254" s="1"/>
  <c r="U255"/>
  <c r="AQ255" s="1"/>
  <c r="U256"/>
  <c r="AQ256" s="1"/>
  <c r="U257"/>
  <c r="AQ257" s="1"/>
  <c r="U258"/>
  <c r="AQ258" s="1"/>
  <c r="U259"/>
  <c r="AQ259" s="1"/>
  <c r="U260"/>
  <c r="AQ260" s="1"/>
  <c r="U261"/>
  <c r="AQ261" s="1"/>
  <c r="U262"/>
  <c r="AQ262" s="1"/>
  <c r="U263"/>
  <c r="AQ263" s="1"/>
  <c r="U264"/>
  <c r="AQ264" s="1"/>
  <c r="U265"/>
  <c r="AQ265" s="1"/>
  <c r="U266"/>
  <c r="AQ266" s="1"/>
  <c r="U267"/>
  <c r="AQ267" s="1"/>
  <c r="U268"/>
  <c r="AQ268" s="1"/>
  <c r="U269"/>
  <c r="AQ269" s="1"/>
  <c r="U270"/>
  <c r="AQ270" s="1"/>
  <c r="U271"/>
  <c r="AQ271" s="1"/>
  <c r="U272"/>
  <c r="AQ272" s="1"/>
  <c r="U273"/>
  <c r="AQ273" s="1"/>
  <c r="U274"/>
  <c r="AQ274" s="1"/>
  <c r="U275"/>
  <c r="AQ275" s="1"/>
  <c r="U276"/>
  <c r="AQ276" s="1"/>
  <c r="U277"/>
  <c r="AQ277" s="1"/>
  <c r="U278"/>
  <c r="AQ278" s="1"/>
  <c r="U279"/>
  <c r="AQ279" s="1"/>
  <c r="U280"/>
  <c r="AQ280" s="1"/>
  <c r="U281"/>
  <c r="AQ281" s="1"/>
  <c r="U282"/>
  <c r="AQ282" s="1"/>
  <c r="U283"/>
  <c r="AQ283" s="1"/>
  <c r="U284"/>
  <c r="AQ284" s="1"/>
  <c r="U285"/>
  <c r="AQ285" s="1"/>
  <c r="U286"/>
  <c r="AQ286" s="1"/>
  <c r="U287"/>
  <c r="AQ287" s="1"/>
  <c r="U288"/>
  <c r="AQ288" s="1"/>
  <c r="U289"/>
  <c r="AQ289" s="1"/>
  <c r="U290"/>
  <c r="AQ290" s="1"/>
  <c r="U291"/>
  <c r="AQ291" s="1"/>
  <c r="U292"/>
  <c r="AQ292" s="1"/>
  <c r="U293"/>
  <c r="AQ293" s="1"/>
  <c r="U294"/>
  <c r="AQ294" s="1"/>
  <c r="U295"/>
  <c r="AQ295" s="1"/>
  <c r="U296"/>
  <c r="AQ296" s="1"/>
  <c r="U297"/>
  <c r="AQ297" s="1"/>
  <c r="U298"/>
  <c r="AQ298" s="1"/>
  <c r="U299"/>
  <c r="AQ299" s="1"/>
  <c r="U300"/>
  <c r="AQ300" s="1"/>
  <c r="U301"/>
  <c r="AQ301" s="1"/>
  <c r="U302"/>
  <c r="AQ302" s="1"/>
  <c r="U303"/>
  <c r="AQ303" s="1"/>
  <c r="U304"/>
  <c r="AQ304" s="1"/>
  <c r="U305"/>
  <c r="AQ305" s="1"/>
  <c r="U306"/>
  <c r="AQ306" s="1"/>
  <c r="U307"/>
  <c r="AQ307" s="1"/>
  <c r="U308"/>
  <c r="AQ308" s="1"/>
  <c r="U309"/>
  <c r="AQ309" s="1"/>
  <c r="U310"/>
  <c r="AQ310" s="1"/>
  <c r="U311"/>
  <c r="AQ311" s="1"/>
  <c r="U312"/>
  <c r="AQ312" s="1"/>
  <c r="U313"/>
  <c r="AQ313" s="1"/>
  <c r="U314"/>
  <c r="AQ314" s="1"/>
  <c r="U315"/>
  <c r="AQ315" s="1"/>
  <c r="U316"/>
  <c r="AQ316" s="1"/>
  <c r="U317"/>
  <c r="AQ317" s="1"/>
  <c r="U318"/>
  <c r="AQ318" s="1"/>
  <c r="U319"/>
  <c r="AQ319" s="1"/>
  <c r="U320"/>
  <c r="AQ320" s="1"/>
  <c r="U321"/>
  <c r="AQ321" s="1"/>
  <c r="U322"/>
  <c r="AQ322" s="1"/>
  <c r="U323"/>
  <c r="AQ323" s="1"/>
  <c r="U324"/>
  <c r="AQ324" s="1"/>
  <c r="U325"/>
  <c r="AQ325" s="1"/>
  <c r="U326"/>
  <c r="AQ326" s="1"/>
  <c r="U327"/>
  <c r="AQ327" s="1"/>
  <c r="U328"/>
  <c r="AQ328" s="1"/>
  <c r="U329"/>
  <c r="AQ329" s="1"/>
  <c r="U330"/>
  <c r="AQ330" s="1"/>
  <c r="U331"/>
  <c r="AQ331" s="1"/>
  <c r="U332"/>
  <c r="AQ332" s="1"/>
  <c r="U333"/>
  <c r="AQ333" s="1"/>
  <c r="U334"/>
  <c r="AQ334" s="1"/>
  <c r="U335"/>
  <c r="AQ335" s="1"/>
  <c r="U336"/>
  <c r="AQ336" s="1"/>
  <c r="U337"/>
  <c r="AQ337" s="1"/>
  <c r="U338"/>
  <c r="AQ338" s="1"/>
  <c r="U339"/>
  <c r="AQ339" s="1"/>
  <c r="U340"/>
  <c r="AQ340" s="1"/>
  <c r="U341"/>
  <c r="AQ341" s="1"/>
  <c r="U342"/>
  <c r="AQ342" s="1"/>
  <c r="U343"/>
  <c r="AQ343" s="1"/>
  <c r="U344"/>
  <c r="AQ344" s="1"/>
  <c r="U345"/>
  <c r="AQ345" s="1"/>
  <c r="U346"/>
  <c r="AQ346" s="1"/>
  <c r="U347"/>
  <c r="AQ347" s="1"/>
  <c r="U348"/>
  <c r="AQ348" s="1"/>
  <c r="U349"/>
  <c r="AQ349" s="1"/>
  <c r="U350"/>
  <c r="AQ350" s="1"/>
  <c r="U351"/>
  <c r="AQ351" s="1"/>
  <c r="U352"/>
  <c r="AQ352" s="1"/>
  <c r="U353"/>
  <c r="AQ353" s="1"/>
  <c r="U354"/>
  <c r="AQ354" s="1"/>
  <c r="U355"/>
  <c r="AQ355" s="1"/>
  <c r="U356"/>
  <c r="AQ356" s="1"/>
  <c r="U357"/>
  <c r="AQ357" s="1"/>
  <c r="U358"/>
  <c r="AQ358" s="1"/>
  <c r="U359"/>
  <c r="AQ359" s="1"/>
  <c r="U360"/>
  <c r="AQ360" s="1"/>
  <c r="U361"/>
  <c r="AQ361" s="1"/>
  <c r="U362"/>
  <c r="AQ362" s="1"/>
  <c r="U363"/>
  <c r="AQ363" s="1"/>
  <c r="U364"/>
  <c r="AQ364" s="1"/>
  <c r="U365"/>
  <c r="AQ365" s="1"/>
  <c r="U366"/>
  <c r="AQ366" s="1"/>
  <c r="U367"/>
  <c r="AQ367" s="1"/>
  <c r="U368"/>
  <c r="AQ368" s="1"/>
  <c r="U369"/>
  <c r="AQ369" s="1"/>
  <c r="U370"/>
  <c r="AQ370" s="1"/>
  <c r="U371"/>
  <c r="AQ371" s="1"/>
  <c r="U372"/>
  <c r="AQ372" s="1"/>
  <c r="U373"/>
  <c r="AQ373" s="1"/>
  <c r="U374"/>
  <c r="AQ374" s="1"/>
  <c r="U375"/>
  <c r="AQ375" s="1"/>
  <c r="U376"/>
  <c r="AQ376" s="1"/>
  <c r="U377"/>
  <c r="AQ377" s="1"/>
  <c r="U378"/>
  <c r="AQ378" s="1"/>
  <c r="U379"/>
  <c r="AQ379" s="1"/>
  <c r="U380"/>
  <c r="AQ380" s="1"/>
  <c r="U381"/>
  <c r="AQ381" s="1"/>
  <c r="U382"/>
  <c r="AQ382" s="1"/>
  <c r="U383"/>
  <c r="AQ383" s="1"/>
  <c r="U384"/>
  <c r="AQ384" s="1"/>
  <c r="U385"/>
  <c r="AQ385" s="1"/>
  <c r="U386"/>
  <c r="AQ386" s="1"/>
  <c r="U387"/>
  <c r="AQ387" s="1"/>
  <c r="U388"/>
  <c r="AQ388" s="1"/>
  <c r="U389"/>
  <c r="AQ389" s="1"/>
  <c r="U390"/>
  <c r="AQ390" s="1"/>
  <c r="U391"/>
  <c r="AQ391" s="1"/>
  <c r="U392"/>
  <c r="AQ392" s="1"/>
  <c r="U393"/>
  <c r="AQ393" s="1"/>
  <c r="U394"/>
  <c r="AQ394" s="1"/>
  <c r="U395"/>
  <c r="AQ395" s="1"/>
  <c r="U396"/>
  <c r="AQ396" s="1"/>
  <c r="U397"/>
  <c r="AQ397" s="1"/>
  <c r="U398"/>
  <c r="AQ398" s="1"/>
  <c r="U399"/>
  <c r="AQ399" s="1"/>
  <c r="U400"/>
  <c r="AQ400" s="1"/>
  <c r="U401"/>
  <c r="AQ401" s="1"/>
  <c r="U402"/>
  <c r="AQ402" s="1"/>
  <c r="U403"/>
  <c r="AQ403" s="1"/>
  <c r="U404"/>
  <c r="AQ404" s="1"/>
  <c r="U405"/>
  <c r="AQ405" s="1"/>
  <c r="U406"/>
  <c r="AQ406" s="1"/>
  <c r="U407"/>
  <c r="AQ407" s="1"/>
  <c r="U408"/>
  <c r="AQ408" s="1"/>
  <c r="U409"/>
  <c r="AQ409" s="1"/>
  <c r="U410"/>
  <c r="AQ410" s="1"/>
  <c r="U411"/>
  <c r="AQ411" s="1"/>
  <c r="U412"/>
  <c r="AQ412" s="1"/>
  <c r="U413"/>
  <c r="AQ413" s="1"/>
  <c r="U414"/>
  <c r="AQ414" s="1"/>
  <c r="U415"/>
  <c r="AQ415" s="1"/>
  <c r="U416"/>
  <c r="AQ416" s="1"/>
  <c r="U417"/>
  <c r="AQ417" s="1"/>
  <c r="U418"/>
  <c r="AQ418" s="1"/>
  <c r="U419"/>
  <c r="AQ419" s="1"/>
  <c r="U420"/>
  <c r="AQ420" s="1"/>
  <c r="U421"/>
  <c r="AQ421" s="1"/>
  <c r="U422"/>
  <c r="AQ422" s="1"/>
  <c r="U423"/>
  <c r="AQ423" s="1"/>
  <c r="U424"/>
  <c r="AQ424" s="1"/>
  <c r="U425"/>
  <c r="AQ425" s="1"/>
  <c r="U426"/>
  <c r="AQ426" s="1"/>
  <c r="U427"/>
  <c r="AQ427" s="1"/>
  <c r="U428"/>
  <c r="AQ428" s="1"/>
  <c r="U429"/>
  <c r="AQ429" s="1"/>
  <c r="U430"/>
  <c r="AQ430" s="1"/>
  <c r="U431"/>
  <c r="AQ431" s="1"/>
  <c r="U432"/>
  <c r="AQ432" s="1"/>
  <c r="U433"/>
  <c r="AQ433" s="1"/>
  <c r="U434"/>
  <c r="AQ434" s="1"/>
  <c r="U435"/>
  <c r="AQ435" s="1"/>
  <c r="U436"/>
  <c r="AQ436" s="1"/>
  <c r="U437"/>
  <c r="AQ437" s="1"/>
  <c r="U438"/>
  <c r="AQ438" s="1"/>
  <c r="U439"/>
  <c r="AQ439" s="1"/>
  <c r="U440"/>
  <c r="AQ440" s="1"/>
  <c r="U441"/>
  <c r="AQ441" s="1"/>
  <c r="U442"/>
  <c r="AQ442" s="1"/>
  <c r="U443"/>
  <c r="AQ443" s="1"/>
  <c r="U444"/>
  <c r="AQ444" s="1"/>
  <c r="U445"/>
  <c r="AQ445" s="1"/>
  <c r="U446"/>
  <c r="AQ446" s="1"/>
  <c r="U447"/>
  <c r="AQ447" s="1"/>
  <c r="U448"/>
  <c r="AQ448" s="1"/>
  <c r="U449"/>
  <c r="AQ449" s="1"/>
  <c r="U450"/>
  <c r="AQ450" s="1"/>
  <c r="U451"/>
  <c r="AQ451" s="1"/>
  <c r="U452"/>
  <c r="AQ452" s="1"/>
  <c r="U453"/>
  <c r="AQ453" s="1"/>
  <c r="U454"/>
  <c r="AQ454" s="1"/>
  <c r="U455"/>
  <c r="AQ455" s="1"/>
  <c r="U456"/>
  <c r="AQ456" s="1"/>
  <c r="U457"/>
  <c r="AQ457" s="1"/>
  <c r="U458"/>
  <c r="AQ458" s="1"/>
  <c r="U459"/>
  <c r="AQ459" s="1"/>
  <c r="U460"/>
  <c r="AQ460" s="1"/>
  <c r="U461"/>
  <c r="AQ461" s="1"/>
  <c r="U462"/>
  <c r="AQ462" s="1"/>
  <c r="U463"/>
  <c r="AQ463" s="1"/>
  <c r="U464"/>
  <c r="AQ464" s="1"/>
  <c r="U465"/>
  <c r="AQ465" s="1"/>
  <c r="U466"/>
  <c r="AQ466" s="1"/>
  <c r="U467"/>
  <c r="AQ467" s="1"/>
  <c r="U468"/>
  <c r="AQ468" s="1"/>
  <c r="U469"/>
  <c r="AQ469" s="1"/>
  <c r="U470"/>
  <c r="AQ470" s="1"/>
  <c r="U471"/>
  <c r="AQ471" s="1"/>
  <c r="U472"/>
  <c r="AQ472" s="1"/>
  <c r="U473"/>
  <c r="AQ473" s="1"/>
  <c r="U474"/>
  <c r="AQ474" s="1"/>
  <c r="U475"/>
  <c r="AQ475" s="1"/>
  <c r="U476"/>
  <c r="AQ476" s="1"/>
  <c r="U477"/>
  <c r="AQ477" s="1"/>
  <c r="U478"/>
  <c r="AQ478" s="1"/>
  <c r="U479"/>
  <c r="AQ479" s="1"/>
  <c r="U480"/>
  <c r="AQ480" s="1"/>
  <c r="U481"/>
  <c r="AQ481" s="1"/>
  <c r="U482"/>
  <c r="AQ482" s="1"/>
  <c r="U483"/>
  <c r="AQ483" s="1"/>
  <c r="U484"/>
  <c r="AQ484" s="1"/>
  <c r="U485"/>
  <c r="AQ485" s="1"/>
  <c r="U486"/>
  <c r="AQ486" s="1"/>
  <c r="U487"/>
  <c r="AQ487" s="1"/>
  <c r="U488"/>
  <c r="AQ488" s="1"/>
  <c r="U489"/>
  <c r="AQ489" s="1"/>
  <c r="U490"/>
  <c r="AQ490" s="1"/>
  <c r="U491"/>
  <c r="AQ491" s="1"/>
  <c r="U492"/>
  <c r="AQ492" s="1"/>
  <c r="U493"/>
  <c r="AQ493" s="1"/>
  <c r="U494"/>
  <c r="AQ494" s="1"/>
  <c r="U495"/>
  <c r="AQ495" s="1"/>
  <c r="U496"/>
  <c r="AQ496" s="1"/>
  <c r="U497"/>
  <c r="AQ497" s="1"/>
  <c r="U498"/>
  <c r="AQ498" s="1"/>
  <c r="U499"/>
  <c r="AQ499" s="1"/>
  <c r="U500"/>
  <c r="AQ500" s="1"/>
  <c r="U501"/>
  <c r="AQ501" s="1"/>
  <c r="U502"/>
  <c r="AQ502" s="1"/>
  <c r="U503"/>
  <c r="AQ503" s="1"/>
  <c r="U504"/>
  <c r="AQ504" s="1"/>
  <c r="U505"/>
  <c r="AQ505" s="1"/>
  <c r="U506"/>
  <c r="AQ506" s="1"/>
  <c r="U507"/>
  <c r="AQ507" s="1"/>
  <c r="U508"/>
  <c r="AQ508" s="1"/>
  <c r="U509"/>
  <c r="AQ509" s="1"/>
  <c r="U510"/>
  <c r="AQ510" s="1"/>
  <c r="U511"/>
  <c r="AQ511" s="1"/>
  <c r="U512"/>
  <c r="AQ512" s="1"/>
  <c r="U513"/>
  <c r="AQ513" s="1"/>
  <c r="U514"/>
  <c r="AQ514" s="1"/>
  <c r="U515"/>
  <c r="AQ515" s="1"/>
  <c r="U516"/>
  <c r="AQ516" s="1"/>
  <c r="U517"/>
  <c r="AQ517" s="1"/>
  <c r="U518"/>
  <c r="AQ518" s="1"/>
  <c r="U519"/>
  <c r="AQ519" s="1"/>
  <c r="U520"/>
  <c r="AQ520" s="1"/>
  <c r="U521"/>
  <c r="AQ521" s="1"/>
  <c r="U522"/>
  <c r="AQ522" s="1"/>
  <c r="U523"/>
  <c r="AQ523" s="1"/>
  <c r="U524"/>
  <c r="AQ524" s="1"/>
  <c r="U525"/>
  <c r="AQ525" s="1"/>
  <c r="U526"/>
  <c r="AQ526" s="1"/>
  <c r="U527"/>
  <c r="AQ527" s="1"/>
  <c r="U528"/>
  <c r="AQ528" s="1"/>
  <c r="U529"/>
  <c r="AQ529" s="1"/>
  <c r="U530"/>
  <c r="AQ530" s="1"/>
  <c r="U531"/>
  <c r="AQ531" s="1"/>
  <c r="U532"/>
  <c r="AQ532" s="1"/>
  <c r="U533"/>
  <c r="AQ533" s="1"/>
  <c r="U534"/>
  <c r="AQ534" s="1"/>
  <c r="U535"/>
  <c r="AQ535" s="1"/>
  <c r="U536"/>
  <c r="AQ536" s="1"/>
  <c r="U537"/>
  <c r="AQ537" s="1"/>
  <c r="U538"/>
  <c r="AQ538" s="1"/>
  <c r="U539"/>
  <c r="AQ539" s="1"/>
  <c r="U540"/>
  <c r="AQ540" s="1"/>
  <c r="U541"/>
  <c r="AQ541" s="1"/>
  <c r="U542"/>
  <c r="AQ542" s="1"/>
  <c r="U543"/>
  <c r="AQ543" s="1"/>
  <c r="U544"/>
  <c r="AQ544" s="1"/>
  <c r="U545"/>
  <c r="AQ545" s="1"/>
  <c r="U546"/>
  <c r="AQ546" s="1"/>
  <c r="U547"/>
  <c r="AQ547" s="1"/>
  <c r="U548"/>
  <c r="AQ548" s="1"/>
  <c r="U549"/>
  <c r="AQ549" s="1"/>
  <c r="U550"/>
  <c r="AQ550" s="1"/>
  <c r="U551"/>
  <c r="AQ551" s="1"/>
  <c r="U552"/>
  <c r="AQ552" s="1"/>
  <c r="U553"/>
  <c r="AQ553" s="1"/>
  <c r="U554"/>
  <c r="AQ554" s="1"/>
  <c r="U555"/>
  <c r="AQ555" s="1"/>
  <c r="U556"/>
  <c r="AQ556" s="1"/>
  <c r="U557"/>
  <c r="AQ557" s="1"/>
  <c r="U558"/>
  <c r="AQ558" s="1"/>
  <c r="U559"/>
  <c r="AQ559" s="1"/>
  <c r="U560"/>
  <c r="AQ560" s="1"/>
  <c r="U561"/>
  <c r="AQ561" s="1"/>
  <c r="U562"/>
  <c r="AQ562" s="1"/>
  <c r="U563"/>
  <c r="AQ563" s="1"/>
  <c r="U564"/>
  <c r="AQ564" s="1"/>
  <c r="U565"/>
  <c r="AQ565" s="1"/>
  <c r="U566"/>
  <c r="AQ566" s="1"/>
  <c r="U567"/>
  <c r="AQ567" s="1"/>
  <c r="U568"/>
  <c r="AQ568" s="1"/>
  <c r="U569"/>
  <c r="AQ569" s="1"/>
  <c r="U570"/>
  <c r="AQ570" s="1"/>
  <c r="U571"/>
  <c r="AQ571" s="1"/>
  <c r="U572"/>
  <c r="AQ572" s="1"/>
  <c r="U573"/>
  <c r="AQ573" s="1"/>
  <c r="U574"/>
  <c r="AQ574" s="1"/>
  <c r="U575"/>
  <c r="AQ575" s="1"/>
  <c r="U576"/>
  <c r="AQ576" s="1"/>
  <c r="U577"/>
  <c r="AQ577" s="1"/>
  <c r="U578"/>
  <c r="AQ578" s="1"/>
  <c r="U579"/>
  <c r="AQ579" s="1"/>
  <c r="U580"/>
  <c r="AQ580" s="1"/>
  <c r="U581"/>
  <c r="AQ581" s="1"/>
  <c r="U582"/>
  <c r="AQ582" s="1"/>
  <c r="U583"/>
  <c r="AQ583" s="1"/>
  <c r="U584"/>
  <c r="AQ584" s="1"/>
  <c r="U585"/>
  <c r="AQ585" s="1"/>
  <c r="U586"/>
  <c r="AQ586" s="1"/>
  <c r="U587"/>
  <c r="AQ587" s="1"/>
  <c r="U588"/>
  <c r="AQ588" s="1"/>
  <c r="U589"/>
  <c r="AQ589" s="1"/>
  <c r="U590"/>
  <c r="AQ590" s="1"/>
  <c r="U591"/>
  <c r="AQ591" s="1"/>
  <c r="U592"/>
  <c r="AQ592" s="1"/>
  <c r="U593"/>
  <c r="AQ593" s="1"/>
  <c r="U594"/>
  <c r="AQ594" s="1"/>
  <c r="U595"/>
  <c r="AQ595" s="1"/>
  <c r="U596"/>
  <c r="AQ596" s="1"/>
  <c r="U597"/>
  <c r="AQ597" s="1"/>
  <c r="U598"/>
  <c r="AQ598" s="1"/>
  <c r="U599"/>
  <c r="AQ599" s="1"/>
  <c r="U600"/>
  <c r="AQ600" s="1"/>
  <c r="U601"/>
  <c r="AQ601" s="1"/>
  <c r="U602"/>
  <c r="AQ602" s="1"/>
  <c r="U603"/>
  <c r="AQ603" s="1"/>
  <c r="U604"/>
  <c r="AQ604" s="1"/>
  <c r="U605"/>
  <c r="AQ605" s="1"/>
  <c r="U606"/>
  <c r="AQ606" s="1"/>
  <c r="U607"/>
  <c r="AQ607" s="1"/>
  <c r="U608"/>
  <c r="AQ608" s="1"/>
  <c r="U609"/>
  <c r="AQ609" s="1"/>
  <c r="U610"/>
  <c r="AQ610" s="1"/>
  <c r="U611"/>
  <c r="AQ611" s="1"/>
  <c r="U612"/>
  <c r="AQ612" s="1"/>
  <c r="U613"/>
  <c r="AQ613" s="1"/>
  <c r="U614"/>
  <c r="AQ614" s="1"/>
  <c r="U615"/>
  <c r="AQ615" s="1"/>
  <c r="U616"/>
  <c r="AQ616" s="1"/>
  <c r="U617"/>
  <c r="AQ617" s="1"/>
  <c r="U618"/>
  <c r="AQ618" s="1"/>
  <c r="U619"/>
  <c r="AQ619" s="1"/>
  <c r="U620"/>
  <c r="AQ620" s="1"/>
  <c r="U621"/>
  <c r="AQ621" s="1"/>
  <c r="U622"/>
  <c r="AQ622" s="1"/>
  <c r="U623"/>
  <c r="AQ623" s="1"/>
  <c r="U624"/>
  <c r="AQ624" s="1"/>
  <c r="U625"/>
  <c r="AQ625" s="1"/>
  <c r="U626"/>
  <c r="AQ626" s="1"/>
  <c r="U627"/>
  <c r="AQ627" s="1"/>
  <c r="U628"/>
  <c r="AQ628" s="1"/>
  <c r="U629"/>
  <c r="AQ629" s="1"/>
  <c r="U630"/>
  <c r="AQ630" s="1"/>
  <c r="U631"/>
  <c r="AQ631" s="1"/>
  <c r="U632"/>
  <c r="AQ632" s="1"/>
  <c r="U633"/>
  <c r="AQ633" s="1"/>
  <c r="U634"/>
  <c r="AQ634" s="1"/>
  <c r="U635"/>
  <c r="AQ635" s="1"/>
  <c r="U636"/>
  <c r="AQ636" s="1"/>
  <c r="U637"/>
  <c r="AQ637" s="1"/>
  <c r="U638"/>
  <c r="AQ638" s="1"/>
  <c r="U639"/>
  <c r="AQ639" s="1"/>
  <c r="U640"/>
  <c r="AQ640" s="1"/>
  <c r="U641"/>
  <c r="AQ641" s="1"/>
  <c r="U642"/>
  <c r="AQ642" s="1"/>
  <c r="U643"/>
  <c r="AQ643" s="1"/>
  <c r="U644"/>
  <c r="AQ644" s="1"/>
  <c r="U645"/>
  <c r="AQ645" s="1"/>
  <c r="U646"/>
  <c r="AQ646" s="1"/>
  <c r="U647"/>
  <c r="AQ647" s="1"/>
  <c r="U648"/>
  <c r="AQ648" s="1"/>
  <c r="U649"/>
  <c r="AQ649" s="1"/>
  <c r="U650"/>
  <c r="AQ650" s="1"/>
  <c r="U651"/>
  <c r="AQ651" s="1"/>
  <c r="U652"/>
  <c r="AQ652" s="1"/>
  <c r="U653"/>
  <c r="AQ653" s="1"/>
  <c r="U654"/>
  <c r="AQ654" s="1"/>
  <c r="U655"/>
  <c r="AQ655" s="1"/>
  <c r="U656"/>
  <c r="AQ656" s="1"/>
  <c r="U657"/>
  <c r="AQ657" s="1"/>
  <c r="U658"/>
  <c r="AQ658" s="1"/>
  <c r="U659"/>
  <c r="AQ659" s="1"/>
  <c r="U660"/>
  <c r="AQ660" s="1"/>
  <c r="U661"/>
  <c r="AQ661" s="1"/>
  <c r="U662"/>
  <c r="AQ662" s="1"/>
  <c r="U663"/>
  <c r="AQ663" s="1"/>
  <c r="U664"/>
  <c r="AQ664" s="1"/>
  <c r="U665"/>
  <c r="AQ665" s="1"/>
  <c r="U666"/>
  <c r="AQ666" s="1"/>
  <c r="U667"/>
  <c r="AQ667" s="1"/>
  <c r="U668"/>
  <c r="AQ668" s="1"/>
  <c r="U669"/>
  <c r="AQ669" s="1"/>
  <c r="U670"/>
  <c r="AQ670" s="1"/>
  <c r="U671"/>
  <c r="AQ671" s="1"/>
  <c r="U672"/>
  <c r="AQ672" s="1"/>
  <c r="U673"/>
  <c r="AQ673" s="1"/>
  <c r="U674"/>
  <c r="AQ674" s="1"/>
  <c r="U675"/>
  <c r="AQ675" s="1"/>
  <c r="U676"/>
  <c r="AQ676" s="1"/>
  <c r="U677"/>
  <c r="AQ677" s="1"/>
  <c r="U678"/>
  <c r="AQ678" s="1"/>
  <c r="U679"/>
  <c r="AQ679" s="1"/>
  <c r="U680"/>
  <c r="AQ680" s="1"/>
  <c r="U681"/>
  <c r="AQ681" s="1"/>
  <c r="U682"/>
  <c r="AQ682" s="1"/>
  <c r="U683"/>
  <c r="AQ683" s="1"/>
  <c r="U684"/>
  <c r="AQ684" s="1"/>
  <c r="U685"/>
  <c r="AQ685" s="1"/>
  <c r="U686"/>
  <c r="AQ686" s="1"/>
  <c r="U687"/>
  <c r="AQ687" s="1"/>
  <c r="U688"/>
  <c r="AQ688" s="1"/>
  <c r="U689"/>
  <c r="AQ689" s="1"/>
  <c r="U690"/>
  <c r="AQ690" s="1"/>
  <c r="U691"/>
  <c r="AQ691" s="1"/>
  <c r="U692"/>
  <c r="AQ692" s="1"/>
  <c r="U693"/>
  <c r="AQ693" s="1"/>
  <c r="U694"/>
  <c r="AQ694" s="1"/>
  <c r="U695"/>
  <c r="AQ695" s="1"/>
  <c r="U696"/>
  <c r="AQ696" s="1"/>
  <c r="U697"/>
  <c r="AQ697" s="1"/>
  <c r="U698"/>
  <c r="AQ698" s="1"/>
  <c r="U699"/>
  <c r="AQ699" s="1"/>
  <c r="U700"/>
  <c r="AQ700" s="1"/>
  <c r="U701"/>
  <c r="AQ701" s="1"/>
  <c r="U702"/>
  <c r="AQ702" s="1"/>
  <c r="U703"/>
  <c r="AQ703" s="1"/>
  <c r="U704"/>
  <c r="AQ704" s="1"/>
  <c r="U705"/>
  <c r="AQ705" s="1"/>
  <c r="U706"/>
  <c r="AQ706" s="1"/>
  <c r="U707"/>
  <c r="AQ707" s="1"/>
  <c r="U708"/>
  <c r="AQ708" s="1"/>
  <c r="U709"/>
  <c r="AQ709" s="1"/>
  <c r="U710"/>
  <c r="AQ710" s="1"/>
  <c r="U711"/>
  <c r="AQ711" s="1"/>
  <c r="U712"/>
  <c r="AQ712" s="1"/>
  <c r="U713"/>
  <c r="AQ713" s="1"/>
  <c r="U714"/>
  <c r="AQ714" s="1"/>
  <c r="U715"/>
  <c r="AQ715" s="1"/>
  <c r="U716"/>
  <c r="AQ716" s="1"/>
  <c r="U717"/>
  <c r="AQ717" s="1"/>
  <c r="U718"/>
  <c r="AQ718" s="1"/>
  <c r="U719"/>
  <c r="AQ719" s="1"/>
  <c r="U720"/>
  <c r="AQ720" s="1"/>
  <c r="U721"/>
  <c r="AQ721" s="1"/>
  <c r="U722"/>
  <c r="AQ722" s="1"/>
  <c r="U723"/>
  <c r="AQ723" s="1"/>
  <c r="U724"/>
  <c r="AQ724" s="1"/>
  <c r="U725"/>
  <c r="AQ725" s="1"/>
  <c r="U726"/>
  <c r="AQ726" s="1"/>
  <c r="U727"/>
  <c r="AQ727" s="1"/>
  <c r="U728"/>
  <c r="AQ728" s="1"/>
  <c r="U729"/>
  <c r="AQ729" s="1"/>
  <c r="U730"/>
  <c r="AQ730" s="1"/>
  <c r="U731"/>
  <c r="AQ731" s="1"/>
  <c r="U732"/>
  <c r="AQ732" s="1"/>
  <c r="U733"/>
  <c r="AQ733" s="1"/>
  <c r="U734"/>
  <c r="AQ734" s="1"/>
  <c r="U735"/>
  <c r="AQ735" s="1"/>
  <c r="U736"/>
  <c r="AQ736" s="1"/>
  <c r="U737"/>
  <c r="AQ737" s="1"/>
  <c r="U738"/>
  <c r="AQ738" s="1"/>
  <c r="U739"/>
  <c r="AQ739" s="1"/>
  <c r="U740"/>
  <c r="AQ740" s="1"/>
  <c r="U741"/>
  <c r="AQ741" s="1"/>
  <c r="U742"/>
  <c r="AQ742" s="1"/>
  <c r="U743"/>
  <c r="AQ743" s="1"/>
  <c r="U744"/>
  <c r="AQ744" s="1"/>
  <c r="U745"/>
  <c r="AQ745" s="1"/>
  <c r="U746"/>
  <c r="AQ746" s="1"/>
  <c r="U747"/>
  <c r="AQ747" s="1"/>
  <c r="U748"/>
  <c r="AQ748" s="1"/>
  <c r="U749"/>
  <c r="AQ749" s="1"/>
  <c r="U750"/>
  <c r="AQ750" s="1"/>
  <c r="U751"/>
  <c r="AQ751" s="1"/>
  <c r="U752"/>
  <c r="AQ752" s="1"/>
  <c r="U753"/>
  <c r="AQ753" s="1"/>
  <c r="U754"/>
  <c r="AQ754" s="1"/>
  <c r="U755"/>
  <c r="AQ755" s="1"/>
  <c r="U756"/>
  <c r="AQ756" s="1"/>
  <c r="U757"/>
  <c r="AQ757" s="1"/>
  <c r="U758"/>
  <c r="AQ758" s="1"/>
  <c r="U759"/>
  <c r="AQ759" s="1"/>
  <c r="U760"/>
  <c r="AQ760" s="1"/>
  <c r="U761"/>
  <c r="AQ761" s="1"/>
  <c r="U762"/>
  <c r="AQ762" s="1"/>
  <c r="U763"/>
  <c r="AQ763" s="1"/>
  <c r="U764"/>
  <c r="AQ764" s="1"/>
  <c r="U765"/>
  <c r="AQ765" s="1"/>
  <c r="U766"/>
  <c r="AQ766" s="1"/>
  <c r="U767"/>
  <c r="AQ767" s="1"/>
  <c r="U768"/>
  <c r="AQ768" s="1"/>
  <c r="U769"/>
  <c r="AQ769" s="1"/>
  <c r="U770"/>
  <c r="AQ770" s="1"/>
  <c r="U771"/>
  <c r="AQ771" s="1"/>
  <c r="U772"/>
  <c r="AQ772" s="1"/>
  <c r="U773"/>
  <c r="AQ773" s="1"/>
  <c r="U774"/>
  <c r="AQ774" s="1"/>
  <c r="U775"/>
  <c r="AQ775" s="1"/>
  <c r="U776"/>
  <c r="AQ776" s="1"/>
  <c r="U777"/>
  <c r="AQ777" s="1"/>
  <c r="U778"/>
  <c r="AQ778" s="1"/>
  <c r="U779"/>
  <c r="AQ779" s="1"/>
  <c r="U780"/>
  <c r="AQ780" s="1"/>
  <c r="U781"/>
  <c r="AQ781" s="1"/>
  <c r="U782"/>
  <c r="AQ782" s="1"/>
  <c r="U783"/>
  <c r="AQ783" s="1"/>
  <c r="U784"/>
  <c r="AQ784" s="1"/>
  <c r="U785"/>
  <c r="AQ785" s="1"/>
  <c r="U786"/>
  <c r="AQ786" s="1"/>
  <c r="U787"/>
  <c r="AQ787" s="1"/>
  <c r="U788"/>
  <c r="AQ788" s="1"/>
  <c r="U789"/>
  <c r="AQ789" s="1"/>
  <c r="U790"/>
  <c r="AQ790" s="1"/>
  <c r="U791"/>
  <c r="AQ791" s="1"/>
  <c r="U792"/>
  <c r="AQ792" s="1"/>
  <c r="U793"/>
  <c r="AQ793" s="1"/>
  <c r="U794"/>
  <c r="AQ794" s="1"/>
  <c r="U795"/>
  <c r="AQ795" s="1"/>
  <c r="U796"/>
  <c r="AQ796" s="1"/>
  <c r="U797"/>
  <c r="AQ797" s="1"/>
  <c r="U798"/>
  <c r="AQ798" s="1"/>
  <c r="U799"/>
  <c r="AQ799" s="1"/>
  <c r="U800"/>
  <c r="AQ800" s="1"/>
  <c r="U801"/>
  <c r="AQ801" s="1"/>
  <c r="U802"/>
  <c r="AQ802" s="1"/>
  <c r="U803"/>
  <c r="AQ803" s="1"/>
  <c r="U804"/>
  <c r="AQ804" s="1"/>
  <c r="U805"/>
  <c r="AQ805" s="1"/>
  <c r="U806"/>
  <c r="AQ806" s="1"/>
  <c r="U807"/>
  <c r="AQ807" s="1"/>
  <c r="U808"/>
  <c r="AQ808" s="1"/>
  <c r="U809"/>
  <c r="AQ809" s="1"/>
  <c r="U810"/>
  <c r="AQ810" s="1"/>
  <c r="U811"/>
  <c r="AQ811" s="1"/>
  <c r="U812"/>
  <c r="AQ812" s="1"/>
  <c r="U813"/>
  <c r="AQ813" s="1"/>
  <c r="U814"/>
  <c r="AQ814" s="1"/>
  <c r="U815"/>
  <c r="AQ815" s="1"/>
  <c r="U816"/>
  <c r="AQ816" s="1"/>
  <c r="U817"/>
  <c r="AQ817" s="1"/>
  <c r="U818"/>
  <c r="AQ818" s="1"/>
  <c r="U819"/>
  <c r="AQ819" s="1"/>
  <c r="U820"/>
  <c r="AQ820" s="1"/>
  <c r="U821"/>
  <c r="AQ821" s="1"/>
  <c r="U822"/>
  <c r="AQ822" s="1"/>
  <c r="U823"/>
  <c r="AQ823" s="1"/>
  <c r="U824"/>
  <c r="AQ824" s="1"/>
  <c r="U825"/>
  <c r="AQ825" s="1"/>
  <c r="U826"/>
  <c r="AQ826" s="1"/>
  <c r="U827"/>
  <c r="AQ827" s="1"/>
  <c r="U828"/>
  <c r="AQ828" s="1"/>
  <c r="U829"/>
  <c r="AQ829" s="1"/>
  <c r="U830"/>
  <c r="AQ830" s="1"/>
  <c r="U831"/>
  <c r="AQ831" s="1"/>
  <c r="U832"/>
  <c r="AQ832" s="1"/>
  <c r="U833"/>
  <c r="AQ833" s="1"/>
  <c r="U834"/>
  <c r="AQ834" s="1"/>
  <c r="U835"/>
  <c r="AQ835" s="1"/>
  <c r="U836"/>
  <c r="AQ836" s="1"/>
  <c r="U837"/>
  <c r="AQ837" s="1"/>
  <c r="U838"/>
  <c r="AQ838" s="1"/>
  <c r="U839"/>
  <c r="AQ839" s="1"/>
  <c r="U840"/>
  <c r="AQ840" s="1"/>
  <c r="U841"/>
  <c r="AQ841" s="1"/>
  <c r="U842"/>
  <c r="AQ842" s="1"/>
  <c r="U843"/>
  <c r="AQ843" s="1"/>
  <c r="U844"/>
  <c r="AQ844" s="1"/>
  <c r="U845"/>
  <c r="AQ845" s="1"/>
  <c r="U846"/>
  <c r="AQ846" s="1"/>
  <c r="U847"/>
  <c r="AQ847" s="1"/>
  <c r="U848"/>
  <c r="AQ848" s="1"/>
  <c r="U849"/>
  <c r="AQ849" s="1"/>
  <c r="U850"/>
  <c r="AQ850" s="1"/>
  <c r="U851"/>
  <c r="AQ851" s="1"/>
  <c r="U852"/>
  <c r="AQ852" s="1"/>
  <c r="U853"/>
  <c r="AQ853" s="1"/>
  <c r="U854"/>
  <c r="AQ854" s="1"/>
  <c r="U855"/>
  <c r="AQ855" s="1"/>
  <c r="U856"/>
  <c r="AQ856" s="1"/>
  <c r="U857"/>
  <c r="AQ857" s="1"/>
  <c r="U858"/>
  <c r="AQ858" s="1"/>
  <c r="U859"/>
  <c r="AQ859" s="1"/>
  <c r="U860"/>
  <c r="AQ860" s="1"/>
  <c r="U861"/>
  <c r="AQ861" s="1"/>
  <c r="U862"/>
  <c r="AQ862" s="1"/>
  <c r="U863"/>
  <c r="AQ863" s="1"/>
  <c r="U864"/>
  <c r="AQ864" s="1"/>
  <c r="U865"/>
  <c r="AQ865" s="1"/>
  <c r="U866"/>
  <c r="AQ866" s="1"/>
  <c r="U867"/>
  <c r="AQ867" s="1"/>
  <c r="U868"/>
  <c r="AQ868" s="1"/>
  <c r="U869"/>
  <c r="AQ869" s="1"/>
  <c r="U870"/>
  <c r="AQ870" s="1"/>
  <c r="U871"/>
  <c r="AQ871" s="1"/>
  <c r="U872"/>
  <c r="AQ872" s="1"/>
  <c r="U873"/>
  <c r="AQ873" s="1"/>
  <c r="U874"/>
  <c r="AQ874" s="1"/>
  <c r="U875"/>
  <c r="AQ875" s="1"/>
  <c r="U876"/>
  <c r="AQ876" s="1"/>
  <c r="U877"/>
  <c r="AQ877" s="1"/>
  <c r="U878"/>
  <c r="AQ878" s="1"/>
  <c r="U879"/>
  <c r="AQ879" s="1"/>
  <c r="U880"/>
  <c r="AQ880" s="1"/>
  <c r="U881"/>
  <c r="AQ881" s="1"/>
  <c r="U882"/>
  <c r="AQ882" s="1"/>
  <c r="U883"/>
  <c r="AQ883" s="1"/>
  <c r="U884"/>
  <c r="AQ884" s="1"/>
  <c r="U885"/>
  <c r="AQ885" s="1"/>
  <c r="U886"/>
  <c r="AQ886" s="1"/>
  <c r="U887"/>
  <c r="AQ887" s="1"/>
  <c r="U888"/>
  <c r="AQ888" s="1"/>
  <c r="U889"/>
  <c r="AQ889" s="1"/>
  <c r="U890"/>
  <c r="AQ890" s="1"/>
  <c r="U891"/>
  <c r="AQ891" s="1"/>
  <c r="U892"/>
  <c r="AQ892" s="1"/>
  <c r="U893"/>
  <c r="AQ893" s="1"/>
  <c r="U894"/>
  <c r="AQ894" s="1"/>
  <c r="U895"/>
  <c r="AQ895" s="1"/>
  <c r="U896"/>
  <c r="AQ896" s="1"/>
  <c r="U897"/>
  <c r="AQ897" s="1"/>
  <c r="U898"/>
  <c r="AQ898" s="1"/>
  <c r="U899"/>
  <c r="AQ899" s="1"/>
  <c r="U900"/>
  <c r="AQ900" s="1"/>
  <c r="U901"/>
  <c r="AQ901" s="1"/>
  <c r="U902"/>
  <c r="AQ902" s="1"/>
  <c r="U903"/>
  <c r="AQ903" s="1"/>
  <c r="U904"/>
  <c r="AQ904" s="1"/>
  <c r="U905"/>
  <c r="AQ905" s="1"/>
  <c r="U906"/>
  <c r="AQ906" s="1"/>
  <c r="U907"/>
  <c r="AQ907" s="1"/>
  <c r="U908"/>
  <c r="AQ908" s="1"/>
  <c r="U909"/>
  <c r="AQ909" s="1"/>
  <c r="U910"/>
  <c r="AQ910" s="1"/>
  <c r="U911"/>
  <c r="AQ911" s="1"/>
  <c r="U912"/>
  <c r="AQ912" s="1"/>
  <c r="U913"/>
  <c r="AQ913" s="1"/>
  <c r="U914"/>
  <c r="AQ914" s="1"/>
  <c r="U915"/>
  <c r="AQ915" s="1"/>
  <c r="U916"/>
  <c r="AQ916" s="1"/>
  <c r="U917"/>
  <c r="AQ917" s="1"/>
  <c r="U918"/>
  <c r="AQ918" s="1"/>
  <c r="U919"/>
  <c r="AQ919" s="1"/>
  <c r="U920"/>
  <c r="AQ920" s="1"/>
  <c r="U921"/>
  <c r="AQ921" s="1"/>
  <c r="U922"/>
  <c r="AQ922" s="1"/>
  <c r="U923"/>
  <c r="AQ923" s="1"/>
  <c r="U924"/>
  <c r="AQ924" s="1"/>
  <c r="U925"/>
  <c r="AQ925" s="1"/>
  <c r="U926"/>
  <c r="AQ926" s="1"/>
  <c r="U927"/>
  <c r="AQ927" s="1"/>
  <c r="U928"/>
  <c r="AQ928" s="1"/>
  <c r="U929"/>
  <c r="AQ929" s="1"/>
  <c r="U930"/>
  <c r="AQ930" s="1"/>
  <c r="U931"/>
  <c r="AQ931" s="1"/>
  <c r="U932"/>
  <c r="AQ932" s="1"/>
  <c r="U933"/>
  <c r="AQ933" s="1"/>
  <c r="U934"/>
  <c r="AQ934" s="1"/>
  <c r="U935"/>
  <c r="AQ935" s="1"/>
  <c r="U936"/>
  <c r="AQ936" s="1"/>
  <c r="U937"/>
  <c r="AQ937" s="1"/>
  <c r="U938"/>
  <c r="AQ938" s="1"/>
  <c r="U939"/>
  <c r="AQ939" s="1"/>
  <c r="U940"/>
  <c r="AQ940" s="1"/>
  <c r="U941"/>
  <c r="AQ941" s="1"/>
  <c r="U942"/>
  <c r="AQ942" s="1"/>
  <c r="U943"/>
  <c r="AQ943" s="1"/>
  <c r="U944"/>
  <c r="AQ944" s="1"/>
  <c r="U945"/>
  <c r="AQ945" s="1"/>
  <c r="U946"/>
  <c r="AQ946" s="1"/>
  <c r="U947"/>
  <c r="AQ947" s="1"/>
  <c r="U948"/>
  <c r="AQ948" s="1"/>
  <c r="U949"/>
  <c r="AQ949" s="1"/>
  <c r="U950"/>
  <c r="AQ950" s="1"/>
  <c r="U951"/>
  <c r="AQ951" s="1"/>
  <c r="U952"/>
  <c r="AQ952" s="1"/>
  <c r="U953"/>
  <c r="AQ953" s="1"/>
  <c r="U954"/>
  <c r="AQ954" s="1"/>
  <c r="U955"/>
  <c r="AQ955" s="1"/>
  <c r="U956"/>
  <c r="AQ956" s="1"/>
  <c r="U957"/>
  <c r="AQ957" s="1"/>
  <c r="U958"/>
  <c r="AQ958" s="1"/>
  <c r="U959"/>
  <c r="AQ959" s="1"/>
  <c r="U960"/>
  <c r="AQ960" s="1"/>
  <c r="U961"/>
  <c r="AQ961" s="1"/>
  <c r="U962"/>
  <c r="AQ962" s="1"/>
  <c r="U963"/>
  <c r="AQ963" s="1"/>
  <c r="U964"/>
  <c r="AQ964" s="1"/>
  <c r="U965"/>
  <c r="AQ965" s="1"/>
  <c r="U966"/>
  <c r="AQ966" s="1"/>
  <c r="U967"/>
  <c r="AQ967" s="1"/>
  <c r="U968"/>
  <c r="AQ968" s="1"/>
  <c r="U969"/>
  <c r="AQ969" s="1"/>
  <c r="U970"/>
  <c r="AQ970" s="1"/>
  <c r="U971"/>
  <c r="AQ971" s="1"/>
  <c r="U972"/>
  <c r="AQ972" s="1"/>
  <c r="U973"/>
  <c r="AQ973" s="1"/>
  <c r="U974"/>
  <c r="AQ974" s="1"/>
  <c r="U975"/>
  <c r="AQ975" s="1"/>
  <c r="U976"/>
  <c r="AQ976" s="1"/>
  <c r="U977"/>
  <c r="AQ977" s="1"/>
  <c r="U978"/>
  <c r="AQ978" s="1"/>
  <c r="U979"/>
  <c r="AQ979" s="1"/>
  <c r="U980"/>
  <c r="AQ980" s="1"/>
  <c r="U981"/>
  <c r="AQ981" s="1"/>
  <c r="U982"/>
  <c r="AQ982" s="1"/>
  <c r="U983"/>
  <c r="AQ983" s="1"/>
  <c r="U984"/>
  <c r="AQ984" s="1"/>
  <c r="U985"/>
  <c r="AQ985" s="1"/>
  <c r="U986"/>
  <c r="AQ986" s="1"/>
  <c r="U987"/>
  <c r="AQ987" s="1"/>
  <c r="U988"/>
  <c r="AQ988" s="1"/>
  <c r="U989"/>
  <c r="AQ989" s="1"/>
  <c r="U990"/>
  <c r="AQ990" s="1"/>
  <c r="U991"/>
  <c r="AQ991" s="1"/>
  <c r="U992"/>
  <c r="AQ992" s="1"/>
  <c r="U993"/>
  <c r="AQ993" s="1"/>
  <c r="U994"/>
  <c r="AQ994" s="1"/>
  <c r="U995"/>
  <c r="AQ995" s="1"/>
  <c r="U996"/>
  <c r="AQ996" s="1"/>
  <c r="U997"/>
  <c r="AQ997" s="1"/>
  <c r="U998"/>
  <c r="AQ998" s="1"/>
  <c r="U999"/>
  <c r="AQ999" s="1"/>
  <c r="U1000"/>
  <c r="AQ1000" s="1"/>
  <c r="C5" i="1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"/>
  <c r="B4"/>
  <c r="A5"/>
  <c r="B5"/>
  <c r="A6"/>
  <c r="B6"/>
  <c r="A7"/>
  <c r="B7"/>
  <c r="A8"/>
  <c r="B8"/>
  <c r="A9"/>
  <c r="B9"/>
  <c r="A10"/>
  <c r="B10"/>
  <c r="A11"/>
  <c r="B11"/>
  <c r="A12"/>
  <c r="B12"/>
  <c r="A13"/>
  <c r="B13"/>
  <c r="A14"/>
  <c r="B14"/>
  <c r="A15"/>
  <c r="B15"/>
  <c r="A16"/>
  <c r="B16"/>
  <c r="A17"/>
  <c r="B17"/>
  <c r="A18"/>
  <c r="B18"/>
  <c r="A19"/>
  <c r="B19"/>
  <c r="A20"/>
  <c r="B20"/>
  <c r="A21"/>
  <c r="B21"/>
  <c r="A22"/>
  <c r="B22"/>
  <c r="A23"/>
  <c r="B23"/>
  <c r="A24"/>
  <c r="B24"/>
  <c r="A25"/>
  <c r="B25"/>
  <c r="A26"/>
  <c r="B26"/>
  <c r="A27"/>
  <c r="B27"/>
  <c r="A28"/>
  <c r="B28"/>
  <c r="A29"/>
  <c r="B29"/>
  <c r="A30"/>
  <c r="B30"/>
  <c r="A31"/>
  <c r="B31"/>
  <c r="A32"/>
  <c r="B32"/>
  <c r="A33"/>
  <c r="B33"/>
  <c r="A34"/>
  <c r="B34"/>
  <c r="A35"/>
  <c r="B35"/>
  <c r="A36"/>
  <c r="B36"/>
  <c r="A37"/>
  <c r="B37"/>
  <c r="A38"/>
  <c r="B38"/>
  <c r="A39"/>
  <c r="B39"/>
  <c r="A40"/>
  <c r="B40"/>
  <c r="A41"/>
  <c r="B41"/>
  <c r="A42"/>
  <c r="B42"/>
  <c r="A43"/>
  <c r="B43"/>
  <c r="A44"/>
  <c r="B44"/>
  <c r="A45"/>
  <c r="B45"/>
  <c r="A46"/>
  <c r="B46"/>
  <c r="A4"/>
  <c r="L3" i="11"/>
  <c r="L4"/>
  <c r="L5"/>
  <c r="L6"/>
  <c r="L9"/>
  <c r="L10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I6"/>
  <c r="I8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AD5" i="1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A5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W931" i="4" l="1"/>
  <c r="AN931"/>
  <c r="W870"/>
  <c r="AN870"/>
  <c r="W739"/>
  <c r="AN739"/>
  <c r="W634"/>
  <c r="AN634"/>
  <c r="W633"/>
  <c r="AN633"/>
  <c r="W626"/>
  <c r="AN626"/>
  <c r="W625"/>
  <c r="AN625"/>
  <c r="W619"/>
  <c r="AN619"/>
  <c r="W615"/>
  <c r="AN615"/>
  <c r="W610"/>
  <c r="AN610"/>
  <c r="W609"/>
  <c r="AN609"/>
  <c r="W603"/>
  <c r="AN603"/>
  <c r="W601"/>
  <c r="AN601"/>
  <c r="W523"/>
  <c r="AN523"/>
  <c r="W511"/>
  <c r="AN511"/>
  <c r="W495"/>
  <c r="AN495"/>
  <c r="W492"/>
  <c r="AN492"/>
  <c r="W475"/>
  <c r="AN475"/>
  <c r="W319"/>
  <c r="AN319"/>
  <c r="W268"/>
  <c r="AN268"/>
  <c r="W252"/>
  <c r="AN252"/>
  <c r="W216"/>
  <c r="AN216"/>
  <c r="W204"/>
  <c r="AN204"/>
  <c r="W180"/>
  <c r="AN180"/>
  <c r="W178"/>
  <c r="AN178"/>
  <c r="W171"/>
  <c r="AN171"/>
  <c r="W170"/>
  <c r="AN170"/>
  <c r="W169"/>
  <c r="AN169"/>
  <c r="W167"/>
  <c r="AN167"/>
  <c r="W166"/>
  <c r="AN166"/>
  <c r="W149"/>
  <c r="AN149"/>
  <c r="W145"/>
  <c r="W142"/>
  <c r="AN142"/>
  <c r="W137"/>
  <c r="AN137"/>
  <c r="W130"/>
  <c r="W126"/>
  <c r="W125"/>
  <c r="W103"/>
  <c r="W102"/>
  <c r="W101"/>
  <c r="W100"/>
  <c r="W98"/>
  <c r="W96"/>
  <c r="W94"/>
  <c r="W92"/>
  <c r="AN92"/>
  <c r="W75"/>
  <c r="W74"/>
  <c r="W55"/>
  <c r="W54"/>
  <c r="W41"/>
  <c r="W21"/>
  <c r="W6"/>
  <c r="AN6"/>
  <c r="W5"/>
  <c r="AN5"/>
  <c r="W4"/>
  <c r="AN4"/>
  <c r="W3"/>
  <c r="AN3"/>
  <c r="W947"/>
  <c r="AN947"/>
  <c r="W941"/>
  <c r="AN941"/>
  <c r="W939"/>
  <c r="AN939"/>
  <c r="W938"/>
  <c r="AN938"/>
  <c r="W916"/>
  <c r="AN916"/>
  <c r="W896"/>
  <c r="AN896"/>
  <c r="W884"/>
  <c r="AN884"/>
  <c r="W880"/>
  <c r="AN880"/>
  <c r="W878"/>
  <c r="AN878"/>
  <c r="W858"/>
  <c r="AN858"/>
  <c r="W761"/>
  <c r="AN761"/>
  <c r="W681"/>
  <c r="AN681"/>
  <c r="W678"/>
  <c r="AN678"/>
  <c r="W677"/>
  <c r="AN677"/>
  <c r="W676"/>
  <c r="AN676"/>
  <c r="W654"/>
  <c r="AN654"/>
  <c r="W639"/>
  <c r="AN639"/>
  <c r="W638"/>
  <c r="AN638"/>
  <c r="W636"/>
  <c r="AN636"/>
  <c r="W577"/>
  <c r="AN577"/>
  <c r="W575"/>
  <c r="AN575"/>
  <c r="W573"/>
  <c r="AN573"/>
  <c r="W552"/>
  <c r="AN552"/>
  <c r="W548"/>
  <c r="AN548"/>
  <c r="W529"/>
  <c r="AN529"/>
  <c r="W528"/>
  <c r="AN528"/>
  <c r="W525"/>
  <c r="AN525"/>
  <c r="W501"/>
  <c r="AN501"/>
  <c r="W499"/>
  <c r="AN499"/>
  <c r="W497"/>
  <c r="AN497"/>
  <c r="W481"/>
  <c r="AN481"/>
  <c r="W480"/>
  <c r="AN480"/>
  <c r="W477"/>
  <c r="AN477"/>
  <c r="W467"/>
  <c r="AN467"/>
  <c r="W443"/>
  <c r="AN443"/>
  <c r="W280"/>
  <c r="AN280"/>
  <c r="W275"/>
  <c r="AN275"/>
  <c r="W189"/>
  <c r="AN189"/>
  <c r="W113"/>
  <c r="W112"/>
  <c r="W110"/>
  <c r="W108"/>
  <c r="W104"/>
  <c r="W83"/>
  <c r="W82"/>
  <c r="W80"/>
  <c r="W78"/>
  <c r="W76"/>
  <c r="AN76"/>
  <c r="W62"/>
  <c r="W61"/>
  <c r="W59"/>
  <c r="W57"/>
  <c r="W45"/>
  <c r="W22"/>
  <c r="W8"/>
  <c r="AN8"/>
  <c r="W974"/>
  <c r="AB973"/>
  <c r="AB972"/>
  <c r="W971"/>
  <c r="AB970"/>
  <c r="AG970" s="1"/>
  <c r="W969"/>
  <c r="AB968"/>
  <c r="AG968" s="1"/>
  <c r="W967"/>
  <c r="AN967"/>
  <c r="W966"/>
  <c r="AB965"/>
  <c r="AF965" s="1"/>
  <c r="AH965" s="1"/>
  <c r="AB964"/>
  <c r="AF964" s="1"/>
  <c r="AH964" s="1"/>
  <c r="W963"/>
  <c r="AB962"/>
  <c r="AB961"/>
  <c r="AB960"/>
  <c r="AF960" s="1"/>
  <c r="AH960" s="1"/>
  <c r="W959"/>
  <c r="W957"/>
  <c r="AN957"/>
  <c r="W955"/>
  <c r="AN955"/>
  <c r="W953"/>
  <c r="AN953"/>
  <c r="W951"/>
  <c r="AN951"/>
  <c r="W949"/>
  <c r="AN949"/>
  <c r="W904"/>
  <c r="AN904"/>
  <c r="W887"/>
  <c r="AN887"/>
  <c r="W886"/>
  <c r="AN886"/>
  <c r="W667"/>
  <c r="AN667"/>
  <c r="W666"/>
  <c r="AN666"/>
  <c r="W664"/>
  <c r="AN664"/>
  <c r="W662"/>
  <c r="AN662"/>
  <c r="W661"/>
  <c r="AN661"/>
  <c r="W660"/>
  <c r="AN660"/>
  <c r="W644"/>
  <c r="AN644"/>
  <c r="W587"/>
  <c r="AN587"/>
  <c r="W585"/>
  <c r="AN585"/>
  <c r="W561"/>
  <c r="AN561"/>
  <c r="W531"/>
  <c r="AN531"/>
  <c r="W519"/>
  <c r="AN519"/>
  <c r="W517"/>
  <c r="AN517"/>
  <c r="W516"/>
  <c r="AN516"/>
  <c r="W506"/>
  <c r="AN506"/>
  <c r="W505"/>
  <c r="AN505"/>
  <c r="W471"/>
  <c r="AN471"/>
  <c r="W469"/>
  <c r="AN469"/>
  <c r="W435"/>
  <c r="AN435"/>
  <c r="W431"/>
  <c r="AN431"/>
  <c r="W377"/>
  <c r="AN377"/>
  <c r="W335"/>
  <c r="AN335"/>
  <c r="W331"/>
  <c r="AN331"/>
  <c r="W292"/>
  <c r="AN292"/>
  <c r="W244"/>
  <c r="AN244"/>
  <c r="W194"/>
  <c r="AN194"/>
  <c r="W117"/>
  <c r="AN117"/>
  <c r="W116"/>
  <c r="W115"/>
  <c r="W89"/>
  <c r="W88"/>
  <c r="W84"/>
  <c r="AN84"/>
  <c r="W71"/>
  <c r="AN71"/>
  <c r="W70"/>
  <c r="W68"/>
  <c r="W67"/>
  <c r="W66"/>
  <c r="W50"/>
  <c r="W49"/>
  <c r="W32"/>
  <c r="AN32"/>
  <c r="W30"/>
  <c r="AN30"/>
  <c r="W27"/>
  <c r="W26"/>
  <c r="W12"/>
  <c r="AN12"/>
  <c r="W11"/>
  <c r="AN11"/>
  <c r="W983"/>
  <c r="AN983"/>
  <c r="W981"/>
  <c r="AN981"/>
  <c r="W977"/>
  <c r="AN977"/>
  <c r="W976"/>
  <c r="AN976"/>
  <c r="W975"/>
  <c r="W928"/>
  <c r="AN928"/>
  <c r="W685"/>
  <c r="AN685"/>
  <c r="W672"/>
  <c r="AN672"/>
  <c r="W597"/>
  <c r="AN597"/>
  <c r="W593"/>
  <c r="AN593"/>
  <c r="W590"/>
  <c r="AN590"/>
  <c r="W589"/>
  <c r="AN589"/>
  <c r="W569"/>
  <c r="AN569"/>
  <c r="W565"/>
  <c r="AN565"/>
  <c r="W564"/>
  <c r="AN564"/>
  <c r="W537"/>
  <c r="AN537"/>
  <c r="W533"/>
  <c r="AN533"/>
  <c r="W507"/>
  <c r="AN507"/>
  <c r="W487"/>
  <c r="AN487"/>
  <c r="W460"/>
  <c r="AN460"/>
  <c r="W449"/>
  <c r="AN449"/>
  <c r="W437"/>
  <c r="AN437"/>
  <c r="W351"/>
  <c r="AN351"/>
  <c r="W343"/>
  <c r="AN343"/>
  <c r="W313"/>
  <c r="AN313"/>
  <c r="W311"/>
  <c r="AN311"/>
  <c r="W309"/>
  <c r="AN309"/>
  <c r="W305"/>
  <c r="AN305"/>
  <c r="W299"/>
  <c r="AN299"/>
  <c r="W238"/>
  <c r="AN238"/>
  <c r="W237"/>
  <c r="AN237"/>
  <c r="W212"/>
  <c r="AN212"/>
  <c r="W201"/>
  <c r="AN201"/>
  <c r="W200"/>
  <c r="AN200"/>
  <c r="W121"/>
  <c r="W120"/>
  <c r="W91"/>
  <c r="AN91"/>
  <c r="W90"/>
  <c r="W73"/>
  <c r="W72"/>
  <c r="W52"/>
  <c r="W40"/>
  <c r="W39"/>
  <c r="AN39"/>
  <c r="W18"/>
  <c r="AN18"/>
  <c r="AG492"/>
  <c r="AI492" s="1"/>
  <c r="AG115"/>
  <c r="AO115" s="1"/>
  <c r="AG57"/>
  <c r="AG480"/>
  <c r="AI480" s="1"/>
  <c r="AG26"/>
  <c r="AO26" s="1"/>
  <c r="AG101"/>
  <c r="AO101" s="1"/>
  <c r="AG59"/>
  <c r="AG67"/>
  <c r="AG49"/>
  <c r="AJ49" s="1"/>
  <c r="AG66"/>
  <c r="AJ66" s="1"/>
  <c r="AG27"/>
  <c r="AC66" i="27"/>
  <c r="AB105" i="4"/>
  <c r="AB95"/>
  <c r="AB85"/>
  <c r="AB69"/>
  <c r="AB51"/>
  <c r="AB119"/>
  <c r="AB118"/>
  <c r="AB107"/>
  <c r="AB106"/>
  <c r="AB99"/>
  <c r="AB87"/>
  <c r="AB86"/>
  <c r="AB60"/>
  <c r="AB53"/>
  <c r="AF53" s="1"/>
  <c r="AH53" s="1"/>
  <c r="AB46"/>
  <c r="AB109"/>
  <c r="AB64"/>
  <c r="AB47"/>
  <c r="AK47" s="1"/>
  <c r="AB135"/>
  <c r="AB132"/>
  <c r="AB124"/>
  <c r="AB123"/>
  <c r="AL123" s="1"/>
  <c r="AB114"/>
  <c r="AB77"/>
  <c r="AB43"/>
  <c r="AO43" s="1"/>
  <c r="AB28"/>
  <c r="AK28" s="1"/>
  <c r="AB29"/>
  <c r="AB31"/>
  <c r="AB25"/>
  <c r="AB23"/>
  <c r="AF23" s="1"/>
  <c r="AH23" s="1"/>
  <c r="AG460"/>
  <c r="AI460" s="1"/>
  <c r="AG377"/>
  <c r="AG189"/>
  <c r="AG61"/>
  <c r="AJ61" s="1"/>
  <c r="AG54"/>
  <c r="AG30"/>
  <c r="AG528"/>
  <c r="AI528" s="1"/>
  <c r="AG516"/>
  <c r="AI516" s="1"/>
  <c r="AG39"/>
  <c r="AI39" s="1"/>
  <c r="AG761"/>
  <c r="AG739"/>
  <c r="AG4"/>
  <c r="AG11"/>
  <c r="AO11" s="1"/>
  <c r="AA4" i="1"/>
  <c r="AC114" i="27"/>
  <c r="Y114" s="1"/>
  <c r="AC102"/>
  <c r="X102" s="1"/>
  <c r="AC98"/>
  <c r="Y98" s="1"/>
  <c r="L11" i="11"/>
  <c r="L8"/>
  <c r="AC137" i="27"/>
  <c r="Y137" s="1"/>
  <c r="AG905" i="4"/>
  <c r="W905"/>
  <c r="AG837"/>
  <c r="W837"/>
  <c r="AG828"/>
  <c r="AI828" s="1"/>
  <c r="W828"/>
  <c r="AG765"/>
  <c r="W765"/>
  <c r="AG697"/>
  <c r="W697"/>
  <c r="AG429"/>
  <c r="W429"/>
  <c r="AG427"/>
  <c r="AI427" s="1"/>
  <c r="W427"/>
  <c r="AG369"/>
  <c r="AI369" s="1"/>
  <c r="W369"/>
  <c r="AG195"/>
  <c r="W195"/>
  <c r="AG63"/>
  <c r="AO63" s="1"/>
  <c r="W63"/>
  <c r="AG20"/>
  <c r="W20"/>
  <c r="AG851"/>
  <c r="W851"/>
  <c r="AG841"/>
  <c r="W841"/>
  <c r="AG805"/>
  <c r="AI805" s="1"/>
  <c r="W805"/>
  <c r="AG789"/>
  <c r="W789"/>
  <c r="AG785"/>
  <c r="W785"/>
  <c r="AG773"/>
  <c r="W773"/>
  <c r="AG740"/>
  <c r="W740"/>
  <c r="AG705"/>
  <c r="W705"/>
  <c r="AG490"/>
  <c r="W490"/>
  <c r="AG432"/>
  <c r="W432"/>
  <c r="AG409"/>
  <c r="W409"/>
  <c r="AG402"/>
  <c r="AI402" s="1"/>
  <c r="W402"/>
  <c r="AG401"/>
  <c r="W401"/>
  <c r="AG392"/>
  <c r="W392"/>
  <c r="AG385"/>
  <c r="AI385" s="1"/>
  <c r="W385"/>
  <c r="AK184"/>
  <c r="W184"/>
  <c r="AG183"/>
  <c r="AI183" s="1"/>
  <c r="W183"/>
  <c r="AG181"/>
  <c r="W181"/>
  <c r="AG179"/>
  <c r="W179"/>
  <c r="AG58"/>
  <c r="W58"/>
  <c r="AG10"/>
  <c r="AJ10" s="1"/>
  <c r="W10"/>
  <c r="AG9"/>
  <c r="W9"/>
  <c r="AG834"/>
  <c r="W834"/>
  <c r="AG759"/>
  <c r="AI759" s="1"/>
  <c r="W759"/>
  <c r="AG731"/>
  <c r="W731"/>
  <c r="AG665"/>
  <c r="W665"/>
  <c r="AG659"/>
  <c r="AI659" s="1"/>
  <c r="W659"/>
  <c r="AG645"/>
  <c r="AI645" s="1"/>
  <c r="W645"/>
  <c r="AG423"/>
  <c r="W423"/>
  <c r="AG413"/>
  <c r="AI413" s="1"/>
  <c r="W413"/>
  <c r="AG411"/>
  <c r="W411"/>
  <c r="AG394"/>
  <c r="AI394" s="1"/>
  <c r="W394"/>
  <c r="AG372"/>
  <c r="W372"/>
  <c r="AK250"/>
  <c r="W250"/>
  <c r="AG203"/>
  <c r="W203"/>
  <c r="AG187"/>
  <c r="W187"/>
  <c r="AG93"/>
  <c r="AO93" s="1"/>
  <c r="W93"/>
  <c r="AG48"/>
  <c r="W48"/>
  <c r="AL945"/>
  <c r="W945"/>
  <c r="AG917"/>
  <c r="W917"/>
  <c r="AG881"/>
  <c r="W881"/>
  <c r="AG877"/>
  <c r="AI877" s="1"/>
  <c r="W877"/>
  <c r="AK876"/>
  <c r="W876"/>
  <c r="AG736"/>
  <c r="W736"/>
  <c r="AG500"/>
  <c r="W500"/>
  <c r="AG498"/>
  <c r="W498"/>
  <c r="AG396"/>
  <c r="W396"/>
  <c r="AG389"/>
  <c r="W389"/>
  <c r="AG375"/>
  <c r="W375"/>
  <c r="AG365"/>
  <c r="W365"/>
  <c r="AG363"/>
  <c r="W363"/>
  <c r="AG97"/>
  <c r="W97"/>
  <c r="AG16"/>
  <c r="AO16" s="1"/>
  <c r="W16"/>
  <c r="AG14"/>
  <c r="W14"/>
  <c r="I9" i="11"/>
  <c r="I3"/>
  <c r="AC139" i="27"/>
  <c r="X139" s="1"/>
  <c r="L2" i="11"/>
  <c r="AC116" i="27"/>
  <c r="Y116" s="1"/>
  <c r="AB112"/>
  <c r="Y112" s="1"/>
  <c r="AB88"/>
  <c r="X88" s="1"/>
  <c r="AB94"/>
  <c r="AB84"/>
  <c r="Y84" s="1"/>
  <c r="AC80"/>
  <c r="AC46"/>
  <c r="X46" s="1"/>
  <c r="AC34"/>
  <c r="X34" s="1"/>
  <c r="AC30"/>
  <c r="Y30" s="1"/>
  <c r="AB155"/>
  <c r="AB147"/>
  <c r="Y147" s="1"/>
  <c r="AB145"/>
  <c r="Y145" s="1"/>
  <c r="AB10"/>
  <c r="X10" s="1"/>
  <c r="AB74"/>
  <c r="AB58"/>
  <c r="X58" s="1"/>
  <c r="AE159"/>
  <c r="AE158"/>
  <c r="AC18"/>
  <c r="X18" s="1"/>
  <c r="AB14"/>
  <c r="X14" s="1"/>
  <c r="AE94"/>
  <c r="AE90"/>
  <c r="AE88"/>
  <c r="Y88"/>
  <c r="AE87"/>
  <c r="AE80"/>
  <c r="Y80"/>
  <c r="AE79"/>
  <c r="AE141"/>
  <c r="AE136"/>
  <c r="AE135"/>
  <c r="AE131"/>
  <c r="AE129"/>
  <c r="AE127"/>
  <c r="AE123"/>
  <c r="AE121"/>
  <c r="AE119"/>
  <c r="AE83"/>
  <c r="AE82"/>
  <c r="AE157"/>
  <c r="AE117"/>
  <c r="AE114"/>
  <c r="AE113"/>
  <c r="AE109"/>
  <c r="AE105"/>
  <c r="AE86"/>
  <c r="AE85"/>
  <c r="AE84"/>
  <c r="AE81"/>
  <c r="AE78"/>
  <c r="X78"/>
  <c r="AE77"/>
  <c r="AE75"/>
  <c r="AE73"/>
  <c r="AE71"/>
  <c r="AE66"/>
  <c r="AE62"/>
  <c r="X62"/>
  <c r="AE61"/>
  <c r="AE59"/>
  <c r="AE57"/>
  <c r="AE55"/>
  <c r="AE50"/>
  <c r="AE46"/>
  <c r="AE45"/>
  <c r="AE43"/>
  <c r="AB42"/>
  <c r="AE41"/>
  <c r="AE39"/>
  <c r="AE34"/>
  <c r="AE30"/>
  <c r="AE29"/>
  <c r="AE27"/>
  <c r="AB26"/>
  <c r="AE25"/>
  <c r="AE23"/>
  <c r="AE18"/>
  <c r="AC91" i="7" s="1"/>
  <c r="AE14" i="27"/>
  <c r="AC173" i="7" s="1"/>
  <c r="AE10" i="27"/>
  <c r="AE7"/>
  <c r="AE5"/>
  <c r="AC66" i="7"/>
  <c r="AB13" i="4"/>
  <c r="AO18"/>
  <c r="AE152" i="27"/>
  <c r="AE151"/>
  <c r="AE150"/>
  <c r="AE149"/>
  <c r="AE144"/>
  <c r="AE143"/>
  <c r="AE142"/>
  <c r="AE134"/>
  <c r="AE133"/>
  <c r="AE130"/>
  <c r="AE126"/>
  <c r="AE125"/>
  <c r="AE122"/>
  <c r="AE118"/>
  <c r="AE116"/>
  <c r="AE115"/>
  <c r="AE112"/>
  <c r="AE102"/>
  <c r="AE98"/>
  <c r="X98"/>
  <c r="AE74"/>
  <c r="AE70"/>
  <c r="AE69"/>
  <c r="AE67"/>
  <c r="AE65"/>
  <c r="AE63"/>
  <c r="AE58"/>
  <c r="X66"/>
  <c r="AE54"/>
  <c r="AE53"/>
  <c r="AE51"/>
  <c r="AE49"/>
  <c r="AE47"/>
  <c r="AE42"/>
  <c r="AE38"/>
  <c r="AE37"/>
  <c r="AE35"/>
  <c r="AE33"/>
  <c r="AC330" i="7" s="1"/>
  <c r="AE31" i="27"/>
  <c r="AE26"/>
  <c r="AE22"/>
  <c r="AE21"/>
  <c r="AE19"/>
  <c r="AE17"/>
  <c r="AC189" i="7" s="1"/>
  <c r="AE15" i="27"/>
  <c r="AE11"/>
  <c r="AE9"/>
  <c r="AE6"/>
  <c r="AE3"/>
  <c r="AC170" i="7" s="1"/>
  <c r="X50" i="27"/>
  <c r="AC1321" i="7"/>
  <c r="AC1319"/>
  <c r="AC1317"/>
  <c r="AC1315"/>
  <c r="AC1313"/>
  <c r="AC1311"/>
  <c r="AC1309"/>
  <c r="AC1307"/>
  <c r="AC1305"/>
  <c r="AC1303"/>
  <c r="AC1301"/>
  <c r="AC1299"/>
  <c r="AC1297"/>
  <c r="AC1223"/>
  <c r="AC1221"/>
  <c r="AC1219"/>
  <c r="AC1217"/>
  <c r="AC1215"/>
  <c r="AC1213"/>
  <c r="AC1211"/>
  <c r="AC1209"/>
  <c r="AC1207"/>
  <c r="AC1205"/>
  <c r="AC1203"/>
  <c r="AC1201"/>
  <c r="AC1199"/>
  <c r="AC1197"/>
  <c r="AC1195"/>
  <c r="AC1193"/>
  <c r="AC1191"/>
  <c r="AC1189"/>
  <c r="AC1187"/>
  <c r="AC1185"/>
  <c r="AC1183"/>
  <c r="AC1181"/>
  <c r="AC1179"/>
  <c r="AC1177"/>
  <c r="AC1175"/>
  <c r="AC1173"/>
  <c r="AC1171"/>
  <c r="AC1169"/>
  <c r="AC1167"/>
  <c r="AC1165"/>
  <c r="AC1163"/>
  <c r="AC1161"/>
  <c r="AC1159"/>
  <c r="AC1157"/>
  <c r="AC1155"/>
  <c r="AC1153"/>
  <c r="AC1151"/>
  <c r="AC1149"/>
  <c r="AC1147"/>
  <c r="AC849"/>
  <c r="AC847"/>
  <c r="AC845"/>
  <c r="AC843"/>
  <c r="AC841"/>
  <c r="AC839"/>
  <c r="AC837"/>
  <c r="AC835"/>
  <c r="AC833"/>
  <c r="AC831"/>
  <c r="AC829"/>
  <c r="AC827"/>
  <c r="AC825"/>
  <c r="AC823"/>
  <c r="AC821"/>
  <c r="AC819"/>
  <c r="AC817"/>
  <c r="AC815"/>
  <c r="AC813"/>
  <c r="AC811"/>
  <c r="AC809"/>
  <c r="AC807"/>
  <c r="AC805"/>
  <c r="AC803"/>
  <c r="AC801"/>
  <c r="AC799"/>
  <c r="AC797"/>
  <c r="AC795"/>
  <c r="AC793"/>
  <c r="AC791"/>
  <c r="AC789"/>
  <c r="AC787"/>
  <c r="AC785"/>
  <c r="AC783"/>
  <c r="AC781"/>
  <c r="AC779"/>
  <c r="AC777"/>
  <c r="AC775"/>
  <c r="AC773"/>
  <c r="AC771"/>
  <c r="AC769"/>
  <c r="AC767"/>
  <c r="AC765"/>
  <c r="AC763"/>
  <c r="AC761"/>
  <c r="AC759"/>
  <c r="AC757"/>
  <c r="AC755"/>
  <c r="AC753"/>
  <c r="AC751"/>
  <c r="AC749"/>
  <c r="AC747"/>
  <c r="AC745"/>
  <c r="AC743"/>
  <c r="AC741"/>
  <c r="AC739"/>
  <c r="AC1322"/>
  <c r="AC1320"/>
  <c r="AC1318"/>
  <c r="AC1316"/>
  <c r="AC1314"/>
  <c r="AC1312"/>
  <c r="AC1310"/>
  <c r="AC1308"/>
  <c r="AC1306"/>
  <c r="AC1304"/>
  <c r="AC1302"/>
  <c r="AC1300"/>
  <c r="AC1298"/>
  <c r="AC1296"/>
  <c r="AC1222"/>
  <c r="AC1220"/>
  <c r="AC1218"/>
  <c r="AC1216"/>
  <c r="AC1214"/>
  <c r="AC1212"/>
  <c r="AC1210"/>
  <c r="AC1208"/>
  <c r="AC1206"/>
  <c r="AC1204"/>
  <c r="AC1202"/>
  <c r="AC1200"/>
  <c r="AC1198"/>
  <c r="AC1196"/>
  <c r="AC1194"/>
  <c r="AC1192"/>
  <c r="AC1190"/>
  <c r="AC1188"/>
  <c r="AC1186"/>
  <c r="AC1184"/>
  <c r="AC1182"/>
  <c r="AC1180"/>
  <c r="AC1178"/>
  <c r="AC1176"/>
  <c r="AC1174"/>
  <c r="AC1172"/>
  <c r="AC1170"/>
  <c r="AC1168"/>
  <c r="AC1166"/>
  <c r="AC1164"/>
  <c r="AC1162"/>
  <c r="AC1160"/>
  <c r="AC1158"/>
  <c r="AC1156"/>
  <c r="AC1154"/>
  <c r="AC1152"/>
  <c r="AC1150"/>
  <c r="AC1148"/>
  <c r="AC850"/>
  <c r="AC848"/>
  <c r="AC846"/>
  <c r="AC844"/>
  <c r="AC842"/>
  <c r="AC840"/>
  <c r="AC838"/>
  <c r="AC836"/>
  <c r="AC834"/>
  <c r="AC832"/>
  <c r="AC830"/>
  <c r="AC828"/>
  <c r="AC826"/>
  <c r="AC824"/>
  <c r="AC822"/>
  <c r="AC820"/>
  <c r="AC818"/>
  <c r="AC816"/>
  <c r="AC814"/>
  <c r="AC812"/>
  <c r="AC810"/>
  <c r="AC808"/>
  <c r="AC806"/>
  <c r="AC804"/>
  <c r="AC802"/>
  <c r="AC800"/>
  <c r="AC798"/>
  <c r="AC796"/>
  <c r="AC794"/>
  <c r="AC792"/>
  <c r="AC790"/>
  <c r="AC788"/>
  <c r="AC786"/>
  <c r="AC784"/>
  <c r="AC782"/>
  <c r="AC780"/>
  <c r="AC778"/>
  <c r="AC776"/>
  <c r="AC774"/>
  <c r="AC772"/>
  <c r="AC770"/>
  <c r="AC768"/>
  <c r="AC766"/>
  <c r="AC764"/>
  <c r="AC762"/>
  <c r="AC760"/>
  <c r="AC758"/>
  <c r="AC756"/>
  <c r="AC754"/>
  <c r="AC752"/>
  <c r="AC750"/>
  <c r="AC748"/>
  <c r="AC746"/>
  <c r="AC744"/>
  <c r="AC742"/>
  <c r="AC740"/>
  <c r="AF250" i="4"/>
  <c r="AF184"/>
  <c r="AB997"/>
  <c r="AB996"/>
  <c r="AB988"/>
  <c r="AN988" s="1"/>
  <c r="AB978"/>
  <c r="AN978" s="1"/>
  <c r="AB936"/>
  <c r="AB902"/>
  <c r="AB879"/>
  <c r="AN879" s="1"/>
  <c r="AB867"/>
  <c r="AN867" s="1"/>
  <c r="AB839"/>
  <c r="AB838"/>
  <c r="AB827"/>
  <c r="AN827" s="1"/>
  <c r="AB819"/>
  <c r="AN819" s="1"/>
  <c r="AB803"/>
  <c r="AN803" s="1"/>
  <c r="AB802"/>
  <c r="AB788"/>
  <c r="AN788" s="1"/>
  <c r="AB787"/>
  <c r="AN787" s="1"/>
  <c r="AB768"/>
  <c r="AB748"/>
  <c r="AB747"/>
  <c r="AN747" s="1"/>
  <c r="AB725"/>
  <c r="AN725" s="1"/>
  <c r="AB710"/>
  <c r="AB703"/>
  <c r="AB696"/>
  <c r="AN696" s="1"/>
  <c r="AB689"/>
  <c r="AB616"/>
  <c r="AN616" s="1"/>
  <c r="AB606"/>
  <c r="AB602"/>
  <c r="AN602" s="1"/>
  <c r="AB418"/>
  <c r="AN418" s="1"/>
  <c r="AB412"/>
  <c r="AB368"/>
  <c r="AB367"/>
  <c r="AB326"/>
  <c r="AN326" s="1"/>
  <c r="AB291"/>
  <c r="AB290"/>
  <c r="AN290" s="1"/>
  <c r="AB287"/>
  <c r="AN287" s="1"/>
  <c r="AB286"/>
  <c r="AN286" s="1"/>
  <c r="AB251"/>
  <c r="AB236"/>
  <c r="AB182"/>
  <c r="AN182" s="1"/>
  <c r="AB111"/>
  <c r="AB65"/>
  <c r="AB42"/>
  <c r="AN42" s="1"/>
  <c r="AB37"/>
  <c r="AB33"/>
  <c r="AB17"/>
  <c r="AB944"/>
  <c r="AB940"/>
  <c r="AN940" s="1"/>
  <c r="AB895"/>
  <c r="AN895" s="1"/>
  <c r="AB893"/>
  <c r="AN893" s="1"/>
  <c r="AB857"/>
  <c r="AB856"/>
  <c r="AN856" s="1"/>
  <c r="AB822"/>
  <c r="AN822" s="1"/>
  <c r="AB821"/>
  <c r="AN821" s="1"/>
  <c r="AB820"/>
  <c r="AB804"/>
  <c r="AN804" s="1"/>
  <c r="AB795"/>
  <c r="AN795" s="1"/>
  <c r="AB782"/>
  <c r="AB776"/>
  <c r="AB775"/>
  <c r="AN775" s="1"/>
  <c r="AB749"/>
  <c r="AN749" s="1"/>
  <c r="AB744"/>
  <c r="AB732"/>
  <c r="AB690"/>
  <c r="AN690" s="1"/>
  <c r="AB679"/>
  <c r="AN679" s="1"/>
  <c r="AB630"/>
  <c r="AN630" s="1"/>
  <c r="AB622"/>
  <c r="AB618"/>
  <c r="AN618" s="1"/>
  <c r="AB584"/>
  <c r="AN584" s="1"/>
  <c r="AB582"/>
  <c r="AN582" s="1"/>
  <c r="AB536"/>
  <c r="AB414"/>
  <c r="AN414" s="1"/>
  <c r="AB408"/>
  <c r="AN408" s="1"/>
  <c r="AB384"/>
  <c r="AB360"/>
  <c r="AB358"/>
  <c r="AN358" s="1"/>
  <c r="AB336"/>
  <c r="AN336" s="1"/>
  <c r="AB333"/>
  <c r="AN333" s="1"/>
  <c r="AB314"/>
  <c r="AB312"/>
  <c r="AN312" s="1"/>
  <c r="AB310"/>
  <c r="AN310" s="1"/>
  <c r="AB307"/>
  <c r="AB306"/>
  <c r="AB304"/>
  <c r="AN304" s="1"/>
  <c r="AB302"/>
  <c r="AN302" s="1"/>
  <c r="AB300"/>
  <c r="AN300" s="1"/>
  <c r="AB297"/>
  <c r="AB273"/>
  <c r="AN273" s="1"/>
  <c r="AB247"/>
  <c r="AN247" s="1"/>
  <c r="AB225"/>
  <c r="AB44"/>
  <c r="AB24"/>
  <c r="AB922"/>
  <c r="AN922" s="1"/>
  <c r="AB898"/>
  <c r="AN898" s="1"/>
  <c r="AB849"/>
  <c r="AB830"/>
  <c r="AN830" s="1"/>
  <c r="AB809"/>
  <c r="AB800"/>
  <c r="AN800" s="1"/>
  <c r="AB784"/>
  <c r="AB778"/>
  <c r="AN778" s="1"/>
  <c r="AB758"/>
  <c r="AN758" s="1"/>
  <c r="AB757"/>
  <c r="AN757" s="1"/>
  <c r="AB734"/>
  <c r="AB733"/>
  <c r="AN733" s="1"/>
  <c r="AB698"/>
  <c r="AN698" s="1"/>
  <c r="AB692"/>
  <c r="AN692" s="1"/>
  <c r="AB641"/>
  <c r="AB462"/>
  <c r="AN462" s="1"/>
  <c r="AB420"/>
  <c r="AN420" s="1"/>
  <c r="AB416"/>
  <c r="AB415"/>
  <c r="AN415" s="1"/>
  <c r="AB374"/>
  <c r="AN374" s="1"/>
  <c r="AB347"/>
  <c r="AN347" s="1"/>
  <c r="AB317"/>
  <c r="AB316"/>
  <c r="AB281"/>
  <c r="AN281" s="1"/>
  <c r="AB279"/>
  <c r="AN279" s="1"/>
  <c r="AB276"/>
  <c r="AB191"/>
  <c r="AB177"/>
  <c r="AN177" s="1"/>
  <c r="AB162"/>
  <c r="AN162" s="1"/>
  <c r="AB156"/>
  <c r="AN156" s="1"/>
  <c r="AB155"/>
  <c r="AB154"/>
  <c r="AN154" s="1"/>
  <c r="AB143"/>
  <c r="AN143" s="1"/>
  <c r="AB139"/>
  <c r="AB133"/>
  <c r="AB131"/>
  <c r="AB129"/>
  <c r="AB128"/>
  <c r="AB127"/>
  <c r="AB122"/>
  <c r="AB79"/>
  <c r="AN79" s="1"/>
  <c r="AB56"/>
  <c r="AB19"/>
  <c r="AB15"/>
  <c r="AN15" s="1"/>
  <c r="AB956"/>
  <c r="AB954"/>
  <c r="AN954" s="1"/>
  <c r="AB952"/>
  <c r="AN952" s="1"/>
  <c r="AB950"/>
  <c r="AB912"/>
  <c r="AN912" s="1"/>
  <c r="AB889"/>
  <c r="AN889" s="1"/>
  <c r="AB843"/>
  <c r="AB825"/>
  <c r="AN825" s="1"/>
  <c r="AB793"/>
  <c r="AN793" s="1"/>
  <c r="AB792"/>
  <c r="AN792" s="1"/>
  <c r="AB791"/>
  <c r="AB771"/>
  <c r="AN771" s="1"/>
  <c r="AB760"/>
  <c r="AN760" s="1"/>
  <c r="AB730"/>
  <c r="AN730" s="1"/>
  <c r="AB708"/>
  <c r="AB702"/>
  <c r="AN702" s="1"/>
  <c r="AB701"/>
  <c r="AB700"/>
  <c r="AN700" s="1"/>
  <c r="AB693"/>
  <c r="AB687"/>
  <c r="AN687" s="1"/>
  <c r="AB686"/>
  <c r="AN686" s="1"/>
  <c r="AB655"/>
  <c r="AN655" s="1"/>
  <c r="AB542"/>
  <c r="AB386"/>
  <c r="AB352"/>
  <c r="AN352" s="1"/>
  <c r="AB322"/>
  <c r="AB320"/>
  <c r="AB318"/>
  <c r="AN318" s="1"/>
  <c r="AB283"/>
  <c r="AN283" s="1"/>
  <c r="AB262"/>
  <c r="AN262" s="1"/>
  <c r="AB230"/>
  <c r="AN230" s="1"/>
  <c r="AB229"/>
  <c r="AN229" s="1"/>
  <c r="AB205"/>
  <c r="AN205" s="1"/>
  <c r="AB81"/>
  <c r="AB7"/>
  <c r="AF987"/>
  <c r="AH987"/>
  <c r="AL484"/>
  <c r="AM484" s="1"/>
  <c r="AO742"/>
  <c r="AG799"/>
  <c r="AI799" s="1"/>
  <c r="AG873"/>
  <c r="AG811"/>
  <c r="AI811" s="1"/>
  <c r="AG706"/>
  <c r="AO909"/>
  <c r="AP909" s="1"/>
  <c r="AR909" s="1"/>
  <c r="AO714"/>
  <c r="AO709"/>
  <c r="AG919"/>
  <c r="AI919" s="1"/>
  <c r="AG901"/>
  <c r="AI901" s="1"/>
  <c r="AG786"/>
  <c r="AG715"/>
  <c r="AL905"/>
  <c r="AM905" s="1"/>
  <c r="AO881"/>
  <c r="AO835"/>
  <c r="AG797"/>
  <c r="AI797" s="1"/>
  <c r="AG752"/>
  <c r="AG729"/>
  <c r="AM995"/>
  <c r="AH995"/>
  <c r="AF957"/>
  <c r="AH957"/>
  <c r="AF991"/>
  <c r="AH991"/>
  <c r="AM953"/>
  <c r="AL953"/>
  <c r="AH953"/>
  <c r="AK884"/>
  <c r="AF884"/>
  <c r="AH884" s="1"/>
  <c r="AK80"/>
  <c r="AF80"/>
  <c r="AL967"/>
  <c r="AM967" s="1"/>
  <c r="AJ921"/>
  <c r="AO818"/>
  <c r="AO691"/>
  <c r="AL573"/>
  <c r="AO389"/>
  <c r="AO722"/>
  <c r="AL639"/>
  <c r="AL563"/>
  <c r="AO382"/>
  <c r="AL315"/>
  <c r="AF975"/>
  <c r="AH975" s="1"/>
  <c r="AL975"/>
  <c r="AL963"/>
  <c r="AM963" s="1"/>
  <c r="AF951"/>
  <c r="AH951"/>
  <c r="AF979"/>
  <c r="AL979"/>
  <c r="AH979"/>
  <c r="AF999"/>
  <c r="AH999"/>
  <c r="AF983"/>
  <c r="AH983" s="1"/>
  <c r="AF969"/>
  <c r="AH969" s="1"/>
  <c r="AK620"/>
  <c r="AF620"/>
  <c r="AF971"/>
  <c r="AH971" s="1"/>
  <c r="AL987"/>
  <c r="AL957"/>
  <c r="AO767"/>
  <c r="AL581"/>
  <c r="AM581" s="1"/>
  <c r="AO365"/>
  <c r="AL941"/>
  <c r="AM941" s="1"/>
  <c r="AK741"/>
  <c r="AO739"/>
  <c r="AO729"/>
  <c r="AO715"/>
  <c r="AO681"/>
  <c r="AL557"/>
  <c r="AL476"/>
  <c r="AM476" s="1"/>
  <c r="AO745"/>
  <c r="AK739"/>
  <c r="AL739" s="1"/>
  <c r="AK727"/>
  <c r="AO724"/>
  <c r="AL237"/>
  <c r="AM237" s="1"/>
  <c r="AK880"/>
  <c r="AF880"/>
  <c r="AH880" s="1"/>
  <c r="AK684"/>
  <c r="AF684"/>
  <c r="AK604"/>
  <c r="AF604"/>
  <c r="AF580"/>
  <c r="AK580"/>
  <c r="AK362"/>
  <c r="AF362"/>
  <c r="AK214"/>
  <c r="AF214"/>
  <c r="AK174"/>
  <c r="AF174"/>
  <c r="AK166"/>
  <c r="AF166"/>
  <c r="AH166" s="1"/>
  <c r="AG544"/>
  <c r="AI544" s="1"/>
  <c r="AF544"/>
  <c r="AF955"/>
  <c r="AH955"/>
  <c r="AK244"/>
  <c r="AF244"/>
  <c r="AG866"/>
  <c r="AK866"/>
  <c r="AF866"/>
  <c r="AG632"/>
  <c r="AI632" s="1"/>
  <c r="AF632"/>
  <c r="AF313"/>
  <c r="AH313"/>
  <c r="AF309"/>
  <c r="AH309" s="1"/>
  <c r="AK238"/>
  <c r="AF238"/>
  <c r="AK112"/>
  <c r="AF112"/>
  <c r="AH112" s="1"/>
  <c r="AH989"/>
  <c r="AH985"/>
  <c r="AG903"/>
  <c r="AI903" s="1"/>
  <c r="AG865"/>
  <c r="AG829"/>
  <c r="AG813"/>
  <c r="AG743"/>
  <c r="AG737"/>
  <c r="AI737" s="1"/>
  <c r="AG704"/>
  <c r="AK628"/>
  <c r="AK556"/>
  <c r="AG400"/>
  <c r="AF86"/>
  <c r="AH86" s="1"/>
  <c r="AL907"/>
  <c r="AO877"/>
  <c r="AO811"/>
  <c r="AO799"/>
  <c r="AO798"/>
  <c r="AO796"/>
  <c r="AO721"/>
  <c r="AO713"/>
  <c r="AO711"/>
  <c r="AL450"/>
  <c r="AO388"/>
  <c r="AO378"/>
  <c r="AL299"/>
  <c r="AL163"/>
  <c r="AL138"/>
  <c r="AG907"/>
  <c r="AJ907" s="1"/>
  <c r="AG883"/>
  <c r="AG832"/>
  <c r="AG798"/>
  <c r="AI798" s="1"/>
  <c r="AG772"/>
  <c r="AG713"/>
  <c r="AI713" s="1"/>
  <c r="AG694"/>
  <c r="AG639"/>
  <c r="AI639" s="1"/>
  <c r="AG442"/>
  <c r="AG397"/>
  <c r="AG380"/>
  <c r="AG378"/>
  <c r="AI378" s="1"/>
  <c r="AH359"/>
  <c r="AF224"/>
  <c r="AL999"/>
  <c r="AL995"/>
  <c r="AL991"/>
  <c r="AO30"/>
  <c r="AO9"/>
  <c r="AG847"/>
  <c r="AI847" s="1"/>
  <c r="AG780"/>
  <c r="AI780" s="1"/>
  <c r="AG721"/>
  <c r="AG711"/>
  <c r="AG534"/>
  <c r="AI534" s="1"/>
  <c r="AH263"/>
  <c r="AF256"/>
  <c r="AG237"/>
  <c r="AI237" s="1"/>
  <c r="AF118"/>
  <c r="AH118" s="1"/>
  <c r="AL989"/>
  <c r="AL985"/>
  <c r="AL973"/>
  <c r="AM973" s="1"/>
  <c r="AL965"/>
  <c r="AM965" s="1"/>
  <c r="AO919"/>
  <c r="AP919" s="1"/>
  <c r="AR919" s="1"/>
  <c r="AO917"/>
  <c r="AO883"/>
  <c r="AO847"/>
  <c r="AO829"/>
  <c r="AO780"/>
  <c r="AO743"/>
  <c r="AO737"/>
  <c r="AL627"/>
  <c r="AL579"/>
  <c r="AL541"/>
  <c r="AL442"/>
  <c r="R66" i="22"/>
  <c r="AC157" i="27"/>
  <c r="X157" s="1"/>
  <c r="AB118"/>
  <c r="Y118" s="1"/>
  <c r="AB90"/>
  <c r="X90" s="1"/>
  <c r="AB70"/>
  <c r="X70" s="1"/>
  <c r="AB54"/>
  <c r="X54" s="1"/>
  <c r="AB38"/>
  <c r="X38" s="1"/>
  <c r="AB22"/>
  <c r="X22" s="1"/>
  <c r="X94"/>
  <c r="X74"/>
  <c r="X42"/>
  <c r="X26"/>
  <c r="AB6"/>
  <c r="X6" s="1"/>
  <c r="AB159"/>
  <c r="Y159" s="1"/>
  <c r="AE154"/>
  <c r="AE153"/>
  <c r="AB151"/>
  <c r="Y151" s="1"/>
  <c r="AE146"/>
  <c r="AE145"/>
  <c r="AB143"/>
  <c r="Y143" s="1"/>
  <c r="AE138"/>
  <c r="AE137"/>
  <c r="AE132"/>
  <c r="AE128"/>
  <c r="AE124"/>
  <c r="AE120"/>
  <c r="AE111"/>
  <c r="AE110"/>
  <c r="AC110"/>
  <c r="Y110" s="1"/>
  <c r="AE108"/>
  <c r="AC108"/>
  <c r="Y108" s="1"/>
  <c r="AB106"/>
  <c r="Y106" s="1"/>
  <c r="AE104"/>
  <c r="AB104"/>
  <c r="X104" s="1"/>
  <c r="AE101"/>
  <c r="AE100"/>
  <c r="AB100"/>
  <c r="X100" s="1"/>
  <c r="AE97"/>
  <c r="AE96"/>
  <c r="AB96"/>
  <c r="X96" s="1"/>
  <c r="AE93"/>
  <c r="AE92"/>
  <c r="AB92"/>
  <c r="X92" s="1"/>
  <c r="AE89"/>
  <c r="AB86"/>
  <c r="Y86" s="1"/>
  <c r="AB82"/>
  <c r="Y82" s="1"/>
  <c r="AE76"/>
  <c r="AB76"/>
  <c r="X76" s="1"/>
  <c r="AE72"/>
  <c r="AB72"/>
  <c r="X72" s="1"/>
  <c r="AE68"/>
  <c r="AB68"/>
  <c r="X68" s="1"/>
  <c r="AE64"/>
  <c r="AB64"/>
  <c r="X64" s="1"/>
  <c r="AE60"/>
  <c r="AB60"/>
  <c r="X60" s="1"/>
  <c r="AE56"/>
  <c r="AB56"/>
  <c r="X56" s="1"/>
  <c r="AE52"/>
  <c r="AB52"/>
  <c r="X52" s="1"/>
  <c r="AE48"/>
  <c r="AB48"/>
  <c r="X48" s="1"/>
  <c r="AE44"/>
  <c r="AC13" i="7" s="1"/>
  <c r="AB44" i="27"/>
  <c r="X44" s="1"/>
  <c r="AE40"/>
  <c r="AC93" i="7" s="1"/>
  <c r="AB40" i="27"/>
  <c r="X40" s="1"/>
  <c r="AE36"/>
  <c r="AB36"/>
  <c r="X36" s="1"/>
  <c r="AE32"/>
  <c r="AB32"/>
  <c r="X32" s="1"/>
  <c r="AE28"/>
  <c r="AB28"/>
  <c r="X28" s="1"/>
  <c r="AE24"/>
  <c r="AB24"/>
  <c r="X24" s="1"/>
  <c r="AE20"/>
  <c r="AB20"/>
  <c r="X20" s="1"/>
  <c r="AE16"/>
  <c r="AB16"/>
  <c r="X16" s="1"/>
  <c r="AE13"/>
  <c r="AE12"/>
  <c r="AB12"/>
  <c r="X12" s="1"/>
  <c r="AE8"/>
  <c r="AB8"/>
  <c r="X8" s="1"/>
  <c r="AE4"/>
  <c r="AC212" i="7" s="1"/>
  <c r="AB4" i="27"/>
  <c r="X4" s="1"/>
  <c r="AE156"/>
  <c r="AE155"/>
  <c r="AB153"/>
  <c r="Y153" s="1"/>
  <c r="AE148"/>
  <c r="AE147"/>
  <c r="AE140"/>
  <c r="AE139"/>
  <c r="AE107"/>
  <c r="AE106"/>
  <c r="AB149"/>
  <c r="Y149" s="1"/>
  <c r="AB141"/>
  <c r="Y141" s="1"/>
  <c r="AE103"/>
  <c r="Y102"/>
  <c r="AE99"/>
  <c r="AE95"/>
  <c r="Y94"/>
  <c r="AE91"/>
  <c r="Y78"/>
  <c r="Y74"/>
  <c r="Y66"/>
  <c r="Y62"/>
  <c r="Y50"/>
  <c r="Y42"/>
  <c r="Y34"/>
  <c r="Y26"/>
  <c r="Y14"/>
  <c r="Y155"/>
  <c r="Y139"/>
  <c r="AC97"/>
  <c r="AB97"/>
  <c r="AC83"/>
  <c r="AB83"/>
  <c r="AC51"/>
  <c r="AB51"/>
  <c r="AC43"/>
  <c r="AB43"/>
  <c r="AC39"/>
  <c r="AB39"/>
  <c r="AC35"/>
  <c r="AB35"/>
  <c r="AC23"/>
  <c r="AB23"/>
  <c r="AC103"/>
  <c r="AB103"/>
  <c r="AC99"/>
  <c r="AB99"/>
  <c r="AC95"/>
  <c r="AB95"/>
  <c r="AC91"/>
  <c r="AB91"/>
  <c r="AC77"/>
  <c r="AB77"/>
  <c r="AC73"/>
  <c r="AB73"/>
  <c r="AC69"/>
  <c r="AB69"/>
  <c r="AC65"/>
  <c r="AB65"/>
  <c r="AC61"/>
  <c r="AB61"/>
  <c r="AC57"/>
  <c r="AB57"/>
  <c r="AC53"/>
  <c r="AB53"/>
  <c r="AC49"/>
  <c r="AB49"/>
  <c r="AC45"/>
  <c r="AB45"/>
  <c r="AC41"/>
  <c r="AB41"/>
  <c r="AC37"/>
  <c r="AB37"/>
  <c r="AC33"/>
  <c r="AB33"/>
  <c r="AC29"/>
  <c r="AB29"/>
  <c r="AC25"/>
  <c r="AB25"/>
  <c r="AC21"/>
  <c r="AB21"/>
  <c r="AC17"/>
  <c r="AB17"/>
  <c r="AC13"/>
  <c r="AB13"/>
  <c r="AC9"/>
  <c r="AB9"/>
  <c r="AC5"/>
  <c r="AB5"/>
  <c r="AB158"/>
  <c r="AB156"/>
  <c r="AB154"/>
  <c r="AB152"/>
  <c r="AB150"/>
  <c r="AB148"/>
  <c r="AB146"/>
  <c r="AB144"/>
  <c r="AB142"/>
  <c r="AB140"/>
  <c r="AB138"/>
  <c r="AB136"/>
  <c r="AB135"/>
  <c r="AB134"/>
  <c r="AB133"/>
  <c r="AB132"/>
  <c r="AB131"/>
  <c r="AB130"/>
  <c r="AB129"/>
  <c r="AB128"/>
  <c r="AB127"/>
  <c r="AB126"/>
  <c r="AB125"/>
  <c r="AB124"/>
  <c r="AB123"/>
  <c r="AB122"/>
  <c r="AB121"/>
  <c r="AB120"/>
  <c r="AB119"/>
  <c r="X114"/>
  <c r="X84"/>
  <c r="X80"/>
  <c r="AC89"/>
  <c r="AB89"/>
  <c r="AC85"/>
  <c r="AB85"/>
  <c r="AC81"/>
  <c r="AB81"/>
  <c r="AC75"/>
  <c r="AB75"/>
  <c r="AC71"/>
  <c r="AB71"/>
  <c r="AC63"/>
  <c r="AB63"/>
  <c r="AC55"/>
  <c r="AB55"/>
  <c r="AC47"/>
  <c r="AB47"/>
  <c r="AC31"/>
  <c r="AB31"/>
  <c r="AC19"/>
  <c r="AB19"/>
  <c r="AC15"/>
  <c r="AB15"/>
  <c r="AC11"/>
  <c r="AB11"/>
  <c r="AC7"/>
  <c r="AB7"/>
  <c r="AC3"/>
  <c r="AB3"/>
  <c r="AC115"/>
  <c r="AB115"/>
  <c r="AC111"/>
  <c r="AB111"/>
  <c r="AC107"/>
  <c r="AB107"/>
  <c r="X155"/>
  <c r="X137"/>
  <c r="X116"/>
  <c r="AC105"/>
  <c r="AB105"/>
  <c r="AC101"/>
  <c r="AB101"/>
  <c r="AC93"/>
  <c r="AB93"/>
  <c r="AC87"/>
  <c r="AB87"/>
  <c r="AC79"/>
  <c r="AB79"/>
  <c r="AC67"/>
  <c r="AB67"/>
  <c r="AC59"/>
  <c r="AB59"/>
  <c r="AC27"/>
  <c r="AB27"/>
  <c r="AC117"/>
  <c r="AB117"/>
  <c r="AC113"/>
  <c r="AB113"/>
  <c r="AC109"/>
  <c r="AB109"/>
  <c r="X112"/>
  <c r="AK540" i="4"/>
  <c r="AF540"/>
  <c r="AF935"/>
  <c r="AH935"/>
  <c r="AK915"/>
  <c r="AO915"/>
  <c r="AL915"/>
  <c r="AK740"/>
  <c r="AL740" s="1"/>
  <c r="AO740"/>
  <c r="AK728"/>
  <c r="AO728"/>
  <c r="AK712"/>
  <c r="AO712"/>
  <c r="AK548"/>
  <c r="AF548"/>
  <c r="AO372"/>
  <c r="AK372"/>
  <c r="AL311"/>
  <c r="AM311" s="1"/>
  <c r="AF311"/>
  <c r="AH311" s="1"/>
  <c r="AF295"/>
  <c r="AH295" s="1"/>
  <c r="AF271"/>
  <c r="AH271" s="1"/>
  <c r="AK246"/>
  <c r="AF246"/>
  <c r="AK228"/>
  <c r="AF228"/>
  <c r="AK204"/>
  <c r="AF204"/>
  <c r="AH204" s="1"/>
  <c r="AK196"/>
  <c r="AF196"/>
  <c r="AK120"/>
  <c r="AF120"/>
  <c r="AH120" s="1"/>
  <c r="AK96"/>
  <c r="AF96"/>
  <c r="AK90"/>
  <c r="AF90"/>
  <c r="AH90" s="1"/>
  <c r="AK76"/>
  <c r="AF76"/>
  <c r="AO899"/>
  <c r="AO887"/>
  <c r="AO865"/>
  <c r="AO851"/>
  <c r="AO789"/>
  <c r="AO783"/>
  <c r="AO726"/>
  <c r="AO699"/>
  <c r="AL643"/>
  <c r="AO396"/>
  <c r="AH146"/>
  <c r="AK888"/>
  <c r="AF888"/>
  <c r="AO805"/>
  <c r="AK805"/>
  <c r="AL805" s="1"/>
  <c r="AK770"/>
  <c r="AO770"/>
  <c r="AK664"/>
  <c r="AL664" s="1"/>
  <c r="AF664"/>
  <c r="AK564"/>
  <c r="AL564" s="1"/>
  <c r="AF564"/>
  <c r="AH564" s="1"/>
  <c r="AK424"/>
  <c r="AO424"/>
  <c r="AO406"/>
  <c r="AK406"/>
  <c r="AK402"/>
  <c r="AO402"/>
  <c r="AK366"/>
  <c r="AO366"/>
  <c r="AH277"/>
  <c r="AF277"/>
  <c r="AK252"/>
  <c r="AF252"/>
  <c r="AH252" s="1"/>
  <c r="AK206"/>
  <c r="AF206"/>
  <c r="AK198"/>
  <c r="AF198"/>
  <c r="AK192"/>
  <c r="AF192"/>
  <c r="AK110"/>
  <c r="AF110"/>
  <c r="AH110" s="1"/>
  <c r="AK98"/>
  <c r="AF98"/>
  <c r="AH98" s="1"/>
  <c r="AK82"/>
  <c r="AF82"/>
  <c r="AH82" s="1"/>
  <c r="AK61"/>
  <c r="AO45"/>
  <c r="AK45"/>
  <c r="AO845"/>
  <c r="AP845" s="1"/>
  <c r="AR845" s="1"/>
  <c r="AO810"/>
  <c r="AK699"/>
  <c r="AO398"/>
  <c r="AK396"/>
  <c r="AL396" s="1"/>
  <c r="AO394"/>
  <c r="AL897"/>
  <c r="AO897"/>
  <c r="AG870"/>
  <c r="AJ870" s="1"/>
  <c r="AF870"/>
  <c r="AH870" s="1"/>
  <c r="AK834"/>
  <c r="AO834"/>
  <c r="AK781"/>
  <c r="AO781"/>
  <c r="AO428"/>
  <c r="AK428"/>
  <c r="AO364"/>
  <c r="AK364"/>
  <c r="AK222"/>
  <c r="AF222"/>
  <c r="AO113"/>
  <c r="AK94"/>
  <c r="AL94" s="1"/>
  <c r="AM94" s="1"/>
  <c r="AF94"/>
  <c r="AH94" s="1"/>
  <c r="AK72"/>
  <c r="AF72"/>
  <c r="AH72" s="1"/>
  <c r="AK66"/>
  <c r="AL66"/>
  <c r="AM66" s="1"/>
  <c r="AO27"/>
  <c r="AK27"/>
  <c r="AO801"/>
  <c r="AO723"/>
  <c r="AO705"/>
  <c r="AL667"/>
  <c r="AK394"/>
  <c r="AO255"/>
  <c r="AF961"/>
  <c r="AH961" s="1"/>
  <c r="AF923"/>
  <c r="AL923"/>
  <c r="AH923"/>
  <c r="AK885"/>
  <c r="AO885"/>
  <c r="AK828"/>
  <c r="AO828"/>
  <c r="AK779"/>
  <c r="AO779"/>
  <c r="AO765"/>
  <c r="AK765"/>
  <c r="AO426"/>
  <c r="AK426"/>
  <c r="AO404"/>
  <c r="AK404"/>
  <c r="AL335"/>
  <c r="AM335" s="1"/>
  <c r="AF335"/>
  <c r="AH335" s="1"/>
  <c r="AF305"/>
  <c r="AH305" s="1"/>
  <c r="AL280"/>
  <c r="AM280" s="1"/>
  <c r="AF280"/>
  <c r="AH280" s="1"/>
  <c r="AK210"/>
  <c r="AF210"/>
  <c r="AK202"/>
  <c r="AF202"/>
  <c r="AK194"/>
  <c r="AF194"/>
  <c r="AK188"/>
  <c r="AF188"/>
  <c r="AF150"/>
  <c r="AH150" s="1"/>
  <c r="AL145"/>
  <c r="AF145"/>
  <c r="AH145" s="1"/>
  <c r="AF134"/>
  <c r="AH134" s="1"/>
  <c r="AK100"/>
  <c r="AF100"/>
  <c r="AO797"/>
  <c r="AO891"/>
  <c r="AL859"/>
  <c r="AP859" s="1"/>
  <c r="AR859" s="1"/>
  <c r="AL847"/>
  <c r="AO773"/>
  <c r="AO731"/>
  <c r="AO671"/>
  <c r="AL645"/>
  <c r="AM541"/>
  <c r="AO380"/>
  <c r="AO370"/>
  <c r="AL167"/>
  <c r="AM167" s="1"/>
  <c r="AL134"/>
  <c r="AO35"/>
  <c r="AK9"/>
  <c r="AL9" s="1"/>
  <c r="AL863"/>
  <c r="AO785"/>
  <c r="AO717"/>
  <c r="AO695"/>
  <c r="AO425"/>
  <c r="AH321"/>
  <c r="AO253"/>
  <c r="AL221"/>
  <c r="AL187"/>
  <c r="AK860"/>
  <c r="AF860"/>
  <c r="AH860" s="1"/>
  <c r="AF943"/>
  <c r="AH943"/>
  <c r="AL943"/>
  <c r="AM927"/>
  <c r="AH927"/>
  <c r="AL927"/>
  <c r="AG874"/>
  <c r="AI874" s="1"/>
  <c r="AK874"/>
  <c r="AL874" s="1"/>
  <c r="AF874"/>
  <c r="AF947"/>
  <c r="AH947" s="1"/>
  <c r="AF931"/>
  <c r="AH931" s="1"/>
  <c r="AG852"/>
  <c r="AF852"/>
  <c r="AK852"/>
  <c r="AF941"/>
  <c r="AH941" s="1"/>
  <c r="AM925"/>
  <c r="AH925"/>
  <c r="AK911"/>
  <c r="AL911"/>
  <c r="AK899"/>
  <c r="AL899"/>
  <c r="AK826"/>
  <c r="AO826"/>
  <c r="AK824"/>
  <c r="AO824"/>
  <c r="AO815"/>
  <c r="AK815"/>
  <c r="AO777"/>
  <c r="AK777"/>
  <c r="AL777" s="1"/>
  <c r="AK762"/>
  <c r="AO762"/>
  <c r="AO759"/>
  <c r="AK759"/>
  <c r="AK754"/>
  <c r="AO754"/>
  <c r="AO751"/>
  <c r="AK751"/>
  <c r="AL751" s="1"/>
  <c r="AK738"/>
  <c r="AO738"/>
  <c r="AF676"/>
  <c r="AH676" s="1"/>
  <c r="AK676"/>
  <c r="AL676" s="1"/>
  <c r="AM676" s="1"/>
  <c r="AK672"/>
  <c r="AF672"/>
  <c r="AH672" s="1"/>
  <c r="AF660"/>
  <c r="AK660"/>
  <c r="AL660" s="1"/>
  <c r="AK610"/>
  <c r="AG610"/>
  <c r="AF610"/>
  <c r="AF592"/>
  <c r="AG592"/>
  <c r="AO568"/>
  <c r="AG568"/>
  <c r="AI568" s="1"/>
  <c r="AG546"/>
  <c r="AO546" s="1"/>
  <c r="AF546"/>
  <c r="AF349"/>
  <c r="AH349" s="1"/>
  <c r="AL349"/>
  <c r="AM349" s="1"/>
  <c r="AL345"/>
  <c r="AF345"/>
  <c r="AH345" s="1"/>
  <c r="AK160"/>
  <c r="AL160" s="1"/>
  <c r="AM160" s="1"/>
  <c r="AF160"/>
  <c r="AH160" s="1"/>
  <c r="AL883"/>
  <c r="AL865"/>
  <c r="AL861"/>
  <c r="AJ844"/>
  <c r="AO813"/>
  <c r="AO807"/>
  <c r="AO413"/>
  <c r="AM937"/>
  <c r="AH937"/>
  <c r="AG892"/>
  <c r="AI892" s="1"/>
  <c r="AF892"/>
  <c r="AG876"/>
  <c r="AF876"/>
  <c r="AK875"/>
  <c r="AL875"/>
  <c r="AO841"/>
  <c r="AK841"/>
  <c r="AO837"/>
  <c r="AK837"/>
  <c r="AK763"/>
  <c r="AO763"/>
  <c r="AK755"/>
  <c r="AO755"/>
  <c r="AK688"/>
  <c r="AO688"/>
  <c r="AK678"/>
  <c r="AF678"/>
  <c r="AH678" s="1"/>
  <c r="AF668"/>
  <c r="AK668"/>
  <c r="AK662"/>
  <c r="AF662"/>
  <c r="AH662" s="1"/>
  <c r="AK594"/>
  <c r="AG594"/>
  <c r="AJ594" s="1"/>
  <c r="AF594"/>
  <c r="AO594"/>
  <c r="AF570"/>
  <c r="AO570"/>
  <c r="AJ570"/>
  <c r="AK570"/>
  <c r="AL570" s="1"/>
  <c r="AG560"/>
  <c r="AF560"/>
  <c r="AG552"/>
  <c r="AO552" s="1"/>
  <c r="AF552"/>
  <c r="AH552" s="1"/>
  <c r="AG538"/>
  <c r="AI538" s="1"/>
  <c r="AF538"/>
  <c r="AH538" s="1"/>
  <c r="AK410"/>
  <c r="AO410"/>
  <c r="AK216"/>
  <c r="AF216"/>
  <c r="AH216" s="1"/>
  <c r="AH149"/>
  <c r="AF149"/>
  <c r="AF126"/>
  <c r="AH126" s="1"/>
  <c r="AF949"/>
  <c r="AH949" s="1"/>
  <c r="AM933"/>
  <c r="AH933"/>
  <c r="AM921"/>
  <c r="AL921"/>
  <c r="AK905"/>
  <c r="AO905"/>
  <c r="AK903"/>
  <c r="AL903"/>
  <c r="AP903" s="1"/>
  <c r="AR903" s="1"/>
  <c r="AO823"/>
  <c r="AK823"/>
  <c r="AK814"/>
  <c r="AO814"/>
  <c r="AK812"/>
  <c r="AO812"/>
  <c r="AK806"/>
  <c r="AO806"/>
  <c r="AK764"/>
  <c r="AO764"/>
  <c r="AK756"/>
  <c r="AO756"/>
  <c r="AK735"/>
  <c r="AO735"/>
  <c r="AK719"/>
  <c r="AO719"/>
  <c r="AK707"/>
  <c r="AO707"/>
  <c r="AK670"/>
  <c r="AF670"/>
  <c r="AG658"/>
  <c r="AJ658" s="1"/>
  <c r="AF658"/>
  <c r="AF634"/>
  <c r="AH634" s="1"/>
  <c r="AG634"/>
  <c r="AO634" s="1"/>
  <c r="AF624"/>
  <c r="AG624"/>
  <c r="AO624" s="1"/>
  <c r="AK612"/>
  <c r="AF612"/>
  <c r="AF578"/>
  <c r="AO578"/>
  <c r="AJ578"/>
  <c r="AK578"/>
  <c r="AG576"/>
  <c r="AO576" s="1"/>
  <c r="AF576"/>
  <c r="AK392"/>
  <c r="AO392"/>
  <c r="AO683"/>
  <c r="AO407"/>
  <c r="AO401"/>
  <c r="AH337"/>
  <c r="AH329"/>
  <c r="AL955"/>
  <c r="AL951"/>
  <c r="AL935"/>
  <c r="AL913"/>
  <c r="AP913" s="1"/>
  <c r="AR913" s="1"/>
  <c r="AO911"/>
  <c r="AO863"/>
  <c r="AO861"/>
  <c r="AL853"/>
  <c r="AO831"/>
  <c r="AO817"/>
  <c r="AO427"/>
  <c r="AO411"/>
  <c r="AO385"/>
  <c r="AM945"/>
  <c r="AH945"/>
  <c r="AM929"/>
  <c r="AH929"/>
  <c r="AK873"/>
  <c r="AO873"/>
  <c r="AP873" s="1"/>
  <c r="AR873" s="1"/>
  <c r="AK842"/>
  <c r="AO842"/>
  <c r="AK840"/>
  <c r="AL840" s="1"/>
  <c r="AO840"/>
  <c r="AK816"/>
  <c r="AL816" s="1"/>
  <c r="AO816"/>
  <c r="AK761"/>
  <c r="AL761" s="1"/>
  <c r="AO761"/>
  <c r="AK753"/>
  <c r="AL753" s="1"/>
  <c r="AO753"/>
  <c r="AK750"/>
  <c r="AO750"/>
  <c r="AK736"/>
  <c r="AL736" s="1"/>
  <c r="AO736"/>
  <c r="AK720"/>
  <c r="AL720" s="1"/>
  <c r="AO720"/>
  <c r="AK697"/>
  <c r="AL697" s="1"/>
  <c r="AO697"/>
  <c r="AK680"/>
  <c r="AF680"/>
  <c r="AK666"/>
  <c r="AL666" s="1"/>
  <c r="AF666"/>
  <c r="AH666" s="1"/>
  <c r="AK656"/>
  <c r="AG656"/>
  <c r="AF656"/>
  <c r="AF636"/>
  <c r="AH636" s="1"/>
  <c r="AK636"/>
  <c r="AL636" s="1"/>
  <c r="AM636" s="1"/>
  <c r="AK626"/>
  <c r="AG626"/>
  <c r="AJ626" s="1"/>
  <c r="AF626"/>
  <c r="AF608"/>
  <c r="AG608"/>
  <c r="AI608" s="1"/>
  <c r="AK596"/>
  <c r="AF596"/>
  <c r="AK586"/>
  <c r="AG586"/>
  <c r="AF586"/>
  <c r="AK376"/>
  <c r="AO376"/>
  <c r="AF351"/>
  <c r="AH351" s="1"/>
  <c r="AL351"/>
  <c r="AM351" s="1"/>
  <c r="AK92"/>
  <c r="AF92"/>
  <c r="AO49"/>
  <c r="AK49"/>
  <c r="AH921"/>
  <c r="AO901"/>
  <c r="AP901" s="1"/>
  <c r="AO875"/>
  <c r="AK870"/>
  <c r="AL870" s="1"/>
  <c r="AO869"/>
  <c r="AP869" s="1"/>
  <c r="AO855"/>
  <c r="AP855" s="1"/>
  <c r="AR855" s="1"/>
  <c r="AO853"/>
  <c r="AO833"/>
  <c r="AO808"/>
  <c r="AO417"/>
  <c r="AO369"/>
  <c r="AH267"/>
  <c r="AF562"/>
  <c r="AO562"/>
  <c r="AF554"/>
  <c r="AO554"/>
  <c r="AF319"/>
  <c r="AH319" s="1"/>
  <c r="AF303"/>
  <c r="AH303" s="1"/>
  <c r="AF289"/>
  <c r="AH289" s="1"/>
  <c r="AL289"/>
  <c r="AF275"/>
  <c r="AH275" s="1"/>
  <c r="AK260"/>
  <c r="AF260"/>
  <c r="AK240"/>
  <c r="AL240" s="1"/>
  <c r="AF240"/>
  <c r="AK208"/>
  <c r="AF208"/>
  <c r="AK200"/>
  <c r="AF200"/>
  <c r="AH200" s="1"/>
  <c r="AK190"/>
  <c r="AF190"/>
  <c r="AF142"/>
  <c r="AH142" s="1"/>
  <c r="AL141"/>
  <c r="AF141"/>
  <c r="AH141" s="1"/>
  <c r="AL137"/>
  <c r="AF137"/>
  <c r="AH137" s="1"/>
  <c r="AK789"/>
  <c r="AO786"/>
  <c r="AK785"/>
  <c r="AL785" s="1"/>
  <c r="AK783"/>
  <c r="AK773"/>
  <c r="AO752"/>
  <c r="AK731"/>
  <c r="AL731" s="1"/>
  <c r="AO718"/>
  <c r="AK717"/>
  <c r="AO706"/>
  <c r="AK705"/>
  <c r="AL705" s="1"/>
  <c r="AK695"/>
  <c r="AO675"/>
  <c r="AP675" s="1"/>
  <c r="AR675" s="1"/>
  <c r="AL508"/>
  <c r="AL492"/>
  <c r="AM492" s="1"/>
  <c r="AL470"/>
  <c r="AM470" s="1"/>
  <c r="AO405"/>
  <c r="AO393"/>
  <c r="AO390"/>
  <c r="AO377"/>
  <c r="AH361"/>
  <c r="AO64"/>
  <c r="AL357"/>
  <c r="AF357"/>
  <c r="AH357" s="1"/>
  <c r="AF343"/>
  <c r="AH343" s="1"/>
  <c r="AF299"/>
  <c r="AH299" s="1"/>
  <c r="AF285"/>
  <c r="AH285" s="1"/>
  <c r="AK248"/>
  <c r="AL248" s="1"/>
  <c r="AF248"/>
  <c r="AK104"/>
  <c r="AF104"/>
  <c r="AH104" s="1"/>
  <c r="AK39"/>
  <c r="AL39" s="1"/>
  <c r="AO39"/>
  <c r="AL885"/>
  <c r="AO836"/>
  <c r="AO832"/>
  <c r="AO794"/>
  <c r="AO790"/>
  <c r="AO774"/>
  <c r="AO772"/>
  <c r="AO746"/>
  <c r="AO716"/>
  <c r="AO704"/>
  <c r="AO694"/>
  <c r="AM573"/>
  <c r="AJ562"/>
  <c r="AJ554"/>
  <c r="AO430"/>
  <c r="AO422"/>
  <c r="AO400"/>
  <c r="AH355"/>
  <c r="AH323"/>
  <c r="AO8"/>
  <c r="AH362"/>
  <c r="AG362"/>
  <c r="AI362" s="1"/>
  <c r="AL331"/>
  <c r="AF331"/>
  <c r="AH331" s="1"/>
  <c r="AH301"/>
  <c r="AL301"/>
  <c r="AL292"/>
  <c r="AF292"/>
  <c r="AF269"/>
  <c r="AH269" s="1"/>
  <c r="AL268"/>
  <c r="AF268"/>
  <c r="AL259"/>
  <c r="AO259"/>
  <c r="AK226"/>
  <c r="AF226"/>
  <c r="AF130"/>
  <c r="AH130" s="1"/>
  <c r="AK116"/>
  <c r="AL116" s="1"/>
  <c r="AM116" s="1"/>
  <c r="AF116"/>
  <c r="AH116" s="1"/>
  <c r="AK84"/>
  <c r="AF84"/>
  <c r="AK74"/>
  <c r="AL74" s="1"/>
  <c r="AM74" s="1"/>
  <c r="AF74"/>
  <c r="AH74" s="1"/>
  <c r="AO41"/>
  <c r="AK41"/>
  <c r="AO21"/>
  <c r="AK21"/>
  <c r="AM557"/>
  <c r="AL454"/>
  <c r="AM454" s="1"/>
  <c r="AL440"/>
  <c r="AO423"/>
  <c r="AO419"/>
  <c r="AO403"/>
  <c r="AO58"/>
  <c r="AO14"/>
  <c r="AK172"/>
  <c r="AF125"/>
  <c r="AH125" s="1"/>
  <c r="AK102"/>
  <c r="AF102"/>
  <c r="AK63"/>
  <c r="AH341"/>
  <c r="AK220"/>
  <c r="AF220"/>
  <c r="AG170"/>
  <c r="AF170"/>
  <c r="AH170" s="1"/>
  <c r="AF158"/>
  <c r="AH158" s="1"/>
  <c r="AK108"/>
  <c r="AL108" s="1"/>
  <c r="AM108" s="1"/>
  <c r="AF108"/>
  <c r="AH108" s="1"/>
  <c r="AK78"/>
  <c r="AF78"/>
  <c r="AK11"/>
  <c r="AO4"/>
  <c r="AK4"/>
  <c r="AL512"/>
  <c r="AL504"/>
  <c r="AL496"/>
  <c r="AL486"/>
  <c r="AM486" s="1"/>
  <c r="AL460"/>
  <c r="AL446"/>
  <c r="AM446" s="1"/>
  <c r="AL436"/>
  <c r="AM436" s="1"/>
  <c r="AL434"/>
  <c r="AM434" s="1"/>
  <c r="AO421"/>
  <c r="AO409"/>
  <c r="AO395"/>
  <c r="AO379"/>
  <c r="AO363"/>
  <c r="AL362"/>
  <c r="AL325"/>
  <c r="AL263"/>
  <c r="AM263" s="1"/>
  <c r="AG172"/>
  <c r="AO172" s="1"/>
  <c r="AO103"/>
  <c r="AO50"/>
  <c r="AO48"/>
  <c r="AO22"/>
  <c r="AK212"/>
  <c r="AL212" s="1"/>
  <c r="AF212"/>
  <c r="AH212" s="1"/>
  <c r="AK186"/>
  <c r="AF186"/>
  <c r="AH153"/>
  <c r="AF153"/>
  <c r="AF138"/>
  <c r="AH138" s="1"/>
  <c r="AK88"/>
  <c r="AF88"/>
  <c r="AH88" s="1"/>
  <c r="AO59"/>
  <c r="AK59"/>
  <c r="AO57"/>
  <c r="AK57"/>
  <c r="AO55"/>
  <c r="AK55"/>
  <c r="AO387"/>
  <c r="AO371"/>
  <c r="AO261"/>
  <c r="AO121"/>
  <c r="AO12"/>
  <c r="AO6"/>
  <c r="AH157"/>
  <c r="AH916"/>
  <c r="AL916"/>
  <c r="AH914"/>
  <c r="AL914"/>
  <c r="AH908"/>
  <c r="AL908"/>
  <c r="AH906"/>
  <c r="AL906"/>
  <c r="AH888"/>
  <c r="AL888"/>
  <c r="AL880"/>
  <c r="AM880" s="1"/>
  <c r="AG682"/>
  <c r="AF677"/>
  <c r="AH677" s="1"/>
  <c r="AK677"/>
  <c r="AF654"/>
  <c r="AH654" s="1"/>
  <c r="AK654"/>
  <c r="AL654" s="1"/>
  <c r="AG654"/>
  <c r="AO654" s="1"/>
  <c r="AL646"/>
  <c r="AF646"/>
  <c r="AH646" s="1"/>
  <c r="AK646"/>
  <c r="AG646"/>
  <c r="AM646"/>
  <c r="AG590"/>
  <c r="AJ590" s="1"/>
  <c r="AK590"/>
  <c r="AL590" s="1"/>
  <c r="AF919"/>
  <c r="AJ919"/>
  <c r="AF917"/>
  <c r="AH917" s="1"/>
  <c r="AI917" s="1"/>
  <c r="AJ917"/>
  <c r="AF913"/>
  <c r="AJ913"/>
  <c r="AF909"/>
  <c r="AJ909"/>
  <c r="AF901"/>
  <c r="AH901" s="1"/>
  <c r="AJ901"/>
  <c r="AF897"/>
  <c r="AJ897"/>
  <c r="AF891"/>
  <c r="AJ891"/>
  <c r="AF887"/>
  <c r="AJ887"/>
  <c r="AF881"/>
  <c r="AH881" s="1"/>
  <c r="AJ881"/>
  <c r="AF877"/>
  <c r="AH877" s="1"/>
  <c r="AJ877"/>
  <c r="AF871"/>
  <c r="AJ871"/>
  <c r="AF863"/>
  <c r="AJ863"/>
  <c r="AF859"/>
  <c r="AJ859"/>
  <c r="AF851"/>
  <c r="AH851" s="1"/>
  <c r="AI851" s="1"/>
  <c r="AJ851"/>
  <c r="AF841"/>
  <c r="AH841" s="1"/>
  <c r="AI841" s="1"/>
  <c r="AJ841"/>
  <c r="AL841"/>
  <c r="AF837"/>
  <c r="AH837" s="1"/>
  <c r="AJ837"/>
  <c r="AL837"/>
  <c r="AF835"/>
  <c r="AH835" s="1"/>
  <c r="AI835" s="1"/>
  <c r="AJ835"/>
  <c r="AL835"/>
  <c r="AF833"/>
  <c r="AH833" s="1"/>
  <c r="AJ833"/>
  <c r="AL833"/>
  <c r="AF831"/>
  <c r="AH831" s="1"/>
  <c r="AJ831"/>
  <c r="AL831"/>
  <c r="AF829"/>
  <c r="AH829" s="1"/>
  <c r="AJ829"/>
  <c r="AL829"/>
  <c r="AF823"/>
  <c r="AH823" s="1"/>
  <c r="AI823" s="1"/>
  <c r="AJ823"/>
  <c r="AL823"/>
  <c r="AF817"/>
  <c r="AJ817"/>
  <c r="AH817"/>
  <c r="AL817"/>
  <c r="AF815"/>
  <c r="AH815" s="1"/>
  <c r="AJ815"/>
  <c r="AL815"/>
  <c r="AF813"/>
  <c r="AH813" s="1"/>
  <c r="AJ813"/>
  <c r="AL813"/>
  <c r="AF811"/>
  <c r="AH811" s="1"/>
  <c r="AJ811"/>
  <c r="AL811"/>
  <c r="AF807"/>
  <c r="AH807" s="1"/>
  <c r="AI807" s="1"/>
  <c r="AJ807"/>
  <c r="AL807"/>
  <c r="AF805"/>
  <c r="AH805" s="1"/>
  <c r="AJ805"/>
  <c r="AF801"/>
  <c r="AH801" s="1"/>
  <c r="AI801" s="1"/>
  <c r="AJ801"/>
  <c r="AL801"/>
  <c r="AF799"/>
  <c r="AH799" s="1"/>
  <c r="AJ799"/>
  <c r="AL799"/>
  <c r="AF797"/>
  <c r="AJ797"/>
  <c r="AH797"/>
  <c r="AL797"/>
  <c r="AF789"/>
  <c r="AH789" s="1"/>
  <c r="AI789" s="1"/>
  <c r="AJ789"/>
  <c r="AL789"/>
  <c r="AF785"/>
  <c r="AH785" s="1"/>
  <c r="AJ785"/>
  <c r="AF783"/>
  <c r="AH783" s="1"/>
  <c r="AI783" s="1"/>
  <c r="AJ783"/>
  <c r="AL783"/>
  <c r="AF781"/>
  <c r="AH781" s="1"/>
  <c r="AI781" s="1"/>
  <c r="AJ781"/>
  <c r="AL781"/>
  <c r="AF779"/>
  <c r="AH779" s="1"/>
  <c r="AJ779"/>
  <c r="AL779"/>
  <c r="AF777"/>
  <c r="AJ777"/>
  <c r="AH777"/>
  <c r="AF773"/>
  <c r="AH773" s="1"/>
  <c r="AI773" s="1"/>
  <c r="AJ773"/>
  <c r="AL773"/>
  <c r="AF769"/>
  <c r="AH769" s="1"/>
  <c r="AJ769"/>
  <c r="AL769"/>
  <c r="AF767"/>
  <c r="AH767" s="1"/>
  <c r="AI767" s="1"/>
  <c r="AJ767"/>
  <c r="AL767"/>
  <c r="AF765"/>
  <c r="AH765" s="1"/>
  <c r="AJ765"/>
  <c r="AL765"/>
  <c r="AF763"/>
  <c r="AH763" s="1"/>
  <c r="AI763" s="1"/>
  <c r="AJ763"/>
  <c r="AL763"/>
  <c r="AF761"/>
  <c r="AH761" s="1"/>
  <c r="AI761" s="1"/>
  <c r="AJ761"/>
  <c r="AF759"/>
  <c r="AH759" s="1"/>
  <c r="AJ759"/>
  <c r="AL759"/>
  <c r="AF755"/>
  <c r="AH755" s="1"/>
  <c r="AI755" s="1"/>
  <c r="AJ755"/>
  <c r="AL755"/>
  <c r="AF753"/>
  <c r="AH753" s="1"/>
  <c r="AI753" s="1"/>
  <c r="AJ753"/>
  <c r="AF751"/>
  <c r="AH751" s="1"/>
  <c r="AJ751"/>
  <c r="AF745"/>
  <c r="AH745" s="1"/>
  <c r="AJ745"/>
  <c r="AL745"/>
  <c r="AF743"/>
  <c r="AH743" s="1"/>
  <c r="AJ743"/>
  <c r="AL743"/>
  <c r="AF741"/>
  <c r="AH741" s="1"/>
  <c r="AJ741"/>
  <c r="AL741"/>
  <c r="AF739"/>
  <c r="AH739" s="1"/>
  <c r="AI739" s="1"/>
  <c r="AJ739"/>
  <c r="AF737"/>
  <c r="AH737" s="1"/>
  <c r="AJ737"/>
  <c r="AL737"/>
  <c r="AF735"/>
  <c r="AH735" s="1"/>
  <c r="AI735" s="1"/>
  <c r="AJ735"/>
  <c r="AL735"/>
  <c r="AF731"/>
  <c r="AH731" s="1"/>
  <c r="AI731" s="1"/>
  <c r="AJ731"/>
  <c r="AF729"/>
  <c r="AH729" s="1"/>
  <c r="AJ729"/>
  <c r="AL729"/>
  <c r="AF727"/>
  <c r="AH727" s="1"/>
  <c r="AJ727"/>
  <c r="AL727"/>
  <c r="AF723"/>
  <c r="AH723" s="1"/>
  <c r="AJ723"/>
  <c r="AL723"/>
  <c r="AF721"/>
  <c r="AH721" s="1"/>
  <c r="AJ721"/>
  <c r="AL721"/>
  <c r="AF719"/>
  <c r="AH719" s="1"/>
  <c r="AI719" s="1"/>
  <c r="AJ719"/>
  <c r="AL719"/>
  <c r="AF717"/>
  <c r="AH717" s="1"/>
  <c r="AI717" s="1"/>
  <c r="AJ717"/>
  <c r="AL717"/>
  <c r="AF715"/>
  <c r="AH715" s="1"/>
  <c r="AJ715"/>
  <c r="AL715"/>
  <c r="AF713"/>
  <c r="AJ713"/>
  <c r="AH713"/>
  <c r="AL713"/>
  <c r="AF711"/>
  <c r="AH711" s="1"/>
  <c r="AJ711"/>
  <c r="AL711"/>
  <c r="AF709"/>
  <c r="AH709" s="1"/>
  <c r="AJ709"/>
  <c r="AL709"/>
  <c r="AF707"/>
  <c r="AH707" s="1"/>
  <c r="AI707" s="1"/>
  <c r="AJ707"/>
  <c r="AL707"/>
  <c r="AF705"/>
  <c r="AH705" s="1"/>
  <c r="AI705" s="1"/>
  <c r="AJ705"/>
  <c r="AF699"/>
  <c r="AH699" s="1"/>
  <c r="AI699" s="1"/>
  <c r="AJ699"/>
  <c r="AL699"/>
  <c r="AF697"/>
  <c r="AH697" s="1"/>
  <c r="AI697" s="1"/>
  <c r="AJ697"/>
  <c r="AF695"/>
  <c r="AH695" s="1"/>
  <c r="AI695" s="1"/>
  <c r="AJ695"/>
  <c r="AL695"/>
  <c r="AF691"/>
  <c r="AH691" s="1"/>
  <c r="AI691" s="1"/>
  <c r="AJ691"/>
  <c r="AL691"/>
  <c r="AH684"/>
  <c r="AL684"/>
  <c r="AM684" s="1"/>
  <c r="AG684"/>
  <c r="AO684" s="1"/>
  <c r="AG676"/>
  <c r="AF671"/>
  <c r="AH671" s="1"/>
  <c r="AI671" s="1"/>
  <c r="AJ671"/>
  <c r="AK671"/>
  <c r="AL671" s="1"/>
  <c r="AF667"/>
  <c r="AJ667"/>
  <c r="AO667"/>
  <c r="AH667"/>
  <c r="AM667"/>
  <c r="AK667"/>
  <c r="AF659"/>
  <c r="AH659" s="1"/>
  <c r="AJ659"/>
  <c r="AO659"/>
  <c r="AK659"/>
  <c r="AL659" s="1"/>
  <c r="AF651"/>
  <c r="AJ651"/>
  <c r="AO651"/>
  <c r="AP651" s="1"/>
  <c r="AH651"/>
  <c r="AM651"/>
  <c r="AK651"/>
  <c r="AF647"/>
  <c r="AJ647"/>
  <c r="AO647"/>
  <c r="AH647"/>
  <c r="AK647"/>
  <c r="AL647" s="1"/>
  <c r="AM647" s="1"/>
  <c r="AF643"/>
  <c r="AH643" s="1"/>
  <c r="AI643" s="1"/>
  <c r="AJ643"/>
  <c r="AO643"/>
  <c r="AM643"/>
  <c r="AK643"/>
  <c r="AF639"/>
  <c r="AH639" s="1"/>
  <c r="AM639"/>
  <c r="AK639"/>
  <c r="AG623"/>
  <c r="AI623" s="1"/>
  <c r="AK623"/>
  <c r="AO623"/>
  <c r="AF623"/>
  <c r="AH623" s="1"/>
  <c r="AJ623"/>
  <c r="AL623"/>
  <c r="AG607"/>
  <c r="AO607" s="1"/>
  <c r="AK607"/>
  <c r="AF607"/>
  <c r="AH607" s="1"/>
  <c r="AL607"/>
  <c r="AG591"/>
  <c r="AK591"/>
  <c r="AO591"/>
  <c r="AF591"/>
  <c r="AH591" s="1"/>
  <c r="AJ591"/>
  <c r="AL591"/>
  <c r="AH566"/>
  <c r="AG566"/>
  <c r="AI566" s="1"/>
  <c r="AK566"/>
  <c r="AL566" s="1"/>
  <c r="AG543"/>
  <c r="AK543"/>
  <c r="AF543"/>
  <c r="AH543" s="1"/>
  <c r="AL543"/>
  <c r="AM543" s="1"/>
  <c r="AL463"/>
  <c r="AG463"/>
  <c r="AM463"/>
  <c r="AF463"/>
  <c r="AH463" s="1"/>
  <c r="AK463"/>
  <c r="AO463"/>
  <c r="AG455"/>
  <c r="AO455" s="1"/>
  <c r="AF455"/>
  <c r="AH455" s="1"/>
  <c r="AK455"/>
  <c r="AL455" s="1"/>
  <c r="AF399"/>
  <c r="AH399" s="1"/>
  <c r="AJ399"/>
  <c r="AL399"/>
  <c r="AM399" s="1"/>
  <c r="AK399"/>
  <c r="AO399"/>
  <c r="AF383"/>
  <c r="AH383" s="1"/>
  <c r="AI383" s="1"/>
  <c r="AJ383"/>
  <c r="AK383"/>
  <c r="AL383" s="1"/>
  <c r="AO383"/>
  <c r="AJ1000"/>
  <c r="AF992"/>
  <c r="AJ986"/>
  <c r="AJ982"/>
  <c r="AF980"/>
  <c r="AF972"/>
  <c r="AH972" s="1"/>
  <c r="AF968"/>
  <c r="AF966"/>
  <c r="AH966" s="1"/>
  <c r="AF962"/>
  <c r="AH962" s="1"/>
  <c r="AF952"/>
  <c r="AJ948"/>
  <c r="AJ942"/>
  <c r="AF942"/>
  <c r="AJ934"/>
  <c r="AF934"/>
  <c r="AF932"/>
  <c r="AF926"/>
  <c r="AJ924"/>
  <c r="AK918"/>
  <c r="AF918"/>
  <c r="AK910"/>
  <c r="AF910"/>
  <c r="AK894"/>
  <c r="AL894" s="1"/>
  <c r="AF894"/>
  <c r="AH894" s="1"/>
  <c r="AK862"/>
  <c r="AF862"/>
  <c r="AK858"/>
  <c r="AL858" s="1"/>
  <c r="AF858"/>
  <c r="AH858" s="1"/>
  <c r="AK854"/>
  <c r="AF854"/>
  <c r="AK850"/>
  <c r="AF850"/>
  <c r="AH850" s="1"/>
  <c r="AI850" s="1"/>
  <c r="AK846"/>
  <c r="AL846" s="1"/>
  <c r="AF846"/>
  <c r="AH846" s="1"/>
  <c r="AG685"/>
  <c r="AI685" s="1"/>
  <c r="AF638"/>
  <c r="AL998"/>
  <c r="AH998"/>
  <c r="AJ995"/>
  <c r="AF995"/>
  <c r="AF993"/>
  <c r="AH993" s="1"/>
  <c r="AL990"/>
  <c r="AH990"/>
  <c r="AL986"/>
  <c r="AH986"/>
  <c r="AJ985"/>
  <c r="AF985"/>
  <c r="AL982"/>
  <c r="AH982"/>
  <c r="AF981"/>
  <c r="AH981" s="1"/>
  <c r="AF977"/>
  <c r="AH977" s="1"/>
  <c r="AL974"/>
  <c r="AM974" s="1"/>
  <c r="AF973"/>
  <c r="AH973" s="1"/>
  <c r="AL968"/>
  <c r="AM968" s="1"/>
  <c r="AH968"/>
  <c r="AF967"/>
  <c r="AH967" s="1"/>
  <c r="AL964"/>
  <c r="AM964" s="1"/>
  <c r="AF963"/>
  <c r="AH963" s="1"/>
  <c r="AF959"/>
  <c r="AH959" s="1"/>
  <c r="AH956"/>
  <c r="AJ953"/>
  <c r="AF953"/>
  <c r="AL948"/>
  <c r="AH948"/>
  <c r="AL946"/>
  <c r="AH946"/>
  <c r="AJ945"/>
  <c r="AF945"/>
  <c r="AL942"/>
  <c r="AH942"/>
  <c r="AF939"/>
  <c r="AH939" s="1"/>
  <c r="AJ937"/>
  <c r="AF937"/>
  <c r="AL934"/>
  <c r="AH934"/>
  <c r="AJ933"/>
  <c r="AF933"/>
  <c r="AL930"/>
  <c r="AH930"/>
  <c r="AJ929"/>
  <c r="AF929"/>
  <c r="AJ927"/>
  <c r="AF927"/>
  <c r="AJ925"/>
  <c r="AF925"/>
  <c r="AM1000"/>
  <c r="AO999"/>
  <c r="AK999"/>
  <c r="AG999"/>
  <c r="AI999" s="1"/>
  <c r="AM998"/>
  <c r="AO995"/>
  <c r="AK995"/>
  <c r="AG995"/>
  <c r="AI995" s="1"/>
  <c r="AM994"/>
  <c r="AK993"/>
  <c r="AL993" s="1"/>
  <c r="AM993" s="1"/>
  <c r="AG993"/>
  <c r="AI993" s="1"/>
  <c r="AM992"/>
  <c r="AO991"/>
  <c r="AK991"/>
  <c r="AG991"/>
  <c r="AI991" s="1"/>
  <c r="AM990"/>
  <c r="AO989"/>
  <c r="AK989"/>
  <c r="AG989"/>
  <c r="AI989" s="1"/>
  <c r="AO987"/>
  <c r="AK987"/>
  <c r="AG987"/>
  <c r="AI987" s="1"/>
  <c r="AM986"/>
  <c r="AO985"/>
  <c r="AK985"/>
  <c r="AG985"/>
  <c r="AI985" s="1"/>
  <c r="AM984"/>
  <c r="AK983"/>
  <c r="AL983" s="1"/>
  <c r="AM983" s="1"/>
  <c r="AG983"/>
  <c r="AM982"/>
  <c r="AK981"/>
  <c r="AL981" s="1"/>
  <c r="AM981" s="1"/>
  <c r="AG981"/>
  <c r="AI981" s="1"/>
  <c r="AM980"/>
  <c r="AO979"/>
  <c r="AK979"/>
  <c r="AG979"/>
  <c r="AI979" s="1"/>
  <c r="AK977"/>
  <c r="AL977" s="1"/>
  <c r="AM977" s="1"/>
  <c r="AG977"/>
  <c r="AK975"/>
  <c r="AG975"/>
  <c r="AJ975" s="1"/>
  <c r="AK973"/>
  <c r="AG973"/>
  <c r="AO973" s="1"/>
  <c r="AK971"/>
  <c r="AL971" s="1"/>
  <c r="AG971"/>
  <c r="AK969"/>
  <c r="AL969" s="1"/>
  <c r="AM969" s="1"/>
  <c r="AG969"/>
  <c r="AI969" s="1"/>
  <c r="AK967"/>
  <c r="AG967"/>
  <c r="AI967" s="1"/>
  <c r="AK965"/>
  <c r="AG965"/>
  <c r="AO965" s="1"/>
  <c r="AK963"/>
  <c r="AG963"/>
  <c r="AO963" s="1"/>
  <c r="AK961"/>
  <c r="AL961" s="1"/>
  <c r="AM961" s="1"/>
  <c r="AG961"/>
  <c r="AO961" s="1"/>
  <c r="AK959"/>
  <c r="AL959" s="1"/>
  <c r="AM959" s="1"/>
  <c r="AG959"/>
  <c r="AM958"/>
  <c r="AO957"/>
  <c r="AK957"/>
  <c r="AG957"/>
  <c r="AI957" s="1"/>
  <c r="AO955"/>
  <c r="AK955"/>
  <c r="AG955"/>
  <c r="AI955" s="1"/>
  <c r="AO953"/>
  <c r="AK953"/>
  <c r="AG953"/>
  <c r="AI953" s="1"/>
  <c r="AO951"/>
  <c r="AK951"/>
  <c r="AG951"/>
  <c r="AI951" s="1"/>
  <c r="AK949"/>
  <c r="AL949" s="1"/>
  <c r="AM949" s="1"/>
  <c r="AG949"/>
  <c r="AI949" s="1"/>
  <c r="AM948"/>
  <c r="AK947"/>
  <c r="AL947" s="1"/>
  <c r="AM947" s="1"/>
  <c r="AG947"/>
  <c r="AJ947" s="1"/>
  <c r="AM946"/>
  <c r="AO945"/>
  <c r="AP945" s="1"/>
  <c r="AR945" s="1"/>
  <c r="AK945"/>
  <c r="AG945"/>
  <c r="AI945" s="1"/>
  <c r="AO943"/>
  <c r="AK943"/>
  <c r="AG943"/>
  <c r="AI943" s="1"/>
  <c r="AM942"/>
  <c r="AK941"/>
  <c r="AG941"/>
  <c r="AJ941" s="1"/>
  <c r="AK939"/>
  <c r="AL939" s="1"/>
  <c r="AM939" s="1"/>
  <c r="AG939"/>
  <c r="AJ939" s="1"/>
  <c r="AO937"/>
  <c r="AP937" s="1"/>
  <c r="AR937" s="1"/>
  <c r="AK937"/>
  <c r="AG937"/>
  <c r="AI937" s="1"/>
  <c r="AO935"/>
  <c r="AK935"/>
  <c r="AG935"/>
  <c r="AI935" s="1"/>
  <c r="AM934"/>
  <c r="AO933"/>
  <c r="AP933" s="1"/>
  <c r="AR933" s="1"/>
  <c r="AK933"/>
  <c r="AG933"/>
  <c r="AI933" s="1"/>
  <c r="AM932"/>
  <c r="AK931"/>
  <c r="AL931" s="1"/>
  <c r="AM931" s="1"/>
  <c r="AG931"/>
  <c r="AM930"/>
  <c r="AO929"/>
  <c r="AP929" s="1"/>
  <c r="AR929" s="1"/>
  <c r="AK929"/>
  <c r="AG929"/>
  <c r="AI929" s="1"/>
  <c r="AO927"/>
  <c r="AK927"/>
  <c r="AG927"/>
  <c r="AI927" s="1"/>
  <c r="AM926"/>
  <c r="AO925"/>
  <c r="AP925" s="1"/>
  <c r="AR925" s="1"/>
  <c r="AK925"/>
  <c r="AG925"/>
  <c r="AI925" s="1"/>
  <c r="AM924"/>
  <c r="AO923"/>
  <c r="AK923"/>
  <c r="AG923"/>
  <c r="AI923" s="1"/>
  <c r="AO921"/>
  <c r="AK921"/>
  <c r="AG921"/>
  <c r="AI921" s="1"/>
  <c r="AO920"/>
  <c r="AJ920"/>
  <c r="AM919"/>
  <c r="AH919"/>
  <c r="AO918"/>
  <c r="AJ918"/>
  <c r="AO916"/>
  <c r="AJ916"/>
  <c r="AM915"/>
  <c r="AH915"/>
  <c r="AO914"/>
  <c r="AJ914"/>
  <c r="AM913"/>
  <c r="AH913"/>
  <c r="AM911"/>
  <c r="AH911"/>
  <c r="AO910"/>
  <c r="AM909"/>
  <c r="AH909"/>
  <c r="AO908"/>
  <c r="AJ908"/>
  <c r="AM907"/>
  <c r="AO906"/>
  <c r="AJ906"/>
  <c r="AM903"/>
  <c r="AH903"/>
  <c r="AM901"/>
  <c r="AM897"/>
  <c r="AH897"/>
  <c r="AI897" s="1"/>
  <c r="AO892"/>
  <c r="AJ892"/>
  <c r="AH891"/>
  <c r="AH887"/>
  <c r="AI887" s="1"/>
  <c r="AM885"/>
  <c r="AO876"/>
  <c r="AJ876"/>
  <c r="AM875"/>
  <c r="AO874"/>
  <c r="AJ874"/>
  <c r="AM873"/>
  <c r="AO872"/>
  <c r="AJ872"/>
  <c r="AH871"/>
  <c r="AM869"/>
  <c r="AO868"/>
  <c r="AJ868"/>
  <c r="AO866"/>
  <c r="AJ866"/>
  <c r="AM865"/>
  <c r="AO864"/>
  <c r="AJ864"/>
  <c r="AM863"/>
  <c r="AH863"/>
  <c r="AI863" s="1"/>
  <c r="AO862"/>
  <c r="AJ862"/>
  <c r="AM861"/>
  <c r="AM859"/>
  <c r="AH859"/>
  <c r="AI859" s="1"/>
  <c r="AM855"/>
  <c r="AO854"/>
  <c r="AJ854"/>
  <c r="AM853"/>
  <c r="AJ852"/>
  <c r="AO850"/>
  <c r="AJ850"/>
  <c r="AH849"/>
  <c r="AM847"/>
  <c r="AM845"/>
  <c r="AO844"/>
  <c r="AO632"/>
  <c r="AO600"/>
  <c r="AH910"/>
  <c r="AL910"/>
  <c r="AL902"/>
  <c r="AM902" s="1"/>
  <c r="AH890"/>
  <c r="AL890"/>
  <c r="AM890" s="1"/>
  <c r="AL884"/>
  <c r="AM884" s="1"/>
  <c r="AL860"/>
  <c r="AM860" s="1"/>
  <c r="AH848"/>
  <c r="AL848"/>
  <c r="AF685"/>
  <c r="AH685" s="1"/>
  <c r="AK685"/>
  <c r="AL685" s="1"/>
  <c r="AH674"/>
  <c r="AL674"/>
  <c r="AM674" s="1"/>
  <c r="AJ674"/>
  <c r="AG674"/>
  <c r="AF669"/>
  <c r="AH669" s="1"/>
  <c r="AK669"/>
  <c r="AF661"/>
  <c r="AH661" s="1"/>
  <c r="AK661"/>
  <c r="AL661" s="1"/>
  <c r="AM661" s="1"/>
  <c r="AG583"/>
  <c r="AO583" s="1"/>
  <c r="AK583"/>
  <c r="AL583" s="1"/>
  <c r="AF583"/>
  <c r="AJ583"/>
  <c r="AG559"/>
  <c r="AO559" s="1"/>
  <c r="AK559"/>
  <c r="AL559" s="1"/>
  <c r="AF559"/>
  <c r="AH559" s="1"/>
  <c r="AJ559"/>
  <c r="AG542"/>
  <c r="AJ542" s="1"/>
  <c r="AG533"/>
  <c r="AJ533" s="1"/>
  <c r="AF533"/>
  <c r="AH533" s="1"/>
  <c r="AK533"/>
  <c r="AL533" s="1"/>
  <c r="AO533"/>
  <c r="AL525"/>
  <c r="AG525"/>
  <c r="AO525" s="1"/>
  <c r="AM525"/>
  <c r="AF525"/>
  <c r="AH525" s="1"/>
  <c r="AK525"/>
  <c r="AJ525"/>
  <c r="AG517"/>
  <c r="AF517"/>
  <c r="AH517" s="1"/>
  <c r="AK517"/>
  <c r="AL517" s="1"/>
  <c r="AM512"/>
  <c r="AM504"/>
  <c r="AM496"/>
  <c r="AL479"/>
  <c r="AM479" s="1"/>
  <c r="AG479"/>
  <c r="AF479"/>
  <c r="AH479" s="1"/>
  <c r="AK479"/>
  <c r="AO479"/>
  <c r="AG471"/>
  <c r="AO471" s="1"/>
  <c r="AF471"/>
  <c r="AH471" s="1"/>
  <c r="AK471"/>
  <c r="AL471" s="1"/>
  <c r="AM440"/>
  <c r="AL844"/>
  <c r="AF844"/>
  <c r="AH844" s="1"/>
  <c r="AI844" s="1"/>
  <c r="AL842"/>
  <c r="AF842"/>
  <c r="AH842" s="1"/>
  <c r="AI842" s="1"/>
  <c r="AJ842"/>
  <c r="AF840"/>
  <c r="AH840" s="1"/>
  <c r="AJ840"/>
  <c r="AL836"/>
  <c r="AF836"/>
  <c r="AH836" s="1"/>
  <c r="AI836" s="1"/>
  <c r="AJ836"/>
  <c r="AL834"/>
  <c r="AF834"/>
  <c r="AH834" s="1"/>
  <c r="AJ834"/>
  <c r="AL832"/>
  <c r="AF832"/>
  <c r="AH832" s="1"/>
  <c r="AJ832"/>
  <c r="AL828"/>
  <c r="AF828"/>
  <c r="AH828" s="1"/>
  <c r="AJ828"/>
  <c r="AL826"/>
  <c r="AF826"/>
  <c r="AH826" s="1"/>
  <c r="AJ826"/>
  <c r="AL824"/>
  <c r="AF824"/>
  <c r="AH824" s="1"/>
  <c r="AI824" s="1"/>
  <c r="AJ824"/>
  <c r="AF820"/>
  <c r="AH820" s="1"/>
  <c r="AL818"/>
  <c r="AF818"/>
  <c r="AH818" s="1"/>
  <c r="AJ818"/>
  <c r="AF816"/>
  <c r="AH816" s="1"/>
  <c r="AJ816"/>
  <c r="AL814"/>
  <c r="AF814"/>
  <c r="AH814" s="1"/>
  <c r="AJ814"/>
  <c r="AL812"/>
  <c r="AF812"/>
  <c r="AH812" s="1"/>
  <c r="AJ812"/>
  <c r="AL810"/>
  <c r="AF810"/>
  <c r="AH810" s="1"/>
  <c r="AI810" s="1"/>
  <c r="AJ810"/>
  <c r="AL808"/>
  <c r="AF808"/>
  <c r="AH808" s="1"/>
  <c r="AI808" s="1"/>
  <c r="AJ808"/>
  <c r="AL806"/>
  <c r="AF806"/>
  <c r="AH806" s="1"/>
  <c r="AJ806"/>
  <c r="AL798"/>
  <c r="AF798"/>
  <c r="AH798" s="1"/>
  <c r="AJ798"/>
  <c r="AL796"/>
  <c r="AF796"/>
  <c r="AH796" s="1"/>
  <c r="AJ796"/>
  <c r="AL794"/>
  <c r="AF794"/>
  <c r="AH794" s="1"/>
  <c r="AI794" s="1"/>
  <c r="AJ794"/>
  <c r="AL790"/>
  <c r="AF790"/>
  <c r="AH790" s="1"/>
  <c r="AJ790"/>
  <c r="AL786"/>
  <c r="AF786"/>
  <c r="AH786" s="1"/>
  <c r="AJ786"/>
  <c r="AL780"/>
  <c r="AF780"/>
  <c r="AH780" s="1"/>
  <c r="AJ780"/>
  <c r="AJ776"/>
  <c r="AL774"/>
  <c r="AF774"/>
  <c r="AH774" s="1"/>
  <c r="AJ774"/>
  <c r="AL772"/>
  <c r="AF772"/>
  <c r="AH772" s="1"/>
  <c r="AJ772"/>
  <c r="AL770"/>
  <c r="AF770"/>
  <c r="AH770" s="1"/>
  <c r="AI770" s="1"/>
  <c r="AJ770"/>
  <c r="AL766"/>
  <c r="AF766"/>
  <c r="AH766" s="1"/>
  <c r="AI766" s="1"/>
  <c r="AJ766"/>
  <c r="AL764"/>
  <c r="AF764"/>
  <c r="AH764" s="1"/>
  <c r="AI764" s="1"/>
  <c r="AJ764"/>
  <c r="AL762"/>
  <c r="AF762"/>
  <c r="AH762" s="1"/>
  <c r="AJ762"/>
  <c r="AL760"/>
  <c r="AL756"/>
  <c r="AF756"/>
  <c r="AH756" s="1"/>
  <c r="AI756" s="1"/>
  <c r="AJ756"/>
  <c r="AL754"/>
  <c r="AF754"/>
  <c r="AH754" s="1"/>
  <c r="AJ754"/>
  <c r="AL752"/>
  <c r="AF752"/>
  <c r="AH752" s="1"/>
  <c r="AJ752"/>
  <c r="AL750"/>
  <c r="AF750"/>
  <c r="AH750" s="1"/>
  <c r="AJ750"/>
  <c r="AF748"/>
  <c r="AH748" s="1"/>
  <c r="AJ748"/>
  <c r="AL746"/>
  <c r="AF746"/>
  <c r="AH746" s="1"/>
  <c r="AI746" s="1"/>
  <c r="AJ746"/>
  <c r="AL742"/>
  <c r="AF742"/>
  <c r="AH742" s="1"/>
  <c r="AI742" s="1"/>
  <c r="AJ742"/>
  <c r="AF740"/>
  <c r="AH740" s="1"/>
  <c r="AI740" s="1"/>
  <c r="AJ740"/>
  <c r="AL738"/>
  <c r="AF738"/>
  <c r="AH738" s="1"/>
  <c r="AI738" s="1"/>
  <c r="AJ738"/>
  <c r="AF736"/>
  <c r="AH736" s="1"/>
  <c r="AI736" s="1"/>
  <c r="AJ736"/>
  <c r="AH732"/>
  <c r="AL732"/>
  <c r="AL728"/>
  <c r="AF728"/>
  <c r="AH728" s="1"/>
  <c r="AI728" s="1"/>
  <c r="AJ728"/>
  <c r="AL726"/>
  <c r="AF726"/>
  <c r="AH726" s="1"/>
  <c r="AJ726"/>
  <c r="AL724"/>
  <c r="AF724"/>
  <c r="AH724" s="1"/>
  <c r="AJ724"/>
  <c r="AL722"/>
  <c r="AF722"/>
  <c r="AH722" s="1"/>
  <c r="AI722" s="1"/>
  <c r="AJ722"/>
  <c r="AF720"/>
  <c r="AH720" s="1"/>
  <c r="AJ720"/>
  <c r="AL718"/>
  <c r="AF718"/>
  <c r="AH718" s="1"/>
  <c r="AI718" s="1"/>
  <c r="AJ718"/>
  <c r="AL716"/>
  <c r="AF716"/>
  <c r="AH716" s="1"/>
  <c r="AJ716"/>
  <c r="AL714"/>
  <c r="AF714"/>
  <c r="AH714" s="1"/>
  <c r="AJ714"/>
  <c r="AL712"/>
  <c r="AF712"/>
  <c r="AH712" s="1"/>
  <c r="AI712" s="1"/>
  <c r="AJ712"/>
  <c r="AL706"/>
  <c r="AF706"/>
  <c r="AH706" s="1"/>
  <c r="AJ706"/>
  <c r="AL704"/>
  <c r="AF704"/>
  <c r="AH704" s="1"/>
  <c r="AJ704"/>
  <c r="AL694"/>
  <c r="AF694"/>
  <c r="AH694" s="1"/>
  <c r="AJ694"/>
  <c r="AL688"/>
  <c r="AF688"/>
  <c r="AH688" s="1"/>
  <c r="AI688" s="1"/>
  <c r="AJ688"/>
  <c r="AF683"/>
  <c r="AH683" s="1"/>
  <c r="AI683" s="1"/>
  <c r="AJ683"/>
  <c r="AK683"/>
  <c r="AL683" s="1"/>
  <c r="AH680"/>
  <c r="AL680"/>
  <c r="AG680"/>
  <c r="AM680"/>
  <c r="AF675"/>
  <c r="AH675" s="1"/>
  <c r="AI675" s="1"/>
  <c r="AJ675"/>
  <c r="AM675"/>
  <c r="AK675"/>
  <c r="AL672"/>
  <c r="AG672"/>
  <c r="AM672"/>
  <c r="AF663"/>
  <c r="AH663" s="1"/>
  <c r="AI663" s="1"/>
  <c r="AJ663"/>
  <c r="AO663"/>
  <c r="AK663"/>
  <c r="AF657"/>
  <c r="AJ657"/>
  <c r="AO657"/>
  <c r="AH657"/>
  <c r="AK657"/>
  <c r="AF653"/>
  <c r="AH653" s="1"/>
  <c r="AJ653"/>
  <c r="AO653"/>
  <c r="AK653"/>
  <c r="AF649"/>
  <c r="AH649" s="1"/>
  <c r="AJ649"/>
  <c r="AO649"/>
  <c r="AK649"/>
  <c r="AL649" s="1"/>
  <c r="AF645"/>
  <c r="AH645" s="1"/>
  <c r="AJ645"/>
  <c r="AO645"/>
  <c r="AM645"/>
  <c r="AK645"/>
  <c r="AJ641"/>
  <c r="AO641"/>
  <c r="AG631"/>
  <c r="AK631"/>
  <c r="AL631" s="1"/>
  <c r="AF631"/>
  <c r="AH631" s="1"/>
  <c r="AG615"/>
  <c r="AI615" s="1"/>
  <c r="AK615"/>
  <c r="AF615"/>
  <c r="AH615" s="1"/>
  <c r="AL615"/>
  <c r="AG599"/>
  <c r="AI599" s="1"/>
  <c r="AK599"/>
  <c r="AL599" s="1"/>
  <c r="AF599"/>
  <c r="AH599" s="1"/>
  <c r="AG575"/>
  <c r="AK575"/>
  <c r="AL575" s="1"/>
  <c r="AM575" s="1"/>
  <c r="AF575"/>
  <c r="AH575" s="1"/>
  <c r="AM563"/>
  <c r="AH558"/>
  <c r="AL558"/>
  <c r="AG558"/>
  <c r="AI558" s="1"/>
  <c r="AK558"/>
  <c r="AG551"/>
  <c r="AO551" s="1"/>
  <c r="AK551"/>
  <c r="AL551" s="1"/>
  <c r="AF551"/>
  <c r="AH551" s="1"/>
  <c r="AG511"/>
  <c r="AO511" s="1"/>
  <c r="AF511"/>
  <c r="AH511" s="1"/>
  <c r="AK511"/>
  <c r="AL511" s="1"/>
  <c r="AL503"/>
  <c r="AM503" s="1"/>
  <c r="AG503"/>
  <c r="AF503"/>
  <c r="AH503" s="1"/>
  <c r="AK503"/>
  <c r="AO503"/>
  <c r="AG495"/>
  <c r="AO495" s="1"/>
  <c r="AF495"/>
  <c r="AH495" s="1"/>
  <c r="AK495"/>
  <c r="AL495" s="1"/>
  <c r="AL487"/>
  <c r="AM487" s="1"/>
  <c r="AG487"/>
  <c r="AO487" s="1"/>
  <c r="AF487"/>
  <c r="AH487" s="1"/>
  <c r="AK487"/>
  <c r="AG439"/>
  <c r="AO439" s="1"/>
  <c r="AF439"/>
  <c r="AH439" s="1"/>
  <c r="AK439"/>
  <c r="AL439" s="1"/>
  <c r="AG431"/>
  <c r="AO431" s="1"/>
  <c r="AF431"/>
  <c r="AH431" s="1"/>
  <c r="AK431"/>
  <c r="AL431" s="1"/>
  <c r="AF391"/>
  <c r="AH391" s="1"/>
  <c r="AI391" s="1"/>
  <c r="AJ391"/>
  <c r="AK391"/>
  <c r="AL391" s="1"/>
  <c r="AO391"/>
  <c r="AF375"/>
  <c r="AH375" s="1"/>
  <c r="AI375" s="1"/>
  <c r="AJ375"/>
  <c r="AK375"/>
  <c r="AL375" s="1"/>
  <c r="AO375"/>
  <c r="AF1000"/>
  <c r="AJ992"/>
  <c r="AF986"/>
  <c r="AJ980"/>
  <c r="AF974"/>
  <c r="AH974" s="1"/>
  <c r="AJ958"/>
  <c r="AF958"/>
  <c r="AJ952"/>
  <c r="AJ946"/>
  <c r="AF946"/>
  <c r="AF944"/>
  <c r="AJ932"/>
  <c r="AK920"/>
  <c r="AF920"/>
  <c r="AK916"/>
  <c r="AF916"/>
  <c r="AK906"/>
  <c r="AF906"/>
  <c r="AK904"/>
  <c r="AL904" s="1"/>
  <c r="AM904" s="1"/>
  <c r="AF904"/>
  <c r="AH904" s="1"/>
  <c r="AK878"/>
  <c r="AL878" s="1"/>
  <c r="AF878"/>
  <c r="AH878" s="1"/>
  <c r="AK872"/>
  <c r="AF872"/>
  <c r="AK868"/>
  <c r="AF868"/>
  <c r="AH868" s="1"/>
  <c r="AK864"/>
  <c r="AF864"/>
  <c r="AH864" s="1"/>
  <c r="AG677"/>
  <c r="AO1000"/>
  <c r="AK1000"/>
  <c r="AG1000"/>
  <c r="AI1000" s="1"/>
  <c r="AM999"/>
  <c r="AO998"/>
  <c r="AK998"/>
  <c r="AG998"/>
  <c r="AI998" s="1"/>
  <c r="AK996"/>
  <c r="AL996" s="1"/>
  <c r="AM996" s="1"/>
  <c r="AG996"/>
  <c r="AJ996" s="1"/>
  <c r="AO994"/>
  <c r="AK994"/>
  <c r="AG994"/>
  <c r="AI994" s="1"/>
  <c r="AO992"/>
  <c r="AK992"/>
  <c r="AG992"/>
  <c r="AI992" s="1"/>
  <c r="AM991"/>
  <c r="AO990"/>
  <c r="AK990"/>
  <c r="AG990"/>
  <c r="AI990" s="1"/>
  <c r="AM989"/>
  <c r="AM987"/>
  <c r="AO986"/>
  <c r="AK986"/>
  <c r="AO984"/>
  <c r="AK984"/>
  <c r="AG984"/>
  <c r="AI984" s="1"/>
  <c r="AO982"/>
  <c r="AK982"/>
  <c r="AG982"/>
  <c r="AI982" s="1"/>
  <c r="AO980"/>
  <c r="AK980"/>
  <c r="AG980"/>
  <c r="AI980" s="1"/>
  <c r="AM979"/>
  <c r="AG978"/>
  <c r="AI978" s="1"/>
  <c r="AK976"/>
  <c r="AG976"/>
  <c r="AI976" s="1"/>
  <c r="AM975"/>
  <c r="AK974"/>
  <c r="AG974"/>
  <c r="AJ974" s="1"/>
  <c r="AK972"/>
  <c r="AG972"/>
  <c r="AJ972" s="1"/>
  <c r="AK968"/>
  <c r="AK966"/>
  <c r="AL966" s="1"/>
  <c r="AM966" s="1"/>
  <c r="AG966"/>
  <c r="AJ966" s="1"/>
  <c r="AK964"/>
  <c r="AG964"/>
  <c r="AK962"/>
  <c r="AL962" s="1"/>
  <c r="AM962" s="1"/>
  <c r="AG962"/>
  <c r="AK960"/>
  <c r="AL960" s="1"/>
  <c r="AM960" s="1"/>
  <c r="AG960"/>
  <c r="AO958"/>
  <c r="AK958"/>
  <c r="AG958"/>
  <c r="AI958" s="1"/>
  <c r="AM957"/>
  <c r="AO956"/>
  <c r="AM955"/>
  <c r="AO954"/>
  <c r="AO952"/>
  <c r="AM951"/>
  <c r="AO948"/>
  <c r="AK948"/>
  <c r="AG948"/>
  <c r="AI948" s="1"/>
  <c r="AO946"/>
  <c r="AK946"/>
  <c r="AG944"/>
  <c r="AI944" s="1"/>
  <c r="AM943"/>
  <c r="AO942"/>
  <c r="AK942"/>
  <c r="AK938"/>
  <c r="AG938"/>
  <c r="AJ938" s="1"/>
  <c r="AM935"/>
  <c r="AO934"/>
  <c r="AK934"/>
  <c r="AG934"/>
  <c r="AI934" s="1"/>
  <c r="AO932"/>
  <c r="AK932"/>
  <c r="AG932"/>
  <c r="AI932" s="1"/>
  <c r="AO930"/>
  <c r="AK930"/>
  <c r="AG930"/>
  <c r="AI930" s="1"/>
  <c r="AK928"/>
  <c r="AL928" s="1"/>
  <c r="AM928" s="1"/>
  <c r="AG928"/>
  <c r="AI928" s="1"/>
  <c r="AO926"/>
  <c r="AK926"/>
  <c r="AG926"/>
  <c r="AI926" s="1"/>
  <c r="AO924"/>
  <c r="AK924"/>
  <c r="AG924"/>
  <c r="AI924" s="1"/>
  <c r="AM923"/>
  <c r="AM920"/>
  <c r="AK919"/>
  <c r="AM918"/>
  <c r="AK917"/>
  <c r="AL917" s="1"/>
  <c r="AM916"/>
  <c r="AG916"/>
  <c r="AI916" s="1"/>
  <c r="AM914"/>
  <c r="AG914"/>
  <c r="AI914" s="1"/>
  <c r="AK913"/>
  <c r="AM910"/>
  <c r="AG910"/>
  <c r="AI910" s="1"/>
  <c r="AK909"/>
  <c r="AM908"/>
  <c r="AG908"/>
  <c r="AI908" s="1"/>
  <c r="AM906"/>
  <c r="AG906"/>
  <c r="AI906" s="1"/>
  <c r="AG904"/>
  <c r="AI904" s="1"/>
  <c r="AK901"/>
  <c r="AG900"/>
  <c r="AK897"/>
  <c r="AG896"/>
  <c r="AG894"/>
  <c r="AI894" s="1"/>
  <c r="AK891"/>
  <c r="AL891" s="1"/>
  <c r="AG890"/>
  <c r="AM888"/>
  <c r="AG888"/>
  <c r="AI888" s="1"/>
  <c r="AK887"/>
  <c r="AL887" s="1"/>
  <c r="AG886"/>
  <c r="AO886" s="1"/>
  <c r="AG884"/>
  <c r="AG882"/>
  <c r="AJ882" s="1"/>
  <c r="AK881"/>
  <c r="AL881" s="1"/>
  <c r="AG880"/>
  <c r="AG878"/>
  <c r="AJ878" s="1"/>
  <c r="AK877"/>
  <c r="AL877" s="1"/>
  <c r="AK871"/>
  <c r="AL871" s="1"/>
  <c r="AP871" s="1"/>
  <c r="AR871" s="1"/>
  <c r="AM866"/>
  <c r="AK863"/>
  <c r="AG860"/>
  <c r="AK859"/>
  <c r="AG858"/>
  <c r="AK851"/>
  <c r="AL851" s="1"/>
  <c r="AK849"/>
  <c r="AM848"/>
  <c r="AG848"/>
  <c r="AG846"/>
  <c r="AO608"/>
  <c r="AO544"/>
  <c r="AH920"/>
  <c r="AL920"/>
  <c r="AH918"/>
  <c r="AL918"/>
  <c r="AL912"/>
  <c r="AH892"/>
  <c r="AL892"/>
  <c r="AH876"/>
  <c r="AL876"/>
  <c r="AH874"/>
  <c r="AH872"/>
  <c r="AI872" s="1"/>
  <c r="AL872"/>
  <c r="AL868"/>
  <c r="AH866"/>
  <c r="AL866"/>
  <c r="AL864"/>
  <c r="AH862"/>
  <c r="AI862" s="1"/>
  <c r="AL862"/>
  <c r="AH854"/>
  <c r="AI854" s="1"/>
  <c r="AL854"/>
  <c r="AH852"/>
  <c r="AL852"/>
  <c r="AL850"/>
  <c r="AF650"/>
  <c r="AH650" s="1"/>
  <c r="AK650"/>
  <c r="AL650" s="1"/>
  <c r="AG650"/>
  <c r="AL642"/>
  <c r="AF642"/>
  <c r="AH642" s="1"/>
  <c r="AK642"/>
  <c r="AG642"/>
  <c r="AH638"/>
  <c r="AG638"/>
  <c r="AO638" s="1"/>
  <c r="AK638"/>
  <c r="AL638" s="1"/>
  <c r="AM627"/>
  <c r="AG622"/>
  <c r="AJ622" s="1"/>
  <c r="AK606"/>
  <c r="AL606" s="1"/>
  <c r="AF915"/>
  <c r="AJ915"/>
  <c r="AF911"/>
  <c r="AJ911"/>
  <c r="AF907"/>
  <c r="AH907" s="1"/>
  <c r="AF905"/>
  <c r="AH905" s="1"/>
  <c r="AI905" s="1"/>
  <c r="AJ905"/>
  <c r="AF903"/>
  <c r="AJ903"/>
  <c r="AF899"/>
  <c r="AH899" s="1"/>
  <c r="AI899" s="1"/>
  <c r="AJ899"/>
  <c r="AF895"/>
  <c r="AH895" s="1"/>
  <c r="AF885"/>
  <c r="AH885" s="1"/>
  <c r="AI885" s="1"/>
  <c r="AJ885"/>
  <c r="AF883"/>
  <c r="AH883" s="1"/>
  <c r="AJ883"/>
  <c r="AF875"/>
  <c r="AH875" s="1"/>
  <c r="AJ875"/>
  <c r="AF873"/>
  <c r="AH873" s="1"/>
  <c r="AJ873"/>
  <c r="AF869"/>
  <c r="AH869" s="1"/>
  <c r="AI869" s="1"/>
  <c r="AJ869"/>
  <c r="AF865"/>
  <c r="AH865" s="1"/>
  <c r="AJ865"/>
  <c r="AF861"/>
  <c r="AH861" s="1"/>
  <c r="AJ861"/>
  <c r="AF855"/>
  <c r="AH855" s="1"/>
  <c r="AJ855"/>
  <c r="AF853"/>
  <c r="AH853" s="1"/>
  <c r="AI853" s="1"/>
  <c r="AJ853"/>
  <c r="AF847"/>
  <c r="AH847" s="1"/>
  <c r="AJ847"/>
  <c r="AF845"/>
  <c r="AH845" s="1"/>
  <c r="AJ845"/>
  <c r="AF681"/>
  <c r="AH681" s="1"/>
  <c r="AI681" s="1"/>
  <c r="AJ681"/>
  <c r="AK681"/>
  <c r="AL681" s="1"/>
  <c r="AP681" s="1"/>
  <c r="AR681" s="1"/>
  <c r="AL678"/>
  <c r="AG678"/>
  <c r="AF673"/>
  <c r="AH673" s="1"/>
  <c r="AI673" s="1"/>
  <c r="AJ673"/>
  <c r="AK673"/>
  <c r="AL673" s="1"/>
  <c r="AH670"/>
  <c r="AL670"/>
  <c r="AM670" s="1"/>
  <c r="AG670"/>
  <c r="AI670" s="1"/>
  <c r="AF665"/>
  <c r="AH665" s="1"/>
  <c r="AI665" s="1"/>
  <c r="AJ665"/>
  <c r="AO665"/>
  <c r="AK665"/>
  <c r="AL665" s="1"/>
  <c r="AF652"/>
  <c r="AH652" s="1"/>
  <c r="AK652"/>
  <c r="AL652" s="1"/>
  <c r="AG652"/>
  <c r="AO652" s="1"/>
  <c r="AF648"/>
  <c r="AH648" s="1"/>
  <c r="AK648"/>
  <c r="AL648" s="1"/>
  <c r="AO648"/>
  <c r="AG648"/>
  <c r="AI648" s="1"/>
  <c r="AF644"/>
  <c r="AH644" s="1"/>
  <c r="AK644"/>
  <c r="AL644" s="1"/>
  <c r="AG644"/>
  <c r="AO644" s="1"/>
  <c r="AH640"/>
  <c r="AF640"/>
  <c r="AK640"/>
  <c r="AL640" s="1"/>
  <c r="AG640"/>
  <c r="AJ640" s="1"/>
  <c r="AH614"/>
  <c r="AG614"/>
  <c r="AJ614" s="1"/>
  <c r="AO614"/>
  <c r="AK614"/>
  <c r="AL614" s="1"/>
  <c r="AH598"/>
  <c r="AG598"/>
  <c r="AK598"/>
  <c r="AL598" s="1"/>
  <c r="AM579"/>
  <c r="AM574"/>
  <c r="AH574"/>
  <c r="AL574"/>
  <c r="AG574"/>
  <c r="AJ574" s="1"/>
  <c r="AO574"/>
  <c r="AK574"/>
  <c r="AG567"/>
  <c r="AK567"/>
  <c r="AO567"/>
  <c r="AF567"/>
  <c r="AH567" s="1"/>
  <c r="AJ567"/>
  <c r="AL567"/>
  <c r="AH550"/>
  <c r="AL550"/>
  <c r="AG550"/>
  <c r="AJ550" s="1"/>
  <c r="AK550"/>
  <c r="AL529"/>
  <c r="AM529" s="1"/>
  <c r="AG529"/>
  <c r="AJ529" s="1"/>
  <c r="AF529"/>
  <c r="AH529" s="1"/>
  <c r="AK529"/>
  <c r="AL521"/>
  <c r="AG521"/>
  <c r="AF521"/>
  <c r="AH521" s="1"/>
  <c r="AK521"/>
  <c r="AL513"/>
  <c r="AG513"/>
  <c r="AJ513" s="1"/>
  <c r="AF513"/>
  <c r="AH513" s="1"/>
  <c r="AK513"/>
  <c r="AH447"/>
  <c r="AG447"/>
  <c r="AF447"/>
  <c r="AK447"/>
  <c r="AL447" s="1"/>
  <c r="AO447"/>
  <c r="AF429"/>
  <c r="AH429" s="1"/>
  <c r="AI429" s="1"/>
  <c r="AJ429"/>
  <c r="AK429"/>
  <c r="AL429" s="1"/>
  <c r="AO429"/>
  <c r="AF415"/>
  <c r="AH415" s="1"/>
  <c r="AK415"/>
  <c r="AL415" s="1"/>
  <c r="AJ998"/>
  <c r="AJ994"/>
  <c r="AF994"/>
  <c r="AJ990"/>
  <c r="AJ984"/>
  <c r="AF984"/>
  <c r="AJ978"/>
  <c r="AF976"/>
  <c r="AH976" s="1"/>
  <c r="AJ944"/>
  <c r="AF938"/>
  <c r="AH938" s="1"/>
  <c r="AJ930"/>
  <c r="AF928"/>
  <c r="AH928" s="1"/>
  <c r="AJ926"/>
  <c r="AF924"/>
  <c r="AK914"/>
  <c r="AF914"/>
  <c r="AK908"/>
  <c r="AF908"/>
  <c r="AK900"/>
  <c r="AL900" s="1"/>
  <c r="AF900"/>
  <c r="AH900" s="1"/>
  <c r="AK896"/>
  <c r="AL896" s="1"/>
  <c r="AM896" s="1"/>
  <c r="AF896"/>
  <c r="AH896" s="1"/>
  <c r="AK886"/>
  <c r="AL886" s="1"/>
  <c r="AF886"/>
  <c r="AH886" s="1"/>
  <c r="AK882"/>
  <c r="AL882" s="1"/>
  <c r="AF882"/>
  <c r="AH882" s="1"/>
  <c r="AF682"/>
  <c r="AH682" s="1"/>
  <c r="AG669"/>
  <c r="AI669" s="1"/>
  <c r="AG661"/>
  <c r="AI661" s="1"/>
  <c r="AF590"/>
  <c r="AH590" s="1"/>
  <c r="AH583"/>
  <c r="AL1000"/>
  <c r="AJ999"/>
  <c r="AL994"/>
  <c r="AL992"/>
  <c r="AJ991"/>
  <c r="AJ989"/>
  <c r="AJ987"/>
  <c r="AL984"/>
  <c r="AL980"/>
  <c r="AJ979"/>
  <c r="AL976"/>
  <c r="AM976" s="1"/>
  <c r="AL972"/>
  <c r="AM972" s="1"/>
  <c r="AJ971"/>
  <c r="AJ965"/>
  <c r="AL958"/>
  <c r="AJ957"/>
  <c r="AJ955"/>
  <c r="AL952"/>
  <c r="AJ951"/>
  <c r="AL944"/>
  <c r="AJ943"/>
  <c r="AL938"/>
  <c r="AJ935"/>
  <c r="AL932"/>
  <c r="AL926"/>
  <c r="AL924"/>
  <c r="AJ923"/>
  <c r="AK682"/>
  <c r="AL682" s="1"/>
  <c r="AL677"/>
  <c r="AK674"/>
  <c r="AL669"/>
  <c r="AL663"/>
  <c r="AL657"/>
  <c r="AL653"/>
  <c r="AO560"/>
  <c r="AG633"/>
  <c r="AO633" s="1"/>
  <c r="AK633"/>
  <c r="AL633" s="1"/>
  <c r="AF633"/>
  <c r="AH633" s="1"/>
  <c r="AH632"/>
  <c r="AG625"/>
  <c r="AK625"/>
  <c r="AL625" s="1"/>
  <c r="AM625" s="1"/>
  <c r="AF625"/>
  <c r="AH625" s="1"/>
  <c r="AH624"/>
  <c r="AG617"/>
  <c r="AK617"/>
  <c r="AF617"/>
  <c r="AH617" s="1"/>
  <c r="AG609"/>
  <c r="AO609" s="1"/>
  <c r="AK609"/>
  <c r="AL609" s="1"/>
  <c r="AF609"/>
  <c r="AH609" s="1"/>
  <c r="AH608"/>
  <c r="AL608"/>
  <c r="AG601"/>
  <c r="AK601"/>
  <c r="AO601"/>
  <c r="AF601"/>
  <c r="AH601" s="1"/>
  <c r="AJ601"/>
  <c r="AH600"/>
  <c r="AL600"/>
  <c r="AG593"/>
  <c r="AK593"/>
  <c r="AF593"/>
  <c r="AH593" s="1"/>
  <c r="AJ593"/>
  <c r="AH592"/>
  <c r="AL592"/>
  <c r="AG585"/>
  <c r="AJ585" s="1"/>
  <c r="AK585"/>
  <c r="AL585" s="1"/>
  <c r="AM585" s="1"/>
  <c r="AF585"/>
  <c r="AH585" s="1"/>
  <c r="AG577"/>
  <c r="AO577" s="1"/>
  <c r="AK577"/>
  <c r="AF577"/>
  <c r="AH577" s="1"/>
  <c r="AJ577"/>
  <c r="AH576"/>
  <c r="AG569"/>
  <c r="AI569" s="1"/>
  <c r="AK569"/>
  <c r="AO569"/>
  <c r="AF569"/>
  <c r="AH569" s="1"/>
  <c r="AJ569"/>
  <c r="AH568"/>
  <c r="AL568"/>
  <c r="AG561"/>
  <c r="AK561"/>
  <c r="AL561" s="1"/>
  <c r="AM561" s="1"/>
  <c r="AF561"/>
  <c r="AH561" s="1"/>
  <c r="AH560"/>
  <c r="AG553"/>
  <c r="AJ553" s="1"/>
  <c r="AK553"/>
  <c r="AF553"/>
  <c r="AH553" s="1"/>
  <c r="AG545"/>
  <c r="AI545" s="1"/>
  <c r="AK545"/>
  <c r="AF545"/>
  <c r="AH545" s="1"/>
  <c r="AJ545"/>
  <c r="AH544"/>
  <c r="AG537"/>
  <c r="AI537" s="1"/>
  <c r="AK537"/>
  <c r="AF537"/>
  <c r="AH537" s="1"/>
  <c r="AL536"/>
  <c r="AM536" s="1"/>
  <c r="AF532"/>
  <c r="AH532" s="1"/>
  <c r="AI532" s="1"/>
  <c r="AJ532"/>
  <c r="AK532"/>
  <c r="AO532"/>
  <c r="AF528"/>
  <c r="AH528" s="1"/>
  <c r="AJ528"/>
  <c r="AK528"/>
  <c r="AL528" s="1"/>
  <c r="AO528"/>
  <c r="AF524"/>
  <c r="AH524" s="1"/>
  <c r="AJ524"/>
  <c r="AK524"/>
  <c r="AL524" s="1"/>
  <c r="AO524"/>
  <c r="AF520"/>
  <c r="AH520" s="1"/>
  <c r="AJ520"/>
  <c r="AK520"/>
  <c r="AL520" s="1"/>
  <c r="AO520"/>
  <c r="AF516"/>
  <c r="AH516" s="1"/>
  <c r="AJ516"/>
  <c r="AK516"/>
  <c r="AL516" s="1"/>
  <c r="AO516"/>
  <c r="AL505"/>
  <c r="AG505"/>
  <c r="AM505"/>
  <c r="AF505"/>
  <c r="AH505" s="1"/>
  <c r="AK505"/>
  <c r="AG497"/>
  <c r="AF497"/>
  <c r="AH497" s="1"/>
  <c r="AK497"/>
  <c r="AL497" s="1"/>
  <c r="AG489"/>
  <c r="AF489"/>
  <c r="AH489" s="1"/>
  <c r="AK489"/>
  <c r="AL489" s="1"/>
  <c r="AG481"/>
  <c r="AF481"/>
  <c r="AH481" s="1"/>
  <c r="AK481"/>
  <c r="AL481" s="1"/>
  <c r="AM481" s="1"/>
  <c r="AH473"/>
  <c r="AG473"/>
  <c r="AF473"/>
  <c r="AK473"/>
  <c r="AL473" s="1"/>
  <c r="AG465"/>
  <c r="AF465"/>
  <c r="AH465" s="1"/>
  <c r="AK465"/>
  <c r="AL465" s="1"/>
  <c r="AL457"/>
  <c r="AG457"/>
  <c r="AF457"/>
  <c r="AH457" s="1"/>
  <c r="AK457"/>
  <c r="AG449"/>
  <c r="AF449"/>
  <c r="AH449" s="1"/>
  <c r="AK449"/>
  <c r="AL449" s="1"/>
  <c r="AG441"/>
  <c r="AF441"/>
  <c r="AH441" s="1"/>
  <c r="AK441"/>
  <c r="AL441" s="1"/>
  <c r="AG433"/>
  <c r="AF433"/>
  <c r="AH433" s="1"/>
  <c r="AK433"/>
  <c r="AL433" s="1"/>
  <c r="AF417"/>
  <c r="AH417" s="1"/>
  <c r="AI417" s="1"/>
  <c r="AJ417"/>
  <c r="AK417"/>
  <c r="AL417" s="1"/>
  <c r="AF403"/>
  <c r="AH403" s="1"/>
  <c r="AJ403"/>
  <c r="AK403"/>
  <c r="AL403" s="1"/>
  <c r="AM403" s="1"/>
  <c r="AF401"/>
  <c r="AH401" s="1"/>
  <c r="AI401" s="1"/>
  <c r="AJ401"/>
  <c r="AK401"/>
  <c r="AL401" s="1"/>
  <c r="AF393"/>
  <c r="AH393" s="1"/>
  <c r="AI393" s="1"/>
  <c r="AJ393"/>
  <c r="AL393"/>
  <c r="AK393"/>
  <c r="AF385"/>
  <c r="AH385" s="1"/>
  <c r="AJ385"/>
  <c r="AK385"/>
  <c r="AL385" s="1"/>
  <c r="AF377"/>
  <c r="AH377" s="1"/>
  <c r="AJ377"/>
  <c r="AK377"/>
  <c r="AL377" s="1"/>
  <c r="AF369"/>
  <c r="AH369" s="1"/>
  <c r="AJ369"/>
  <c r="AK369"/>
  <c r="AL369" s="1"/>
  <c r="AG298"/>
  <c r="AK298"/>
  <c r="AH298"/>
  <c r="AL298"/>
  <c r="AM298" s="1"/>
  <c r="AF215"/>
  <c r="AJ215"/>
  <c r="AO215"/>
  <c r="AH215"/>
  <c r="AI215" s="1"/>
  <c r="AK215"/>
  <c r="AL215" s="1"/>
  <c r="AG668"/>
  <c r="AG666"/>
  <c r="AO666" s="1"/>
  <c r="AG664"/>
  <c r="AG662"/>
  <c r="AI662" s="1"/>
  <c r="AG660"/>
  <c r="AI524"/>
  <c r="AG637"/>
  <c r="AO637" s="1"/>
  <c r="AK637"/>
  <c r="AL637" s="1"/>
  <c r="AF637"/>
  <c r="AH637" s="1"/>
  <c r="AJ637"/>
  <c r="AG629"/>
  <c r="AK629"/>
  <c r="AL629" s="1"/>
  <c r="AF629"/>
  <c r="AH629" s="1"/>
  <c r="AH628"/>
  <c r="AL628"/>
  <c r="AG621"/>
  <c r="AJ621" s="1"/>
  <c r="AK621"/>
  <c r="AL621" s="1"/>
  <c r="AF621"/>
  <c r="AH621" s="1"/>
  <c r="AH620"/>
  <c r="AL620"/>
  <c r="AG613"/>
  <c r="AK613"/>
  <c r="AL613" s="1"/>
  <c r="AO613"/>
  <c r="AF613"/>
  <c r="AH613" s="1"/>
  <c r="AJ613"/>
  <c r="AH612"/>
  <c r="AL612"/>
  <c r="AM612" s="1"/>
  <c r="AG605"/>
  <c r="AI605" s="1"/>
  <c r="AK605"/>
  <c r="AL605" s="1"/>
  <c r="AF605"/>
  <c r="AH605" s="1"/>
  <c r="AJ605"/>
  <c r="AH604"/>
  <c r="AL604"/>
  <c r="AM604" s="1"/>
  <c r="AG597"/>
  <c r="AJ597" s="1"/>
  <c r="AK597"/>
  <c r="AL597" s="1"/>
  <c r="AF597"/>
  <c r="AH597" s="1"/>
  <c r="AH596"/>
  <c r="AL596"/>
  <c r="AG589"/>
  <c r="AJ589" s="1"/>
  <c r="AK589"/>
  <c r="AL589" s="1"/>
  <c r="AM589" s="1"/>
  <c r="AF589"/>
  <c r="AH589" s="1"/>
  <c r="AH588"/>
  <c r="AL588"/>
  <c r="AG581"/>
  <c r="AI581" s="1"/>
  <c r="AK581"/>
  <c r="AF581"/>
  <c r="AH581" s="1"/>
  <c r="AJ581"/>
  <c r="AH580"/>
  <c r="AL580"/>
  <c r="AM580" s="1"/>
  <c r="AG573"/>
  <c r="AO573" s="1"/>
  <c r="AK573"/>
  <c r="AF573"/>
  <c r="AH573" s="1"/>
  <c r="AJ573"/>
  <c r="AH572"/>
  <c r="AL572"/>
  <c r="AM572" s="1"/>
  <c r="AG565"/>
  <c r="AK565"/>
  <c r="AL565" s="1"/>
  <c r="AF565"/>
  <c r="AH565" s="1"/>
  <c r="AG557"/>
  <c r="AJ557" s="1"/>
  <c r="AK557"/>
  <c r="AF557"/>
  <c r="AH557" s="1"/>
  <c r="AH556"/>
  <c r="AL556"/>
  <c r="AG549"/>
  <c r="AJ549" s="1"/>
  <c r="AK549"/>
  <c r="AL549" s="1"/>
  <c r="AF549"/>
  <c r="AH549" s="1"/>
  <c r="AH548"/>
  <c r="AL548"/>
  <c r="AM548" s="1"/>
  <c r="AG541"/>
  <c r="AO541" s="1"/>
  <c r="AK541"/>
  <c r="AF541"/>
  <c r="AH541" s="1"/>
  <c r="AJ541"/>
  <c r="AM540"/>
  <c r="AH540"/>
  <c r="AL540"/>
  <c r="AF534"/>
  <c r="AH534" s="1"/>
  <c r="AJ534"/>
  <c r="AK534"/>
  <c r="AO534"/>
  <c r="AP534" s="1"/>
  <c r="AR534" s="1"/>
  <c r="AF530"/>
  <c r="AH530" s="1"/>
  <c r="AI530" s="1"/>
  <c r="AJ530"/>
  <c r="AK530"/>
  <c r="AL530" s="1"/>
  <c r="AO530"/>
  <c r="AF526"/>
  <c r="AH526" s="1"/>
  <c r="AJ526"/>
  <c r="AK526"/>
  <c r="AL526" s="1"/>
  <c r="AO526"/>
  <c r="AF522"/>
  <c r="AH522" s="1"/>
  <c r="AI522" s="1"/>
  <c r="AJ522"/>
  <c r="AK522"/>
  <c r="AL522" s="1"/>
  <c r="AO522"/>
  <c r="AF518"/>
  <c r="AH518" s="1"/>
  <c r="AI518" s="1"/>
  <c r="AJ518"/>
  <c r="AK518"/>
  <c r="AL518" s="1"/>
  <c r="AO518"/>
  <c r="AF514"/>
  <c r="AH514" s="1"/>
  <c r="AI514" s="1"/>
  <c r="AJ514"/>
  <c r="AK514"/>
  <c r="AL514" s="1"/>
  <c r="AO514"/>
  <c r="AG509"/>
  <c r="AF509"/>
  <c r="AH509" s="1"/>
  <c r="AK509"/>
  <c r="AL509" s="1"/>
  <c r="AM509" s="1"/>
  <c r="AG501"/>
  <c r="AF501"/>
  <c r="AH501" s="1"/>
  <c r="AK501"/>
  <c r="AL501" s="1"/>
  <c r="AG493"/>
  <c r="AF493"/>
  <c r="AH493" s="1"/>
  <c r="AK493"/>
  <c r="AL493" s="1"/>
  <c r="AG485"/>
  <c r="AF485"/>
  <c r="AH485" s="1"/>
  <c r="AK485"/>
  <c r="AL485" s="1"/>
  <c r="AL477"/>
  <c r="AM477" s="1"/>
  <c r="AG477"/>
  <c r="AF477"/>
  <c r="AH477" s="1"/>
  <c r="AK477"/>
  <c r="AG469"/>
  <c r="AF469"/>
  <c r="AH469" s="1"/>
  <c r="AK469"/>
  <c r="AL469" s="1"/>
  <c r="AM469" s="1"/>
  <c r="AL461"/>
  <c r="AG461"/>
  <c r="AF461"/>
  <c r="AH461" s="1"/>
  <c r="AK461"/>
  <c r="AL453"/>
  <c r="AG453"/>
  <c r="AF453"/>
  <c r="AH453" s="1"/>
  <c r="AK453"/>
  <c r="AG445"/>
  <c r="AF445"/>
  <c r="AH445" s="1"/>
  <c r="AK445"/>
  <c r="AL445" s="1"/>
  <c r="AL437"/>
  <c r="AM437" s="1"/>
  <c r="AG437"/>
  <c r="AF437"/>
  <c r="AH437" s="1"/>
  <c r="AK437"/>
  <c r="AF427"/>
  <c r="AH427" s="1"/>
  <c r="AJ427"/>
  <c r="AK427"/>
  <c r="AL427" s="1"/>
  <c r="AF425"/>
  <c r="AH425" s="1"/>
  <c r="AI425" s="1"/>
  <c r="AJ425"/>
  <c r="AK425"/>
  <c r="AL425" s="1"/>
  <c r="AF413"/>
  <c r="AH413" s="1"/>
  <c r="AJ413"/>
  <c r="AK413"/>
  <c r="AL413" s="1"/>
  <c r="AF397"/>
  <c r="AH397" s="1"/>
  <c r="AJ397"/>
  <c r="AL397"/>
  <c r="AK397"/>
  <c r="AF389"/>
  <c r="AH389" s="1"/>
  <c r="AI389" s="1"/>
  <c r="AJ389"/>
  <c r="AK389"/>
  <c r="AL389" s="1"/>
  <c r="AF381"/>
  <c r="AH381" s="1"/>
  <c r="AJ381"/>
  <c r="AL381"/>
  <c r="AP381" s="1"/>
  <c r="AR381" s="1"/>
  <c r="AK381"/>
  <c r="AF373"/>
  <c r="AH373" s="1"/>
  <c r="AJ373"/>
  <c r="AK373"/>
  <c r="AL373" s="1"/>
  <c r="AF365"/>
  <c r="AH365" s="1"/>
  <c r="AI365" s="1"/>
  <c r="AJ365"/>
  <c r="AL365"/>
  <c r="AK365"/>
  <c r="AF207"/>
  <c r="AH207" s="1"/>
  <c r="AJ207"/>
  <c r="AO207"/>
  <c r="AK207"/>
  <c r="AL207"/>
  <c r="AO668"/>
  <c r="AO662"/>
  <c r="AO658"/>
  <c r="AJ632"/>
  <c r="AJ624"/>
  <c r="AL617"/>
  <c r="AJ608"/>
  <c r="AL601"/>
  <c r="AM601" s="1"/>
  <c r="AJ600"/>
  <c r="AL593"/>
  <c r="AL577"/>
  <c r="AJ576"/>
  <c r="AL569"/>
  <c r="AM569" s="1"/>
  <c r="AJ568"/>
  <c r="AJ560"/>
  <c r="AL553"/>
  <c r="AL545"/>
  <c r="AM545" s="1"/>
  <c r="AJ544"/>
  <c r="AL537"/>
  <c r="AM537" s="1"/>
  <c r="AJ536"/>
  <c r="AL532"/>
  <c r="AM532" s="1"/>
  <c r="AH668"/>
  <c r="AL668"/>
  <c r="AH664"/>
  <c r="AL662"/>
  <c r="AH660"/>
  <c r="AH658"/>
  <c r="AL658"/>
  <c r="AH656"/>
  <c r="AL656"/>
  <c r="AG635"/>
  <c r="AK635"/>
  <c r="AL635" s="1"/>
  <c r="AF635"/>
  <c r="AH635" s="1"/>
  <c r="AJ635"/>
  <c r="AL634"/>
  <c r="AG627"/>
  <c r="AO627" s="1"/>
  <c r="AK627"/>
  <c r="AF627"/>
  <c r="AH627" s="1"/>
  <c r="AJ627"/>
  <c r="AH626"/>
  <c r="AL626"/>
  <c r="AG619"/>
  <c r="AO619" s="1"/>
  <c r="AK619"/>
  <c r="AL619" s="1"/>
  <c r="AF619"/>
  <c r="AH619" s="1"/>
  <c r="AG611"/>
  <c r="AJ611" s="1"/>
  <c r="AK611"/>
  <c r="AL611" s="1"/>
  <c r="AF611"/>
  <c r="AH611" s="1"/>
  <c r="AH610"/>
  <c r="AL610"/>
  <c r="AG603"/>
  <c r="AJ603" s="1"/>
  <c r="AK603"/>
  <c r="AL603" s="1"/>
  <c r="AF603"/>
  <c r="AH603" s="1"/>
  <c r="AG595"/>
  <c r="AO595" s="1"/>
  <c r="AK595"/>
  <c r="AL595" s="1"/>
  <c r="AF595"/>
  <c r="AH595" s="1"/>
  <c r="AH594"/>
  <c r="AL594"/>
  <c r="AM594" s="1"/>
  <c r="AG587"/>
  <c r="AO587" s="1"/>
  <c r="AK587"/>
  <c r="AL587" s="1"/>
  <c r="AM587" s="1"/>
  <c r="AF587"/>
  <c r="AH587" s="1"/>
  <c r="AM586"/>
  <c r="AH586"/>
  <c r="AL586"/>
  <c r="AG579"/>
  <c r="AK579"/>
  <c r="AF579"/>
  <c r="AH579" s="1"/>
  <c r="AH578"/>
  <c r="AL578"/>
  <c r="AG571"/>
  <c r="AJ571" s="1"/>
  <c r="AK571"/>
  <c r="AL571" s="1"/>
  <c r="AF571"/>
  <c r="AH571" s="1"/>
  <c r="AH570"/>
  <c r="AG563"/>
  <c r="AI563" s="1"/>
  <c r="AK563"/>
  <c r="AF563"/>
  <c r="AH563" s="1"/>
  <c r="AJ563"/>
  <c r="AH562"/>
  <c r="AI562" s="1"/>
  <c r="AL562"/>
  <c r="AG555"/>
  <c r="AO555" s="1"/>
  <c r="AK555"/>
  <c r="AL555" s="1"/>
  <c r="AF555"/>
  <c r="AH555" s="1"/>
  <c r="AJ555"/>
  <c r="AH554"/>
  <c r="AL554"/>
  <c r="AM554" s="1"/>
  <c r="AG547"/>
  <c r="AJ547" s="1"/>
  <c r="AK547"/>
  <c r="AL547" s="1"/>
  <c r="AF547"/>
  <c r="AH547" s="1"/>
  <c r="AH546"/>
  <c r="AL546"/>
  <c r="AG539"/>
  <c r="AJ539" s="1"/>
  <c r="AK539"/>
  <c r="AL539" s="1"/>
  <c r="AF539"/>
  <c r="AH539" s="1"/>
  <c r="AL538"/>
  <c r="AL535"/>
  <c r="AG535"/>
  <c r="AM535"/>
  <c r="AF535"/>
  <c r="AH535" s="1"/>
  <c r="AK535"/>
  <c r="AG531"/>
  <c r="AF531"/>
  <c r="AH531" s="1"/>
  <c r="AK531"/>
  <c r="AL531" s="1"/>
  <c r="AG527"/>
  <c r="AF527"/>
  <c r="AH527" s="1"/>
  <c r="AK527"/>
  <c r="AL527" s="1"/>
  <c r="AM527" s="1"/>
  <c r="AL523"/>
  <c r="AG523"/>
  <c r="AF523"/>
  <c r="AH523" s="1"/>
  <c r="AK523"/>
  <c r="AL519"/>
  <c r="AM519" s="1"/>
  <c r="AG519"/>
  <c r="AF519"/>
  <c r="AH519" s="1"/>
  <c r="AK519"/>
  <c r="AG515"/>
  <c r="AO515" s="1"/>
  <c r="AF515"/>
  <c r="AH515" s="1"/>
  <c r="AK515"/>
  <c r="AL515" s="1"/>
  <c r="AG507"/>
  <c r="AF507"/>
  <c r="AH507" s="1"/>
  <c r="AK507"/>
  <c r="AL507" s="1"/>
  <c r="AM507" s="1"/>
  <c r="AG499"/>
  <c r="AF499"/>
  <c r="AH499" s="1"/>
  <c r="AK499"/>
  <c r="AL499" s="1"/>
  <c r="AM499" s="1"/>
  <c r="AG491"/>
  <c r="AO491" s="1"/>
  <c r="AF491"/>
  <c r="AH491" s="1"/>
  <c r="AK491"/>
  <c r="AL491" s="1"/>
  <c r="AG483"/>
  <c r="AF483"/>
  <c r="AH483" s="1"/>
  <c r="AK483"/>
  <c r="AL483" s="1"/>
  <c r="AG475"/>
  <c r="AF475"/>
  <c r="AH475" s="1"/>
  <c r="AK475"/>
  <c r="AL475" s="1"/>
  <c r="AM475" s="1"/>
  <c r="AG467"/>
  <c r="AF467"/>
  <c r="AH467" s="1"/>
  <c r="AK467"/>
  <c r="AL467" s="1"/>
  <c r="AM467" s="1"/>
  <c r="AG459"/>
  <c r="AO459" s="1"/>
  <c r="AF459"/>
  <c r="AH459" s="1"/>
  <c r="AK459"/>
  <c r="AL459" s="1"/>
  <c r="AG451"/>
  <c r="AF451"/>
  <c r="AH451" s="1"/>
  <c r="AK451"/>
  <c r="AL451" s="1"/>
  <c r="AL443"/>
  <c r="AM443" s="1"/>
  <c r="AG443"/>
  <c r="AF443"/>
  <c r="AH443" s="1"/>
  <c r="AK443"/>
  <c r="AG435"/>
  <c r="AF435"/>
  <c r="AH435" s="1"/>
  <c r="AK435"/>
  <c r="AL435" s="1"/>
  <c r="AM435" s="1"/>
  <c r="AF423"/>
  <c r="AH423" s="1"/>
  <c r="AJ423"/>
  <c r="AK423"/>
  <c r="AL423" s="1"/>
  <c r="AF421"/>
  <c r="AH421" s="1"/>
  <c r="AJ421"/>
  <c r="AL421"/>
  <c r="AK421"/>
  <c r="AF419"/>
  <c r="AJ419"/>
  <c r="AH419"/>
  <c r="AL419"/>
  <c r="AK419"/>
  <c r="AM419"/>
  <c r="AF411"/>
  <c r="AH411" s="1"/>
  <c r="AI411" s="1"/>
  <c r="AJ411"/>
  <c r="AK411"/>
  <c r="AL411" s="1"/>
  <c r="AF409"/>
  <c r="AH409" s="1"/>
  <c r="AJ409"/>
  <c r="AK409"/>
  <c r="AL409" s="1"/>
  <c r="AF407"/>
  <c r="AH407" s="1"/>
  <c r="AJ407"/>
  <c r="AL407"/>
  <c r="AK407"/>
  <c r="AF405"/>
  <c r="AH405" s="1"/>
  <c r="AI405" s="1"/>
  <c r="AJ405"/>
  <c r="AK405"/>
  <c r="AL405" s="1"/>
  <c r="AF395"/>
  <c r="AH395" s="1"/>
  <c r="AI395" s="1"/>
  <c r="AJ395"/>
  <c r="AK395"/>
  <c r="AL395" s="1"/>
  <c r="AF387"/>
  <c r="AH387" s="1"/>
  <c r="AJ387"/>
  <c r="AL387"/>
  <c r="AK387"/>
  <c r="AF379"/>
  <c r="AH379" s="1"/>
  <c r="AJ379"/>
  <c r="AL379"/>
  <c r="AK379"/>
  <c r="AF371"/>
  <c r="AH371" s="1"/>
  <c r="AI371" s="1"/>
  <c r="AJ371"/>
  <c r="AK371"/>
  <c r="AL371" s="1"/>
  <c r="AF363"/>
  <c r="AH363" s="1"/>
  <c r="AJ363"/>
  <c r="AL363"/>
  <c r="AK363"/>
  <c r="AM274"/>
  <c r="AG274"/>
  <c r="AK274"/>
  <c r="AJ274"/>
  <c r="AH274"/>
  <c r="AL274"/>
  <c r="AF257"/>
  <c r="AH257" s="1"/>
  <c r="AI257" s="1"/>
  <c r="AJ257"/>
  <c r="AM257"/>
  <c r="AK257"/>
  <c r="AL257" s="1"/>
  <c r="AO257"/>
  <c r="AG636"/>
  <c r="AO636" s="1"/>
  <c r="AK632"/>
  <c r="AL632" s="1"/>
  <c r="AG628"/>
  <c r="AO628" s="1"/>
  <c r="AK624"/>
  <c r="AL624" s="1"/>
  <c r="AG620"/>
  <c r="AM617"/>
  <c r="AG612"/>
  <c r="AK608"/>
  <c r="AO604"/>
  <c r="AG604"/>
  <c r="AK600"/>
  <c r="AO596"/>
  <c r="AG596"/>
  <c r="AM593"/>
  <c r="AK592"/>
  <c r="AG588"/>
  <c r="AG580"/>
  <c r="AK576"/>
  <c r="AL576" s="1"/>
  <c r="AO572"/>
  <c r="AG572"/>
  <c r="AK568"/>
  <c r="AG564"/>
  <c r="AO564" s="1"/>
  <c r="AK560"/>
  <c r="AL560" s="1"/>
  <c r="AG556"/>
  <c r="AM553"/>
  <c r="AK552"/>
  <c r="AL552" s="1"/>
  <c r="AG548"/>
  <c r="AO548" s="1"/>
  <c r="AK544"/>
  <c r="AL544" s="1"/>
  <c r="AM544" s="1"/>
  <c r="AO540"/>
  <c r="AG540"/>
  <c r="AK536"/>
  <c r="AF512"/>
  <c r="AH512" s="1"/>
  <c r="AI512" s="1"/>
  <c r="AJ512"/>
  <c r="AF510"/>
  <c r="AH510" s="1"/>
  <c r="AI510" s="1"/>
  <c r="AJ510"/>
  <c r="AF508"/>
  <c r="AH508" s="1"/>
  <c r="AI508" s="1"/>
  <c r="AJ508"/>
  <c r="AF506"/>
  <c r="AH506" s="1"/>
  <c r="AJ506"/>
  <c r="AF504"/>
  <c r="AH504" s="1"/>
  <c r="AI504" s="1"/>
  <c r="AJ504"/>
  <c r="AF502"/>
  <c r="AH502" s="1"/>
  <c r="AI502" s="1"/>
  <c r="AJ502"/>
  <c r="AF500"/>
  <c r="AH500" s="1"/>
  <c r="AI500" s="1"/>
  <c r="AJ500"/>
  <c r="AF498"/>
  <c r="AH498" s="1"/>
  <c r="AI498" s="1"/>
  <c r="AJ498"/>
  <c r="AF496"/>
  <c r="AH496" s="1"/>
  <c r="AJ496"/>
  <c r="AF494"/>
  <c r="AH494" s="1"/>
  <c r="AJ494"/>
  <c r="AF492"/>
  <c r="AH492" s="1"/>
  <c r="AJ492"/>
  <c r="AF490"/>
  <c r="AH490" s="1"/>
  <c r="AJ490"/>
  <c r="AF488"/>
  <c r="AH488" s="1"/>
  <c r="AI488" s="1"/>
  <c r="AJ488"/>
  <c r="AF486"/>
  <c r="AH486" s="1"/>
  <c r="AI486" s="1"/>
  <c r="AJ486"/>
  <c r="AF484"/>
  <c r="AH484" s="1"/>
  <c r="AJ484"/>
  <c r="AF482"/>
  <c r="AH482" s="1"/>
  <c r="AJ482"/>
  <c r="AF480"/>
  <c r="AH480" s="1"/>
  <c r="AJ480"/>
  <c r="AF478"/>
  <c r="AH478" s="1"/>
  <c r="AJ478"/>
  <c r="AF476"/>
  <c r="AH476" s="1"/>
  <c r="AJ476"/>
  <c r="AF474"/>
  <c r="AH474" s="1"/>
  <c r="AJ474"/>
  <c r="AF472"/>
  <c r="AH472" s="1"/>
  <c r="AJ472"/>
  <c r="AF470"/>
  <c r="AH470" s="1"/>
  <c r="AI470" s="1"/>
  <c r="AJ470"/>
  <c r="AF468"/>
  <c r="AH468" s="1"/>
  <c r="AI468" s="1"/>
  <c r="AJ468"/>
  <c r="AF466"/>
  <c r="AH466" s="1"/>
  <c r="AI466" s="1"/>
  <c r="AJ466"/>
  <c r="AF464"/>
  <c r="AH464" s="1"/>
  <c r="AJ464"/>
  <c r="AF460"/>
  <c r="AH460" s="1"/>
  <c r="AJ460"/>
  <c r="AF458"/>
  <c r="AH458" s="1"/>
  <c r="AJ458"/>
  <c r="AF456"/>
  <c r="AH456" s="1"/>
  <c r="AJ456"/>
  <c r="AF454"/>
  <c r="AH454" s="1"/>
  <c r="AJ454"/>
  <c r="AF452"/>
  <c r="AH452" s="1"/>
  <c r="AJ452"/>
  <c r="AF450"/>
  <c r="AH450" s="1"/>
  <c r="AJ450"/>
  <c r="AF448"/>
  <c r="AH448" s="1"/>
  <c r="AI448" s="1"/>
  <c r="AJ448"/>
  <c r="AF446"/>
  <c r="AH446" s="1"/>
  <c r="AJ446"/>
  <c r="AF444"/>
  <c r="AH444" s="1"/>
  <c r="AI444" s="1"/>
  <c r="AJ444"/>
  <c r="AF442"/>
  <c r="AH442" s="1"/>
  <c r="AJ442"/>
  <c r="AF440"/>
  <c r="AH440" s="1"/>
  <c r="AJ440"/>
  <c r="AF438"/>
  <c r="AH438" s="1"/>
  <c r="AI438" s="1"/>
  <c r="AJ438"/>
  <c r="AF436"/>
  <c r="AH436" s="1"/>
  <c r="AI436" s="1"/>
  <c r="AJ436"/>
  <c r="AF434"/>
  <c r="AH434" s="1"/>
  <c r="AI434" s="1"/>
  <c r="AJ434"/>
  <c r="AF432"/>
  <c r="AH432" s="1"/>
  <c r="AI432" s="1"/>
  <c r="AJ432"/>
  <c r="AK310"/>
  <c r="AL310" s="1"/>
  <c r="AM310" s="1"/>
  <c r="AH306"/>
  <c r="AL306"/>
  <c r="AM306" s="1"/>
  <c r="AG278"/>
  <c r="AO278" s="1"/>
  <c r="AK278"/>
  <c r="AL278" s="1"/>
  <c r="AH278"/>
  <c r="AF231"/>
  <c r="AH231" s="1"/>
  <c r="AI231" s="1"/>
  <c r="AJ231"/>
  <c r="AO231"/>
  <c r="AK231"/>
  <c r="AL231" s="1"/>
  <c r="AF223"/>
  <c r="AH223" s="1"/>
  <c r="AJ223"/>
  <c r="AO223"/>
  <c r="AK223"/>
  <c r="AL223"/>
  <c r="AF169"/>
  <c r="AH169" s="1"/>
  <c r="AG169"/>
  <c r="AJ169" s="1"/>
  <c r="AK169"/>
  <c r="AL169" s="1"/>
  <c r="AJ362"/>
  <c r="AG294"/>
  <c r="AO294" s="1"/>
  <c r="AK294"/>
  <c r="AH294"/>
  <c r="AL294"/>
  <c r="AG270"/>
  <c r="AJ270" s="1"/>
  <c r="AK270"/>
  <c r="AH270"/>
  <c r="AL270"/>
  <c r="AH254"/>
  <c r="AG254"/>
  <c r="AO254" s="1"/>
  <c r="AK254"/>
  <c r="AL254" s="1"/>
  <c r="AF247"/>
  <c r="AH247" s="1"/>
  <c r="AK247"/>
  <c r="AL247" s="1"/>
  <c r="AF199"/>
  <c r="AJ199"/>
  <c r="AO199"/>
  <c r="AH199"/>
  <c r="AI199" s="1"/>
  <c r="AK199"/>
  <c r="AL199" s="1"/>
  <c r="AF191"/>
  <c r="AH191" s="1"/>
  <c r="AJ191"/>
  <c r="AF183"/>
  <c r="AH183" s="1"/>
  <c r="AJ183"/>
  <c r="AO183"/>
  <c r="AK183"/>
  <c r="AL183" s="1"/>
  <c r="AF179"/>
  <c r="AH179" s="1"/>
  <c r="AI179" s="1"/>
  <c r="AJ179"/>
  <c r="AO179"/>
  <c r="AK179"/>
  <c r="AL179" s="1"/>
  <c r="AO512"/>
  <c r="AO510"/>
  <c r="AO508"/>
  <c r="AO506"/>
  <c r="AO504"/>
  <c r="AO502"/>
  <c r="AO500"/>
  <c r="AO498"/>
  <c r="AO496"/>
  <c r="AO494"/>
  <c r="AO492"/>
  <c r="AO490"/>
  <c r="AO488"/>
  <c r="AO486"/>
  <c r="AO484"/>
  <c r="AO482"/>
  <c r="AO480"/>
  <c r="AO478"/>
  <c r="AO476"/>
  <c r="AO474"/>
  <c r="AO472"/>
  <c r="AO470"/>
  <c r="AO468"/>
  <c r="AO466"/>
  <c r="AO464"/>
  <c r="AO460"/>
  <c r="AO458"/>
  <c r="AO456"/>
  <c r="AO454"/>
  <c r="AO452"/>
  <c r="AO450"/>
  <c r="AO448"/>
  <c r="AO446"/>
  <c r="AO444"/>
  <c r="AO442"/>
  <c r="AO440"/>
  <c r="AO438"/>
  <c r="AO436"/>
  <c r="AO434"/>
  <c r="AO432"/>
  <c r="AL430"/>
  <c r="AF430"/>
  <c r="AH430" s="1"/>
  <c r="AJ430"/>
  <c r="AL428"/>
  <c r="AF428"/>
  <c r="AH428" s="1"/>
  <c r="AI428" s="1"/>
  <c r="AJ428"/>
  <c r="AL426"/>
  <c r="AF426"/>
  <c r="AH426" s="1"/>
  <c r="AJ426"/>
  <c r="AH424"/>
  <c r="AI424" s="1"/>
  <c r="AL424"/>
  <c r="AF424"/>
  <c r="AJ424"/>
  <c r="AH422"/>
  <c r="AL422"/>
  <c r="AF422"/>
  <c r="AJ422"/>
  <c r="AF420"/>
  <c r="AH420" s="1"/>
  <c r="AJ420"/>
  <c r="AJ418"/>
  <c r="AJ416"/>
  <c r="AL410"/>
  <c r="AF410"/>
  <c r="AH410" s="1"/>
  <c r="AJ410"/>
  <c r="AJ408"/>
  <c r="AL406"/>
  <c r="AF406"/>
  <c r="AH406" s="1"/>
  <c r="AJ406"/>
  <c r="AL404"/>
  <c r="AF404"/>
  <c r="AH404" s="1"/>
  <c r="AI404" s="1"/>
  <c r="AJ404"/>
  <c r="AL402"/>
  <c r="AF402"/>
  <c r="AH402" s="1"/>
  <c r="AJ402"/>
  <c r="AL400"/>
  <c r="AF400"/>
  <c r="AH400" s="1"/>
  <c r="AJ400"/>
  <c r="AL398"/>
  <c r="AF398"/>
  <c r="AH398" s="1"/>
  <c r="AI398" s="1"/>
  <c r="AJ398"/>
  <c r="AF396"/>
  <c r="AH396" s="1"/>
  <c r="AI396" s="1"/>
  <c r="AJ396"/>
  <c r="AL394"/>
  <c r="AF394"/>
  <c r="AH394" s="1"/>
  <c r="AJ394"/>
  <c r="AH392"/>
  <c r="AI392" s="1"/>
  <c r="AL392"/>
  <c r="AF392"/>
  <c r="AJ392"/>
  <c r="AH390"/>
  <c r="AI390" s="1"/>
  <c r="AL390"/>
  <c r="AF390"/>
  <c r="AJ390"/>
  <c r="AL388"/>
  <c r="AF388"/>
  <c r="AH388" s="1"/>
  <c r="AJ388"/>
  <c r="AL382"/>
  <c r="AF382"/>
  <c r="AH382" s="1"/>
  <c r="AI382" s="1"/>
  <c r="AJ382"/>
  <c r="AL380"/>
  <c r="AF380"/>
  <c r="AH380" s="1"/>
  <c r="AJ380"/>
  <c r="AL378"/>
  <c r="AF378"/>
  <c r="AH378" s="1"/>
  <c r="AJ378"/>
  <c r="AL376"/>
  <c r="AF376"/>
  <c r="AH376" s="1"/>
  <c r="AI376" s="1"/>
  <c r="AJ376"/>
  <c r="AL372"/>
  <c r="AF372"/>
  <c r="AH372" s="1"/>
  <c r="AI372" s="1"/>
  <c r="AJ372"/>
  <c r="AL370"/>
  <c r="AF370"/>
  <c r="AH370" s="1"/>
  <c r="AI370" s="1"/>
  <c r="AJ370"/>
  <c r="AJ368"/>
  <c r="AL366"/>
  <c r="AF366"/>
  <c r="AH366" s="1"/>
  <c r="AI366" s="1"/>
  <c r="AJ366"/>
  <c r="AL364"/>
  <c r="AF364"/>
  <c r="AH364" s="1"/>
  <c r="AI364" s="1"/>
  <c r="AJ364"/>
  <c r="AK360"/>
  <c r="AL360" s="1"/>
  <c r="AG356"/>
  <c r="AK356"/>
  <c r="AL356"/>
  <c r="AM356" s="1"/>
  <c r="AH356"/>
  <c r="AG354"/>
  <c r="AJ354" s="1"/>
  <c r="AK354"/>
  <c r="AL354" s="1"/>
  <c r="AO354"/>
  <c r="AH354"/>
  <c r="AG350"/>
  <c r="AI350" s="1"/>
  <c r="AK350"/>
  <c r="AL350" s="1"/>
  <c r="AO350"/>
  <c r="AH350"/>
  <c r="AG348"/>
  <c r="AK348"/>
  <c r="AL348" s="1"/>
  <c r="AM348" s="1"/>
  <c r="AH348"/>
  <c r="AG346"/>
  <c r="AI346" s="1"/>
  <c r="AK346"/>
  <c r="AL346" s="1"/>
  <c r="AH346"/>
  <c r="AG344"/>
  <c r="AK344"/>
  <c r="AL344"/>
  <c r="AH344"/>
  <c r="AG342"/>
  <c r="AO342" s="1"/>
  <c r="AK342"/>
  <c r="AL342" s="1"/>
  <c r="AM342" s="1"/>
  <c r="AH342"/>
  <c r="AG340"/>
  <c r="AJ340" s="1"/>
  <c r="AK340"/>
  <c r="AL340"/>
  <c r="AH340"/>
  <c r="AG338"/>
  <c r="AK338"/>
  <c r="AL338" s="1"/>
  <c r="AH338"/>
  <c r="AG336"/>
  <c r="AK336"/>
  <c r="AL336" s="1"/>
  <c r="AG334"/>
  <c r="AO334" s="1"/>
  <c r="AK334"/>
  <c r="AL334" s="1"/>
  <c r="AM334" s="1"/>
  <c r="AH334"/>
  <c r="AG332"/>
  <c r="AJ332" s="1"/>
  <c r="AK332"/>
  <c r="AL332"/>
  <c r="AH332"/>
  <c r="AG330"/>
  <c r="AJ330" s="1"/>
  <c r="AK330"/>
  <c r="AL330" s="1"/>
  <c r="AH330"/>
  <c r="AG328"/>
  <c r="AJ328" s="1"/>
  <c r="AK328"/>
  <c r="AL328" s="1"/>
  <c r="AH328"/>
  <c r="AG326"/>
  <c r="AJ326" s="1"/>
  <c r="AK326"/>
  <c r="AL326" s="1"/>
  <c r="AM326" s="1"/>
  <c r="AG324"/>
  <c r="AK324"/>
  <c r="AL324"/>
  <c r="AM324" s="1"/>
  <c r="AH324"/>
  <c r="AK320"/>
  <c r="AL320" s="1"/>
  <c r="AG316"/>
  <c r="AH316"/>
  <c r="AG314"/>
  <c r="AJ314" s="1"/>
  <c r="AG290"/>
  <c r="AK290"/>
  <c r="AL290" s="1"/>
  <c r="AM290" s="1"/>
  <c r="AG282"/>
  <c r="AJ282" s="1"/>
  <c r="AK282"/>
  <c r="AH282"/>
  <c r="AL282"/>
  <c r="AM282" s="1"/>
  <c r="AG266"/>
  <c r="AO266" s="1"/>
  <c r="AK266"/>
  <c r="AL266" s="1"/>
  <c r="AH266"/>
  <c r="AF239"/>
  <c r="AH239" s="1"/>
  <c r="AI239" s="1"/>
  <c r="AJ239"/>
  <c r="AO239"/>
  <c r="AK239"/>
  <c r="AL239"/>
  <c r="AG114"/>
  <c r="AK114"/>
  <c r="AL114" s="1"/>
  <c r="AK512"/>
  <c r="AK510"/>
  <c r="AL510" s="1"/>
  <c r="AK508"/>
  <c r="AK506"/>
  <c r="AL506" s="1"/>
  <c r="AK504"/>
  <c r="AK502"/>
  <c r="AL502" s="1"/>
  <c r="AK500"/>
  <c r="AL500" s="1"/>
  <c r="AK498"/>
  <c r="AL498" s="1"/>
  <c r="AK496"/>
  <c r="AK494"/>
  <c r="AL494" s="1"/>
  <c r="AK492"/>
  <c r="AK490"/>
  <c r="AL490" s="1"/>
  <c r="AK488"/>
  <c r="AL488" s="1"/>
  <c r="AK486"/>
  <c r="AK484"/>
  <c r="AK482"/>
  <c r="AL482" s="1"/>
  <c r="AK480"/>
  <c r="AL480" s="1"/>
  <c r="AK478"/>
  <c r="AL478" s="1"/>
  <c r="AK476"/>
  <c r="AK474"/>
  <c r="AL474" s="1"/>
  <c r="AK472"/>
  <c r="AL472" s="1"/>
  <c r="AK470"/>
  <c r="AK468"/>
  <c r="AL468" s="1"/>
  <c r="AK466"/>
  <c r="AL466" s="1"/>
  <c r="AK464"/>
  <c r="AL464" s="1"/>
  <c r="AK460"/>
  <c r="AK458"/>
  <c r="AL458" s="1"/>
  <c r="AK456"/>
  <c r="AL456" s="1"/>
  <c r="AK454"/>
  <c r="AK452"/>
  <c r="AL452" s="1"/>
  <c r="AK450"/>
  <c r="AK448"/>
  <c r="AL448" s="1"/>
  <c r="AK446"/>
  <c r="AK444"/>
  <c r="AL444" s="1"/>
  <c r="AK442"/>
  <c r="AK440"/>
  <c r="AK438"/>
  <c r="AL438" s="1"/>
  <c r="AK436"/>
  <c r="AK434"/>
  <c r="AK432"/>
  <c r="AL432" s="1"/>
  <c r="AG361"/>
  <c r="AK361"/>
  <c r="AL361" s="1"/>
  <c r="AG357"/>
  <c r="AO357" s="1"/>
  <c r="AK357"/>
  <c r="AM357"/>
  <c r="AG353"/>
  <c r="AK353"/>
  <c r="AL353" s="1"/>
  <c r="AG349"/>
  <c r="AO349" s="1"/>
  <c r="AK349"/>
  <c r="AG345"/>
  <c r="AK345"/>
  <c r="AO345"/>
  <c r="AM345"/>
  <c r="AG341"/>
  <c r="AK341"/>
  <c r="AL341" s="1"/>
  <c r="AO341"/>
  <c r="AG337"/>
  <c r="AO337" s="1"/>
  <c r="AK337"/>
  <c r="AL337" s="1"/>
  <c r="AG329"/>
  <c r="AO329" s="1"/>
  <c r="AK329"/>
  <c r="AL329" s="1"/>
  <c r="AG325"/>
  <c r="AO325" s="1"/>
  <c r="AK325"/>
  <c r="AM325"/>
  <c r="AG321"/>
  <c r="AO321" s="1"/>
  <c r="AK321"/>
  <c r="AL321" s="1"/>
  <c r="AG313"/>
  <c r="AK313"/>
  <c r="AL313" s="1"/>
  <c r="AG309"/>
  <c r="AK309"/>
  <c r="AL309" s="1"/>
  <c r="AM309" s="1"/>
  <c r="AG305"/>
  <c r="AK305"/>
  <c r="AL305" s="1"/>
  <c r="AG301"/>
  <c r="AO301" s="1"/>
  <c r="AK301"/>
  <c r="AM301"/>
  <c r="AK297"/>
  <c r="AL297" s="1"/>
  <c r="AG293"/>
  <c r="AO293" s="1"/>
  <c r="AK293"/>
  <c r="AL293" s="1"/>
  <c r="AG289"/>
  <c r="AK289"/>
  <c r="AM289"/>
  <c r="AG285"/>
  <c r="AK285"/>
  <c r="AM285"/>
  <c r="AG277"/>
  <c r="AO277" s="1"/>
  <c r="AK277"/>
  <c r="AL277" s="1"/>
  <c r="AG269"/>
  <c r="AO269" s="1"/>
  <c r="AK269"/>
  <c r="AL269" s="1"/>
  <c r="AG265"/>
  <c r="AK265"/>
  <c r="AL265" s="1"/>
  <c r="AF259"/>
  <c r="AH259" s="1"/>
  <c r="AJ259"/>
  <c r="AM259"/>
  <c r="AK259"/>
  <c r="AH256"/>
  <c r="AL256"/>
  <c r="AO256"/>
  <c r="AG256"/>
  <c r="AI256" s="1"/>
  <c r="AM256"/>
  <c r="AF253"/>
  <c r="AH253" s="1"/>
  <c r="AJ253"/>
  <c r="AM253"/>
  <c r="AK253"/>
  <c r="AL253" s="1"/>
  <c r="AF245"/>
  <c r="AH245" s="1"/>
  <c r="AI245" s="1"/>
  <c r="AJ245"/>
  <c r="AO245"/>
  <c r="AK245"/>
  <c r="AL245" s="1"/>
  <c r="AF237"/>
  <c r="AH237" s="1"/>
  <c r="AK237"/>
  <c r="AF221"/>
  <c r="AH221" s="1"/>
  <c r="AI221" s="1"/>
  <c r="AJ221"/>
  <c r="AO221"/>
  <c r="AM221"/>
  <c r="AK221"/>
  <c r="AF213"/>
  <c r="AJ213"/>
  <c r="AO213"/>
  <c r="AH213"/>
  <c r="AI213" s="1"/>
  <c r="AK213"/>
  <c r="AL213" s="1"/>
  <c r="AK205"/>
  <c r="AL205" s="1"/>
  <c r="AM205" s="1"/>
  <c r="AF197"/>
  <c r="AH197" s="1"/>
  <c r="AJ197"/>
  <c r="AO197"/>
  <c r="AK197"/>
  <c r="AL197" s="1"/>
  <c r="AF189"/>
  <c r="AH189" s="1"/>
  <c r="AI189" s="1"/>
  <c r="AJ189"/>
  <c r="AO189"/>
  <c r="AK189"/>
  <c r="AL189" s="1"/>
  <c r="AM189" s="1"/>
  <c r="AF180"/>
  <c r="AH180" s="1"/>
  <c r="AK180"/>
  <c r="AL180" s="1"/>
  <c r="AM180" s="1"/>
  <c r="AG180"/>
  <c r="AH176"/>
  <c r="AJ176"/>
  <c r="AG176"/>
  <c r="AK176"/>
  <c r="AL176" s="1"/>
  <c r="AH308"/>
  <c r="AH296"/>
  <c r="AH292"/>
  <c r="AH288"/>
  <c r="AH284"/>
  <c r="AH272"/>
  <c r="AH268"/>
  <c r="AH264"/>
  <c r="AI253"/>
  <c r="AG359"/>
  <c r="AI359" s="1"/>
  <c r="AK359"/>
  <c r="AL359" s="1"/>
  <c r="AG355"/>
  <c r="AI355" s="1"/>
  <c r="AK355"/>
  <c r="AL355" s="1"/>
  <c r="AG351"/>
  <c r="AO351" s="1"/>
  <c r="AK351"/>
  <c r="AK347"/>
  <c r="AL347" s="1"/>
  <c r="AG343"/>
  <c r="AI343" s="1"/>
  <c r="AK343"/>
  <c r="AL343" s="1"/>
  <c r="AM343" s="1"/>
  <c r="AG339"/>
  <c r="AI339" s="1"/>
  <c r="AK339"/>
  <c r="AL339" s="1"/>
  <c r="AG335"/>
  <c r="AO335" s="1"/>
  <c r="AK335"/>
  <c r="AG331"/>
  <c r="AI331" s="1"/>
  <c r="AK331"/>
  <c r="AM331"/>
  <c r="AG327"/>
  <c r="AI327" s="1"/>
  <c r="AK327"/>
  <c r="AL327" s="1"/>
  <c r="AG323"/>
  <c r="AI323" s="1"/>
  <c r="AK323"/>
  <c r="AL323" s="1"/>
  <c r="AG319"/>
  <c r="AO319" s="1"/>
  <c r="AK319"/>
  <c r="AL319" s="1"/>
  <c r="AG315"/>
  <c r="AI315" s="1"/>
  <c r="AK315"/>
  <c r="AM315"/>
  <c r="AG311"/>
  <c r="AK311"/>
  <c r="AG303"/>
  <c r="AO303" s="1"/>
  <c r="AK303"/>
  <c r="AL303" s="1"/>
  <c r="AG299"/>
  <c r="AK299"/>
  <c r="AM299"/>
  <c r="AG295"/>
  <c r="AK295"/>
  <c r="AL295" s="1"/>
  <c r="AG283"/>
  <c r="AK279"/>
  <c r="AL279" s="1"/>
  <c r="AG275"/>
  <c r="AO275" s="1"/>
  <c r="AK275"/>
  <c r="AL275" s="1"/>
  <c r="AG271"/>
  <c r="AK271"/>
  <c r="AL271" s="1"/>
  <c r="AG267"/>
  <c r="AI267" s="1"/>
  <c r="AK267"/>
  <c r="AL267" s="1"/>
  <c r="AG263"/>
  <c r="AI263" s="1"/>
  <c r="AK263"/>
  <c r="AH260"/>
  <c r="AL260"/>
  <c r="AG260"/>
  <c r="AJ260" s="1"/>
  <c r="AF255"/>
  <c r="AH255" s="1"/>
  <c r="AJ255"/>
  <c r="AK255"/>
  <c r="AL255" s="1"/>
  <c r="AF249"/>
  <c r="AJ249"/>
  <c r="AO249"/>
  <c r="AH249"/>
  <c r="AK249"/>
  <c r="AL249" s="1"/>
  <c r="AF241"/>
  <c r="AH241" s="1"/>
  <c r="AI241" s="1"/>
  <c r="AJ241"/>
  <c r="AO241"/>
  <c r="AK241"/>
  <c r="AL241" s="1"/>
  <c r="AM241" s="1"/>
  <c r="AF233"/>
  <c r="AH233" s="1"/>
  <c r="AI233" s="1"/>
  <c r="AJ233"/>
  <c r="AO233"/>
  <c r="AK233"/>
  <c r="AL233" s="1"/>
  <c r="AF217"/>
  <c r="AH217" s="1"/>
  <c r="AI217" s="1"/>
  <c r="AJ217"/>
  <c r="AO217"/>
  <c r="AK217"/>
  <c r="AL217" s="1"/>
  <c r="AF209"/>
  <c r="AJ209"/>
  <c r="AO209"/>
  <c r="AP209" s="1"/>
  <c r="AH209"/>
  <c r="AM209"/>
  <c r="AK209"/>
  <c r="AF201"/>
  <c r="AH201" s="1"/>
  <c r="AJ201"/>
  <c r="AO201"/>
  <c r="AK201"/>
  <c r="AL201" s="1"/>
  <c r="AF193"/>
  <c r="AH193" s="1"/>
  <c r="AJ193"/>
  <c r="AO193"/>
  <c r="AP193" s="1"/>
  <c r="AM193"/>
  <c r="AK193"/>
  <c r="AF185"/>
  <c r="AJ185"/>
  <c r="AO185"/>
  <c r="AP185" s="1"/>
  <c r="AR185" s="1"/>
  <c r="AH185"/>
  <c r="AM185"/>
  <c r="AK185"/>
  <c r="AF178"/>
  <c r="AH178" s="1"/>
  <c r="AK178"/>
  <c r="AL178" s="1"/>
  <c r="AG178"/>
  <c r="AO178" s="1"/>
  <c r="AH168"/>
  <c r="AJ168"/>
  <c r="AG168"/>
  <c r="AI168" s="1"/>
  <c r="AK168"/>
  <c r="AL168" s="1"/>
  <c r="AG159"/>
  <c r="AK159"/>
  <c r="AH159"/>
  <c r="AL159"/>
  <c r="AM362"/>
  <c r="AI249"/>
  <c r="AI209"/>
  <c r="AG308"/>
  <c r="AK308"/>
  <c r="AL308" s="1"/>
  <c r="AG296"/>
  <c r="AO296" s="1"/>
  <c r="AK296"/>
  <c r="AL296" s="1"/>
  <c r="AM292"/>
  <c r="AG292"/>
  <c r="AO292" s="1"/>
  <c r="AK292"/>
  <c r="AG288"/>
  <c r="AK288"/>
  <c r="AL288" s="1"/>
  <c r="AG284"/>
  <c r="AO284" s="1"/>
  <c r="AK284"/>
  <c r="AL284" s="1"/>
  <c r="AG280"/>
  <c r="AO280" s="1"/>
  <c r="AK280"/>
  <c r="AG272"/>
  <c r="AK272"/>
  <c r="AL272" s="1"/>
  <c r="AO272"/>
  <c r="AM268"/>
  <c r="AG268"/>
  <c r="AK268"/>
  <c r="AO268"/>
  <c r="AG264"/>
  <c r="AK264"/>
  <c r="AL264" s="1"/>
  <c r="AF261"/>
  <c r="AH261" s="1"/>
  <c r="AI261" s="1"/>
  <c r="AJ261"/>
  <c r="AK261"/>
  <c r="AL261" s="1"/>
  <c r="AH258"/>
  <c r="AL258"/>
  <c r="AM258" s="1"/>
  <c r="AO258"/>
  <c r="AG258"/>
  <c r="AF243"/>
  <c r="AH243" s="1"/>
  <c r="AJ243"/>
  <c r="AO243"/>
  <c r="AK243"/>
  <c r="AL243" s="1"/>
  <c r="AF235"/>
  <c r="AH235" s="1"/>
  <c r="AI235" s="1"/>
  <c r="AJ235"/>
  <c r="AO235"/>
  <c r="AK235"/>
  <c r="AL235" s="1"/>
  <c r="AM235" s="1"/>
  <c r="AF227"/>
  <c r="AH227" s="1"/>
  <c r="AI227" s="1"/>
  <c r="AJ227"/>
  <c r="AO227"/>
  <c r="AK227"/>
  <c r="AL227" s="1"/>
  <c r="AF219"/>
  <c r="AJ219"/>
  <c r="AO219"/>
  <c r="AH219"/>
  <c r="AK219"/>
  <c r="AL219" s="1"/>
  <c r="AF211"/>
  <c r="AJ211"/>
  <c r="AO211"/>
  <c r="AH211"/>
  <c r="AI211" s="1"/>
  <c r="AK211"/>
  <c r="AL211" s="1"/>
  <c r="AF203"/>
  <c r="AH203" s="1"/>
  <c r="AI203" s="1"/>
  <c r="AJ203"/>
  <c r="AO203"/>
  <c r="AK203"/>
  <c r="AL203" s="1"/>
  <c r="AM203" s="1"/>
  <c r="AF195"/>
  <c r="AH195" s="1"/>
  <c r="AI195" s="1"/>
  <c r="AJ195"/>
  <c r="AO195"/>
  <c r="AK195"/>
  <c r="AL195" s="1"/>
  <c r="AF187"/>
  <c r="AJ187"/>
  <c r="AO187"/>
  <c r="AH187"/>
  <c r="AI187" s="1"/>
  <c r="AM187"/>
  <c r="AK187"/>
  <c r="AF181"/>
  <c r="AH181" s="1"/>
  <c r="AI181" s="1"/>
  <c r="AJ181"/>
  <c r="AO181"/>
  <c r="AK181"/>
  <c r="AL181" s="1"/>
  <c r="AF165"/>
  <c r="AH165" s="1"/>
  <c r="AG165"/>
  <c r="AJ165" s="1"/>
  <c r="AK165"/>
  <c r="AL165"/>
  <c r="AG151"/>
  <c r="AK151"/>
  <c r="AH151"/>
  <c r="AL151"/>
  <c r="AG135"/>
  <c r="AJ135" s="1"/>
  <c r="AK135"/>
  <c r="AL135" s="1"/>
  <c r="AM135" s="1"/>
  <c r="AF109"/>
  <c r="AH109" s="1"/>
  <c r="AK109"/>
  <c r="AL109"/>
  <c r="AF73"/>
  <c r="AH73" s="1"/>
  <c r="AJ73"/>
  <c r="AO73"/>
  <c r="AK73"/>
  <c r="AL73" s="1"/>
  <c r="AI219"/>
  <c r="AF171"/>
  <c r="AH171" s="1"/>
  <c r="AG171"/>
  <c r="AK171"/>
  <c r="AL171" s="1"/>
  <c r="AM171" s="1"/>
  <c r="AH164"/>
  <c r="AG164"/>
  <c r="AK164"/>
  <c r="AL164" s="1"/>
  <c r="AO164"/>
  <c r="AG143"/>
  <c r="AK143"/>
  <c r="AL143" s="1"/>
  <c r="AF101"/>
  <c r="AH101" s="1"/>
  <c r="AK101"/>
  <c r="AL101" s="1"/>
  <c r="AM101" s="1"/>
  <c r="AF36"/>
  <c r="AH36" s="1"/>
  <c r="AJ36"/>
  <c r="AL36"/>
  <c r="AM36" s="1"/>
  <c r="AK36"/>
  <c r="AO36"/>
  <c r="AG252"/>
  <c r="AG250"/>
  <c r="AG248"/>
  <c r="AO248" s="1"/>
  <c r="AG246"/>
  <c r="AO246" s="1"/>
  <c r="AG244"/>
  <c r="AG242"/>
  <c r="AG240"/>
  <c r="AG238"/>
  <c r="AO238" s="1"/>
  <c r="AG236"/>
  <c r="AO236" s="1"/>
  <c r="AG234"/>
  <c r="AG232"/>
  <c r="AO232" s="1"/>
  <c r="AG230"/>
  <c r="AG228"/>
  <c r="AG226"/>
  <c r="AG224"/>
  <c r="AG222"/>
  <c r="AG220"/>
  <c r="AI220" s="1"/>
  <c r="AG218"/>
  <c r="AG216"/>
  <c r="AO216" s="1"/>
  <c r="AG214"/>
  <c r="AI214" s="1"/>
  <c r="AG212"/>
  <c r="AI212" s="1"/>
  <c r="AG210"/>
  <c r="AG208"/>
  <c r="AJ208" s="1"/>
  <c r="AG206"/>
  <c r="AI206" s="1"/>
  <c r="AG204"/>
  <c r="AO204" s="1"/>
  <c r="AG202"/>
  <c r="AG200"/>
  <c r="AO200" s="1"/>
  <c r="AG198"/>
  <c r="AG196"/>
  <c r="AI196" s="1"/>
  <c r="AG194"/>
  <c r="AJ194" s="1"/>
  <c r="AG192"/>
  <c r="AJ192" s="1"/>
  <c r="AG190"/>
  <c r="AI190" s="1"/>
  <c r="AG188"/>
  <c r="AO188" s="1"/>
  <c r="AG186"/>
  <c r="AJ186" s="1"/>
  <c r="AG184"/>
  <c r="AO184" s="1"/>
  <c r="AF175"/>
  <c r="AH175" s="1"/>
  <c r="AJ175"/>
  <c r="AG175"/>
  <c r="AI175" s="1"/>
  <c r="AK175"/>
  <c r="AL175" s="1"/>
  <c r="AH174"/>
  <c r="AL174"/>
  <c r="AM174" s="1"/>
  <c r="AF167"/>
  <c r="AH167" s="1"/>
  <c r="AG167"/>
  <c r="AI167" s="1"/>
  <c r="AK167"/>
  <c r="AL166"/>
  <c r="AM166" s="1"/>
  <c r="AK162"/>
  <c r="AG161"/>
  <c r="AK161"/>
  <c r="AL161" s="1"/>
  <c r="AM161" s="1"/>
  <c r="AF161"/>
  <c r="AH161" s="1"/>
  <c r="AF97"/>
  <c r="AH97" s="1"/>
  <c r="AJ97"/>
  <c r="AO97"/>
  <c r="AK97"/>
  <c r="AL97" s="1"/>
  <c r="AO240"/>
  <c r="AO224"/>
  <c r="AO208"/>
  <c r="AO192"/>
  <c r="AL252"/>
  <c r="AH250"/>
  <c r="AL250"/>
  <c r="AH248"/>
  <c r="AH246"/>
  <c r="AL246"/>
  <c r="AH244"/>
  <c r="AL244"/>
  <c r="AH242"/>
  <c r="AL242"/>
  <c r="AH240"/>
  <c r="AH238"/>
  <c r="AL238"/>
  <c r="AH234"/>
  <c r="AL234"/>
  <c r="AH232"/>
  <c r="AL232"/>
  <c r="AL230"/>
  <c r="AH228"/>
  <c r="AL228"/>
  <c r="AH226"/>
  <c r="AL226"/>
  <c r="AH224"/>
  <c r="AL224"/>
  <c r="AH222"/>
  <c r="AL222"/>
  <c r="AH220"/>
  <c r="AL220"/>
  <c r="AH218"/>
  <c r="AL218"/>
  <c r="AL216"/>
  <c r="AH214"/>
  <c r="AL214"/>
  <c r="AH210"/>
  <c r="AL210"/>
  <c r="AH208"/>
  <c r="AL208"/>
  <c r="AH206"/>
  <c r="AL206"/>
  <c r="AL204"/>
  <c r="AH202"/>
  <c r="AL202"/>
  <c r="AL200"/>
  <c r="AH198"/>
  <c r="AL198"/>
  <c r="AH196"/>
  <c r="AL196"/>
  <c r="AH194"/>
  <c r="AL194"/>
  <c r="AH192"/>
  <c r="AL192"/>
  <c r="AH190"/>
  <c r="AL190"/>
  <c r="AH188"/>
  <c r="AL188"/>
  <c r="AH186"/>
  <c r="AL186"/>
  <c r="AH184"/>
  <c r="AL184"/>
  <c r="AF173"/>
  <c r="AH173" s="1"/>
  <c r="AG173"/>
  <c r="AJ173" s="1"/>
  <c r="AK173"/>
  <c r="AL173" s="1"/>
  <c r="AO173"/>
  <c r="AH172"/>
  <c r="AL172"/>
  <c r="AF163"/>
  <c r="AH163" s="1"/>
  <c r="AM163"/>
  <c r="AG163"/>
  <c r="AI163" s="1"/>
  <c r="AK163"/>
  <c r="AG155"/>
  <c r="AK155"/>
  <c r="AL155" s="1"/>
  <c r="AM155" s="1"/>
  <c r="AG147"/>
  <c r="AI147" s="1"/>
  <c r="AK147"/>
  <c r="AH147"/>
  <c r="AL147"/>
  <c r="AM147" s="1"/>
  <c r="AF117"/>
  <c r="AH117" s="1"/>
  <c r="AJ117"/>
  <c r="AK117"/>
  <c r="AL117" s="1"/>
  <c r="AO117"/>
  <c r="AK106"/>
  <c r="AL106" s="1"/>
  <c r="AM106" s="1"/>
  <c r="AF89"/>
  <c r="AH89" s="1"/>
  <c r="AJ89"/>
  <c r="AO89"/>
  <c r="AK89"/>
  <c r="AL89" s="1"/>
  <c r="AF70"/>
  <c r="AH70" s="1"/>
  <c r="AK70"/>
  <c r="AL70" s="1"/>
  <c r="AM70" s="1"/>
  <c r="AG70"/>
  <c r="AO70" s="1"/>
  <c r="AG174"/>
  <c r="AK170"/>
  <c r="AL170" s="1"/>
  <c r="AG166"/>
  <c r="AO166" s="1"/>
  <c r="AJ148"/>
  <c r="AG158"/>
  <c r="AO158" s="1"/>
  <c r="AK158"/>
  <c r="AL158" s="1"/>
  <c r="AG150"/>
  <c r="AO150" s="1"/>
  <c r="AK150"/>
  <c r="AL150" s="1"/>
  <c r="AG146"/>
  <c r="AO146" s="1"/>
  <c r="AK146"/>
  <c r="AL146" s="1"/>
  <c r="AG142"/>
  <c r="AO142" s="1"/>
  <c r="AK142"/>
  <c r="AL142" s="1"/>
  <c r="AG138"/>
  <c r="AO138" s="1"/>
  <c r="AK138"/>
  <c r="AM138"/>
  <c r="AG134"/>
  <c r="AO134" s="1"/>
  <c r="AK134"/>
  <c r="AM134"/>
  <c r="AG130"/>
  <c r="AO130" s="1"/>
  <c r="AK130"/>
  <c r="AL130" s="1"/>
  <c r="AG126"/>
  <c r="AO126" s="1"/>
  <c r="AK126"/>
  <c r="AL126" s="1"/>
  <c r="AM126" s="1"/>
  <c r="AK119"/>
  <c r="AL119" s="1"/>
  <c r="AG116"/>
  <c r="AG108"/>
  <c r="AO108" s="1"/>
  <c r="AF103"/>
  <c r="AH103" s="1"/>
  <c r="AJ103"/>
  <c r="AK103"/>
  <c r="AL103" s="1"/>
  <c r="AH100"/>
  <c r="AL100"/>
  <c r="AM100" s="1"/>
  <c r="AG100"/>
  <c r="AF87"/>
  <c r="AH87" s="1"/>
  <c r="AK87"/>
  <c r="AJ79"/>
  <c r="AO79"/>
  <c r="AF71"/>
  <c r="AH71" s="1"/>
  <c r="AI71" s="1"/>
  <c r="AJ71"/>
  <c r="AO71"/>
  <c r="AK71"/>
  <c r="AL71" s="1"/>
  <c r="AF67"/>
  <c r="AH67" s="1"/>
  <c r="AJ67"/>
  <c r="AO67"/>
  <c r="AK67"/>
  <c r="AL67" s="1"/>
  <c r="AM67" s="1"/>
  <c r="AF38"/>
  <c r="AH38" s="1"/>
  <c r="AI38" s="1"/>
  <c r="AJ38"/>
  <c r="AK38"/>
  <c r="AL38" s="1"/>
  <c r="AO38"/>
  <c r="AF10"/>
  <c r="AH10" s="1"/>
  <c r="AK10"/>
  <c r="AL10" s="1"/>
  <c r="AG152"/>
  <c r="AO152" s="1"/>
  <c r="AK152"/>
  <c r="AL152" s="1"/>
  <c r="AM152" s="1"/>
  <c r="AG148"/>
  <c r="AI148" s="1"/>
  <c r="AK148"/>
  <c r="AL148" s="1"/>
  <c r="AG144"/>
  <c r="AO144" s="1"/>
  <c r="AK144"/>
  <c r="AL144" s="1"/>
  <c r="AG140"/>
  <c r="AI140" s="1"/>
  <c r="AK140"/>
  <c r="AL140" s="1"/>
  <c r="AM140" s="1"/>
  <c r="AG136"/>
  <c r="AI136" s="1"/>
  <c r="AK136"/>
  <c r="AL136" s="1"/>
  <c r="AG124"/>
  <c r="AO124" s="1"/>
  <c r="AK124"/>
  <c r="AL124" s="1"/>
  <c r="AM124" s="1"/>
  <c r="AL120"/>
  <c r="AG120"/>
  <c r="AO120" s="1"/>
  <c r="AF115"/>
  <c r="AH115" s="1"/>
  <c r="AK115"/>
  <c r="AL115" s="1"/>
  <c r="AL112"/>
  <c r="AG112"/>
  <c r="AF107"/>
  <c r="AH107" s="1"/>
  <c r="AK107"/>
  <c r="AL107" s="1"/>
  <c r="AL104"/>
  <c r="AG104"/>
  <c r="AF91"/>
  <c r="AH91" s="1"/>
  <c r="AI91" s="1"/>
  <c r="AJ91"/>
  <c r="AO91"/>
  <c r="AK91"/>
  <c r="AL91" s="1"/>
  <c r="AF83"/>
  <c r="AH83" s="1"/>
  <c r="AJ83"/>
  <c r="AO83"/>
  <c r="AK83"/>
  <c r="AF75"/>
  <c r="AH75" s="1"/>
  <c r="AJ75"/>
  <c r="AO75"/>
  <c r="AK75"/>
  <c r="AL75" s="1"/>
  <c r="AF69"/>
  <c r="AH69" s="1"/>
  <c r="AK69"/>
  <c r="AL69" s="1"/>
  <c r="AK60"/>
  <c r="AL60" s="1"/>
  <c r="AF52"/>
  <c r="AH52" s="1"/>
  <c r="AJ52"/>
  <c r="AL52"/>
  <c r="AM52" s="1"/>
  <c r="AK52"/>
  <c r="AO52"/>
  <c r="AF34"/>
  <c r="AH34" s="1"/>
  <c r="AI34" s="1"/>
  <c r="AJ34"/>
  <c r="AK34"/>
  <c r="AL34" s="1"/>
  <c r="AO34"/>
  <c r="AG157"/>
  <c r="AO157" s="1"/>
  <c r="AK157"/>
  <c r="AL157" s="1"/>
  <c r="AM157" s="1"/>
  <c r="AG153"/>
  <c r="AK153"/>
  <c r="AL153" s="1"/>
  <c r="AM153" s="1"/>
  <c r="AG149"/>
  <c r="AK149"/>
  <c r="AL149" s="1"/>
  <c r="AM149" s="1"/>
  <c r="AM145"/>
  <c r="AG145"/>
  <c r="AO145" s="1"/>
  <c r="AK145"/>
  <c r="AM141"/>
  <c r="AG141"/>
  <c r="AK141"/>
  <c r="AM137"/>
  <c r="AG137"/>
  <c r="AK137"/>
  <c r="AG133"/>
  <c r="AO133" s="1"/>
  <c r="AG129"/>
  <c r="AK129"/>
  <c r="AL129" s="1"/>
  <c r="AM129" s="1"/>
  <c r="AG125"/>
  <c r="AK125"/>
  <c r="AL125" s="1"/>
  <c r="AM125" s="1"/>
  <c r="AF121"/>
  <c r="AH121" s="1"/>
  <c r="AJ121"/>
  <c r="AK121"/>
  <c r="AL121" s="1"/>
  <c r="AG118"/>
  <c r="AO118" s="1"/>
  <c r="AF113"/>
  <c r="AH113" s="1"/>
  <c r="AJ113"/>
  <c r="AK113"/>
  <c r="AL113" s="1"/>
  <c r="AM113" s="1"/>
  <c r="AL110"/>
  <c r="AM110" s="1"/>
  <c r="AG110"/>
  <c r="AK105"/>
  <c r="AH102"/>
  <c r="AL102"/>
  <c r="AM102" s="1"/>
  <c r="AG102"/>
  <c r="AJ102" s="1"/>
  <c r="AF93"/>
  <c r="AH93" s="1"/>
  <c r="AJ93"/>
  <c r="AK93"/>
  <c r="AL93" s="1"/>
  <c r="AM93" s="1"/>
  <c r="AF85"/>
  <c r="AH85" s="1"/>
  <c r="AK85"/>
  <c r="AO77"/>
  <c r="AL68"/>
  <c r="AM68" s="1"/>
  <c r="AF68"/>
  <c r="AH68" s="1"/>
  <c r="AK68"/>
  <c r="AG68"/>
  <c r="AF40"/>
  <c r="AH40" s="1"/>
  <c r="AJ40"/>
  <c r="AL40"/>
  <c r="AK40"/>
  <c r="AO40"/>
  <c r="AF20"/>
  <c r="AH20" s="1"/>
  <c r="AJ20"/>
  <c r="AK20"/>
  <c r="AL20" s="1"/>
  <c r="AO20"/>
  <c r="AG160"/>
  <c r="AH152"/>
  <c r="AH148"/>
  <c r="AH144"/>
  <c r="AH140"/>
  <c r="AH136"/>
  <c r="AL83"/>
  <c r="AF62"/>
  <c r="AH62" s="1"/>
  <c r="AJ62"/>
  <c r="AL62"/>
  <c r="AK62"/>
  <c r="AF54"/>
  <c r="AH54" s="1"/>
  <c r="AJ54"/>
  <c r="AL54"/>
  <c r="AK54"/>
  <c r="AF42"/>
  <c r="AH42" s="1"/>
  <c r="AK42"/>
  <c r="AL42" s="1"/>
  <c r="AF26"/>
  <c r="AH26" s="1"/>
  <c r="AL26"/>
  <c r="AK26"/>
  <c r="AF22"/>
  <c r="AH22" s="1"/>
  <c r="AJ22"/>
  <c r="AL22"/>
  <c r="AM22" s="1"/>
  <c r="AK22"/>
  <c r="AF12"/>
  <c r="AH12" s="1"/>
  <c r="AJ12"/>
  <c r="AK12"/>
  <c r="AL12" s="1"/>
  <c r="AG3"/>
  <c r="AO3" s="1"/>
  <c r="AK3"/>
  <c r="AL3" s="1"/>
  <c r="AF3"/>
  <c r="AH3" s="1"/>
  <c r="AG98"/>
  <c r="AO98" s="1"/>
  <c r="AG96"/>
  <c r="AJ96" s="1"/>
  <c r="AG94"/>
  <c r="AG92"/>
  <c r="AG90"/>
  <c r="AJ90" s="1"/>
  <c r="AG88"/>
  <c r="AO88" s="1"/>
  <c r="AG86"/>
  <c r="AJ86" s="1"/>
  <c r="AG84"/>
  <c r="AG82"/>
  <c r="AO82" s="1"/>
  <c r="AG80"/>
  <c r="AJ80" s="1"/>
  <c r="AG78"/>
  <c r="AJ78" s="1"/>
  <c r="AG76"/>
  <c r="AG74"/>
  <c r="AO74" s="1"/>
  <c r="AG72"/>
  <c r="AJ72" s="1"/>
  <c r="AF66"/>
  <c r="AH66" s="1"/>
  <c r="AF58"/>
  <c r="AH58" s="1"/>
  <c r="AJ58"/>
  <c r="AK58"/>
  <c r="AL58" s="1"/>
  <c r="AF50"/>
  <c r="AH50" s="1"/>
  <c r="AJ50"/>
  <c r="AK50"/>
  <c r="AL50" s="1"/>
  <c r="AF46"/>
  <c r="AH46" s="1"/>
  <c r="AK46"/>
  <c r="AL46" s="1"/>
  <c r="AF32"/>
  <c r="AH32" s="1"/>
  <c r="AI32" s="1"/>
  <c r="AJ32"/>
  <c r="AK32"/>
  <c r="AL32" s="1"/>
  <c r="AF18"/>
  <c r="AH18" s="1"/>
  <c r="AJ18"/>
  <c r="AK18"/>
  <c r="AL18" s="1"/>
  <c r="AP18" s="1"/>
  <c r="AF16"/>
  <c r="AH16" s="1"/>
  <c r="AJ16"/>
  <c r="AK16"/>
  <c r="AL16" s="1"/>
  <c r="AF8"/>
  <c r="AH8" s="1"/>
  <c r="AJ8"/>
  <c r="AK8"/>
  <c r="AL8" s="1"/>
  <c r="AL98"/>
  <c r="AM98" s="1"/>
  <c r="AH96"/>
  <c r="AL96"/>
  <c r="AM96" s="1"/>
  <c r="AH92"/>
  <c r="AL92"/>
  <c r="AM92" s="1"/>
  <c r="AL90"/>
  <c r="AM90" s="1"/>
  <c r="AL88"/>
  <c r="AM88" s="1"/>
  <c r="AL86"/>
  <c r="AM86" s="1"/>
  <c r="AH84"/>
  <c r="AL84"/>
  <c r="AM84" s="1"/>
  <c r="AL82"/>
  <c r="AM82" s="1"/>
  <c r="AH80"/>
  <c r="AL80"/>
  <c r="AM80" s="1"/>
  <c r="AH78"/>
  <c r="AL78"/>
  <c r="AM78" s="1"/>
  <c r="AH76"/>
  <c r="AL76"/>
  <c r="AM76" s="1"/>
  <c r="AL72"/>
  <c r="AM72" s="1"/>
  <c r="AF64"/>
  <c r="AH64" s="1"/>
  <c r="AF48"/>
  <c r="AH48" s="1"/>
  <c r="AJ48"/>
  <c r="AK48"/>
  <c r="AL48" s="1"/>
  <c r="AK44"/>
  <c r="AL44" s="1"/>
  <c r="AF30"/>
  <c r="AH30" s="1"/>
  <c r="AJ30"/>
  <c r="AK30"/>
  <c r="AL30" s="1"/>
  <c r="AF14"/>
  <c r="AH14" s="1"/>
  <c r="AJ14"/>
  <c r="AK14"/>
  <c r="AL14" s="1"/>
  <c r="AO62"/>
  <c r="AO54"/>
  <c r="AL63"/>
  <c r="AF63"/>
  <c r="AH63" s="1"/>
  <c r="AL61"/>
  <c r="AF61"/>
  <c r="AH61" s="1"/>
  <c r="AL59"/>
  <c r="AF59"/>
  <c r="AH59" s="1"/>
  <c r="AJ59"/>
  <c r="AL57"/>
  <c r="AF57"/>
  <c r="AH57" s="1"/>
  <c r="AJ57"/>
  <c r="AL55"/>
  <c r="AF55"/>
  <c r="AH55" s="1"/>
  <c r="AJ55"/>
  <c r="AL49"/>
  <c r="AF49"/>
  <c r="AH49" s="1"/>
  <c r="AL45"/>
  <c r="AF45"/>
  <c r="AH45" s="1"/>
  <c r="AJ45"/>
  <c r="AF43"/>
  <c r="AH43" s="1"/>
  <c r="AJ43"/>
  <c r="AL41"/>
  <c r="AF41"/>
  <c r="AH41" s="1"/>
  <c r="AJ41"/>
  <c r="AF39"/>
  <c r="AH39" s="1"/>
  <c r="AJ39"/>
  <c r="AL35"/>
  <c r="AF35"/>
  <c r="AH35" s="1"/>
  <c r="AJ35"/>
  <c r="AL33"/>
  <c r="AF31"/>
  <c r="AH31" s="1"/>
  <c r="AL29"/>
  <c r="AF29"/>
  <c r="AH29" s="1"/>
  <c r="AL27"/>
  <c r="AF27"/>
  <c r="AH27" s="1"/>
  <c r="AJ27"/>
  <c r="AF25"/>
  <c r="AH25" s="1"/>
  <c r="AL21"/>
  <c r="AF21"/>
  <c r="AH21" s="1"/>
  <c r="AJ21"/>
  <c r="AL11"/>
  <c r="AF11"/>
  <c r="AH11" s="1"/>
  <c r="AJ11"/>
  <c r="AF9"/>
  <c r="AH9" s="1"/>
  <c r="AJ9"/>
  <c r="AF6"/>
  <c r="AH6" s="1"/>
  <c r="AJ6"/>
  <c r="AL6"/>
  <c r="AG5"/>
  <c r="AJ5" s="1"/>
  <c r="AK5"/>
  <c r="AL5" s="1"/>
  <c r="AF5"/>
  <c r="AH5" s="1"/>
  <c r="AF4"/>
  <c r="AH4" s="1"/>
  <c r="AJ4"/>
  <c r="AL4"/>
  <c r="AK6"/>
  <c r="L92" i="10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W2" i="11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AA2" i="27"/>
  <c r="AB2"/>
  <c r="W2"/>
  <c r="G3" i="11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"/>
  <c r="K2"/>
  <c r="S3" i="10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W3" i="1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S2" i="10"/>
  <c r="AP8" i="4" l="1"/>
  <c r="AG123"/>
  <c r="AO123" s="1"/>
  <c r="AJ101"/>
  <c r="AF970"/>
  <c r="AH970" s="1"/>
  <c r="AO61"/>
  <c r="AI959"/>
  <c r="AL23"/>
  <c r="AF28"/>
  <c r="AH28" s="1"/>
  <c r="AK123"/>
  <c r="AP364"/>
  <c r="AR364" s="1"/>
  <c r="AL47"/>
  <c r="AL28"/>
  <c r="AP370"/>
  <c r="AR370" s="1"/>
  <c r="AK970"/>
  <c r="AL970" s="1"/>
  <c r="AM970" s="1"/>
  <c r="AO975"/>
  <c r="AF47"/>
  <c r="AH47" s="1"/>
  <c r="AO66"/>
  <c r="AJ961"/>
  <c r="AJ970"/>
  <c r="AO970"/>
  <c r="AJ968"/>
  <c r="AO968"/>
  <c r="AI965"/>
  <c r="AI971"/>
  <c r="AI960"/>
  <c r="AI964"/>
  <c r="AJ964"/>
  <c r="AJ960"/>
  <c r="AI975"/>
  <c r="AN975" s="1"/>
  <c r="AN971"/>
  <c r="AM971"/>
  <c r="AF7"/>
  <c r="AH7" s="1"/>
  <c r="AN7"/>
  <c r="AG320"/>
  <c r="AN320"/>
  <c r="AH542"/>
  <c r="AN542"/>
  <c r="AO693"/>
  <c r="AN693"/>
  <c r="AF708"/>
  <c r="AH708" s="1"/>
  <c r="AN708"/>
  <c r="AF791"/>
  <c r="AH791" s="1"/>
  <c r="AN791"/>
  <c r="AF843"/>
  <c r="AH843" s="1"/>
  <c r="AN843"/>
  <c r="W19"/>
  <c r="AN19"/>
  <c r="AK127"/>
  <c r="AL127" s="1"/>
  <c r="AK133"/>
  <c r="AL133" s="1"/>
  <c r="AM133" s="1"/>
  <c r="AN133"/>
  <c r="AH155"/>
  <c r="AN155"/>
  <c r="AK191"/>
  <c r="AL191" s="1"/>
  <c r="AN191"/>
  <c r="AL316"/>
  <c r="AM316" s="1"/>
  <c r="AN316"/>
  <c r="AF641"/>
  <c r="AH641" s="1"/>
  <c r="AN641"/>
  <c r="AL734"/>
  <c r="AN734"/>
  <c r="AJ784"/>
  <c r="AN784"/>
  <c r="AJ849"/>
  <c r="AN849"/>
  <c r="AF44"/>
  <c r="AH44" s="1"/>
  <c r="AN44"/>
  <c r="AG297"/>
  <c r="AO297" s="1"/>
  <c r="AN297"/>
  <c r="AK306"/>
  <c r="AN306"/>
  <c r="AH314"/>
  <c r="AN314"/>
  <c r="AG360"/>
  <c r="AJ360" s="1"/>
  <c r="AN360"/>
  <c r="AO536"/>
  <c r="AN536"/>
  <c r="AK622"/>
  <c r="AL622" s="1"/>
  <c r="AN622"/>
  <c r="AO732"/>
  <c r="AN732"/>
  <c r="AO776"/>
  <c r="AN776"/>
  <c r="AL820"/>
  <c r="AN820"/>
  <c r="AJ857"/>
  <c r="AN857"/>
  <c r="AM944"/>
  <c r="AN944"/>
  <c r="AL236"/>
  <c r="AN236"/>
  <c r="AO368"/>
  <c r="AN368"/>
  <c r="AG606"/>
  <c r="AN606"/>
  <c r="AF703"/>
  <c r="AH703" s="1"/>
  <c r="AN703"/>
  <c r="AO748"/>
  <c r="AN748"/>
  <c r="AF802"/>
  <c r="AH802" s="1"/>
  <c r="AN802"/>
  <c r="AK838"/>
  <c r="AL838" s="1"/>
  <c r="AN838"/>
  <c r="AG902"/>
  <c r="AO902" s="1"/>
  <c r="AN902"/>
  <c r="AF996"/>
  <c r="AH996" s="1"/>
  <c r="AN996"/>
  <c r="AK25"/>
  <c r="AK43"/>
  <c r="AN43"/>
  <c r="W124"/>
  <c r="W64"/>
  <c r="AN64"/>
  <c r="AK53"/>
  <c r="AK99"/>
  <c r="AL99" s="1"/>
  <c r="AO119"/>
  <c r="AN119"/>
  <c r="AL95"/>
  <c r="AM95" s="1"/>
  <c r="AI962"/>
  <c r="AO972"/>
  <c r="AO971"/>
  <c r="AI968"/>
  <c r="AI970"/>
  <c r="W386"/>
  <c r="AN386"/>
  <c r="W950"/>
  <c r="AN950"/>
  <c r="W131"/>
  <c r="W367"/>
  <c r="AN367"/>
  <c r="AG13"/>
  <c r="AN13"/>
  <c r="W23"/>
  <c r="W123"/>
  <c r="W47"/>
  <c r="AL87"/>
  <c r="AM87" s="1"/>
  <c r="W118"/>
  <c r="AL85"/>
  <c r="AM85" s="1"/>
  <c r="W960"/>
  <c r="AN960"/>
  <c r="W962"/>
  <c r="W964"/>
  <c r="AN964"/>
  <c r="W968"/>
  <c r="AN968"/>
  <c r="W970"/>
  <c r="AN970"/>
  <c r="W972"/>
  <c r="AO974"/>
  <c r="AF701"/>
  <c r="AH701" s="1"/>
  <c r="AN701"/>
  <c r="AF956"/>
  <c r="AN956"/>
  <c r="AF809"/>
  <c r="AH809" s="1"/>
  <c r="AN809"/>
  <c r="AO689"/>
  <c r="AN689"/>
  <c r="AK29"/>
  <c r="W114"/>
  <c r="W135"/>
  <c r="W109"/>
  <c r="W86"/>
  <c r="W69"/>
  <c r="AO960"/>
  <c r="AO962"/>
  <c r="AI972"/>
  <c r="AN972" s="1"/>
  <c r="AI973"/>
  <c r="AJ973"/>
  <c r="AH81"/>
  <c r="AN81"/>
  <c r="AK322"/>
  <c r="AL322" s="1"/>
  <c r="AN322"/>
  <c r="AK56"/>
  <c r="AL56" s="1"/>
  <c r="AN56"/>
  <c r="AG128"/>
  <c r="AO128" s="1"/>
  <c r="W139"/>
  <c r="AK276"/>
  <c r="AL276" s="1"/>
  <c r="AN276"/>
  <c r="AK317"/>
  <c r="AL317" s="1"/>
  <c r="AN317"/>
  <c r="AO416"/>
  <c r="AN416"/>
  <c r="AJ225"/>
  <c r="AN225"/>
  <c r="AL307"/>
  <c r="AN307"/>
  <c r="AF384"/>
  <c r="AH384" s="1"/>
  <c r="AN384"/>
  <c r="AF744"/>
  <c r="AH744" s="1"/>
  <c r="AN744"/>
  <c r="AJ782"/>
  <c r="AN782"/>
  <c r="AF65"/>
  <c r="AH65" s="1"/>
  <c r="AK251"/>
  <c r="AL251" s="1"/>
  <c r="AN251"/>
  <c r="AK291"/>
  <c r="AL291" s="1"/>
  <c r="AN291"/>
  <c r="W412"/>
  <c r="AN412"/>
  <c r="AL710"/>
  <c r="AN710"/>
  <c r="W768"/>
  <c r="AN768"/>
  <c r="W839"/>
  <c r="AN839"/>
  <c r="AK936"/>
  <c r="AN936"/>
  <c r="AK997"/>
  <c r="AN997"/>
  <c r="W31"/>
  <c r="W77"/>
  <c r="AN77"/>
  <c r="W132"/>
  <c r="W60"/>
  <c r="W106"/>
  <c r="W51"/>
  <c r="W961"/>
  <c r="W965"/>
  <c r="AN965"/>
  <c r="W973"/>
  <c r="AO964"/>
  <c r="AI974"/>
  <c r="AN974" s="1"/>
  <c r="AJ962"/>
  <c r="AN962" s="1"/>
  <c r="AI961"/>
  <c r="AN961" s="1"/>
  <c r="AI963"/>
  <c r="AJ963"/>
  <c r="AN963" s="1"/>
  <c r="AG64"/>
  <c r="AI64" s="1"/>
  <c r="AL51"/>
  <c r="AM51" s="1"/>
  <c r="AI30"/>
  <c r="AH77"/>
  <c r="AL105"/>
  <c r="AM105" s="1"/>
  <c r="AF51"/>
  <c r="AH51" s="1"/>
  <c r="AJ63"/>
  <c r="AJ64"/>
  <c r="AM77"/>
  <c r="AF77"/>
  <c r="AF105"/>
  <c r="AH105" s="1"/>
  <c r="AF99"/>
  <c r="AH99" s="1"/>
  <c r="AJ115"/>
  <c r="AK132"/>
  <c r="AL132" s="1"/>
  <c r="AO10"/>
  <c r="AF95"/>
  <c r="AH95" s="1"/>
  <c r="AF119"/>
  <c r="AH119" s="1"/>
  <c r="AH236"/>
  <c r="AG127"/>
  <c r="AJ127" s="1"/>
  <c r="AK314"/>
  <c r="AL314" s="1"/>
  <c r="AK316"/>
  <c r="AL368"/>
  <c r="AP484"/>
  <c r="AR484" s="1"/>
  <c r="AO191"/>
  <c r="AP191" s="1"/>
  <c r="AR191" s="1"/>
  <c r="AG306"/>
  <c r="AJ306" s="1"/>
  <c r="AO944"/>
  <c r="AK952"/>
  <c r="AK641"/>
  <c r="AL641" s="1"/>
  <c r="AP641" s="1"/>
  <c r="AL708"/>
  <c r="AF732"/>
  <c r="AF784"/>
  <c r="AH784" s="1"/>
  <c r="AF838"/>
  <c r="AH838" s="1"/>
  <c r="AI765"/>
  <c r="AI837"/>
  <c r="AF849"/>
  <c r="AI881"/>
  <c r="AK51"/>
  <c r="AO710"/>
  <c r="AG132"/>
  <c r="AO132" s="1"/>
  <c r="AP573"/>
  <c r="AR573" s="1"/>
  <c r="AL25"/>
  <c r="AL31"/>
  <c r="AL43"/>
  <c r="AL53"/>
  <c r="AM53" s="1"/>
  <c r="AK64"/>
  <c r="AL64" s="1"/>
  <c r="AJ26"/>
  <c r="AK77"/>
  <c r="AL77" s="1"/>
  <c r="AP77" s="1"/>
  <c r="AJ77"/>
  <c r="AF60"/>
  <c r="AH60" s="1"/>
  <c r="AK95"/>
  <c r="AJ119"/>
  <c r="AG106"/>
  <c r="AO106" s="1"/>
  <c r="AP106" s="1"/>
  <c r="AF368"/>
  <c r="AH368" s="1"/>
  <c r="AI490"/>
  <c r="AI363"/>
  <c r="AI409"/>
  <c r="AI423"/>
  <c r="AI377"/>
  <c r="AH536"/>
  <c r="AK857"/>
  <c r="AL857" s="1"/>
  <c r="AK944"/>
  <c r="AG952"/>
  <c r="AI952" s="1"/>
  <c r="AJ732"/>
  <c r="AF734"/>
  <c r="AH734" s="1"/>
  <c r="AL776"/>
  <c r="AI834"/>
  <c r="AM952"/>
  <c r="AF693"/>
  <c r="AH693" s="1"/>
  <c r="AI785"/>
  <c r="AG31"/>
  <c r="AJ31" s="1"/>
  <c r="AO86"/>
  <c r="AP86" s="1"/>
  <c r="AF114"/>
  <c r="AH114" s="1"/>
  <c r="AO78"/>
  <c r="AF135"/>
  <c r="AH135" s="1"/>
  <c r="AO90"/>
  <c r="AP90" s="1"/>
  <c r="AO80"/>
  <c r="AP119"/>
  <c r="AF124"/>
  <c r="AH124" s="1"/>
  <c r="AK86"/>
  <c r="AF106"/>
  <c r="AH106" s="1"/>
  <c r="AK118"/>
  <c r="AL118" s="1"/>
  <c r="AM118" s="1"/>
  <c r="W53"/>
  <c r="AG53"/>
  <c r="AJ53" s="1"/>
  <c r="W99"/>
  <c r="AG99"/>
  <c r="W107"/>
  <c r="AG107"/>
  <c r="W119"/>
  <c r="AG119"/>
  <c r="AI119" s="1"/>
  <c r="AJ100"/>
  <c r="AG77"/>
  <c r="AI77" s="1"/>
  <c r="AF123"/>
  <c r="AH123" s="1"/>
  <c r="AF132"/>
  <c r="AH132" s="1"/>
  <c r="AG47"/>
  <c r="AG109"/>
  <c r="AG51"/>
  <c r="W85"/>
  <c r="AG85"/>
  <c r="W105"/>
  <c r="AG105"/>
  <c r="AJ105" s="1"/>
  <c r="AO100"/>
  <c r="AG60"/>
  <c r="W46"/>
  <c r="AG46"/>
  <c r="W87"/>
  <c r="AG87"/>
  <c r="AG69"/>
  <c r="W43"/>
  <c r="AG43"/>
  <c r="AI43" s="1"/>
  <c r="W95"/>
  <c r="AG95"/>
  <c r="W25"/>
  <c r="AC17" i="7"/>
  <c r="AC9"/>
  <c r="AC29"/>
  <c r="Y18" i="27"/>
  <c r="AC55" i="7"/>
  <c r="AK23" i="4"/>
  <c r="AG23"/>
  <c r="AK31"/>
  <c r="W28"/>
  <c r="AG28"/>
  <c r="AG25"/>
  <c r="W29"/>
  <c r="AG29"/>
  <c r="AC82" i="7"/>
  <c r="AC71"/>
  <c r="AF13" i="4"/>
  <c r="AH13" s="1"/>
  <c r="AP268"/>
  <c r="AR268" s="1"/>
  <c r="AG139"/>
  <c r="AL412"/>
  <c r="AF768"/>
  <c r="AH768" s="1"/>
  <c r="AP999"/>
  <c r="AR999" s="1"/>
  <c r="AI694"/>
  <c r="AC62" i="7"/>
  <c r="AC78"/>
  <c r="AC51"/>
  <c r="AC67"/>
  <c r="AC85"/>
  <c r="AI832" i="4"/>
  <c r="X145" i="27"/>
  <c r="AC58" i="7"/>
  <c r="AC74"/>
  <c r="AC90"/>
  <c r="AC63"/>
  <c r="AC79"/>
  <c r="AP446" i="4"/>
  <c r="AR446" s="1"/>
  <c r="AP504"/>
  <c r="AC54" i="7"/>
  <c r="AC70"/>
  <c r="AC86"/>
  <c r="AC59"/>
  <c r="AC75"/>
  <c r="AO13" i="4"/>
  <c r="AJ13"/>
  <c r="AG768"/>
  <c r="AI768" s="1"/>
  <c r="AC155" i="7"/>
  <c r="AC52"/>
  <c r="AC56"/>
  <c r="AC60"/>
  <c r="AC68"/>
  <c r="AC72"/>
  <c r="AC76"/>
  <c r="AC80"/>
  <c r="AC84"/>
  <c r="AC88"/>
  <c r="AC92"/>
  <c r="AC53"/>
  <c r="AC57"/>
  <c r="AC61"/>
  <c r="AC65"/>
  <c r="AC69"/>
  <c r="AC73"/>
  <c r="AC77"/>
  <c r="AC81"/>
  <c r="AC89"/>
  <c r="X30" i="27"/>
  <c r="AL693" i="4"/>
  <c r="AP693" s="1"/>
  <c r="AR693" s="1"/>
  <c r="AJ703"/>
  <c r="AJ791"/>
  <c r="AF857"/>
  <c r="AF776"/>
  <c r="AH776" s="1"/>
  <c r="AJ820"/>
  <c r="AK542"/>
  <c r="AL542" s="1"/>
  <c r="AM849"/>
  <c r="AH857"/>
  <c r="AP927"/>
  <c r="AR927" s="1"/>
  <c r="AP971"/>
  <c r="AR971" s="1"/>
  <c r="AJ693"/>
  <c r="AL791"/>
  <c r="AI16"/>
  <c r="AP9"/>
  <c r="AC186" i="7"/>
  <c r="AC83"/>
  <c r="AC87"/>
  <c r="X118" i="27"/>
  <c r="X147"/>
  <c r="Y10"/>
  <c r="Y38"/>
  <c r="Y46"/>
  <c r="Y58"/>
  <c r="AC185" i="7"/>
  <c r="AC324"/>
  <c r="AC12"/>
  <c r="AC16"/>
  <c r="AC190"/>
  <c r="AC194"/>
  <c r="AC11"/>
  <c r="AC19"/>
  <c r="AC95"/>
  <c r="AC139"/>
  <c r="AC138"/>
  <c r="AC140"/>
  <c r="AC14"/>
  <c r="AC18"/>
  <c r="AC94"/>
  <c r="AC188"/>
  <c r="AC192"/>
  <c r="AC196"/>
  <c r="AC10"/>
  <c r="AC172"/>
  <c r="AC168"/>
  <c r="AC20"/>
  <c r="AC326"/>
  <c r="AC260"/>
  <c r="AC28"/>
  <c r="AC148"/>
  <c r="AC152"/>
  <c r="AC156"/>
  <c r="AC282"/>
  <c r="AC322"/>
  <c r="AC3"/>
  <c r="AC7"/>
  <c r="AC23"/>
  <c r="AC27"/>
  <c r="AC31"/>
  <c r="AC151"/>
  <c r="AC144"/>
  <c r="AC320"/>
  <c r="AC4"/>
  <c r="AC146"/>
  <c r="AC43"/>
  <c r="AC280"/>
  <c r="AC2"/>
  <c r="AC8"/>
  <c r="AC30"/>
  <c r="AC150"/>
  <c r="AC154"/>
  <c r="AC284"/>
  <c r="AC5"/>
  <c r="AC21"/>
  <c r="AC25"/>
  <c r="AC147"/>
  <c r="AC22"/>
  <c r="AC248"/>
  <c r="AC331"/>
  <c r="J3" i="11"/>
  <c r="J9"/>
  <c r="AG7" i="4"/>
  <c r="AJ7" s="1"/>
  <c r="W7"/>
  <c r="AK230"/>
  <c r="W230"/>
  <c r="AF320"/>
  <c r="AH320" s="1"/>
  <c r="W320"/>
  <c r="AF542"/>
  <c r="W542"/>
  <c r="AG693"/>
  <c r="AI693" s="1"/>
  <c r="W693"/>
  <c r="AG708"/>
  <c r="AI708" s="1"/>
  <c r="W708"/>
  <c r="AG791"/>
  <c r="AI791" s="1"/>
  <c r="W791"/>
  <c r="AG843"/>
  <c r="AI843" s="1"/>
  <c r="W843"/>
  <c r="AH952"/>
  <c r="W952"/>
  <c r="AF127"/>
  <c r="AH127" s="1"/>
  <c r="W127"/>
  <c r="AF133"/>
  <c r="AH133" s="1"/>
  <c r="W133"/>
  <c r="AF155"/>
  <c r="W155"/>
  <c r="AG191"/>
  <c r="AI191" s="1"/>
  <c r="W191"/>
  <c r="AF316"/>
  <c r="W316"/>
  <c r="AG415"/>
  <c r="AI415" s="1"/>
  <c r="W415"/>
  <c r="AG641"/>
  <c r="AI641" s="1"/>
  <c r="W641"/>
  <c r="AK734"/>
  <c r="W734"/>
  <c r="AG784"/>
  <c r="AI784" s="1"/>
  <c r="W784"/>
  <c r="AO849"/>
  <c r="W849"/>
  <c r="AG44"/>
  <c r="AJ44" s="1"/>
  <c r="W44"/>
  <c r="AF297"/>
  <c r="AH297" s="1"/>
  <c r="W297"/>
  <c r="AF306"/>
  <c r="W306"/>
  <c r="AF314"/>
  <c r="W314"/>
  <c r="AF360"/>
  <c r="AH360" s="1"/>
  <c r="W360"/>
  <c r="AF536"/>
  <c r="W536"/>
  <c r="AF622"/>
  <c r="AH622" s="1"/>
  <c r="W622"/>
  <c r="AG732"/>
  <c r="AI732" s="1"/>
  <c r="W732"/>
  <c r="AK776"/>
  <c r="W776"/>
  <c r="AK820"/>
  <c r="W820"/>
  <c r="AG857"/>
  <c r="AI857" s="1"/>
  <c r="W857"/>
  <c r="AH944"/>
  <c r="W944"/>
  <c r="AG42"/>
  <c r="AI42" s="1"/>
  <c r="W42"/>
  <c r="AK236"/>
  <c r="W236"/>
  <c r="AF290"/>
  <c r="AH290" s="1"/>
  <c r="W290"/>
  <c r="AG368"/>
  <c r="AI368" s="1"/>
  <c r="W368"/>
  <c r="AF606"/>
  <c r="AH606" s="1"/>
  <c r="W606"/>
  <c r="AG703"/>
  <c r="AI703" s="1"/>
  <c r="W703"/>
  <c r="AG748"/>
  <c r="AI748" s="1"/>
  <c r="W748"/>
  <c r="AK802"/>
  <c r="AL802" s="1"/>
  <c r="W802"/>
  <c r="AG838"/>
  <c r="AI838" s="1"/>
  <c r="W838"/>
  <c r="AF902"/>
  <c r="AH902" s="1"/>
  <c r="W902"/>
  <c r="AK229"/>
  <c r="AL229" s="1"/>
  <c r="W229"/>
  <c r="AG318"/>
  <c r="W318"/>
  <c r="AG687"/>
  <c r="AI687" s="1"/>
  <c r="W687"/>
  <c r="AG702"/>
  <c r="W702"/>
  <c r="AO771"/>
  <c r="W771"/>
  <c r="AO825"/>
  <c r="W825"/>
  <c r="AG15"/>
  <c r="AO15" s="1"/>
  <c r="W15"/>
  <c r="AK122"/>
  <c r="AL122" s="1"/>
  <c r="AM122" s="1"/>
  <c r="W122"/>
  <c r="AG154"/>
  <c r="AO154" s="1"/>
  <c r="W154"/>
  <c r="AJ177"/>
  <c r="W177"/>
  <c r="AH281"/>
  <c r="W281"/>
  <c r="AG374"/>
  <c r="W374"/>
  <c r="AK462"/>
  <c r="AL462" s="1"/>
  <c r="W462"/>
  <c r="AK733"/>
  <c r="W733"/>
  <c r="AG778"/>
  <c r="AI778" s="1"/>
  <c r="W778"/>
  <c r="AG830"/>
  <c r="AI830" s="1"/>
  <c r="W830"/>
  <c r="AG24"/>
  <c r="AO24" s="1"/>
  <c r="W24"/>
  <c r="AH273"/>
  <c r="W273"/>
  <c r="AG304"/>
  <c r="AO304" s="1"/>
  <c r="W304"/>
  <c r="AK312"/>
  <c r="AL312" s="1"/>
  <c r="W312"/>
  <c r="AG358"/>
  <c r="W358"/>
  <c r="AG414"/>
  <c r="W414"/>
  <c r="AK618"/>
  <c r="AL618" s="1"/>
  <c r="W618"/>
  <c r="AK690"/>
  <c r="W690"/>
  <c r="AK775"/>
  <c r="W775"/>
  <c r="AG804"/>
  <c r="W804"/>
  <c r="AG856"/>
  <c r="AI856" s="1"/>
  <c r="W856"/>
  <c r="AH940"/>
  <c r="W940"/>
  <c r="AG37"/>
  <c r="AJ37" s="1"/>
  <c r="W37"/>
  <c r="AK182"/>
  <c r="AL182" s="1"/>
  <c r="W182"/>
  <c r="AH287"/>
  <c r="W287"/>
  <c r="AK602"/>
  <c r="W602"/>
  <c r="AG696"/>
  <c r="W696"/>
  <c r="AK747"/>
  <c r="W747"/>
  <c r="AG788"/>
  <c r="W788"/>
  <c r="AG827"/>
  <c r="W827"/>
  <c r="AM879"/>
  <c r="W879"/>
  <c r="AL988"/>
  <c r="AM988" s="1"/>
  <c r="W988"/>
  <c r="AG205"/>
  <c r="W205"/>
  <c r="AF283"/>
  <c r="AH283" s="1"/>
  <c r="W283"/>
  <c r="AF352"/>
  <c r="AH352" s="1"/>
  <c r="W352"/>
  <c r="AG686"/>
  <c r="W686"/>
  <c r="AG701"/>
  <c r="AI701" s="1"/>
  <c r="W701"/>
  <c r="AK760"/>
  <c r="W760"/>
  <c r="AG793"/>
  <c r="AI793" s="1"/>
  <c r="W793"/>
  <c r="AG912"/>
  <c r="W912"/>
  <c r="AG956"/>
  <c r="AI956" s="1"/>
  <c r="W956"/>
  <c r="AG79"/>
  <c r="AI79" s="1"/>
  <c r="W79"/>
  <c r="AF129"/>
  <c r="AH129" s="1"/>
  <c r="W129"/>
  <c r="AF143"/>
  <c r="W143"/>
  <c r="AF162"/>
  <c r="AH162" s="1"/>
  <c r="W162"/>
  <c r="AF279"/>
  <c r="W279"/>
  <c r="AF347"/>
  <c r="W347"/>
  <c r="AG420"/>
  <c r="AI420" s="1"/>
  <c r="W420"/>
  <c r="AG698"/>
  <c r="AI698" s="1"/>
  <c r="W698"/>
  <c r="AG758"/>
  <c r="AI758" s="1"/>
  <c r="W758"/>
  <c r="AG809"/>
  <c r="AI809" s="1"/>
  <c r="W809"/>
  <c r="AF922"/>
  <c r="AH922" s="1"/>
  <c r="W922"/>
  <c r="AG247"/>
  <c r="W247"/>
  <c r="AF302"/>
  <c r="AH302" s="1"/>
  <c r="W302"/>
  <c r="AF310"/>
  <c r="AH310" s="1"/>
  <c r="W310"/>
  <c r="AF336"/>
  <c r="W336"/>
  <c r="AG408"/>
  <c r="AI408" s="1"/>
  <c r="W408"/>
  <c r="AG584"/>
  <c r="W584"/>
  <c r="AG679"/>
  <c r="AI679" s="1"/>
  <c r="W679"/>
  <c r="AG749"/>
  <c r="AI749" s="1"/>
  <c r="W749"/>
  <c r="AK795"/>
  <c r="W795"/>
  <c r="AG822"/>
  <c r="W822"/>
  <c r="AG895"/>
  <c r="AO895" s="1"/>
  <c r="W895"/>
  <c r="AG33"/>
  <c r="AJ33" s="1"/>
  <c r="W33"/>
  <c r="AG111"/>
  <c r="AJ111" s="1"/>
  <c r="W111"/>
  <c r="AF286"/>
  <c r="AH286" s="1"/>
  <c r="W286"/>
  <c r="AF326"/>
  <c r="AH326" s="1"/>
  <c r="W326"/>
  <c r="AG418"/>
  <c r="W418"/>
  <c r="AG689"/>
  <c r="AI689" s="1"/>
  <c r="W689"/>
  <c r="AG725"/>
  <c r="AI725" s="1"/>
  <c r="W725"/>
  <c r="AG787"/>
  <c r="AI787" s="1"/>
  <c r="W787"/>
  <c r="AG819"/>
  <c r="W819"/>
  <c r="AG867"/>
  <c r="AI867" s="1"/>
  <c r="W867"/>
  <c r="AF978"/>
  <c r="W978"/>
  <c r="AF81"/>
  <c r="W81"/>
  <c r="AG262"/>
  <c r="AO262" s="1"/>
  <c r="W262"/>
  <c r="AH322"/>
  <c r="W322"/>
  <c r="AJ655"/>
  <c r="W655"/>
  <c r="AG700"/>
  <c r="AI700" s="1"/>
  <c r="W700"/>
  <c r="AG730"/>
  <c r="W730"/>
  <c r="AF792"/>
  <c r="AH792" s="1"/>
  <c r="W792"/>
  <c r="AG889"/>
  <c r="AO889" s="1"/>
  <c r="W889"/>
  <c r="AL954"/>
  <c r="AP954" s="1"/>
  <c r="AR954" s="1"/>
  <c r="W954"/>
  <c r="AF56"/>
  <c r="AH56" s="1"/>
  <c r="W56"/>
  <c r="AK128"/>
  <c r="AL128" s="1"/>
  <c r="AP128" s="1"/>
  <c r="W128"/>
  <c r="AG156"/>
  <c r="AO156" s="1"/>
  <c r="W156"/>
  <c r="AF276"/>
  <c r="AH276" s="1"/>
  <c r="W276"/>
  <c r="AF317"/>
  <c r="W317"/>
  <c r="AG416"/>
  <c r="W416"/>
  <c r="AG692"/>
  <c r="W692"/>
  <c r="AJ757"/>
  <c r="W757"/>
  <c r="AG800"/>
  <c r="W800"/>
  <c r="AK898"/>
  <c r="W898"/>
  <c r="AG225"/>
  <c r="W225"/>
  <c r="AH300"/>
  <c r="W300"/>
  <c r="AK307"/>
  <c r="W307"/>
  <c r="AG333"/>
  <c r="AI333" s="1"/>
  <c r="W333"/>
  <c r="AG384"/>
  <c r="AI384" s="1"/>
  <c r="W384"/>
  <c r="AK582"/>
  <c r="AL582" s="1"/>
  <c r="W582"/>
  <c r="AK630"/>
  <c r="AL630" s="1"/>
  <c r="AM630" s="1"/>
  <c r="W630"/>
  <c r="AG744"/>
  <c r="AI744" s="1"/>
  <c r="W744"/>
  <c r="AG782"/>
  <c r="W782"/>
  <c r="AK821"/>
  <c r="W821"/>
  <c r="AL893"/>
  <c r="W893"/>
  <c r="AG17"/>
  <c r="AJ17" s="1"/>
  <c r="W17"/>
  <c r="AG65"/>
  <c r="AO65" s="1"/>
  <c r="W65"/>
  <c r="AF251"/>
  <c r="AH251" s="1"/>
  <c r="W251"/>
  <c r="AF291"/>
  <c r="W291"/>
  <c r="AG616"/>
  <c r="AO616" s="1"/>
  <c r="W616"/>
  <c r="AJ710"/>
  <c r="W710"/>
  <c r="AG803"/>
  <c r="W803"/>
  <c r="AF936"/>
  <c r="W936"/>
  <c r="AK13"/>
  <c r="AL13" s="1"/>
  <c r="AM13" s="1"/>
  <c r="W13"/>
  <c r="AC193" i="7"/>
  <c r="AG630" i="4"/>
  <c r="AR869"/>
  <c r="AF954"/>
  <c r="AF692"/>
  <c r="AH692" s="1"/>
  <c r="AF700"/>
  <c r="AH700" s="1"/>
  <c r="AF730"/>
  <c r="AH730" s="1"/>
  <c r="AF800"/>
  <c r="AH800" s="1"/>
  <c r="AH893"/>
  <c r="AM655"/>
  <c r="AI715"/>
  <c r="AO744"/>
  <c r="AG771"/>
  <c r="AO784"/>
  <c r="AK902"/>
  <c r="AG776"/>
  <c r="AI776" s="1"/>
  <c r="AG820"/>
  <c r="AI820" s="1"/>
  <c r="AC283" i="7"/>
  <c r="AC143"/>
  <c r="AC169"/>
  <c r="X153" i="27"/>
  <c r="AC145" i="7"/>
  <c r="AC149"/>
  <c r="AC153"/>
  <c r="AC167"/>
  <c r="AC171"/>
  <c r="AC281"/>
  <c r="AC285"/>
  <c r="X141" i="27"/>
  <c r="X159"/>
  <c r="X86"/>
  <c r="X110"/>
  <c r="Y22"/>
  <c r="X151"/>
  <c r="Y90"/>
  <c r="X149"/>
  <c r="AC187" i="7"/>
  <c r="AC191"/>
  <c r="AC195"/>
  <c r="AC323"/>
  <c r="AC321"/>
  <c r="AC325"/>
  <c r="AC224"/>
  <c r="AC226"/>
  <c r="AC228"/>
  <c r="AC230"/>
  <c r="AC232"/>
  <c r="AC234"/>
  <c r="AC236"/>
  <c r="AC225"/>
  <c r="AC227"/>
  <c r="AC229"/>
  <c r="AC231"/>
  <c r="AC233"/>
  <c r="AC235"/>
  <c r="AC237"/>
  <c r="AC294"/>
  <c r="AC296"/>
  <c r="AC298"/>
  <c r="AC300"/>
  <c r="AC302"/>
  <c r="AC304"/>
  <c r="AC306"/>
  <c r="AC295"/>
  <c r="AC297"/>
  <c r="AC299"/>
  <c r="AC301"/>
  <c r="AC303"/>
  <c r="AC305"/>
  <c r="AC250"/>
  <c r="AC252"/>
  <c r="AC254"/>
  <c r="AC256"/>
  <c r="AC258"/>
  <c r="AC249"/>
  <c r="AC251"/>
  <c r="AC253"/>
  <c r="AC255"/>
  <c r="AC257"/>
  <c r="AC259"/>
  <c r="AC34"/>
  <c r="AC38"/>
  <c r="AC40"/>
  <c r="AC42"/>
  <c r="AC33"/>
  <c r="AC35"/>
  <c r="AC37"/>
  <c r="AC41"/>
  <c r="AC274"/>
  <c r="AC276"/>
  <c r="AC278"/>
  <c r="AC273"/>
  <c r="AC275"/>
  <c r="AC277"/>
  <c r="AC279"/>
  <c r="AC142"/>
  <c r="AC141"/>
  <c r="AC96"/>
  <c r="AC98"/>
  <c r="AC100"/>
  <c r="AC102"/>
  <c r="AC104"/>
  <c r="AC97"/>
  <c r="AC99"/>
  <c r="AC101"/>
  <c r="AC103"/>
  <c r="AC158"/>
  <c r="AC160"/>
  <c r="AC162"/>
  <c r="AC164"/>
  <c r="AC166"/>
  <c r="AC157"/>
  <c r="AC159"/>
  <c r="AC161"/>
  <c r="AC163"/>
  <c r="AC165"/>
  <c r="AC220"/>
  <c r="AC222"/>
  <c r="AC219"/>
  <c r="AC221"/>
  <c r="AC223"/>
  <c r="AC238"/>
  <c r="AC240"/>
  <c r="AC242"/>
  <c r="AC244"/>
  <c r="AC246"/>
  <c r="AC239"/>
  <c r="AC241"/>
  <c r="AC243"/>
  <c r="AC245"/>
  <c r="AC247"/>
  <c r="AC262"/>
  <c r="AC264"/>
  <c r="AC266"/>
  <c r="AC268"/>
  <c r="AC270"/>
  <c r="AC272"/>
  <c r="AC261"/>
  <c r="AC263"/>
  <c r="AC265"/>
  <c r="AC267"/>
  <c r="AC269"/>
  <c r="AC271"/>
  <c r="AC174"/>
  <c r="AC176"/>
  <c r="AC178"/>
  <c r="AC180"/>
  <c r="AC182"/>
  <c r="AC184"/>
  <c r="AC175"/>
  <c r="AC177"/>
  <c r="AC179"/>
  <c r="AC181"/>
  <c r="AC183"/>
  <c r="AC328"/>
  <c r="AC327"/>
  <c r="AC329"/>
  <c r="AC198"/>
  <c r="AC200"/>
  <c r="AC197"/>
  <c r="AC199"/>
  <c r="AC214"/>
  <c r="AC211"/>
  <c r="AC208"/>
  <c r="AC210"/>
  <c r="AC216"/>
  <c r="AC218"/>
  <c r="AC209"/>
  <c r="AC215"/>
  <c r="AC217"/>
  <c r="AC126"/>
  <c r="AC128"/>
  <c r="AC130"/>
  <c r="AC132"/>
  <c r="AC134"/>
  <c r="AC136"/>
  <c r="AC127"/>
  <c r="AC129"/>
  <c r="AC131"/>
  <c r="AC133"/>
  <c r="AC135"/>
  <c r="AC137"/>
  <c r="AC106"/>
  <c r="AC105"/>
  <c r="AC107"/>
  <c r="AC286"/>
  <c r="AC288"/>
  <c r="AC290"/>
  <c r="AC292"/>
  <c r="AC287"/>
  <c r="AC289"/>
  <c r="AC291"/>
  <c r="AC293"/>
  <c r="AC308"/>
  <c r="AC310"/>
  <c r="AC312"/>
  <c r="AC314"/>
  <c r="AC316"/>
  <c r="AC318"/>
  <c r="AC307"/>
  <c r="AC309"/>
  <c r="AC311"/>
  <c r="AC313"/>
  <c r="AC315"/>
  <c r="AC317"/>
  <c r="AC319"/>
  <c r="AC202"/>
  <c r="AC204"/>
  <c r="AC206"/>
  <c r="AC201"/>
  <c r="AC203"/>
  <c r="AC205"/>
  <c r="AC207"/>
  <c r="AC213"/>
  <c r="AJ3" i="4"/>
  <c r="AF19"/>
  <c r="AH19" s="1"/>
  <c r="AF33"/>
  <c r="AH33" s="1"/>
  <c r="AG19"/>
  <c r="AO19" s="1"/>
  <c r="X82" i="27"/>
  <c r="Y100"/>
  <c r="Y56"/>
  <c r="AP66" i="4"/>
  <c r="AP442"/>
  <c r="AP885"/>
  <c r="AR885" s="1"/>
  <c r="AP965"/>
  <c r="AR965" s="1"/>
  <c r="AJ552"/>
  <c r="AM79"/>
  <c r="AK111"/>
  <c r="AL162"/>
  <c r="AM162" s="1"/>
  <c r="AO143"/>
  <c r="AK283"/>
  <c r="AL283" s="1"/>
  <c r="AM283" s="1"/>
  <c r="AG286"/>
  <c r="AI286" s="1"/>
  <c r="AH336"/>
  <c r="AG352"/>
  <c r="AI352" s="1"/>
  <c r="AL408"/>
  <c r="AL418"/>
  <c r="AJ584"/>
  <c r="AH584"/>
  <c r="AK922"/>
  <c r="AK956"/>
  <c r="AL758"/>
  <c r="AL822"/>
  <c r="AF819"/>
  <c r="AH819" s="1"/>
  <c r="AK79"/>
  <c r="AF79"/>
  <c r="AH79" s="1"/>
  <c r="AF111"/>
  <c r="AH111" s="1"/>
  <c r="AG162"/>
  <c r="AI162" s="1"/>
  <c r="AH143"/>
  <c r="AG279"/>
  <c r="AI279" s="1"/>
  <c r="AG347"/>
  <c r="AF205"/>
  <c r="AH205" s="1"/>
  <c r="AK286"/>
  <c r="AL286" s="1"/>
  <c r="AM286" s="1"/>
  <c r="AK352"/>
  <c r="AL352" s="1"/>
  <c r="AF408"/>
  <c r="AH408" s="1"/>
  <c r="AF418"/>
  <c r="AH418" s="1"/>
  <c r="AG310"/>
  <c r="AJ310" s="1"/>
  <c r="AI442"/>
  <c r="AK584"/>
  <c r="AL584" s="1"/>
  <c r="AF686"/>
  <c r="AH686" s="1"/>
  <c r="AJ698"/>
  <c r="AF758"/>
  <c r="AH758" s="1"/>
  <c r="AF822"/>
  <c r="AH822" s="1"/>
  <c r="AK302"/>
  <c r="AL302" s="1"/>
  <c r="AM302" s="1"/>
  <c r="AJ956"/>
  <c r="AL749"/>
  <c r="AP419"/>
  <c r="AR419" s="1"/>
  <c r="AI729"/>
  <c r="AL793"/>
  <c r="AP653"/>
  <c r="AH279"/>
  <c r="AO822"/>
  <c r="AK758"/>
  <c r="AP436"/>
  <c r="AR436" s="1"/>
  <c r="AP417"/>
  <c r="AR417" s="1"/>
  <c r="AL956"/>
  <c r="AH978"/>
  <c r="AJ679"/>
  <c r="AL689"/>
  <c r="AP689" s="1"/>
  <c r="AL725"/>
  <c r="AL787"/>
  <c r="AF795"/>
  <c r="AH795" s="1"/>
  <c r="AK33"/>
  <c r="AO420"/>
  <c r="AP847"/>
  <c r="AR847" s="1"/>
  <c r="AO819"/>
  <c r="AP953"/>
  <c r="AR953" s="1"/>
  <c r="AM956"/>
  <c r="AF679"/>
  <c r="AH679" s="1"/>
  <c r="AL795"/>
  <c r="AK749"/>
  <c r="AP22"/>
  <c r="AJ229"/>
  <c r="AJ690"/>
  <c r="AO775"/>
  <c r="AO414"/>
  <c r="AP253"/>
  <c r="AR253" s="1"/>
  <c r="AP600"/>
  <c r="AR600" s="1"/>
  <c r="AF825"/>
  <c r="AH825" s="1"/>
  <c r="AF462"/>
  <c r="AH462" s="1"/>
  <c r="AI626"/>
  <c r="AJ895"/>
  <c r="AP891"/>
  <c r="AR891" s="1"/>
  <c r="AG922"/>
  <c r="AO922" s="1"/>
  <c r="AO978"/>
  <c r="AK912"/>
  <c r="AL698"/>
  <c r="AJ758"/>
  <c r="AF760"/>
  <c r="AH760" s="1"/>
  <c r="AI772"/>
  <c r="AL778"/>
  <c r="AI786"/>
  <c r="AJ822"/>
  <c r="AF830"/>
  <c r="AH830" s="1"/>
  <c r="AP973"/>
  <c r="AR973" s="1"/>
  <c r="AL922"/>
  <c r="AM922" s="1"/>
  <c r="AK679"/>
  <c r="AL679" s="1"/>
  <c r="AF689"/>
  <c r="AH689" s="1"/>
  <c r="AJ701"/>
  <c r="AF725"/>
  <c r="AH725" s="1"/>
  <c r="AF749"/>
  <c r="AH749" s="1"/>
  <c r="AF793"/>
  <c r="AH793" s="1"/>
  <c r="AJ809"/>
  <c r="AJ819"/>
  <c r="AO758"/>
  <c r="AK787"/>
  <c r="AO749"/>
  <c r="AO698"/>
  <c r="AO725"/>
  <c r="AK408"/>
  <c r="AG760"/>
  <c r="AI760" s="1"/>
  <c r="AP440"/>
  <c r="AR440" s="1"/>
  <c r="AO584"/>
  <c r="AK867"/>
  <c r="AL867" s="1"/>
  <c r="AK978"/>
  <c r="AF912"/>
  <c r="AH912" s="1"/>
  <c r="AF698"/>
  <c r="AH698" s="1"/>
  <c r="AJ760"/>
  <c r="AG302"/>
  <c r="AJ302" s="1"/>
  <c r="AM978"/>
  <c r="AL978"/>
  <c r="AJ689"/>
  <c r="AL701"/>
  <c r="AJ725"/>
  <c r="AJ749"/>
  <c r="AF787"/>
  <c r="AH787" s="1"/>
  <c r="AJ793"/>
  <c r="AL809"/>
  <c r="AL819"/>
  <c r="AM819" s="1"/>
  <c r="AF867"/>
  <c r="AH867" s="1"/>
  <c r="AO879"/>
  <c r="AK725"/>
  <c r="AO809"/>
  <c r="AO768"/>
  <c r="AO701"/>
  <c r="AL24"/>
  <c r="AM24" s="1"/>
  <c r="AP134"/>
  <c r="AR134" s="1"/>
  <c r="AI172"/>
  <c r="AK177"/>
  <c r="AJ237"/>
  <c r="AP345"/>
  <c r="AI704"/>
  <c r="AL940"/>
  <c r="AL747"/>
  <c r="AG618"/>
  <c r="AJ618" s="1"/>
  <c r="AF15"/>
  <c r="AH15" s="1"/>
  <c r="AP172"/>
  <c r="AR172" s="1"/>
  <c r="AK131"/>
  <c r="AO237"/>
  <c r="AP237" s="1"/>
  <c r="AR237" s="1"/>
  <c r="AG273"/>
  <c r="AO273" s="1"/>
  <c r="AP377"/>
  <c r="AR377" s="1"/>
  <c r="AP877"/>
  <c r="AR877" s="1"/>
  <c r="AJ856"/>
  <c r="AP921"/>
  <c r="AR921" s="1"/>
  <c r="AJ775"/>
  <c r="AO778"/>
  <c r="AP58"/>
  <c r="AG122"/>
  <c r="AO122" s="1"/>
  <c r="AG281"/>
  <c r="AI281" s="1"/>
  <c r="AP632"/>
  <c r="AR632" s="1"/>
  <c r="AI624"/>
  <c r="AP887"/>
  <c r="AR887" s="1"/>
  <c r="AK940"/>
  <c r="AF940"/>
  <c r="AL702"/>
  <c r="AM702" s="1"/>
  <c r="AL733"/>
  <c r="AO827"/>
  <c r="AP915"/>
  <c r="AR915" s="1"/>
  <c r="AP662"/>
  <c r="AR662" s="1"/>
  <c r="AP113"/>
  <c r="AJ768"/>
  <c r="AO708"/>
  <c r="AJ708"/>
  <c r="AO843"/>
  <c r="AJ843"/>
  <c r="AO415"/>
  <c r="AP415" s="1"/>
  <c r="AR415" s="1"/>
  <c r="AJ415"/>
  <c r="AO42"/>
  <c r="AP42" s="1"/>
  <c r="AJ42"/>
  <c r="AO838"/>
  <c r="AP838" s="1"/>
  <c r="AJ838"/>
  <c r="AJ374"/>
  <c r="AO374"/>
  <c r="AJ205"/>
  <c r="AO205"/>
  <c r="AP205" s="1"/>
  <c r="AJ686"/>
  <c r="AO686"/>
  <c r="AJ912"/>
  <c r="AO912"/>
  <c r="AP912" s="1"/>
  <c r="AR912" s="1"/>
  <c r="AO247"/>
  <c r="AP247" s="1"/>
  <c r="AR247" s="1"/>
  <c r="AJ247"/>
  <c r="AO33"/>
  <c r="AP33" s="1"/>
  <c r="AO787"/>
  <c r="AJ787"/>
  <c r="AO867"/>
  <c r="AJ867"/>
  <c r="AL131"/>
  <c r="AM131" s="1"/>
  <c r="AJ81"/>
  <c r="AM225"/>
  <c r="AK318"/>
  <c r="AL318" s="1"/>
  <c r="AM318" s="1"/>
  <c r="AF386"/>
  <c r="AH386" s="1"/>
  <c r="AJ56"/>
  <c r="AH156"/>
  <c r="AK156"/>
  <c r="AL156" s="1"/>
  <c r="AG131"/>
  <c r="AJ131" s="1"/>
  <c r="AO81"/>
  <c r="AO177"/>
  <c r="AG276"/>
  <c r="AO276" s="1"/>
  <c r="AP276" s="1"/>
  <c r="AR276" s="1"/>
  <c r="AK300"/>
  <c r="AL300" s="1"/>
  <c r="AK225"/>
  <c r="AF225"/>
  <c r="AH225" s="1"/>
  <c r="AM287"/>
  <c r="AG291"/>
  <c r="AO291" s="1"/>
  <c r="AP291" s="1"/>
  <c r="AR291" s="1"/>
  <c r="AM307"/>
  <c r="AF229"/>
  <c r="AH229" s="1"/>
  <c r="AG317"/>
  <c r="AO317" s="1"/>
  <c r="AP317" s="1"/>
  <c r="AR317" s="1"/>
  <c r="AK333"/>
  <c r="AL333" s="1"/>
  <c r="AG312"/>
  <c r="AO312" s="1"/>
  <c r="AG322"/>
  <c r="AJ322" s="1"/>
  <c r="AK358"/>
  <c r="AL358" s="1"/>
  <c r="AM358" s="1"/>
  <c r="AF374"/>
  <c r="AH374" s="1"/>
  <c r="AL384"/>
  <c r="AJ414"/>
  <c r="AF416"/>
  <c r="AH416" s="1"/>
  <c r="AK262"/>
  <c r="AL262" s="1"/>
  <c r="AM262" s="1"/>
  <c r="AK616"/>
  <c r="AL616" s="1"/>
  <c r="AL602"/>
  <c r="AM602" s="1"/>
  <c r="AJ879"/>
  <c r="AK893"/>
  <c r="AG898"/>
  <c r="AI898" s="1"/>
  <c r="AO936"/>
  <c r="AO940"/>
  <c r="AK950"/>
  <c r="AL950" s="1"/>
  <c r="AM950" s="1"/>
  <c r="AJ940"/>
  <c r="AJ954"/>
  <c r="AF690"/>
  <c r="AH690" s="1"/>
  <c r="AL692"/>
  <c r="AJ696"/>
  <c r="AL730"/>
  <c r="AL744"/>
  <c r="AF782"/>
  <c r="AH782" s="1"/>
  <c r="AJ788"/>
  <c r="AJ804"/>
  <c r="AO856"/>
  <c r="AM893"/>
  <c r="AM940"/>
  <c r="AM954"/>
  <c r="AH954"/>
  <c r="AF950"/>
  <c r="AH950" s="1"/>
  <c r="AF367"/>
  <c r="AH367" s="1"/>
  <c r="AO655"/>
  <c r="AJ747"/>
  <c r="AL757"/>
  <c r="AL771"/>
  <c r="AF775"/>
  <c r="AH775" s="1"/>
  <c r="AL821"/>
  <c r="AL827"/>
  <c r="AM827" s="1"/>
  <c r="AF839"/>
  <c r="AH839" s="1"/>
  <c r="AJ893"/>
  <c r="AH291"/>
  <c r="AL287"/>
  <c r="AO384"/>
  <c r="AO782"/>
  <c r="AH307"/>
  <c r="AO56"/>
  <c r="AP56" s="1"/>
  <c r="AK412"/>
  <c r="AO760"/>
  <c r="AP760" s="1"/>
  <c r="AR760" s="1"/>
  <c r="AK791"/>
  <c r="AG602"/>
  <c r="AJ602" s="1"/>
  <c r="AO690"/>
  <c r="AI552"/>
  <c r="AK825"/>
  <c r="AL825" s="1"/>
  <c r="AP825" s="1"/>
  <c r="AK839"/>
  <c r="AL839" s="1"/>
  <c r="AM839" s="1"/>
  <c r="AF856"/>
  <c r="AH856" s="1"/>
  <c r="AK686"/>
  <c r="AL686" s="1"/>
  <c r="AM686" s="1"/>
  <c r="AK710"/>
  <c r="AP645"/>
  <c r="AR645" s="1"/>
  <c r="AO747"/>
  <c r="AL849"/>
  <c r="AO793"/>
  <c r="AO408"/>
  <c r="AK701"/>
  <c r="AO44"/>
  <c r="AP44" s="1"/>
  <c r="AG386"/>
  <c r="AJ386" s="1"/>
  <c r="AK17"/>
  <c r="AL17" s="1"/>
  <c r="AM17" s="1"/>
  <c r="AO703"/>
  <c r="AO700"/>
  <c r="AG792"/>
  <c r="AO792" s="1"/>
  <c r="AO418"/>
  <c r="AG81"/>
  <c r="AI81" s="1"/>
  <c r="AG229"/>
  <c r="AI229" s="1"/>
  <c r="AF262"/>
  <c r="AH262" s="1"/>
  <c r="AF318"/>
  <c r="AH318" s="1"/>
  <c r="AF322"/>
  <c r="AK386"/>
  <c r="AL386" s="1"/>
  <c r="AG655"/>
  <c r="AK687"/>
  <c r="AL687" s="1"/>
  <c r="AK700"/>
  <c r="AL700" s="1"/>
  <c r="AK702"/>
  <c r="AK730"/>
  <c r="AK771"/>
  <c r="AK792"/>
  <c r="AL792" s="1"/>
  <c r="AG825"/>
  <c r="AI825" s="1"/>
  <c r="AK889"/>
  <c r="AL889" s="1"/>
  <c r="AG950"/>
  <c r="AI950" s="1"/>
  <c r="AG954"/>
  <c r="AI954" s="1"/>
  <c r="AK15"/>
  <c r="AL15" s="1"/>
  <c r="AM15" s="1"/>
  <c r="AG56"/>
  <c r="AI56" s="1"/>
  <c r="AF122"/>
  <c r="AH122" s="1"/>
  <c r="AF128"/>
  <c r="AH128" s="1"/>
  <c r="AF131"/>
  <c r="AH131" s="1"/>
  <c r="AF139"/>
  <c r="AH139" s="1"/>
  <c r="AF154"/>
  <c r="AH154" s="1"/>
  <c r="AF156"/>
  <c r="AG177"/>
  <c r="AF281"/>
  <c r="AK374"/>
  <c r="AL374" s="1"/>
  <c r="AK416"/>
  <c r="AG462"/>
  <c r="AI462" s="1"/>
  <c r="AK692"/>
  <c r="AG733"/>
  <c r="AO733" s="1"/>
  <c r="AK757"/>
  <c r="AK778"/>
  <c r="AK800"/>
  <c r="AL800" s="1"/>
  <c r="AK830"/>
  <c r="AL830" s="1"/>
  <c r="AF898"/>
  <c r="AH898" s="1"/>
  <c r="AL225"/>
  <c r="AF273"/>
  <c r="AF300"/>
  <c r="AF304"/>
  <c r="AH304" s="1"/>
  <c r="AF307"/>
  <c r="AF312"/>
  <c r="AH312" s="1"/>
  <c r="AF333"/>
  <c r="AF358"/>
  <c r="AH358" s="1"/>
  <c r="AK384"/>
  <c r="AK414"/>
  <c r="AF582"/>
  <c r="AH582" s="1"/>
  <c r="AF618"/>
  <c r="AH618" s="1"/>
  <c r="AF630"/>
  <c r="AH630" s="1"/>
  <c r="AG690"/>
  <c r="AK744"/>
  <c r="AG775"/>
  <c r="AK782"/>
  <c r="AL782" s="1"/>
  <c r="AK804"/>
  <c r="AL804" s="1"/>
  <c r="AG821"/>
  <c r="AO821" s="1"/>
  <c r="AK856"/>
  <c r="AO893"/>
  <c r="AG940"/>
  <c r="AI940" s="1"/>
  <c r="AK37"/>
  <c r="AL37" s="1"/>
  <c r="AM37" s="1"/>
  <c r="AK65"/>
  <c r="AF182"/>
  <c r="AH182" s="1"/>
  <c r="AG251"/>
  <c r="AI251" s="1"/>
  <c r="AF287"/>
  <c r="AG367"/>
  <c r="AJ367" s="1"/>
  <c r="AG412"/>
  <c r="AJ412" s="1"/>
  <c r="AF602"/>
  <c r="AH602" s="1"/>
  <c r="AF616"/>
  <c r="AH616" s="1"/>
  <c r="AK696"/>
  <c r="AG710"/>
  <c r="AG747"/>
  <c r="AK768"/>
  <c r="AL768" s="1"/>
  <c r="AK788"/>
  <c r="AK803"/>
  <c r="AL803" s="1"/>
  <c r="AK827"/>
  <c r="AG839"/>
  <c r="AJ839" s="1"/>
  <c r="AK879"/>
  <c r="AH936"/>
  <c r="AG988"/>
  <c r="AO988" s="1"/>
  <c r="AF997"/>
  <c r="AH997" s="1"/>
  <c r="AH317"/>
  <c r="AF17"/>
  <c r="AH17" s="1"/>
  <c r="AF37"/>
  <c r="AH37" s="1"/>
  <c r="AL65"/>
  <c r="AM65" s="1"/>
  <c r="AK24"/>
  <c r="AK154"/>
  <c r="AL154" s="1"/>
  <c r="AM154" s="1"/>
  <c r="AK81"/>
  <c r="AL81" s="1"/>
  <c r="AF177"/>
  <c r="AH177" s="1"/>
  <c r="AK304"/>
  <c r="AL304" s="1"/>
  <c r="AK139"/>
  <c r="AL139" s="1"/>
  <c r="AM139" s="1"/>
  <c r="AO225"/>
  <c r="AG287"/>
  <c r="AI287" s="1"/>
  <c r="AG307"/>
  <c r="AI307" s="1"/>
  <c r="AP335"/>
  <c r="AI205"/>
  <c r="AO229"/>
  <c r="AK273"/>
  <c r="AL273" s="1"/>
  <c r="AK281"/>
  <c r="AL281" s="1"/>
  <c r="AJ384"/>
  <c r="AF412"/>
  <c r="AH412" s="1"/>
  <c r="AL414"/>
  <c r="AP434"/>
  <c r="AR434" s="1"/>
  <c r="AI247"/>
  <c r="AP379"/>
  <c r="AR379" s="1"/>
  <c r="AI586"/>
  <c r="AP926"/>
  <c r="AR926" s="1"/>
  <c r="AL936"/>
  <c r="AJ936"/>
  <c r="AF889"/>
  <c r="AH889" s="1"/>
  <c r="AG936"/>
  <c r="AI936" s="1"/>
  <c r="AK954"/>
  <c r="AK988"/>
  <c r="AG582"/>
  <c r="AO582" s="1"/>
  <c r="AJ692"/>
  <c r="AL696"/>
  <c r="AJ700"/>
  <c r="AF702"/>
  <c r="AH702" s="1"/>
  <c r="AF710"/>
  <c r="AH710" s="1"/>
  <c r="AJ730"/>
  <c r="AJ744"/>
  <c r="AF778"/>
  <c r="AH778" s="1"/>
  <c r="AL788"/>
  <c r="AM788" s="1"/>
  <c r="AJ800"/>
  <c r="AJ830"/>
  <c r="AL898"/>
  <c r="AM898" s="1"/>
  <c r="AO870"/>
  <c r="AP870" s="1"/>
  <c r="AM936"/>
  <c r="AG997"/>
  <c r="AI997" s="1"/>
  <c r="AK367"/>
  <c r="AL367" s="1"/>
  <c r="AM367" s="1"/>
  <c r="AK655"/>
  <c r="AL655" s="1"/>
  <c r="AF655"/>
  <c r="AH655" s="1"/>
  <c r="AF687"/>
  <c r="AH687" s="1"/>
  <c r="AF757"/>
  <c r="AH757" s="1"/>
  <c r="AF771"/>
  <c r="AH771" s="1"/>
  <c r="AI771" s="1"/>
  <c r="AL775"/>
  <c r="AF803"/>
  <c r="AH803" s="1"/>
  <c r="AF821"/>
  <c r="AH821" s="1"/>
  <c r="AJ825"/>
  <c r="AF827"/>
  <c r="AH827" s="1"/>
  <c r="AL177"/>
  <c r="AM177" s="1"/>
  <c r="AG182"/>
  <c r="AO730"/>
  <c r="AO788"/>
  <c r="AO830"/>
  <c r="AO696"/>
  <c r="AK708"/>
  <c r="AK843"/>
  <c r="AL843" s="1"/>
  <c r="AK698"/>
  <c r="AL879"/>
  <c r="AK19"/>
  <c r="AL19" s="1"/>
  <c r="AM19" s="1"/>
  <c r="AO679"/>
  <c r="AO791"/>
  <c r="AK809"/>
  <c r="AO757"/>
  <c r="AL997"/>
  <c r="AM997" s="1"/>
  <c r="AH333"/>
  <c r="AG757"/>
  <c r="AI757" s="1"/>
  <c r="AG893"/>
  <c r="AI893" s="1"/>
  <c r="AO692"/>
  <c r="AG795"/>
  <c r="AJ795" s="1"/>
  <c r="AO804"/>
  <c r="AG802"/>
  <c r="AG734"/>
  <c r="AO734" s="1"/>
  <c r="AP734" s="1"/>
  <c r="AG879"/>
  <c r="AG849"/>
  <c r="AI849" s="1"/>
  <c r="AK7"/>
  <c r="AL7" s="1"/>
  <c r="AM7" s="1"/>
  <c r="AF230"/>
  <c r="AH230" s="1"/>
  <c r="AI230" s="1"/>
  <c r="AK693"/>
  <c r="AK793"/>
  <c r="AL79"/>
  <c r="AP79" s="1"/>
  <c r="AK420"/>
  <c r="AL420" s="1"/>
  <c r="AK784"/>
  <c r="AL784" s="1"/>
  <c r="AG536"/>
  <c r="AI536" s="1"/>
  <c r="AF584"/>
  <c r="AK732"/>
  <c r="AK822"/>
  <c r="AO857"/>
  <c r="AP857" s="1"/>
  <c r="AR857" s="1"/>
  <c r="AK895"/>
  <c r="AL895" s="1"/>
  <c r="AL111"/>
  <c r="AM111" s="1"/>
  <c r="AF236"/>
  <c r="AK368"/>
  <c r="AK418"/>
  <c r="AK689"/>
  <c r="AK703"/>
  <c r="AL703" s="1"/>
  <c r="AM703" s="1"/>
  <c r="AK748"/>
  <c r="AL748" s="1"/>
  <c r="AM748" s="1"/>
  <c r="AK819"/>
  <c r="AI283"/>
  <c r="AI996"/>
  <c r="AF24"/>
  <c r="AH24" s="1"/>
  <c r="AG300"/>
  <c r="AO300" s="1"/>
  <c r="AK287"/>
  <c r="AF414"/>
  <c r="AH414" s="1"/>
  <c r="AL416"/>
  <c r="AP416" s="1"/>
  <c r="AR416" s="1"/>
  <c r="AJ616"/>
  <c r="AP992"/>
  <c r="AR992" s="1"/>
  <c r="AF879"/>
  <c r="AH879" s="1"/>
  <c r="AL856"/>
  <c r="AF988"/>
  <c r="AH988" s="1"/>
  <c r="AL690"/>
  <c r="AF696"/>
  <c r="AH696" s="1"/>
  <c r="AJ702"/>
  <c r="AJ778"/>
  <c r="AF788"/>
  <c r="AH788" s="1"/>
  <c r="AF804"/>
  <c r="AH804" s="1"/>
  <c r="AJ687"/>
  <c r="AF733"/>
  <c r="AH733" s="1"/>
  <c r="AF747"/>
  <c r="AH747" s="1"/>
  <c r="AJ771"/>
  <c r="AJ803"/>
  <c r="AJ827"/>
  <c r="AF893"/>
  <c r="AO702"/>
  <c r="AO687"/>
  <c r="AO800"/>
  <c r="AO803"/>
  <c r="AH347"/>
  <c r="AP6"/>
  <c r="AI13"/>
  <c r="AP951"/>
  <c r="AR951" s="1"/>
  <c r="AP138"/>
  <c r="AP187"/>
  <c r="AR187" s="1"/>
  <c r="AP280"/>
  <c r="AR280" s="1"/>
  <c r="AP366"/>
  <c r="AR366" s="1"/>
  <c r="AP388"/>
  <c r="AR388" s="1"/>
  <c r="AP454"/>
  <c r="AR454" s="1"/>
  <c r="AP470"/>
  <c r="AP486"/>
  <c r="AR486" s="1"/>
  <c r="AP393"/>
  <c r="AR393" s="1"/>
  <c r="AP568"/>
  <c r="AP944"/>
  <c r="AR944" s="1"/>
  <c r="AJ889"/>
  <c r="AI870"/>
  <c r="AP961"/>
  <c r="AI876"/>
  <c r="AP292"/>
  <c r="AR292" s="1"/>
  <c r="AI311"/>
  <c r="AP351"/>
  <c r="AR351" s="1"/>
  <c r="AI380"/>
  <c r="AI400"/>
  <c r="AP476"/>
  <c r="AR476" s="1"/>
  <c r="AP492"/>
  <c r="AR492" s="1"/>
  <c r="AI873"/>
  <c r="AP917"/>
  <c r="AR917" s="1"/>
  <c r="AI752"/>
  <c r="AP979"/>
  <c r="AR979" s="1"/>
  <c r="AP905"/>
  <c r="AR905" s="1"/>
  <c r="AP89"/>
  <c r="AP259"/>
  <c r="AP4"/>
  <c r="AP12"/>
  <c r="AP121"/>
  <c r="AP145"/>
  <c r="AP221"/>
  <c r="AR221" s="1"/>
  <c r="AP325"/>
  <c r="AR325" s="1"/>
  <c r="AP357"/>
  <c r="AR357" s="1"/>
  <c r="AP407"/>
  <c r="AR407" s="1"/>
  <c r="AI546"/>
  <c r="AI594"/>
  <c r="AI397"/>
  <c r="AI706"/>
  <c r="AP995"/>
  <c r="AR995" s="1"/>
  <c r="AI829"/>
  <c r="AP382"/>
  <c r="AR382" s="1"/>
  <c r="AP450"/>
  <c r="AR450" s="1"/>
  <c r="AP562"/>
  <c r="AR562" s="1"/>
  <c r="AP541"/>
  <c r="AJ976"/>
  <c r="AP923"/>
  <c r="AR923" s="1"/>
  <c r="AP955"/>
  <c r="AR955" s="1"/>
  <c r="AP987"/>
  <c r="AR987" s="1"/>
  <c r="AP671"/>
  <c r="AR671" s="1"/>
  <c r="AI721"/>
  <c r="AP897"/>
  <c r="AP643"/>
  <c r="AP496"/>
  <c r="AR496" s="1"/>
  <c r="AI634"/>
  <c r="AJ922"/>
  <c r="AI883"/>
  <c r="AP862"/>
  <c r="AR862" s="1"/>
  <c r="AP881"/>
  <c r="AR881" s="1"/>
  <c r="AP963"/>
  <c r="AP989"/>
  <c r="AR989" s="1"/>
  <c r="AI743"/>
  <c r="AO820"/>
  <c r="AP820" s="1"/>
  <c r="AR820" s="1"/>
  <c r="AP957"/>
  <c r="AR957" s="1"/>
  <c r="AP975"/>
  <c r="AP991"/>
  <c r="AR991" s="1"/>
  <c r="AI813"/>
  <c r="AI576"/>
  <c r="AP876"/>
  <c r="AR876" s="1"/>
  <c r="AP920"/>
  <c r="AR920" s="1"/>
  <c r="AO976"/>
  <c r="AP976" s="1"/>
  <c r="AR976" s="1"/>
  <c r="AJ262"/>
  <c r="AI884"/>
  <c r="AP608"/>
  <c r="AR608" s="1"/>
  <c r="AP892"/>
  <c r="AR892" s="1"/>
  <c r="AP918"/>
  <c r="AR918" s="1"/>
  <c r="AI711"/>
  <c r="AI931"/>
  <c r="AP199"/>
  <c r="AR199" s="1"/>
  <c r="AR504"/>
  <c r="AP215"/>
  <c r="AR215" s="1"/>
  <c r="AP164"/>
  <c r="AR164" s="1"/>
  <c r="AO966"/>
  <c r="AP966" s="1"/>
  <c r="AO996"/>
  <c r="AP996" s="1"/>
  <c r="AR996" s="1"/>
  <c r="AI983"/>
  <c r="AP667"/>
  <c r="AR667" s="1"/>
  <c r="AO904"/>
  <c r="AP904" s="1"/>
  <c r="AR904" s="1"/>
  <c r="AP591"/>
  <c r="AR591" s="1"/>
  <c r="AM851"/>
  <c r="AP851"/>
  <c r="AR851" s="1"/>
  <c r="AP30"/>
  <c r="AM30"/>
  <c r="AJ619"/>
  <c r="AJ537"/>
  <c r="AJ609"/>
  <c r="AJ931"/>
  <c r="AJ644"/>
  <c r="AI866"/>
  <c r="AI902"/>
  <c r="AI938"/>
  <c r="AJ615"/>
  <c r="AM917"/>
  <c r="AJ993"/>
  <c r="AJ634"/>
  <c r="AP93"/>
  <c r="AP83"/>
  <c r="AP195"/>
  <c r="AR195" s="1"/>
  <c r="AM912"/>
  <c r="AI939"/>
  <c r="AI977"/>
  <c r="AJ959"/>
  <c r="AN959" s="1"/>
  <c r="AI907"/>
  <c r="AI171"/>
  <c r="AI947"/>
  <c r="AO127"/>
  <c r="AP127" s="1"/>
  <c r="AO343"/>
  <c r="AP343" s="1"/>
  <c r="AP301"/>
  <c r="AR301" s="1"/>
  <c r="AP179"/>
  <c r="AR179" s="1"/>
  <c r="AP587"/>
  <c r="AR587" s="1"/>
  <c r="AP425"/>
  <c r="AR425" s="1"/>
  <c r="AJ949"/>
  <c r="AJ969"/>
  <c r="AN969" s="1"/>
  <c r="AP850"/>
  <c r="AR850" s="1"/>
  <c r="AI896"/>
  <c r="AO938"/>
  <c r="AP938" s="1"/>
  <c r="AR938" s="1"/>
  <c r="AP902"/>
  <c r="AR902" s="1"/>
  <c r="AJ904"/>
  <c r="AM938"/>
  <c r="AJ981"/>
  <c r="AJ639"/>
  <c r="AR651"/>
  <c r="AP863"/>
  <c r="AP865"/>
  <c r="AR865" s="1"/>
  <c r="AO907"/>
  <c r="AP907" s="1"/>
  <c r="AR907" s="1"/>
  <c r="AI252"/>
  <c r="AI941"/>
  <c r="AO5"/>
  <c r="AP5" s="1"/>
  <c r="AO116"/>
  <c r="AP116" s="1"/>
  <c r="AP203"/>
  <c r="AR203" s="1"/>
  <c r="AP627"/>
  <c r="AR627" s="1"/>
  <c r="AI560"/>
  <c r="AP924"/>
  <c r="AR924" s="1"/>
  <c r="AJ983"/>
  <c r="AI865"/>
  <c r="AP868"/>
  <c r="AR868" s="1"/>
  <c r="AO928"/>
  <c r="AP928" s="1"/>
  <c r="AR928" s="1"/>
  <c r="AI966"/>
  <c r="AN966" s="1"/>
  <c r="AO931"/>
  <c r="AP931" s="1"/>
  <c r="AR931" s="1"/>
  <c r="AO939"/>
  <c r="AP939" s="1"/>
  <c r="AO941"/>
  <c r="AP941" s="1"/>
  <c r="AR941" s="1"/>
  <c r="AP943"/>
  <c r="AR943" s="1"/>
  <c r="AO947"/>
  <c r="AP947" s="1"/>
  <c r="AR947" s="1"/>
  <c r="AO949"/>
  <c r="AP949" s="1"/>
  <c r="AR949" s="1"/>
  <c r="AO959"/>
  <c r="AP959" s="1"/>
  <c r="AO967"/>
  <c r="AP967" s="1"/>
  <c r="AR967" s="1"/>
  <c r="AO969"/>
  <c r="AP969" s="1"/>
  <c r="AR969" s="1"/>
  <c r="AO977"/>
  <c r="AP977" s="1"/>
  <c r="AR977" s="1"/>
  <c r="AO981"/>
  <c r="AP981" s="1"/>
  <c r="AR981" s="1"/>
  <c r="AO983"/>
  <c r="AP983" s="1"/>
  <c r="AR983" s="1"/>
  <c r="AP985"/>
  <c r="AR985" s="1"/>
  <c r="AO993"/>
  <c r="AP993" s="1"/>
  <c r="AR993" s="1"/>
  <c r="AJ967"/>
  <c r="AJ977"/>
  <c r="AJ928"/>
  <c r="AO639"/>
  <c r="AP639" s="1"/>
  <c r="AR639" s="1"/>
  <c r="AJ902"/>
  <c r="Y157" i="27"/>
  <c r="X108"/>
  <c r="Y54"/>
  <c r="Y70"/>
  <c r="Y24"/>
  <c r="Y4"/>
  <c r="Y6"/>
  <c r="Y104"/>
  <c r="Y8"/>
  <c r="Y40"/>
  <c r="Y72"/>
  <c r="Y68"/>
  <c r="Y52"/>
  <c r="Y36"/>
  <c r="Y76"/>
  <c r="Y96"/>
  <c r="Y32"/>
  <c r="Y64"/>
  <c r="Y44"/>
  <c r="Y60"/>
  <c r="X143"/>
  <c r="X106"/>
  <c r="Y12"/>
  <c r="Y28"/>
  <c r="Y16"/>
  <c r="Y48"/>
  <c r="Y92"/>
  <c r="Y20"/>
  <c r="Y109"/>
  <c r="X109"/>
  <c r="Y117"/>
  <c r="X117"/>
  <c r="Y59"/>
  <c r="X59"/>
  <c r="Y79"/>
  <c r="X79"/>
  <c r="Y93"/>
  <c r="X93"/>
  <c r="Y105"/>
  <c r="X105"/>
  <c r="Y122"/>
  <c r="X122"/>
  <c r="Y126"/>
  <c r="X126"/>
  <c r="Y130"/>
  <c r="X130"/>
  <c r="Y134"/>
  <c r="X134"/>
  <c r="Y140"/>
  <c r="X140"/>
  <c r="Y148"/>
  <c r="X148"/>
  <c r="Y156"/>
  <c r="X156"/>
  <c r="Y111"/>
  <c r="X111"/>
  <c r="Y3"/>
  <c r="X3"/>
  <c r="Y11"/>
  <c r="X11"/>
  <c r="Y19"/>
  <c r="X19"/>
  <c r="Y47"/>
  <c r="X47"/>
  <c r="Y63"/>
  <c r="X63"/>
  <c r="Y75"/>
  <c r="X75"/>
  <c r="Y85"/>
  <c r="X85"/>
  <c r="Y121"/>
  <c r="X121"/>
  <c r="Y125"/>
  <c r="X125"/>
  <c r="Y129"/>
  <c r="X129"/>
  <c r="Y133"/>
  <c r="X133"/>
  <c r="Y138"/>
  <c r="X138"/>
  <c r="Y146"/>
  <c r="X146"/>
  <c r="Y154"/>
  <c r="X154"/>
  <c r="Y5"/>
  <c r="X5"/>
  <c r="Y13"/>
  <c r="X13"/>
  <c r="Y21"/>
  <c r="X21"/>
  <c r="Y29"/>
  <c r="X29"/>
  <c r="Y37"/>
  <c r="X37"/>
  <c r="Y45"/>
  <c r="X45"/>
  <c r="Y53"/>
  <c r="X53"/>
  <c r="Y61"/>
  <c r="X61"/>
  <c r="J8" i="11" s="1"/>
  <c r="Y69" i="27"/>
  <c r="X69"/>
  <c r="Y77"/>
  <c r="X77"/>
  <c r="Y95"/>
  <c r="X95"/>
  <c r="Y103"/>
  <c r="X103"/>
  <c r="Y35"/>
  <c r="X35"/>
  <c r="Y43"/>
  <c r="X43"/>
  <c r="Y83"/>
  <c r="X83"/>
  <c r="Y113"/>
  <c r="X113"/>
  <c r="Y27"/>
  <c r="X27"/>
  <c r="Y67"/>
  <c r="X67"/>
  <c r="Y87"/>
  <c r="X87"/>
  <c r="Y101"/>
  <c r="X101"/>
  <c r="Y120"/>
  <c r="X120"/>
  <c r="Y124"/>
  <c r="X124"/>
  <c r="Y128"/>
  <c r="X128"/>
  <c r="Y132"/>
  <c r="X132"/>
  <c r="Y136"/>
  <c r="X136"/>
  <c r="Y144"/>
  <c r="X144"/>
  <c r="Y152"/>
  <c r="X152"/>
  <c r="Y107"/>
  <c r="X107"/>
  <c r="Y115"/>
  <c r="X115"/>
  <c r="Y7"/>
  <c r="X7"/>
  <c r="Y15"/>
  <c r="X15"/>
  <c r="J4" i="11" s="1"/>
  <c r="Y31" i="27"/>
  <c r="X31"/>
  <c r="Y55"/>
  <c r="X55"/>
  <c r="Y71"/>
  <c r="X71"/>
  <c r="Y81"/>
  <c r="X81"/>
  <c r="Y89"/>
  <c r="X89"/>
  <c r="Y119"/>
  <c r="X119"/>
  <c r="Y123"/>
  <c r="X123"/>
  <c r="Y127"/>
  <c r="X127"/>
  <c r="Y131"/>
  <c r="X131"/>
  <c r="Y135"/>
  <c r="X135"/>
  <c r="Y142"/>
  <c r="X142"/>
  <c r="Y150"/>
  <c r="X150"/>
  <c r="Y158"/>
  <c r="X158"/>
  <c r="Y9"/>
  <c r="X9"/>
  <c r="Y17"/>
  <c r="X17"/>
  <c r="J11" i="11" s="1"/>
  <c r="Y25" i="27"/>
  <c r="X25"/>
  <c r="Y33"/>
  <c r="X33"/>
  <c r="Y41"/>
  <c r="X41"/>
  <c r="Y49"/>
  <c r="X49"/>
  <c r="Y57"/>
  <c r="X57"/>
  <c r="Y65"/>
  <c r="X65"/>
  <c r="Y73"/>
  <c r="X73"/>
  <c r="Y91"/>
  <c r="X91"/>
  <c r="Y99"/>
  <c r="X99"/>
  <c r="Y23"/>
  <c r="X23"/>
  <c r="Y39"/>
  <c r="X39"/>
  <c r="Y51"/>
  <c r="X51"/>
  <c r="Y97"/>
  <c r="X97"/>
  <c r="AO102" i="4"/>
  <c r="AP102" s="1"/>
  <c r="AP91"/>
  <c r="AO104"/>
  <c r="AP104" s="1"/>
  <c r="AO112"/>
  <c r="AP112" s="1"/>
  <c r="AJ171"/>
  <c r="AJ204"/>
  <c r="AJ252"/>
  <c r="AO139"/>
  <c r="AO327"/>
  <c r="AP327" s="1"/>
  <c r="AR327" s="1"/>
  <c r="AO331"/>
  <c r="AP331" s="1"/>
  <c r="AR331" s="1"/>
  <c r="AP197"/>
  <c r="AR197" s="1"/>
  <c r="AO270"/>
  <c r="AP270" s="1"/>
  <c r="AR270" s="1"/>
  <c r="AM562"/>
  <c r="AM568"/>
  <c r="AJ654"/>
  <c r="AO626"/>
  <c r="AP626" s="1"/>
  <c r="AP911"/>
  <c r="AR911" s="1"/>
  <c r="AP874"/>
  <c r="AR874" s="1"/>
  <c r="AO72"/>
  <c r="AP72" s="1"/>
  <c r="AO96"/>
  <c r="AP96" s="1"/>
  <c r="AP40"/>
  <c r="AJ68"/>
  <c r="AJ116"/>
  <c r="AJ106"/>
  <c r="AI198"/>
  <c r="AI222"/>
  <c r="AJ220"/>
  <c r="AJ139"/>
  <c r="AR209"/>
  <c r="AO339"/>
  <c r="AP339" s="1"/>
  <c r="AR339" s="1"/>
  <c r="AO314"/>
  <c r="AO318"/>
  <c r="AO322"/>
  <c r="AP322" s="1"/>
  <c r="AO326"/>
  <c r="AP326" s="1"/>
  <c r="AO346"/>
  <c r="AP346" s="1"/>
  <c r="AR346" s="1"/>
  <c r="AI169"/>
  <c r="AO563"/>
  <c r="AP563" s="1"/>
  <c r="AR563" s="1"/>
  <c r="AO605"/>
  <c r="AP605" s="1"/>
  <c r="AO513"/>
  <c r="AP513" s="1"/>
  <c r="AR513" s="1"/>
  <c r="AO550"/>
  <c r="AP550" s="1"/>
  <c r="AR550" s="1"/>
  <c r="AO640"/>
  <c r="AP640" s="1"/>
  <c r="AR640" s="1"/>
  <c r="AO622"/>
  <c r="AP622" s="1"/>
  <c r="AR622" s="1"/>
  <c r="AM876"/>
  <c r="AJ551"/>
  <c r="AJ607"/>
  <c r="AP623"/>
  <c r="AR623" s="1"/>
  <c r="AI846"/>
  <c r="AJ546"/>
  <c r="AP120"/>
  <c r="AO220"/>
  <c r="AP220" s="1"/>
  <c r="AR220" s="1"/>
  <c r="AO252"/>
  <c r="AP252" s="1"/>
  <c r="AJ350"/>
  <c r="AJ595"/>
  <c r="AM215"/>
  <c r="AJ633"/>
  <c r="AJ652"/>
  <c r="AJ638"/>
  <c r="AJ599"/>
  <c r="AM615"/>
  <c r="AO615"/>
  <c r="AP615" s="1"/>
  <c r="AR615" s="1"/>
  <c r="AP649"/>
  <c r="AR649" s="1"/>
  <c r="AO542"/>
  <c r="AP542" s="1"/>
  <c r="AR542" s="1"/>
  <c r="AI591"/>
  <c r="AO362"/>
  <c r="AP362" s="1"/>
  <c r="AR362" s="1"/>
  <c r="AM191"/>
  <c r="AP576"/>
  <c r="AR576" s="1"/>
  <c r="AM576"/>
  <c r="AO523"/>
  <c r="AP523" s="1"/>
  <c r="AR523" s="1"/>
  <c r="AJ523"/>
  <c r="AI631"/>
  <c r="AO631"/>
  <c r="AP631" s="1"/>
  <c r="AR631" s="1"/>
  <c r="AI682"/>
  <c r="AO682"/>
  <c r="AP682" s="1"/>
  <c r="AR682" s="1"/>
  <c r="AI592"/>
  <c r="AJ592"/>
  <c r="AO592"/>
  <c r="AP592" s="1"/>
  <c r="AR592" s="1"/>
  <c r="AP16"/>
  <c r="AM16"/>
  <c r="AJ94"/>
  <c r="AO94"/>
  <c r="AP94" s="1"/>
  <c r="AI299"/>
  <c r="AO299"/>
  <c r="AP299" s="1"/>
  <c r="AR299" s="1"/>
  <c r="AP255"/>
  <c r="AR255" s="1"/>
  <c r="AM255"/>
  <c r="AP231"/>
  <c r="AR231" s="1"/>
  <c r="AM231"/>
  <c r="AP371"/>
  <c r="AR371" s="1"/>
  <c r="AM371"/>
  <c r="AP405"/>
  <c r="AR405" s="1"/>
  <c r="AM405"/>
  <c r="AM618"/>
  <c r="AP207"/>
  <c r="AR207" s="1"/>
  <c r="AM207"/>
  <c r="AP385"/>
  <c r="AM385"/>
  <c r="AI625"/>
  <c r="AJ625"/>
  <c r="AI598"/>
  <c r="AO598"/>
  <c r="AP598" s="1"/>
  <c r="AR598" s="1"/>
  <c r="AJ598"/>
  <c r="AP673"/>
  <c r="AR673" s="1"/>
  <c r="AM673"/>
  <c r="AM508"/>
  <c r="AP508"/>
  <c r="AR508" s="1"/>
  <c r="AI610"/>
  <c r="AJ610"/>
  <c r="AO610"/>
  <c r="AP610" s="1"/>
  <c r="AP899"/>
  <c r="AM899"/>
  <c r="AI852"/>
  <c r="AO852"/>
  <c r="AP852" s="1"/>
  <c r="AR852" s="1"/>
  <c r="AP349"/>
  <c r="AR349" s="1"/>
  <c r="AP14"/>
  <c r="AM14"/>
  <c r="AO114"/>
  <c r="AP114" s="1"/>
  <c r="AI575"/>
  <c r="AJ575"/>
  <c r="AJ646"/>
  <c r="AO646"/>
  <c r="AP646" s="1"/>
  <c r="AI170"/>
  <c r="AO170"/>
  <c r="AP170" s="1"/>
  <c r="AR170" s="1"/>
  <c r="AJ170"/>
  <c r="AJ76"/>
  <c r="AO76"/>
  <c r="AP76" s="1"/>
  <c r="AJ84"/>
  <c r="AO84"/>
  <c r="AP84" s="1"/>
  <c r="AJ92"/>
  <c r="AO92"/>
  <c r="AP92" s="1"/>
  <c r="AP26"/>
  <c r="AM26"/>
  <c r="AI271"/>
  <c r="AO271"/>
  <c r="AP271" s="1"/>
  <c r="AP350"/>
  <c r="AR350" s="1"/>
  <c r="AM350"/>
  <c r="AP372"/>
  <c r="AR372" s="1"/>
  <c r="AM372"/>
  <c r="AP183"/>
  <c r="AR183" s="1"/>
  <c r="AM183"/>
  <c r="AP421"/>
  <c r="AR421" s="1"/>
  <c r="AM421"/>
  <c r="AI549"/>
  <c r="AO549"/>
  <c r="AP549" s="1"/>
  <c r="AR549" s="1"/>
  <c r="AO606"/>
  <c r="AP606" s="1"/>
  <c r="AR606" s="1"/>
  <c r="AJ606"/>
  <c r="AI680"/>
  <c r="AJ680"/>
  <c r="AO680"/>
  <c r="AP680" s="1"/>
  <c r="AR680" s="1"/>
  <c r="AJ586"/>
  <c r="AO586"/>
  <c r="AP586" s="1"/>
  <c r="AR586" s="1"/>
  <c r="AI656"/>
  <c r="AJ656"/>
  <c r="AO656"/>
  <c r="AP656" s="1"/>
  <c r="AR656" s="1"/>
  <c r="AP3"/>
  <c r="AM104"/>
  <c r="AI295"/>
  <c r="AO295"/>
  <c r="AP295" s="1"/>
  <c r="AR295" s="1"/>
  <c r="AO290"/>
  <c r="AP290" s="1"/>
  <c r="AJ290"/>
  <c r="AM270"/>
  <c r="AJ110"/>
  <c r="AO110"/>
  <c r="AP110" s="1"/>
  <c r="AM81"/>
  <c r="AI159"/>
  <c r="AO159"/>
  <c r="AP159" s="1"/>
  <c r="AJ159"/>
  <c r="AO347"/>
  <c r="AP347" s="1"/>
  <c r="AR347" s="1"/>
  <c r="AO338"/>
  <c r="AP338" s="1"/>
  <c r="AR338" s="1"/>
  <c r="AJ338"/>
  <c r="AM626"/>
  <c r="AP373"/>
  <c r="AM373"/>
  <c r="AP413"/>
  <c r="AR413" s="1"/>
  <c r="AM413"/>
  <c r="AP864"/>
  <c r="AR864" s="1"/>
  <c r="AM864"/>
  <c r="AO543"/>
  <c r="AP543" s="1"/>
  <c r="AR543" s="1"/>
  <c r="AJ543"/>
  <c r="AM460"/>
  <c r="AP460"/>
  <c r="AR460" s="1"/>
  <c r="AP883"/>
  <c r="AR883" s="1"/>
  <c r="AM883"/>
  <c r="AJ587"/>
  <c r="AJ342"/>
  <c r="AJ631"/>
  <c r="AO846"/>
  <c r="AP846" s="1"/>
  <c r="AR846" s="1"/>
  <c r="AP248"/>
  <c r="AR248" s="1"/>
  <c r="AP240"/>
  <c r="AP74"/>
  <c r="AP82"/>
  <c r="AP98"/>
  <c r="AJ118"/>
  <c r="AP71"/>
  <c r="AJ108"/>
  <c r="AJ147"/>
  <c r="AI173"/>
  <c r="AO198"/>
  <c r="AP198" s="1"/>
  <c r="AR198" s="1"/>
  <c r="AO214"/>
  <c r="AP214" s="1"/>
  <c r="AR214" s="1"/>
  <c r="AO230"/>
  <c r="AP230" s="1"/>
  <c r="AR230" s="1"/>
  <c r="AO175"/>
  <c r="AP175" s="1"/>
  <c r="AR175" s="1"/>
  <c r="AI188"/>
  <c r="AI204"/>
  <c r="AI244"/>
  <c r="AO171"/>
  <c r="AP171" s="1"/>
  <c r="AR171" s="1"/>
  <c r="AP73"/>
  <c r="AP249"/>
  <c r="AR249" s="1"/>
  <c r="AO307"/>
  <c r="AP307" s="1"/>
  <c r="AR307" s="1"/>
  <c r="AO311"/>
  <c r="AP311" s="1"/>
  <c r="AO315"/>
  <c r="AP315" s="1"/>
  <c r="AO330"/>
  <c r="AP330" s="1"/>
  <c r="AR330" s="1"/>
  <c r="AP354"/>
  <c r="AR354" s="1"/>
  <c r="AO358"/>
  <c r="AJ279"/>
  <c r="AP257"/>
  <c r="AR257" s="1"/>
  <c r="AM379"/>
  <c r="AM407"/>
  <c r="AP594"/>
  <c r="AR594" s="1"/>
  <c r="AI658"/>
  <c r="AM381"/>
  <c r="AO581"/>
  <c r="AP581" s="1"/>
  <c r="AR581" s="1"/>
  <c r="AM377"/>
  <c r="AO537"/>
  <c r="AP537" s="1"/>
  <c r="AR537" s="1"/>
  <c r="AO545"/>
  <c r="AP545" s="1"/>
  <c r="AR545" s="1"/>
  <c r="AI561"/>
  <c r="AM600"/>
  <c r="AM608"/>
  <c r="AP1000"/>
  <c r="AR1000" s="1"/>
  <c r="AJ648"/>
  <c r="AJ318"/>
  <c r="AO599"/>
  <c r="AP599" s="1"/>
  <c r="AR599" s="1"/>
  <c r="AI672"/>
  <c r="AM891"/>
  <c r="AP935"/>
  <c r="AR935" s="1"/>
  <c r="AP659"/>
  <c r="AR659" s="1"/>
  <c r="AI676"/>
  <c r="AJ172"/>
  <c r="AP861"/>
  <c r="AR861" s="1"/>
  <c r="AJ82"/>
  <c r="AP227"/>
  <c r="AR227" s="1"/>
  <c r="AJ136"/>
  <c r="AI303"/>
  <c r="AP342"/>
  <c r="AP376"/>
  <c r="AP390"/>
  <c r="AR390" s="1"/>
  <c r="AP657"/>
  <c r="AR657" s="1"/>
  <c r="AP932"/>
  <c r="AR932" s="1"/>
  <c r="AP952"/>
  <c r="AR952" s="1"/>
  <c r="AP962"/>
  <c r="AP972"/>
  <c r="AP872"/>
  <c r="AR872" s="1"/>
  <c r="AI677"/>
  <c r="AJ672"/>
  <c r="AP934"/>
  <c r="AR934" s="1"/>
  <c r="AP964"/>
  <c r="AR964" s="1"/>
  <c r="AP974"/>
  <c r="AR974" s="1"/>
  <c r="AI607"/>
  <c r="AJ538"/>
  <c r="AP20"/>
  <c r="AP103"/>
  <c r="AP184"/>
  <c r="AR184" s="1"/>
  <c r="AP188"/>
  <c r="AR188" s="1"/>
  <c r="AP192"/>
  <c r="AR192" s="1"/>
  <c r="AP200"/>
  <c r="AP204"/>
  <c r="AP208"/>
  <c r="AR208" s="1"/>
  <c r="AP216"/>
  <c r="AR216" s="1"/>
  <c r="AP224"/>
  <c r="AP232"/>
  <c r="AR232" s="1"/>
  <c r="AP236"/>
  <c r="AR236" s="1"/>
  <c r="AJ124"/>
  <c r="AO168"/>
  <c r="AP168" s="1"/>
  <c r="AR168" s="1"/>
  <c r="AP217"/>
  <c r="AR217" s="1"/>
  <c r="AJ198"/>
  <c r="AP334"/>
  <c r="AP512"/>
  <c r="AR512" s="1"/>
  <c r="AJ343"/>
  <c r="AP223"/>
  <c r="AR223" s="1"/>
  <c r="AP554"/>
  <c r="AR554" s="1"/>
  <c r="AP577"/>
  <c r="AR577" s="1"/>
  <c r="AP403"/>
  <c r="AR403" s="1"/>
  <c r="AM417"/>
  <c r="AJ561"/>
  <c r="AI593"/>
  <c r="AM632"/>
  <c r="AI678"/>
  <c r="AM681"/>
  <c r="AP854"/>
  <c r="AP866"/>
  <c r="AR866" s="1"/>
  <c r="AM390"/>
  <c r="AI858"/>
  <c r="AM870"/>
  <c r="AO672"/>
  <c r="AP672" s="1"/>
  <c r="AR672" s="1"/>
  <c r="AP525"/>
  <c r="AR525" s="1"/>
  <c r="AI674"/>
  <c r="AP607"/>
  <c r="AR607" s="1"/>
  <c r="AO676"/>
  <c r="AP676" s="1"/>
  <c r="AI684"/>
  <c r="AR901"/>
  <c r="AP908"/>
  <c r="AR908" s="1"/>
  <c r="AP853"/>
  <c r="AR853" s="1"/>
  <c r="AO538"/>
  <c r="AP538" s="1"/>
  <c r="AR538" s="1"/>
  <c r="AP875"/>
  <c r="AR875" s="1"/>
  <c r="AP75"/>
  <c r="AM75"/>
  <c r="AM360"/>
  <c r="AP491"/>
  <c r="AR491" s="1"/>
  <c r="AM491"/>
  <c r="AP32"/>
  <c r="AM32"/>
  <c r="AM46"/>
  <c r="AP50"/>
  <c r="AM50"/>
  <c r="AP117"/>
  <c r="AM117"/>
  <c r="AP458"/>
  <c r="AR458" s="1"/>
  <c r="AM458"/>
  <c r="AP474"/>
  <c r="AR474" s="1"/>
  <c r="AM474"/>
  <c r="AM483"/>
  <c r="AM485"/>
  <c r="AM433"/>
  <c r="AP219"/>
  <c r="AR219" s="1"/>
  <c r="AM219"/>
  <c r="AP432"/>
  <c r="AM432"/>
  <c r="AM493"/>
  <c r="AP34"/>
  <c r="AM34"/>
  <c r="AM60"/>
  <c r="AM99"/>
  <c r="AM127"/>
  <c r="AP143"/>
  <c r="AM143"/>
  <c r="AP272"/>
  <c r="AM272"/>
  <c r="AP284"/>
  <c r="AR284" s="1"/>
  <c r="AM284"/>
  <c r="AM300"/>
  <c r="AP178"/>
  <c r="AR178" s="1"/>
  <c r="AM178"/>
  <c r="AM451"/>
  <c r="AP638"/>
  <c r="AR638" s="1"/>
  <c r="AM638"/>
  <c r="AP115"/>
  <c r="AM115"/>
  <c r="AP464"/>
  <c r="AR464" s="1"/>
  <c r="AM464"/>
  <c r="AP278"/>
  <c r="AR278" s="1"/>
  <c r="AM278"/>
  <c r="AM598"/>
  <c r="AM44"/>
  <c r="AP10"/>
  <c r="AM10"/>
  <c r="AP38"/>
  <c r="AM38"/>
  <c r="AM251"/>
  <c r="AP444"/>
  <c r="AR444" s="1"/>
  <c r="AM444"/>
  <c r="AP468"/>
  <c r="AR468" s="1"/>
  <c r="AM468"/>
  <c r="AP500"/>
  <c r="AR500" s="1"/>
  <c r="AM500"/>
  <c r="AP552"/>
  <c r="AR552" s="1"/>
  <c r="AM552"/>
  <c r="AP423"/>
  <c r="AM423"/>
  <c r="AP459"/>
  <c r="AM459"/>
  <c r="AM5"/>
  <c r="AP64"/>
  <c r="AM64"/>
  <c r="AJ125"/>
  <c r="AN125" s="1"/>
  <c r="AI137"/>
  <c r="AJ137"/>
  <c r="AI149"/>
  <c r="AJ149"/>
  <c r="AP123"/>
  <c r="AR123" s="1"/>
  <c r="AM123"/>
  <c r="AI228"/>
  <c r="AJ228"/>
  <c r="AI264"/>
  <c r="AJ264"/>
  <c r="AI308"/>
  <c r="AJ308"/>
  <c r="AM347"/>
  <c r="AM273"/>
  <c r="AI309"/>
  <c r="AJ309"/>
  <c r="AP211"/>
  <c r="AR211" s="1"/>
  <c r="AM211"/>
  <c r="AP452"/>
  <c r="AM452"/>
  <c r="AM114"/>
  <c r="AP266"/>
  <c r="AR266" s="1"/>
  <c r="AM266"/>
  <c r="AI320"/>
  <c r="AJ320"/>
  <c r="AO320"/>
  <c r="AP320" s="1"/>
  <c r="AI344"/>
  <c r="AJ344"/>
  <c r="AO344"/>
  <c r="AP344" s="1"/>
  <c r="AJ352"/>
  <c r="AO352"/>
  <c r="AP392"/>
  <c r="AR392" s="1"/>
  <c r="AM392"/>
  <c r="AM408"/>
  <c r="AM308"/>
  <c r="AI580"/>
  <c r="AJ580"/>
  <c r="AI620"/>
  <c r="AJ620"/>
  <c r="AO620"/>
  <c r="AP620" s="1"/>
  <c r="AP409"/>
  <c r="AR409" s="1"/>
  <c r="AM409"/>
  <c r="AI475"/>
  <c r="AJ475"/>
  <c r="AO475"/>
  <c r="AP475" s="1"/>
  <c r="AI579"/>
  <c r="AO579"/>
  <c r="AP579" s="1"/>
  <c r="AP634"/>
  <c r="AR634" s="1"/>
  <c r="AM634"/>
  <c r="AP528"/>
  <c r="AR528" s="1"/>
  <c r="AM528"/>
  <c r="AM461"/>
  <c r="AI509"/>
  <c r="AO509"/>
  <c r="AP509" s="1"/>
  <c r="AR509" s="1"/>
  <c r="AJ509"/>
  <c r="AP530"/>
  <c r="AR530" s="1"/>
  <c r="AM530"/>
  <c r="AI565"/>
  <c r="AO565"/>
  <c r="AP565" s="1"/>
  <c r="AR565" s="1"/>
  <c r="AP637"/>
  <c r="AR637" s="1"/>
  <c r="AM637"/>
  <c r="AP498"/>
  <c r="AR498" s="1"/>
  <c r="AM498"/>
  <c r="AM441"/>
  <c r="AM465"/>
  <c r="AM669"/>
  <c r="AP567"/>
  <c r="AR567" s="1"/>
  <c r="AM567"/>
  <c r="AO630"/>
  <c r="AP630" s="1"/>
  <c r="AR630" s="1"/>
  <c r="AJ630"/>
  <c r="AI642"/>
  <c r="AO642"/>
  <c r="AP642" s="1"/>
  <c r="AR642" s="1"/>
  <c r="AJ642"/>
  <c r="AI650"/>
  <c r="AO650"/>
  <c r="AP650" s="1"/>
  <c r="AR650" s="1"/>
  <c r="AJ650"/>
  <c r="AP522"/>
  <c r="AM522"/>
  <c r="AP391"/>
  <c r="AR391" s="1"/>
  <c r="AM391"/>
  <c r="AP431"/>
  <c r="AR431" s="1"/>
  <c r="AM431"/>
  <c r="AM631"/>
  <c r="AM542"/>
  <c r="AM846"/>
  <c r="AP383"/>
  <c r="AR383" s="1"/>
  <c r="AM383"/>
  <c r="AP11"/>
  <c r="AM11"/>
  <c r="AP27"/>
  <c r="AM27"/>
  <c r="AP35"/>
  <c r="AM35"/>
  <c r="AP43"/>
  <c r="AM43"/>
  <c r="AP59"/>
  <c r="AR59" s="1"/>
  <c r="AM59"/>
  <c r="AI160"/>
  <c r="AJ160"/>
  <c r="AO160"/>
  <c r="AP160" s="1"/>
  <c r="AR160" s="1"/>
  <c r="AI166"/>
  <c r="AJ166"/>
  <c r="AM175"/>
  <c r="AI184"/>
  <c r="AJ184"/>
  <c r="AI194"/>
  <c r="AO194"/>
  <c r="AP194" s="1"/>
  <c r="AR194" s="1"/>
  <c r="AI200"/>
  <c r="AJ200"/>
  <c r="AI210"/>
  <c r="AJ210"/>
  <c r="AO210"/>
  <c r="AP210" s="1"/>
  <c r="AR210" s="1"/>
  <c r="AI216"/>
  <c r="AJ216"/>
  <c r="AI226"/>
  <c r="AJ226"/>
  <c r="AO226"/>
  <c r="AP226" s="1"/>
  <c r="AR226" s="1"/>
  <c r="AI242"/>
  <c r="AJ242"/>
  <c r="AO242"/>
  <c r="AP242" s="1"/>
  <c r="AI248"/>
  <c r="AJ248"/>
  <c r="AI143"/>
  <c r="AJ143"/>
  <c r="AP243"/>
  <c r="AR243" s="1"/>
  <c r="AM243"/>
  <c r="AI268"/>
  <c r="AJ268"/>
  <c r="AI272"/>
  <c r="AJ272"/>
  <c r="AM288"/>
  <c r="AI292"/>
  <c r="AJ292"/>
  <c r="AI296"/>
  <c r="AJ296"/>
  <c r="AI178"/>
  <c r="AJ178"/>
  <c r="AP233"/>
  <c r="AR233" s="1"/>
  <c r="AM233"/>
  <c r="AM267"/>
  <c r="AM291"/>
  <c r="AM323"/>
  <c r="AI335"/>
  <c r="AJ335"/>
  <c r="AM355"/>
  <c r="AI176"/>
  <c r="AO176"/>
  <c r="AP176" s="1"/>
  <c r="AR176" s="1"/>
  <c r="AP245"/>
  <c r="AR245" s="1"/>
  <c r="AM245"/>
  <c r="AI265"/>
  <c r="AJ265"/>
  <c r="AP277"/>
  <c r="AR277" s="1"/>
  <c r="AM277"/>
  <c r="AJ281"/>
  <c r="AI285"/>
  <c r="AJ285"/>
  <c r="AI289"/>
  <c r="AJ289"/>
  <c r="AM305"/>
  <c r="AI313"/>
  <c r="AJ313"/>
  <c r="AP329"/>
  <c r="AR329" s="1"/>
  <c r="AM329"/>
  <c r="AJ333"/>
  <c r="AM353"/>
  <c r="AP466"/>
  <c r="AR466" s="1"/>
  <c r="AM466"/>
  <c r="AP482"/>
  <c r="AR482" s="1"/>
  <c r="AM482"/>
  <c r="AP490"/>
  <c r="AR490" s="1"/>
  <c r="AM490"/>
  <c r="AP506"/>
  <c r="AR506" s="1"/>
  <c r="AM506"/>
  <c r="AP402"/>
  <c r="AR402" s="1"/>
  <c r="AM402"/>
  <c r="AP404"/>
  <c r="AR404" s="1"/>
  <c r="AM404"/>
  <c r="AM418"/>
  <c r="AI572"/>
  <c r="AJ572"/>
  <c r="AI274"/>
  <c r="AO274"/>
  <c r="AP274" s="1"/>
  <c r="AR274" s="1"/>
  <c r="AI443"/>
  <c r="AJ443"/>
  <c r="AO443"/>
  <c r="AP443" s="1"/>
  <c r="AI527"/>
  <c r="AJ527"/>
  <c r="AO527"/>
  <c r="AP527" s="1"/>
  <c r="AR527" s="1"/>
  <c r="AM531"/>
  <c r="AI539"/>
  <c r="AO539"/>
  <c r="AP539" s="1"/>
  <c r="AR539" s="1"/>
  <c r="AI603"/>
  <c r="AO603"/>
  <c r="AP603" s="1"/>
  <c r="AR603" s="1"/>
  <c r="AP494"/>
  <c r="AM494"/>
  <c r="AP609"/>
  <c r="AR609" s="1"/>
  <c r="AM609"/>
  <c r="AI445"/>
  <c r="AO445"/>
  <c r="AP445" s="1"/>
  <c r="AR445" s="1"/>
  <c r="AJ445"/>
  <c r="AI453"/>
  <c r="AO453"/>
  <c r="AP453" s="1"/>
  <c r="AJ453"/>
  <c r="AI477"/>
  <c r="AO477"/>
  <c r="AP477" s="1"/>
  <c r="AR477" s="1"/>
  <c r="AJ477"/>
  <c r="AP526"/>
  <c r="AM526"/>
  <c r="AM565"/>
  <c r="AI589"/>
  <c r="AO589"/>
  <c r="AP589" s="1"/>
  <c r="AR589" s="1"/>
  <c r="AM629"/>
  <c r="AI457"/>
  <c r="AJ457"/>
  <c r="AO457"/>
  <c r="AP457" s="1"/>
  <c r="AR457" s="1"/>
  <c r="AI585"/>
  <c r="AO585"/>
  <c r="AP585" s="1"/>
  <c r="AR585" s="1"/>
  <c r="AM677"/>
  <c r="AP614"/>
  <c r="AR614" s="1"/>
  <c r="AM614"/>
  <c r="AP665"/>
  <c r="AR665" s="1"/>
  <c r="AM665"/>
  <c r="AM606"/>
  <c r="AI848"/>
  <c r="AO848"/>
  <c r="AP848" s="1"/>
  <c r="AR848" s="1"/>
  <c r="AJ848"/>
  <c r="AM857"/>
  <c r="AI900"/>
  <c r="AO900"/>
  <c r="AP900" s="1"/>
  <c r="AR900" s="1"/>
  <c r="AJ900"/>
  <c r="AP375"/>
  <c r="AM375"/>
  <c r="AM599"/>
  <c r="AP559"/>
  <c r="AM559"/>
  <c r="AP583"/>
  <c r="AR583" s="1"/>
  <c r="AM583"/>
  <c r="AP455"/>
  <c r="AM455"/>
  <c r="AP654"/>
  <c r="AM654"/>
  <c r="AM91"/>
  <c r="AM112"/>
  <c r="AP130"/>
  <c r="AP146"/>
  <c r="AP150"/>
  <c r="AR150" s="1"/>
  <c r="AI155"/>
  <c r="AM200"/>
  <c r="AM216"/>
  <c r="AM232"/>
  <c r="AM164"/>
  <c r="AM28"/>
  <c r="AP78"/>
  <c r="AM18"/>
  <c r="AM12"/>
  <c r="AM42"/>
  <c r="AM20"/>
  <c r="AM40"/>
  <c r="AO68"/>
  <c r="AP68" s="1"/>
  <c r="AP133"/>
  <c r="AP157"/>
  <c r="AR157" s="1"/>
  <c r="AP52"/>
  <c r="AM69"/>
  <c r="AJ104"/>
  <c r="AM107"/>
  <c r="AJ112"/>
  <c r="AJ120"/>
  <c r="AO136"/>
  <c r="AP136" s="1"/>
  <c r="AO140"/>
  <c r="AP140" s="1"/>
  <c r="AO148"/>
  <c r="AP148" s="1"/>
  <c r="AJ88"/>
  <c r="AP67"/>
  <c r="AM71"/>
  <c r="AJ70"/>
  <c r="AO147"/>
  <c r="AP147" s="1"/>
  <c r="AJ163"/>
  <c r="AO196"/>
  <c r="AP196" s="1"/>
  <c r="AR196" s="1"/>
  <c r="AO206"/>
  <c r="AP206" s="1"/>
  <c r="AR206" s="1"/>
  <c r="AO228"/>
  <c r="AP228" s="1"/>
  <c r="AR228" s="1"/>
  <c r="AM188"/>
  <c r="AM204"/>
  <c r="AM220"/>
  <c r="AI232"/>
  <c r="AM236"/>
  <c r="AM252"/>
  <c r="AP36"/>
  <c r="AP101"/>
  <c r="AO165"/>
  <c r="AP165" s="1"/>
  <c r="AR165" s="1"/>
  <c r="AM227"/>
  <c r="AP258"/>
  <c r="AR258" s="1"/>
  <c r="AJ98"/>
  <c r="AM168"/>
  <c r="AR193"/>
  <c r="AM217"/>
  <c r="AO263"/>
  <c r="AP263" s="1"/>
  <c r="AR263" s="1"/>
  <c r="AO279"/>
  <c r="AP279" s="1"/>
  <c r="AR279" s="1"/>
  <c r="AO283"/>
  <c r="AO287"/>
  <c r="AJ206"/>
  <c r="AJ230"/>
  <c r="AM229"/>
  <c r="AJ140"/>
  <c r="AJ232"/>
  <c r="AJ267"/>
  <c r="AJ114"/>
  <c r="AM332"/>
  <c r="AM340"/>
  <c r="AM199"/>
  <c r="AJ315"/>
  <c r="AJ339"/>
  <c r="AJ359"/>
  <c r="AO169"/>
  <c r="AP169" s="1"/>
  <c r="AR169" s="1"/>
  <c r="AO310"/>
  <c r="AP310" s="1"/>
  <c r="AM370"/>
  <c r="AM577"/>
  <c r="AM364"/>
  <c r="AM425"/>
  <c r="AJ303"/>
  <c r="AM376"/>
  <c r="AP21"/>
  <c r="AM21"/>
  <c r="AM29"/>
  <c r="AP62"/>
  <c r="AM62"/>
  <c r="AJ129"/>
  <c r="AI141"/>
  <c r="AJ141"/>
  <c r="AI153"/>
  <c r="AJ153"/>
  <c r="AI174"/>
  <c r="AJ174"/>
  <c r="AI161"/>
  <c r="AJ161"/>
  <c r="AI151"/>
  <c r="AO151"/>
  <c r="AP151" s="1"/>
  <c r="AR151" s="1"/>
  <c r="AI288"/>
  <c r="AJ288"/>
  <c r="AM279"/>
  <c r="AJ291"/>
  <c r="AI180"/>
  <c r="AO180"/>
  <c r="AP180" s="1"/>
  <c r="AR180" s="1"/>
  <c r="AP297"/>
  <c r="AR297" s="1"/>
  <c r="AM297"/>
  <c r="AI305"/>
  <c r="AJ305"/>
  <c r="AP341"/>
  <c r="AR341" s="1"/>
  <c r="AM341"/>
  <c r="AI353"/>
  <c r="AJ353"/>
  <c r="AM276"/>
  <c r="AI328"/>
  <c r="AO328"/>
  <c r="AP328" s="1"/>
  <c r="AR328" s="1"/>
  <c r="AP181"/>
  <c r="AM181"/>
  <c r="AI612"/>
  <c r="AJ612"/>
  <c r="AI451"/>
  <c r="AJ451"/>
  <c r="AO451"/>
  <c r="AP451" s="1"/>
  <c r="AR451" s="1"/>
  <c r="AI507"/>
  <c r="AJ507"/>
  <c r="AO507"/>
  <c r="AP507" s="1"/>
  <c r="AR507" s="1"/>
  <c r="AP570"/>
  <c r="AR570" s="1"/>
  <c r="AM570"/>
  <c r="AP389"/>
  <c r="AR389" s="1"/>
  <c r="AM389"/>
  <c r="AI485"/>
  <c r="AO485"/>
  <c r="AP485" s="1"/>
  <c r="AR485" s="1"/>
  <c r="AJ485"/>
  <c r="AP596"/>
  <c r="AM596"/>
  <c r="AM620"/>
  <c r="AI668"/>
  <c r="AJ668"/>
  <c r="AI489"/>
  <c r="AJ489"/>
  <c r="AO489"/>
  <c r="AP489" s="1"/>
  <c r="AR489" s="1"/>
  <c r="AP633"/>
  <c r="AR633" s="1"/>
  <c r="AM633"/>
  <c r="AP644"/>
  <c r="AR644" s="1"/>
  <c r="AM644"/>
  <c r="AM33"/>
  <c r="AP57"/>
  <c r="AM57"/>
  <c r="AP54"/>
  <c r="AM54"/>
  <c r="AM182"/>
  <c r="AM186"/>
  <c r="AM190"/>
  <c r="AM194"/>
  <c r="AM198"/>
  <c r="AM202"/>
  <c r="AM206"/>
  <c r="AM210"/>
  <c r="AM214"/>
  <c r="AM218"/>
  <c r="AM222"/>
  <c r="AM226"/>
  <c r="AM230"/>
  <c r="AM234"/>
  <c r="AP238"/>
  <c r="AR238" s="1"/>
  <c r="AM238"/>
  <c r="AM242"/>
  <c r="AP246"/>
  <c r="AM246"/>
  <c r="AM250"/>
  <c r="AI236"/>
  <c r="AJ236"/>
  <c r="AI246"/>
  <c r="AJ246"/>
  <c r="AO135"/>
  <c r="AP135" s="1"/>
  <c r="AP296"/>
  <c r="AR296" s="1"/>
  <c r="AM296"/>
  <c r="AJ300"/>
  <c r="AI260"/>
  <c r="AO260"/>
  <c r="AP260" s="1"/>
  <c r="AR260" s="1"/>
  <c r="AM271"/>
  <c r="AI275"/>
  <c r="AJ275"/>
  <c r="AM295"/>
  <c r="AM327"/>
  <c r="AM359"/>
  <c r="AM265"/>
  <c r="AI269"/>
  <c r="AJ269"/>
  <c r="AM281"/>
  <c r="AI293"/>
  <c r="AJ293"/>
  <c r="AM313"/>
  <c r="AM333"/>
  <c r="AI337"/>
  <c r="AJ337"/>
  <c r="AI361"/>
  <c r="AJ361"/>
  <c r="AO361"/>
  <c r="AP361" s="1"/>
  <c r="AR361" s="1"/>
  <c r="AP448"/>
  <c r="AR448" s="1"/>
  <c r="AM448"/>
  <c r="AP456"/>
  <c r="AM456"/>
  <c r="AP472"/>
  <c r="AM472"/>
  <c r="AP480"/>
  <c r="AR480" s="1"/>
  <c r="AM480"/>
  <c r="AP488"/>
  <c r="AR488" s="1"/>
  <c r="AM488"/>
  <c r="AI316"/>
  <c r="AJ316"/>
  <c r="AO316"/>
  <c r="AP316" s="1"/>
  <c r="AR316" s="1"/>
  <c r="AI324"/>
  <c r="AJ324"/>
  <c r="AO324"/>
  <c r="AP324" s="1"/>
  <c r="AR324" s="1"/>
  <c r="AI332"/>
  <c r="AO332"/>
  <c r="AP332" s="1"/>
  <c r="AR332" s="1"/>
  <c r="AI340"/>
  <c r="AO340"/>
  <c r="AP340" s="1"/>
  <c r="AR340" s="1"/>
  <c r="AI348"/>
  <c r="AJ348"/>
  <c r="AO348"/>
  <c r="AP348" s="1"/>
  <c r="AR348" s="1"/>
  <c r="AI356"/>
  <c r="AO356"/>
  <c r="AP356" s="1"/>
  <c r="AR356" s="1"/>
  <c r="AP368"/>
  <c r="AR368" s="1"/>
  <c r="AM368"/>
  <c r="AM384"/>
  <c r="AP400"/>
  <c r="AR400" s="1"/>
  <c r="AM400"/>
  <c r="AM416"/>
  <c r="AI254"/>
  <c r="AJ254"/>
  <c r="AI306"/>
  <c r="AO306"/>
  <c r="AP306" s="1"/>
  <c r="AI548"/>
  <c r="AJ548"/>
  <c r="AI556"/>
  <c r="AJ556"/>
  <c r="AO556"/>
  <c r="AP556" s="1"/>
  <c r="AP363"/>
  <c r="AR363" s="1"/>
  <c r="AM363"/>
  <c r="AM523"/>
  <c r="AM538"/>
  <c r="AI547"/>
  <c r="AO547"/>
  <c r="AP547" s="1"/>
  <c r="AR547" s="1"/>
  <c r="AP555"/>
  <c r="AR555" s="1"/>
  <c r="AM555"/>
  <c r="AP578"/>
  <c r="AR578" s="1"/>
  <c r="AM578"/>
  <c r="AI611"/>
  <c r="AO611"/>
  <c r="AP611" s="1"/>
  <c r="AR611" s="1"/>
  <c r="AP619"/>
  <c r="AR619" s="1"/>
  <c r="AM619"/>
  <c r="AM656"/>
  <c r="AM660"/>
  <c r="AM664"/>
  <c r="AP668"/>
  <c r="AR668" s="1"/>
  <c r="AM668"/>
  <c r="AP438"/>
  <c r="AM438"/>
  <c r="AP520"/>
  <c r="AR520" s="1"/>
  <c r="AM520"/>
  <c r="AP427"/>
  <c r="AM427"/>
  <c r="AP514"/>
  <c r="AR514" s="1"/>
  <c r="AM514"/>
  <c r="AP518"/>
  <c r="AR518" s="1"/>
  <c r="AM518"/>
  <c r="AP564"/>
  <c r="AR564" s="1"/>
  <c r="AM564"/>
  <c r="AM588"/>
  <c r="AI597"/>
  <c r="AO597"/>
  <c r="AP597" s="1"/>
  <c r="AR597" s="1"/>
  <c r="AM605"/>
  <c r="AP628"/>
  <c r="AR628" s="1"/>
  <c r="AM628"/>
  <c r="AI664"/>
  <c r="AJ664"/>
  <c r="AO664"/>
  <c r="AP664" s="1"/>
  <c r="AR664" s="1"/>
  <c r="AI298"/>
  <c r="AJ298"/>
  <c r="AO298"/>
  <c r="AP298" s="1"/>
  <c r="AM489"/>
  <c r="AI553"/>
  <c r="AO553"/>
  <c r="AP553" s="1"/>
  <c r="AM584"/>
  <c r="AP663"/>
  <c r="AR663" s="1"/>
  <c r="AM663"/>
  <c r="AM685"/>
  <c r="AM900"/>
  <c r="AP429"/>
  <c r="AR429" s="1"/>
  <c r="AM429"/>
  <c r="AP447"/>
  <c r="AM447"/>
  <c r="AM513"/>
  <c r="AI521"/>
  <c r="AJ521"/>
  <c r="AO521"/>
  <c r="AP521" s="1"/>
  <c r="AM550"/>
  <c r="AM640"/>
  <c r="AP648"/>
  <c r="AR648" s="1"/>
  <c r="AM648"/>
  <c r="AI860"/>
  <c r="AJ860"/>
  <c r="AO860"/>
  <c r="AP860" s="1"/>
  <c r="AR860" s="1"/>
  <c r="AP551"/>
  <c r="AR551" s="1"/>
  <c r="AM551"/>
  <c r="AM582"/>
  <c r="AP683"/>
  <c r="AR683" s="1"/>
  <c r="AM683"/>
  <c r="AP471"/>
  <c r="AR471" s="1"/>
  <c r="AM471"/>
  <c r="AM517"/>
  <c r="AM858"/>
  <c r="AM894"/>
  <c r="AM566"/>
  <c r="AP144"/>
  <c r="AR144" s="1"/>
  <c r="AP142"/>
  <c r="AP158"/>
  <c r="AR158" s="1"/>
  <c r="AP166"/>
  <c r="AR166" s="1"/>
  <c r="AM248"/>
  <c r="AM6"/>
  <c r="AP118"/>
  <c r="AO125"/>
  <c r="AP125" s="1"/>
  <c r="AO129"/>
  <c r="AP129" s="1"/>
  <c r="AO137"/>
  <c r="AP137" s="1"/>
  <c r="AO141"/>
  <c r="AP141" s="1"/>
  <c r="AO149"/>
  <c r="AP149" s="1"/>
  <c r="AR149" s="1"/>
  <c r="AO153"/>
  <c r="AP153" s="1"/>
  <c r="AR153" s="1"/>
  <c r="AM128"/>
  <c r="AM132"/>
  <c r="AM136"/>
  <c r="AM144"/>
  <c r="AM148"/>
  <c r="AM156"/>
  <c r="AM9"/>
  <c r="AP100"/>
  <c r="AP108"/>
  <c r="AM130"/>
  <c r="AM142"/>
  <c r="AM146"/>
  <c r="AM150"/>
  <c r="AM158"/>
  <c r="AP70"/>
  <c r="AM89"/>
  <c r="AO155"/>
  <c r="AP155" s="1"/>
  <c r="AO163"/>
  <c r="AP163" s="1"/>
  <c r="AR163" s="1"/>
  <c r="AO161"/>
  <c r="AP161" s="1"/>
  <c r="AR161" s="1"/>
  <c r="AO167"/>
  <c r="AP167" s="1"/>
  <c r="AR167" s="1"/>
  <c r="AM192"/>
  <c r="AM208"/>
  <c r="AM224"/>
  <c r="AM240"/>
  <c r="AM170"/>
  <c r="AJ188"/>
  <c r="AJ196"/>
  <c r="AM109"/>
  <c r="AJ151"/>
  <c r="AO264"/>
  <c r="AP264" s="1"/>
  <c r="AR264" s="1"/>
  <c r="AO288"/>
  <c r="AP288" s="1"/>
  <c r="AR288" s="1"/>
  <c r="AO308"/>
  <c r="AP308" s="1"/>
  <c r="AR308" s="1"/>
  <c r="AM159"/>
  <c r="AO267"/>
  <c r="AP267" s="1"/>
  <c r="AR267" s="1"/>
  <c r="AO323"/>
  <c r="AP323" s="1"/>
  <c r="AR323" s="1"/>
  <c r="AO355"/>
  <c r="AP355" s="1"/>
  <c r="AR355" s="1"/>
  <c r="AJ190"/>
  <c r="AJ214"/>
  <c r="AO305"/>
  <c r="AP305" s="1"/>
  <c r="AR305" s="1"/>
  <c r="AO309"/>
  <c r="AP309" s="1"/>
  <c r="AR309" s="1"/>
  <c r="AO353"/>
  <c r="AP353" s="1"/>
  <c r="AJ287"/>
  <c r="AM314"/>
  <c r="AM322"/>
  <c r="AM330"/>
  <c r="AM338"/>
  <c r="AM346"/>
  <c r="AM354"/>
  <c r="AJ295"/>
  <c r="AM179"/>
  <c r="AM247"/>
  <c r="AJ263"/>
  <c r="AJ311"/>
  <c r="AJ331"/>
  <c r="AJ355"/>
  <c r="AM169"/>
  <c r="AM223"/>
  <c r="AJ356"/>
  <c r="AM388"/>
  <c r="AM445"/>
  <c r="AM449"/>
  <c r="AP886"/>
  <c r="AM678"/>
  <c r="AP235"/>
  <c r="AR235" s="1"/>
  <c r="AP45"/>
  <c r="AM45"/>
  <c r="AP61"/>
  <c r="AM61"/>
  <c r="AP48"/>
  <c r="AM48"/>
  <c r="AI133"/>
  <c r="AJ133"/>
  <c r="AJ145"/>
  <c r="AI157"/>
  <c r="AJ157"/>
  <c r="AJ123"/>
  <c r="AI238"/>
  <c r="AJ238"/>
  <c r="AP319"/>
  <c r="AR319" s="1"/>
  <c r="AM319"/>
  <c r="AI277"/>
  <c r="AJ277"/>
  <c r="AP321"/>
  <c r="AR321" s="1"/>
  <c r="AM321"/>
  <c r="AI329"/>
  <c r="AJ329"/>
  <c r="AI357"/>
  <c r="AJ357"/>
  <c r="AI266"/>
  <c r="AJ266"/>
  <c r="AI336"/>
  <c r="AJ336"/>
  <c r="AO336"/>
  <c r="AP336" s="1"/>
  <c r="AR336" s="1"/>
  <c r="AP424"/>
  <c r="AR424" s="1"/>
  <c r="AM424"/>
  <c r="AM264"/>
  <c r="AP560"/>
  <c r="AM560"/>
  <c r="AI588"/>
  <c r="AJ588"/>
  <c r="AO588"/>
  <c r="AP588" s="1"/>
  <c r="AR588" s="1"/>
  <c r="AP411"/>
  <c r="AR411" s="1"/>
  <c r="AM411"/>
  <c r="AI483"/>
  <c r="AJ483"/>
  <c r="AO483"/>
  <c r="AP483" s="1"/>
  <c r="AP515"/>
  <c r="AR515" s="1"/>
  <c r="AM515"/>
  <c r="AI535"/>
  <c r="AO535"/>
  <c r="AP535" s="1"/>
  <c r="AJ535"/>
  <c r="AP546"/>
  <c r="AR546" s="1"/>
  <c r="AM546"/>
  <c r="AM610"/>
  <c r="AP397"/>
  <c r="AR397" s="1"/>
  <c r="AM397"/>
  <c r="AM453"/>
  <c r="AM556"/>
  <c r="AI629"/>
  <c r="AO629"/>
  <c r="AP629" s="1"/>
  <c r="AR629" s="1"/>
  <c r="AI660"/>
  <c r="AJ660"/>
  <c r="AM497"/>
  <c r="AI617"/>
  <c r="AO617"/>
  <c r="AP617" s="1"/>
  <c r="AR617" s="1"/>
  <c r="AP652"/>
  <c r="AR652" s="1"/>
  <c r="AM652"/>
  <c r="AP41"/>
  <c r="AM41"/>
  <c r="AP49"/>
  <c r="AM49"/>
  <c r="AM56"/>
  <c r="AM23"/>
  <c r="AM31"/>
  <c r="AP39"/>
  <c r="AR39" s="1"/>
  <c r="AM39"/>
  <c r="AM47"/>
  <c r="AP55"/>
  <c r="AM55"/>
  <c r="AP63"/>
  <c r="AM63"/>
  <c r="AI144"/>
  <c r="AJ144"/>
  <c r="AJ126"/>
  <c r="AJ130"/>
  <c r="AI134"/>
  <c r="AJ134"/>
  <c r="AI138"/>
  <c r="AJ138"/>
  <c r="AI142"/>
  <c r="AJ142"/>
  <c r="AI146"/>
  <c r="AJ146"/>
  <c r="AI150"/>
  <c r="AJ150"/>
  <c r="AJ154"/>
  <c r="AI158"/>
  <c r="AJ158"/>
  <c r="AP173"/>
  <c r="AR173" s="1"/>
  <c r="AM173"/>
  <c r="AP97"/>
  <c r="AM97"/>
  <c r="AI186"/>
  <c r="AO186"/>
  <c r="AP186" s="1"/>
  <c r="AR186" s="1"/>
  <c r="AI202"/>
  <c r="AJ202"/>
  <c r="AO202"/>
  <c r="AP202" s="1"/>
  <c r="AR202" s="1"/>
  <c r="AI218"/>
  <c r="AJ218"/>
  <c r="AO218"/>
  <c r="AP218" s="1"/>
  <c r="AR218" s="1"/>
  <c r="AI224"/>
  <c r="AJ224"/>
  <c r="AI234"/>
  <c r="AJ234"/>
  <c r="AO234"/>
  <c r="AP234" s="1"/>
  <c r="AI250"/>
  <c r="AJ250"/>
  <c r="AO250"/>
  <c r="AP250" s="1"/>
  <c r="AR250" s="1"/>
  <c r="AI258"/>
  <c r="AJ258"/>
  <c r="AP261"/>
  <c r="AR261" s="1"/>
  <c r="AM261"/>
  <c r="AI280"/>
  <c r="AJ280"/>
  <c r="AI284"/>
  <c r="AJ284"/>
  <c r="AJ304"/>
  <c r="AP201"/>
  <c r="AR201" s="1"/>
  <c r="AM201"/>
  <c r="AP275"/>
  <c r="AM275"/>
  <c r="AP303"/>
  <c r="AR303" s="1"/>
  <c r="AM303"/>
  <c r="AI319"/>
  <c r="AJ319"/>
  <c r="AM339"/>
  <c r="AI351"/>
  <c r="AJ351"/>
  <c r="AP213"/>
  <c r="AR213" s="1"/>
  <c r="AM213"/>
  <c r="AP269"/>
  <c r="AR269" s="1"/>
  <c r="AM269"/>
  <c r="AJ273"/>
  <c r="AP293"/>
  <c r="AR293" s="1"/>
  <c r="AM293"/>
  <c r="AI297"/>
  <c r="AJ297"/>
  <c r="AI301"/>
  <c r="AJ301"/>
  <c r="AM317"/>
  <c r="AI321"/>
  <c r="AJ321"/>
  <c r="AI325"/>
  <c r="AJ325"/>
  <c r="AP337"/>
  <c r="AR337" s="1"/>
  <c r="AM337"/>
  <c r="AI341"/>
  <c r="AJ341"/>
  <c r="AI345"/>
  <c r="AJ345"/>
  <c r="AI349"/>
  <c r="AJ349"/>
  <c r="AM361"/>
  <c r="AP510"/>
  <c r="AR510" s="1"/>
  <c r="AM510"/>
  <c r="AP239"/>
  <c r="AR239" s="1"/>
  <c r="AM239"/>
  <c r="AI282"/>
  <c r="AO282"/>
  <c r="AP282" s="1"/>
  <c r="AR282" s="1"/>
  <c r="AI360"/>
  <c r="AO360"/>
  <c r="AP360" s="1"/>
  <c r="AR360" s="1"/>
  <c r="AP378"/>
  <c r="AR378" s="1"/>
  <c r="AM378"/>
  <c r="AP380"/>
  <c r="AR380" s="1"/>
  <c r="AM380"/>
  <c r="AP394"/>
  <c r="AM394"/>
  <c r="AP396"/>
  <c r="AR396" s="1"/>
  <c r="AM396"/>
  <c r="AP410"/>
  <c r="AR410" s="1"/>
  <c r="AM410"/>
  <c r="AM412"/>
  <c r="AP426"/>
  <c r="AR426" s="1"/>
  <c r="AM426"/>
  <c r="AP428"/>
  <c r="AM428"/>
  <c r="AP294"/>
  <c r="AM294"/>
  <c r="AI294"/>
  <c r="AJ294"/>
  <c r="AI278"/>
  <c r="AJ278"/>
  <c r="AI540"/>
  <c r="AJ540"/>
  <c r="AP624"/>
  <c r="AM624"/>
  <c r="AP387"/>
  <c r="AR387" s="1"/>
  <c r="AM387"/>
  <c r="AP395"/>
  <c r="AR395" s="1"/>
  <c r="AM395"/>
  <c r="AI519"/>
  <c r="AO519"/>
  <c r="AP519" s="1"/>
  <c r="AR519" s="1"/>
  <c r="AJ519"/>
  <c r="AM547"/>
  <c r="AI571"/>
  <c r="AO571"/>
  <c r="AP571" s="1"/>
  <c r="AM611"/>
  <c r="AI635"/>
  <c r="AO635"/>
  <c r="AP635" s="1"/>
  <c r="AP478"/>
  <c r="AR478" s="1"/>
  <c r="AM478"/>
  <c r="AP516"/>
  <c r="AR516" s="1"/>
  <c r="AM516"/>
  <c r="AP365"/>
  <c r="AM365"/>
  <c r="AI557"/>
  <c r="AO557"/>
  <c r="AP557" s="1"/>
  <c r="AM597"/>
  <c r="AI621"/>
  <c r="AO621"/>
  <c r="AP621" s="1"/>
  <c r="AR621" s="1"/>
  <c r="AP369"/>
  <c r="AR369" s="1"/>
  <c r="AM369"/>
  <c r="AP401"/>
  <c r="AM401"/>
  <c r="AM473"/>
  <c r="AP524"/>
  <c r="AM524"/>
  <c r="AM682"/>
  <c r="AM415"/>
  <c r="AM622"/>
  <c r="AI880"/>
  <c r="AJ880"/>
  <c r="AO880"/>
  <c r="AP880" s="1"/>
  <c r="AR880" s="1"/>
  <c r="AI890"/>
  <c r="AO890"/>
  <c r="AP890" s="1"/>
  <c r="AR890" s="1"/>
  <c r="AJ890"/>
  <c r="AM878"/>
  <c r="AP439"/>
  <c r="AR439" s="1"/>
  <c r="AM439"/>
  <c r="AP495"/>
  <c r="AM495"/>
  <c r="AP511"/>
  <c r="AR511" s="1"/>
  <c r="AM511"/>
  <c r="AP533"/>
  <c r="AR533" s="1"/>
  <c r="AM533"/>
  <c r="AM590"/>
  <c r="AM120"/>
  <c r="AN120" s="1"/>
  <c r="AP124"/>
  <c r="AP152"/>
  <c r="AR152" s="1"/>
  <c r="AP126"/>
  <c r="AM184"/>
  <c r="AP254"/>
  <c r="AR254" s="1"/>
  <c r="AJ323"/>
  <c r="AM4"/>
  <c r="AP80"/>
  <c r="AP88"/>
  <c r="AM8"/>
  <c r="AI76"/>
  <c r="AI84"/>
  <c r="AI92"/>
  <c r="AM3"/>
  <c r="AM121"/>
  <c r="AN121" s="1"/>
  <c r="AM58"/>
  <c r="AM83"/>
  <c r="AI152"/>
  <c r="AI156"/>
  <c r="AM103"/>
  <c r="AM119"/>
  <c r="AJ156"/>
  <c r="AO174"/>
  <c r="AP174" s="1"/>
  <c r="AR174" s="1"/>
  <c r="AJ155"/>
  <c r="AM172"/>
  <c r="AO190"/>
  <c r="AP190" s="1"/>
  <c r="AR190" s="1"/>
  <c r="AO212"/>
  <c r="AP212" s="1"/>
  <c r="AO222"/>
  <c r="AP222" s="1"/>
  <c r="AR222" s="1"/>
  <c r="AO244"/>
  <c r="AP244" s="1"/>
  <c r="AR244" s="1"/>
  <c r="AJ167"/>
  <c r="AJ74"/>
  <c r="AJ128"/>
  <c r="AI192"/>
  <c r="AM196"/>
  <c r="AI208"/>
  <c r="AM212"/>
  <c r="AM228"/>
  <c r="AI240"/>
  <c r="AM244"/>
  <c r="AJ212"/>
  <c r="AJ244"/>
  <c r="AM73"/>
  <c r="AM151"/>
  <c r="AI165"/>
  <c r="AM195"/>
  <c r="AJ152"/>
  <c r="AP241"/>
  <c r="AR241" s="1"/>
  <c r="AM249"/>
  <c r="AM260"/>
  <c r="AO359"/>
  <c r="AP359" s="1"/>
  <c r="AR359" s="1"/>
  <c r="AJ222"/>
  <c r="AM176"/>
  <c r="AJ180"/>
  <c r="AP189"/>
  <c r="AR189" s="1"/>
  <c r="AM197"/>
  <c r="AJ256"/>
  <c r="AO265"/>
  <c r="AP265" s="1"/>
  <c r="AR265" s="1"/>
  <c r="AO281"/>
  <c r="AO285"/>
  <c r="AP285" s="1"/>
  <c r="AR285" s="1"/>
  <c r="AO289"/>
  <c r="AP289" s="1"/>
  <c r="AR289" s="1"/>
  <c r="AO313"/>
  <c r="AP313" s="1"/>
  <c r="AR313" s="1"/>
  <c r="AO333"/>
  <c r="AJ283"/>
  <c r="AM312"/>
  <c r="AM320"/>
  <c r="AM328"/>
  <c r="AM336"/>
  <c r="AM344"/>
  <c r="AM352"/>
  <c r="AJ240"/>
  <c r="AJ271"/>
  <c r="AM254"/>
  <c r="AJ307"/>
  <c r="AJ327"/>
  <c r="AJ347"/>
  <c r="AJ299"/>
  <c r="AO580"/>
  <c r="AP580" s="1"/>
  <c r="AR580" s="1"/>
  <c r="AO612"/>
  <c r="AP612" s="1"/>
  <c r="AR612" s="1"/>
  <c r="AJ579"/>
  <c r="AO660"/>
  <c r="AP660" s="1"/>
  <c r="AM501"/>
  <c r="AJ565"/>
  <c r="AJ629"/>
  <c r="AJ617"/>
  <c r="AM882"/>
  <c r="AM886"/>
  <c r="AI164"/>
  <c r="AJ164"/>
  <c r="AP398"/>
  <c r="AR398" s="1"/>
  <c r="AM398"/>
  <c r="AP406"/>
  <c r="AR406" s="1"/>
  <c r="AM406"/>
  <c r="AM414"/>
  <c r="AP422"/>
  <c r="AM422"/>
  <c r="AP430"/>
  <c r="AR430" s="1"/>
  <c r="AM430"/>
  <c r="AI564"/>
  <c r="AJ564"/>
  <c r="AI596"/>
  <c r="AJ596"/>
  <c r="AI628"/>
  <c r="AJ628"/>
  <c r="AI435"/>
  <c r="AJ435"/>
  <c r="AI467"/>
  <c r="AJ467"/>
  <c r="AI499"/>
  <c r="AJ499"/>
  <c r="AP595"/>
  <c r="AR595" s="1"/>
  <c r="AM595"/>
  <c r="AI437"/>
  <c r="AO437"/>
  <c r="AP437" s="1"/>
  <c r="AR437" s="1"/>
  <c r="AJ437"/>
  <c r="AI469"/>
  <c r="AO469"/>
  <c r="AP469" s="1"/>
  <c r="AR469" s="1"/>
  <c r="AJ469"/>
  <c r="AI501"/>
  <c r="AO501"/>
  <c r="AP501" s="1"/>
  <c r="AJ501"/>
  <c r="AM549"/>
  <c r="AP613"/>
  <c r="AR613" s="1"/>
  <c r="AM613"/>
  <c r="AI441"/>
  <c r="AJ441"/>
  <c r="AO441"/>
  <c r="AP441" s="1"/>
  <c r="AR441" s="1"/>
  <c r="AI473"/>
  <c r="AJ473"/>
  <c r="AO473"/>
  <c r="AP473" s="1"/>
  <c r="AI505"/>
  <c r="AJ505"/>
  <c r="AO505"/>
  <c r="AP505" s="1"/>
  <c r="AR505" s="1"/>
  <c r="AI447"/>
  <c r="AJ447"/>
  <c r="AI431"/>
  <c r="AJ431"/>
  <c r="AI439"/>
  <c r="AJ439"/>
  <c r="AI487"/>
  <c r="AJ487"/>
  <c r="AI495"/>
  <c r="AJ495"/>
  <c r="AI503"/>
  <c r="AJ503"/>
  <c r="AI511"/>
  <c r="AJ511"/>
  <c r="AM690"/>
  <c r="AM698"/>
  <c r="AP706"/>
  <c r="AR706" s="1"/>
  <c r="AM706"/>
  <c r="AP714"/>
  <c r="AR714" s="1"/>
  <c r="AM714"/>
  <c r="AP722"/>
  <c r="AM722"/>
  <c r="AM730"/>
  <c r="AP738"/>
  <c r="AR738" s="1"/>
  <c r="AM738"/>
  <c r="AP746"/>
  <c r="AM746"/>
  <c r="AP754"/>
  <c r="AM754"/>
  <c r="AP762"/>
  <c r="AR762" s="1"/>
  <c r="AM762"/>
  <c r="AP770"/>
  <c r="AR770" s="1"/>
  <c r="AM770"/>
  <c r="AM778"/>
  <c r="AP786"/>
  <c r="AR786" s="1"/>
  <c r="AM786"/>
  <c r="AP794"/>
  <c r="AR794" s="1"/>
  <c r="AM794"/>
  <c r="AM802"/>
  <c r="AP810"/>
  <c r="AR810" s="1"/>
  <c r="AM810"/>
  <c r="AP818"/>
  <c r="AR818" s="1"/>
  <c r="AM818"/>
  <c r="AP826"/>
  <c r="AR826" s="1"/>
  <c r="AM826"/>
  <c r="AP834"/>
  <c r="AM834"/>
  <c r="AP842"/>
  <c r="AM842"/>
  <c r="AI471"/>
  <c r="AJ471"/>
  <c r="AI479"/>
  <c r="AJ479"/>
  <c r="AI455"/>
  <c r="AJ455"/>
  <c r="AI463"/>
  <c r="AJ463"/>
  <c r="AM689"/>
  <c r="AP697"/>
  <c r="AR697" s="1"/>
  <c r="AM697"/>
  <c r="AP705"/>
  <c r="AR705" s="1"/>
  <c r="AM705"/>
  <c r="AP713"/>
  <c r="AR713" s="1"/>
  <c r="AM713"/>
  <c r="AP721"/>
  <c r="AR721" s="1"/>
  <c r="AM721"/>
  <c r="AP729"/>
  <c r="AR729" s="1"/>
  <c r="AM729"/>
  <c r="AP737"/>
  <c r="AM737"/>
  <c r="AP745"/>
  <c r="AR745" s="1"/>
  <c r="AM745"/>
  <c r="AP753"/>
  <c r="AM753"/>
  <c r="AP761"/>
  <c r="AM761"/>
  <c r="AP769"/>
  <c r="AR769" s="1"/>
  <c r="AM769"/>
  <c r="AP777"/>
  <c r="AM777"/>
  <c r="AP785"/>
  <c r="AR785" s="1"/>
  <c r="AM785"/>
  <c r="AM793"/>
  <c r="AP801"/>
  <c r="AR801" s="1"/>
  <c r="AM801"/>
  <c r="AM809"/>
  <c r="AP817"/>
  <c r="AM817"/>
  <c r="AM825"/>
  <c r="AP833"/>
  <c r="AR833" s="1"/>
  <c r="AM833"/>
  <c r="AP841"/>
  <c r="AR841" s="1"/>
  <c r="AM841"/>
  <c r="AM165"/>
  <c r="AP256"/>
  <c r="AR256" s="1"/>
  <c r="AI290"/>
  <c r="AI314"/>
  <c r="AI322"/>
  <c r="AI326"/>
  <c r="AI330"/>
  <c r="AI334"/>
  <c r="AI338"/>
  <c r="AI342"/>
  <c r="AI354"/>
  <c r="AI270"/>
  <c r="AI262"/>
  <c r="AJ334"/>
  <c r="AI555"/>
  <c r="AI587"/>
  <c r="AI619"/>
  <c r="AP569"/>
  <c r="AR569" s="1"/>
  <c r="AP601"/>
  <c r="AR601" s="1"/>
  <c r="AP540"/>
  <c r="AR540" s="1"/>
  <c r="AI541"/>
  <c r="AP572"/>
  <c r="AR572" s="1"/>
  <c r="AI573"/>
  <c r="AP604"/>
  <c r="AP636"/>
  <c r="AI637"/>
  <c r="AJ346"/>
  <c r="AI666"/>
  <c r="AP536"/>
  <c r="AR536" s="1"/>
  <c r="AI601"/>
  <c r="AI633"/>
  <c r="AJ666"/>
  <c r="AP958"/>
  <c r="AR958" s="1"/>
  <c r="AP984"/>
  <c r="AR984" s="1"/>
  <c r="AP994"/>
  <c r="AR994" s="1"/>
  <c r="AJ662"/>
  <c r="AI550"/>
  <c r="AI567"/>
  <c r="AI640"/>
  <c r="AI644"/>
  <c r="AI652"/>
  <c r="AO670"/>
  <c r="AP670" s="1"/>
  <c r="AO678"/>
  <c r="AP678" s="1"/>
  <c r="AR678" s="1"/>
  <c r="AI606"/>
  <c r="AI638"/>
  <c r="AO467"/>
  <c r="AP467" s="1"/>
  <c r="AR467" s="1"/>
  <c r="AM854"/>
  <c r="AM862"/>
  <c r="AM872"/>
  <c r="AI878"/>
  <c r="AO558"/>
  <c r="AP558" s="1"/>
  <c r="AR558" s="1"/>
  <c r="AM649"/>
  <c r="AI525"/>
  <c r="AJ661"/>
  <c r="AP910"/>
  <c r="AR910" s="1"/>
  <c r="AJ358"/>
  <c r="AM382"/>
  <c r="AO435"/>
  <c r="AP435" s="1"/>
  <c r="AO677"/>
  <c r="AP677" s="1"/>
  <c r="AO878"/>
  <c r="AP878" s="1"/>
  <c r="AR878" s="1"/>
  <c r="AM887"/>
  <c r="AO894"/>
  <c r="AP894" s="1"/>
  <c r="AR894" s="1"/>
  <c r="AP948"/>
  <c r="AR948" s="1"/>
  <c r="AP968"/>
  <c r="AR968" s="1"/>
  <c r="AP998"/>
  <c r="AR998" s="1"/>
  <c r="AO566"/>
  <c r="AP566" s="1"/>
  <c r="AR566" s="1"/>
  <c r="AP647"/>
  <c r="AM671"/>
  <c r="AJ676"/>
  <c r="AM679"/>
  <c r="AJ684"/>
  <c r="AI646"/>
  <c r="AI654"/>
  <c r="AJ682"/>
  <c r="AJ858"/>
  <c r="AJ846"/>
  <c r="AO669"/>
  <c r="AP669" s="1"/>
  <c r="AR669" s="1"/>
  <c r="AI449"/>
  <c r="AJ449"/>
  <c r="AO449"/>
  <c r="AP449" s="1"/>
  <c r="AI481"/>
  <c r="AJ481"/>
  <c r="AO481"/>
  <c r="AP481" s="1"/>
  <c r="AR481" s="1"/>
  <c r="AP688"/>
  <c r="AR688" s="1"/>
  <c r="AM688"/>
  <c r="AP704"/>
  <c r="AR704" s="1"/>
  <c r="AM704"/>
  <c r="AP712"/>
  <c r="AR712" s="1"/>
  <c r="AM712"/>
  <c r="AP720"/>
  <c r="AR720" s="1"/>
  <c r="AM720"/>
  <c r="AP728"/>
  <c r="AR728" s="1"/>
  <c r="AM728"/>
  <c r="AP736"/>
  <c r="AM736"/>
  <c r="AP744"/>
  <c r="AR744" s="1"/>
  <c r="AM744"/>
  <c r="AP752"/>
  <c r="AR752" s="1"/>
  <c r="AM752"/>
  <c r="AM760"/>
  <c r="AP776"/>
  <c r="AR776" s="1"/>
  <c r="AM776"/>
  <c r="AP808"/>
  <c r="AR808" s="1"/>
  <c r="AM808"/>
  <c r="AP816"/>
  <c r="AR816" s="1"/>
  <c r="AM816"/>
  <c r="AP824"/>
  <c r="AR824" s="1"/>
  <c r="AM824"/>
  <c r="AP832"/>
  <c r="AR832" s="1"/>
  <c r="AM832"/>
  <c r="AP840"/>
  <c r="AM840"/>
  <c r="AP844"/>
  <c r="AR844" s="1"/>
  <c r="AM844"/>
  <c r="AP695"/>
  <c r="AR695" s="1"/>
  <c r="AM695"/>
  <c r="AP711"/>
  <c r="AR711" s="1"/>
  <c r="AM711"/>
  <c r="AP719"/>
  <c r="AR719" s="1"/>
  <c r="AM719"/>
  <c r="AP727"/>
  <c r="AM727"/>
  <c r="AP735"/>
  <c r="AR735" s="1"/>
  <c r="AM735"/>
  <c r="AP743"/>
  <c r="AR743" s="1"/>
  <c r="AM743"/>
  <c r="AP751"/>
  <c r="AR751" s="1"/>
  <c r="AM751"/>
  <c r="AP759"/>
  <c r="AR759" s="1"/>
  <c r="AM759"/>
  <c r="AP767"/>
  <c r="AR767" s="1"/>
  <c r="AM767"/>
  <c r="AM775"/>
  <c r="AP783"/>
  <c r="AM783"/>
  <c r="AM791"/>
  <c r="AP799"/>
  <c r="AR799" s="1"/>
  <c r="AM799"/>
  <c r="AP807"/>
  <c r="AR807" s="1"/>
  <c r="AM807"/>
  <c r="AP815"/>
  <c r="AR815" s="1"/>
  <c r="AM815"/>
  <c r="AP823"/>
  <c r="AR823" s="1"/>
  <c r="AM823"/>
  <c r="AP831"/>
  <c r="AR831" s="1"/>
  <c r="AM831"/>
  <c r="AI529"/>
  <c r="AI574"/>
  <c r="AI614"/>
  <c r="AI622"/>
  <c r="AM852"/>
  <c r="AM653"/>
  <c r="AI517"/>
  <c r="AO882"/>
  <c r="AP882" s="1"/>
  <c r="AR882" s="1"/>
  <c r="AO896"/>
  <c r="AP896" s="1"/>
  <c r="AR896" s="1"/>
  <c r="AJ677"/>
  <c r="AP916"/>
  <c r="AR916" s="1"/>
  <c r="AJ894"/>
  <c r="AP694"/>
  <c r="AR694" s="1"/>
  <c r="AM694"/>
  <c r="AP710"/>
  <c r="AM710"/>
  <c r="AP718"/>
  <c r="AM718"/>
  <c r="AP726"/>
  <c r="AM726"/>
  <c r="AM734"/>
  <c r="AP742"/>
  <c r="AR742" s="1"/>
  <c r="AM742"/>
  <c r="AP750"/>
  <c r="AR750" s="1"/>
  <c r="AM750"/>
  <c r="AM758"/>
  <c r="AP766"/>
  <c r="AM766"/>
  <c r="AP774"/>
  <c r="AR774" s="1"/>
  <c r="AM774"/>
  <c r="AP790"/>
  <c r="AR790" s="1"/>
  <c r="AM790"/>
  <c r="AP798"/>
  <c r="AR798" s="1"/>
  <c r="AM798"/>
  <c r="AP806"/>
  <c r="AM806"/>
  <c r="AP814"/>
  <c r="AR814" s="1"/>
  <c r="AM814"/>
  <c r="AM822"/>
  <c r="AM838"/>
  <c r="AM693"/>
  <c r="AM701"/>
  <c r="AP709"/>
  <c r="AR709" s="1"/>
  <c r="AM709"/>
  <c r="AP717"/>
  <c r="AM717"/>
  <c r="AP725"/>
  <c r="AR725" s="1"/>
  <c r="AM725"/>
  <c r="AM733"/>
  <c r="AP741"/>
  <c r="AR741" s="1"/>
  <c r="AM741"/>
  <c r="AM749"/>
  <c r="AM757"/>
  <c r="AP765"/>
  <c r="AR765" s="1"/>
  <c r="AM765"/>
  <c r="AP773"/>
  <c r="AR773" s="1"/>
  <c r="AM773"/>
  <c r="AP781"/>
  <c r="AM781"/>
  <c r="AP789"/>
  <c r="AR789" s="1"/>
  <c r="AM789"/>
  <c r="AP797"/>
  <c r="AR797" s="1"/>
  <c r="AM797"/>
  <c r="AP805"/>
  <c r="AR805" s="1"/>
  <c r="AM805"/>
  <c r="AP813"/>
  <c r="AR813" s="1"/>
  <c r="AM813"/>
  <c r="AM821"/>
  <c r="AP829"/>
  <c r="AM829"/>
  <c r="AP837"/>
  <c r="AR837" s="1"/>
  <c r="AM837"/>
  <c r="AI551"/>
  <c r="AJ558"/>
  <c r="AM641"/>
  <c r="AM657"/>
  <c r="AJ517"/>
  <c r="AI542"/>
  <c r="AI559"/>
  <c r="AI583"/>
  <c r="AO661"/>
  <c r="AP661" s="1"/>
  <c r="AR661" s="1"/>
  <c r="AJ669"/>
  <c r="AO674"/>
  <c r="AP674" s="1"/>
  <c r="AR674" s="1"/>
  <c r="AJ685"/>
  <c r="AM867"/>
  <c r="AM871"/>
  <c r="AM877"/>
  <c r="AM881"/>
  <c r="AO884"/>
  <c r="AP884" s="1"/>
  <c r="AR884" s="1"/>
  <c r="AO888"/>
  <c r="AP888" s="1"/>
  <c r="AR888" s="1"/>
  <c r="AP930"/>
  <c r="AR930" s="1"/>
  <c r="AP946"/>
  <c r="AR946" s="1"/>
  <c r="AP960"/>
  <c r="AR960" s="1"/>
  <c r="AP970"/>
  <c r="AR970" s="1"/>
  <c r="AP986"/>
  <c r="AR986" s="1"/>
  <c r="AP990"/>
  <c r="AR990" s="1"/>
  <c r="AP399"/>
  <c r="AR399" s="1"/>
  <c r="AI543"/>
  <c r="AJ566"/>
  <c r="AM591"/>
  <c r="AM607"/>
  <c r="AM623"/>
  <c r="AM659"/>
  <c r="AI590"/>
  <c r="AJ896"/>
  <c r="AI604"/>
  <c r="AJ604"/>
  <c r="AI636"/>
  <c r="AJ636"/>
  <c r="AI459"/>
  <c r="AJ459"/>
  <c r="AI491"/>
  <c r="AJ491"/>
  <c r="AI531"/>
  <c r="AO531"/>
  <c r="AP531" s="1"/>
  <c r="AR531" s="1"/>
  <c r="AJ531"/>
  <c r="AM539"/>
  <c r="AM571"/>
  <c r="AM603"/>
  <c r="AM635"/>
  <c r="AP658"/>
  <c r="AR658" s="1"/>
  <c r="AM658"/>
  <c r="AM462"/>
  <c r="AP502"/>
  <c r="AR502" s="1"/>
  <c r="AM502"/>
  <c r="AI461"/>
  <c r="AO461"/>
  <c r="AP461" s="1"/>
  <c r="AR461" s="1"/>
  <c r="AJ461"/>
  <c r="AI493"/>
  <c r="AO493"/>
  <c r="AP493" s="1"/>
  <c r="AJ493"/>
  <c r="AM621"/>
  <c r="AI433"/>
  <c r="AJ433"/>
  <c r="AO433"/>
  <c r="AP433" s="1"/>
  <c r="AR433" s="1"/>
  <c r="AI465"/>
  <c r="AJ465"/>
  <c r="AO465"/>
  <c r="AP465" s="1"/>
  <c r="AR465" s="1"/>
  <c r="AI497"/>
  <c r="AJ497"/>
  <c r="AO497"/>
  <c r="AP497" s="1"/>
  <c r="AR497" s="1"/>
  <c r="AM692"/>
  <c r="AM708"/>
  <c r="AP716"/>
  <c r="AR716" s="1"/>
  <c r="AM716"/>
  <c r="AP724"/>
  <c r="AR724" s="1"/>
  <c r="AM724"/>
  <c r="AP732"/>
  <c r="AR732" s="1"/>
  <c r="AM732"/>
  <c r="AP740"/>
  <c r="AR740" s="1"/>
  <c r="AM740"/>
  <c r="AP756"/>
  <c r="AR756" s="1"/>
  <c r="AM756"/>
  <c r="AP764"/>
  <c r="AR764" s="1"/>
  <c r="AM764"/>
  <c r="AP772"/>
  <c r="AR772" s="1"/>
  <c r="AM772"/>
  <c r="AP780"/>
  <c r="AR780" s="1"/>
  <c r="AM780"/>
  <c r="AP796"/>
  <c r="AR796" s="1"/>
  <c r="AM796"/>
  <c r="AP812"/>
  <c r="AM812"/>
  <c r="AM820"/>
  <c r="AP828"/>
  <c r="AR828" s="1"/>
  <c r="AM828"/>
  <c r="AP836"/>
  <c r="AR836" s="1"/>
  <c r="AM836"/>
  <c r="AP691"/>
  <c r="AR691" s="1"/>
  <c r="AM691"/>
  <c r="AP699"/>
  <c r="AR699" s="1"/>
  <c r="AM699"/>
  <c r="AP707"/>
  <c r="AM707"/>
  <c r="AP715"/>
  <c r="AM715"/>
  <c r="AP723"/>
  <c r="AM723"/>
  <c r="AP731"/>
  <c r="AR731" s="1"/>
  <c r="AM731"/>
  <c r="AP739"/>
  <c r="AR739" s="1"/>
  <c r="AM739"/>
  <c r="AM747"/>
  <c r="AP755"/>
  <c r="AM755"/>
  <c r="AP763"/>
  <c r="AR763" s="1"/>
  <c r="AM763"/>
  <c r="AM771"/>
  <c r="AP779"/>
  <c r="AR779" s="1"/>
  <c r="AM779"/>
  <c r="AM787"/>
  <c r="AM795"/>
  <c r="AP811"/>
  <c r="AR811" s="1"/>
  <c r="AM811"/>
  <c r="AP835"/>
  <c r="AR835" s="1"/>
  <c r="AM835"/>
  <c r="AI515"/>
  <c r="AI523"/>
  <c r="AI595"/>
  <c r="AI627"/>
  <c r="AP666"/>
  <c r="AR666" s="1"/>
  <c r="AP532"/>
  <c r="AR532" s="1"/>
  <c r="AP548"/>
  <c r="AI613"/>
  <c r="AJ515"/>
  <c r="AM662"/>
  <c r="AM666"/>
  <c r="AM393"/>
  <c r="AM457"/>
  <c r="AP544"/>
  <c r="AR544" s="1"/>
  <c r="AO561"/>
  <c r="AP561" s="1"/>
  <c r="AR561" s="1"/>
  <c r="AI577"/>
  <c r="AM592"/>
  <c r="AO593"/>
  <c r="AP593" s="1"/>
  <c r="AR593" s="1"/>
  <c r="AI609"/>
  <c r="AO625"/>
  <c r="AP625" s="1"/>
  <c r="AP980"/>
  <c r="AR980" s="1"/>
  <c r="AI513"/>
  <c r="AM521"/>
  <c r="AO529"/>
  <c r="AP529" s="1"/>
  <c r="AP574"/>
  <c r="AJ670"/>
  <c r="AJ678"/>
  <c r="AM642"/>
  <c r="AM650"/>
  <c r="AM850"/>
  <c r="AM856"/>
  <c r="AM868"/>
  <c r="AM874"/>
  <c r="AI882"/>
  <c r="AI886"/>
  <c r="AM892"/>
  <c r="AP487"/>
  <c r="AR487" s="1"/>
  <c r="AP503"/>
  <c r="AM558"/>
  <c r="AO575"/>
  <c r="AP575" s="1"/>
  <c r="AR575" s="1"/>
  <c r="AP479"/>
  <c r="AR479" s="1"/>
  <c r="AO517"/>
  <c r="AP517" s="1"/>
  <c r="AR517" s="1"/>
  <c r="AI533"/>
  <c r="AM366"/>
  <c r="AO499"/>
  <c r="AP499" s="1"/>
  <c r="AR499" s="1"/>
  <c r="AO858"/>
  <c r="AP858" s="1"/>
  <c r="AR858" s="1"/>
  <c r="AJ886"/>
  <c r="AJ888"/>
  <c r="AP942"/>
  <c r="AR942" s="1"/>
  <c r="AP956"/>
  <c r="AR956" s="1"/>
  <c r="AP982"/>
  <c r="AR982" s="1"/>
  <c r="AP463"/>
  <c r="AP684"/>
  <c r="AR684" s="1"/>
  <c r="AO590"/>
  <c r="AP590" s="1"/>
  <c r="AR590" s="1"/>
  <c r="AP906"/>
  <c r="AR906" s="1"/>
  <c r="AP914"/>
  <c r="AR914" s="1"/>
  <c r="AO685"/>
  <c r="AP685" s="1"/>
  <c r="AJ884"/>
  <c r="AC2" i="27"/>
  <c r="R52" i="22"/>
  <c r="O57"/>
  <c r="P57"/>
  <c r="Q57"/>
  <c r="R53"/>
  <c r="R54"/>
  <c r="R55"/>
  <c r="R56"/>
  <c r="AJ122" i="4" l="1"/>
  <c r="AI819"/>
  <c r="AO17"/>
  <c r="AP132"/>
  <c r="AP749"/>
  <c r="AR749" s="1"/>
  <c r="AN973"/>
  <c r="AR975"/>
  <c r="AN127"/>
  <c r="AR966"/>
  <c r="AR962"/>
  <c r="AR963"/>
  <c r="AR961"/>
  <c r="AP988"/>
  <c r="AI782"/>
  <c r="AI374"/>
  <c r="AJ65"/>
  <c r="AI822"/>
  <c r="AM25"/>
  <c r="AR972"/>
  <c r="AR959"/>
  <c r="AI804"/>
  <c r="AI414"/>
  <c r="AO111"/>
  <c r="AI889"/>
  <c r="AP893"/>
  <c r="AR893" s="1"/>
  <c r="AI225"/>
  <c r="AP584"/>
  <c r="AR584" s="1"/>
  <c r="AO131"/>
  <c r="AP131" s="1"/>
  <c r="AP352"/>
  <c r="AR352" s="1"/>
  <c r="AP314"/>
  <c r="AR314" s="1"/>
  <c r="AJ132"/>
  <c r="AO37"/>
  <c r="AP37" s="1"/>
  <c r="AP708"/>
  <c r="AR708" s="1"/>
  <c r="AO53"/>
  <c r="AP53" s="1"/>
  <c r="AO31"/>
  <c r="AP31" s="1"/>
  <c r="AP856"/>
  <c r="AR856" s="1"/>
  <c r="AR117"/>
  <c r="AR125"/>
  <c r="AR64"/>
  <c r="AR84"/>
  <c r="AR119"/>
  <c r="AR91"/>
  <c r="AR121"/>
  <c r="AR35"/>
  <c r="AR38"/>
  <c r="AR143"/>
  <c r="AR92"/>
  <c r="AR76"/>
  <c r="AR118"/>
  <c r="AR148"/>
  <c r="AP822"/>
  <c r="AJ28"/>
  <c r="AO95"/>
  <c r="AP95" s="1"/>
  <c r="AJ95"/>
  <c r="AO69"/>
  <c r="AP69" s="1"/>
  <c r="AJ69"/>
  <c r="AJ46"/>
  <c r="AR34"/>
  <c r="AR113"/>
  <c r="AO105"/>
  <c r="AP105" s="1"/>
  <c r="AO85"/>
  <c r="AP85" s="1"/>
  <c r="AJ85"/>
  <c r="AO47"/>
  <c r="AP47" s="1"/>
  <c r="AR47" s="1"/>
  <c r="AJ47"/>
  <c r="AO99"/>
  <c r="AP99" s="1"/>
  <c r="AJ99"/>
  <c r="AR136"/>
  <c r="AR138"/>
  <c r="AR79"/>
  <c r="AO46"/>
  <c r="AP46" s="1"/>
  <c r="AR46" s="1"/>
  <c r="AO25"/>
  <c r="AP25" s="1"/>
  <c r="AR25" s="1"/>
  <c r="AJ25"/>
  <c r="AO87"/>
  <c r="AP87" s="1"/>
  <c r="AJ87"/>
  <c r="AJ60"/>
  <c r="AO60"/>
  <c r="AP60" s="1"/>
  <c r="AR60" s="1"/>
  <c r="AJ109"/>
  <c r="AO109"/>
  <c r="AP109" s="1"/>
  <c r="AR140"/>
  <c r="AJ51"/>
  <c r="AO51"/>
  <c r="AP51" s="1"/>
  <c r="AR51" s="1"/>
  <c r="AO107"/>
  <c r="AP107" s="1"/>
  <c r="AJ107"/>
  <c r="AR146"/>
  <c r="AP17"/>
  <c r="AO28"/>
  <c r="AP28" s="1"/>
  <c r="AR32"/>
  <c r="AR43"/>
  <c r="AJ24"/>
  <c r="AR30"/>
  <c r="AP784"/>
  <c r="AR784" s="1"/>
  <c r="AI602"/>
  <c r="AP791"/>
  <c r="AR791" s="1"/>
  <c r="AI803"/>
  <c r="AI630"/>
  <c r="AO29"/>
  <c r="AP29" s="1"/>
  <c r="AJ29"/>
  <c r="AO23"/>
  <c r="AP23" s="1"/>
  <c r="AJ23"/>
  <c r="AI800"/>
  <c r="AP13"/>
  <c r="AP273"/>
  <c r="AR273" s="1"/>
  <c r="AP283"/>
  <c r="AR283" s="1"/>
  <c r="AR568"/>
  <c r="AR442"/>
  <c r="AP122"/>
  <c r="AI347"/>
  <c r="AI827"/>
  <c r="AI702"/>
  <c r="AI358"/>
  <c r="AI304"/>
  <c r="AI318"/>
  <c r="AP849"/>
  <c r="AR849" s="1"/>
  <c r="AO7"/>
  <c r="AP7" s="1"/>
  <c r="AP312"/>
  <c r="AI44"/>
  <c r="AI912"/>
  <c r="AI686"/>
  <c r="AI418"/>
  <c r="AR870"/>
  <c r="AP582"/>
  <c r="AR582" s="1"/>
  <c r="AI616"/>
  <c r="AP733"/>
  <c r="AR733" s="1"/>
  <c r="AP408"/>
  <c r="AR408" s="1"/>
  <c r="AP616"/>
  <c r="AI416"/>
  <c r="AP156"/>
  <c r="AR156" s="1"/>
  <c r="AI730"/>
  <c r="AP771"/>
  <c r="AR771" s="1"/>
  <c r="J2" i="11"/>
  <c r="J6"/>
  <c r="J7"/>
  <c r="AD4" i="1"/>
  <c r="J10" i="11"/>
  <c r="J5"/>
  <c r="AP333" i="4"/>
  <c r="AR333" s="1"/>
  <c r="AI788"/>
  <c r="AP819"/>
  <c r="AR819" s="1"/>
  <c r="AI696"/>
  <c r="AP229"/>
  <c r="AR229" s="1"/>
  <c r="AI154"/>
  <c r="AI584"/>
  <c r="AI692"/>
  <c r="AI895"/>
  <c r="AP304"/>
  <c r="AJ15"/>
  <c r="AR16"/>
  <c r="AP19"/>
  <c r="AJ19"/>
  <c r="AP758"/>
  <c r="AR758" s="1"/>
  <c r="AR727"/>
  <c r="AR529"/>
  <c r="AI310"/>
  <c r="AP793"/>
  <c r="AR793" s="1"/>
  <c r="AP262"/>
  <c r="AR262" s="1"/>
  <c r="AO618"/>
  <c r="AP618" s="1"/>
  <c r="AR618" s="1"/>
  <c r="AI922"/>
  <c r="AP300"/>
  <c r="AR300" s="1"/>
  <c r="AI177"/>
  <c r="AP414"/>
  <c r="AR414" s="1"/>
  <c r="AP809"/>
  <c r="AR809" s="1"/>
  <c r="AP778"/>
  <c r="AR778" s="1"/>
  <c r="AJ898"/>
  <c r="AO162"/>
  <c r="AP162" s="1"/>
  <c r="AR162" s="1"/>
  <c r="AJ162"/>
  <c r="AJ286"/>
  <c r="AP418"/>
  <c r="AR418" s="1"/>
  <c r="AP358"/>
  <c r="AR358" s="1"/>
  <c r="AO286"/>
  <c r="AP286" s="1"/>
  <c r="AR286" s="1"/>
  <c r="AR44"/>
  <c r="AP692"/>
  <c r="AR692" s="1"/>
  <c r="AP843"/>
  <c r="AR843" s="1"/>
  <c r="AP775"/>
  <c r="AR775" s="1"/>
  <c r="AM784"/>
  <c r="AP81"/>
  <c r="AR81" s="1"/>
  <c r="AP867"/>
  <c r="AR867" s="1"/>
  <c r="AP698"/>
  <c r="AR698" s="1"/>
  <c r="AP978"/>
  <c r="AR978" s="1"/>
  <c r="AR315"/>
  <c r="AP922"/>
  <c r="AR922" s="1"/>
  <c r="AJ997"/>
  <c r="AR653"/>
  <c r="AP177"/>
  <c r="AR177" s="1"/>
  <c r="AO997"/>
  <c r="AP997" s="1"/>
  <c r="AR997" s="1"/>
  <c r="AP788"/>
  <c r="AI291"/>
  <c r="AP757"/>
  <c r="AR757" s="1"/>
  <c r="AP730"/>
  <c r="AR730" s="1"/>
  <c r="AI618"/>
  <c r="AP420"/>
  <c r="AR420" s="1"/>
  <c r="AP821"/>
  <c r="AR821" s="1"/>
  <c r="AP787"/>
  <c r="AR787" s="1"/>
  <c r="AM843"/>
  <c r="AR636"/>
  <c r="AM616"/>
  <c r="AP940"/>
  <c r="AR940" s="1"/>
  <c r="AP701"/>
  <c r="AR701" s="1"/>
  <c r="AP748"/>
  <c r="AR748" s="1"/>
  <c r="AP15"/>
  <c r="AM304"/>
  <c r="AP702"/>
  <c r="AR702" s="1"/>
  <c r="AP879"/>
  <c r="AR879" s="1"/>
  <c r="AM782"/>
  <c r="AP782"/>
  <c r="AR782" s="1"/>
  <c r="AO302"/>
  <c r="AP302" s="1"/>
  <c r="AR302" s="1"/>
  <c r="AI582"/>
  <c r="AR310"/>
  <c r="AI792"/>
  <c r="AI302"/>
  <c r="AP154"/>
  <c r="AR154" s="1"/>
  <c r="AI273"/>
  <c r="AJ312"/>
  <c r="AR312" s="1"/>
  <c r="AI386"/>
  <c r="AP655"/>
  <c r="AR655" s="1"/>
  <c r="AI312"/>
  <c r="AR822"/>
  <c r="AI655"/>
  <c r="AP225"/>
  <c r="AR225" s="1"/>
  <c r="AP384"/>
  <c r="AR384" s="1"/>
  <c r="AP703"/>
  <c r="AR703" s="1"/>
  <c r="AP686"/>
  <c r="AR686" s="1"/>
  <c r="AP827"/>
  <c r="AR827" s="1"/>
  <c r="AM804"/>
  <c r="AP804"/>
  <c r="AI795"/>
  <c r="AP696"/>
  <c r="AP65"/>
  <c r="AP690"/>
  <c r="AR690" s="1"/>
  <c r="AP747"/>
  <c r="AR747" s="1"/>
  <c r="AO602"/>
  <c r="AP602" s="1"/>
  <c r="AR602" s="1"/>
  <c r="AR259"/>
  <c r="AR643"/>
  <c r="AP24"/>
  <c r="AP281"/>
  <c r="AR281" s="1"/>
  <c r="AM696"/>
  <c r="AP287"/>
  <c r="AR287" s="1"/>
  <c r="AP679"/>
  <c r="AR679" s="1"/>
  <c r="AO898"/>
  <c r="AP898" s="1"/>
  <c r="AR898" s="1"/>
  <c r="AJ317"/>
  <c r="AM420"/>
  <c r="AP318"/>
  <c r="AJ734"/>
  <c r="AI734"/>
  <c r="AI988"/>
  <c r="AI300"/>
  <c r="AI276"/>
  <c r="AR12"/>
  <c r="AJ821"/>
  <c r="AR641"/>
  <c r="AI317"/>
  <c r="AJ276"/>
  <c r="AR42"/>
  <c r="AI747"/>
  <c r="AM800"/>
  <c r="AP800"/>
  <c r="AR800" s="1"/>
  <c r="AM768"/>
  <c r="AP768"/>
  <c r="AR768" s="1"/>
  <c r="AO839"/>
  <c r="AP839" s="1"/>
  <c r="AR839" s="1"/>
  <c r="AO386"/>
  <c r="AP386" s="1"/>
  <c r="AR386" s="1"/>
  <c r="AP936"/>
  <c r="AR936" s="1"/>
  <c r="AJ462"/>
  <c r="AJ792"/>
  <c r="AI367"/>
  <c r="AM792"/>
  <c r="AP792"/>
  <c r="AR792" s="1"/>
  <c r="AM700"/>
  <c r="AP700"/>
  <c r="AR700" s="1"/>
  <c r="AM386"/>
  <c r="AM889"/>
  <c r="AP889"/>
  <c r="AR889" s="1"/>
  <c r="AM803"/>
  <c r="AP803"/>
  <c r="AR803" s="1"/>
  <c r="AM830"/>
  <c r="AP830"/>
  <c r="AR830" s="1"/>
  <c r="AP374"/>
  <c r="AR374" s="1"/>
  <c r="AM374"/>
  <c r="AM687"/>
  <c r="AP687"/>
  <c r="AR687" s="1"/>
  <c r="AJ182"/>
  <c r="AO182"/>
  <c r="AP182" s="1"/>
  <c r="AR182" s="1"/>
  <c r="AP139"/>
  <c r="AO950"/>
  <c r="AP950" s="1"/>
  <c r="AR950" s="1"/>
  <c r="AI710"/>
  <c r="AJ733"/>
  <c r="AI690"/>
  <c r="AP895"/>
  <c r="AR895" s="1"/>
  <c r="AM895"/>
  <c r="AJ802"/>
  <c r="AO802"/>
  <c r="AP802" s="1"/>
  <c r="AJ582"/>
  <c r="AI182"/>
  <c r="AI733"/>
  <c r="AI879"/>
  <c r="AI412"/>
  <c r="AI839"/>
  <c r="AI775"/>
  <c r="AO462"/>
  <c r="AP462" s="1"/>
  <c r="AR462" s="1"/>
  <c r="AJ950"/>
  <c r="AP111"/>
  <c r="AO795"/>
  <c r="AP795" s="1"/>
  <c r="AR795" s="1"/>
  <c r="AO412"/>
  <c r="AP412" s="1"/>
  <c r="AR412" s="1"/>
  <c r="AI821"/>
  <c r="AI802"/>
  <c r="AJ988"/>
  <c r="AO251"/>
  <c r="AP251" s="1"/>
  <c r="AR251" s="1"/>
  <c r="AJ251"/>
  <c r="AO367"/>
  <c r="AP367" s="1"/>
  <c r="AR367" s="1"/>
  <c r="AR447"/>
  <c r="AR36"/>
  <c r="AR71"/>
  <c r="AR897"/>
  <c r="AR376"/>
  <c r="AR326"/>
  <c r="AR56"/>
  <c r="AR470"/>
  <c r="AR548"/>
  <c r="AR483"/>
  <c r="AR541"/>
  <c r="AR494"/>
  <c r="AR335"/>
  <c r="AR432"/>
  <c r="AR343"/>
  <c r="AR159"/>
  <c r="AR734"/>
  <c r="AR753"/>
  <c r="AR737"/>
  <c r="AR689"/>
  <c r="AR754"/>
  <c r="AR311"/>
  <c r="AR526"/>
  <c r="AR635"/>
  <c r="AR571"/>
  <c r="AR560"/>
  <c r="AR334"/>
  <c r="AR240"/>
  <c r="AR322"/>
  <c r="AR252"/>
  <c r="AR385"/>
  <c r="AR766"/>
  <c r="AR718"/>
  <c r="AR736"/>
  <c r="AR817"/>
  <c r="AR455"/>
  <c r="AR670"/>
  <c r="AR854"/>
  <c r="AR155"/>
  <c r="AR133"/>
  <c r="AR147"/>
  <c r="AR863"/>
  <c r="AR574"/>
  <c r="AR722"/>
  <c r="AR806"/>
  <c r="AR605"/>
  <c r="AR472"/>
  <c r="AR522"/>
  <c r="AR353"/>
  <c r="AR715"/>
  <c r="AR524"/>
  <c r="AR401"/>
  <c r="AR557"/>
  <c r="AR624"/>
  <c r="AR394"/>
  <c r="AR373"/>
  <c r="AR676"/>
  <c r="AR423"/>
  <c r="AR825"/>
  <c r="AR777"/>
  <c r="AR761"/>
  <c r="AR842"/>
  <c r="AR746"/>
  <c r="AR495"/>
  <c r="AR422"/>
  <c r="AR234"/>
  <c r="AR660"/>
  <c r="AR427"/>
  <c r="AR438"/>
  <c r="AR141"/>
  <c r="AR204"/>
  <c r="AR452"/>
  <c r="AR127"/>
  <c r="AR647"/>
  <c r="AR626"/>
  <c r="AR290"/>
  <c r="AR899"/>
  <c r="AR625"/>
  <c r="AR755"/>
  <c r="AR723"/>
  <c r="AR707"/>
  <c r="AR812"/>
  <c r="AR829"/>
  <c r="AR781"/>
  <c r="AR717"/>
  <c r="AR838"/>
  <c r="AR726"/>
  <c r="AR710"/>
  <c r="AR783"/>
  <c r="AR840"/>
  <c r="AR834"/>
  <c r="AR365"/>
  <c r="AR428"/>
  <c r="AR456"/>
  <c r="AR181"/>
  <c r="AR205"/>
  <c r="AR559"/>
  <c r="AR375"/>
  <c r="AR475"/>
  <c r="AR788"/>
  <c r="AR473"/>
  <c r="AR553"/>
  <c r="AR306"/>
  <c r="AR77"/>
  <c r="AR342"/>
  <c r="AR939"/>
  <c r="X2" i="27"/>
  <c r="AR453" i="4"/>
  <c r="AR579"/>
  <c r="AR120"/>
  <c r="AR318"/>
  <c r="AR493"/>
  <c r="AR501"/>
  <c r="AR344"/>
  <c r="AR685"/>
  <c r="AR646"/>
  <c r="AR345"/>
  <c r="AR224"/>
  <c r="AR142"/>
  <c r="AR246"/>
  <c r="AR443"/>
  <c r="AR886"/>
  <c r="AR610"/>
  <c r="AR298"/>
  <c r="AR654"/>
  <c r="AR272"/>
  <c r="AR449"/>
  <c r="AR503"/>
  <c r="AR435"/>
  <c r="AR596"/>
  <c r="AR242"/>
  <c r="AR556"/>
  <c r="AR459"/>
  <c r="AR604"/>
  <c r="AR463"/>
  <c r="AR212"/>
  <c r="AR521"/>
  <c r="AR200"/>
  <c r="AR320"/>
  <c r="AR137"/>
  <c r="AR677"/>
  <c r="AR271"/>
  <c r="AR294"/>
  <c r="AR535"/>
  <c r="AR275"/>
  <c r="AR620"/>
  <c r="Y2" i="27"/>
  <c r="R57" i="22"/>
  <c r="F5" i="1"/>
  <c r="L5"/>
  <c r="AT5" s="1"/>
  <c r="S5"/>
  <c r="V5"/>
  <c r="AB5"/>
  <c r="AE5"/>
  <c r="AG5"/>
  <c r="AJ5" s="1"/>
  <c r="AK5" s="1"/>
  <c r="AM5"/>
  <c r="AN5" s="1"/>
  <c r="AV5"/>
  <c r="AY5"/>
  <c r="AZ5"/>
  <c r="F6"/>
  <c r="L6"/>
  <c r="AT6" s="1"/>
  <c r="S6"/>
  <c r="V6"/>
  <c r="AB6"/>
  <c r="AE6"/>
  <c r="AG6"/>
  <c r="AJ6" s="1"/>
  <c r="AK6" s="1"/>
  <c r="AM6"/>
  <c r="AN6" s="1"/>
  <c r="AV6"/>
  <c r="AW6"/>
  <c r="AY6"/>
  <c r="AZ6"/>
  <c r="F7"/>
  <c r="L7"/>
  <c r="AT7" s="1"/>
  <c r="S7"/>
  <c r="V7"/>
  <c r="AB7"/>
  <c r="AE7"/>
  <c r="AG7"/>
  <c r="AJ7" s="1"/>
  <c r="AK7" s="1"/>
  <c r="AM7"/>
  <c r="AN7" s="1"/>
  <c r="AV7"/>
  <c r="AW7"/>
  <c r="AY7"/>
  <c r="AZ7"/>
  <c r="F8"/>
  <c r="L8"/>
  <c r="AT8" s="1"/>
  <c r="S8"/>
  <c r="V8"/>
  <c r="AB8"/>
  <c r="AE8"/>
  <c r="AG8"/>
  <c r="AJ8" s="1"/>
  <c r="AK8" s="1"/>
  <c r="AM8"/>
  <c r="AN8" s="1"/>
  <c r="AV8"/>
  <c r="AW8"/>
  <c r="AY8"/>
  <c r="AZ8"/>
  <c r="F9"/>
  <c r="L9"/>
  <c r="AT9" s="1"/>
  <c r="S9"/>
  <c r="V9"/>
  <c r="AB9"/>
  <c r="AE9"/>
  <c r="AG9"/>
  <c r="AJ9" s="1"/>
  <c r="AK9" s="1"/>
  <c r="AM9"/>
  <c r="AN9" s="1"/>
  <c r="AV9"/>
  <c r="AW9"/>
  <c r="AY9"/>
  <c r="AZ9"/>
  <c r="F10"/>
  <c r="L10"/>
  <c r="AT10" s="1"/>
  <c r="S10"/>
  <c r="V10"/>
  <c r="AB10"/>
  <c r="AE10"/>
  <c r="AG10"/>
  <c r="AJ10" s="1"/>
  <c r="AK10" s="1"/>
  <c r="AM10"/>
  <c r="AN10" s="1"/>
  <c r="AV10"/>
  <c r="AW10"/>
  <c r="AY10"/>
  <c r="AZ10"/>
  <c r="F11"/>
  <c r="L11"/>
  <c r="AT11" s="1"/>
  <c r="S11"/>
  <c r="V11"/>
  <c r="AB11"/>
  <c r="AE11"/>
  <c r="AG11"/>
  <c r="AJ11" s="1"/>
  <c r="AK11" s="1"/>
  <c r="AM11"/>
  <c r="AN11" s="1"/>
  <c r="AV11"/>
  <c r="AW11"/>
  <c r="AY11"/>
  <c r="AZ11"/>
  <c r="F12"/>
  <c r="L12"/>
  <c r="AT12" s="1"/>
  <c r="S12"/>
  <c r="V12"/>
  <c r="AB12"/>
  <c r="AE12"/>
  <c r="AG12"/>
  <c r="AJ12" s="1"/>
  <c r="AK12" s="1"/>
  <c r="AM12"/>
  <c r="AN12" s="1"/>
  <c r="AV12"/>
  <c r="AW12"/>
  <c r="AY12"/>
  <c r="AZ12"/>
  <c r="F13"/>
  <c r="L13"/>
  <c r="AT13" s="1"/>
  <c r="S13"/>
  <c r="V13"/>
  <c r="AB13"/>
  <c r="AE13"/>
  <c r="AG13"/>
  <c r="AJ13" s="1"/>
  <c r="AK13" s="1"/>
  <c r="AM13"/>
  <c r="AN13" s="1"/>
  <c r="AV13"/>
  <c r="AY13"/>
  <c r="AZ13"/>
  <c r="F14"/>
  <c r="L14"/>
  <c r="AT14" s="1"/>
  <c r="S14"/>
  <c r="V14"/>
  <c r="AB14"/>
  <c r="AE14"/>
  <c r="AG14"/>
  <c r="AJ14" s="1"/>
  <c r="AK14" s="1"/>
  <c r="AM14"/>
  <c r="AN14" s="1"/>
  <c r="AV14"/>
  <c r="AW14"/>
  <c r="AY14"/>
  <c r="AZ14"/>
  <c r="F15"/>
  <c r="L15"/>
  <c r="AT15" s="1"/>
  <c r="S15"/>
  <c r="V15"/>
  <c r="AB15"/>
  <c r="AE15"/>
  <c r="AG15"/>
  <c r="AJ15" s="1"/>
  <c r="AK15" s="1"/>
  <c r="AM15"/>
  <c r="AN15" s="1"/>
  <c r="AV15"/>
  <c r="AW15"/>
  <c r="AY15"/>
  <c r="AZ15"/>
  <c r="F16"/>
  <c r="L16"/>
  <c r="AT16" s="1"/>
  <c r="S16"/>
  <c r="V16"/>
  <c r="AB16"/>
  <c r="AE16"/>
  <c r="AG16"/>
  <c r="AJ16" s="1"/>
  <c r="AK16" s="1"/>
  <c r="AM16"/>
  <c r="AN16" s="1"/>
  <c r="AV16"/>
  <c r="AY16"/>
  <c r="AZ16"/>
  <c r="F17"/>
  <c r="L17"/>
  <c r="AT17" s="1"/>
  <c r="S17"/>
  <c r="V17"/>
  <c r="AB17"/>
  <c r="AE17"/>
  <c r="AG17"/>
  <c r="AJ17" s="1"/>
  <c r="AK17" s="1"/>
  <c r="AM17"/>
  <c r="AN17" s="1"/>
  <c r="AV17"/>
  <c r="AY17"/>
  <c r="AZ17"/>
  <c r="F18"/>
  <c r="L18"/>
  <c r="AT18" s="1"/>
  <c r="S18"/>
  <c r="V18"/>
  <c r="AB18"/>
  <c r="AE18"/>
  <c r="AG18"/>
  <c r="AJ18" s="1"/>
  <c r="AK18" s="1"/>
  <c r="AM18"/>
  <c r="AN18" s="1"/>
  <c r="AV18"/>
  <c r="AY18"/>
  <c r="AZ18"/>
  <c r="F19"/>
  <c r="L19"/>
  <c r="AT19" s="1"/>
  <c r="S19"/>
  <c r="V19"/>
  <c r="AB19"/>
  <c r="AE19"/>
  <c r="AG19"/>
  <c r="AJ19" s="1"/>
  <c r="AK19" s="1"/>
  <c r="AM19"/>
  <c r="AN19" s="1"/>
  <c r="AV19"/>
  <c r="AY19"/>
  <c r="AZ19"/>
  <c r="F20"/>
  <c r="L20"/>
  <c r="AT20" s="1"/>
  <c r="S20"/>
  <c r="V20"/>
  <c r="AB20"/>
  <c r="AE20"/>
  <c r="AG20"/>
  <c r="AJ20" s="1"/>
  <c r="AK20" s="1"/>
  <c r="AM20"/>
  <c r="AN20" s="1"/>
  <c r="AV20"/>
  <c r="AY20"/>
  <c r="AZ20"/>
  <c r="F21"/>
  <c r="L21"/>
  <c r="AT21" s="1"/>
  <c r="S21"/>
  <c r="V21"/>
  <c r="AB21"/>
  <c r="AE21"/>
  <c r="AG21"/>
  <c r="AJ21" s="1"/>
  <c r="AK21" s="1"/>
  <c r="AM21"/>
  <c r="AN21" s="1"/>
  <c r="AV21"/>
  <c r="AY21"/>
  <c r="AZ21"/>
  <c r="F22"/>
  <c r="L22"/>
  <c r="AT22" s="1"/>
  <c r="S22"/>
  <c r="V22"/>
  <c r="AB22"/>
  <c r="AE22"/>
  <c r="AG22"/>
  <c r="AJ22" s="1"/>
  <c r="AK22" s="1"/>
  <c r="AM22"/>
  <c r="AN22" s="1"/>
  <c r="AV22"/>
  <c r="AY22"/>
  <c r="AZ22"/>
  <c r="F23"/>
  <c r="L23"/>
  <c r="AT23" s="1"/>
  <c r="S23"/>
  <c r="V23"/>
  <c r="AB23"/>
  <c r="AE23"/>
  <c r="AG23"/>
  <c r="AJ23" s="1"/>
  <c r="AK23" s="1"/>
  <c r="AM23"/>
  <c r="AN23" s="1"/>
  <c r="AV23"/>
  <c r="AY23"/>
  <c r="AZ23"/>
  <c r="F24"/>
  <c r="L24"/>
  <c r="AT24" s="1"/>
  <c r="S24"/>
  <c r="V24"/>
  <c r="AB24"/>
  <c r="AE24"/>
  <c r="AG24"/>
  <c r="AJ24" s="1"/>
  <c r="AK24" s="1"/>
  <c r="AM24"/>
  <c r="AN24" s="1"/>
  <c r="AV24"/>
  <c r="AY24"/>
  <c r="AZ24"/>
  <c r="F25"/>
  <c r="L25"/>
  <c r="AT25" s="1"/>
  <c r="S25"/>
  <c r="V25"/>
  <c r="AB25"/>
  <c r="AE25"/>
  <c r="AG25"/>
  <c r="AJ25" s="1"/>
  <c r="AK25" s="1"/>
  <c r="AM25"/>
  <c r="AN25" s="1"/>
  <c r="AV25"/>
  <c r="AY25"/>
  <c r="AZ25"/>
  <c r="F26"/>
  <c r="L26"/>
  <c r="AT26" s="1"/>
  <c r="S26"/>
  <c r="V26"/>
  <c r="AB26"/>
  <c r="AE26"/>
  <c r="AG26"/>
  <c r="AJ26" s="1"/>
  <c r="AK26" s="1"/>
  <c r="AM26"/>
  <c r="AN26" s="1"/>
  <c r="AV26"/>
  <c r="AY26"/>
  <c r="AZ26"/>
  <c r="F27"/>
  <c r="L27"/>
  <c r="AT27" s="1"/>
  <c r="S27"/>
  <c r="V27"/>
  <c r="AB27"/>
  <c r="AE27"/>
  <c r="AG27"/>
  <c r="AJ27" s="1"/>
  <c r="AK27" s="1"/>
  <c r="AM27"/>
  <c r="AN27" s="1"/>
  <c r="AV27"/>
  <c r="AY27"/>
  <c r="AZ27"/>
  <c r="F28"/>
  <c r="L28"/>
  <c r="AT28" s="1"/>
  <c r="S28"/>
  <c r="V28"/>
  <c r="AB28"/>
  <c r="AE28"/>
  <c r="AG28"/>
  <c r="AJ28" s="1"/>
  <c r="AK28" s="1"/>
  <c r="AM28"/>
  <c r="AN28" s="1"/>
  <c r="AV28"/>
  <c r="AY28"/>
  <c r="AZ28"/>
  <c r="F29"/>
  <c r="L29"/>
  <c r="AT29" s="1"/>
  <c r="S29"/>
  <c r="V29"/>
  <c r="AB29"/>
  <c r="AE29"/>
  <c r="AG29"/>
  <c r="AJ29" s="1"/>
  <c r="AK29" s="1"/>
  <c r="AM29"/>
  <c r="AN29" s="1"/>
  <c r="AV29"/>
  <c r="AY29"/>
  <c r="AZ29"/>
  <c r="F30"/>
  <c r="L30"/>
  <c r="AT30" s="1"/>
  <c r="S30"/>
  <c r="V30"/>
  <c r="AB30"/>
  <c r="AE30"/>
  <c r="AG30"/>
  <c r="AJ30" s="1"/>
  <c r="AK30" s="1"/>
  <c r="AM30"/>
  <c r="AN30" s="1"/>
  <c r="AV30"/>
  <c r="AY30"/>
  <c r="AZ30"/>
  <c r="F31"/>
  <c r="L31"/>
  <c r="AT31" s="1"/>
  <c r="S31"/>
  <c r="V31"/>
  <c r="AB31"/>
  <c r="AE31"/>
  <c r="AG31"/>
  <c r="AJ31" s="1"/>
  <c r="AK31" s="1"/>
  <c r="AM31"/>
  <c r="AN31" s="1"/>
  <c r="AV31"/>
  <c r="AY31"/>
  <c r="AZ31"/>
  <c r="F32"/>
  <c r="L32"/>
  <c r="AT32" s="1"/>
  <c r="S32"/>
  <c r="V32"/>
  <c r="AB32"/>
  <c r="AE32"/>
  <c r="AG32"/>
  <c r="AJ32" s="1"/>
  <c r="AK32" s="1"/>
  <c r="AM32"/>
  <c r="AN32" s="1"/>
  <c r="AV32"/>
  <c r="AY32"/>
  <c r="AZ32"/>
  <c r="F33"/>
  <c r="L33"/>
  <c r="AT33" s="1"/>
  <c r="S33"/>
  <c r="V33"/>
  <c r="AB33"/>
  <c r="AE33"/>
  <c r="AG33"/>
  <c r="AJ33" s="1"/>
  <c r="AK33" s="1"/>
  <c r="AM33"/>
  <c r="AN33" s="1"/>
  <c r="AV33"/>
  <c r="AY33"/>
  <c r="AZ33"/>
  <c r="F34"/>
  <c r="L34"/>
  <c r="AT34" s="1"/>
  <c r="S34"/>
  <c r="V34"/>
  <c r="AB34"/>
  <c r="AE34"/>
  <c r="AG34"/>
  <c r="AJ34" s="1"/>
  <c r="AK34" s="1"/>
  <c r="AM34"/>
  <c r="AN34" s="1"/>
  <c r="AV34"/>
  <c r="AY34"/>
  <c r="AZ34"/>
  <c r="F35"/>
  <c r="L35"/>
  <c r="AT35" s="1"/>
  <c r="S35"/>
  <c r="V35"/>
  <c r="AB35"/>
  <c r="AE35"/>
  <c r="AG35"/>
  <c r="AJ35" s="1"/>
  <c r="AK35" s="1"/>
  <c r="AM35"/>
  <c r="AN35" s="1"/>
  <c r="AV35"/>
  <c r="AY35"/>
  <c r="AZ35"/>
  <c r="F36"/>
  <c r="L36"/>
  <c r="AT36" s="1"/>
  <c r="S36"/>
  <c r="V36"/>
  <c r="AB36"/>
  <c r="AE36"/>
  <c r="AG36"/>
  <c r="AJ36" s="1"/>
  <c r="AK36" s="1"/>
  <c r="AM36"/>
  <c r="AN36" s="1"/>
  <c r="AV36"/>
  <c r="AY36"/>
  <c r="AZ36"/>
  <c r="F37"/>
  <c r="L37"/>
  <c r="AT37" s="1"/>
  <c r="S37"/>
  <c r="V37"/>
  <c r="AB37"/>
  <c r="AE37"/>
  <c r="AG37"/>
  <c r="AJ37" s="1"/>
  <c r="AK37" s="1"/>
  <c r="AM37"/>
  <c r="AN37" s="1"/>
  <c r="AV37"/>
  <c r="AY37"/>
  <c r="AZ37"/>
  <c r="F38"/>
  <c r="L38"/>
  <c r="AT38" s="1"/>
  <c r="S38"/>
  <c r="V38"/>
  <c r="AB38"/>
  <c r="AE38"/>
  <c r="AG38"/>
  <c r="AJ38" s="1"/>
  <c r="AK38" s="1"/>
  <c r="AM38"/>
  <c r="AN38" s="1"/>
  <c r="AV38"/>
  <c r="AY38"/>
  <c r="AZ38"/>
  <c r="F39"/>
  <c r="L39"/>
  <c r="AT39" s="1"/>
  <c r="S39"/>
  <c r="V39"/>
  <c r="AB39"/>
  <c r="AE39"/>
  <c r="AG39"/>
  <c r="AJ39" s="1"/>
  <c r="AK39" s="1"/>
  <c r="AM39"/>
  <c r="AN39" s="1"/>
  <c r="AV39"/>
  <c r="AY39"/>
  <c r="AZ39"/>
  <c r="F40"/>
  <c r="L40"/>
  <c r="AT40" s="1"/>
  <c r="S40"/>
  <c r="V40"/>
  <c r="AB40"/>
  <c r="AE40"/>
  <c r="AG40"/>
  <c r="AJ40" s="1"/>
  <c r="AK40" s="1"/>
  <c r="AM40"/>
  <c r="AN40" s="1"/>
  <c r="AV40"/>
  <c r="AY40"/>
  <c r="AZ40"/>
  <c r="F41"/>
  <c r="L41"/>
  <c r="AT41" s="1"/>
  <c r="S41"/>
  <c r="V41"/>
  <c r="AB41"/>
  <c r="AE41"/>
  <c r="AG41"/>
  <c r="AJ41" s="1"/>
  <c r="AK41" s="1"/>
  <c r="AM41"/>
  <c r="AN41" s="1"/>
  <c r="AV41"/>
  <c r="AY41"/>
  <c r="AZ41"/>
  <c r="F42"/>
  <c r="L42"/>
  <c r="AT42" s="1"/>
  <c r="S42"/>
  <c r="V42"/>
  <c r="AB42"/>
  <c r="AE42"/>
  <c r="AG42"/>
  <c r="AJ42" s="1"/>
  <c r="AK42" s="1"/>
  <c r="AM42"/>
  <c r="AN42" s="1"/>
  <c r="AV42"/>
  <c r="AY42"/>
  <c r="AZ42"/>
  <c r="F43"/>
  <c r="L43"/>
  <c r="AT43" s="1"/>
  <c r="S43"/>
  <c r="V43"/>
  <c r="AB43"/>
  <c r="AE43"/>
  <c r="AG43"/>
  <c r="AJ43" s="1"/>
  <c r="AK43" s="1"/>
  <c r="AM43"/>
  <c r="AN43" s="1"/>
  <c r="AV43"/>
  <c r="AY43"/>
  <c r="AZ43"/>
  <c r="F44"/>
  <c r="L44"/>
  <c r="AT44" s="1"/>
  <c r="S44"/>
  <c r="V44"/>
  <c r="AB44"/>
  <c r="AE44"/>
  <c r="AG44"/>
  <c r="AJ44" s="1"/>
  <c r="AK44" s="1"/>
  <c r="AM44"/>
  <c r="AN44" s="1"/>
  <c r="AV44"/>
  <c r="AY44"/>
  <c r="AZ44"/>
  <c r="F45"/>
  <c r="L45"/>
  <c r="AT45" s="1"/>
  <c r="S45"/>
  <c r="V45"/>
  <c r="AB45"/>
  <c r="AE45"/>
  <c r="AG45"/>
  <c r="AJ45" s="1"/>
  <c r="AK45" s="1"/>
  <c r="AM45"/>
  <c r="AN45" s="1"/>
  <c r="AV45"/>
  <c r="AY45"/>
  <c r="AZ45"/>
  <c r="F46"/>
  <c r="L46"/>
  <c r="AT46" s="1"/>
  <c r="S46"/>
  <c r="V46"/>
  <c r="AB46"/>
  <c r="AE46"/>
  <c r="AG46"/>
  <c r="AJ46" s="1"/>
  <c r="AK46" s="1"/>
  <c r="AM46"/>
  <c r="AN46" s="1"/>
  <c r="AV46"/>
  <c r="AY46"/>
  <c r="AZ46"/>
  <c r="AZ4"/>
  <c r="L4"/>
  <c r="AT4" s="1"/>
  <c r="AL3" i="19"/>
  <c r="AL5"/>
  <c r="AW18" i="1" l="1"/>
  <c r="BB18" s="1"/>
  <c r="AW30"/>
  <c r="BB30" s="1"/>
  <c r="AW17"/>
  <c r="BB17" s="1"/>
  <c r="AW20"/>
  <c r="AW19"/>
  <c r="BB19" s="1"/>
  <c r="AW16"/>
  <c r="BB16" s="1"/>
  <c r="AW22"/>
  <c r="BB22" s="1"/>
  <c r="AW24"/>
  <c r="AW23"/>
  <c r="BB23" s="1"/>
  <c r="AW21"/>
  <c r="BB21" s="1"/>
  <c r="AW34"/>
  <c r="BB34" s="1"/>
  <c r="AW46"/>
  <c r="AW29"/>
  <c r="BB29" s="1"/>
  <c r="AR304" i="4"/>
  <c r="AR616"/>
  <c r="AW26" i="1"/>
  <c r="AW45"/>
  <c r="BB45" s="1"/>
  <c r="AW32"/>
  <c r="BB32" s="1"/>
  <c r="AW40"/>
  <c r="BB40" s="1"/>
  <c r="AW27"/>
  <c r="BB27" s="1"/>
  <c r="AW43"/>
  <c r="BB43" s="1"/>
  <c r="AW42"/>
  <c r="BB42" s="1"/>
  <c r="AW33"/>
  <c r="BB33" s="1"/>
  <c r="AW39"/>
  <c r="BB39" s="1"/>
  <c r="AR13" i="4"/>
  <c r="AW37" i="1"/>
  <c r="BB37" s="1"/>
  <c r="AW36"/>
  <c r="BB36" s="1"/>
  <c r="AW31"/>
  <c r="BB31" s="1"/>
  <c r="AW44"/>
  <c r="BB44" s="1"/>
  <c r="AW41"/>
  <c r="BB41" s="1"/>
  <c r="AW38"/>
  <c r="AW35"/>
  <c r="BB35" s="1"/>
  <c r="AW28"/>
  <c r="BB28" s="1"/>
  <c r="AW25"/>
  <c r="BB25" s="1"/>
  <c r="AW13"/>
  <c r="BB13" s="1"/>
  <c r="AR802" i="4"/>
  <c r="AW5" i="1"/>
  <c r="BB5" s="1"/>
  <c r="AR19" i="4"/>
  <c r="AR696"/>
  <c r="AR804"/>
  <c r="AR988"/>
  <c r="BB46" i="1"/>
  <c r="BB38"/>
  <c r="AW3"/>
  <c r="BB14"/>
  <c r="AW4"/>
  <c r="BB26"/>
  <c r="BB10"/>
  <c r="BB6"/>
  <c r="BB9"/>
  <c r="BB24"/>
  <c r="BB20"/>
  <c r="BB12"/>
  <c r="BB8"/>
  <c r="BB15"/>
  <c r="BB11"/>
  <c r="BB7"/>
  <c r="AO20" i="19" l="1"/>
  <c r="AO22"/>
  <c r="AO25"/>
  <c r="AO24"/>
  <c r="AO23"/>
  <c r="AO29"/>
  <c r="AO28"/>
  <c r="T57" i="22" l="1"/>
  <c r="U57"/>
  <c r="V57"/>
  <c r="W57"/>
  <c r="X57"/>
  <c r="S57"/>
  <c r="N57"/>
  <c r="J53"/>
  <c r="J54"/>
  <c r="J55"/>
  <c r="J56"/>
  <c r="J52"/>
  <c r="I57"/>
  <c r="H57"/>
  <c r="J57" l="1"/>
  <c r="V4" i="1"/>
  <c r="Q2" i="11"/>
  <c r="F4" i="1"/>
  <c r="AY4"/>
  <c r="C3"/>
  <c r="AY3" s="1"/>
  <c r="AE4"/>
  <c r="AG4"/>
  <c r="S4"/>
  <c r="AZ3"/>
  <c r="AG3"/>
  <c r="C2" i="11"/>
  <c r="AK3" i="1" l="1"/>
  <c r="AJ4"/>
  <c r="AK4" s="1"/>
  <c r="AM3"/>
  <c r="AN3" s="1"/>
  <c r="AE3"/>
  <c r="AV3"/>
  <c r="AV4"/>
  <c r="AM4"/>
  <c r="AN4" s="1"/>
  <c r="AB3"/>
  <c r="AB4"/>
  <c r="BB3" l="1"/>
  <c r="BB4"/>
  <c r="AA2" i="4"/>
  <c r="AB2" s="1"/>
  <c r="AH37" i="19"/>
  <c r="AF2" i="27"/>
  <c r="AG2" s="1"/>
  <c r="AI2"/>
  <c r="AH2"/>
  <c r="G36" i="22"/>
  <c r="E36"/>
  <c r="AB3" i="7"/>
  <c r="AB4"/>
  <c r="AB5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B589"/>
  <c r="AB590"/>
  <c r="AB591"/>
  <c r="AB592"/>
  <c r="AB593"/>
  <c r="AB594"/>
  <c r="AB595"/>
  <c r="AB596"/>
  <c r="AB597"/>
  <c r="AB598"/>
  <c r="AB599"/>
  <c r="AB600"/>
  <c r="AB601"/>
  <c r="AB602"/>
  <c r="AB603"/>
  <c r="AB604"/>
  <c r="AB605"/>
  <c r="AB606"/>
  <c r="AB607"/>
  <c r="AB608"/>
  <c r="AB609"/>
  <c r="AB610"/>
  <c r="AB611"/>
  <c r="AB612"/>
  <c r="AB613"/>
  <c r="AB614"/>
  <c r="AB615"/>
  <c r="AB616"/>
  <c r="AB617"/>
  <c r="AB618"/>
  <c r="AB619"/>
  <c r="AB620"/>
  <c r="AB621"/>
  <c r="AB622"/>
  <c r="AB623"/>
  <c r="AB624"/>
  <c r="AB625"/>
  <c r="AB626"/>
  <c r="AB627"/>
  <c r="AB628"/>
  <c r="AB629"/>
  <c r="AB630"/>
  <c r="AB631"/>
  <c r="AB632"/>
  <c r="AB633"/>
  <c r="AB634"/>
  <c r="AB635"/>
  <c r="AB636"/>
  <c r="AB637"/>
  <c r="AB638"/>
  <c r="AB639"/>
  <c r="AB640"/>
  <c r="AB641"/>
  <c r="AB642"/>
  <c r="AB643"/>
  <c r="AB644"/>
  <c r="AB645"/>
  <c r="AB646"/>
  <c r="AB647"/>
  <c r="AB648"/>
  <c r="AB649"/>
  <c r="AB650"/>
  <c r="AB651"/>
  <c r="AB652"/>
  <c r="AB653"/>
  <c r="AB654"/>
  <c r="AB655"/>
  <c r="AB656"/>
  <c r="AB657"/>
  <c r="AB658"/>
  <c r="AB659"/>
  <c r="AB660"/>
  <c r="AB661"/>
  <c r="AB662"/>
  <c r="AB663"/>
  <c r="AB664"/>
  <c r="AB665"/>
  <c r="AB666"/>
  <c r="AB667"/>
  <c r="AB668"/>
  <c r="AB669"/>
  <c r="AB670"/>
  <c r="AB671"/>
  <c r="AB672"/>
  <c r="AB673"/>
  <c r="AB674"/>
  <c r="AB675"/>
  <c r="AB676"/>
  <c r="AB677"/>
  <c r="AB678"/>
  <c r="AB679"/>
  <c r="AB680"/>
  <c r="AB681"/>
  <c r="AB682"/>
  <c r="AB683"/>
  <c r="AB684"/>
  <c r="AB685"/>
  <c r="AB686"/>
  <c r="AB687"/>
  <c r="AB688"/>
  <c r="AB689"/>
  <c r="AB690"/>
  <c r="AB691"/>
  <c r="AB692"/>
  <c r="AB693"/>
  <c r="AB694"/>
  <c r="AB695"/>
  <c r="AB696"/>
  <c r="AB697"/>
  <c r="AB698"/>
  <c r="AB699"/>
  <c r="AB700"/>
  <c r="AB701"/>
  <c r="AB702"/>
  <c r="AB703"/>
  <c r="AB704"/>
  <c r="AB705"/>
  <c r="AB706"/>
  <c r="AB707"/>
  <c r="AB708"/>
  <c r="AB709"/>
  <c r="AB710"/>
  <c r="AB711"/>
  <c r="AB712"/>
  <c r="AB713"/>
  <c r="AB714"/>
  <c r="AB715"/>
  <c r="AB716"/>
  <c r="AB717"/>
  <c r="AB718"/>
  <c r="AB719"/>
  <c r="AB720"/>
  <c r="AB721"/>
  <c r="AB722"/>
  <c r="AB723"/>
  <c r="AB724"/>
  <c r="AB725"/>
  <c r="AB726"/>
  <c r="AB727"/>
  <c r="AB728"/>
  <c r="AB729"/>
  <c r="AB730"/>
  <c r="AB731"/>
  <c r="AB732"/>
  <c r="AB733"/>
  <c r="AB734"/>
  <c r="AB735"/>
  <c r="AB736"/>
  <c r="AB737"/>
  <c r="AB738"/>
  <c r="AB739"/>
  <c r="AB740"/>
  <c r="AB741"/>
  <c r="AB742"/>
  <c r="AB743"/>
  <c r="AB744"/>
  <c r="AB745"/>
  <c r="AB746"/>
  <c r="AB747"/>
  <c r="AB748"/>
  <c r="AB749"/>
  <c r="AB750"/>
  <c r="AB751"/>
  <c r="AB752"/>
  <c r="AB753"/>
  <c r="AB754"/>
  <c r="AB755"/>
  <c r="AB756"/>
  <c r="AB757"/>
  <c r="AB758"/>
  <c r="AB759"/>
  <c r="AB760"/>
  <c r="AB761"/>
  <c r="AB762"/>
  <c r="AB763"/>
  <c r="AB764"/>
  <c r="AB765"/>
  <c r="AB766"/>
  <c r="AB767"/>
  <c r="AB768"/>
  <c r="AB769"/>
  <c r="AB770"/>
  <c r="AB771"/>
  <c r="AB772"/>
  <c r="AB773"/>
  <c r="AB774"/>
  <c r="AB775"/>
  <c r="AB776"/>
  <c r="AB777"/>
  <c r="AB778"/>
  <c r="AB779"/>
  <c r="AB780"/>
  <c r="AB781"/>
  <c r="AB782"/>
  <c r="AB783"/>
  <c r="AB784"/>
  <c r="AB785"/>
  <c r="AB786"/>
  <c r="AB787"/>
  <c r="AB788"/>
  <c r="AB789"/>
  <c r="AB790"/>
  <c r="AB791"/>
  <c r="AB792"/>
  <c r="AB793"/>
  <c r="AB794"/>
  <c r="AB795"/>
  <c r="AB796"/>
  <c r="AB797"/>
  <c r="AB798"/>
  <c r="AB799"/>
  <c r="AB800"/>
  <c r="AB801"/>
  <c r="AB802"/>
  <c r="AB803"/>
  <c r="AB804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5"/>
  <c r="AB1066"/>
  <c r="AB1067"/>
  <c r="AB1068"/>
  <c r="AB1069"/>
  <c r="AB1070"/>
  <c r="AB1071"/>
  <c r="AB1072"/>
  <c r="AB1073"/>
  <c r="AB1074"/>
  <c r="AB1075"/>
  <c r="AB1076"/>
  <c r="AB1077"/>
  <c r="AB1078"/>
  <c r="AB1079"/>
  <c r="AB1080"/>
  <c r="AB1081"/>
  <c r="AB1082"/>
  <c r="AB1083"/>
  <c r="AB1084"/>
  <c r="AB1085"/>
  <c r="AB1086"/>
  <c r="AB1087"/>
  <c r="AB1088"/>
  <c r="AB1089"/>
  <c r="AB1090"/>
  <c r="AB1091"/>
  <c r="AB1092"/>
  <c r="AB1093"/>
  <c r="AB1094"/>
  <c r="AB1095"/>
  <c r="AB1096"/>
  <c r="AB1097"/>
  <c r="AB1098"/>
  <c r="AB1099"/>
  <c r="AB1100"/>
  <c r="AB1101"/>
  <c r="AB1102"/>
  <c r="AB1103"/>
  <c r="AB1104"/>
  <c r="AB1105"/>
  <c r="AB1106"/>
  <c r="AB1107"/>
  <c r="AB1108"/>
  <c r="AB1109"/>
  <c r="AB1110"/>
  <c r="AB1111"/>
  <c r="AB1112"/>
  <c r="AB1113"/>
  <c r="AB1114"/>
  <c r="AB1115"/>
  <c r="AB1116"/>
  <c r="AB1117"/>
  <c r="AB1118"/>
  <c r="AB1119"/>
  <c r="AB1120"/>
  <c r="AB1121"/>
  <c r="AB1122"/>
  <c r="AB1123"/>
  <c r="AB1124"/>
  <c r="AB1125"/>
  <c r="AB1126"/>
  <c r="AB1127"/>
  <c r="AB1128"/>
  <c r="AB1129"/>
  <c r="AB1130"/>
  <c r="AB1131"/>
  <c r="AB1132"/>
  <c r="AB1133"/>
  <c r="AB1134"/>
  <c r="AB1135"/>
  <c r="AB1136"/>
  <c r="AB1137"/>
  <c r="AB1138"/>
  <c r="AB1139"/>
  <c r="AB1140"/>
  <c r="AB1141"/>
  <c r="AB1142"/>
  <c r="AB1143"/>
  <c r="AB1144"/>
  <c r="AB1145"/>
  <c r="AB1146"/>
  <c r="AB1147"/>
  <c r="AB1148"/>
  <c r="AB1149"/>
  <c r="AB1150"/>
  <c r="AB1151"/>
  <c r="AB1152"/>
  <c r="AB1153"/>
  <c r="AB1154"/>
  <c r="AB1155"/>
  <c r="AB1156"/>
  <c r="AB1157"/>
  <c r="AB1158"/>
  <c r="AB1159"/>
  <c r="AB1160"/>
  <c r="AB1161"/>
  <c r="AB1162"/>
  <c r="AB1163"/>
  <c r="AB1164"/>
  <c r="AB1165"/>
  <c r="AB1166"/>
  <c r="AB1167"/>
  <c r="AB1168"/>
  <c r="AB1169"/>
  <c r="AB1170"/>
  <c r="AB1171"/>
  <c r="AB1172"/>
  <c r="AB1173"/>
  <c r="AB1174"/>
  <c r="AB1175"/>
  <c r="AB1176"/>
  <c r="AB1177"/>
  <c r="AB1178"/>
  <c r="AB1179"/>
  <c r="AB1180"/>
  <c r="AB1181"/>
  <c r="AB1182"/>
  <c r="AB1183"/>
  <c r="AB1184"/>
  <c r="AB1185"/>
  <c r="AB1186"/>
  <c r="AB1187"/>
  <c r="AB1188"/>
  <c r="AB1189"/>
  <c r="AB1190"/>
  <c r="AB1191"/>
  <c r="AB1192"/>
  <c r="AB1193"/>
  <c r="AB1194"/>
  <c r="AB1195"/>
  <c r="AB1196"/>
  <c r="AB1197"/>
  <c r="AB1198"/>
  <c r="AB1199"/>
  <c r="AB1200"/>
  <c r="AB1201"/>
  <c r="AB1202"/>
  <c r="AB1203"/>
  <c r="AB1204"/>
  <c r="AB1205"/>
  <c r="AB1206"/>
  <c r="AB1207"/>
  <c r="AB1208"/>
  <c r="AB1209"/>
  <c r="AB1210"/>
  <c r="AB1211"/>
  <c r="AB1212"/>
  <c r="AB1213"/>
  <c r="AB1214"/>
  <c r="AB1215"/>
  <c r="AB1216"/>
  <c r="AB1217"/>
  <c r="AB1218"/>
  <c r="AB1219"/>
  <c r="AB1220"/>
  <c r="AB1221"/>
  <c r="AB1222"/>
  <c r="AB1223"/>
  <c r="AB1224"/>
  <c r="AB1225"/>
  <c r="AB1226"/>
  <c r="AB1227"/>
  <c r="AB1228"/>
  <c r="AB1229"/>
  <c r="AB1230"/>
  <c r="AB1231"/>
  <c r="AB1232"/>
  <c r="AB1233"/>
  <c r="AB1234"/>
  <c r="AB1235"/>
  <c r="AB1236"/>
  <c r="AB1237"/>
  <c r="AB1238"/>
  <c r="AB1239"/>
  <c r="AB1240"/>
  <c r="AB1241"/>
  <c r="AB1242"/>
  <c r="AB1243"/>
  <c r="AB1244"/>
  <c r="AB1245"/>
  <c r="AB1246"/>
  <c r="AB1247"/>
  <c r="AB1248"/>
  <c r="AB1249"/>
  <c r="AB1250"/>
  <c r="AB1251"/>
  <c r="AB1252"/>
  <c r="AB1253"/>
  <c r="AB1254"/>
  <c r="AB1255"/>
  <c r="AB1256"/>
  <c r="AB1257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0"/>
  <c r="AB1301"/>
  <c r="AB1302"/>
  <c r="AB1303"/>
  <c r="AB1304"/>
  <c r="AB1305"/>
  <c r="AB1306"/>
  <c r="AB1307"/>
  <c r="AB1308"/>
  <c r="AB1309"/>
  <c r="AB1310"/>
  <c r="AB1311"/>
  <c r="AB1312"/>
  <c r="AB1313"/>
  <c r="AB1314"/>
  <c r="AB1315"/>
  <c r="AB1316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0"/>
  <c r="AB1341"/>
  <c r="AB1342"/>
  <c r="AB1343"/>
  <c r="AB1344"/>
  <c r="AB1345"/>
  <c r="AB1346"/>
  <c r="AB1347"/>
  <c r="AB1348"/>
  <c r="AB1349"/>
  <c r="AB1350"/>
  <c r="AB1351"/>
  <c r="AB1352"/>
  <c r="AB1353"/>
  <c r="AB1354"/>
  <c r="AB1355"/>
  <c r="AB1356"/>
  <c r="AB1357"/>
  <c r="AB1358"/>
  <c r="AB1359"/>
  <c r="AB1360"/>
  <c r="AB1361"/>
  <c r="AB1362"/>
  <c r="AB1363"/>
  <c r="AB1364"/>
  <c r="AB1365"/>
  <c r="AB1366"/>
  <c r="AB1367"/>
  <c r="AB1368"/>
  <c r="AB1369"/>
  <c r="AB1370"/>
  <c r="AB1371"/>
  <c r="AB1372"/>
  <c r="AB1373"/>
  <c r="AB1374"/>
  <c r="AB1375"/>
  <c r="AB1376"/>
  <c r="AB1377"/>
  <c r="AB1378"/>
  <c r="AB1379"/>
  <c r="AB1380"/>
  <c r="AB1381"/>
  <c r="AB1382"/>
  <c r="AB1383"/>
  <c r="AB1384"/>
  <c r="AB1385"/>
  <c r="AB1386"/>
  <c r="AB1387"/>
  <c r="AB1388"/>
  <c r="AB1389"/>
  <c r="AB1390"/>
  <c r="AB1391"/>
  <c r="AB1392"/>
  <c r="AB1393"/>
  <c r="AB1394"/>
  <c r="AB1395"/>
  <c r="AB1396"/>
  <c r="AB1397"/>
  <c r="AB1398"/>
  <c r="AB1399"/>
  <c r="AB1400"/>
  <c r="AB1401"/>
  <c r="AB1402"/>
  <c r="AB1403"/>
  <c r="AB1404"/>
  <c r="AB1405"/>
  <c r="AB1406"/>
  <c r="AB1407"/>
  <c r="AB1408"/>
  <c r="AB1409"/>
  <c r="AB1410"/>
  <c r="AB1411"/>
  <c r="AB1412"/>
  <c r="AB1413"/>
  <c r="AB1414"/>
  <c r="AB1415"/>
  <c r="AB1416"/>
  <c r="AB1417"/>
  <c r="AB1418"/>
  <c r="AB1419"/>
  <c r="AB1420"/>
  <c r="AB1421"/>
  <c r="AB1422"/>
  <c r="AB1423"/>
  <c r="AB1424"/>
  <c r="AB1425"/>
  <c r="AB1426"/>
  <c r="AB1427"/>
  <c r="AB1428"/>
  <c r="AB1429"/>
  <c r="AB1430"/>
  <c r="AB1431"/>
  <c r="AB1432"/>
  <c r="AB1433"/>
  <c r="AB1434"/>
  <c r="AB1435"/>
  <c r="AB1436"/>
  <c r="AB1437"/>
  <c r="AB1438"/>
  <c r="AB1439"/>
  <c r="AB1440"/>
  <c r="AB1441"/>
  <c r="AB1442"/>
  <c r="AB1443"/>
  <c r="AB1444"/>
  <c r="AB1445"/>
  <c r="AB1446"/>
  <c r="AB1447"/>
  <c r="AB1448"/>
  <c r="AB1449"/>
  <c r="AB1450"/>
  <c r="AB1451"/>
  <c r="AB1452"/>
  <c r="AB1453"/>
  <c r="AB1454"/>
  <c r="AB1455"/>
  <c r="AB1456"/>
  <c r="AB1457"/>
  <c r="AB1458"/>
  <c r="AB1459"/>
  <c r="AB1460"/>
  <c r="AB1461"/>
  <c r="AB1462"/>
  <c r="AB1463"/>
  <c r="AB1464"/>
  <c r="AB1465"/>
  <c r="AB1466"/>
  <c r="AB1467"/>
  <c r="AB1468"/>
  <c r="AB1469"/>
  <c r="AB1470"/>
  <c r="AB1471"/>
  <c r="AB1472"/>
  <c r="AB1473"/>
  <c r="AB1474"/>
  <c r="AB1475"/>
  <c r="AB1476"/>
  <c r="AB1477"/>
  <c r="AB1478"/>
  <c r="AB1479"/>
  <c r="AB1480"/>
  <c r="AB1481"/>
  <c r="AB1482"/>
  <c r="AB1483"/>
  <c r="AB1484"/>
  <c r="AB1485"/>
  <c r="AB1486"/>
  <c r="AB1487"/>
  <c r="AB1488"/>
  <c r="AB1489"/>
  <c r="AB1490"/>
  <c r="AB1491"/>
  <c r="AB1492"/>
  <c r="AB1493"/>
  <c r="AB1494"/>
  <c r="AB1495"/>
  <c r="AB1496"/>
  <c r="AB1497"/>
  <c r="AB1498"/>
  <c r="AB1499"/>
  <c r="AB1500"/>
  <c r="AB1501"/>
  <c r="AB1502"/>
  <c r="AB1503"/>
  <c r="AB1504"/>
  <c r="AB1505"/>
  <c r="AB1506"/>
  <c r="AB1507"/>
  <c r="AB1508"/>
  <c r="AB1509"/>
  <c r="AB1510"/>
  <c r="AB1511"/>
  <c r="AB1512"/>
  <c r="AB1513"/>
  <c r="AB1514"/>
  <c r="AB1515"/>
  <c r="AB1516"/>
  <c r="AB1517"/>
  <c r="AB1518"/>
  <c r="AB1519"/>
  <c r="AB1520"/>
  <c r="AB1521"/>
  <c r="AB1522"/>
  <c r="AB1523"/>
  <c r="AB1524"/>
  <c r="AB1525"/>
  <c r="AB1526"/>
  <c r="AB1527"/>
  <c r="AB1528"/>
  <c r="AB1529"/>
  <c r="AB1530"/>
  <c r="AB1531"/>
  <c r="AB1532"/>
  <c r="AB1533"/>
  <c r="AB1534"/>
  <c r="AB1535"/>
  <c r="AB1536"/>
  <c r="AB1537"/>
  <c r="AB1538"/>
  <c r="AB1539"/>
  <c r="AB1540"/>
  <c r="AB1541"/>
  <c r="AB1542"/>
  <c r="AB1543"/>
  <c r="AB1544"/>
  <c r="AB1545"/>
  <c r="AB1546"/>
  <c r="AB1547"/>
  <c r="AB1548"/>
  <c r="AB1549"/>
  <c r="AB1550"/>
  <c r="AB1551"/>
  <c r="AB1552"/>
  <c r="AB1553"/>
  <c r="AB1554"/>
  <c r="AB1555"/>
  <c r="AB1556"/>
  <c r="AB1557"/>
  <c r="AB1558"/>
  <c r="AB1559"/>
  <c r="AB1560"/>
  <c r="AB1561"/>
  <c r="AB1562"/>
  <c r="AB1563"/>
  <c r="AB1564"/>
  <c r="AB1565"/>
  <c r="AB1566"/>
  <c r="AB1567"/>
  <c r="AB1568"/>
  <c r="AB1569"/>
  <c r="AB1570"/>
  <c r="AB1571"/>
  <c r="AB1572"/>
  <c r="AB1573"/>
  <c r="AB1574"/>
  <c r="AB1575"/>
  <c r="AB1576"/>
  <c r="AB1577"/>
  <c r="AB1578"/>
  <c r="AB1579"/>
  <c r="AB1580"/>
  <c r="AB1581"/>
  <c r="AB1582"/>
  <c r="AB1583"/>
  <c r="AB1584"/>
  <c r="AB1585"/>
  <c r="AB1586"/>
  <c r="AB1587"/>
  <c r="AB1588"/>
  <c r="AB1589"/>
  <c r="AB1590"/>
  <c r="AB1591"/>
  <c r="AB1592"/>
  <c r="AB1593"/>
  <c r="AB1594"/>
  <c r="AB1595"/>
  <c r="AB1596"/>
  <c r="AB1597"/>
  <c r="AB1598"/>
  <c r="AB1599"/>
  <c r="AB1600"/>
  <c r="AB1601"/>
  <c r="AB1602"/>
  <c r="AB1603"/>
  <c r="AB1604"/>
  <c r="AB1605"/>
  <c r="AB1606"/>
  <c r="AB1607"/>
  <c r="AB1608"/>
  <c r="AB1609"/>
  <c r="AB1610"/>
  <c r="AB1611"/>
  <c r="AB1612"/>
  <c r="AB1613"/>
  <c r="AB1614"/>
  <c r="AB1615"/>
  <c r="AB1616"/>
  <c r="AB1617"/>
  <c r="AB1618"/>
  <c r="AB1619"/>
  <c r="AB1620"/>
  <c r="AB1621"/>
  <c r="AB1622"/>
  <c r="AB1623"/>
  <c r="AB1624"/>
  <c r="AB1625"/>
  <c r="AB1626"/>
  <c r="AB1627"/>
  <c r="AB1628"/>
  <c r="AB1629"/>
  <c r="AB1630"/>
  <c r="AB1631"/>
  <c r="AB1632"/>
  <c r="AB1633"/>
  <c r="AB1634"/>
  <c r="AB1635"/>
  <c r="AB1636"/>
  <c r="AB1637"/>
  <c r="AB1638"/>
  <c r="AB1639"/>
  <c r="AB1640"/>
  <c r="AB1641"/>
  <c r="AB1642"/>
  <c r="AB1643"/>
  <c r="AB1644"/>
  <c r="AB1645"/>
  <c r="AB1646"/>
  <c r="AB1647"/>
  <c r="AB1648"/>
  <c r="AB1649"/>
  <c r="AB1650"/>
  <c r="AB1651"/>
  <c r="AB1652"/>
  <c r="AB1653"/>
  <c r="AB1654"/>
  <c r="AB1655"/>
  <c r="AB1656"/>
  <c r="AB1657"/>
  <c r="AB1658"/>
  <c r="AB1659"/>
  <c r="AB1660"/>
  <c r="AB1661"/>
  <c r="AB1662"/>
  <c r="AB1663"/>
  <c r="AB1664"/>
  <c r="AB1665"/>
  <c r="AB1666"/>
  <c r="AB1667"/>
  <c r="AB1668"/>
  <c r="AB1669"/>
  <c r="AB1670"/>
  <c r="AB1671"/>
  <c r="AB1672"/>
  <c r="AB1673"/>
  <c r="AB1674"/>
  <c r="AB1675"/>
  <c r="AB1676"/>
  <c r="AB1677"/>
  <c r="AB1678"/>
  <c r="AB1679"/>
  <c r="AB1680"/>
  <c r="AB1681"/>
  <c r="AB1682"/>
  <c r="AB1683"/>
  <c r="AB1684"/>
  <c r="AB1685"/>
  <c r="AB1686"/>
  <c r="AB1687"/>
  <c r="AB1688"/>
  <c r="AB1689"/>
  <c r="AB1690"/>
  <c r="AB1691"/>
  <c r="AB1692"/>
  <c r="AB1693"/>
  <c r="AB1694"/>
  <c r="AB1695"/>
  <c r="AB1696"/>
  <c r="AB1697"/>
  <c r="AB1698"/>
  <c r="AB1699"/>
  <c r="AB1700"/>
  <c r="AB1701"/>
  <c r="AB1702"/>
  <c r="AB1703"/>
  <c r="AB1704"/>
  <c r="AB1705"/>
  <c r="AB1706"/>
  <c r="AB1707"/>
  <c r="AB1708"/>
  <c r="AB1709"/>
  <c r="AB1710"/>
  <c r="AB1711"/>
  <c r="AB1712"/>
  <c r="AB1713"/>
  <c r="AB1714"/>
  <c r="AB1715"/>
  <c r="AB1716"/>
  <c r="AB1717"/>
  <c r="AB1718"/>
  <c r="AB1719"/>
  <c r="AB1720"/>
  <c r="AB1721"/>
  <c r="AB1722"/>
  <c r="AB1723"/>
  <c r="AB1724"/>
  <c r="AB1725"/>
  <c r="AB1726"/>
  <c r="AB1727"/>
  <c r="AB1728"/>
  <c r="AB1729"/>
  <c r="AB1730"/>
  <c r="AB1731"/>
  <c r="AB1732"/>
  <c r="AB1733"/>
  <c r="AB1734"/>
  <c r="AB1735"/>
  <c r="AB1736"/>
  <c r="AB1737"/>
  <c r="AB1738"/>
  <c r="AB1739"/>
  <c r="AB1740"/>
  <c r="AB1741"/>
  <c r="AB1742"/>
  <c r="AB1743"/>
  <c r="AB1744"/>
  <c r="AB1745"/>
  <c r="AB1746"/>
  <c r="AB1747"/>
  <c r="AB1748"/>
  <c r="AB1749"/>
  <c r="AB1750"/>
  <c r="AB1751"/>
  <c r="AB1752"/>
  <c r="AB1753"/>
  <c r="AB1754"/>
  <c r="AB1755"/>
  <c r="AB1756"/>
  <c r="AB1757"/>
  <c r="AB1758"/>
  <c r="AB1759"/>
  <c r="AB1760"/>
  <c r="AB1761"/>
  <c r="AB1762"/>
  <c r="AB1763"/>
  <c r="AB1764"/>
  <c r="AB1765"/>
  <c r="AB1766"/>
  <c r="AB1767"/>
  <c r="AB1768"/>
  <c r="AB1769"/>
  <c r="AB1770"/>
  <c r="AB1771"/>
  <c r="AB1772"/>
  <c r="AB1773"/>
  <c r="AB1774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2"/>
  <c r="D45" i="22"/>
  <c r="D44"/>
  <c r="D43"/>
  <c r="D42"/>
  <c r="D41"/>
  <c r="D40"/>
  <c r="W2" i="4" l="1"/>
  <c r="AN2"/>
  <c r="AL33" i="22"/>
  <c r="AJ33"/>
  <c r="AK33"/>
  <c r="AL34"/>
  <c r="AK34"/>
  <c r="AK28"/>
  <c r="AL28"/>
  <c r="AJ28"/>
  <c r="AL26"/>
  <c r="AJ26"/>
  <c r="AK26"/>
  <c r="AL35"/>
  <c r="AL30"/>
  <c r="AJ30"/>
  <c r="AK30"/>
  <c r="AK27"/>
  <c r="AL27"/>
  <c r="AK32"/>
  <c r="AL32"/>
  <c r="AK31"/>
  <c r="AL31"/>
  <c r="AL29"/>
  <c r="AK29"/>
  <c r="AG33"/>
  <c r="AI33"/>
  <c r="AG34"/>
  <c r="AG28"/>
  <c r="AH28"/>
  <c r="AH26"/>
  <c r="AG26"/>
  <c r="AG35"/>
  <c r="AI30"/>
  <c r="AH30"/>
  <c r="AG30"/>
  <c r="AG27"/>
  <c r="AI27"/>
  <c r="AH27"/>
  <c r="AI32"/>
  <c r="AG32"/>
  <c r="AG31"/>
  <c r="AI31"/>
  <c r="AG29"/>
  <c r="AI29"/>
  <c r="AH29"/>
  <c r="J33"/>
  <c r="J34"/>
  <c r="J27"/>
  <c r="J30"/>
  <c r="J28"/>
  <c r="J32"/>
  <c r="J29"/>
  <c r="K35"/>
  <c r="S35"/>
  <c r="W35"/>
  <c r="AA35"/>
  <c r="AE35"/>
  <c r="N35"/>
  <c r="R35"/>
  <c r="V35"/>
  <c r="Z35"/>
  <c r="AD35"/>
  <c r="I35"/>
  <c r="Q35"/>
  <c r="U35"/>
  <c r="AC35"/>
  <c r="P35"/>
  <c r="X35"/>
  <c r="AB35"/>
  <c r="D35"/>
  <c r="Q26"/>
  <c r="U26"/>
  <c r="Y26"/>
  <c r="AC26"/>
  <c r="AM26"/>
  <c r="T26"/>
  <c r="X26"/>
  <c r="AF26"/>
  <c r="S26"/>
  <c r="W26"/>
  <c r="AA26"/>
  <c r="AE26"/>
  <c r="N26"/>
  <c r="R26"/>
  <c r="AD26"/>
  <c r="AB26"/>
  <c r="D56"/>
  <c r="C52"/>
  <c r="L53"/>
  <c r="C53"/>
  <c r="K53" s="1"/>
  <c r="D52"/>
  <c r="C54"/>
  <c r="K54" s="1"/>
  <c r="D55"/>
  <c r="L55" s="1"/>
  <c r="D54"/>
  <c r="L54" s="1"/>
  <c r="C56"/>
  <c r="K56" s="1"/>
  <c r="C55"/>
  <c r="K55" s="1"/>
  <c r="AE2" i="27"/>
  <c r="M27" i="22"/>
  <c r="M29"/>
  <c r="M33"/>
  <c r="M31"/>
  <c r="Z34"/>
  <c r="V34"/>
  <c r="N34"/>
  <c r="I34"/>
  <c r="V33"/>
  <c r="R33"/>
  <c r="N33"/>
  <c r="I33"/>
  <c r="V32"/>
  <c r="N32"/>
  <c r="I32"/>
  <c r="R31"/>
  <c r="N31"/>
  <c r="I31"/>
  <c r="AD30"/>
  <c r="R30"/>
  <c r="N30"/>
  <c r="I30"/>
  <c r="AD29"/>
  <c r="Z29"/>
  <c r="N29"/>
  <c r="I29"/>
  <c r="V28"/>
  <c r="N28"/>
  <c r="I28"/>
  <c r="V27"/>
  <c r="N27"/>
  <c r="AA34"/>
  <c r="W34"/>
  <c r="S34"/>
  <c r="O34"/>
  <c r="K34"/>
  <c r="AA33"/>
  <c r="W33"/>
  <c r="S33"/>
  <c r="O33"/>
  <c r="K33"/>
  <c r="AA32"/>
  <c r="S32"/>
  <c r="K32"/>
  <c r="AE31"/>
  <c r="AA31"/>
  <c r="AE30"/>
  <c r="AA30"/>
  <c r="O30"/>
  <c r="K30"/>
  <c r="AE29"/>
  <c r="AA29"/>
  <c r="K29"/>
  <c r="AE28"/>
  <c r="AA28"/>
  <c r="W28"/>
  <c r="K28"/>
  <c r="AE27"/>
  <c r="AA27"/>
  <c r="W27"/>
  <c r="K27"/>
  <c r="AB34"/>
  <c r="X34"/>
  <c r="T34"/>
  <c r="L34"/>
  <c r="AB33"/>
  <c r="X33"/>
  <c r="T33"/>
  <c r="P33"/>
  <c r="L33"/>
  <c r="AF32"/>
  <c r="X32"/>
  <c r="T32"/>
  <c r="P32"/>
  <c r="L32"/>
  <c r="AF31"/>
  <c r="AF30"/>
  <c r="P30"/>
  <c r="L30"/>
  <c r="AF29"/>
  <c r="X29"/>
  <c r="L29"/>
  <c r="AF28"/>
  <c r="X28"/>
  <c r="AF27"/>
  <c r="AB27"/>
  <c r="X27"/>
  <c r="T27"/>
  <c r="AC34"/>
  <c r="Y34"/>
  <c r="U34"/>
  <c r="Q34"/>
  <c r="M34"/>
  <c r="AM33"/>
  <c r="AC33"/>
  <c r="Y33"/>
  <c r="U33"/>
  <c r="Q33"/>
  <c r="U32"/>
  <c r="Q32"/>
  <c r="M32"/>
  <c r="AM31"/>
  <c r="Q31"/>
  <c r="AM30"/>
  <c r="AC30"/>
  <c r="Q30"/>
  <c r="M30"/>
  <c r="AC29"/>
  <c r="Q29"/>
  <c r="AM28"/>
  <c r="AC28"/>
  <c r="M28"/>
  <c r="AM27"/>
  <c r="AC27"/>
  <c r="Y27"/>
  <c r="U27"/>
  <c r="H21"/>
  <c r="L56"/>
  <c r="D46"/>
  <c r="S3" i="20" s="1"/>
  <c r="Q3" i="11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O2" i="10"/>
  <c r="Y3" i="11"/>
  <c r="Y4"/>
  <c r="Y5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"/>
  <c r="U2" i="10"/>
  <c r="X3" i="1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2" i="10"/>
  <c r="C5" i="11"/>
  <c r="F5"/>
  <c r="O5"/>
  <c r="C6"/>
  <c r="F6"/>
  <c r="O6"/>
  <c r="C7"/>
  <c r="F7"/>
  <c r="O7"/>
  <c r="C8"/>
  <c r="F8"/>
  <c r="O8"/>
  <c r="C9"/>
  <c r="F9"/>
  <c r="O9"/>
  <c r="C10"/>
  <c r="F10"/>
  <c r="O10"/>
  <c r="C11"/>
  <c r="F11"/>
  <c r="O11"/>
  <c r="C12"/>
  <c r="F12"/>
  <c r="O12"/>
  <c r="P12"/>
  <c r="C13"/>
  <c r="F13"/>
  <c r="O13"/>
  <c r="P13"/>
  <c r="C14"/>
  <c r="F14"/>
  <c r="O14"/>
  <c r="P14"/>
  <c r="C15"/>
  <c r="F15"/>
  <c r="O15"/>
  <c r="P15"/>
  <c r="C16"/>
  <c r="F16"/>
  <c r="O16"/>
  <c r="P16"/>
  <c r="A17"/>
  <c r="B17"/>
  <c r="C17"/>
  <c r="F17"/>
  <c r="O17"/>
  <c r="P17"/>
  <c r="A18"/>
  <c r="B18"/>
  <c r="C18"/>
  <c r="F18"/>
  <c r="O18"/>
  <c r="P18"/>
  <c r="A19"/>
  <c r="B19"/>
  <c r="C19"/>
  <c r="F19"/>
  <c r="O19"/>
  <c r="P19"/>
  <c r="A20"/>
  <c r="B20"/>
  <c r="C20"/>
  <c r="F20"/>
  <c r="O20"/>
  <c r="P20"/>
  <c r="A21"/>
  <c r="B21"/>
  <c r="C21"/>
  <c r="F21"/>
  <c r="O21"/>
  <c r="P21"/>
  <c r="A22"/>
  <c r="B22"/>
  <c r="C22"/>
  <c r="F22"/>
  <c r="O22"/>
  <c r="P22"/>
  <c r="A23"/>
  <c r="B23"/>
  <c r="C23"/>
  <c r="F23"/>
  <c r="O23"/>
  <c r="P23"/>
  <c r="A24"/>
  <c r="B24"/>
  <c r="C24"/>
  <c r="F24"/>
  <c r="O24"/>
  <c r="P24"/>
  <c r="A25"/>
  <c r="B25"/>
  <c r="C25"/>
  <c r="F25"/>
  <c r="O25"/>
  <c r="P25"/>
  <c r="A26"/>
  <c r="B26"/>
  <c r="C26"/>
  <c r="F26"/>
  <c r="O26"/>
  <c r="P26"/>
  <c r="A27"/>
  <c r="B27"/>
  <c r="C27"/>
  <c r="F27"/>
  <c r="O27"/>
  <c r="P27"/>
  <c r="A28"/>
  <c r="B28"/>
  <c r="C28"/>
  <c r="F28"/>
  <c r="O28"/>
  <c r="P28"/>
  <c r="A29"/>
  <c r="B29"/>
  <c r="C29"/>
  <c r="F29"/>
  <c r="O29"/>
  <c r="P29"/>
  <c r="A30"/>
  <c r="B30"/>
  <c r="C30"/>
  <c r="F30"/>
  <c r="O30"/>
  <c r="P30"/>
  <c r="A31"/>
  <c r="B31"/>
  <c r="C31"/>
  <c r="F31"/>
  <c r="O31"/>
  <c r="P31"/>
  <c r="A32"/>
  <c r="B32"/>
  <c r="C32"/>
  <c r="F32"/>
  <c r="O32"/>
  <c r="P32"/>
  <c r="A33"/>
  <c r="B33"/>
  <c r="C33"/>
  <c r="F33"/>
  <c r="O33"/>
  <c r="P33"/>
  <c r="A34"/>
  <c r="B34"/>
  <c r="C34"/>
  <c r="F34"/>
  <c r="O34"/>
  <c r="P34"/>
  <c r="A35"/>
  <c r="B35"/>
  <c r="C35"/>
  <c r="F35"/>
  <c r="O35"/>
  <c r="P35"/>
  <c r="A36"/>
  <c r="B36"/>
  <c r="C36"/>
  <c r="F36"/>
  <c r="O36"/>
  <c r="P36"/>
  <c r="A37"/>
  <c r="B37"/>
  <c r="C37"/>
  <c r="F37"/>
  <c r="O37"/>
  <c r="P37"/>
  <c r="A38"/>
  <c r="B38"/>
  <c r="C38"/>
  <c r="F38"/>
  <c r="O38"/>
  <c r="P38"/>
  <c r="A39"/>
  <c r="B39"/>
  <c r="C39"/>
  <c r="F39"/>
  <c r="O39"/>
  <c r="P39"/>
  <c r="A40"/>
  <c r="B40"/>
  <c r="C40"/>
  <c r="F40"/>
  <c r="O40"/>
  <c r="P40"/>
  <c r="A41"/>
  <c r="B41"/>
  <c r="C41"/>
  <c r="F41"/>
  <c r="O41"/>
  <c r="P41"/>
  <c r="A42"/>
  <c r="B42"/>
  <c r="C42"/>
  <c r="F42"/>
  <c r="O42"/>
  <c r="P42"/>
  <c r="A43"/>
  <c r="B43"/>
  <c r="C43"/>
  <c r="F43"/>
  <c r="O43"/>
  <c r="P43"/>
  <c r="A44"/>
  <c r="B44"/>
  <c r="C44"/>
  <c r="F44"/>
  <c r="O44"/>
  <c r="P44"/>
  <c r="A45"/>
  <c r="B45"/>
  <c r="C45"/>
  <c r="F45"/>
  <c r="O45"/>
  <c r="P45"/>
  <c r="A46"/>
  <c r="B46"/>
  <c r="C46"/>
  <c r="F46"/>
  <c r="O46"/>
  <c r="P46"/>
  <c r="A47"/>
  <c r="B47"/>
  <c r="C47"/>
  <c r="F47"/>
  <c r="O47"/>
  <c r="P47"/>
  <c r="A48"/>
  <c r="B48"/>
  <c r="C48"/>
  <c r="F48"/>
  <c r="O48"/>
  <c r="P48"/>
  <c r="A49"/>
  <c r="B49"/>
  <c r="C49"/>
  <c r="F49"/>
  <c r="O49"/>
  <c r="P49"/>
  <c r="A50"/>
  <c r="B50"/>
  <c r="C50"/>
  <c r="F50"/>
  <c r="O50"/>
  <c r="P50"/>
  <c r="A51"/>
  <c r="B51"/>
  <c r="C51"/>
  <c r="F51"/>
  <c r="O51"/>
  <c r="P51"/>
  <c r="A52"/>
  <c r="B52"/>
  <c r="C52"/>
  <c r="F52"/>
  <c r="O52"/>
  <c r="P52"/>
  <c r="A53"/>
  <c r="B53"/>
  <c r="C53"/>
  <c r="F53"/>
  <c r="O53"/>
  <c r="P53"/>
  <c r="A54"/>
  <c r="B54"/>
  <c r="C54"/>
  <c r="F54"/>
  <c r="O54"/>
  <c r="P54"/>
  <c r="A55"/>
  <c r="B55"/>
  <c r="C55"/>
  <c r="F55"/>
  <c r="O55"/>
  <c r="P55"/>
  <c r="A56"/>
  <c r="B56"/>
  <c r="C56"/>
  <c r="F56"/>
  <c r="O56"/>
  <c r="P56"/>
  <c r="A57"/>
  <c r="B57"/>
  <c r="C57"/>
  <c r="F57"/>
  <c r="O57"/>
  <c r="P57"/>
  <c r="A58"/>
  <c r="B58"/>
  <c r="C58"/>
  <c r="F58"/>
  <c r="O58"/>
  <c r="P58"/>
  <c r="A59"/>
  <c r="B59"/>
  <c r="C59"/>
  <c r="F59"/>
  <c r="O59"/>
  <c r="P59"/>
  <c r="A60"/>
  <c r="B60"/>
  <c r="C60"/>
  <c r="F60"/>
  <c r="O60"/>
  <c r="P60"/>
  <c r="A61"/>
  <c r="B61"/>
  <c r="C61"/>
  <c r="F61"/>
  <c r="O61"/>
  <c r="P61"/>
  <c r="A62"/>
  <c r="B62"/>
  <c r="C62"/>
  <c r="F62"/>
  <c r="O62"/>
  <c r="P62"/>
  <c r="A63"/>
  <c r="B63"/>
  <c r="C63"/>
  <c r="F63"/>
  <c r="O63"/>
  <c r="P63"/>
  <c r="A64"/>
  <c r="B64"/>
  <c r="C64"/>
  <c r="F64"/>
  <c r="O64"/>
  <c r="P64"/>
  <c r="A65"/>
  <c r="B65"/>
  <c r="C65"/>
  <c r="F65"/>
  <c r="O65"/>
  <c r="P65"/>
  <c r="A66"/>
  <c r="B66"/>
  <c r="C66"/>
  <c r="F66"/>
  <c r="O66"/>
  <c r="P66"/>
  <c r="A67"/>
  <c r="B67"/>
  <c r="C67"/>
  <c r="F67"/>
  <c r="O67"/>
  <c r="P67"/>
  <c r="A68"/>
  <c r="B68"/>
  <c r="C68"/>
  <c r="F68"/>
  <c r="O68"/>
  <c r="P68"/>
  <c r="A69"/>
  <c r="B69"/>
  <c r="C69"/>
  <c r="F69"/>
  <c r="O69"/>
  <c r="P69"/>
  <c r="A70"/>
  <c r="B70"/>
  <c r="C70"/>
  <c r="F70"/>
  <c r="O70"/>
  <c r="P70"/>
  <c r="A71"/>
  <c r="B71"/>
  <c r="C71"/>
  <c r="F71"/>
  <c r="O71"/>
  <c r="P71"/>
  <c r="A72"/>
  <c r="B72"/>
  <c r="C72"/>
  <c r="F72"/>
  <c r="O72"/>
  <c r="P72"/>
  <c r="A73"/>
  <c r="B73"/>
  <c r="C73"/>
  <c r="F73"/>
  <c r="O73"/>
  <c r="P73"/>
  <c r="A74"/>
  <c r="B74"/>
  <c r="C74"/>
  <c r="F74"/>
  <c r="O74"/>
  <c r="P74"/>
  <c r="A75"/>
  <c r="B75"/>
  <c r="C75"/>
  <c r="F75"/>
  <c r="O75"/>
  <c r="P75"/>
  <c r="A76"/>
  <c r="B76"/>
  <c r="C76"/>
  <c r="F76"/>
  <c r="O76"/>
  <c r="P76"/>
  <c r="A77"/>
  <c r="B77"/>
  <c r="C77"/>
  <c r="F77"/>
  <c r="O77"/>
  <c r="P77"/>
  <c r="A78"/>
  <c r="B78"/>
  <c r="C78"/>
  <c r="F78"/>
  <c r="O78"/>
  <c r="P78"/>
  <c r="A79"/>
  <c r="B79"/>
  <c r="C79"/>
  <c r="F79"/>
  <c r="O79"/>
  <c r="P79"/>
  <c r="A80"/>
  <c r="B80"/>
  <c r="C80"/>
  <c r="F80"/>
  <c r="O80"/>
  <c r="P80"/>
  <c r="A81"/>
  <c r="B81"/>
  <c r="C81"/>
  <c r="F81"/>
  <c r="O81"/>
  <c r="P81"/>
  <c r="A82"/>
  <c r="B82"/>
  <c r="C82"/>
  <c r="F82"/>
  <c r="O82"/>
  <c r="P82"/>
  <c r="A83"/>
  <c r="B83"/>
  <c r="C83"/>
  <c r="F83"/>
  <c r="O83"/>
  <c r="P83"/>
  <c r="A84"/>
  <c r="B84"/>
  <c r="C84"/>
  <c r="F84"/>
  <c r="O84"/>
  <c r="P84"/>
  <c r="A85"/>
  <c r="B85"/>
  <c r="C85"/>
  <c r="F85"/>
  <c r="O85"/>
  <c r="P85"/>
  <c r="A86"/>
  <c r="B86"/>
  <c r="C86"/>
  <c r="F86"/>
  <c r="O86"/>
  <c r="P86"/>
  <c r="A87"/>
  <c r="B87"/>
  <c r="C87"/>
  <c r="F87"/>
  <c r="O87"/>
  <c r="P87"/>
  <c r="A88"/>
  <c r="B88"/>
  <c r="C88"/>
  <c r="F88"/>
  <c r="O88"/>
  <c r="P88"/>
  <c r="A89"/>
  <c r="B89"/>
  <c r="C89"/>
  <c r="F89"/>
  <c r="O89"/>
  <c r="P89"/>
  <c r="A90"/>
  <c r="B90"/>
  <c r="C90"/>
  <c r="F90"/>
  <c r="O90"/>
  <c r="P90"/>
  <c r="A91"/>
  <c r="B91"/>
  <c r="C91"/>
  <c r="F91"/>
  <c r="O91"/>
  <c r="P91"/>
  <c r="A92"/>
  <c r="B92"/>
  <c r="C92"/>
  <c r="F92"/>
  <c r="O92"/>
  <c r="P92"/>
  <c r="A93"/>
  <c r="B93"/>
  <c r="C93"/>
  <c r="F93"/>
  <c r="O93"/>
  <c r="P93"/>
  <c r="A94"/>
  <c r="B94"/>
  <c r="C94"/>
  <c r="F94"/>
  <c r="O94"/>
  <c r="P94"/>
  <c r="A95"/>
  <c r="B95"/>
  <c r="C95"/>
  <c r="F95"/>
  <c r="O95"/>
  <c r="P95"/>
  <c r="A96"/>
  <c r="B96"/>
  <c r="C96"/>
  <c r="F96"/>
  <c r="O96"/>
  <c r="P96"/>
  <c r="A97"/>
  <c r="B97"/>
  <c r="C97"/>
  <c r="F97"/>
  <c r="O97"/>
  <c r="P97"/>
  <c r="A98"/>
  <c r="B98"/>
  <c r="C98"/>
  <c r="F98"/>
  <c r="O98"/>
  <c r="P98"/>
  <c r="A99"/>
  <c r="B99"/>
  <c r="C99"/>
  <c r="F99"/>
  <c r="O99"/>
  <c r="P99"/>
  <c r="A100"/>
  <c r="B100"/>
  <c r="C100"/>
  <c r="F100"/>
  <c r="O100"/>
  <c r="P100"/>
  <c r="A101"/>
  <c r="B101"/>
  <c r="C101"/>
  <c r="F101"/>
  <c r="O101"/>
  <c r="P101"/>
  <c r="A102"/>
  <c r="B102"/>
  <c r="C102"/>
  <c r="F102"/>
  <c r="O102"/>
  <c r="P102"/>
  <c r="A103"/>
  <c r="B103"/>
  <c r="C103"/>
  <c r="F103"/>
  <c r="O103"/>
  <c r="P103"/>
  <c r="A104"/>
  <c r="B104"/>
  <c r="C104"/>
  <c r="F104"/>
  <c r="O104"/>
  <c r="P104"/>
  <c r="A105"/>
  <c r="B105"/>
  <c r="C105"/>
  <c r="F105"/>
  <c r="O105"/>
  <c r="P105"/>
  <c r="A106"/>
  <c r="B106"/>
  <c r="C106"/>
  <c r="F106"/>
  <c r="O106"/>
  <c r="P106"/>
  <c r="A107"/>
  <c r="B107"/>
  <c r="C107"/>
  <c r="F107"/>
  <c r="O107"/>
  <c r="P107"/>
  <c r="A108"/>
  <c r="B108"/>
  <c r="C108"/>
  <c r="F108"/>
  <c r="O108"/>
  <c r="P108"/>
  <c r="A109"/>
  <c r="B109"/>
  <c r="C109"/>
  <c r="F109"/>
  <c r="O109"/>
  <c r="P109"/>
  <c r="A110"/>
  <c r="B110"/>
  <c r="C110"/>
  <c r="F110"/>
  <c r="O110"/>
  <c r="P110"/>
  <c r="A111"/>
  <c r="B111"/>
  <c r="C111"/>
  <c r="F111"/>
  <c r="O111"/>
  <c r="P111"/>
  <c r="A112"/>
  <c r="B112"/>
  <c r="C112"/>
  <c r="F112"/>
  <c r="O112"/>
  <c r="P112"/>
  <c r="A113"/>
  <c r="B113"/>
  <c r="C113"/>
  <c r="F113"/>
  <c r="O113"/>
  <c r="P113"/>
  <c r="A114"/>
  <c r="B114"/>
  <c r="C114"/>
  <c r="F114"/>
  <c r="O114"/>
  <c r="P114"/>
  <c r="A115"/>
  <c r="B115"/>
  <c r="C115"/>
  <c r="F115"/>
  <c r="O115"/>
  <c r="P115"/>
  <c r="A116"/>
  <c r="B116"/>
  <c r="C116"/>
  <c r="F116"/>
  <c r="O116"/>
  <c r="P116"/>
  <c r="A117"/>
  <c r="B117"/>
  <c r="C117"/>
  <c r="F117"/>
  <c r="O117"/>
  <c r="P117"/>
  <c r="A118"/>
  <c r="B118"/>
  <c r="C118"/>
  <c r="F118"/>
  <c r="O118"/>
  <c r="P118"/>
  <c r="A119"/>
  <c r="B119"/>
  <c r="C119"/>
  <c r="F119"/>
  <c r="O119"/>
  <c r="P119"/>
  <c r="A120"/>
  <c r="B120"/>
  <c r="C120"/>
  <c r="F120"/>
  <c r="O120"/>
  <c r="P120"/>
  <c r="A121"/>
  <c r="B121"/>
  <c r="C121"/>
  <c r="F121"/>
  <c r="O121"/>
  <c r="P121"/>
  <c r="A122"/>
  <c r="B122"/>
  <c r="C122"/>
  <c r="F122"/>
  <c r="O122"/>
  <c r="P122"/>
  <c r="A123"/>
  <c r="B123"/>
  <c r="C123"/>
  <c r="F123"/>
  <c r="O123"/>
  <c r="P123"/>
  <c r="A124"/>
  <c r="B124"/>
  <c r="C124"/>
  <c r="F124"/>
  <c r="O124"/>
  <c r="P124"/>
  <c r="A125"/>
  <c r="B125"/>
  <c r="C125"/>
  <c r="F125"/>
  <c r="O125"/>
  <c r="P125"/>
  <c r="A126"/>
  <c r="B126"/>
  <c r="C126"/>
  <c r="F126"/>
  <c r="O126"/>
  <c r="P126"/>
  <c r="A127"/>
  <c r="B127"/>
  <c r="C127"/>
  <c r="F127"/>
  <c r="O127"/>
  <c r="P127"/>
  <c r="A128"/>
  <c r="B128"/>
  <c r="C128"/>
  <c r="F128"/>
  <c r="O128"/>
  <c r="P128"/>
  <c r="A129"/>
  <c r="B129"/>
  <c r="C129"/>
  <c r="F129"/>
  <c r="O129"/>
  <c r="P129"/>
  <c r="A130"/>
  <c r="B130"/>
  <c r="C130"/>
  <c r="F130"/>
  <c r="O130"/>
  <c r="P130"/>
  <c r="A131"/>
  <c r="B131"/>
  <c r="C131"/>
  <c r="F131"/>
  <c r="O131"/>
  <c r="P131"/>
  <c r="A132"/>
  <c r="B132"/>
  <c r="C132"/>
  <c r="F132"/>
  <c r="O132"/>
  <c r="P132"/>
  <c r="A133"/>
  <c r="B133"/>
  <c r="C133"/>
  <c r="F133"/>
  <c r="O133"/>
  <c r="P133"/>
  <c r="A134"/>
  <c r="B134"/>
  <c r="C134"/>
  <c r="F134"/>
  <c r="O134"/>
  <c r="P134"/>
  <c r="A135"/>
  <c r="B135"/>
  <c r="C135"/>
  <c r="F135"/>
  <c r="O135"/>
  <c r="P135"/>
  <c r="A136"/>
  <c r="B136"/>
  <c r="C136"/>
  <c r="F136"/>
  <c r="O136"/>
  <c r="P136"/>
  <c r="A137"/>
  <c r="B137"/>
  <c r="C137"/>
  <c r="F137"/>
  <c r="O137"/>
  <c r="P137"/>
  <c r="A138"/>
  <c r="B138"/>
  <c r="C138"/>
  <c r="F138"/>
  <c r="O138"/>
  <c r="P138"/>
  <c r="A139"/>
  <c r="B139"/>
  <c r="C139"/>
  <c r="F139"/>
  <c r="O139"/>
  <c r="P139"/>
  <c r="A140"/>
  <c r="B140"/>
  <c r="C140"/>
  <c r="F140"/>
  <c r="O140"/>
  <c r="P140"/>
  <c r="A141"/>
  <c r="B141"/>
  <c r="C141"/>
  <c r="F141"/>
  <c r="O141"/>
  <c r="P141"/>
  <c r="A142"/>
  <c r="B142"/>
  <c r="C142"/>
  <c r="F142"/>
  <c r="O142"/>
  <c r="P142"/>
  <c r="A143"/>
  <c r="B143"/>
  <c r="C143"/>
  <c r="F143"/>
  <c r="O143"/>
  <c r="P143"/>
  <c r="A144"/>
  <c r="B144"/>
  <c r="C144"/>
  <c r="F144"/>
  <c r="O144"/>
  <c r="P144"/>
  <c r="A145"/>
  <c r="B145"/>
  <c r="C145"/>
  <c r="F145"/>
  <c r="O145"/>
  <c r="P145"/>
  <c r="A146"/>
  <c r="B146"/>
  <c r="C146"/>
  <c r="F146"/>
  <c r="O146"/>
  <c r="P146"/>
  <c r="A147"/>
  <c r="B147"/>
  <c r="C147"/>
  <c r="F147"/>
  <c r="O147"/>
  <c r="P147"/>
  <c r="A148"/>
  <c r="B148"/>
  <c r="C148"/>
  <c r="F148"/>
  <c r="O148"/>
  <c r="P148"/>
  <c r="A149"/>
  <c r="B149"/>
  <c r="C149"/>
  <c r="F149"/>
  <c r="O149"/>
  <c r="P149"/>
  <c r="A150"/>
  <c r="B150"/>
  <c r="C150"/>
  <c r="F150"/>
  <c r="O150"/>
  <c r="P150"/>
  <c r="A151"/>
  <c r="B151"/>
  <c r="C151"/>
  <c r="F151"/>
  <c r="O151"/>
  <c r="P151"/>
  <c r="A152"/>
  <c r="B152"/>
  <c r="C152"/>
  <c r="F152"/>
  <c r="O152"/>
  <c r="P152"/>
  <c r="A153"/>
  <c r="B153"/>
  <c r="C153"/>
  <c r="F153"/>
  <c r="O153"/>
  <c r="P153"/>
  <c r="A154"/>
  <c r="B154"/>
  <c r="C154"/>
  <c r="F154"/>
  <c r="O154"/>
  <c r="P154"/>
  <c r="A155"/>
  <c r="B155"/>
  <c r="C155"/>
  <c r="F155"/>
  <c r="O155"/>
  <c r="P155"/>
  <c r="A156"/>
  <c r="B156"/>
  <c r="C156"/>
  <c r="F156"/>
  <c r="O156"/>
  <c r="P156"/>
  <c r="A157"/>
  <c r="B157"/>
  <c r="C157"/>
  <c r="F157"/>
  <c r="O157"/>
  <c r="P157"/>
  <c r="A158"/>
  <c r="B158"/>
  <c r="C158"/>
  <c r="F158"/>
  <c r="O158"/>
  <c r="P158"/>
  <c r="A159"/>
  <c r="B159"/>
  <c r="C159"/>
  <c r="F159"/>
  <c r="O159"/>
  <c r="P159"/>
  <c r="A160"/>
  <c r="B160"/>
  <c r="C160"/>
  <c r="F160"/>
  <c r="O160"/>
  <c r="P160"/>
  <c r="A161"/>
  <c r="B161"/>
  <c r="C161"/>
  <c r="F161"/>
  <c r="O161"/>
  <c r="P161"/>
  <c r="A162"/>
  <c r="B162"/>
  <c r="C162"/>
  <c r="F162"/>
  <c r="O162"/>
  <c r="P162"/>
  <c r="A163"/>
  <c r="B163"/>
  <c r="C163"/>
  <c r="F163"/>
  <c r="O163"/>
  <c r="P163"/>
  <c r="A164"/>
  <c r="B164"/>
  <c r="C164"/>
  <c r="F164"/>
  <c r="O164"/>
  <c r="P164"/>
  <c r="A165"/>
  <c r="B165"/>
  <c r="C165"/>
  <c r="F165"/>
  <c r="O165"/>
  <c r="P165"/>
  <c r="A166"/>
  <c r="B166"/>
  <c r="C166"/>
  <c r="F166"/>
  <c r="O166"/>
  <c r="P166"/>
  <c r="A167"/>
  <c r="B167"/>
  <c r="C167"/>
  <c r="F167"/>
  <c r="O167"/>
  <c r="P167"/>
  <c r="A168"/>
  <c r="B168"/>
  <c r="C168"/>
  <c r="F168"/>
  <c r="O168"/>
  <c r="P168"/>
  <c r="A169"/>
  <c r="B169"/>
  <c r="C169"/>
  <c r="F169"/>
  <c r="O169"/>
  <c r="P169"/>
  <c r="A170"/>
  <c r="B170"/>
  <c r="C170"/>
  <c r="F170"/>
  <c r="O170"/>
  <c r="P170"/>
  <c r="A171"/>
  <c r="B171"/>
  <c r="C171"/>
  <c r="F171"/>
  <c r="O171"/>
  <c r="P171"/>
  <c r="A172"/>
  <c r="B172"/>
  <c r="C172"/>
  <c r="F172"/>
  <c r="O172"/>
  <c r="P172"/>
  <c r="A173"/>
  <c r="B173"/>
  <c r="C173"/>
  <c r="F173"/>
  <c r="O173"/>
  <c r="P173"/>
  <c r="A174"/>
  <c r="B174"/>
  <c r="C174"/>
  <c r="F174"/>
  <c r="O174"/>
  <c r="P174"/>
  <c r="A175"/>
  <c r="B175"/>
  <c r="C175"/>
  <c r="F175"/>
  <c r="O175"/>
  <c r="P175"/>
  <c r="A176"/>
  <c r="B176"/>
  <c r="C176"/>
  <c r="F176"/>
  <c r="O176"/>
  <c r="P176"/>
  <c r="A177"/>
  <c r="B177"/>
  <c r="C177"/>
  <c r="F177"/>
  <c r="O177"/>
  <c r="P177"/>
  <c r="A178"/>
  <c r="B178"/>
  <c r="C178"/>
  <c r="F178"/>
  <c r="O178"/>
  <c r="P178"/>
  <c r="A179"/>
  <c r="B179"/>
  <c r="C179"/>
  <c r="F179"/>
  <c r="O179"/>
  <c r="P179"/>
  <c r="A180"/>
  <c r="B180"/>
  <c r="C180"/>
  <c r="F180"/>
  <c r="O180"/>
  <c r="P180"/>
  <c r="A181"/>
  <c r="B181"/>
  <c r="C181"/>
  <c r="F181"/>
  <c r="O181"/>
  <c r="P181"/>
  <c r="A182"/>
  <c r="B182"/>
  <c r="C182"/>
  <c r="F182"/>
  <c r="O182"/>
  <c r="P182"/>
  <c r="A183"/>
  <c r="B183"/>
  <c r="C183"/>
  <c r="F183"/>
  <c r="O183"/>
  <c r="P183"/>
  <c r="A184"/>
  <c r="B184"/>
  <c r="C184"/>
  <c r="F184"/>
  <c r="O184"/>
  <c r="P184"/>
  <c r="A185"/>
  <c r="B185"/>
  <c r="C185"/>
  <c r="F185"/>
  <c r="O185"/>
  <c r="P185"/>
  <c r="A186"/>
  <c r="B186"/>
  <c r="C186"/>
  <c r="F186"/>
  <c r="O186"/>
  <c r="P186"/>
  <c r="A187"/>
  <c r="B187"/>
  <c r="C187"/>
  <c r="F187"/>
  <c r="O187"/>
  <c r="P187"/>
  <c r="A188"/>
  <c r="B188"/>
  <c r="C188"/>
  <c r="F188"/>
  <c r="O188"/>
  <c r="P188"/>
  <c r="A189"/>
  <c r="B189"/>
  <c r="C189"/>
  <c r="F189"/>
  <c r="O189"/>
  <c r="P189"/>
  <c r="A190"/>
  <c r="B190"/>
  <c r="C190"/>
  <c r="F190"/>
  <c r="O190"/>
  <c r="P190"/>
  <c r="A191"/>
  <c r="B191"/>
  <c r="C191"/>
  <c r="F191"/>
  <c r="O191"/>
  <c r="P191"/>
  <c r="A192"/>
  <c r="B192"/>
  <c r="C192"/>
  <c r="F192"/>
  <c r="O192"/>
  <c r="P192"/>
  <c r="A193"/>
  <c r="B193"/>
  <c r="C193"/>
  <c r="F193"/>
  <c r="O193"/>
  <c r="P193"/>
  <c r="A194"/>
  <c r="B194"/>
  <c r="C194"/>
  <c r="F194"/>
  <c r="O194"/>
  <c r="P194"/>
  <c r="A195"/>
  <c r="B195"/>
  <c r="C195"/>
  <c r="F195"/>
  <c r="O195"/>
  <c r="P195"/>
  <c r="A196"/>
  <c r="B196"/>
  <c r="C196"/>
  <c r="F196"/>
  <c r="O196"/>
  <c r="P196"/>
  <c r="A197"/>
  <c r="B197"/>
  <c r="C197"/>
  <c r="F197"/>
  <c r="O197"/>
  <c r="P197"/>
  <c r="A198"/>
  <c r="B198"/>
  <c r="C198"/>
  <c r="F198"/>
  <c r="O198"/>
  <c r="P198"/>
  <c r="A199"/>
  <c r="B199"/>
  <c r="C199"/>
  <c r="F199"/>
  <c r="O199"/>
  <c r="P199"/>
  <c r="A200"/>
  <c r="B200"/>
  <c r="C200"/>
  <c r="F200"/>
  <c r="O200"/>
  <c r="P200"/>
  <c r="O4"/>
  <c r="F4"/>
  <c r="C4"/>
  <c r="O3"/>
  <c r="O2"/>
  <c r="F3"/>
  <c r="M2" i="10"/>
  <c r="F2" i="11"/>
  <c r="C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B2"/>
  <c r="B3" s="1"/>
  <c r="U3" i="10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F3"/>
  <c r="M3"/>
  <c r="P3"/>
  <c r="F4"/>
  <c r="M4"/>
  <c r="F5"/>
  <c r="M5"/>
  <c r="P5"/>
  <c r="F6"/>
  <c r="M6"/>
  <c r="P6"/>
  <c r="F7"/>
  <c r="M7"/>
  <c r="F8"/>
  <c r="M8"/>
  <c r="P8"/>
  <c r="F9"/>
  <c r="M9"/>
  <c r="F10"/>
  <c r="M10"/>
  <c r="P10"/>
  <c r="F11"/>
  <c r="M11"/>
  <c r="F12"/>
  <c r="M12"/>
  <c r="P12"/>
  <c r="F13"/>
  <c r="M13"/>
  <c r="P13"/>
  <c r="F14"/>
  <c r="M14"/>
  <c r="F15"/>
  <c r="M15"/>
  <c r="P15"/>
  <c r="F16"/>
  <c r="M16"/>
  <c r="P16"/>
  <c r="F17"/>
  <c r="M17"/>
  <c r="N17"/>
  <c r="P17"/>
  <c r="F18"/>
  <c r="M18"/>
  <c r="N18"/>
  <c r="P18"/>
  <c r="F19"/>
  <c r="M19"/>
  <c r="N19"/>
  <c r="F20"/>
  <c r="M20"/>
  <c r="N20"/>
  <c r="P20"/>
  <c r="F21"/>
  <c r="M21"/>
  <c r="N21"/>
  <c r="P21"/>
  <c r="F22"/>
  <c r="M22"/>
  <c r="N22"/>
  <c r="F23"/>
  <c r="M23"/>
  <c r="N23"/>
  <c r="P23"/>
  <c r="F24"/>
  <c r="M24"/>
  <c r="N24"/>
  <c r="P24"/>
  <c r="F25"/>
  <c r="M25"/>
  <c r="N25"/>
  <c r="P25"/>
  <c r="F26"/>
  <c r="M26"/>
  <c r="N26"/>
  <c r="P26"/>
  <c r="F27"/>
  <c r="M27"/>
  <c r="N27"/>
  <c r="F28"/>
  <c r="M28"/>
  <c r="N28"/>
  <c r="P28"/>
  <c r="F29"/>
  <c r="M29"/>
  <c r="N29"/>
  <c r="P29"/>
  <c r="F30"/>
  <c r="M30"/>
  <c r="N30"/>
  <c r="P30"/>
  <c r="F31"/>
  <c r="M31"/>
  <c r="N31"/>
  <c r="P31"/>
  <c r="F32"/>
  <c r="M32"/>
  <c r="N32"/>
  <c r="P32"/>
  <c r="F33"/>
  <c r="M33"/>
  <c r="N33"/>
  <c r="P33"/>
  <c r="F34"/>
  <c r="M34"/>
  <c r="N34"/>
  <c r="P34"/>
  <c r="F35"/>
  <c r="M35"/>
  <c r="N35"/>
  <c r="P35"/>
  <c r="F36"/>
  <c r="M36"/>
  <c r="N36"/>
  <c r="P36"/>
  <c r="F37"/>
  <c r="M37"/>
  <c r="N37"/>
  <c r="P37"/>
  <c r="F38"/>
  <c r="M38"/>
  <c r="N38"/>
  <c r="F39"/>
  <c r="M39"/>
  <c r="N39"/>
  <c r="P39"/>
  <c r="F40"/>
  <c r="M40"/>
  <c r="N40"/>
  <c r="P40"/>
  <c r="F41"/>
  <c r="M41"/>
  <c r="N41"/>
  <c r="P41"/>
  <c r="F42"/>
  <c r="M42"/>
  <c r="N42"/>
  <c r="P42"/>
  <c r="F43"/>
  <c r="M43"/>
  <c r="N43"/>
  <c r="P43"/>
  <c r="F44"/>
  <c r="M44"/>
  <c r="N44"/>
  <c r="P44"/>
  <c r="F45"/>
  <c r="M45"/>
  <c r="N45"/>
  <c r="P45"/>
  <c r="F46"/>
  <c r="M46"/>
  <c r="N46"/>
  <c r="P46"/>
  <c r="F47"/>
  <c r="M47"/>
  <c r="N47"/>
  <c r="P47"/>
  <c r="F48"/>
  <c r="M48"/>
  <c r="N48"/>
  <c r="P48"/>
  <c r="F49"/>
  <c r="M49"/>
  <c r="N49"/>
  <c r="P49"/>
  <c r="F50"/>
  <c r="M50"/>
  <c r="N50"/>
  <c r="P50"/>
  <c r="F51"/>
  <c r="M51"/>
  <c r="N51"/>
  <c r="P51"/>
  <c r="F52"/>
  <c r="M52"/>
  <c r="N52"/>
  <c r="P52"/>
  <c r="F53"/>
  <c r="M53"/>
  <c r="N53"/>
  <c r="F54"/>
  <c r="M54"/>
  <c r="N54"/>
  <c r="P54"/>
  <c r="F55"/>
  <c r="M55"/>
  <c r="N55"/>
  <c r="P55"/>
  <c r="F56"/>
  <c r="M56"/>
  <c r="N56"/>
  <c r="P56"/>
  <c r="F57"/>
  <c r="M57"/>
  <c r="N57"/>
  <c r="F58"/>
  <c r="M58"/>
  <c r="N58"/>
  <c r="P58"/>
  <c r="F59"/>
  <c r="M59"/>
  <c r="N59"/>
  <c r="P59"/>
  <c r="F60"/>
  <c r="M60"/>
  <c r="N60"/>
  <c r="P60"/>
  <c r="F61"/>
  <c r="M61"/>
  <c r="N61"/>
  <c r="P61"/>
  <c r="F62"/>
  <c r="M62"/>
  <c r="N62"/>
  <c r="P62"/>
  <c r="F63"/>
  <c r="M63"/>
  <c r="N63"/>
  <c r="P63"/>
  <c r="F64"/>
  <c r="M64"/>
  <c r="N64"/>
  <c r="P64"/>
  <c r="F65"/>
  <c r="M65"/>
  <c r="N65"/>
  <c r="P65"/>
  <c r="F66"/>
  <c r="M66"/>
  <c r="N66"/>
  <c r="P66"/>
  <c r="F67"/>
  <c r="M67"/>
  <c r="N67"/>
  <c r="P67"/>
  <c r="F68"/>
  <c r="M68"/>
  <c r="N68"/>
  <c r="P68"/>
  <c r="F69"/>
  <c r="M69"/>
  <c r="N69"/>
  <c r="F70"/>
  <c r="M70"/>
  <c r="N70"/>
  <c r="P70"/>
  <c r="F71"/>
  <c r="M71"/>
  <c r="N71"/>
  <c r="P71"/>
  <c r="F72"/>
  <c r="M72"/>
  <c r="N72"/>
  <c r="P72"/>
  <c r="F73"/>
  <c r="M73"/>
  <c r="N73"/>
  <c r="P73"/>
  <c r="F74"/>
  <c r="M74"/>
  <c r="N74"/>
  <c r="P74"/>
  <c r="F75"/>
  <c r="M75"/>
  <c r="N75"/>
  <c r="P75"/>
  <c r="F76"/>
  <c r="M76"/>
  <c r="N76"/>
  <c r="F77"/>
  <c r="M77"/>
  <c r="N77"/>
  <c r="F78"/>
  <c r="M78"/>
  <c r="N78"/>
  <c r="P78"/>
  <c r="F79"/>
  <c r="M79"/>
  <c r="N79"/>
  <c r="P79"/>
  <c r="F80"/>
  <c r="M80"/>
  <c r="N80"/>
  <c r="P80"/>
  <c r="F81"/>
  <c r="M81"/>
  <c r="N81"/>
  <c r="P81"/>
  <c r="F82"/>
  <c r="M82"/>
  <c r="N82"/>
  <c r="P82"/>
  <c r="F83"/>
  <c r="M83"/>
  <c r="N83"/>
  <c r="P83"/>
  <c r="F84"/>
  <c r="M84"/>
  <c r="N84"/>
  <c r="P84"/>
  <c r="F85"/>
  <c r="M85"/>
  <c r="N85"/>
  <c r="P85"/>
  <c r="F86"/>
  <c r="M86"/>
  <c r="N86"/>
  <c r="P86"/>
  <c r="F87"/>
  <c r="M87"/>
  <c r="N87"/>
  <c r="P87"/>
  <c r="F88"/>
  <c r="M88"/>
  <c r="N88"/>
  <c r="P88"/>
  <c r="F89"/>
  <c r="M89"/>
  <c r="N89"/>
  <c r="P89"/>
  <c r="F90"/>
  <c r="M90"/>
  <c r="N90"/>
  <c r="P90"/>
  <c r="F91"/>
  <c r="M91"/>
  <c r="N91"/>
  <c r="P91"/>
  <c r="F92"/>
  <c r="M92"/>
  <c r="N92"/>
  <c r="P92"/>
  <c r="F93"/>
  <c r="M93"/>
  <c r="N93"/>
  <c r="P93"/>
  <c r="F94"/>
  <c r="M94"/>
  <c r="N94"/>
  <c r="P94"/>
  <c r="F95"/>
  <c r="M95"/>
  <c r="N95"/>
  <c r="P95"/>
  <c r="F96"/>
  <c r="M96"/>
  <c r="N96"/>
  <c r="P96"/>
  <c r="F97"/>
  <c r="M97"/>
  <c r="N97"/>
  <c r="P97"/>
  <c r="F98"/>
  <c r="M98"/>
  <c r="N98"/>
  <c r="P98"/>
  <c r="F99"/>
  <c r="M99"/>
  <c r="N99"/>
  <c r="P99"/>
  <c r="F100"/>
  <c r="M100"/>
  <c r="N100"/>
  <c r="P100"/>
  <c r="F101"/>
  <c r="M101"/>
  <c r="N101"/>
  <c r="P101"/>
  <c r="F102"/>
  <c r="M102"/>
  <c r="N102"/>
  <c r="P102"/>
  <c r="F103"/>
  <c r="M103"/>
  <c r="N103"/>
  <c r="P103"/>
  <c r="F104"/>
  <c r="M104"/>
  <c r="N104"/>
  <c r="P104"/>
  <c r="F105"/>
  <c r="M105"/>
  <c r="N105"/>
  <c r="P105"/>
  <c r="F106"/>
  <c r="M106"/>
  <c r="N106"/>
  <c r="P106"/>
  <c r="F107"/>
  <c r="M107"/>
  <c r="N107"/>
  <c r="P107"/>
  <c r="F108"/>
  <c r="M108"/>
  <c r="N108"/>
  <c r="P108"/>
  <c r="F109"/>
  <c r="M109"/>
  <c r="N109"/>
  <c r="P109"/>
  <c r="F110"/>
  <c r="M110"/>
  <c r="N110"/>
  <c r="P110"/>
  <c r="F111"/>
  <c r="M111"/>
  <c r="N111"/>
  <c r="P111"/>
  <c r="F112"/>
  <c r="M112"/>
  <c r="N112"/>
  <c r="P112"/>
  <c r="F113"/>
  <c r="M113"/>
  <c r="N113"/>
  <c r="P113"/>
  <c r="F114"/>
  <c r="M114"/>
  <c r="N114"/>
  <c r="P114"/>
  <c r="F115"/>
  <c r="M115"/>
  <c r="N115"/>
  <c r="P115"/>
  <c r="F116"/>
  <c r="M116"/>
  <c r="N116"/>
  <c r="P116"/>
  <c r="F117"/>
  <c r="M117"/>
  <c r="N117"/>
  <c r="P117"/>
  <c r="F118"/>
  <c r="M118"/>
  <c r="N118"/>
  <c r="P118"/>
  <c r="F119"/>
  <c r="M119"/>
  <c r="N119"/>
  <c r="P119"/>
  <c r="F120"/>
  <c r="M120"/>
  <c r="N120"/>
  <c r="P120"/>
  <c r="F2"/>
  <c r="AC26" i="7" l="1"/>
  <c r="AC15"/>
  <c r="AC24"/>
  <c r="AC36"/>
  <c r="AC64"/>
  <c r="AC32"/>
  <c r="AC6"/>
  <c r="AC39"/>
  <c r="AC50"/>
  <c r="AC48"/>
  <c r="AC49"/>
  <c r="AC44"/>
  <c r="AC45"/>
  <c r="AC47"/>
  <c r="AC46"/>
  <c r="AC108"/>
  <c r="AC109"/>
  <c r="AC110"/>
  <c r="AC112"/>
  <c r="AC114"/>
  <c r="AC116"/>
  <c r="AC118"/>
  <c r="AC120"/>
  <c r="AC122"/>
  <c r="AC124"/>
  <c r="AC111"/>
  <c r="AC113"/>
  <c r="AC115"/>
  <c r="AC117"/>
  <c r="AC119"/>
  <c r="AC121"/>
  <c r="AC123"/>
  <c r="AC125"/>
  <c r="B4" i="11"/>
  <c r="B15"/>
  <c r="B13"/>
  <c r="B11"/>
  <c r="B9"/>
  <c r="B7"/>
  <c r="B5"/>
  <c r="B16"/>
  <c r="B14"/>
  <c r="B12"/>
  <c r="B10"/>
  <c r="B8"/>
  <c r="B6"/>
  <c r="AL36" i="22"/>
  <c r="AL37" s="1"/>
  <c r="AC626" i="7"/>
  <c r="AC628"/>
  <c r="AC630"/>
  <c r="AC632"/>
  <c r="AC698"/>
  <c r="AC1078"/>
  <c r="AC1080"/>
  <c r="AC1082"/>
  <c r="AC1084"/>
  <c r="AC1086"/>
  <c r="AC1088"/>
  <c r="AC1090"/>
  <c r="AC1092"/>
  <c r="AC1094"/>
  <c r="AC1096"/>
  <c r="AC1098"/>
  <c r="AC1100"/>
  <c r="AC1102"/>
  <c r="AC1104"/>
  <c r="AC1106"/>
  <c r="AC1108"/>
  <c r="AC1110"/>
  <c r="AC1112"/>
  <c r="AC1114"/>
  <c r="AC1116"/>
  <c r="AC1118"/>
  <c r="AC1120"/>
  <c r="AC1122"/>
  <c r="AC627"/>
  <c r="AC629"/>
  <c r="AC631"/>
  <c r="AC633"/>
  <c r="AC1077"/>
  <c r="AC1079"/>
  <c r="AC1081"/>
  <c r="AC1083"/>
  <c r="AC1085"/>
  <c r="AC1087"/>
  <c r="AC1089"/>
  <c r="AC1091"/>
  <c r="AC1093"/>
  <c r="AC1095"/>
  <c r="AC1097"/>
  <c r="AC1099"/>
  <c r="AC1101"/>
  <c r="AC1103"/>
  <c r="AC1105"/>
  <c r="AC1107"/>
  <c r="AC1109"/>
  <c r="AC1111"/>
  <c r="AC1113"/>
  <c r="AC1115"/>
  <c r="AC1117"/>
  <c r="AC1119"/>
  <c r="AC1121"/>
  <c r="N36" i="22"/>
  <c r="N37" s="1"/>
  <c r="AG36"/>
  <c r="AG37" s="1"/>
  <c r="AA36"/>
  <c r="AA37" s="1"/>
  <c r="C17"/>
  <c r="C11"/>
  <c r="C19"/>
  <c r="C14"/>
  <c r="C16"/>
  <c r="C13"/>
  <c r="C20"/>
  <c r="C9"/>
  <c r="C10"/>
  <c r="C12"/>
  <c r="C15"/>
  <c r="C18"/>
  <c r="D57"/>
  <c r="M56"/>
  <c r="M53"/>
  <c r="E53"/>
  <c r="E56"/>
  <c r="E55"/>
  <c r="M55"/>
  <c r="M54"/>
  <c r="E52"/>
  <c r="AF2" i="4"/>
  <c r="AK2"/>
  <c r="AG2"/>
  <c r="L52" i="22"/>
  <c r="L57" s="1"/>
  <c r="K52"/>
  <c r="K57" s="1"/>
  <c r="C57"/>
  <c r="E54"/>
  <c r="A92" i="10"/>
  <c r="B92"/>
  <c r="C92"/>
  <c r="B93"/>
  <c r="C93"/>
  <c r="B94"/>
  <c r="C94"/>
  <c r="B95"/>
  <c r="C95"/>
  <c r="B96"/>
  <c r="C96"/>
  <c r="B97"/>
  <c r="C97"/>
  <c r="B98"/>
  <c r="C98"/>
  <c r="B99"/>
  <c r="C99"/>
  <c r="B100"/>
  <c r="C100"/>
  <c r="B101"/>
  <c r="C101"/>
  <c r="B102"/>
  <c r="C102"/>
  <c r="B103"/>
  <c r="C103"/>
  <c r="B104"/>
  <c r="C104"/>
  <c r="B105"/>
  <c r="C105"/>
  <c r="B106"/>
  <c r="C106"/>
  <c r="B107"/>
  <c r="C107"/>
  <c r="B108"/>
  <c r="C108"/>
  <c r="B109"/>
  <c r="C109"/>
  <c r="B110"/>
  <c r="C110"/>
  <c r="B111"/>
  <c r="C111"/>
  <c r="B112"/>
  <c r="C112"/>
  <c r="B113"/>
  <c r="C113"/>
  <c r="B114"/>
  <c r="C114"/>
  <c r="B115"/>
  <c r="C115"/>
  <c r="B116"/>
  <c r="C116"/>
  <c r="B117"/>
  <c r="C117"/>
  <c r="B118"/>
  <c r="C118"/>
  <c r="B119"/>
  <c r="C119"/>
  <c r="B120"/>
  <c r="C120"/>
  <c r="AD2" i="27"/>
  <c r="P6" i="11"/>
  <c r="N9" i="10"/>
  <c r="P8" i="11"/>
  <c r="P2"/>
  <c r="P9"/>
  <c r="P11"/>
  <c r="P3"/>
  <c r="P10"/>
  <c r="N12" i="10"/>
  <c r="N16"/>
  <c r="N14"/>
  <c r="P5" i="11"/>
  <c r="N13" i="10"/>
  <c r="C2"/>
  <c r="C4" s="1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B2"/>
  <c r="B5" s="1"/>
  <c r="N7" l="1"/>
  <c r="P7" i="11"/>
  <c r="N5" i="10"/>
  <c r="P4" i="11"/>
  <c r="N15" i="10"/>
  <c r="N6"/>
  <c r="N10"/>
  <c r="N8"/>
  <c r="N3"/>
  <c r="N2"/>
  <c r="N11"/>
  <c r="N4"/>
  <c r="C3"/>
  <c r="C21" i="22"/>
  <c r="C58" s="1"/>
  <c r="AO2" i="4"/>
  <c r="M57" i="22"/>
  <c r="E57"/>
  <c r="M52"/>
  <c r="AJ2" i="4"/>
  <c r="AH2"/>
  <c r="B3" i="10"/>
  <c r="B91"/>
  <c r="C90"/>
  <c r="B89"/>
  <c r="C88"/>
  <c r="B87"/>
  <c r="C86"/>
  <c r="B85"/>
  <c r="C84"/>
  <c r="B83"/>
  <c r="C82"/>
  <c r="B81"/>
  <c r="C80"/>
  <c r="B79"/>
  <c r="C78"/>
  <c r="B77"/>
  <c r="C76"/>
  <c r="B75"/>
  <c r="C74"/>
  <c r="B73"/>
  <c r="C72"/>
  <c r="B71"/>
  <c r="C70"/>
  <c r="B69"/>
  <c r="C68"/>
  <c r="B67"/>
  <c r="C66"/>
  <c r="B65"/>
  <c r="C64"/>
  <c r="B63"/>
  <c r="C62"/>
  <c r="B61"/>
  <c r="C60"/>
  <c r="B59"/>
  <c r="C58"/>
  <c r="B57"/>
  <c r="C56"/>
  <c r="B55"/>
  <c r="C54"/>
  <c r="B53"/>
  <c r="C52"/>
  <c r="B51"/>
  <c r="C50"/>
  <c r="B49"/>
  <c r="C48"/>
  <c r="B47"/>
  <c r="C46"/>
  <c r="B45"/>
  <c r="C44"/>
  <c r="B43"/>
  <c r="C42"/>
  <c r="B41"/>
  <c r="C40"/>
  <c r="B39"/>
  <c r="C38"/>
  <c r="B37"/>
  <c r="C36"/>
  <c r="B35"/>
  <c r="C34"/>
  <c r="B33"/>
  <c r="C32"/>
  <c r="B31"/>
  <c r="C30"/>
  <c r="B29"/>
  <c r="C28"/>
  <c r="C27"/>
  <c r="B26"/>
  <c r="C25"/>
  <c r="B24"/>
  <c r="C23"/>
  <c r="B22"/>
  <c r="C21"/>
  <c r="B20"/>
  <c r="C19"/>
  <c r="B18"/>
  <c r="C17"/>
  <c r="B16"/>
  <c r="C15"/>
  <c r="B14"/>
  <c r="C13"/>
  <c r="B12"/>
  <c r="C11"/>
  <c r="C10"/>
  <c r="C9"/>
  <c r="C8"/>
  <c r="C7"/>
  <c r="C6"/>
  <c r="C5"/>
  <c r="B4"/>
  <c r="C91"/>
  <c r="B90"/>
  <c r="C89"/>
  <c r="B88"/>
  <c r="C87"/>
  <c r="B86"/>
  <c r="C85"/>
  <c r="B84"/>
  <c r="C83"/>
  <c r="B82"/>
  <c r="C81"/>
  <c r="B80"/>
  <c r="C79"/>
  <c r="B78"/>
  <c r="C77"/>
  <c r="B76"/>
  <c r="C75"/>
  <c r="B74"/>
  <c r="C73"/>
  <c r="B72"/>
  <c r="C71"/>
  <c r="B70"/>
  <c r="C69"/>
  <c r="B68"/>
  <c r="C67"/>
  <c r="B66"/>
  <c r="C65"/>
  <c r="B64"/>
  <c r="C63"/>
  <c r="B62"/>
  <c r="C61"/>
  <c r="B60"/>
  <c r="C59"/>
  <c r="B58"/>
  <c r="C57"/>
  <c r="B56"/>
  <c r="C55"/>
  <c r="B54"/>
  <c r="C53"/>
  <c r="B52"/>
  <c r="C51"/>
  <c r="B50"/>
  <c r="C49"/>
  <c r="B48"/>
  <c r="C47"/>
  <c r="B46"/>
  <c r="C45"/>
  <c r="B44"/>
  <c r="C43"/>
  <c r="B42"/>
  <c r="C41"/>
  <c r="B40"/>
  <c r="C39"/>
  <c r="B38"/>
  <c r="C37"/>
  <c r="B36"/>
  <c r="C35"/>
  <c r="B34"/>
  <c r="C33"/>
  <c r="B32"/>
  <c r="C31"/>
  <c r="B30"/>
  <c r="C29"/>
  <c r="B28"/>
  <c r="B27"/>
  <c r="C26"/>
  <c r="B25"/>
  <c r="C24"/>
  <c r="B23"/>
  <c r="C22"/>
  <c r="B21"/>
  <c r="C20"/>
  <c r="B19"/>
  <c r="C18"/>
  <c r="B17"/>
  <c r="C16"/>
  <c r="B15"/>
  <c r="C14"/>
  <c r="B13"/>
  <c r="C12"/>
  <c r="B11"/>
  <c r="B10"/>
  <c r="B9"/>
  <c r="B8"/>
  <c r="B7"/>
  <c r="B6"/>
  <c r="D21" i="22" l="1"/>
  <c r="C6" i="20"/>
  <c r="M134"/>
  <c r="O134" s="1"/>
  <c r="M17"/>
  <c r="O17" s="1"/>
  <c r="M18"/>
  <c r="O18" s="1"/>
  <c r="M19"/>
  <c r="O19" s="1"/>
  <c r="M20"/>
  <c r="O20" s="1"/>
  <c r="M21"/>
  <c r="O21" s="1"/>
  <c r="M22"/>
  <c r="O22" s="1"/>
  <c r="M23"/>
  <c r="O23" s="1"/>
  <c r="M24"/>
  <c r="O24" s="1"/>
  <c r="M25"/>
  <c r="O25" s="1"/>
  <c r="M26"/>
  <c r="O26" s="1"/>
  <c r="M27"/>
  <c r="O27" s="1"/>
  <c r="M28"/>
  <c r="O28" s="1"/>
  <c r="M29"/>
  <c r="O29" s="1"/>
  <c r="M30"/>
  <c r="O30" s="1"/>
  <c r="M31"/>
  <c r="O31" s="1"/>
  <c r="M32"/>
  <c r="O32" s="1"/>
  <c r="M33"/>
  <c r="O33" s="1"/>
  <c r="M34"/>
  <c r="O34" s="1"/>
  <c r="M35"/>
  <c r="O35" s="1"/>
  <c r="M36"/>
  <c r="O36" s="1"/>
  <c r="M37"/>
  <c r="O37" s="1"/>
  <c r="M38"/>
  <c r="O38" s="1"/>
  <c r="M39"/>
  <c r="O39" s="1"/>
  <c r="M40"/>
  <c r="O40" s="1"/>
  <c r="M41"/>
  <c r="O41" s="1"/>
  <c r="M42"/>
  <c r="O42" s="1"/>
  <c r="M43"/>
  <c r="O43" s="1"/>
  <c r="M44"/>
  <c r="O44" s="1"/>
  <c r="M45"/>
  <c r="O45" s="1"/>
  <c r="M46"/>
  <c r="O46" s="1"/>
  <c r="M47"/>
  <c r="O47" s="1"/>
  <c r="M48"/>
  <c r="O48" s="1"/>
  <c r="M49"/>
  <c r="O49" s="1"/>
  <c r="M50"/>
  <c r="O50" s="1"/>
  <c r="M51"/>
  <c r="O51" s="1"/>
  <c r="M52"/>
  <c r="O52" s="1"/>
  <c r="M53"/>
  <c r="O53" s="1"/>
  <c r="M54"/>
  <c r="O54" s="1"/>
  <c r="M55"/>
  <c r="O55" s="1"/>
  <c r="A1" i="22"/>
  <c r="A1" i="20"/>
  <c r="A1" i="19"/>
  <c r="M7" i="20" l="1"/>
  <c r="O7" s="1"/>
  <c r="K6"/>
  <c r="I6"/>
  <c r="G6"/>
  <c r="E6"/>
  <c r="M133"/>
  <c r="O133" s="1"/>
  <c r="M132"/>
  <c r="O132" s="1"/>
  <c r="M131"/>
  <c r="O131" s="1"/>
  <c r="M130"/>
  <c r="O130" s="1"/>
  <c r="M129"/>
  <c r="O129" s="1"/>
  <c r="M128"/>
  <c r="O128" s="1"/>
  <c r="M127"/>
  <c r="O127" s="1"/>
  <c r="M126"/>
  <c r="O126" s="1"/>
  <c r="M125"/>
  <c r="O125" s="1"/>
  <c r="M124"/>
  <c r="O124" s="1"/>
  <c r="M123"/>
  <c r="O123" s="1"/>
  <c r="M122"/>
  <c r="O122" s="1"/>
  <c r="M121"/>
  <c r="O121" s="1"/>
  <c r="M120"/>
  <c r="O120" s="1"/>
  <c r="M119"/>
  <c r="O119" s="1"/>
  <c r="M118"/>
  <c r="O118" s="1"/>
  <c r="M117"/>
  <c r="O117" s="1"/>
  <c r="M116"/>
  <c r="O116" s="1"/>
  <c r="M115"/>
  <c r="O115" s="1"/>
  <c r="M114"/>
  <c r="O114" s="1"/>
  <c r="M113"/>
  <c r="O113" s="1"/>
  <c r="M112"/>
  <c r="O112" s="1"/>
  <c r="M111"/>
  <c r="O111" s="1"/>
  <c r="M110"/>
  <c r="O110" s="1"/>
  <c r="L6"/>
  <c r="J6"/>
  <c r="H6"/>
  <c r="F6"/>
  <c r="D6"/>
  <c r="M16"/>
  <c r="O16" s="1"/>
  <c r="M15"/>
  <c r="O15" s="1"/>
  <c r="M14"/>
  <c r="O14" s="1"/>
  <c r="M13"/>
  <c r="O13" s="1"/>
  <c r="M12"/>
  <c r="O12" s="1"/>
  <c r="M11"/>
  <c r="O11" s="1"/>
  <c r="M10"/>
  <c r="O10" s="1"/>
  <c r="M9"/>
  <c r="O9" s="1"/>
  <c r="M8"/>
  <c r="O8" s="1"/>
  <c r="M109"/>
  <c r="O109" s="1"/>
  <c r="M108"/>
  <c r="O108" s="1"/>
  <c r="M107"/>
  <c r="O107" s="1"/>
  <c r="M106"/>
  <c r="O106" s="1"/>
  <c r="M105"/>
  <c r="O105" s="1"/>
  <c r="M104"/>
  <c r="O104" s="1"/>
  <c r="M103"/>
  <c r="O103" s="1"/>
  <c r="M102"/>
  <c r="O102" s="1"/>
  <c r="M101"/>
  <c r="O101" s="1"/>
  <c r="M100"/>
  <c r="O100" s="1"/>
  <c r="M99"/>
  <c r="O99" s="1"/>
  <c r="M98"/>
  <c r="O98" s="1"/>
  <c r="M97"/>
  <c r="O97" s="1"/>
  <c r="M96"/>
  <c r="O96" s="1"/>
  <c r="M95"/>
  <c r="O95" s="1"/>
  <c r="M94"/>
  <c r="O94" s="1"/>
  <c r="M93"/>
  <c r="O93" s="1"/>
  <c r="M92"/>
  <c r="O92" s="1"/>
  <c r="M91"/>
  <c r="O91" s="1"/>
  <c r="M90"/>
  <c r="O90" s="1"/>
  <c r="M89"/>
  <c r="O89" s="1"/>
  <c r="M88"/>
  <c r="O88" s="1"/>
  <c r="M87"/>
  <c r="O87" s="1"/>
  <c r="M86"/>
  <c r="O86" s="1"/>
  <c r="M85"/>
  <c r="O85" s="1"/>
  <c r="M84"/>
  <c r="O84" s="1"/>
  <c r="M83"/>
  <c r="O83" s="1"/>
  <c r="M82"/>
  <c r="O82" s="1"/>
  <c r="M81"/>
  <c r="O81" s="1"/>
  <c r="M80"/>
  <c r="O80" s="1"/>
  <c r="M79"/>
  <c r="O79" s="1"/>
  <c r="M78"/>
  <c r="O78" s="1"/>
  <c r="M77"/>
  <c r="O77" s="1"/>
  <c r="M76"/>
  <c r="O76" s="1"/>
  <c r="M75"/>
  <c r="O75" s="1"/>
  <c r="M74"/>
  <c r="O74" s="1"/>
  <c r="M73"/>
  <c r="O73" s="1"/>
  <c r="M72"/>
  <c r="O72" s="1"/>
  <c r="M71"/>
  <c r="O71" s="1"/>
  <c r="M70"/>
  <c r="O70" s="1"/>
  <c r="M69"/>
  <c r="O69" s="1"/>
  <c r="M68"/>
  <c r="O68" s="1"/>
  <c r="M67"/>
  <c r="O67" s="1"/>
  <c r="M66"/>
  <c r="O66" s="1"/>
  <c r="M65"/>
  <c r="O65" s="1"/>
  <c r="M64"/>
  <c r="O64" s="1"/>
  <c r="M63"/>
  <c r="O63" s="1"/>
  <c r="M62"/>
  <c r="O62" s="1"/>
  <c r="M61"/>
  <c r="O61" s="1"/>
  <c r="M60"/>
  <c r="O60" s="1"/>
  <c r="M59"/>
  <c r="O59" s="1"/>
  <c r="M58"/>
  <c r="O58" s="1"/>
  <c r="M57"/>
  <c r="O57" s="1"/>
  <c r="M56"/>
  <c r="O56" s="1"/>
  <c r="M6" l="1"/>
  <c r="T3" l="1"/>
  <c r="AA1857" i="7"/>
  <c r="Z1857"/>
  <c r="W1857"/>
  <c r="X1857"/>
  <c r="S1857"/>
  <c r="R1857"/>
  <c r="Q1857"/>
  <c r="AA1856"/>
  <c r="Z1856"/>
  <c r="W1856"/>
  <c r="X1856"/>
  <c r="S1856"/>
  <c r="R1856"/>
  <c r="Q1856"/>
  <c r="AA1855"/>
  <c r="Z1855"/>
  <c r="W1855"/>
  <c r="X1855"/>
  <c r="S1855"/>
  <c r="R1855"/>
  <c r="Q1855"/>
  <c r="AA1854"/>
  <c r="Z1854"/>
  <c r="W1854"/>
  <c r="X1854"/>
  <c r="S1854"/>
  <c r="R1854"/>
  <c r="Q1854"/>
  <c r="AA1853"/>
  <c r="Z1853"/>
  <c r="W1853"/>
  <c r="X1853"/>
  <c r="S1853"/>
  <c r="R1853"/>
  <c r="Q1853"/>
  <c r="AA1852"/>
  <c r="Z1852"/>
  <c r="W1852"/>
  <c r="X1852"/>
  <c r="S1852"/>
  <c r="R1852"/>
  <c r="Q1852"/>
  <c r="AA1851"/>
  <c r="Z1851"/>
  <c r="W1851"/>
  <c r="X1851"/>
  <c r="S1851"/>
  <c r="R1851"/>
  <c r="Q1851"/>
  <c r="AA1850"/>
  <c r="Z1850"/>
  <c r="W1850"/>
  <c r="X1850"/>
  <c r="S1850"/>
  <c r="R1850"/>
  <c r="Q1850"/>
  <c r="AA1849"/>
  <c r="Z1849"/>
  <c r="W1849"/>
  <c r="X1849"/>
  <c r="S1849"/>
  <c r="R1849"/>
  <c r="Q1849"/>
  <c r="AA1848"/>
  <c r="Z1848"/>
  <c r="W1848"/>
  <c r="X1848"/>
  <c r="S1848"/>
  <c r="R1848"/>
  <c r="Q1848"/>
  <c r="AA1847"/>
  <c r="Z1847"/>
  <c r="W1847"/>
  <c r="X1847"/>
  <c r="S1847"/>
  <c r="R1847"/>
  <c r="Q1847"/>
  <c r="AA1846"/>
  <c r="Z1846"/>
  <c r="W1846"/>
  <c r="X1846"/>
  <c r="S1846"/>
  <c r="R1846"/>
  <c r="Q1846"/>
  <c r="AA1845"/>
  <c r="Z1845"/>
  <c r="W1845"/>
  <c r="X1845"/>
  <c r="S1845"/>
  <c r="R1845"/>
  <c r="Q1845"/>
  <c r="AA1844"/>
  <c r="Z1844"/>
  <c r="W1844"/>
  <c r="X1844"/>
  <c r="S1844"/>
  <c r="R1844"/>
  <c r="Q1844"/>
  <c r="AA1843"/>
  <c r="Z1843"/>
  <c r="W1843"/>
  <c r="X1843"/>
  <c r="S1843"/>
  <c r="R1843"/>
  <c r="Q1843"/>
  <c r="AA1842"/>
  <c r="Z1842"/>
  <c r="W1842"/>
  <c r="X1842"/>
  <c r="S1842"/>
  <c r="R1842"/>
  <c r="Q1842"/>
  <c r="AA1841"/>
  <c r="Z1841"/>
  <c r="W1841"/>
  <c r="X1841"/>
  <c r="S1841"/>
  <c r="R1841"/>
  <c r="Q1841"/>
  <c r="AA1840"/>
  <c r="Z1840"/>
  <c r="W1840"/>
  <c r="X1840"/>
  <c r="S1840"/>
  <c r="R1840"/>
  <c r="Q1840"/>
  <c r="AA1839"/>
  <c r="Z1839"/>
  <c r="W1839"/>
  <c r="X1839"/>
  <c r="S1839"/>
  <c r="R1839"/>
  <c r="Q1839"/>
  <c r="AA1838"/>
  <c r="Z1838"/>
  <c r="W1838"/>
  <c r="X1838"/>
  <c r="S1838"/>
  <c r="R1838"/>
  <c r="Q1838"/>
  <c r="AA1837"/>
  <c r="Z1837"/>
  <c r="W1837"/>
  <c r="X1837"/>
  <c r="S1837"/>
  <c r="R1837"/>
  <c r="Q1837"/>
  <c r="AA1836"/>
  <c r="Z1836"/>
  <c r="W1836"/>
  <c r="X1836"/>
  <c r="S1836"/>
  <c r="R1836"/>
  <c r="Q1836"/>
  <c r="AA1835"/>
  <c r="Z1835"/>
  <c r="W1835"/>
  <c r="X1835"/>
  <c r="S1835"/>
  <c r="R1835"/>
  <c r="Q1835"/>
  <c r="AA1834"/>
  <c r="Z1834"/>
  <c r="W1834"/>
  <c r="X1834"/>
  <c r="S1834"/>
  <c r="R1834"/>
  <c r="Q1834"/>
  <c r="AA1833"/>
  <c r="Z1833"/>
  <c r="W1833"/>
  <c r="X1833"/>
  <c r="S1833"/>
  <c r="R1833"/>
  <c r="Q1833"/>
  <c r="AA1832"/>
  <c r="Z1832"/>
  <c r="W1832"/>
  <c r="X1832"/>
  <c r="S1832"/>
  <c r="R1832"/>
  <c r="Q1832"/>
  <c r="AA1831"/>
  <c r="Z1831"/>
  <c r="W1831"/>
  <c r="X1831"/>
  <c r="S1831"/>
  <c r="R1831"/>
  <c r="Q1831"/>
  <c r="AA1830"/>
  <c r="Z1830"/>
  <c r="W1830"/>
  <c r="X1830"/>
  <c r="S1830"/>
  <c r="R1830"/>
  <c r="Q1830"/>
  <c r="AA1829"/>
  <c r="Z1829"/>
  <c r="W1829"/>
  <c r="X1829"/>
  <c r="S1829"/>
  <c r="R1829"/>
  <c r="Q1829"/>
  <c r="AA1828"/>
  <c r="Z1828"/>
  <c r="W1828"/>
  <c r="X1828"/>
  <c r="S1828"/>
  <c r="R1828"/>
  <c r="Q1828"/>
  <c r="AA1827"/>
  <c r="Z1827"/>
  <c r="W1827"/>
  <c r="X1827"/>
  <c r="S1827"/>
  <c r="R1827"/>
  <c r="Q1827"/>
  <c r="AA1826"/>
  <c r="Z1826"/>
  <c r="W1826"/>
  <c r="X1826"/>
  <c r="S1826"/>
  <c r="R1826"/>
  <c r="Q1826"/>
  <c r="AA1825"/>
  <c r="Z1825"/>
  <c r="W1825"/>
  <c r="X1825"/>
  <c r="S1825"/>
  <c r="R1825"/>
  <c r="Q1825"/>
  <c r="AA1824"/>
  <c r="Z1824"/>
  <c r="W1824"/>
  <c r="X1824"/>
  <c r="S1824"/>
  <c r="R1824"/>
  <c r="Q1824"/>
  <c r="AA1823"/>
  <c r="Z1823"/>
  <c r="W1823"/>
  <c r="X1823"/>
  <c r="S1823"/>
  <c r="R1823"/>
  <c r="Q1823"/>
  <c r="AA1822"/>
  <c r="Z1822"/>
  <c r="W1822"/>
  <c r="X1822"/>
  <c r="S1822"/>
  <c r="R1822"/>
  <c r="Q1822"/>
  <c r="AA1821"/>
  <c r="Z1821"/>
  <c r="W1821"/>
  <c r="X1821"/>
  <c r="S1821"/>
  <c r="R1821"/>
  <c r="Q1821"/>
  <c r="AA1820"/>
  <c r="Z1820"/>
  <c r="W1820"/>
  <c r="X1820"/>
  <c r="S1820"/>
  <c r="R1820"/>
  <c r="Q1820"/>
  <c r="AA1819"/>
  <c r="Z1819"/>
  <c r="W1819"/>
  <c r="X1819"/>
  <c r="S1819"/>
  <c r="R1819"/>
  <c r="Q1819"/>
  <c r="AA1818"/>
  <c r="Z1818"/>
  <c r="W1818"/>
  <c r="X1818"/>
  <c r="S1818"/>
  <c r="R1818"/>
  <c r="Q1818"/>
  <c r="AA1817"/>
  <c r="Z1817"/>
  <c r="W1817"/>
  <c r="X1817"/>
  <c r="S1817"/>
  <c r="R1817"/>
  <c r="Q1817"/>
  <c r="AA1816"/>
  <c r="Z1816"/>
  <c r="W1816"/>
  <c r="X1816"/>
  <c r="S1816"/>
  <c r="R1816"/>
  <c r="Q1816"/>
  <c r="AA1815"/>
  <c r="Z1815"/>
  <c r="W1815"/>
  <c r="X1815"/>
  <c r="S1815"/>
  <c r="R1815"/>
  <c r="Q1815"/>
  <c r="AA1814"/>
  <c r="Z1814"/>
  <c r="W1814"/>
  <c r="X1814"/>
  <c r="S1814"/>
  <c r="R1814"/>
  <c r="Q1814"/>
  <c r="AA1813"/>
  <c r="Z1813"/>
  <c r="W1813"/>
  <c r="X1813"/>
  <c r="S1813"/>
  <c r="R1813"/>
  <c r="Q1813"/>
  <c r="AA1812"/>
  <c r="Z1812"/>
  <c r="W1812"/>
  <c r="X1812"/>
  <c r="S1812"/>
  <c r="R1812"/>
  <c r="Q1812"/>
  <c r="AA1811"/>
  <c r="Z1811"/>
  <c r="W1811"/>
  <c r="X1811"/>
  <c r="S1811"/>
  <c r="R1811"/>
  <c r="Q1811"/>
  <c r="AA1810"/>
  <c r="Z1810"/>
  <c r="W1810"/>
  <c r="X1810"/>
  <c r="S1810"/>
  <c r="R1810"/>
  <c r="Q1810"/>
  <c r="AA1809"/>
  <c r="Z1809"/>
  <c r="W1809"/>
  <c r="X1809"/>
  <c r="S1809"/>
  <c r="R1809"/>
  <c r="Q1809"/>
  <c r="AA1808"/>
  <c r="Z1808"/>
  <c r="W1808"/>
  <c r="X1808"/>
  <c r="S1808"/>
  <c r="R1808"/>
  <c r="Q1808"/>
  <c r="AA1807"/>
  <c r="Z1807"/>
  <c r="W1807"/>
  <c r="X1807"/>
  <c r="S1807"/>
  <c r="R1807"/>
  <c r="Q1807"/>
  <c r="AA1806"/>
  <c r="Z1806"/>
  <c r="W1806"/>
  <c r="X1806"/>
  <c r="S1806"/>
  <c r="R1806"/>
  <c r="Q1806"/>
  <c r="AA1805"/>
  <c r="Z1805"/>
  <c r="W1805"/>
  <c r="X1805"/>
  <c r="S1805"/>
  <c r="R1805"/>
  <c r="Q1805"/>
  <c r="AA1804"/>
  <c r="Z1804"/>
  <c r="W1804"/>
  <c r="X1804"/>
  <c r="S1804"/>
  <c r="R1804"/>
  <c r="Q1804"/>
  <c r="AA1803"/>
  <c r="Z1803"/>
  <c r="W1803"/>
  <c r="X1803"/>
  <c r="S1803"/>
  <c r="R1803"/>
  <c r="Q1803"/>
  <c r="AA1802"/>
  <c r="Z1802"/>
  <c r="W1802"/>
  <c r="X1802"/>
  <c r="S1802"/>
  <c r="R1802"/>
  <c r="Q1802"/>
  <c r="AA1801"/>
  <c r="Z1801"/>
  <c r="W1801"/>
  <c r="X1801"/>
  <c r="S1801"/>
  <c r="R1801"/>
  <c r="Q1801"/>
  <c r="AA1800"/>
  <c r="Z1800"/>
  <c r="W1800"/>
  <c r="X1800"/>
  <c r="S1800"/>
  <c r="R1800"/>
  <c r="Q1800"/>
  <c r="AA1799"/>
  <c r="Z1799"/>
  <c r="W1799"/>
  <c r="X1799"/>
  <c r="S1799"/>
  <c r="R1799"/>
  <c r="Q1799"/>
  <c r="AA1798"/>
  <c r="Z1798"/>
  <c r="W1798"/>
  <c r="X1798"/>
  <c r="S1798"/>
  <c r="R1798"/>
  <c r="Q1798"/>
  <c r="AA1797"/>
  <c r="Z1797"/>
  <c r="W1797"/>
  <c r="X1797"/>
  <c r="S1797"/>
  <c r="R1797"/>
  <c r="Q1797"/>
  <c r="AA1796"/>
  <c r="Z1796"/>
  <c r="W1796"/>
  <c r="X1796"/>
  <c r="S1796"/>
  <c r="R1796"/>
  <c r="Q1796"/>
  <c r="AA1795"/>
  <c r="Z1795"/>
  <c r="W1795"/>
  <c r="X1795"/>
  <c r="S1795"/>
  <c r="R1795"/>
  <c r="Q1795"/>
  <c r="AA1794"/>
  <c r="Z1794"/>
  <c r="W1794"/>
  <c r="X1794"/>
  <c r="S1794"/>
  <c r="R1794"/>
  <c r="Q1794"/>
  <c r="AA1793"/>
  <c r="Z1793"/>
  <c r="W1793"/>
  <c r="X1793"/>
  <c r="S1793"/>
  <c r="R1793"/>
  <c r="Q1793"/>
  <c r="AA1792"/>
  <c r="Z1792"/>
  <c r="W1792"/>
  <c r="X1792"/>
  <c r="S1792"/>
  <c r="R1792"/>
  <c r="Q1792"/>
  <c r="AA1791"/>
  <c r="Z1791"/>
  <c r="W1791"/>
  <c r="X1791"/>
  <c r="S1791"/>
  <c r="R1791"/>
  <c r="Q1791"/>
  <c r="AA1790"/>
  <c r="Z1790"/>
  <c r="W1790"/>
  <c r="X1790"/>
  <c r="S1790"/>
  <c r="R1790"/>
  <c r="Q1790"/>
  <c r="AA1789"/>
  <c r="Z1789"/>
  <c r="W1789"/>
  <c r="X1789"/>
  <c r="S1789"/>
  <c r="R1789"/>
  <c r="Q1789"/>
  <c r="AA1788"/>
  <c r="Z1788"/>
  <c r="W1788"/>
  <c r="X1788"/>
  <c r="S1788"/>
  <c r="R1788"/>
  <c r="Q1788"/>
  <c r="AA1787"/>
  <c r="Z1787"/>
  <c r="W1787"/>
  <c r="X1787"/>
  <c r="S1787"/>
  <c r="R1787"/>
  <c r="Q1787"/>
  <c r="AA1786"/>
  <c r="Z1786"/>
  <c r="W1786"/>
  <c r="X1786"/>
  <c r="S1786"/>
  <c r="R1786"/>
  <c r="Q1786"/>
  <c r="AA1785"/>
  <c r="Z1785"/>
  <c r="W1785"/>
  <c r="X1785"/>
  <c r="S1785"/>
  <c r="R1785"/>
  <c r="Q1785"/>
  <c r="AA1784"/>
  <c r="Z1784"/>
  <c r="W1784"/>
  <c r="X1784"/>
  <c r="S1784"/>
  <c r="R1784"/>
  <c r="Q1784"/>
  <c r="AA1783"/>
  <c r="Z1783"/>
  <c r="W1783"/>
  <c r="X1783"/>
  <c r="S1783"/>
  <c r="R1783"/>
  <c r="Q1783"/>
  <c r="AA1782"/>
  <c r="Z1782"/>
  <c r="W1782"/>
  <c r="X1782"/>
  <c r="S1782"/>
  <c r="R1782"/>
  <c r="Q1782"/>
  <c r="AA1781"/>
  <c r="Z1781"/>
  <c r="W1781"/>
  <c r="X1781"/>
  <c r="S1781"/>
  <c r="R1781"/>
  <c r="Q1781"/>
  <c r="AA1780"/>
  <c r="Z1780"/>
  <c r="W1780"/>
  <c r="X1780"/>
  <c r="S1780"/>
  <c r="R1780"/>
  <c r="Q1780"/>
  <c r="AA1779"/>
  <c r="Z1779"/>
  <c r="W1779"/>
  <c r="X1779"/>
  <c r="S1779"/>
  <c r="R1779"/>
  <c r="Q1779"/>
  <c r="AA1778"/>
  <c r="Z1778"/>
  <c r="W1778"/>
  <c r="X1778"/>
  <c r="S1778"/>
  <c r="R1778"/>
  <c r="Q1778"/>
  <c r="AA1777"/>
  <c r="Z1777"/>
  <c r="W1777"/>
  <c r="X1777"/>
  <c r="S1777"/>
  <c r="R1777"/>
  <c r="Q1777"/>
  <c r="AA1776"/>
  <c r="Z1776"/>
  <c r="W1776"/>
  <c r="X1776"/>
  <c r="S1776"/>
  <c r="R1776"/>
  <c r="Q1776"/>
  <c r="AA1775"/>
  <c r="Z1775"/>
  <c r="W1775"/>
  <c r="X1775"/>
  <c r="S1775"/>
  <c r="R1775"/>
  <c r="Q1775"/>
  <c r="AA1774"/>
  <c r="Z1774"/>
  <c r="W1774"/>
  <c r="X1774"/>
  <c r="S1774"/>
  <c r="R1774"/>
  <c r="Q1774"/>
  <c r="AA1773"/>
  <c r="Z1773"/>
  <c r="W1773"/>
  <c r="X1773"/>
  <c r="S1773"/>
  <c r="R1773"/>
  <c r="Q1773"/>
  <c r="AA1772"/>
  <c r="Z1772"/>
  <c r="W1772"/>
  <c r="X1772"/>
  <c r="S1772"/>
  <c r="R1772"/>
  <c r="Q1772"/>
  <c r="AA1771"/>
  <c r="Z1771"/>
  <c r="W1771"/>
  <c r="X1771"/>
  <c r="S1771"/>
  <c r="R1771"/>
  <c r="Q1771"/>
  <c r="AA1770"/>
  <c r="Z1770"/>
  <c r="W1770"/>
  <c r="X1770"/>
  <c r="S1770"/>
  <c r="R1770"/>
  <c r="Q1770"/>
  <c r="AA1769"/>
  <c r="Z1769"/>
  <c r="W1769"/>
  <c r="X1769"/>
  <c r="S1769"/>
  <c r="R1769"/>
  <c r="Q1769"/>
  <c r="AA1768"/>
  <c r="Z1768"/>
  <c r="W1768"/>
  <c r="X1768"/>
  <c r="S1768"/>
  <c r="R1768"/>
  <c r="Q1768"/>
  <c r="AA1767"/>
  <c r="Z1767"/>
  <c r="W1767"/>
  <c r="X1767"/>
  <c r="S1767"/>
  <c r="R1767"/>
  <c r="Q1767"/>
  <c r="AA1766"/>
  <c r="Z1766"/>
  <c r="W1766"/>
  <c r="X1766"/>
  <c r="S1766"/>
  <c r="R1766"/>
  <c r="Q1766"/>
  <c r="AA1765"/>
  <c r="Z1765"/>
  <c r="W1765"/>
  <c r="X1765"/>
  <c r="S1765"/>
  <c r="R1765"/>
  <c r="Q1765"/>
  <c r="AA1764"/>
  <c r="Z1764"/>
  <c r="W1764"/>
  <c r="X1764"/>
  <c r="S1764"/>
  <c r="R1764"/>
  <c r="Q1764"/>
  <c r="AA1763"/>
  <c r="Z1763"/>
  <c r="W1763"/>
  <c r="X1763"/>
  <c r="S1763"/>
  <c r="R1763"/>
  <c r="Q1763"/>
  <c r="AA1762"/>
  <c r="Z1762"/>
  <c r="W1762"/>
  <c r="X1762"/>
  <c r="S1762"/>
  <c r="R1762"/>
  <c r="Q1762"/>
  <c r="AA1761"/>
  <c r="Z1761"/>
  <c r="W1761"/>
  <c r="X1761"/>
  <c r="S1761"/>
  <c r="R1761"/>
  <c r="Q1761"/>
  <c r="AA1760"/>
  <c r="Z1760"/>
  <c r="W1760"/>
  <c r="X1760"/>
  <c r="S1760"/>
  <c r="R1760"/>
  <c r="Q1760"/>
  <c r="AA1759"/>
  <c r="Z1759"/>
  <c r="W1759"/>
  <c r="X1759"/>
  <c r="S1759"/>
  <c r="R1759"/>
  <c r="Q1759"/>
  <c r="AA1758"/>
  <c r="Z1758"/>
  <c r="W1758"/>
  <c r="X1758"/>
  <c r="S1758"/>
  <c r="R1758"/>
  <c r="Q1758"/>
  <c r="AA1757"/>
  <c r="Z1757"/>
  <c r="W1757"/>
  <c r="X1757"/>
  <c r="S1757"/>
  <c r="R1757"/>
  <c r="Q1757"/>
  <c r="AA1756"/>
  <c r="Z1756"/>
  <c r="W1756"/>
  <c r="X1756"/>
  <c r="S1756"/>
  <c r="R1756"/>
  <c r="Q1756"/>
  <c r="AA1755"/>
  <c r="Z1755"/>
  <c r="W1755"/>
  <c r="X1755"/>
  <c r="S1755"/>
  <c r="R1755"/>
  <c r="Q1755"/>
  <c r="AA1754"/>
  <c r="Z1754"/>
  <c r="W1754"/>
  <c r="X1754"/>
  <c r="S1754"/>
  <c r="R1754"/>
  <c r="Q1754"/>
  <c r="AA1753"/>
  <c r="Z1753"/>
  <c r="W1753"/>
  <c r="X1753"/>
  <c r="S1753"/>
  <c r="R1753"/>
  <c r="Q1753"/>
  <c r="AA1752"/>
  <c r="Z1752"/>
  <c r="W1752"/>
  <c r="X1752"/>
  <c r="S1752"/>
  <c r="R1752"/>
  <c r="Q1752"/>
  <c r="AA1751"/>
  <c r="Z1751"/>
  <c r="W1751"/>
  <c r="X1751"/>
  <c r="S1751"/>
  <c r="R1751"/>
  <c r="Q1751"/>
  <c r="AA1750"/>
  <c r="Z1750"/>
  <c r="W1750"/>
  <c r="X1750"/>
  <c r="S1750"/>
  <c r="R1750"/>
  <c r="Q1750"/>
  <c r="AA1749"/>
  <c r="Z1749"/>
  <c r="W1749"/>
  <c r="X1749"/>
  <c r="S1749"/>
  <c r="R1749"/>
  <c r="Q1749"/>
  <c r="AA1748"/>
  <c r="Z1748"/>
  <c r="W1748"/>
  <c r="X1748"/>
  <c r="S1748"/>
  <c r="R1748"/>
  <c r="Q1748"/>
  <c r="AA1747"/>
  <c r="Z1747"/>
  <c r="W1747"/>
  <c r="X1747"/>
  <c r="S1747"/>
  <c r="R1747"/>
  <c r="Q1747"/>
  <c r="AA1746"/>
  <c r="Z1746"/>
  <c r="W1746"/>
  <c r="X1746"/>
  <c r="S1746"/>
  <c r="R1746"/>
  <c r="Q1746"/>
  <c r="AA1745"/>
  <c r="Z1745"/>
  <c r="W1745"/>
  <c r="X1745"/>
  <c r="S1745"/>
  <c r="R1745"/>
  <c r="Q1745"/>
  <c r="AA1744"/>
  <c r="Z1744"/>
  <c r="W1744"/>
  <c r="X1744"/>
  <c r="S1744"/>
  <c r="R1744"/>
  <c r="Q1744"/>
  <c r="AA1743"/>
  <c r="Z1743"/>
  <c r="W1743"/>
  <c r="X1743"/>
  <c r="S1743"/>
  <c r="R1743"/>
  <c r="Q1743"/>
  <c r="AA1742"/>
  <c r="Z1742"/>
  <c r="W1742"/>
  <c r="X1742"/>
  <c r="S1742"/>
  <c r="R1742"/>
  <c r="Q1742"/>
  <c r="AA1741"/>
  <c r="Z1741"/>
  <c r="W1741"/>
  <c r="X1741"/>
  <c r="S1741"/>
  <c r="R1741"/>
  <c r="Q1741"/>
  <c r="AA1740"/>
  <c r="Z1740"/>
  <c r="W1740"/>
  <c r="X1740"/>
  <c r="S1740"/>
  <c r="R1740"/>
  <c r="Q1740"/>
  <c r="AA1739"/>
  <c r="Z1739"/>
  <c r="W1739"/>
  <c r="X1739"/>
  <c r="S1739"/>
  <c r="R1739"/>
  <c r="Q1739"/>
  <c r="AA1738"/>
  <c r="Z1738"/>
  <c r="W1738"/>
  <c r="X1738"/>
  <c r="S1738"/>
  <c r="R1738"/>
  <c r="Q1738"/>
  <c r="AA1737"/>
  <c r="Z1737"/>
  <c r="W1737"/>
  <c r="X1737"/>
  <c r="S1737"/>
  <c r="R1737"/>
  <c r="Q1737"/>
  <c r="AA1736"/>
  <c r="Z1736"/>
  <c r="W1736"/>
  <c r="X1736"/>
  <c r="S1736"/>
  <c r="R1736"/>
  <c r="Q1736"/>
  <c r="AA1735"/>
  <c r="Z1735"/>
  <c r="W1735"/>
  <c r="X1735"/>
  <c r="S1735"/>
  <c r="R1735"/>
  <c r="Q1735"/>
  <c r="AA1734"/>
  <c r="Z1734"/>
  <c r="W1734"/>
  <c r="X1734"/>
  <c r="S1734"/>
  <c r="R1734"/>
  <c r="Q1734"/>
  <c r="AA1733"/>
  <c r="Z1733"/>
  <c r="W1733"/>
  <c r="X1733"/>
  <c r="S1733"/>
  <c r="R1733"/>
  <c r="Q1733"/>
  <c r="AA1732"/>
  <c r="Z1732"/>
  <c r="W1732"/>
  <c r="X1732"/>
  <c r="S1732"/>
  <c r="R1732"/>
  <c r="Q1732"/>
  <c r="AA1731"/>
  <c r="Z1731"/>
  <c r="W1731"/>
  <c r="X1731"/>
  <c r="S1731"/>
  <c r="R1731"/>
  <c r="Q1731"/>
  <c r="AA1730"/>
  <c r="Z1730"/>
  <c r="W1730"/>
  <c r="X1730"/>
  <c r="S1730"/>
  <c r="R1730"/>
  <c r="Q1730"/>
  <c r="AA1729"/>
  <c r="Z1729"/>
  <c r="W1729"/>
  <c r="X1729"/>
  <c r="S1729"/>
  <c r="R1729"/>
  <c r="Q1729"/>
  <c r="AA1728"/>
  <c r="Z1728"/>
  <c r="W1728"/>
  <c r="X1728"/>
  <c r="S1728"/>
  <c r="R1728"/>
  <c r="Q1728"/>
  <c r="AA1727"/>
  <c r="Z1727"/>
  <c r="W1727"/>
  <c r="X1727"/>
  <c r="S1727"/>
  <c r="R1727"/>
  <c r="Q1727"/>
  <c r="AA1726"/>
  <c r="Z1726"/>
  <c r="W1726"/>
  <c r="X1726"/>
  <c r="S1726"/>
  <c r="R1726"/>
  <c r="Q1726"/>
  <c r="AA1725"/>
  <c r="Z1725"/>
  <c r="W1725"/>
  <c r="X1725"/>
  <c r="S1725"/>
  <c r="R1725"/>
  <c r="Q1725"/>
  <c r="AA1724"/>
  <c r="Z1724"/>
  <c r="W1724"/>
  <c r="X1724"/>
  <c r="S1724"/>
  <c r="R1724"/>
  <c r="Q1724"/>
  <c r="AA1723"/>
  <c r="Z1723"/>
  <c r="W1723"/>
  <c r="X1723"/>
  <c r="S1723"/>
  <c r="R1723"/>
  <c r="Q1723"/>
  <c r="AA1722"/>
  <c r="Z1722"/>
  <c r="W1722"/>
  <c r="X1722"/>
  <c r="S1722"/>
  <c r="R1722"/>
  <c r="Q1722"/>
  <c r="AA1721"/>
  <c r="Z1721"/>
  <c r="W1721"/>
  <c r="X1721"/>
  <c r="S1721"/>
  <c r="R1721"/>
  <c r="Q1721"/>
  <c r="AA1720"/>
  <c r="Z1720"/>
  <c r="W1720"/>
  <c r="X1720"/>
  <c r="S1720"/>
  <c r="R1720"/>
  <c r="Q1720"/>
  <c r="AA1719"/>
  <c r="Z1719"/>
  <c r="W1719"/>
  <c r="X1719"/>
  <c r="S1719"/>
  <c r="R1719"/>
  <c r="Q1719"/>
  <c r="AA1718"/>
  <c r="Z1718"/>
  <c r="W1718"/>
  <c r="X1718"/>
  <c r="S1718"/>
  <c r="R1718"/>
  <c r="Q1718"/>
  <c r="AA1717"/>
  <c r="Z1717"/>
  <c r="W1717"/>
  <c r="X1717"/>
  <c r="S1717"/>
  <c r="R1717"/>
  <c r="Q1717"/>
  <c r="AA1716"/>
  <c r="Z1716"/>
  <c r="W1716"/>
  <c r="X1716"/>
  <c r="S1716"/>
  <c r="R1716"/>
  <c r="Q1716"/>
  <c r="AA1715"/>
  <c r="Z1715"/>
  <c r="W1715"/>
  <c r="X1715"/>
  <c r="S1715"/>
  <c r="R1715"/>
  <c r="Q1715"/>
  <c r="AA1714"/>
  <c r="Z1714"/>
  <c r="W1714"/>
  <c r="X1714"/>
  <c r="S1714"/>
  <c r="R1714"/>
  <c r="Q1714"/>
  <c r="AA1713"/>
  <c r="Z1713"/>
  <c r="W1713"/>
  <c r="X1713"/>
  <c r="S1713"/>
  <c r="R1713"/>
  <c r="Q1713"/>
  <c r="AA1712"/>
  <c r="Z1712"/>
  <c r="W1712"/>
  <c r="X1712"/>
  <c r="S1712"/>
  <c r="R1712"/>
  <c r="Q1712"/>
  <c r="AA1711"/>
  <c r="Z1711"/>
  <c r="W1711"/>
  <c r="X1711"/>
  <c r="S1711"/>
  <c r="R1711"/>
  <c r="Q1711"/>
  <c r="AA1710"/>
  <c r="Z1710"/>
  <c r="W1710"/>
  <c r="X1710"/>
  <c r="S1710"/>
  <c r="R1710"/>
  <c r="Q1710"/>
  <c r="AA1709"/>
  <c r="Z1709"/>
  <c r="W1709"/>
  <c r="X1709"/>
  <c r="S1709"/>
  <c r="R1709"/>
  <c r="Q1709"/>
  <c r="AA1708"/>
  <c r="Z1708"/>
  <c r="W1708"/>
  <c r="X1708"/>
  <c r="S1708"/>
  <c r="R1708"/>
  <c r="Q1708"/>
  <c r="AA1707"/>
  <c r="Z1707"/>
  <c r="W1707"/>
  <c r="X1707"/>
  <c r="S1707"/>
  <c r="R1707"/>
  <c r="Q1707"/>
  <c r="AA1706"/>
  <c r="Z1706"/>
  <c r="W1706"/>
  <c r="X1706"/>
  <c r="S1706"/>
  <c r="R1706"/>
  <c r="Q1706"/>
  <c r="AA1705"/>
  <c r="Z1705"/>
  <c r="W1705"/>
  <c r="X1705"/>
  <c r="S1705"/>
  <c r="R1705"/>
  <c r="Q1705"/>
  <c r="AA1704"/>
  <c r="Z1704"/>
  <c r="W1704"/>
  <c r="X1704"/>
  <c r="S1704"/>
  <c r="R1704"/>
  <c r="Q1704"/>
  <c r="AA1703"/>
  <c r="Z1703"/>
  <c r="W1703"/>
  <c r="X1703"/>
  <c r="S1703"/>
  <c r="R1703"/>
  <c r="Q1703"/>
  <c r="AA1702"/>
  <c r="Z1702"/>
  <c r="W1702"/>
  <c r="X1702"/>
  <c r="S1702"/>
  <c r="R1702"/>
  <c r="Q1702"/>
  <c r="AA1701"/>
  <c r="Z1701"/>
  <c r="W1701"/>
  <c r="X1701"/>
  <c r="S1701"/>
  <c r="R1701"/>
  <c r="Q1701"/>
  <c r="AA1700"/>
  <c r="Z1700"/>
  <c r="W1700"/>
  <c r="X1700"/>
  <c r="S1700"/>
  <c r="R1700"/>
  <c r="Q1700"/>
  <c r="AA1699"/>
  <c r="Z1699"/>
  <c r="W1699"/>
  <c r="X1699"/>
  <c r="S1699"/>
  <c r="R1699"/>
  <c r="Q1699"/>
  <c r="AA1698"/>
  <c r="Z1698"/>
  <c r="W1698"/>
  <c r="X1698"/>
  <c r="S1698"/>
  <c r="R1698"/>
  <c r="Q1698"/>
  <c r="AA1697"/>
  <c r="Z1697"/>
  <c r="W1697"/>
  <c r="X1697"/>
  <c r="S1697"/>
  <c r="R1697"/>
  <c r="Q1697"/>
  <c r="AA1696"/>
  <c r="Z1696"/>
  <c r="W1696"/>
  <c r="X1696"/>
  <c r="S1696"/>
  <c r="R1696"/>
  <c r="Q1696"/>
  <c r="AA1695"/>
  <c r="Z1695"/>
  <c r="W1695"/>
  <c r="X1695"/>
  <c r="S1695"/>
  <c r="R1695"/>
  <c r="Q1695"/>
  <c r="AA1694"/>
  <c r="Z1694"/>
  <c r="W1694"/>
  <c r="X1694"/>
  <c r="S1694"/>
  <c r="R1694"/>
  <c r="Q1694"/>
  <c r="AA1693"/>
  <c r="Z1693"/>
  <c r="W1693"/>
  <c r="X1693"/>
  <c r="S1693"/>
  <c r="R1693"/>
  <c r="Q1693"/>
  <c r="AA1692"/>
  <c r="Z1692"/>
  <c r="W1692"/>
  <c r="X1692"/>
  <c r="S1692"/>
  <c r="R1692"/>
  <c r="Q1692"/>
  <c r="AA1691"/>
  <c r="Z1691"/>
  <c r="W1691"/>
  <c r="X1691"/>
  <c r="S1691"/>
  <c r="R1691"/>
  <c r="Q1691"/>
  <c r="AA1690"/>
  <c r="Z1690"/>
  <c r="W1690"/>
  <c r="X1690"/>
  <c r="S1690"/>
  <c r="R1690"/>
  <c r="Q1690"/>
  <c r="AA1689"/>
  <c r="Z1689"/>
  <c r="W1689"/>
  <c r="X1689"/>
  <c r="S1689"/>
  <c r="R1689"/>
  <c r="Q1689"/>
  <c r="AA1688"/>
  <c r="Z1688"/>
  <c r="W1688"/>
  <c r="X1688"/>
  <c r="S1688"/>
  <c r="R1688"/>
  <c r="Q1688"/>
  <c r="AA1687"/>
  <c r="Z1687"/>
  <c r="W1687"/>
  <c r="X1687"/>
  <c r="S1687"/>
  <c r="R1687"/>
  <c r="Q1687"/>
  <c r="AA1686"/>
  <c r="Z1686"/>
  <c r="W1686"/>
  <c r="X1686"/>
  <c r="S1686"/>
  <c r="R1686"/>
  <c r="Q1686"/>
  <c r="AA1685"/>
  <c r="Z1685"/>
  <c r="W1685"/>
  <c r="X1685"/>
  <c r="S1685"/>
  <c r="R1685"/>
  <c r="Q1685"/>
  <c r="AA1684"/>
  <c r="Z1684"/>
  <c r="W1684"/>
  <c r="X1684"/>
  <c r="S1684"/>
  <c r="R1684"/>
  <c r="Q1684"/>
  <c r="AA1683"/>
  <c r="Z1683"/>
  <c r="W1683"/>
  <c r="X1683"/>
  <c r="S1683"/>
  <c r="R1683"/>
  <c r="Q1683"/>
  <c r="AA1682"/>
  <c r="Z1682"/>
  <c r="W1682"/>
  <c r="X1682"/>
  <c r="S1682"/>
  <c r="R1682"/>
  <c r="Q1682"/>
  <c r="AA1681"/>
  <c r="Z1681"/>
  <c r="W1681"/>
  <c r="X1681"/>
  <c r="S1681"/>
  <c r="R1681"/>
  <c r="Q1681"/>
  <c r="AA1680"/>
  <c r="Z1680"/>
  <c r="W1680"/>
  <c r="X1680"/>
  <c r="S1680"/>
  <c r="R1680"/>
  <c r="Q1680"/>
  <c r="AA1679"/>
  <c r="Z1679"/>
  <c r="W1679"/>
  <c r="X1679"/>
  <c r="S1679"/>
  <c r="R1679"/>
  <c r="Q1679"/>
  <c r="AA1678"/>
  <c r="Z1678"/>
  <c r="W1678"/>
  <c r="X1678"/>
  <c r="S1678"/>
  <c r="R1678"/>
  <c r="Q1678"/>
  <c r="AA1677"/>
  <c r="Z1677"/>
  <c r="W1677"/>
  <c r="X1677"/>
  <c r="S1677"/>
  <c r="R1677"/>
  <c r="Q1677"/>
  <c r="AA1676"/>
  <c r="Z1676"/>
  <c r="W1676"/>
  <c r="X1676"/>
  <c r="S1676"/>
  <c r="R1676"/>
  <c r="Q1676"/>
  <c r="AA1675"/>
  <c r="Z1675"/>
  <c r="W1675"/>
  <c r="X1675"/>
  <c r="S1675"/>
  <c r="R1675"/>
  <c r="Q1675"/>
  <c r="AA1674"/>
  <c r="Z1674"/>
  <c r="W1674"/>
  <c r="X1674"/>
  <c r="S1674"/>
  <c r="R1674"/>
  <c r="Q1674"/>
  <c r="AA1673"/>
  <c r="Z1673"/>
  <c r="W1673"/>
  <c r="X1673"/>
  <c r="S1673"/>
  <c r="R1673"/>
  <c r="Q1673"/>
  <c r="AA1672"/>
  <c r="Z1672"/>
  <c r="W1672"/>
  <c r="X1672"/>
  <c r="S1672"/>
  <c r="R1672"/>
  <c r="Q1672"/>
  <c r="AA1671"/>
  <c r="Z1671"/>
  <c r="W1671"/>
  <c r="X1671"/>
  <c r="S1671"/>
  <c r="R1671"/>
  <c r="Q1671"/>
  <c r="AA1670"/>
  <c r="Z1670"/>
  <c r="W1670"/>
  <c r="X1670"/>
  <c r="S1670"/>
  <c r="R1670"/>
  <c r="Q1670"/>
  <c r="AA1669"/>
  <c r="Z1669"/>
  <c r="W1669"/>
  <c r="X1669"/>
  <c r="S1669"/>
  <c r="R1669"/>
  <c r="Q1669"/>
  <c r="AA1668"/>
  <c r="Z1668"/>
  <c r="W1668"/>
  <c r="X1668"/>
  <c r="S1668"/>
  <c r="R1668"/>
  <c r="Q1668"/>
  <c r="AA1667"/>
  <c r="Z1667"/>
  <c r="W1667"/>
  <c r="X1667"/>
  <c r="S1667"/>
  <c r="R1667"/>
  <c r="Q1667"/>
  <c r="AA1666"/>
  <c r="Z1666"/>
  <c r="W1666"/>
  <c r="X1666"/>
  <c r="S1666"/>
  <c r="R1666"/>
  <c r="Q1666"/>
  <c r="AA1665"/>
  <c r="Z1665"/>
  <c r="W1665"/>
  <c r="X1665"/>
  <c r="S1665"/>
  <c r="R1665"/>
  <c r="Q1665"/>
  <c r="AA1664"/>
  <c r="Z1664"/>
  <c r="W1664"/>
  <c r="X1664"/>
  <c r="S1664"/>
  <c r="R1664"/>
  <c r="Q1664"/>
  <c r="AA1663"/>
  <c r="Z1663"/>
  <c r="W1663"/>
  <c r="X1663"/>
  <c r="S1663"/>
  <c r="R1663"/>
  <c r="Q1663"/>
  <c r="AA1662"/>
  <c r="Z1662"/>
  <c r="W1662"/>
  <c r="X1662"/>
  <c r="S1662"/>
  <c r="R1662"/>
  <c r="Q1662"/>
  <c r="AA1661"/>
  <c r="Z1661"/>
  <c r="W1661"/>
  <c r="X1661"/>
  <c r="S1661"/>
  <c r="R1661"/>
  <c r="Q1661"/>
  <c r="AA1660"/>
  <c r="Z1660"/>
  <c r="W1660"/>
  <c r="X1660"/>
  <c r="S1660"/>
  <c r="R1660"/>
  <c r="Q1660"/>
  <c r="AA1659"/>
  <c r="Z1659"/>
  <c r="W1659"/>
  <c r="X1659"/>
  <c r="S1659"/>
  <c r="R1659"/>
  <c r="Q1659"/>
  <c r="AA1658"/>
  <c r="Z1658"/>
  <c r="W1658"/>
  <c r="X1658"/>
  <c r="S1658"/>
  <c r="R1658"/>
  <c r="Q1658"/>
  <c r="AA1657"/>
  <c r="Z1657"/>
  <c r="W1657"/>
  <c r="X1657"/>
  <c r="S1657"/>
  <c r="R1657"/>
  <c r="Q1657"/>
  <c r="AA1656"/>
  <c r="Z1656"/>
  <c r="W1656"/>
  <c r="X1656"/>
  <c r="S1656"/>
  <c r="R1656"/>
  <c r="Q1656"/>
  <c r="AA1655"/>
  <c r="Z1655"/>
  <c r="W1655"/>
  <c r="X1655"/>
  <c r="S1655"/>
  <c r="R1655"/>
  <c r="Q1655"/>
  <c r="AA1654"/>
  <c r="Z1654"/>
  <c r="W1654"/>
  <c r="X1654"/>
  <c r="S1654"/>
  <c r="R1654"/>
  <c r="Q1654"/>
  <c r="AA1653"/>
  <c r="Z1653"/>
  <c r="W1653"/>
  <c r="X1653"/>
  <c r="S1653"/>
  <c r="R1653"/>
  <c r="Q1653"/>
  <c r="AA1652"/>
  <c r="Z1652"/>
  <c r="W1652"/>
  <c r="X1652"/>
  <c r="S1652"/>
  <c r="R1652"/>
  <c r="Q1652"/>
  <c r="AA1651"/>
  <c r="Z1651"/>
  <c r="W1651"/>
  <c r="X1651"/>
  <c r="S1651"/>
  <c r="R1651"/>
  <c r="Q1651"/>
  <c r="AA1650"/>
  <c r="Z1650"/>
  <c r="W1650"/>
  <c r="X1650"/>
  <c r="S1650"/>
  <c r="R1650"/>
  <c r="Q1650"/>
  <c r="AA1649"/>
  <c r="Z1649"/>
  <c r="W1649"/>
  <c r="X1649"/>
  <c r="S1649"/>
  <c r="R1649"/>
  <c r="Q1649"/>
  <c r="AA1648"/>
  <c r="Z1648"/>
  <c r="W1648"/>
  <c r="X1648"/>
  <c r="S1648"/>
  <c r="R1648"/>
  <c r="Q1648"/>
  <c r="AA1647"/>
  <c r="Z1647"/>
  <c r="W1647"/>
  <c r="X1647"/>
  <c r="S1647"/>
  <c r="R1647"/>
  <c r="Q1647"/>
  <c r="AA1646"/>
  <c r="Z1646"/>
  <c r="W1646"/>
  <c r="X1646"/>
  <c r="S1646"/>
  <c r="R1646"/>
  <c r="Q1646"/>
  <c r="AA1645"/>
  <c r="Z1645"/>
  <c r="W1645"/>
  <c r="X1645"/>
  <c r="S1645"/>
  <c r="R1645"/>
  <c r="Q1645"/>
  <c r="AA1644"/>
  <c r="Z1644"/>
  <c r="W1644"/>
  <c r="X1644"/>
  <c r="S1644"/>
  <c r="R1644"/>
  <c r="Q1644"/>
  <c r="AA1643"/>
  <c r="Z1643"/>
  <c r="W1643"/>
  <c r="X1643"/>
  <c r="S1643"/>
  <c r="R1643"/>
  <c r="Q1643"/>
  <c r="AA1642"/>
  <c r="Z1642"/>
  <c r="W1642"/>
  <c r="X1642"/>
  <c r="S1642"/>
  <c r="R1642"/>
  <c r="Q1642"/>
  <c r="AA1641"/>
  <c r="Z1641"/>
  <c r="W1641"/>
  <c r="X1641"/>
  <c r="S1641"/>
  <c r="R1641"/>
  <c r="Q1641"/>
  <c r="AA1640"/>
  <c r="Z1640"/>
  <c r="W1640"/>
  <c r="X1640"/>
  <c r="S1640"/>
  <c r="R1640"/>
  <c r="Q1640"/>
  <c r="AA1639"/>
  <c r="Z1639"/>
  <c r="W1639"/>
  <c r="X1639"/>
  <c r="S1639"/>
  <c r="R1639"/>
  <c r="Q1639"/>
  <c r="AA1638"/>
  <c r="Z1638"/>
  <c r="W1638"/>
  <c r="X1638"/>
  <c r="S1638"/>
  <c r="R1638"/>
  <c r="Q1638"/>
  <c r="AA1637"/>
  <c r="Z1637"/>
  <c r="W1637"/>
  <c r="X1637"/>
  <c r="S1637"/>
  <c r="R1637"/>
  <c r="Q1637"/>
  <c r="AA1636"/>
  <c r="Z1636"/>
  <c r="W1636"/>
  <c r="X1636"/>
  <c r="S1636"/>
  <c r="R1636"/>
  <c r="Q1636"/>
  <c r="AA1635"/>
  <c r="Z1635"/>
  <c r="W1635"/>
  <c r="X1635"/>
  <c r="S1635"/>
  <c r="R1635"/>
  <c r="Q1635"/>
  <c r="AA1634"/>
  <c r="Z1634"/>
  <c r="W1634"/>
  <c r="X1634"/>
  <c r="S1634"/>
  <c r="R1634"/>
  <c r="Q1634"/>
  <c r="AA1633"/>
  <c r="Z1633"/>
  <c r="W1633"/>
  <c r="X1633"/>
  <c r="S1633"/>
  <c r="R1633"/>
  <c r="Q1633"/>
  <c r="AA1632"/>
  <c r="Z1632"/>
  <c r="W1632"/>
  <c r="X1632"/>
  <c r="S1632"/>
  <c r="R1632"/>
  <c r="Q1632"/>
  <c r="AA1631"/>
  <c r="Z1631"/>
  <c r="W1631"/>
  <c r="X1631"/>
  <c r="S1631"/>
  <c r="R1631"/>
  <c r="Q1631"/>
  <c r="AA1630"/>
  <c r="Z1630"/>
  <c r="W1630"/>
  <c r="X1630"/>
  <c r="S1630"/>
  <c r="R1630"/>
  <c r="Q1630"/>
  <c r="AA1629"/>
  <c r="Z1629"/>
  <c r="W1629"/>
  <c r="X1629"/>
  <c r="S1629"/>
  <c r="R1629"/>
  <c r="Q1629"/>
  <c r="AA1628"/>
  <c r="Z1628"/>
  <c r="W1628"/>
  <c r="X1628"/>
  <c r="S1628"/>
  <c r="R1628"/>
  <c r="Q1628"/>
  <c r="AA1627"/>
  <c r="Z1627"/>
  <c r="W1627"/>
  <c r="X1627"/>
  <c r="S1627"/>
  <c r="R1627"/>
  <c r="Q1627"/>
  <c r="AA1626"/>
  <c r="Z1626"/>
  <c r="W1626"/>
  <c r="X1626"/>
  <c r="S1626"/>
  <c r="R1626"/>
  <c r="Q1626"/>
  <c r="AA1625"/>
  <c r="Z1625"/>
  <c r="W1625"/>
  <c r="X1625"/>
  <c r="S1625"/>
  <c r="R1625"/>
  <c r="Q1625"/>
  <c r="AA1624"/>
  <c r="Z1624"/>
  <c r="W1624"/>
  <c r="X1624"/>
  <c r="S1624"/>
  <c r="R1624"/>
  <c r="Q1624"/>
  <c r="AA1623"/>
  <c r="Z1623"/>
  <c r="W1623"/>
  <c r="X1623"/>
  <c r="S1623"/>
  <c r="R1623"/>
  <c r="Q1623"/>
  <c r="AA1622"/>
  <c r="Z1622"/>
  <c r="W1622"/>
  <c r="X1622"/>
  <c r="S1622"/>
  <c r="R1622"/>
  <c r="Q1622"/>
  <c r="AA1621"/>
  <c r="Z1621"/>
  <c r="W1621"/>
  <c r="X1621"/>
  <c r="S1621"/>
  <c r="R1621"/>
  <c r="Q1621"/>
  <c r="AA1620"/>
  <c r="Z1620"/>
  <c r="W1620"/>
  <c r="X1620"/>
  <c r="S1620"/>
  <c r="R1620"/>
  <c r="Q1620"/>
  <c r="AA1619"/>
  <c r="Z1619"/>
  <c r="W1619"/>
  <c r="X1619"/>
  <c r="S1619"/>
  <c r="R1619"/>
  <c r="Q1619"/>
  <c r="AA1618"/>
  <c r="Z1618"/>
  <c r="W1618"/>
  <c r="X1618"/>
  <c r="S1618"/>
  <c r="R1618"/>
  <c r="Q1618"/>
  <c r="AA1617"/>
  <c r="Z1617"/>
  <c r="W1617"/>
  <c r="X1617"/>
  <c r="S1617"/>
  <c r="R1617"/>
  <c r="Q1617"/>
  <c r="AA1616"/>
  <c r="Z1616"/>
  <c r="W1616"/>
  <c r="X1616"/>
  <c r="S1616"/>
  <c r="R1616"/>
  <c r="Q1616"/>
  <c r="AA1615"/>
  <c r="Z1615"/>
  <c r="W1615"/>
  <c r="X1615"/>
  <c r="S1615"/>
  <c r="R1615"/>
  <c r="Q1615"/>
  <c r="AA1614"/>
  <c r="Z1614"/>
  <c r="W1614"/>
  <c r="X1614"/>
  <c r="S1614"/>
  <c r="R1614"/>
  <c r="Q1614"/>
  <c r="AA1613"/>
  <c r="Z1613"/>
  <c r="W1613"/>
  <c r="X1613"/>
  <c r="S1613"/>
  <c r="R1613"/>
  <c r="Q1613"/>
  <c r="AA1612"/>
  <c r="Z1612"/>
  <c r="W1612"/>
  <c r="X1612"/>
  <c r="S1612"/>
  <c r="R1612"/>
  <c r="Q1612"/>
  <c r="AA1611"/>
  <c r="Z1611"/>
  <c r="W1611"/>
  <c r="X1611"/>
  <c r="S1611"/>
  <c r="R1611"/>
  <c r="Q1611"/>
  <c r="AA1610"/>
  <c r="Z1610"/>
  <c r="W1610"/>
  <c r="X1610"/>
  <c r="S1610"/>
  <c r="R1610"/>
  <c r="Q1610"/>
  <c r="AA1609"/>
  <c r="Z1609"/>
  <c r="W1609"/>
  <c r="X1609"/>
  <c r="S1609"/>
  <c r="R1609"/>
  <c r="Q1609"/>
  <c r="AA1608"/>
  <c r="Z1608"/>
  <c r="W1608"/>
  <c r="X1608"/>
  <c r="S1608"/>
  <c r="R1608"/>
  <c r="Q1608"/>
  <c r="AA1607"/>
  <c r="Z1607"/>
  <c r="W1607"/>
  <c r="X1607"/>
  <c r="S1607"/>
  <c r="R1607"/>
  <c r="Q1607"/>
  <c r="AA1606"/>
  <c r="Z1606"/>
  <c r="W1606"/>
  <c r="X1606"/>
  <c r="S1606"/>
  <c r="R1606"/>
  <c r="Q1606"/>
  <c r="AA1605"/>
  <c r="Z1605"/>
  <c r="W1605"/>
  <c r="X1605"/>
  <c r="S1605"/>
  <c r="R1605"/>
  <c r="Q1605"/>
  <c r="AA1604"/>
  <c r="Z1604"/>
  <c r="W1604"/>
  <c r="X1604"/>
  <c r="S1604"/>
  <c r="R1604"/>
  <c r="Q1604"/>
  <c r="AA1603"/>
  <c r="Z1603"/>
  <c r="W1603"/>
  <c r="X1603"/>
  <c r="S1603"/>
  <c r="R1603"/>
  <c r="Q1603"/>
  <c r="AA1602"/>
  <c r="Z1602"/>
  <c r="W1602"/>
  <c r="X1602"/>
  <c r="S1602"/>
  <c r="R1602"/>
  <c r="Q1602"/>
  <c r="AA1601"/>
  <c r="Z1601"/>
  <c r="W1601"/>
  <c r="X1601"/>
  <c r="S1601"/>
  <c r="R1601"/>
  <c r="Q1601"/>
  <c r="AA1600"/>
  <c r="Z1600"/>
  <c r="W1600"/>
  <c r="X1600"/>
  <c r="S1600"/>
  <c r="R1600"/>
  <c r="Q1600"/>
  <c r="AA1599"/>
  <c r="Z1599"/>
  <c r="W1599"/>
  <c r="X1599"/>
  <c r="S1599"/>
  <c r="R1599"/>
  <c r="Q1599"/>
  <c r="AA1598"/>
  <c r="Z1598"/>
  <c r="W1598"/>
  <c r="X1598"/>
  <c r="S1598"/>
  <c r="R1598"/>
  <c r="Q1598"/>
  <c r="AA1597"/>
  <c r="Z1597"/>
  <c r="W1597"/>
  <c r="X1597"/>
  <c r="S1597"/>
  <c r="R1597"/>
  <c r="Q1597"/>
  <c r="AA1596"/>
  <c r="Z1596"/>
  <c r="W1596"/>
  <c r="X1596"/>
  <c r="S1596"/>
  <c r="R1596"/>
  <c r="Q1596"/>
  <c r="AA1595"/>
  <c r="Z1595"/>
  <c r="W1595"/>
  <c r="X1595"/>
  <c r="S1595"/>
  <c r="R1595"/>
  <c r="Q1595"/>
  <c r="AA1594"/>
  <c r="Z1594"/>
  <c r="W1594"/>
  <c r="X1594"/>
  <c r="S1594"/>
  <c r="R1594"/>
  <c r="Q1594"/>
  <c r="AA1593"/>
  <c r="Z1593"/>
  <c r="W1593"/>
  <c r="X1593"/>
  <c r="S1593"/>
  <c r="R1593"/>
  <c r="Q1593"/>
  <c r="AA1592"/>
  <c r="Z1592"/>
  <c r="W1592"/>
  <c r="X1592"/>
  <c r="S1592"/>
  <c r="R1592"/>
  <c r="Q1592"/>
  <c r="AA1591"/>
  <c r="Z1591"/>
  <c r="W1591"/>
  <c r="X1591"/>
  <c r="S1591"/>
  <c r="R1591"/>
  <c r="Q1591"/>
  <c r="AA1590"/>
  <c r="Z1590"/>
  <c r="W1590"/>
  <c r="X1590"/>
  <c r="S1590"/>
  <c r="R1590"/>
  <c r="Q1590"/>
  <c r="AA1589"/>
  <c r="Z1589"/>
  <c r="W1589"/>
  <c r="X1589"/>
  <c r="S1589"/>
  <c r="R1589"/>
  <c r="Q1589"/>
  <c r="AA1588"/>
  <c r="Z1588"/>
  <c r="W1588"/>
  <c r="X1588"/>
  <c r="S1588"/>
  <c r="R1588"/>
  <c r="Q1588"/>
  <c r="AA1587"/>
  <c r="Z1587"/>
  <c r="W1587"/>
  <c r="X1587"/>
  <c r="S1587"/>
  <c r="R1587"/>
  <c r="Q1587"/>
  <c r="AA1586"/>
  <c r="Z1586"/>
  <c r="W1586"/>
  <c r="X1586"/>
  <c r="S1586"/>
  <c r="R1586"/>
  <c r="Q1586"/>
  <c r="AA1585"/>
  <c r="Z1585"/>
  <c r="W1585"/>
  <c r="X1585"/>
  <c r="S1585"/>
  <c r="R1585"/>
  <c r="Q1585"/>
  <c r="AA1584"/>
  <c r="Z1584"/>
  <c r="W1584"/>
  <c r="X1584"/>
  <c r="S1584"/>
  <c r="R1584"/>
  <c r="Q1584"/>
  <c r="AA1583"/>
  <c r="Z1583"/>
  <c r="W1583"/>
  <c r="X1583"/>
  <c r="S1583"/>
  <c r="R1583"/>
  <c r="Q1583"/>
  <c r="AA1582"/>
  <c r="Z1582"/>
  <c r="W1582"/>
  <c r="X1582"/>
  <c r="S1582"/>
  <c r="R1582"/>
  <c r="Q1582"/>
  <c r="AA1581"/>
  <c r="Z1581"/>
  <c r="W1581"/>
  <c r="X1581"/>
  <c r="S1581"/>
  <c r="R1581"/>
  <c r="Q1581"/>
  <c r="AA1580"/>
  <c r="Z1580"/>
  <c r="W1580"/>
  <c r="X1580"/>
  <c r="S1580"/>
  <c r="R1580"/>
  <c r="Q1580"/>
  <c r="AA1579"/>
  <c r="Z1579"/>
  <c r="W1579"/>
  <c r="X1579"/>
  <c r="S1579"/>
  <c r="R1579"/>
  <c r="Q1579"/>
  <c r="AA1578"/>
  <c r="Z1578"/>
  <c r="W1578"/>
  <c r="X1578"/>
  <c r="S1578"/>
  <c r="R1578"/>
  <c r="Q1578"/>
  <c r="AA1577"/>
  <c r="Z1577"/>
  <c r="W1577"/>
  <c r="X1577"/>
  <c r="S1577"/>
  <c r="R1577"/>
  <c r="Q1577"/>
  <c r="AA1576"/>
  <c r="Z1576"/>
  <c r="W1576"/>
  <c r="X1576"/>
  <c r="S1576"/>
  <c r="R1576"/>
  <c r="Q1576"/>
  <c r="AA1575"/>
  <c r="Z1575"/>
  <c r="W1575"/>
  <c r="X1575"/>
  <c r="S1575"/>
  <c r="R1575"/>
  <c r="Q1575"/>
  <c r="AA1574"/>
  <c r="Z1574"/>
  <c r="W1574"/>
  <c r="X1574"/>
  <c r="S1574"/>
  <c r="R1574"/>
  <c r="Q1574"/>
  <c r="AA1573"/>
  <c r="Z1573"/>
  <c r="W1573"/>
  <c r="X1573"/>
  <c r="S1573"/>
  <c r="R1573"/>
  <c r="Q1573"/>
  <c r="AA1572"/>
  <c r="Z1572"/>
  <c r="W1572"/>
  <c r="X1572"/>
  <c r="S1572"/>
  <c r="R1572"/>
  <c r="Q1572"/>
  <c r="AA1571"/>
  <c r="Z1571"/>
  <c r="W1571"/>
  <c r="X1571"/>
  <c r="S1571"/>
  <c r="R1571"/>
  <c r="Q1571"/>
  <c r="AA1570"/>
  <c r="Z1570"/>
  <c r="W1570"/>
  <c r="X1570"/>
  <c r="S1570"/>
  <c r="R1570"/>
  <c r="Q1570"/>
  <c r="AA1569"/>
  <c r="Z1569"/>
  <c r="W1569"/>
  <c r="X1569"/>
  <c r="S1569"/>
  <c r="R1569"/>
  <c r="Q1569"/>
  <c r="AA1568"/>
  <c r="Z1568"/>
  <c r="W1568"/>
  <c r="X1568"/>
  <c r="S1568"/>
  <c r="R1568"/>
  <c r="Q1568"/>
  <c r="AA1567"/>
  <c r="Z1567"/>
  <c r="W1567"/>
  <c r="X1567"/>
  <c r="S1567"/>
  <c r="R1567"/>
  <c r="Q1567"/>
  <c r="AA1566"/>
  <c r="Z1566"/>
  <c r="W1566"/>
  <c r="X1566"/>
  <c r="S1566"/>
  <c r="R1566"/>
  <c r="Q1566"/>
  <c r="AA1565"/>
  <c r="Z1565"/>
  <c r="W1565"/>
  <c r="X1565"/>
  <c r="S1565"/>
  <c r="R1565"/>
  <c r="Q1565"/>
  <c r="AA1564"/>
  <c r="Z1564"/>
  <c r="W1564"/>
  <c r="X1564"/>
  <c r="S1564"/>
  <c r="R1564"/>
  <c r="Q1564"/>
  <c r="AA1563"/>
  <c r="Z1563"/>
  <c r="W1563"/>
  <c r="X1563"/>
  <c r="S1563"/>
  <c r="R1563"/>
  <c r="Q1563"/>
  <c r="AA1562"/>
  <c r="Z1562"/>
  <c r="W1562"/>
  <c r="X1562"/>
  <c r="S1562"/>
  <c r="R1562"/>
  <c r="Q1562"/>
  <c r="AA1561"/>
  <c r="Z1561"/>
  <c r="W1561"/>
  <c r="X1561"/>
  <c r="S1561"/>
  <c r="R1561"/>
  <c r="Q1561"/>
  <c r="AA1560"/>
  <c r="Z1560"/>
  <c r="W1560"/>
  <c r="X1560"/>
  <c r="S1560"/>
  <c r="R1560"/>
  <c r="Q1560"/>
  <c r="AA1559"/>
  <c r="Z1559"/>
  <c r="W1559"/>
  <c r="X1559"/>
  <c r="S1559"/>
  <c r="R1559"/>
  <c r="Q1559"/>
  <c r="AA1558"/>
  <c r="Z1558"/>
  <c r="W1558"/>
  <c r="X1558"/>
  <c r="S1558"/>
  <c r="R1558"/>
  <c r="Q1558"/>
  <c r="AA1557"/>
  <c r="Z1557"/>
  <c r="W1557"/>
  <c r="X1557"/>
  <c r="S1557"/>
  <c r="R1557"/>
  <c r="Q1557"/>
  <c r="AA1556"/>
  <c r="Z1556"/>
  <c r="W1556"/>
  <c r="X1556"/>
  <c r="S1556"/>
  <c r="R1556"/>
  <c r="Q1556"/>
  <c r="AA1555"/>
  <c r="Z1555"/>
  <c r="W1555"/>
  <c r="X1555"/>
  <c r="S1555"/>
  <c r="R1555"/>
  <c r="Q1555"/>
  <c r="AA1554"/>
  <c r="Z1554"/>
  <c r="W1554"/>
  <c r="X1554"/>
  <c r="S1554"/>
  <c r="R1554"/>
  <c r="Q1554"/>
  <c r="AA1553"/>
  <c r="Z1553"/>
  <c r="W1553"/>
  <c r="X1553"/>
  <c r="S1553"/>
  <c r="R1553"/>
  <c r="Q1553"/>
  <c r="AA1552"/>
  <c r="Z1552"/>
  <c r="W1552"/>
  <c r="X1552"/>
  <c r="S1552"/>
  <c r="R1552"/>
  <c r="Q1552"/>
  <c r="AA1551"/>
  <c r="Z1551"/>
  <c r="W1551"/>
  <c r="X1551"/>
  <c r="S1551"/>
  <c r="R1551"/>
  <c r="Q1551"/>
  <c r="AA1550"/>
  <c r="Z1550"/>
  <c r="W1550"/>
  <c r="X1550"/>
  <c r="S1550"/>
  <c r="R1550"/>
  <c r="Q1550"/>
  <c r="AA1549"/>
  <c r="Z1549"/>
  <c r="W1549"/>
  <c r="X1549"/>
  <c r="S1549"/>
  <c r="R1549"/>
  <c r="Q1549"/>
  <c r="AA1548"/>
  <c r="Z1548"/>
  <c r="W1548"/>
  <c r="X1548"/>
  <c r="S1548"/>
  <c r="R1548"/>
  <c r="Q1548"/>
  <c r="AA1547"/>
  <c r="Z1547"/>
  <c r="W1547"/>
  <c r="X1547"/>
  <c r="S1547"/>
  <c r="R1547"/>
  <c r="Q1547"/>
  <c r="AA1546"/>
  <c r="Z1546"/>
  <c r="W1546"/>
  <c r="X1546"/>
  <c r="S1546"/>
  <c r="R1546"/>
  <c r="Q1546"/>
  <c r="AA1545"/>
  <c r="Z1545"/>
  <c r="W1545"/>
  <c r="X1545"/>
  <c r="S1545"/>
  <c r="R1545"/>
  <c r="Q1545"/>
  <c r="AA1544"/>
  <c r="Z1544"/>
  <c r="W1544"/>
  <c r="X1544"/>
  <c r="S1544"/>
  <c r="R1544"/>
  <c r="Q1544"/>
  <c r="AA1543"/>
  <c r="Z1543"/>
  <c r="W1543"/>
  <c r="X1543"/>
  <c r="S1543"/>
  <c r="R1543"/>
  <c r="Q1543"/>
  <c r="AA1542"/>
  <c r="Z1542"/>
  <c r="W1542"/>
  <c r="X1542"/>
  <c r="S1542"/>
  <c r="R1542"/>
  <c r="Q1542"/>
  <c r="AA1541"/>
  <c r="Z1541"/>
  <c r="W1541"/>
  <c r="X1541"/>
  <c r="S1541"/>
  <c r="R1541"/>
  <c r="Q1541"/>
  <c r="AA1540"/>
  <c r="Z1540"/>
  <c r="W1540"/>
  <c r="X1540"/>
  <c r="S1540"/>
  <c r="R1540"/>
  <c r="Q1540"/>
  <c r="AA1539"/>
  <c r="Z1539"/>
  <c r="W1539"/>
  <c r="X1539"/>
  <c r="S1539"/>
  <c r="R1539"/>
  <c r="Q1539"/>
  <c r="AA1538"/>
  <c r="Z1538"/>
  <c r="W1538"/>
  <c r="X1538"/>
  <c r="S1538"/>
  <c r="R1538"/>
  <c r="Q1538"/>
  <c r="AA1537"/>
  <c r="Z1537"/>
  <c r="W1537"/>
  <c r="X1537"/>
  <c r="S1537"/>
  <c r="R1537"/>
  <c r="Q1537"/>
  <c r="AA1536"/>
  <c r="Z1536"/>
  <c r="W1536"/>
  <c r="X1536"/>
  <c r="S1536"/>
  <c r="R1536"/>
  <c r="Q1536"/>
  <c r="AA1535"/>
  <c r="Z1535"/>
  <c r="W1535"/>
  <c r="X1535"/>
  <c r="S1535"/>
  <c r="R1535"/>
  <c r="Q1535"/>
  <c r="AA1534"/>
  <c r="Z1534"/>
  <c r="W1534"/>
  <c r="X1534"/>
  <c r="S1534"/>
  <c r="R1534"/>
  <c r="Q1534"/>
  <c r="AA1533"/>
  <c r="Z1533"/>
  <c r="W1533"/>
  <c r="X1533"/>
  <c r="S1533"/>
  <c r="R1533"/>
  <c r="Q1533"/>
  <c r="AA1532"/>
  <c r="Z1532"/>
  <c r="W1532"/>
  <c r="X1532"/>
  <c r="S1532"/>
  <c r="R1532"/>
  <c r="Q1532"/>
  <c r="AA1531"/>
  <c r="Z1531"/>
  <c r="W1531"/>
  <c r="X1531"/>
  <c r="S1531"/>
  <c r="R1531"/>
  <c r="Q1531"/>
  <c r="AA1530"/>
  <c r="Z1530"/>
  <c r="W1530"/>
  <c r="X1530"/>
  <c r="S1530"/>
  <c r="R1530"/>
  <c r="Q1530"/>
  <c r="AA1529"/>
  <c r="Z1529"/>
  <c r="W1529"/>
  <c r="X1529"/>
  <c r="S1529"/>
  <c r="R1529"/>
  <c r="Q1529"/>
  <c r="AA1528"/>
  <c r="Z1528"/>
  <c r="W1528"/>
  <c r="X1528"/>
  <c r="S1528"/>
  <c r="R1528"/>
  <c r="Q1528"/>
  <c r="AA1527"/>
  <c r="Z1527"/>
  <c r="W1527"/>
  <c r="X1527"/>
  <c r="S1527"/>
  <c r="R1527"/>
  <c r="Q1527"/>
  <c r="AA1526"/>
  <c r="Z1526"/>
  <c r="W1526"/>
  <c r="X1526"/>
  <c r="S1526"/>
  <c r="R1526"/>
  <c r="Q1526"/>
  <c r="AA1525"/>
  <c r="Z1525"/>
  <c r="W1525"/>
  <c r="X1525"/>
  <c r="S1525"/>
  <c r="R1525"/>
  <c r="Q1525"/>
  <c r="AA1524"/>
  <c r="Z1524"/>
  <c r="W1524"/>
  <c r="X1524"/>
  <c r="S1524"/>
  <c r="R1524"/>
  <c r="Q1524"/>
  <c r="AA1523"/>
  <c r="Z1523"/>
  <c r="W1523"/>
  <c r="X1523"/>
  <c r="S1523"/>
  <c r="R1523"/>
  <c r="Q1523"/>
  <c r="AA1522"/>
  <c r="Z1522"/>
  <c r="W1522"/>
  <c r="X1522"/>
  <c r="S1522"/>
  <c r="R1522"/>
  <c r="Q1522"/>
  <c r="AA1521"/>
  <c r="Z1521"/>
  <c r="W1521"/>
  <c r="X1521"/>
  <c r="S1521"/>
  <c r="R1521"/>
  <c r="Q1521"/>
  <c r="AA1520"/>
  <c r="Z1520"/>
  <c r="W1520"/>
  <c r="X1520"/>
  <c r="S1520"/>
  <c r="R1520"/>
  <c r="Q1520"/>
  <c r="AA1519"/>
  <c r="Z1519"/>
  <c r="W1519"/>
  <c r="X1519"/>
  <c r="S1519"/>
  <c r="R1519"/>
  <c r="Q1519"/>
  <c r="AA1518"/>
  <c r="Z1518"/>
  <c r="W1518"/>
  <c r="X1518"/>
  <c r="S1518"/>
  <c r="R1518"/>
  <c r="Q1518"/>
  <c r="AA1517"/>
  <c r="Z1517"/>
  <c r="W1517"/>
  <c r="X1517"/>
  <c r="S1517"/>
  <c r="R1517"/>
  <c r="Q1517"/>
  <c r="AA1516"/>
  <c r="Z1516"/>
  <c r="W1516"/>
  <c r="X1516"/>
  <c r="S1516"/>
  <c r="R1516"/>
  <c r="Q1516"/>
  <c r="AA1515"/>
  <c r="Z1515"/>
  <c r="W1515"/>
  <c r="X1515"/>
  <c r="S1515"/>
  <c r="R1515"/>
  <c r="Q1515"/>
  <c r="AA1514"/>
  <c r="Z1514"/>
  <c r="W1514"/>
  <c r="X1514"/>
  <c r="S1514"/>
  <c r="R1514"/>
  <c r="Q1514"/>
  <c r="AA1513"/>
  <c r="Z1513"/>
  <c r="W1513"/>
  <c r="X1513"/>
  <c r="S1513"/>
  <c r="R1513"/>
  <c r="Q1513"/>
  <c r="AA1512"/>
  <c r="Z1512"/>
  <c r="W1512"/>
  <c r="X1512"/>
  <c r="S1512"/>
  <c r="R1512"/>
  <c r="Q1512"/>
  <c r="AA1511"/>
  <c r="Z1511"/>
  <c r="W1511"/>
  <c r="X1511"/>
  <c r="S1511"/>
  <c r="R1511"/>
  <c r="Q1511"/>
  <c r="AA1510"/>
  <c r="Z1510"/>
  <c r="W1510"/>
  <c r="X1510"/>
  <c r="S1510"/>
  <c r="R1510"/>
  <c r="Q1510"/>
  <c r="AA1509"/>
  <c r="Z1509"/>
  <c r="W1509"/>
  <c r="X1509"/>
  <c r="S1509"/>
  <c r="R1509"/>
  <c r="Q1509"/>
  <c r="AA1508"/>
  <c r="Z1508"/>
  <c r="W1508"/>
  <c r="X1508"/>
  <c r="S1508"/>
  <c r="R1508"/>
  <c r="Q1508"/>
  <c r="AA1507"/>
  <c r="Z1507"/>
  <c r="W1507"/>
  <c r="X1507"/>
  <c r="S1507"/>
  <c r="R1507"/>
  <c r="Q1507"/>
  <c r="AA1506"/>
  <c r="Z1506"/>
  <c r="W1506"/>
  <c r="X1506"/>
  <c r="S1506"/>
  <c r="R1506"/>
  <c r="Q1506"/>
  <c r="AA1505"/>
  <c r="Z1505"/>
  <c r="W1505"/>
  <c r="X1505"/>
  <c r="S1505"/>
  <c r="R1505"/>
  <c r="Q1505"/>
  <c r="AA1504"/>
  <c r="Z1504"/>
  <c r="W1504"/>
  <c r="X1504"/>
  <c r="S1504"/>
  <c r="R1504"/>
  <c r="Q1504"/>
  <c r="AA1503"/>
  <c r="Z1503"/>
  <c r="W1503"/>
  <c r="X1503"/>
  <c r="S1503"/>
  <c r="R1503"/>
  <c r="Q1503"/>
  <c r="AA1502"/>
  <c r="Z1502"/>
  <c r="W1502"/>
  <c r="X1502"/>
  <c r="S1502"/>
  <c r="R1502"/>
  <c r="Q1502"/>
  <c r="AA1501"/>
  <c r="Z1501"/>
  <c r="W1501"/>
  <c r="X1501"/>
  <c r="S1501"/>
  <c r="R1501"/>
  <c r="Q1501"/>
  <c r="AA1500"/>
  <c r="Z1500"/>
  <c r="W1500"/>
  <c r="X1500"/>
  <c r="S1500"/>
  <c r="R1500"/>
  <c r="Q1500"/>
  <c r="AA1499"/>
  <c r="Z1499"/>
  <c r="W1499"/>
  <c r="X1499"/>
  <c r="S1499"/>
  <c r="R1499"/>
  <c r="Q1499"/>
  <c r="AA1498"/>
  <c r="Z1498"/>
  <c r="W1498"/>
  <c r="X1498"/>
  <c r="S1498"/>
  <c r="R1498"/>
  <c r="Q1498"/>
  <c r="AA1497"/>
  <c r="Z1497"/>
  <c r="W1497"/>
  <c r="X1497"/>
  <c r="S1497"/>
  <c r="R1497"/>
  <c r="Q1497"/>
  <c r="AA1496"/>
  <c r="Z1496"/>
  <c r="W1496"/>
  <c r="X1496"/>
  <c r="S1496"/>
  <c r="R1496"/>
  <c r="Q1496"/>
  <c r="AA1495"/>
  <c r="Z1495"/>
  <c r="W1495"/>
  <c r="X1495"/>
  <c r="S1495"/>
  <c r="R1495"/>
  <c r="Q1495"/>
  <c r="AA1494"/>
  <c r="Z1494"/>
  <c r="W1494"/>
  <c r="X1494"/>
  <c r="S1494"/>
  <c r="R1494"/>
  <c r="Q1494"/>
  <c r="AA1493"/>
  <c r="Z1493"/>
  <c r="W1493"/>
  <c r="X1493"/>
  <c r="S1493"/>
  <c r="R1493"/>
  <c r="Q1493"/>
  <c r="AA1492"/>
  <c r="Z1492"/>
  <c r="W1492"/>
  <c r="X1492"/>
  <c r="S1492"/>
  <c r="R1492"/>
  <c r="Q1492"/>
  <c r="AA1491"/>
  <c r="Z1491"/>
  <c r="W1491"/>
  <c r="X1491"/>
  <c r="S1491"/>
  <c r="R1491"/>
  <c r="Q1491"/>
  <c r="AA1490"/>
  <c r="Z1490"/>
  <c r="W1490"/>
  <c r="X1490"/>
  <c r="S1490"/>
  <c r="R1490"/>
  <c r="Q1490"/>
  <c r="AA1489"/>
  <c r="Z1489"/>
  <c r="W1489"/>
  <c r="X1489"/>
  <c r="S1489"/>
  <c r="R1489"/>
  <c r="Q1489"/>
  <c r="AA1488"/>
  <c r="Z1488"/>
  <c r="W1488"/>
  <c r="X1488"/>
  <c r="S1488"/>
  <c r="R1488"/>
  <c r="Q1488"/>
  <c r="AA1487"/>
  <c r="Z1487"/>
  <c r="W1487"/>
  <c r="X1487"/>
  <c r="S1487"/>
  <c r="R1487"/>
  <c r="Q1487"/>
  <c r="AA1486"/>
  <c r="Z1486"/>
  <c r="W1486"/>
  <c r="S1486"/>
  <c r="R1486"/>
  <c r="Q1486"/>
  <c r="AA1485"/>
  <c r="Z1485"/>
  <c r="W1485"/>
  <c r="X1485"/>
  <c r="S1485"/>
  <c r="R1485"/>
  <c r="Q1485"/>
  <c r="AA1484"/>
  <c r="Z1484"/>
  <c r="W1484"/>
  <c r="X1484"/>
  <c r="S1484"/>
  <c r="R1484"/>
  <c r="Q1484"/>
  <c r="AA1483"/>
  <c r="Z1483"/>
  <c r="W1483"/>
  <c r="X1483"/>
  <c r="S1483"/>
  <c r="R1483"/>
  <c r="Q1483"/>
  <c r="AA1482"/>
  <c r="Z1482"/>
  <c r="W1482"/>
  <c r="X1482"/>
  <c r="S1482"/>
  <c r="R1482"/>
  <c r="Q1482"/>
  <c r="AA1481"/>
  <c r="Z1481"/>
  <c r="W1481"/>
  <c r="X1481"/>
  <c r="S1481"/>
  <c r="R1481"/>
  <c r="Q1481"/>
  <c r="AA1480"/>
  <c r="Z1480"/>
  <c r="W1480"/>
  <c r="X1480"/>
  <c r="S1480"/>
  <c r="R1480"/>
  <c r="Q1480"/>
  <c r="AA1479"/>
  <c r="Z1479"/>
  <c r="W1479"/>
  <c r="X1479"/>
  <c r="S1479"/>
  <c r="R1479"/>
  <c r="Q1479"/>
  <c r="AA1478"/>
  <c r="Z1478"/>
  <c r="W1478"/>
  <c r="X1478"/>
  <c r="S1478"/>
  <c r="R1478"/>
  <c r="Q1478"/>
  <c r="AA1477"/>
  <c r="Z1477"/>
  <c r="W1477"/>
  <c r="X1477"/>
  <c r="S1477"/>
  <c r="R1477"/>
  <c r="Q1477"/>
  <c r="AA1476"/>
  <c r="Z1476"/>
  <c r="W1476"/>
  <c r="X1476"/>
  <c r="S1476"/>
  <c r="R1476"/>
  <c r="Q1476"/>
  <c r="AA1475"/>
  <c r="Z1475"/>
  <c r="W1475"/>
  <c r="X1475"/>
  <c r="S1475"/>
  <c r="R1475"/>
  <c r="Q1475"/>
  <c r="AA1474"/>
  <c r="Z1474"/>
  <c r="W1474"/>
  <c r="X1474"/>
  <c r="S1474"/>
  <c r="R1474"/>
  <c r="Q1474"/>
  <c r="AA1473"/>
  <c r="Z1473"/>
  <c r="W1473"/>
  <c r="X1473"/>
  <c r="S1473"/>
  <c r="R1473"/>
  <c r="Q1473"/>
  <c r="AA1472"/>
  <c r="Z1472"/>
  <c r="W1472"/>
  <c r="X1472"/>
  <c r="S1472"/>
  <c r="R1472"/>
  <c r="Q1472"/>
  <c r="AA1471"/>
  <c r="Z1471"/>
  <c r="W1471"/>
  <c r="X1471"/>
  <c r="S1471"/>
  <c r="R1471"/>
  <c r="Q1471"/>
  <c r="AA1470"/>
  <c r="Z1470"/>
  <c r="W1470"/>
  <c r="X1470"/>
  <c r="S1470"/>
  <c r="R1470"/>
  <c r="Q1470"/>
  <c r="AA1469"/>
  <c r="Z1469"/>
  <c r="W1469"/>
  <c r="X1469"/>
  <c r="S1469"/>
  <c r="R1469"/>
  <c r="Q1469"/>
  <c r="AA1468"/>
  <c r="Z1468"/>
  <c r="W1468"/>
  <c r="X1468"/>
  <c r="S1468"/>
  <c r="R1468"/>
  <c r="Q1468"/>
  <c r="AA1467"/>
  <c r="Z1467"/>
  <c r="W1467"/>
  <c r="X1467"/>
  <c r="S1467"/>
  <c r="R1467"/>
  <c r="Q1467"/>
  <c r="AA1466"/>
  <c r="Z1466"/>
  <c r="W1466"/>
  <c r="X1466"/>
  <c r="S1466"/>
  <c r="R1466"/>
  <c r="Q1466"/>
  <c r="AA1465"/>
  <c r="Z1465"/>
  <c r="W1465"/>
  <c r="X1465"/>
  <c r="S1465"/>
  <c r="R1465"/>
  <c r="Q1465"/>
  <c r="AA1464"/>
  <c r="Z1464"/>
  <c r="W1464"/>
  <c r="X1464"/>
  <c r="S1464"/>
  <c r="R1464"/>
  <c r="Q1464"/>
  <c r="AA1463"/>
  <c r="Z1463"/>
  <c r="W1463"/>
  <c r="X1463"/>
  <c r="S1463"/>
  <c r="R1463"/>
  <c r="Q1463"/>
  <c r="AA1462"/>
  <c r="Z1462"/>
  <c r="W1462"/>
  <c r="X1462"/>
  <c r="S1462"/>
  <c r="R1462"/>
  <c r="Q1462"/>
  <c r="AA1461"/>
  <c r="Z1461"/>
  <c r="W1461"/>
  <c r="X1461"/>
  <c r="S1461"/>
  <c r="R1461"/>
  <c r="Q1461"/>
  <c r="AA1460"/>
  <c r="Z1460"/>
  <c r="W1460"/>
  <c r="X1460"/>
  <c r="S1460"/>
  <c r="R1460"/>
  <c r="Q1460"/>
  <c r="AA1459"/>
  <c r="Z1459"/>
  <c r="W1459"/>
  <c r="X1459"/>
  <c r="S1459"/>
  <c r="R1459"/>
  <c r="Q1459"/>
  <c r="AA1458"/>
  <c r="Z1458"/>
  <c r="W1458"/>
  <c r="X1458"/>
  <c r="S1458"/>
  <c r="R1458"/>
  <c r="Q1458"/>
  <c r="AA1457"/>
  <c r="Z1457"/>
  <c r="W1457"/>
  <c r="X1457"/>
  <c r="S1457"/>
  <c r="R1457"/>
  <c r="Q1457"/>
  <c r="AA1456"/>
  <c r="Z1456"/>
  <c r="W1456"/>
  <c r="X1456"/>
  <c r="S1456"/>
  <c r="R1456"/>
  <c r="Q1456"/>
  <c r="AA1455"/>
  <c r="Z1455"/>
  <c r="W1455"/>
  <c r="X1455"/>
  <c r="S1455"/>
  <c r="R1455"/>
  <c r="Q1455"/>
  <c r="AA1454"/>
  <c r="Z1454"/>
  <c r="W1454"/>
  <c r="X1454"/>
  <c r="S1454"/>
  <c r="R1454"/>
  <c r="Q1454"/>
  <c r="AA1453"/>
  <c r="Z1453"/>
  <c r="W1453"/>
  <c r="X1453"/>
  <c r="S1453"/>
  <c r="R1453"/>
  <c r="Q1453"/>
  <c r="AA1452"/>
  <c r="Z1452"/>
  <c r="W1452"/>
  <c r="X1452"/>
  <c r="S1452"/>
  <c r="R1452"/>
  <c r="Q1452"/>
  <c r="AA1451"/>
  <c r="Z1451"/>
  <c r="W1451"/>
  <c r="X1451"/>
  <c r="S1451"/>
  <c r="R1451"/>
  <c r="Q1451"/>
  <c r="AA1450"/>
  <c r="Z1450"/>
  <c r="W1450"/>
  <c r="X1450"/>
  <c r="S1450"/>
  <c r="R1450"/>
  <c r="Q1450"/>
  <c r="AA1449"/>
  <c r="Z1449"/>
  <c r="W1449"/>
  <c r="X1449"/>
  <c r="S1449"/>
  <c r="R1449"/>
  <c r="Q1449"/>
  <c r="AA1448"/>
  <c r="Z1448"/>
  <c r="W1448"/>
  <c r="X1448"/>
  <c r="S1448"/>
  <c r="R1448"/>
  <c r="Q1448"/>
  <c r="AA1447"/>
  <c r="Z1447"/>
  <c r="W1447"/>
  <c r="X1447"/>
  <c r="S1447"/>
  <c r="R1447"/>
  <c r="Q1447"/>
  <c r="AA1446"/>
  <c r="Z1446"/>
  <c r="W1446"/>
  <c r="X1446"/>
  <c r="S1446"/>
  <c r="R1446"/>
  <c r="Q1446"/>
  <c r="AA1445"/>
  <c r="Z1445"/>
  <c r="W1445"/>
  <c r="X1445"/>
  <c r="S1445"/>
  <c r="R1445"/>
  <c r="Q1445"/>
  <c r="AA1444"/>
  <c r="Z1444"/>
  <c r="W1444"/>
  <c r="X1444"/>
  <c r="S1444"/>
  <c r="R1444"/>
  <c r="Q1444"/>
  <c r="AA1443"/>
  <c r="Z1443"/>
  <c r="W1443"/>
  <c r="X1443"/>
  <c r="S1443"/>
  <c r="R1443"/>
  <c r="Q1443"/>
  <c r="AA1442"/>
  <c r="Z1442"/>
  <c r="W1442"/>
  <c r="X1442"/>
  <c r="S1442"/>
  <c r="R1442"/>
  <c r="Q1442"/>
  <c r="AA1441"/>
  <c r="Z1441"/>
  <c r="W1441"/>
  <c r="X1441"/>
  <c r="S1441"/>
  <c r="R1441"/>
  <c r="Q1441"/>
  <c r="AA1440"/>
  <c r="Z1440"/>
  <c r="W1440"/>
  <c r="X1440"/>
  <c r="S1440"/>
  <c r="R1440"/>
  <c r="Q1440"/>
  <c r="AA1439"/>
  <c r="Z1439"/>
  <c r="W1439"/>
  <c r="X1439"/>
  <c r="S1439"/>
  <c r="R1439"/>
  <c r="Q1439"/>
  <c r="AA1438"/>
  <c r="Z1438"/>
  <c r="W1438"/>
  <c r="X1438"/>
  <c r="S1438"/>
  <c r="R1438"/>
  <c r="Q1438"/>
  <c r="AA1437"/>
  <c r="Z1437"/>
  <c r="W1437"/>
  <c r="X1437"/>
  <c r="S1437"/>
  <c r="R1437"/>
  <c r="Q1437"/>
  <c r="AA1436"/>
  <c r="Z1436"/>
  <c r="W1436"/>
  <c r="X1436"/>
  <c r="S1436"/>
  <c r="R1436"/>
  <c r="Q1436"/>
  <c r="AA1435"/>
  <c r="Z1435"/>
  <c r="W1435"/>
  <c r="X1435"/>
  <c r="S1435"/>
  <c r="R1435"/>
  <c r="Q1435"/>
  <c r="AA1434"/>
  <c r="Z1434"/>
  <c r="W1434"/>
  <c r="X1434"/>
  <c r="S1434"/>
  <c r="R1434"/>
  <c r="Q1434"/>
  <c r="AA1433"/>
  <c r="Z1433"/>
  <c r="W1433"/>
  <c r="X1433"/>
  <c r="S1433"/>
  <c r="R1433"/>
  <c r="Q1433"/>
  <c r="AA1432"/>
  <c r="Z1432"/>
  <c r="W1432"/>
  <c r="X1432"/>
  <c r="S1432"/>
  <c r="R1432"/>
  <c r="Q1432"/>
  <c r="AA1431"/>
  <c r="Z1431"/>
  <c r="W1431"/>
  <c r="X1431"/>
  <c r="S1431"/>
  <c r="R1431"/>
  <c r="Q1431"/>
  <c r="AA1430"/>
  <c r="Z1430"/>
  <c r="W1430"/>
  <c r="X1430"/>
  <c r="S1430"/>
  <c r="R1430"/>
  <c r="Q1430"/>
  <c r="AA1429"/>
  <c r="Z1429"/>
  <c r="W1429"/>
  <c r="X1429"/>
  <c r="S1429"/>
  <c r="R1429"/>
  <c r="Q1429"/>
  <c r="AA1428"/>
  <c r="Z1428"/>
  <c r="W1428"/>
  <c r="X1428"/>
  <c r="S1428"/>
  <c r="R1428"/>
  <c r="Q1428"/>
  <c r="AA1427"/>
  <c r="Z1427"/>
  <c r="W1427"/>
  <c r="X1427"/>
  <c r="S1427"/>
  <c r="R1427"/>
  <c r="Q1427"/>
  <c r="AA1426"/>
  <c r="Z1426"/>
  <c r="W1426"/>
  <c r="X1426"/>
  <c r="S1426"/>
  <c r="R1426"/>
  <c r="Q1426"/>
  <c r="AA1425"/>
  <c r="Z1425"/>
  <c r="W1425"/>
  <c r="X1425"/>
  <c r="S1425"/>
  <c r="R1425"/>
  <c r="Q1425"/>
  <c r="AA1424"/>
  <c r="Z1424"/>
  <c r="W1424"/>
  <c r="X1424"/>
  <c r="S1424"/>
  <c r="R1424"/>
  <c r="Q1424"/>
  <c r="AA1423"/>
  <c r="Z1423"/>
  <c r="W1423"/>
  <c r="X1423"/>
  <c r="S1423"/>
  <c r="R1423"/>
  <c r="Q1423"/>
  <c r="AA1422"/>
  <c r="Z1422"/>
  <c r="W1422"/>
  <c r="X1422"/>
  <c r="S1422"/>
  <c r="R1422"/>
  <c r="Q1422"/>
  <c r="AA1421"/>
  <c r="Z1421"/>
  <c r="W1421"/>
  <c r="X1421"/>
  <c r="S1421"/>
  <c r="R1421"/>
  <c r="Q1421"/>
  <c r="AA1420"/>
  <c r="Z1420"/>
  <c r="W1420"/>
  <c r="X1420"/>
  <c r="S1420"/>
  <c r="R1420"/>
  <c r="Q1420"/>
  <c r="AA1419"/>
  <c r="Z1419"/>
  <c r="W1419"/>
  <c r="X1419"/>
  <c r="S1419"/>
  <c r="R1419"/>
  <c r="Q1419"/>
  <c r="AA1418"/>
  <c r="Z1418"/>
  <c r="W1418"/>
  <c r="X1418"/>
  <c r="S1418"/>
  <c r="R1418"/>
  <c r="Q1418"/>
  <c r="AA1417"/>
  <c r="Z1417"/>
  <c r="W1417"/>
  <c r="X1417"/>
  <c r="S1417"/>
  <c r="R1417"/>
  <c r="Q1417"/>
  <c r="AA1416"/>
  <c r="Z1416"/>
  <c r="W1416"/>
  <c r="X1416"/>
  <c r="S1416"/>
  <c r="R1416"/>
  <c r="Q1416"/>
  <c r="AA1415"/>
  <c r="Z1415"/>
  <c r="W1415"/>
  <c r="X1415"/>
  <c r="S1415"/>
  <c r="R1415"/>
  <c r="Q1415"/>
  <c r="AA1414"/>
  <c r="Z1414"/>
  <c r="W1414"/>
  <c r="X1414"/>
  <c r="S1414"/>
  <c r="R1414"/>
  <c r="Q1414"/>
  <c r="AA1413"/>
  <c r="Z1413"/>
  <c r="W1413"/>
  <c r="X1413"/>
  <c r="S1413"/>
  <c r="R1413"/>
  <c r="Q1413"/>
  <c r="AA1412"/>
  <c r="Z1412"/>
  <c r="W1412"/>
  <c r="X1412"/>
  <c r="S1412"/>
  <c r="R1412"/>
  <c r="Q1412"/>
  <c r="AA1411"/>
  <c r="Z1411"/>
  <c r="W1411"/>
  <c r="X1411"/>
  <c r="S1411"/>
  <c r="R1411"/>
  <c r="Q1411"/>
  <c r="AA1410"/>
  <c r="Z1410"/>
  <c r="W1410"/>
  <c r="X1410"/>
  <c r="S1410"/>
  <c r="R1410"/>
  <c r="Q1410"/>
  <c r="AA1409"/>
  <c r="Z1409"/>
  <c r="W1409"/>
  <c r="X1409"/>
  <c r="S1409"/>
  <c r="R1409"/>
  <c r="Q1409"/>
  <c r="AA1408"/>
  <c r="Z1408"/>
  <c r="W1408"/>
  <c r="X1408"/>
  <c r="S1408"/>
  <c r="R1408"/>
  <c r="Q1408"/>
  <c r="AA1407"/>
  <c r="Z1407"/>
  <c r="W1407"/>
  <c r="X1407"/>
  <c r="S1407"/>
  <c r="R1407"/>
  <c r="Q1407"/>
  <c r="AA1406"/>
  <c r="Z1406"/>
  <c r="W1406"/>
  <c r="X1406"/>
  <c r="S1406"/>
  <c r="R1406"/>
  <c r="Q1406"/>
  <c r="AA1405"/>
  <c r="Z1405"/>
  <c r="W1405"/>
  <c r="X1405"/>
  <c r="S1405"/>
  <c r="R1405"/>
  <c r="Q1405"/>
  <c r="AA1404"/>
  <c r="Z1404"/>
  <c r="W1404"/>
  <c r="X1404"/>
  <c r="S1404"/>
  <c r="R1404"/>
  <c r="Q1404"/>
  <c r="AA1403"/>
  <c r="Z1403"/>
  <c r="W1403"/>
  <c r="X1403"/>
  <c r="S1403"/>
  <c r="R1403"/>
  <c r="Q1403"/>
  <c r="AA1402"/>
  <c r="Z1402"/>
  <c r="W1402"/>
  <c r="X1402"/>
  <c r="S1402"/>
  <c r="R1402"/>
  <c r="Q1402"/>
  <c r="AA1401"/>
  <c r="Z1401"/>
  <c r="W1401"/>
  <c r="X1401"/>
  <c r="S1401"/>
  <c r="R1401"/>
  <c r="Q1401"/>
  <c r="AA1400"/>
  <c r="Z1400"/>
  <c r="W1400"/>
  <c r="X1400"/>
  <c r="S1400"/>
  <c r="R1400"/>
  <c r="Q1400"/>
  <c r="AA1399"/>
  <c r="Z1399"/>
  <c r="W1399"/>
  <c r="X1399"/>
  <c r="S1399"/>
  <c r="R1399"/>
  <c r="Q1399"/>
  <c r="AA1398"/>
  <c r="Z1398"/>
  <c r="W1398"/>
  <c r="X1398"/>
  <c r="S1398"/>
  <c r="R1398"/>
  <c r="Q1398"/>
  <c r="AA1397"/>
  <c r="Z1397"/>
  <c r="W1397"/>
  <c r="X1397"/>
  <c r="S1397"/>
  <c r="R1397"/>
  <c r="Q1397"/>
  <c r="AA1396"/>
  <c r="Z1396"/>
  <c r="W1396"/>
  <c r="X1396"/>
  <c r="S1396"/>
  <c r="R1396"/>
  <c r="Q1396"/>
  <c r="AA1395"/>
  <c r="Z1395"/>
  <c r="W1395"/>
  <c r="X1395"/>
  <c r="S1395"/>
  <c r="R1395"/>
  <c r="Q1395"/>
  <c r="AA1394"/>
  <c r="Z1394"/>
  <c r="W1394"/>
  <c r="X1394"/>
  <c r="S1394"/>
  <c r="R1394"/>
  <c r="Q1394"/>
  <c r="AA1393"/>
  <c r="Z1393"/>
  <c r="W1393"/>
  <c r="X1393"/>
  <c r="S1393"/>
  <c r="R1393"/>
  <c r="Q1393"/>
  <c r="AA1392"/>
  <c r="Z1392"/>
  <c r="W1392"/>
  <c r="X1392"/>
  <c r="S1392"/>
  <c r="R1392"/>
  <c r="Q1392"/>
  <c r="AA1391"/>
  <c r="Z1391"/>
  <c r="W1391"/>
  <c r="X1391"/>
  <c r="S1391"/>
  <c r="R1391"/>
  <c r="Q1391"/>
  <c r="AA1390"/>
  <c r="Z1390"/>
  <c r="W1390"/>
  <c r="X1390"/>
  <c r="S1390"/>
  <c r="R1390"/>
  <c r="Q1390"/>
  <c r="AA1389"/>
  <c r="Z1389"/>
  <c r="W1389"/>
  <c r="X1389"/>
  <c r="S1389"/>
  <c r="R1389"/>
  <c r="Q1389"/>
  <c r="AA1388"/>
  <c r="Z1388"/>
  <c r="W1388"/>
  <c r="X1388"/>
  <c r="S1388"/>
  <c r="R1388"/>
  <c r="Q1388"/>
  <c r="AA1387"/>
  <c r="Z1387"/>
  <c r="W1387"/>
  <c r="X1387"/>
  <c r="S1387"/>
  <c r="R1387"/>
  <c r="Q1387"/>
  <c r="AA1386"/>
  <c r="Z1386"/>
  <c r="W1386"/>
  <c r="X1386"/>
  <c r="S1386"/>
  <c r="R1386"/>
  <c r="Q1386"/>
  <c r="AA1385"/>
  <c r="Z1385"/>
  <c r="W1385"/>
  <c r="X1385"/>
  <c r="S1385"/>
  <c r="R1385"/>
  <c r="Q1385"/>
  <c r="AA1384"/>
  <c r="Z1384"/>
  <c r="W1384"/>
  <c r="X1384"/>
  <c r="S1384"/>
  <c r="R1384"/>
  <c r="Q1384"/>
  <c r="AA1383"/>
  <c r="Z1383"/>
  <c r="W1383"/>
  <c r="X1383"/>
  <c r="S1383"/>
  <c r="R1383"/>
  <c r="Q1383"/>
  <c r="AA1382"/>
  <c r="Z1382"/>
  <c r="W1382"/>
  <c r="X1382"/>
  <c r="S1382"/>
  <c r="R1382"/>
  <c r="Q1382"/>
  <c r="AA1381"/>
  <c r="Z1381"/>
  <c r="W1381"/>
  <c r="X1381"/>
  <c r="S1381"/>
  <c r="R1381"/>
  <c r="Q1381"/>
  <c r="AA1380"/>
  <c r="Z1380"/>
  <c r="W1380"/>
  <c r="X1380"/>
  <c r="S1380"/>
  <c r="R1380"/>
  <c r="Q1380"/>
  <c r="AA1379"/>
  <c r="Z1379"/>
  <c r="W1379"/>
  <c r="X1379"/>
  <c r="S1379"/>
  <c r="R1379"/>
  <c r="Q1379"/>
  <c r="AA1378"/>
  <c r="Z1378"/>
  <c r="W1378"/>
  <c r="X1378"/>
  <c r="S1378"/>
  <c r="R1378"/>
  <c r="Q1378"/>
  <c r="AA1377"/>
  <c r="Z1377"/>
  <c r="W1377"/>
  <c r="X1377"/>
  <c r="S1377"/>
  <c r="R1377"/>
  <c r="Q1377"/>
  <c r="AA1376"/>
  <c r="Z1376"/>
  <c r="W1376"/>
  <c r="X1376"/>
  <c r="S1376"/>
  <c r="R1376"/>
  <c r="Q1376"/>
  <c r="AA1375"/>
  <c r="Z1375"/>
  <c r="W1375"/>
  <c r="X1375"/>
  <c r="S1375"/>
  <c r="R1375"/>
  <c r="Q1375"/>
  <c r="AA1374"/>
  <c r="Z1374"/>
  <c r="W1374"/>
  <c r="X1374"/>
  <c r="S1374"/>
  <c r="R1374"/>
  <c r="Q1374"/>
  <c r="AA1373"/>
  <c r="Z1373"/>
  <c r="W1373"/>
  <c r="X1373"/>
  <c r="S1373"/>
  <c r="R1373"/>
  <c r="Q1373"/>
  <c r="AA1372"/>
  <c r="Z1372"/>
  <c r="W1372"/>
  <c r="X1372"/>
  <c r="S1372"/>
  <c r="R1372"/>
  <c r="Q1372"/>
  <c r="AA1371"/>
  <c r="Z1371"/>
  <c r="W1371"/>
  <c r="X1371"/>
  <c r="S1371"/>
  <c r="R1371"/>
  <c r="Q1371"/>
  <c r="AA1370"/>
  <c r="Z1370"/>
  <c r="W1370"/>
  <c r="X1370"/>
  <c r="S1370"/>
  <c r="R1370"/>
  <c r="Q1370"/>
  <c r="AA1369"/>
  <c r="Z1369"/>
  <c r="W1369"/>
  <c r="X1369"/>
  <c r="S1369"/>
  <c r="R1369"/>
  <c r="Q1369"/>
  <c r="AA1368"/>
  <c r="Z1368"/>
  <c r="W1368"/>
  <c r="X1368"/>
  <c r="S1368"/>
  <c r="R1368"/>
  <c r="Q1368"/>
  <c r="AA1367"/>
  <c r="Z1367"/>
  <c r="W1367"/>
  <c r="X1367"/>
  <c r="S1367"/>
  <c r="R1367"/>
  <c r="Q1367"/>
  <c r="AA1366"/>
  <c r="Z1366"/>
  <c r="W1366"/>
  <c r="X1366"/>
  <c r="S1366"/>
  <c r="R1366"/>
  <c r="Q1366"/>
  <c r="AA1365"/>
  <c r="Z1365"/>
  <c r="W1365"/>
  <c r="X1365"/>
  <c r="S1365"/>
  <c r="R1365"/>
  <c r="Q1365"/>
  <c r="AA1364"/>
  <c r="Z1364"/>
  <c r="W1364"/>
  <c r="X1364"/>
  <c r="S1364"/>
  <c r="R1364"/>
  <c r="Q1364"/>
  <c r="AA1363"/>
  <c r="Z1363"/>
  <c r="W1363"/>
  <c r="X1363"/>
  <c r="S1363"/>
  <c r="R1363"/>
  <c r="Q1363"/>
  <c r="AA1362"/>
  <c r="Z1362"/>
  <c r="W1362"/>
  <c r="X1362"/>
  <c r="S1362"/>
  <c r="R1362"/>
  <c r="Q1362"/>
  <c r="AA1361"/>
  <c r="Z1361"/>
  <c r="W1361"/>
  <c r="X1361"/>
  <c r="S1361"/>
  <c r="R1361"/>
  <c r="Q1361"/>
  <c r="AA1360"/>
  <c r="Z1360"/>
  <c r="W1360"/>
  <c r="X1360"/>
  <c r="S1360"/>
  <c r="R1360"/>
  <c r="Q1360"/>
  <c r="AA1359"/>
  <c r="Z1359"/>
  <c r="W1359"/>
  <c r="X1359"/>
  <c r="S1359"/>
  <c r="R1359"/>
  <c r="AA1358"/>
  <c r="Z1358"/>
  <c r="W1358"/>
  <c r="X1358"/>
  <c r="S1358"/>
  <c r="R1358"/>
  <c r="Q1358"/>
  <c r="AA1357"/>
  <c r="Z1357"/>
  <c r="W1357"/>
  <c r="X1357"/>
  <c r="S1357"/>
  <c r="R1357"/>
  <c r="Q1357"/>
  <c r="AA1356"/>
  <c r="Z1356"/>
  <c r="W1356"/>
  <c r="X1356"/>
  <c r="S1356"/>
  <c r="R1356"/>
  <c r="Q1356"/>
  <c r="AA1355"/>
  <c r="Z1355"/>
  <c r="W1355"/>
  <c r="X1355"/>
  <c r="S1355"/>
  <c r="R1355"/>
  <c r="Q1355"/>
  <c r="AA1354"/>
  <c r="Z1354"/>
  <c r="W1354"/>
  <c r="X1354"/>
  <c r="S1354"/>
  <c r="R1354"/>
  <c r="Q1354"/>
  <c r="AA1353"/>
  <c r="Z1353"/>
  <c r="W1353"/>
  <c r="X1353"/>
  <c r="S1353"/>
  <c r="R1353"/>
  <c r="Q1353"/>
  <c r="AA1352"/>
  <c r="Z1352"/>
  <c r="W1352"/>
  <c r="X1352"/>
  <c r="S1352"/>
  <c r="R1352"/>
  <c r="Q1352"/>
  <c r="AA1351"/>
  <c r="Z1351"/>
  <c r="W1351"/>
  <c r="X1351"/>
  <c r="S1351"/>
  <c r="R1351"/>
  <c r="Q1351"/>
  <c r="AA1350"/>
  <c r="Z1350"/>
  <c r="W1350"/>
  <c r="X1350"/>
  <c r="S1350"/>
  <c r="R1350"/>
  <c r="Q1350"/>
  <c r="AA1349"/>
  <c r="Z1349"/>
  <c r="W1349"/>
  <c r="X1349"/>
  <c r="S1349"/>
  <c r="R1349"/>
  <c r="Q1349"/>
  <c r="AA1348"/>
  <c r="Z1348"/>
  <c r="W1348"/>
  <c r="Y1348"/>
  <c r="S1348"/>
  <c r="R1348"/>
  <c r="Q1348"/>
  <c r="AA1347"/>
  <c r="Z1347"/>
  <c r="W1347"/>
  <c r="Y1347"/>
  <c r="S1347"/>
  <c r="R1347"/>
  <c r="Q1347"/>
  <c r="AA1346"/>
  <c r="Z1346"/>
  <c r="W1346"/>
  <c r="Y1346"/>
  <c r="S1346"/>
  <c r="R1346"/>
  <c r="Q1346"/>
  <c r="AA1345"/>
  <c r="Z1345"/>
  <c r="W1345"/>
  <c r="Y1345"/>
  <c r="S1345"/>
  <c r="R1345"/>
  <c r="Q1345"/>
  <c r="AA1344"/>
  <c r="Z1344"/>
  <c r="W1344"/>
  <c r="Y1344"/>
  <c r="S1344"/>
  <c r="R1344"/>
  <c r="Q1344"/>
  <c r="AA1343"/>
  <c r="Z1343"/>
  <c r="W1343"/>
  <c r="Y1343"/>
  <c r="S1343"/>
  <c r="R1343"/>
  <c r="Q1343"/>
  <c r="AA1342"/>
  <c r="Z1342"/>
  <c r="W1342"/>
  <c r="Y1342"/>
  <c r="S1342"/>
  <c r="R1342"/>
  <c r="Q1342"/>
  <c r="AA1341"/>
  <c r="Z1341"/>
  <c r="W1341"/>
  <c r="Y1341"/>
  <c r="S1341"/>
  <c r="R1341"/>
  <c r="Q1341"/>
  <c r="AA1340"/>
  <c r="Z1340"/>
  <c r="W1340"/>
  <c r="Y1340"/>
  <c r="S1340"/>
  <c r="R1340"/>
  <c r="Q1340"/>
  <c r="AA1339"/>
  <c r="Z1339"/>
  <c r="W1339"/>
  <c r="Y1339"/>
  <c r="S1339"/>
  <c r="R1339"/>
  <c r="Q1339"/>
  <c r="AA1338"/>
  <c r="Z1338"/>
  <c r="W1338"/>
  <c r="Y1338"/>
  <c r="S1338"/>
  <c r="R1338"/>
  <c r="Q1338"/>
  <c r="AA1337"/>
  <c r="Z1337"/>
  <c r="W1337"/>
  <c r="Y1337"/>
  <c r="S1337"/>
  <c r="R1337"/>
  <c r="Q1337"/>
  <c r="AA1336"/>
  <c r="Z1336"/>
  <c r="W1336"/>
  <c r="Y1336"/>
  <c r="S1336"/>
  <c r="R1336"/>
  <c r="Q1336"/>
  <c r="AA1335"/>
  <c r="Z1335"/>
  <c r="W1335"/>
  <c r="Y1335"/>
  <c r="S1335"/>
  <c r="R1335"/>
  <c r="Q1335"/>
  <c r="AA1334"/>
  <c r="Z1334"/>
  <c r="W1334"/>
  <c r="Y1334"/>
  <c r="S1334"/>
  <c r="R1334"/>
  <c r="Q1334"/>
  <c r="AA1333"/>
  <c r="Z1333"/>
  <c r="W1333"/>
  <c r="Y1333"/>
  <c r="S1333"/>
  <c r="R1333"/>
  <c r="Q1333"/>
  <c r="AA1332"/>
  <c r="Z1332"/>
  <c r="W1332"/>
  <c r="Y1332"/>
  <c r="S1332"/>
  <c r="R1332"/>
  <c r="Q1332"/>
  <c r="AA1331"/>
  <c r="Z1331"/>
  <c r="W1331"/>
  <c r="Y1331"/>
  <c r="S1331"/>
  <c r="R1331"/>
  <c r="Q1331"/>
  <c r="AA1330"/>
  <c r="Z1330"/>
  <c r="W1330"/>
  <c r="Y1330"/>
  <c r="S1330"/>
  <c r="R1330"/>
  <c r="Q1330"/>
  <c r="AA1329"/>
  <c r="Z1329"/>
  <c r="W1329"/>
  <c r="Y1329"/>
  <c r="S1329"/>
  <c r="R1329"/>
  <c r="Q1329"/>
  <c r="AA1328"/>
  <c r="Z1328"/>
  <c r="W1328"/>
  <c r="Y1328"/>
  <c r="S1328"/>
  <c r="R1328"/>
  <c r="AA1327"/>
  <c r="Z1327"/>
  <c r="W1327"/>
  <c r="Y1327"/>
  <c r="S1327"/>
  <c r="R1327"/>
  <c r="AA1326"/>
  <c r="Z1326"/>
  <c r="W1326"/>
  <c r="Y1326"/>
  <c r="S1326"/>
  <c r="R1326"/>
  <c r="Q1326"/>
  <c r="AA1325"/>
  <c r="Z1325"/>
  <c r="W1325"/>
  <c r="Y1325"/>
  <c r="S1325"/>
  <c r="R1325"/>
  <c r="Q1325"/>
  <c r="AA1324"/>
  <c r="Z1324"/>
  <c r="W1324"/>
  <c r="Y1324"/>
  <c r="S1324"/>
  <c r="R1324"/>
  <c r="Q1324"/>
  <c r="AA1323"/>
  <c r="Z1323"/>
  <c r="W1323"/>
  <c r="Y1323"/>
  <c r="S1323"/>
  <c r="R1323"/>
  <c r="Q1323"/>
  <c r="AA1322"/>
  <c r="Z1322"/>
  <c r="W1322"/>
  <c r="Y1322"/>
  <c r="S1322"/>
  <c r="R1322"/>
  <c r="Q1322"/>
  <c r="AA1321"/>
  <c r="Z1321"/>
  <c r="W1321"/>
  <c r="Y1321"/>
  <c r="S1321"/>
  <c r="R1321"/>
  <c r="Q1321"/>
  <c r="AA1320"/>
  <c r="Z1320"/>
  <c r="W1320"/>
  <c r="Y1320"/>
  <c r="S1320"/>
  <c r="R1320"/>
  <c r="Q1320"/>
  <c r="AA1319"/>
  <c r="Z1319"/>
  <c r="W1319"/>
  <c r="Y1319"/>
  <c r="S1319"/>
  <c r="R1319"/>
  <c r="Q1319"/>
  <c r="AA1318"/>
  <c r="Z1318"/>
  <c r="W1318"/>
  <c r="Y1318"/>
  <c r="S1318"/>
  <c r="R1318"/>
  <c r="Q1318"/>
  <c r="AA1317"/>
  <c r="Z1317"/>
  <c r="W1317"/>
  <c r="Y1317"/>
  <c r="S1317"/>
  <c r="R1317"/>
  <c r="Q1317"/>
  <c r="AA1316"/>
  <c r="Z1316"/>
  <c r="W1316"/>
  <c r="Y1316"/>
  <c r="S1316"/>
  <c r="R1316"/>
  <c r="Q1316"/>
  <c r="AA1315"/>
  <c r="Z1315"/>
  <c r="W1315"/>
  <c r="Y1315"/>
  <c r="S1315"/>
  <c r="R1315"/>
  <c r="Q1315"/>
  <c r="AA1314"/>
  <c r="Z1314"/>
  <c r="W1314"/>
  <c r="Y1314"/>
  <c r="S1314"/>
  <c r="R1314"/>
  <c r="Q1314"/>
  <c r="AA1313"/>
  <c r="Z1313"/>
  <c r="W1313"/>
  <c r="Y1313"/>
  <c r="S1313"/>
  <c r="R1313"/>
  <c r="Q1313"/>
  <c r="AA1312"/>
  <c r="Z1312"/>
  <c r="W1312"/>
  <c r="Y1312"/>
  <c r="S1312"/>
  <c r="R1312"/>
  <c r="Q1312"/>
  <c r="AA1311"/>
  <c r="Z1311"/>
  <c r="W1311"/>
  <c r="Y1311"/>
  <c r="S1311"/>
  <c r="R1311"/>
  <c r="Q1311"/>
  <c r="AA1310"/>
  <c r="Z1310"/>
  <c r="W1310"/>
  <c r="Y1310"/>
  <c r="S1310"/>
  <c r="R1310"/>
  <c r="Q1310"/>
  <c r="AA1309"/>
  <c r="Z1309"/>
  <c r="W1309"/>
  <c r="Y1309"/>
  <c r="S1309"/>
  <c r="R1309"/>
  <c r="Q1309"/>
  <c r="AA1308"/>
  <c r="Z1308"/>
  <c r="W1308"/>
  <c r="Y1308"/>
  <c r="S1308"/>
  <c r="R1308"/>
  <c r="Q1308"/>
  <c r="AA1307"/>
  <c r="Z1307"/>
  <c r="W1307"/>
  <c r="Y1307"/>
  <c r="S1307"/>
  <c r="R1307"/>
  <c r="Q1307"/>
  <c r="AA1306"/>
  <c r="Z1306"/>
  <c r="W1306"/>
  <c r="Y1306"/>
  <c r="S1306"/>
  <c r="R1306"/>
  <c r="Q1306"/>
  <c r="AA1305"/>
  <c r="Z1305"/>
  <c r="W1305"/>
  <c r="Y1305"/>
  <c r="S1305"/>
  <c r="R1305"/>
  <c r="Q1305"/>
  <c r="AA1304"/>
  <c r="Z1304"/>
  <c r="W1304"/>
  <c r="Y1304"/>
  <c r="S1304"/>
  <c r="R1304"/>
  <c r="Q1304"/>
  <c r="AA1303"/>
  <c r="Z1303"/>
  <c r="W1303"/>
  <c r="Y1303"/>
  <c r="S1303"/>
  <c r="R1303"/>
  <c r="Q1303"/>
  <c r="AA1302"/>
  <c r="Z1302"/>
  <c r="W1302"/>
  <c r="Y1302"/>
  <c r="S1302"/>
  <c r="R1302"/>
  <c r="Q1302"/>
  <c r="AA1301"/>
  <c r="Z1301"/>
  <c r="W1301"/>
  <c r="Y1301"/>
  <c r="S1301"/>
  <c r="R1301"/>
  <c r="Q1301"/>
  <c r="AA1300"/>
  <c r="Z1300"/>
  <c r="W1300"/>
  <c r="Y1300"/>
  <c r="S1300"/>
  <c r="R1300"/>
  <c r="Q1300"/>
  <c r="AA1299"/>
  <c r="Z1299"/>
  <c r="W1299"/>
  <c r="Y1299"/>
  <c r="S1299"/>
  <c r="R1299"/>
  <c r="Q1299"/>
  <c r="AA1298"/>
  <c r="Z1298"/>
  <c r="W1298"/>
  <c r="Y1298"/>
  <c r="S1298"/>
  <c r="R1298"/>
  <c r="Q1298"/>
  <c r="AA1297"/>
  <c r="Z1297"/>
  <c r="W1297"/>
  <c r="Y1297"/>
  <c r="S1297"/>
  <c r="R1297"/>
  <c r="Q1297"/>
  <c r="AA1296"/>
  <c r="Z1296"/>
  <c r="W1296"/>
  <c r="Y1296"/>
  <c r="S1296"/>
  <c r="R1296"/>
  <c r="Q1296"/>
  <c r="AA1295"/>
  <c r="Z1295"/>
  <c r="W1295"/>
  <c r="Y1295"/>
  <c r="S1295"/>
  <c r="R1295"/>
  <c r="Q1295"/>
  <c r="AA1294"/>
  <c r="Z1294"/>
  <c r="W1294"/>
  <c r="Y1294"/>
  <c r="S1294"/>
  <c r="R1294"/>
  <c r="Q1294"/>
  <c r="AA1293"/>
  <c r="Z1293"/>
  <c r="W1293"/>
  <c r="Y1293"/>
  <c r="S1293"/>
  <c r="R1293"/>
  <c r="Q1293"/>
  <c r="AA1292"/>
  <c r="Z1292"/>
  <c r="W1292"/>
  <c r="Y1292"/>
  <c r="S1292"/>
  <c r="R1292"/>
  <c r="Q1292"/>
  <c r="AA1291"/>
  <c r="Z1291"/>
  <c r="W1291"/>
  <c r="Y1291"/>
  <c r="S1291"/>
  <c r="R1291"/>
  <c r="Q1291"/>
  <c r="AA1290"/>
  <c r="Z1290"/>
  <c r="W1290"/>
  <c r="Y1290"/>
  <c r="S1290"/>
  <c r="R1290"/>
  <c r="Q1290"/>
  <c r="AA1289"/>
  <c r="Z1289"/>
  <c r="W1289"/>
  <c r="Y1289"/>
  <c r="S1289"/>
  <c r="R1289"/>
  <c r="Q1289"/>
  <c r="AA1288"/>
  <c r="Z1288"/>
  <c r="W1288"/>
  <c r="Y1288"/>
  <c r="S1288"/>
  <c r="R1288"/>
  <c r="Q1288"/>
  <c r="AA1287"/>
  <c r="Z1287"/>
  <c r="W1287"/>
  <c r="Y1287"/>
  <c r="S1287"/>
  <c r="R1287"/>
  <c r="Q1287"/>
  <c r="AA1286"/>
  <c r="Z1286"/>
  <c r="W1286"/>
  <c r="Y1286"/>
  <c r="S1286"/>
  <c r="R1286"/>
  <c r="Q1286"/>
  <c r="AA1285"/>
  <c r="Z1285"/>
  <c r="W1285"/>
  <c r="Y1285"/>
  <c r="S1285"/>
  <c r="R1285"/>
  <c r="Q1285"/>
  <c r="AA1284"/>
  <c r="Z1284"/>
  <c r="W1284"/>
  <c r="Y1284"/>
  <c r="S1284"/>
  <c r="R1284"/>
  <c r="Q1284"/>
  <c r="AA1283"/>
  <c r="Z1283"/>
  <c r="W1283"/>
  <c r="Y1283"/>
  <c r="S1283"/>
  <c r="R1283"/>
  <c r="Q1283"/>
  <c r="AA1282"/>
  <c r="Z1282"/>
  <c r="W1282"/>
  <c r="Y1282"/>
  <c r="S1282"/>
  <c r="R1282"/>
  <c r="Q1282"/>
  <c r="AA1281"/>
  <c r="Z1281"/>
  <c r="W1281"/>
  <c r="Y1281"/>
  <c r="S1281"/>
  <c r="R1281"/>
  <c r="Q1281"/>
  <c r="AA1280"/>
  <c r="Z1280"/>
  <c r="W1280"/>
  <c r="Y1280"/>
  <c r="S1280"/>
  <c r="R1280"/>
  <c r="Q1280"/>
  <c r="AA1279"/>
  <c r="Z1279"/>
  <c r="W1279"/>
  <c r="Y1279"/>
  <c r="S1279"/>
  <c r="R1279"/>
  <c r="Q1279"/>
  <c r="AA1278"/>
  <c r="Z1278"/>
  <c r="W1278"/>
  <c r="Y1278"/>
  <c r="S1278"/>
  <c r="R1278"/>
  <c r="Q1278"/>
  <c r="AA1277"/>
  <c r="Z1277"/>
  <c r="W1277"/>
  <c r="Y1277"/>
  <c r="S1277"/>
  <c r="R1277"/>
  <c r="Q1277"/>
  <c r="AA1276"/>
  <c r="Z1276"/>
  <c r="W1276"/>
  <c r="Y1276"/>
  <c r="S1276"/>
  <c r="R1276"/>
  <c r="Q1276"/>
  <c r="AA1275"/>
  <c r="Z1275"/>
  <c r="W1275"/>
  <c r="Y1275"/>
  <c r="S1275"/>
  <c r="R1275"/>
  <c r="Q1275"/>
  <c r="AA1274"/>
  <c r="Z1274"/>
  <c r="W1274"/>
  <c r="Y1274"/>
  <c r="S1274"/>
  <c r="R1274"/>
  <c r="Q1274"/>
  <c r="AA1273"/>
  <c r="Z1273"/>
  <c r="W1273"/>
  <c r="Y1273"/>
  <c r="S1273"/>
  <c r="R1273"/>
  <c r="Q1273"/>
  <c r="AA1272"/>
  <c r="Z1272"/>
  <c r="W1272"/>
  <c r="Y1272"/>
  <c r="S1272"/>
  <c r="R1272"/>
  <c r="Q1272"/>
  <c r="AA1271"/>
  <c r="Z1271"/>
  <c r="W1271"/>
  <c r="Y1271"/>
  <c r="S1271"/>
  <c r="R1271"/>
  <c r="AA1270"/>
  <c r="Z1270"/>
  <c r="W1270"/>
  <c r="Y1270"/>
  <c r="S1270"/>
  <c r="I86" i="10" s="1"/>
  <c r="R1270" i="7"/>
  <c r="H86" i="10" s="1"/>
  <c r="L86" s="1"/>
  <c r="AA1269" i="7"/>
  <c r="Z1269"/>
  <c r="W1269"/>
  <c r="Y1269"/>
  <c r="S1269"/>
  <c r="R1269"/>
  <c r="Q1269"/>
  <c r="AA1268"/>
  <c r="Z1268"/>
  <c r="W1268"/>
  <c r="Y1268"/>
  <c r="S1268"/>
  <c r="R1268"/>
  <c r="Q1268"/>
  <c r="AA1267"/>
  <c r="Z1267"/>
  <c r="W1267"/>
  <c r="Y1267"/>
  <c r="S1267"/>
  <c r="R1267"/>
  <c r="Q1267"/>
  <c r="AA1266"/>
  <c r="Z1266"/>
  <c r="W1266"/>
  <c r="Y1266"/>
  <c r="S1266"/>
  <c r="R1266"/>
  <c r="Q1266"/>
  <c r="AA1265"/>
  <c r="Z1265"/>
  <c r="W1265"/>
  <c r="Y1265"/>
  <c r="S1265"/>
  <c r="R1265"/>
  <c r="Q1265"/>
  <c r="AA1264"/>
  <c r="Z1264"/>
  <c r="W1264"/>
  <c r="Y1264"/>
  <c r="S1264"/>
  <c r="R1264"/>
  <c r="Q1264"/>
  <c r="AA1263"/>
  <c r="Z1263"/>
  <c r="W1263"/>
  <c r="Y1263"/>
  <c r="S1263"/>
  <c r="R1263"/>
  <c r="Q1263"/>
  <c r="AA1262"/>
  <c r="Z1262"/>
  <c r="W1262"/>
  <c r="Y1262"/>
  <c r="S1262"/>
  <c r="R1262"/>
  <c r="Q1262"/>
  <c r="AA1261"/>
  <c r="Z1261"/>
  <c r="W1261"/>
  <c r="Y1261"/>
  <c r="S1261"/>
  <c r="R1261"/>
  <c r="Q1261"/>
  <c r="AA1260"/>
  <c r="Z1260"/>
  <c r="W1260"/>
  <c r="Y1260"/>
  <c r="S1260"/>
  <c r="R1260"/>
  <c r="AA1259"/>
  <c r="Z1259"/>
  <c r="W1259"/>
  <c r="Y1259"/>
  <c r="S1259"/>
  <c r="R1259"/>
  <c r="Q1259"/>
  <c r="AA1258"/>
  <c r="Z1258"/>
  <c r="W1258"/>
  <c r="Y1258"/>
  <c r="S1258"/>
  <c r="R1258"/>
  <c r="Q1258"/>
  <c r="AA1257"/>
  <c r="Z1257"/>
  <c r="W1257"/>
  <c r="Y1257"/>
  <c r="S1257"/>
  <c r="R1257"/>
  <c r="Q1257"/>
  <c r="AA1256"/>
  <c r="Z1256"/>
  <c r="W1256"/>
  <c r="Y1256"/>
  <c r="S1256"/>
  <c r="R1256"/>
  <c r="Q1256"/>
  <c r="AA1255"/>
  <c r="Z1255"/>
  <c r="W1255"/>
  <c r="Y1255"/>
  <c r="S1255"/>
  <c r="R1255"/>
  <c r="Q1255"/>
  <c r="AA1254"/>
  <c r="Z1254"/>
  <c r="W1254"/>
  <c r="Y1254"/>
  <c r="S1254"/>
  <c r="R1254"/>
  <c r="Q1254"/>
  <c r="AA1253"/>
  <c r="Z1253"/>
  <c r="W1253"/>
  <c r="Y1253"/>
  <c r="S1253"/>
  <c r="R1253"/>
  <c r="Q1253"/>
  <c r="AA1252"/>
  <c r="Z1252"/>
  <c r="W1252"/>
  <c r="Y1252"/>
  <c r="S1252"/>
  <c r="R1252"/>
  <c r="Q1252"/>
  <c r="AA1251"/>
  <c r="Z1251"/>
  <c r="W1251"/>
  <c r="Y1251"/>
  <c r="S1251"/>
  <c r="R1251"/>
  <c r="Q1251"/>
  <c r="AA1250"/>
  <c r="Z1250"/>
  <c r="W1250"/>
  <c r="Y1250"/>
  <c r="S1250"/>
  <c r="R1250"/>
  <c r="Q1250"/>
  <c r="AA1249"/>
  <c r="Z1249"/>
  <c r="W1249"/>
  <c r="Y1249"/>
  <c r="S1249"/>
  <c r="R1249"/>
  <c r="Q1249"/>
  <c r="AA1248"/>
  <c r="Z1248"/>
  <c r="W1248"/>
  <c r="Y1248"/>
  <c r="S1248"/>
  <c r="R1248"/>
  <c r="AA1247"/>
  <c r="Z1247"/>
  <c r="W1247"/>
  <c r="Y1247"/>
  <c r="S1247"/>
  <c r="R1247"/>
  <c r="Q1247"/>
  <c r="AA1246"/>
  <c r="Z1246"/>
  <c r="W1246"/>
  <c r="Y1246"/>
  <c r="S1246"/>
  <c r="R1246"/>
  <c r="Q1246"/>
  <c r="AA1245"/>
  <c r="Z1245"/>
  <c r="W1245"/>
  <c r="Y1245"/>
  <c r="S1245"/>
  <c r="R1245"/>
  <c r="Q1245"/>
  <c r="AA1244"/>
  <c r="Z1244"/>
  <c r="W1244"/>
  <c r="Y1244"/>
  <c r="S1244"/>
  <c r="R1244"/>
  <c r="Q1244"/>
  <c r="AA1243"/>
  <c r="Z1243"/>
  <c r="W1243"/>
  <c r="Y1243"/>
  <c r="S1243"/>
  <c r="R1243"/>
  <c r="Q1243"/>
  <c r="AA1242"/>
  <c r="Z1242"/>
  <c r="W1242"/>
  <c r="Y1242"/>
  <c r="S1242"/>
  <c r="R1242"/>
  <c r="Q1242"/>
  <c r="AA1241"/>
  <c r="Z1241"/>
  <c r="W1241"/>
  <c r="Y1241"/>
  <c r="S1241"/>
  <c r="R1241"/>
  <c r="Q1241"/>
  <c r="AA1240"/>
  <c r="Z1240"/>
  <c r="W1240"/>
  <c r="Y1240"/>
  <c r="S1240"/>
  <c r="R1240"/>
  <c r="Q1240"/>
  <c r="AA1239"/>
  <c r="Z1239"/>
  <c r="W1239"/>
  <c r="Y1239"/>
  <c r="S1239"/>
  <c r="R1239"/>
  <c r="Q1239"/>
  <c r="AA1238"/>
  <c r="Z1238"/>
  <c r="W1238"/>
  <c r="Y1238"/>
  <c r="S1238"/>
  <c r="R1238"/>
  <c r="Q1238"/>
  <c r="AA1237"/>
  <c r="Z1237"/>
  <c r="W1237"/>
  <c r="Y1237"/>
  <c r="S1237"/>
  <c r="R1237"/>
  <c r="Q1237"/>
  <c r="AA1236"/>
  <c r="Z1236"/>
  <c r="W1236"/>
  <c r="Y1236"/>
  <c r="S1236"/>
  <c r="R1236"/>
  <c r="Q1236"/>
  <c r="AA1235"/>
  <c r="Z1235"/>
  <c r="W1235"/>
  <c r="Y1235"/>
  <c r="S1235"/>
  <c r="R1235"/>
  <c r="Q1235"/>
  <c r="AA1234"/>
  <c r="Z1234"/>
  <c r="W1234"/>
  <c r="Y1234"/>
  <c r="S1234"/>
  <c r="R1234"/>
  <c r="Q1234"/>
  <c r="AA1233"/>
  <c r="Z1233"/>
  <c r="W1233"/>
  <c r="Y1233"/>
  <c r="S1233"/>
  <c r="R1233"/>
  <c r="Q1233"/>
  <c r="AA1232"/>
  <c r="Z1232"/>
  <c r="W1232"/>
  <c r="Y1232"/>
  <c r="S1232"/>
  <c r="R1232"/>
  <c r="Q1232"/>
  <c r="AA1231"/>
  <c r="Z1231"/>
  <c r="W1231"/>
  <c r="Y1231"/>
  <c r="S1231"/>
  <c r="R1231"/>
  <c r="Q1231"/>
  <c r="AA1230"/>
  <c r="Z1230"/>
  <c r="W1230"/>
  <c r="Y1230"/>
  <c r="S1230"/>
  <c r="R1230"/>
  <c r="Q1230"/>
  <c r="AA1229"/>
  <c r="Z1229"/>
  <c r="W1229"/>
  <c r="Y1229"/>
  <c r="S1229"/>
  <c r="R1229"/>
  <c r="Q1229"/>
  <c r="AA1228"/>
  <c r="Z1228"/>
  <c r="W1228"/>
  <c r="Y1228"/>
  <c r="S1228"/>
  <c r="R1228"/>
  <c r="Q1228"/>
  <c r="AA1227"/>
  <c r="Z1227"/>
  <c r="W1227"/>
  <c r="Y1227"/>
  <c r="S1227"/>
  <c r="R1227"/>
  <c r="Q1227"/>
  <c r="AA1226"/>
  <c r="Z1226"/>
  <c r="W1226"/>
  <c r="Y1226"/>
  <c r="S1226"/>
  <c r="R1226"/>
  <c r="Q1226"/>
  <c r="AA1225"/>
  <c r="Z1225"/>
  <c r="W1225"/>
  <c r="Y1225"/>
  <c r="S1225"/>
  <c r="R1225"/>
  <c r="Q1225"/>
  <c r="AA1224"/>
  <c r="Z1224"/>
  <c r="W1224"/>
  <c r="Y1224"/>
  <c r="S1224"/>
  <c r="R1224"/>
  <c r="Q1224"/>
  <c r="AA1223"/>
  <c r="Z1223"/>
  <c r="W1223"/>
  <c r="Y1223"/>
  <c r="S1223"/>
  <c r="R1223"/>
  <c r="Q1223"/>
  <c r="AA1222"/>
  <c r="Z1222"/>
  <c r="W1222"/>
  <c r="Y1222"/>
  <c r="S1222"/>
  <c r="R1222"/>
  <c r="Q1222"/>
  <c r="AA1221"/>
  <c r="Z1221"/>
  <c r="W1221"/>
  <c r="Y1221"/>
  <c r="S1221"/>
  <c r="R1221"/>
  <c r="Q1221"/>
  <c r="AA1220"/>
  <c r="Z1220"/>
  <c r="W1220"/>
  <c r="Y1220"/>
  <c r="S1220"/>
  <c r="R1220"/>
  <c r="Q1220"/>
  <c r="AA1219"/>
  <c r="Z1219"/>
  <c r="W1219"/>
  <c r="Y1219"/>
  <c r="S1219"/>
  <c r="R1219"/>
  <c r="Q1219"/>
  <c r="AA1218"/>
  <c r="Z1218"/>
  <c r="W1218"/>
  <c r="Y1218"/>
  <c r="S1218"/>
  <c r="R1218"/>
  <c r="Q1218"/>
  <c r="AA1217"/>
  <c r="Z1217"/>
  <c r="W1217"/>
  <c r="Y1217"/>
  <c r="S1217"/>
  <c r="R1217"/>
  <c r="Q1217"/>
  <c r="AA1216"/>
  <c r="Z1216"/>
  <c r="W1216"/>
  <c r="Y1216"/>
  <c r="S1216"/>
  <c r="R1216"/>
  <c r="Q1216"/>
  <c r="AA1215"/>
  <c r="Z1215"/>
  <c r="W1215"/>
  <c r="Y1215"/>
  <c r="S1215"/>
  <c r="R1215"/>
  <c r="Q1215"/>
  <c r="AA1214"/>
  <c r="Z1214"/>
  <c r="W1214"/>
  <c r="Y1214"/>
  <c r="S1214"/>
  <c r="R1214"/>
  <c r="Q1214"/>
  <c r="AA1213"/>
  <c r="Z1213"/>
  <c r="W1213"/>
  <c r="Y1213"/>
  <c r="S1213"/>
  <c r="R1213"/>
  <c r="Q1213"/>
  <c r="AA1212"/>
  <c r="Z1212"/>
  <c r="W1212"/>
  <c r="Y1212"/>
  <c r="S1212"/>
  <c r="R1212"/>
  <c r="Q1212"/>
  <c r="AA1211"/>
  <c r="Z1211"/>
  <c r="W1211"/>
  <c r="Y1211"/>
  <c r="S1211"/>
  <c r="R1211"/>
  <c r="Q1211"/>
  <c r="AA1210"/>
  <c r="Z1210"/>
  <c r="W1210"/>
  <c r="Y1210"/>
  <c r="S1210"/>
  <c r="R1210"/>
  <c r="Q1210"/>
  <c r="AA1209"/>
  <c r="Z1209"/>
  <c r="W1209"/>
  <c r="Y1209"/>
  <c r="S1209"/>
  <c r="R1209"/>
  <c r="AA1208"/>
  <c r="Z1208"/>
  <c r="W1208"/>
  <c r="Y1208"/>
  <c r="S1208"/>
  <c r="R1208"/>
  <c r="AA1207"/>
  <c r="Z1207"/>
  <c r="W1207"/>
  <c r="Y1207"/>
  <c r="S1207"/>
  <c r="R1207"/>
  <c r="AA1206"/>
  <c r="Z1206"/>
  <c r="W1206"/>
  <c r="Y1206"/>
  <c r="S1206"/>
  <c r="I85" i="10" s="1"/>
  <c r="R1206" i="7"/>
  <c r="H85" i="10" s="1"/>
  <c r="L85" s="1"/>
  <c r="AA1205" i="7"/>
  <c r="Z1205"/>
  <c r="W1205"/>
  <c r="Y1205"/>
  <c r="S1205"/>
  <c r="R1205"/>
  <c r="Q1205"/>
  <c r="AA1204"/>
  <c r="Z1204"/>
  <c r="W1204"/>
  <c r="Y1204"/>
  <c r="S1204"/>
  <c r="R1204"/>
  <c r="Q1204"/>
  <c r="AA1203"/>
  <c r="Z1203"/>
  <c r="W1203"/>
  <c r="Y1203"/>
  <c r="S1203"/>
  <c r="R1203"/>
  <c r="Q1203"/>
  <c r="AA1202"/>
  <c r="Z1202"/>
  <c r="W1202"/>
  <c r="Y1202"/>
  <c r="S1202"/>
  <c r="R1202"/>
  <c r="Q1202"/>
  <c r="AA1201"/>
  <c r="Z1201"/>
  <c r="W1201"/>
  <c r="Y1201"/>
  <c r="S1201"/>
  <c r="R1201"/>
  <c r="Q1201"/>
  <c r="AA1200"/>
  <c r="Z1200"/>
  <c r="W1200"/>
  <c r="Y1200"/>
  <c r="S1200"/>
  <c r="R1200"/>
  <c r="Q1200"/>
  <c r="AA1199"/>
  <c r="Z1199"/>
  <c r="W1199"/>
  <c r="Y1199"/>
  <c r="S1199"/>
  <c r="R1199"/>
  <c r="Q1199"/>
  <c r="AA1198"/>
  <c r="Z1198"/>
  <c r="W1198"/>
  <c r="Y1198"/>
  <c r="S1198"/>
  <c r="R1198"/>
  <c r="Q1198"/>
  <c r="AA1197"/>
  <c r="Z1197"/>
  <c r="W1197"/>
  <c r="Y1197"/>
  <c r="S1197"/>
  <c r="R1197"/>
  <c r="Q1197"/>
  <c r="AA1196"/>
  <c r="Z1196"/>
  <c r="W1196"/>
  <c r="Y1196"/>
  <c r="S1196"/>
  <c r="R1196"/>
  <c r="Q1196"/>
  <c r="AA1195"/>
  <c r="Z1195"/>
  <c r="W1195"/>
  <c r="Y1195"/>
  <c r="S1195"/>
  <c r="R1195"/>
  <c r="Q1195"/>
  <c r="AA1194"/>
  <c r="Z1194"/>
  <c r="W1194"/>
  <c r="Y1194"/>
  <c r="S1194"/>
  <c r="R1194"/>
  <c r="Q1194"/>
  <c r="AA1193"/>
  <c r="Z1193"/>
  <c r="W1193"/>
  <c r="Y1193"/>
  <c r="S1193"/>
  <c r="R1193"/>
  <c r="Q1193"/>
  <c r="AA1192"/>
  <c r="Z1192"/>
  <c r="W1192"/>
  <c r="Y1192"/>
  <c r="S1192"/>
  <c r="R1192"/>
  <c r="Q1192"/>
  <c r="AA1191"/>
  <c r="Z1191"/>
  <c r="W1191"/>
  <c r="Y1191"/>
  <c r="S1191"/>
  <c r="R1191"/>
  <c r="Q1191"/>
  <c r="AA1190"/>
  <c r="Z1190"/>
  <c r="W1190"/>
  <c r="Y1190"/>
  <c r="S1190"/>
  <c r="R1190"/>
  <c r="Q1190"/>
  <c r="AA1189"/>
  <c r="Z1189"/>
  <c r="W1189"/>
  <c r="Y1189"/>
  <c r="S1189"/>
  <c r="R1189"/>
  <c r="Q1189"/>
  <c r="AA1188"/>
  <c r="Z1188"/>
  <c r="W1188"/>
  <c r="Y1188"/>
  <c r="S1188"/>
  <c r="R1188"/>
  <c r="Q1188"/>
  <c r="AA1187"/>
  <c r="Z1187"/>
  <c r="W1187"/>
  <c r="Y1187"/>
  <c r="S1187"/>
  <c r="R1187"/>
  <c r="Q1187"/>
  <c r="AA1186"/>
  <c r="Z1186"/>
  <c r="W1186"/>
  <c r="Y1186"/>
  <c r="S1186"/>
  <c r="R1186"/>
  <c r="Q1186"/>
  <c r="AA1185"/>
  <c r="Z1185"/>
  <c r="W1185"/>
  <c r="Y1185"/>
  <c r="S1185"/>
  <c r="R1185"/>
  <c r="Q1185"/>
  <c r="AA1184"/>
  <c r="Z1184"/>
  <c r="W1184"/>
  <c r="Y1184"/>
  <c r="S1184"/>
  <c r="R1184"/>
  <c r="Q1184"/>
  <c r="AA1183"/>
  <c r="Z1183"/>
  <c r="W1183"/>
  <c r="Y1183"/>
  <c r="S1183"/>
  <c r="R1183"/>
  <c r="Q1183"/>
  <c r="AA1182"/>
  <c r="Z1182"/>
  <c r="W1182"/>
  <c r="Y1182"/>
  <c r="S1182"/>
  <c r="R1182"/>
  <c r="Q1182"/>
  <c r="AA1181"/>
  <c r="Z1181"/>
  <c r="W1181"/>
  <c r="Y1181"/>
  <c r="S1181"/>
  <c r="R1181"/>
  <c r="Q1181"/>
  <c r="AA1180"/>
  <c r="Z1180"/>
  <c r="W1180"/>
  <c r="Y1180"/>
  <c r="S1180"/>
  <c r="R1180"/>
  <c r="Q1180"/>
  <c r="AA1179"/>
  <c r="Z1179"/>
  <c r="W1179"/>
  <c r="Y1179"/>
  <c r="S1179"/>
  <c r="R1179"/>
  <c r="Q1179"/>
  <c r="AA1178"/>
  <c r="Z1178"/>
  <c r="W1178"/>
  <c r="Y1178"/>
  <c r="S1178"/>
  <c r="R1178"/>
  <c r="Q1178"/>
  <c r="AA1177"/>
  <c r="Z1177"/>
  <c r="W1177"/>
  <c r="Y1177"/>
  <c r="S1177"/>
  <c r="R1177"/>
  <c r="Q1177"/>
  <c r="AA1176"/>
  <c r="Z1176"/>
  <c r="W1176"/>
  <c r="Y1176"/>
  <c r="S1176"/>
  <c r="R1176"/>
  <c r="Q1176"/>
  <c r="AA1175"/>
  <c r="Z1175"/>
  <c r="W1175"/>
  <c r="Y1175"/>
  <c r="S1175"/>
  <c r="R1175"/>
  <c r="Q1175"/>
  <c r="AA1174"/>
  <c r="Z1174"/>
  <c r="W1174"/>
  <c r="Y1174"/>
  <c r="S1174"/>
  <c r="R1174"/>
  <c r="Q1174"/>
  <c r="AA1173"/>
  <c r="Z1173"/>
  <c r="W1173"/>
  <c r="Y1173"/>
  <c r="S1173"/>
  <c r="R1173"/>
  <c r="Q1173"/>
  <c r="AA1172"/>
  <c r="Z1172"/>
  <c r="W1172"/>
  <c r="Y1172"/>
  <c r="S1172"/>
  <c r="R1172"/>
  <c r="Q1172"/>
  <c r="AA1171"/>
  <c r="Z1171"/>
  <c r="W1171"/>
  <c r="Y1171"/>
  <c r="S1171"/>
  <c r="R1171"/>
  <c r="Q1171"/>
  <c r="AA1170"/>
  <c r="Z1170"/>
  <c r="W1170"/>
  <c r="Y1170"/>
  <c r="S1170"/>
  <c r="R1170"/>
  <c r="Q1170"/>
  <c r="AA1169"/>
  <c r="Z1169"/>
  <c r="W1169"/>
  <c r="Y1169"/>
  <c r="S1169"/>
  <c r="R1169"/>
  <c r="Q1169"/>
  <c r="AA1168"/>
  <c r="Z1168"/>
  <c r="W1168"/>
  <c r="Y1168"/>
  <c r="S1168"/>
  <c r="R1168"/>
  <c r="Q1168"/>
  <c r="AA1167"/>
  <c r="Z1167"/>
  <c r="W1167"/>
  <c r="Y1167"/>
  <c r="S1167"/>
  <c r="R1167"/>
  <c r="Q1167"/>
  <c r="AA1166"/>
  <c r="Z1166"/>
  <c r="W1166"/>
  <c r="Y1166"/>
  <c r="S1166"/>
  <c r="R1166"/>
  <c r="Q1166"/>
  <c r="AA1165"/>
  <c r="Z1165"/>
  <c r="W1165"/>
  <c r="Y1165"/>
  <c r="S1165"/>
  <c r="R1165"/>
  <c r="Q1165"/>
  <c r="AA1164"/>
  <c r="Z1164"/>
  <c r="W1164"/>
  <c r="Y1164"/>
  <c r="S1164"/>
  <c r="R1164"/>
  <c r="Q1164"/>
  <c r="AA1163"/>
  <c r="Z1163"/>
  <c r="W1163"/>
  <c r="Y1163"/>
  <c r="S1163"/>
  <c r="R1163"/>
  <c r="Q1163"/>
  <c r="AA1162"/>
  <c r="Z1162"/>
  <c r="W1162"/>
  <c r="Y1162"/>
  <c r="S1162"/>
  <c r="R1162"/>
  <c r="Q1162"/>
  <c r="AA1161"/>
  <c r="Z1161"/>
  <c r="W1161"/>
  <c r="Y1161"/>
  <c r="S1161"/>
  <c r="R1161"/>
  <c r="Q1161"/>
  <c r="AA1160"/>
  <c r="Z1160"/>
  <c r="W1160"/>
  <c r="Y1160"/>
  <c r="S1160"/>
  <c r="R1160"/>
  <c r="Q1160"/>
  <c r="AA1159"/>
  <c r="Z1159"/>
  <c r="W1159"/>
  <c r="Y1159"/>
  <c r="S1159"/>
  <c r="R1159"/>
  <c r="Q1159"/>
  <c r="AA1158"/>
  <c r="Z1158"/>
  <c r="W1158"/>
  <c r="Y1158"/>
  <c r="S1158"/>
  <c r="R1158"/>
  <c r="Q1158"/>
  <c r="AA1157"/>
  <c r="Z1157"/>
  <c r="W1157"/>
  <c r="Y1157"/>
  <c r="S1157"/>
  <c r="R1157"/>
  <c r="Q1157"/>
  <c r="AA1156"/>
  <c r="Z1156"/>
  <c r="W1156"/>
  <c r="Y1156"/>
  <c r="S1156"/>
  <c r="R1156"/>
  <c r="Q1156"/>
  <c r="AA1155"/>
  <c r="Z1155"/>
  <c r="W1155"/>
  <c r="Y1155"/>
  <c r="S1155"/>
  <c r="R1155"/>
  <c r="Q1155"/>
  <c r="AA1154"/>
  <c r="Z1154"/>
  <c r="W1154"/>
  <c r="Y1154"/>
  <c r="S1154"/>
  <c r="R1154"/>
  <c r="Q1154"/>
  <c r="AA1153"/>
  <c r="Z1153"/>
  <c r="W1153"/>
  <c r="Y1153"/>
  <c r="S1153"/>
  <c r="R1153"/>
  <c r="Q1153"/>
  <c r="AA1152"/>
  <c r="Z1152"/>
  <c r="W1152"/>
  <c r="Y1152"/>
  <c r="S1152"/>
  <c r="R1152"/>
  <c r="Q1152"/>
  <c r="AA1151"/>
  <c r="Z1151"/>
  <c r="W1151"/>
  <c r="Y1151"/>
  <c r="S1151"/>
  <c r="R1151"/>
  <c r="Q1151"/>
  <c r="AA1150"/>
  <c r="Z1150"/>
  <c r="W1150"/>
  <c r="Y1150"/>
  <c r="S1150"/>
  <c r="R1150"/>
  <c r="Q1150"/>
  <c r="AA1149"/>
  <c r="Z1149"/>
  <c r="W1149"/>
  <c r="Y1149"/>
  <c r="S1149"/>
  <c r="R1149"/>
  <c r="Q1149"/>
  <c r="AA1148"/>
  <c r="Z1148"/>
  <c r="W1148"/>
  <c r="Y1148"/>
  <c r="S1148"/>
  <c r="R1148"/>
  <c r="Q1148"/>
  <c r="AA1147"/>
  <c r="Z1147"/>
  <c r="W1147"/>
  <c r="Y1147"/>
  <c r="S1147"/>
  <c r="R1147"/>
  <c r="Q1147"/>
  <c r="AA1146"/>
  <c r="Z1146"/>
  <c r="W1146"/>
  <c r="Y1146"/>
  <c r="S1146"/>
  <c r="R1146"/>
  <c r="Q1146"/>
  <c r="AA1145"/>
  <c r="Z1145"/>
  <c r="W1145"/>
  <c r="Y1145"/>
  <c r="S1145"/>
  <c r="R1145"/>
  <c r="Q1145"/>
  <c r="AA1144"/>
  <c r="Z1144"/>
  <c r="W1144"/>
  <c r="Y1144"/>
  <c r="S1144"/>
  <c r="R1144"/>
  <c r="Q1144"/>
  <c r="AA1143"/>
  <c r="Z1143"/>
  <c r="W1143"/>
  <c r="Y1143"/>
  <c r="S1143"/>
  <c r="R1143"/>
  <c r="Q1143"/>
  <c r="AA1142"/>
  <c r="Z1142"/>
  <c r="W1142"/>
  <c r="Y1142"/>
  <c r="S1142"/>
  <c r="R1142"/>
  <c r="Q1142"/>
  <c r="AA1141"/>
  <c r="Z1141"/>
  <c r="W1141"/>
  <c r="Y1141"/>
  <c r="S1141"/>
  <c r="R1141"/>
  <c r="Q1141"/>
  <c r="AA1140"/>
  <c r="Z1140"/>
  <c r="W1140"/>
  <c r="Y1140"/>
  <c r="S1140"/>
  <c r="R1140"/>
  <c r="Q1140"/>
  <c r="AA1139"/>
  <c r="Z1139"/>
  <c r="W1139"/>
  <c r="Y1139"/>
  <c r="S1139"/>
  <c r="R1139"/>
  <c r="Q1139"/>
  <c r="AA1138"/>
  <c r="Z1138"/>
  <c r="W1138"/>
  <c r="Y1138"/>
  <c r="S1138"/>
  <c r="R1138"/>
  <c r="Q1138"/>
  <c r="AA1137"/>
  <c r="Z1137"/>
  <c r="W1137"/>
  <c r="Y1137"/>
  <c r="S1137"/>
  <c r="R1137"/>
  <c r="Q1137"/>
  <c r="AA1136"/>
  <c r="Z1136"/>
  <c r="W1136"/>
  <c r="Y1136"/>
  <c r="S1136"/>
  <c r="R1136"/>
  <c r="Q1136"/>
  <c r="AA1135"/>
  <c r="Z1135"/>
  <c r="W1135"/>
  <c r="Y1135"/>
  <c r="S1135"/>
  <c r="R1135"/>
  <c r="Q1135"/>
  <c r="AA1134"/>
  <c r="Z1134"/>
  <c r="W1134"/>
  <c r="Y1134"/>
  <c r="S1134"/>
  <c r="R1134"/>
  <c r="Q1134"/>
  <c r="AA1133"/>
  <c r="Z1133"/>
  <c r="W1133"/>
  <c r="Y1133"/>
  <c r="S1133"/>
  <c r="R1133"/>
  <c r="Q1133"/>
  <c r="AA1132"/>
  <c r="Z1132"/>
  <c r="W1132"/>
  <c r="Y1132"/>
  <c r="S1132"/>
  <c r="R1132"/>
  <c r="Q1132"/>
  <c r="AA1131"/>
  <c r="Z1131"/>
  <c r="W1131"/>
  <c r="Y1131"/>
  <c r="S1131"/>
  <c r="R1131"/>
  <c r="Q1131"/>
  <c r="AA1130"/>
  <c r="Z1130"/>
  <c r="W1130"/>
  <c r="Y1130"/>
  <c r="S1130"/>
  <c r="R1130"/>
  <c r="Q1130"/>
  <c r="AA1129"/>
  <c r="Z1129"/>
  <c r="W1129"/>
  <c r="Y1129"/>
  <c r="S1129"/>
  <c r="R1129"/>
  <c r="AA1128"/>
  <c r="Z1128"/>
  <c r="W1128"/>
  <c r="Y1128"/>
  <c r="S1128"/>
  <c r="R1128"/>
  <c r="AA1127"/>
  <c r="Z1127"/>
  <c r="W1127"/>
  <c r="Y1127"/>
  <c r="S1127"/>
  <c r="R1127"/>
  <c r="Q1127"/>
  <c r="AA1126"/>
  <c r="Z1126"/>
  <c r="W1126"/>
  <c r="Y1126"/>
  <c r="S1126"/>
  <c r="R1126"/>
  <c r="Q1126"/>
  <c r="AA1125"/>
  <c r="Z1125"/>
  <c r="W1125"/>
  <c r="Y1125"/>
  <c r="S1125"/>
  <c r="R1125"/>
  <c r="Q1125"/>
  <c r="AA1124"/>
  <c r="Z1124"/>
  <c r="W1124"/>
  <c r="Y1124"/>
  <c r="S1124"/>
  <c r="R1124"/>
  <c r="Q1124"/>
  <c r="AA1123"/>
  <c r="Z1123"/>
  <c r="W1123"/>
  <c r="Y1123"/>
  <c r="S1123"/>
  <c r="R1123"/>
  <c r="Q1123"/>
  <c r="AA1122"/>
  <c r="Z1122"/>
  <c r="W1122"/>
  <c r="Y1122"/>
  <c r="S1122"/>
  <c r="R1122"/>
  <c r="Q1122"/>
  <c r="AA1121"/>
  <c r="Z1121"/>
  <c r="W1121"/>
  <c r="Y1121"/>
  <c r="S1121"/>
  <c r="R1121"/>
  <c r="AA1120"/>
  <c r="Z1120"/>
  <c r="W1120"/>
  <c r="Y1120"/>
  <c r="S1120"/>
  <c r="R1120"/>
  <c r="Q1120"/>
  <c r="AA1119"/>
  <c r="Z1119"/>
  <c r="W1119"/>
  <c r="Y1119"/>
  <c r="S1119"/>
  <c r="I88" i="10" s="1"/>
  <c r="R1119" i="7"/>
  <c r="H88" i="10" s="1"/>
  <c r="L88" s="1"/>
  <c r="AA1118" i="7"/>
  <c r="Z1118"/>
  <c r="W1118"/>
  <c r="Y1118"/>
  <c r="S1118"/>
  <c r="R1118"/>
  <c r="AA1117"/>
  <c r="Z1117"/>
  <c r="W1117"/>
  <c r="Y1117"/>
  <c r="S1117"/>
  <c r="R1117"/>
  <c r="Q1117"/>
  <c r="AA1116"/>
  <c r="Z1116"/>
  <c r="W1116"/>
  <c r="Y1116"/>
  <c r="S1116"/>
  <c r="R1116"/>
  <c r="Q1116"/>
  <c r="AA1115"/>
  <c r="Z1115"/>
  <c r="W1115"/>
  <c r="Y1115"/>
  <c r="S1115"/>
  <c r="R1115"/>
  <c r="Q1115"/>
  <c r="AA1114"/>
  <c r="Z1114"/>
  <c r="W1114"/>
  <c r="Y1114"/>
  <c r="S1114"/>
  <c r="R1114"/>
  <c r="Q1114"/>
  <c r="AA1113"/>
  <c r="Z1113"/>
  <c r="W1113"/>
  <c r="Y1113"/>
  <c r="S1113"/>
  <c r="R1113"/>
  <c r="Q1113"/>
  <c r="AA1112"/>
  <c r="Z1112"/>
  <c r="W1112"/>
  <c r="Y1112"/>
  <c r="S1112"/>
  <c r="R1112"/>
  <c r="AA1111"/>
  <c r="Z1111"/>
  <c r="W1111"/>
  <c r="Y1111"/>
  <c r="S1111"/>
  <c r="R1111"/>
  <c r="Q1111"/>
  <c r="AA1110"/>
  <c r="Z1110"/>
  <c r="W1110"/>
  <c r="Y1110"/>
  <c r="S1110"/>
  <c r="R1110"/>
  <c r="Q1110"/>
  <c r="AA1109"/>
  <c r="Z1109"/>
  <c r="W1109"/>
  <c r="Y1109"/>
  <c r="S1109"/>
  <c r="R1109"/>
  <c r="Q1109"/>
  <c r="AA1108"/>
  <c r="Z1108"/>
  <c r="W1108"/>
  <c r="Y1108"/>
  <c r="S1108"/>
  <c r="R1108"/>
  <c r="Q1108"/>
  <c r="AA1107"/>
  <c r="Z1107"/>
  <c r="W1107"/>
  <c r="Y1107"/>
  <c r="S1107"/>
  <c r="R1107"/>
  <c r="Q1107"/>
  <c r="AA1106"/>
  <c r="Z1106"/>
  <c r="W1106"/>
  <c r="Y1106"/>
  <c r="S1106"/>
  <c r="R1106"/>
  <c r="Q1106"/>
  <c r="AA1105"/>
  <c r="Z1105"/>
  <c r="W1105"/>
  <c r="Y1105"/>
  <c r="S1105"/>
  <c r="R1105"/>
  <c r="Q1105"/>
  <c r="AA1104"/>
  <c r="Z1104"/>
  <c r="W1104"/>
  <c r="Y1104"/>
  <c r="S1104"/>
  <c r="R1104"/>
  <c r="Q1104"/>
  <c r="AA1103"/>
  <c r="Z1103"/>
  <c r="W1103"/>
  <c r="Y1103"/>
  <c r="S1103"/>
  <c r="R1103"/>
  <c r="Q1103"/>
  <c r="AA1102"/>
  <c r="Z1102"/>
  <c r="W1102"/>
  <c r="Y1102"/>
  <c r="S1102"/>
  <c r="R1102"/>
  <c r="Q1102"/>
  <c r="AA1101"/>
  <c r="Z1101"/>
  <c r="W1101"/>
  <c r="Y1101"/>
  <c r="S1101"/>
  <c r="R1101"/>
  <c r="Q1101"/>
  <c r="AA1100"/>
  <c r="Z1100"/>
  <c r="W1100"/>
  <c r="Y1100"/>
  <c r="S1100"/>
  <c r="R1100"/>
  <c r="Q1100"/>
  <c r="AA1099"/>
  <c r="Z1099"/>
  <c r="W1099"/>
  <c r="Y1099"/>
  <c r="S1099"/>
  <c r="R1099"/>
  <c r="Q1099"/>
  <c r="AA1098"/>
  <c r="Z1098"/>
  <c r="W1098"/>
  <c r="Y1098"/>
  <c r="S1098"/>
  <c r="R1098"/>
  <c r="Q1098"/>
  <c r="AA1097"/>
  <c r="Z1097"/>
  <c r="W1097"/>
  <c r="Y1097"/>
  <c r="S1097"/>
  <c r="R1097"/>
  <c r="Q1097"/>
  <c r="AA1096"/>
  <c r="Z1096"/>
  <c r="W1096"/>
  <c r="Y1096"/>
  <c r="S1096"/>
  <c r="R1096"/>
  <c r="Q1096"/>
  <c r="AA1095"/>
  <c r="Z1095"/>
  <c r="W1095"/>
  <c r="Y1095"/>
  <c r="S1095"/>
  <c r="R1095"/>
  <c r="Q1095"/>
  <c r="AA1094"/>
  <c r="Z1094"/>
  <c r="W1094"/>
  <c r="Y1094"/>
  <c r="S1094"/>
  <c r="R1094"/>
  <c r="Q1094"/>
  <c r="AA1093"/>
  <c r="Z1093"/>
  <c r="W1093"/>
  <c r="Y1093"/>
  <c r="S1093"/>
  <c r="R1093"/>
  <c r="Q1093"/>
  <c r="AA1092"/>
  <c r="Z1092"/>
  <c r="W1092"/>
  <c r="Y1092"/>
  <c r="S1092"/>
  <c r="R1092"/>
  <c r="Q1092"/>
  <c r="AA1091"/>
  <c r="Z1091"/>
  <c r="W1091"/>
  <c r="Y1091"/>
  <c r="S1091"/>
  <c r="R1091"/>
  <c r="Q1091"/>
  <c r="AA1090"/>
  <c r="Z1090"/>
  <c r="W1090"/>
  <c r="Y1090"/>
  <c r="S1090"/>
  <c r="R1090"/>
  <c r="AA1089"/>
  <c r="Z1089"/>
  <c r="W1089"/>
  <c r="Y1089"/>
  <c r="S1089"/>
  <c r="R1089"/>
  <c r="Q1089"/>
  <c r="AA1088"/>
  <c r="Z1088"/>
  <c r="W1088"/>
  <c r="Y1088"/>
  <c r="S1088"/>
  <c r="R1088"/>
  <c r="Q1088"/>
  <c r="AA1087"/>
  <c r="Z1087"/>
  <c r="W1087"/>
  <c r="Y1087"/>
  <c r="S1087"/>
  <c r="R1087"/>
  <c r="Q1087"/>
  <c r="AA1086"/>
  <c r="Z1086"/>
  <c r="W1086"/>
  <c r="Y1086"/>
  <c r="S1086"/>
  <c r="R1086"/>
  <c r="Q1086"/>
  <c r="AA1085"/>
  <c r="Z1085"/>
  <c r="W1085"/>
  <c r="Y1085"/>
  <c r="S1085"/>
  <c r="R1085"/>
  <c r="Q1085"/>
  <c r="AA1084"/>
  <c r="Z1084"/>
  <c r="W1084"/>
  <c r="Y1084"/>
  <c r="S1084"/>
  <c r="R1084"/>
  <c r="Q1084"/>
  <c r="AA1083"/>
  <c r="Z1083"/>
  <c r="W1083"/>
  <c r="Y1083"/>
  <c r="S1083"/>
  <c r="R1083"/>
  <c r="Q1083"/>
  <c r="AA1082"/>
  <c r="Z1082"/>
  <c r="W1082"/>
  <c r="Y1082"/>
  <c r="S1082"/>
  <c r="R1082"/>
  <c r="Q1082"/>
  <c r="AA1081"/>
  <c r="Z1081"/>
  <c r="W1081"/>
  <c r="Y1081"/>
  <c r="S1081"/>
  <c r="R1081"/>
  <c r="Q1081"/>
  <c r="AA1080"/>
  <c r="Z1080"/>
  <c r="W1080"/>
  <c r="Y1080"/>
  <c r="S1080"/>
  <c r="R1080"/>
  <c r="AA1079"/>
  <c r="Z1079"/>
  <c r="W1079"/>
  <c r="Y1079"/>
  <c r="S1079"/>
  <c r="R1079"/>
  <c r="Q1079"/>
  <c r="AA1078"/>
  <c r="Z1078"/>
  <c r="W1078"/>
  <c r="Y1078"/>
  <c r="S1078"/>
  <c r="R1078"/>
  <c r="Q1078"/>
  <c r="AA1077"/>
  <c r="Z1077"/>
  <c r="W1077"/>
  <c r="Y1077"/>
  <c r="S1077"/>
  <c r="R1077"/>
  <c r="Q1077"/>
  <c r="AA1076"/>
  <c r="Z1076"/>
  <c r="W1076"/>
  <c r="Y1076"/>
  <c r="S1076"/>
  <c r="R1076"/>
  <c r="Q1076"/>
  <c r="AA1075"/>
  <c r="Z1075"/>
  <c r="W1075"/>
  <c r="Y1075"/>
  <c r="S1075"/>
  <c r="R1075"/>
  <c r="Q1075"/>
  <c r="AA1074"/>
  <c r="Z1074"/>
  <c r="W1074"/>
  <c r="Y1074"/>
  <c r="S1074"/>
  <c r="R1074"/>
  <c r="Q1074"/>
  <c r="AA1073"/>
  <c r="Z1073"/>
  <c r="W1073"/>
  <c r="Y1073"/>
  <c r="S1073"/>
  <c r="R1073"/>
  <c r="Q1073"/>
  <c r="AA1072"/>
  <c r="Z1072"/>
  <c r="W1072"/>
  <c r="Y1072"/>
  <c r="S1072"/>
  <c r="R1072"/>
  <c r="Q1072"/>
  <c r="AA1071"/>
  <c r="Z1071"/>
  <c r="W1071"/>
  <c r="Y1071"/>
  <c r="S1071"/>
  <c r="R1071"/>
  <c r="Q1071"/>
  <c r="AA1070"/>
  <c r="Z1070"/>
  <c r="W1070"/>
  <c r="Y1070"/>
  <c r="S1070"/>
  <c r="R1070"/>
  <c r="Q1070"/>
  <c r="AA1069"/>
  <c r="Z1069"/>
  <c r="W1069"/>
  <c r="Y1069"/>
  <c r="S1069"/>
  <c r="R1069"/>
  <c r="Q1069"/>
  <c r="AA1068"/>
  <c r="Z1068"/>
  <c r="W1068"/>
  <c r="Y1068"/>
  <c r="S1068"/>
  <c r="R1068"/>
  <c r="Q1068"/>
  <c r="AA1067"/>
  <c r="Z1067"/>
  <c r="W1067"/>
  <c r="Y1067"/>
  <c r="S1067"/>
  <c r="R1067"/>
  <c r="Q1067"/>
  <c r="AA1066"/>
  <c r="Z1066"/>
  <c r="W1066"/>
  <c r="Y1066"/>
  <c r="S1066"/>
  <c r="R1066"/>
  <c r="Q1066"/>
  <c r="AA1065"/>
  <c r="Z1065"/>
  <c r="W1065"/>
  <c r="Y1065"/>
  <c r="S1065"/>
  <c r="R1065"/>
  <c r="Q1065"/>
  <c r="AA1064"/>
  <c r="Z1064"/>
  <c r="W1064"/>
  <c r="Y1064"/>
  <c r="S1064"/>
  <c r="R1064"/>
  <c r="Q1064"/>
  <c r="AA1063"/>
  <c r="Z1063"/>
  <c r="W1063"/>
  <c r="Y1063"/>
  <c r="S1063"/>
  <c r="R1063"/>
  <c r="Q1063"/>
  <c r="AA1062"/>
  <c r="Z1062"/>
  <c r="W1062"/>
  <c r="Y1062"/>
  <c r="S1062"/>
  <c r="R1062"/>
  <c r="Q1062"/>
  <c r="AA1061"/>
  <c r="Z1061"/>
  <c r="W1061"/>
  <c r="Y1061"/>
  <c r="S1061"/>
  <c r="R1061"/>
  <c r="Q1061"/>
  <c r="AA1060"/>
  <c r="Z1060"/>
  <c r="W1060"/>
  <c r="Y1060"/>
  <c r="S1060"/>
  <c r="R1060"/>
  <c r="Q1060"/>
  <c r="AA1059"/>
  <c r="Z1059"/>
  <c r="W1059"/>
  <c r="Y1059"/>
  <c r="S1059"/>
  <c r="R1059"/>
  <c r="Q1059"/>
  <c r="AA1058"/>
  <c r="Z1058"/>
  <c r="W1058"/>
  <c r="Y1058"/>
  <c r="S1058"/>
  <c r="R1058"/>
  <c r="Q1058"/>
  <c r="AA1057"/>
  <c r="Z1057"/>
  <c r="W1057"/>
  <c r="Y1057"/>
  <c r="S1057"/>
  <c r="R1057"/>
  <c r="Q1057"/>
  <c r="AA1056"/>
  <c r="Z1056"/>
  <c r="W1056"/>
  <c r="Y1056"/>
  <c r="S1056"/>
  <c r="R1056"/>
  <c r="Q1056"/>
  <c r="AA1055"/>
  <c r="Z1055"/>
  <c r="W1055"/>
  <c r="Y1055"/>
  <c r="S1055"/>
  <c r="R1055"/>
  <c r="Q1055"/>
  <c r="AA1054"/>
  <c r="Z1054"/>
  <c r="W1054"/>
  <c r="Y1054"/>
  <c r="S1054"/>
  <c r="R1054"/>
  <c r="AA1053"/>
  <c r="Z1053"/>
  <c r="W1053"/>
  <c r="Y1053"/>
  <c r="S1053"/>
  <c r="R1053"/>
  <c r="Q1053"/>
  <c r="AA1052"/>
  <c r="Z1052"/>
  <c r="W1052"/>
  <c r="Y1052"/>
  <c r="S1052"/>
  <c r="R1052"/>
  <c r="Q1052"/>
  <c r="AA1051"/>
  <c r="Z1051"/>
  <c r="W1051"/>
  <c r="Y1051"/>
  <c r="S1051"/>
  <c r="R1051"/>
  <c r="Q1051"/>
  <c r="AA1050"/>
  <c r="Z1050"/>
  <c r="W1050"/>
  <c r="Y1050"/>
  <c r="S1050"/>
  <c r="R1050"/>
  <c r="Q1050"/>
  <c r="AA1049"/>
  <c r="Z1049"/>
  <c r="W1049"/>
  <c r="Y1049"/>
  <c r="S1049"/>
  <c r="R1049"/>
  <c r="Q1049"/>
  <c r="AA1048"/>
  <c r="Z1048"/>
  <c r="W1048"/>
  <c r="Y1048"/>
  <c r="S1048"/>
  <c r="R1048"/>
  <c r="Q1048"/>
  <c r="AA1047"/>
  <c r="Z1047"/>
  <c r="W1047"/>
  <c r="Y1047"/>
  <c r="S1047"/>
  <c r="R1047"/>
  <c r="Q1047"/>
  <c r="AA1046"/>
  <c r="Z1046"/>
  <c r="W1046"/>
  <c r="Y1046"/>
  <c r="S1046"/>
  <c r="R1046"/>
  <c r="Q1046"/>
  <c r="AA1045"/>
  <c r="Z1045"/>
  <c r="W1045"/>
  <c r="Y1045"/>
  <c r="S1045"/>
  <c r="R1045"/>
  <c r="Q1045"/>
  <c r="AA1044"/>
  <c r="Z1044"/>
  <c r="W1044"/>
  <c r="Y1044"/>
  <c r="S1044"/>
  <c r="R1044"/>
  <c r="AA1043"/>
  <c r="Z1043"/>
  <c r="W1043"/>
  <c r="Y1043"/>
  <c r="S1043"/>
  <c r="R1043"/>
  <c r="Q1043"/>
  <c r="AA1042"/>
  <c r="Z1042"/>
  <c r="W1042"/>
  <c r="Y1042"/>
  <c r="S1042"/>
  <c r="R1042"/>
  <c r="Q1042"/>
  <c r="AA1041"/>
  <c r="Z1041"/>
  <c r="W1041"/>
  <c r="Y1041"/>
  <c r="S1041"/>
  <c r="R1041"/>
  <c r="Q1041"/>
  <c r="AA1040"/>
  <c r="Z1040"/>
  <c r="W1040"/>
  <c r="Y1040"/>
  <c r="S1040"/>
  <c r="R1040"/>
  <c r="Q1040"/>
  <c r="AA1039"/>
  <c r="Z1039"/>
  <c r="W1039"/>
  <c r="Y1039"/>
  <c r="S1039"/>
  <c r="R1039"/>
  <c r="Q1039"/>
  <c r="AA1038"/>
  <c r="Z1038"/>
  <c r="W1038"/>
  <c r="Y1038"/>
  <c r="S1038"/>
  <c r="R1038"/>
  <c r="Q1038"/>
  <c r="AA1037"/>
  <c r="Z1037"/>
  <c r="W1037"/>
  <c r="Y1037"/>
  <c r="S1037"/>
  <c r="R1037"/>
  <c r="Q1037"/>
  <c r="AA1036"/>
  <c r="Z1036"/>
  <c r="W1036"/>
  <c r="Y1036"/>
  <c r="S1036"/>
  <c r="R1036"/>
  <c r="Q1036"/>
  <c r="AA1035"/>
  <c r="Z1035"/>
  <c r="W1035"/>
  <c r="Y1035"/>
  <c r="S1035"/>
  <c r="R1035"/>
  <c r="AA1034"/>
  <c r="Z1034"/>
  <c r="W1034"/>
  <c r="Y1034"/>
  <c r="S1034"/>
  <c r="R1034"/>
  <c r="Q1034"/>
  <c r="AA1033"/>
  <c r="Z1033"/>
  <c r="W1033"/>
  <c r="Y1033"/>
  <c r="S1033"/>
  <c r="R1033"/>
  <c r="Q1033"/>
  <c r="AA1032"/>
  <c r="Z1032"/>
  <c r="W1032"/>
  <c r="Y1032"/>
  <c r="S1032"/>
  <c r="R1032"/>
  <c r="Q1032"/>
  <c r="AA1031"/>
  <c r="Z1031"/>
  <c r="W1031"/>
  <c r="Y1031"/>
  <c r="S1031"/>
  <c r="R1031"/>
  <c r="Q1031"/>
  <c r="AA1030"/>
  <c r="Z1030"/>
  <c r="W1030"/>
  <c r="Y1030"/>
  <c r="S1030"/>
  <c r="R1030"/>
  <c r="Q1030"/>
  <c r="AA1029"/>
  <c r="Z1029"/>
  <c r="W1029"/>
  <c r="Y1029"/>
  <c r="S1029"/>
  <c r="R1029"/>
  <c r="Q1029"/>
  <c r="AA1028"/>
  <c r="Z1028"/>
  <c r="W1028"/>
  <c r="Y1028"/>
  <c r="S1028"/>
  <c r="R1028"/>
  <c r="Q1028"/>
  <c r="AA1027"/>
  <c r="Z1027"/>
  <c r="W1027"/>
  <c r="Y1027"/>
  <c r="S1027"/>
  <c r="R1027"/>
  <c r="Q1027"/>
  <c r="AA1026"/>
  <c r="Z1026"/>
  <c r="W1026"/>
  <c r="Y1026"/>
  <c r="S1026"/>
  <c r="R1026"/>
  <c r="Q1026"/>
  <c r="AA1025"/>
  <c r="Z1025"/>
  <c r="W1025"/>
  <c r="Y1025"/>
  <c r="S1025"/>
  <c r="R1025"/>
  <c r="Q1025"/>
  <c r="AA1024"/>
  <c r="Z1024"/>
  <c r="W1024"/>
  <c r="Y1024"/>
  <c r="S1024"/>
  <c r="R1024"/>
  <c r="AA1023"/>
  <c r="Z1023"/>
  <c r="W1023"/>
  <c r="Y1023"/>
  <c r="S1023"/>
  <c r="R1023"/>
  <c r="AA1022"/>
  <c r="Z1022"/>
  <c r="W1022"/>
  <c r="Y1022"/>
  <c r="S1022"/>
  <c r="R1022"/>
  <c r="Q1022"/>
  <c r="AA1021"/>
  <c r="Z1021"/>
  <c r="W1021"/>
  <c r="Y1021"/>
  <c r="S1021"/>
  <c r="R1021"/>
  <c r="Q1021"/>
  <c r="AA1020"/>
  <c r="Z1020"/>
  <c r="W1020"/>
  <c r="Y1020"/>
  <c r="S1020"/>
  <c r="R1020"/>
  <c r="Q1020"/>
  <c r="AA1019"/>
  <c r="Z1019"/>
  <c r="W1019"/>
  <c r="Y1019"/>
  <c r="S1019"/>
  <c r="R1019"/>
  <c r="AA1018"/>
  <c r="Z1018"/>
  <c r="W1018"/>
  <c r="Y1018"/>
  <c r="S1018"/>
  <c r="R1018"/>
  <c r="Q1018"/>
  <c r="AA1017"/>
  <c r="Z1017"/>
  <c r="W1017"/>
  <c r="Y1017"/>
  <c r="S1017"/>
  <c r="R1017"/>
  <c r="Q1017"/>
  <c r="AA1016"/>
  <c r="Z1016"/>
  <c r="W1016"/>
  <c r="Y1016"/>
  <c r="S1016"/>
  <c r="R1016"/>
  <c r="Q1016"/>
  <c r="AA1015"/>
  <c r="Z1015"/>
  <c r="W1015"/>
  <c r="Y1015"/>
  <c r="S1015"/>
  <c r="R1015"/>
  <c r="Q1015"/>
  <c r="AA1014"/>
  <c r="Z1014"/>
  <c r="W1014"/>
  <c r="Y1014"/>
  <c r="S1014"/>
  <c r="R1014"/>
  <c r="Q1014"/>
  <c r="AA1013"/>
  <c r="Z1013"/>
  <c r="W1013"/>
  <c r="Y1013"/>
  <c r="S1013"/>
  <c r="R1013"/>
  <c r="AA1012"/>
  <c r="Z1012"/>
  <c r="W1012"/>
  <c r="Y1012"/>
  <c r="S1012"/>
  <c r="R1012"/>
  <c r="Q1012"/>
  <c r="AA1011"/>
  <c r="Z1011"/>
  <c r="W1011"/>
  <c r="Y1011"/>
  <c r="S1011"/>
  <c r="R1011"/>
  <c r="Q1011"/>
  <c r="AA1010"/>
  <c r="Z1010"/>
  <c r="W1010"/>
  <c r="Y1010"/>
  <c r="S1010"/>
  <c r="R1010"/>
  <c r="Q1010"/>
  <c r="AA1009"/>
  <c r="Z1009"/>
  <c r="W1009"/>
  <c r="Y1009"/>
  <c r="S1009"/>
  <c r="R1009"/>
  <c r="Q1009"/>
  <c r="AA1008"/>
  <c r="Z1008"/>
  <c r="W1008"/>
  <c r="Y1008"/>
  <c r="S1008"/>
  <c r="R1008"/>
  <c r="Q1008"/>
  <c r="AA1007"/>
  <c r="Z1007"/>
  <c r="W1007"/>
  <c r="Y1007"/>
  <c r="S1007"/>
  <c r="R1007"/>
  <c r="Q1007"/>
  <c r="AA1006"/>
  <c r="Z1006"/>
  <c r="W1006"/>
  <c r="Y1006"/>
  <c r="S1006"/>
  <c r="R1006"/>
  <c r="Q1006"/>
  <c r="AA1005"/>
  <c r="Z1005"/>
  <c r="W1005"/>
  <c r="Y1005"/>
  <c r="S1005"/>
  <c r="R1005"/>
  <c r="Q1005"/>
  <c r="AA1004"/>
  <c r="Z1004"/>
  <c r="W1004"/>
  <c r="Y1004"/>
  <c r="S1004"/>
  <c r="R1004"/>
  <c r="Q1004"/>
  <c r="AA1003"/>
  <c r="Z1003"/>
  <c r="W1003"/>
  <c r="Y1003"/>
  <c r="S1003"/>
  <c r="R1003"/>
  <c r="Q1003"/>
  <c r="AA1002"/>
  <c r="Z1002"/>
  <c r="W1002"/>
  <c r="Y1002"/>
  <c r="S1002"/>
  <c r="R1002"/>
  <c r="Q1002"/>
  <c r="AA1001"/>
  <c r="Z1001"/>
  <c r="W1001"/>
  <c r="Y1001"/>
  <c r="S1001"/>
  <c r="R1001"/>
  <c r="Q1001"/>
  <c r="AA1000"/>
  <c r="Z1000"/>
  <c r="W1000"/>
  <c r="Y1000"/>
  <c r="S1000"/>
  <c r="R1000"/>
  <c r="Q1000"/>
  <c r="AA999"/>
  <c r="Z999"/>
  <c r="W999"/>
  <c r="Y999"/>
  <c r="S999"/>
  <c r="R999"/>
  <c r="Q999"/>
  <c r="AA998"/>
  <c r="Z998"/>
  <c r="W998"/>
  <c r="Y998"/>
  <c r="S998"/>
  <c r="R998"/>
  <c r="Q998"/>
  <c r="AA997"/>
  <c r="Z997"/>
  <c r="W997"/>
  <c r="Y997"/>
  <c r="S997"/>
  <c r="R997"/>
  <c r="Q997"/>
  <c r="AA996"/>
  <c r="Z996"/>
  <c r="W996"/>
  <c r="Y996"/>
  <c r="S996"/>
  <c r="R996"/>
  <c r="Q996"/>
  <c r="AA995"/>
  <c r="Z995"/>
  <c r="W995"/>
  <c r="Y995"/>
  <c r="S995"/>
  <c r="R995"/>
  <c r="Q995"/>
  <c r="AA994"/>
  <c r="Z994"/>
  <c r="W994"/>
  <c r="Y994"/>
  <c r="S994"/>
  <c r="R994"/>
  <c r="Q994"/>
  <c r="AA993"/>
  <c r="Z993"/>
  <c r="W993"/>
  <c r="Y993"/>
  <c r="S993"/>
  <c r="R993"/>
  <c r="Q993"/>
  <c r="AA992"/>
  <c r="Z992"/>
  <c r="W992"/>
  <c r="Y992"/>
  <c r="S992"/>
  <c r="R992"/>
  <c r="Q992"/>
  <c r="AA991"/>
  <c r="Z991"/>
  <c r="W991"/>
  <c r="Y991"/>
  <c r="S991"/>
  <c r="R991"/>
  <c r="AA990"/>
  <c r="Z990"/>
  <c r="W990"/>
  <c r="Y990"/>
  <c r="S990"/>
  <c r="R990"/>
  <c r="Q990"/>
  <c r="AA989"/>
  <c r="Z989"/>
  <c r="W989"/>
  <c r="Y989"/>
  <c r="S989"/>
  <c r="R989"/>
  <c r="Q989"/>
  <c r="AA988"/>
  <c r="Z988"/>
  <c r="W988"/>
  <c r="Y988"/>
  <c r="S988"/>
  <c r="R988"/>
  <c r="AA987"/>
  <c r="Z987"/>
  <c r="W987"/>
  <c r="Y987"/>
  <c r="S987"/>
  <c r="R987"/>
  <c r="Q987"/>
  <c r="AA986"/>
  <c r="Z986"/>
  <c r="W986"/>
  <c r="Y986"/>
  <c r="S986"/>
  <c r="R986"/>
  <c r="Q986"/>
  <c r="AA985"/>
  <c r="Z985"/>
  <c r="W985"/>
  <c r="Y985"/>
  <c r="S985"/>
  <c r="R985"/>
  <c r="Q985"/>
  <c r="AA984"/>
  <c r="Z984"/>
  <c r="W984"/>
  <c r="Y984"/>
  <c r="S984"/>
  <c r="R984"/>
  <c r="Q984"/>
  <c r="AA983"/>
  <c r="Z983"/>
  <c r="W983"/>
  <c r="Y983"/>
  <c r="S983"/>
  <c r="R983"/>
  <c r="Q983"/>
  <c r="AA982"/>
  <c r="Z982"/>
  <c r="W982"/>
  <c r="Y982"/>
  <c r="S982"/>
  <c r="R982"/>
  <c r="Q982"/>
  <c r="AA981"/>
  <c r="Z981"/>
  <c r="W981"/>
  <c r="Y981"/>
  <c r="S981"/>
  <c r="R981"/>
  <c r="Q981"/>
  <c r="AA980"/>
  <c r="Z980"/>
  <c r="W980"/>
  <c r="Y980"/>
  <c r="S980"/>
  <c r="R980"/>
  <c r="AA979"/>
  <c r="Z979"/>
  <c r="W979"/>
  <c r="Y979"/>
  <c r="S979"/>
  <c r="R979"/>
  <c r="Q979"/>
  <c r="AA978"/>
  <c r="Z978"/>
  <c r="W978"/>
  <c r="Y978"/>
  <c r="S978"/>
  <c r="R978"/>
  <c r="Q978"/>
  <c r="AA977"/>
  <c r="Z977"/>
  <c r="W977"/>
  <c r="Y977"/>
  <c r="S977"/>
  <c r="R977"/>
  <c r="Q977"/>
  <c r="AA976"/>
  <c r="Z976"/>
  <c r="W976"/>
  <c r="Y976"/>
  <c r="S976"/>
  <c r="R976"/>
  <c r="Q976"/>
  <c r="AA975"/>
  <c r="Z975"/>
  <c r="W975"/>
  <c r="Y975"/>
  <c r="S975"/>
  <c r="R975"/>
  <c r="Q975"/>
  <c r="AA974"/>
  <c r="Z974"/>
  <c r="W974"/>
  <c r="Y974"/>
  <c r="S974"/>
  <c r="R974"/>
  <c r="Q974"/>
  <c r="AA973"/>
  <c r="Z973"/>
  <c r="W973"/>
  <c r="Y973"/>
  <c r="S973"/>
  <c r="R973"/>
  <c r="Q973"/>
  <c r="AA972"/>
  <c r="Z972"/>
  <c r="W972"/>
  <c r="Y972"/>
  <c r="S972"/>
  <c r="R972"/>
  <c r="Q972"/>
  <c r="AA971"/>
  <c r="Z971"/>
  <c r="W971"/>
  <c r="Y971"/>
  <c r="S971"/>
  <c r="R971"/>
  <c r="Q971"/>
  <c r="AA970"/>
  <c r="Z970"/>
  <c r="W970"/>
  <c r="Y970"/>
  <c r="S970"/>
  <c r="R970"/>
  <c r="Q970"/>
  <c r="AA969"/>
  <c r="Z969"/>
  <c r="W969"/>
  <c r="Y969"/>
  <c r="S969"/>
  <c r="R969"/>
  <c r="Q969"/>
  <c r="AA968"/>
  <c r="Z968"/>
  <c r="W968"/>
  <c r="Y968"/>
  <c r="S968"/>
  <c r="R968"/>
  <c r="Q968"/>
  <c r="AA967"/>
  <c r="Z967"/>
  <c r="W967"/>
  <c r="Y967"/>
  <c r="S967"/>
  <c r="R967"/>
  <c r="Q967"/>
  <c r="AA966"/>
  <c r="Z966"/>
  <c r="W966"/>
  <c r="Y966"/>
  <c r="S966"/>
  <c r="R966"/>
  <c r="Q966"/>
  <c r="AA965"/>
  <c r="Z965"/>
  <c r="W965"/>
  <c r="Y965"/>
  <c r="S965"/>
  <c r="R965"/>
  <c r="Q965"/>
  <c r="AA964"/>
  <c r="Z964"/>
  <c r="W964"/>
  <c r="Y964"/>
  <c r="S964"/>
  <c r="R964"/>
  <c r="Q964"/>
  <c r="AA963"/>
  <c r="Z963"/>
  <c r="W963"/>
  <c r="Y963"/>
  <c r="S963"/>
  <c r="R963"/>
  <c r="Q963"/>
  <c r="AA962"/>
  <c r="Z962"/>
  <c r="W962"/>
  <c r="Y962"/>
  <c r="S962"/>
  <c r="R962"/>
  <c r="AA961"/>
  <c r="Z961"/>
  <c r="W961"/>
  <c r="Y961"/>
  <c r="S961"/>
  <c r="R961"/>
  <c r="Q961"/>
  <c r="AA960"/>
  <c r="Z960"/>
  <c r="W960"/>
  <c r="Y960"/>
  <c r="S960"/>
  <c r="R960"/>
  <c r="AA959"/>
  <c r="Z959"/>
  <c r="W959"/>
  <c r="Y959"/>
  <c r="S959"/>
  <c r="R959"/>
  <c r="AA958"/>
  <c r="Z958"/>
  <c r="W958"/>
  <c r="Y958"/>
  <c r="S958"/>
  <c r="R958"/>
  <c r="Q958"/>
  <c r="AA957"/>
  <c r="Z957"/>
  <c r="W957"/>
  <c r="Y957"/>
  <c r="S957"/>
  <c r="R957"/>
  <c r="Q957"/>
  <c r="AA956"/>
  <c r="Z956"/>
  <c r="W956"/>
  <c r="Y956"/>
  <c r="S956"/>
  <c r="R956"/>
  <c r="Q956"/>
  <c r="AA955"/>
  <c r="Z955"/>
  <c r="W955"/>
  <c r="Y955"/>
  <c r="S955"/>
  <c r="R955"/>
  <c r="Q955"/>
  <c r="AA954"/>
  <c r="Z954"/>
  <c r="W954"/>
  <c r="Y954"/>
  <c r="S954"/>
  <c r="R954"/>
  <c r="Q954"/>
  <c r="AA953"/>
  <c r="Z953"/>
  <c r="W953"/>
  <c r="Y953"/>
  <c r="S953"/>
  <c r="R953"/>
  <c r="Q953"/>
  <c r="AA952"/>
  <c r="Z952"/>
  <c r="W952"/>
  <c r="Y952"/>
  <c r="S952"/>
  <c r="R952"/>
  <c r="AA951"/>
  <c r="Z951"/>
  <c r="W951"/>
  <c r="Y951"/>
  <c r="S951"/>
  <c r="R951"/>
  <c r="Q951"/>
  <c r="AA950"/>
  <c r="Z950"/>
  <c r="W950"/>
  <c r="Y950"/>
  <c r="S950"/>
  <c r="R950"/>
  <c r="AA949"/>
  <c r="Z949"/>
  <c r="W949"/>
  <c r="Y949"/>
  <c r="S949"/>
  <c r="R949"/>
  <c r="Q949"/>
  <c r="AA948"/>
  <c r="Z948"/>
  <c r="W948"/>
  <c r="Y948"/>
  <c r="S948"/>
  <c r="R948"/>
  <c r="Q948"/>
  <c r="AA947"/>
  <c r="Z947"/>
  <c r="W947"/>
  <c r="Y947"/>
  <c r="S947"/>
  <c r="R947"/>
  <c r="Q947"/>
  <c r="AA946"/>
  <c r="Z946"/>
  <c r="W946"/>
  <c r="Y946"/>
  <c r="S946"/>
  <c r="R946"/>
  <c r="Q946"/>
  <c r="AA945"/>
  <c r="Z945"/>
  <c r="W945"/>
  <c r="Y945"/>
  <c r="S945"/>
  <c r="R945"/>
  <c r="Q945"/>
  <c r="AA944"/>
  <c r="Z944"/>
  <c r="W944"/>
  <c r="Y944"/>
  <c r="S944"/>
  <c r="R944"/>
  <c r="Q944"/>
  <c r="AA943"/>
  <c r="Z943"/>
  <c r="W943"/>
  <c r="Y943"/>
  <c r="S943"/>
  <c r="R943"/>
  <c r="Q943"/>
  <c r="AA942"/>
  <c r="Z942"/>
  <c r="W942"/>
  <c r="Y942"/>
  <c r="S942"/>
  <c r="R942"/>
  <c r="Q942"/>
  <c r="AA941"/>
  <c r="Z941"/>
  <c r="W941"/>
  <c r="Y941"/>
  <c r="S941"/>
  <c r="R941"/>
  <c r="AA940"/>
  <c r="Z940"/>
  <c r="W940"/>
  <c r="Y940"/>
  <c r="S940"/>
  <c r="R940"/>
  <c r="Q940"/>
  <c r="AA939"/>
  <c r="Z939"/>
  <c r="W939"/>
  <c r="Y939"/>
  <c r="S939"/>
  <c r="R939"/>
  <c r="Q939"/>
  <c r="AA938"/>
  <c r="Z938"/>
  <c r="W938"/>
  <c r="Y938"/>
  <c r="S938"/>
  <c r="R938"/>
  <c r="Q938"/>
  <c r="AA937"/>
  <c r="Z937"/>
  <c r="W937"/>
  <c r="Y937"/>
  <c r="S937"/>
  <c r="R937"/>
  <c r="Q937"/>
  <c r="AA936"/>
  <c r="Z936"/>
  <c r="W936"/>
  <c r="Y936"/>
  <c r="S936"/>
  <c r="R936"/>
  <c r="Q936"/>
  <c r="AA935"/>
  <c r="Z935"/>
  <c r="W935"/>
  <c r="Y935"/>
  <c r="S935"/>
  <c r="R935"/>
  <c r="Q935"/>
  <c r="AA934"/>
  <c r="Z934"/>
  <c r="W934"/>
  <c r="Y934"/>
  <c r="S934"/>
  <c r="R934"/>
  <c r="Q934"/>
  <c r="AA933"/>
  <c r="Z933"/>
  <c r="W933"/>
  <c r="Y933"/>
  <c r="S933"/>
  <c r="R933"/>
  <c r="Q933"/>
  <c r="AA932"/>
  <c r="Z932"/>
  <c r="W932"/>
  <c r="Y932"/>
  <c r="S932"/>
  <c r="R932"/>
  <c r="Q932"/>
  <c r="AA931"/>
  <c r="Z931"/>
  <c r="W931"/>
  <c r="Y931"/>
  <c r="S931"/>
  <c r="R931"/>
  <c r="Q931"/>
  <c r="AA930"/>
  <c r="Z930"/>
  <c r="W930"/>
  <c r="Y930"/>
  <c r="S930"/>
  <c r="R930"/>
  <c r="Q930"/>
  <c r="AA929"/>
  <c r="Z929"/>
  <c r="W929"/>
  <c r="Y929"/>
  <c r="S929"/>
  <c r="R929"/>
  <c r="Q929"/>
  <c r="AA928"/>
  <c r="Z928"/>
  <c r="W928"/>
  <c r="Y928"/>
  <c r="S928"/>
  <c r="R928"/>
  <c r="Q928"/>
  <c r="AA927"/>
  <c r="Z927"/>
  <c r="W927"/>
  <c r="Y927"/>
  <c r="S927"/>
  <c r="R927"/>
  <c r="Q927"/>
  <c r="AA926"/>
  <c r="Z926"/>
  <c r="W926"/>
  <c r="Y926"/>
  <c r="S926"/>
  <c r="R926"/>
  <c r="Q926"/>
  <c r="AA925"/>
  <c r="Z925"/>
  <c r="W925"/>
  <c r="Y925"/>
  <c r="S925"/>
  <c r="R925"/>
  <c r="Q925"/>
  <c r="AA924"/>
  <c r="Z924"/>
  <c r="W924"/>
  <c r="Y924"/>
  <c r="S924"/>
  <c r="R924"/>
  <c r="AA923"/>
  <c r="Z923"/>
  <c r="W923"/>
  <c r="Y923"/>
  <c r="S923"/>
  <c r="R923"/>
  <c r="Q923"/>
  <c r="AA922"/>
  <c r="Z922"/>
  <c r="W922"/>
  <c r="Y922"/>
  <c r="S922"/>
  <c r="R922"/>
  <c r="Q922"/>
  <c r="AA921"/>
  <c r="Z921"/>
  <c r="W921"/>
  <c r="Y921"/>
  <c r="S921"/>
  <c r="R921"/>
  <c r="Q921"/>
  <c r="AA920"/>
  <c r="Z920"/>
  <c r="W920"/>
  <c r="Y920"/>
  <c r="S920"/>
  <c r="R920"/>
  <c r="Q920"/>
  <c r="AA919"/>
  <c r="Z919"/>
  <c r="W919"/>
  <c r="Y919"/>
  <c r="S919"/>
  <c r="R919"/>
  <c r="Q919"/>
  <c r="AA918"/>
  <c r="Z918"/>
  <c r="W918"/>
  <c r="Y918"/>
  <c r="S918"/>
  <c r="R918"/>
  <c r="Q918"/>
  <c r="AA917"/>
  <c r="Z917"/>
  <c r="W917"/>
  <c r="Y917"/>
  <c r="S917"/>
  <c r="R917"/>
  <c r="Q917"/>
  <c r="AA916"/>
  <c r="Z916"/>
  <c r="W916"/>
  <c r="Y916"/>
  <c r="S916"/>
  <c r="R916"/>
  <c r="Q916"/>
  <c r="AA915"/>
  <c r="Z915"/>
  <c r="W915"/>
  <c r="Y915"/>
  <c r="S915"/>
  <c r="R915"/>
  <c r="Q915"/>
  <c r="AA914"/>
  <c r="Z914"/>
  <c r="W914"/>
  <c r="Y914"/>
  <c r="S914"/>
  <c r="R914"/>
  <c r="Q914"/>
  <c r="AA913"/>
  <c r="Z913"/>
  <c r="W913"/>
  <c r="Y913"/>
  <c r="S913"/>
  <c r="R913"/>
  <c r="Q913"/>
  <c r="AA912"/>
  <c r="Z912"/>
  <c r="W912"/>
  <c r="Y912"/>
  <c r="S912"/>
  <c r="R912"/>
  <c r="Q912"/>
  <c r="AA911"/>
  <c r="Z911"/>
  <c r="W911"/>
  <c r="Y911"/>
  <c r="S911"/>
  <c r="R911"/>
  <c r="Q911"/>
  <c r="AA910"/>
  <c r="Z910"/>
  <c r="W910"/>
  <c r="Y910"/>
  <c r="S910"/>
  <c r="R910"/>
  <c r="AA909"/>
  <c r="Z909"/>
  <c r="W909"/>
  <c r="Y909"/>
  <c r="S909"/>
  <c r="R909"/>
  <c r="Q909"/>
  <c r="AA908"/>
  <c r="Z908"/>
  <c r="W908"/>
  <c r="Y908"/>
  <c r="S908"/>
  <c r="R908"/>
  <c r="Q908"/>
  <c r="AA907"/>
  <c r="Z907"/>
  <c r="W907"/>
  <c r="Y907"/>
  <c r="S907"/>
  <c r="R907"/>
  <c r="Q907"/>
  <c r="AA906"/>
  <c r="Z906"/>
  <c r="W906"/>
  <c r="Y906"/>
  <c r="S906"/>
  <c r="R906"/>
  <c r="Q906"/>
  <c r="AA905"/>
  <c r="Z905"/>
  <c r="W905"/>
  <c r="Y905"/>
  <c r="S905"/>
  <c r="R905"/>
  <c r="Q905"/>
  <c r="AA904"/>
  <c r="Z904"/>
  <c r="W904"/>
  <c r="Y904"/>
  <c r="S904"/>
  <c r="R904"/>
  <c r="Q904"/>
  <c r="AA903"/>
  <c r="Z903"/>
  <c r="W903"/>
  <c r="Y903"/>
  <c r="S903"/>
  <c r="R903"/>
  <c r="AA902"/>
  <c r="Z902"/>
  <c r="W902"/>
  <c r="Y902"/>
  <c r="S902"/>
  <c r="R902"/>
  <c r="Q902"/>
  <c r="AA901"/>
  <c r="Z901"/>
  <c r="W901"/>
  <c r="X901"/>
  <c r="S901"/>
  <c r="R901"/>
  <c r="Q901"/>
  <c r="AA900"/>
  <c r="Z900"/>
  <c r="W900"/>
  <c r="X900"/>
  <c r="S900"/>
  <c r="R900"/>
  <c r="Q900"/>
  <c r="AA899"/>
  <c r="Z899"/>
  <c r="W899"/>
  <c r="X899"/>
  <c r="S899"/>
  <c r="R899"/>
  <c r="AA898"/>
  <c r="Z898"/>
  <c r="W898"/>
  <c r="X898"/>
  <c r="S898"/>
  <c r="R898"/>
  <c r="Q898"/>
  <c r="AA897"/>
  <c r="Z897"/>
  <c r="W897"/>
  <c r="X897"/>
  <c r="S897"/>
  <c r="R897"/>
  <c r="Q897"/>
  <c r="AA896"/>
  <c r="Z896"/>
  <c r="W896"/>
  <c r="X896"/>
  <c r="S896"/>
  <c r="R896"/>
  <c r="Q896"/>
  <c r="AA895"/>
  <c r="Z895"/>
  <c r="W895"/>
  <c r="X895"/>
  <c r="S895"/>
  <c r="R895"/>
  <c r="Q895"/>
  <c r="AA894"/>
  <c r="Z894"/>
  <c r="W894"/>
  <c r="X894"/>
  <c r="S894"/>
  <c r="R894"/>
  <c r="Q894"/>
  <c r="AA893"/>
  <c r="Z893"/>
  <c r="W893"/>
  <c r="X893"/>
  <c r="S893"/>
  <c r="R893"/>
  <c r="Q893"/>
  <c r="AA892"/>
  <c r="Z892"/>
  <c r="W892"/>
  <c r="X892"/>
  <c r="S892"/>
  <c r="R892"/>
  <c r="Q892"/>
  <c r="AA891"/>
  <c r="Z891"/>
  <c r="W891"/>
  <c r="X891"/>
  <c r="S891"/>
  <c r="R891"/>
  <c r="Q891"/>
  <c r="AA890"/>
  <c r="Z890"/>
  <c r="W890"/>
  <c r="X890"/>
  <c r="S890"/>
  <c r="R890"/>
  <c r="Q890"/>
  <c r="AA889"/>
  <c r="Z889"/>
  <c r="W889"/>
  <c r="X889"/>
  <c r="S889"/>
  <c r="R889"/>
  <c r="Q889"/>
  <c r="AA888"/>
  <c r="Z888"/>
  <c r="W888"/>
  <c r="X888"/>
  <c r="S888"/>
  <c r="R888"/>
  <c r="Q888"/>
  <c r="AA887"/>
  <c r="Z887"/>
  <c r="W887"/>
  <c r="X887"/>
  <c r="S887"/>
  <c r="R887"/>
  <c r="Q887"/>
  <c r="AA886"/>
  <c r="Z886"/>
  <c r="W886"/>
  <c r="X886"/>
  <c r="S886"/>
  <c r="R886"/>
  <c r="Q886"/>
  <c r="AA885"/>
  <c r="Z885"/>
  <c r="W885"/>
  <c r="X885"/>
  <c r="S885"/>
  <c r="R885"/>
  <c r="Q885"/>
  <c r="AA884"/>
  <c r="Z884"/>
  <c r="W884"/>
  <c r="X884"/>
  <c r="S884"/>
  <c r="R884"/>
  <c r="AA883"/>
  <c r="Z883"/>
  <c r="W883"/>
  <c r="X883"/>
  <c r="S883"/>
  <c r="R883"/>
  <c r="Q883"/>
  <c r="AA882"/>
  <c r="Z882"/>
  <c r="W882"/>
  <c r="X882"/>
  <c r="S882"/>
  <c r="R882"/>
  <c r="Q882"/>
  <c r="AA881"/>
  <c r="Z881"/>
  <c r="W881"/>
  <c r="X881"/>
  <c r="S881"/>
  <c r="R881"/>
  <c r="Q881"/>
  <c r="AA880"/>
  <c r="Z880"/>
  <c r="W880"/>
  <c r="X880"/>
  <c r="S880"/>
  <c r="R880"/>
  <c r="Q880"/>
  <c r="AA879"/>
  <c r="Z879"/>
  <c r="W879"/>
  <c r="X879"/>
  <c r="S879"/>
  <c r="R879"/>
  <c r="Q879"/>
  <c r="AA878"/>
  <c r="Z878"/>
  <c r="W878"/>
  <c r="X878"/>
  <c r="S878"/>
  <c r="R878"/>
  <c r="Q878"/>
  <c r="AA877"/>
  <c r="Z877"/>
  <c r="W877"/>
  <c r="X877"/>
  <c r="S877"/>
  <c r="R877"/>
  <c r="Q877"/>
  <c r="AA876"/>
  <c r="Z876"/>
  <c r="W876"/>
  <c r="X876"/>
  <c r="S876"/>
  <c r="R876"/>
  <c r="Q876"/>
  <c r="AA875"/>
  <c r="Z875"/>
  <c r="W875"/>
  <c r="X875"/>
  <c r="S875"/>
  <c r="R875"/>
  <c r="Q875"/>
  <c r="AA874"/>
  <c r="Z874"/>
  <c r="W874"/>
  <c r="X874"/>
  <c r="S874"/>
  <c r="R874"/>
  <c r="Q874"/>
  <c r="AA873"/>
  <c r="Z873"/>
  <c r="W873"/>
  <c r="X873"/>
  <c r="S873"/>
  <c r="R873"/>
  <c r="Q873"/>
  <c r="AA872"/>
  <c r="Z872"/>
  <c r="W872"/>
  <c r="X872"/>
  <c r="S872"/>
  <c r="R872"/>
  <c r="Q872"/>
  <c r="AA871"/>
  <c r="Z871"/>
  <c r="W871"/>
  <c r="X871"/>
  <c r="S871"/>
  <c r="R871"/>
  <c r="Q871"/>
  <c r="AA870"/>
  <c r="Z870"/>
  <c r="W870"/>
  <c r="X870"/>
  <c r="S870"/>
  <c r="R870"/>
  <c r="Q870"/>
  <c r="AA869"/>
  <c r="Z869"/>
  <c r="W869"/>
  <c r="X869"/>
  <c r="S869"/>
  <c r="R869"/>
  <c r="Q869"/>
  <c r="AA868"/>
  <c r="Z868"/>
  <c r="W868"/>
  <c r="X868"/>
  <c r="S868"/>
  <c r="R868"/>
  <c r="Q868"/>
  <c r="AA867"/>
  <c r="Z867"/>
  <c r="W867"/>
  <c r="X867"/>
  <c r="S867"/>
  <c r="R867"/>
  <c r="Q867"/>
  <c r="AA866"/>
  <c r="Z866"/>
  <c r="W866"/>
  <c r="X866"/>
  <c r="S866"/>
  <c r="R866"/>
  <c r="Q866"/>
  <c r="AA865"/>
  <c r="Z865"/>
  <c r="W865"/>
  <c r="X865"/>
  <c r="S865"/>
  <c r="R865"/>
  <c r="Q865"/>
  <c r="AA864"/>
  <c r="Z864"/>
  <c r="W864"/>
  <c r="X864"/>
  <c r="S864"/>
  <c r="R864"/>
  <c r="Q864"/>
  <c r="AA863"/>
  <c r="Z863"/>
  <c r="W863"/>
  <c r="X863"/>
  <c r="S863"/>
  <c r="R863"/>
  <c r="Q863"/>
  <c r="AA862"/>
  <c r="Z862"/>
  <c r="W862"/>
  <c r="X862"/>
  <c r="S862"/>
  <c r="R862"/>
  <c r="Q862"/>
  <c r="AA861"/>
  <c r="Z861"/>
  <c r="W861"/>
  <c r="X861"/>
  <c r="S861"/>
  <c r="R861"/>
  <c r="Q861"/>
  <c r="AA860"/>
  <c r="Z860"/>
  <c r="W860"/>
  <c r="X860"/>
  <c r="S860"/>
  <c r="R860"/>
  <c r="Q860"/>
  <c r="AA859"/>
  <c r="Z859"/>
  <c r="W859"/>
  <c r="X859"/>
  <c r="S859"/>
  <c r="R859"/>
  <c r="AA858"/>
  <c r="Z858"/>
  <c r="W858"/>
  <c r="X858"/>
  <c r="S858"/>
  <c r="R858"/>
  <c r="Q858"/>
  <c r="AA857"/>
  <c r="Z857"/>
  <c r="W857"/>
  <c r="X857"/>
  <c r="S857"/>
  <c r="R857"/>
  <c r="Q857"/>
  <c r="AA856"/>
  <c r="Z856"/>
  <c r="W856"/>
  <c r="X856"/>
  <c r="S856"/>
  <c r="R856"/>
  <c r="Q856"/>
  <c r="AA855"/>
  <c r="Z855"/>
  <c r="W855"/>
  <c r="X855"/>
  <c r="S855"/>
  <c r="R855"/>
  <c r="Q855"/>
  <c r="AA854"/>
  <c r="Z854"/>
  <c r="W854"/>
  <c r="X854"/>
  <c r="S854"/>
  <c r="R854"/>
  <c r="Q854"/>
  <c r="AA853"/>
  <c r="Z853"/>
  <c r="W853"/>
  <c r="X853"/>
  <c r="S853"/>
  <c r="R853"/>
  <c r="Q853"/>
  <c r="AA852"/>
  <c r="Z852"/>
  <c r="W852"/>
  <c r="X852"/>
  <c r="S852"/>
  <c r="R852"/>
  <c r="Q852"/>
  <c r="AA851"/>
  <c r="Z851"/>
  <c r="W851"/>
  <c r="X851"/>
  <c r="S851"/>
  <c r="R851"/>
  <c r="Q851"/>
  <c r="AA850"/>
  <c r="Z850"/>
  <c r="W850"/>
  <c r="X850"/>
  <c r="S850"/>
  <c r="R850"/>
  <c r="Q850"/>
  <c r="AA849"/>
  <c r="Z849"/>
  <c r="W849"/>
  <c r="X849"/>
  <c r="S849"/>
  <c r="R849"/>
  <c r="Q849"/>
  <c r="AA848"/>
  <c r="Z848"/>
  <c r="W848"/>
  <c r="X848"/>
  <c r="S848"/>
  <c r="R848"/>
  <c r="Q848"/>
  <c r="AA847"/>
  <c r="Z847"/>
  <c r="W847"/>
  <c r="X847"/>
  <c r="S847"/>
  <c r="R847"/>
  <c r="Q847"/>
  <c r="AA846"/>
  <c r="Z846"/>
  <c r="W846"/>
  <c r="X846"/>
  <c r="S846"/>
  <c r="R846"/>
  <c r="Q846"/>
  <c r="AA845"/>
  <c r="Z845"/>
  <c r="W845"/>
  <c r="X845"/>
  <c r="S845"/>
  <c r="R845"/>
  <c r="Q845"/>
  <c r="AA844"/>
  <c r="Z844"/>
  <c r="W844"/>
  <c r="X844"/>
  <c r="S844"/>
  <c r="R844"/>
  <c r="Q844"/>
  <c r="AA843"/>
  <c r="Z843"/>
  <c r="W843"/>
  <c r="X843"/>
  <c r="S843"/>
  <c r="R843"/>
  <c r="Q843"/>
  <c r="AA842"/>
  <c r="Z842"/>
  <c r="W842"/>
  <c r="X842"/>
  <c r="S842"/>
  <c r="R842"/>
  <c r="Q842"/>
  <c r="AA841"/>
  <c r="Z841"/>
  <c r="W841"/>
  <c r="X841"/>
  <c r="S841"/>
  <c r="R841"/>
  <c r="Q841"/>
  <c r="AA840"/>
  <c r="Z840"/>
  <c r="W840"/>
  <c r="X840"/>
  <c r="S840"/>
  <c r="R840"/>
  <c r="Q840"/>
  <c r="AA839"/>
  <c r="Z839"/>
  <c r="W839"/>
  <c r="X839"/>
  <c r="S839"/>
  <c r="R839"/>
  <c r="Q839"/>
  <c r="AA838"/>
  <c r="Z838"/>
  <c r="W838"/>
  <c r="X838"/>
  <c r="S838"/>
  <c r="R838"/>
  <c r="Q838"/>
  <c r="AA837"/>
  <c r="Z837"/>
  <c r="W837"/>
  <c r="X837"/>
  <c r="S837"/>
  <c r="R837"/>
  <c r="Q837"/>
  <c r="AA836"/>
  <c r="Z836"/>
  <c r="W836"/>
  <c r="X836"/>
  <c r="S836"/>
  <c r="R836"/>
  <c r="Q836"/>
  <c r="AA835"/>
  <c r="Z835"/>
  <c r="W835"/>
  <c r="X835"/>
  <c r="S835"/>
  <c r="R835"/>
  <c r="Q835"/>
  <c r="AA834"/>
  <c r="Z834"/>
  <c r="W834"/>
  <c r="X834"/>
  <c r="S834"/>
  <c r="R834"/>
  <c r="Q834"/>
  <c r="AA833"/>
  <c r="Z833"/>
  <c r="W833"/>
  <c r="X833"/>
  <c r="S833"/>
  <c r="R833"/>
  <c r="Q833"/>
  <c r="AA832"/>
  <c r="Z832"/>
  <c r="W832"/>
  <c r="X832"/>
  <c r="S832"/>
  <c r="R832"/>
  <c r="Q832"/>
  <c r="AA831"/>
  <c r="Z831"/>
  <c r="W831"/>
  <c r="X831"/>
  <c r="S831"/>
  <c r="R831"/>
  <c r="Q831"/>
  <c r="AA830"/>
  <c r="Z830"/>
  <c r="W830"/>
  <c r="X830"/>
  <c r="S830"/>
  <c r="R830"/>
  <c r="Q830"/>
  <c r="AA829"/>
  <c r="Z829"/>
  <c r="W829"/>
  <c r="X829"/>
  <c r="S829"/>
  <c r="R829"/>
  <c r="Q829"/>
  <c r="AA828"/>
  <c r="Z828"/>
  <c r="W828"/>
  <c r="X828"/>
  <c r="S828"/>
  <c r="R828"/>
  <c r="Q828"/>
  <c r="AA827"/>
  <c r="Z827"/>
  <c r="W827"/>
  <c r="X827"/>
  <c r="S827"/>
  <c r="R827"/>
  <c r="Q827"/>
  <c r="AA826"/>
  <c r="Z826"/>
  <c r="W826"/>
  <c r="X826"/>
  <c r="S826"/>
  <c r="R826"/>
  <c r="Q826"/>
  <c r="AA825"/>
  <c r="Z825"/>
  <c r="W825"/>
  <c r="X825"/>
  <c r="S825"/>
  <c r="R825"/>
  <c r="Q825"/>
  <c r="AA824"/>
  <c r="Z824"/>
  <c r="W824"/>
  <c r="X824"/>
  <c r="S824"/>
  <c r="R824"/>
  <c r="Q824"/>
  <c r="AA823"/>
  <c r="Z823"/>
  <c r="W823"/>
  <c r="X823"/>
  <c r="S823"/>
  <c r="R823"/>
  <c r="Q823"/>
  <c r="AA822"/>
  <c r="Z822"/>
  <c r="W822"/>
  <c r="X822"/>
  <c r="S822"/>
  <c r="R822"/>
  <c r="Q822"/>
  <c r="AA821"/>
  <c r="Z821"/>
  <c r="W821"/>
  <c r="X821"/>
  <c r="S821"/>
  <c r="R821"/>
  <c r="Q821"/>
  <c r="AA820"/>
  <c r="Z820"/>
  <c r="W820"/>
  <c r="X820"/>
  <c r="S820"/>
  <c r="R820"/>
  <c r="Q820"/>
  <c r="AA819"/>
  <c r="Z819"/>
  <c r="W819"/>
  <c r="X819"/>
  <c r="S819"/>
  <c r="R819"/>
  <c r="Q819"/>
  <c r="AA818"/>
  <c r="Z818"/>
  <c r="W818"/>
  <c r="X818"/>
  <c r="S818"/>
  <c r="R818"/>
  <c r="Q818"/>
  <c r="AA817"/>
  <c r="Z817"/>
  <c r="W817"/>
  <c r="X817"/>
  <c r="S817"/>
  <c r="R817"/>
  <c r="Q817"/>
  <c r="AA816"/>
  <c r="Z816"/>
  <c r="W816"/>
  <c r="X816"/>
  <c r="S816"/>
  <c r="R816"/>
  <c r="Q816"/>
  <c r="AA815"/>
  <c r="Z815"/>
  <c r="W815"/>
  <c r="X815"/>
  <c r="S815"/>
  <c r="R815"/>
  <c r="Q815"/>
  <c r="AA814"/>
  <c r="Z814"/>
  <c r="W814"/>
  <c r="X814"/>
  <c r="S814"/>
  <c r="R814"/>
  <c r="Q814"/>
  <c r="AA813"/>
  <c r="Z813"/>
  <c r="W813"/>
  <c r="X813"/>
  <c r="S813"/>
  <c r="R813"/>
  <c r="Q813"/>
  <c r="AA812"/>
  <c r="Z812"/>
  <c r="W812"/>
  <c r="X812"/>
  <c r="S812"/>
  <c r="R812"/>
  <c r="Q812"/>
  <c r="AA811"/>
  <c r="Z811"/>
  <c r="W811"/>
  <c r="X811"/>
  <c r="S811"/>
  <c r="R811"/>
  <c r="Q811"/>
  <c r="AA810"/>
  <c r="Z810"/>
  <c r="W810"/>
  <c r="X810"/>
  <c r="S810"/>
  <c r="R810"/>
  <c r="Q810"/>
  <c r="AA809"/>
  <c r="Z809"/>
  <c r="W809"/>
  <c r="X809"/>
  <c r="S809"/>
  <c r="R809"/>
  <c r="Q809"/>
  <c r="AA808"/>
  <c r="Z808"/>
  <c r="W808"/>
  <c r="X808"/>
  <c r="S808"/>
  <c r="R808"/>
  <c r="Q808"/>
  <c r="AA807"/>
  <c r="Z807"/>
  <c r="W807"/>
  <c r="X807"/>
  <c r="S807"/>
  <c r="R807"/>
  <c r="Q807"/>
  <c r="AA806"/>
  <c r="Z806"/>
  <c r="W806"/>
  <c r="X806"/>
  <c r="S806"/>
  <c r="R806"/>
  <c r="Q806"/>
  <c r="AA805"/>
  <c r="Z805"/>
  <c r="W805"/>
  <c r="X805"/>
  <c r="S805"/>
  <c r="R805"/>
  <c r="Q805"/>
  <c r="AA804"/>
  <c r="Z804"/>
  <c r="W804"/>
  <c r="X804"/>
  <c r="S804"/>
  <c r="R804"/>
  <c r="Q804"/>
  <c r="AA803"/>
  <c r="Z803"/>
  <c r="W803"/>
  <c r="X803"/>
  <c r="S803"/>
  <c r="R803"/>
  <c r="Q803"/>
  <c r="AA802"/>
  <c r="Z802"/>
  <c r="W802"/>
  <c r="X802"/>
  <c r="S802"/>
  <c r="R802"/>
  <c r="Q802"/>
  <c r="AA801"/>
  <c r="Z801"/>
  <c r="W801"/>
  <c r="X801"/>
  <c r="S801"/>
  <c r="R801"/>
  <c r="Q801"/>
  <c r="AA800"/>
  <c r="Z800"/>
  <c r="W800"/>
  <c r="X800"/>
  <c r="S800"/>
  <c r="R800"/>
  <c r="Q800"/>
  <c r="AA799"/>
  <c r="Z799"/>
  <c r="W799"/>
  <c r="X799"/>
  <c r="S799"/>
  <c r="R799"/>
  <c r="Q799"/>
  <c r="AA798"/>
  <c r="Z798"/>
  <c r="W798"/>
  <c r="X798"/>
  <c r="S798"/>
  <c r="R798"/>
  <c r="Q798"/>
  <c r="AA797"/>
  <c r="Z797"/>
  <c r="W797"/>
  <c r="X797"/>
  <c r="S797"/>
  <c r="R797"/>
  <c r="Q797"/>
  <c r="AA796"/>
  <c r="Z796"/>
  <c r="W796"/>
  <c r="X796"/>
  <c r="S796"/>
  <c r="R796"/>
  <c r="Q796"/>
  <c r="AA795"/>
  <c r="Z795"/>
  <c r="W795"/>
  <c r="X795"/>
  <c r="S795"/>
  <c r="R795"/>
  <c r="AA794"/>
  <c r="Z794"/>
  <c r="W794"/>
  <c r="X794"/>
  <c r="S794"/>
  <c r="R794"/>
  <c r="Q794"/>
  <c r="AA793"/>
  <c r="Z793"/>
  <c r="W793"/>
  <c r="X793"/>
  <c r="S793"/>
  <c r="R793"/>
  <c r="AA792"/>
  <c r="Z792"/>
  <c r="W792"/>
  <c r="X792"/>
  <c r="S792"/>
  <c r="R792"/>
  <c r="Q792"/>
  <c r="AA791"/>
  <c r="Z791"/>
  <c r="W791"/>
  <c r="X791"/>
  <c r="S791"/>
  <c r="R791"/>
  <c r="Q791"/>
  <c r="AA790"/>
  <c r="Z790"/>
  <c r="W790"/>
  <c r="X790"/>
  <c r="S790"/>
  <c r="R790"/>
  <c r="Q790"/>
  <c r="AA789"/>
  <c r="Z789"/>
  <c r="W789"/>
  <c r="X789"/>
  <c r="S789"/>
  <c r="R789"/>
  <c r="Q789"/>
  <c r="AA788"/>
  <c r="Z788"/>
  <c r="W788"/>
  <c r="X788"/>
  <c r="S788"/>
  <c r="R788"/>
  <c r="Q788"/>
  <c r="AA787"/>
  <c r="Z787"/>
  <c r="W787"/>
  <c r="X787"/>
  <c r="S787"/>
  <c r="R787"/>
  <c r="Q787"/>
  <c r="AA786"/>
  <c r="Z786"/>
  <c r="W786"/>
  <c r="X786"/>
  <c r="S786"/>
  <c r="R786"/>
  <c r="Q786"/>
  <c r="AA785"/>
  <c r="Z785"/>
  <c r="W785"/>
  <c r="X785"/>
  <c r="S785"/>
  <c r="R785"/>
  <c r="Q785"/>
  <c r="AA784"/>
  <c r="Z784"/>
  <c r="W784"/>
  <c r="X784"/>
  <c r="S784"/>
  <c r="R784"/>
  <c r="Q784"/>
  <c r="AA783"/>
  <c r="Z783"/>
  <c r="W783"/>
  <c r="X783"/>
  <c r="S783"/>
  <c r="R783"/>
  <c r="Q783"/>
  <c r="AA782"/>
  <c r="Z782"/>
  <c r="W782"/>
  <c r="X782"/>
  <c r="S782"/>
  <c r="R782"/>
  <c r="Q782"/>
  <c r="AA781"/>
  <c r="Z781"/>
  <c r="W781"/>
  <c r="X781"/>
  <c r="S781"/>
  <c r="R781"/>
  <c r="Q781"/>
  <c r="AA780"/>
  <c r="Z780"/>
  <c r="W780"/>
  <c r="X780"/>
  <c r="S780"/>
  <c r="R780"/>
  <c r="Q780"/>
  <c r="AA779"/>
  <c r="Z779"/>
  <c r="W779"/>
  <c r="X779"/>
  <c r="S779"/>
  <c r="R779"/>
  <c r="Q779"/>
  <c r="AA778"/>
  <c r="Z778"/>
  <c r="W778"/>
  <c r="X778"/>
  <c r="S778"/>
  <c r="R778"/>
  <c r="Q778"/>
  <c r="AA777"/>
  <c r="Z777"/>
  <c r="W777"/>
  <c r="X777"/>
  <c r="S777"/>
  <c r="R777"/>
  <c r="Q777"/>
  <c r="AA776"/>
  <c r="Z776"/>
  <c r="W776"/>
  <c r="X776"/>
  <c r="S776"/>
  <c r="R776"/>
  <c r="Q776"/>
  <c r="AA775"/>
  <c r="Z775"/>
  <c r="W775"/>
  <c r="X775"/>
  <c r="S775"/>
  <c r="R775"/>
  <c r="Q775"/>
  <c r="AA774"/>
  <c r="Z774"/>
  <c r="W774"/>
  <c r="X774"/>
  <c r="S774"/>
  <c r="R774"/>
  <c r="Q774"/>
  <c r="AA773"/>
  <c r="Z773"/>
  <c r="W773"/>
  <c r="X773"/>
  <c r="S773"/>
  <c r="R773"/>
  <c r="Q773"/>
  <c r="AA772"/>
  <c r="Z772"/>
  <c r="W772"/>
  <c r="X772"/>
  <c r="S772"/>
  <c r="R772"/>
  <c r="Q772"/>
  <c r="AA771"/>
  <c r="Z771"/>
  <c r="W771"/>
  <c r="X771"/>
  <c r="S771"/>
  <c r="R771"/>
  <c r="Q771"/>
  <c r="AA770"/>
  <c r="Z770"/>
  <c r="W770"/>
  <c r="X770"/>
  <c r="S770"/>
  <c r="R770"/>
  <c r="Q770"/>
  <c r="AA769"/>
  <c r="Z769"/>
  <c r="W769"/>
  <c r="X769"/>
  <c r="S769"/>
  <c r="R769"/>
  <c r="Q769"/>
  <c r="AA768"/>
  <c r="Z768"/>
  <c r="W768"/>
  <c r="X768"/>
  <c r="S768"/>
  <c r="R768"/>
  <c r="Q768"/>
  <c r="AA767"/>
  <c r="Z767"/>
  <c r="W767"/>
  <c r="X767"/>
  <c r="S767"/>
  <c r="R767"/>
  <c r="Q767"/>
  <c r="AA766"/>
  <c r="Z766"/>
  <c r="W766"/>
  <c r="X766"/>
  <c r="S766"/>
  <c r="R766"/>
  <c r="AA765"/>
  <c r="Z765"/>
  <c r="W765"/>
  <c r="X765"/>
  <c r="S765"/>
  <c r="R765"/>
  <c r="Q765"/>
  <c r="AA764"/>
  <c r="Z764"/>
  <c r="W764"/>
  <c r="X764"/>
  <c r="S764"/>
  <c r="R764"/>
  <c r="Q764"/>
  <c r="AA763"/>
  <c r="Z763"/>
  <c r="W763"/>
  <c r="X763"/>
  <c r="S763"/>
  <c r="R763"/>
  <c r="Q763"/>
  <c r="AA762"/>
  <c r="Z762"/>
  <c r="W762"/>
  <c r="X762"/>
  <c r="S762"/>
  <c r="R762"/>
  <c r="Q762"/>
  <c r="AA761"/>
  <c r="Z761"/>
  <c r="W761"/>
  <c r="X761"/>
  <c r="S761"/>
  <c r="R761"/>
  <c r="Q761"/>
  <c r="AA760"/>
  <c r="Z760"/>
  <c r="W760"/>
  <c r="X760"/>
  <c r="S760"/>
  <c r="R760"/>
  <c r="Q760"/>
  <c r="AA759"/>
  <c r="Z759"/>
  <c r="W759"/>
  <c r="X759"/>
  <c r="S759"/>
  <c r="R759"/>
  <c r="Q759"/>
  <c r="AA758"/>
  <c r="Z758"/>
  <c r="W758"/>
  <c r="X758"/>
  <c r="S758"/>
  <c r="R758"/>
  <c r="Q758"/>
  <c r="AA757"/>
  <c r="Z757"/>
  <c r="W757"/>
  <c r="X757"/>
  <c r="S757"/>
  <c r="R757"/>
  <c r="AA756"/>
  <c r="Z756"/>
  <c r="W756"/>
  <c r="X756"/>
  <c r="S756"/>
  <c r="R756"/>
  <c r="Q756"/>
  <c r="AA755"/>
  <c r="Z755"/>
  <c r="W755"/>
  <c r="X755"/>
  <c r="S755"/>
  <c r="R755"/>
  <c r="Q755"/>
  <c r="AA754"/>
  <c r="Z754"/>
  <c r="W754"/>
  <c r="X754"/>
  <c r="S754"/>
  <c r="R754"/>
  <c r="Q754"/>
  <c r="AA753"/>
  <c r="Z753"/>
  <c r="W753"/>
  <c r="X753"/>
  <c r="S753"/>
  <c r="R753"/>
  <c r="Q753"/>
  <c r="AA752"/>
  <c r="Z752"/>
  <c r="W752"/>
  <c r="X752"/>
  <c r="S752"/>
  <c r="R752"/>
  <c r="Q752"/>
  <c r="AA751"/>
  <c r="Z751"/>
  <c r="W751"/>
  <c r="X751"/>
  <c r="S751"/>
  <c r="R751"/>
  <c r="AA750"/>
  <c r="Z750"/>
  <c r="W750"/>
  <c r="X750"/>
  <c r="S750"/>
  <c r="R750"/>
  <c r="Q750"/>
  <c r="AA749"/>
  <c r="Z749"/>
  <c r="W749"/>
  <c r="X749"/>
  <c r="S749"/>
  <c r="R749"/>
  <c r="Q749"/>
  <c r="AA748"/>
  <c r="Z748"/>
  <c r="W748"/>
  <c r="X748"/>
  <c r="S748"/>
  <c r="R748"/>
  <c r="Q748"/>
  <c r="AA747"/>
  <c r="Z747"/>
  <c r="W747"/>
  <c r="X747"/>
  <c r="S747"/>
  <c r="R747"/>
  <c r="AA746"/>
  <c r="Z746"/>
  <c r="W746"/>
  <c r="Y746"/>
  <c r="S746"/>
  <c r="R746"/>
  <c r="Q746"/>
  <c r="AA745"/>
  <c r="Z745"/>
  <c r="W745"/>
  <c r="Y745"/>
  <c r="S745"/>
  <c r="R745"/>
  <c r="Q745"/>
  <c r="AA744"/>
  <c r="Z744"/>
  <c r="W744"/>
  <c r="Y744"/>
  <c r="S744"/>
  <c r="R744"/>
  <c r="Q744"/>
  <c r="AA743"/>
  <c r="Z743"/>
  <c r="W743"/>
  <c r="Y743"/>
  <c r="S743"/>
  <c r="R743"/>
  <c r="AA742"/>
  <c r="Z742"/>
  <c r="W742"/>
  <c r="Y742"/>
  <c r="S742"/>
  <c r="R742"/>
  <c r="Q742"/>
  <c r="AA741"/>
  <c r="Z741"/>
  <c r="W741"/>
  <c r="Y741"/>
  <c r="S741"/>
  <c r="R741"/>
  <c r="Q741"/>
  <c r="AA740"/>
  <c r="Z740"/>
  <c r="W740"/>
  <c r="Y740"/>
  <c r="S740"/>
  <c r="R740"/>
  <c r="AA739"/>
  <c r="Z739"/>
  <c r="W739"/>
  <c r="Y739"/>
  <c r="S739"/>
  <c r="R739"/>
  <c r="AA738"/>
  <c r="Z738"/>
  <c r="W738"/>
  <c r="Y738"/>
  <c r="S738"/>
  <c r="R738"/>
  <c r="Q738"/>
  <c r="AA737"/>
  <c r="Z737"/>
  <c r="W737"/>
  <c r="Y737"/>
  <c r="S737"/>
  <c r="R737"/>
  <c r="Q737"/>
  <c r="AA736"/>
  <c r="Z736"/>
  <c r="W736"/>
  <c r="Y736"/>
  <c r="S736"/>
  <c r="R736"/>
  <c r="Q736"/>
  <c r="AA735"/>
  <c r="Z735"/>
  <c r="W735"/>
  <c r="Y735"/>
  <c r="S735"/>
  <c r="R735"/>
  <c r="Q735"/>
  <c r="AA734"/>
  <c r="Z734"/>
  <c r="W734"/>
  <c r="Y734"/>
  <c r="S734"/>
  <c r="R734"/>
  <c r="Q734"/>
  <c r="AA733"/>
  <c r="Z733"/>
  <c r="W733"/>
  <c r="Y733"/>
  <c r="S733"/>
  <c r="R733"/>
  <c r="Q733"/>
  <c r="AA732"/>
  <c r="Z732"/>
  <c r="W732"/>
  <c r="Y732"/>
  <c r="S732"/>
  <c r="R732"/>
  <c r="Q732"/>
  <c r="AA731"/>
  <c r="Z731"/>
  <c r="W731"/>
  <c r="Y731"/>
  <c r="S731"/>
  <c r="R731"/>
  <c r="AA730"/>
  <c r="Z730"/>
  <c r="W730"/>
  <c r="Y730"/>
  <c r="S730"/>
  <c r="R730"/>
  <c r="Q730"/>
  <c r="AA729"/>
  <c r="Z729"/>
  <c r="W729"/>
  <c r="Y729"/>
  <c r="S729"/>
  <c r="R729"/>
  <c r="Q729"/>
  <c r="AA728"/>
  <c r="Z728"/>
  <c r="W728"/>
  <c r="Y728"/>
  <c r="S728"/>
  <c r="R728"/>
  <c r="AA727"/>
  <c r="Z727"/>
  <c r="W727"/>
  <c r="Y727"/>
  <c r="S727"/>
  <c r="R727"/>
  <c r="Q727"/>
  <c r="AA726"/>
  <c r="Z726"/>
  <c r="W726"/>
  <c r="Y726"/>
  <c r="S726"/>
  <c r="R726"/>
  <c r="Q726"/>
  <c r="AA725"/>
  <c r="Z725"/>
  <c r="W725"/>
  <c r="Y725"/>
  <c r="S725"/>
  <c r="R725"/>
  <c r="Q725"/>
  <c r="AA724"/>
  <c r="Z724"/>
  <c r="W724"/>
  <c r="Y724"/>
  <c r="S724"/>
  <c r="R724"/>
  <c r="Q724"/>
  <c r="AA723"/>
  <c r="Z723"/>
  <c r="W723"/>
  <c r="Y723"/>
  <c r="S723"/>
  <c r="R723"/>
  <c r="Q723"/>
  <c r="AA722"/>
  <c r="Z722"/>
  <c r="W722"/>
  <c r="Y722"/>
  <c r="S722"/>
  <c r="R722"/>
  <c r="Q722"/>
  <c r="AA721"/>
  <c r="Z721"/>
  <c r="W721"/>
  <c r="Y721"/>
  <c r="S721"/>
  <c r="R721"/>
  <c r="Q721"/>
  <c r="AA720"/>
  <c r="Z720"/>
  <c r="W720"/>
  <c r="Y720"/>
  <c r="S720"/>
  <c r="R720"/>
  <c r="Q720"/>
  <c r="AA719"/>
  <c r="Z719"/>
  <c r="W719"/>
  <c r="Y719"/>
  <c r="S719"/>
  <c r="R719"/>
  <c r="Q719"/>
  <c r="AA718"/>
  <c r="Z718"/>
  <c r="W718"/>
  <c r="Y718"/>
  <c r="S718"/>
  <c r="R718"/>
  <c r="Q718"/>
  <c r="AA717"/>
  <c r="Z717"/>
  <c r="W717"/>
  <c r="Y717"/>
  <c r="S717"/>
  <c r="R717"/>
  <c r="Q717"/>
  <c r="AA716"/>
  <c r="Z716"/>
  <c r="W716"/>
  <c r="Y716"/>
  <c r="S716"/>
  <c r="R716"/>
  <c r="Q716"/>
  <c r="AA715"/>
  <c r="Z715"/>
  <c r="W715"/>
  <c r="Y715"/>
  <c r="S715"/>
  <c r="R715"/>
  <c r="Q715"/>
  <c r="AA714"/>
  <c r="Z714"/>
  <c r="W714"/>
  <c r="Y714"/>
  <c r="S714"/>
  <c r="R714"/>
  <c r="Q714"/>
  <c r="AA713"/>
  <c r="Z713"/>
  <c r="W713"/>
  <c r="Y713"/>
  <c r="S713"/>
  <c r="R713"/>
  <c r="Q713"/>
  <c r="AA712"/>
  <c r="Z712"/>
  <c r="W712"/>
  <c r="Y712"/>
  <c r="S712"/>
  <c r="R712"/>
  <c r="Q712"/>
  <c r="AA711"/>
  <c r="Z711"/>
  <c r="W711"/>
  <c r="Y711"/>
  <c r="S711"/>
  <c r="R711"/>
  <c r="Q711"/>
  <c r="AA710"/>
  <c r="Z710"/>
  <c r="W710"/>
  <c r="Y710"/>
  <c r="S710"/>
  <c r="R710"/>
  <c r="Q710"/>
  <c r="AA709"/>
  <c r="Z709"/>
  <c r="W709"/>
  <c r="Y709"/>
  <c r="S709"/>
  <c r="R709"/>
  <c r="Q709"/>
  <c r="AA708"/>
  <c r="Z708"/>
  <c r="W708"/>
  <c r="Y708"/>
  <c r="S708"/>
  <c r="R708"/>
  <c r="Q708"/>
  <c r="AA707"/>
  <c r="Z707"/>
  <c r="W707"/>
  <c r="Y707"/>
  <c r="S707"/>
  <c r="R707"/>
  <c r="Q707"/>
  <c r="AA706"/>
  <c r="Z706"/>
  <c r="W706"/>
  <c r="Y706"/>
  <c r="S706"/>
  <c r="R706"/>
  <c r="Q706"/>
  <c r="AA705"/>
  <c r="Z705"/>
  <c r="W705"/>
  <c r="Y705"/>
  <c r="S705"/>
  <c r="R705"/>
  <c r="Q705"/>
  <c r="AA704"/>
  <c r="Z704"/>
  <c r="W704"/>
  <c r="Y704"/>
  <c r="S704"/>
  <c r="R704"/>
  <c r="Q704"/>
  <c r="AA703"/>
  <c r="Z703"/>
  <c r="W703"/>
  <c r="Y703"/>
  <c r="S703"/>
  <c r="R703"/>
  <c r="Q703"/>
  <c r="AA702"/>
  <c r="Z702"/>
  <c r="W702"/>
  <c r="Y702"/>
  <c r="S702"/>
  <c r="R702"/>
  <c r="Q702"/>
  <c r="AA701"/>
  <c r="Z701"/>
  <c r="W701"/>
  <c r="Y701"/>
  <c r="S701"/>
  <c r="R701"/>
  <c r="Q701"/>
  <c r="AA700"/>
  <c r="Z700"/>
  <c r="W700"/>
  <c r="Y700"/>
  <c r="S700"/>
  <c r="R700"/>
  <c r="Q700"/>
  <c r="AA699"/>
  <c r="Z699"/>
  <c r="W699"/>
  <c r="Y699"/>
  <c r="S699"/>
  <c r="R699"/>
  <c r="Q699"/>
  <c r="AA698"/>
  <c r="Z698"/>
  <c r="W698"/>
  <c r="Y698"/>
  <c r="S698"/>
  <c r="R698"/>
  <c r="Q698"/>
  <c r="AA697"/>
  <c r="Z697"/>
  <c r="W697"/>
  <c r="Y697"/>
  <c r="S697"/>
  <c r="R697"/>
  <c r="Q697"/>
  <c r="AA696"/>
  <c r="Z696"/>
  <c r="W696"/>
  <c r="Y696"/>
  <c r="S696"/>
  <c r="R696"/>
  <c r="Q696"/>
  <c r="AA695"/>
  <c r="Z695"/>
  <c r="W695"/>
  <c r="Y695"/>
  <c r="S695"/>
  <c r="R695"/>
  <c r="Q695"/>
  <c r="AA694"/>
  <c r="Z694"/>
  <c r="W694"/>
  <c r="Y694"/>
  <c r="S694"/>
  <c r="R694"/>
  <c r="AA693"/>
  <c r="Z693"/>
  <c r="W693"/>
  <c r="Y693"/>
  <c r="S693"/>
  <c r="R693"/>
  <c r="Q693"/>
  <c r="AA692"/>
  <c r="Z692"/>
  <c r="W692"/>
  <c r="Y692"/>
  <c r="S692"/>
  <c r="R692"/>
  <c r="Q692"/>
  <c r="AA691"/>
  <c r="Z691"/>
  <c r="W691"/>
  <c r="Y691"/>
  <c r="S691"/>
  <c r="R691"/>
  <c r="Q691"/>
  <c r="AA690"/>
  <c r="Z690"/>
  <c r="W690"/>
  <c r="Y690"/>
  <c r="S690"/>
  <c r="R690"/>
  <c r="Q690"/>
  <c r="AA689"/>
  <c r="Z689"/>
  <c r="W689"/>
  <c r="Y689"/>
  <c r="S689"/>
  <c r="R689"/>
  <c r="Q689"/>
  <c r="AA688"/>
  <c r="Z688"/>
  <c r="W688"/>
  <c r="Y688"/>
  <c r="S688"/>
  <c r="R688"/>
  <c r="Q688"/>
  <c r="AA687"/>
  <c r="Z687"/>
  <c r="W687"/>
  <c r="Y687"/>
  <c r="S687"/>
  <c r="R687"/>
  <c r="Q687"/>
  <c r="AA686"/>
  <c r="Z686"/>
  <c r="W686"/>
  <c r="Y686"/>
  <c r="S686"/>
  <c r="R686"/>
  <c r="Q686"/>
  <c r="AA685"/>
  <c r="Z685"/>
  <c r="W685"/>
  <c r="Y685"/>
  <c r="S685"/>
  <c r="R685"/>
  <c r="Q685"/>
  <c r="AA684"/>
  <c r="Z684"/>
  <c r="W684"/>
  <c r="Y684"/>
  <c r="S684"/>
  <c r="R684"/>
  <c r="Q684"/>
  <c r="AA683"/>
  <c r="Z683"/>
  <c r="W683"/>
  <c r="Y683"/>
  <c r="S683"/>
  <c r="R683"/>
  <c r="Q683"/>
  <c r="AA682"/>
  <c r="Z682"/>
  <c r="W682"/>
  <c r="Y682"/>
  <c r="S682"/>
  <c r="R682"/>
  <c r="Q682"/>
  <c r="AA681"/>
  <c r="Z681"/>
  <c r="W681"/>
  <c r="Y681"/>
  <c r="S681"/>
  <c r="R681"/>
  <c r="Q681"/>
  <c r="AA680"/>
  <c r="Z680"/>
  <c r="W680"/>
  <c r="Y680"/>
  <c r="S680"/>
  <c r="R680"/>
  <c r="Q680"/>
  <c r="AA679"/>
  <c r="Z679"/>
  <c r="W679"/>
  <c r="Y679"/>
  <c r="S679"/>
  <c r="R679"/>
  <c r="Q679"/>
  <c r="AA678"/>
  <c r="Z678"/>
  <c r="W678"/>
  <c r="Y678"/>
  <c r="S678"/>
  <c r="I87" i="10" s="1"/>
  <c r="R678" i="7"/>
  <c r="H87" i="10" s="1"/>
  <c r="L87" s="1"/>
  <c r="AA677" i="7"/>
  <c r="Z677"/>
  <c r="W677"/>
  <c r="Y677"/>
  <c r="S677"/>
  <c r="R677"/>
  <c r="Q677"/>
  <c r="AA676"/>
  <c r="Z676"/>
  <c r="W676"/>
  <c r="Y676"/>
  <c r="S676"/>
  <c r="R676"/>
  <c r="Q676"/>
  <c r="AA675"/>
  <c r="Z675"/>
  <c r="W675"/>
  <c r="Y675"/>
  <c r="S675"/>
  <c r="R675"/>
  <c r="Q675"/>
  <c r="AA674"/>
  <c r="Z674"/>
  <c r="W674"/>
  <c r="Y674"/>
  <c r="S674"/>
  <c r="R674"/>
  <c r="Q674"/>
  <c r="AA673"/>
  <c r="Z673"/>
  <c r="W673"/>
  <c r="Y673"/>
  <c r="S673"/>
  <c r="R673"/>
  <c r="Q673"/>
  <c r="AA672"/>
  <c r="Z672"/>
  <c r="W672"/>
  <c r="Y672"/>
  <c r="S672"/>
  <c r="R672"/>
  <c r="Q672"/>
  <c r="AA671"/>
  <c r="Z671"/>
  <c r="W671"/>
  <c r="Y671"/>
  <c r="S671"/>
  <c r="R671"/>
  <c r="Q671"/>
  <c r="AA670"/>
  <c r="Z670"/>
  <c r="W670"/>
  <c r="Y670"/>
  <c r="S670"/>
  <c r="R670"/>
  <c r="Q670"/>
  <c r="AA669"/>
  <c r="Z669"/>
  <c r="W669"/>
  <c r="Y669"/>
  <c r="S669"/>
  <c r="R669"/>
  <c r="Q669"/>
  <c r="AA668"/>
  <c r="Z668"/>
  <c r="W668"/>
  <c r="Y668"/>
  <c r="S668"/>
  <c r="R668"/>
  <c r="Q668"/>
  <c r="AA667"/>
  <c r="Z667"/>
  <c r="W667"/>
  <c r="Y667"/>
  <c r="S667"/>
  <c r="R667"/>
  <c r="Q667"/>
  <c r="AA666"/>
  <c r="Z666"/>
  <c r="W666"/>
  <c r="Y666"/>
  <c r="S666"/>
  <c r="R666"/>
  <c r="Q666"/>
  <c r="AA665"/>
  <c r="Z665"/>
  <c r="W665"/>
  <c r="Y665"/>
  <c r="S665"/>
  <c r="R665"/>
  <c r="Q665"/>
  <c r="AA664"/>
  <c r="Z664"/>
  <c r="W664"/>
  <c r="Y664"/>
  <c r="S664"/>
  <c r="R664"/>
  <c r="Q664"/>
  <c r="AA663"/>
  <c r="Z663"/>
  <c r="W663"/>
  <c r="Y663"/>
  <c r="S663"/>
  <c r="R663"/>
  <c r="Q663"/>
  <c r="AA662"/>
  <c r="Z662"/>
  <c r="W662"/>
  <c r="Y662"/>
  <c r="S662"/>
  <c r="R662"/>
  <c r="Q662"/>
  <c r="AA661"/>
  <c r="Z661"/>
  <c r="W661"/>
  <c r="Y661"/>
  <c r="S661"/>
  <c r="R661"/>
  <c r="Q661"/>
  <c r="AA660"/>
  <c r="Z660"/>
  <c r="W660"/>
  <c r="Y660"/>
  <c r="S660"/>
  <c r="R660"/>
  <c r="Q660"/>
  <c r="AA659"/>
  <c r="Z659"/>
  <c r="W659"/>
  <c r="Y659"/>
  <c r="S659"/>
  <c r="R659"/>
  <c r="Q659"/>
  <c r="AA658"/>
  <c r="Z658"/>
  <c r="W658"/>
  <c r="Y658"/>
  <c r="S658"/>
  <c r="R658"/>
  <c r="Q658"/>
  <c r="AA657"/>
  <c r="Z657"/>
  <c r="W657"/>
  <c r="Y657"/>
  <c r="S657"/>
  <c r="R657"/>
  <c r="Q657"/>
  <c r="AA656"/>
  <c r="Z656"/>
  <c r="W656"/>
  <c r="Y656"/>
  <c r="S656"/>
  <c r="R656"/>
  <c r="Q656"/>
  <c r="AA655"/>
  <c r="Z655"/>
  <c r="W655"/>
  <c r="Y655"/>
  <c r="S655"/>
  <c r="R655"/>
  <c r="Q655"/>
  <c r="AA654"/>
  <c r="Z654"/>
  <c r="W654"/>
  <c r="Y654"/>
  <c r="S654"/>
  <c r="R654"/>
  <c r="Q654"/>
  <c r="AA653"/>
  <c r="Z653"/>
  <c r="W653"/>
  <c r="Y653"/>
  <c r="S653"/>
  <c r="R653"/>
  <c r="Q653"/>
  <c r="AA652"/>
  <c r="Z652"/>
  <c r="W652"/>
  <c r="Y652"/>
  <c r="S652"/>
  <c r="R652"/>
  <c r="Q652"/>
  <c r="AA651"/>
  <c r="Z651"/>
  <c r="W651"/>
  <c r="Y651"/>
  <c r="S651"/>
  <c r="I89" i="10" s="1"/>
  <c r="R651" i="7"/>
  <c r="H89" i="10" s="1"/>
  <c r="L89" s="1"/>
  <c r="AA650" i="7"/>
  <c r="Z650"/>
  <c r="W650"/>
  <c r="Y650"/>
  <c r="S650"/>
  <c r="R650"/>
  <c r="AA649"/>
  <c r="Z649"/>
  <c r="W649"/>
  <c r="Y649"/>
  <c r="S649"/>
  <c r="R649"/>
  <c r="AA648"/>
  <c r="Z648"/>
  <c r="W648"/>
  <c r="Y648"/>
  <c r="S648"/>
  <c r="R648"/>
  <c r="AA647"/>
  <c r="Z647"/>
  <c r="W647"/>
  <c r="Y647"/>
  <c r="S647"/>
  <c r="R647"/>
  <c r="AA646"/>
  <c r="Z646"/>
  <c r="W646"/>
  <c r="Y646"/>
  <c r="S646"/>
  <c r="R646"/>
  <c r="AA645"/>
  <c r="Z645"/>
  <c r="W645"/>
  <c r="Y645"/>
  <c r="S645"/>
  <c r="R645"/>
  <c r="AA644"/>
  <c r="Z644"/>
  <c r="W644"/>
  <c r="Y644"/>
  <c r="S644"/>
  <c r="R644"/>
  <c r="Q644"/>
  <c r="AA643"/>
  <c r="Z643"/>
  <c r="W643"/>
  <c r="Y643"/>
  <c r="S643"/>
  <c r="R643"/>
  <c r="Q643"/>
  <c r="AA642"/>
  <c r="Z642"/>
  <c r="W642"/>
  <c r="Y642"/>
  <c r="S642"/>
  <c r="R642"/>
  <c r="Q642"/>
  <c r="AA641"/>
  <c r="Z641"/>
  <c r="W641"/>
  <c r="Y641"/>
  <c r="S641"/>
  <c r="R641"/>
  <c r="Q641"/>
  <c r="AA640"/>
  <c r="Z640"/>
  <c r="W640"/>
  <c r="Y640"/>
  <c r="S640"/>
  <c r="R640"/>
  <c r="Q640"/>
  <c r="AA639"/>
  <c r="Z639"/>
  <c r="W639"/>
  <c r="Y639"/>
  <c r="S639"/>
  <c r="R639"/>
  <c r="Q639"/>
  <c r="AA638"/>
  <c r="Z638"/>
  <c r="W638"/>
  <c r="Y638"/>
  <c r="S638"/>
  <c r="R638"/>
  <c r="Q638"/>
  <c r="AA637"/>
  <c r="Z637"/>
  <c r="W637"/>
  <c r="Y637"/>
  <c r="S637"/>
  <c r="R637"/>
  <c r="Q637"/>
  <c r="AA636"/>
  <c r="Z636"/>
  <c r="W636"/>
  <c r="Y636"/>
  <c r="S636"/>
  <c r="R636"/>
  <c r="Q636"/>
  <c r="AA635"/>
  <c r="Z635"/>
  <c r="W635"/>
  <c r="Y635"/>
  <c r="S635"/>
  <c r="R635"/>
  <c r="Q635"/>
  <c r="AA634"/>
  <c r="Z634"/>
  <c r="W634"/>
  <c r="Y634"/>
  <c r="S634"/>
  <c r="R634"/>
  <c r="Q634"/>
  <c r="AA633"/>
  <c r="Z633"/>
  <c r="W633"/>
  <c r="Y633"/>
  <c r="S633"/>
  <c r="R633"/>
  <c r="Q633"/>
  <c r="AA632"/>
  <c r="Z632"/>
  <c r="W632"/>
  <c r="Y632"/>
  <c r="S632"/>
  <c r="R632"/>
  <c r="AA631"/>
  <c r="Z631"/>
  <c r="W631"/>
  <c r="Y631"/>
  <c r="S631"/>
  <c r="R631"/>
  <c r="Q631"/>
  <c r="AA630"/>
  <c r="Z630"/>
  <c r="W630"/>
  <c r="Y630"/>
  <c r="S630"/>
  <c r="R630"/>
  <c r="Q630"/>
  <c r="AA629"/>
  <c r="Z629"/>
  <c r="W629"/>
  <c r="Y629"/>
  <c r="S629"/>
  <c r="R629"/>
  <c r="Q629"/>
  <c r="AA628"/>
  <c r="Z628"/>
  <c r="W628"/>
  <c r="Y628"/>
  <c r="S628"/>
  <c r="R628"/>
  <c r="AA627"/>
  <c r="Z627"/>
  <c r="W627"/>
  <c r="Y627"/>
  <c r="S627"/>
  <c r="R627"/>
  <c r="Q627"/>
  <c r="AA626"/>
  <c r="Z626"/>
  <c r="W626"/>
  <c r="Y626"/>
  <c r="S626"/>
  <c r="R626"/>
  <c r="AA625"/>
  <c r="Z625"/>
  <c r="W625"/>
  <c r="Y625"/>
  <c r="S625"/>
  <c r="R625"/>
  <c r="Q625"/>
  <c r="AA624"/>
  <c r="Z624"/>
  <c r="W624"/>
  <c r="Y624"/>
  <c r="S624"/>
  <c r="R624"/>
  <c r="Q624"/>
  <c r="AA623"/>
  <c r="Z623"/>
  <c r="W623"/>
  <c r="Y623"/>
  <c r="S623"/>
  <c r="R623"/>
  <c r="Q623"/>
  <c r="AA622"/>
  <c r="Z622"/>
  <c r="W622"/>
  <c r="Y622"/>
  <c r="S622"/>
  <c r="R622"/>
  <c r="Q622"/>
  <c r="AA621"/>
  <c r="Z621"/>
  <c r="W621"/>
  <c r="Y621"/>
  <c r="S621"/>
  <c r="R621"/>
  <c r="Q621"/>
  <c r="AA620"/>
  <c r="Z620"/>
  <c r="W620"/>
  <c r="Y620"/>
  <c r="S620"/>
  <c r="R620"/>
  <c r="Q620"/>
  <c r="AA619"/>
  <c r="Z619"/>
  <c r="W619"/>
  <c r="Y619"/>
  <c r="S619"/>
  <c r="R619"/>
  <c r="Q619"/>
  <c r="AA618"/>
  <c r="Z618"/>
  <c r="W618"/>
  <c r="Y618"/>
  <c r="S618"/>
  <c r="R618"/>
  <c r="Q618"/>
  <c r="AA617"/>
  <c r="Z617"/>
  <c r="W617"/>
  <c r="Y617"/>
  <c r="S617"/>
  <c r="R617"/>
  <c r="Q617"/>
  <c r="AA616"/>
  <c r="Z616"/>
  <c r="W616"/>
  <c r="Y616"/>
  <c r="S616"/>
  <c r="R616"/>
  <c r="Q616"/>
  <c r="AA615"/>
  <c r="Z615"/>
  <c r="W615"/>
  <c r="Y615"/>
  <c r="S615"/>
  <c r="R615"/>
  <c r="Q615"/>
  <c r="AA614"/>
  <c r="Z614"/>
  <c r="W614"/>
  <c r="Y614"/>
  <c r="S614"/>
  <c r="R614"/>
  <c r="Q614"/>
  <c r="AA613"/>
  <c r="Z613"/>
  <c r="W613"/>
  <c r="Y613"/>
  <c r="S613"/>
  <c r="R613"/>
  <c r="AA612"/>
  <c r="Z612"/>
  <c r="W612"/>
  <c r="Y612"/>
  <c r="S612"/>
  <c r="R612"/>
  <c r="Q612"/>
  <c r="AA611"/>
  <c r="Z611"/>
  <c r="W611"/>
  <c r="Y611"/>
  <c r="S611"/>
  <c r="R611"/>
  <c r="Q611"/>
  <c r="AA610"/>
  <c r="Z610"/>
  <c r="W610"/>
  <c r="Y610"/>
  <c r="S610"/>
  <c r="R610"/>
  <c r="Q610"/>
  <c r="AA609"/>
  <c r="Z609"/>
  <c r="W609"/>
  <c r="Y609"/>
  <c r="S609"/>
  <c r="R609"/>
  <c r="AA608"/>
  <c r="Z608"/>
  <c r="W608"/>
  <c r="Y608"/>
  <c r="S608"/>
  <c r="R608"/>
  <c r="AA607"/>
  <c r="Z607"/>
  <c r="W607"/>
  <c r="Y607"/>
  <c r="S607"/>
  <c r="R607"/>
  <c r="AA606"/>
  <c r="Z606"/>
  <c r="W606"/>
  <c r="Y606"/>
  <c r="S606"/>
  <c r="R606"/>
  <c r="Q606"/>
  <c r="AA605"/>
  <c r="Z605"/>
  <c r="W605"/>
  <c r="Y605"/>
  <c r="S605"/>
  <c r="R605"/>
  <c r="Q605"/>
  <c r="AA604"/>
  <c r="Z604"/>
  <c r="W604"/>
  <c r="Y604"/>
  <c r="S604"/>
  <c r="R604"/>
  <c r="Q604"/>
  <c r="AA603"/>
  <c r="Z603"/>
  <c r="W603"/>
  <c r="Y603"/>
  <c r="S603"/>
  <c r="R603"/>
  <c r="Q603"/>
  <c r="AA602"/>
  <c r="Z602"/>
  <c r="W602"/>
  <c r="Y602"/>
  <c r="S602"/>
  <c r="R602"/>
  <c r="Q602"/>
  <c r="AA601"/>
  <c r="Z601"/>
  <c r="W601"/>
  <c r="Y601"/>
  <c r="S601"/>
  <c r="R601"/>
  <c r="Q601"/>
  <c r="AA600"/>
  <c r="Z600"/>
  <c r="W600"/>
  <c r="Y600"/>
  <c r="S600"/>
  <c r="R600"/>
  <c r="Q600"/>
  <c r="AA599"/>
  <c r="Z599"/>
  <c r="W599"/>
  <c r="Y599"/>
  <c r="S599"/>
  <c r="R599"/>
  <c r="Q599"/>
  <c r="AA598"/>
  <c r="Z598"/>
  <c r="W598"/>
  <c r="Y598"/>
  <c r="S598"/>
  <c r="R598"/>
  <c r="Q598"/>
  <c r="AA597"/>
  <c r="Z597"/>
  <c r="W597"/>
  <c r="Y597"/>
  <c r="S597"/>
  <c r="R597"/>
  <c r="Q597"/>
  <c r="AA596"/>
  <c r="Z596"/>
  <c r="W596"/>
  <c r="Y596"/>
  <c r="S596"/>
  <c r="R596"/>
  <c r="Q596"/>
  <c r="AA595"/>
  <c r="Z595"/>
  <c r="W595"/>
  <c r="Y595"/>
  <c r="S595"/>
  <c r="R595"/>
  <c r="Q595"/>
  <c r="AA594"/>
  <c r="Z594"/>
  <c r="W594"/>
  <c r="Y594"/>
  <c r="S594"/>
  <c r="R594"/>
  <c r="Q594"/>
  <c r="AA593"/>
  <c r="Z593"/>
  <c r="W593"/>
  <c r="Y593"/>
  <c r="S593"/>
  <c r="R593"/>
  <c r="Q593"/>
  <c r="AA592"/>
  <c r="Z592"/>
  <c r="W592"/>
  <c r="Y592"/>
  <c r="S592"/>
  <c r="R592"/>
  <c r="Q592"/>
  <c r="AA591"/>
  <c r="Z591"/>
  <c r="W591"/>
  <c r="Y591"/>
  <c r="S591"/>
  <c r="R591"/>
  <c r="Q591"/>
  <c r="AA590"/>
  <c r="Z590"/>
  <c r="W590"/>
  <c r="Y590"/>
  <c r="S590"/>
  <c r="R590"/>
  <c r="Q590"/>
  <c r="AA589"/>
  <c r="Z589"/>
  <c r="W589"/>
  <c r="Y589"/>
  <c r="S589"/>
  <c r="R589"/>
  <c r="AA588"/>
  <c r="Z588"/>
  <c r="W588"/>
  <c r="Y588"/>
  <c r="S588"/>
  <c r="R588"/>
  <c r="AA587"/>
  <c r="Z587"/>
  <c r="W587"/>
  <c r="Y587"/>
  <c r="S587"/>
  <c r="R587"/>
  <c r="Q587"/>
  <c r="AA586"/>
  <c r="Z586"/>
  <c r="W586"/>
  <c r="Y586"/>
  <c r="S586"/>
  <c r="R586"/>
  <c r="Q586"/>
  <c r="AA585"/>
  <c r="Z585"/>
  <c r="W585"/>
  <c r="Y585"/>
  <c r="S585"/>
  <c r="R585"/>
  <c r="AA584"/>
  <c r="Z584"/>
  <c r="W584"/>
  <c r="Y584"/>
  <c r="S584"/>
  <c r="R584"/>
  <c r="Q584"/>
  <c r="AA583"/>
  <c r="Z583"/>
  <c r="W583"/>
  <c r="Y583"/>
  <c r="S583"/>
  <c r="R583"/>
  <c r="Q583"/>
  <c r="AA582"/>
  <c r="Z582"/>
  <c r="W582"/>
  <c r="Y582"/>
  <c r="S582"/>
  <c r="R582"/>
  <c r="Q582"/>
  <c r="AA581"/>
  <c r="Z581"/>
  <c r="W581"/>
  <c r="Y581"/>
  <c r="S581"/>
  <c r="R581"/>
  <c r="Q581"/>
  <c r="AA580"/>
  <c r="Z580"/>
  <c r="W580"/>
  <c r="Y580"/>
  <c r="S580"/>
  <c r="R580"/>
  <c r="Q580"/>
  <c r="AA579"/>
  <c r="Z579"/>
  <c r="W579"/>
  <c r="Y579"/>
  <c r="S579"/>
  <c r="R579"/>
  <c r="AA578"/>
  <c r="Z578"/>
  <c r="W578"/>
  <c r="Y578"/>
  <c r="S578"/>
  <c r="R578"/>
  <c r="AA577"/>
  <c r="Z577"/>
  <c r="W577"/>
  <c r="Y577"/>
  <c r="S577"/>
  <c r="R577"/>
  <c r="Q577"/>
  <c r="AA576"/>
  <c r="Z576"/>
  <c r="W576"/>
  <c r="Y576"/>
  <c r="S576"/>
  <c r="R576"/>
  <c r="Q576"/>
  <c r="AA575"/>
  <c r="Z575"/>
  <c r="W575"/>
  <c r="Y575"/>
  <c r="S575"/>
  <c r="R575"/>
  <c r="Q575"/>
  <c r="AA574"/>
  <c r="Z574"/>
  <c r="W574"/>
  <c r="Y574"/>
  <c r="S574"/>
  <c r="R574"/>
  <c r="Q574"/>
  <c r="AA573"/>
  <c r="Z573"/>
  <c r="W573"/>
  <c r="Y573"/>
  <c r="S573"/>
  <c r="R573"/>
  <c r="Q573"/>
  <c r="AA572"/>
  <c r="Z572"/>
  <c r="W572"/>
  <c r="Y572"/>
  <c r="S572"/>
  <c r="R572"/>
  <c r="Q572"/>
  <c r="AA571"/>
  <c r="Z571"/>
  <c r="W571"/>
  <c r="Y571"/>
  <c r="S571"/>
  <c r="R571"/>
  <c r="Q571"/>
  <c r="AA570"/>
  <c r="Z570"/>
  <c r="W570"/>
  <c r="Y570"/>
  <c r="S570"/>
  <c r="R570"/>
  <c r="Q570"/>
  <c r="AA569"/>
  <c r="Z569"/>
  <c r="W569"/>
  <c r="Y569"/>
  <c r="S569"/>
  <c r="R569"/>
  <c r="Q569"/>
  <c r="AA568"/>
  <c r="Z568"/>
  <c r="W568"/>
  <c r="Y568"/>
  <c r="S568"/>
  <c r="R568"/>
  <c r="Q568"/>
  <c r="AA567"/>
  <c r="Z567"/>
  <c r="W567"/>
  <c r="Y567"/>
  <c r="S567"/>
  <c r="R567"/>
  <c r="Q567"/>
  <c r="AA566"/>
  <c r="Z566"/>
  <c r="W566"/>
  <c r="Y566"/>
  <c r="S566"/>
  <c r="R566"/>
  <c r="Q566"/>
  <c r="AA565"/>
  <c r="Z565"/>
  <c r="W565"/>
  <c r="Y565"/>
  <c r="S565"/>
  <c r="R565"/>
  <c r="Q565"/>
  <c r="AA564"/>
  <c r="Z564"/>
  <c r="W564"/>
  <c r="Y564"/>
  <c r="S564"/>
  <c r="R564"/>
  <c r="Q564"/>
  <c r="AA563"/>
  <c r="Z563"/>
  <c r="W563"/>
  <c r="Y563"/>
  <c r="S563"/>
  <c r="R563"/>
  <c r="Q563"/>
  <c r="AA562"/>
  <c r="Z562"/>
  <c r="W562"/>
  <c r="Y562"/>
  <c r="S562"/>
  <c r="R562"/>
  <c r="Q562"/>
  <c r="AA561"/>
  <c r="Z561"/>
  <c r="W561"/>
  <c r="Y561"/>
  <c r="S561"/>
  <c r="R561"/>
  <c r="Q561"/>
  <c r="AA560"/>
  <c r="Z560"/>
  <c r="W560"/>
  <c r="Y560"/>
  <c r="S560"/>
  <c r="R560"/>
  <c r="Q560"/>
  <c r="AA559"/>
  <c r="Z559"/>
  <c r="W559"/>
  <c r="Y559"/>
  <c r="S559"/>
  <c r="R559"/>
  <c r="AA558"/>
  <c r="Z558"/>
  <c r="W558"/>
  <c r="Y558"/>
  <c r="S558"/>
  <c r="R558"/>
  <c r="Q558"/>
  <c r="AA557"/>
  <c r="Z557"/>
  <c r="W557"/>
  <c r="Y557"/>
  <c r="S557"/>
  <c r="R557"/>
  <c r="Q557"/>
  <c r="AA556"/>
  <c r="Z556"/>
  <c r="W556"/>
  <c r="Y556"/>
  <c r="S556"/>
  <c r="R556"/>
  <c r="Q556"/>
  <c r="AA555"/>
  <c r="Z555"/>
  <c r="W555"/>
  <c r="Y555"/>
  <c r="S555"/>
  <c r="R555"/>
  <c r="Q555"/>
  <c r="AA554"/>
  <c r="Z554"/>
  <c r="W554"/>
  <c r="Y554"/>
  <c r="S554"/>
  <c r="R554"/>
  <c r="Q554"/>
  <c r="AA553"/>
  <c r="Z553"/>
  <c r="W553"/>
  <c r="Y553"/>
  <c r="S553"/>
  <c r="R553"/>
  <c r="Q553"/>
  <c r="AA552"/>
  <c r="Z552"/>
  <c r="W552"/>
  <c r="Y552"/>
  <c r="S552"/>
  <c r="R552"/>
  <c r="Q552"/>
  <c r="AA551"/>
  <c r="Z551"/>
  <c r="W551"/>
  <c r="Y551"/>
  <c r="S551"/>
  <c r="R551"/>
  <c r="Q551"/>
  <c r="AA550"/>
  <c r="Z550"/>
  <c r="W550"/>
  <c r="Y550"/>
  <c r="S550"/>
  <c r="R550"/>
  <c r="Q550"/>
  <c r="AA549"/>
  <c r="Z549"/>
  <c r="W549"/>
  <c r="Y549"/>
  <c r="S549"/>
  <c r="R549"/>
  <c r="Q549"/>
  <c r="AA548"/>
  <c r="Z548"/>
  <c r="W548"/>
  <c r="Y548"/>
  <c r="S548"/>
  <c r="R548"/>
  <c r="Q548"/>
  <c r="AA547"/>
  <c r="Z547"/>
  <c r="W547"/>
  <c r="Y547"/>
  <c r="S547"/>
  <c r="R547"/>
  <c r="Q547"/>
  <c r="AA546"/>
  <c r="Z546"/>
  <c r="W546"/>
  <c r="Y546"/>
  <c r="S546"/>
  <c r="R546"/>
  <c r="Q546"/>
  <c r="AA545"/>
  <c r="Z545"/>
  <c r="W545"/>
  <c r="Y545"/>
  <c r="S545"/>
  <c r="R545"/>
  <c r="Q545"/>
  <c r="AA544"/>
  <c r="Z544"/>
  <c r="W544"/>
  <c r="Y544"/>
  <c r="S544"/>
  <c r="R544"/>
  <c r="AA543"/>
  <c r="Z543"/>
  <c r="W543"/>
  <c r="Y543"/>
  <c r="S543"/>
  <c r="R543"/>
  <c r="AA542"/>
  <c r="Z542"/>
  <c r="W542"/>
  <c r="Y542"/>
  <c r="S542"/>
  <c r="R542"/>
  <c r="AA541"/>
  <c r="Z541"/>
  <c r="W541"/>
  <c r="Y541"/>
  <c r="S541"/>
  <c r="R541"/>
  <c r="Q541"/>
  <c r="AA540"/>
  <c r="Z540"/>
  <c r="W540"/>
  <c r="Y540"/>
  <c r="S540"/>
  <c r="R540"/>
  <c r="Q540"/>
  <c r="AA539"/>
  <c r="Z539"/>
  <c r="W539"/>
  <c r="Y539"/>
  <c r="S539"/>
  <c r="R539"/>
  <c r="Q539"/>
  <c r="AA538"/>
  <c r="Z538"/>
  <c r="W538"/>
  <c r="Y538"/>
  <c r="S538"/>
  <c r="R538"/>
  <c r="Q538"/>
  <c r="AA537"/>
  <c r="Z537"/>
  <c r="W537"/>
  <c r="Y537"/>
  <c r="S537"/>
  <c r="R537"/>
  <c r="Q537"/>
  <c r="AA536"/>
  <c r="Z536"/>
  <c r="W536"/>
  <c r="Y536"/>
  <c r="S536"/>
  <c r="R536"/>
  <c r="Q536"/>
  <c r="AA535"/>
  <c r="Z535"/>
  <c r="W535"/>
  <c r="Y535"/>
  <c r="S535"/>
  <c r="R535"/>
  <c r="Q535"/>
  <c r="AA534"/>
  <c r="Z534"/>
  <c r="W534"/>
  <c r="Y534"/>
  <c r="S534"/>
  <c r="R534"/>
  <c r="Q534"/>
  <c r="AA533"/>
  <c r="Z533"/>
  <c r="W533"/>
  <c r="Y533"/>
  <c r="S533"/>
  <c r="R533"/>
  <c r="Q533"/>
  <c r="AA532"/>
  <c r="Z532"/>
  <c r="W532"/>
  <c r="Y532"/>
  <c r="S532"/>
  <c r="R532"/>
  <c r="Q532"/>
  <c r="AA531"/>
  <c r="Z531"/>
  <c r="W531"/>
  <c r="Y531"/>
  <c r="S531"/>
  <c r="R531"/>
  <c r="Q531"/>
  <c r="AA530"/>
  <c r="Z530"/>
  <c r="W530"/>
  <c r="Y530"/>
  <c r="S530"/>
  <c r="R530"/>
  <c r="Q530"/>
  <c r="AA529"/>
  <c r="Z529"/>
  <c r="W529"/>
  <c r="Y529"/>
  <c r="S529"/>
  <c r="R529"/>
  <c r="Q529"/>
  <c r="AA528"/>
  <c r="Z528"/>
  <c r="W528"/>
  <c r="Y528"/>
  <c r="S528"/>
  <c r="R528"/>
  <c r="Q528"/>
  <c r="AA527"/>
  <c r="Z527"/>
  <c r="W527"/>
  <c r="Y527"/>
  <c r="S527"/>
  <c r="R527"/>
  <c r="Q527"/>
  <c r="AA526"/>
  <c r="Z526"/>
  <c r="W526"/>
  <c r="Y526"/>
  <c r="S526"/>
  <c r="R526"/>
  <c r="Q526"/>
  <c r="AA525"/>
  <c r="Z525"/>
  <c r="W525"/>
  <c r="Y525"/>
  <c r="S525"/>
  <c r="R525"/>
  <c r="Q525"/>
  <c r="AA524"/>
  <c r="Z524"/>
  <c r="W524"/>
  <c r="Y524"/>
  <c r="S524"/>
  <c r="R524"/>
  <c r="Q524"/>
  <c r="AA523"/>
  <c r="Z523"/>
  <c r="W523"/>
  <c r="Y523"/>
  <c r="S523"/>
  <c r="R523"/>
  <c r="Q523"/>
  <c r="AA522"/>
  <c r="Z522"/>
  <c r="W522"/>
  <c r="Y522"/>
  <c r="S522"/>
  <c r="R522"/>
  <c r="Q522"/>
  <c r="AA521"/>
  <c r="Z521"/>
  <c r="W521"/>
  <c r="Y521"/>
  <c r="S521"/>
  <c r="R521"/>
  <c r="Q521"/>
  <c r="AA520"/>
  <c r="Z520"/>
  <c r="W520"/>
  <c r="Y520"/>
  <c r="S520"/>
  <c r="R520"/>
  <c r="Q520"/>
  <c r="AA519"/>
  <c r="Z519"/>
  <c r="W519"/>
  <c r="Y519"/>
  <c r="S519"/>
  <c r="R519"/>
  <c r="Q519"/>
  <c r="AA518"/>
  <c r="Z518"/>
  <c r="W518"/>
  <c r="Y518"/>
  <c r="S518"/>
  <c r="R518"/>
  <c r="Q518"/>
  <c r="AA517"/>
  <c r="Z517"/>
  <c r="W517"/>
  <c r="Y517"/>
  <c r="S517"/>
  <c r="R517"/>
  <c r="Q517"/>
  <c r="AA516"/>
  <c r="Z516"/>
  <c r="W516"/>
  <c r="Y516"/>
  <c r="S516"/>
  <c r="R516"/>
  <c r="Q516"/>
  <c r="AA515"/>
  <c r="Z515"/>
  <c r="W515"/>
  <c r="Y515"/>
  <c r="S515"/>
  <c r="R515"/>
  <c r="Q515"/>
  <c r="AA514"/>
  <c r="Z514"/>
  <c r="W514"/>
  <c r="Y514"/>
  <c r="S514"/>
  <c r="R514"/>
  <c r="Q514"/>
  <c r="AA513"/>
  <c r="Z513"/>
  <c r="W513"/>
  <c r="Y513"/>
  <c r="S513"/>
  <c r="R513"/>
  <c r="Q513"/>
  <c r="AA512"/>
  <c r="Z512"/>
  <c r="W512"/>
  <c r="Y512"/>
  <c r="S512"/>
  <c r="R512"/>
  <c r="Q512"/>
  <c r="AA511"/>
  <c r="Z511"/>
  <c r="W511"/>
  <c r="Y511"/>
  <c r="S511"/>
  <c r="R511"/>
  <c r="Q511"/>
  <c r="AA510"/>
  <c r="Z510"/>
  <c r="W510"/>
  <c r="Y510"/>
  <c r="S510"/>
  <c r="R510"/>
  <c r="Q510"/>
  <c r="AA509"/>
  <c r="Z509"/>
  <c r="W509"/>
  <c r="Y509"/>
  <c r="S509"/>
  <c r="R509"/>
  <c r="Q509"/>
  <c r="AA508"/>
  <c r="Z508"/>
  <c r="W508"/>
  <c r="Y508"/>
  <c r="S508"/>
  <c r="R508"/>
  <c r="Q508"/>
  <c r="AA507"/>
  <c r="Z507"/>
  <c r="W507"/>
  <c r="Y507"/>
  <c r="S507"/>
  <c r="R507"/>
  <c r="Q507"/>
  <c r="AA506"/>
  <c r="Z506"/>
  <c r="W506"/>
  <c r="Y506"/>
  <c r="S506"/>
  <c r="R506"/>
  <c r="Q506"/>
  <c r="AA505"/>
  <c r="Z505"/>
  <c r="W505"/>
  <c r="Y505"/>
  <c r="S505"/>
  <c r="R505"/>
  <c r="Q505"/>
  <c r="AA504"/>
  <c r="Z504"/>
  <c r="W504"/>
  <c r="Y504"/>
  <c r="S504"/>
  <c r="R504"/>
  <c r="Q504"/>
  <c r="AA503"/>
  <c r="Z503"/>
  <c r="W503"/>
  <c r="Y503"/>
  <c r="S503"/>
  <c r="R503"/>
  <c r="Q503"/>
  <c r="AA502"/>
  <c r="Z502"/>
  <c r="W502"/>
  <c r="Y502"/>
  <c r="S502"/>
  <c r="R502"/>
  <c r="Q502"/>
  <c r="AA501"/>
  <c r="Z501"/>
  <c r="W501"/>
  <c r="Y501"/>
  <c r="S501"/>
  <c r="R501"/>
  <c r="Q501"/>
  <c r="AA500"/>
  <c r="Z500"/>
  <c r="W500"/>
  <c r="Y500"/>
  <c r="S500"/>
  <c r="R500"/>
  <c r="Q500"/>
  <c r="AA499"/>
  <c r="Z499"/>
  <c r="W499"/>
  <c r="Y499"/>
  <c r="S499"/>
  <c r="R499"/>
  <c r="Q499"/>
  <c r="AA498"/>
  <c r="Z498"/>
  <c r="W498"/>
  <c r="Y498"/>
  <c r="S498"/>
  <c r="R498"/>
  <c r="AA497"/>
  <c r="Z497"/>
  <c r="W497"/>
  <c r="Y497"/>
  <c r="S497"/>
  <c r="R497"/>
  <c r="Q497"/>
  <c r="AA496"/>
  <c r="Z496"/>
  <c r="W496"/>
  <c r="Y496"/>
  <c r="S496"/>
  <c r="R496"/>
  <c r="Q496"/>
  <c r="AA495"/>
  <c r="Z495"/>
  <c r="W495"/>
  <c r="Y495"/>
  <c r="S495"/>
  <c r="R495"/>
  <c r="Q495"/>
  <c r="AA494"/>
  <c r="Z494"/>
  <c r="W494"/>
  <c r="Y494"/>
  <c r="S494"/>
  <c r="R494"/>
  <c r="Q494"/>
  <c r="AA493"/>
  <c r="Z493"/>
  <c r="W493"/>
  <c r="Y493"/>
  <c r="S493"/>
  <c r="R493"/>
  <c r="Q493"/>
  <c r="AA492"/>
  <c r="Z492"/>
  <c r="W492"/>
  <c r="Y492"/>
  <c r="S492"/>
  <c r="R492"/>
  <c r="Q492"/>
  <c r="AA491"/>
  <c r="Z491"/>
  <c r="W491"/>
  <c r="Y491"/>
  <c r="S491"/>
  <c r="R491"/>
  <c r="Q491"/>
  <c r="AA490"/>
  <c r="Z490"/>
  <c r="W490"/>
  <c r="Y490"/>
  <c r="S490"/>
  <c r="R490"/>
  <c r="Q490"/>
  <c r="AA489"/>
  <c r="Z489"/>
  <c r="W489"/>
  <c r="Y489"/>
  <c r="S489"/>
  <c r="R489"/>
  <c r="Q489"/>
  <c r="AA488"/>
  <c r="Z488"/>
  <c r="W488"/>
  <c r="Y488"/>
  <c r="S488"/>
  <c r="R488"/>
  <c r="Q488"/>
  <c r="AA487"/>
  <c r="Z487"/>
  <c r="W487"/>
  <c r="Y487"/>
  <c r="S487"/>
  <c r="R487"/>
  <c r="Q487"/>
  <c r="AA486"/>
  <c r="Z486"/>
  <c r="W486"/>
  <c r="Y486"/>
  <c r="S486"/>
  <c r="R486"/>
  <c r="Q486"/>
  <c r="AA485"/>
  <c r="Z485"/>
  <c r="W485"/>
  <c r="Y485"/>
  <c r="S485"/>
  <c r="R485"/>
  <c r="Q485"/>
  <c r="AA484"/>
  <c r="Z484"/>
  <c r="W484"/>
  <c r="Y484"/>
  <c r="S484"/>
  <c r="R484"/>
  <c r="Q484"/>
  <c r="AA483"/>
  <c r="Z483"/>
  <c r="W483"/>
  <c r="Y483"/>
  <c r="S483"/>
  <c r="R483"/>
  <c r="AA482"/>
  <c r="Z482"/>
  <c r="W482"/>
  <c r="Y482"/>
  <c r="S482"/>
  <c r="R482"/>
  <c r="Q482"/>
  <c r="AA481"/>
  <c r="Z481"/>
  <c r="W481"/>
  <c r="Y481"/>
  <c r="S481"/>
  <c r="R481"/>
  <c r="Q481"/>
  <c r="AA480"/>
  <c r="Z480"/>
  <c r="W480"/>
  <c r="Y480"/>
  <c r="S480"/>
  <c r="R480"/>
  <c r="Q480"/>
  <c r="AA479"/>
  <c r="Z479"/>
  <c r="W479"/>
  <c r="Y479"/>
  <c r="S479"/>
  <c r="R479"/>
  <c r="Q479"/>
  <c r="AA478"/>
  <c r="Z478"/>
  <c r="W478"/>
  <c r="Y478"/>
  <c r="S478"/>
  <c r="R478"/>
  <c r="Q478"/>
  <c r="AA477"/>
  <c r="Z477"/>
  <c r="W477"/>
  <c r="Y477"/>
  <c r="S477"/>
  <c r="R477"/>
  <c r="Q477"/>
  <c r="AA476"/>
  <c r="Z476"/>
  <c r="W476"/>
  <c r="Y476"/>
  <c r="S476"/>
  <c r="R476"/>
  <c r="Q476"/>
  <c r="AA475"/>
  <c r="Z475"/>
  <c r="W475"/>
  <c r="Y475"/>
  <c r="S475"/>
  <c r="R475"/>
  <c r="Q475"/>
  <c r="AA474"/>
  <c r="Z474"/>
  <c r="W474"/>
  <c r="Y474"/>
  <c r="S474"/>
  <c r="R474"/>
  <c r="Q474"/>
  <c r="AA473"/>
  <c r="Z473"/>
  <c r="W473"/>
  <c r="Y473"/>
  <c r="S473"/>
  <c r="R473"/>
  <c r="Q473"/>
  <c r="AA472"/>
  <c r="Z472"/>
  <c r="W472"/>
  <c r="Y472"/>
  <c r="S472"/>
  <c r="R472"/>
  <c r="Q472"/>
  <c r="AA471"/>
  <c r="Z471"/>
  <c r="W471"/>
  <c r="Y471"/>
  <c r="S471"/>
  <c r="R471"/>
  <c r="Q471"/>
  <c r="AA470"/>
  <c r="Z470"/>
  <c r="W470"/>
  <c r="Y470"/>
  <c r="S470"/>
  <c r="R470"/>
  <c r="Q470"/>
  <c r="AA469"/>
  <c r="Z469"/>
  <c r="W469"/>
  <c r="Y469"/>
  <c r="S469"/>
  <c r="R469"/>
  <c r="Q469"/>
  <c r="AA468"/>
  <c r="Z468"/>
  <c r="W468"/>
  <c r="Y468"/>
  <c r="S468"/>
  <c r="R468"/>
  <c r="Q468"/>
  <c r="AA467"/>
  <c r="Z467"/>
  <c r="W467"/>
  <c r="Y467"/>
  <c r="S467"/>
  <c r="R467"/>
  <c r="Q467"/>
  <c r="AA466"/>
  <c r="Z466"/>
  <c r="W466"/>
  <c r="Y466"/>
  <c r="S466"/>
  <c r="R466"/>
  <c r="Q466"/>
  <c r="AA465"/>
  <c r="Z465"/>
  <c r="W465"/>
  <c r="Y465"/>
  <c r="S465"/>
  <c r="R465"/>
  <c r="Q465"/>
  <c r="AA464"/>
  <c r="Z464"/>
  <c r="W464"/>
  <c r="Y464"/>
  <c r="S464"/>
  <c r="R464"/>
  <c r="Q464"/>
  <c r="AA463"/>
  <c r="Z463"/>
  <c r="W463"/>
  <c r="Y463"/>
  <c r="S463"/>
  <c r="R463"/>
  <c r="Q463"/>
  <c r="AA462"/>
  <c r="Z462"/>
  <c r="W462"/>
  <c r="Y462"/>
  <c r="S462"/>
  <c r="R462"/>
  <c r="Q462"/>
  <c r="AA461"/>
  <c r="Z461"/>
  <c r="W461"/>
  <c r="Y461"/>
  <c r="S461"/>
  <c r="R461"/>
  <c r="Q461"/>
  <c r="AA460"/>
  <c r="Z460"/>
  <c r="W460"/>
  <c r="Y460"/>
  <c r="S460"/>
  <c r="R460"/>
  <c r="Q460"/>
  <c r="AA459"/>
  <c r="Z459"/>
  <c r="W459"/>
  <c r="Y459"/>
  <c r="S459"/>
  <c r="R459"/>
  <c r="Q459"/>
  <c r="AA458"/>
  <c r="Z458"/>
  <c r="W458"/>
  <c r="Y458"/>
  <c r="S458"/>
  <c r="R458"/>
  <c r="Q458"/>
  <c r="AA457"/>
  <c r="Z457"/>
  <c r="W457"/>
  <c r="Y457"/>
  <c r="S457"/>
  <c r="R457"/>
  <c r="Q457"/>
  <c r="AA456"/>
  <c r="Z456"/>
  <c r="W456"/>
  <c r="Y456"/>
  <c r="S456"/>
  <c r="R456"/>
  <c r="Q456"/>
  <c r="AA455"/>
  <c r="Z455"/>
  <c r="W455"/>
  <c r="Y455"/>
  <c r="S455"/>
  <c r="R455"/>
  <c r="Q455"/>
  <c r="AA454"/>
  <c r="Z454"/>
  <c r="W454"/>
  <c r="Y454"/>
  <c r="S454"/>
  <c r="R454"/>
  <c r="Q454"/>
  <c r="AA453"/>
  <c r="Z453"/>
  <c r="W453"/>
  <c r="Y453"/>
  <c r="S453"/>
  <c r="R453"/>
  <c r="Q453"/>
  <c r="AA452"/>
  <c r="Z452"/>
  <c r="W452"/>
  <c r="Y452"/>
  <c r="S452"/>
  <c r="R452"/>
  <c r="Q452"/>
  <c r="AA451"/>
  <c r="Z451"/>
  <c r="W451"/>
  <c r="Y451"/>
  <c r="S451"/>
  <c r="R451"/>
  <c r="Q451"/>
  <c r="AA450"/>
  <c r="Z450"/>
  <c r="W450"/>
  <c r="Y450"/>
  <c r="S450"/>
  <c r="R450"/>
  <c r="Q450"/>
  <c r="AA449"/>
  <c r="Z449"/>
  <c r="W449"/>
  <c r="Y449"/>
  <c r="S449"/>
  <c r="R449"/>
  <c r="Q449"/>
  <c r="AA448"/>
  <c r="Z448"/>
  <c r="W448"/>
  <c r="Y448"/>
  <c r="S448"/>
  <c r="R448"/>
  <c r="Q448"/>
  <c r="AA447"/>
  <c r="Z447"/>
  <c r="W447"/>
  <c r="Y447"/>
  <c r="S447"/>
  <c r="R447"/>
  <c r="Q447"/>
  <c r="AA446"/>
  <c r="Z446"/>
  <c r="W446"/>
  <c r="Y446"/>
  <c r="S446"/>
  <c r="R446"/>
  <c r="Q446"/>
  <c r="AA445"/>
  <c r="Z445"/>
  <c r="W445"/>
  <c r="Y445"/>
  <c r="S445"/>
  <c r="R445"/>
  <c r="Q445"/>
  <c r="AA444"/>
  <c r="Z444"/>
  <c r="W444"/>
  <c r="Y444"/>
  <c r="S444"/>
  <c r="R444"/>
  <c r="Q444"/>
  <c r="AA443"/>
  <c r="Z443"/>
  <c r="W443"/>
  <c r="Y443"/>
  <c r="S443"/>
  <c r="R443"/>
  <c r="Q443"/>
  <c r="AA442"/>
  <c r="Z442"/>
  <c r="W442"/>
  <c r="Y442"/>
  <c r="S442"/>
  <c r="R442"/>
  <c r="Q442"/>
  <c r="AA441"/>
  <c r="Z441"/>
  <c r="W441"/>
  <c r="Y441"/>
  <c r="S441"/>
  <c r="R441"/>
  <c r="Q441"/>
  <c r="AA440"/>
  <c r="Z440"/>
  <c r="W440"/>
  <c r="Y440"/>
  <c r="S440"/>
  <c r="R440"/>
  <c r="Q440"/>
  <c r="AA439"/>
  <c r="Z439"/>
  <c r="W439"/>
  <c r="Y439"/>
  <c r="S439"/>
  <c r="R439"/>
  <c r="Q439"/>
  <c r="AA438"/>
  <c r="Z438"/>
  <c r="W438"/>
  <c r="Y438"/>
  <c r="S438"/>
  <c r="R438"/>
  <c r="Q438"/>
  <c r="AA437"/>
  <c r="Z437"/>
  <c r="W437"/>
  <c r="Y437"/>
  <c r="S437"/>
  <c r="R437"/>
  <c r="Q437"/>
  <c r="AA436"/>
  <c r="Z436"/>
  <c r="W436"/>
  <c r="Y436"/>
  <c r="S436"/>
  <c r="R436"/>
  <c r="Q436"/>
  <c r="AA435"/>
  <c r="Z435"/>
  <c r="W435"/>
  <c r="Y435"/>
  <c r="S435"/>
  <c r="R435"/>
  <c r="Q435"/>
  <c r="AA434"/>
  <c r="Z434"/>
  <c r="W434"/>
  <c r="Y434"/>
  <c r="S434"/>
  <c r="R434"/>
  <c r="Q434"/>
  <c r="AA433"/>
  <c r="Z433"/>
  <c r="W433"/>
  <c r="Y433"/>
  <c r="S433"/>
  <c r="R433"/>
  <c r="Q433"/>
  <c r="AA432"/>
  <c r="Z432"/>
  <c r="W432"/>
  <c r="Y432"/>
  <c r="S432"/>
  <c r="R432"/>
  <c r="Q432"/>
  <c r="AA431"/>
  <c r="Z431"/>
  <c r="W431"/>
  <c r="Y431"/>
  <c r="S431"/>
  <c r="R431"/>
  <c r="Q431"/>
  <c r="AA430"/>
  <c r="Z430"/>
  <c r="W430"/>
  <c r="Y430"/>
  <c r="S430"/>
  <c r="R430"/>
  <c r="Q430"/>
  <c r="AA429"/>
  <c r="Z429"/>
  <c r="W429"/>
  <c r="Y429"/>
  <c r="S429"/>
  <c r="R429"/>
  <c r="Q429"/>
  <c r="AA428"/>
  <c r="Z428"/>
  <c r="W428"/>
  <c r="Y428"/>
  <c r="S428"/>
  <c r="R428"/>
  <c r="Q428"/>
  <c r="AA427"/>
  <c r="Z427"/>
  <c r="W427"/>
  <c r="Y427"/>
  <c r="S427"/>
  <c r="R427"/>
  <c r="AA426"/>
  <c r="Z426"/>
  <c r="W426"/>
  <c r="Y426"/>
  <c r="S426"/>
  <c r="R426"/>
  <c r="AA425"/>
  <c r="Z425"/>
  <c r="W425"/>
  <c r="Y425"/>
  <c r="S425"/>
  <c r="R425"/>
  <c r="Q425"/>
  <c r="AA424"/>
  <c r="Z424"/>
  <c r="W424"/>
  <c r="Y424"/>
  <c r="S424"/>
  <c r="R424"/>
  <c r="Q424"/>
  <c r="AA423"/>
  <c r="Z423"/>
  <c r="W423"/>
  <c r="Y423"/>
  <c r="S423"/>
  <c r="R423"/>
  <c r="Q423"/>
  <c r="AA422"/>
  <c r="Z422"/>
  <c r="W422"/>
  <c r="Y422"/>
  <c r="S422"/>
  <c r="R422"/>
  <c r="Q422"/>
  <c r="AA421"/>
  <c r="Z421"/>
  <c r="W421"/>
  <c r="Y421"/>
  <c r="S421"/>
  <c r="R421"/>
  <c r="Q421"/>
  <c r="AA420"/>
  <c r="Z420"/>
  <c r="W420"/>
  <c r="Y420"/>
  <c r="S420"/>
  <c r="R420"/>
  <c r="Q420"/>
  <c r="AA419"/>
  <c r="Z419"/>
  <c r="W419"/>
  <c r="Y419"/>
  <c r="S419"/>
  <c r="R419"/>
  <c r="Q419"/>
  <c r="AA418"/>
  <c r="Z418"/>
  <c r="W418"/>
  <c r="Y418"/>
  <c r="S418"/>
  <c r="R418"/>
  <c r="Q418"/>
  <c r="AA417"/>
  <c r="Z417"/>
  <c r="W417"/>
  <c r="Y417"/>
  <c r="S417"/>
  <c r="R417"/>
  <c r="Q417"/>
  <c r="AA416"/>
  <c r="Z416"/>
  <c r="W416"/>
  <c r="Y416"/>
  <c r="S416"/>
  <c r="R416"/>
  <c r="Q416"/>
  <c r="AA415"/>
  <c r="Z415"/>
  <c r="W415"/>
  <c r="Y415"/>
  <c r="S415"/>
  <c r="R415"/>
  <c r="Q415"/>
  <c r="AA414"/>
  <c r="Z414"/>
  <c r="W414"/>
  <c r="Y414"/>
  <c r="S414"/>
  <c r="R414"/>
  <c r="AA413"/>
  <c r="Z413"/>
  <c r="W413"/>
  <c r="Y413"/>
  <c r="S413"/>
  <c r="R413"/>
  <c r="Q413"/>
  <c r="AA412"/>
  <c r="Z412"/>
  <c r="W412"/>
  <c r="Y412"/>
  <c r="S412"/>
  <c r="R412"/>
  <c r="Q412"/>
  <c r="AA411"/>
  <c r="Z411"/>
  <c r="W411"/>
  <c r="Y411"/>
  <c r="S411"/>
  <c r="R411"/>
  <c r="Q411"/>
  <c r="AA410"/>
  <c r="Z410"/>
  <c r="W410"/>
  <c r="Y410"/>
  <c r="S410"/>
  <c r="R410"/>
  <c r="Q410"/>
  <c r="AA409"/>
  <c r="Z409"/>
  <c r="W409"/>
  <c r="Y409"/>
  <c r="S409"/>
  <c r="R409"/>
  <c r="Q409"/>
  <c r="AA408"/>
  <c r="Z408"/>
  <c r="W408"/>
  <c r="Y408"/>
  <c r="S408"/>
  <c r="R408"/>
  <c r="Q408"/>
  <c r="AA407"/>
  <c r="Z407"/>
  <c r="W407"/>
  <c r="Y407"/>
  <c r="S407"/>
  <c r="R407"/>
  <c r="Q407"/>
  <c r="AA406"/>
  <c r="Z406"/>
  <c r="W406"/>
  <c r="Y406"/>
  <c r="S406"/>
  <c r="R406"/>
  <c r="Q406"/>
  <c r="AA405"/>
  <c r="Z405"/>
  <c r="W405"/>
  <c r="Y405"/>
  <c r="S405"/>
  <c r="R405"/>
  <c r="Q405"/>
  <c r="AA404"/>
  <c r="Z404"/>
  <c r="W404"/>
  <c r="Y404"/>
  <c r="S404"/>
  <c r="R404"/>
  <c r="AA403"/>
  <c r="Z403"/>
  <c r="W403"/>
  <c r="Y403"/>
  <c r="S403"/>
  <c r="R403"/>
  <c r="Q403"/>
  <c r="AA402"/>
  <c r="Z402"/>
  <c r="W402"/>
  <c r="Y402"/>
  <c r="S402"/>
  <c r="R402"/>
  <c r="AA401"/>
  <c r="Z401"/>
  <c r="W401"/>
  <c r="Y401"/>
  <c r="S401"/>
  <c r="R401"/>
  <c r="Q401"/>
  <c r="AA400"/>
  <c r="Z400"/>
  <c r="W400"/>
  <c r="Y400"/>
  <c r="S400"/>
  <c r="R400"/>
  <c r="Q400"/>
  <c r="AA399"/>
  <c r="Z399"/>
  <c r="W399"/>
  <c r="Y399"/>
  <c r="S399"/>
  <c r="R399"/>
  <c r="Q399"/>
  <c r="AA398"/>
  <c r="Z398"/>
  <c r="W398"/>
  <c r="Y398"/>
  <c r="S398"/>
  <c r="R398"/>
  <c r="Q398"/>
  <c r="AA397"/>
  <c r="Z397"/>
  <c r="W397"/>
  <c r="Y397"/>
  <c r="S397"/>
  <c r="R397"/>
  <c r="AA396"/>
  <c r="Z396"/>
  <c r="W396"/>
  <c r="Y396"/>
  <c r="S396"/>
  <c r="I91" i="10" s="1"/>
  <c r="R396" i="7"/>
  <c r="H91" i="10" s="1"/>
  <c r="L91" s="1"/>
  <c r="AA395" i="7"/>
  <c r="Z395"/>
  <c r="W395"/>
  <c r="Y395"/>
  <c r="S395"/>
  <c r="R395"/>
  <c r="AA394"/>
  <c r="Z394"/>
  <c r="W394"/>
  <c r="Y394"/>
  <c r="S394"/>
  <c r="R394"/>
  <c r="AA393"/>
  <c r="Z393"/>
  <c r="W393"/>
  <c r="Y393"/>
  <c r="S393"/>
  <c r="R393"/>
  <c r="AA392"/>
  <c r="Z392"/>
  <c r="W392"/>
  <c r="Y392"/>
  <c r="S392"/>
  <c r="R392"/>
  <c r="Q392"/>
  <c r="AA391"/>
  <c r="Z391"/>
  <c r="W391"/>
  <c r="Y391"/>
  <c r="S391"/>
  <c r="R391"/>
  <c r="Q391"/>
  <c r="AA390"/>
  <c r="Z390"/>
  <c r="W390"/>
  <c r="Y390"/>
  <c r="S390"/>
  <c r="R390"/>
  <c r="Q390"/>
  <c r="AA389"/>
  <c r="Z389"/>
  <c r="W389"/>
  <c r="Y389"/>
  <c r="S389"/>
  <c r="R389"/>
  <c r="Q389"/>
  <c r="AA388"/>
  <c r="Z388"/>
  <c r="W388"/>
  <c r="Y388"/>
  <c r="S388"/>
  <c r="R388"/>
  <c r="Q388"/>
  <c r="AA387"/>
  <c r="Z387"/>
  <c r="W387"/>
  <c r="Y387"/>
  <c r="S387"/>
  <c r="R387"/>
  <c r="Q387"/>
  <c r="AA386"/>
  <c r="Z386"/>
  <c r="W386"/>
  <c r="Y386"/>
  <c r="S386"/>
  <c r="R386"/>
  <c r="Q386"/>
  <c r="AA385"/>
  <c r="Z385"/>
  <c r="W385"/>
  <c r="Y385"/>
  <c r="S385"/>
  <c r="R385"/>
  <c r="Q385"/>
  <c r="AA384"/>
  <c r="Z384"/>
  <c r="W384"/>
  <c r="Y384"/>
  <c r="S384"/>
  <c r="R384"/>
  <c r="Q384"/>
  <c r="AA383"/>
  <c r="Z383"/>
  <c r="W383"/>
  <c r="Y383"/>
  <c r="S383"/>
  <c r="R383"/>
  <c r="AA382"/>
  <c r="Z382"/>
  <c r="W382"/>
  <c r="Y382"/>
  <c r="S382"/>
  <c r="R382"/>
  <c r="Q382"/>
  <c r="AA381"/>
  <c r="Z381"/>
  <c r="W381"/>
  <c r="Y381"/>
  <c r="S381"/>
  <c r="R381"/>
  <c r="Q381"/>
  <c r="AA380"/>
  <c r="Z380"/>
  <c r="W380"/>
  <c r="Y380"/>
  <c r="S380"/>
  <c r="R380"/>
  <c r="Q380"/>
  <c r="AA379"/>
  <c r="Z379"/>
  <c r="W379"/>
  <c r="Y379"/>
  <c r="S379"/>
  <c r="R379"/>
  <c r="AA378"/>
  <c r="Z378"/>
  <c r="W378"/>
  <c r="Y378"/>
  <c r="S378"/>
  <c r="R378"/>
  <c r="AA377"/>
  <c r="Z377"/>
  <c r="W377"/>
  <c r="Y377"/>
  <c r="S377"/>
  <c r="R377"/>
  <c r="Q377"/>
  <c r="AA376"/>
  <c r="Z376"/>
  <c r="W376"/>
  <c r="Y376"/>
  <c r="S376"/>
  <c r="R376"/>
  <c r="Q376"/>
  <c r="AA375"/>
  <c r="Z375"/>
  <c r="W375"/>
  <c r="Y375"/>
  <c r="S375"/>
  <c r="R375"/>
  <c r="Q375"/>
  <c r="AA374"/>
  <c r="Z374"/>
  <c r="W374"/>
  <c r="Y374"/>
  <c r="S374"/>
  <c r="R374"/>
  <c r="AA373"/>
  <c r="Z373"/>
  <c r="W373"/>
  <c r="Y373"/>
  <c r="S373"/>
  <c r="R373"/>
  <c r="Q373"/>
  <c r="AA372"/>
  <c r="Z372"/>
  <c r="W372"/>
  <c r="Y372"/>
  <c r="S372"/>
  <c r="R372"/>
  <c r="Q372"/>
  <c r="AA371"/>
  <c r="Z371"/>
  <c r="W371"/>
  <c r="Y371"/>
  <c r="S371"/>
  <c r="R371"/>
  <c r="Q371"/>
  <c r="AA370"/>
  <c r="Z370"/>
  <c r="W370"/>
  <c r="Y370"/>
  <c r="S370"/>
  <c r="R370"/>
  <c r="Q370"/>
  <c r="AA369"/>
  <c r="Z369"/>
  <c r="W369"/>
  <c r="Y369"/>
  <c r="S369"/>
  <c r="R369"/>
  <c r="Q369"/>
  <c r="AA368"/>
  <c r="Z368"/>
  <c r="W368"/>
  <c r="Y368"/>
  <c r="S368"/>
  <c r="R368"/>
  <c r="Q368"/>
  <c r="AA367"/>
  <c r="Z367"/>
  <c r="W367"/>
  <c r="Y367"/>
  <c r="S367"/>
  <c r="R367"/>
  <c r="Q367"/>
  <c r="AA366"/>
  <c r="Z366"/>
  <c r="W366"/>
  <c r="Y366"/>
  <c r="S366"/>
  <c r="R366"/>
  <c r="Q366"/>
  <c r="AA365"/>
  <c r="Z365"/>
  <c r="W365"/>
  <c r="Y365"/>
  <c r="S365"/>
  <c r="R365"/>
  <c r="Q365"/>
  <c r="AA364"/>
  <c r="Z364"/>
  <c r="W364"/>
  <c r="Y364"/>
  <c r="S364"/>
  <c r="R364"/>
  <c r="Q364"/>
  <c r="AA363"/>
  <c r="Z363"/>
  <c r="W363"/>
  <c r="Y363"/>
  <c r="S363"/>
  <c r="R363"/>
  <c r="Q363"/>
  <c r="AA362"/>
  <c r="Z362"/>
  <c r="W362"/>
  <c r="Y362"/>
  <c r="S362"/>
  <c r="R362"/>
  <c r="Q362"/>
  <c r="AA361"/>
  <c r="Z361"/>
  <c r="W361"/>
  <c r="Y361"/>
  <c r="S361"/>
  <c r="R361"/>
  <c r="Q361"/>
  <c r="AA360"/>
  <c r="Z360"/>
  <c r="W360"/>
  <c r="Y360"/>
  <c r="S360"/>
  <c r="R360"/>
  <c r="Q360"/>
  <c r="AA359"/>
  <c r="Z359"/>
  <c r="W359"/>
  <c r="Y359"/>
  <c r="S359"/>
  <c r="R359"/>
  <c r="Q359"/>
  <c r="AA358"/>
  <c r="Z358"/>
  <c r="W358"/>
  <c r="Y358"/>
  <c r="S358"/>
  <c r="R358"/>
  <c r="Q358"/>
  <c r="AA357"/>
  <c r="Z357"/>
  <c r="W357"/>
  <c r="Y357"/>
  <c r="S357"/>
  <c r="R357"/>
  <c r="Q357"/>
  <c r="AA356"/>
  <c r="Z356"/>
  <c r="W356"/>
  <c r="Y356"/>
  <c r="S356"/>
  <c r="R356"/>
  <c r="Q356"/>
  <c r="AA355"/>
  <c r="Z355"/>
  <c r="W355"/>
  <c r="Y355"/>
  <c r="S355"/>
  <c r="R355"/>
  <c r="Q355"/>
  <c r="AA354"/>
  <c r="Z354"/>
  <c r="W354"/>
  <c r="Y354"/>
  <c r="S354"/>
  <c r="R354"/>
  <c r="Q354"/>
  <c r="AA353"/>
  <c r="Z353"/>
  <c r="W353"/>
  <c r="Y353"/>
  <c r="S353"/>
  <c r="R353"/>
  <c r="Q353"/>
  <c r="AA352"/>
  <c r="Z352"/>
  <c r="W352"/>
  <c r="Y352"/>
  <c r="S352"/>
  <c r="R352"/>
  <c r="Q352"/>
  <c r="AA351"/>
  <c r="Z351"/>
  <c r="W351"/>
  <c r="Y351"/>
  <c r="S351"/>
  <c r="R351"/>
  <c r="Q351"/>
  <c r="AA350"/>
  <c r="Z350"/>
  <c r="W350"/>
  <c r="Y350"/>
  <c r="S350"/>
  <c r="R350"/>
  <c r="AA349"/>
  <c r="Z349"/>
  <c r="W349"/>
  <c r="Y349"/>
  <c r="S349"/>
  <c r="R349"/>
  <c r="Q349"/>
  <c r="AA348"/>
  <c r="Z348"/>
  <c r="W348"/>
  <c r="Y348"/>
  <c r="S348"/>
  <c r="R348"/>
  <c r="Q348"/>
  <c r="AA347"/>
  <c r="Z347"/>
  <c r="W347"/>
  <c r="Y347"/>
  <c r="S347"/>
  <c r="R347"/>
  <c r="Q347"/>
  <c r="AA346"/>
  <c r="Z346"/>
  <c r="W346"/>
  <c r="Y346"/>
  <c r="S346"/>
  <c r="R346"/>
  <c r="Q346"/>
  <c r="AA345"/>
  <c r="Z345"/>
  <c r="W345"/>
  <c r="Y345"/>
  <c r="S345"/>
  <c r="R345"/>
  <c r="Q345"/>
  <c r="AA344"/>
  <c r="Z344"/>
  <c r="W344"/>
  <c r="Y344"/>
  <c r="S344"/>
  <c r="R344"/>
  <c r="Q344"/>
  <c r="AA343"/>
  <c r="Z343"/>
  <c r="W343"/>
  <c r="Y343"/>
  <c r="S343"/>
  <c r="R343"/>
  <c r="Q343"/>
  <c r="AA342"/>
  <c r="Z342"/>
  <c r="W342"/>
  <c r="Y342"/>
  <c r="S342"/>
  <c r="R342"/>
  <c r="AA341"/>
  <c r="Z341"/>
  <c r="W341"/>
  <c r="Y341"/>
  <c r="S341"/>
  <c r="R341"/>
  <c r="Q341"/>
  <c r="AA340"/>
  <c r="Z340"/>
  <c r="W340"/>
  <c r="Y340"/>
  <c r="S340"/>
  <c r="R340"/>
  <c r="Q340"/>
  <c r="AA339"/>
  <c r="Z339"/>
  <c r="W339"/>
  <c r="Y339"/>
  <c r="S339"/>
  <c r="R339"/>
  <c r="Q339"/>
  <c r="AA338"/>
  <c r="Z338"/>
  <c r="W338"/>
  <c r="Y338"/>
  <c r="S338"/>
  <c r="R338"/>
  <c r="Q338"/>
  <c r="AA337"/>
  <c r="Z337"/>
  <c r="W337"/>
  <c r="Y337"/>
  <c r="S337"/>
  <c r="R337"/>
  <c r="Q337"/>
  <c r="AA336"/>
  <c r="Z336"/>
  <c r="W336"/>
  <c r="Y336"/>
  <c r="S336"/>
  <c r="R336"/>
  <c r="Q336"/>
  <c r="AA335"/>
  <c r="Z335"/>
  <c r="W335"/>
  <c r="Y335"/>
  <c r="S335"/>
  <c r="R335"/>
  <c r="Q335"/>
  <c r="AA334"/>
  <c r="Z334"/>
  <c r="W334"/>
  <c r="Y334"/>
  <c r="S334"/>
  <c r="R334"/>
  <c r="Q334"/>
  <c r="AA333"/>
  <c r="Z333"/>
  <c r="W333"/>
  <c r="Y333"/>
  <c r="S333"/>
  <c r="R333"/>
  <c r="AA332"/>
  <c r="Z332"/>
  <c r="W332"/>
  <c r="Y332"/>
  <c r="S332"/>
  <c r="R332"/>
  <c r="AA331"/>
  <c r="Z331"/>
  <c r="W331"/>
  <c r="Y331"/>
  <c r="S331"/>
  <c r="R331"/>
  <c r="Q331"/>
  <c r="AA330"/>
  <c r="Z330"/>
  <c r="W330"/>
  <c r="Y330"/>
  <c r="S330"/>
  <c r="R330"/>
  <c r="AA329"/>
  <c r="Z329"/>
  <c r="W329"/>
  <c r="Y329"/>
  <c r="S329"/>
  <c r="R329"/>
  <c r="Q329"/>
  <c r="AA328"/>
  <c r="Z328"/>
  <c r="W328"/>
  <c r="Y328"/>
  <c r="S328"/>
  <c r="R328"/>
  <c r="Q328"/>
  <c r="AA327"/>
  <c r="Z327"/>
  <c r="W327"/>
  <c r="Y327"/>
  <c r="S327"/>
  <c r="R327"/>
  <c r="Q327"/>
  <c r="AA326"/>
  <c r="Z326"/>
  <c r="W326"/>
  <c r="Y326"/>
  <c r="S326"/>
  <c r="R326"/>
  <c r="Q326"/>
  <c r="AA325"/>
  <c r="Z325"/>
  <c r="W325"/>
  <c r="Y325"/>
  <c r="S325"/>
  <c r="R325"/>
  <c r="Q325"/>
  <c r="AA324"/>
  <c r="Z324"/>
  <c r="W324"/>
  <c r="Y324"/>
  <c r="S324"/>
  <c r="R324"/>
  <c r="Q324"/>
  <c r="AA323"/>
  <c r="Z323"/>
  <c r="W323"/>
  <c r="Y323"/>
  <c r="S323"/>
  <c r="R323"/>
  <c r="Q323"/>
  <c r="AA322"/>
  <c r="Z322"/>
  <c r="W322"/>
  <c r="Y322"/>
  <c r="S322"/>
  <c r="R322"/>
  <c r="Q322"/>
  <c r="AA321"/>
  <c r="Z321"/>
  <c r="W321"/>
  <c r="Y321"/>
  <c r="S321"/>
  <c r="R321"/>
  <c r="Q321"/>
  <c r="AA320"/>
  <c r="Z320"/>
  <c r="W320"/>
  <c r="Y320"/>
  <c r="S320"/>
  <c r="R320"/>
  <c r="Q320"/>
  <c r="AA319"/>
  <c r="Z319"/>
  <c r="W319"/>
  <c r="Y319"/>
  <c r="S319"/>
  <c r="R319"/>
  <c r="AA318"/>
  <c r="Z318"/>
  <c r="W318"/>
  <c r="Y318"/>
  <c r="S318"/>
  <c r="R318"/>
  <c r="Q318"/>
  <c r="AA317"/>
  <c r="Z317"/>
  <c r="W317"/>
  <c r="Y317"/>
  <c r="S317"/>
  <c r="R317"/>
  <c r="AA316"/>
  <c r="Z316"/>
  <c r="W316"/>
  <c r="Y316"/>
  <c r="S316"/>
  <c r="R316"/>
  <c r="AA315"/>
  <c r="Z315"/>
  <c r="W315"/>
  <c r="Y315"/>
  <c r="S315"/>
  <c r="I90" i="10" s="1"/>
  <c r="R315" i="7"/>
  <c r="H90" i="10" s="1"/>
  <c r="L90" s="1"/>
  <c r="AA314" i="7"/>
  <c r="Z314"/>
  <c r="W314"/>
  <c r="Y314"/>
  <c r="S314"/>
  <c r="R314"/>
  <c r="Q314"/>
  <c r="AA313"/>
  <c r="Z313"/>
  <c r="W313"/>
  <c r="Y313"/>
  <c r="S313"/>
  <c r="R313"/>
  <c r="Q313"/>
  <c r="AA312"/>
  <c r="Z312"/>
  <c r="W312"/>
  <c r="Y312"/>
  <c r="S312"/>
  <c r="R312"/>
  <c r="Q312"/>
  <c r="AA311"/>
  <c r="Z311"/>
  <c r="W311"/>
  <c r="Y311"/>
  <c r="S311"/>
  <c r="R311"/>
  <c r="Q311"/>
  <c r="AA310"/>
  <c r="Z310"/>
  <c r="W310"/>
  <c r="Y310"/>
  <c r="S310"/>
  <c r="R310"/>
  <c r="Q310"/>
  <c r="AA309"/>
  <c r="Z309"/>
  <c r="W309"/>
  <c r="Y309"/>
  <c r="S309"/>
  <c r="R309"/>
  <c r="Q309"/>
  <c r="AA308"/>
  <c r="Z308"/>
  <c r="W308"/>
  <c r="S308"/>
  <c r="R308"/>
  <c r="Q308"/>
  <c r="AA307"/>
  <c r="Z307"/>
  <c r="W307"/>
  <c r="Y307"/>
  <c r="S307"/>
  <c r="R307"/>
  <c r="AA306"/>
  <c r="Z306"/>
  <c r="W306"/>
  <c r="Y306"/>
  <c r="S306"/>
  <c r="R306"/>
  <c r="AA305"/>
  <c r="Z305"/>
  <c r="W305"/>
  <c r="Y305"/>
  <c r="S305"/>
  <c r="R305"/>
  <c r="Q305"/>
  <c r="AA304"/>
  <c r="Z304"/>
  <c r="W304"/>
  <c r="Y304"/>
  <c r="S304"/>
  <c r="R304"/>
  <c r="Q304"/>
  <c r="AA303"/>
  <c r="Z303"/>
  <c r="W303"/>
  <c r="Y303"/>
  <c r="S303"/>
  <c r="R303"/>
  <c r="Q303"/>
  <c r="AA302"/>
  <c r="Z302"/>
  <c r="W302"/>
  <c r="Y302"/>
  <c r="S302"/>
  <c r="R302"/>
  <c r="Q302"/>
  <c r="AA301"/>
  <c r="Z301"/>
  <c r="W301"/>
  <c r="Y301"/>
  <c r="S301"/>
  <c r="R301"/>
  <c r="Q301"/>
  <c r="AA300"/>
  <c r="Z300"/>
  <c r="W300"/>
  <c r="Y300"/>
  <c r="S300"/>
  <c r="R300"/>
  <c r="Q300"/>
  <c r="AA299"/>
  <c r="Z299"/>
  <c r="W299"/>
  <c r="Y299"/>
  <c r="S299"/>
  <c r="R299"/>
  <c r="AA298"/>
  <c r="Z298"/>
  <c r="W298"/>
  <c r="Y298"/>
  <c r="S298"/>
  <c r="R298"/>
  <c r="Q298"/>
  <c r="AA297"/>
  <c r="Z297"/>
  <c r="W297"/>
  <c r="Y297"/>
  <c r="S297"/>
  <c r="R297"/>
  <c r="Q297"/>
  <c r="AA296"/>
  <c r="Z296"/>
  <c r="W296"/>
  <c r="Y296"/>
  <c r="S296"/>
  <c r="R296"/>
  <c r="Q296"/>
  <c r="AA295"/>
  <c r="Z295"/>
  <c r="W295"/>
  <c r="Y295"/>
  <c r="S295"/>
  <c r="R295"/>
  <c r="AA294"/>
  <c r="Z294"/>
  <c r="W294"/>
  <c r="Y294"/>
  <c r="S294"/>
  <c r="R294"/>
  <c r="AA293"/>
  <c r="Z293"/>
  <c r="W293"/>
  <c r="Y293"/>
  <c r="S293"/>
  <c r="R293"/>
  <c r="Q293"/>
  <c r="AA292"/>
  <c r="Z292"/>
  <c r="W292"/>
  <c r="Y292"/>
  <c r="S292"/>
  <c r="R292"/>
  <c r="Q292"/>
  <c r="AA291"/>
  <c r="Z291"/>
  <c r="W291"/>
  <c r="Y291"/>
  <c r="S291"/>
  <c r="R291"/>
  <c r="Q291"/>
  <c r="AA290"/>
  <c r="Z290"/>
  <c r="W290"/>
  <c r="Y290"/>
  <c r="S290"/>
  <c r="R290"/>
  <c r="Q290"/>
  <c r="AA289"/>
  <c r="Z289"/>
  <c r="W289"/>
  <c r="Y289"/>
  <c r="S289"/>
  <c r="R289"/>
  <c r="AA288"/>
  <c r="Z288"/>
  <c r="W288"/>
  <c r="Y288"/>
  <c r="S288"/>
  <c r="R288"/>
  <c r="AA287"/>
  <c r="Z287"/>
  <c r="W287"/>
  <c r="Y287"/>
  <c r="S287"/>
  <c r="R287"/>
  <c r="AA286"/>
  <c r="Z286"/>
  <c r="W286"/>
  <c r="Y286"/>
  <c r="S286"/>
  <c r="R286"/>
  <c r="Q286"/>
  <c r="AA285"/>
  <c r="Z285"/>
  <c r="W285"/>
  <c r="Y285"/>
  <c r="S285"/>
  <c r="R285"/>
  <c r="Q285"/>
  <c r="AA284"/>
  <c r="Z284"/>
  <c r="W284"/>
  <c r="Y284"/>
  <c r="S284"/>
  <c r="R284"/>
  <c r="Q284"/>
  <c r="AA283"/>
  <c r="Z283"/>
  <c r="W283"/>
  <c r="Y283"/>
  <c r="S283"/>
  <c r="R283"/>
  <c r="Q283"/>
  <c r="AA282"/>
  <c r="Z282"/>
  <c r="W282"/>
  <c r="Y282"/>
  <c r="S282"/>
  <c r="R282"/>
  <c r="AA281"/>
  <c r="Z281"/>
  <c r="W281"/>
  <c r="Y281"/>
  <c r="S281"/>
  <c r="R281"/>
  <c r="AA280"/>
  <c r="Z280"/>
  <c r="W280"/>
  <c r="Y280"/>
  <c r="S280"/>
  <c r="R280"/>
  <c r="Q280"/>
  <c r="AA279"/>
  <c r="Z279"/>
  <c r="W279"/>
  <c r="Y279"/>
  <c r="S279"/>
  <c r="R279"/>
  <c r="Q279"/>
  <c r="AA278"/>
  <c r="Z278"/>
  <c r="W278"/>
  <c r="Y278"/>
  <c r="S278"/>
  <c r="R278"/>
  <c r="Q278"/>
  <c r="AA277"/>
  <c r="Z277"/>
  <c r="W277"/>
  <c r="Y277"/>
  <c r="S277"/>
  <c r="R277"/>
  <c r="Q277"/>
  <c r="AA276"/>
  <c r="Z276"/>
  <c r="W276"/>
  <c r="Y276"/>
  <c r="S276"/>
  <c r="R276"/>
  <c r="Q276"/>
  <c r="AA275"/>
  <c r="Z275"/>
  <c r="W275"/>
  <c r="Y275"/>
  <c r="S275"/>
  <c r="R275"/>
  <c r="Q275"/>
  <c r="AA274"/>
  <c r="Z274"/>
  <c r="W274"/>
  <c r="Y274"/>
  <c r="S274"/>
  <c r="R274"/>
  <c r="Q274"/>
  <c r="AA273"/>
  <c r="Z273"/>
  <c r="W273"/>
  <c r="Y273"/>
  <c r="S273"/>
  <c r="R273"/>
  <c r="Q273"/>
  <c r="AA272"/>
  <c r="Z272"/>
  <c r="W272"/>
  <c r="Y272"/>
  <c r="S272"/>
  <c r="R272"/>
  <c r="AA271"/>
  <c r="Z271"/>
  <c r="W271"/>
  <c r="Y271"/>
  <c r="S271"/>
  <c r="R271"/>
  <c r="AB29" i="22"/>
  <c r="AA270" i="7"/>
  <c r="Z270"/>
  <c r="W270"/>
  <c r="Y270"/>
  <c r="S270"/>
  <c r="R270"/>
  <c r="Q270"/>
  <c r="AA269"/>
  <c r="Z269"/>
  <c r="W269"/>
  <c r="Y269"/>
  <c r="S269"/>
  <c r="R269"/>
  <c r="AA268"/>
  <c r="Z268"/>
  <c r="W268"/>
  <c r="Y268"/>
  <c r="S268"/>
  <c r="R268"/>
  <c r="Q268"/>
  <c r="AA267"/>
  <c r="Z267"/>
  <c r="W267"/>
  <c r="Y267"/>
  <c r="S267"/>
  <c r="R267"/>
  <c r="AA266"/>
  <c r="Z266"/>
  <c r="W266"/>
  <c r="Y266"/>
  <c r="S266"/>
  <c r="R266"/>
  <c r="Q266"/>
  <c r="AA265"/>
  <c r="Z265"/>
  <c r="W265"/>
  <c r="Y265"/>
  <c r="S265"/>
  <c r="R265"/>
  <c r="Q265"/>
  <c r="AA264"/>
  <c r="Z264"/>
  <c r="W264"/>
  <c r="Y264"/>
  <c r="S264"/>
  <c r="R264"/>
  <c r="AA263"/>
  <c r="Z263"/>
  <c r="W263"/>
  <c r="Y263"/>
  <c r="S263"/>
  <c r="R263"/>
  <c r="AA262"/>
  <c r="Z262"/>
  <c r="W262"/>
  <c r="Y262"/>
  <c r="S262"/>
  <c r="R262"/>
  <c r="AA261"/>
  <c r="Z261"/>
  <c r="W261"/>
  <c r="Y261"/>
  <c r="S261"/>
  <c r="R261"/>
  <c r="Q261"/>
  <c r="AA260"/>
  <c r="Z260"/>
  <c r="W260"/>
  <c r="Y260"/>
  <c r="S260"/>
  <c r="R260"/>
  <c r="AA259"/>
  <c r="Z259"/>
  <c r="W259"/>
  <c r="Y259"/>
  <c r="S259"/>
  <c r="R259"/>
  <c r="Q259"/>
  <c r="AA258"/>
  <c r="Z258"/>
  <c r="W258"/>
  <c r="Y258"/>
  <c r="S258"/>
  <c r="R258"/>
  <c r="Q258"/>
  <c r="AA257"/>
  <c r="Z257"/>
  <c r="W257"/>
  <c r="Y257"/>
  <c r="S257"/>
  <c r="R257"/>
  <c r="Q257"/>
  <c r="AA256"/>
  <c r="Z256"/>
  <c r="W256"/>
  <c r="Y256"/>
  <c r="S256"/>
  <c r="R256"/>
  <c r="Q256"/>
  <c r="AA255"/>
  <c r="Z255"/>
  <c r="W255"/>
  <c r="Y255"/>
  <c r="S255"/>
  <c r="R255"/>
  <c r="Q255"/>
  <c r="AA254"/>
  <c r="Z254"/>
  <c r="W254"/>
  <c r="Y254"/>
  <c r="S254"/>
  <c r="R254"/>
  <c r="Q254"/>
  <c r="AA253"/>
  <c r="Z253"/>
  <c r="W253"/>
  <c r="Y253"/>
  <c r="S253"/>
  <c r="R253"/>
  <c r="AA252"/>
  <c r="Z252"/>
  <c r="W252"/>
  <c r="Y252"/>
  <c r="S252"/>
  <c r="R252"/>
  <c r="Q252"/>
  <c r="AA251"/>
  <c r="Z251"/>
  <c r="W251"/>
  <c r="Y251"/>
  <c r="S251"/>
  <c r="R251"/>
  <c r="Q251"/>
  <c r="AA250"/>
  <c r="Z250"/>
  <c r="W250"/>
  <c r="Y250"/>
  <c r="S250"/>
  <c r="R250"/>
  <c r="Q250"/>
  <c r="AA249"/>
  <c r="Z249"/>
  <c r="W249"/>
  <c r="Y249"/>
  <c r="S249"/>
  <c r="R249"/>
  <c r="Q249"/>
  <c r="AA248"/>
  <c r="Z248"/>
  <c r="W248"/>
  <c r="Y248"/>
  <c r="S248"/>
  <c r="R248"/>
  <c r="Q248"/>
  <c r="AA247"/>
  <c r="Z247"/>
  <c r="W247"/>
  <c r="Y247"/>
  <c r="S247"/>
  <c r="R247"/>
  <c r="AA246"/>
  <c r="Z246"/>
  <c r="W246"/>
  <c r="Y246"/>
  <c r="S246"/>
  <c r="R246"/>
  <c r="AA245"/>
  <c r="Z245"/>
  <c r="W245"/>
  <c r="Y245"/>
  <c r="S245"/>
  <c r="R245"/>
  <c r="AA244"/>
  <c r="Z244"/>
  <c r="W244"/>
  <c r="Y244"/>
  <c r="S244"/>
  <c r="R244"/>
  <c r="Q244"/>
  <c r="AA243"/>
  <c r="Z243"/>
  <c r="W243"/>
  <c r="Y243"/>
  <c r="S243"/>
  <c r="R243"/>
  <c r="Q243"/>
  <c r="AA242"/>
  <c r="Z242"/>
  <c r="W242"/>
  <c r="Y242"/>
  <c r="S242"/>
  <c r="R242"/>
  <c r="AA241"/>
  <c r="Z241"/>
  <c r="W241"/>
  <c r="Y241"/>
  <c r="S241"/>
  <c r="R241"/>
  <c r="Q241"/>
  <c r="AA240"/>
  <c r="Z240"/>
  <c r="W240"/>
  <c r="Y240"/>
  <c r="S240"/>
  <c r="R240"/>
  <c r="Q240"/>
  <c r="AA239"/>
  <c r="Z239"/>
  <c r="W239"/>
  <c r="Y239"/>
  <c r="S239"/>
  <c r="R239"/>
  <c r="Q239"/>
  <c r="AA238"/>
  <c r="Z238"/>
  <c r="W238"/>
  <c r="Y238"/>
  <c r="S238"/>
  <c r="R238"/>
  <c r="Q238"/>
  <c r="AA237"/>
  <c r="Z237"/>
  <c r="W237"/>
  <c r="Y237"/>
  <c r="S237"/>
  <c r="R237"/>
  <c r="Q237"/>
  <c r="AA236"/>
  <c r="Z236"/>
  <c r="W236"/>
  <c r="Y236"/>
  <c r="S236"/>
  <c r="R236"/>
  <c r="Q236"/>
  <c r="AA235"/>
  <c r="Z235"/>
  <c r="W235"/>
  <c r="Y235"/>
  <c r="S235"/>
  <c r="R235"/>
  <c r="Q235"/>
  <c r="AA234"/>
  <c r="Z234"/>
  <c r="W234"/>
  <c r="Y234"/>
  <c r="S234"/>
  <c r="R234"/>
  <c r="Q234"/>
  <c r="AA233"/>
  <c r="Z233"/>
  <c r="W233"/>
  <c r="Y233"/>
  <c r="S233"/>
  <c r="R233"/>
  <c r="Q233"/>
  <c r="AA232"/>
  <c r="Z232"/>
  <c r="W232"/>
  <c r="Y232"/>
  <c r="S232"/>
  <c r="R232"/>
  <c r="Q232"/>
  <c r="AA231"/>
  <c r="Z231"/>
  <c r="W231"/>
  <c r="Y231"/>
  <c r="S231"/>
  <c r="R231"/>
  <c r="Q231"/>
  <c r="AA230"/>
  <c r="Z230"/>
  <c r="W230"/>
  <c r="Y230"/>
  <c r="S230"/>
  <c r="R230"/>
  <c r="Q230"/>
  <c r="AA229"/>
  <c r="Z229"/>
  <c r="W229"/>
  <c r="Y229"/>
  <c r="S229"/>
  <c r="R229"/>
  <c r="Q229"/>
  <c r="AA228"/>
  <c r="Z228"/>
  <c r="W228"/>
  <c r="Y228"/>
  <c r="S228"/>
  <c r="R228"/>
  <c r="AA227"/>
  <c r="Z227"/>
  <c r="W227"/>
  <c r="Y227"/>
  <c r="S227"/>
  <c r="R227"/>
  <c r="Q227"/>
  <c r="AA226"/>
  <c r="Z226"/>
  <c r="W226"/>
  <c r="Y226"/>
  <c r="S226"/>
  <c r="R226"/>
  <c r="Q226"/>
  <c r="AA225"/>
  <c r="Z225"/>
  <c r="W225"/>
  <c r="Y225"/>
  <c r="S225"/>
  <c r="R225"/>
  <c r="Q225"/>
  <c r="AA224"/>
  <c r="Z224"/>
  <c r="W224"/>
  <c r="Y224"/>
  <c r="S224"/>
  <c r="R224"/>
  <c r="Q224"/>
  <c r="AA223"/>
  <c r="Z223"/>
  <c r="W223"/>
  <c r="Y223"/>
  <c r="S223"/>
  <c r="R223"/>
  <c r="Q223"/>
  <c r="AA222"/>
  <c r="Z222"/>
  <c r="W222"/>
  <c r="Y222"/>
  <c r="S222"/>
  <c r="R222"/>
  <c r="Q222"/>
  <c r="AA221"/>
  <c r="Z221"/>
  <c r="W221"/>
  <c r="Y221"/>
  <c r="S221"/>
  <c r="R221"/>
  <c r="Q221"/>
  <c r="AA220"/>
  <c r="Z220"/>
  <c r="W220"/>
  <c r="Y220"/>
  <c r="S220"/>
  <c r="R220"/>
  <c r="Q220"/>
  <c r="AA219"/>
  <c r="Z219"/>
  <c r="W219"/>
  <c r="Y219"/>
  <c r="S219"/>
  <c r="R219"/>
  <c r="AA218"/>
  <c r="Z218"/>
  <c r="W218"/>
  <c r="Y218"/>
  <c r="S218"/>
  <c r="R218"/>
  <c r="Q218"/>
  <c r="AA217"/>
  <c r="Z217"/>
  <c r="W217"/>
  <c r="Y217"/>
  <c r="S217"/>
  <c r="R217"/>
  <c r="Q217"/>
  <c r="AA216"/>
  <c r="Z216"/>
  <c r="W216"/>
  <c r="Y216"/>
  <c r="S216"/>
  <c r="R216"/>
  <c r="AA215"/>
  <c r="Z215"/>
  <c r="W215"/>
  <c r="Y215"/>
  <c r="S215"/>
  <c r="R215"/>
  <c r="Q215"/>
  <c r="AA214"/>
  <c r="Z214"/>
  <c r="W214"/>
  <c r="Y214"/>
  <c r="S214"/>
  <c r="R214"/>
  <c r="AA213"/>
  <c r="Z213"/>
  <c r="W213"/>
  <c r="Y213"/>
  <c r="S213"/>
  <c r="R213"/>
  <c r="AA212"/>
  <c r="Z212"/>
  <c r="W212"/>
  <c r="Y212"/>
  <c r="S212"/>
  <c r="R212"/>
  <c r="Q212"/>
  <c r="AA211"/>
  <c r="Z211"/>
  <c r="W211"/>
  <c r="Y211"/>
  <c r="S211"/>
  <c r="R211"/>
  <c r="AA210"/>
  <c r="Z210"/>
  <c r="W210"/>
  <c r="Y210"/>
  <c r="S210"/>
  <c r="R210"/>
  <c r="Q210"/>
  <c r="AA209"/>
  <c r="Z209"/>
  <c r="W209"/>
  <c r="Y209"/>
  <c r="S209"/>
  <c r="R209"/>
  <c r="Q209"/>
  <c r="AA208"/>
  <c r="Z208"/>
  <c r="W208"/>
  <c r="Y208"/>
  <c r="S208"/>
  <c r="R208"/>
  <c r="AA207"/>
  <c r="Z207"/>
  <c r="W207"/>
  <c r="Y207"/>
  <c r="S207"/>
  <c r="R207"/>
  <c r="Q207"/>
  <c r="AA206"/>
  <c r="Z206"/>
  <c r="W206"/>
  <c r="Y206"/>
  <c r="S206"/>
  <c r="R206"/>
  <c r="Q206"/>
  <c r="AA205"/>
  <c r="Z205"/>
  <c r="W205"/>
  <c r="Y205"/>
  <c r="S205"/>
  <c r="R205"/>
  <c r="Q205"/>
  <c r="AA204"/>
  <c r="Z204"/>
  <c r="W204"/>
  <c r="Y204"/>
  <c r="S204"/>
  <c r="R204"/>
  <c r="Q204"/>
  <c r="AA203"/>
  <c r="Z203"/>
  <c r="W203"/>
  <c r="Y203"/>
  <c r="S203"/>
  <c r="R203"/>
  <c r="Q203"/>
  <c r="AA202"/>
  <c r="Z202"/>
  <c r="W202"/>
  <c r="Y202"/>
  <c r="S202"/>
  <c r="R202"/>
  <c r="AA201"/>
  <c r="Z201"/>
  <c r="W201"/>
  <c r="Y201"/>
  <c r="S201"/>
  <c r="R201"/>
  <c r="AA200"/>
  <c r="Z200"/>
  <c r="W200"/>
  <c r="Y200"/>
  <c r="S200"/>
  <c r="R200"/>
  <c r="Q200"/>
  <c r="AA199"/>
  <c r="Z199"/>
  <c r="W199"/>
  <c r="Y199"/>
  <c r="S199"/>
  <c r="R199"/>
  <c r="Q199"/>
  <c r="AA198"/>
  <c r="Z198"/>
  <c r="W198"/>
  <c r="Y198"/>
  <c r="S198"/>
  <c r="R198"/>
  <c r="Q198"/>
  <c r="AA197"/>
  <c r="Z197"/>
  <c r="W197"/>
  <c r="Y197"/>
  <c r="S197"/>
  <c r="R197"/>
  <c r="AA196"/>
  <c r="Z196"/>
  <c r="W196"/>
  <c r="Y196"/>
  <c r="S196"/>
  <c r="R196"/>
  <c r="Q196"/>
  <c r="AA195"/>
  <c r="Z195"/>
  <c r="W195"/>
  <c r="Y195"/>
  <c r="S195"/>
  <c r="R195"/>
  <c r="Q195"/>
  <c r="AA194"/>
  <c r="Z194"/>
  <c r="W194"/>
  <c r="Y194"/>
  <c r="S194"/>
  <c r="R194"/>
  <c r="Q194"/>
  <c r="AA193"/>
  <c r="Z193"/>
  <c r="W193"/>
  <c r="Y193"/>
  <c r="S193"/>
  <c r="R193"/>
  <c r="Q193"/>
  <c r="AA192"/>
  <c r="Z192"/>
  <c r="W192"/>
  <c r="Y192"/>
  <c r="S192"/>
  <c r="R192"/>
  <c r="Q192"/>
  <c r="AA191"/>
  <c r="Z191"/>
  <c r="W191"/>
  <c r="Y191"/>
  <c r="S191"/>
  <c r="R191"/>
  <c r="Q191"/>
  <c r="AA190"/>
  <c r="Z190"/>
  <c r="W190"/>
  <c r="Y190"/>
  <c r="S190"/>
  <c r="R190"/>
  <c r="Q190"/>
  <c r="AA189"/>
  <c r="Z189"/>
  <c r="W189"/>
  <c r="Y189"/>
  <c r="S189"/>
  <c r="R189"/>
  <c r="Q189"/>
  <c r="AA188"/>
  <c r="Z188"/>
  <c r="W188"/>
  <c r="Y188"/>
  <c r="S188"/>
  <c r="R188"/>
  <c r="AA187"/>
  <c r="Z187"/>
  <c r="W187"/>
  <c r="Y187"/>
  <c r="S187"/>
  <c r="R187"/>
  <c r="Q187"/>
  <c r="AA186"/>
  <c r="Z186"/>
  <c r="W186"/>
  <c r="Y186"/>
  <c r="S186"/>
  <c r="R186"/>
  <c r="AA185"/>
  <c r="Z185"/>
  <c r="W185"/>
  <c r="Y185"/>
  <c r="S185"/>
  <c r="R185"/>
  <c r="Q185"/>
  <c r="AA184"/>
  <c r="Z184"/>
  <c r="W184"/>
  <c r="Y184"/>
  <c r="S184"/>
  <c r="R184"/>
  <c r="Q184"/>
  <c r="AA183"/>
  <c r="Z183"/>
  <c r="W183"/>
  <c r="Y183"/>
  <c r="S183"/>
  <c r="R183"/>
  <c r="AA182"/>
  <c r="Z182"/>
  <c r="W182"/>
  <c r="Y182"/>
  <c r="S182"/>
  <c r="R182"/>
  <c r="Q182"/>
  <c r="AA181"/>
  <c r="Z181"/>
  <c r="W181"/>
  <c r="Y181"/>
  <c r="S181"/>
  <c r="R181"/>
  <c r="Q181"/>
  <c r="AA180"/>
  <c r="Z180"/>
  <c r="W180"/>
  <c r="Y180"/>
  <c r="S180"/>
  <c r="R180"/>
  <c r="Q180"/>
  <c r="AA179"/>
  <c r="Z179"/>
  <c r="W179"/>
  <c r="Y179"/>
  <c r="S179"/>
  <c r="R179"/>
  <c r="Q179"/>
  <c r="AA178"/>
  <c r="Z178"/>
  <c r="W178"/>
  <c r="Y178"/>
  <c r="S178"/>
  <c r="R178"/>
  <c r="Q178"/>
  <c r="AA177"/>
  <c r="Z177"/>
  <c r="W177"/>
  <c r="Y177"/>
  <c r="S177"/>
  <c r="R177"/>
  <c r="AA176"/>
  <c r="Z176"/>
  <c r="W176"/>
  <c r="Y176"/>
  <c r="S176"/>
  <c r="R176"/>
  <c r="AD28" i="22"/>
  <c r="AA175" i="7"/>
  <c r="Z175"/>
  <c r="W175"/>
  <c r="Y175"/>
  <c r="S175"/>
  <c r="R175"/>
  <c r="AA174"/>
  <c r="Z174"/>
  <c r="W174"/>
  <c r="Y174"/>
  <c r="S174"/>
  <c r="R174"/>
  <c r="Q174"/>
  <c r="AA173"/>
  <c r="Z173"/>
  <c r="W173"/>
  <c r="Y173"/>
  <c r="S173"/>
  <c r="R173"/>
  <c r="Q173"/>
  <c r="AA172"/>
  <c r="Z172"/>
  <c r="W172"/>
  <c r="Y172"/>
  <c r="S172"/>
  <c r="R172"/>
  <c r="AA171"/>
  <c r="Z171"/>
  <c r="W171"/>
  <c r="Y171"/>
  <c r="S171"/>
  <c r="R171"/>
  <c r="AA170"/>
  <c r="Z170"/>
  <c r="W170"/>
  <c r="Y170"/>
  <c r="S170"/>
  <c r="R170"/>
  <c r="AA169"/>
  <c r="Z169"/>
  <c r="W169"/>
  <c r="Y169"/>
  <c r="S169"/>
  <c r="R169"/>
  <c r="Q169"/>
  <c r="AA168"/>
  <c r="Z168"/>
  <c r="W168"/>
  <c r="Y168"/>
  <c r="S168"/>
  <c r="R168"/>
  <c r="AA167"/>
  <c r="Z167"/>
  <c r="W167"/>
  <c r="Y167"/>
  <c r="S167"/>
  <c r="R167"/>
  <c r="Z32" i="22"/>
  <c r="AA166" i="7"/>
  <c r="Z166"/>
  <c r="W166"/>
  <c r="Y166"/>
  <c r="S166"/>
  <c r="R166"/>
  <c r="Q166"/>
  <c r="AA165"/>
  <c r="Z165"/>
  <c r="W165"/>
  <c r="Y165"/>
  <c r="S165"/>
  <c r="R165"/>
  <c r="Q165"/>
  <c r="AA164"/>
  <c r="Z164"/>
  <c r="W164"/>
  <c r="Y164"/>
  <c r="S164"/>
  <c r="R164"/>
  <c r="Q164"/>
  <c r="AA163"/>
  <c r="Z163"/>
  <c r="W163"/>
  <c r="Y163"/>
  <c r="S163"/>
  <c r="R163"/>
  <c r="Q163"/>
  <c r="AA162"/>
  <c r="Z162"/>
  <c r="W162"/>
  <c r="Y162"/>
  <c r="S162"/>
  <c r="R162"/>
  <c r="Q162"/>
  <c r="AA161"/>
  <c r="Z161"/>
  <c r="W161"/>
  <c r="Y161"/>
  <c r="S161"/>
  <c r="R161"/>
  <c r="Q161"/>
  <c r="AA160"/>
  <c r="Z160"/>
  <c r="W160"/>
  <c r="Y160"/>
  <c r="S160"/>
  <c r="R160"/>
  <c r="Q160"/>
  <c r="AA159"/>
  <c r="Z159"/>
  <c r="W159"/>
  <c r="Y159"/>
  <c r="S159"/>
  <c r="R159"/>
  <c r="Q159"/>
  <c r="AA158"/>
  <c r="Z158"/>
  <c r="W158"/>
  <c r="Y158"/>
  <c r="S158"/>
  <c r="R158"/>
  <c r="AA157"/>
  <c r="Z157"/>
  <c r="W157"/>
  <c r="Y157"/>
  <c r="S157"/>
  <c r="R157"/>
  <c r="AE34" i="22"/>
  <c r="AA156" i="7"/>
  <c r="Z156"/>
  <c r="W156"/>
  <c r="Y156"/>
  <c r="S156"/>
  <c r="R156"/>
  <c r="AA155"/>
  <c r="Z155"/>
  <c r="W155"/>
  <c r="Y155"/>
  <c r="S155"/>
  <c r="R155"/>
  <c r="Q155"/>
  <c r="AA154"/>
  <c r="Z154"/>
  <c r="W154"/>
  <c r="Y154"/>
  <c r="S154"/>
  <c r="R154"/>
  <c r="Q154"/>
  <c r="AA153"/>
  <c r="Z153"/>
  <c r="W153"/>
  <c r="Y153"/>
  <c r="S153"/>
  <c r="R153"/>
  <c r="Q153"/>
  <c r="AA152"/>
  <c r="Z152"/>
  <c r="W152"/>
  <c r="Y152"/>
  <c r="S152"/>
  <c r="R152"/>
  <c r="Q152"/>
  <c r="AA151"/>
  <c r="Z151"/>
  <c r="W151"/>
  <c r="Y151"/>
  <c r="S151"/>
  <c r="R151"/>
  <c r="Q151"/>
  <c r="AA150"/>
  <c r="Z150"/>
  <c r="W150"/>
  <c r="Y150"/>
  <c r="S150"/>
  <c r="R150"/>
  <c r="AA149"/>
  <c r="Z149"/>
  <c r="W149"/>
  <c r="Y149"/>
  <c r="S149"/>
  <c r="R149"/>
  <c r="Q149"/>
  <c r="AA148"/>
  <c r="Z148"/>
  <c r="W148"/>
  <c r="Y148"/>
  <c r="S148"/>
  <c r="R148"/>
  <c r="AA147"/>
  <c r="Z147"/>
  <c r="W147"/>
  <c r="Y147"/>
  <c r="S147"/>
  <c r="R147"/>
  <c r="Q147"/>
  <c r="AA146"/>
  <c r="Z146"/>
  <c r="W146"/>
  <c r="Y146"/>
  <c r="S146"/>
  <c r="R146"/>
  <c r="AA145"/>
  <c r="Z145"/>
  <c r="W145"/>
  <c r="Y145"/>
  <c r="S145"/>
  <c r="R145"/>
  <c r="AA144"/>
  <c r="Z144"/>
  <c r="W144"/>
  <c r="Y144"/>
  <c r="S144"/>
  <c r="R144"/>
  <c r="AI28" i="22"/>
  <c r="AA143" i="7"/>
  <c r="Z143"/>
  <c r="W143"/>
  <c r="Y143"/>
  <c r="S143"/>
  <c r="I82" i="10" s="1"/>
  <c r="R143" i="7"/>
  <c r="H82" i="10" s="1"/>
  <c r="AI26" i="22"/>
  <c r="AA142" i="7"/>
  <c r="Z142"/>
  <c r="W142"/>
  <c r="Y142"/>
  <c r="S142"/>
  <c r="R142"/>
  <c r="Q142"/>
  <c r="AA141"/>
  <c r="Z141"/>
  <c r="W141"/>
  <c r="Y141"/>
  <c r="S141"/>
  <c r="R141"/>
  <c r="AA140"/>
  <c r="Z140"/>
  <c r="W140"/>
  <c r="Y140"/>
  <c r="S140"/>
  <c r="R140"/>
  <c r="Q140"/>
  <c r="AA139"/>
  <c r="Z139"/>
  <c r="W139"/>
  <c r="Y139"/>
  <c r="S139"/>
  <c r="R139"/>
  <c r="Q139"/>
  <c r="AA138"/>
  <c r="Z138"/>
  <c r="W138"/>
  <c r="Y138"/>
  <c r="S138"/>
  <c r="I75" i="10" s="1"/>
  <c r="R138" i="7"/>
  <c r="H75" i="10" s="1"/>
  <c r="Q138" i="7"/>
  <c r="G75" i="10" s="1"/>
  <c r="AA137" i="7"/>
  <c r="Z137"/>
  <c r="W137"/>
  <c r="Y137"/>
  <c r="S137"/>
  <c r="R137"/>
  <c r="P34" i="22"/>
  <c r="AA136" i="7"/>
  <c r="Z136"/>
  <c r="W136"/>
  <c r="Y136"/>
  <c r="S136"/>
  <c r="R136"/>
  <c r="AA135"/>
  <c r="Z135"/>
  <c r="W135"/>
  <c r="Y135"/>
  <c r="S135"/>
  <c r="R135"/>
  <c r="Q135"/>
  <c r="AA134"/>
  <c r="Z134"/>
  <c r="W134"/>
  <c r="Y134"/>
  <c r="S134"/>
  <c r="I71" i="10" s="1"/>
  <c r="R134" i="7"/>
  <c r="H71" i="10" s="1"/>
  <c r="Q134" i="7"/>
  <c r="G71" i="10" s="1"/>
  <c r="AA133" i="7"/>
  <c r="Z133"/>
  <c r="W133"/>
  <c r="Y133"/>
  <c r="S133"/>
  <c r="R133"/>
  <c r="Q133"/>
  <c r="AA132"/>
  <c r="Z132"/>
  <c r="W132"/>
  <c r="Y132"/>
  <c r="S132"/>
  <c r="R132"/>
  <c r="Q132"/>
  <c r="AA131"/>
  <c r="Z131"/>
  <c r="W131"/>
  <c r="Y131"/>
  <c r="S131"/>
  <c r="R131"/>
  <c r="Q131"/>
  <c r="AA130"/>
  <c r="Z130"/>
  <c r="W130"/>
  <c r="Y130"/>
  <c r="S130"/>
  <c r="I67" i="10" s="1"/>
  <c r="R130" i="7"/>
  <c r="H67" i="10" s="1"/>
  <c r="AA129" i="7"/>
  <c r="Z129"/>
  <c r="W129"/>
  <c r="Y129"/>
  <c r="S129"/>
  <c r="R129"/>
  <c r="AA128"/>
  <c r="Z128"/>
  <c r="W128"/>
  <c r="Y128"/>
  <c r="S128"/>
  <c r="R128"/>
  <c r="Q128"/>
  <c r="AA127"/>
  <c r="Z127"/>
  <c r="W127"/>
  <c r="Y127"/>
  <c r="S127"/>
  <c r="R127"/>
  <c r="AA126"/>
  <c r="Z126"/>
  <c r="W126"/>
  <c r="Y126"/>
  <c r="S126"/>
  <c r="R126"/>
  <c r="Q126"/>
  <c r="AA125"/>
  <c r="Z125"/>
  <c r="W125"/>
  <c r="Y125"/>
  <c r="S125"/>
  <c r="R125"/>
  <c r="AA124"/>
  <c r="Z124"/>
  <c r="W124"/>
  <c r="Y124"/>
  <c r="S124"/>
  <c r="R124"/>
  <c r="Q124"/>
  <c r="AA123"/>
  <c r="Z123"/>
  <c r="W123"/>
  <c r="Y123"/>
  <c r="S123"/>
  <c r="R123"/>
  <c r="Q123"/>
  <c r="AA122"/>
  <c r="Z122"/>
  <c r="W122"/>
  <c r="Y122"/>
  <c r="S122"/>
  <c r="R122"/>
  <c r="Q122"/>
  <c r="AA121"/>
  <c r="Z121"/>
  <c r="W121"/>
  <c r="Y121"/>
  <c r="S121"/>
  <c r="R121"/>
  <c r="Q121"/>
  <c r="AA120"/>
  <c r="Z120"/>
  <c r="W120"/>
  <c r="Y120"/>
  <c r="S120"/>
  <c r="R120"/>
  <c r="Q120"/>
  <c r="AA119"/>
  <c r="Z119"/>
  <c r="W119"/>
  <c r="Y119"/>
  <c r="S119"/>
  <c r="R119"/>
  <c r="Q119"/>
  <c r="AA118"/>
  <c r="Z118"/>
  <c r="W118"/>
  <c r="Y118"/>
  <c r="S118"/>
  <c r="I55" i="10" s="1"/>
  <c r="R118" i="7"/>
  <c r="H55" i="10" s="1"/>
  <c r="Q118" i="7"/>
  <c r="G55" i="10" s="1"/>
  <c r="AA117" i="7"/>
  <c r="Z117"/>
  <c r="W117"/>
  <c r="Y117"/>
  <c r="S117"/>
  <c r="R117"/>
  <c r="AA116"/>
  <c r="Z116"/>
  <c r="W116"/>
  <c r="Y116"/>
  <c r="S116"/>
  <c r="R116"/>
  <c r="Q116"/>
  <c r="AA115"/>
  <c r="Z115"/>
  <c r="W115"/>
  <c r="Y115"/>
  <c r="S115"/>
  <c r="R115"/>
  <c r="Q115"/>
  <c r="AA114"/>
  <c r="Z114"/>
  <c r="W114"/>
  <c r="Y114"/>
  <c r="S114"/>
  <c r="I49" i="10" s="1"/>
  <c r="R114" i="7"/>
  <c r="H49" i="10" s="1"/>
  <c r="Q114" i="7"/>
  <c r="G49" i="10" s="1"/>
  <c r="AA113" i="7"/>
  <c r="Z113"/>
  <c r="W113"/>
  <c r="Y113"/>
  <c r="S113"/>
  <c r="I48" i="10" s="1"/>
  <c r="R113" i="7"/>
  <c r="H48" i="10" s="1"/>
  <c r="Q113" i="7"/>
  <c r="G48" i="10" s="1"/>
  <c r="AA112" i="7"/>
  <c r="Z112"/>
  <c r="W112"/>
  <c r="Y112"/>
  <c r="S112"/>
  <c r="R112"/>
  <c r="Q112"/>
  <c r="AA111"/>
  <c r="Z111"/>
  <c r="W111"/>
  <c r="Y111"/>
  <c r="S111"/>
  <c r="I45" i="10" s="1"/>
  <c r="R111" i="7"/>
  <c r="H45" i="10" s="1"/>
  <c r="L45" s="1"/>
  <c r="AA110" i="7"/>
  <c r="Z110"/>
  <c r="W110"/>
  <c r="Y110"/>
  <c r="S110"/>
  <c r="R110"/>
  <c r="Q110"/>
  <c r="AA109"/>
  <c r="Z109"/>
  <c r="W109"/>
  <c r="Y109"/>
  <c r="S109"/>
  <c r="R109"/>
  <c r="R32" i="22"/>
  <c r="AA108" i="7"/>
  <c r="Z108"/>
  <c r="W108"/>
  <c r="Y108"/>
  <c r="S108"/>
  <c r="I42" i="10" s="1"/>
  <c r="R108" i="7"/>
  <c r="H42" i="10" s="1"/>
  <c r="Q108" i="7"/>
  <c r="G42" i="10" s="1"/>
  <c r="AA107" i="7"/>
  <c r="Z107"/>
  <c r="W107"/>
  <c r="Y107"/>
  <c r="S107"/>
  <c r="R107"/>
  <c r="Q107"/>
  <c r="AA106"/>
  <c r="Z106"/>
  <c r="W106"/>
  <c r="Y106"/>
  <c r="S106"/>
  <c r="R106"/>
  <c r="AA105"/>
  <c r="Z105"/>
  <c r="W105"/>
  <c r="Y105"/>
  <c r="S105"/>
  <c r="R105"/>
  <c r="Q105"/>
  <c r="AA104"/>
  <c r="Z104"/>
  <c r="W104"/>
  <c r="Y104"/>
  <c r="S104"/>
  <c r="R104"/>
  <c r="Q104"/>
  <c r="AA103"/>
  <c r="Z103"/>
  <c r="W103"/>
  <c r="Y103"/>
  <c r="S103"/>
  <c r="R103"/>
  <c r="AA102"/>
  <c r="Z102"/>
  <c r="W102"/>
  <c r="Y102"/>
  <c r="S102"/>
  <c r="R102"/>
  <c r="Q102"/>
  <c r="AA101"/>
  <c r="Z101"/>
  <c r="W101"/>
  <c r="Y101"/>
  <c r="S101"/>
  <c r="R101"/>
  <c r="Q101"/>
  <c r="AA100"/>
  <c r="Z100"/>
  <c r="W100"/>
  <c r="Y100"/>
  <c r="S100"/>
  <c r="R100"/>
  <c r="Q100"/>
  <c r="AA99"/>
  <c r="Z99"/>
  <c r="W99"/>
  <c r="Y99"/>
  <c r="S99"/>
  <c r="R99"/>
  <c r="AA98"/>
  <c r="Z98"/>
  <c r="W98"/>
  <c r="Y98"/>
  <c r="S98"/>
  <c r="I30" i="10" s="1"/>
  <c r="R98" i="7"/>
  <c r="H30" i="10" s="1"/>
  <c r="AA97" i="7"/>
  <c r="Z97"/>
  <c r="W97"/>
  <c r="Y97"/>
  <c r="S97"/>
  <c r="R97"/>
  <c r="Q97"/>
  <c r="AA96"/>
  <c r="Z96"/>
  <c r="W96"/>
  <c r="Y96"/>
  <c r="S96"/>
  <c r="R96"/>
  <c r="Q96"/>
  <c r="AA95"/>
  <c r="Z95"/>
  <c r="W95"/>
  <c r="Y95"/>
  <c r="S95"/>
  <c r="R95"/>
  <c r="AA94"/>
  <c r="Z94"/>
  <c r="W94"/>
  <c r="Y94"/>
  <c r="S94"/>
  <c r="I25" i="10" s="1"/>
  <c r="R94" i="7"/>
  <c r="H25" i="10" s="1"/>
  <c r="Q94" i="7"/>
  <c r="G25" i="10" s="1"/>
  <c r="AA93" i="7"/>
  <c r="Z93"/>
  <c r="W93"/>
  <c r="Y93"/>
  <c r="S93"/>
  <c r="R93"/>
  <c r="Q93"/>
  <c r="AA92"/>
  <c r="Z92"/>
  <c r="W92"/>
  <c r="Y92"/>
  <c r="S92"/>
  <c r="R92"/>
  <c r="Q92"/>
  <c r="AA91"/>
  <c r="Z91"/>
  <c r="W91"/>
  <c r="Y91"/>
  <c r="S91"/>
  <c r="R91"/>
  <c r="Q91"/>
  <c r="AA90"/>
  <c r="Z90"/>
  <c r="W90"/>
  <c r="Y90"/>
  <c r="S90"/>
  <c r="R90"/>
  <c r="Q90"/>
  <c r="AA89"/>
  <c r="Z89"/>
  <c r="W89"/>
  <c r="Y89"/>
  <c r="S89"/>
  <c r="R89"/>
  <c r="Q89"/>
  <c r="AA88"/>
  <c r="Z88"/>
  <c r="W88"/>
  <c r="Y88"/>
  <c r="S88"/>
  <c r="R88"/>
  <c r="Q88"/>
  <c r="AA87"/>
  <c r="Z87"/>
  <c r="W87"/>
  <c r="Y87"/>
  <c r="S87"/>
  <c r="I18" i="10" s="1"/>
  <c r="R87" i="7"/>
  <c r="H18" i="10" s="1"/>
  <c r="Q87" i="7"/>
  <c r="G18" i="10" s="1"/>
  <c r="AA86" i="7"/>
  <c r="Z86"/>
  <c r="W86"/>
  <c r="Y86"/>
  <c r="S86"/>
  <c r="R86"/>
  <c r="AA85"/>
  <c r="Z85"/>
  <c r="W85"/>
  <c r="Y85"/>
  <c r="S85"/>
  <c r="R85"/>
  <c r="Q85"/>
  <c r="AA84"/>
  <c r="Z84"/>
  <c r="W84"/>
  <c r="Y84"/>
  <c r="S84"/>
  <c r="R84"/>
  <c r="Q84"/>
  <c r="AA83"/>
  <c r="Z83"/>
  <c r="W83"/>
  <c r="Y83"/>
  <c r="S83"/>
  <c r="R83"/>
  <c r="Q83"/>
  <c r="AA82"/>
  <c r="Z82"/>
  <c r="W82"/>
  <c r="Y82"/>
  <c r="S82"/>
  <c r="R82"/>
  <c r="Q82"/>
  <c r="AA81"/>
  <c r="Z81"/>
  <c r="W81"/>
  <c r="Y81"/>
  <c r="S81"/>
  <c r="R81"/>
  <c r="Q81"/>
  <c r="AA80"/>
  <c r="Z80"/>
  <c r="W80"/>
  <c r="Y80"/>
  <c r="S80"/>
  <c r="R80"/>
  <c r="Q80"/>
  <c r="AA79"/>
  <c r="Z79"/>
  <c r="W79"/>
  <c r="Y79"/>
  <c r="S79"/>
  <c r="R79"/>
  <c r="Q79"/>
  <c r="AA78"/>
  <c r="Z78"/>
  <c r="W78"/>
  <c r="Y78"/>
  <c r="S78"/>
  <c r="R78"/>
  <c r="Q78"/>
  <c r="AA77"/>
  <c r="Z77"/>
  <c r="W77"/>
  <c r="Y77"/>
  <c r="S77"/>
  <c r="R77"/>
  <c r="AA76"/>
  <c r="Z76"/>
  <c r="W76"/>
  <c r="Y76"/>
  <c r="S76"/>
  <c r="R76"/>
  <c r="Q76"/>
  <c r="AA75"/>
  <c r="Z75"/>
  <c r="W75"/>
  <c r="Y75"/>
  <c r="S75"/>
  <c r="R75"/>
  <c r="Q75"/>
  <c r="AA74"/>
  <c r="Z74"/>
  <c r="W74"/>
  <c r="Y74"/>
  <c r="S74"/>
  <c r="R74"/>
  <c r="Q74"/>
  <c r="AA73"/>
  <c r="Z73"/>
  <c r="W73"/>
  <c r="Y73"/>
  <c r="S73"/>
  <c r="R73"/>
  <c r="AA72"/>
  <c r="Z72"/>
  <c r="W72"/>
  <c r="Y72"/>
  <c r="S72"/>
  <c r="R72"/>
  <c r="Q72"/>
  <c r="AA71"/>
  <c r="Z71"/>
  <c r="W71"/>
  <c r="Y71"/>
  <c r="S71"/>
  <c r="R71"/>
  <c r="Q71"/>
  <c r="AA70"/>
  <c r="Z70"/>
  <c r="W70"/>
  <c r="Y70"/>
  <c r="S70"/>
  <c r="R70"/>
  <c r="Q70"/>
  <c r="AA69"/>
  <c r="Z69"/>
  <c r="W69"/>
  <c r="Y69"/>
  <c r="S69"/>
  <c r="R69"/>
  <c r="Q69"/>
  <c r="AA68"/>
  <c r="Z68"/>
  <c r="W68"/>
  <c r="Y68"/>
  <c r="S68"/>
  <c r="R68"/>
  <c r="AA67"/>
  <c r="Z67"/>
  <c r="W67"/>
  <c r="Y67"/>
  <c r="S67"/>
  <c r="R67"/>
  <c r="AJ34" i="22"/>
  <c r="AA66" i="7"/>
  <c r="Z66"/>
  <c r="W66"/>
  <c r="Y66"/>
  <c r="S66"/>
  <c r="R66"/>
  <c r="AA65"/>
  <c r="Z65"/>
  <c r="W65"/>
  <c r="Y65"/>
  <c r="S65"/>
  <c r="R65"/>
  <c r="Q65"/>
  <c r="AA64"/>
  <c r="Z64"/>
  <c r="W64"/>
  <c r="Y64"/>
  <c r="S64"/>
  <c r="R64"/>
  <c r="Q64"/>
  <c r="AA63"/>
  <c r="Z63"/>
  <c r="W63"/>
  <c r="Y63"/>
  <c r="S63"/>
  <c r="I26" i="10" s="1"/>
  <c r="R63" i="7"/>
  <c r="H26" i="10" s="1"/>
  <c r="Q63" i="7"/>
  <c r="G26" i="10" s="1"/>
  <c r="AA62" i="7"/>
  <c r="Z62"/>
  <c r="W62"/>
  <c r="Y62"/>
  <c r="S62"/>
  <c r="R62"/>
  <c r="Q62"/>
  <c r="AA61"/>
  <c r="Z61"/>
  <c r="W61"/>
  <c r="Y61"/>
  <c r="S61"/>
  <c r="R61"/>
  <c r="Q61"/>
  <c r="AA60"/>
  <c r="Z60"/>
  <c r="W60"/>
  <c r="Y60"/>
  <c r="S60"/>
  <c r="R60"/>
  <c r="Q60"/>
  <c r="AA59"/>
  <c r="Z59"/>
  <c r="W59"/>
  <c r="Y59"/>
  <c r="S59"/>
  <c r="R59"/>
  <c r="AA58"/>
  <c r="Z58"/>
  <c r="W58"/>
  <c r="Y58"/>
  <c r="S58"/>
  <c r="R58"/>
  <c r="Q58"/>
  <c r="AA57"/>
  <c r="Z57"/>
  <c r="W57"/>
  <c r="Y57"/>
  <c r="S57"/>
  <c r="R57"/>
  <c r="Q57"/>
  <c r="AA56"/>
  <c r="Z56"/>
  <c r="W56"/>
  <c r="Y56"/>
  <c r="S56"/>
  <c r="R56"/>
  <c r="AA55"/>
  <c r="Z55"/>
  <c r="W55"/>
  <c r="Y55"/>
  <c r="S55"/>
  <c r="R55"/>
  <c r="AA54"/>
  <c r="Z54"/>
  <c r="W54"/>
  <c r="Y54"/>
  <c r="S54"/>
  <c r="R54"/>
  <c r="Q54"/>
  <c r="AA53"/>
  <c r="Z53"/>
  <c r="W53"/>
  <c r="Y53"/>
  <c r="S53"/>
  <c r="R53"/>
  <c r="Q53"/>
  <c r="AA52"/>
  <c r="Z52"/>
  <c r="W52"/>
  <c r="Y52"/>
  <c r="S52"/>
  <c r="R52"/>
  <c r="AA51"/>
  <c r="Z51"/>
  <c r="W51"/>
  <c r="Y51"/>
  <c r="S51"/>
  <c r="R51"/>
  <c r="Q51"/>
  <c r="AA50"/>
  <c r="Z50"/>
  <c r="W50"/>
  <c r="Y50"/>
  <c r="S50"/>
  <c r="R50"/>
  <c r="Q50"/>
  <c r="AA49"/>
  <c r="Z49"/>
  <c r="W49"/>
  <c r="Y49"/>
  <c r="S49"/>
  <c r="R49"/>
  <c r="Q49"/>
  <c r="AA48"/>
  <c r="Z48"/>
  <c r="W48"/>
  <c r="Y48"/>
  <c r="S48"/>
  <c r="R48"/>
  <c r="Q48"/>
  <c r="AA47"/>
  <c r="Z47"/>
  <c r="W47"/>
  <c r="Y47"/>
  <c r="S47"/>
  <c r="R47"/>
  <c r="Q47"/>
  <c r="AA46"/>
  <c r="Z46"/>
  <c r="W46"/>
  <c r="Y46"/>
  <c r="S46"/>
  <c r="R46"/>
  <c r="Q46"/>
  <c r="AA45"/>
  <c r="Z45"/>
  <c r="W45"/>
  <c r="Y45"/>
  <c r="S45"/>
  <c r="R45"/>
  <c r="AA44"/>
  <c r="Z44"/>
  <c r="W44"/>
  <c r="Y44"/>
  <c r="S44"/>
  <c r="R44"/>
  <c r="Q44"/>
  <c r="AA43"/>
  <c r="Z43"/>
  <c r="W43"/>
  <c r="Y43"/>
  <c r="S43"/>
  <c r="R43"/>
  <c r="AA42"/>
  <c r="Z42"/>
  <c r="W42"/>
  <c r="Y42"/>
  <c r="S42"/>
  <c r="R42"/>
  <c r="Q42"/>
  <c r="AA41"/>
  <c r="Z41"/>
  <c r="W41"/>
  <c r="Y41"/>
  <c r="S41"/>
  <c r="R41"/>
  <c r="Q41"/>
  <c r="AA40"/>
  <c r="Z40"/>
  <c r="W40"/>
  <c r="Y40"/>
  <c r="S40"/>
  <c r="R40"/>
  <c r="Q40"/>
  <c r="AA39"/>
  <c r="Z39"/>
  <c r="W39"/>
  <c r="Y39"/>
  <c r="S39"/>
  <c r="R39"/>
  <c r="Q39"/>
  <c r="AA38"/>
  <c r="Z38"/>
  <c r="W38"/>
  <c r="Y38"/>
  <c r="S38"/>
  <c r="R38"/>
  <c r="Q38"/>
  <c r="AA37"/>
  <c r="Z37"/>
  <c r="W37"/>
  <c r="Y37"/>
  <c r="S37"/>
  <c r="R37"/>
  <c r="Q37"/>
  <c r="AA36"/>
  <c r="Z36"/>
  <c r="W36"/>
  <c r="Y36"/>
  <c r="S36"/>
  <c r="R36"/>
  <c r="Q36"/>
  <c r="AA35"/>
  <c r="Z35"/>
  <c r="W35"/>
  <c r="Y35"/>
  <c r="S35"/>
  <c r="R35"/>
  <c r="Q35"/>
  <c r="AA34"/>
  <c r="Z34"/>
  <c r="W34"/>
  <c r="Y34"/>
  <c r="S34"/>
  <c r="R34"/>
  <c r="AA33"/>
  <c r="Z33"/>
  <c r="W33"/>
  <c r="Y33"/>
  <c r="S33"/>
  <c r="R33"/>
  <c r="AA32"/>
  <c r="Z32"/>
  <c r="W32"/>
  <c r="Y32"/>
  <c r="S32"/>
  <c r="R32"/>
  <c r="Q32"/>
  <c r="AA31"/>
  <c r="Z31"/>
  <c r="W31"/>
  <c r="Y31"/>
  <c r="S31"/>
  <c r="R31"/>
  <c r="Q31"/>
  <c r="AA30"/>
  <c r="Z30"/>
  <c r="W30"/>
  <c r="Y30"/>
  <c r="S30"/>
  <c r="R30"/>
  <c r="AA29"/>
  <c r="Z29"/>
  <c r="W29"/>
  <c r="Y29"/>
  <c r="S29"/>
  <c r="R29"/>
  <c r="Q29"/>
  <c r="AA28"/>
  <c r="Z28"/>
  <c r="W28"/>
  <c r="Y28"/>
  <c r="S28"/>
  <c r="R28"/>
  <c r="Q28"/>
  <c r="AA27"/>
  <c r="Z27"/>
  <c r="W27"/>
  <c r="Y27"/>
  <c r="S27"/>
  <c r="R27"/>
  <c r="Q27"/>
  <c r="AA26"/>
  <c r="Z26"/>
  <c r="W26"/>
  <c r="Y26"/>
  <c r="S26"/>
  <c r="R26"/>
  <c r="AA25"/>
  <c r="Z25"/>
  <c r="W25"/>
  <c r="Y25"/>
  <c r="S25"/>
  <c r="R25"/>
  <c r="Q25"/>
  <c r="AA24"/>
  <c r="Z24"/>
  <c r="W24"/>
  <c r="Y24"/>
  <c r="S24"/>
  <c r="R24"/>
  <c r="AA23"/>
  <c r="Z23"/>
  <c r="W23"/>
  <c r="Y23"/>
  <c r="S23"/>
  <c r="R23"/>
  <c r="Q23"/>
  <c r="AA22"/>
  <c r="Z22"/>
  <c r="W22"/>
  <c r="Y22"/>
  <c r="S22"/>
  <c r="R22"/>
  <c r="Q22"/>
  <c r="AA21"/>
  <c r="Z21"/>
  <c r="W21"/>
  <c r="Y21"/>
  <c r="S21"/>
  <c r="R21"/>
  <c r="AA20"/>
  <c r="Z20"/>
  <c r="W20"/>
  <c r="Y20"/>
  <c r="S20"/>
  <c r="R20"/>
  <c r="Q20"/>
  <c r="AA19"/>
  <c r="Z19"/>
  <c r="W19"/>
  <c r="Y19"/>
  <c r="S19"/>
  <c r="R19"/>
  <c r="AA18"/>
  <c r="Z18"/>
  <c r="W18"/>
  <c r="Y18"/>
  <c r="S18"/>
  <c r="R18"/>
  <c r="AJ29" i="22"/>
  <c r="AA17" i="7"/>
  <c r="Z17"/>
  <c r="W17"/>
  <c r="Y17"/>
  <c r="S17"/>
  <c r="R17"/>
  <c r="Q17"/>
  <c r="AA16"/>
  <c r="Z16"/>
  <c r="W16"/>
  <c r="Y16"/>
  <c r="S16"/>
  <c r="R16"/>
  <c r="Q16"/>
  <c r="AA15"/>
  <c r="Z15"/>
  <c r="W15"/>
  <c r="Y15"/>
  <c r="S15"/>
  <c r="R15"/>
  <c r="Q15"/>
  <c r="AA14"/>
  <c r="Z14"/>
  <c r="W14"/>
  <c r="Y14"/>
  <c r="S14"/>
  <c r="R14"/>
  <c r="AA13"/>
  <c r="Z13"/>
  <c r="W13"/>
  <c r="Y13"/>
  <c r="S13"/>
  <c r="R13"/>
  <c r="Q13"/>
  <c r="AA12"/>
  <c r="Z12"/>
  <c r="W12"/>
  <c r="Y12"/>
  <c r="S12"/>
  <c r="R12"/>
  <c r="Q12"/>
  <c r="AA11"/>
  <c r="Z11"/>
  <c r="W11"/>
  <c r="Y11"/>
  <c r="S11"/>
  <c r="R11"/>
  <c r="Q11"/>
  <c r="AA10"/>
  <c r="Z10"/>
  <c r="W10"/>
  <c r="Y10"/>
  <c r="S10"/>
  <c r="R10"/>
  <c r="Q10"/>
  <c r="AA9"/>
  <c r="Z9"/>
  <c r="W9"/>
  <c r="Y9"/>
  <c r="S9"/>
  <c r="R9"/>
  <c r="Q9"/>
  <c r="AA8"/>
  <c r="Z8"/>
  <c r="W8"/>
  <c r="Y8"/>
  <c r="S8"/>
  <c r="R8"/>
  <c r="Q8"/>
  <c r="AA7"/>
  <c r="Z7"/>
  <c r="W7"/>
  <c r="Y7"/>
  <c r="S7"/>
  <c r="R7"/>
  <c r="Q7"/>
  <c r="AA6"/>
  <c r="Z6"/>
  <c r="W6"/>
  <c r="Y6"/>
  <c r="S6"/>
  <c r="R6"/>
  <c r="Q6"/>
  <c r="AA5"/>
  <c r="Z5"/>
  <c r="W5"/>
  <c r="Y5"/>
  <c r="S5"/>
  <c r="R5"/>
  <c r="Q5"/>
  <c r="AA4"/>
  <c r="Z4"/>
  <c r="W4"/>
  <c r="Y4"/>
  <c r="S4"/>
  <c r="R4"/>
  <c r="L28" i="22"/>
  <c r="AA3" i="7"/>
  <c r="Z3"/>
  <c r="W3"/>
  <c r="Y3"/>
  <c r="S3"/>
  <c r="R3"/>
  <c r="AA2"/>
  <c r="Z2"/>
  <c r="W2"/>
  <c r="Y2"/>
  <c r="S2"/>
  <c r="R2"/>
  <c r="I36" i="10" l="1"/>
  <c r="H69"/>
  <c r="L69" s="1"/>
  <c r="I19"/>
  <c r="H36"/>
  <c r="L36" s="1"/>
  <c r="L49"/>
  <c r="K49"/>
  <c r="L42"/>
  <c r="K42"/>
  <c r="L67"/>
  <c r="K67"/>
  <c r="L71"/>
  <c r="K71"/>
  <c r="L25"/>
  <c r="K25"/>
  <c r="L75"/>
  <c r="K75"/>
  <c r="L18"/>
  <c r="K18"/>
  <c r="L48"/>
  <c r="K48"/>
  <c r="H16"/>
  <c r="L16" s="1"/>
  <c r="I69"/>
  <c r="H20"/>
  <c r="L20" s="1"/>
  <c r="H23"/>
  <c r="L23" s="1"/>
  <c r="H29"/>
  <c r="L29" s="1"/>
  <c r="I28"/>
  <c r="H17"/>
  <c r="L17" s="1"/>
  <c r="H39"/>
  <c r="L39" s="1"/>
  <c r="I70"/>
  <c r="I35"/>
  <c r="I84"/>
  <c r="I65"/>
  <c r="H79"/>
  <c r="L79" s="1"/>
  <c r="H32"/>
  <c r="L32" s="1"/>
  <c r="I46"/>
  <c r="I50"/>
  <c r="I34"/>
  <c r="I43"/>
  <c r="H81"/>
  <c r="L81" s="1"/>
  <c r="H62"/>
  <c r="L62" s="1"/>
  <c r="I40"/>
  <c r="H59"/>
  <c r="L59" s="1"/>
  <c r="H60"/>
  <c r="L60" s="1"/>
  <c r="I31"/>
  <c r="H66"/>
  <c r="L66" s="1"/>
  <c r="H73"/>
  <c r="L73" s="1"/>
  <c r="H83"/>
  <c r="L83" s="1"/>
  <c r="L30"/>
  <c r="K30"/>
  <c r="L82"/>
  <c r="K82"/>
  <c r="I54"/>
  <c r="I52"/>
  <c r="I24"/>
  <c r="H28"/>
  <c r="L28" s="1"/>
  <c r="H70"/>
  <c r="L70" s="1"/>
  <c r="H35"/>
  <c r="L35" s="1"/>
  <c r="I57"/>
  <c r="H65"/>
  <c r="L65" s="1"/>
  <c r="I74"/>
  <c r="I27"/>
  <c r="I61"/>
  <c r="H46"/>
  <c r="L46" s="1"/>
  <c r="H50"/>
  <c r="L50" s="1"/>
  <c r="I64"/>
  <c r="H34"/>
  <c r="L34" s="1"/>
  <c r="H43"/>
  <c r="L43" s="1"/>
  <c r="I58"/>
  <c r="H40"/>
  <c r="L40" s="1"/>
  <c r="I44"/>
  <c r="H31"/>
  <c r="L31" s="1"/>
  <c r="I78"/>
  <c r="H19"/>
  <c r="L19" s="1"/>
  <c r="H54"/>
  <c r="L54" s="1"/>
  <c r="H52"/>
  <c r="L52" s="1"/>
  <c r="H24"/>
  <c r="L24" s="1"/>
  <c r="I38"/>
  <c r="I21"/>
  <c r="H57"/>
  <c r="L57" s="1"/>
  <c r="H74"/>
  <c r="L74" s="1"/>
  <c r="H27"/>
  <c r="L27" s="1"/>
  <c r="I41"/>
  <c r="H61"/>
  <c r="L61" s="1"/>
  <c r="I77"/>
  <c r="H64"/>
  <c r="L64" s="1"/>
  <c r="I22"/>
  <c r="H58"/>
  <c r="L58" s="1"/>
  <c r="H44"/>
  <c r="L44" s="1"/>
  <c r="I63"/>
  <c r="I56"/>
  <c r="H78"/>
  <c r="L78" s="1"/>
  <c r="I72"/>
  <c r="I68"/>
  <c r="L55"/>
  <c r="K55"/>
  <c r="I20"/>
  <c r="I23"/>
  <c r="I29"/>
  <c r="H38"/>
  <c r="L38" s="1"/>
  <c r="I17"/>
  <c r="I39"/>
  <c r="H21"/>
  <c r="L21" s="1"/>
  <c r="H41"/>
  <c r="L41" s="1"/>
  <c r="I79"/>
  <c r="I32"/>
  <c r="H77"/>
  <c r="L77" s="1"/>
  <c r="H22"/>
  <c r="L22" s="1"/>
  <c r="I81"/>
  <c r="I62"/>
  <c r="I59"/>
  <c r="I60"/>
  <c r="H63"/>
  <c r="L63" s="1"/>
  <c r="H56"/>
  <c r="L56" s="1"/>
  <c r="I66"/>
  <c r="I73"/>
  <c r="H72"/>
  <c r="L72" s="1"/>
  <c r="I83"/>
  <c r="H68"/>
  <c r="L68" s="1"/>
  <c r="H84"/>
  <c r="L84" s="1"/>
  <c r="I80"/>
  <c r="I37"/>
  <c r="I53"/>
  <c r="I76"/>
  <c r="H80"/>
  <c r="L80" s="1"/>
  <c r="H37"/>
  <c r="L37" s="1"/>
  <c r="H53"/>
  <c r="L53" s="1"/>
  <c r="H76"/>
  <c r="L76" s="1"/>
  <c r="I51"/>
  <c r="I33"/>
  <c r="I47"/>
  <c r="H51"/>
  <c r="L51" s="1"/>
  <c r="H33"/>
  <c r="L33" s="1"/>
  <c r="H47"/>
  <c r="L47" s="1"/>
  <c r="L26"/>
  <c r="K26"/>
  <c r="I16"/>
  <c r="H11"/>
  <c r="L11" s="1"/>
  <c r="G11"/>
  <c r="I11"/>
  <c r="H15"/>
  <c r="L15" s="1"/>
  <c r="I15"/>
  <c r="I13"/>
  <c r="I12"/>
  <c r="I14"/>
  <c r="H13"/>
  <c r="L13" s="1"/>
  <c r="H12"/>
  <c r="L12" s="1"/>
  <c r="H14"/>
  <c r="L14" s="1"/>
  <c r="I3"/>
  <c r="H3"/>
  <c r="L3" s="1"/>
  <c r="Q14" i="7"/>
  <c r="O26" i="22"/>
  <c r="Q3" i="7"/>
  <c r="AE3" s="1"/>
  <c r="AF3" s="1"/>
  <c r="L27" i="22"/>
  <c r="Q21" i="7"/>
  <c r="V26" i="22"/>
  <c r="Q33" i="7"/>
  <c r="AE33" s="1"/>
  <c r="AF33" s="1"/>
  <c r="K31" i="22"/>
  <c r="Q103" i="7"/>
  <c r="Y28" i="22"/>
  <c r="Q175" i="7"/>
  <c r="AD27" i="22"/>
  <c r="Q197" i="7"/>
  <c r="AE197" s="1"/>
  <c r="AF197" s="1"/>
  <c r="Z33" i="22"/>
  <c r="Q201" i="7"/>
  <c r="AC31" i="22"/>
  <c r="Q219" i="7"/>
  <c r="R34" i="22"/>
  <c r="Q247" i="7"/>
  <c r="W32" i="22"/>
  <c r="Q295" i="7"/>
  <c r="AE295" s="1"/>
  <c r="AF295" s="1"/>
  <c r="Z26" i="22"/>
  <c r="Q299" i="7"/>
  <c r="Z28" i="22"/>
  <c r="Q307" i="7"/>
  <c r="AE307" s="1"/>
  <c r="AF307" s="1"/>
  <c r="S30" i="22"/>
  <c r="Q330" i="7"/>
  <c r="AJ27" i="22"/>
  <c r="H2" i="10"/>
  <c r="L2" s="1"/>
  <c r="H4"/>
  <c r="L4" s="1"/>
  <c r="H5"/>
  <c r="L5" s="1"/>
  <c r="I6"/>
  <c r="H9"/>
  <c r="L9" s="1"/>
  <c r="H8"/>
  <c r="L8" s="1"/>
  <c r="I10"/>
  <c r="I7"/>
  <c r="Q186" i="7"/>
  <c r="O32" i="22"/>
  <c r="Q208" i="7"/>
  <c r="AH32" i="22"/>
  <c r="Q272" i="7"/>
  <c r="AE272" s="1"/>
  <c r="AF272" s="1"/>
  <c r="AB28" i="22"/>
  <c r="Q294" i="7"/>
  <c r="Z27" i="22"/>
  <c r="O35"/>
  <c r="I4" i="10"/>
  <c r="I5"/>
  <c r="H6"/>
  <c r="L6" s="1"/>
  <c r="I9"/>
  <c r="I8"/>
  <c r="H10"/>
  <c r="L10" s="1"/>
  <c r="H7"/>
  <c r="L7" s="1"/>
  <c r="Q156" i="7"/>
  <c r="AE156" s="1"/>
  <c r="AF156" s="1"/>
  <c r="AI35" i="22"/>
  <c r="Q168" i="7"/>
  <c r="Z31" i="22"/>
  <c r="Q216" i="7"/>
  <c r="AE216" s="1"/>
  <c r="AF216" s="1"/>
  <c r="AH33" i="22"/>
  <c r="Q95" i="7"/>
  <c r="Y29" i="22"/>
  <c r="Q109" i="7"/>
  <c r="D32" i="22"/>
  <c r="Q137" i="7"/>
  <c r="D34" i="22"/>
  <c r="Q157" i="7"/>
  <c r="AI34" i="22"/>
  <c r="AI36" s="1"/>
  <c r="AI37" s="1"/>
  <c r="Q167" i="7"/>
  <c r="AE32" i="22"/>
  <c r="Q253" i="7"/>
  <c r="AE253" s="1"/>
  <c r="AF253" s="1"/>
  <c r="AB30" i="22"/>
  <c r="Q332" i="7"/>
  <c r="AJ31" i="22"/>
  <c r="Q34" i="7"/>
  <c r="AE34" s="1"/>
  <c r="AF34" s="1"/>
  <c r="K26" i="22"/>
  <c r="K36" s="1"/>
  <c r="K37" s="1"/>
  <c r="Q106" i="7"/>
  <c r="AE106" s="1"/>
  <c r="AF106" s="1"/>
  <c r="R29" i="22"/>
  <c r="Q136" i="7"/>
  <c r="AE136" s="1"/>
  <c r="AF136" s="1"/>
  <c r="P26" i="22"/>
  <c r="Q150" i="7"/>
  <c r="AE150" s="1"/>
  <c r="AF150" s="1"/>
  <c r="P29" i="22"/>
  <c r="Q158" i="7"/>
  <c r="AE158" s="1"/>
  <c r="AF158" s="1"/>
  <c r="AE33" i="22"/>
  <c r="Q172" i="7"/>
  <c r="AE172" s="1"/>
  <c r="AF172" s="1"/>
  <c r="Z30" i="22"/>
  <c r="Z36" s="1"/>
  <c r="Z37" s="1"/>
  <c r="Q202" i="7"/>
  <c r="AE202" s="1"/>
  <c r="AF202" s="1"/>
  <c r="AC32" i="22"/>
  <c r="AC36" s="1"/>
  <c r="AC37" s="1"/>
  <c r="AJ32"/>
  <c r="Q117" i="7"/>
  <c r="AE117" s="1"/>
  <c r="AF117" s="1"/>
  <c r="Q77"/>
  <c r="AE77" s="1"/>
  <c r="AF77" s="1"/>
  <c r="Q86"/>
  <c r="AE86" s="1"/>
  <c r="AF86" s="1"/>
  <c r="AE5"/>
  <c r="AF5" s="1"/>
  <c r="AE6"/>
  <c r="AF6" s="1"/>
  <c r="AE7"/>
  <c r="AF7" s="1"/>
  <c r="AE8"/>
  <c r="AF8" s="1"/>
  <c r="AE9"/>
  <c r="AF9" s="1"/>
  <c r="AE10"/>
  <c r="AF10" s="1"/>
  <c r="AE11"/>
  <c r="AF11" s="1"/>
  <c r="AE12"/>
  <c r="AF12" s="1"/>
  <c r="AE13"/>
  <c r="AF13" s="1"/>
  <c r="AE14"/>
  <c r="AF14" s="1"/>
  <c r="AE15"/>
  <c r="AF15" s="1"/>
  <c r="AE16"/>
  <c r="AF16" s="1"/>
  <c r="AE17"/>
  <c r="AF17" s="1"/>
  <c r="AE20"/>
  <c r="AF20" s="1"/>
  <c r="AE21"/>
  <c r="AF21" s="1"/>
  <c r="AE22"/>
  <c r="AF22" s="1"/>
  <c r="AE23"/>
  <c r="AF23" s="1"/>
  <c r="AE25"/>
  <c r="AF25" s="1"/>
  <c r="AE27"/>
  <c r="AF27" s="1"/>
  <c r="AE28"/>
  <c r="AF28" s="1"/>
  <c r="AE29"/>
  <c r="AF29" s="1"/>
  <c r="AE31"/>
  <c r="AF31" s="1"/>
  <c r="AE32"/>
  <c r="AF32" s="1"/>
  <c r="AE35"/>
  <c r="AF35" s="1"/>
  <c r="AE36"/>
  <c r="AF36" s="1"/>
  <c r="AE37"/>
  <c r="AF37" s="1"/>
  <c r="AE38"/>
  <c r="AF38" s="1"/>
  <c r="AE39"/>
  <c r="AF39" s="1"/>
  <c r="AE40"/>
  <c r="AF40" s="1"/>
  <c r="AE41"/>
  <c r="AF41" s="1"/>
  <c r="AE42"/>
  <c r="AF42" s="1"/>
  <c r="AE44"/>
  <c r="AF44" s="1"/>
  <c r="AE46"/>
  <c r="AF46" s="1"/>
  <c r="AE47"/>
  <c r="AF47" s="1"/>
  <c r="AE48"/>
  <c r="AF48" s="1"/>
  <c r="AE49"/>
  <c r="AF49" s="1"/>
  <c r="AE50"/>
  <c r="AF50" s="1"/>
  <c r="AE51"/>
  <c r="AF51" s="1"/>
  <c r="AE53"/>
  <c r="AF53" s="1"/>
  <c r="AE54"/>
  <c r="AF54" s="1"/>
  <c r="AE57"/>
  <c r="AF57" s="1"/>
  <c r="AE58"/>
  <c r="AF58" s="1"/>
  <c r="AE60"/>
  <c r="AF60" s="1"/>
  <c r="AE61"/>
  <c r="AF61" s="1"/>
  <c r="AE62"/>
  <c r="AF62" s="1"/>
  <c r="AE63"/>
  <c r="AF63" s="1"/>
  <c r="AE64"/>
  <c r="AF64" s="1"/>
  <c r="AE65"/>
  <c r="AF65" s="1"/>
  <c r="AE69"/>
  <c r="AF69" s="1"/>
  <c r="AE70"/>
  <c r="AF70" s="1"/>
  <c r="AE71"/>
  <c r="AF71" s="1"/>
  <c r="AE72"/>
  <c r="AF72" s="1"/>
  <c r="AE74"/>
  <c r="AF74" s="1"/>
  <c r="AE75"/>
  <c r="AF75" s="1"/>
  <c r="AE76"/>
  <c r="AF76" s="1"/>
  <c r="AE78"/>
  <c r="AF78" s="1"/>
  <c r="AE79"/>
  <c r="AF79" s="1"/>
  <c r="AE80"/>
  <c r="AF80" s="1"/>
  <c r="AE81"/>
  <c r="AF81" s="1"/>
  <c r="AE82"/>
  <c r="AF82" s="1"/>
  <c r="AE83"/>
  <c r="AF83" s="1"/>
  <c r="AE84"/>
  <c r="AF84" s="1"/>
  <c r="AE85"/>
  <c r="AF85" s="1"/>
  <c r="AE87"/>
  <c r="AF87" s="1"/>
  <c r="AE88"/>
  <c r="AF88" s="1"/>
  <c r="AE89"/>
  <c r="AF89" s="1"/>
  <c r="AE90"/>
  <c r="AF90" s="1"/>
  <c r="AE91"/>
  <c r="AF91" s="1"/>
  <c r="AE92"/>
  <c r="AF92" s="1"/>
  <c r="AE93"/>
  <c r="AF93" s="1"/>
  <c r="AE94"/>
  <c r="AF94" s="1"/>
  <c r="AE95"/>
  <c r="AF95" s="1"/>
  <c r="AE96"/>
  <c r="AF96" s="1"/>
  <c r="AE97"/>
  <c r="AF97" s="1"/>
  <c r="AE100"/>
  <c r="AF100" s="1"/>
  <c r="AE101"/>
  <c r="AF101" s="1"/>
  <c r="AE102"/>
  <c r="AF102" s="1"/>
  <c r="AE103"/>
  <c r="AF103" s="1"/>
  <c r="AE104"/>
  <c r="AF104" s="1"/>
  <c r="AE105"/>
  <c r="AF105" s="1"/>
  <c r="AE107"/>
  <c r="AF107" s="1"/>
  <c r="AE108"/>
  <c r="AF108" s="1"/>
  <c r="AE109"/>
  <c r="AF109" s="1"/>
  <c r="AE110"/>
  <c r="AF110" s="1"/>
  <c r="AE112"/>
  <c r="AF112" s="1"/>
  <c r="AE113"/>
  <c r="AF113" s="1"/>
  <c r="AE114"/>
  <c r="AF114" s="1"/>
  <c r="AE115"/>
  <c r="AF115" s="1"/>
  <c r="AE116"/>
  <c r="AF116" s="1"/>
  <c r="AE118"/>
  <c r="AF118" s="1"/>
  <c r="AE119"/>
  <c r="AF119" s="1"/>
  <c r="AE120"/>
  <c r="AF120" s="1"/>
  <c r="AE121"/>
  <c r="AF121" s="1"/>
  <c r="AE122"/>
  <c r="AF122" s="1"/>
  <c r="AE123"/>
  <c r="AF123" s="1"/>
  <c r="AE124"/>
  <c r="AF124" s="1"/>
  <c r="AE126"/>
  <c r="AF126" s="1"/>
  <c r="AE128"/>
  <c r="AF128" s="1"/>
  <c r="AE131"/>
  <c r="AF131" s="1"/>
  <c r="AE132"/>
  <c r="AF132" s="1"/>
  <c r="AE133"/>
  <c r="AF133" s="1"/>
  <c r="AE134"/>
  <c r="AF134" s="1"/>
  <c r="AE135"/>
  <c r="AF135" s="1"/>
  <c r="AE137"/>
  <c r="AF137" s="1"/>
  <c r="AE138"/>
  <c r="AF138" s="1"/>
  <c r="AE139"/>
  <c r="AF139" s="1"/>
  <c r="AE140"/>
  <c r="AF140" s="1"/>
  <c r="AE142"/>
  <c r="AF142" s="1"/>
  <c r="AE147"/>
  <c r="AF147" s="1"/>
  <c r="AE149"/>
  <c r="AF149" s="1"/>
  <c r="AE151"/>
  <c r="AF151" s="1"/>
  <c r="AE152"/>
  <c r="AF152" s="1"/>
  <c r="AE153"/>
  <c r="AF153" s="1"/>
  <c r="AE154"/>
  <c r="AF154" s="1"/>
  <c r="AE155"/>
  <c r="AF155" s="1"/>
  <c r="AE157"/>
  <c r="AF157" s="1"/>
  <c r="AE159"/>
  <c r="AF159" s="1"/>
  <c r="AE160"/>
  <c r="AF160" s="1"/>
  <c r="AE161"/>
  <c r="AF161" s="1"/>
  <c r="AE162"/>
  <c r="AF162" s="1"/>
  <c r="AE163"/>
  <c r="AF163" s="1"/>
  <c r="AE164"/>
  <c r="AF164" s="1"/>
  <c r="AE165"/>
  <c r="AF165" s="1"/>
  <c r="AE166"/>
  <c r="AF166" s="1"/>
  <c r="AE167"/>
  <c r="AF167" s="1"/>
  <c r="AE168"/>
  <c r="AF168" s="1"/>
  <c r="AE169"/>
  <c r="AF169" s="1"/>
  <c r="AE173"/>
  <c r="AF173" s="1"/>
  <c r="AE174"/>
  <c r="AF174" s="1"/>
  <c r="AE175"/>
  <c r="AF175" s="1"/>
  <c r="AE178"/>
  <c r="AF178" s="1"/>
  <c r="AE179"/>
  <c r="AF179" s="1"/>
  <c r="AE180"/>
  <c r="AF180" s="1"/>
  <c r="AE181"/>
  <c r="AF181" s="1"/>
  <c r="AE182"/>
  <c r="AF182" s="1"/>
  <c r="AE184"/>
  <c r="AF184" s="1"/>
  <c r="AE185"/>
  <c r="AF185" s="1"/>
  <c r="AE186"/>
  <c r="AF186" s="1"/>
  <c r="AE187"/>
  <c r="AF187" s="1"/>
  <c r="AE189"/>
  <c r="AF189" s="1"/>
  <c r="AE190"/>
  <c r="AF190" s="1"/>
  <c r="AE191"/>
  <c r="AF191" s="1"/>
  <c r="AE192"/>
  <c r="AF192" s="1"/>
  <c r="AE193"/>
  <c r="AF193" s="1"/>
  <c r="AE194"/>
  <c r="AF194" s="1"/>
  <c r="AE195"/>
  <c r="AF195" s="1"/>
  <c r="AE196"/>
  <c r="AF196" s="1"/>
  <c r="AE198"/>
  <c r="AF198" s="1"/>
  <c r="AE199"/>
  <c r="AF199" s="1"/>
  <c r="AE200"/>
  <c r="AF200" s="1"/>
  <c r="AE201"/>
  <c r="AF201" s="1"/>
  <c r="AE203"/>
  <c r="AF203" s="1"/>
  <c r="AE204"/>
  <c r="AF204" s="1"/>
  <c r="AE205"/>
  <c r="AF205" s="1"/>
  <c r="AE206"/>
  <c r="AF206" s="1"/>
  <c r="AE207"/>
  <c r="AF207" s="1"/>
  <c r="AE208"/>
  <c r="AF208" s="1"/>
  <c r="AE209"/>
  <c r="AF209" s="1"/>
  <c r="AE210"/>
  <c r="AF210" s="1"/>
  <c r="AE212"/>
  <c r="AF212" s="1"/>
  <c r="AE215"/>
  <c r="AF215" s="1"/>
  <c r="AE217"/>
  <c r="AF217" s="1"/>
  <c r="AE218"/>
  <c r="AF218" s="1"/>
  <c r="AE219"/>
  <c r="AF219" s="1"/>
  <c r="AE220"/>
  <c r="AF220" s="1"/>
  <c r="AE221"/>
  <c r="AF221" s="1"/>
  <c r="AE222"/>
  <c r="AF222" s="1"/>
  <c r="AE223"/>
  <c r="AF223" s="1"/>
  <c r="AE224"/>
  <c r="AF224" s="1"/>
  <c r="AE225"/>
  <c r="AF225" s="1"/>
  <c r="AE226"/>
  <c r="AF226" s="1"/>
  <c r="AE227"/>
  <c r="AF227" s="1"/>
  <c r="AE229"/>
  <c r="AF229" s="1"/>
  <c r="AE230"/>
  <c r="AF230" s="1"/>
  <c r="AE231"/>
  <c r="AF231" s="1"/>
  <c r="AE232"/>
  <c r="AF232" s="1"/>
  <c r="AE233"/>
  <c r="AF233" s="1"/>
  <c r="AE234"/>
  <c r="AF234" s="1"/>
  <c r="AE235"/>
  <c r="AF235" s="1"/>
  <c r="AE236"/>
  <c r="AF236" s="1"/>
  <c r="AE237"/>
  <c r="AF237" s="1"/>
  <c r="AE238"/>
  <c r="AF238" s="1"/>
  <c r="AE239"/>
  <c r="AF239" s="1"/>
  <c r="AE240"/>
  <c r="AF240" s="1"/>
  <c r="AE241"/>
  <c r="AF241" s="1"/>
  <c r="AE243"/>
  <c r="AF243" s="1"/>
  <c r="AE244"/>
  <c r="AF244" s="1"/>
  <c r="AE247"/>
  <c r="AF247" s="1"/>
  <c r="AE248"/>
  <c r="AF248" s="1"/>
  <c r="AE249"/>
  <c r="AF249" s="1"/>
  <c r="AE250"/>
  <c r="AF250" s="1"/>
  <c r="AE251"/>
  <c r="AF251" s="1"/>
  <c r="AE252"/>
  <c r="AF252" s="1"/>
  <c r="AE254"/>
  <c r="AF254" s="1"/>
  <c r="AE255"/>
  <c r="AF255" s="1"/>
  <c r="AE256"/>
  <c r="AF256" s="1"/>
  <c r="AE257"/>
  <c r="AF257" s="1"/>
  <c r="AE258"/>
  <c r="AF258" s="1"/>
  <c r="AE259"/>
  <c r="AF259" s="1"/>
  <c r="AE261"/>
  <c r="AF261" s="1"/>
  <c r="AE265"/>
  <c r="AF265" s="1"/>
  <c r="AE266"/>
  <c r="AF266" s="1"/>
  <c r="AE268"/>
  <c r="AF268" s="1"/>
  <c r="AE270"/>
  <c r="AF270" s="1"/>
  <c r="AE273"/>
  <c r="AF273" s="1"/>
  <c r="AE274"/>
  <c r="AF274" s="1"/>
  <c r="AE275"/>
  <c r="AF275" s="1"/>
  <c r="AE276"/>
  <c r="AF276" s="1"/>
  <c r="AE277"/>
  <c r="AF277" s="1"/>
  <c r="AE278"/>
  <c r="AF278" s="1"/>
  <c r="AE279"/>
  <c r="AF279" s="1"/>
  <c r="AE280"/>
  <c r="AF280" s="1"/>
  <c r="AE283"/>
  <c r="AF283" s="1"/>
  <c r="AE284"/>
  <c r="AF284" s="1"/>
  <c r="AE285"/>
  <c r="AF285" s="1"/>
  <c r="AE286"/>
  <c r="AF286" s="1"/>
  <c r="AE290"/>
  <c r="AF290" s="1"/>
  <c r="AE291"/>
  <c r="AF291" s="1"/>
  <c r="AE292"/>
  <c r="AF292" s="1"/>
  <c r="AE293"/>
  <c r="AF293" s="1"/>
  <c r="AE294"/>
  <c r="AF294" s="1"/>
  <c r="AE296"/>
  <c r="AF296" s="1"/>
  <c r="AE297"/>
  <c r="AF297" s="1"/>
  <c r="AE298"/>
  <c r="AF298" s="1"/>
  <c r="AE299"/>
  <c r="AF299" s="1"/>
  <c r="AE300"/>
  <c r="AF300" s="1"/>
  <c r="AE301"/>
  <c r="AF301" s="1"/>
  <c r="AE302"/>
  <c r="AF302" s="1"/>
  <c r="AE303"/>
  <c r="AF303" s="1"/>
  <c r="AE304"/>
  <c r="AF304" s="1"/>
  <c r="AE305"/>
  <c r="AF305" s="1"/>
  <c r="AE308"/>
  <c r="AF308" s="1"/>
  <c r="AE309"/>
  <c r="AF309" s="1"/>
  <c r="AE310"/>
  <c r="AF310" s="1"/>
  <c r="AE311"/>
  <c r="AF311" s="1"/>
  <c r="AE312"/>
  <c r="AF312" s="1"/>
  <c r="AE313"/>
  <c r="AF313" s="1"/>
  <c r="AE314"/>
  <c r="AF314" s="1"/>
  <c r="AE318"/>
  <c r="AF318" s="1"/>
  <c r="AE320"/>
  <c r="AF320" s="1"/>
  <c r="AE321"/>
  <c r="AF321" s="1"/>
  <c r="AE322"/>
  <c r="AF322" s="1"/>
  <c r="AE323"/>
  <c r="AF323" s="1"/>
  <c r="AE324"/>
  <c r="AF324" s="1"/>
  <c r="AE325"/>
  <c r="AF325" s="1"/>
  <c r="AE326"/>
  <c r="AF326" s="1"/>
  <c r="AE327"/>
  <c r="AF327" s="1"/>
  <c r="AE328"/>
  <c r="AF328" s="1"/>
  <c r="AE329"/>
  <c r="AF329" s="1"/>
  <c r="AE330"/>
  <c r="AF330" s="1"/>
  <c r="AE331"/>
  <c r="AF331" s="1"/>
  <c r="AE332"/>
  <c r="AF332" s="1"/>
  <c r="AE334"/>
  <c r="AF334" s="1"/>
  <c r="AE335"/>
  <c r="AF335" s="1"/>
  <c r="AE336"/>
  <c r="AF336" s="1"/>
  <c r="AE337"/>
  <c r="AF337" s="1"/>
  <c r="AE338"/>
  <c r="AF338" s="1"/>
  <c r="AE339"/>
  <c r="AF339" s="1"/>
  <c r="AE340"/>
  <c r="AF340" s="1"/>
  <c r="AE341"/>
  <c r="AF341" s="1"/>
  <c r="AE343"/>
  <c r="AF343" s="1"/>
  <c r="AE344"/>
  <c r="AF344" s="1"/>
  <c r="AE345"/>
  <c r="AF345" s="1"/>
  <c r="AE346"/>
  <c r="AF346" s="1"/>
  <c r="AE347"/>
  <c r="AF347" s="1"/>
  <c r="AE348"/>
  <c r="AF348" s="1"/>
  <c r="AE349"/>
  <c r="AF349" s="1"/>
  <c r="AE351"/>
  <c r="AF351" s="1"/>
  <c r="AE352"/>
  <c r="AF352" s="1"/>
  <c r="AE353"/>
  <c r="AF353" s="1"/>
  <c r="AE354"/>
  <c r="AF354" s="1"/>
  <c r="AE355"/>
  <c r="AF355" s="1"/>
  <c r="AE356"/>
  <c r="AF356" s="1"/>
  <c r="AE357"/>
  <c r="AF357" s="1"/>
  <c r="AE358"/>
  <c r="AF358" s="1"/>
  <c r="AE359"/>
  <c r="AF359" s="1"/>
  <c r="AE360"/>
  <c r="AF360" s="1"/>
  <c r="AE361"/>
  <c r="AF361" s="1"/>
  <c r="AE362"/>
  <c r="AF362" s="1"/>
  <c r="AE363"/>
  <c r="AF363" s="1"/>
  <c r="AE364"/>
  <c r="AF364" s="1"/>
  <c r="AE365"/>
  <c r="AF365" s="1"/>
  <c r="AE366"/>
  <c r="AF366" s="1"/>
  <c r="AE367"/>
  <c r="AF367" s="1"/>
  <c r="AE368"/>
  <c r="AF368" s="1"/>
  <c r="AE369"/>
  <c r="AF369" s="1"/>
  <c r="AE370"/>
  <c r="AF370" s="1"/>
  <c r="AE371"/>
  <c r="AF371" s="1"/>
  <c r="AE372"/>
  <c r="AF372" s="1"/>
  <c r="AE373"/>
  <c r="AF373" s="1"/>
  <c r="AE375"/>
  <c r="AF375" s="1"/>
  <c r="AE376"/>
  <c r="AF376" s="1"/>
  <c r="AE377"/>
  <c r="AF377" s="1"/>
  <c r="AE380"/>
  <c r="AF380" s="1"/>
  <c r="AE381"/>
  <c r="AF381" s="1"/>
  <c r="AE382"/>
  <c r="AF382" s="1"/>
  <c r="AE384"/>
  <c r="AF384" s="1"/>
  <c r="AE385"/>
  <c r="AF385" s="1"/>
  <c r="AE386"/>
  <c r="AF386" s="1"/>
  <c r="AE387"/>
  <c r="AF387" s="1"/>
  <c r="AE388"/>
  <c r="AF388" s="1"/>
  <c r="AE389"/>
  <c r="AF389" s="1"/>
  <c r="AE390"/>
  <c r="AF390" s="1"/>
  <c r="AE391"/>
  <c r="AF391" s="1"/>
  <c r="AE392"/>
  <c r="AF392" s="1"/>
  <c r="AE398"/>
  <c r="AF398" s="1"/>
  <c r="AE399"/>
  <c r="AF399" s="1"/>
  <c r="AE400"/>
  <c r="AF400" s="1"/>
  <c r="AE401"/>
  <c r="AF401" s="1"/>
  <c r="AE403"/>
  <c r="AF403" s="1"/>
  <c r="AE405"/>
  <c r="AF405" s="1"/>
  <c r="AE406"/>
  <c r="AF406" s="1"/>
  <c r="AE407"/>
  <c r="AF407" s="1"/>
  <c r="AE408"/>
  <c r="AF408" s="1"/>
  <c r="AE409"/>
  <c r="AF409" s="1"/>
  <c r="AE410"/>
  <c r="AF410" s="1"/>
  <c r="AE411"/>
  <c r="AF411" s="1"/>
  <c r="AE412"/>
  <c r="AF412" s="1"/>
  <c r="AE413"/>
  <c r="AF413" s="1"/>
  <c r="AE415"/>
  <c r="AF415" s="1"/>
  <c r="AE416"/>
  <c r="AF416" s="1"/>
  <c r="AE417"/>
  <c r="AF417" s="1"/>
  <c r="AE418"/>
  <c r="AF418" s="1"/>
  <c r="AE419"/>
  <c r="AF419" s="1"/>
  <c r="AE420"/>
  <c r="AF420" s="1"/>
  <c r="AE421"/>
  <c r="AF421" s="1"/>
  <c r="AE422"/>
  <c r="AF422" s="1"/>
  <c r="AE423"/>
  <c r="AF423" s="1"/>
  <c r="AE424"/>
  <c r="AF424" s="1"/>
  <c r="AE425"/>
  <c r="AF425" s="1"/>
  <c r="AE428"/>
  <c r="AF428" s="1"/>
  <c r="AE429"/>
  <c r="AF429" s="1"/>
  <c r="AE430"/>
  <c r="AF430" s="1"/>
  <c r="AE431"/>
  <c r="AF431" s="1"/>
  <c r="AE432"/>
  <c r="AF432" s="1"/>
  <c r="AE433"/>
  <c r="AF433" s="1"/>
  <c r="AE434"/>
  <c r="AF434" s="1"/>
  <c r="AE435"/>
  <c r="AF435" s="1"/>
  <c r="AE436"/>
  <c r="AF436" s="1"/>
  <c r="AE437"/>
  <c r="AF437" s="1"/>
  <c r="AE438"/>
  <c r="AF438" s="1"/>
  <c r="AE439"/>
  <c r="AF439" s="1"/>
  <c r="AE440"/>
  <c r="AF440" s="1"/>
  <c r="AE441"/>
  <c r="AF441" s="1"/>
  <c r="AE442"/>
  <c r="AF442" s="1"/>
  <c r="AE443"/>
  <c r="AF443" s="1"/>
  <c r="AE444"/>
  <c r="AF444" s="1"/>
  <c r="AE445"/>
  <c r="AF445" s="1"/>
  <c r="AE446"/>
  <c r="AF446" s="1"/>
  <c r="AE447"/>
  <c r="AF447" s="1"/>
  <c r="AE448"/>
  <c r="AF448" s="1"/>
  <c r="AE449"/>
  <c r="AF449" s="1"/>
  <c r="AE450"/>
  <c r="AF450" s="1"/>
  <c r="AE451"/>
  <c r="AF451" s="1"/>
  <c r="AE452"/>
  <c r="AF452" s="1"/>
  <c r="AE453"/>
  <c r="AF453" s="1"/>
  <c r="AE454"/>
  <c r="AF454" s="1"/>
  <c r="AE455"/>
  <c r="AF455" s="1"/>
  <c r="AE456"/>
  <c r="AF456" s="1"/>
  <c r="AE457"/>
  <c r="AF457" s="1"/>
  <c r="AE458"/>
  <c r="AF458" s="1"/>
  <c r="AE459"/>
  <c r="AF459" s="1"/>
  <c r="AE460"/>
  <c r="AF460" s="1"/>
  <c r="AE461"/>
  <c r="AF461" s="1"/>
  <c r="AE462"/>
  <c r="AF462" s="1"/>
  <c r="AE463"/>
  <c r="AF463" s="1"/>
  <c r="AE464"/>
  <c r="AF464" s="1"/>
  <c r="AE465"/>
  <c r="AF465" s="1"/>
  <c r="AE466"/>
  <c r="AF466" s="1"/>
  <c r="AE467"/>
  <c r="AF467" s="1"/>
  <c r="AE468"/>
  <c r="AF468" s="1"/>
  <c r="AE469"/>
  <c r="AF469" s="1"/>
  <c r="AE470"/>
  <c r="AF470" s="1"/>
  <c r="AE471"/>
  <c r="AF471" s="1"/>
  <c r="AE472"/>
  <c r="AF472" s="1"/>
  <c r="AE473"/>
  <c r="AF473" s="1"/>
  <c r="AE474"/>
  <c r="AF474" s="1"/>
  <c r="AE475"/>
  <c r="AF475" s="1"/>
  <c r="AE476"/>
  <c r="AF476" s="1"/>
  <c r="AE477"/>
  <c r="AF477" s="1"/>
  <c r="AE478"/>
  <c r="AF478" s="1"/>
  <c r="AE479"/>
  <c r="AF479" s="1"/>
  <c r="AE480"/>
  <c r="AF480" s="1"/>
  <c r="AE481"/>
  <c r="AF481" s="1"/>
  <c r="AE482"/>
  <c r="AF482" s="1"/>
  <c r="AE484"/>
  <c r="AF484" s="1"/>
  <c r="AE485"/>
  <c r="AF485" s="1"/>
  <c r="AE486"/>
  <c r="AF486" s="1"/>
  <c r="AE487"/>
  <c r="AF487" s="1"/>
  <c r="AE488"/>
  <c r="AF488" s="1"/>
  <c r="AE489"/>
  <c r="AF489" s="1"/>
  <c r="AE490"/>
  <c r="AF490" s="1"/>
  <c r="AE491"/>
  <c r="AF491" s="1"/>
  <c r="AE492"/>
  <c r="AF492" s="1"/>
  <c r="AE493"/>
  <c r="AF493" s="1"/>
  <c r="AE494"/>
  <c r="AF494" s="1"/>
  <c r="AE495"/>
  <c r="AF495" s="1"/>
  <c r="AE496"/>
  <c r="AF496" s="1"/>
  <c r="AE497"/>
  <c r="AF497" s="1"/>
  <c r="AE499"/>
  <c r="AF499" s="1"/>
  <c r="AE500"/>
  <c r="AF500" s="1"/>
  <c r="AE501"/>
  <c r="AF501" s="1"/>
  <c r="AE502"/>
  <c r="AF502" s="1"/>
  <c r="AE503"/>
  <c r="AF503" s="1"/>
  <c r="AE504"/>
  <c r="AF504" s="1"/>
  <c r="AE505"/>
  <c r="AF505" s="1"/>
  <c r="AE506"/>
  <c r="AF506" s="1"/>
  <c r="AE507"/>
  <c r="AF507" s="1"/>
  <c r="AE508"/>
  <c r="AF508" s="1"/>
  <c r="AE509"/>
  <c r="AF509" s="1"/>
  <c r="AE510"/>
  <c r="AF510" s="1"/>
  <c r="AE511"/>
  <c r="AF511" s="1"/>
  <c r="AE512"/>
  <c r="AF512" s="1"/>
  <c r="AE513"/>
  <c r="AF513" s="1"/>
  <c r="AE514"/>
  <c r="AF514" s="1"/>
  <c r="AE515"/>
  <c r="AF515" s="1"/>
  <c r="AE516"/>
  <c r="AF516" s="1"/>
  <c r="AE517"/>
  <c r="AF517" s="1"/>
  <c r="AE518"/>
  <c r="AF518" s="1"/>
  <c r="AE519"/>
  <c r="AF519" s="1"/>
  <c r="AE520"/>
  <c r="AF520" s="1"/>
  <c r="AE521"/>
  <c r="AF521" s="1"/>
  <c r="AE522"/>
  <c r="AF522" s="1"/>
  <c r="AE523"/>
  <c r="AF523" s="1"/>
  <c r="AE524"/>
  <c r="AF524" s="1"/>
  <c r="AE525"/>
  <c r="AF525" s="1"/>
  <c r="AE526"/>
  <c r="AF526" s="1"/>
  <c r="AE527"/>
  <c r="AF527" s="1"/>
  <c r="AE528"/>
  <c r="AF528" s="1"/>
  <c r="AE529"/>
  <c r="AF529" s="1"/>
  <c r="AE530"/>
  <c r="AF530" s="1"/>
  <c r="AE531"/>
  <c r="AF531" s="1"/>
  <c r="AE532"/>
  <c r="AF532" s="1"/>
  <c r="AE533"/>
  <c r="AF533" s="1"/>
  <c r="AE534"/>
  <c r="AF534" s="1"/>
  <c r="AE535"/>
  <c r="AF535" s="1"/>
  <c r="AE536"/>
  <c r="AF536" s="1"/>
  <c r="AE537"/>
  <c r="AF537" s="1"/>
  <c r="AE538"/>
  <c r="AF538" s="1"/>
  <c r="AE539"/>
  <c r="AF539" s="1"/>
  <c r="AE540"/>
  <c r="AF540" s="1"/>
  <c r="AE541"/>
  <c r="AF541" s="1"/>
  <c r="AE545"/>
  <c r="AF545" s="1"/>
  <c r="AE546"/>
  <c r="AF546" s="1"/>
  <c r="AE547"/>
  <c r="AF547" s="1"/>
  <c r="AE548"/>
  <c r="AF548" s="1"/>
  <c r="AE549"/>
  <c r="AF549" s="1"/>
  <c r="AE550"/>
  <c r="AF550" s="1"/>
  <c r="AE551"/>
  <c r="AF551" s="1"/>
  <c r="AE552"/>
  <c r="AF552" s="1"/>
  <c r="AE553"/>
  <c r="AF553" s="1"/>
  <c r="AE554"/>
  <c r="AF554" s="1"/>
  <c r="AE555"/>
  <c r="AF555" s="1"/>
  <c r="AE556"/>
  <c r="AF556" s="1"/>
  <c r="AE557"/>
  <c r="AF557" s="1"/>
  <c r="AE558"/>
  <c r="AF558" s="1"/>
  <c r="AE560"/>
  <c r="AF560" s="1"/>
  <c r="AE561"/>
  <c r="AF561" s="1"/>
  <c r="AE562"/>
  <c r="AF562" s="1"/>
  <c r="AE563"/>
  <c r="AF563" s="1"/>
  <c r="AE564"/>
  <c r="AF564" s="1"/>
  <c r="AE565"/>
  <c r="AF565" s="1"/>
  <c r="AE566"/>
  <c r="AF566" s="1"/>
  <c r="AE567"/>
  <c r="AF567" s="1"/>
  <c r="AE568"/>
  <c r="AF568" s="1"/>
  <c r="AE569"/>
  <c r="AF569" s="1"/>
  <c r="AE570"/>
  <c r="AF570" s="1"/>
  <c r="AE571"/>
  <c r="AF571" s="1"/>
  <c r="AE572"/>
  <c r="AF572" s="1"/>
  <c r="AE573"/>
  <c r="AF573" s="1"/>
  <c r="AE574"/>
  <c r="AF574" s="1"/>
  <c r="AE575"/>
  <c r="AF575" s="1"/>
  <c r="AE576"/>
  <c r="AF576" s="1"/>
  <c r="AE577"/>
  <c r="AF577" s="1"/>
  <c r="AE580"/>
  <c r="AF580" s="1"/>
  <c r="AE581"/>
  <c r="AF581" s="1"/>
  <c r="AE582"/>
  <c r="AF582" s="1"/>
  <c r="AE583"/>
  <c r="AF583" s="1"/>
  <c r="AE584"/>
  <c r="AF584" s="1"/>
  <c r="AE586"/>
  <c r="AF586" s="1"/>
  <c r="AE587"/>
  <c r="AF587" s="1"/>
  <c r="AE590"/>
  <c r="AF590" s="1"/>
  <c r="AE591"/>
  <c r="AF591" s="1"/>
  <c r="AE592"/>
  <c r="AF592" s="1"/>
  <c r="AE593"/>
  <c r="AF593" s="1"/>
  <c r="AE594"/>
  <c r="AF594" s="1"/>
  <c r="AE595"/>
  <c r="AF595" s="1"/>
  <c r="AE596"/>
  <c r="AF596" s="1"/>
  <c r="AE597"/>
  <c r="AF597" s="1"/>
  <c r="AE598"/>
  <c r="AF598" s="1"/>
  <c r="AE599"/>
  <c r="AF599" s="1"/>
  <c r="AE600"/>
  <c r="AF600" s="1"/>
  <c r="AE601"/>
  <c r="AF601" s="1"/>
  <c r="AE602"/>
  <c r="AF602" s="1"/>
  <c r="AE603"/>
  <c r="AF603" s="1"/>
  <c r="AE604"/>
  <c r="AF604" s="1"/>
  <c r="AE605"/>
  <c r="AF605" s="1"/>
  <c r="AE606"/>
  <c r="AF606" s="1"/>
  <c r="AE610"/>
  <c r="AF610" s="1"/>
  <c r="AE611"/>
  <c r="AF611" s="1"/>
  <c r="AE612"/>
  <c r="AF612" s="1"/>
  <c r="AE614"/>
  <c r="AF614" s="1"/>
  <c r="AE615"/>
  <c r="AF615" s="1"/>
  <c r="AE616"/>
  <c r="AF616" s="1"/>
  <c r="AE617"/>
  <c r="AF617" s="1"/>
  <c r="AE618"/>
  <c r="AF618" s="1"/>
  <c r="AE619"/>
  <c r="AF619" s="1"/>
  <c r="AE620"/>
  <c r="AF620" s="1"/>
  <c r="AE621"/>
  <c r="AF621" s="1"/>
  <c r="AE622"/>
  <c r="AF622" s="1"/>
  <c r="AE623"/>
  <c r="AF623" s="1"/>
  <c r="AE624"/>
  <c r="AF624" s="1"/>
  <c r="AE625"/>
  <c r="AF625" s="1"/>
  <c r="AE627"/>
  <c r="AF627" s="1"/>
  <c r="AE629"/>
  <c r="AF629" s="1"/>
  <c r="AE630"/>
  <c r="AF630" s="1"/>
  <c r="AE631"/>
  <c r="AF631" s="1"/>
  <c r="AE633"/>
  <c r="AF633" s="1"/>
  <c r="AE634"/>
  <c r="AF634" s="1"/>
  <c r="AE635"/>
  <c r="AF635" s="1"/>
  <c r="AE636"/>
  <c r="AF636" s="1"/>
  <c r="AE637"/>
  <c r="AF637" s="1"/>
  <c r="AE638"/>
  <c r="AF638" s="1"/>
  <c r="AE639"/>
  <c r="AF639" s="1"/>
  <c r="AE640"/>
  <c r="AF640" s="1"/>
  <c r="AE641"/>
  <c r="AF641" s="1"/>
  <c r="AE642"/>
  <c r="AF642" s="1"/>
  <c r="AE643"/>
  <c r="AF643" s="1"/>
  <c r="AE644"/>
  <c r="AF644" s="1"/>
  <c r="AE652"/>
  <c r="AF652" s="1"/>
  <c r="AE653"/>
  <c r="AF653" s="1"/>
  <c r="AE654"/>
  <c r="AF654" s="1"/>
  <c r="AE655"/>
  <c r="AF655" s="1"/>
  <c r="AE656"/>
  <c r="AF656" s="1"/>
  <c r="AE657"/>
  <c r="AF657" s="1"/>
  <c r="AE658"/>
  <c r="AF658" s="1"/>
  <c r="AE659"/>
  <c r="AF659" s="1"/>
  <c r="AE660"/>
  <c r="AF660" s="1"/>
  <c r="AE661"/>
  <c r="AF661" s="1"/>
  <c r="AE662"/>
  <c r="AF662" s="1"/>
  <c r="AE663"/>
  <c r="AF663" s="1"/>
  <c r="AE664"/>
  <c r="AF664" s="1"/>
  <c r="AE665"/>
  <c r="AF665" s="1"/>
  <c r="AE666"/>
  <c r="AF666" s="1"/>
  <c r="AE667"/>
  <c r="AF667" s="1"/>
  <c r="AE668"/>
  <c r="AF668" s="1"/>
  <c r="AE669"/>
  <c r="AF669" s="1"/>
  <c r="AE670"/>
  <c r="AF670" s="1"/>
  <c r="AE671"/>
  <c r="AF671" s="1"/>
  <c r="AE672"/>
  <c r="AF672" s="1"/>
  <c r="AE673"/>
  <c r="AF673" s="1"/>
  <c r="AE674"/>
  <c r="AF674" s="1"/>
  <c r="AE675"/>
  <c r="AF675" s="1"/>
  <c r="AE676"/>
  <c r="AF676" s="1"/>
  <c r="AE677"/>
  <c r="AF677" s="1"/>
  <c r="AE679"/>
  <c r="AF679" s="1"/>
  <c r="AE680"/>
  <c r="AF680" s="1"/>
  <c r="AE681"/>
  <c r="AF681" s="1"/>
  <c r="AE682"/>
  <c r="AF682" s="1"/>
  <c r="AE683"/>
  <c r="AF683" s="1"/>
  <c r="AE684"/>
  <c r="AF684" s="1"/>
  <c r="AE685"/>
  <c r="AF685" s="1"/>
  <c r="AE686"/>
  <c r="AF686" s="1"/>
  <c r="AE687"/>
  <c r="AF687" s="1"/>
  <c r="AE688"/>
  <c r="AF688" s="1"/>
  <c r="AE689"/>
  <c r="AF689" s="1"/>
  <c r="AE690"/>
  <c r="AF690" s="1"/>
  <c r="AE691"/>
  <c r="AF691" s="1"/>
  <c r="AE692"/>
  <c r="AF692" s="1"/>
  <c r="AE693"/>
  <c r="AF693" s="1"/>
  <c r="AE695"/>
  <c r="AF695" s="1"/>
  <c r="AE696"/>
  <c r="AF696" s="1"/>
  <c r="AE697"/>
  <c r="AF697" s="1"/>
  <c r="AE698"/>
  <c r="AF698" s="1"/>
  <c r="AE699"/>
  <c r="AF699" s="1"/>
  <c r="AE700"/>
  <c r="AF700" s="1"/>
  <c r="AE701"/>
  <c r="AF701" s="1"/>
  <c r="AE702"/>
  <c r="AF702" s="1"/>
  <c r="AE703"/>
  <c r="AF703" s="1"/>
  <c r="AE704"/>
  <c r="AF704" s="1"/>
  <c r="AE705"/>
  <c r="AF705" s="1"/>
  <c r="AE706"/>
  <c r="AF706" s="1"/>
  <c r="AE707"/>
  <c r="AF707" s="1"/>
  <c r="AE708"/>
  <c r="AF708" s="1"/>
  <c r="AE709"/>
  <c r="AF709" s="1"/>
  <c r="AE710"/>
  <c r="AF710" s="1"/>
  <c r="AE711"/>
  <c r="AF711" s="1"/>
  <c r="AE712"/>
  <c r="AF712" s="1"/>
  <c r="AE713"/>
  <c r="AF713" s="1"/>
  <c r="AE714"/>
  <c r="AF714" s="1"/>
  <c r="AE715"/>
  <c r="AF715" s="1"/>
  <c r="AE716"/>
  <c r="AF716" s="1"/>
  <c r="AE717"/>
  <c r="AF717" s="1"/>
  <c r="AE718"/>
  <c r="AF718" s="1"/>
  <c r="AE719"/>
  <c r="AF719" s="1"/>
  <c r="AE720"/>
  <c r="AF720" s="1"/>
  <c r="AE721"/>
  <c r="AF721" s="1"/>
  <c r="AE722"/>
  <c r="AF722" s="1"/>
  <c r="AE723"/>
  <c r="AF723" s="1"/>
  <c r="AE724"/>
  <c r="AF724" s="1"/>
  <c r="AE725"/>
  <c r="AF725" s="1"/>
  <c r="AE726"/>
  <c r="AF726" s="1"/>
  <c r="AE727"/>
  <c r="AF727" s="1"/>
  <c r="AE729"/>
  <c r="AF729" s="1"/>
  <c r="AE730"/>
  <c r="AF730" s="1"/>
  <c r="AE732"/>
  <c r="AF732" s="1"/>
  <c r="AE733"/>
  <c r="AF733" s="1"/>
  <c r="AE734"/>
  <c r="AF734" s="1"/>
  <c r="AE735"/>
  <c r="AF735" s="1"/>
  <c r="AE736"/>
  <c r="AF736" s="1"/>
  <c r="AE737"/>
  <c r="AF737" s="1"/>
  <c r="AE738"/>
  <c r="AF738" s="1"/>
  <c r="AE741"/>
  <c r="AF741" s="1"/>
  <c r="AE742"/>
  <c r="AF742" s="1"/>
  <c r="AE744"/>
  <c r="AF744" s="1"/>
  <c r="AE745"/>
  <c r="AF745" s="1"/>
  <c r="AE746"/>
  <c r="AF746" s="1"/>
  <c r="AE748"/>
  <c r="AF748" s="1"/>
  <c r="AE749"/>
  <c r="AF749" s="1"/>
  <c r="AE750"/>
  <c r="AF750" s="1"/>
  <c r="AE752"/>
  <c r="AF752" s="1"/>
  <c r="AE753"/>
  <c r="AF753" s="1"/>
  <c r="AE754"/>
  <c r="AF754" s="1"/>
  <c r="AE755"/>
  <c r="AF755" s="1"/>
  <c r="AE756"/>
  <c r="AF756" s="1"/>
  <c r="AE758"/>
  <c r="AF758" s="1"/>
  <c r="AE759"/>
  <c r="AF759" s="1"/>
  <c r="AE760"/>
  <c r="AF760" s="1"/>
  <c r="AE761"/>
  <c r="AF761" s="1"/>
  <c r="AE762"/>
  <c r="AF762" s="1"/>
  <c r="AE763"/>
  <c r="AF763" s="1"/>
  <c r="AE764"/>
  <c r="AF764" s="1"/>
  <c r="AE765"/>
  <c r="AF765" s="1"/>
  <c r="AE767"/>
  <c r="AF767" s="1"/>
  <c r="AE768"/>
  <c r="AF768" s="1"/>
  <c r="AE769"/>
  <c r="AF769" s="1"/>
  <c r="AE770"/>
  <c r="AF770" s="1"/>
  <c r="AE771"/>
  <c r="AF771" s="1"/>
  <c r="AE772"/>
  <c r="AF772" s="1"/>
  <c r="AE773"/>
  <c r="AF773" s="1"/>
  <c r="AE774"/>
  <c r="AF774" s="1"/>
  <c r="AE775"/>
  <c r="AF775" s="1"/>
  <c r="AE776"/>
  <c r="AF776" s="1"/>
  <c r="AE777"/>
  <c r="AF777" s="1"/>
  <c r="AE778"/>
  <c r="AF778" s="1"/>
  <c r="AE779"/>
  <c r="AF779" s="1"/>
  <c r="AE780"/>
  <c r="AF780" s="1"/>
  <c r="AE781"/>
  <c r="AF781" s="1"/>
  <c r="AE782"/>
  <c r="AF782" s="1"/>
  <c r="AE783"/>
  <c r="AF783" s="1"/>
  <c r="AE784"/>
  <c r="AF784" s="1"/>
  <c r="AE785"/>
  <c r="AF785" s="1"/>
  <c r="AE786"/>
  <c r="AF786" s="1"/>
  <c r="AE787"/>
  <c r="AF787" s="1"/>
  <c r="AE788"/>
  <c r="AF788" s="1"/>
  <c r="AE789"/>
  <c r="AF789" s="1"/>
  <c r="AE790"/>
  <c r="AF790" s="1"/>
  <c r="AE791"/>
  <c r="AF791" s="1"/>
  <c r="AE792"/>
  <c r="AF792" s="1"/>
  <c r="AE794"/>
  <c r="AF794" s="1"/>
  <c r="AE796"/>
  <c r="AF796" s="1"/>
  <c r="AE797"/>
  <c r="AF797" s="1"/>
  <c r="AE798"/>
  <c r="AF798" s="1"/>
  <c r="AE799"/>
  <c r="AF799" s="1"/>
  <c r="AE800"/>
  <c r="AF800" s="1"/>
  <c r="AE801"/>
  <c r="AF801" s="1"/>
  <c r="AE802"/>
  <c r="AF802" s="1"/>
  <c r="AE803"/>
  <c r="AF803" s="1"/>
  <c r="AE804"/>
  <c r="AF804" s="1"/>
  <c r="AE805"/>
  <c r="AF805" s="1"/>
  <c r="AE806"/>
  <c r="AF806" s="1"/>
  <c r="AE807"/>
  <c r="AF807" s="1"/>
  <c r="AE808"/>
  <c r="AF808" s="1"/>
  <c r="AE809"/>
  <c r="AF809" s="1"/>
  <c r="AE810"/>
  <c r="AF810" s="1"/>
  <c r="AE811"/>
  <c r="AF811" s="1"/>
  <c r="AE812"/>
  <c r="AF812" s="1"/>
  <c r="AE813"/>
  <c r="AF813" s="1"/>
  <c r="AE814"/>
  <c r="AF814" s="1"/>
  <c r="AE815"/>
  <c r="AF815" s="1"/>
  <c r="AE816"/>
  <c r="AF816" s="1"/>
  <c r="AE817"/>
  <c r="AF817" s="1"/>
  <c r="AE818"/>
  <c r="AF818" s="1"/>
  <c r="AE819"/>
  <c r="AF819" s="1"/>
  <c r="AE820"/>
  <c r="AF820" s="1"/>
  <c r="AE821"/>
  <c r="AF821" s="1"/>
  <c r="AE822"/>
  <c r="AF822" s="1"/>
  <c r="AE823"/>
  <c r="AF823" s="1"/>
  <c r="AE824"/>
  <c r="AF824" s="1"/>
  <c r="AE825"/>
  <c r="AF825" s="1"/>
  <c r="AE826"/>
  <c r="AF826" s="1"/>
  <c r="AE827"/>
  <c r="AF827" s="1"/>
  <c r="AE828"/>
  <c r="AF828" s="1"/>
  <c r="AE829"/>
  <c r="AF829" s="1"/>
  <c r="AE830"/>
  <c r="AF830" s="1"/>
  <c r="AE831"/>
  <c r="AF831" s="1"/>
  <c r="AE832"/>
  <c r="AF832" s="1"/>
  <c r="AE833"/>
  <c r="AF833" s="1"/>
  <c r="AE834"/>
  <c r="AF834" s="1"/>
  <c r="AE835"/>
  <c r="AF835" s="1"/>
  <c r="AE836"/>
  <c r="AF836" s="1"/>
  <c r="AE837"/>
  <c r="AF837" s="1"/>
  <c r="AE838"/>
  <c r="AF838" s="1"/>
  <c r="AE839"/>
  <c r="AF839" s="1"/>
  <c r="AE840"/>
  <c r="AF840" s="1"/>
  <c r="AE841"/>
  <c r="AF841" s="1"/>
  <c r="AE842"/>
  <c r="AF842" s="1"/>
  <c r="AE843"/>
  <c r="AF843" s="1"/>
  <c r="AE844"/>
  <c r="AF844" s="1"/>
  <c r="AE845"/>
  <c r="AF845" s="1"/>
  <c r="AE846"/>
  <c r="AF846" s="1"/>
  <c r="AE847"/>
  <c r="AF847" s="1"/>
  <c r="AE848"/>
  <c r="AF848" s="1"/>
  <c r="AE849"/>
  <c r="AF849" s="1"/>
  <c r="AE850"/>
  <c r="AF850" s="1"/>
  <c r="AE851"/>
  <c r="AF851" s="1"/>
  <c r="AE852"/>
  <c r="AF852" s="1"/>
  <c r="AE853"/>
  <c r="AF853" s="1"/>
  <c r="AE854"/>
  <c r="AF854" s="1"/>
  <c r="AE855"/>
  <c r="AF855" s="1"/>
  <c r="AE856"/>
  <c r="AF856" s="1"/>
  <c r="AE857"/>
  <c r="AF857" s="1"/>
  <c r="AE858"/>
  <c r="AF858" s="1"/>
  <c r="AE860"/>
  <c r="AF860" s="1"/>
  <c r="AE861"/>
  <c r="AF861" s="1"/>
  <c r="AE862"/>
  <c r="AF862" s="1"/>
  <c r="AE863"/>
  <c r="AF863" s="1"/>
  <c r="AE864"/>
  <c r="AF864" s="1"/>
  <c r="AE865"/>
  <c r="AF865" s="1"/>
  <c r="AE866"/>
  <c r="AF866" s="1"/>
  <c r="AE867"/>
  <c r="AF867" s="1"/>
  <c r="AE868"/>
  <c r="AF868" s="1"/>
  <c r="AE869"/>
  <c r="AF869" s="1"/>
  <c r="AE870"/>
  <c r="AF870" s="1"/>
  <c r="AE871"/>
  <c r="AF871" s="1"/>
  <c r="AE872"/>
  <c r="AF872" s="1"/>
  <c r="AE873"/>
  <c r="AF873" s="1"/>
  <c r="AE874"/>
  <c r="AF874" s="1"/>
  <c r="AE875"/>
  <c r="AF875" s="1"/>
  <c r="AE876"/>
  <c r="AF876" s="1"/>
  <c r="AE877"/>
  <c r="AF877" s="1"/>
  <c r="AE878"/>
  <c r="AF878" s="1"/>
  <c r="AE879"/>
  <c r="AF879" s="1"/>
  <c r="AE880"/>
  <c r="AF880" s="1"/>
  <c r="AE881"/>
  <c r="AF881" s="1"/>
  <c r="AE882"/>
  <c r="AF882" s="1"/>
  <c r="AE883"/>
  <c r="AF883" s="1"/>
  <c r="AE885"/>
  <c r="AF885" s="1"/>
  <c r="AE886"/>
  <c r="AF886" s="1"/>
  <c r="AE887"/>
  <c r="AF887" s="1"/>
  <c r="AE888"/>
  <c r="AF888" s="1"/>
  <c r="AE889"/>
  <c r="AF889" s="1"/>
  <c r="AE890"/>
  <c r="AF890" s="1"/>
  <c r="AE891"/>
  <c r="AF891" s="1"/>
  <c r="AE892"/>
  <c r="AF892" s="1"/>
  <c r="AE893"/>
  <c r="AF893" s="1"/>
  <c r="AE894"/>
  <c r="AF894" s="1"/>
  <c r="AE895"/>
  <c r="AF895" s="1"/>
  <c r="AE896"/>
  <c r="AF896" s="1"/>
  <c r="AE897"/>
  <c r="AF897" s="1"/>
  <c r="AE898"/>
  <c r="AF898" s="1"/>
  <c r="AE900"/>
  <c r="AF900" s="1"/>
  <c r="AE901"/>
  <c r="AF901" s="1"/>
  <c r="AE902"/>
  <c r="AF902" s="1"/>
  <c r="AE904"/>
  <c r="AF904" s="1"/>
  <c r="AE905"/>
  <c r="AF905" s="1"/>
  <c r="AE906"/>
  <c r="AF906" s="1"/>
  <c r="AE907"/>
  <c r="AF907" s="1"/>
  <c r="AE908"/>
  <c r="AF908" s="1"/>
  <c r="AE909"/>
  <c r="AF909" s="1"/>
  <c r="AE911"/>
  <c r="AF911" s="1"/>
  <c r="AE912"/>
  <c r="AF912" s="1"/>
  <c r="AE913"/>
  <c r="AF913" s="1"/>
  <c r="AE914"/>
  <c r="AF914" s="1"/>
  <c r="AE915"/>
  <c r="AF915" s="1"/>
  <c r="AE916"/>
  <c r="AF916" s="1"/>
  <c r="AE917"/>
  <c r="AF917" s="1"/>
  <c r="AE918"/>
  <c r="AF918" s="1"/>
  <c r="AE919"/>
  <c r="AF919" s="1"/>
  <c r="AE920"/>
  <c r="AF920" s="1"/>
  <c r="AE921"/>
  <c r="AF921" s="1"/>
  <c r="AE922"/>
  <c r="AF922" s="1"/>
  <c r="AE923"/>
  <c r="AF923" s="1"/>
  <c r="AE925"/>
  <c r="AF925" s="1"/>
  <c r="AE926"/>
  <c r="AF926" s="1"/>
  <c r="AE927"/>
  <c r="AF927" s="1"/>
  <c r="AE928"/>
  <c r="AF928" s="1"/>
  <c r="AE929"/>
  <c r="AF929" s="1"/>
  <c r="AE930"/>
  <c r="AF930" s="1"/>
  <c r="AE931"/>
  <c r="AF931" s="1"/>
  <c r="AE932"/>
  <c r="AF932" s="1"/>
  <c r="AE933"/>
  <c r="AF933" s="1"/>
  <c r="AE934"/>
  <c r="AF934" s="1"/>
  <c r="AE935"/>
  <c r="AF935" s="1"/>
  <c r="AE936"/>
  <c r="AF936" s="1"/>
  <c r="AE937"/>
  <c r="AF937" s="1"/>
  <c r="AE938"/>
  <c r="AF938" s="1"/>
  <c r="AE939"/>
  <c r="AF939" s="1"/>
  <c r="AE940"/>
  <c r="AF940" s="1"/>
  <c r="AE942"/>
  <c r="AF942" s="1"/>
  <c r="AE943"/>
  <c r="AF943" s="1"/>
  <c r="AE944"/>
  <c r="AF944" s="1"/>
  <c r="AE945"/>
  <c r="AF945" s="1"/>
  <c r="AE946"/>
  <c r="AF946" s="1"/>
  <c r="AE947"/>
  <c r="AF947" s="1"/>
  <c r="AE948"/>
  <c r="AF948" s="1"/>
  <c r="AE949"/>
  <c r="AF949" s="1"/>
  <c r="AE951"/>
  <c r="AF951" s="1"/>
  <c r="AE953"/>
  <c r="AF953" s="1"/>
  <c r="AE954"/>
  <c r="AF954" s="1"/>
  <c r="AE955"/>
  <c r="AF955" s="1"/>
  <c r="AE956"/>
  <c r="AF956" s="1"/>
  <c r="AE957"/>
  <c r="AF957" s="1"/>
  <c r="AE958"/>
  <c r="AF958" s="1"/>
  <c r="AE961"/>
  <c r="AF961" s="1"/>
  <c r="AE963"/>
  <c r="AF963" s="1"/>
  <c r="AE964"/>
  <c r="AF964" s="1"/>
  <c r="AE965"/>
  <c r="AF965" s="1"/>
  <c r="AE966"/>
  <c r="AF966" s="1"/>
  <c r="AE967"/>
  <c r="AF967" s="1"/>
  <c r="AE968"/>
  <c r="AF968" s="1"/>
  <c r="AE969"/>
  <c r="AF969" s="1"/>
  <c r="AE970"/>
  <c r="AF970" s="1"/>
  <c r="AE971"/>
  <c r="AF971" s="1"/>
  <c r="AE972"/>
  <c r="AF972" s="1"/>
  <c r="AE973"/>
  <c r="AF973" s="1"/>
  <c r="AE974"/>
  <c r="AF974" s="1"/>
  <c r="AE975"/>
  <c r="AF975" s="1"/>
  <c r="AE976"/>
  <c r="AF976" s="1"/>
  <c r="AE977"/>
  <c r="AF977" s="1"/>
  <c r="AE978"/>
  <c r="AF978" s="1"/>
  <c r="AE979"/>
  <c r="AF979" s="1"/>
  <c r="AE981"/>
  <c r="AF981" s="1"/>
  <c r="AE982"/>
  <c r="AF982" s="1"/>
  <c r="AE983"/>
  <c r="AF983" s="1"/>
  <c r="AE984"/>
  <c r="AF984" s="1"/>
  <c r="AE985"/>
  <c r="AF985" s="1"/>
  <c r="AE986"/>
  <c r="AF986" s="1"/>
  <c r="AE987"/>
  <c r="AF987" s="1"/>
  <c r="AE989"/>
  <c r="AF989" s="1"/>
  <c r="AE990"/>
  <c r="AF990" s="1"/>
  <c r="AE992"/>
  <c r="AF992" s="1"/>
  <c r="AE993"/>
  <c r="AF993" s="1"/>
  <c r="AE994"/>
  <c r="AF994" s="1"/>
  <c r="AE995"/>
  <c r="AF995" s="1"/>
  <c r="AE996"/>
  <c r="AF996" s="1"/>
  <c r="AE997"/>
  <c r="AF997" s="1"/>
  <c r="AE998"/>
  <c r="AF998" s="1"/>
  <c r="AE999"/>
  <c r="AF999" s="1"/>
  <c r="AE1000"/>
  <c r="AF1000" s="1"/>
  <c r="AE1001"/>
  <c r="AF1001" s="1"/>
  <c r="AE1002"/>
  <c r="AF1002" s="1"/>
  <c r="AE1003"/>
  <c r="AF1003" s="1"/>
  <c r="AE1004"/>
  <c r="AF1004" s="1"/>
  <c r="AE1005"/>
  <c r="AF1005" s="1"/>
  <c r="AE1006"/>
  <c r="AF1006" s="1"/>
  <c r="AE1007"/>
  <c r="AF1007" s="1"/>
  <c r="AE1008"/>
  <c r="AF1008" s="1"/>
  <c r="AE1009"/>
  <c r="AF1009" s="1"/>
  <c r="AE1010"/>
  <c r="AF1010" s="1"/>
  <c r="AE1011"/>
  <c r="AF1011" s="1"/>
  <c r="AE1012"/>
  <c r="AF1012" s="1"/>
  <c r="AE1014"/>
  <c r="AF1014" s="1"/>
  <c r="AE1015"/>
  <c r="AF1015" s="1"/>
  <c r="AE1016"/>
  <c r="AF1016" s="1"/>
  <c r="AE1017"/>
  <c r="AF1017" s="1"/>
  <c r="AE1018"/>
  <c r="AF1018" s="1"/>
  <c r="AE1020"/>
  <c r="AF1020" s="1"/>
  <c r="AE1021"/>
  <c r="AF1021" s="1"/>
  <c r="AE1022"/>
  <c r="AF1022" s="1"/>
  <c r="AE1025"/>
  <c r="AF1025" s="1"/>
  <c r="AE1026"/>
  <c r="AF1026" s="1"/>
  <c r="AE1027"/>
  <c r="AF1027" s="1"/>
  <c r="AE1028"/>
  <c r="AF1028" s="1"/>
  <c r="AE1029"/>
  <c r="AF1029" s="1"/>
  <c r="AE1030"/>
  <c r="AF1030" s="1"/>
  <c r="AE1031"/>
  <c r="AF1031" s="1"/>
  <c r="AE1032"/>
  <c r="AF1032" s="1"/>
  <c r="AE1033"/>
  <c r="AF1033" s="1"/>
  <c r="AE1034"/>
  <c r="AF1034" s="1"/>
  <c r="AE1036"/>
  <c r="AF1036" s="1"/>
  <c r="AE1037"/>
  <c r="AF1037" s="1"/>
  <c r="AE1038"/>
  <c r="AF1038" s="1"/>
  <c r="AE1039"/>
  <c r="AF1039" s="1"/>
  <c r="AE1040"/>
  <c r="AF1040" s="1"/>
  <c r="AE1041"/>
  <c r="AF1041" s="1"/>
  <c r="AE1042"/>
  <c r="AF1042" s="1"/>
  <c r="AE1043"/>
  <c r="AF1043" s="1"/>
  <c r="AE1045"/>
  <c r="AF1045" s="1"/>
  <c r="AE1046"/>
  <c r="AF1046" s="1"/>
  <c r="AE1047"/>
  <c r="AF1047" s="1"/>
  <c r="AE1048"/>
  <c r="AF1048" s="1"/>
  <c r="AE1049"/>
  <c r="AF1049" s="1"/>
  <c r="AE1050"/>
  <c r="AF1050" s="1"/>
  <c r="AE1051"/>
  <c r="AF1051" s="1"/>
  <c r="AE1052"/>
  <c r="AF1052" s="1"/>
  <c r="AE1053"/>
  <c r="AF1053" s="1"/>
  <c r="AE1055"/>
  <c r="AF1055" s="1"/>
  <c r="AE1056"/>
  <c r="AF1056" s="1"/>
  <c r="AE1057"/>
  <c r="AF1057" s="1"/>
  <c r="AE1058"/>
  <c r="AF1058" s="1"/>
  <c r="AE1059"/>
  <c r="AF1059" s="1"/>
  <c r="AE1060"/>
  <c r="AF1060" s="1"/>
  <c r="AE1061"/>
  <c r="AF1061" s="1"/>
  <c r="AE1062"/>
  <c r="AF1062" s="1"/>
  <c r="AE1063"/>
  <c r="AF1063" s="1"/>
  <c r="AE1064"/>
  <c r="AF1064" s="1"/>
  <c r="AE1065"/>
  <c r="AF1065" s="1"/>
  <c r="AE1066"/>
  <c r="AF1066" s="1"/>
  <c r="AE1067"/>
  <c r="AF1067" s="1"/>
  <c r="AE1068"/>
  <c r="AF1068" s="1"/>
  <c r="AE1069"/>
  <c r="AF1069" s="1"/>
  <c r="AE1070"/>
  <c r="AF1070" s="1"/>
  <c r="AE1071"/>
  <c r="AF1071" s="1"/>
  <c r="AE1072"/>
  <c r="AF1072" s="1"/>
  <c r="AE1073"/>
  <c r="AF1073" s="1"/>
  <c r="AE1074"/>
  <c r="AF1074" s="1"/>
  <c r="AE1075"/>
  <c r="AF1075" s="1"/>
  <c r="AE1076"/>
  <c r="AF1076" s="1"/>
  <c r="AE1077"/>
  <c r="AF1077" s="1"/>
  <c r="AE1078"/>
  <c r="AF1078" s="1"/>
  <c r="AE1079"/>
  <c r="AF1079" s="1"/>
  <c r="AE1081"/>
  <c r="AF1081" s="1"/>
  <c r="AE1082"/>
  <c r="AF1082" s="1"/>
  <c r="AE1083"/>
  <c r="AF1083" s="1"/>
  <c r="AE1084"/>
  <c r="AF1084" s="1"/>
  <c r="AE1085"/>
  <c r="AF1085" s="1"/>
  <c r="AE1086"/>
  <c r="AF1086" s="1"/>
  <c r="AE1087"/>
  <c r="AF1087" s="1"/>
  <c r="AE1088"/>
  <c r="AF1088" s="1"/>
  <c r="AE1089"/>
  <c r="AF1089" s="1"/>
  <c r="AE1091"/>
  <c r="AF1091" s="1"/>
  <c r="AE1092"/>
  <c r="AF1092" s="1"/>
  <c r="AE1093"/>
  <c r="AF1093" s="1"/>
  <c r="AE1094"/>
  <c r="AF1094" s="1"/>
  <c r="AE1095"/>
  <c r="AF1095" s="1"/>
  <c r="AE1096"/>
  <c r="AF1096" s="1"/>
  <c r="AE1097"/>
  <c r="AF1097" s="1"/>
  <c r="AE1098"/>
  <c r="AF1098" s="1"/>
  <c r="AE1099"/>
  <c r="AF1099" s="1"/>
  <c r="AE1100"/>
  <c r="AF1100" s="1"/>
  <c r="AE1101"/>
  <c r="AF1101" s="1"/>
  <c r="AE1102"/>
  <c r="AF1102" s="1"/>
  <c r="AE1103"/>
  <c r="AF1103" s="1"/>
  <c r="AE1104"/>
  <c r="AF1104" s="1"/>
  <c r="AE1105"/>
  <c r="AF1105" s="1"/>
  <c r="AE1106"/>
  <c r="AF1106" s="1"/>
  <c r="AE1107"/>
  <c r="AF1107" s="1"/>
  <c r="AE1108"/>
  <c r="AF1108" s="1"/>
  <c r="AE1109"/>
  <c r="AF1109" s="1"/>
  <c r="AE1110"/>
  <c r="AF1110" s="1"/>
  <c r="AE1111"/>
  <c r="AF1111" s="1"/>
  <c r="AE1113"/>
  <c r="AF1113" s="1"/>
  <c r="AE1114"/>
  <c r="AF1114" s="1"/>
  <c r="AE1115"/>
  <c r="AF1115" s="1"/>
  <c r="AE1116"/>
  <c r="AF1116" s="1"/>
  <c r="AE1117"/>
  <c r="AF1117" s="1"/>
  <c r="AE1120"/>
  <c r="AF1120" s="1"/>
  <c r="AE1122"/>
  <c r="AF1122" s="1"/>
  <c r="AE1123"/>
  <c r="AF1123" s="1"/>
  <c r="AE1124"/>
  <c r="AF1124" s="1"/>
  <c r="AE1125"/>
  <c r="AF1125" s="1"/>
  <c r="AE1126"/>
  <c r="AF1126" s="1"/>
  <c r="AE1127"/>
  <c r="AF1127" s="1"/>
  <c r="AE1130"/>
  <c r="AF1130" s="1"/>
  <c r="AE1131"/>
  <c r="AF1131" s="1"/>
  <c r="AE1132"/>
  <c r="AF1132" s="1"/>
  <c r="AE1133"/>
  <c r="AF1133" s="1"/>
  <c r="AE1134"/>
  <c r="AF1134" s="1"/>
  <c r="AE1135"/>
  <c r="AF1135" s="1"/>
  <c r="AE1136"/>
  <c r="AF1136" s="1"/>
  <c r="AE1137"/>
  <c r="AF1137" s="1"/>
  <c r="AE1138"/>
  <c r="AF1138" s="1"/>
  <c r="AE1139"/>
  <c r="AF1139" s="1"/>
  <c r="AE1140"/>
  <c r="AF1140" s="1"/>
  <c r="AE1141"/>
  <c r="AF1141" s="1"/>
  <c r="AE1142"/>
  <c r="AF1142" s="1"/>
  <c r="AE1143"/>
  <c r="AF1143" s="1"/>
  <c r="AE1144"/>
  <c r="AF1144" s="1"/>
  <c r="AE1145"/>
  <c r="AF1145" s="1"/>
  <c r="AE1146"/>
  <c r="AF1146" s="1"/>
  <c r="AE1147"/>
  <c r="AF1147" s="1"/>
  <c r="AE1148"/>
  <c r="AF1148" s="1"/>
  <c r="AE1149"/>
  <c r="AF1149" s="1"/>
  <c r="AE1150"/>
  <c r="AF1150" s="1"/>
  <c r="AE1151"/>
  <c r="AF1151" s="1"/>
  <c r="AE1152"/>
  <c r="AF1152" s="1"/>
  <c r="AE1153"/>
  <c r="AF1153" s="1"/>
  <c r="AE1154"/>
  <c r="AF1154" s="1"/>
  <c r="AE1155"/>
  <c r="AF1155" s="1"/>
  <c r="AE1156"/>
  <c r="AF1156" s="1"/>
  <c r="AE1157"/>
  <c r="AF1157" s="1"/>
  <c r="AE1158"/>
  <c r="AF1158" s="1"/>
  <c r="AE1159"/>
  <c r="AF1159" s="1"/>
  <c r="AE1160"/>
  <c r="AF1160" s="1"/>
  <c r="AE1161"/>
  <c r="AF1161" s="1"/>
  <c r="AE1162"/>
  <c r="AF1162" s="1"/>
  <c r="AE1163"/>
  <c r="AF1163" s="1"/>
  <c r="AE1164"/>
  <c r="AF1164" s="1"/>
  <c r="AE1165"/>
  <c r="AF1165" s="1"/>
  <c r="AE1166"/>
  <c r="AF1166" s="1"/>
  <c r="AE1167"/>
  <c r="AF1167" s="1"/>
  <c r="AE1168"/>
  <c r="AF1168" s="1"/>
  <c r="AE1169"/>
  <c r="AF1169" s="1"/>
  <c r="AE1170"/>
  <c r="AF1170" s="1"/>
  <c r="AE1171"/>
  <c r="AF1171" s="1"/>
  <c r="AE1172"/>
  <c r="AF1172" s="1"/>
  <c r="AE1173"/>
  <c r="AF1173" s="1"/>
  <c r="AE1174"/>
  <c r="AF1174" s="1"/>
  <c r="AE1175"/>
  <c r="AF1175" s="1"/>
  <c r="AE1176"/>
  <c r="AF1176" s="1"/>
  <c r="AE1177"/>
  <c r="AF1177" s="1"/>
  <c r="AE1178"/>
  <c r="AF1178" s="1"/>
  <c r="AE1179"/>
  <c r="AF1179" s="1"/>
  <c r="AE1180"/>
  <c r="AF1180" s="1"/>
  <c r="AE1181"/>
  <c r="AF1181" s="1"/>
  <c r="AE1182"/>
  <c r="AF1182" s="1"/>
  <c r="AE1183"/>
  <c r="AF1183" s="1"/>
  <c r="AE1184"/>
  <c r="AF1184" s="1"/>
  <c r="AE1185"/>
  <c r="AF1185" s="1"/>
  <c r="AE1186"/>
  <c r="AF1186" s="1"/>
  <c r="AE1187"/>
  <c r="AF1187" s="1"/>
  <c r="AE1188"/>
  <c r="AF1188" s="1"/>
  <c r="AE1189"/>
  <c r="AF1189" s="1"/>
  <c r="AE1190"/>
  <c r="AF1190" s="1"/>
  <c r="AE1191"/>
  <c r="AF1191" s="1"/>
  <c r="AE1192"/>
  <c r="AF1192" s="1"/>
  <c r="AE1193"/>
  <c r="AF1193" s="1"/>
  <c r="AE1194"/>
  <c r="AF1194" s="1"/>
  <c r="AE1195"/>
  <c r="AF1195" s="1"/>
  <c r="AE1196"/>
  <c r="AF1196" s="1"/>
  <c r="AE1197"/>
  <c r="AF1197" s="1"/>
  <c r="AE1198"/>
  <c r="AF1198" s="1"/>
  <c r="AE1199"/>
  <c r="AF1199" s="1"/>
  <c r="AE1200"/>
  <c r="AF1200" s="1"/>
  <c r="AE1201"/>
  <c r="AF1201" s="1"/>
  <c r="AE1202"/>
  <c r="AF1202" s="1"/>
  <c r="AE1203"/>
  <c r="AF1203" s="1"/>
  <c r="AE1204"/>
  <c r="AF1204" s="1"/>
  <c r="AE1205"/>
  <c r="AF1205" s="1"/>
  <c r="AE1210"/>
  <c r="AF1210" s="1"/>
  <c r="AE1211"/>
  <c r="AF1211" s="1"/>
  <c r="AE1212"/>
  <c r="AF1212" s="1"/>
  <c r="AE1213"/>
  <c r="AF1213" s="1"/>
  <c r="AE1214"/>
  <c r="AF1214" s="1"/>
  <c r="AE1215"/>
  <c r="AF1215" s="1"/>
  <c r="AE1216"/>
  <c r="AF1216" s="1"/>
  <c r="AE1217"/>
  <c r="AF1217" s="1"/>
  <c r="AE1218"/>
  <c r="AF1218" s="1"/>
  <c r="AE1219"/>
  <c r="AF1219" s="1"/>
  <c r="AE1220"/>
  <c r="AF1220" s="1"/>
  <c r="AE1221"/>
  <c r="AF1221" s="1"/>
  <c r="AE1222"/>
  <c r="AF1222" s="1"/>
  <c r="AE1223"/>
  <c r="AF1223" s="1"/>
  <c r="AE1224"/>
  <c r="AF1224" s="1"/>
  <c r="AE1225"/>
  <c r="AF1225" s="1"/>
  <c r="AE1226"/>
  <c r="AF1226" s="1"/>
  <c r="AE1227"/>
  <c r="AF1227" s="1"/>
  <c r="AE1228"/>
  <c r="AF1228" s="1"/>
  <c r="AE1229"/>
  <c r="AF1229" s="1"/>
  <c r="AE1230"/>
  <c r="AF1230" s="1"/>
  <c r="AE1231"/>
  <c r="AF1231" s="1"/>
  <c r="AE1232"/>
  <c r="AF1232" s="1"/>
  <c r="AE1233"/>
  <c r="AF1233" s="1"/>
  <c r="AE1234"/>
  <c r="AF1234" s="1"/>
  <c r="AE1235"/>
  <c r="AF1235" s="1"/>
  <c r="AE1236"/>
  <c r="AF1236" s="1"/>
  <c r="AE1237"/>
  <c r="AF1237" s="1"/>
  <c r="AE1238"/>
  <c r="AF1238" s="1"/>
  <c r="AE1239"/>
  <c r="AF1239" s="1"/>
  <c r="AE1240"/>
  <c r="AF1240" s="1"/>
  <c r="AE1241"/>
  <c r="AF1241" s="1"/>
  <c r="AE1242"/>
  <c r="AF1242" s="1"/>
  <c r="AE1243"/>
  <c r="AF1243" s="1"/>
  <c r="AE1244"/>
  <c r="AF1244" s="1"/>
  <c r="AE1245"/>
  <c r="AF1245" s="1"/>
  <c r="AE1246"/>
  <c r="AF1246" s="1"/>
  <c r="AE1247"/>
  <c r="AF1247" s="1"/>
  <c r="AE1249"/>
  <c r="AF1249" s="1"/>
  <c r="AE1250"/>
  <c r="AF1250" s="1"/>
  <c r="AE1251"/>
  <c r="AF1251" s="1"/>
  <c r="AE1252"/>
  <c r="AF1252" s="1"/>
  <c r="AE1253"/>
  <c r="AF1253" s="1"/>
  <c r="AE1254"/>
  <c r="AF1254" s="1"/>
  <c r="AE1255"/>
  <c r="AF1255" s="1"/>
  <c r="AE1256"/>
  <c r="AF1256" s="1"/>
  <c r="AE1257"/>
  <c r="AF1257" s="1"/>
  <c r="AE1258"/>
  <c r="AF1258" s="1"/>
  <c r="AE1259"/>
  <c r="AF1259" s="1"/>
  <c r="AE1261"/>
  <c r="AF1261" s="1"/>
  <c r="AE1262"/>
  <c r="AF1262" s="1"/>
  <c r="AE1263"/>
  <c r="AF1263" s="1"/>
  <c r="AE1264"/>
  <c r="AF1264" s="1"/>
  <c r="AE1265"/>
  <c r="AF1265" s="1"/>
  <c r="AE1266"/>
  <c r="AF1266" s="1"/>
  <c r="AE1267"/>
  <c r="AF1267" s="1"/>
  <c r="AE1268"/>
  <c r="AF1268" s="1"/>
  <c r="AE1269"/>
  <c r="AF1269" s="1"/>
  <c r="AE1272"/>
  <c r="AF1272" s="1"/>
  <c r="AE1273"/>
  <c r="AF1273" s="1"/>
  <c r="AE1274"/>
  <c r="AF1274" s="1"/>
  <c r="AE1275"/>
  <c r="AF1275" s="1"/>
  <c r="AE1276"/>
  <c r="AF1276" s="1"/>
  <c r="AE1277"/>
  <c r="AF1277" s="1"/>
  <c r="AE1278"/>
  <c r="AF1278" s="1"/>
  <c r="AE1279"/>
  <c r="AF1279" s="1"/>
  <c r="AE1280"/>
  <c r="AF1280" s="1"/>
  <c r="AE1281"/>
  <c r="AF1281" s="1"/>
  <c r="AE1282"/>
  <c r="AF1282" s="1"/>
  <c r="AE1283"/>
  <c r="AF1283" s="1"/>
  <c r="AE1284"/>
  <c r="AF1284" s="1"/>
  <c r="AE1285"/>
  <c r="AF1285" s="1"/>
  <c r="AE1286"/>
  <c r="AF1286" s="1"/>
  <c r="AE1287"/>
  <c r="AF1287" s="1"/>
  <c r="AE1288"/>
  <c r="AF1288" s="1"/>
  <c r="AE1289"/>
  <c r="AF1289" s="1"/>
  <c r="AE1290"/>
  <c r="AF1290" s="1"/>
  <c r="AE1291"/>
  <c r="AF1291" s="1"/>
  <c r="AE1292"/>
  <c r="AF1292" s="1"/>
  <c r="AE1293"/>
  <c r="AF1293" s="1"/>
  <c r="AE1294"/>
  <c r="AF1294" s="1"/>
  <c r="AE1295"/>
  <c r="AF1295" s="1"/>
  <c r="AE1296"/>
  <c r="AF1296" s="1"/>
  <c r="AE1297"/>
  <c r="AF1297" s="1"/>
  <c r="AE1298"/>
  <c r="AF1298" s="1"/>
  <c r="AE1299"/>
  <c r="AF1299" s="1"/>
  <c r="AE1300"/>
  <c r="AF1300" s="1"/>
  <c r="AE1301"/>
  <c r="AF1301" s="1"/>
  <c r="AE1302"/>
  <c r="AF1302" s="1"/>
  <c r="AE1303"/>
  <c r="AF1303" s="1"/>
  <c r="AE1304"/>
  <c r="AF1304" s="1"/>
  <c r="AE1305"/>
  <c r="AF1305" s="1"/>
  <c r="AE1306"/>
  <c r="AF1306" s="1"/>
  <c r="AE1307"/>
  <c r="AF1307" s="1"/>
  <c r="AE1308"/>
  <c r="AF1308" s="1"/>
  <c r="AE1309"/>
  <c r="AF1309" s="1"/>
  <c r="AE1310"/>
  <c r="AF1310" s="1"/>
  <c r="AE1311"/>
  <c r="AF1311" s="1"/>
  <c r="AE1312"/>
  <c r="AF1312" s="1"/>
  <c r="AE1313"/>
  <c r="AF1313" s="1"/>
  <c r="AE1314"/>
  <c r="AF1314" s="1"/>
  <c r="AE1315"/>
  <c r="AF1315" s="1"/>
  <c r="AE1316"/>
  <c r="AF1316" s="1"/>
  <c r="AE1317"/>
  <c r="AF1317" s="1"/>
  <c r="AE1318"/>
  <c r="AF1318" s="1"/>
  <c r="AE1319"/>
  <c r="AF1319" s="1"/>
  <c r="AE1320"/>
  <c r="AF1320" s="1"/>
  <c r="AE1321"/>
  <c r="AF1321" s="1"/>
  <c r="AE1322"/>
  <c r="AF1322" s="1"/>
  <c r="AE1323"/>
  <c r="AF1323" s="1"/>
  <c r="AE1324"/>
  <c r="AF1324" s="1"/>
  <c r="AE1325"/>
  <c r="AF1325" s="1"/>
  <c r="AE1326"/>
  <c r="AF1326" s="1"/>
  <c r="AE1329"/>
  <c r="AF1329" s="1"/>
  <c r="AE1330"/>
  <c r="AF1330" s="1"/>
  <c r="AE1331"/>
  <c r="AF1331" s="1"/>
  <c r="AE1332"/>
  <c r="AF1332" s="1"/>
  <c r="AE1333"/>
  <c r="AF1333" s="1"/>
  <c r="AE1334"/>
  <c r="AF1334" s="1"/>
  <c r="AE1335"/>
  <c r="AF1335" s="1"/>
  <c r="AE1336"/>
  <c r="AF1336" s="1"/>
  <c r="AE1337"/>
  <c r="AF1337" s="1"/>
  <c r="AE1338"/>
  <c r="AF1338" s="1"/>
  <c r="AE1339"/>
  <c r="AF1339" s="1"/>
  <c r="AE1340"/>
  <c r="AF1340" s="1"/>
  <c r="AE1341"/>
  <c r="AF1341" s="1"/>
  <c r="AE1342"/>
  <c r="AF1342" s="1"/>
  <c r="AE1343"/>
  <c r="AF1343" s="1"/>
  <c r="AE1344"/>
  <c r="AF1344" s="1"/>
  <c r="AE1345"/>
  <c r="AF1345" s="1"/>
  <c r="AE1346"/>
  <c r="AF1346" s="1"/>
  <c r="AE1347"/>
  <c r="AF1347" s="1"/>
  <c r="AE1348"/>
  <c r="AF1348" s="1"/>
  <c r="AE1349"/>
  <c r="AF1349" s="1"/>
  <c r="AE1350"/>
  <c r="AF1350" s="1"/>
  <c r="AE1351"/>
  <c r="AF1351" s="1"/>
  <c r="AE1352"/>
  <c r="AF1352" s="1"/>
  <c r="AE1353"/>
  <c r="AF1353" s="1"/>
  <c r="AE1354"/>
  <c r="AF1354" s="1"/>
  <c r="AE1355"/>
  <c r="AF1355" s="1"/>
  <c r="AE1356"/>
  <c r="AF1356" s="1"/>
  <c r="AE1357"/>
  <c r="AF1357" s="1"/>
  <c r="AE1358"/>
  <c r="AF1358" s="1"/>
  <c r="AE1360"/>
  <c r="AF1360" s="1"/>
  <c r="AE1361"/>
  <c r="AF1361" s="1"/>
  <c r="AE1362"/>
  <c r="AF1362" s="1"/>
  <c r="AE1363"/>
  <c r="AF1363" s="1"/>
  <c r="AE1364"/>
  <c r="AF1364" s="1"/>
  <c r="AE1365"/>
  <c r="AF1365" s="1"/>
  <c r="AE1366"/>
  <c r="AF1366" s="1"/>
  <c r="AE1367"/>
  <c r="AF1367" s="1"/>
  <c r="AE1368"/>
  <c r="AF1368" s="1"/>
  <c r="AE1369"/>
  <c r="AF1369" s="1"/>
  <c r="AE1370"/>
  <c r="AF1370" s="1"/>
  <c r="AE1371"/>
  <c r="AF1371" s="1"/>
  <c r="AE1372"/>
  <c r="AF1372" s="1"/>
  <c r="AE1373"/>
  <c r="AF1373" s="1"/>
  <c r="AE1374"/>
  <c r="AF1374" s="1"/>
  <c r="AE1375"/>
  <c r="AF1375" s="1"/>
  <c r="AE1376"/>
  <c r="AF1376" s="1"/>
  <c r="AE1377"/>
  <c r="AF1377" s="1"/>
  <c r="AE1378"/>
  <c r="AF1378" s="1"/>
  <c r="AE1379"/>
  <c r="AF1379" s="1"/>
  <c r="AE1380"/>
  <c r="AF1380" s="1"/>
  <c r="AE1381"/>
  <c r="AF1381" s="1"/>
  <c r="AE1382"/>
  <c r="AF1382" s="1"/>
  <c r="AE1383"/>
  <c r="AF1383" s="1"/>
  <c r="AE1384"/>
  <c r="AF1384" s="1"/>
  <c r="AE1385"/>
  <c r="AF1385" s="1"/>
  <c r="AE1386"/>
  <c r="AF1386" s="1"/>
  <c r="AE1387"/>
  <c r="AF1387" s="1"/>
  <c r="AE1388"/>
  <c r="AF1388" s="1"/>
  <c r="AE1389"/>
  <c r="AF1389" s="1"/>
  <c r="AE1390"/>
  <c r="AF1390" s="1"/>
  <c r="AE1391"/>
  <c r="AF1391" s="1"/>
  <c r="AE1392"/>
  <c r="AF1392" s="1"/>
  <c r="AE1393"/>
  <c r="AF1393" s="1"/>
  <c r="AE1394"/>
  <c r="AF1394" s="1"/>
  <c r="AE1395"/>
  <c r="AF1395" s="1"/>
  <c r="AE1396"/>
  <c r="AF1396" s="1"/>
  <c r="AE1397"/>
  <c r="AF1397" s="1"/>
  <c r="AE1398"/>
  <c r="AF1398" s="1"/>
  <c r="AE1399"/>
  <c r="AF1399" s="1"/>
  <c r="AE1400"/>
  <c r="AF1400" s="1"/>
  <c r="AE1401"/>
  <c r="AF1401" s="1"/>
  <c r="AE1402"/>
  <c r="AF1402" s="1"/>
  <c r="AE1403"/>
  <c r="AF1403" s="1"/>
  <c r="AE1404"/>
  <c r="AF1404" s="1"/>
  <c r="AE1405"/>
  <c r="AF1405" s="1"/>
  <c r="AE1406"/>
  <c r="AF1406" s="1"/>
  <c r="AE1407"/>
  <c r="AF1407" s="1"/>
  <c r="AE1408"/>
  <c r="AF1408" s="1"/>
  <c r="AE1409"/>
  <c r="AF1409" s="1"/>
  <c r="AE1410"/>
  <c r="AF1410" s="1"/>
  <c r="AE1411"/>
  <c r="AF1411" s="1"/>
  <c r="AE1412"/>
  <c r="AF1412" s="1"/>
  <c r="AE1413"/>
  <c r="AF1413" s="1"/>
  <c r="AE1414"/>
  <c r="AF1414" s="1"/>
  <c r="AE1415"/>
  <c r="AF1415" s="1"/>
  <c r="AE1416"/>
  <c r="AF1416" s="1"/>
  <c r="AE1417"/>
  <c r="AF1417" s="1"/>
  <c r="AE1418"/>
  <c r="AF1418" s="1"/>
  <c r="AE1419"/>
  <c r="AF1419" s="1"/>
  <c r="AE1420"/>
  <c r="AF1420" s="1"/>
  <c r="AE1421"/>
  <c r="AF1421" s="1"/>
  <c r="AE1422"/>
  <c r="AF1422" s="1"/>
  <c r="AE1423"/>
  <c r="AF1423" s="1"/>
  <c r="AE1424"/>
  <c r="AF1424" s="1"/>
  <c r="AE1425"/>
  <c r="AF1425" s="1"/>
  <c r="AE1426"/>
  <c r="AF1426" s="1"/>
  <c r="AE1427"/>
  <c r="AF1427" s="1"/>
  <c r="AE1428"/>
  <c r="AF1428" s="1"/>
  <c r="AE1429"/>
  <c r="AF1429" s="1"/>
  <c r="AE1430"/>
  <c r="AF1430" s="1"/>
  <c r="AE1431"/>
  <c r="AF1431" s="1"/>
  <c r="AE1432"/>
  <c r="AF1432" s="1"/>
  <c r="AE1433"/>
  <c r="AF1433" s="1"/>
  <c r="AE1434"/>
  <c r="AF1434" s="1"/>
  <c r="AE1435"/>
  <c r="AF1435" s="1"/>
  <c r="AE1436"/>
  <c r="AF1436" s="1"/>
  <c r="AE1437"/>
  <c r="AF1437" s="1"/>
  <c r="AE1438"/>
  <c r="AF1438" s="1"/>
  <c r="AE1439"/>
  <c r="AF1439" s="1"/>
  <c r="AE1440"/>
  <c r="AF1440" s="1"/>
  <c r="AE1441"/>
  <c r="AF1441" s="1"/>
  <c r="AE1442"/>
  <c r="AF1442" s="1"/>
  <c r="AE1443"/>
  <c r="AF1443" s="1"/>
  <c r="AE1444"/>
  <c r="AF1444" s="1"/>
  <c r="AE1445"/>
  <c r="AF1445" s="1"/>
  <c r="AE1446"/>
  <c r="AF1446" s="1"/>
  <c r="AE1447"/>
  <c r="AF1447" s="1"/>
  <c r="AE1448"/>
  <c r="AF1448" s="1"/>
  <c r="AE1449"/>
  <c r="AF1449" s="1"/>
  <c r="AE1450"/>
  <c r="AF1450" s="1"/>
  <c r="AE1451"/>
  <c r="AF1451" s="1"/>
  <c r="AE1452"/>
  <c r="AF1452" s="1"/>
  <c r="AE1453"/>
  <c r="AF1453" s="1"/>
  <c r="AE1454"/>
  <c r="AF1454" s="1"/>
  <c r="AE1455"/>
  <c r="AF1455" s="1"/>
  <c r="AE1456"/>
  <c r="AF1456" s="1"/>
  <c r="AE1457"/>
  <c r="AF1457" s="1"/>
  <c r="AE1458"/>
  <c r="AF1458" s="1"/>
  <c r="AE1459"/>
  <c r="AF1459" s="1"/>
  <c r="AE1460"/>
  <c r="AF1460" s="1"/>
  <c r="AE1461"/>
  <c r="AF1461" s="1"/>
  <c r="AE1462"/>
  <c r="AF1462" s="1"/>
  <c r="AE1463"/>
  <c r="AF1463" s="1"/>
  <c r="AE1464"/>
  <c r="AF1464" s="1"/>
  <c r="AE1465"/>
  <c r="AF1465" s="1"/>
  <c r="AE1466"/>
  <c r="AF1466" s="1"/>
  <c r="AE1467"/>
  <c r="AF1467" s="1"/>
  <c r="AE1468"/>
  <c r="AF1468" s="1"/>
  <c r="AE1469"/>
  <c r="AF1469" s="1"/>
  <c r="AE1470"/>
  <c r="AF1470" s="1"/>
  <c r="AE1471"/>
  <c r="AF1471" s="1"/>
  <c r="AE1472"/>
  <c r="AF1472" s="1"/>
  <c r="AE1473"/>
  <c r="AF1473" s="1"/>
  <c r="AE1474"/>
  <c r="AF1474" s="1"/>
  <c r="AE1475"/>
  <c r="AF1475" s="1"/>
  <c r="AE1476"/>
  <c r="AF1476" s="1"/>
  <c r="AE1477"/>
  <c r="AF1477" s="1"/>
  <c r="AE1478"/>
  <c r="AF1478" s="1"/>
  <c r="AE1479"/>
  <c r="AF1479" s="1"/>
  <c r="AE1480"/>
  <c r="AF1480" s="1"/>
  <c r="AE1481"/>
  <c r="AF1481" s="1"/>
  <c r="AE1482"/>
  <c r="AF1482" s="1"/>
  <c r="AE1483"/>
  <c r="AF1483" s="1"/>
  <c r="AE1484"/>
  <c r="AF1484" s="1"/>
  <c r="AE1485"/>
  <c r="AF1485" s="1"/>
  <c r="AE1486"/>
  <c r="AF1486" s="1"/>
  <c r="AE1487"/>
  <c r="AF1487" s="1"/>
  <c r="AE1488"/>
  <c r="AF1488" s="1"/>
  <c r="AE1489"/>
  <c r="AF1489" s="1"/>
  <c r="AE1490"/>
  <c r="AF1490" s="1"/>
  <c r="AE1491"/>
  <c r="AF1491" s="1"/>
  <c r="AE1492"/>
  <c r="AF1492" s="1"/>
  <c r="AE1493"/>
  <c r="AF1493" s="1"/>
  <c r="AE1494"/>
  <c r="AF1494" s="1"/>
  <c r="AE1495"/>
  <c r="AF1495" s="1"/>
  <c r="AE1496"/>
  <c r="AF1496" s="1"/>
  <c r="AE1497"/>
  <c r="AF1497" s="1"/>
  <c r="AE1498"/>
  <c r="AF1498" s="1"/>
  <c r="AE1499"/>
  <c r="AF1499" s="1"/>
  <c r="AE1500"/>
  <c r="AF1500" s="1"/>
  <c r="AE1501"/>
  <c r="AF1501" s="1"/>
  <c r="AE1502"/>
  <c r="AF1502" s="1"/>
  <c r="AE1503"/>
  <c r="AF1503" s="1"/>
  <c r="AE1504"/>
  <c r="AF1504" s="1"/>
  <c r="AE1505"/>
  <c r="AF1505" s="1"/>
  <c r="AE1506"/>
  <c r="AF1506" s="1"/>
  <c r="AE1507"/>
  <c r="AF1507" s="1"/>
  <c r="AE1508"/>
  <c r="AF1508" s="1"/>
  <c r="AE1509"/>
  <c r="AF1509" s="1"/>
  <c r="AE1510"/>
  <c r="AF1510" s="1"/>
  <c r="AE1511"/>
  <c r="AF1511" s="1"/>
  <c r="AE1512"/>
  <c r="AF1512" s="1"/>
  <c r="AE1513"/>
  <c r="AF1513" s="1"/>
  <c r="AE1514"/>
  <c r="AF1514" s="1"/>
  <c r="AE1515"/>
  <c r="AF1515" s="1"/>
  <c r="AE1516"/>
  <c r="AF1516" s="1"/>
  <c r="AE1517"/>
  <c r="AF1517" s="1"/>
  <c r="AE1518"/>
  <c r="AF1518" s="1"/>
  <c r="AE1519"/>
  <c r="AF1519" s="1"/>
  <c r="AE1520"/>
  <c r="AF1520" s="1"/>
  <c r="AE1521"/>
  <c r="AF1521" s="1"/>
  <c r="AE1522"/>
  <c r="AF1522" s="1"/>
  <c r="AE1523"/>
  <c r="AF1523" s="1"/>
  <c r="AE1524"/>
  <c r="AF1524" s="1"/>
  <c r="AE1525"/>
  <c r="AF1525" s="1"/>
  <c r="AE1526"/>
  <c r="AF1526" s="1"/>
  <c r="AE1527"/>
  <c r="AF1527" s="1"/>
  <c r="AE1528"/>
  <c r="AF1528" s="1"/>
  <c r="AE1529"/>
  <c r="AF1529" s="1"/>
  <c r="AE1530"/>
  <c r="AF1530" s="1"/>
  <c r="AE1531"/>
  <c r="AF1531" s="1"/>
  <c r="AE1532"/>
  <c r="AF1532" s="1"/>
  <c r="AE1533"/>
  <c r="AF1533" s="1"/>
  <c r="AE1534"/>
  <c r="AF1534" s="1"/>
  <c r="AE1535"/>
  <c r="AF1535" s="1"/>
  <c r="AE1536"/>
  <c r="AF1536" s="1"/>
  <c r="AE1537"/>
  <c r="AF1537" s="1"/>
  <c r="AE1538"/>
  <c r="AF1538" s="1"/>
  <c r="AE1539"/>
  <c r="AF1539" s="1"/>
  <c r="AE1540"/>
  <c r="AF1540" s="1"/>
  <c r="AE1541"/>
  <c r="AF1541" s="1"/>
  <c r="AE1542"/>
  <c r="AF1542" s="1"/>
  <c r="AE1543"/>
  <c r="AF1543" s="1"/>
  <c r="AE1544"/>
  <c r="AF1544" s="1"/>
  <c r="AE1545"/>
  <c r="AF1545" s="1"/>
  <c r="AE1546"/>
  <c r="AF1546" s="1"/>
  <c r="AE1547"/>
  <c r="AF1547" s="1"/>
  <c r="AE1548"/>
  <c r="AF1548" s="1"/>
  <c r="AE1549"/>
  <c r="AF1549" s="1"/>
  <c r="AE1550"/>
  <c r="AF1550" s="1"/>
  <c r="AE1551"/>
  <c r="AF1551" s="1"/>
  <c r="AE1552"/>
  <c r="AF1552" s="1"/>
  <c r="AE1553"/>
  <c r="AF1553" s="1"/>
  <c r="AE1554"/>
  <c r="AF1554" s="1"/>
  <c r="AE1555"/>
  <c r="AF1555" s="1"/>
  <c r="AE1556"/>
  <c r="AF1556" s="1"/>
  <c r="AE1557"/>
  <c r="AF1557" s="1"/>
  <c r="AE1558"/>
  <c r="AF1558" s="1"/>
  <c r="AE1559"/>
  <c r="AF1559" s="1"/>
  <c r="AE1560"/>
  <c r="AF1560" s="1"/>
  <c r="AE1561"/>
  <c r="AF1561" s="1"/>
  <c r="AE1562"/>
  <c r="AF1562" s="1"/>
  <c r="AE1563"/>
  <c r="AF1563" s="1"/>
  <c r="AE1564"/>
  <c r="AF1564" s="1"/>
  <c r="AE1565"/>
  <c r="AF1565" s="1"/>
  <c r="AE1566"/>
  <c r="AF1566" s="1"/>
  <c r="AE1567"/>
  <c r="AF1567" s="1"/>
  <c r="AE1568"/>
  <c r="AF1568" s="1"/>
  <c r="AE1569"/>
  <c r="AF1569" s="1"/>
  <c r="AE1570"/>
  <c r="AF1570" s="1"/>
  <c r="AE1571"/>
  <c r="AF1571" s="1"/>
  <c r="AE1572"/>
  <c r="AF1572" s="1"/>
  <c r="AE1573"/>
  <c r="AF1573" s="1"/>
  <c r="AE1574"/>
  <c r="AF1574" s="1"/>
  <c r="AE1575"/>
  <c r="AF1575" s="1"/>
  <c r="AE1576"/>
  <c r="AF1576" s="1"/>
  <c r="AE1577"/>
  <c r="AF1577" s="1"/>
  <c r="AE1578"/>
  <c r="AF1578" s="1"/>
  <c r="AE1579"/>
  <c r="AF1579" s="1"/>
  <c r="AE1580"/>
  <c r="AF1580" s="1"/>
  <c r="AE1581"/>
  <c r="AF1581" s="1"/>
  <c r="AE1582"/>
  <c r="AF1582" s="1"/>
  <c r="AE1583"/>
  <c r="AF1583" s="1"/>
  <c r="AE1584"/>
  <c r="AF1584" s="1"/>
  <c r="AE1585"/>
  <c r="AF1585" s="1"/>
  <c r="AE1586"/>
  <c r="AF1586" s="1"/>
  <c r="AE1587"/>
  <c r="AF1587" s="1"/>
  <c r="AE1588"/>
  <c r="AF1588" s="1"/>
  <c r="AE1589"/>
  <c r="AF1589" s="1"/>
  <c r="AE1590"/>
  <c r="AF1590" s="1"/>
  <c r="AE1591"/>
  <c r="AF1591" s="1"/>
  <c r="AE1592"/>
  <c r="AF1592" s="1"/>
  <c r="AE1593"/>
  <c r="AF1593" s="1"/>
  <c r="AE1594"/>
  <c r="AF1594" s="1"/>
  <c r="AE1595"/>
  <c r="AF1595" s="1"/>
  <c r="AE1596"/>
  <c r="AF1596" s="1"/>
  <c r="AE1597"/>
  <c r="AF1597" s="1"/>
  <c r="AE1598"/>
  <c r="AF1598" s="1"/>
  <c r="AE1599"/>
  <c r="AF1599" s="1"/>
  <c r="AE1600"/>
  <c r="AF1600" s="1"/>
  <c r="AE1601"/>
  <c r="AF1601" s="1"/>
  <c r="AE1602"/>
  <c r="AF1602" s="1"/>
  <c r="AE1603"/>
  <c r="AF1603" s="1"/>
  <c r="AE1604"/>
  <c r="AF1604" s="1"/>
  <c r="AE1605"/>
  <c r="AF1605" s="1"/>
  <c r="AE1606"/>
  <c r="AF1606" s="1"/>
  <c r="AE1607"/>
  <c r="AF1607" s="1"/>
  <c r="AE1608"/>
  <c r="AF1608" s="1"/>
  <c r="AE1609"/>
  <c r="AF1609" s="1"/>
  <c r="AE1610"/>
  <c r="AF1610" s="1"/>
  <c r="AE1611"/>
  <c r="AF1611" s="1"/>
  <c r="AE1612"/>
  <c r="AF1612" s="1"/>
  <c r="AE1613"/>
  <c r="AF1613" s="1"/>
  <c r="AE1614"/>
  <c r="AF1614" s="1"/>
  <c r="AE1615"/>
  <c r="AF1615" s="1"/>
  <c r="AE1616"/>
  <c r="AF1616" s="1"/>
  <c r="AE1617"/>
  <c r="AF1617" s="1"/>
  <c r="AE1618"/>
  <c r="AF1618" s="1"/>
  <c r="AE1619"/>
  <c r="AF1619" s="1"/>
  <c r="AE1620"/>
  <c r="AF1620" s="1"/>
  <c r="AE1621"/>
  <c r="AF1621" s="1"/>
  <c r="AE1622"/>
  <c r="AF1622" s="1"/>
  <c r="AE1623"/>
  <c r="AF1623" s="1"/>
  <c r="AE1624"/>
  <c r="AF1624" s="1"/>
  <c r="AE1625"/>
  <c r="AF1625" s="1"/>
  <c r="AE1626"/>
  <c r="AF1626" s="1"/>
  <c r="AE1627"/>
  <c r="AF1627" s="1"/>
  <c r="AE1628"/>
  <c r="AF1628" s="1"/>
  <c r="AE1629"/>
  <c r="AF1629" s="1"/>
  <c r="AE1630"/>
  <c r="AF1630" s="1"/>
  <c r="AE1631"/>
  <c r="AF1631" s="1"/>
  <c r="AE1632"/>
  <c r="AF1632" s="1"/>
  <c r="AE1633"/>
  <c r="AF1633" s="1"/>
  <c r="AE1634"/>
  <c r="AF1634" s="1"/>
  <c r="AE1635"/>
  <c r="AF1635" s="1"/>
  <c r="AE1636"/>
  <c r="AF1636" s="1"/>
  <c r="AE1637"/>
  <c r="AF1637" s="1"/>
  <c r="AE1638"/>
  <c r="AF1638" s="1"/>
  <c r="AE1639"/>
  <c r="AF1639" s="1"/>
  <c r="AE1640"/>
  <c r="AF1640" s="1"/>
  <c r="AE1641"/>
  <c r="AF1641" s="1"/>
  <c r="AE1642"/>
  <c r="AF1642" s="1"/>
  <c r="AE1643"/>
  <c r="AF1643" s="1"/>
  <c r="AE1644"/>
  <c r="AF1644" s="1"/>
  <c r="AE1645"/>
  <c r="AF1645" s="1"/>
  <c r="AE1646"/>
  <c r="AF1646" s="1"/>
  <c r="AE1647"/>
  <c r="AF1647" s="1"/>
  <c r="AE1648"/>
  <c r="AF1648" s="1"/>
  <c r="AE1649"/>
  <c r="AF1649" s="1"/>
  <c r="AE1650"/>
  <c r="AF1650" s="1"/>
  <c r="AE1651"/>
  <c r="AF1651" s="1"/>
  <c r="AE1652"/>
  <c r="AF1652" s="1"/>
  <c r="AE1653"/>
  <c r="AF1653" s="1"/>
  <c r="AE1654"/>
  <c r="AF1654" s="1"/>
  <c r="AE1655"/>
  <c r="AF1655" s="1"/>
  <c r="AE1656"/>
  <c r="AF1656" s="1"/>
  <c r="AE1657"/>
  <c r="AF1657" s="1"/>
  <c r="AE1658"/>
  <c r="AF1658" s="1"/>
  <c r="AE1659"/>
  <c r="AF1659" s="1"/>
  <c r="AE1660"/>
  <c r="AF1660" s="1"/>
  <c r="AE1661"/>
  <c r="AF1661" s="1"/>
  <c r="AE1662"/>
  <c r="AF1662" s="1"/>
  <c r="AE1663"/>
  <c r="AF1663" s="1"/>
  <c r="AE1664"/>
  <c r="AF1664" s="1"/>
  <c r="AE1665"/>
  <c r="AF1665" s="1"/>
  <c r="AE1666"/>
  <c r="AF1666" s="1"/>
  <c r="AE1667"/>
  <c r="AF1667" s="1"/>
  <c r="AE1668"/>
  <c r="AF1668" s="1"/>
  <c r="AE1669"/>
  <c r="AF1669" s="1"/>
  <c r="AE1670"/>
  <c r="AF1670" s="1"/>
  <c r="AE1671"/>
  <c r="AF1671" s="1"/>
  <c r="AE1672"/>
  <c r="AF1672" s="1"/>
  <c r="AE1673"/>
  <c r="AF1673" s="1"/>
  <c r="AE1674"/>
  <c r="AF1674" s="1"/>
  <c r="AE1675"/>
  <c r="AF1675" s="1"/>
  <c r="AE1676"/>
  <c r="AF1676" s="1"/>
  <c r="AE1677"/>
  <c r="AF1677" s="1"/>
  <c r="AE1678"/>
  <c r="AF1678" s="1"/>
  <c r="AE1679"/>
  <c r="AF1679" s="1"/>
  <c r="AE1680"/>
  <c r="AF1680" s="1"/>
  <c r="AE1681"/>
  <c r="AF1681" s="1"/>
  <c r="AE1682"/>
  <c r="AF1682" s="1"/>
  <c r="AE1683"/>
  <c r="AF1683" s="1"/>
  <c r="AE1684"/>
  <c r="AF1684" s="1"/>
  <c r="AE1685"/>
  <c r="AF1685" s="1"/>
  <c r="AE1686"/>
  <c r="AF1686" s="1"/>
  <c r="AE1687"/>
  <c r="AF1687" s="1"/>
  <c r="AE1688"/>
  <c r="AF1688" s="1"/>
  <c r="AE1689"/>
  <c r="AF1689" s="1"/>
  <c r="AE1690"/>
  <c r="AF1690" s="1"/>
  <c r="AE1691"/>
  <c r="AF1691" s="1"/>
  <c r="AE1692"/>
  <c r="AF1692" s="1"/>
  <c r="AE1693"/>
  <c r="AF1693" s="1"/>
  <c r="AE1694"/>
  <c r="AF1694" s="1"/>
  <c r="AE1695"/>
  <c r="AF1695" s="1"/>
  <c r="AE1696"/>
  <c r="AF1696" s="1"/>
  <c r="AE1697"/>
  <c r="AF1697" s="1"/>
  <c r="AE1698"/>
  <c r="AF1698" s="1"/>
  <c r="AE1699"/>
  <c r="AF1699" s="1"/>
  <c r="AE1700"/>
  <c r="AF1700" s="1"/>
  <c r="AE1701"/>
  <c r="AF1701" s="1"/>
  <c r="AE1702"/>
  <c r="AF1702" s="1"/>
  <c r="AE1703"/>
  <c r="AF1703" s="1"/>
  <c r="AE1704"/>
  <c r="AF1704" s="1"/>
  <c r="AE1705"/>
  <c r="AF1705" s="1"/>
  <c r="AE1706"/>
  <c r="AF1706" s="1"/>
  <c r="AE1707"/>
  <c r="AF1707" s="1"/>
  <c r="AE1708"/>
  <c r="AF1708" s="1"/>
  <c r="AE1709"/>
  <c r="AF1709" s="1"/>
  <c r="AE1710"/>
  <c r="AF1710" s="1"/>
  <c r="AE1711"/>
  <c r="AF1711" s="1"/>
  <c r="AE1712"/>
  <c r="AF1712" s="1"/>
  <c r="AE1713"/>
  <c r="AF1713" s="1"/>
  <c r="AE1714"/>
  <c r="AF1714" s="1"/>
  <c r="AE1715"/>
  <c r="AF1715" s="1"/>
  <c r="AE1716"/>
  <c r="AF1716" s="1"/>
  <c r="AE1717"/>
  <c r="AF1717" s="1"/>
  <c r="AE1718"/>
  <c r="AF1718" s="1"/>
  <c r="AE1719"/>
  <c r="AF1719" s="1"/>
  <c r="AE1720"/>
  <c r="AF1720" s="1"/>
  <c r="AE1721"/>
  <c r="AF1721" s="1"/>
  <c r="AE1722"/>
  <c r="AF1722" s="1"/>
  <c r="AE1723"/>
  <c r="AF1723" s="1"/>
  <c r="AE1724"/>
  <c r="AF1724" s="1"/>
  <c r="AE1725"/>
  <c r="AF1725" s="1"/>
  <c r="AE1726"/>
  <c r="AF1726" s="1"/>
  <c r="AE1727"/>
  <c r="AF1727" s="1"/>
  <c r="AE1728"/>
  <c r="AF1728" s="1"/>
  <c r="AE1729"/>
  <c r="AF1729" s="1"/>
  <c r="AE1730"/>
  <c r="AF1730" s="1"/>
  <c r="AE1731"/>
  <c r="AF1731" s="1"/>
  <c r="AE1732"/>
  <c r="AF1732" s="1"/>
  <c r="AE1733"/>
  <c r="AF1733" s="1"/>
  <c r="AE1734"/>
  <c r="AF1734" s="1"/>
  <c r="AE1735"/>
  <c r="AF1735" s="1"/>
  <c r="AE1736"/>
  <c r="AF1736" s="1"/>
  <c r="AE1737"/>
  <c r="AF1737" s="1"/>
  <c r="AE1738"/>
  <c r="AF1738" s="1"/>
  <c r="AE1739"/>
  <c r="AF1739" s="1"/>
  <c r="AE1740"/>
  <c r="AF1740" s="1"/>
  <c r="AE1741"/>
  <c r="AF1741" s="1"/>
  <c r="AE1742"/>
  <c r="AF1742" s="1"/>
  <c r="AE1743"/>
  <c r="AF1743" s="1"/>
  <c r="AE1744"/>
  <c r="AF1744" s="1"/>
  <c r="AE1745"/>
  <c r="AF1745" s="1"/>
  <c r="AE1746"/>
  <c r="AF1746" s="1"/>
  <c r="AE1747"/>
  <c r="AF1747" s="1"/>
  <c r="AE1748"/>
  <c r="AF1748" s="1"/>
  <c r="AE1749"/>
  <c r="AF1749" s="1"/>
  <c r="AE1750"/>
  <c r="AF1750" s="1"/>
  <c r="AE1751"/>
  <c r="AF1751" s="1"/>
  <c r="AE1752"/>
  <c r="AF1752" s="1"/>
  <c r="AE1753"/>
  <c r="AF1753" s="1"/>
  <c r="AE1754"/>
  <c r="AF1754" s="1"/>
  <c r="AE1755"/>
  <c r="AF1755" s="1"/>
  <c r="AE1756"/>
  <c r="AF1756" s="1"/>
  <c r="AE1757"/>
  <c r="AF1757" s="1"/>
  <c r="AE1758"/>
  <c r="AF1758" s="1"/>
  <c r="AE1759"/>
  <c r="AF1759" s="1"/>
  <c r="AE1760"/>
  <c r="AF1760" s="1"/>
  <c r="AE1761"/>
  <c r="AF1761" s="1"/>
  <c r="AE1762"/>
  <c r="AF1762" s="1"/>
  <c r="AE1763"/>
  <c r="AF1763" s="1"/>
  <c r="AE1764"/>
  <c r="AF1764" s="1"/>
  <c r="AE1765"/>
  <c r="AF1765" s="1"/>
  <c r="AE1766"/>
  <c r="AF1766" s="1"/>
  <c r="AE1767"/>
  <c r="AF1767" s="1"/>
  <c r="AE1768"/>
  <c r="AF1768" s="1"/>
  <c r="AE1769"/>
  <c r="AF1769" s="1"/>
  <c r="AE1770"/>
  <c r="AF1770" s="1"/>
  <c r="AE1771"/>
  <c r="AF1771" s="1"/>
  <c r="AE1772"/>
  <c r="AF1772" s="1"/>
  <c r="AE1773"/>
  <c r="AF1773" s="1"/>
  <c r="AE1774"/>
  <c r="AF1774" s="1"/>
  <c r="AE1775"/>
  <c r="AF1775" s="1"/>
  <c r="AE1776"/>
  <c r="AF1776" s="1"/>
  <c r="AE1777"/>
  <c r="AF1777" s="1"/>
  <c r="AE1778"/>
  <c r="AF1778" s="1"/>
  <c r="AE1779"/>
  <c r="AF1779" s="1"/>
  <c r="AE1780"/>
  <c r="AF1780" s="1"/>
  <c r="AE1781"/>
  <c r="AF1781" s="1"/>
  <c r="AE1782"/>
  <c r="AF1782" s="1"/>
  <c r="AE1783"/>
  <c r="AF1783" s="1"/>
  <c r="AE1784"/>
  <c r="AF1784" s="1"/>
  <c r="AE1785"/>
  <c r="AF1785" s="1"/>
  <c r="AE1786"/>
  <c r="AF1786" s="1"/>
  <c r="AE1787"/>
  <c r="AF1787" s="1"/>
  <c r="AE1788"/>
  <c r="AF1788" s="1"/>
  <c r="AE1789"/>
  <c r="AF1789" s="1"/>
  <c r="AE1790"/>
  <c r="AF1790" s="1"/>
  <c r="AE1791"/>
  <c r="AF1791" s="1"/>
  <c r="AE1792"/>
  <c r="AF1792" s="1"/>
  <c r="AE1793"/>
  <c r="AF1793" s="1"/>
  <c r="AE1794"/>
  <c r="AF1794" s="1"/>
  <c r="AE1795"/>
  <c r="AF1795" s="1"/>
  <c r="AE1796"/>
  <c r="AF1796" s="1"/>
  <c r="AE1797"/>
  <c r="AF1797" s="1"/>
  <c r="AE1798"/>
  <c r="AF1798" s="1"/>
  <c r="AE1799"/>
  <c r="AF1799" s="1"/>
  <c r="AE1800"/>
  <c r="AF1800" s="1"/>
  <c r="AE1801"/>
  <c r="AF1801" s="1"/>
  <c r="AE1802"/>
  <c r="AF1802" s="1"/>
  <c r="AE1803"/>
  <c r="AF1803" s="1"/>
  <c r="AE1804"/>
  <c r="AF1804" s="1"/>
  <c r="AE1805"/>
  <c r="AF1805" s="1"/>
  <c r="AE1806"/>
  <c r="AF1806" s="1"/>
  <c r="AE1807"/>
  <c r="AF1807" s="1"/>
  <c r="AE1808"/>
  <c r="AF1808" s="1"/>
  <c r="AE1809"/>
  <c r="AF1809" s="1"/>
  <c r="AE1810"/>
  <c r="AF1810" s="1"/>
  <c r="AE1811"/>
  <c r="AF1811" s="1"/>
  <c r="AE1812"/>
  <c r="AF1812" s="1"/>
  <c r="AE1813"/>
  <c r="AF1813" s="1"/>
  <c r="AE1814"/>
  <c r="AF1814" s="1"/>
  <c r="AE1815"/>
  <c r="AF1815" s="1"/>
  <c r="AE1816"/>
  <c r="AF1816" s="1"/>
  <c r="AE1817"/>
  <c r="AF1817" s="1"/>
  <c r="AE1818"/>
  <c r="AF1818" s="1"/>
  <c r="AE1819"/>
  <c r="AF1819" s="1"/>
  <c r="AE1820"/>
  <c r="AF1820" s="1"/>
  <c r="AE1821"/>
  <c r="AF1821" s="1"/>
  <c r="AE1822"/>
  <c r="AF1822" s="1"/>
  <c r="AE1823"/>
  <c r="AF1823" s="1"/>
  <c r="AE1824"/>
  <c r="AF1824" s="1"/>
  <c r="AE1825"/>
  <c r="AF1825" s="1"/>
  <c r="AE1826"/>
  <c r="AF1826" s="1"/>
  <c r="AE1827"/>
  <c r="AF1827" s="1"/>
  <c r="AE1828"/>
  <c r="AF1828" s="1"/>
  <c r="AE1829"/>
  <c r="AF1829" s="1"/>
  <c r="AE1830"/>
  <c r="AF1830" s="1"/>
  <c r="AE1831"/>
  <c r="AF1831" s="1"/>
  <c r="AE1832"/>
  <c r="AF1832" s="1"/>
  <c r="AE1833"/>
  <c r="AF1833" s="1"/>
  <c r="AE1834"/>
  <c r="AF1834" s="1"/>
  <c r="AE1835"/>
  <c r="AF1835" s="1"/>
  <c r="AE1836"/>
  <c r="AF1836" s="1"/>
  <c r="AE1837"/>
  <c r="AF1837" s="1"/>
  <c r="AE1838"/>
  <c r="AF1838" s="1"/>
  <c r="AE1839"/>
  <c r="AF1839" s="1"/>
  <c r="AE1840"/>
  <c r="AF1840" s="1"/>
  <c r="AE1841"/>
  <c r="AF1841" s="1"/>
  <c r="AE1842"/>
  <c r="AF1842" s="1"/>
  <c r="AE1843"/>
  <c r="AF1843" s="1"/>
  <c r="AE1844"/>
  <c r="AF1844" s="1"/>
  <c r="AE1845"/>
  <c r="AF1845" s="1"/>
  <c r="AE1846"/>
  <c r="AF1846" s="1"/>
  <c r="AE1847"/>
  <c r="AF1847" s="1"/>
  <c r="AE1848"/>
  <c r="AF1848" s="1"/>
  <c r="AE1849"/>
  <c r="AF1849" s="1"/>
  <c r="AE1850"/>
  <c r="AF1850" s="1"/>
  <c r="AE1851"/>
  <c r="AF1851" s="1"/>
  <c r="AE1852"/>
  <c r="AF1852" s="1"/>
  <c r="AE1853"/>
  <c r="AF1853" s="1"/>
  <c r="AE1854"/>
  <c r="AF1854" s="1"/>
  <c r="AE1855"/>
  <c r="AF1855" s="1"/>
  <c r="AE1856"/>
  <c r="AF1856" s="1"/>
  <c r="AE1857"/>
  <c r="AF1857" s="1"/>
  <c r="I26" i="22"/>
  <c r="AJ35"/>
  <c r="Q903" i="7"/>
  <c r="AK35" i="22"/>
  <c r="AK36" s="1"/>
  <c r="AK37" s="1"/>
  <c r="Q578" i="7"/>
  <c r="AH35" i="22"/>
  <c r="Q579" i="7"/>
  <c r="AH34" i="22"/>
  <c r="Q588" i="7"/>
  <c r="AH31" i="22"/>
  <c r="Q402" i="7"/>
  <c r="J26" i="22"/>
  <c r="Q404" i="7"/>
  <c r="J35" i="22"/>
  <c r="Q414" i="7"/>
  <c r="J31" i="22"/>
  <c r="Q962" i="7"/>
  <c r="L31" i="22"/>
  <c r="Q991" i="7"/>
  <c r="P31" i="22"/>
  <c r="Q1035" i="7"/>
  <c r="AD31" i="22"/>
  <c r="Q125" i="7"/>
  <c r="U31" i="22"/>
  <c r="Q170" i="7"/>
  <c r="T31" i="22"/>
  <c r="Q333" i="7"/>
  <c r="S31" i="22"/>
  <c r="Q30" i="7"/>
  <c r="O31" i="22"/>
  <c r="Q148" i="7"/>
  <c r="T35" i="22"/>
  <c r="Q228" i="7"/>
  <c r="AF35" i="22"/>
  <c r="Q559" i="7"/>
  <c r="Y35" i="22"/>
  <c r="Q647" i="7"/>
  <c r="AM35" i="22"/>
  <c r="Q731" i="7"/>
  <c r="M35" i="22"/>
  <c r="Q766" i="7"/>
  <c r="F35" i="22"/>
  <c r="Q950" i="7"/>
  <c r="Q959"/>
  <c r="L35" i="22"/>
  <c r="D31"/>
  <c r="Q306" i="7"/>
  <c r="Q728"/>
  <c r="M26" i="22"/>
  <c r="Q751" i="7"/>
  <c r="F26" i="22"/>
  <c r="Q960" i="7"/>
  <c r="L26" i="22"/>
  <c r="Q1121" i="7"/>
  <c r="D26" i="22"/>
  <c r="Q2" i="7"/>
  <c r="O28" i="22"/>
  <c r="Q4" i="7"/>
  <c r="O27" i="22"/>
  <c r="Q18" i="7"/>
  <c r="AM29" i="22"/>
  <c r="Q19" i="7"/>
  <c r="V29" i="22"/>
  <c r="Q24" i="7"/>
  <c r="V30" i="22"/>
  <c r="K69" i="10"/>
  <c r="Q43" i="7"/>
  <c r="U29" i="22"/>
  <c r="Q45" i="7"/>
  <c r="U30" i="22"/>
  <c r="K3" i="10"/>
  <c r="Q55" i="7"/>
  <c r="Y30" i="22"/>
  <c r="K16" i="10"/>
  <c r="Q59" i="7"/>
  <c r="Y31" i="22"/>
  <c r="Q66" i="7"/>
  <c r="Y32" i="22"/>
  <c r="Q67" i="7"/>
  <c r="AM34" i="22"/>
  <c r="Q68" i="7"/>
  <c r="AB31" i="22"/>
  <c r="Q73" i="7"/>
  <c r="AB32" i="22"/>
  <c r="Q98" i="7"/>
  <c r="G30" i="10" s="1"/>
  <c r="AF34" i="22"/>
  <c r="Q99" i="7"/>
  <c r="AF33" i="22"/>
  <c r="K45" i="10"/>
  <c r="K2"/>
  <c r="I2"/>
  <c r="Q127" i="7"/>
  <c r="AD33" i="22"/>
  <c r="Q129" i="7"/>
  <c r="AD34" i="22"/>
  <c r="Q130" i="7"/>
  <c r="G67" i="10" s="1"/>
  <c r="AD32" i="22"/>
  <c r="Q141" i="7"/>
  <c r="T30" i="22"/>
  <c r="Q143" i="7"/>
  <c r="G82" i="10" s="1"/>
  <c r="T29" i="22"/>
  <c r="K19" i="10"/>
  <c r="K20"/>
  <c r="K36"/>
  <c r="Q171" i="7"/>
  <c r="S29" i="22"/>
  <c r="K4" i="10"/>
  <c r="Q177" i="7"/>
  <c r="S28" i="22"/>
  <c r="Q183" i="7"/>
  <c r="S27" i="22"/>
  <c r="K5" i="10"/>
  <c r="Q211" i="7"/>
  <c r="F29" i="22"/>
  <c r="Q213" i="7"/>
  <c r="F31" i="22"/>
  <c r="Q214" i="7"/>
  <c r="F28" i="22"/>
  <c r="K54" i="10"/>
  <c r="K52"/>
  <c r="Q246" i="7"/>
  <c r="U28" i="22"/>
  <c r="Q260" i="7"/>
  <c r="T28" i="22"/>
  <c r="K23" i="10"/>
  <c r="K24"/>
  <c r="K29"/>
  <c r="Q267" i="7"/>
  <c r="W29" i="22"/>
  <c r="Q269" i="7"/>
  <c r="W30" i="22"/>
  <c r="K80" i="10"/>
  <c r="Q281" i="7"/>
  <c r="X30" i="22"/>
  <c r="Q282" i="7"/>
  <c r="X31" i="22"/>
  <c r="K37" i="10"/>
  <c r="K38"/>
  <c r="K28"/>
  <c r="K90"/>
  <c r="K17"/>
  <c r="Q317" i="7"/>
  <c r="I27" i="22"/>
  <c r="Q319" i="7"/>
  <c r="W31" i="22"/>
  <c r="K39" i="10"/>
  <c r="K53"/>
  <c r="Q378" i="7"/>
  <c r="R27" i="22"/>
  <c r="K70" i="10"/>
  <c r="Q383" i="7"/>
  <c r="R28" i="22"/>
  <c r="K35" i="10"/>
  <c r="K21"/>
  <c r="K13"/>
  <c r="K91"/>
  <c r="K84"/>
  <c r="K57"/>
  <c r="K15"/>
  <c r="Q483" i="7"/>
  <c r="AM32" i="22"/>
  <c r="K65" i="10"/>
  <c r="K74"/>
  <c r="K27"/>
  <c r="K41"/>
  <c r="Q589" i="7"/>
  <c r="V31" i="22"/>
  <c r="K79" i="10"/>
  <c r="K61"/>
  <c r="K32"/>
  <c r="K46"/>
  <c r="Q626" i="7"/>
  <c r="D27" i="22"/>
  <c r="Q628" i="7"/>
  <c r="D28" i="22"/>
  <c r="Q632" i="7"/>
  <c r="D30" i="22"/>
  <c r="K50" i="10"/>
  <c r="K77"/>
  <c r="Q648" i="7"/>
  <c r="P27" i="22"/>
  <c r="K76" i="10"/>
  <c r="Q650" i="7"/>
  <c r="P28" i="22"/>
  <c r="K89" i="10"/>
  <c r="K87"/>
  <c r="K64"/>
  <c r="Q739" i="7"/>
  <c r="F30" i="22"/>
  <c r="Q740" i="7"/>
  <c r="F27" i="22"/>
  <c r="Q743" i="7"/>
  <c r="F32" i="22"/>
  <c r="Q747" i="7"/>
  <c r="F34" i="22"/>
  <c r="Q757" i="7"/>
  <c r="F33" i="22"/>
  <c r="K12" i="10"/>
  <c r="K8"/>
  <c r="K22"/>
  <c r="K34"/>
  <c r="K43"/>
  <c r="K58"/>
  <c r="K10"/>
  <c r="Q941" i="7"/>
  <c r="O29" i="22"/>
  <c r="K81" i="10"/>
  <c r="K62"/>
  <c r="K40"/>
  <c r="K59"/>
  <c r="Q1019" i="7"/>
  <c r="Q27" i="22"/>
  <c r="Q1023" i="7"/>
  <c r="Q28" i="22"/>
  <c r="K44" i="10"/>
  <c r="K60"/>
  <c r="K63"/>
  <c r="Q1080" i="7"/>
  <c r="D29" i="22"/>
  <c r="K31" i="10"/>
  <c r="Q1112" i="7"/>
  <c r="D33" i="22"/>
  <c r="K56" i="10"/>
  <c r="K88"/>
  <c r="K66"/>
  <c r="K51"/>
  <c r="K85"/>
  <c r="K78"/>
  <c r="K73"/>
  <c r="K33"/>
  <c r="K47"/>
  <c r="K72"/>
  <c r="K86"/>
  <c r="K83"/>
  <c r="K14"/>
  <c r="K68"/>
  <c r="Q26" i="7"/>
  <c r="AE26" s="1"/>
  <c r="AF26" s="1"/>
  <c r="Q52"/>
  <c r="AE52" s="1"/>
  <c r="AF52" s="1"/>
  <c r="Q56"/>
  <c r="AE56" s="1"/>
  <c r="AF56" s="1"/>
  <c r="Q111"/>
  <c r="AE111" s="1"/>
  <c r="AF111" s="1"/>
  <c r="Q144"/>
  <c r="AE144" s="1"/>
  <c r="AF144" s="1"/>
  <c r="Q145"/>
  <c r="AE145" s="1"/>
  <c r="AF145" s="1"/>
  <c r="Q146"/>
  <c r="AE146" s="1"/>
  <c r="AF146" s="1"/>
  <c r="Q176"/>
  <c r="AE176" s="1"/>
  <c r="AF176" s="1"/>
  <c r="Q188"/>
  <c r="AE188" s="1"/>
  <c r="AF188" s="1"/>
  <c r="Q242"/>
  <c r="AE242" s="1"/>
  <c r="AF242" s="1"/>
  <c r="Q245"/>
  <c r="AE245" s="1"/>
  <c r="AF245" s="1"/>
  <c r="Q262"/>
  <c r="AE262" s="1"/>
  <c r="AF262" s="1"/>
  <c r="Q263"/>
  <c r="AE263" s="1"/>
  <c r="AF263" s="1"/>
  <c r="Q264"/>
  <c r="AE264" s="1"/>
  <c r="AF264" s="1"/>
  <c r="Q271"/>
  <c r="AE271" s="1"/>
  <c r="AF271" s="1"/>
  <c r="Q287"/>
  <c r="AE287" s="1"/>
  <c r="AF287" s="1"/>
  <c r="Q288"/>
  <c r="AE288" s="1"/>
  <c r="AF288" s="1"/>
  <c r="Q289"/>
  <c r="AE289" s="1"/>
  <c r="AF289" s="1"/>
  <c r="Q315"/>
  <c r="AE315" s="1"/>
  <c r="AF315" s="1"/>
  <c r="Q316"/>
  <c r="AE316" s="1"/>
  <c r="AF316" s="1"/>
  <c r="Q342"/>
  <c r="AE342" s="1"/>
  <c r="AF342" s="1"/>
  <c r="Q350"/>
  <c r="AE350" s="1"/>
  <c r="AF350" s="1"/>
  <c r="Q374"/>
  <c r="AE374" s="1"/>
  <c r="AF374" s="1"/>
  <c r="Q379"/>
  <c r="AE379" s="1"/>
  <c r="AF379" s="1"/>
  <c r="Q393"/>
  <c r="AE393" s="1"/>
  <c r="AF393" s="1"/>
  <c r="Q394"/>
  <c r="AE394" s="1"/>
  <c r="AF394" s="1"/>
  <c r="Q395"/>
  <c r="AE395" s="1"/>
  <c r="AF395" s="1"/>
  <c r="Q396"/>
  <c r="AE396" s="1"/>
  <c r="AF396" s="1"/>
  <c r="Q397"/>
  <c r="AE397" s="1"/>
  <c r="AF397" s="1"/>
  <c r="Q426"/>
  <c r="AE426" s="1"/>
  <c r="AF426" s="1"/>
  <c r="Q427"/>
  <c r="AE427" s="1"/>
  <c r="AF427" s="1"/>
  <c r="Q498"/>
  <c r="AE498" s="1"/>
  <c r="AF498" s="1"/>
  <c r="Q542"/>
  <c r="AE542" s="1"/>
  <c r="AF542" s="1"/>
  <c r="Q543"/>
  <c r="AE543" s="1"/>
  <c r="AF543" s="1"/>
  <c r="Q544"/>
  <c r="AE544" s="1"/>
  <c r="AF544" s="1"/>
  <c r="Q585"/>
  <c r="AE585" s="1"/>
  <c r="AF585" s="1"/>
  <c r="Q607"/>
  <c r="AE607" s="1"/>
  <c r="AF607" s="1"/>
  <c r="Q608"/>
  <c r="AE608" s="1"/>
  <c r="AF608" s="1"/>
  <c r="Q609"/>
  <c r="AE609" s="1"/>
  <c r="AF609" s="1"/>
  <c r="Q613"/>
  <c r="AE613" s="1"/>
  <c r="AF613" s="1"/>
  <c r="Q645"/>
  <c r="AE645" s="1"/>
  <c r="AF645" s="1"/>
  <c r="Q646"/>
  <c r="AE646" s="1"/>
  <c r="AF646" s="1"/>
  <c r="Q649"/>
  <c r="AE649" s="1"/>
  <c r="AF649" s="1"/>
  <c r="Q651"/>
  <c r="AE651" s="1"/>
  <c r="AF651" s="1"/>
  <c r="Q678"/>
  <c r="AE678" s="1"/>
  <c r="AF678" s="1"/>
  <c r="Q694"/>
  <c r="AE694" s="1"/>
  <c r="AF694" s="1"/>
  <c r="Q793"/>
  <c r="AE793" s="1"/>
  <c r="AF793" s="1"/>
  <c r="Q795"/>
  <c r="AE795" s="1"/>
  <c r="AF795" s="1"/>
  <c r="Q859"/>
  <c r="AE859" s="1"/>
  <c r="AF859" s="1"/>
  <c r="Q884"/>
  <c r="AE884" s="1"/>
  <c r="AF884" s="1"/>
  <c r="Q899"/>
  <c r="AE899" s="1"/>
  <c r="AF899" s="1"/>
  <c r="Q910"/>
  <c r="AE910" s="1"/>
  <c r="AF910" s="1"/>
  <c r="Q924"/>
  <c r="AE924" s="1"/>
  <c r="AF924" s="1"/>
  <c r="Q952"/>
  <c r="AE952" s="1"/>
  <c r="AF952" s="1"/>
  <c r="Q980"/>
  <c r="AE980" s="1"/>
  <c r="AF980" s="1"/>
  <c r="Q988"/>
  <c r="AE988" s="1"/>
  <c r="AF988" s="1"/>
  <c r="Q1013"/>
  <c r="AE1013" s="1"/>
  <c r="AF1013" s="1"/>
  <c r="Q1024"/>
  <c r="AE1024" s="1"/>
  <c r="AF1024" s="1"/>
  <c r="Q1044"/>
  <c r="AE1044" s="1"/>
  <c r="AF1044" s="1"/>
  <c r="Q1054"/>
  <c r="AE1054" s="1"/>
  <c r="AF1054" s="1"/>
  <c r="Q1090"/>
  <c r="AE1090" s="1"/>
  <c r="AF1090" s="1"/>
  <c r="Q1118"/>
  <c r="AE1118" s="1"/>
  <c r="AF1118" s="1"/>
  <c r="Q1119"/>
  <c r="AE1119" s="1"/>
  <c r="AF1119" s="1"/>
  <c r="Q1128"/>
  <c r="AE1128" s="1"/>
  <c r="AF1128" s="1"/>
  <c r="Q1129"/>
  <c r="AE1129" s="1"/>
  <c r="AF1129" s="1"/>
  <c r="Q1206"/>
  <c r="AE1206" s="1"/>
  <c r="AF1206" s="1"/>
  <c r="Q1207"/>
  <c r="AE1207" s="1"/>
  <c r="AF1207" s="1"/>
  <c r="Q1208"/>
  <c r="AE1208" s="1"/>
  <c r="AF1208" s="1"/>
  <c r="Q1209"/>
  <c r="AE1209" s="1"/>
  <c r="AF1209" s="1"/>
  <c r="Q1248"/>
  <c r="AE1248" s="1"/>
  <c r="AF1248" s="1"/>
  <c r="Q1260"/>
  <c r="AE1260" s="1"/>
  <c r="AF1260" s="1"/>
  <c r="Q1270"/>
  <c r="AE1270" s="1"/>
  <c r="AF1270" s="1"/>
  <c r="Q1271"/>
  <c r="AE1271" s="1"/>
  <c r="AF1271" s="1"/>
  <c r="Q1327"/>
  <c r="AE1327" s="1"/>
  <c r="AF1327" s="1"/>
  <c r="Q1328"/>
  <c r="AE1328" s="1"/>
  <c r="AF1328" s="1"/>
  <c r="Q1359"/>
  <c r="AE1359" s="1"/>
  <c r="AF1359" s="1"/>
  <c r="G2" i="10"/>
  <c r="X1486" i="7"/>
  <c r="Y1486"/>
  <c r="Y1351"/>
  <c r="T1351" s="1"/>
  <c r="Y1352"/>
  <c r="T1352" s="1"/>
  <c r="Y1355"/>
  <c r="U1355" s="1"/>
  <c r="Y1356"/>
  <c r="T1356" s="1"/>
  <c r="Y1359"/>
  <c r="U1359" s="1"/>
  <c r="Y1360"/>
  <c r="T1360" s="1"/>
  <c r="Y1363"/>
  <c r="T1363" s="1"/>
  <c r="Y1364"/>
  <c r="T1364" s="1"/>
  <c r="Y1367"/>
  <c r="U1367" s="1"/>
  <c r="Y1368"/>
  <c r="T1368" s="1"/>
  <c r="Y1371"/>
  <c r="T1371" s="1"/>
  <c r="Y1372"/>
  <c r="T1372" s="1"/>
  <c r="Y1375"/>
  <c r="U1375" s="1"/>
  <c r="Y1376"/>
  <c r="T1376" s="1"/>
  <c r="Y1379"/>
  <c r="T1379" s="1"/>
  <c r="Y1380"/>
  <c r="T1380" s="1"/>
  <c r="Y1383"/>
  <c r="Y1384"/>
  <c r="T1384" s="1"/>
  <c r="Y1386"/>
  <c r="U1386" s="1"/>
  <c r="Y1387"/>
  <c r="Y1390"/>
  <c r="U1390" s="1"/>
  <c r="Y1391"/>
  <c r="T1391" s="1"/>
  <c r="Y1394"/>
  <c r="T1394" s="1"/>
  <c r="Y1395"/>
  <c r="Y1398"/>
  <c r="U1398" s="1"/>
  <c r="Y1399"/>
  <c r="T1399" s="1"/>
  <c r="Y1402"/>
  <c r="U1402" s="1"/>
  <c r="Y1403"/>
  <c r="Y1406"/>
  <c r="U1406" s="1"/>
  <c r="Y1407"/>
  <c r="T1407" s="1"/>
  <c r="Y1410"/>
  <c r="T1410" s="1"/>
  <c r="Y1411"/>
  <c r="Y1414"/>
  <c r="U1414" s="1"/>
  <c r="Y1415"/>
  <c r="T1415" s="1"/>
  <c r="Y1418"/>
  <c r="U1418" s="1"/>
  <c r="Y1419"/>
  <c r="Y1422"/>
  <c r="U1422" s="1"/>
  <c r="Y1423"/>
  <c r="T1423" s="1"/>
  <c r="Y1426"/>
  <c r="T1426" s="1"/>
  <c r="Y1427"/>
  <c r="Y1430"/>
  <c r="U1430" s="1"/>
  <c r="Y1431"/>
  <c r="T1431" s="1"/>
  <c r="Y1434"/>
  <c r="U1434" s="1"/>
  <c r="Y1435"/>
  <c r="Y1438"/>
  <c r="U1438" s="1"/>
  <c r="Y1439"/>
  <c r="T1439" s="1"/>
  <c r="Y1442"/>
  <c r="T1442" s="1"/>
  <c r="Y1443"/>
  <c r="Y1446"/>
  <c r="U1446" s="1"/>
  <c r="Y1447"/>
  <c r="T1447" s="1"/>
  <c r="Y1450"/>
  <c r="U1450" s="1"/>
  <c r="Y1451"/>
  <c r="Y1454"/>
  <c r="U1454" s="1"/>
  <c r="Y1455"/>
  <c r="T1455" s="1"/>
  <c r="Y1458"/>
  <c r="T1458" s="1"/>
  <c r="Y1459"/>
  <c r="Y1462"/>
  <c r="U1462" s="1"/>
  <c r="Y1463"/>
  <c r="T1463" s="1"/>
  <c r="Y1466"/>
  <c r="U1466" s="1"/>
  <c r="Y1467"/>
  <c r="Y1470"/>
  <c r="U1470" s="1"/>
  <c r="Y1471"/>
  <c r="T1471" s="1"/>
  <c r="Y1474"/>
  <c r="T1474" s="1"/>
  <c r="Y1475"/>
  <c r="Y1478"/>
  <c r="U1478" s="1"/>
  <c r="Y1479"/>
  <c r="T1479" s="1"/>
  <c r="Y1482"/>
  <c r="U1482" s="1"/>
  <c r="Y1483"/>
  <c r="Y1488"/>
  <c r="T1488" s="1"/>
  <c r="Y1489"/>
  <c r="U1489" s="1"/>
  <c r="Y1496"/>
  <c r="U1496" s="1"/>
  <c r="Y1497"/>
  <c r="T1497" s="1"/>
  <c r="Y1350"/>
  <c r="U1350" s="1"/>
  <c r="Y1353"/>
  <c r="U1353" s="1"/>
  <c r="Y1354"/>
  <c r="U1354" s="1"/>
  <c r="Y1357"/>
  <c r="Y1358"/>
  <c r="U1358" s="1"/>
  <c r="Y1361"/>
  <c r="U1361" s="1"/>
  <c r="Y1362"/>
  <c r="T1362" s="1"/>
  <c r="Y1365"/>
  <c r="Y1366"/>
  <c r="U1366" s="1"/>
  <c r="Y1369"/>
  <c r="U1369" s="1"/>
  <c r="Y1370"/>
  <c r="T1370" s="1"/>
  <c r="Y1373"/>
  <c r="Y1374"/>
  <c r="U1374" s="1"/>
  <c r="Y1377"/>
  <c r="U1377" s="1"/>
  <c r="Y1378"/>
  <c r="T1378" s="1"/>
  <c r="Y1381"/>
  <c r="T1381" s="1"/>
  <c r="Y1382"/>
  <c r="Y1385"/>
  <c r="T1385" s="1"/>
  <c r="Y1388"/>
  <c r="U1388" s="1"/>
  <c r="Y1389"/>
  <c r="U1389" s="1"/>
  <c r="Y1392"/>
  <c r="T1392" s="1"/>
  <c r="Y1393"/>
  <c r="T1393" s="1"/>
  <c r="Y1396"/>
  <c r="T1396" s="1"/>
  <c r="Y1397"/>
  <c r="T1397" s="1"/>
  <c r="Y1400"/>
  <c r="T1400" s="1"/>
  <c r="Y1401"/>
  <c r="T1401" s="1"/>
  <c r="Y1404"/>
  <c r="U1404" s="1"/>
  <c r="Y1405"/>
  <c r="T1405" s="1"/>
  <c r="Y1408"/>
  <c r="T1408" s="1"/>
  <c r="Y1409"/>
  <c r="T1409" s="1"/>
  <c r="Y1412"/>
  <c r="T1412" s="1"/>
  <c r="Y1413"/>
  <c r="T1413" s="1"/>
  <c r="Y1416"/>
  <c r="T1416" s="1"/>
  <c r="Y1417"/>
  <c r="U1417" s="1"/>
  <c r="Y1420"/>
  <c r="U1420" s="1"/>
  <c r="Y1421"/>
  <c r="U1421" s="1"/>
  <c r="Y1424"/>
  <c r="T1424" s="1"/>
  <c r="Y1425"/>
  <c r="U1425" s="1"/>
  <c r="Y1428"/>
  <c r="T1428" s="1"/>
  <c r="Y1429"/>
  <c r="T1429" s="1"/>
  <c r="Y1432"/>
  <c r="T1432" s="1"/>
  <c r="Y1433"/>
  <c r="T1433" s="1"/>
  <c r="Y1436"/>
  <c r="U1436" s="1"/>
  <c r="Y1437"/>
  <c r="T1437" s="1"/>
  <c r="Y1440"/>
  <c r="T1440" s="1"/>
  <c r="Y1441"/>
  <c r="T1441" s="1"/>
  <c r="Y1444"/>
  <c r="T1444" s="1"/>
  <c r="Y1445"/>
  <c r="T1445" s="1"/>
  <c r="Y1448"/>
  <c r="T1448" s="1"/>
  <c r="Y1449"/>
  <c r="T1449" s="1"/>
  <c r="Y1452"/>
  <c r="U1452" s="1"/>
  <c r="Y1453"/>
  <c r="U1453" s="1"/>
  <c r="Y1456"/>
  <c r="T1456" s="1"/>
  <c r="Y1457"/>
  <c r="U1457" s="1"/>
  <c r="Y1460"/>
  <c r="T1460" s="1"/>
  <c r="Y1461"/>
  <c r="T1461" s="1"/>
  <c r="Y1464"/>
  <c r="T1464" s="1"/>
  <c r="Y1465"/>
  <c r="T1465" s="1"/>
  <c r="Y1468"/>
  <c r="U1468" s="1"/>
  <c r="Y1469"/>
  <c r="T1469" s="1"/>
  <c r="Y1472"/>
  <c r="T1472" s="1"/>
  <c r="Y1473"/>
  <c r="U1473" s="1"/>
  <c r="Y1476"/>
  <c r="T1476" s="1"/>
  <c r="Y1477"/>
  <c r="T1477" s="1"/>
  <c r="Y1480"/>
  <c r="T1480" s="1"/>
  <c r="Y1481"/>
  <c r="T1481" s="1"/>
  <c r="Y1484"/>
  <c r="U1484" s="1"/>
  <c r="Y1485"/>
  <c r="U1485" s="1"/>
  <c r="Y1492"/>
  <c r="T1492" s="1"/>
  <c r="Y1493"/>
  <c r="U1493" s="1"/>
  <c r="Y1487"/>
  <c r="T1487" s="1"/>
  <c r="Y1490"/>
  <c r="U1490" s="1"/>
  <c r="Y1491"/>
  <c r="Y1494"/>
  <c r="U1494" s="1"/>
  <c r="Y1495"/>
  <c r="T1495" s="1"/>
  <c r="Y1498"/>
  <c r="U1498" s="1"/>
  <c r="Y1499"/>
  <c r="Y1502"/>
  <c r="U1502" s="1"/>
  <c r="Y1503"/>
  <c r="T1503" s="1"/>
  <c r="Y1506"/>
  <c r="U1506" s="1"/>
  <c r="Y1507"/>
  <c r="Y1510"/>
  <c r="U1510" s="1"/>
  <c r="Y1511"/>
  <c r="U1511" s="1"/>
  <c r="Y1514"/>
  <c r="U1514" s="1"/>
  <c r="Y1515"/>
  <c r="Y1518"/>
  <c r="U1518" s="1"/>
  <c r="Y1519"/>
  <c r="T1519" s="1"/>
  <c r="Y1522"/>
  <c r="U1522" s="1"/>
  <c r="Y1523"/>
  <c r="Y1526"/>
  <c r="U1526" s="1"/>
  <c r="Y1527"/>
  <c r="U1527" s="1"/>
  <c r="Y1530"/>
  <c r="U1530" s="1"/>
  <c r="Y1531"/>
  <c r="Y1534"/>
  <c r="U1534" s="1"/>
  <c r="Y1535"/>
  <c r="T1535" s="1"/>
  <c r="Y1538"/>
  <c r="U1538" s="1"/>
  <c r="Y1539"/>
  <c r="Y1542"/>
  <c r="U1542" s="1"/>
  <c r="Y1543"/>
  <c r="U1543" s="1"/>
  <c r="Y1546"/>
  <c r="U1546" s="1"/>
  <c r="Y1547"/>
  <c r="Y1550"/>
  <c r="U1550" s="1"/>
  <c r="Y1551"/>
  <c r="T1551" s="1"/>
  <c r="Y1554"/>
  <c r="U1554" s="1"/>
  <c r="Y1555"/>
  <c r="Y1558"/>
  <c r="U1558" s="1"/>
  <c r="Y1559"/>
  <c r="U1559" s="1"/>
  <c r="Y1562"/>
  <c r="U1562" s="1"/>
  <c r="Y1563"/>
  <c r="Y1566"/>
  <c r="U1566" s="1"/>
  <c r="Y1567"/>
  <c r="T1567" s="1"/>
  <c r="Y1570"/>
  <c r="U1570" s="1"/>
  <c r="Y1571"/>
  <c r="Y1574"/>
  <c r="U1574" s="1"/>
  <c r="Y1575"/>
  <c r="U1575" s="1"/>
  <c r="Y1578"/>
  <c r="U1578" s="1"/>
  <c r="Y1579"/>
  <c r="Y1582"/>
  <c r="U1582" s="1"/>
  <c r="Y1583"/>
  <c r="T1583" s="1"/>
  <c r="Y1586"/>
  <c r="U1586" s="1"/>
  <c r="Y1587"/>
  <c r="Y1590"/>
  <c r="U1590" s="1"/>
  <c r="Y1591"/>
  <c r="U1591" s="1"/>
  <c r="Y1594"/>
  <c r="U1594" s="1"/>
  <c r="Y1595"/>
  <c r="Y1598"/>
  <c r="U1598" s="1"/>
  <c r="Y1599"/>
  <c r="T1599" s="1"/>
  <c r="Y1602"/>
  <c r="U1602" s="1"/>
  <c r="Y1603"/>
  <c r="T1603" s="1"/>
  <c r="Y1606"/>
  <c r="T1606" s="1"/>
  <c r="Y1607"/>
  <c r="T1607" s="1"/>
  <c r="Y1610"/>
  <c r="U1610" s="1"/>
  <c r="Y1611"/>
  <c r="U1611" s="1"/>
  <c r="Y1614"/>
  <c r="U1614" s="1"/>
  <c r="Y1615"/>
  <c r="T1615" s="1"/>
  <c r="Y1618"/>
  <c r="T1618" s="1"/>
  <c r="Y1619"/>
  <c r="U1619" s="1"/>
  <c r="Y1622"/>
  <c r="T1622" s="1"/>
  <c r="Y1623"/>
  <c r="T1623" s="1"/>
  <c r="Y1626"/>
  <c r="U1626" s="1"/>
  <c r="Y1627"/>
  <c r="U1627" s="1"/>
  <c r="Y1630"/>
  <c r="U1630" s="1"/>
  <c r="Y1631"/>
  <c r="U1631" s="1"/>
  <c r="Y1634"/>
  <c r="T1634" s="1"/>
  <c r="Y1635"/>
  <c r="U1635" s="1"/>
  <c r="Y1638"/>
  <c r="T1638" s="1"/>
  <c r="Y1639"/>
  <c r="U1639" s="1"/>
  <c r="Y1642"/>
  <c r="U1642" s="1"/>
  <c r="Y1643"/>
  <c r="U1643" s="1"/>
  <c r="Y1646"/>
  <c r="T1646" s="1"/>
  <c r="Y1647"/>
  <c r="T1647" s="1"/>
  <c r="Y1650"/>
  <c r="T1650" s="1"/>
  <c r="Y1651"/>
  <c r="U1651" s="1"/>
  <c r="Y1654"/>
  <c r="U1654" s="1"/>
  <c r="Y1655"/>
  <c r="T1655" s="1"/>
  <c r="Y1658"/>
  <c r="U1658" s="1"/>
  <c r="Y1659"/>
  <c r="U1659" s="1"/>
  <c r="Y1662"/>
  <c r="T1662" s="1"/>
  <c r="Y1663"/>
  <c r="U1663" s="1"/>
  <c r="Y1666"/>
  <c r="T1666" s="1"/>
  <c r="Y1667"/>
  <c r="U1667" s="1"/>
  <c r="Y1670"/>
  <c r="T1670" s="1"/>
  <c r="Y1671"/>
  <c r="U1671" s="1"/>
  <c r="Y1674"/>
  <c r="U1674" s="1"/>
  <c r="Y1675"/>
  <c r="U1675" s="1"/>
  <c r="Y1678"/>
  <c r="T1678" s="1"/>
  <c r="Y1679"/>
  <c r="U1679" s="1"/>
  <c r="Y1682"/>
  <c r="T1682" s="1"/>
  <c r="Y1683"/>
  <c r="U1683" s="1"/>
  <c r="Y1686"/>
  <c r="T1686" s="1"/>
  <c r="Y1687"/>
  <c r="T1687" s="1"/>
  <c r="Y1690"/>
  <c r="U1690" s="1"/>
  <c r="Y1691"/>
  <c r="U1691" s="1"/>
  <c r="Y1694"/>
  <c r="T1694" s="1"/>
  <c r="Y1695"/>
  <c r="U1695" s="1"/>
  <c r="Y1698"/>
  <c r="T1698" s="1"/>
  <c r="Y1699"/>
  <c r="U1699" s="1"/>
  <c r="Y1702"/>
  <c r="T1702" s="1"/>
  <c r="Y1703"/>
  <c r="U1703" s="1"/>
  <c r="Y1706"/>
  <c r="U1706" s="1"/>
  <c r="Y1707"/>
  <c r="U1707" s="1"/>
  <c r="Y1710"/>
  <c r="U1710" s="1"/>
  <c r="Y1711"/>
  <c r="U1711" s="1"/>
  <c r="Y1714"/>
  <c r="T1714" s="1"/>
  <c r="Y1715"/>
  <c r="U1715" s="1"/>
  <c r="Y1718"/>
  <c r="U1718" s="1"/>
  <c r="Y1719"/>
  <c r="T1719" s="1"/>
  <c r="Y1722"/>
  <c r="U1722" s="1"/>
  <c r="Y1723"/>
  <c r="U1723" s="1"/>
  <c r="Y1726"/>
  <c r="T1726" s="1"/>
  <c r="Y1727"/>
  <c r="U1727" s="1"/>
  <c r="Y1730"/>
  <c r="Y1731"/>
  <c r="T1731" s="1"/>
  <c r="Y1732"/>
  <c r="U1732" s="1"/>
  <c r="Y1735"/>
  <c r="T1735" s="1"/>
  <c r="Y1736"/>
  <c r="T1736" s="1"/>
  <c r="Y1739"/>
  <c r="T1739" s="1"/>
  <c r="Y1740"/>
  <c r="T1740" s="1"/>
  <c r="Y1743"/>
  <c r="T1743" s="1"/>
  <c r="Y1744"/>
  <c r="T1744" s="1"/>
  <c r="Y1747"/>
  <c r="T1747" s="1"/>
  <c r="Y1748"/>
  <c r="T1748" s="1"/>
  <c r="Y1751"/>
  <c r="U1751" s="1"/>
  <c r="Y1752"/>
  <c r="T1752" s="1"/>
  <c r="Y1755"/>
  <c r="U1755" s="1"/>
  <c r="Y1756"/>
  <c r="T1756" s="1"/>
  <c r="Y1759"/>
  <c r="U1759" s="1"/>
  <c r="Y1760"/>
  <c r="T1760" s="1"/>
  <c r="Y1763"/>
  <c r="U1763" s="1"/>
  <c r="Y1764"/>
  <c r="T1764" s="1"/>
  <c r="Y1767"/>
  <c r="U1767" s="1"/>
  <c r="Y1768"/>
  <c r="T1768" s="1"/>
  <c r="Y1771"/>
  <c r="U1771" s="1"/>
  <c r="Y1772"/>
  <c r="T1772" s="1"/>
  <c r="Y1775"/>
  <c r="U1775" s="1"/>
  <c r="Y1776"/>
  <c r="T1776" s="1"/>
  <c r="Y1779"/>
  <c r="T1779" s="1"/>
  <c r="Y1780"/>
  <c r="T1780" s="1"/>
  <c r="Y1783"/>
  <c r="T1783" s="1"/>
  <c r="Y1784"/>
  <c r="T1784" s="1"/>
  <c r="Y1787"/>
  <c r="U1787" s="1"/>
  <c r="Y1788"/>
  <c r="T1788" s="1"/>
  <c r="Y1791"/>
  <c r="T1791" s="1"/>
  <c r="Y1823"/>
  <c r="T1823" s="1"/>
  <c r="Y1824"/>
  <c r="T1824" s="1"/>
  <c r="Y1830"/>
  <c r="T1830" s="1"/>
  <c r="Y1833"/>
  <c r="U1833" s="1"/>
  <c r="Y1834"/>
  <c r="T1834" s="1"/>
  <c r="Y1837"/>
  <c r="U1837" s="1"/>
  <c r="Y1838"/>
  <c r="T1838" s="1"/>
  <c r="Y1841"/>
  <c r="U1841" s="1"/>
  <c r="Y1842"/>
  <c r="T1842" s="1"/>
  <c r="Y1845"/>
  <c r="T1845" s="1"/>
  <c r="Y1846"/>
  <c r="T1846" s="1"/>
  <c r="Y1849"/>
  <c r="T1849" s="1"/>
  <c r="Y1850"/>
  <c r="T1850" s="1"/>
  <c r="Y1853"/>
  <c r="U1853" s="1"/>
  <c r="Y1500"/>
  <c r="T1500" s="1"/>
  <c r="Y1501"/>
  <c r="T1501" s="1"/>
  <c r="Y1504"/>
  <c r="T1504" s="1"/>
  <c r="Y1505"/>
  <c r="U1505" s="1"/>
  <c r="Y1508"/>
  <c r="T1508" s="1"/>
  <c r="Y1509"/>
  <c r="U1509" s="1"/>
  <c r="Y1512"/>
  <c r="T1512" s="1"/>
  <c r="Y1513"/>
  <c r="T1513" s="1"/>
  <c r="Y1516"/>
  <c r="T1516" s="1"/>
  <c r="Y1517"/>
  <c r="T1517" s="1"/>
  <c r="Y1520"/>
  <c r="T1520" s="1"/>
  <c r="Y1521"/>
  <c r="U1521" s="1"/>
  <c r="Y1524"/>
  <c r="T1524" s="1"/>
  <c r="Y1525"/>
  <c r="U1525" s="1"/>
  <c r="Y1528"/>
  <c r="T1528" s="1"/>
  <c r="Y1529"/>
  <c r="T1529" s="1"/>
  <c r="Y1532"/>
  <c r="U1532" s="1"/>
  <c r="Y1533"/>
  <c r="T1533" s="1"/>
  <c r="Y1536"/>
  <c r="T1536" s="1"/>
  <c r="Y1537"/>
  <c r="U1537" s="1"/>
  <c r="Y1540"/>
  <c r="T1540" s="1"/>
  <c r="Y1541"/>
  <c r="U1541" s="1"/>
  <c r="Y1544"/>
  <c r="T1544" s="1"/>
  <c r="Y1545"/>
  <c r="T1545" s="1"/>
  <c r="Y1548"/>
  <c r="U1548" s="1"/>
  <c r="Y1549"/>
  <c r="T1549" s="1"/>
  <c r="Y1552"/>
  <c r="T1552" s="1"/>
  <c r="Y1553"/>
  <c r="U1553" s="1"/>
  <c r="Y1556"/>
  <c r="T1556" s="1"/>
  <c r="Y1557"/>
  <c r="U1557" s="1"/>
  <c r="Y1560"/>
  <c r="T1560" s="1"/>
  <c r="Y1561"/>
  <c r="T1561" s="1"/>
  <c r="Y1564"/>
  <c r="U1564" s="1"/>
  <c r="Y1565"/>
  <c r="T1565" s="1"/>
  <c r="Y1568"/>
  <c r="T1568" s="1"/>
  <c r="Y1569"/>
  <c r="U1569" s="1"/>
  <c r="Y1572"/>
  <c r="T1572" s="1"/>
  <c r="Y1573"/>
  <c r="U1573" s="1"/>
  <c r="Y1576"/>
  <c r="T1576" s="1"/>
  <c r="Y1577"/>
  <c r="T1577" s="1"/>
  <c r="Y1580"/>
  <c r="U1580" s="1"/>
  <c r="Y1581"/>
  <c r="T1581" s="1"/>
  <c r="Y1584"/>
  <c r="T1584" s="1"/>
  <c r="Y1585"/>
  <c r="U1585" s="1"/>
  <c r="Y1588"/>
  <c r="T1588" s="1"/>
  <c r="Y1589"/>
  <c r="U1589" s="1"/>
  <c r="Y1592"/>
  <c r="T1592" s="1"/>
  <c r="Y1593"/>
  <c r="T1593" s="1"/>
  <c r="Y1596"/>
  <c r="U1596" s="1"/>
  <c r="Y1597"/>
  <c r="T1597" s="1"/>
  <c r="Y1600"/>
  <c r="T1600" s="1"/>
  <c r="Y1601"/>
  <c r="U1601" s="1"/>
  <c r="Y1604"/>
  <c r="T1604" s="1"/>
  <c r="Y1605"/>
  <c r="Y1608"/>
  <c r="Y1609"/>
  <c r="U1609" s="1"/>
  <c r="Y1612"/>
  <c r="T1612" s="1"/>
  <c r="Y1613"/>
  <c r="T1613" s="1"/>
  <c r="Y1616"/>
  <c r="Y1617"/>
  <c r="T1617" s="1"/>
  <c r="Y1620"/>
  <c r="T1620" s="1"/>
  <c r="Y1621"/>
  <c r="T1621" s="1"/>
  <c r="Y1624"/>
  <c r="Y1625"/>
  <c r="T1625" s="1"/>
  <c r="Y1628"/>
  <c r="T1628" s="1"/>
  <c r="Y1629"/>
  <c r="T1629" s="1"/>
  <c r="Y1632"/>
  <c r="Y1633"/>
  <c r="U1633" s="1"/>
  <c r="Y1636"/>
  <c r="T1636" s="1"/>
  <c r="Y1637"/>
  <c r="T1637" s="1"/>
  <c r="Y1640"/>
  <c r="Y1641"/>
  <c r="T1641" s="1"/>
  <c r="Y1644"/>
  <c r="U1644" s="1"/>
  <c r="Y1645"/>
  <c r="T1645" s="1"/>
  <c r="Y1648"/>
  <c r="Y1649"/>
  <c r="T1649" s="1"/>
  <c r="Y1652"/>
  <c r="U1652" s="1"/>
  <c r="Y1653"/>
  <c r="T1653" s="1"/>
  <c r="Y1656"/>
  <c r="Y1657"/>
  <c r="T1657" s="1"/>
  <c r="Y1660"/>
  <c r="T1660" s="1"/>
  <c r="Y1661"/>
  <c r="T1661" s="1"/>
  <c r="Y1664"/>
  <c r="Y1665"/>
  <c r="T1665" s="1"/>
  <c r="Y1668"/>
  <c r="U1668" s="1"/>
  <c r="Y1669"/>
  <c r="T1669" s="1"/>
  <c r="Y1672"/>
  <c r="Y1673"/>
  <c r="U1673" s="1"/>
  <c r="Y1676"/>
  <c r="T1676" s="1"/>
  <c r="Y1677"/>
  <c r="U1677" s="1"/>
  <c r="Y1680"/>
  <c r="Y1681"/>
  <c r="T1681" s="1"/>
  <c r="Y1684"/>
  <c r="U1684" s="1"/>
  <c r="Y1685"/>
  <c r="T1685" s="1"/>
  <c r="Y1688"/>
  <c r="Y1689"/>
  <c r="T1689" s="1"/>
  <c r="Y1692"/>
  <c r="T1692" s="1"/>
  <c r="Y1693"/>
  <c r="U1693" s="1"/>
  <c r="Y1696"/>
  <c r="Y1697"/>
  <c r="U1697" s="1"/>
  <c r="Y1700"/>
  <c r="T1700" s="1"/>
  <c r="Y1701"/>
  <c r="U1701" s="1"/>
  <c r="Y1704"/>
  <c r="Y1705"/>
  <c r="T1705" s="1"/>
  <c r="Y1708"/>
  <c r="U1708" s="1"/>
  <c r="Y1709"/>
  <c r="U1709" s="1"/>
  <c r="Y1712"/>
  <c r="Y1713"/>
  <c r="U1713" s="1"/>
  <c r="Y1716"/>
  <c r="T1716" s="1"/>
  <c r="Y1717"/>
  <c r="T1717" s="1"/>
  <c r="Y1720"/>
  <c r="Y1721"/>
  <c r="T1721" s="1"/>
  <c r="Y1724"/>
  <c r="T1724" s="1"/>
  <c r="Y1725"/>
  <c r="U1725" s="1"/>
  <c r="Y1728"/>
  <c r="Y1729"/>
  <c r="T1729" s="1"/>
  <c r="Y1733"/>
  <c r="T1733" s="1"/>
  <c r="Y1734"/>
  <c r="U1734" s="1"/>
  <c r="Y1737"/>
  <c r="T1737" s="1"/>
  <c r="Y1738"/>
  <c r="U1738" s="1"/>
  <c r="Y1741"/>
  <c r="U1741" s="1"/>
  <c r="Y1742"/>
  <c r="T1742" s="1"/>
  <c r="Y1745"/>
  <c r="T1745" s="1"/>
  <c r="Y1746"/>
  <c r="T1746" s="1"/>
  <c r="Y1749"/>
  <c r="T1749" s="1"/>
  <c r="Y1750"/>
  <c r="U1750" s="1"/>
  <c r="Y1753"/>
  <c r="T1753" s="1"/>
  <c r="Y1754"/>
  <c r="U1754" s="1"/>
  <c r="Y1757"/>
  <c r="U1757" s="1"/>
  <c r="Y1758"/>
  <c r="T1758" s="1"/>
  <c r="Y1761"/>
  <c r="T1761" s="1"/>
  <c r="Y1762"/>
  <c r="U1762" s="1"/>
  <c r="Y1765"/>
  <c r="T1765" s="1"/>
  <c r="Y1766"/>
  <c r="U1766" s="1"/>
  <c r="Y1769"/>
  <c r="T1769" s="1"/>
  <c r="Y1770"/>
  <c r="U1770" s="1"/>
  <c r="Y1773"/>
  <c r="T1773" s="1"/>
  <c r="Y1774"/>
  <c r="T1774" s="1"/>
  <c r="Y1777"/>
  <c r="T1777" s="1"/>
  <c r="Y1778"/>
  <c r="T1778" s="1"/>
  <c r="Y1781"/>
  <c r="U1781" s="1"/>
  <c r="Y1782"/>
  <c r="U1782" s="1"/>
  <c r="Y1785"/>
  <c r="T1785" s="1"/>
  <c r="Y1786"/>
  <c r="U1786" s="1"/>
  <c r="Y1789"/>
  <c r="U1789" s="1"/>
  <c r="Y1790"/>
  <c r="T1790" s="1"/>
  <c r="Y1825"/>
  <c r="U1825" s="1"/>
  <c r="Y1826"/>
  <c r="U1826" s="1"/>
  <c r="Y1831"/>
  <c r="T1831" s="1"/>
  <c r="Y1832"/>
  <c r="T1832" s="1"/>
  <c r="Y1835"/>
  <c r="T1835" s="1"/>
  <c r="Y1836"/>
  <c r="T1836" s="1"/>
  <c r="Y1839"/>
  <c r="U1839" s="1"/>
  <c r="Y1840"/>
  <c r="U1840" s="1"/>
  <c r="Y1843"/>
  <c r="T1843" s="1"/>
  <c r="Y1844"/>
  <c r="U1844" s="1"/>
  <c r="Y1847"/>
  <c r="U1847" s="1"/>
  <c r="Y1848"/>
  <c r="T1848" s="1"/>
  <c r="Y1851"/>
  <c r="T1851" s="1"/>
  <c r="Y1852"/>
  <c r="U1852" s="1"/>
  <c r="Y308"/>
  <c r="X308"/>
  <c r="X4"/>
  <c r="X6"/>
  <c r="X8"/>
  <c r="X10"/>
  <c r="X12"/>
  <c r="X14"/>
  <c r="X16"/>
  <c r="X18"/>
  <c r="X20"/>
  <c r="X22"/>
  <c r="X24"/>
  <c r="X26"/>
  <c r="X28"/>
  <c r="X30"/>
  <c r="X32"/>
  <c r="X34"/>
  <c r="X36"/>
  <c r="X38"/>
  <c r="X40"/>
  <c r="X42"/>
  <c r="X44"/>
  <c r="X46"/>
  <c r="X48"/>
  <c r="X50"/>
  <c r="X52"/>
  <c r="X54"/>
  <c r="X56"/>
  <c r="X58"/>
  <c r="X60"/>
  <c r="X62"/>
  <c r="X64"/>
  <c r="X66"/>
  <c r="X68"/>
  <c r="X70"/>
  <c r="X72"/>
  <c r="X74"/>
  <c r="X76"/>
  <c r="X78"/>
  <c r="X80"/>
  <c r="X82"/>
  <c r="X84"/>
  <c r="X86"/>
  <c r="X88"/>
  <c r="X90"/>
  <c r="X92"/>
  <c r="X94"/>
  <c r="X96"/>
  <c r="X98"/>
  <c r="X100"/>
  <c r="X102"/>
  <c r="X104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226"/>
  <c r="X228"/>
  <c r="X230"/>
  <c r="X232"/>
  <c r="X234"/>
  <c r="X236"/>
  <c r="X238"/>
  <c r="X240"/>
  <c r="X242"/>
  <c r="X244"/>
  <c r="X246"/>
  <c r="X248"/>
  <c r="X250"/>
  <c r="X252"/>
  <c r="X254"/>
  <c r="X256"/>
  <c r="X258"/>
  <c r="X260"/>
  <c r="X262"/>
  <c r="X264"/>
  <c r="X266"/>
  <c r="X268"/>
  <c r="X270"/>
  <c r="X272"/>
  <c r="X274"/>
  <c r="X276"/>
  <c r="X278"/>
  <c r="X280"/>
  <c r="X282"/>
  <c r="X284"/>
  <c r="X286"/>
  <c r="X288"/>
  <c r="X290"/>
  <c r="X292"/>
  <c r="X294"/>
  <c r="X296"/>
  <c r="X298"/>
  <c r="X300"/>
  <c r="X302"/>
  <c r="X304"/>
  <c r="X306"/>
  <c r="X2"/>
  <c r="U2" s="1"/>
  <c r="X3"/>
  <c r="X5"/>
  <c r="X7"/>
  <c r="X9"/>
  <c r="X11"/>
  <c r="X13"/>
  <c r="X15"/>
  <c r="X17"/>
  <c r="X19"/>
  <c r="X21"/>
  <c r="X23"/>
  <c r="X25"/>
  <c r="X27"/>
  <c r="X29"/>
  <c r="X31"/>
  <c r="X33"/>
  <c r="X35"/>
  <c r="X37"/>
  <c r="X39"/>
  <c r="X41"/>
  <c r="X43"/>
  <c r="X45"/>
  <c r="X47"/>
  <c r="X49"/>
  <c r="X51"/>
  <c r="X53"/>
  <c r="X55"/>
  <c r="X57"/>
  <c r="X59"/>
  <c r="X61"/>
  <c r="X63"/>
  <c r="X65"/>
  <c r="X67"/>
  <c r="X69"/>
  <c r="X71"/>
  <c r="X73"/>
  <c r="X75"/>
  <c r="X77"/>
  <c r="X79"/>
  <c r="X81"/>
  <c r="X83"/>
  <c r="X85"/>
  <c r="X87"/>
  <c r="X89"/>
  <c r="X91"/>
  <c r="X93"/>
  <c r="X95"/>
  <c r="X97"/>
  <c r="X99"/>
  <c r="X101"/>
  <c r="X103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49"/>
  <c r="X151"/>
  <c r="X153"/>
  <c r="X155"/>
  <c r="X157"/>
  <c r="X159"/>
  <c r="X161"/>
  <c r="X163"/>
  <c r="X165"/>
  <c r="X167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X227"/>
  <c r="X229"/>
  <c r="X231"/>
  <c r="X233"/>
  <c r="X235"/>
  <c r="X237"/>
  <c r="X239"/>
  <c r="X241"/>
  <c r="X243"/>
  <c r="X245"/>
  <c r="X247"/>
  <c r="X249"/>
  <c r="X251"/>
  <c r="X253"/>
  <c r="X255"/>
  <c r="X257"/>
  <c r="X259"/>
  <c r="X261"/>
  <c r="X263"/>
  <c r="X265"/>
  <c r="X267"/>
  <c r="X269"/>
  <c r="X271"/>
  <c r="X273"/>
  <c r="X275"/>
  <c r="X277"/>
  <c r="X279"/>
  <c r="X281"/>
  <c r="X283"/>
  <c r="X285"/>
  <c r="X287"/>
  <c r="X289"/>
  <c r="X291"/>
  <c r="X293"/>
  <c r="X295"/>
  <c r="X297"/>
  <c r="X299"/>
  <c r="X301"/>
  <c r="X303"/>
  <c r="X305"/>
  <c r="X307"/>
  <c r="X309"/>
  <c r="X311"/>
  <c r="X313"/>
  <c r="X315"/>
  <c r="X317"/>
  <c r="X319"/>
  <c r="X321"/>
  <c r="X323"/>
  <c r="X325"/>
  <c r="X327"/>
  <c r="X329"/>
  <c r="X331"/>
  <c r="X333"/>
  <c r="X335"/>
  <c r="X337"/>
  <c r="X339"/>
  <c r="X341"/>
  <c r="X343"/>
  <c r="X345"/>
  <c r="X347"/>
  <c r="X349"/>
  <c r="X351"/>
  <c r="X353"/>
  <c r="X355"/>
  <c r="X357"/>
  <c r="X359"/>
  <c r="X361"/>
  <c r="X363"/>
  <c r="X365"/>
  <c r="X367"/>
  <c r="X369"/>
  <c r="X371"/>
  <c r="X373"/>
  <c r="X375"/>
  <c r="X377"/>
  <c r="X379"/>
  <c r="X381"/>
  <c r="X383"/>
  <c r="X385"/>
  <c r="X387"/>
  <c r="X389"/>
  <c r="X391"/>
  <c r="X393"/>
  <c r="X395"/>
  <c r="X397"/>
  <c r="X399"/>
  <c r="X401"/>
  <c r="X403"/>
  <c r="X405"/>
  <c r="X407"/>
  <c r="X409"/>
  <c r="X411"/>
  <c r="X413"/>
  <c r="X415"/>
  <c r="X416"/>
  <c r="X417"/>
  <c r="X418"/>
  <c r="X419"/>
  <c r="X420"/>
  <c r="X421"/>
  <c r="X422"/>
  <c r="X423"/>
  <c r="X424"/>
  <c r="X425"/>
  <c r="X426"/>
  <c r="X429"/>
  <c r="X431"/>
  <c r="X433"/>
  <c r="X435"/>
  <c r="X437"/>
  <c r="X439"/>
  <c r="X441"/>
  <c r="X443"/>
  <c r="X444"/>
  <c r="X446"/>
  <c r="X448"/>
  <c r="X450"/>
  <c r="X452"/>
  <c r="X454"/>
  <c r="X455"/>
  <c r="X456"/>
  <c r="X457"/>
  <c r="X458"/>
  <c r="X459"/>
  <c r="X460"/>
  <c r="X461"/>
  <c r="X462"/>
  <c r="X463"/>
  <c r="X464"/>
  <c r="X465"/>
  <c r="X466"/>
  <c r="X467"/>
  <c r="X468"/>
  <c r="X469"/>
  <c r="X470"/>
  <c r="X471"/>
  <c r="X472"/>
  <c r="X473"/>
  <c r="X474"/>
  <c r="X475"/>
  <c r="X476"/>
  <c r="X477"/>
  <c r="X478"/>
  <c r="X479"/>
  <c r="X480"/>
  <c r="X481"/>
  <c r="X482"/>
  <c r="X483"/>
  <c r="X484"/>
  <c r="X485"/>
  <c r="X486"/>
  <c r="X487"/>
  <c r="X488"/>
  <c r="X489"/>
  <c r="X490"/>
  <c r="X491"/>
  <c r="X492"/>
  <c r="X493"/>
  <c r="X494"/>
  <c r="X495"/>
  <c r="X496"/>
  <c r="X497"/>
  <c r="X498"/>
  <c r="X499"/>
  <c r="X500"/>
  <c r="X501"/>
  <c r="X502"/>
  <c r="X503"/>
  <c r="X504"/>
  <c r="X505"/>
  <c r="X506"/>
  <c r="X507"/>
  <c r="X508"/>
  <c r="X509"/>
  <c r="X510"/>
  <c r="X511"/>
  <c r="X512"/>
  <c r="X513"/>
  <c r="X514"/>
  <c r="X515"/>
  <c r="X516"/>
  <c r="X517"/>
  <c r="X518"/>
  <c r="X519"/>
  <c r="X520"/>
  <c r="X521"/>
  <c r="X522"/>
  <c r="X523"/>
  <c r="X524"/>
  <c r="X525"/>
  <c r="X526"/>
  <c r="X527"/>
  <c r="X528"/>
  <c r="X529"/>
  <c r="X530"/>
  <c r="X531"/>
  <c r="X532"/>
  <c r="X533"/>
  <c r="X534"/>
  <c r="X535"/>
  <c r="X536"/>
  <c r="X537"/>
  <c r="X538"/>
  <c r="X539"/>
  <c r="X540"/>
  <c r="X541"/>
  <c r="X542"/>
  <c r="X543"/>
  <c r="X544"/>
  <c r="X545"/>
  <c r="X546"/>
  <c r="X547"/>
  <c r="X548"/>
  <c r="X549"/>
  <c r="X550"/>
  <c r="X551"/>
  <c r="X552"/>
  <c r="X553"/>
  <c r="X554"/>
  <c r="X555"/>
  <c r="X556"/>
  <c r="X557"/>
  <c r="X558"/>
  <c r="X559"/>
  <c r="X560"/>
  <c r="X561"/>
  <c r="X562"/>
  <c r="X563"/>
  <c r="X564"/>
  <c r="X565"/>
  <c r="X566"/>
  <c r="X567"/>
  <c r="X568"/>
  <c r="X569"/>
  <c r="X570"/>
  <c r="X571"/>
  <c r="X572"/>
  <c r="X573"/>
  <c r="X574"/>
  <c r="X575"/>
  <c r="X576"/>
  <c r="X577"/>
  <c r="X578"/>
  <c r="X579"/>
  <c r="X580"/>
  <c r="X581"/>
  <c r="X582"/>
  <c r="X583"/>
  <c r="X584"/>
  <c r="X585"/>
  <c r="X587"/>
  <c r="X589"/>
  <c r="X591"/>
  <c r="X593"/>
  <c r="X595"/>
  <c r="X597"/>
  <c r="X599"/>
  <c r="X601"/>
  <c r="X603"/>
  <c r="X605"/>
  <c r="X607"/>
  <c r="X609"/>
  <c r="X611"/>
  <c r="X613"/>
  <c r="X615"/>
  <c r="X617"/>
  <c r="X619"/>
  <c r="X621"/>
  <c r="X623"/>
  <c r="X625"/>
  <c r="X627"/>
  <c r="X629"/>
  <c r="X631"/>
  <c r="X633"/>
  <c r="X635"/>
  <c r="X637"/>
  <c r="X639"/>
  <c r="X641"/>
  <c r="X643"/>
  <c r="X645"/>
  <c r="X647"/>
  <c r="X649"/>
  <c r="X651"/>
  <c r="X653"/>
  <c r="X655"/>
  <c r="X657"/>
  <c r="X659"/>
  <c r="X661"/>
  <c r="X663"/>
  <c r="X665"/>
  <c r="X667"/>
  <c r="X669"/>
  <c r="X671"/>
  <c r="X673"/>
  <c r="X675"/>
  <c r="X677"/>
  <c r="X679"/>
  <c r="X681"/>
  <c r="X683"/>
  <c r="X685"/>
  <c r="X687"/>
  <c r="X689"/>
  <c r="X691"/>
  <c r="X693"/>
  <c r="X695"/>
  <c r="X697"/>
  <c r="X699"/>
  <c r="X701"/>
  <c r="X703"/>
  <c r="X705"/>
  <c r="X707"/>
  <c r="X709"/>
  <c r="X711"/>
  <c r="X713"/>
  <c r="X715"/>
  <c r="X717"/>
  <c r="X719"/>
  <c r="X721"/>
  <c r="X723"/>
  <c r="X725"/>
  <c r="X727"/>
  <c r="X729"/>
  <c r="X731"/>
  <c r="X733"/>
  <c r="X735"/>
  <c r="X737"/>
  <c r="X739"/>
  <c r="X741"/>
  <c r="X743"/>
  <c r="X745"/>
  <c r="X310"/>
  <c r="X312"/>
  <c r="X314"/>
  <c r="X316"/>
  <c r="X318"/>
  <c r="X320"/>
  <c r="X322"/>
  <c r="X324"/>
  <c r="X326"/>
  <c r="X328"/>
  <c r="X330"/>
  <c r="X332"/>
  <c r="X334"/>
  <c r="X336"/>
  <c r="X338"/>
  <c r="X340"/>
  <c r="X342"/>
  <c r="X344"/>
  <c r="X346"/>
  <c r="X348"/>
  <c r="X350"/>
  <c r="X352"/>
  <c r="X354"/>
  <c r="X356"/>
  <c r="X358"/>
  <c r="X360"/>
  <c r="X362"/>
  <c r="X364"/>
  <c r="X366"/>
  <c r="X368"/>
  <c r="X370"/>
  <c r="X372"/>
  <c r="X374"/>
  <c r="X376"/>
  <c r="X378"/>
  <c r="X380"/>
  <c r="X382"/>
  <c r="X384"/>
  <c r="X386"/>
  <c r="X388"/>
  <c r="X390"/>
  <c r="X392"/>
  <c r="X394"/>
  <c r="X396"/>
  <c r="X398"/>
  <c r="X400"/>
  <c r="X402"/>
  <c r="X404"/>
  <c r="X406"/>
  <c r="X408"/>
  <c r="X410"/>
  <c r="X412"/>
  <c r="X414"/>
  <c r="X427"/>
  <c r="X428"/>
  <c r="X430"/>
  <c r="X432"/>
  <c r="X434"/>
  <c r="X436"/>
  <c r="X438"/>
  <c r="X440"/>
  <c r="X442"/>
  <c r="X445"/>
  <c r="X447"/>
  <c r="X449"/>
  <c r="X451"/>
  <c r="X453"/>
  <c r="X586"/>
  <c r="X588"/>
  <c r="X590"/>
  <c r="X592"/>
  <c r="X594"/>
  <c r="X596"/>
  <c r="X598"/>
  <c r="X600"/>
  <c r="X602"/>
  <c r="X604"/>
  <c r="X606"/>
  <c r="X608"/>
  <c r="X610"/>
  <c r="X612"/>
  <c r="X614"/>
  <c r="X616"/>
  <c r="X618"/>
  <c r="X620"/>
  <c r="X622"/>
  <c r="X624"/>
  <c r="X626"/>
  <c r="X628"/>
  <c r="X630"/>
  <c r="X632"/>
  <c r="X634"/>
  <c r="X636"/>
  <c r="X638"/>
  <c r="X640"/>
  <c r="X642"/>
  <c r="X644"/>
  <c r="X646"/>
  <c r="X648"/>
  <c r="X650"/>
  <c r="X652"/>
  <c r="X654"/>
  <c r="X656"/>
  <c r="X658"/>
  <c r="X660"/>
  <c r="X662"/>
  <c r="X664"/>
  <c r="X666"/>
  <c r="X668"/>
  <c r="X670"/>
  <c r="X672"/>
  <c r="X674"/>
  <c r="X676"/>
  <c r="X678"/>
  <c r="X680"/>
  <c r="X682"/>
  <c r="X684"/>
  <c r="X686"/>
  <c r="X688"/>
  <c r="X690"/>
  <c r="X692"/>
  <c r="X694"/>
  <c r="X696"/>
  <c r="X698"/>
  <c r="X700"/>
  <c r="X702"/>
  <c r="X704"/>
  <c r="X706"/>
  <c r="X708"/>
  <c r="X710"/>
  <c r="X712"/>
  <c r="X714"/>
  <c r="X716"/>
  <c r="X718"/>
  <c r="X720"/>
  <c r="X722"/>
  <c r="X724"/>
  <c r="X726"/>
  <c r="X728"/>
  <c r="X730"/>
  <c r="X732"/>
  <c r="X734"/>
  <c r="X736"/>
  <c r="X738"/>
  <c r="X740"/>
  <c r="X742"/>
  <c r="X744"/>
  <c r="X746"/>
  <c r="Y747"/>
  <c r="U747" s="1"/>
  <c r="Y748"/>
  <c r="Y749"/>
  <c r="U749" s="1"/>
  <c r="Y750"/>
  <c r="Y751"/>
  <c r="U751" s="1"/>
  <c r="Y752"/>
  <c r="Y753"/>
  <c r="U753" s="1"/>
  <c r="Y754"/>
  <c r="Y755"/>
  <c r="U755" s="1"/>
  <c r="Y756"/>
  <c r="Y757"/>
  <c r="U757" s="1"/>
  <c r="Y758"/>
  <c r="Y759"/>
  <c r="U759" s="1"/>
  <c r="Y760"/>
  <c r="Y761"/>
  <c r="U761" s="1"/>
  <c r="Y762"/>
  <c r="Y763"/>
  <c r="U763" s="1"/>
  <c r="Y764"/>
  <c r="Y765"/>
  <c r="U765" s="1"/>
  <c r="Y766"/>
  <c r="Y767"/>
  <c r="U767" s="1"/>
  <c r="Y768"/>
  <c r="Y769"/>
  <c r="U769" s="1"/>
  <c r="Y770"/>
  <c r="Y771"/>
  <c r="U771" s="1"/>
  <c r="Y772"/>
  <c r="Y773"/>
  <c r="U773" s="1"/>
  <c r="Y774"/>
  <c r="Y775"/>
  <c r="U775" s="1"/>
  <c r="Y776"/>
  <c r="Y777"/>
  <c r="U777" s="1"/>
  <c r="Y778"/>
  <c r="Y779"/>
  <c r="U779" s="1"/>
  <c r="Y780"/>
  <c r="Y781"/>
  <c r="U781" s="1"/>
  <c r="Y782"/>
  <c r="Y783"/>
  <c r="U783" s="1"/>
  <c r="Y784"/>
  <c r="Y785"/>
  <c r="U785" s="1"/>
  <c r="Y786"/>
  <c r="Y787"/>
  <c r="U787" s="1"/>
  <c r="Y788"/>
  <c r="Y789"/>
  <c r="U789" s="1"/>
  <c r="Y790"/>
  <c r="Y791"/>
  <c r="U791" s="1"/>
  <c r="Y792"/>
  <c r="Y793"/>
  <c r="U793" s="1"/>
  <c r="Y794"/>
  <c r="Y795"/>
  <c r="U795" s="1"/>
  <c r="Y796"/>
  <c r="Y797"/>
  <c r="U797" s="1"/>
  <c r="Y798"/>
  <c r="Y799"/>
  <c r="U799" s="1"/>
  <c r="Y800"/>
  <c r="Y801"/>
  <c r="U801" s="1"/>
  <c r="Y802"/>
  <c r="Y803"/>
  <c r="U803" s="1"/>
  <c r="Y804"/>
  <c r="Y805"/>
  <c r="U805" s="1"/>
  <c r="Y806"/>
  <c r="Y807"/>
  <c r="U807" s="1"/>
  <c r="Y808"/>
  <c r="Y809"/>
  <c r="U809" s="1"/>
  <c r="Y810"/>
  <c r="Y811"/>
  <c r="U811" s="1"/>
  <c r="Y812"/>
  <c r="Y813"/>
  <c r="U813" s="1"/>
  <c r="Y814"/>
  <c r="Y815"/>
  <c r="U815" s="1"/>
  <c r="Y816"/>
  <c r="Y817"/>
  <c r="U817" s="1"/>
  <c r="Y818"/>
  <c r="Y819"/>
  <c r="U819" s="1"/>
  <c r="Y820"/>
  <c r="Y821"/>
  <c r="U821" s="1"/>
  <c r="Y822"/>
  <c r="Y823"/>
  <c r="U823" s="1"/>
  <c r="Y824"/>
  <c r="Y825"/>
  <c r="U825" s="1"/>
  <c r="Y826"/>
  <c r="Y827"/>
  <c r="U827" s="1"/>
  <c r="Y828"/>
  <c r="Y829"/>
  <c r="U829" s="1"/>
  <c r="Y830"/>
  <c r="Y831"/>
  <c r="U831" s="1"/>
  <c r="Y832"/>
  <c r="Y833"/>
  <c r="U833" s="1"/>
  <c r="Y834"/>
  <c r="Y835"/>
  <c r="U835" s="1"/>
  <c r="Y836"/>
  <c r="Y837"/>
  <c r="U837" s="1"/>
  <c r="Y838"/>
  <c r="Y839"/>
  <c r="U839" s="1"/>
  <c r="Y840"/>
  <c r="Y841"/>
  <c r="U841" s="1"/>
  <c r="Y842"/>
  <c r="Y843"/>
  <c r="U843" s="1"/>
  <c r="Y844"/>
  <c r="Y845"/>
  <c r="U845" s="1"/>
  <c r="Y846"/>
  <c r="Y847"/>
  <c r="U847" s="1"/>
  <c r="Y848"/>
  <c r="Y849"/>
  <c r="U849" s="1"/>
  <c r="Y850"/>
  <c r="Y851"/>
  <c r="U851" s="1"/>
  <c r="Y852"/>
  <c r="Y853"/>
  <c r="U853" s="1"/>
  <c r="Y854"/>
  <c r="Y855"/>
  <c r="U855" s="1"/>
  <c r="Y856"/>
  <c r="Y857"/>
  <c r="U857" s="1"/>
  <c r="Y858"/>
  <c r="Y859"/>
  <c r="U859" s="1"/>
  <c r="Y860"/>
  <c r="Y861"/>
  <c r="U861" s="1"/>
  <c r="Y862"/>
  <c r="Y863"/>
  <c r="U863" s="1"/>
  <c r="Y864"/>
  <c r="Y865"/>
  <c r="U865" s="1"/>
  <c r="Y866"/>
  <c r="Y867"/>
  <c r="U867" s="1"/>
  <c r="Y868"/>
  <c r="Y869"/>
  <c r="U869" s="1"/>
  <c r="Y870"/>
  <c r="Y871"/>
  <c r="U871" s="1"/>
  <c r="Y872"/>
  <c r="Y873"/>
  <c r="U873" s="1"/>
  <c r="Y874"/>
  <c r="Y875"/>
  <c r="U875" s="1"/>
  <c r="Y876"/>
  <c r="Y877"/>
  <c r="U877" s="1"/>
  <c r="Y878"/>
  <c r="Y879"/>
  <c r="U879" s="1"/>
  <c r="Y880"/>
  <c r="Y881"/>
  <c r="U881" s="1"/>
  <c r="Y882"/>
  <c r="Y883"/>
  <c r="U883" s="1"/>
  <c r="Y884"/>
  <c r="Y885"/>
  <c r="U885" s="1"/>
  <c r="Y886"/>
  <c r="Y887"/>
  <c r="U887" s="1"/>
  <c r="Y888"/>
  <c r="Y889"/>
  <c r="U889" s="1"/>
  <c r="Y890"/>
  <c r="Y891"/>
  <c r="U891" s="1"/>
  <c r="Y892"/>
  <c r="Y893"/>
  <c r="U893" s="1"/>
  <c r="Y894"/>
  <c r="Y895"/>
  <c r="U895" s="1"/>
  <c r="Y896"/>
  <c r="Y897"/>
  <c r="U897" s="1"/>
  <c r="Y898"/>
  <c r="Y899"/>
  <c r="U899" s="1"/>
  <c r="Y900"/>
  <c r="Y901"/>
  <c r="U901" s="1"/>
  <c r="X903"/>
  <c r="X905"/>
  <c r="X907"/>
  <c r="X909"/>
  <c r="X911"/>
  <c r="X913"/>
  <c r="X915"/>
  <c r="X917"/>
  <c r="X919"/>
  <c r="X921"/>
  <c r="X923"/>
  <c r="X925"/>
  <c r="X927"/>
  <c r="X929"/>
  <c r="X931"/>
  <c r="X933"/>
  <c r="X935"/>
  <c r="X937"/>
  <c r="X939"/>
  <c r="X941"/>
  <c r="X943"/>
  <c r="X945"/>
  <c r="X947"/>
  <c r="X949"/>
  <c r="X951"/>
  <c r="X953"/>
  <c r="X955"/>
  <c r="X957"/>
  <c r="X959"/>
  <c r="X961"/>
  <c r="X963"/>
  <c r="X965"/>
  <c r="X967"/>
  <c r="X969"/>
  <c r="X971"/>
  <c r="X973"/>
  <c r="X975"/>
  <c r="X977"/>
  <c r="X902"/>
  <c r="X904"/>
  <c r="X906"/>
  <c r="X908"/>
  <c r="X910"/>
  <c r="X912"/>
  <c r="X914"/>
  <c r="X916"/>
  <c r="X918"/>
  <c r="X920"/>
  <c r="X922"/>
  <c r="X924"/>
  <c r="X926"/>
  <c r="X928"/>
  <c r="X930"/>
  <c r="X932"/>
  <c r="X934"/>
  <c r="X936"/>
  <c r="X938"/>
  <c r="X940"/>
  <c r="X942"/>
  <c r="X944"/>
  <c r="X946"/>
  <c r="X948"/>
  <c r="X950"/>
  <c r="X952"/>
  <c r="X954"/>
  <c r="X956"/>
  <c r="X958"/>
  <c r="X960"/>
  <c r="X962"/>
  <c r="X964"/>
  <c r="X966"/>
  <c r="X968"/>
  <c r="X970"/>
  <c r="X972"/>
  <c r="X974"/>
  <c r="X976"/>
  <c r="X978"/>
  <c r="X979"/>
  <c r="X980"/>
  <c r="X981"/>
  <c r="X982"/>
  <c r="X983"/>
  <c r="X984"/>
  <c r="X985"/>
  <c r="X986"/>
  <c r="X987"/>
  <c r="X988"/>
  <c r="X989"/>
  <c r="X990"/>
  <c r="X991"/>
  <c r="X992"/>
  <c r="X993"/>
  <c r="X994"/>
  <c r="X995"/>
  <c r="X996"/>
  <c r="X997"/>
  <c r="X998"/>
  <c r="X999"/>
  <c r="X1000"/>
  <c r="X1001"/>
  <c r="X1002"/>
  <c r="X1003"/>
  <c r="X1004"/>
  <c r="X1005"/>
  <c r="X1006"/>
  <c r="X1007"/>
  <c r="X1008"/>
  <c r="X1009"/>
  <c r="X1010"/>
  <c r="X1011"/>
  <c r="X1012"/>
  <c r="X1013"/>
  <c r="X1014"/>
  <c r="X1015"/>
  <c r="X1016"/>
  <c r="X1017"/>
  <c r="X1018"/>
  <c r="X1019"/>
  <c r="X1020"/>
  <c r="X1021"/>
  <c r="X1022"/>
  <c r="X1023"/>
  <c r="X1024"/>
  <c r="X1025"/>
  <c r="X1026"/>
  <c r="X1027"/>
  <c r="X1028"/>
  <c r="X1029"/>
  <c r="X1030"/>
  <c r="X1031"/>
  <c r="X1032"/>
  <c r="X1033"/>
  <c r="X1034"/>
  <c r="X1035"/>
  <c r="X1036"/>
  <c r="X1037"/>
  <c r="X1038"/>
  <c r="X1039"/>
  <c r="X1040"/>
  <c r="X1041"/>
  <c r="X1042"/>
  <c r="X1043"/>
  <c r="X1044"/>
  <c r="X1045"/>
  <c r="X1046"/>
  <c r="X1047"/>
  <c r="X1048"/>
  <c r="X1049"/>
  <c r="X1050"/>
  <c r="X1051"/>
  <c r="X1052"/>
  <c r="X1053"/>
  <c r="X1054"/>
  <c r="X1055"/>
  <c r="X1056"/>
  <c r="X1057"/>
  <c r="X1058"/>
  <c r="X1059"/>
  <c r="X1060"/>
  <c r="X1061"/>
  <c r="X1062"/>
  <c r="X1063"/>
  <c r="X1064"/>
  <c r="X1065"/>
  <c r="X1066"/>
  <c r="X1067"/>
  <c r="X1068"/>
  <c r="X1069"/>
  <c r="X1070"/>
  <c r="X1071"/>
  <c r="X1072"/>
  <c r="X1073"/>
  <c r="X1074"/>
  <c r="X1075"/>
  <c r="X1076"/>
  <c r="X1077"/>
  <c r="X1078"/>
  <c r="X1079"/>
  <c r="X1080"/>
  <c r="X1081"/>
  <c r="X1082"/>
  <c r="X1083"/>
  <c r="X1084"/>
  <c r="X1085"/>
  <c r="X1086"/>
  <c r="X1087"/>
  <c r="X1088"/>
  <c r="X1089"/>
  <c r="X1090"/>
  <c r="X1091"/>
  <c r="X1092"/>
  <c r="X1093"/>
  <c r="X1094"/>
  <c r="X1095"/>
  <c r="X1096"/>
  <c r="X1097"/>
  <c r="X1098"/>
  <c r="X1099"/>
  <c r="X1100"/>
  <c r="X1101"/>
  <c r="X1102"/>
  <c r="X1103"/>
  <c r="X1104"/>
  <c r="X1105"/>
  <c r="X1106"/>
  <c r="X1107"/>
  <c r="X1108"/>
  <c r="X1109"/>
  <c r="X1110"/>
  <c r="X1111"/>
  <c r="X1112"/>
  <c r="X1113"/>
  <c r="X1114"/>
  <c r="X1115"/>
  <c r="X1116"/>
  <c r="X1117"/>
  <c r="X1118"/>
  <c r="X1119"/>
  <c r="X1120"/>
  <c r="X1121"/>
  <c r="X1122"/>
  <c r="X1123"/>
  <c r="X1124"/>
  <c r="X1125"/>
  <c r="X1126"/>
  <c r="X1127"/>
  <c r="X1128"/>
  <c r="X1129"/>
  <c r="X1130"/>
  <c r="X1131"/>
  <c r="X1132"/>
  <c r="X1133"/>
  <c r="X1134"/>
  <c r="X1135"/>
  <c r="X1136"/>
  <c r="X1137"/>
  <c r="X1138"/>
  <c r="X1139"/>
  <c r="X1140"/>
  <c r="X1141"/>
  <c r="X1142"/>
  <c r="X1143"/>
  <c r="X1144"/>
  <c r="X1145"/>
  <c r="X1146"/>
  <c r="X1147"/>
  <c r="X1148"/>
  <c r="X1149"/>
  <c r="X1150"/>
  <c r="X1151"/>
  <c r="X1152"/>
  <c r="X1153"/>
  <c r="X1154"/>
  <c r="X1155"/>
  <c r="X1156"/>
  <c r="X1157"/>
  <c r="X1158"/>
  <c r="X1159"/>
  <c r="X1160"/>
  <c r="X1161"/>
  <c r="X1162"/>
  <c r="X1163"/>
  <c r="X1164"/>
  <c r="X1165"/>
  <c r="X1166"/>
  <c r="X1167"/>
  <c r="X1168"/>
  <c r="X1169"/>
  <c r="X1170"/>
  <c r="X1171"/>
  <c r="X1172"/>
  <c r="X1173"/>
  <c r="X1174"/>
  <c r="X1175"/>
  <c r="X1176"/>
  <c r="X1177"/>
  <c r="X1178"/>
  <c r="X1179"/>
  <c r="X1180"/>
  <c r="X1181"/>
  <c r="X1182"/>
  <c r="X1183"/>
  <c r="X1184"/>
  <c r="X1185"/>
  <c r="X1186"/>
  <c r="X1187"/>
  <c r="X1188"/>
  <c r="X1189"/>
  <c r="X1190"/>
  <c r="X1191"/>
  <c r="X1193"/>
  <c r="X1195"/>
  <c r="X1197"/>
  <c r="X1199"/>
  <c r="X1201"/>
  <c r="X1203"/>
  <c r="X1205"/>
  <c r="X1207"/>
  <c r="X1209"/>
  <c r="X1211"/>
  <c r="X1213"/>
  <c r="X1215"/>
  <c r="X1217"/>
  <c r="X1219"/>
  <c r="X1221"/>
  <c r="X1223"/>
  <c r="X1225"/>
  <c r="X1227"/>
  <c r="X1229"/>
  <c r="X1231"/>
  <c r="X1233"/>
  <c r="X1235"/>
  <c r="X1237"/>
  <c r="X1239"/>
  <c r="X1241"/>
  <c r="X1243"/>
  <c r="X1245"/>
  <c r="X1247"/>
  <c r="X1249"/>
  <c r="X1251"/>
  <c r="X1253"/>
  <c r="X1255"/>
  <c r="X1257"/>
  <c r="X1259"/>
  <c r="X1261"/>
  <c r="X1263"/>
  <c r="X1265"/>
  <c r="X1267"/>
  <c r="X1269"/>
  <c r="X1271"/>
  <c r="X1273"/>
  <c r="X1275"/>
  <c r="X1277"/>
  <c r="X1279"/>
  <c r="X1281"/>
  <c r="X1283"/>
  <c r="X1285"/>
  <c r="X1287"/>
  <c r="X1289"/>
  <c r="X1291"/>
  <c r="X1293"/>
  <c r="X1295"/>
  <c r="X1297"/>
  <c r="X1299"/>
  <c r="X1301"/>
  <c r="X1303"/>
  <c r="X1305"/>
  <c r="X1307"/>
  <c r="X1309"/>
  <c r="X1311"/>
  <c r="X1313"/>
  <c r="X1315"/>
  <c r="X1317"/>
  <c r="X1319"/>
  <c r="X1321"/>
  <c r="X1323"/>
  <c r="X1325"/>
  <c r="X1327"/>
  <c r="X1329"/>
  <c r="X1331"/>
  <c r="X1333"/>
  <c r="X1335"/>
  <c r="X1337"/>
  <c r="X1339"/>
  <c r="X1341"/>
  <c r="X1343"/>
  <c r="X1345"/>
  <c r="X1347"/>
  <c r="Y1349"/>
  <c r="U1349" s="1"/>
  <c r="X1192"/>
  <c r="X1194"/>
  <c r="X1196"/>
  <c r="X1198"/>
  <c r="X1200"/>
  <c r="X1202"/>
  <c r="X1204"/>
  <c r="X1206"/>
  <c r="X1208"/>
  <c r="X1210"/>
  <c r="X1212"/>
  <c r="X1214"/>
  <c r="X1216"/>
  <c r="X1218"/>
  <c r="X1220"/>
  <c r="X1222"/>
  <c r="X1224"/>
  <c r="X1226"/>
  <c r="X1228"/>
  <c r="X1230"/>
  <c r="X1232"/>
  <c r="X1234"/>
  <c r="X1236"/>
  <c r="X1238"/>
  <c r="X1240"/>
  <c r="X1242"/>
  <c r="X1244"/>
  <c r="X1246"/>
  <c r="X1248"/>
  <c r="X1250"/>
  <c r="X1252"/>
  <c r="X1254"/>
  <c r="X1256"/>
  <c r="X1258"/>
  <c r="X1260"/>
  <c r="X1262"/>
  <c r="X1264"/>
  <c r="X1266"/>
  <c r="X1268"/>
  <c r="X1270"/>
  <c r="X1272"/>
  <c r="X1274"/>
  <c r="X1276"/>
  <c r="X1278"/>
  <c r="X1280"/>
  <c r="X1282"/>
  <c r="X1284"/>
  <c r="X1286"/>
  <c r="X1288"/>
  <c r="X1290"/>
  <c r="X1292"/>
  <c r="X1294"/>
  <c r="X1296"/>
  <c r="X1298"/>
  <c r="X1300"/>
  <c r="X1302"/>
  <c r="X1304"/>
  <c r="X1306"/>
  <c r="X1308"/>
  <c r="X1310"/>
  <c r="X1312"/>
  <c r="X1314"/>
  <c r="X1316"/>
  <c r="X1318"/>
  <c r="X1320"/>
  <c r="X1322"/>
  <c r="X1324"/>
  <c r="X1326"/>
  <c r="X1328"/>
  <c r="X1330"/>
  <c r="X1332"/>
  <c r="X1334"/>
  <c r="X1336"/>
  <c r="X1338"/>
  <c r="X1340"/>
  <c r="X1342"/>
  <c r="X1344"/>
  <c r="X1346"/>
  <c r="X1348"/>
  <c r="Y1792"/>
  <c r="T1792" s="1"/>
  <c r="Y1793"/>
  <c r="T1793" s="1"/>
  <c r="Y1794"/>
  <c r="T1794" s="1"/>
  <c r="Y1795"/>
  <c r="T1795" s="1"/>
  <c r="Y1796"/>
  <c r="T1796" s="1"/>
  <c r="Y1797"/>
  <c r="T1797" s="1"/>
  <c r="Y1798"/>
  <c r="T1798" s="1"/>
  <c r="Y1799"/>
  <c r="T1799" s="1"/>
  <c r="Y1800"/>
  <c r="T1800" s="1"/>
  <c r="Y1801"/>
  <c r="T1801" s="1"/>
  <c r="Y1802"/>
  <c r="T1802" s="1"/>
  <c r="Y1803"/>
  <c r="T1803" s="1"/>
  <c r="Y1804"/>
  <c r="T1804" s="1"/>
  <c r="Y1805"/>
  <c r="T1805" s="1"/>
  <c r="Y1806"/>
  <c r="T1806" s="1"/>
  <c r="Y1807"/>
  <c r="T1807" s="1"/>
  <c r="Y1808"/>
  <c r="T1808" s="1"/>
  <c r="Y1809"/>
  <c r="T1809" s="1"/>
  <c r="Y1810"/>
  <c r="T1810" s="1"/>
  <c r="Y1811"/>
  <c r="T1811" s="1"/>
  <c r="Y1812"/>
  <c r="T1812" s="1"/>
  <c r="Y1813"/>
  <c r="T1813" s="1"/>
  <c r="Y1814"/>
  <c r="T1814" s="1"/>
  <c r="Y1815"/>
  <c r="T1815" s="1"/>
  <c r="Y1816"/>
  <c r="T1816" s="1"/>
  <c r="Y1817"/>
  <c r="T1817" s="1"/>
  <c r="Y1818"/>
  <c r="T1818" s="1"/>
  <c r="Y1819"/>
  <c r="T1819" s="1"/>
  <c r="Y1820"/>
  <c r="T1820" s="1"/>
  <c r="Y1821"/>
  <c r="T1821" s="1"/>
  <c r="Y1822"/>
  <c r="T1822" s="1"/>
  <c r="Y1827"/>
  <c r="T1827" s="1"/>
  <c r="Y1828"/>
  <c r="T1828" s="1"/>
  <c r="Y1829"/>
  <c r="T1829" s="1"/>
  <c r="Y1854"/>
  <c r="T1854" s="1"/>
  <c r="Y1855"/>
  <c r="T1855" s="1"/>
  <c r="Y1856"/>
  <c r="T1856" s="1"/>
  <c r="Y1857"/>
  <c r="T1857" s="1"/>
  <c r="K11" i="10" l="1"/>
  <c r="K6"/>
  <c r="K9"/>
  <c r="K7"/>
  <c r="AJ36" i="22"/>
  <c r="AJ37" s="1"/>
  <c r="AE36"/>
  <c r="AE37" s="1"/>
  <c r="AE1112" i="7"/>
  <c r="AF1112" s="1"/>
  <c r="AE1080"/>
  <c r="AF1080" s="1"/>
  <c r="AE1023"/>
  <c r="AF1023" s="1"/>
  <c r="AE1019"/>
  <c r="AF1019" s="1"/>
  <c r="AE941"/>
  <c r="AF941" s="1"/>
  <c r="AE757"/>
  <c r="AF757" s="1"/>
  <c r="AE747"/>
  <c r="AF747" s="1"/>
  <c r="AE743"/>
  <c r="AF743" s="1"/>
  <c r="AE740"/>
  <c r="AF740" s="1"/>
  <c r="AE739"/>
  <c r="AF739" s="1"/>
  <c r="AE650"/>
  <c r="AF650" s="1"/>
  <c r="AE648"/>
  <c r="AF648" s="1"/>
  <c r="AE632"/>
  <c r="AF632" s="1"/>
  <c r="AE628"/>
  <c r="AF628" s="1"/>
  <c r="AE626"/>
  <c r="AF626" s="1"/>
  <c r="AE589"/>
  <c r="AF589" s="1"/>
  <c r="AE483"/>
  <c r="AF483" s="1"/>
  <c r="AE383"/>
  <c r="AF383" s="1"/>
  <c r="AE378"/>
  <c r="AF378" s="1"/>
  <c r="AE319"/>
  <c r="AF319" s="1"/>
  <c r="AE317"/>
  <c r="AF317" s="1"/>
  <c r="AE282"/>
  <c r="AF282" s="1"/>
  <c r="AE281"/>
  <c r="AF281" s="1"/>
  <c r="AE269"/>
  <c r="AF269" s="1"/>
  <c r="AE267"/>
  <c r="AF267" s="1"/>
  <c r="AE260"/>
  <c r="AF260" s="1"/>
  <c r="AE246"/>
  <c r="AF246" s="1"/>
  <c r="AE214"/>
  <c r="AF214" s="1"/>
  <c r="AE213"/>
  <c r="AF213" s="1"/>
  <c r="AE211"/>
  <c r="AF211" s="1"/>
  <c r="AE183"/>
  <c r="AF183" s="1"/>
  <c r="AE177"/>
  <c r="AF177" s="1"/>
  <c r="AE171"/>
  <c r="AF171" s="1"/>
  <c r="AE143"/>
  <c r="AF143" s="1"/>
  <c r="AE141"/>
  <c r="AF141" s="1"/>
  <c r="AE130"/>
  <c r="AF130" s="1"/>
  <c r="AE129"/>
  <c r="AF129" s="1"/>
  <c r="AE127"/>
  <c r="AF127" s="1"/>
  <c r="AE99"/>
  <c r="AF99" s="1"/>
  <c r="AE98"/>
  <c r="AF98" s="1"/>
  <c r="AE73"/>
  <c r="AF73" s="1"/>
  <c r="AE68"/>
  <c r="AF68" s="1"/>
  <c r="AE67"/>
  <c r="AF67" s="1"/>
  <c r="AE66"/>
  <c r="AF66" s="1"/>
  <c r="AE59"/>
  <c r="AF59" s="1"/>
  <c r="AE55"/>
  <c r="AF55" s="1"/>
  <c r="AE45"/>
  <c r="AF45" s="1"/>
  <c r="AE43"/>
  <c r="AF43" s="1"/>
  <c r="AE24"/>
  <c r="AF24" s="1"/>
  <c r="AE19"/>
  <c r="AF19" s="1"/>
  <c r="AE18"/>
  <c r="AF18" s="1"/>
  <c r="AE4"/>
  <c r="AF4" s="1"/>
  <c r="AE2"/>
  <c r="AF2" s="1"/>
  <c r="AE1121"/>
  <c r="AF1121" s="1"/>
  <c r="AE960"/>
  <c r="AF960" s="1"/>
  <c r="AE751"/>
  <c r="AF751" s="1"/>
  <c r="AE728"/>
  <c r="AF728" s="1"/>
  <c r="AE306"/>
  <c r="AF306" s="1"/>
  <c r="AE959"/>
  <c r="AF959" s="1"/>
  <c r="AE950"/>
  <c r="AF950" s="1"/>
  <c r="AE766"/>
  <c r="AF766" s="1"/>
  <c r="AE731"/>
  <c r="AF731" s="1"/>
  <c r="AE647"/>
  <c r="AF647" s="1"/>
  <c r="AE559"/>
  <c r="AF559" s="1"/>
  <c r="AE228"/>
  <c r="AF228" s="1"/>
  <c r="AE148"/>
  <c r="AF148" s="1"/>
  <c r="AE30"/>
  <c r="AF30" s="1"/>
  <c r="AE333"/>
  <c r="AF333" s="1"/>
  <c r="AE170"/>
  <c r="AF170" s="1"/>
  <c r="AE125"/>
  <c r="AF125" s="1"/>
  <c r="AE1035"/>
  <c r="AF1035" s="1"/>
  <c r="AE991"/>
  <c r="AF991" s="1"/>
  <c r="AE962"/>
  <c r="AF962" s="1"/>
  <c r="AE414"/>
  <c r="AF414" s="1"/>
  <c r="AE404"/>
  <c r="AF404" s="1"/>
  <c r="AE402"/>
  <c r="AF402" s="1"/>
  <c r="AE588"/>
  <c r="AF588" s="1"/>
  <c r="AE579"/>
  <c r="AF579" s="1"/>
  <c r="AE578"/>
  <c r="AF578" s="1"/>
  <c r="AE903"/>
  <c r="AF903" s="1"/>
  <c r="G68" i="10"/>
  <c r="G7"/>
  <c r="G14"/>
  <c r="G83"/>
  <c r="G86"/>
  <c r="G72"/>
  <c r="G47"/>
  <c r="G33"/>
  <c r="G73"/>
  <c r="G78"/>
  <c r="G85"/>
  <c r="G51"/>
  <c r="G66"/>
  <c r="G88"/>
  <c r="G56"/>
  <c r="G31"/>
  <c r="G63"/>
  <c r="G60"/>
  <c r="G44"/>
  <c r="G59"/>
  <c r="G40"/>
  <c r="G62"/>
  <c r="G81"/>
  <c r="G10"/>
  <c r="G58"/>
  <c r="G43"/>
  <c r="G34"/>
  <c r="G22"/>
  <c r="G8"/>
  <c r="G12"/>
  <c r="G64"/>
  <c r="G87"/>
  <c r="G89"/>
  <c r="G76"/>
  <c r="G77"/>
  <c r="G50"/>
  <c r="G46"/>
  <c r="G32"/>
  <c r="G61"/>
  <c r="G79"/>
  <c r="G41"/>
  <c r="G27"/>
  <c r="G9"/>
  <c r="G74"/>
  <c r="G65"/>
  <c r="G15"/>
  <c r="G57"/>
  <c r="G84"/>
  <c r="G91"/>
  <c r="G13"/>
  <c r="G21"/>
  <c r="G35"/>
  <c r="G70"/>
  <c r="G6"/>
  <c r="G53"/>
  <c r="G39"/>
  <c r="G17"/>
  <c r="G90"/>
  <c r="G28"/>
  <c r="G38"/>
  <c r="G37"/>
  <c r="G80"/>
  <c r="G29"/>
  <c r="G24"/>
  <c r="G23"/>
  <c r="G52"/>
  <c r="G54"/>
  <c r="G5"/>
  <c r="G4"/>
  <c r="G36"/>
  <c r="G20"/>
  <c r="G19"/>
  <c r="G45"/>
  <c r="G16"/>
  <c r="G3"/>
  <c r="G69"/>
  <c r="AH36" i="22"/>
  <c r="AH37" s="1"/>
  <c r="T1658" i="7"/>
  <c r="T1562"/>
  <c r="U1399"/>
  <c r="T1489"/>
  <c r="U1556"/>
  <c r="J36" i="22"/>
  <c r="J37" s="1"/>
  <c r="T1757" i="7"/>
  <c r="L36" i="22"/>
  <c r="L37" s="1"/>
  <c r="M36"/>
  <c r="M37" s="1"/>
  <c r="U1831" i="7"/>
  <c r="T1668"/>
  <c r="U1385"/>
  <c r="T1417"/>
  <c r="H35" i="22"/>
  <c r="AN35" s="1"/>
  <c r="U1764" i="7"/>
  <c r="U1700"/>
  <c r="U1620"/>
  <c r="U1439"/>
  <c r="T1580"/>
  <c r="T1502"/>
  <c r="U1360"/>
  <c r="U1838"/>
  <c r="T1708"/>
  <c r="U1646"/>
  <c r="U1471"/>
  <c r="T1596"/>
  <c r="T1534"/>
  <c r="U1761"/>
  <c r="U1504"/>
  <c r="T1706"/>
  <c r="AF36" i="22"/>
  <c r="AF37" s="1"/>
  <c r="AD36"/>
  <c r="AD37" s="1"/>
  <c r="T1521" i="7"/>
  <c r="H26" i="22"/>
  <c r="T1610" i="7"/>
  <c r="T1679"/>
  <c r="U1461"/>
  <c r="U1568"/>
  <c r="T1498"/>
  <c r="U1773"/>
  <c r="T1722"/>
  <c r="T1684"/>
  <c r="T1630"/>
  <c r="T1453"/>
  <c r="T1389"/>
  <c r="T1564"/>
  <c r="U1516"/>
  <c r="U1474"/>
  <c r="U1372"/>
  <c r="U1846"/>
  <c r="U1772"/>
  <c r="T1839"/>
  <c r="T1789"/>
  <c r="U1733"/>
  <c r="U1724"/>
  <c r="U1716"/>
  <c r="U1686"/>
  <c r="U1676"/>
  <c r="U1660"/>
  <c r="U1638"/>
  <c r="U1622"/>
  <c r="T1493"/>
  <c r="T1473"/>
  <c r="T1457"/>
  <c r="U1441"/>
  <c r="U1423"/>
  <c r="U1407"/>
  <c r="T1582"/>
  <c r="U1540"/>
  <c r="U1524"/>
  <c r="T1353"/>
  <c r="U1780"/>
  <c r="T1847"/>
  <c r="U1765"/>
  <c r="T1741"/>
  <c r="U1726"/>
  <c r="U1692"/>
  <c r="U1662"/>
  <c r="T1652"/>
  <c r="U1628"/>
  <c r="U1612"/>
  <c r="U1479"/>
  <c r="U1449"/>
  <c r="T1425"/>
  <c r="U1409"/>
  <c r="U1393"/>
  <c r="U1588"/>
  <c r="U1572"/>
  <c r="T1542"/>
  <c r="U1508"/>
  <c r="T1377"/>
  <c r="U1830"/>
  <c r="U1748"/>
  <c r="U1823"/>
  <c r="U1749"/>
  <c r="T1718"/>
  <c r="U1694"/>
  <c r="U1678"/>
  <c r="T1654"/>
  <c r="T1642"/>
  <c r="T1614"/>
  <c r="U1565"/>
  <c r="U1465"/>
  <c r="U1433"/>
  <c r="U1397"/>
  <c r="T1548"/>
  <c r="T1526"/>
  <c r="T1510"/>
  <c r="U1500"/>
  <c r="H29" i="22"/>
  <c r="T36"/>
  <c r="T37" s="1"/>
  <c r="U1788" i="7"/>
  <c r="T1750"/>
  <c r="T1781"/>
  <c r="T1703"/>
  <c r="U1603"/>
  <c r="T1710"/>
  <c r="U1702"/>
  <c r="U1670"/>
  <c r="T1644"/>
  <c r="U1636"/>
  <c r="U1599"/>
  <c r="T1509"/>
  <c r="U1481"/>
  <c r="U1431"/>
  <c r="U1401"/>
  <c r="U1391"/>
  <c r="T1590"/>
  <c r="T1574"/>
  <c r="T1566"/>
  <c r="T1558"/>
  <c r="T1532"/>
  <c r="T1494"/>
  <c r="U1368"/>
  <c r="T1369"/>
  <c r="U1849"/>
  <c r="T1727"/>
  <c r="U1623"/>
  <c r="U1410"/>
  <c r="U1746"/>
  <c r="U1655"/>
  <c r="U1535"/>
  <c r="U1444"/>
  <c r="T1840"/>
  <c r="T1782"/>
  <c r="U1756"/>
  <c r="U1740"/>
  <c r="T1771"/>
  <c r="T1711"/>
  <c r="U1687"/>
  <c r="U1661"/>
  <c r="T1631"/>
  <c r="U1604"/>
  <c r="U1384"/>
  <c r="T1573"/>
  <c r="T1543"/>
  <c r="U1517"/>
  <c r="U1463"/>
  <c r="U1455"/>
  <c r="U1447"/>
  <c r="U1415"/>
  <c r="T1598"/>
  <c r="T1550"/>
  <c r="T1518"/>
  <c r="T1482"/>
  <c r="T1452"/>
  <c r="T1418"/>
  <c r="T1388"/>
  <c r="U1376"/>
  <c r="U1352"/>
  <c r="T1361"/>
  <c r="U1783"/>
  <c r="T1693"/>
  <c r="U1637"/>
  <c r="U1551"/>
  <c r="U1487"/>
  <c r="U1460"/>
  <c r="U1396"/>
  <c r="U1717"/>
  <c r="U1669"/>
  <c r="U1607"/>
  <c r="U1581"/>
  <c r="U1426"/>
  <c r="T1751"/>
  <c r="T1723"/>
  <c r="T1697"/>
  <c r="T1673"/>
  <c r="U1647"/>
  <c r="U1615"/>
  <c r="T1591"/>
  <c r="T1557"/>
  <c r="T1527"/>
  <c r="U1501"/>
  <c r="T1466"/>
  <c r="T1436"/>
  <c r="T1402"/>
  <c r="T1844"/>
  <c r="U1832"/>
  <c r="T1786"/>
  <c r="U1774"/>
  <c r="U1758"/>
  <c r="T1734"/>
  <c r="T1841"/>
  <c r="T1833"/>
  <c r="U1791"/>
  <c r="U1743"/>
  <c r="U1735"/>
  <c r="T1725"/>
  <c r="T1713"/>
  <c r="T1701"/>
  <c r="U1689"/>
  <c r="T1677"/>
  <c r="T1663"/>
  <c r="T1651"/>
  <c r="T1633"/>
  <c r="U1617"/>
  <c r="T1674"/>
  <c r="U1597"/>
  <c r="U1583"/>
  <c r="U1567"/>
  <c r="T1553"/>
  <c r="T1541"/>
  <c r="T1525"/>
  <c r="T1511"/>
  <c r="U1495"/>
  <c r="T1484"/>
  <c r="T1468"/>
  <c r="U1458"/>
  <c r="U1442"/>
  <c r="U1428"/>
  <c r="U1412"/>
  <c r="U1400"/>
  <c r="T1374"/>
  <c r="U1362"/>
  <c r="U1363"/>
  <c r="U1836"/>
  <c r="U1778"/>
  <c r="T1837"/>
  <c r="U1739"/>
  <c r="T1585"/>
  <c r="U1432"/>
  <c r="U1848"/>
  <c r="U1790"/>
  <c r="T1766"/>
  <c r="T1754"/>
  <c r="U1742"/>
  <c r="T1775"/>
  <c r="T1767"/>
  <c r="T1759"/>
  <c r="U1719"/>
  <c r="T1709"/>
  <c r="T1695"/>
  <c r="U1685"/>
  <c r="T1671"/>
  <c r="U1657"/>
  <c r="T1639"/>
  <c r="U1629"/>
  <c r="T1609"/>
  <c r="U1379"/>
  <c r="T1589"/>
  <c r="T1575"/>
  <c r="T1559"/>
  <c r="U1549"/>
  <c r="U1533"/>
  <c r="U1519"/>
  <c r="U1503"/>
  <c r="T1386"/>
  <c r="T1496"/>
  <c r="U1476"/>
  <c r="U1464"/>
  <c r="T1450"/>
  <c r="T1434"/>
  <c r="T1420"/>
  <c r="T1404"/>
  <c r="U1394"/>
  <c r="U1370"/>
  <c r="T1354"/>
  <c r="U1371"/>
  <c r="T1355"/>
  <c r="T1852"/>
  <c r="U1824"/>
  <c r="T1762"/>
  <c r="U1747"/>
  <c r="U1729"/>
  <c r="T1715"/>
  <c r="U1705"/>
  <c r="U1681"/>
  <c r="U1665"/>
  <c r="U1653"/>
  <c r="U1641"/>
  <c r="T1635"/>
  <c r="U1613"/>
  <c r="T1690"/>
  <c r="T1626"/>
  <c r="U1381"/>
  <c r="U1593"/>
  <c r="U1561"/>
  <c r="U1529"/>
  <c r="T1485"/>
  <c r="U1429"/>
  <c r="T1421"/>
  <c r="U1600"/>
  <c r="T1594"/>
  <c r="U1536"/>
  <c r="T1530"/>
  <c r="T1470"/>
  <c r="T1438"/>
  <c r="T1406"/>
  <c r="T1826"/>
  <c r="T1770"/>
  <c r="T1738"/>
  <c r="U1845"/>
  <c r="U1779"/>
  <c r="U1721"/>
  <c r="T1691"/>
  <c r="U1649"/>
  <c r="U1625"/>
  <c r="T1619"/>
  <c r="T1601"/>
  <c r="T1569"/>
  <c r="T1537"/>
  <c r="T1505"/>
  <c r="U1480"/>
  <c r="U1448"/>
  <c r="U1416"/>
  <c r="T1359"/>
  <c r="U1351"/>
  <c r="U1731"/>
  <c r="T1763"/>
  <c r="T1683"/>
  <c r="T1667"/>
  <c r="U1645"/>
  <c r="U1621"/>
  <c r="U1378"/>
  <c r="U1577"/>
  <c r="U1545"/>
  <c r="U1513"/>
  <c r="U1492"/>
  <c r="T1454"/>
  <c r="T1422"/>
  <c r="T1390"/>
  <c r="T1366"/>
  <c r="T1367"/>
  <c r="U1486"/>
  <c r="X36" i="22"/>
  <c r="X37" s="1"/>
  <c r="V36"/>
  <c r="V37" s="1"/>
  <c r="T1595" i="7"/>
  <c r="U1595"/>
  <c r="T1587"/>
  <c r="U1587"/>
  <c r="T1579"/>
  <c r="U1579"/>
  <c r="T1571"/>
  <c r="U1571"/>
  <c r="T1563"/>
  <c r="U1563"/>
  <c r="T1555"/>
  <c r="U1555"/>
  <c r="T1547"/>
  <c r="U1547"/>
  <c r="T1539"/>
  <c r="U1539"/>
  <c r="T1531"/>
  <c r="U1531"/>
  <c r="T1523"/>
  <c r="U1523"/>
  <c r="T1515"/>
  <c r="U1515"/>
  <c r="T1507"/>
  <c r="U1507"/>
  <c r="T1499"/>
  <c r="U1499"/>
  <c r="T1491"/>
  <c r="U1491"/>
  <c r="T1382"/>
  <c r="U1382"/>
  <c r="T1383"/>
  <c r="U1383"/>
  <c r="U1842"/>
  <c r="U1776"/>
  <c r="U1760"/>
  <c r="U1744"/>
  <c r="U1851"/>
  <c r="T1825"/>
  <c r="U1785"/>
  <c r="U1753"/>
  <c r="U1714"/>
  <c r="U1698"/>
  <c r="U1682"/>
  <c r="U1666"/>
  <c r="U1650"/>
  <c r="U1634"/>
  <c r="U1618"/>
  <c r="U1497"/>
  <c r="U1469"/>
  <c r="U1437"/>
  <c r="U1405"/>
  <c r="T1602"/>
  <c r="U1576"/>
  <c r="T1570"/>
  <c r="U1544"/>
  <c r="T1538"/>
  <c r="U1512"/>
  <c r="T1506"/>
  <c r="T1486"/>
  <c r="T1728"/>
  <c r="U1728"/>
  <c r="T1720"/>
  <c r="U1720"/>
  <c r="T1712"/>
  <c r="U1712"/>
  <c r="T1704"/>
  <c r="U1704"/>
  <c r="T1696"/>
  <c r="U1696"/>
  <c r="T1688"/>
  <c r="U1688"/>
  <c r="T1680"/>
  <c r="U1680"/>
  <c r="T1672"/>
  <c r="U1672"/>
  <c r="T1664"/>
  <c r="U1664"/>
  <c r="T1656"/>
  <c r="U1656"/>
  <c r="T1648"/>
  <c r="U1648"/>
  <c r="T1640"/>
  <c r="U1640"/>
  <c r="T1632"/>
  <c r="U1632"/>
  <c r="T1624"/>
  <c r="U1624"/>
  <c r="T1616"/>
  <c r="U1616"/>
  <c r="T1608"/>
  <c r="U1608"/>
  <c r="T1730"/>
  <c r="U1730"/>
  <c r="U1373"/>
  <c r="T1373"/>
  <c r="U1365"/>
  <c r="T1365"/>
  <c r="U1357"/>
  <c r="T1357"/>
  <c r="T1483"/>
  <c r="U1483"/>
  <c r="T1475"/>
  <c r="U1475"/>
  <c r="T1467"/>
  <c r="U1467"/>
  <c r="T1459"/>
  <c r="U1459"/>
  <c r="T1451"/>
  <c r="U1451"/>
  <c r="T1443"/>
  <c r="U1443"/>
  <c r="T1435"/>
  <c r="U1435"/>
  <c r="T1427"/>
  <c r="U1427"/>
  <c r="T1419"/>
  <c r="U1419"/>
  <c r="T1411"/>
  <c r="U1411"/>
  <c r="T1403"/>
  <c r="U1403"/>
  <c r="T1395"/>
  <c r="U1395"/>
  <c r="T1387"/>
  <c r="U1387"/>
  <c r="T1605"/>
  <c r="U1605"/>
  <c r="T1853"/>
  <c r="U1843"/>
  <c r="T1787"/>
  <c r="U1777"/>
  <c r="T1755"/>
  <c r="U1745"/>
  <c r="T1707"/>
  <c r="T1675"/>
  <c r="T1659"/>
  <c r="T1643"/>
  <c r="T1627"/>
  <c r="T1611"/>
  <c r="U1477"/>
  <c r="U1445"/>
  <c r="U1413"/>
  <c r="U1584"/>
  <c r="T1578"/>
  <c r="U1552"/>
  <c r="T1546"/>
  <c r="U1520"/>
  <c r="T1514"/>
  <c r="U1488"/>
  <c r="U1472"/>
  <c r="U1456"/>
  <c r="U1440"/>
  <c r="U1424"/>
  <c r="U1408"/>
  <c r="U1392"/>
  <c r="T1349"/>
  <c r="U1356"/>
  <c r="T1350"/>
  <c r="T1375"/>
  <c r="U1850"/>
  <c r="U1834"/>
  <c r="U1784"/>
  <c r="U1768"/>
  <c r="U1752"/>
  <c r="U1736"/>
  <c r="U1835"/>
  <c r="U1769"/>
  <c r="U1737"/>
  <c r="T1699"/>
  <c r="U1380"/>
  <c r="U1592"/>
  <c r="T1586"/>
  <c r="U1560"/>
  <c r="T1554"/>
  <c r="U1528"/>
  <c r="T1522"/>
  <c r="T1490"/>
  <c r="T1478"/>
  <c r="T1462"/>
  <c r="T1446"/>
  <c r="T1430"/>
  <c r="T1414"/>
  <c r="T1398"/>
  <c r="U1364"/>
  <c r="T1358"/>
  <c r="Y36" i="22"/>
  <c r="Y37" s="1"/>
  <c r="O36"/>
  <c r="O37" s="1"/>
  <c r="P36"/>
  <c r="P37" s="1"/>
  <c r="H31"/>
  <c r="R36"/>
  <c r="R37" s="1"/>
  <c r="U36"/>
  <c r="U37" s="1"/>
  <c r="H33"/>
  <c r="AB36"/>
  <c r="AB37" s="1"/>
  <c r="H32"/>
  <c r="AM36"/>
  <c r="AM37" s="1"/>
  <c r="H28"/>
  <c r="T1732" i="7"/>
  <c r="U1606"/>
  <c r="Q36" i="22"/>
  <c r="Q37" s="1"/>
  <c r="F36"/>
  <c r="W36"/>
  <c r="W37" s="1"/>
  <c r="S36"/>
  <c r="S37" s="1"/>
  <c r="H30"/>
  <c r="H34"/>
  <c r="D36"/>
  <c r="H27"/>
  <c r="I36"/>
  <c r="I37" s="1"/>
  <c r="U1346" i="7"/>
  <c r="T1346"/>
  <c r="U1342"/>
  <c r="T1342"/>
  <c r="U1338"/>
  <c r="T1338"/>
  <c r="U1334"/>
  <c r="T1334"/>
  <c r="U1330"/>
  <c r="T1330"/>
  <c r="U1326"/>
  <c r="T1326"/>
  <c r="U1322"/>
  <c r="T1322"/>
  <c r="U1318"/>
  <c r="T1318"/>
  <c r="U1314"/>
  <c r="T1314"/>
  <c r="U1310"/>
  <c r="T1310"/>
  <c r="U1306"/>
  <c r="T1306"/>
  <c r="U1302"/>
  <c r="T1302"/>
  <c r="U1298"/>
  <c r="T1298"/>
  <c r="U1294"/>
  <c r="T1294"/>
  <c r="U1290"/>
  <c r="T1290"/>
  <c r="U1286"/>
  <c r="T1286"/>
  <c r="U1282"/>
  <c r="T1282"/>
  <c r="U1278"/>
  <c r="T1278"/>
  <c r="U1274"/>
  <c r="T1274"/>
  <c r="U1270"/>
  <c r="T1270"/>
  <c r="J86" i="10" s="1"/>
  <c r="U1266" i="7"/>
  <c r="T1266"/>
  <c r="U1262"/>
  <c r="T1262"/>
  <c r="U1258"/>
  <c r="T1258"/>
  <c r="U1254"/>
  <c r="T1254"/>
  <c r="U1250"/>
  <c r="T1250"/>
  <c r="U1246"/>
  <c r="T1246"/>
  <c r="U1242"/>
  <c r="T1242"/>
  <c r="U1238"/>
  <c r="T1238"/>
  <c r="U1234"/>
  <c r="T1234"/>
  <c r="U1230"/>
  <c r="T1230"/>
  <c r="U1226"/>
  <c r="T1226"/>
  <c r="U1222"/>
  <c r="T1222"/>
  <c r="U1218"/>
  <c r="T1218"/>
  <c r="U1214"/>
  <c r="T1214"/>
  <c r="U1210"/>
  <c r="T1210"/>
  <c r="U1206"/>
  <c r="T1206"/>
  <c r="J85" i="10" s="1"/>
  <c r="U1202" i="7"/>
  <c r="T1202"/>
  <c r="U1198"/>
  <c r="T1198"/>
  <c r="U1194"/>
  <c r="T1194"/>
  <c r="U1347"/>
  <c r="T1347"/>
  <c r="U1343"/>
  <c r="T1343"/>
  <c r="U1339"/>
  <c r="T1339"/>
  <c r="U1335"/>
  <c r="T1335"/>
  <c r="U1331"/>
  <c r="T1331"/>
  <c r="U1327"/>
  <c r="T1327"/>
  <c r="U1323"/>
  <c r="T1323"/>
  <c r="U1319"/>
  <c r="T1319"/>
  <c r="U1315"/>
  <c r="T1315"/>
  <c r="U1311"/>
  <c r="T1311"/>
  <c r="U1307"/>
  <c r="T1307"/>
  <c r="U1303"/>
  <c r="T1303"/>
  <c r="U1299"/>
  <c r="T1299"/>
  <c r="U1295"/>
  <c r="T1295"/>
  <c r="U1291"/>
  <c r="T1291"/>
  <c r="U1287"/>
  <c r="T1287"/>
  <c r="U1283"/>
  <c r="T1283"/>
  <c r="U1279"/>
  <c r="T1279"/>
  <c r="U1275"/>
  <c r="T1275"/>
  <c r="U1271"/>
  <c r="T1271"/>
  <c r="U1267"/>
  <c r="T1267"/>
  <c r="U1263"/>
  <c r="T1263"/>
  <c r="U1259"/>
  <c r="T1259"/>
  <c r="U1255"/>
  <c r="T1255"/>
  <c r="U1251"/>
  <c r="T1251"/>
  <c r="U1247"/>
  <c r="T1247"/>
  <c r="U1243"/>
  <c r="T1243"/>
  <c r="U1239"/>
  <c r="T1239"/>
  <c r="U1235"/>
  <c r="T1235"/>
  <c r="U1231"/>
  <c r="T1231"/>
  <c r="U1227"/>
  <c r="T1227"/>
  <c r="U1223"/>
  <c r="T1223"/>
  <c r="U1219"/>
  <c r="T1219"/>
  <c r="U1215"/>
  <c r="T1215"/>
  <c r="U1211"/>
  <c r="T1211"/>
  <c r="U1207"/>
  <c r="T1207"/>
  <c r="U1203"/>
  <c r="T1203"/>
  <c r="U1199"/>
  <c r="T1199"/>
  <c r="U1195"/>
  <c r="T1195"/>
  <c r="U1191"/>
  <c r="T1191"/>
  <c r="U1189"/>
  <c r="T1189"/>
  <c r="U1187"/>
  <c r="T1187"/>
  <c r="U1185"/>
  <c r="T1185"/>
  <c r="U1183"/>
  <c r="T1183"/>
  <c r="U1181"/>
  <c r="T1181"/>
  <c r="U1179"/>
  <c r="T1179"/>
  <c r="U1177"/>
  <c r="T1177"/>
  <c r="U1175"/>
  <c r="T1175"/>
  <c r="U1173"/>
  <c r="T1173"/>
  <c r="U1171"/>
  <c r="T1171"/>
  <c r="U1169"/>
  <c r="T1169"/>
  <c r="U1167"/>
  <c r="T1167"/>
  <c r="U1165"/>
  <c r="T1165"/>
  <c r="U1163"/>
  <c r="T1163"/>
  <c r="U1161"/>
  <c r="T1161"/>
  <c r="U1159"/>
  <c r="T1159"/>
  <c r="U1157"/>
  <c r="T1157"/>
  <c r="U1155"/>
  <c r="T1155"/>
  <c r="U1153"/>
  <c r="T1153"/>
  <c r="U1151"/>
  <c r="T1151"/>
  <c r="U1149"/>
  <c r="T1149"/>
  <c r="U1147"/>
  <c r="T1147"/>
  <c r="U1145"/>
  <c r="T1145"/>
  <c r="U1143"/>
  <c r="T1143"/>
  <c r="U1141"/>
  <c r="T1141"/>
  <c r="U1139"/>
  <c r="T1139"/>
  <c r="U1137"/>
  <c r="T1137"/>
  <c r="U1135"/>
  <c r="T1135"/>
  <c r="U1133"/>
  <c r="T1133"/>
  <c r="U1131"/>
  <c r="T1131"/>
  <c r="U1129"/>
  <c r="T1129"/>
  <c r="U1127"/>
  <c r="T1127"/>
  <c r="U1125"/>
  <c r="T1125"/>
  <c r="U1123"/>
  <c r="T1123"/>
  <c r="U1121"/>
  <c r="T1121"/>
  <c r="U1119"/>
  <c r="T1119"/>
  <c r="J88" i="10" s="1"/>
  <c r="U1117" i="7"/>
  <c r="T1117"/>
  <c r="U1115"/>
  <c r="T1115"/>
  <c r="U1113"/>
  <c r="T1113"/>
  <c r="U1111"/>
  <c r="T1111"/>
  <c r="U1109"/>
  <c r="T1109"/>
  <c r="U1107"/>
  <c r="T1107"/>
  <c r="U1105"/>
  <c r="T1105"/>
  <c r="U1103"/>
  <c r="T1103"/>
  <c r="U1101"/>
  <c r="T1101"/>
  <c r="U1099"/>
  <c r="T1099"/>
  <c r="U1097"/>
  <c r="T1097"/>
  <c r="U1095"/>
  <c r="T1095"/>
  <c r="U1093"/>
  <c r="T1093"/>
  <c r="U1091"/>
  <c r="T1091"/>
  <c r="U1089"/>
  <c r="T1089"/>
  <c r="U1087"/>
  <c r="T1087"/>
  <c r="U1085"/>
  <c r="T1085"/>
  <c r="U1083"/>
  <c r="T1083"/>
  <c r="U1081"/>
  <c r="T1081"/>
  <c r="U1079"/>
  <c r="T1079"/>
  <c r="U1077"/>
  <c r="T1077"/>
  <c r="U1075"/>
  <c r="T1075"/>
  <c r="U1073"/>
  <c r="T1073"/>
  <c r="U1071"/>
  <c r="T1071"/>
  <c r="U1069"/>
  <c r="T1069"/>
  <c r="U1067"/>
  <c r="T1067"/>
  <c r="U1065"/>
  <c r="T1065"/>
  <c r="U1063"/>
  <c r="T1063"/>
  <c r="U1061"/>
  <c r="T1061"/>
  <c r="U1059"/>
  <c r="T1059"/>
  <c r="U1057"/>
  <c r="T1057"/>
  <c r="U1055"/>
  <c r="T1055"/>
  <c r="U1053"/>
  <c r="T1053"/>
  <c r="U1051"/>
  <c r="T1051"/>
  <c r="U1049"/>
  <c r="T1049"/>
  <c r="U1047"/>
  <c r="T1047"/>
  <c r="U1045"/>
  <c r="T1045"/>
  <c r="U1043"/>
  <c r="T1043"/>
  <c r="U1041"/>
  <c r="T1041"/>
  <c r="U1039"/>
  <c r="T1039"/>
  <c r="U1037"/>
  <c r="T1037"/>
  <c r="U1035"/>
  <c r="T1035"/>
  <c r="U1033"/>
  <c r="T1033"/>
  <c r="U1031"/>
  <c r="T1031"/>
  <c r="U1029"/>
  <c r="T1029"/>
  <c r="U1027"/>
  <c r="T1027"/>
  <c r="U1025"/>
  <c r="T1025"/>
  <c r="U1023"/>
  <c r="T1023"/>
  <c r="U1021"/>
  <c r="T1021"/>
  <c r="U1019"/>
  <c r="T1019"/>
  <c r="U1017"/>
  <c r="T1017"/>
  <c r="U1015"/>
  <c r="T1015"/>
  <c r="U1013"/>
  <c r="T1013"/>
  <c r="U1011"/>
  <c r="T1011"/>
  <c r="U1009"/>
  <c r="T1009"/>
  <c r="U1007"/>
  <c r="T1007"/>
  <c r="U1005"/>
  <c r="T1005"/>
  <c r="U1003"/>
  <c r="T1003"/>
  <c r="U1001"/>
  <c r="T1001"/>
  <c r="U999"/>
  <c r="T999"/>
  <c r="U997"/>
  <c r="T997"/>
  <c r="U995"/>
  <c r="T995"/>
  <c r="U993"/>
  <c r="T993"/>
  <c r="U991"/>
  <c r="T991"/>
  <c r="U989"/>
  <c r="T989"/>
  <c r="U987"/>
  <c r="T987"/>
  <c r="U985"/>
  <c r="T985"/>
  <c r="U983"/>
  <c r="T983"/>
  <c r="U981"/>
  <c r="T981"/>
  <c r="U979"/>
  <c r="T979"/>
  <c r="U976"/>
  <c r="T976"/>
  <c r="U972"/>
  <c r="T972"/>
  <c r="U968"/>
  <c r="T968"/>
  <c r="U964"/>
  <c r="T964"/>
  <c r="U960"/>
  <c r="T960"/>
  <c r="U956"/>
  <c r="T956"/>
  <c r="U952"/>
  <c r="T952"/>
  <c r="U948"/>
  <c r="T948"/>
  <c r="U944"/>
  <c r="T944"/>
  <c r="U940"/>
  <c r="T940"/>
  <c r="U936"/>
  <c r="T936"/>
  <c r="U932"/>
  <c r="T932"/>
  <c r="U928"/>
  <c r="T928"/>
  <c r="U924"/>
  <c r="T924"/>
  <c r="U920"/>
  <c r="T920"/>
  <c r="U916"/>
  <c r="T916"/>
  <c r="U912"/>
  <c r="T912"/>
  <c r="U908"/>
  <c r="T908"/>
  <c r="U904"/>
  <c r="T904"/>
  <c r="U977"/>
  <c r="T977"/>
  <c r="U973"/>
  <c r="T973"/>
  <c r="U969"/>
  <c r="T969"/>
  <c r="U965"/>
  <c r="T965"/>
  <c r="U961"/>
  <c r="T961"/>
  <c r="U957"/>
  <c r="T957"/>
  <c r="U953"/>
  <c r="T953"/>
  <c r="U949"/>
  <c r="T949"/>
  <c r="U945"/>
  <c r="T945"/>
  <c r="U941"/>
  <c r="T941"/>
  <c r="U937"/>
  <c r="T937"/>
  <c r="U933"/>
  <c r="T933"/>
  <c r="U929"/>
  <c r="T929"/>
  <c r="U925"/>
  <c r="T925"/>
  <c r="U921"/>
  <c r="T921"/>
  <c r="U917"/>
  <c r="T917"/>
  <c r="U913"/>
  <c r="T913"/>
  <c r="U909"/>
  <c r="T909"/>
  <c r="U905"/>
  <c r="T905"/>
  <c r="U744"/>
  <c r="T744"/>
  <c r="U740"/>
  <c r="T740"/>
  <c r="U736"/>
  <c r="T736"/>
  <c r="U732"/>
  <c r="T732"/>
  <c r="U728"/>
  <c r="T728"/>
  <c r="U724"/>
  <c r="T724"/>
  <c r="U720"/>
  <c r="T720"/>
  <c r="U716"/>
  <c r="T716"/>
  <c r="U712"/>
  <c r="T712"/>
  <c r="U708"/>
  <c r="T708"/>
  <c r="U704"/>
  <c r="T704"/>
  <c r="U700"/>
  <c r="T700"/>
  <c r="U696"/>
  <c r="T696"/>
  <c r="U692"/>
  <c r="T692"/>
  <c r="U688"/>
  <c r="T688"/>
  <c r="U684"/>
  <c r="T684"/>
  <c r="U680"/>
  <c r="T680"/>
  <c r="U676"/>
  <c r="T676"/>
  <c r="U672"/>
  <c r="T672"/>
  <c r="U668"/>
  <c r="T668"/>
  <c r="U664"/>
  <c r="T664"/>
  <c r="U660"/>
  <c r="T660"/>
  <c r="U656"/>
  <c r="T656"/>
  <c r="U652"/>
  <c r="T652"/>
  <c r="U648"/>
  <c r="T648"/>
  <c r="U644"/>
  <c r="T644"/>
  <c r="U640"/>
  <c r="T640"/>
  <c r="U636"/>
  <c r="T636"/>
  <c r="U632"/>
  <c r="T632"/>
  <c r="U628"/>
  <c r="T628"/>
  <c r="U624"/>
  <c r="T624"/>
  <c r="U620"/>
  <c r="T620"/>
  <c r="U616"/>
  <c r="T616"/>
  <c r="U612"/>
  <c r="T612"/>
  <c r="U608"/>
  <c r="T608"/>
  <c r="U604"/>
  <c r="T604"/>
  <c r="U600"/>
  <c r="T600"/>
  <c r="U596"/>
  <c r="T596"/>
  <c r="U592"/>
  <c r="T592"/>
  <c r="U588"/>
  <c r="T588"/>
  <c r="U453"/>
  <c r="T453"/>
  <c r="U449"/>
  <c r="T449"/>
  <c r="U445"/>
  <c r="T445"/>
  <c r="U440"/>
  <c r="T440"/>
  <c r="U436"/>
  <c r="T436"/>
  <c r="U432"/>
  <c r="T432"/>
  <c r="U428"/>
  <c r="T428"/>
  <c r="U414"/>
  <c r="T414"/>
  <c r="U410"/>
  <c r="T410"/>
  <c r="U406"/>
  <c r="T406"/>
  <c r="U402"/>
  <c r="T402"/>
  <c r="U398"/>
  <c r="T398"/>
  <c r="U394"/>
  <c r="T394"/>
  <c r="U390"/>
  <c r="T390"/>
  <c r="U386"/>
  <c r="T386"/>
  <c r="U382"/>
  <c r="T382"/>
  <c r="U378"/>
  <c r="T378"/>
  <c r="U374"/>
  <c r="T374"/>
  <c r="U370"/>
  <c r="T370"/>
  <c r="U366"/>
  <c r="T366"/>
  <c r="U362"/>
  <c r="T362"/>
  <c r="U358"/>
  <c r="T358"/>
  <c r="U354"/>
  <c r="T354"/>
  <c r="U350"/>
  <c r="T350"/>
  <c r="U346"/>
  <c r="T346"/>
  <c r="U342"/>
  <c r="T342"/>
  <c r="U338"/>
  <c r="T338"/>
  <c r="U334"/>
  <c r="T334"/>
  <c r="U330"/>
  <c r="T330"/>
  <c r="U326"/>
  <c r="T326"/>
  <c r="U322"/>
  <c r="T322"/>
  <c r="U318"/>
  <c r="T318"/>
  <c r="U314"/>
  <c r="T314"/>
  <c r="U310"/>
  <c r="T310"/>
  <c r="U743"/>
  <c r="T743"/>
  <c r="U739"/>
  <c r="T739"/>
  <c r="U735"/>
  <c r="T735"/>
  <c r="U731"/>
  <c r="T731"/>
  <c r="U727"/>
  <c r="T727"/>
  <c r="U723"/>
  <c r="T723"/>
  <c r="U719"/>
  <c r="T719"/>
  <c r="U715"/>
  <c r="T715"/>
  <c r="U711"/>
  <c r="T711"/>
  <c r="U707"/>
  <c r="T707"/>
  <c r="U703"/>
  <c r="T703"/>
  <c r="U699"/>
  <c r="T699"/>
  <c r="U695"/>
  <c r="T695"/>
  <c r="U691"/>
  <c r="T691"/>
  <c r="U687"/>
  <c r="T687"/>
  <c r="U683"/>
  <c r="T683"/>
  <c r="U679"/>
  <c r="T679"/>
  <c r="U675"/>
  <c r="T675"/>
  <c r="U671"/>
  <c r="T671"/>
  <c r="U667"/>
  <c r="T667"/>
  <c r="U663"/>
  <c r="T663"/>
  <c r="U659"/>
  <c r="T659"/>
  <c r="U655"/>
  <c r="T655"/>
  <c r="U651"/>
  <c r="T651"/>
  <c r="J89" i="10" s="1"/>
  <c r="U647" i="7"/>
  <c r="T647"/>
  <c r="U643"/>
  <c r="T643"/>
  <c r="U639"/>
  <c r="T639"/>
  <c r="U635"/>
  <c r="T635"/>
  <c r="U631"/>
  <c r="T631"/>
  <c r="U627"/>
  <c r="T627"/>
  <c r="U623"/>
  <c r="T623"/>
  <c r="U619"/>
  <c r="T619"/>
  <c r="U615"/>
  <c r="T615"/>
  <c r="U611"/>
  <c r="T611"/>
  <c r="U607"/>
  <c r="T607"/>
  <c r="U603"/>
  <c r="T603"/>
  <c r="U599"/>
  <c r="T599"/>
  <c r="U595"/>
  <c r="T595"/>
  <c r="U591"/>
  <c r="T591"/>
  <c r="U587"/>
  <c r="T587"/>
  <c r="U584"/>
  <c r="T584"/>
  <c r="U582"/>
  <c r="T582"/>
  <c r="U1857"/>
  <c r="U1855"/>
  <c r="U1829"/>
  <c r="U1827"/>
  <c r="U1821"/>
  <c r="U1819"/>
  <c r="U1817"/>
  <c r="U1815"/>
  <c r="U1813"/>
  <c r="U1811"/>
  <c r="U1809"/>
  <c r="U1807"/>
  <c r="U1805"/>
  <c r="U1803"/>
  <c r="U1801"/>
  <c r="U1799"/>
  <c r="U1797"/>
  <c r="U1795"/>
  <c r="U1793"/>
  <c r="U1856"/>
  <c r="U1854"/>
  <c r="U1828"/>
  <c r="U1822"/>
  <c r="U1820"/>
  <c r="U1818"/>
  <c r="U1816"/>
  <c r="U1814"/>
  <c r="U1812"/>
  <c r="U1810"/>
  <c r="U1808"/>
  <c r="U1806"/>
  <c r="U1804"/>
  <c r="U1802"/>
  <c r="U1800"/>
  <c r="U1798"/>
  <c r="U1796"/>
  <c r="U1794"/>
  <c r="U1792"/>
  <c r="T901"/>
  <c r="T899"/>
  <c r="T897"/>
  <c r="T895"/>
  <c r="T893"/>
  <c r="T891"/>
  <c r="T889"/>
  <c r="T887"/>
  <c r="T885"/>
  <c r="T883"/>
  <c r="T881"/>
  <c r="T879"/>
  <c r="T877"/>
  <c r="T875"/>
  <c r="T873"/>
  <c r="T871"/>
  <c r="T869"/>
  <c r="T867"/>
  <c r="T865"/>
  <c r="T863"/>
  <c r="T861"/>
  <c r="T859"/>
  <c r="T857"/>
  <c r="T855"/>
  <c r="T853"/>
  <c r="T851"/>
  <c r="T849"/>
  <c r="T847"/>
  <c r="T845"/>
  <c r="T843"/>
  <c r="T841"/>
  <c r="T839"/>
  <c r="T837"/>
  <c r="T835"/>
  <c r="T833"/>
  <c r="T831"/>
  <c r="T829"/>
  <c r="T827"/>
  <c r="T825"/>
  <c r="T823"/>
  <c r="T821"/>
  <c r="T819"/>
  <c r="T817"/>
  <c r="T815"/>
  <c r="T813"/>
  <c r="T811"/>
  <c r="T809"/>
  <c r="T807"/>
  <c r="T805"/>
  <c r="T803"/>
  <c r="T801"/>
  <c r="T799"/>
  <c r="T797"/>
  <c r="T795"/>
  <c r="T793"/>
  <c r="T791"/>
  <c r="T789"/>
  <c r="T787"/>
  <c r="T785"/>
  <c r="T783"/>
  <c r="T781"/>
  <c r="T779"/>
  <c r="T777"/>
  <c r="T775"/>
  <c r="T773"/>
  <c r="T771"/>
  <c r="T769"/>
  <c r="T767"/>
  <c r="T765"/>
  <c r="T763"/>
  <c r="T761"/>
  <c r="T759"/>
  <c r="T757"/>
  <c r="T755"/>
  <c r="T753"/>
  <c r="T751"/>
  <c r="T749"/>
  <c r="T747"/>
  <c r="U1348"/>
  <c r="T1348"/>
  <c r="U1344"/>
  <c r="T1344"/>
  <c r="U1340"/>
  <c r="T1340"/>
  <c r="U1336"/>
  <c r="T1336"/>
  <c r="U1332"/>
  <c r="T1332"/>
  <c r="U1328"/>
  <c r="T1328"/>
  <c r="U1324"/>
  <c r="T1324"/>
  <c r="U1320"/>
  <c r="T1320"/>
  <c r="U1316"/>
  <c r="T1316"/>
  <c r="U1312"/>
  <c r="T1312"/>
  <c r="U1308"/>
  <c r="T1308"/>
  <c r="U1304"/>
  <c r="T1304"/>
  <c r="U1300"/>
  <c r="T1300"/>
  <c r="U1296"/>
  <c r="T1296"/>
  <c r="U1292"/>
  <c r="T1292"/>
  <c r="U1288"/>
  <c r="T1288"/>
  <c r="U1284"/>
  <c r="T1284"/>
  <c r="U1280"/>
  <c r="T1280"/>
  <c r="U1276"/>
  <c r="T1276"/>
  <c r="U1272"/>
  <c r="T1272"/>
  <c r="U1268"/>
  <c r="T1268"/>
  <c r="U1264"/>
  <c r="T1264"/>
  <c r="U1260"/>
  <c r="T1260"/>
  <c r="U1256"/>
  <c r="T1256"/>
  <c r="U1252"/>
  <c r="T1252"/>
  <c r="U1248"/>
  <c r="T1248"/>
  <c r="U1244"/>
  <c r="T1244"/>
  <c r="U1240"/>
  <c r="T1240"/>
  <c r="U1236"/>
  <c r="T1236"/>
  <c r="U1232"/>
  <c r="T1232"/>
  <c r="U1228"/>
  <c r="T1228"/>
  <c r="U1224"/>
  <c r="T1224"/>
  <c r="U1220"/>
  <c r="T1220"/>
  <c r="U1216"/>
  <c r="T1216"/>
  <c r="U1212"/>
  <c r="T1212"/>
  <c r="U1208"/>
  <c r="T1208"/>
  <c r="U1204"/>
  <c r="T1204"/>
  <c r="U1200"/>
  <c r="T1200"/>
  <c r="U1196"/>
  <c r="T1196"/>
  <c r="U1192"/>
  <c r="T1192"/>
  <c r="U1345"/>
  <c r="T1345"/>
  <c r="U1341"/>
  <c r="T1341"/>
  <c r="U1337"/>
  <c r="T1337"/>
  <c r="U1333"/>
  <c r="T1333"/>
  <c r="U1329"/>
  <c r="T1329"/>
  <c r="U1325"/>
  <c r="T1325"/>
  <c r="U1321"/>
  <c r="T1321"/>
  <c r="U1317"/>
  <c r="T1317"/>
  <c r="U1313"/>
  <c r="T1313"/>
  <c r="U1309"/>
  <c r="T1309"/>
  <c r="U1305"/>
  <c r="T1305"/>
  <c r="U1301"/>
  <c r="T1301"/>
  <c r="U1297"/>
  <c r="T1297"/>
  <c r="U1293"/>
  <c r="T1293"/>
  <c r="U1289"/>
  <c r="T1289"/>
  <c r="U1285"/>
  <c r="T1285"/>
  <c r="U1281"/>
  <c r="T1281"/>
  <c r="U1277"/>
  <c r="T1277"/>
  <c r="U1273"/>
  <c r="T1273"/>
  <c r="U1269"/>
  <c r="T1269"/>
  <c r="U1265"/>
  <c r="T1265"/>
  <c r="U1261"/>
  <c r="T1261"/>
  <c r="U1257"/>
  <c r="T1257"/>
  <c r="U1253"/>
  <c r="T1253"/>
  <c r="U1249"/>
  <c r="T1249"/>
  <c r="U1245"/>
  <c r="T1245"/>
  <c r="U1241"/>
  <c r="T1241"/>
  <c r="U1237"/>
  <c r="T1237"/>
  <c r="U1233"/>
  <c r="T1233"/>
  <c r="U1229"/>
  <c r="T1229"/>
  <c r="U1225"/>
  <c r="T1225"/>
  <c r="U1221"/>
  <c r="T1221"/>
  <c r="U1217"/>
  <c r="T1217"/>
  <c r="U1213"/>
  <c r="T1213"/>
  <c r="U1209"/>
  <c r="T1209"/>
  <c r="U1205"/>
  <c r="T1205"/>
  <c r="U1201"/>
  <c r="T1201"/>
  <c r="U1197"/>
  <c r="T1197"/>
  <c r="U1193"/>
  <c r="T1193"/>
  <c r="U1190"/>
  <c r="T1190"/>
  <c r="U1188"/>
  <c r="T1188"/>
  <c r="U1186"/>
  <c r="T1186"/>
  <c r="U1184"/>
  <c r="T1184"/>
  <c r="U1182"/>
  <c r="T1182"/>
  <c r="U1180"/>
  <c r="T1180"/>
  <c r="U1178"/>
  <c r="T1178"/>
  <c r="U1176"/>
  <c r="T1176"/>
  <c r="U1174"/>
  <c r="T1174"/>
  <c r="U1172"/>
  <c r="T1172"/>
  <c r="U1170"/>
  <c r="T1170"/>
  <c r="U1168"/>
  <c r="T1168"/>
  <c r="U1166"/>
  <c r="T1166"/>
  <c r="U1164"/>
  <c r="T1164"/>
  <c r="U1162"/>
  <c r="T1162"/>
  <c r="U1160"/>
  <c r="T1160"/>
  <c r="U1158"/>
  <c r="T1158"/>
  <c r="U1156"/>
  <c r="T1156"/>
  <c r="U1154"/>
  <c r="T1154"/>
  <c r="U1152"/>
  <c r="T1152"/>
  <c r="U1150"/>
  <c r="T1150"/>
  <c r="U1148"/>
  <c r="T1148"/>
  <c r="U1146"/>
  <c r="T1146"/>
  <c r="U1144"/>
  <c r="T1144"/>
  <c r="U1142"/>
  <c r="T1142"/>
  <c r="U1140"/>
  <c r="T1140"/>
  <c r="U1138"/>
  <c r="T1138"/>
  <c r="U1136"/>
  <c r="T1136"/>
  <c r="U1134"/>
  <c r="T1134"/>
  <c r="U1132"/>
  <c r="T1132"/>
  <c r="U1130"/>
  <c r="T1130"/>
  <c r="U1128"/>
  <c r="T1128"/>
  <c r="U1126"/>
  <c r="T1126"/>
  <c r="U1124"/>
  <c r="T1124"/>
  <c r="U1122"/>
  <c r="T1122"/>
  <c r="U1120"/>
  <c r="T1120"/>
  <c r="U1118"/>
  <c r="T1118"/>
  <c r="U1116"/>
  <c r="T1116"/>
  <c r="U1114"/>
  <c r="T1114"/>
  <c r="U1112"/>
  <c r="T1112"/>
  <c r="U1110"/>
  <c r="T1110"/>
  <c r="U1108"/>
  <c r="T1108"/>
  <c r="U1106"/>
  <c r="T1106"/>
  <c r="U1104"/>
  <c r="T1104"/>
  <c r="U1102"/>
  <c r="T1102"/>
  <c r="U1100"/>
  <c r="T1100"/>
  <c r="U1098"/>
  <c r="T1098"/>
  <c r="U1096"/>
  <c r="T1096"/>
  <c r="U1094"/>
  <c r="T1094"/>
  <c r="U1092"/>
  <c r="T1092"/>
  <c r="U1090"/>
  <c r="T1090"/>
  <c r="U1088"/>
  <c r="T1088"/>
  <c r="U1086"/>
  <c r="T1086"/>
  <c r="U1084"/>
  <c r="T1084"/>
  <c r="U1082"/>
  <c r="T1082"/>
  <c r="U1080"/>
  <c r="T1080"/>
  <c r="U1078"/>
  <c r="T1078"/>
  <c r="U1076"/>
  <c r="T1076"/>
  <c r="U1074"/>
  <c r="T1074"/>
  <c r="U1072"/>
  <c r="T1072"/>
  <c r="U1070"/>
  <c r="T1070"/>
  <c r="U1068"/>
  <c r="T1068"/>
  <c r="U1066"/>
  <c r="T1066"/>
  <c r="U1064"/>
  <c r="T1064"/>
  <c r="U1062"/>
  <c r="T1062"/>
  <c r="U1060"/>
  <c r="T1060"/>
  <c r="U1058"/>
  <c r="T1058"/>
  <c r="U1056"/>
  <c r="T1056"/>
  <c r="U1054"/>
  <c r="T1054"/>
  <c r="U1052"/>
  <c r="T1052"/>
  <c r="U1050"/>
  <c r="T1050"/>
  <c r="U1048"/>
  <c r="T1048"/>
  <c r="U1046"/>
  <c r="T1046"/>
  <c r="U1044"/>
  <c r="T1044"/>
  <c r="U1042"/>
  <c r="T1042"/>
  <c r="U1040"/>
  <c r="T1040"/>
  <c r="U1038"/>
  <c r="T1038"/>
  <c r="U1036"/>
  <c r="T1036"/>
  <c r="U1034"/>
  <c r="T1034"/>
  <c r="U1032"/>
  <c r="T1032"/>
  <c r="U1030"/>
  <c r="T1030"/>
  <c r="U1028"/>
  <c r="T1028"/>
  <c r="U1026"/>
  <c r="T1026"/>
  <c r="U1024"/>
  <c r="T1024"/>
  <c r="U1022"/>
  <c r="T1022"/>
  <c r="U1020"/>
  <c r="T1020"/>
  <c r="U1018"/>
  <c r="T1018"/>
  <c r="U1016"/>
  <c r="T1016"/>
  <c r="U1014"/>
  <c r="T1014"/>
  <c r="U1012"/>
  <c r="T1012"/>
  <c r="U1010"/>
  <c r="T1010"/>
  <c r="U1008"/>
  <c r="T1008"/>
  <c r="U1006"/>
  <c r="T1006"/>
  <c r="U1004"/>
  <c r="T1004"/>
  <c r="U1002"/>
  <c r="T1002"/>
  <c r="U1000"/>
  <c r="T1000"/>
  <c r="U998"/>
  <c r="T998"/>
  <c r="U996"/>
  <c r="T996"/>
  <c r="U994"/>
  <c r="T994"/>
  <c r="U992"/>
  <c r="T992"/>
  <c r="U990"/>
  <c r="T990"/>
  <c r="U988"/>
  <c r="T988"/>
  <c r="U986"/>
  <c r="T986"/>
  <c r="U984"/>
  <c r="T984"/>
  <c r="U982"/>
  <c r="T982"/>
  <c r="U980"/>
  <c r="T980"/>
  <c r="U978"/>
  <c r="T978"/>
  <c r="U974"/>
  <c r="T974"/>
  <c r="U970"/>
  <c r="T970"/>
  <c r="U966"/>
  <c r="T966"/>
  <c r="U962"/>
  <c r="T962"/>
  <c r="U958"/>
  <c r="T958"/>
  <c r="U954"/>
  <c r="T954"/>
  <c r="U950"/>
  <c r="T950"/>
  <c r="U946"/>
  <c r="T946"/>
  <c r="U942"/>
  <c r="T942"/>
  <c r="U938"/>
  <c r="T938"/>
  <c r="U934"/>
  <c r="T934"/>
  <c r="U930"/>
  <c r="T930"/>
  <c r="U926"/>
  <c r="T926"/>
  <c r="U922"/>
  <c r="T922"/>
  <c r="U918"/>
  <c r="T918"/>
  <c r="U914"/>
  <c r="T914"/>
  <c r="U910"/>
  <c r="T910"/>
  <c r="U906"/>
  <c r="T906"/>
  <c r="T902"/>
  <c r="U902"/>
  <c r="U975"/>
  <c r="T975"/>
  <c r="U971"/>
  <c r="T971"/>
  <c r="U967"/>
  <c r="T967"/>
  <c r="U963"/>
  <c r="T963"/>
  <c r="U959"/>
  <c r="T959"/>
  <c r="U955"/>
  <c r="T955"/>
  <c r="U951"/>
  <c r="T951"/>
  <c r="U947"/>
  <c r="T947"/>
  <c r="U943"/>
  <c r="T943"/>
  <c r="U939"/>
  <c r="T939"/>
  <c r="U935"/>
  <c r="T935"/>
  <c r="U931"/>
  <c r="T931"/>
  <c r="U927"/>
  <c r="T927"/>
  <c r="U923"/>
  <c r="T923"/>
  <c r="U919"/>
  <c r="T919"/>
  <c r="U915"/>
  <c r="T915"/>
  <c r="U911"/>
  <c r="T911"/>
  <c r="U907"/>
  <c r="T907"/>
  <c r="U903"/>
  <c r="T903"/>
  <c r="U900"/>
  <c r="T900"/>
  <c r="U898"/>
  <c r="T898"/>
  <c r="U896"/>
  <c r="T896"/>
  <c r="U894"/>
  <c r="T894"/>
  <c r="U892"/>
  <c r="T892"/>
  <c r="U890"/>
  <c r="T890"/>
  <c r="U888"/>
  <c r="T888"/>
  <c r="U886"/>
  <c r="T886"/>
  <c r="U884"/>
  <c r="T884"/>
  <c r="U882"/>
  <c r="T882"/>
  <c r="U880"/>
  <c r="T880"/>
  <c r="U878"/>
  <c r="T878"/>
  <c r="U876"/>
  <c r="T876"/>
  <c r="U874"/>
  <c r="T874"/>
  <c r="U872"/>
  <c r="T872"/>
  <c r="U870"/>
  <c r="T870"/>
  <c r="U868"/>
  <c r="T868"/>
  <c r="U866"/>
  <c r="T866"/>
  <c r="U864"/>
  <c r="T864"/>
  <c r="U862"/>
  <c r="T862"/>
  <c r="U860"/>
  <c r="T860"/>
  <c r="U858"/>
  <c r="T858"/>
  <c r="U856"/>
  <c r="T856"/>
  <c r="U854"/>
  <c r="T854"/>
  <c r="U852"/>
  <c r="T852"/>
  <c r="U850"/>
  <c r="T850"/>
  <c r="U848"/>
  <c r="T848"/>
  <c r="U846"/>
  <c r="T846"/>
  <c r="U844"/>
  <c r="T844"/>
  <c r="U842"/>
  <c r="T842"/>
  <c r="U840"/>
  <c r="T840"/>
  <c r="U838"/>
  <c r="T838"/>
  <c r="U836"/>
  <c r="T836"/>
  <c r="U834"/>
  <c r="T834"/>
  <c r="U832"/>
  <c r="T832"/>
  <c r="U830"/>
  <c r="T830"/>
  <c r="U828"/>
  <c r="T828"/>
  <c r="U826"/>
  <c r="T826"/>
  <c r="U824"/>
  <c r="T824"/>
  <c r="U822"/>
  <c r="T822"/>
  <c r="U820"/>
  <c r="T820"/>
  <c r="U818"/>
  <c r="T818"/>
  <c r="U816"/>
  <c r="T816"/>
  <c r="U814"/>
  <c r="T814"/>
  <c r="U812"/>
  <c r="T812"/>
  <c r="U810"/>
  <c r="T810"/>
  <c r="U808"/>
  <c r="T808"/>
  <c r="U806"/>
  <c r="T806"/>
  <c r="U804"/>
  <c r="T804"/>
  <c r="U802"/>
  <c r="T802"/>
  <c r="U800"/>
  <c r="T800"/>
  <c r="U798"/>
  <c r="T798"/>
  <c r="U796"/>
  <c r="T796"/>
  <c r="U794"/>
  <c r="T794"/>
  <c r="U792"/>
  <c r="T792"/>
  <c r="U790"/>
  <c r="T790"/>
  <c r="U788"/>
  <c r="T788"/>
  <c r="U786"/>
  <c r="T786"/>
  <c r="U784"/>
  <c r="T784"/>
  <c r="U782"/>
  <c r="T782"/>
  <c r="U780"/>
  <c r="T780"/>
  <c r="U778"/>
  <c r="T778"/>
  <c r="U776"/>
  <c r="T776"/>
  <c r="U774"/>
  <c r="T774"/>
  <c r="U772"/>
  <c r="T772"/>
  <c r="U770"/>
  <c r="T770"/>
  <c r="U768"/>
  <c r="T768"/>
  <c r="U766"/>
  <c r="T766"/>
  <c r="U764"/>
  <c r="T764"/>
  <c r="U762"/>
  <c r="T762"/>
  <c r="U760"/>
  <c r="T760"/>
  <c r="U758"/>
  <c r="T758"/>
  <c r="U756"/>
  <c r="T756"/>
  <c r="U754"/>
  <c r="T754"/>
  <c r="U752"/>
  <c r="T752"/>
  <c r="U750"/>
  <c r="T750"/>
  <c r="U748"/>
  <c r="T748"/>
  <c r="U746"/>
  <c r="T746"/>
  <c r="U742"/>
  <c r="T742"/>
  <c r="U738"/>
  <c r="T738"/>
  <c r="U734"/>
  <c r="T734"/>
  <c r="U730"/>
  <c r="T730"/>
  <c r="U726"/>
  <c r="T726"/>
  <c r="U722"/>
  <c r="T722"/>
  <c r="U718"/>
  <c r="T718"/>
  <c r="U714"/>
  <c r="T714"/>
  <c r="U710"/>
  <c r="T710"/>
  <c r="U706"/>
  <c r="T706"/>
  <c r="U702"/>
  <c r="T702"/>
  <c r="U698"/>
  <c r="T698"/>
  <c r="U694"/>
  <c r="T694"/>
  <c r="U690"/>
  <c r="T690"/>
  <c r="U686"/>
  <c r="T686"/>
  <c r="U682"/>
  <c r="T682"/>
  <c r="U678"/>
  <c r="T678"/>
  <c r="J87" i="10" s="1"/>
  <c r="U674" i="7"/>
  <c r="T674"/>
  <c r="U670"/>
  <c r="T670"/>
  <c r="U666"/>
  <c r="T666"/>
  <c r="U662"/>
  <c r="T662"/>
  <c r="U658"/>
  <c r="T658"/>
  <c r="U654"/>
  <c r="T654"/>
  <c r="U650"/>
  <c r="T650"/>
  <c r="U646"/>
  <c r="T646"/>
  <c r="U642"/>
  <c r="T642"/>
  <c r="U638"/>
  <c r="T638"/>
  <c r="U634"/>
  <c r="T634"/>
  <c r="U630"/>
  <c r="T630"/>
  <c r="U626"/>
  <c r="T626"/>
  <c r="U622"/>
  <c r="T622"/>
  <c r="U618"/>
  <c r="T618"/>
  <c r="U614"/>
  <c r="T614"/>
  <c r="U610"/>
  <c r="T610"/>
  <c r="U606"/>
  <c r="T606"/>
  <c r="U602"/>
  <c r="T602"/>
  <c r="U598"/>
  <c r="T598"/>
  <c r="U594"/>
  <c r="T594"/>
  <c r="U590"/>
  <c r="T590"/>
  <c r="U586"/>
  <c r="T586"/>
  <c r="U451"/>
  <c r="T451"/>
  <c r="U447"/>
  <c r="T447"/>
  <c r="U442"/>
  <c r="T442"/>
  <c r="U438"/>
  <c r="T438"/>
  <c r="U434"/>
  <c r="T434"/>
  <c r="U430"/>
  <c r="T430"/>
  <c r="U427"/>
  <c r="T427"/>
  <c r="U412"/>
  <c r="T412"/>
  <c r="U408"/>
  <c r="T408"/>
  <c r="U404"/>
  <c r="T404"/>
  <c r="U400"/>
  <c r="T400"/>
  <c r="U396"/>
  <c r="T396"/>
  <c r="J91" i="10" s="1"/>
  <c r="U392" i="7"/>
  <c r="T392"/>
  <c r="U388"/>
  <c r="T388"/>
  <c r="U384"/>
  <c r="T384"/>
  <c r="U380"/>
  <c r="T380"/>
  <c r="U376"/>
  <c r="T376"/>
  <c r="U372"/>
  <c r="T372"/>
  <c r="U368"/>
  <c r="T368"/>
  <c r="U364"/>
  <c r="T364"/>
  <c r="U360"/>
  <c r="T360"/>
  <c r="U356"/>
  <c r="T356"/>
  <c r="U352"/>
  <c r="T352"/>
  <c r="U348"/>
  <c r="T348"/>
  <c r="U344"/>
  <c r="T344"/>
  <c r="U340"/>
  <c r="T340"/>
  <c r="U336"/>
  <c r="T336"/>
  <c r="U332"/>
  <c r="T332"/>
  <c r="U328"/>
  <c r="T328"/>
  <c r="U324"/>
  <c r="T324"/>
  <c r="U320"/>
  <c r="T320"/>
  <c r="U316"/>
  <c r="T316"/>
  <c r="U312"/>
  <c r="T312"/>
  <c r="U745"/>
  <c r="T745"/>
  <c r="U741"/>
  <c r="T741"/>
  <c r="U737"/>
  <c r="T737"/>
  <c r="U733"/>
  <c r="T733"/>
  <c r="U729"/>
  <c r="T729"/>
  <c r="U725"/>
  <c r="T725"/>
  <c r="U721"/>
  <c r="T721"/>
  <c r="U717"/>
  <c r="T717"/>
  <c r="U713"/>
  <c r="T713"/>
  <c r="U709"/>
  <c r="T709"/>
  <c r="U705"/>
  <c r="T705"/>
  <c r="U701"/>
  <c r="T701"/>
  <c r="U697"/>
  <c r="T697"/>
  <c r="U693"/>
  <c r="T693"/>
  <c r="U689"/>
  <c r="T689"/>
  <c r="U685"/>
  <c r="T685"/>
  <c r="U681"/>
  <c r="T681"/>
  <c r="U677"/>
  <c r="T677"/>
  <c r="U673"/>
  <c r="T673"/>
  <c r="U669"/>
  <c r="T669"/>
  <c r="U665"/>
  <c r="T665"/>
  <c r="U661"/>
  <c r="T661"/>
  <c r="U657"/>
  <c r="T657"/>
  <c r="U653"/>
  <c r="T653"/>
  <c r="U649"/>
  <c r="T649"/>
  <c r="U645"/>
  <c r="T645"/>
  <c r="U641"/>
  <c r="T641"/>
  <c r="U637"/>
  <c r="T637"/>
  <c r="U633"/>
  <c r="T633"/>
  <c r="U629"/>
  <c r="T629"/>
  <c r="U625"/>
  <c r="T625"/>
  <c r="U621"/>
  <c r="T621"/>
  <c r="U617"/>
  <c r="T617"/>
  <c r="U613"/>
  <c r="T613"/>
  <c r="U609"/>
  <c r="T609"/>
  <c r="U605"/>
  <c r="T605"/>
  <c r="U601"/>
  <c r="T601"/>
  <c r="U597"/>
  <c r="T597"/>
  <c r="U593"/>
  <c r="T593"/>
  <c r="U589"/>
  <c r="T589"/>
  <c r="U585"/>
  <c r="T585"/>
  <c r="U583"/>
  <c r="T583"/>
  <c r="U581"/>
  <c r="T581"/>
  <c r="U580"/>
  <c r="T580"/>
  <c r="U578"/>
  <c r="T578"/>
  <c r="U576"/>
  <c r="T576"/>
  <c r="U574"/>
  <c r="T574"/>
  <c r="U572"/>
  <c r="T572"/>
  <c r="U570"/>
  <c r="T570"/>
  <c r="U568"/>
  <c r="T568"/>
  <c r="U566"/>
  <c r="T566"/>
  <c r="U564"/>
  <c r="T564"/>
  <c r="U562"/>
  <c r="T562"/>
  <c r="U560"/>
  <c r="T560"/>
  <c r="U558"/>
  <c r="T558"/>
  <c r="U556"/>
  <c r="T556"/>
  <c r="U554"/>
  <c r="T554"/>
  <c r="U552"/>
  <c r="T552"/>
  <c r="U550"/>
  <c r="T550"/>
  <c r="U548"/>
  <c r="T548"/>
  <c r="U546"/>
  <c r="T546"/>
  <c r="U544"/>
  <c r="T544"/>
  <c r="U542"/>
  <c r="T542"/>
  <c r="U540"/>
  <c r="T540"/>
  <c r="U538"/>
  <c r="T538"/>
  <c r="U536"/>
  <c r="T536"/>
  <c r="U534"/>
  <c r="T534"/>
  <c r="U532"/>
  <c r="T532"/>
  <c r="U530"/>
  <c r="T530"/>
  <c r="U528"/>
  <c r="T528"/>
  <c r="U526"/>
  <c r="T526"/>
  <c r="U524"/>
  <c r="T524"/>
  <c r="U522"/>
  <c r="T522"/>
  <c r="U520"/>
  <c r="T520"/>
  <c r="U518"/>
  <c r="T518"/>
  <c r="U516"/>
  <c r="T516"/>
  <c r="U514"/>
  <c r="T514"/>
  <c r="U512"/>
  <c r="T512"/>
  <c r="U510"/>
  <c r="T510"/>
  <c r="U508"/>
  <c r="T508"/>
  <c r="U506"/>
  <c r="T506"/>
  <c r="U504"/>
  <c r="T504"/>
  <c r="U502"/>
  <c r="T502"/>
  <c r="U500"/>
  <c r="T500"/>
  <c r="U498"/>
  <c r="T498"/>
  <c r="U496"/>
  <c r="T496"/>
  <c r="U494"/>
  <c r="T494"/>
  <c r="U492"/>
  <c r="T492"/>
  <c r="U490"/>
  <c r="T490"/>
  <c r="U488"/>
  <c r="T488"/>
  <c r="U486"/>
  <c r="T486"/>
  <c r="U484"/>
  <c r="T484"/>
  <c r="U482"/>
  <c r="T482"/>
  <c r="U480"/>
  <c r="T480"/>
  <c r="U478"/>
  <c r="T478"/>
  <c r="U476"/>
  <c r="T476"/>
  <c r="U474"/>
  <c r="T474"/>
  <c r="U472"/>
  <c r="T472"/>
  <c r="U470"/>
  <c r="T470"/>
  <c r="U468"/>
  <c r="T468"/>
  <c r="U466"/>
  <c r="T466"/>
  <c r="U464"/>
  <c r="T464"/>
  <c r="U462"/>
  <c r="T462"/>
  <c r="U460"/>
  <c r="T460"/>
  <c r="U458"/>
  <c r="T458"/>
  <c r="U456"/>
  <c r="T456"/>
  <c r="U454"/>
  <c r="T454"/>
  <c r="U450"/>
  <c r="T450"/>
  <c r="U446"/>
  <c r="T446"/>
  <c r="U443"/>
  <c r="T443"/>
  <c r="U439"/>
  <c r="T439"/>
  <c r="U435"/>
  <c r="T435"/>
  <c r="U431"/>
  <c r="T431"/>
  <c r="U426"/>
  <c r="T426"/>
  <c r="U424"/>
  <c r="T424"/>
  <c r="U422"/>
  <c r="T422"/>
  <c r="U420"/>
  <c r="T420"/>
  <c r="U418"/>
  <c r="T418"/>
  <c r="U416"/>
  <c r="T416"/>
  <c r="U413"/>
  <c r="T413"/>
  <c r="U409"/>
  <c r="T409"/>
  <c r="U405"/>
  <c r="T405"/>
  <c r="U401"/>
  <c r="T401"/>
  <c r="U397"/>
  <c r="T397"/>
  <c r="J84" i="10" s="1"/>
  <c r="U393" i="7"/>
  <c r="T393"/>
  <c r="U389"/>
  <c r="T389"/>
  <c r="U385"/>
  <c r="T385"/>
  <c r="U381"/>
  <c r="T381"/>
  <c r="U377"/>
  <c r="T377"/>
  <c r="U373"/>
  <c r="T373"/>
  <c r="U369"/>
  <c r="T369"/>
  <c r="U365"/>
  <c r="T365"/>
  <c r="U361"/>
  <c r="T361"/>
  <c r="U357"/>
  <c r="T357"/>
  <c r="U353"/>
  <c r="T353"/>
  <c r="U349"/>
  <c r="T349"/>
  <c r="U345"/>
  <c r="T345"/>
  <c r="U341"/>
  <c r="T341"/>
  <c r="U337"/>
  <c r="T337"/>
  <c r="U333"/>
  <c r="T333"/>
  <c r="U329"/>
  <c r="T329"/>
  <c r="U325"/>
  <c r="T325"/>
  <c r="U321"/>
  <c r="T321"/>
  <c r="U317"/>
  <c r="T317"/>
  <c r="U313"/>
  <c r="T313"/>
  <c r="U309"/>
  <c r="T309"/>
  <c r="U305"/>
  <c r="T305"/>
  <c r="U301"/>
  <c r="T301"/>
  <c r="U297"/>
  <c r="T297"/>
  <c r="U293"/>
  <c r="T293"/>
  <c r="U289"/>
  <c r="T289"/>
  <c r="U285"/>
  <c r="T285"/>
  <c r="U281"/>
  <c r="T281"/>
  <c r="U277"/>
  <c r="T277"/>
  <c r="U273"/>
  <c r="T273"/>
  <c r="U269"/>
  <c r="T269"/>
  <c r="U265"/>
  <c r="T265"/>
  <c r="U261"/>
  <c r="T261"/>
  <c r="U257"/>
  <c r="T257"/>
  <c r="U253"/>
  <c r="T253"/>
  <c r="U249"/>
  <c r="T249"/>
  <c r="U245"/>
  <c r="T245"/>
  <c r="U241"/>
  <c r="T241"/>
  <c r="U237"/>
  <c r="T237"/>
  <c r="U233"/>
  <c r="T233"/>
  <c r="U229"/>
  <c r="T229"/>
  <c r="U225"/>
  <c r="T225"/>
  <c r="U221"/>
  <c r="T221"/>
  <c r="U217"/>
  <c r="T217"/>
  <c r="U213"/>
  <c r="T213"/>
  <c r="U209"/>
  <c r="T209"/>
  <c r="U205"/>
  <c r="T205"/>
  <c r="U201"/>
  <c r="T201"/>
  <c r="U197"/>
  <c r="T197"/>
  <c r="U193"/>
  <c r="T193"/>
  <c r="U189"/>
  <c r="T189"/>
  <c r="U185"/>
  <c r="T185"/>
  <c r="U181"/>
  <c r="T181"/>
  <c r="U177"/>
  <c r="T177"/>
  <c r="U173"/>
  <c r="T173"/>
  <c r="U169"/>
  <c r="T169"/>
  <c r="U165"/>
  <c r="T165"/>
  <c r="U161"/>
  <c r="T161"/>
  <c r="U157"/>
  <c r="T157"/>
  <c r="U153"/>
  <c r="T153"/>
  <c r="U149"/>
  <c r="T149"/>
  <c r="U145"/>
  <c r="T145"/>
  <c r="U141"/>
  <c r="T141"/>
  <c r="U137"/>
  <c r="T137"/>
  <c r="U133"/>
  <c r="T133"/>
  <c r="U129"/>
  <c r="T129"/>
  <c r="U125"/>
  <c r="T125"/>
  <c r="U121"/>
  <c r="T121"/>
  <c r="U117"/>
  <c r="T117"/>
  <c r="U113"/>
  <c r="T113"/>
  <c r="J48" i="10" s="1"/>
  <c r="U109" i="7"/>
  <c r="T109"/>
  <c r="U105"/>
  <c r="T105"/>
  <c r="U101"/>
  <c r="T101"/>
  <c r="U97"/>
  <c r="T97"/>
  <c r="U93"/>
  <c r="T93"/>
  <c r="U89"/>
  <c r="T89"/>
  <c r="U85"/>
  <c r="T85"/>
  <c r="U81"/>
  <c r="T81"/>
  <c r="U77"/>
  <c r="T77"/>
  <c r="U73"/>
  <c r="T73"/>
  <c r="U69"/>
  <c r="T69"/>
  <c r="U65"/>
  <c r="T65"/>
  <c r="U61"/>
  <c r="T61"/>
  <c r="U57"/>
  <c r="T57"/>
  <c r="U53"/>
  <c r="T53"/>
  <c r="U49"/>
  <c r="T49"/>
  <c r="U45"/>
  <c r="T45"/>
  <c r="U41"/>
  <c r="T41"/>
  <c r="U37"/>
  <c r="T37"/>
  <c r="U33"/>
  <c r="T33"/>
  <c r="U29"/>
  <c r="T29"/>
  <c r="U25"/>
  <c r="T25"/>
  <c r="U21"/>
  <c r="T21"/>
  <c r="U17"/>
  <c r="T17"/>
  <c r="U13"/>
  <c r="T13"/>
  <c r="U9"/>
  <c r="T9"/>
  <c r="U5"/>
  <c r="T5"/>
  <c r="T2"/>
  <c r="U304"/>
  <c r="T304"/>
  <c r="U300"/>
  <c r="T300"/>
  <c r="U296"/>
  <c r="T296"/>
  <c r="U292"/>
  <c r="T292"/>
  <c r="U288"/>
  <c r="T288"/>
  <c r="U284"/>
  <c r="T284"/>
  <c r="U280"/>
  <c r="T280"/>
  <c r="U276"/>
  <c r="T276"/>
  <c r="U272"/>
  <c r="T272"/>
  <c r="U268"/>
  <c r="T268"/>
  <c r="U264"/>
  <c r="T264"/>
  <c r="U260"/>
  <c r="T260"/>
  <c r="U256"/>
  <c r="T256"/>
  <c r="U252"/>
  <c r="T252"/>
  <c r="U248"/>
  <c r="T248"/>
  <c r="U244"/>
  <c r="T244"/>
  <c r="U240"/>
  <c r="T240"/>
  <c r="U236"/>
  <c r="T236"/>
  <c r="U232"/>
  <c r="T232"/>
  <c r="U228"/>
  <c r="T228"/>
  <c r="U224"/>
  <c r="T224"/>
  <c r="U220"/>
  <c r="T220"/>
  <c r="U216"/>
  <c r="T216"/>
  <c r="U212"/>
  <c r="T212"/>
  <c r="U208"/>
  <c r="T208"/>
  <c r="U204"/>
  <c r="T204"/>
  <c r="U200"/>
  <c r="T200"/>
  <c r="U196"/>
  <c r="T196"/>
  <c r="U192"/>
  <c r="T192"/>
  <c r="U188"/>
  <c r="T188"/>
  <c r="U184"/>
  <c r="T184"/>
  <c r="U180"/>
  <c r="T180"/>
  <c r="U176"/>
  <c r="T176"/>
  <c r="U172"/>
  <c r="T172"/>
  <c r="U168"/>
  <c r="T168"/>
  <c r="U164"/>
  <c r="T164"/>
  <c r="U160"/>
  <c r="T160"/>
  <c r="U156"/>
  <c r="T156"/>
  <c r="U152"/>
  <c r="T152"/>
  <c r="U148"/>
  <c r="T148"/>
  <c r="U144"/>
  <c r="T144"/>
  <c r="U140"/>
  <c r="T140"/>
  <c r="U136"/>
  <c r="T136"/>
  <c r="U132"/>
  <c r="T132"/>
  <c r="U128"/>
  <c r="T128"/>
  <c r="U124"/>
  <c r="T124"/>
  <c r="U120"/>
  <c r="T120"/>
  <c r="U116"/>
  <c r="T116"/>
  <c r="U112"/>
  <c r="T112"/>
  <c r="U108"/>
  <c r="T108"/>
  <c r="J42" i="10" s="1"/>
  <c r="U104" i="7"/>
  <c r="T104"/>
  <c r="U100"/>
  <c r="T100"/>
  <c r="U96"/>
  <c r="T96"/>
  <c r="U92"/>
  <c r="T92"/>
  <c r="U88"/>
  <c r="T88"/>
  <c r="U84"/>
  <c r="T84"/>
  <c r="U80"/>
  <c r="T80"/>
  <c r="U76"/>
  <c r="T76"/>
  <c r="U72"/>
  <c r="T72"/>
  <c r="U68"/>
  <c r="T68"/>
  <c r="U64"/>
  <c r="T64"/>
  <c r="U60"/>
  <c r="T60"/>
  <c r="U56"/>
  <c r="T56"/>
  <c r="U52"/>
  <c r="T52"/>
  <c r="U48"/>
  <c r="T48"/>
  <c r="U44"/>
  <c r="T44"/>
  <c r="U40"/>
  <c r="T40"/>
  <c r="U36"/>
  <c r="T36"/>
  <c r="U32"/>
  <c r="T32"/>
  <c r="U28"/>
  <c r="T28"/>
  <c r="U24"/>
  <c r="T24"/>
  <c r="U20"/>
  <c r="T20"/>
  <c r="U16"/>
  <c r="T16"/>
  <c r="U12"/>
  <c r="T12"/>
  <c r="U8"/>
  <c r="T8"/>
  <c r="U4"/>
  <c r="T4"/>
  <c r="U579"/>
  <c r="T579"/>
  <c r="U577"/>
  <c r="T577"/>
  <c r="U575"/>
  <c r="T575"/>
  <c r="U573"/>
  <c r="T573"/>
  <c r="U571"/>
  <c r="T571"/>
  <c r="U569"/>
  <c r="T569"/>
  <c r="U567"/>
  <c r="T567"/>
  <c r="U565"/>
  <c r="T565"/>
  <c r="U563"/>
  <c r="T563"/>
  <c r="U561"/>
  <c r="T561"/>
  <c r="U559"/>
  <c r="T559"/>
  <c r="U557"/>
  <c r="T557"/>
  <c r="U555"/>
  <c r="T555"/>
  <c r="U553"/>
  <c r="T553"/>
  <c r="U551"/>
  <c r="T551"/>
  <c r="U549"/>
  <c r="T549"/>
  <c r="U547"/>
  <c r="T547"/>
  <c r="U545"/>
  <c r="T545"/>
  <c r="U543"/>
  <c r="T543"/>
  <c r="U541"/>
  <c r="T541"/>
  <c r="U539"/>
  <c r="T539"/>
  <c r="U537"/>
  <c r="T537"/>
  <c r="U535"/>
  <c r="T535"/>
  <c r="U533"/>
  <c r="T533"/>
  <c r="U531"/>
  <c r="T531"/>
  <c r="U529"/>
  <c r="T529"/>
  <c r="U527"/>
  <c r="T527"/>
  <c r="U525"/>
  <c r="T525"/>
  <c r="U523"/>
  <c r="T523"/>
  <c r="U521"/>
  <c r="T521"/>
  <c r="U519"/>
  <c r="T519"/>
  <c r="U517"/>
  <c r="T517"/>
  <c r="U515"/>
  <c r="T515"/>
  <c r="U513"/>
  <c r="T513"/>
  <c r="U511"/>
  <c r="T511"/>
  <c r="U509"/>
  <c r="T509"/>
  <c r="U507"/>
  <c r="T507"/>
  <c r="U505"/>
  <c r="T505"/>
  <c r="U503"/>
  <c r="T503"/>
  <c r="U501"/>
  <c r="T501"/>
  <c r="U499"/>
  <c r="T499"/>
  <c r="U497"/>
  <c r="T497"/>
  <c r="U495"/>
  <c r="T495"/>
  <c r="U493"/>
  <c r="T493"/>
  <c r="U491"/>
  <c r="T491"/>
  <c r="U489"/>
  <c r="T489"/>
  <c r="U487"/>
  <c r="T487"/>
  <c r="U485"/>
  <c r="T485"/>
  <c r="U483"/>
  <c r="T483"/>
  <c r="U481"/>
  <c r="T481"/>
  <c r="U479"/>
  <c r="T479"/>
  <c r="U477"/>
  <c r="T477"/>
  <c r="U475"/>
  <c r="T475"/>
  <c r="U473"/>
  <c r="T473"/>
  <c r="U471"/>
  <c r="T471"/>
  <c r="U469"/>
  <c r="T469"/>
  <c r="U467"/>
  <c r="T467"/>
  <c r="U465"/>
  <c r="T465"/>
  <c r="U463"/>
  <c r="T463"/>
  <c r="U461"/>
  <c r="T461"/>
  <c r="U459"/>
  <c r="T459"/>
  <c r="U457"/>
  <c r="T457"/>
  <c r="U455"/>
  <c r="T455"/>
  <c r="U452"/>
  <c r="T452"/>
  <c r="U448"/>
  <c r="T448"/>
  <c r="U444"/>
  <c r="T444"/>
  <c r="U441"/>
  <c r="T441"/>
  <c r="U437"/>
  <c r="T437"/>
  <c r="U433"/>
  <c r="T433"/>
  <c r="U429"/>
  <c r="T429"/>
  <c r="U425"/>
  <c r="T425"/>
  <c r="U423"/>
  <c r="T423"/>
  <c r="U421"/>
  <c r="T421"/>
  <c r="U419"/>
  <c r="T419"/>
  <c r="U417"/>
  <c r="T417"/>
  <c r="U415"/>
  <c r="T415"/>
  <c r="U411"/>
  <c r="T411"/>
  <c r="U407"/>
  <c r="T407"/>
  <c r="U403"/>
  <c r="T403"/>
  <c r="U399"/>
  <c r="T399"/>
  <c r="U395"/>
  <c r="T395"/>
  <c r="U391"/>
  <c r="T391"/>
  <c r="U387"/>
  <c r="T387"/>
  <c r="U383"/>
  <c r="T383"/>
  <c r="U379"/>
  <c r="T379"/>
  <c r="U375"/>
  <c r="T375"/>
  <c r="U371"/>
  <c r="T371"/>
  <c r="U367"/>
  <c r="T367"/>
  <c r="U363"/>
  <c r="T363"/>
  <c r="U359"/>
  <c r="T359"/>
  <c r="U355"/>
  <c r="T355"/>
  <c r="U351"/>
  <c r="T351"/>
  <c r="U347"/>
  <c r="T347"/>
  <c r="U343"/>
  <c r="T343"/>
  <c r="U339"/>
  <c r="T339"/>
  <c r="U335"/>
  <c r="T335"/>
  <c r="U331"/>
  <c r="T331"/>
  <c r="U327"/>
  <c r="T327"/>
  <c r="U323"/>
  <c r="T323"/>
  <c r="U319"/>
  <c r="T319"/>
  <c r="U315"/>
  <c r="T315"/>
  <c r="J90" i="10" s="1"/>
  <c r="U311" i="7"/>
  <c r="T311"/>
  <c r="U307"/>
  <c r="T307"/>
  <c r="U303"/>
  <c r="T303"/>
  <c r="U299"/>
  <c r="T299"/>
  <c r="U295"/>
  <c r="T295"/>
  <c r="U291"/>
  <c r="T291"/>
  <c r="U287"/>
  <c r="T287"/>
  <c r="U283"/>
  <c r="T283"/>
  <c r="U279"/>
  <c r="T279"/>
  <c r="U275"/>
  <c r="T275"/>
  <c r="U271"/>
  <c r="T271"/>
  <c r="U267"/>
  <c r="T267"/>
  <c r="U263"/>
  <c r="T263"/>
  <c r="U259"/>
  <c r="T259"/>
  <c r="U255"/>
  <c r="T255"/>
  <c r="U251"/>
  <c r="T251"/>
  <c r="U247"/>
  <c r="T247"/>
  <c r="U243"/>
  <c r="T243"/>
  <c r="U239"/>
  <c r="T239"/>
  <c r="U235"/>
  <c r="T235"/>
  <c r="U231"/>
  <c r="T231"/>
  <c r="U227"/>
  <c r="T227"/>
  <c r="U223"/>
  <c r="T223"/>
  <c r="U219"/>
  <c r="T219"/>
  <c r="U215"/>
  <c r="T215"/>
  <c r="U211"/>
  <c r="T211"/>
  <c r="U207"/>
  <c r="T207"/>
  <c r="U203"/>
  <c r="T203"/>
  <c r="U199"/>
  <c r="T199"/>
  <c r="U195"/>
  <c r="T195"/>
  <c r="U191"/>
  <c r="T191"/>
  <c r="U187"/>
  <c r="T187"/>
  <c r="U183"/>
  <c r="T183"/>
  <c r="U179"/>
  <c r="T179"/>
  <c r="U175"/>
  <c r="T175"/>
  <c r="U171"/>
  <c r="T171"/>
  <c r="U167"/>
  <c r="T167"/>
  <c r="U163"/>
  <c r="T163"/>
  <c r="U159"/>
  <c r="T159"/>
  <c r="U155"/>
  <c r="T155"/>
  <c r="U151"/>
  <c r="T151"/>
  <c r="U147"/>
  <c r="T147"/>
  <c r="U143"/>
  <c r="T143"/>
  <c r="J82" i="10" s="1"/>
  <c r="U139" i="7"/>
  <c r="T139"/>
  <c r="U135"/>
  <c r="T135"/>
  <c r="U131"/>
  <c r="T131"/>
  <c r="U127"/>
  <c r="T127"/>
  <c r="U123"/>
  <c r="T123"/>
  <c r="U119"/>
  <c r="T119"/>
  <c r="U115"/>
  <c r="T115"/>
  <c r="U111"/>
  <c r="T111"/>
  <c r="J45" i="10" s="1"/>
  <c r="U107" i="7"/>
  <c r="T107"/>
  <c r="U103"/>
  <c r="T103"/>
  <c r="U99"/>
  <c r="T99"/>
  <c r="U95"/>
  <c r="T95"/>
  <c r="U91"/>
  <c r="T91"/>
  <c r="U87"/>
  <c r="T87"/>
  <c r="J18" i="10" s="1"/>
  <c r="U83" i="7"/>
  <c r="T83"/>
  <c r="U79"/>
  <c r="T79"/>
  <c r="U75"/>
  <c r="T75"/>
  <c r="U71"/>
  <c r="T71"/>
  <c r="U67"/>
  <c r="T67"/>
  <c r="U63"/>
  <c r="T63"/>
  <c r="J26" i="10" s="1"/>
  <c r="U59" i="7"/>
  <c r="T59"/>
  <c r="U55"/>
  <c r="T55"/>
  <c r="U51"/>
  <c r="T51"/>
  <c r="U47"/>
  <c r="T47"/>
  <c r="U43"/>
  <c r="T43"/>
  <c r="U39"/>
  <c r="T39"/>
  <c r="U35"/>
  <c r="T35"/>
  <c r="U31"/>
  <c r="T31"/>
  <c r="U27"/>
  <c r="T27"/>
  <c r="U23"/>
  <c r="T23"/>
  <c r="U19"/>
  <c r="T19"/>
  <c r="U15"/>
  <c r="T15"/>
  <c r="U11"/>
  <c r="T11"/>
  <c r="U7"/>
  <c r="T7"/>
  <c r="U3"/>
  <c r="T3"/>
  <c r="U306"/>
  <c r="T306"/>
  <c r="U302"/>
  <c r="T302"/>
  <c r="U298"/>
  <c r="T298"/>
  <c r="U294"/>
  <c r="T294"/>
  <c r="U290"/>
  <c r="T290"/>
  <c r="U286"/>
  <c r="T286"/>
  <c r="U282"/>
  <c r="T282"/>
  <c r="U278"/>
  <c r="T278"/>
  <c r="U274"/>
  <c r="T274"/>
  <c r="U270"/>
  <c r="T270"/>
  <c r="U266"/>
  <c r="T266"/>
  <c r="U262"/>
  <c r="T262"/>
  <c r="U258"/>
  <c r="T258"/>
  <c r="U254"/>
  <c r="T254"/>
  <c r="U250"/>
  <c r="T250"/>
  <c r="U246"/>
  <c r="T246"/>
  <c r="U242"/>
  <c r="T242"/>
  <c r="U238"/>
  <c r="T238"/>
  <c r="U234"/>
  <c r="T234"/>
  <c r="U230"/>
  <c r="T230"/>
  <c r="U226"/>
  <c r="T226"/>
  <c r="U222"/>
  <c r="T222"/>
  <c r="U218"/>
  <c r="T218"/>
  <c r="U214"/>
  <c r="T214"/>
  <c r="U210"/>
  <c r="T210"/>
  <c r="U206"/>
  <c r="T206"/>
  <c r="U202"/>
  <c r="T202"/>
  <c r="U198"/>
  <c r="T198"/>
  <c r="U194"/>
  <c r="T194"/>
  <c r="U190"/>
  <c r="T190"/>
  <c r="U186"/>
  <c r="T186"/>
  <c r="U182"/>
  <c r="T182"/>
  <c r="U178"/>
  <c r="T178"/>
  <c r="U174"/>
  <c r="T174"/>
  <c r="U170"/>
  <c r="T170"/>
  <c r="U166"/>
  <c r="T166"/>
  <c r="U162"/>
  <c r="T162"/>
  <c r="U158"/>
  <c r="T158"/>
  <c r="U154"/>
  <c r="T154"/>
  <c r="U150"/>
  <c r="T150"/>
  <c r="U146"/>
  <c r="T146"/>
  <c r="J36" i="10" s="1"/>
  <c r="U142" i="7"/>
  <c r="T142"/>
  <c r="U138"/>
  <c r="T138"/>
  <c r="J75" i="10" s="1"/>
  <c r="U134" i="7"/>
  <c r="T134"/>
  <c r="J71" i="10" s="1"/>
  <c r="U130" i="7"/>
  <c r="T130"/>
  <c r="J67" i="10" s="1"/>
  <c r="U126" i="7"/>
  <c r="T126"/>
  <c r="U122"/>
  <c r="T122"/>
  <c r="U118"/>
  <c r="T118"/>
  <c r="J55" i="10" s="1"/>
  <c r="U114" i="7"/>
  <c r="T114"/>
  <c r="U110"/>
  <c r="T110"/>
  <c r="U106"/>
  <c r="T106"/>
  <c r="U102"/>
  <c r="T102"/>
  <c r="U98"/>
  <c r="T98"/>
  <c r="J30" i="10" s="1"/>
  <c r="U94" i="7"/>
  <c r="T94"/>
  <c r="J25" i="10" s="1"/>
  <c r="U90" i="7"/>
  <c r="T90"/>
  <c r="U86"/>
  <c r="T86"/>
  <c r="U82"/>
  <c r="T82"/>
  <c r="U78"/>
  <c r="T78"/>
  <c r="U74"/>
  <c r="T74"/>
  <c r="U70"/>
  <c r="T70"/>
  <c r="U66"/>
  <c r="T66"/>
  <c r="U62"/>
  <c r="T62"/>
  <c r="U58"/>
  <c r="T58"/>
  <c r="U54"/>
  <c r="T54"/>
  <c r="U50"/>
  <c r="T50"/>
  <c r="U46"/>
  <c r="T46"/>
  <c r="U42"/>
  <c r="T42"/>
  <c r="U38"/>
  <c r="T38"/>
  <c r="U34"/>
  <c r="T34"/>
  <c r="U30"/>
  <c r="T30"/>
  <c r="U26"/>
  <c r="T26"/>
  <c r="J69" i="10" s="1"/>
  <c r="U22" i="7"/>
  <c r="T22"/>
  <c r="U18"/>
  <c r="T18"/>
  <c r="U14"/>
  <c r="T14"/>
  <c r="U10"/>
  <c r="T10"/>
  <c r="U6"/>
  <c r="T6"/>
  <c r="U308"/>
  <c r="T308"/>
  <c r="J52" i="10" l="1"/>
  <c r="J57"/>
  <c r="J46"/>
  <c r="J50"/>
  <c r="J77"/>
  <c r="J28"/>
  <c r="J35"/>
  <c r="J65"/>
  <c r="J23"/>
  <c r="J27"/>
  <c r="J64"/>
  <c r="J44"/>
  <c r="J60"/>
  <c r="J33"/>
  <c r="J74"/>
  <c r="J41"/>
  <c r="J32"/>
  <c r="J17"/>
  <c r="J63"/>
  <c r="J31"/>
  <c r="J56"/>
  <c r="J73"/>
  <c r="J22"/>
  <c r="J43"/>
  <c r="J39"/>
  <c r="J78"/>
  <c r="J83"/>
  <c r="J20"/>
  <c r="J70"/>
  <c r="J19"/>
  <c r="J29"/>
  <c r="J38"/>
  <c r="J34"/>
  <c r="J58"/>
  <c r="J62"/>
  <c r="J40"/>
  <c r="J66"/>
  <c r="J72"/>
  <c r="J79"/>
  <c r="J21"/>
  <c r="J61"/>
  <c r="J81"/>
  <c r="J59"/>
  <c r="J51"/>
  <c r="J11"/>
  <c r="J49"/>
  <c r="J54"/>
  <c r="J24"/>
  <c r="J80"/>
  <c r="J37"/>
  <c r="J68"/>
  <c r="J76"/>
  <c r="J47"/>
  <c r="J53"/>
  <c r="J16"/>
  <c r="J15"/>
  <c r="J13"/>
  <c r="J12"/>
  <c r="J14"/>
  <c r="J7"/>
  <c r="J8"/>
  <c r="J10"/>
  <c r="J6"/>
  <c r="J9"/>
  <c r="J3"/>
  <c r="J4"/>
  <c r="J5"/>
  <c r="G61" i="22"/>
  <c r="K61"/>
  <c r="O61"/>
  <c r="F62"/>
  <c r="J62"/>
  <c r="N62"/>
  <c r="E63"/>
  <c r="I63"/>
  <c r="M63"/>
  <c r="D64"/>
  <c r="H64"/>
  <c r="L64"/>
  <c r="P64"/>
  <c r="G65"/>
  <c r="K65"/>
  <c r="O65"/>
  <c r="F61"/>
  <c r="J61"/>
  <c r="N61"/>
  <c r="E62"/>
  <c r="I62"/>
  <c r="M62"/>
  <c r="D63"/>
  <c r="H63"/>
  <c r="L63"/>
  <c r="P63"/>
  <c r="G64"/>
  <c r="K64"/>
  <c r="O64"/>
  <c r="F65"/>
  <c r="J65"/>
  <c r="N65"/>
  <c r="E61"/>
  <c r="I61"/>
  <c r="M61"/>
  <c r="D62"/>
  <c r="H62"/>
  <c r="L62"/>
  <c r="P62"/>
  <c r="G63"/>
  <c r="K63"/>
  <c r="O63"/>
  <c r="F64"/>
  <c r="J64"/>
  <c r="N64"/>
  <c r="E65"/>
  <c r="I65"/>
  <c r="M65"/>
  <c r="D61"/>
  <c r="H61"/>
  <c r="L61"/>
  <c r="P61"/>
  <c r="G62"/>
  <c r="K62"/>
  <c r="O62"/>
  <c r="F63"/>
  <c r="J63"/>
  <c r="N63"/>
  <c r="E64"/>
  <c r="I64"/>
  <c r="M64"/>
  <c r="D65"/>
  <c r="H65"/>
  <c r="L65"/>
  <c r="P65"/>
  <c r="C63"/>
  <c r="C65"/>
  <c r="C62"/>
  <c r="C64"/>
  <c r="C61"/>
  <c r="C32"/>
  <c r="AN32"/>
  <c r="C31"/>
  <c r="AN31"/>
  <c r="C27"/>
  <c r="AN27"/>
  <c r="C30"/>
  <c r="AN30"/>
  <c r="C35"/>
  <c r="C34"/>
  <c r="AN34"/>
  <c r="C28"/>
  <c r="AN28"/>
  <c r="C33"/>
  <c r="AN33"/>
  <c r="C29"/>
  <c r="AN29"/>
  <c r="C26"/>
  <c r="AN26"/>
  <c r="H36"/>
  <c r="J2" i="10"/>
  <c r="AE2" i="4"/>
  <c r="AD2"/>
  <c r="AC2"/>
  <c r="Q64" i="22" l="1"/>
  <c r="C66"/>
  <c r="E66"/>
  <c r="F66"/>
  <c r="P66"/>
  <c r="I66"/>
  <c r="J66"/>
  <c r="G66"/>
  <c r="D66"/>
  <c r="Q65"/>
  <c r="M66"/>
  <c r="N66"/>
  <c r="K66"/>
  <c r="H66"/>
  <c r="Q63"/>
  <c r="Q62"/>
  <c r="O66"/>
  <c r="L66"/>
  <c r="Q61"/>
  <c r="C36"/>
  <c r="C37" s="1"/>
  <c r="E21" s="1"/>
  <c r="D58"/>
  <c r="H37"/>
  <c r="F21" s="1"/>
  <c r="AL2" i="4"/>
  <c r="AM2" s="1"/>
  <c r="J16" i="30"/>
  <c r="J15"/>
  <c r="J14"/>
  <c r="J13"/>
  <c r="J12"/>
  <c r="J11"/>
  <c r="J8"/>
  <c r="J7"/>
  <c r="J6"/>
  <c r="J5"/>
  <c r="J4"/>
  <c r="J3"/>
  <c r="U2" i="4"/>
  <c r="P76" i="10" s="1"/>
  <c r="AI49" i="4" l="1"/>
  <c r="AI54"/>
  <c r="AI113"/>
  <c r="AN113" s="1"/>
  <c r="AI103"/>
  <c r="AI45"/>
  <c r="AN45" s="1"/>
  <c r="AR45" s="1"/>
  <c r="AI104"/>
  <c r="AI57"/>
  <c r="AI47"/>
  <c r="AN47" s="1"/>
  <c r="AI99"/>
  <c r="AI88"/>
  <c r="AI58"/>
  <c r="AI120"/>
  <c r="AI110"/>
  <c r="AI125"/>
  <c r="AI90"/>
  <c r="AI135"/>
  <c r="AI132"/>
  <c r="AI126"/>
  <c r="AI72"/>
  <c r="AI121"/>
  <c r="AI50"/>
  <c r="AI93"/>
  <c r="AI67"/>
  <c r="AI27"/>
  <c r="AI52"/>
  <c r="AI97"/>
  <c r="AI26"/>
  <c r="AI98"/>
  <c r="AI53"/>
  <c r="AI14"/>
  <c r="AI116"/>
  <c r="AI118"/>
  <c r="AN118" s="1"/>
  <c r="AI86"/>
  <c r="AI145"/>
  <c r="AI123"/>
  <c r="AN123" s="1"/>
  <c r="AI124"/>
  <c r="AI59"/>
  <c r="AN59" s="1"/>
  <c r="AI48"/>
  <c r="AI40"/>
  <c r="AI83"/>
  <c r="AI73"/>
  <c r="AI63"/>
  <c r="AI89"/>
  <c r="AI22"/>
  <c r="AI108"/>
  <c r="AI82"/>
  <c r="AI102"/>
  <c r="AI112"/>
  <c r="AI114"/>
  <c r="AI78"/>
  <c r="AI130"/>
  <c r="AI80"/>
  <c r="AI127"/>
  <c r="AI41"/>
  <c r="AI61"/>
  <c r="AI62"/>
  <c r="AI75"/>
  <c r="AI101"/>
  <c r="AI55"/>
  <c r="AI115"/>
  <c r="AI66"/>
  <c r="AI100"/>
  <c r="AI68"/>
  <c r="AI31"/>
  <c r="AI70"/>
  <c r="AI94"/>
  <c r="AI74"/>
  <c r="AI129"/>
  <c r="AI96"/>
  <c r="AI106"/>
  <c r="AI51"/>
  <c r="AN51" s="1"/>
  <c r="AI128"/>
  <c r="AI28"/>
  <c r="AI85"/>
  <c r="AI105"/>
  <c r="AI111"/>
  <c r="AI33"/>
  <c r="AI46"/>
  <c r="AN46" s="1"/>
  <c r="AI87"/>
  <c r="AI139"/>
  <c r="AI29"/>
  <c r="AI60"/>
  <c r="AN60" s="1"/>
  <c r="AI95"/>
  <c r="AI25"/>
  <c r="AN25" s="1"/>
  <c r="AI69"/>
  <c r="AI23"/>
  <c r="AI122"/>
  <c r="AI109"/>
  <c r="AI65"/>
  <c r="AI107"/>
  <c r="AI24"/>
  <c r="AI37"/>
  <c r="AI131"/>
  <c r="P11" i="10"/>
  <c r="P2"/>
  <c r="AI2" i="4"/>
  <c r="AI12"/>
  <c r="AI21"/>
  <c r="AI7"/>
  <c r="AR7" s="1"/>
  <c r="AI3"/>
  <c r="AR3" s="1"/>
  <c r="AI9"/>
  <c r="AR9" s="1"/>
  <c r="AI11"/>
  <c r="AR11" s="1"/>
  <c r="AI8"/>
  <c r="AR8" s="1"/>
  <c r="AI18"/>
  <c r="AR18" s="1"/>
  <c r="AI10"/>
  <c r="AI6"/>
  <c r="AR6" s="1"/>
  <c r="AI4"/>
  <c r="AR4" s="1"/>
  <c r="AI20"/>
  <c r="AI5"/>
  <c r="AR5" s="1"/>
  <c r="AI15"/>
  <c r="AR15" s="1"/>
  <c r="AI19"/>
  <c r="AI17"/>
  <c r="Q66" i="22"/>
  <c r="G21" s="1"/>
  <c r="AP2" i="4"/>
  <c r="AG35" i="19"/>
  <c r="S35"/>
  <c r="Z35"/>
  <c r="AF35"/>
  <c r="R35"/>
  <c r="V35"/>
  <c r="Y35"/>
  <c r="AE35"/>
  <c r="Q35"/>
  <c r="U35"/>
  <c r="X35"/>
  <c r="AB35"/>
  <c r="AD35"/>
  <c r="P35"/>
  <c r="AR35" s="1"/>
  <c r="T35"/>
  <c r="W35"/>
  <c r="AA35"/>
  <c r="V28"/>
  <c r="U28"/>
  <c r="Z28"/>
  <c r="P25"/>
  <c r="AR25" s="1"/>
  <c r="AE25"/>
  <c r="AD25"/>
  <c r="U25"/>
  <c r="AG24"/>
  <c r="Y24"/>
  <c r="X24"/>
  <c r="T24"/>
  <c r="W24"/>
  <c r="AA21"/>
  <c r="V26"/>
  <c r="U26"/>
  <c r="S26"/>
  <c r="AF22"/>
  <c r="AE22"/>
  <c r="AB22"/>
  <c r="P22"/>
  <c r="AR22" s="1"/>
  <c r="T22"/>
  <c r="R28"/>
  <c r="Q28"/>
  <c r="AD28"/>
  <c r="S28"/>
  <c r="AF25"/>
  <c r="AA25"/>
  <c r="Z25"/>
  <c r="V25"/>
  <c r="R25"/>
  <c r="V24"/>
  <c r="U24"/>
  <c r="Z24"/>
  <c r="AF21"/>
  <c r="Y21"/>
  <c r="R26"/>
  <c r="Q26"/>
  <c r="AD26"/>
  <c r="W26"/>
  <c r="AG22"/>
  <c r="Y22"/>
  <c r="X22"/>
  <c r="Z22"/>
  <c r="AA22"/>
  <c r="AF28"/>
  <c r="AE28"/>
  <c r="AB28"/>
  <c r="AA28"/>
  <c r="W28"/>
  <c r="AG25"/>
  <c r="W25"/>
  <c r="X25"/>
  <c r="Y25"/>
  <c r="R24"/>
  <c r="Q24"/>
  <c r="AD24"/>
  <c r="S24"/>
  <c r="V21"/>
  <c r="AF26"/>
  <c r="AE26"/>
  <c r="AB26"/>
  <c r="P26"/>
  <c r="AR26" s="1"/>
  <c r="T26"/>
  <c r="V22"/>
  <c r="U22"/>
  <c r="S22"/>
  <c r="AG28"/>
  <c r="Y28"/>
  <c r="X28"/>
  <c r="T28"/>
  <c r="P28"/>
  <c r="AR28" s="1"/>
  <c r="T25"/>
  <c r="S25"/>
  <c r="Q25"/>
  <c r="AB25"/>
  <c r="AF24"/>
  <c r="AE24"/>
  <c r="AB24"/>
  <c r="AA24"/>
  <c r="P24"/>
  <c r="AR24" s="1"/>
  <c r="Z21"/>
  <c r="AG26"/>
  <c r="Y26"/>
  <c r="X26"/>
  <c r="Z26"/>
  <c r="AA26"/>
  <c r="R22"/>
  <c r="Q22"/>
  <c r="AD22"/>
  <c r="W22"/>
  <c r="R21"/>
  <c r="AG21"/>
  <c r="AE21"/>
  <c r="AB21"/>
  <c r="W21"/>
  <c r="AD21"/>
  <c r="Q21"/>
  <c r="X21"/>
  <c r="P21"/>
  <c r="AR21" s="1"/>
  <c r="S21"/>
  <c r="T21"/>
  <c r="U21"/>
  <c r="AG16"/>
  <c r="AF16"/>
  <c r="R16"/>
  <c r="V16"/>
  <c r="Y16"/>
  <c r="AE16"/>
  <c r="Q16"/>
  <c r="U16"/>
  <c r="X16"/>
  <c r="AB16"/>
  <c r="AD16"/>
  <c r="T16"/>
  <c r="AA16"/>
  <c r="S16"/>
  <c r="Z16"/>
  <c r="W16"/>
  <c r="P16"/>
  <c r="AR16" s="1"/>
  <c r="AG30"/>
  <c r="AF30"/>
  <c r="R30"/>
  <c r="V30"/>
  <c r="Y30"/>
  <c r="AE30"/>
  <c r="Q30"/>
  <c r="U30"/>
  <c r="X30"/>
  <c r="AB30"/>
  <c r="AD30"/>
  <c r="S30"/>
  <c r="Z30"/>
  <c r="P30"/>
  <c r="AR30" s="1"/>
  <c r="W30"/>
  <c r="T30"/>
  <c r="AA30"/>
  <c r="AG29"/>
  <c r="AF29"/>
  <c r="P29"/>
  <c r="AR29" s="1"/>
  <c r="T29"/>
  <c r="W29"/>
  <c r="AA29"/>
  <c r="AE29"/>
  <c r="S29"/>
  <c r="Z29"/>
  <c r="AD29"/>
  <c r="Q29"/>
  <c r="X29"/>
  <c r="V29"/>
  <c r="U29"/>
  <c r="AB29"/>
  <c r="Y29"/>
  <c r="R29"/>
  <c r="AG23"/>
  <c r="AF23"/>
  <c r="P23"/>
  <c r="AR23" s="1"/>
  <c r="T23"/>
  <c r="W23"/>
  <c r="AA23"/>
  <c r="AE23"/>
  <c r="S23"/>
  <c r="Z23"/>
  <c r="AD23"/>
  <c r="U23"/>
  <c r="AB23"/>
  <c r="R23"/>
  <c r="Y23"/>
  <c r="Q23"/>
  <c r="X23"/>
  <c r="V23"/>
  <c r="AG27"/>
  <c r="AF27"/>
  <c r="P27"/>
  <c r="AR27" s="1"/>
  <c r="T27"/>
  <c r="W27"/>
  <c r="AA27"/>
  <c r="AE27"/>
  <c r="S27"/>
  <c r="Z27"/>
  <c r="AD27"/>
  <c r="U27"/>
  <c r="AB27"/>
  <c r="R27"/>
  <c r="Y27"/>
  <c r="Q27"/>
  <c r="X27"/>
  <c r="V27"/>
  <c r="AG32"/>
  <c r="AF32"/>
  <c r="AE32"/>
  <c r="Q32"/>
  <c r="U32"/>
  <c r="X32"/>
  <c r="AB32"/>
  <c r="AD32"/>
  <c r="R32"/>
  <c r="AA32"/>
  <c r="P32"/>
  <c r="AR32" s="1"/>
  <c r="V32"/>
  <c r="Z32"/>
  <c r="T32"/>
  <c r="Y32"/>
  <c r="S32"/>
  <c r="W32"/>
  <c r="AG18"/>
  <c r="AF18"/>
  <c r="R18"/>
  <c r="V18"/>
  <c r="Y18"/>
  <c r="AE18"/>
  <c r="Q18"/>
  <c r="U18"/>
  <c r="X18"/>
  <c r="AB18"/>
  <c r="AD18"/>
  <c r="S18"/>
  <c r="Z18"/>
  <c r="P18"/>
  <c r="AR18" s="1"/>
  <c r="W18"/>
  <c r="AA18"/>
  <c r="T18"/>
  <c r="AG20"/>
  <c r="AF20"/>
  <c r="R20"/>
  <c r="V20"/>
  <c r="Y20"/>
  <c r="AE20"/>
  <c r="Q20"/>
  <c r="U20"/>
  <c r="X20"/>
  <c r="AB20"/>
  <c r="AD20"/>
  <c r="T20"/>
  <c r="AA20"/>
  <c r="S20"/>
  <c r="Z20"/>
  <c r="W20"/>
  <c r="P20"/>
  <c r="AR20" s="1"/>
  <c r="AG31"/>
  <c r="AF31"/>
  <c r="P31"/>
  <c r="AR31" s="1"/>
  <c r="T31"/>
  <c r="AE31"/>
  <c r="S31"/>
  <c r="Z31"/>
  <c r="AD31"/>
  <c r="U31"/>
  <c r="Y31"/>
  <c r="R31"/>
  <c r="X31"/>
  <c r="Q31"/>
  <c r="W31"/>
  <c r="AB31"/>
  <c r="AA31"/>
  <c r="V31"/>
  <c r="AG17"/>
  <c r="AF17"/>
  <c r="P17"/>
  <c r="AR17" s="1"/>
  <c r="T17"/>
  <c r="W17"/>
  <c r="AA17"/>
  <c r="AE17"/>
  <c r="S17"/>
  <c r="Z17"/>
  <c r="AD17"/>
  <c r="Q17"/>
  <c r="X17"/>
  <c r="V17"/>
  <c r="U17"/>
  <c r="AB17"/>
  <c r="Y17"/>
  <c r="R17"/>
  <c r="AG33"/>
  <c r="AF33"/>
  <c r="AE33"/>
  <c r="S33"/>
  <c r="Z33"/>
  <c r="AD33"/>
  <c r="T33"/>
  <c r="X33"/>
  <c r="R33"/>
  <c r="W33"/>
  <c r="AB33"/>
  <c r="Q33"/>
  <c r="V33"/>
  <c r="AA33"/>
  <c r="Y33"/>
  <c r="U33"/>
  <c r="P33"/>
  <c r="AR33" s="1"/>
  <c r="AG34"/>
  <c r="AF34"/>
  <c r="AE34"/>
  <c r="Q34"/>
  <c r="U34"/>
  <c r="X34"/>
  <c r="AB34"/>
  <c r="AD34"/>
  <c r="P34"/>
  <c r="AR34" s="1"/>
  <c r="V34"/>
  <c r="Z34"/>
  <c r="T34"/>
  <c r="Y34"/>
  <c r="S34"/>
  <c r="W34"/>
  <c r="AA34"/>
  <c r="R34"/>
  <c r="AQ2" i="4"/>
  <c r="O7" i="19"/>
  <c r="O11"/>
  <c r="O15"/>
  <c r="O19"/>
  <c r="O23"/>
  <c r="O27"/>
  <c r="O31"/>
  <c r="O35"/>
  <c r="N7"/>
  <c r="N11"/>
  <c r="N15"/>
  <c r="N19"/>
  <c r="N23"/>
  <c r="N27"/>
  <c r="N31"/>
  <c r="N35"/>
  <c r="O6"/>
  <c r="O10"/>
  <c r="O14"/>
  <c r="O18"/>
  <c r="O22"/>
  <c r="O26"/>
  <c r="O30"/>
  <c r="O34"/>
  <c r="N6"/>
  <c r="N10"/>
  <c r="N14"/>
  <c r="N18"/>
  <c r="N22"/>
  <c r="N26"/>
  <c r="N30"/>
  <c r="N34"/>
  <c r="O9"/>
  <c r="O13"/>
  <c r="O17"/>
  <c r="O21"/>
  <c r="O25"/>
  <c r="O29"/>
  <c r="O33"/>
  <c r="N5"/>
  <c r="N9"/>
  <c r="N13"/>
  <c r="N17"/>
  <c r="N21"/>
  <c r="N25"/>
  <c r="N29"/>
  <c r="N33"/>
  <c r="O8"/>
  <c r="O12"/>
  <c r="O16"/>
  <c r="O20"/>
  <c r="O24"/>
  <c r="O28"/>
  <c r="O32"/>
  <c r="O5"/>
  <c r="N8"/>
  <c r="N12"/>
  <c r="N16"/>
  <c r="N20"/>
  <c r="N24"/>
  <c r="N28"/>
  <c r="N32"/>
  <c r="P53" i="10"/>
  <c r="P19"/>
  <c r="P57"/>
  <c r="P22"/>
  <c r="P7"/>
  <c r="P69"/>
  <c r="P27"/>
  <c r="P9"/>
  <c r="P4"/>
  <c r="P77"/>
  <c r="P38"/>
  <c r="P14"/>
  <c r="AN10" i="4" l="1"/>
  <c r="AR10" s="1"/>
  <c r="AN131"/>
  <c r="AR131" s="1"/>
  <c r="AN65"/>
  <c r="AR65" s="1"/>
  <c r="AN69"/>
  <c r="AR69" s="1"/>
  <c r="AN29"/>
  <c r="AR29" s="1"/>
  <c r="AN33"/>
  <c r="AR33" s="1"/>
  <c r="AN28"/>
  <c r="AR28" s="1"/>
  <c r="AN96"/>
  <c r="AR96" s="1"/>
  <c r="AN70"/>
  <c r="AR70" s="1"/>
  <c r="AN66"/>
  <c r="AR66" s="1"/>
  <c r="AN75"/>
  <c r="AR75" s="1"/>
  <c r="AN114"/>
  <c r="AR114" s="1"/>
  <c r="AN108"/>
  <c r="AR108" s="1"/>
  <c r="AN73"/>
  <c r="AR73" s="1"/>
  <c r="AN86"/>
  <c r="AR86" s="1"/>
  <c r="AN53"/>
  <c r="AR53" s="1"/>
  <c r="AN52"/>
  <c r="AR52" s="1"/>
  <c r="AN50"/>
  <c r="AR50" s="1"/>
  <c r="AN132"/>
  <c r="AR132" s="1"/>
  <c r="AN110"/>
  <c r="AR110" s="1"/>
  <c r="AN99"/>
  <c r="AR99" s="1"/>
  <c r="AN49"/>
  <c r="AR49" s="1"/>
  <c r="AN21"/>
  <c r="AR21" s="1"/>
  <c r="AN107"/>
  <c r="AR107" s="1"/>
  <c r="AN23"/>
  <c r="AR23" s="1"/>
  <c r="AN85"/>
  <c r="AR85" s="1"/>
  <c r="AN106"/>
  <c r="AR106" s="1"/>
  <c r="AN94"/>
  <c r="AR94" s="1"/>
  <c r="AN100"/>
  <c r="AR100" s="1"/>
  <c r="AN101"/>
  <c r="AR101" s="1"/>
  <c r="AN41"/>
  <c r="AR41" s="1"/>
  <c r="AN78"/>
  <c r="AR78" s="1"/>
  <c r="AN82"/>
  <c r="AR82" s="1"/>
  <c r="AN63"/>
  <c r="AR63" s="1"/>
  <c r="AN48"/>
  <c r="AR48" s="1"/>
  <c r="AN145"/>
  <c r="AR145" s="1"/>
  <c r="AN14"/>
  <c r="AR14" s="1"/>
  <c r="AN97"/>
  <c r="AR97" s="1"/>
  <c r="AN93"/>
  <c r="AR93" s="1"/>
  <c r="AN126"/>
  <c r="AR126" s="1"/>
  <c r="AN88"/>
  <c r="AR88" s="1"/>
  <c r="AN104"/>
  <c r="AR104" s="1"/>
  <c r="AN54"/>
  <c r="AR54" s="1"/>
  <c r="AN24"/>
  <c r="AR24" s="1"/>
  <c r="AN122"/>
  <c r="AR122" s="1"/>
  <c r="AN95"/>
  <c r="AR95" s="1"/>
  <c r="AN87"/>
  <c r="AR87" s="1"/>
  <c r="AN105"/>
  <c r="AR105" s="1"/>
  <c r="AN74"/>
  <c r="AR74" s="1"/>
  <c r="AN68"/>
  <c r="AR68" s="1"/>
  <c r="AN55"/>
  <c r="AR55" s="1"/>
  <c r="AN61"/>
  <c r="AR61" s="1"/>
  <c r="AN130"/>
  <c r="AR130" s="1"/>
  <c r="AN102"/>
  <c r="AR102" s="1"/>
  <c r="AN89"/>
  <c r="AR89" s="1"/>
  <c r="AN40"/>
  <c r="AR40" s="1"/>
  <c r="AN116"/>
  <c r="AR116" s="1"/>
  <c r="AN26"/>
  <c r="AR26" s="1"/>
  <c r="AN67"/>
  <c r="AR67" s="1"/>
  <c r="AN72"/>
  <c r="AR72" s="1"/>
  <c r="AN90"/>
  <c r="AR90" s="1"/>
  <c r="AN58"/>
  <c r="AR58" s="1"/>
  <c r="AN57"/>
  <c r="AR57" s="1"/>
  <c r="AN17"/>
  <c r="AR17" s="1"/>
  <c r="AN20"/>
  <c r="AR20" s="1"/>
  <c r="AN37"/>
  <c r="AR37" s="1"/>
  <c r="AN109"/>
  <c r="AR109" s="1"/>
  <c r="AN139"/>
  <c r="AR139" s="1"/>
  <c r="AN111"/>
  <c r="AR111" s="1"/>
  <c r="AN128"/>
  <c r="AR128" s="1"/>
  <c r="AN129"/>
  <c r="AR129" s="1"/>
  <c r="AN31"/>
  <c r="AR31" s="1"/>
  <c r="AN115"/>
  <c r="AR115" s="1"/>
  <c r="AN62"/>
  <c r="AR62" s="1"/>
  <c r="AN80"/>
  <c r="AR80" s="1"/>
  <c r="AN112"/>
  <c r="AR112" s="1"/>
  <c r="AN22"/>
  <c r="AR22" s="1"/>
  <c r="AN83"/>
  <c r="AR83" s="1"/>
  <c r="AN124"/>
  <c r="AR124" s="1"/>
  <c r="AN98"/>
  <c r="AR98" s="1"/>
  <c r="AN27"/>
  <c r="AR27" s="1"/>
  <c r="AN135"/>
  <c r="AR135" s="1"/>
  <c r="AN103"/>
  <c r="AR103" s="1"/>
  <c r="AI9" i="19"/>
  <c r="AI13"/>
  <c r="AI17"/>
  <c r="AI21"/>
  <c r="AI25"/>
  <c r="AI29"/>
  <c r="AI33"/>
  <c r="AI8"/>
  <c r="AI12"/>
  <c r="AI16"/>
  <c r="AI20"/>
  <c r="AI24"/>
  <c r="AI28"/>
  <c r="AI32"/>
  <c r="AI5"/>
  <c r="AI7"/>
  <c r="AI11"/>
  <c r="AI15"/>
  <c r="AI19"/>
  <c r="AI23"/>
  <c r="AI27"/>
  <c r="AI31"/>
  <c r="AI35"/>
  <c r="AI6"/>
  <c r="AI10"/>
  <c r="AI14"/>
  <c r="AI18"/>
  <c r="AI22"/>
  <c r="AI26"/>
  <c r="AI30"/>
  <c r="AI34"/>
  <c r="AP25"/>
  <c r="AT25" s="1"/>
  <c r="AP24"/>
  <c r="AT24" s="1"/>
  <c r="AP17"/>
  <c r="AT17" s="1"/>
  <c r="AS18"/>
  <c r="AP29"/>
  <c r="AT29" s="1"/>
  <c r="AP28"/>
  <c r="AT28" s="1"/>
  <c r="AS34"/>
  <c r="AP31"/>
  <c r="AT31" s="1"/>
  <c r="AQ32"/>
  <c r="AP27"/>
  <c r="AT27" s="1"/>
  <c r="AP23"/>
  <c r="AT23" s="1"/>
  <c r="AS21"/>
  <c r="AQ22"/>
  <c r="AQ25"/>
  <c r="AQ24"/>
  <c r="AP35"/>
  <c r="AT35" s="1"/>
  <c r="AP33"/>
  <c r="AT33" s="1"/>
  <c r="AS20"/>
  <c r="AQ20"/>
  <c r="AP20"/>
  <c r="AS32"/>
  <c r="AQ30"/>
  <c r="AP30"/>
  <c r="AS16"/>
  <c r="AQ16"/>
  <c r="AP16"/>
  <c r="AT16" s="1"/>
  <c r="AP26"/>
  <c r="AT26" s="1"/>
  <c r="AQ33"/>
  <c r="AQ18"/>
  <c r="AP18"/>
  <c r="AP22"/>
  <c r="AS25"/>
  <c r="AS28"/>
  <c r="AS26"/>
  <c r="AS35"/>
  <c r="AQ34"/>
  <c r="AS22"/>
  <c r="AQ28"/>
  <c r="AQ35"/>
  <c r="AP32"/>
  <c r="AP34"/>
  <c r="AS33"/>
  <c r="AQ17"/>
  <c r="AS17"/>
  <c r="AQ31"/>
  <c r="AS31"/>
  <c r="AQ27"/>
  <c r="AS27"/>
  <c r="AQ23"/>
  <c r="AS23"/>
  <c r="AQ29"/>
  <c r="AS29"/>
  <c r="AS30"/>
  <c r="AQ21"/>
  <c r="AP21"/>
  <c r="AS24"/>
  <c r="AQ26"/>
  <c r="AC25"/>
  <c r="AH25" s="1"/>
  <c r="AC29"/>
  <c r="AH29" s="1"/>
  <c r="AC16"/>
  <c r="AH16" s="1"/>
  <c r="AC35"/>
  <c r="AH35" s="1"/>
  <c r="AC30"/>
  <c r="AH30" s="1"/>
  <c r="AC21"/>
  <c r="AH21" s="1"/>
  <c r="AC26"/>
  <c r="AH26" s="1"/>
  <c r="AC28"/>
  <c r="AH28" s="1"/>
  <c r="AC23"/>
  <c r="AH23" s="1"/>
  <c r="AR2" i="4"/>
  <c r="AC18" i="19"/>
  <c r="AH18" s="1"/>
  <c r="AC17"/>
  <c r="AH17" s="1"/>
  <c r="AC32"/>
  <c r="AH32" s="1"/>
  <c r="AC27"/>
  <c r="AH27" s="1"/>
  <c r="AC31"/>
  <c r="AH31" s="1"/>
  <c r="AC22"/>
  <c r="AH22" s="1"/>
  <c r="AC24"/>
  <c r="AH24" s="1"/>
  <c r="AC20"/>
  <c r="AH20" s="1"/>
  <c r="AC34"/>
  <c r="AH34" s="1"/>
  <c r="AC33"/>
  <c r="AH33" s="1"/>
  <c r="N36"/>
  <c r="O36"/>
  <c r="V2" i="27"/>
  <c r="AF14" i="19" l="1"/>
  <c r="AG8"/>
  <c r="W15"/>
  <c r="Y15"/>
  <c r="AA15"/>
  <c r="AB15"/>
  <c r="P15"/>
  <c r="AR15" s="1"/>
  <c r="X15"/>
  <c r="AE15"/>
  <c r="AG15"/>
  <c r="AF15"/>
  <c r="S15"/>
  <c r="AS15" s="1"/>
  <c r="U15"/>
  <c r="Z15"/>
  <c r="Q15"/>
  <c r="R15"/>
  <c r="T15"/>
  <c r="V15"/>
  <c r="AD15"/>
  <c r="AF8"/>
  <c r="Q8"/>
  <c r="T8"/>
  <c r="AE8"/>
  <c r="AD8"/>
  <c r="W8"/>
  <c r="V8"/>
  <c r="AB8"/>
  <c r="Z8"/>
  <c r="R8"/>
  <c r="U8"/>
  <c r="S8"/>
  <c r="AA8"/>
  <c r="P8"/>
  <c r="AR8" s="1"/>
  <c r="Y8"/>
  <c r="X8"/>
  <c r="R10"/>
  <c r="Q10"/>
  <c r="AD10"/>
  <c r="W10"/>
  <c r="AF10"/>
  <c r="AE10"/>
  <c r="AB10"/>
  <c r="P10"/>
  <c r="AR10" s="1"/>
  <c r="AG10"/>
  <c r="Y10"/>
  <c r="X10"/>
  <c r="Z10"/>
  <c r="T10"/>
  <c r="V10"/>
  <c r="U10"/>
  <c r="S10"/>
  <c r="AA10"/>
  <c r="P13"/>
  <c r="AR13" s="1"/>
  <c r="T13"/>
  <c r="Z13"/>
  <c r="U13"/>
  <c r="AF13"/>
  <c r="S13"/>
  <c r="V13"/>
  <c r="AG13"/>
  <c r="AA13"/>
  <c r="X13"/>
  <c r="R13"/>
  <c r="W13"/>
  <c r="AD13"/>
  <c r="Y13"/>
  <c r="Q13"/>
  <c r="AB13"/>
  <c r="AE13"/>
  <c r="AG9"/>
  <c r="W9"/>
  <c r="Z9"/>
  <c r="V9"/>
  <c r="R9"/>
  <c r="T9"/>
  <c r="S9"/>
  <c r="X9"/>
  <c r="Y9"/>
  <c r="P9"/>
  <c r="AR9" s="1"/>
  <c r="AE9"/>
  <c r="Q9"/>
  <c r="AB9"/>
  <c r="AF9"/>
  <c r="AA9"/>
  <c r="AD9"/>
  <c r="U9"/>
  <c r="V14"/>
  <c r="AD14"/>
  <c r="R14"/>
  <c r="X14"/>
  <c r="T14"/>
  <c r="U14"/>
  <c r="W14"/>
  <c r="Y14"/>
  <c r="Z14"/>
  <c r="S14"/>
  <c r="AE14"/>
  <c r="AA14"/>
  <c r="AB14"/>
  <c r="AG14"/>
  <c r="P14"/>
  <c r="AR14" s="1"/>
  <c r="Q14"/>
  <c r="AF19"/>
  <c r="AA19"/>
  <c r="Q19"/>
  <c r="U19"/>
  <c r="V19"/>
  <c r="Y19"/>
  <c r="T19"/>
  <c r="Z19"/>
  <c r="S19"/>
  <c r="R19"/>
  <c r="AB19"/>
  <c r="X19"/>
  <c r="P19"/>
  <c r="AR19" s="1"/>
  <c r="AG19"/>
  <c r="AE19"/>
  <c r="W19"/>
  <c r="AD19"/>
  <c r="AG11"/>
  <c r="W11"/>
  <c r="Z11"/>
  <c r="R11"/>
  <c r="V11"/>
  <c r="T11"/>
  <c r="S11"/>
  <c r="AB11"/>
  <c r="X11"/>
  <c r="P11"/>
  <c r="AR11" s="1"/>
  <c r="AE11"/>
  <c r="U11"/>
  <c r="Q11"/>
  <c r="AF11"/>
  <c r="AA11"/>
  <c r="AD11"/>
  <c r="Y11"/>
  <c r="AB7"/>
  <c r="Q12"/>
  <c r="AA12"/>
  <c r="X12"/>
  <c r="U12"/>
  <c r="R12"/>
  <c r="AB12"/>
  <c r="Y12"/>
  <c r="V12"/>
  <c r="S12"/>
  <c r="AE12"/>
  <c r="AG12"/>
  <c r="P12"/>
  <c r="AR12" s="1"/>
  <c r="AD12"/>
  <c r="AF12"/>
  <c r="W12"/>
  <c r="T12"/>
  <c r="Z12"/>
  <c r="Q7"/>
  <c r="U7"/>
  <c r="V7"/>
  <c r="R7"/>
  <c r="AF7"/>
  <c r="X7"/>
  <c r="AG7"/>
  <c r="S7"/>
  <c r="Z7"/>
  <c r="P7"/>
  <c r="AR7" s="1"/>
  <c r="AA7"/>
  <c r="W7"/>
  <c r="AD7"/>
  <c r="T7"/>
  <c r="AE7"/>
  <c r="Y7"/>
  <c r="U6"/>
  <c r="Q6"/>
  <c r="W6"/>
  <c r="AF6"/>
  <c r="AB6"/>
  <c r="T6"/>
  <c r="Y6"/>
  <c r="Z6"/>
  <c r="V6"/>
  <c r="S6"/>
  <c r="R6"/>
  <c r="AD6"/>
  <c r="AE6"/>
  <c r="P6"/>
  <c r="AR6" s="1"/>
  <c r="AG6"/>
  <c r="X6"/>
  <c r="AA6"/>
  <c r="AI36"/>
  <c r="AF5"/>
  <c r="AD5"/>
  <c r="W5"/>
  <c r="S5"/>
  <c r="AE5"/>
  <c r="Y5"/>
  <c r="Q5"/>
  <c r="P5"/>
  <c r="AR5" s="1"/>
  <c r="AB5"/>
  <c r="AG5"/>
  <c r="T5"/>
  <c r="AA5"/>
  <c r="Z5"/>
  <c r="R5"/>
  <c r="V5"/>
  <c r="X5"/>
  <c r="U5"/>
  <c r="AU25"/>
  <c r="AV24"/>
  <c r="AW24"/>
  <c r="AU24"/>
  <c r="AU20"/>
  <c r="AV25"/>
  <c r="AU35"/>
  <c r="AT20"/>
  <c r="AW23"/>
  <c r="AW33"/>
  <c r="AU33"/>
  <c r="AV16"/>
  <c r="AV20"/>
  <c r="AV30"/>
  <c r="AW16"/>
  <c r="AO16" s="1"/>
  <c r="AW25"/>
  <c r="AT30"/>
  <c r="AW30"/>
  <c r="AO30" s="1"/>
  <c r="AU30"/>
  <c r="AW20"/>
  <c r="AU16"/>
  <c r="AV33"/>
  <c r="AW29"/>
  <c r="AW27"/>
  <c r="AW31"/>
  <c r="AW17"/>
  <c r="AO17" s="1"/>
  <c r="AV28"/>
  <c r="AW26"/>
  <c r="AO26" s="1"/>
  <c r="AV31"/>
  <c r="AU29"/>
  <c r="AV27"/>
  <c r="AU17"/>
  <c r="AU26"/>
  <c r="AW22"/>
  <c r="AU22"/>
  <c r="AT22"/>
  <c r="AV22"/>
  <c r="AU23"/>
  <c r="AW35"/>
  <c r="AW28"/>
  <c r="AW34"/>
  <c r="AT34"/>
  <c r="AV34"/>
  <c r="AU34"/>
  <c r="AW32"/>
  <c r="AO32" s="1"/>
  <c r="AT32"/>
  <c r="AU32"/>
  <c r="AV32"/>
  <c r="AV23"/>
  <c r="AV29"/>
  <c r="AV26"/>
  <c r="AU27"/>
  <c r="AU31"/>
  <c r="AV17"/>
  <c r="AV35"/>
  <c r="AU28"/>
  <c r="AW21"/>
  <c r="AO21" s="1"/>
  <c r="AT21"/>
  <c r="AV21"/>
  <c r="AU21"/>
  <c r="AW18"/>
  <c r="AO18" s="1"/>
  <c r="AT18"/>
  <c r="AV18"/>
  <c r="AU18"/>
  <c r="N6" i="20"/>
  <c r="O6" s="1"/>
  <c r="AQ14" i="19" l="1"/>
  <c r="AC8"/>
  <c r="AH8" s="1"/>
  <c r="AQ9"/>
  <c r="AP13"/>
  <c r="AT13" s="1"/>
  <c r="AQ13"/>
  <c r="AS14"/>
  <c r="AQ19"/>
  <c r="AQ11"/>
  <c r="AP15"/>
  <c r="AT15" s="1"/>
  <c r="AS19"/>
  <c r="AS10"/>
  <c r="AS8"/>
  <c r="AQ15"/>
  <c r="AC19"/>
  <c r="AH19" s="1"/>
  <c r="AS9"/>
  <c r="AP10"/>
  <c r="AC15"/>
  <c r="AH15" s="1"/>
  <c r="AP14"/>
  <c r="AC10"/>
  <c r="AH10" s="1"/>
  <c r="AQ10"/>
  <c r="AP8"/>
  <c r="AQ8"/>
  <c r="AP19"/>
  <c r="AC14"/>
  <c r="AH14" s="1"/>
  <c r="AC9"/>
  <c r="AH9" s="1"/>
  <c r="AP9"/>
  <c r="AC13"/>
  <c r="AH13" s="1"/>
  <c r="AS13"/>
  <c r="U36"/>
  <c r="AP7"/>
  <c r="AT7" s="1"/>
  <c r="AS12"/>
  <c r="AC11"/>
  <c r="AH11" s="1"/>
  <c r="AS11"/>
  <c r="AP11"/>
  <c r="AP12"/>
  <c r="AQ12"/>
  <c r="AC12"/>
  <c r="AH12" s="1"/>
  <c r="AB36"/>
  <c r="AS7"/>
  <c r="AQ7"/>
  <c r="W36"/>
  <c r="AC7"/>
  <c r="AH7" s="1"/>
  <c r="AE36"/>
  <c r="X36"/>
  <c r="AD36"/>
  <c r="Y36"/>
  <c r="V36"/>
  <c r="AP6"/>
  <c r="AT6" s="1"/>
  <c r="Z36"/>
  <c r="T36"/>
  <c r="AF36"/>
  <c r="AG36"/>
  <c r="AA36"/>
  <c r="AC6"/>
  <c r="AH6" s="1"/>
  <c r="AS6"/>
  <c r="AQ6"/>
  <c r="AQ5"/>
  <c r="AP5"/>
  <c r="AC5"/>
  <c r="AH5" s="1"/>
  <c r="AS5"/>
  <c r="AO33"/>
  <c r="AO31"/>
  <c r="AO34"/>
  <c r="AO27"/>
  <c r="P36"/>
  <c r="AR36"/>
  <c r="R36"/>
  <c r="S36"/>
  <c r="Q36"/>
  <c r="AU13" l="1"/>
  <c r="AV13"/>
  <c r="AW13"/>
  <c r="AO13" s="1"/>
  <c r="AT10"/>
  <c r="AV10"/>
  <c r="AW10"/>
  <c r="AO10" s="1"/>
  <c r="AU10"/>
  <c r="AU8"/>
  <c r="AT8"/>
  <c r="AW8"/>
  <c r="AO8" s="1"/>
  <c r="AV8"/>
  <c r="AW15"/>
  <c r="AO15" s="1"/>
  <c r="AV15"/>
  <c r="AU15"/>
  <c r="AT9"/>
  <c r="AW9"/>
  <c r="AO9" s="1"/>
  <c r="AV9"/>
  <c r="AU9"/>
  <c r="AT14"/>
  <c r="AU14"/>
  <c r="AV14"/>
  <c r="AW14"/>
  <c r="AO14" s="1"/>
  <c r="AT19"/>
  <c r="AV19"/>
  <c r="AU19"/>
  <c r="AW19"/>
  <c r="AO19" s="1"/>
  <c r="AV7"/>
  <c r="AW7"/>
  <c r="AO7" s="1"/>
  <c r="AV11"/>
  <c r="AW11"/>
  <c r="AO11" s="1"/>
  <c r="AU11"/>
  <c r="AT11"/>
  <c r="AT12"/>
  <c r="AW12"/>
  <c r="AO12" s="1"/>
  <c r="AV12"/>
  <c r="AU12"/>
  <c r="AU7"/>
  <c r="AP36"/>
  <c r="AQ36"/>
  <c r="AW6"/>
  <c r="AV6"/>
  <c r="AU6"/>
  <c r="AS36"/>
  <c r="AV5"/>
  <c r="AT5"/>
  <c r="AW5"/>
  <c r="AO5" s="1"/>
  <c r="AU5"/>
  <c r="AC36"/>
  <c r="AH36"/>
  <c r="AT36" l="1"/>
  <c r="AO6"/>
  <c r="AO36" s="1"/>
  <c r="AV36"/>
  <c r="AU36"/>
  <c r="AW36"/>
</calcChain>
</file>

<file path=xl/comments1.xml><?xml version="1.0" encoding="utf-8"?>
<comments xmlns="http://schemas.openxmlformats.org/spreadsheetml/2006/main">
  <authors>
    <author>User</author>
  </authors>
  <commentList>
    <comment ref="AK9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K12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24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K26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28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35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K628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K83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Windows 用户</author>
  </authors>
  <commentList>
    <comment ref="F8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宋体"/>
            <family val="3"/>
            <charset val="134"/>
          </rPr>
          <t>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此学生转活动中心，故从班级信息中无法提取信息</t>
        </r>
      </text>
    </comment>
    <comment ref="P85" author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宋体"/>
            <family val="3"/>
            <charset val="134"/>
          </rPr>
          <t>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张慧</t>
        </r>
        <r>
          <rPr>
            <sz val="9"/>
            <color indexed="81"/>
            <rFont val="Tahoma"/>
            <family val="2"/>
          </rPr>
          <t xml:space="preserve">     </t>
        </r>
        <r>
          <rPr>
            <sz val="9"/>
            <color indexed="81"/>
            <rFont val="宋体"/>
            <family val="3"/>
            <charset val="134"/>
          </rPr>
          <t>（财富广场招生人员）</t>
        </r>
      </text>
    </comment>
  </commentList>
</comments>
</file>

<file path=xl/comments3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4.xml><?xml version="1.0" encoding="utf-8"?>
<comments xmlns="http://schemas.openxmlformats.org/spreadsheetml/2006/main">
  <authors>
    <author>作者</author>
    <author>SDWM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L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Q3" authorId="1">
      <text>
        <r>
          <rPr>
            <b/>
            <sz val="9"/>
            <color indexed="81"/>
            <rFont val="Tahoma"/>
            <family val="2"/>
          </rPr>
          <t>SDWM:</t>
        </r>
        <r>
          <rPr>
            <sz val="9"/>
            <color indexed="81"/>
            <rFont val="Tahoma"/>
            <family val="2"/>
          </rPr>
          <t xml:space="preserve">
2014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12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4</t>
        </r>
        <r>
          <rPr>
            <sz val="9"/>
            <color indexed="81"/>
            <rFont val="宋体"/>
            <family val="3"/>
            <charset val="134"/>
          </rPr>
          <t>日报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期小学课程</t>
        </r>
        <r>
          <rPr>
            <sz val="9"/>
            <color indexed="81"/>
            <rFont val="Tahoma"/>
            <family val="2"/>
          </rPr>
          <t>14400</t>
        </r>
        <r>
          <rPr>
            <sz val="9"/>
            <color indexed="81"/>
            <rFont val="宋体"/>
            <family val="3"/>
            <charset val="134"/>
          </rPr>
          <t>元，截止</t>
        </r>
        <r>
          <rPr>
            <sz val="9"/>
            <color indexed="81"/>
            <rFont val="Tahoma"/>
            <family val="2"/>
          </rPr>
          <t>2017</t>
        </r>
        <r>
          <rPr>
            <sz val="9"/>
            <color indexed="81"/>
            <rFont val="宋体"/>
            <family val="3"/>
            <charset val="134"/>
          </rPr>
          <t>年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月</t>
        </r>
        <r>
          <rPr>
            <sz val="9"/>
            <color indexed="81"/>
            <rFont val="Tahoma"/>
            <family val="2"/>
          </rPr>
          <t>26</t>
        </r>
        <r>
          <rPr>
            <sz val="9"/>
            <color indexed="81"/>
            <rFont val="宋体"/>
            <family val="3"/>
            <charset val="134"/>
          </rPr>
          <t>日剩余课次</t>
        </r>
        <r>
          <rPr>
            <sz val="9"/>
            <color indexed="81"/>
            <rFont val="Tahoma"/>
            <family val="2"/>
          </rPr>
          <t>17</t>
        </r>
        <r>
          <rPr>
            <sz val="9"/>
            <color indexed="81"/>
            <rFont val="宋体"/>
            <family val="3"/>
            <charset val="134"/>
          </rPr>
          <t>周次。按</t>
        </r>
        <r>
          <rPr>
            <sz val="9"/>
            <color indexed="81"/>
            <rFont val="Tahoma"/>
            <family val="2"/>
          </rPr>
          <t>6325</t>
        </r>
        <r>
          <rPr>
            <sz val="9"/>
            <color indexed="81"/>
            <rFont val="宋体"/>
            <family val="3"/>
            <charset val="134"/>
          </rPr>
          <t>元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期的标准价扣除已学课程，实退：</t>
        </r>
        <r>
          <rPr>
            <sz val="9"/>
            <color indexed="81"/>
            <rFont val="Tahoma"/>
            <family val="2"/>
          </rPr>
          <t>14400-6325*2=1750</t>
        </r>
        <r>
          <rPr>
            <sz val="9"/>
            <color indexed="81"/>
            <rFont val="宋体"/>
            <family val="3"/>
            <charset val="134"/>
          </rPr>
          <t>元</t>
        </r>
      </text>
    </comment>
  </commentList>
</comments>
</file>

<file path=xl/sharedStrings.xml><?xml version="1.0" encoding="utf-8"?>
<sst xmlns="http://schemas.openxmlformats.org/spreadsheetml/2006/main" count="21227" uniqueCount="2722">
  <si>
    <t>序号</t>
  </si>
  <si>
    <t>分校</t>
  </si>
  <si>
    <t>收据号</t>
  </si>
  <si>
    <t>备注</t>
  </si>
  <si>
    <t>班级编号</t>
  </si>
  <si>
    <t>精读老师</t>
  </si>
  <si>
    <t>泛读老师</t>
  </si>
  <si>
    <t>分校</t>
    <phoneticPr fontId="8" type="noConversion"/>
  </si>
  <si>
    <t>序号</t>
    <phoneticPr fontId="8" type="noConversion"/>
  </si>
  <si>
    <t>姓名</t>
  </si>
  <si>
    <t>13502266770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</si>
  <si>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</si>
  <si>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</si>
  <si>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</si>
  <si>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</si>
  <si>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</si>
  <si>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</si>
  <si>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</si>
  <si>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</si>
  <si>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</si>
  <si>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分校</t>
    <phoneticPr fontId="8" type="noConversion"/>
  </si>
  <si>
    <t>班型</t>
  </si>
  <si>
    <t>小高部</t>
  </si>
  <si>
    <t>初中部</t>
  </si>
  <si>
    <t>职位</t>
  </si>
  <si>
    <t>小计</t>
  </si>
  <si>
    <t>月份</t>
    <phoneticPr fontId="8" type="noConversion"/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</si>
  <si>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</si>
  <si>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</si>
  <si>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</si>
  <si>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</si>
  <si>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</si>
  <si>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</si>
  <si>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</si>
  <si>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</si>
  <si>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</si>
  <si>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</si>
  <si>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</si>
  <si>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</si>
  <si>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</si>
  <si>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</si>
  <si>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</si>
  <si>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</si>
  <si>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</si>
  <si>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</si>
  <si>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</si>
  <si>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</si>
  <si>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</si>
  <si>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</si>
  <si>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</si>
  <si>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老生续64周及以上营业额</t>
  </si>
  <si>
    <t>金牌学员</t>
  </si>
  <si>
    <t>老生首次69期</t>
  </si>
  <si>
    <t>退费类型</t>
    <phoneticPr fontId="10" type="noConversion"/>
  </si>
  <si>
    <t>结算类型</t>
    <phoneticPr fontId="8" type="noConversion"/>
  </si>
  <si>
    <t>首次报读</t>
    <phoneticPr fontId="8" type="noConversion"/>
  </si>
  <si>
    <t>无</t>
    <phoneticPr fontId="8" type="noConversion"/>
  </si>
  <si>
    <t>二次报读</t>
    <phoneticPr fontId="8" type="noConversion"/>
  </si>
  <si>
    <t>老生续64周及以上营业额</t>
    <phoneticPr fontId="8" type="noConversion"/>
  </si>
  <si>
    <t>韦江娜</t>
    <phoneticPr fontId="10" type="noConversion"/>
  </si>
  <si>
    <t>朱晓佳</t>
    <phoneticPr fontId="8" type="noConversion"/>
  </si>
  <si>
    <t>教材费</t>
    <phoneticPr fontId="8" type="noConversion"/>
  </si>
  <si>
    <t>老生续低于65周营业额</t>
    <phoneticPr fontId="8" type="noConversion"/>
  </si>
  <si>
    <t>李冬艳</t>
    <phoneticPr fontId="8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</si>
  <si>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</si>
  <si>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</si>
  <si>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</si>
  <si>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</si>
  <si>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</si>
  <si>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</si>
  <si>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</si>
  <si>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</si>
  <si>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</si>
  <si>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</si>
  <si>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</si>
  <si>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</si>
  <si>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</si>
  <si>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减少类型</t>
    <phoneticPr fontId="8" type="noConversion"/>
  </si>
  <si>
    <t>所属部门</t>
    <phoneticPr fontId="8" type="noConversion"/>
  </si>
  <si>
    <t>月份</t>
    <phoneticPr fontId="8" type="noConversion"/>
  </si>
  <si>
    <t>减少类型</t>
    <phoneticPr fontId="8" type="noConversion"/>
  </si>
  <si>
    <t>所属部门</t>
    <phoneticPr fontId="8" type="noConversion"/>
  </si>
  <si>
    <t>结班日期</t>
    <phoneticPr fontId="8" type="noConversion"/>
  </si>
  <si>
    <t>流失/退费原因</t>
    <phoneticPr fontId="8" type="noConversion"/>
  </si>
  <si>
    <t>预计复读时间</t>
    <phoneticPr fontId="8" type="noConversion"/>
  </si>
  <si>
    <t>结算月份</t>
    <phoneticPr fontId="8" type="noConversion"/>
  </si>
  <si>
    <t>P2A</t>
  </si>
  <si>
    <t>班级编号</t>
    <phoneticPr fontId="8" type="noConversion"/>
  </si>
  <si>
    <t>开班日期</t>
    <phoneticPr fontId="8" type="noConversion"/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</si>
  <si>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</si>
  <si>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</si>
  <si>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</si>
  <si>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</si>
  <si>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</si>
  <si>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</si>
  <si>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</si>
  <si>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分校招生负责人：</t>
    <phoneticPr fontId="10" type="noConversion"/>
  </si>
  <si>
    <t>招生总监：</t>
    <phoneticPr fontId="10" type="noConversion"/>
  </si>
  <si>
    <t>说明：此表的合计总人数必须要与当月月末在册人数一致；数据源于教学部经营数据表</t>
    <phoneticPr fontId="10" type="noConversion"/>
  </si>
  <si>
    <t>序号</t>
    <phoneticPr fontId="10" type="noConversion"/>
  </si>
  <si>
    <t xml:space="preserve">    年级     学校</t>
    <phoneticPr fontId="10" type="noConversion"/>
  </si>
  <si>
    <t>初二</t>
    <phoneticPr fontId="10" type="noConversion"/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</si>
  <si>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</si>
  <si>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</si>
  <si>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</si>
  <si>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</si>
  <si>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</si>
  <si>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</si>
  <si>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</si>
  <si>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</si>
  <si>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</si>
  <si>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</si>
  <si>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</si>
  <si>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</si>
  <si>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</si>
  <si>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</si>
  <si>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</si>
  <si>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</si>
  <si>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</si>
  <si>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</si>
  <si>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</si>
  <si>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</si>
  <si>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</si>
  <si>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</si>
  <si>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</si>
  <si>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</si>
  <si>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</si>
  <si>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</si>
  <si>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</si>
  <si>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</si>
  <si>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</si>
  <si>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</si>
  <si>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</si>
  <si>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</si>
  <si>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</si>
  <si>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</si>
  <si>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</si>
  <si>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</si>
  <si>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</si>
  <si>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</si>
  <si>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</si>
  <si>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</si>
  <si>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</si>
  <si>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</si>
  <si>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</si>
  <si>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课室数：</t>
    <phoneticPr fontId="10" type="noConversion"/>
  </si>
  <si>
    <t>开课时间段（收费课程）：</t>
    <phoneticPr fontId="10" type="noConversion"/>
  </si>
  <si>
    <t>开课时间段</t>
    <phoneticPr fontId="10" type="noConversion"/>
  </si>
  <si>
    <t>班级数</t>
    <phoneticPr fontId="10" type="noConversion"/>
  </si>
  <si>
    <t>在册学生学期状态表（国际班课程）</t>
    <phoneticPr fontId="10" type="noConversion"/>
  </si>
  <si>
    <t xml:space="preserve">    年级
班级</t>
    <phoneticPr fontId="10" type="noConversion"/>
  </si>
  <si>
    <t>总人数</t>
    <phoneticPr fontId="10" type="noConversion"/>
  </si>
  <si>
    <t>未进班</t>
    <phoneticPr fontId="10" type="noConversion"/>
  </si>
  <si>
    <t>预报名</t>
    <phoneticPr fontId="10" type="noConversion"/>
  </si>
  <si>
    <t>停读（预计可复学）</t>
    <phoneticPr fontId="10" type="noConversion"/>
  </si>
  <si>
    <t>停读（预计不可复学已结算续费）</t>
    <phoneticPr fontId="10" type="noConversion"/>
  </si>
  <si>
    <t>实际在班人数</t>
    <phoneticPr fontId="10" type="noConversion"/>
  </si>
  <si>
    <t>项目</t>
    <phoneticPr fontId="10" type="noConversion"/>
  </si>
  <si>
    <t>人数</t>
    <phoneticPr fontId="10" type="noConversion"/>
  </si>
  <si>
    <t>本月初在册学生人数（包含未进班、停课）</t>
    <phoneticPr fontId="10" type="noConversion"/>
  </si>
  <si>
    <t xml:space="preserve">   加：本月新生人数</t>
    <phoneticPr fontId="10" type="noConversion"/>
  </si>
  <si>
    <t xml:space="preserve"> 其他学校转入</t>
    <phoneticPr fontId="10" type="noConversion"/>
  </si>
  <si>
    <t xml:space="preserve"> 流失回来学生</t>
    <phoneticPr fontId="10" type="noConversion"/>
  </si>
  <si>
    <t>减：本月流失学生人数（不含退费）</t>
    <phoneticPr fontId="10" type="noConversion"/>
  </si>
  <si>
    <t xml:space="preserve"> 本月退费学生</t>
    <phoneticPr fontId="10" type="noConversion"/>
  </si>
  <si>
    <t xml:space="preserve">      转校学生</t>
    <phoneticPr fontId="10" type="noConversion"/>
  </si>
  <si>
    <t>等于：本月底在册学生人数（包含未进班、停课）</t>
    <phoneticPr fontId="10" type="noConversion"/>
  </si>
  <si>
    <t>部门</t>
    <phoneticPr fontId="10" type="noConversion"/>
  </si>
  <si>
    <t>当月数据（包含市场部新开班级，不包含停读及进班人数）</t>
    <phoneticPr fontId="10" type="noConversion"/>
  </si>
  <si>
    <t>当月班级数</t>
    <phoneticPr fontId="10" type="noConversion"/>
  </si>
  <si>
    <t>小初部</t>
    <phoneticPr fontId="10" type="noConversion"/>
  </si>
  <si>
    <t>一对一</t>
    <phoneticPr fontId="10" type="noConversion"/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</si>
  <si>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</si>
  <si>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</si>
  <si>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</si>
  <si>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</si>
  <si>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</si>
  <si>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</si>
  <si>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</si>
  <si>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</si>
  <si>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</si>
  <si>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QQ</t>
  </si>
  <si>
    <t>19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</si>
  <si>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</si>
  <si>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</si>
  <si>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</si>
  <si>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</si>
  <si>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</si>
  <si>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</si>
  <si>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</si>
  <si>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</si>
  <si>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</si>
  <si>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</si>
  <si>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</si>
  <si>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</si>
  <si>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</si>
  <si>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</si>
  <si>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</si>
  <si>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8" type="noConversion"/>
  </si>
  <si>
    <t>泛读级别1</t>
    <phoneticPr fontId="8" type="noConversion"/>
  </si>
  <si>
    <t>是否特色班</t>
    <phoneticPr fontId="8" type="noConversion"/>
  </si>
  <si>
    <t>学生年级</t>
    <phoneticPr fontId="8" type="noConversion"/>
  </si>
  <si>
    <t>班级序号</t>
    <phoneticPr fontId="8" type="noConversion"/>
  </si>
  <si>
    <t>班型</t>
    <phoneticPr fontId="8" type="noConversion"/>
  </si>
  <si>
    <t>适用年级</t>
    <phoneticPr fontId="8" type="noConversion"/>
  </si>
  <si>
    <t>编码</t>
    <phoneticPr fontId="8" type="noConversion"/>
  </si>
  <si>
    <t>备注</t>
    <phoneticPr fontId="8" type="noConversion"/>
  </si>
  <si>
    <t>班型2</t>
    <phoneticPr fontId="8" type="noConversion"/>
  </si>
  <si>
    <t>K01</t>
    <phoneticPr fontId="8" type="noConversion"/>
  </si>
  <si>
    <t>KGF</t>
    <phoneticPr fontId="8" type="noConversion"/>
  </si>
  <si>
    <t>T</t>
    <phoneticPr fontId="8" type="noConversion"/>
  </si>
  <si>
    <t>XD</t>
    <phoneticPr fontId="8" type="noConversion"/>
  </si>
  <si>
    <t>01</t>
    <phoneticPr fontId="8" type="noConversion"/>
  </si>
  <si>
    <t>幼儿部</t>
    <phoneticPr fontId="8" type="noConversion"/>
  </si>
  <si>
    <t>小班</t>
    <phoneticPr fontId="8" type="noConversion"/>
  </si>
  <si>
    <t>K01KGFTXD01</t>
  </si>
  <si>
    <t>kitty goes fishing（小猫钓鱼）</t>
    <phoneticPr fontId="8" type="noConversion"/>
  </si>
  <si>
    <t>曾嫦好</t>
    <phoneticPr fontId="8" type="noConversion"/>
  </si>
  <si>
    <t>000</t>
    <phoneticPr fontId="8" type="noConversion"/>
  </si>
  <si>
    <t>G</t>
    <phoneticPr fontId="8" type="noConversion"/>
  </si>
  <si>
    <t>0X</t>
    <phoneticPr fontId="8" type="noConversion"/>
  </si>
  <si>
    <t>02</t>
  </si>
  <si>
    <t>K02000G0X02</t>
  </si>
  <si>
    <t>ADP</t>
    <phoneticPr fontId="8" type="noConversion"/>
  </si>
  <si>
    <t>ZD</t>
    <phoneticPr fontId="8" type="noConversion"/>
  </si>
  <si>
    <t>03</t>
  </si>
  <si>
    <t>中班</t>
    <phoneticPr fontId="8" type="noConversion"/>
  </si>
  <si>
    <t>K03ADPTZD03</t>
  </si>
  <si>
    <t>a Dirty Pig《小脏猪》</t>
    <phoneticPr fontId="8" type="noConversion"/>
  </si>
  <si>
    <t>CAB</t>
    <phoneticPr fontId="8" type="noConversion"/>
  </si>
  <si>
    <t>0Z</t>
    <phoneticPr fontId="8" type="noConversion"/>
  </si>
  <si>
    <t>04</t>
  </si>
  <si>
    <t>K04CABG0Z04</t>
  </si>
  <si>
    <t>The Cat and the Bell《猫和铃铛》</t>
    <phoneticPr fontId="8" type="noConversion"/>
  </si>
  <si>
    <t>WAR</t>
    <phoneticPr fontId="8" type="noConversion"/>
  </si>
  <si>
    <t>0D</t>
    <phoneticPr fontId="8" type="noConversion"/>
  </si>
  <si>
    <t>05</t>
  </si>
  <si>
    <t>大班</t>
    <phoneticPr fontId="8" type="noConversion"/>
  </si>
  <si>
    <t>K05WART0D05</t>
  </si>
  <si>
    <t>The Wolf and the Rabbits《大灰狼与兔子们》</t>
    <phoneticPr fontId="8" type="noConversion"/>
  </si>
  <si>
    <t>TLP</t>
    <phoneticPr fontId="8" type="noConversion"/>
  </si>
  <si>
    <t>XZ</t>
    <phoneticPr fontId="8" type="noConversion"/>
  </si>
  <si>
    <t>06</t>
  </si>
  <si>
    <t>K06TLPGXZ06</t>
  </si>
  <si>
    <t>Three Little Pigs《三只小猪》</t>
    <phoneticPr fontId="8" type="noConversion"/>
  </si>
  <si>
    <t>P01</t>
    <phoneticPr fontId="8" type="noConversion"/>
  </si>
  <si>
    <t>K12</t>
    <phoneticPr fontId="8" type="noConversion"/>
  </si>
  <si>
    <t>12</t>
    <phoneticPr fontId="8" type="noConversion"/>
  </si>
  <si>
    <t>07</t>
  </si>
  <si>
    <t>小初部</t>
    <phoneticPr fontId="8" type="noConversion"/>
  </si>
  <si>
    <t>一年级</t>
    <phoneticPr fontId="8" type="noConversion"/>
  </si>
  <si>
    <t>P01K12T1207</t>
  </si>
  <si>
    <t>故事一期 New Phonics for kids 1课本 原版</t>
    <phoneticPr fontId="8" type="noConversion"/>
  </si>
  <si>
    <t>08</t>
  </si>
  <si>
    <t>P02K34G1208</t>
  </si>
  <si>
    <t>故事二期</t>
    <phoneticPr fontId="8" type="noConversion"/>
  </si>
  <si>
    <t>09</t>
  </si>
  <si>
    <t>P03K56T1209</t>
  </si>
  <si>
    <t>故事三期</t>
    <phoneticPr fontId="8" type="noConversion"/>
  </si>
  <si>
    <t>P1A</t>
    <phoneticPr fontId="8" type="noConversion"/>
  </si>
  <si>
    <t>F01</t>
    <phoneticPr fontId="8" type="noConversion"/>
  </si>
  <si>
    <t>23</t>
    <phoneticPr fontId="8" type="noConversion"/>
  </si>
  <si>
    <t>二年级</t>
    <phoneticPr fontId="8" type="noConversion"/>
  </si>
  <si>
    <t>P1AF01G2310</t>
  </si>
  <si>
    <t>Phonics fun 1课本 原版</t>
    <phoneticPr fontId="8" type="noConversion"/>
  </si>
  <si>
    <t>P1B</t>
    <phoneticPr fontId="8" type="noConversion"/>
  </si>
  <si>
    <t>F02</t>
    <phoneticPr fontId="8" type="noConversion"/>
  </si>
  <si>
    <t>P1BF02T1211</t>
  </si>
  <si>
    <t>Phonics fun 2课本 原版</t>
    <phoneticPr fontId="8" type="noConversion"/>
  </si>
  <si>
    <t>F03</t>
    <phoneticPr fontId="8" type="noConversion"/>
  </si>
  <si>
    <t>P2AF03G1212</t>
  </si>
  <si>
    <t>Phonics fun 3课本 原版</t>
    <phoneticPr fontId="8" type="noConversion"/>
  </si>
  <si>
    <t>F04</t>
    <phoneticPr fontId="8" type="noConversion"/>
  </si>
  <si>
    <t>小高部</t>
    <phoneticPr fontId="8" type="noConversion"/>
  </si>
  <si>
    <t>三年级</t>
    <phoneticPr fontId="8" type="noConversion"/>
  </si>
  <si>
    <t>P2BF04T3413</t>
  </si>
  <si>
    <t>Phonics fun 4课本 原版</t>
    <phoneticPr fontId="8" type="noConversion"/>
  </si>
  <si>
    <t>F05</t>
    <phoneticPr fontId="8" type="noConversion"/>
  </si>
  <si>
    <t>P3AF05G3414</t>
  </si>
  <si>
    <t>Phonics fun 5课本 原版</t>
    <phoneticPr fontId="8" type="noConversion"/>
  </si>
  <si>
    <t>F06</t>
    <phoneticPr fontId="8" type="noConversion"/>
  </si>
  <si>
    <t>P3BF06T3415</t>
  </si>
  <si>
    <t>Phonics fun 6课本 原版；bright readers 3 上册(A)</t>
    <phoneticPr fontId="8" type="noConversion"/>
  </si>
  <si>
    <t>BR3</t>
    <phoneticPr fontId="8" type="noConversion"/>
  </si>
  <si>
    <t>四年级</t>
    <phoneticPr fontId="8" type="noConversion"/>
  </si>
  <si>
    <t>P4ABR3G3416</t>
  </si>
  <si>
    <t>bright readers 3 下册(B) ；X计划5</t>
    <phoneticPr fontId="8" type="noConversion"/>
  </si>
  <si>
    <t>BR4</t>
    <phoneticPr fontId="8" type="noConversion"/>
  </si>
  <si>
    <t>45</t>
    <phoneticPr fontId="8" type="noConversion"/>
  </si>
  <si>
    <t>P4BBR4T4517</t>
  </si>
  <si>
    <t>bright readers 4 下册(A) ；X计划6</t>
    <phoneticPr fontId="8" type="noConversion"/>
  </si>
  <si>
    <t>初中部</t>
    <phoneticPr fontId="8" type="noConversion"/>
  </si>
  <si>
    <t>P5ABR4G3418</t>
  </si>
  <si>
    <t>bright readers 4 下册(B) ；X计划7</t>
    <phoneticPr fontId="8" type="noConversion"/>
  </si>
  <si>
    <t>BR5</t>
    <phoneticPr fontId="8" type="noConversion"/>
  </si>
  <si>
    <t>05</t>
    <phoneticPr fontId="8" type="noConversion"/>
  </si>
  <si>
    <t>五年级</t>
    <phoneticPr fontId="8" type="noConversion"/>
  </si>
  <si>
    <t>P5BBR5T0519</t>
  </si>
  <si>
    <t>bright readers 5 下册(A) ；X计划8</t>
    <phoneticPr fontId="8" type="noConversion"/>
  </si>
  <si>
    <t>56</t>
    <phoneticPr fontId="8" type="noConversion"/>
  </si>
  <si>
    <t>P6ABR5G5620</t>
  </si>
  <si>
    <t>bright readers 5 下册(B) ；X计划9（夏季班）</t>
    <phoneticPr fontId="8" type="noConversion"/>
  </si>
  <si>
    <t>BR6</t>
    <phoneticPr fontId="8" type="noConversion"/>
  </si>
  <si>
    <t>21</t>
  </si>
  <si>
    <t>P6ABR6T0521</t>
  </si>
  <si>
    <t>bright readers 6 下册(A) ；X计划10（秋季班）</t>
    <phoneticPr fontId="8" type="noConversion"/>
  </si>
  <si>
    <t>22</t>
  </si>
  <si>
    <t>P6BBR6G5622</t>
  </si>
  <si>
    <t>bright readers 6 下册(B) ；小升初冲刺</t>
    <phoneticPr fontId="8" type="noConversion"/>
  </si>
  <si>
    <t>SR3</t>
    <phoneticPr fontId="8" type="noConversion"/>
  </si>
  <si>
    <t>23</t>
  </si>
  <si>
    <t>六年级</t>
    <phoneticPr fontId="8" type="noConversion"/>
  </si>
  <si>
    <t>J1ASR3T5623</t>
  </si>
  <si>
    <t>新课标百科丛书3（1-7）  secondary readers</t>
    <phoneticPr fontId="8" type="noConversion"/>
  </si>
  <si>
    <t>24</t>
  </si>
  <si>
    <t>J1BSR3G5624</t>
  </si>
  <si>
    <t>新课标百科丛书3（8-14）</t>
    <phoneticPr fontId="8" type="noConversion"/>
  </si>
  <si>
    <t>SR5</t>
    <phoneticPr fontId="8" type="noConversion"/>
  </si>
  <si>
    <t>06</t>
    <phoneticPr fontId="8" type="noConversion"/>
  </si>
  <si>
    <t>25</t>
  </si>
  <si>
    <t>初一</t>
    <phoneticPr fontId="8" type="noConversion"/>
  </si>
  <si>
    <t>J2ASR5T0625</t>
  </si>
  <si>
    <t>新课标百科丛书5（1-7）</t>
    <phoneticPr fontId="8" type="noConversion"/>
  </si>
  <si>
    <t>67</t>
    <phoneticPr fontId="8" type="noConversion"/>
  </si>
  <si>
    <t>26</t>
  </si>
  <si>
    <t>J2BSR5G6726</t>
  </si>
  <si>
    <t>新课标百科丛书5（8-14）</t>
    <phoneticPr fontId="8" type="noConversion"/>
  </si>
  <si>
    <t>SR7</t>
    <phoneticPr fontId="8" type="noConversion"/>
  </si>
  <si>
    <t>78</t>
    <phoneticPr fontId="8" type="noConversion"/>
  </si>
  <si>
    <t>27</t>
  </si>
  <si>
    <t>初二</t>
    <phoneticPr fontId="8" type="noConversion"/>
  </si>
  <si>
    <t>J3ASR7T7827</t>
  </si>
  <si>
    <t>新课标百科丛书7（1-7）</t>
    <phoneticPr fontId="8" type="noConversion"/>
  </si>
  <si>
    <t>28</t>
  </si>
  <si>
    <t>J3BSR7G7828</t>
  </si>
  <si>
    <t>新课标百科丛书7（8-14）</t>
    <phoneticPr fontId="8" type="noConversion"/>
  </si>
  <si>
    <t>NS1</t>
    <phoneticPr fontId="8" type="noConversion"/>
  </si>
  <si>
    <t>SR9</t>
    <phoneticPr fontId="8" type="noConversion"/>
  </si>
  <si>
    <t>09</t>
    <phoneticPr fontId="8" type="noConversion"/>
  </si>
  <si>
    <t>29</t>
  </si>
  <si>
    <t>初三</t>
    <phoneticPr fontId="8" type="noConversion"/>
  </si>
  <si>
    <t>NS1SR9T0929</t>
  </si>
  <si>
    <t>1-4单元</t>
    <phoneticPr fontId="8" type="noConversion"/>
  </si>
  <si>
    <t>NS2</t>
    <phoneticPr fontId="8" type="noConversion"/>
  </si>
  <si>
    <t>89</t>
    <phoneticPr fontId="8" type="noConversion"/>
  </si>
  <si>
    <t>30</t>
  </si>
  <si>
    <t>NS2SR9G8930</t>
  </si>
  <si>
    <t>5-8单元</t>
    <phoneticPr fontId="8" type="noConversion"/>
  </si>
  <si>
    <t>S1B</t>
  </si>
  <si>
    <t>S2B</t>
  </si>
  <si>
    <t>一对一</t>
    <phoneticPr fontId="8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</si>
  <si>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</si>
  <si>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</si>
  <si>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</si>
  <si>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</si>
  <si>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</si>
  <si>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</si>
  <si>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</si>
  <si>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</si>
  <si>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</si>
  <si>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</si>
  <si>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</si>
  <si>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</si>
  <si>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</si>
  <si>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</si>
  <si>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</si>
  <si>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</si>
  <si>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</si>
  <si>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</si>
  <si>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</si>
  <si>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</si>
  <si>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</si>
  <si>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</si>
  <si>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</si>
  <si>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</si>
  <si>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</si>
  <si>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</si>
  <si>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</si>
  <si>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</si>
  <si>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</si>
  <si>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</si>
  <si>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</si>
  <si>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</si>
  <si>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</si>
  <si>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</si>
  <si>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</si>
  <si>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</si>
  <si>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</si>
  <si>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</si>
  <si>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</si>
  <si>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</si>
  <si>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</si>
  <si>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</si>
  <si>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</si>
  <si>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</si>
  <si>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</si>
  <si>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</si>
  <si>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</si>
  <si>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</si>
  <si>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</si>
  <si>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</si>
  <si>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</si>
  <si>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</si>
  <si>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</si>
  <si>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</si>
  <si>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</si>
  <si>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</si>
  <si>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</si>
  <si>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</si>
  <si>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</si>
  <si>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</si>
  <si>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</si>
  <si>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</si>
  <si>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</si>
  <si>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</si>
  <si>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</si>
  <si>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</si>
  <si>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</si>
  <si>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</si>
  <si>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</si>
  <si>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</si>
  <si>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</si>
  <si>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</si>
  <si>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</si>
  <si>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</si>
  <si>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</si>
  <si>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</si>
  <si>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</si>
  <si>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</si>
  <si>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</si>
  <si>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</si>
  <si>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</si>
  <si>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</si>
  <si>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</si>
  <si>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</si>
  <si>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</si>
  <si>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</si>
  <si>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</si>
  <si>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</si>
  <si>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</si>
  <si>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</si>
  <si>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</si>
  <si>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</si>
  <si>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</si>
  <si>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</si>
  <si>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</si>
  <si>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</si>
  <si>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</si>
  <si>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</si>
  <si>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</si>
  <si>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</si>
  <si>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</si>
  <si>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</si>
  <si>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</si>
  <si>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</si>
  <si>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</si>
  <si>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</si>
  <si>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</si>
  <si>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</si>
  <si>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</si>
  <si>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</si>
  <si>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</si>
  <si>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</si>
  <si>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</si>
  <si>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</si>
  <si>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</si>
  <si>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</si>
  <si>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</si>
  <si>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</si>
  <si>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</si>
  <si>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</si>
  <si>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</si>
  <si>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</si>
  <si>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</si>
  <si>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</si>
  <si>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</si>
  <si>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</si>
  <si>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</si>
  <si>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</si>
  <si>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</si>
  <si>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</si>
  <si>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</si>
  <si>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</si>
  <si>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</si>
  <si>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</si>
  <si>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8" type="noConversion"/>
  </si>
  <si>
    <t>朱荣兰</t>
    <phoneticPr fontId="8" type="noConversion"/>
  </si>
  <si>
    <t>张云</t>
    <phoneticPr fontId="8" type="noConversion"/>
  </si>
  <si>
    <t>校区</t>
  </si>
  <si>
    <t>课程</t>
  </si>
  <si>
    <t>班级</t>
  </si>
  <si>
    <t>上课时间</t>
  </si>
  <si>
    <t>上课老师</t>
  </si>
  <si>
    <t>学号</t>
  </si>
  <si>
    <t>年级</t>
  </si>
  <si>
    <t>电话</t>
  </si>
  <si>
    <t>关注微信</t>
  </si>
  <si>
    <t>公立学校</t>
  </si>
  <si>
    <t>父亲电话</t>
  </si>
  <si>
    <t>母亲电话</t>
  </si>
  <si>
    <t>惠州滨江分校</t>
  </si>
  <si>
    <t>13928370808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</si>
  <si>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</si>
  <si>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</si>
  <si>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</si>
  <si>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</si>
  <si>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</si>
  <si>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</si>
  <si>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</si>
  <si>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</si>
  <si>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学管师</t>
  </si>
  <si>
    <t>父亲姓名</t>
  </si>
  <si>
    <t>母亲姓名</t>
  </si>
  <si>
    <t>家庭住址</t>
  </si>
  <si>
    <t>积分</t>
  </si>
  <si>
    <t>类型</t>
  </si>
  <si>
    <t>状态</t>
  </si>
  <si>
    <t>电子账户余额</t>
  </si>
  <si>
    <t>欠交金额</t>
  </si>
  <si>
    <t>工号</t>
  </si>
  <si>
    <t>学员</t>
  </si>
  <si>
    <t>签单日期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</si>
  <si>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</si>
  <si>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</si>
  <si>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</si>
  <si>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</si>
  <si>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</si>
  <si>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</si>
  <si>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</si>
  <si>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</si>
  <si>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周英</t>
  </si>
  <si>
    <t>叶华颖</t>
  </si>
  <si>
    <t>结转</t>
  </si>
  <si>
    <t>黄文芳</t>
  </si>
  <si>
    <t>黄璐瑶</t>
  </si>
  <si>
    <t>班级名称</t>
  </si>
  <si>
    <t>课程名称</t>
  </si>
  <si>
    <t>班主任</t>
  </si>
  <si>
    <t>默认教室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</si>
  <si>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</si>
  <si>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</si>
  <si>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</si>
  <si>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</si>
  <si>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</si>
  <si>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</si>
  <si>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</si>
  <si>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校区名称</t>
  </si>
  <si>
    <t>助教</t>
  </si>
  <si>
    <t>上课时长</t>
  </si>
  <si>
    <t>数量</t>
  </si>
  <si>
    <t>课消金额</t>
  </si>
  <si>
    <t>欠费金额</t>
  </si>
  <si>
    <t>收费日期</t>
  </si>
  <si>
    <t>收费校区</t>
  </si>
  <si>
    <t>交费金额</t>
  </si>
  <si>
    <t>现金</t>
  </si>
  <si>
    <t>刷卡</t>
  </si>
  <si>
    <t>微信</t>
  </si>
  <si>
    <t>支付宝</t>
  </si>
  <si>
    <t>经手人</t>
  </si>
  <si>
    <t>收据类型</t>
  </si>
  <si>
    <t>收款账号</t>
  </si>
  <si>
    <t>发票号</t>
  </si>
  <si>
    <t>业绩归属人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</si>
  <si>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</si>
  <si>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</si>
  <si>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</si>
  <si>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</si>
  <si>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</si>
  <si>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</si>
  <si>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</si>
  <si>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</si>
  <si>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</si>
  <si>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</si>
  <si>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</si>
  <si>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</si>
  <si>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</si>
  <si>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</si>
  <si>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</si>
  <si>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</si>
  <si>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</si>
  <si>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</si>
  <si>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</si>
  <si>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</si>
  <si>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</si>
  <si>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</si>
  <si>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</si>
  <si>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</si>
  <si>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</si>
  <si>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</si>
  <si>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</si>
  <si>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</si>
  <si>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</si>
  <si>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</si>
  <si>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</si>
  <si>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</si>
  <si>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</si>
  <si>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</si>
  <si>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</si>
  <si>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</si>
  <si>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</si>
  <si>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</si>
  <si>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</si>
  <si>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</si>
  <si>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</si>
  <si>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</si>
  <si>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</si>
  <si>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</si>
  <si>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</si>
  <si>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</si>
  <si>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</si>
  <si>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</si>
  <si>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</si>
  <si>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</si>
  <si>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</si>
  <si>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</si>
  <si>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</si>
  <si>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</si>
  <si>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</si>
  <si>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</si>
  <si>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</si>
  <si>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</si>
  <si>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</si>
  <si>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</si>
  <si>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</si>
  <si>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</si>
  <si>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</si>
  <si>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</si>
  <si>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</si>
  <si>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</si>
  <si>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</si>
  <si>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</si>
  <si>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</si>
  <si>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</si>
  <si>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</si>
  <si>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</si>
  <si>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</si>
  <si>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</si>
  <si>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</si>
  <si>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</si>
  <si>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</si>
  <si>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</si>
  <si>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</si>
  <si>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</si>
  <si>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</si>
  <si>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</si>
  <si>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</si>
  <si>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</si>
  <si>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</si>
  <si>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</si>
  <si>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</si>
  <si>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</si>
  <si>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</si>
  <si>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</si>
  <si>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</si>
  <si>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</si>
  <si>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</si>
  <si>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</si>
  <si>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</si>
  <si>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</si>
  <si>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</si>
  <si>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</si>
  <si>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</si>
  <si>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</si>
  <si>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</si>
  <si>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</si>
  <si>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</si>
  <si>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</si>
  <si>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</si>
  <si>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</si>
  <si>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</si>
  <si>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</si>
  <si>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</si>
  <si>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</si>
  <si>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</si>
  <si>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</si>
  <si>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</si>
  <si>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</si>
  <si>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</si>
  <si>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</si>
  <si>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</si>
  <si>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</si>
  <si>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</si>
  <si>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</si>
  <si>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</si>
  <si>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</si>
  <si>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</si>
  <si>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</si>
  <si>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</si>
  <si>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</si>
  <si>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</si>
  <si>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</si>
  <si>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</si>
  <si>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</si>
  <si>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</si>
  <si>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</si>
  <si>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</si>
  <si>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</si>
  <si>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</si>
  <si>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</si>
  <si>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</si>
  <si>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</si>
  <si>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</si>
  <si>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</si>
  <si>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</si>
  <si>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</si>
  <si>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</si>
  <si>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</si>
  <si>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</si>
  <si>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</si>
  <si>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</si>
  <si>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</si>
  <si>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</si>
  <si>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</si>
  <si>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</si>
  <si>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</si>
  <si>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</si>
  <si>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</si>
  <si>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</si>
  <si>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</si>
  <si>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</si>
  <si>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</si>
  <si>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</si>
  <si>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</si>
  <si>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</si>
  <si>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</si>
  <si>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</si>
  <si>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</si>
  <si>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</si>
  <si>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</si>
  <si>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</si>
  <si>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</si>
  <si>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</si>
  <si>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</si>
  <si>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</si>
  <si>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</si>
  <si>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</si>
  <si>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</si>
  <si>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</si>
  <si>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</si>
  <si>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</si>
  <si>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</si>
  <si>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</si>
  <si>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</si>
  <si>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</si>
  <si>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</si>
  <si>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</si>
  <si>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</si>
  <si>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</si>
  <si>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</si>
  <si>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</si>
  <si>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</si>
  <si>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</si>
  <si>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</si>
  <si>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</si>
  <si>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</si>
  <si>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</si>
  <si>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</si>
  <si>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</si>
  <si>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</si>
  <si>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</si>
  <si>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</si>
  <si>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</si>
  <si>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</si>
  <si>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</si>
  <si>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</si>
  <si>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</si>
  <si>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</si>
  <si>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</si>
  <si>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</si>
  <si>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</si>
  <si>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</si>
  <si>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</si>
  <si>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</si>
  <si>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</si>
  <si>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</si>
  <si>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</si>
  <si>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</si>
  <si>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</si>
  <si>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</si>
  <si>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</si>
  <si>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</si>
  <si>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</si>
  <si>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</si>
  <si>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</si>
  <si>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</si>
  <si>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</si>
  <si>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</si>
  <si>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</si>
  <si>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</si>
  <si>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8" type="noConversion"/>
  </si>
  <si>
    <t>小学</t>
  </si>
  <si>
    <t>1期</t>
  </si>
  <si>
    <t>1年</t>
    <phoneticPr fontId="8" type="noConversion"/>
  </si>
  <si>
    <t>新生</t>
    <phoneticPr fontId="8" type="noConversion"/>
  </si>
  <si>
    <t>小学</t>
    <phoneticPr fontId="8" type="noConversion"/>
  </si>
  <si>
    <t>1年</t>
    <phoneticPr fontId="8" type="noConversion"/>
  </si>
  <si>
    <t>2期</t>
  </si>
  <si>
    <t>新生</t>
    <phoneticPr fontId="8" type="noConversion"/>
  </si>
  <si>
    <t>小学</t>
    <phoneticPr fontId="8" type="noConversion"/>
  </si>
  <si>
    <t>2年</t>
  </si>
  <si>
    <t>2年</t>
    <phoneticPr fontId="8" type="noConversion"/>
  </si>
  <si>
    <t>3期</t>
  </si>
  <si>
    <t>2.5年</t>
    <phoneticPr fontId="8" type="noConversion"/>
  </si>
  <si>
    <t>5年</t>
    <phoneticPr fontId="8" type="noConversion"/>
  </si>
  <si>
    <t>4期</t>
  </si>
  <si>
    <t>3年</t>
    <phoneticPr fontId="8" type="noConversion"/>
  </si>
  <si>
    <t>5期</t>
  </si>
  <si>
    <t>4年</t>
  </si>
  <si>
    <t>6期</t>
  </si>
  <si>
    <t>5年</t>
  </si>
  <si>
    <t>5年</t>
    <phoneticPr fontId="8" type="noConversion"/>
  </si>
  <si>
    <t>7期</t>
  </si>
  <si>
    <t>2年</t>
    <phoneticPr fontId="8" type="noConversion"/>
  </si>
  <si>
    <t>8期</t>
  </si>
  <si>
    <t>9期</t>
  </si>
  <si>
    <t>3年</t>
    <phoneticPr fontId="8" type="noConversion"/>
  </si>
  <si>
    <t>幼儿</t>
    <phoneticPr fontId="8" type="noConversion"/>
  </si>
  <si>
    <t>10期</t>
  </si>
  <si>
    <t>11期</t>
  </si>
  <si>
    <t>2.5年</t>
    <phoneticPr fontId="8" type="noConversion"/>
  </si>
  <si>
    <t>12期</t>
  </si>
  <si>
    <t>4年</t>
    <phoneticPr fontId="8" type="noConversion"/>
  </si>
  <si>
    <t>13期</t>
  </si>
  <si>
    <t>14期</t>
  </si>
  <si>
    <t>15期</t>
  </si>
  <si>
    <t>1.0期</t>
    <phoneticPr fontId="8" type="noConversion"/>
  </si>
  <si>
    <t>2.7期</t>
    <phoneticPr fontId="8" type="noConversion"/>
  </si>
  <si>
    <t>2.8期</t>
    <phoneticPr fontId="8" type="noConversion"/>
  </si>
  <si>
    <t>2.85年</t>
    <phoneticPr fontId="8" type="noConversion"/>
  </si>
  <si>
    <t>2.9年</t>
    <phoneticPr fontId="8" type="noConversion"/>
  </si>
  <si>
    <t>2.9期</t>
    <phoneticPr fontId="8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</si>
  <si>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</si>
  <si>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</si>
  <si>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</si>
  <si>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</si>
  <si>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</si>
  <si>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</si>
  <si>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</si>
  <si>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r>
      <t>10</t>
    </r>
    <r>
      <rPr>
        <sz val="9"/>
        <color theme="1"/>
        <rFont val="宋体"/>
        <family val="2"/>
        <charset val="134"/>
      </rPr>
      <t>月</t>
    </r>
  </si>
  <si>
    <r>
      <rPr>
        <sz val="9"/>
        <color theme="1"/>
        <rFont val="宋体"/>
        <family val="2"/>
        <charset val="134"/>
      </rPr>
      <t>五羊</t>
    </r>
  </si>
  <si>
    <r>
      <rPr>
        <sz val="9"/>
        <color theme="1"/>
        <rFont val="Tahoma"/>
        <family val="2"/>
        <charset val="134"/>
      </rPr>
      <t>序号</t>
    </r>
    <phoneticPr fontId="8" type="noConversion"/>
  </si>
  <si>
    <r>
      <rPr>
        <sz val="9"/>
        <color theme="1"/>
        <rFont val="Tahoma"/>
        <family val="2"/>
        <charset val="134"/>
      </rPr>
      <t>月份</t>
    </r>
    <phoneticPr fontId="8" type="noConversion"/>
  </si>
  <si>
    <r>
      <rPr>
        <sz val="9"/>
        <color theme="1"/>
        <rFont val="宋体"/>
        <family val="2"/>
        <charset val="134"/>
      </rPr>
      <t>区域</t>
    </r>
    <phoneticPr fontId="8" type="noConversion"/>
  </si>
  <si>
    <t>职位</t>
    <phoneticPr fontId="8" type="noConversion"/>
  </si>
  <si>
    <r>
      <rPr>
        <sz val="9"/>
        <color theme="1"/>
        <rFont val="宋体"/>
        <family val="3"/>
        <charset val="134"/>
      </rPr>
      <t>入职日期</t>
    </r>
    <phoneticPr fontId="8" type="noConversion"/>
  </si>
  <si>
    <r>
      <rPr>
        <sz val="9"/>
        <color theme="1"/>
        <rFont val="宋体"/>
        <family val="3"/>
        <charset val="134"/>
      </rPr>
      <t>本金</t>
    </r>
    <phoneticPr fontId="8" type="noConversion"/>
  </si>
  <si>
    <r>
      <rPr>
        <sz val="9"/>
        <color theme="1"/>
        <rFont val="宋体"/>
        <family val="3"/>
        <charset val="134"/>
      </rPr>
      <t>额度</t>
    </r>
    <phoneticPr fontId="8" type="noConversion"/>
  </si>
  <si>
    <r>
      <rPr>
        <sz val="9"/>
        <color theme="1"/>
        <rFont val="宋体"/>
        <family val="3"/>
        <charset val="134"/>
      </rPr>
      <t>新生营业额</t>
    </r>
    <phoneticPr fontId="8" type="noConversion"/>
  </si>
  <si>
    <r>
      <rPr>
        <sz val="9"/>
        <color theme="1"/>
        <rFont val="宋体"/>
        <family val="3"/>
        <charset val="134"/>
      </rPr>
      <t>额度是否充足</t>
    </r>
    <phoneticPr fontId="8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</si>
  <si>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8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</si>
  <si>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8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</si>
  <si>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8" type="noConversion"/>
  </si>
  <si>
    <r>
      <rPr>
        <sz val="9"/>
        <color theme="1"/>
        <rFont val="宋体"/>
        <family val="2"/>
        <charset val="134"/>
      </rPr>
      <t>新生领袖课程（</t>
    </r>
    <r>
      <rPr>
        <sz val="9"/>
        <color theme="1"/>
        <rFont val="Arial"/>
        <family val="2"/>
      </rPr>
      <t>3%</t>
    </r>
    <r>
      <rPr>
        <sz val="9"/>
        <color theme="1"/>
        <rFont val="宋体"/>
        <family val="2"/>
        <charset val="134"/>
      </rPr>
      <t>）</t>
    </r>
    <phoneticPr fontId="8" type="noConversion"/>
  </si>
  <si>
    <r>
      <rPr>
        <sz val="9"/>
        <color theme="1"/>
        <rFont val="宋体"/>
        <family val="3"/>
        <charset val="134"/>
      </rPr>
      <t>新生爱外教（</t>
    </r>
    <r>
      <rPr>
        <sz val="9"/>
        <color theme="1"/>
        <rFont val="Arial"/>
        <family val="2"/>
      </rPr>
      <t>8%</t>
    </r>
    <r>
      <rPr>
        <sz val="9"/>
        <color theme="1"/>
        <rFont val="宋体"/>
        <family val="3"/>
        <charset val="134"/>
      </rPr>
      <t>）</t>
    </r>
    <phoneticPr fontId="8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</si>
  <si>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8" type="noConversion"/>
  </si>
  <si>
    <r>
      <rPr>
        <sz val="9"/>
        <color theme="1"/>
        <rFont val="宋体"/>
        <family val="2"/>
        <charset val="134"/>
      </rPr>
      <t>老生领袖课程</t>
    </r>
    <r>
      <rPr>
        <sz val="9"/>
        <color theme="1"/>
        <rFont val="Arial"/>
        <family val="2"/>
      </rPr>
      <t>(3%)</t>
    </r>
    <phoneticPr fontId="8" type="noConversion"/>
  </si>
  <si>
    <r>
      <rPr>
        <sz val="9"/>
        <color theme="1"/>
        <rFont val="宋体"/>
        <family val="2"/>
        <charset val="134"/>
      </rPr>
      <t>老生游学会员</t>
    </r>
    <r>
      <rPr>
        <sz val="9"/>
        <color theme="1"/>
        <rFont val="Arial"/>
        <family val="2"/>
      </rPr>
      <t>(3%)</t>
    </r>
    <phoneticPr fontId="8" type="noConversion"/>
  </si>
  <si>
    <r>
      <rPr>
        <sz val="9"/>
        <color theme="1"/>
        <rFont val="宋体"/>
        <family val="2"/>
        <charset val="134"/>
      </rPr>
      <t>老生外爱教</t>
    </r>
    <r>
      <rPr>
        <sz val="9"/>
        <color theme="1"/>
        <rFont val="Arial"/>
        <family val="2"/>
      </rPr>
      <t>(3%)</t>
    </r>
    <phoneticPr fontId="8" type="noConversion"/>
  </si>
  <si>
    <r>
      <rPr>
        <sz val="9"/>
        <color theme="1"/>
        <rFont val="宋体"/>
        <family val="3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5" type="noConversion"/>
  </si>
  <si>
    <r>
      <rPr>
        <sz val="9"/>
        <color theme="1"/>
        <rFont val="宋体"/>
        <family val="3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年内追补</t>
    </r>
    <phoneticPr fontId="5" type="noConversion"/>
  </si>
  <si>
    <r>
      <rPr>
        <sz val="9"/>
        <color theme="1"/>
        <rFont val="Tahoma"/>
        <family val="2"/>
        <charset val="134"/>
      </rPr>
      <t>签名</t>
    </r>
    <phoneticPr fontId="8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</si>
  <si>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(9%)</t>
    </r>
    <phoneticPr fontId="8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</si>
  <si>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8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</si>
  <si>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8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</si>
  <si>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8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</si>
  <si>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8" type="noConversion"/>
  </si>
  <si>
    <r>
      <rPr>
        <sz val="9"/>
        <color theme="1"/>
        <rFont val="宋体"/>
        <family val="3"/>
        <charset val="134"/>
      </rPr>
      <t>合计</t>
    </r>
    <phoneticPr fontId="8" type="noConversion"/>
  </si>
  <si>
    <r>
      <rPr>
        <sz val="9"/>
        <color theme="1"/>
        <rFont val="Tahoma"/>
        <family val="2"/>
        <charset val="134"/>
      </rPr>
      <t>市场部</t>
    </r>
    <phoneticPr fontId="8" type="noConversion"/>
  </si>
  <si>
    <r>
      <rPr>
        <sz val="9"/>
        <color theme="1"/>
        <rFont val="Tahoma"/>
        <family val="2"/>
        <charset val="134"/>
      </rPr>
      <t>教学部</t>
    </r>
    <phoneticPr fontId="8" type="noConversion"/>
  </si>
  <si>
    <r>
      <rPr>
        <sz val="9"/>
        <color theme="1"/>
        <rFont val="宋体"/>
        <family val="3"/>
        <charset val="134"/>
      </rPr>
      <t>人头数</t>
    </r>
    <phoneticPr fontId="5" type="noConversion"/>
  </si>
  <si>
    <r>
      <rPr>
        <sz val="9"/>
        <color theme="1"/>
        <rFont val="宋体"/>
        <family val="3"/>
        <charset val="134"/>
      </rPr>
      <t>净人头</t>
    </r>
    <phoneticPr fontId="8" type="noConversion"/>
  </si>
  <si>
    <r>
      <rPr>
        <sz val="9"/>
        <color theme="1"/>
        <rFont val="宋体"/>
        <family val="3"/>
        <charset val="134"/>
      </rPr>
      <t>新生平时班</t>
    </r>
    <phoneticPr fontId="8" type="noConversion"/>
  </si>
  <si>
    <t>状态</t>
    <phoneticPr fontId="10" type="noConversion"/>
  </si>
  <si>
    <t>部门</t>
    <phoneticPr fontId="10" type="noConversion"/>
  </si>
  <si>
    <t>班级</t>
    <phoneticPr fontId="10" type="noConversion"/>
  </si>
  <si>
    <t>精读老师</t>
    <phoneticPr fontId="10" type="noConversion"/>
  </si>
  <si>
    <t>泛读老师</t>
    <phoneticPr fontId="10" type="noConversion"/>
  </si>
  <si>
    <t>外教</t>
    <phoneticPr fontId="10" type="noConversion"/>
  </si>
  <si>
    <t>泛读老师1</t>
    <phoneticPr fontId="10" type="noConversion"/>
  </si>
  <si>
    <t>外教1</t>
    <phoneticPr fontId="10" type="noConversion"/>
  </si>
  <si>
    <t>重复</t>
    <phoneticPr fontId="10" type="noConversion"/>
  </si>
  <si>
    <t>出现次数</t>
    <phoneticPr fontId="10" type="noConversion"/>
  </si>
  <si>
    <t>学号</t>
    <phoneticPr fontId="5" type="noConversion"/>
  </si>
  <si>
    <t>剩余金额</t>
    <phoneticPr fontId="5" type="noConversion"/>
  </si>
  <si>
    <r>
      <rPr>
        <sz val="9"/>
        <rFont val="宋体"/>
        <family val="3"/>
        <charset val="134"/>
      </rPr>
      <t>精读老师上课小时</t>
    </r>
    <phoneticPr fontId="10" type="noConversion"/>
  </si>
  <si>
    <r>
      <rPr>
        <sz val="9"/>
        <rFont val="宋体"/>
        <family val="3"/>
        <charset val="134"/>
      </rPr>
      <t>泛读老师上课小时</t>
    </r>
    <phoneticPr fontId="10" type="noConversion"/>
  </si>
  <si>
    <r>
      <rPr>
        <sz val="9"/>
        <rFont val="宋体"/>
        <family val="3"/>
        <charset val="134"/>
      </rPr>
      <t>外教上课小时</t>
    </r>
    <phoneticPr fontId="10" type="noConversion"/>
  </si>
  <si>
    <r>
      <rPr>
        <sz val="9"/>
        <rFont val="宋体"/>
        <family val="3"/>
        <charset val="134"/>
      </rPr>
      <t>验证</t>
    </r>
    <phoneticPr fontId="10" type="noConversion"/>
  </si>
  <si>
    <t>核对</t>
    <phoneticPr fontId="5" type="noConversion"/>
  </si>
  <si>
    <t>经营数据表</t>
    <phoneticPr fontId="5" type="noConversion"/>
  </si>
  <si>
    <t>级别</t>
    <phoneticPr fontId="10" type="noConversion"/>
  </si>
  <si>
    <t>一对一</t>
    <phoneticPr fontId="5" type="noConversion"/>
  </si>
  <si>
    <t>01</t>
    <phoneticPr fontId="5" type="noConversion"/>
  </si>
  <si>
    <t>上午</t>
    <phoneticPr fontId="5" type="noConversion"/>
  </si>
  <si>
    <t>下午</t>
    <phoneticPr fontId="5" type="noConversion"/>
  </si>
  <si>
    <t>晚上</t>
    <phoneticPr fontId="5" type="noConversion"/>
  </si>
  <si>
    <t>结班日期</t>
    <phoneticPr fontId="10" type="noConversion"/>
  </si>
  <si>
    <t>时间段</t>
    <phoneticPr fontId="10" type="noConversion"/>
  </si>
  <si>
    <t>级别</t>
    <phoneticPr fontId="10" type="noConversion"/>
  </si>
  <si>
    <t>部门</t>
    <phoneticPr fontId="10" type="noConversion"/>
  </si>
  <si>
    <t>幼儿部</t>
    <phoneticPr fontId="10" type="noConversion"/>
  </si>
  <si>
    <t>凌敏</t>
    <phoneticPr fontId="8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</si>
  <si>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</si>
  <si>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</si>
  <si>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</si>
  <si>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</si>
  <si>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</si>
  <si>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</si>
  <si>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</si>
  <si>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</si>
  <si>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</si>
  <si>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</si>
  <si>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本次退费课程的缴费时间</t>
    <phoneticPr fontId="8" type="noConversion"/>
  </si>
  <si>
    <t>教学组长(精读)</t>
    <phoneticPr fontId="8" type="noConversion"/>
  </si>
  <si>
    <t>区域总监</t>
    <phoneticPr fontId="8" type="noConversion"/>
  </si>
  <si>
    <t>退费类型</t>
    <phoneticPr fontId="10" type="noConversion"/>
  </si>
  <si>
    <t>结算</t>
    <phoneticPr fontId="8" type="noConversion"/>
  </si>
  <si>
    <t>负责人</t>
    <phoneticPr fontId="10" type="noConversion"/>
  </si>
  <si>
    <t>招生副校长</t>
    <phoneticPr fontId="8" type="noConversion"/>
  </si>
  <si>
    <t>教学副校长</t>
    <phoneticPr fontId="8" type="noConversion"/>
  </si>
  <si>
    <t>教务主任</t>
    <phoneticPr fontId="8" type="noConversion"/>
  </si>
  <si>
    <t>教学组长</t>
    <phoneticPr fontId="8" type="noConversion"/>
  </si>
  <si>
    <t>精读老师</t>
    <phoneticPr fontId="8" type="noConversion"/>
  </si>
  <si>
    <t>泛读老师</t>
    <phoneticPr fontId="8" type="noConversion"/>
  </si>
  <si>
    <t>招生主任</t>
    <phoneticPr fontId="8" type="noConversion"/>
  </si>
  <si>
    <t>课程顾问</t>
    <phoneticPr fontId="8" type="noConversion"/>
  </si>
  <si>
    <t>确认</t>
    <phoneticPr fontId="8" type="noConversion"/>
  </si>
  <si>
    <t>前</t>
    <phoneticPr fontId="8" type="noConversion"/>
  </si>
  <si>
    <t>后</t>
    <phoneticPr fontId="8" type="noConversion"/>
  </si>
  <si>
    <t>潘璠</t>
    <phoneticPr fontId="8" type="noConversion"/>
  </si>
  <si>
    <t>国际课程</t>
    <phoneticPr fontId="8" type="noConversion"/>
  </si>
  <si>
    <t>4次课前</t>
    <phoneticPr fontId="8" type="noConversion"/>
  </si>
  <si>
    <t>新生平时晚班</t>
    <phoneticPr fontId="8" type="noConversion"/>
  </si>
  <si>
    <t>首次报读</t>
    <phoneticPr fontId="8" type="noConversion"/>
  </si>
  <si>
    <t>杜维</t>
    <phoneticPr fontId="10" type="noConversion"/>
  </si>
  <si>
    <t>张慧</t>
    <phoneticPr fontId="8" type="noConversion"/>
  </si>
  <si>
    <t>无</t>
    <phoneticPr fontId="8" type="noConversion"/>
  </si>
  <si>
    <t>陈敏华/王丹丹/赵要</t>
    <phoneticPr fontId="8" type="noConversion"/>
  </si>
  <si>
    <t>柯碧清</t>
    <phoneticPr fontId="8" type="noConversion"/>
  </si>
  <si>
    <t>蔡静</t>
    <phoneticPr fontId="8" type="noConversion"/>
  </si>
  <si>
    <t>袁文景</t>
    <phoneticPr fontId="8" type="noConversion"/>
  </si>
  <si>
    <t>老生续低于64周营业额营业额</t>
    <phoneticPr fontId="8" type="noConversion"/>
  </si>
  <si>
    <t>曾俏芳</t>
    <phoneticPr fontId="8" type="noConversion"/>
  </si>
  <si>
    <t>刘素勤</t>
    <phoneticPr fontId="8" type="noConversion"/>
  </si>
  <si>
    <t>韩秀清</t>
    <phoneticPr fontId="8" type="noConversion"/>
  </si>
  <si>
    <t>陈燕旋/周秀花</t>
    <phoneticPr fontId="8" type="noConversion"/>
  </si>
  <si>
    <t>退差额</t>
    <phoneticPr fontId="8" type="noConversion"/>
  </si>
  <si>
    <t>严文</t>
    <phoneticPr fontId="10" type="noConversion"/>
  </si>
  <si>
    <t>张春燕</t>
    <phoneticPr fontId="8" type="noConversion"/>
  </si>
  <si>
    <t>贺亚</t>
    <phoneticPr fontId="8" type="noConversion"/>
  </si>
  <si>
    <t>陈晓明</t>
    <phoneticPr fontId="10" type="noConversion"/>
  </si>
  <si>
    <t>吴丽香</t>
    <phoneticPr fontId="8" type="noConversion"/>
  </si>
  <si>
    <t>罗泳喻</t>
    <phoneticPr fontId="8" type="noConversion"/>
  </si>
  <si>
    <t>卢顺霞</t>
    <phoneticPr fontId="10" type="noConversion"/>
  </si>
  <si>
    <t>张秋艳</t>
    <phoneticPr fontId="10" type="noConversion"/>
  </si>
  <si>
    <t>谭红艳</t>
    <phoneticPr fontId="10" type="noConversion"/>
  </si>
  <si>
    <t>袁桂芳</t>
    <phoneticPr fontId="8" type="noConversion"/>
  </si>
  <si>
    <t>肖燕</t>
    <phoneticPr fontId="10" type="noConversion"/>
  </si>
  <si>
    <t>孙志敏</t>
    <phoneticPr fontId="8" type="noConversion"/>
  </si>
  <si>
    <t>学号</t>
    <phoneticPr fontId="8" type="noConversion"/>
  </si>
  <si>
    <t>定金</t>
    <phoneticPr fontId="8" type="noConversion"/>
  </si>
  <si>
    <t>刘楚欣</t>
    <phoneticPr fontId="10" type="noConversion"/>
  </si>
  <si>
    <t>教师姓名</t>
    <phoneticPr fontId="8" type="noConversion"/>
  </si>
  <si>
    <t>对应教学组长</t>
    <phoneticPr fontId="8" type="noConversion"/>
  </si>
  <si>
    <t>对应教务</t>
    <phoneticPr fontId="8" type="noConversion"/>
  </si>
  <si>
    <t>现有班级数</t>
    <phoneticPr fontId="10" type="noConversion"/>
  </si>
  <si>
    <t>升期后班级数</t>
    <phoneticPr fontId="10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</si>
  <si>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</si>
  <si>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</si>
  <si>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</si>
  <si>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</si>
  <si>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</si>
  <si>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</si>
  <si>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</si>
  <si>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</si>
  <si>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</si>
  <si>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</si>
  <si>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</si>
  <si>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</si>
  <si>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</si>
  <si>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</si>
  <si>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额度</t>
    <phoneticPr fontId="8" type="noConversion"/>
  </si>
  <si>
    <r>
      <rPr>
        <sz val="9"/>
        <color theme="1"/>
        <rFont val="宋体"/>
        <family val="3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年</t>
    </r>
    <phoneticPr fontId="5" type="noConversion"/>
  </si>
  <si>
    <t>新生幼儿国际班3年</t>
    <phoneticPr fontId="5" type="noConversion"/>
  </si>
  <si>
    <t>新生幼儿国际班5年</t>
    <phoneticPr fontId="5" type="noConversion"/>
  </si>
  <si>
    <t>新生小学国际班1年</t>
  </si>
  <si>
    <t>新生小学国际班5年</t>
  </si>
  <si>
    <t>新生游学会员</t>
    <phoneticPr fontId="8" type="noConversion"/>
  </si>
  <si>
    <t>新生领袖课程</t>
    <phoneticPr fontId="5" type="noConversion"/>
  </si>
  <si>
    <t>新生国际班</t>
    <phoneticPr fontId="5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</si>
  <si>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5" type="noConversion"/>
  </si>
  <si>
    <t>老生游学会员</t>
    <phoneticPr fontId="5" type="noConversion"/>
  </si>
  <si>
    <t>老生国际班</t>
    <phoneticPr fontId="5" type="noConversion"/>
  </si>
  <si>
    <t>老生领袖课程</t>
    <phoneticPr fontId="5" type="noConversion"/>
  </si>
  <si>
    <t>老生爱外教</t>
    <phoneticPr fontId="5" type="noConversion"/>
  </si>
  <si>
    <t>新生平时晚班</t>
    <phoneticPr fontId="8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</si>
  <si>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5" type="noConversion"/>
  </si>
  <si>
    <t>新生小学国际班2年</t>
    <phoneticPr fontId="5" type="noConversion"/>
  </si>
  <si>
    <t>绩效</t>
    <phoneticPr fontId="5" type="noConversion"/>
  </si>
  <si>
    <t>会员老带新营业额</t>
    <phoneticPr fontId="5" type="noConversion"/>
  </si>
  <si>
    <t>体育中心分校</t>
    <phoneticPr fontId="10" type="noConversion"/>
  </si>
  <si>
    <t>华景分校</t>
    <phoneticPr fontId="10" type="noConversion"/>
  </si>
  <si>
    <t>滨江东分校</t>
    <phoneticPr fontId="10" type="noConversion"/>
  </si>
  <si>
    <t>五羊分校</t>
    <phoneticPr fontId="10" type="noConversion"/>
  </si>
  <si>
    <t>活动中心分校</t>
    <phoneticPr fontId="10" type="noConversion"/>
  </si>
  <si>
    <t>番禺华南分校</t>
    <phoneticPr fontId="10" type="noConversion"/>
  </si>
  <si>
    <t>番禺市桥分校</t>
    <phoneticPr fontId="10" type="noConversion"/>
  </si>
  <si>
    <t>惠州滨江分校</t>
    <phoneticPr fontId="10" type="noConversion"/>
  </si>
  <si>
    <t>惠州麦地分校</t>
    <phoneticPr fontId="10" type="noConversion"/>
  </si>
  <si>
    <t>东莞国泰分校</t>
    <phoneticPr fontId="10" type="noConversion"/>
  </si>
  <si>
    <t>东莞阳光分校</t>
    <phoneticPr fontId="10" type="noConversion"/>
  </si>
  <si>
    <t>信阳分校</t>
    <phoneticPr fontId="10" type="noConversion"/>
  </si>
  <si>
    <t>年级</t>
    <phoneticPr fontId="8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</si>
  <si>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8" type="noConversion"/>
  </si>
  <si>
    <t>中学班</t>
    <phoneticPr fontId="5" type="noConversion"/>
  </si>
  <si>
    <t>幼儿班</t>
    <phoneticPr fontId="5" type="noConversion"/>
  </si>
  <si>
    <t>小学平时1.5小时班</t>
    <phoneticPr fontId="5" type="noConversion"/>
  </si>
  <si>
    <t>小学周末白天班</t>
    <phoneticPr fontId="5" type="noConversion"/>
  </si>
  <si>
    <t>小学平时2小时班</t>
    <phoneticPr fontId="5" type="noConversion"/>
  </si>
  <si>
    <t>小学平时2.5小时班</t>
    <phoneticPr fontId="5" type="noConversion"/>
  </si>
  <si>
    <t>周五晚上</t>
    <phoneticPr fontId="5" type="noConversion"/>
  </si>
  <si>
    <t>周六晚上</t>
    <phoneticPr fontId="5" type="noConversion"/>
  </si>
  <si>
    <t>周日晚上</t>
    <phoneticPr fontId="5" type="noConversion"/>
  </si>
  <si>
    <t>暑假班（或寒假）</t>
    <phoneticPr fontId="5" type="noConversion"/>
  </si>
  <si>
    <t>现有人数</t>
  </si>
  <si>
    <t>本月新增停课学生数</t>
    <phoneticPr fontId="5" type="noConversion"/>
  </si>
  <si>
    <t>新生爱外教</t>
  </si>
  <si>
    <t>结业状态</t>
  </si>
  <si>
    <t>本月升期(本月结业班级)</t>
    <phoneticPr fontId="10" type="noConversion"/>
  </si>
  <si>
    <t>幼儿部</t>
  </si>
  <si>
    <t>小初部</t>
  </si>
  <si>
    <t>领袖课程</t>
    <phoneticPr fontId="8" type="noConversion"/>
  </si>
  <si>
    <t>南骏分校</t>
    <phoneticPr fontId="10" type="noConversion"/>
  </si>
  <si>
    <t>4次课后</t>
    <phoneticPr fontId="8" type="noConversion"/>
  </si>
  <si>
    <t>新生或老生首次交初中学费</t>
    <phoneticPr fontId="8" type="noConversion"/>
  </si>
  <si>
    <t>二次报读</t>
    <phoneticPr fontId="8" type="noConversion"/>
  </si>
  <si>
    <t>陈欢</t>
    <phoneticPr fontId="10" type="noConversion"/>
  </si>
  <si>
    <t>梁丽婷</t>
    <phoneticPr fontId="8" type="noConversion"/>
  </si>
  <si>
    <t>无</t>
    <phoneticPr fontId="8" type="noConversion"/>
  </si>
  <si>
    <t>课程顾问</t>
    <phoneticPr fontId="8" type="noConversion"/>
  </si>
  <si>
    <t>新生幼儿国际班1年</t>
  </si>
  <si>
    <t>新生幼儿国际班3年</t>
  </si>
  <si>
    <t>新生幼儿国际班5年</t>
  </si>
  <si>
    <t>新生小学国际班2年</t>
  </si>
  <si>
    <t>新生游学会员</t>
  </si>
  <si>
    <t>新生领袖课程</t>
  </si>
  <si>
    <t>非学习卡</t>
    <phoneticPr fontId="5" type="noConversion"/>
  </si>
  <si>
    <r>
      <rPr>
        <sz val="9"/>
        <rFont val="宋体"/>
        <family val="3"/>
        <charset val="134"/>
      </rPr>
      <t>签单人</t>
    </r>
    <phoneticPr fontId="10" type="noConversion"/>
  </si>
  <si>
    <r>
      <rPr>
        <sz val="9"/>
        <rFont val="宋体"/>
        <family val="3"/>
        <charset val="134"/>
      </rPr>
      <t>报读次数</t>
    </r>
    <phoneticPr fontId="10" type="noConversion"/>
  </si>
  <si>
    <r>
      <rPr>
        <sz val="9"/>
        <rFont val="宋体"/>
        <family val="3"/>
        <charset val="134"/>
      </rPr>
      <t>是否老带新</t>
    </r>
    <phoneticPr fontId="8" type="noConversion"/>
  </si>
  <si>
    <r>
      <rPr>
        <sz val="9"/>
        <rFont val="宋体"/>
        <family val="3"/>
        <charset val="134"/>
      </rPr>
      <t>人头数</t>
    </r>
    <phoneticPr fontId="10" type="noConversion"/>
  </si>
  <si>
    <r>
      <rPr>
        <sz val="9"/>
        <rFont val="宋体"/>
        <family val="3"/>
        <charset val="134"/>
      </rPr>
      <t>净人头</t>
    </r>
    <phoneticPr fontId="10" type="noConversion"/>
  </si>
  <si>
    <r>
      <rPr>
        <sz val="9"/>
        <rFont val="宋体"/>
        <family val="3"/>
        <charset val="134"/>
      </rPr>
      <t>教材费</t>
    </r>
    <phoneticPr fontId="10" type="noConversion"/>
  </si>
  <si>
    <r>
      <rPr>
        <sz val="9"/>
        <rFont val="宋体"/>
        <family val="3"/>
        <charset val="134"/>
      </rPr>
      <t>结算业绩</t>
    </r>
    <phoneticPr fontId="10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</si>
  <si>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</si>
  <si>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</si>
  <si>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</si>
  <si>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</si>
  <si>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</si>
  <si>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color theme="1"/>
        <rFont val="宋体"/>
        <family val="3"/>
        <charset val="134"/>
      </rPr>
      <t>报读时长分类</t>
    </r>
    <phoneticPr fontId="8" type="noConversion"/>
  </si>
  <si>
    <r>
      <rPr>
        <sz val="9"/>
        <color theme="1"/>
        <rFont val="宋体"/>
        <family val="3"/>
        <charset val="134"/>
      </rPr>
      <t>报读时长分类</t>
    </r>
    <r>
      <rPr>
        <sz val="9"/>
        <color theme="1"/>
        <rFont val="Arial"/>
        <family val="2"/>
      </rPr>
      <t>2</t>
    </r>
    <phoneticPr fontId="8" type="noConversion"/>
  </si>
  <si>
    <r>
      <rPr>
        <sz val="9"/>
        <color theme="1"/>
        <rFont val="宋体"/>
        <family val="3"/>
        <charset val="134"/>
      </rPr>
      <t>报读类型</t>
    </r>
    <r>
      <rPr>
        <sz val="9"/>
        <color theme="1"/>
        <rFont val="Arial"/>
        <family val="2"/>
      </rPr>
      <t>2</t>
    </r>
    <phoneticPr fontId="8" type="noConversion"/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</si>
  <si>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</si>
  <si>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8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</si>
  <si>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</si>
  <si>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宋体"/>
        <family val="3"/>
        <charset val="134"/>
      </rPr>
      <t>学习卡结算类型</t>
    </r>
    <phoneticPr fontId="8" type="noConversion"/>
  </si>
  <si>
    <r>
      <rPr>
        <sz val="9"/>
        <color theme="1"/>
        <rFont val="宋体"/>
        <family val="3"/>
        <charset val="134"/>
      </rPr>
      <t>老结算类型</t>
    </r>
    <phoneticPr fontId="8" type="noConversion"/>
  </si>
  <si>
    <r>
      <rPr>
        <sz val="9"/>
        <color theme="1"/>
        <rFont val="宋体"/>
        <family val="3"/>
        <charset val="134"/>
      </rPr>
      <t>最终结算类型</t>
    </r>
    <phoneticPr fontId="8" type="noConversion"/>
  </si>
  <si>
    <r>
      <rPr>
        <sz val="9"/>
        <color theme="1"/>
        <rFont val="宋体"/>
        <family val="3"/>
        <charset val="134"/>
      </rPr>
      <t>报读类型</t>
    </r>
    <phoneticPr fontId="8" type="noConversion"/>
  </si>
  <si>
    <r>
      <rPr>
        <sz val="9"/>
        <color theme="1"/>
        <rFont val="宋体"/>
        <family val="3"/>
        <charset val="134"/>
      </rPr>
      <t>学习卡</t>
    </r>
    <phoneticPr fontId="8" type="noConversion"/>
  </si>
  <si>
    <r>
      <rPr>
        <sz val="9"/>
        <color theme="1"/>
        <rFont val="宋体"/>
        <family val="3"/>
        <charset val="134"/>
      </rPr>
      <t>老结算</t>
    </r>
    <phoneticPr fontId="8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</si>
  <si>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</si>
  <si>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8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</si>
  <si>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</si>
  <si>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</si>
  <si>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5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</si>
  <si>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</si>
  <si>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5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</si>
  <si>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</si>
  <si>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8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</si>
  <si>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</si>
  <si>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8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</si>
  <si>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</si>
  <si>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</si>
  <si>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</si>
  <si>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8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</si>
  <si>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</si>
  <si>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8" type="noConversion"/>
  </si>
  <si>
    <t>J3A</t>
    <phoneticPr fontId="5" type="noConversion"/>
  </si>
  <si>
    <t>J3B</t>
    <phoneticPr fontId="5" type="noConversion"/>
  </si>
  <si>
    <t>J2B</t>
    <phoneticPr fontId="5" type="noConversion"/>
  </si>
  <si>
    <t>NS1</t>
    <phoneticPr fontId="5" type="noConversion"/>
  </si>
  <si>
    <t>小班</t>
    <phoneticPr fontId="5" type="noConversion"/>
  </si>
  <si>
    <t>中班</t>
    <phoneticPr fontId="5" type="noConversion"/>
  </si>
  <si>
    <t>大班</t>
    <phoneticPr fontId="5" type="noConversion"/>
  </si>
  <si>
    <t>一年级</t>
    <phoneticPr fontId="5" type="noConversion"/>
  </si>
  <si>
    <t>二年级</t>
    <phoneticPr fontId="5" type="noConversion"/>
  </si>
  <si>
    <t>三年级</t>
    <phoneticPr fontId="5" type="noConversion"/>
  </si>
  <si>
    <t>四年级</t>
    <phoneticPr fontId="5" type="noConversion"/>
  </si>
  <si>
    <t>五年级</t>
    <phoneticPr fontId="5" type="noConversion"/>
  </si>
  <si>
    <t>六年级</t>
    <phoneticPr fontId="5" type="noConversion"/>
  </si>
  <si>
    <t>初一</t>
    <phoneticPr fontId="5" type="noConversion"/>
  </si>
  <si>
    <t>初二</t>
    <phoneticPr fontId="5" type="noConversion"/>
  </si>
  <si>
    <t>初三</t>
    <phoneticPr fontId="5" type="noConversion"/>
  </si>
  <si>
    <t>高一</t>
    <phoneticPr fontId="5" type="noConversion"/>
  </si>
  <si>
    <t>高二</t>
    <phoneticPr fontId="5" type="noConversion"/>
  </si>
  <si>
    <t>高三</t>
    <phoneticPr fontId="5" type="noConversion"/>
  </si>
  <si>
    <t>其他</t>
    <phoneticPr fontId="5" type="noConversion"/>
  </si>
  <si>
    <t>幼儿班</t>
    <phoneticPr fontId="5" type="noConversion"/>
  </si>
  <si>
    <t>小学班</t>
    <phoneticPr fontId="5" type="noConversion"/>
  </si>
  <si>
    <t>中学班</t>
    <phoneticPr fontId="5" type="noConversion"/>
  </si>
  <si>
    <t>小学平时3小时班</t>
  </si>
  <si>
    <t>一对一</t>
    <phoneticPr fontId="5" type="noConversion"/>
  </si>
  <si>
    <t>结算方式</t>
    <phoneticPr fontId="8" type="noConversion"/>
  </si>
  <si>
    <t>周六上午</t>
    <phoneticPr fontId="5" type="noConversion"/>
  </si>
  <si>
    <t>周六下午</t>
    <phoneticPr fontId="5" type="noConversion"/>
  </si>
  <si>
    <t>周日上午</t>
    <phoneticPr fontId="5" type="noConversion"/>
  </si>
  <si>
    <t>周日下午</t>
    <phoneticPr fontId="5" type="noConversion"/>
  </si>
  <si>
    <t>周三晚上</t>
    <phoneticPr fontId="5" type="noConversion"/>
  </si>
  <si>
    <t>周五下午</t>
    <phoneticPr fontId="5" type="noConversion"/>
  </si>
  <si>
    <t>周三下午</t>
    <phoneticPr fontId="5" type="noConversion"/>
  </si>
  <si>
    <t>拼单对象</t>
  </si>
  <si>
    <t>会员有效期开始日</t>
  </si>
  <si>
    <t>会员有效期截止日</t>
  </si>
  <si>
    <t>预减金额</t>
  </si>
  <si>
    <t>周四晚上</t>
    <phoneticPr fontId="5" type="noConversion"/>
  </si>
  <si>
    <t>周四下午</t>
    <phoneticPr fontId="5" type="noConversion"/>
  </si>
  <si>
    <t>2月</t>
    <phoneticPr fontId="8" type="noConversion"/>
  </si>
  <si>
    <t>广州区域-平时班-英语-2.5小时次</t>
  </si>
  <si>
    <t>00-小学英语课程</t>
  </si>
  <si>
    <t>次</t>
  </si>
  <si>
    <t>0</t>
  </si>
  <si>
    <t>P02F01G0103</t>
  </si>
  <si>
    <t>广州区域-周末班-英语-3.0小时次</t>
  </si>
  <si>
    <t>翟志翔</t>
  </si>
  <si>
    <t>class03</t>
  </si>
  <si>
    <t>周六09:00~12:00</t>
  </si>
  <si>
    <t>3小时</t>
  </si>
  <si>
    <t>3</t>
  </si>
  <si>
    <t>P02F01G0101</t>
  </si>
  <si>
    <t>广州区域-平时班-英语-3.0小时次</t>
  </si>
  <si>
    <t>周一15:30~18:30</t>
  </si>
  <si>
    <t>9</t>
  </si>
  <si>
    <t>4</t>
  </si>
  <si>
    <t>P02F01G0102</t>
  </si>
  <si>
    <t>周四16:30~19:30</t>
  </si>
  <si>
    <t>P1AF01G0204</t>
  </si>
  <si>
    <t>叶晓纯</t>
  </si>
  <si>
    <t>class02</t>
  </si>
  <si>
    <t>P1BF02G0205</t>
  </si>
  <si>
    <t>彭永红,Richar,潘丽雄</t>
  </si>
  <si>
    <t>彭永红</t>
  </si>
  <si>
    <t>未进班</t>
  </si>
  <si>
    <t>广州区域-周末班-英语-3.0小时次_补课班级</t>
  </si>
  <si>
    <t>1</t>
  </si>
  <si>
    <t>游学会员</t>
  </si>
  <si>
    <t>广州区域-游学会员（美国线-48800元-21天）</t>
  </si>
  <si>
    <t>未结业</t>
    <phoneticPr fontId="5" type="noConversion"/>
  </si>
  <si>
    <t>S09325</t>
  </si>
  <si>
    <t>朱彦坤</t>
  </si>
  <si>
    <t>男</t>
  </si>
  <si>
    <t>13527820131</t>
  </si>
  <si>
    <t>10-其他渠道推荐</t>
  </si>
  <si>
    <t>2017-04-15</t>
  </si>
  <si>
    <t>天河区天府路小学</t>
  </si>
  <si>
    <t>3班</t>
  </si>
  <si>
    <t>在读</t>
  </si>
  <si>
    <t>S09204</t>
  </si>
  <si>
    <t>朱诗淇</t>
  </si>
  <si>
    <t>女</t>
  </si>
  <si>
    <t>2009-11-01</t>
  </si>
  <si>
    <t>7</t>
  </si>
  <si>
    <t>13725200569</t>
  </si>
  <si>
    <t>01-老带新</t>
  </si>
  <si>
    <t>2017-04-08</t>
  </si>
  <si>
    <t>朱浩华</t>
  </si>
  <si>
    <t>二班</t>
  </si>
  <si>
    <t>S09056</t>
  </si>
  <si>
    <t>周子澄</t>
  </si>
  <si>
    <t>2009-03-01</t>
  </si>
  <si>
    <t>8</t>
  </si>
  <si>
    <t>13926468975</t>
  </si>
  <si>
    <t>03-课题：自然拼音</t>
  </si>
  <si>
    <t>2017-02-22</t>
  </si>
  <si>
    <t>五班</t>
  </si>
  <si>
    <t>S09664</t>
  </si>
  <si>
    <t>钟子淇</t>
  </si>
  <si>
    <t>2007-05-23</t>
  </si>
  <si>
    <t>13924103232</t>
  </si>
  <si>
    <t>2017-04-28</t>
  </si>
  <si>
    <t>钟灿铭</t>
  </si>
  <si>
    <t>13002038650</t>
  </si>
  <si>
    <t>袁小娟</t>
  </si>
  <si>
    <t>天河区棠下小学</t>
  </si>
  <si>
    <t>S07715</t>
  </si>
  <si>
    <t>钟子锟</t>
  </si>
  <si>
    <t>18929593969</t>
  </si>
  <si>
    <t>09-教师推荐</t>
  </si>
  <si>
    <t>2017-02-20</t>
  </si>
  <si>
    <t>S09055</t>
  </si>
  <si>
    <t>钟雨桐</t>
  </si>
  <si>
    <t>2009-09-13</t>
  </si>
  <si>
    <t>18898605866</t>
  </si>
  <si>
    <t>一班</t>
  </si>
  <si>
    <t>S09203</t>
  </si>
  <si>
    <t>钟华华</t>
  </si>
  <si>
    <t>2010-06-20</t>
  </si>
  <si>
    <t>6</t>
  </si>
  <si>
    <t>13824424796</t>
  </si>
  <si>
    <t>钟运邦</t>
  </si>
  <si>
    <t>江庆梅</t>
  </si>
  <si>
    <t>S09054</t>
  </si>
  <si>
    <t>张文一</t>
  </si>
  <si>
    <t>2009-12-16</t>
  </si>
  <si>
    <t>13302336626</t>
  </si>
  <si>
    <t>三班</t>
  </si>
  <si>
    <t>S09199</t>
  </si>
  <si>
    <t>曾子希</t>
  </si>
  <si>
    <t>2007-09-22</t>
  </si>
  <si>
    <t>13631499742</t>
  </si>
  <si>
    <t>06-上门咨询</t>
  </si>
  <si>
    <t>2017-04-07</t>
  </si>
  <si>
    <t>S01699</t>
  </si>
  <si>
    <t>曾砚斐</t>
  </si>
  <si>
    <t>2008-02-21</t>
  </si>
  <si>
    <t>18818859966</t>
  </si>
  <si>
    <t>S09478</t>
  </si>
  <si>
    <t>易其乐</t>
  </si>
  <si>
    <t>2009-12-15</t>
  </si>
  <si>
    <t>13822188180</t>
  </si>
  <si>
    <t>2017-04-22</t>
  </si>
  <si>
    <t>13925098792</t>
  </si>
  <si>
    <t>S09053</t>
  </si>
  <si>
    <t>姚怡然</t>
  </si>
  <si>
    <t>2009-01-14</t>
  </si>
  <si>
    <t>13826485248</t>
  </si>
  <si>
    <t>S07379</t>
  </si>
  <si>
    <t>杨钶犇</t>
  </si>
  <si>
    <t>2010-06-30</t>
  </si>
  <si>
    <t>13794367768</t>
  </si>
  <si>
    <t>2016-12-11</t>
  </si>
  <si>
    <t>13826484457</t>
  </si>
  <si>
    <t>S07377</t>
  </si>
  <si>
    <t>谢宇侨</t>
  </si>
  <si>
    <t>2010-08-03</t>
  </si>
  <si>
    <t>13500000969</t>
  </si>
  <si>
    <t>谢伟鹏</t>
  </si>
  <si>
    <t>黄思明</t>
  </si>
  <si>
    <t>13926002979</t>
  </si>
  <si>
    <t>S07378</t>
  </si>
  <si>
    <t>谢宇博</t>
  </si>
  <si>
    <t>S09228</t>
  </si>
  <si>
    <t>冼珈永</t>
  </si>
  <si>
    <t>2012-08-13</t>
  </si>
  <si>
    <t>13527713196</t>
  </si>
  <si>
    <t>2017-04-10</t>
  </si>
  <si>
    <t>冼倩娣</t>
  </si>
  <si>
    <t>中班</t>
  </si>
  <si>
    <t>S09052</t>
  </si>
  <si>
    <t>吴欣诺</t>
  </si>
  <si>
    <t>13632353832</t>
  </si>
  <si>
    <t>S09051</t>
  </si>
  <si>
    <t>温静远</t>
  </si>
  <si>
    <t>2010-03-08</t>
  </si>
  <si>
    <t>13922106580</t>
  </si>
  <si>
    <t>八班</t>
  </si>
  <si>
    <t>S09050</t>
  </si>
  <si>
    <t>王子骅</t>
  </si>
  <si>
    <t>2010-08-13</t>
  </si>
  <si>
    <t>13302291816</t>
  </si>
  <si>
    <t xml:space="preserve">五班 </t>
  </si>
  <si>
    <t>S09326</t>
  </si>
  <si>
    <t>王子涵（1）</t>
  </si>
  <si>
    <t>2008-12-27</t>
  </si>
  <si>
    <t>15011912587</t>
  </si>
  <si>
    <t>S09049</t>
  </si>
  <si>
    <t>苏兴承</t>
  </si>
  <si>
    <t>2010-08-24</t>
  </si>
  <si>
    <t>13922229923</t>
  </si>
  <si>
    <t>S09613</t>
  </si>
  <si>
    <t>生艾霖</t>
  </si>
  <si>
    <t>2010-07-20</t>
  </si>
  <si>
    <t>13392681558</t>
  </si>
  <si>
    <t>2017-04-23</t>
  </si>
  <si>
    <t>13395681558</t>
  </si>
  <si>
    <t>S09309</t>
  </si>
  <si>
    <t>邱朔晴</t>
  </si>
  <si>
    <t>18922734146</t>
  </si>
  <si>
    <t>8班</t>
  </si>
  <si>
    <t>S01622</t>
  </si>
  <si>
    <t>邱刘哲</t>
  </si>
  <si>
    <t>2009-02-16</t>
  </si>
  <si>
    <t>18620916361</t>
  </si>
  <si>
    <t>邹丽萍</t>
  </si>
  <si>
    <t>S01616</t>
  </si>
  <si>
    <t>彭希扬</t>
  </si>
  <si>
    <t>2009-01-19</t>
  </si>
  <si>
    <t>18620488133</t>
  </si>
  <si>
    <t>S09047</t>
  </si>
  <si>
    <t>潘浩智</t>
  </si>
  <si>
    <t>2010-03-23</t>
  </si>
  <si>
    <t>13640768911</t>
  </si>
  <si>
    <t>2017-04-01</t>
  </si>
  <si>
    <t>S09202</t>
  </si>
  <si>
    <t>闾家熙</t>
  </si>
  <si>
    <t>2010-06-17</t>
  </si>
  <si>
    <t>13570201921</t>
  </si>
  <si>
    <t>闾国耀</t>
  </si>
  <si>
    <t>18680287007</t>
  </si>
  <si>
    <t>刘少英</t>
  </si>
  <si>
    <t>S09046</t>
  </si>
  <si>
    <t>陆子叶</t>
  </si>
  <si>
    <t>440106200812302488</t>
  </si>
  <si>
    <t>2008-12-30</t>
  </si>
  <si>
    <t>13632453211</t>
  </si>
  <si>
    <t>2017-03-01</t>
  </si>
  <si>
    <t>S09045</t>
  </si>
  <si>
    <t>陆鸣飞</t>
  </si>
  <si>
    <t>2009-07-14</t>
  </si>
  <si>
    <t>13609726477</t>
  </si>
  <si>
    <t>祈福新邨小学</t>
  </si>
  <si>
    <t>S09044</t>
  </si>
  <si>
    <t>柳皓轩</t>
  </si>
  <si>
    <t>13560322898</t>
  </si>
  <si>
    <t>六班</t>
  </si>
  <si>
    <t>S09043</t>
  </si>
  <si>
    <t>刘芷妤</t>
  </si>
  <si>
    <t>2009-11-05</t>
  </si>
  <si>
    <t>13501518927</t>
  </si>
  <si>
    <t>S09042</t>
  </si>
  <si>
    <t>刘芷睿</t>
  </si>
  <si>
    <t>2010-06-01</t>
  </si>
  <si>
    <t>18665651008</t>
  </si>
  <si>
    <t>S07733</t>
  </si>
  <si>
    <t>林承熙</t>
  </si>
  <si>
    <t>13922386115</t>
  </si>
  <si>
    <t>2017-01-15</t>
  </si>
  <si>
    <t>S09040</t>
  </si>
  <si>
    <t>梁希</t>
  </si>
  <si>
    <t>2007-06-01</t>
  </si>
  <si>
    <t>13556198719</t>
  </si>
  <si>
    <t>S09039</t>
  </si>
  <si>
    <t>梁泓楠</t>
  </si>
  <si>
    <t>13418072142</t>
  </si>
  <si>
    <t>S09038</t>
  </si>
  <si>
    <t>李紫嫣</t>
  </si>
  <si>
    <t>2010-07-09</t>
  </si>
  <si>
    <t>18520121305</t>
  </si>
  <si>
    <t>S09037</t>
  </si>
  <si>
    <t>李雅希</t>
  </si>
  <si>
    <t>2009-09-09</t>
  </si>
  <si>
    <t>13533545832</t>
  </si>
  <si>
    <t>四班</t>
  </si>
  <si>
    <t>S09036</t>
  </si>
  <si>
    <t>李佩儿</t>
  </si>
  <si>
    <t>2010-03-27</t>
  </si>
  <si>
    <t>13527882123</t>
  </si>
  <si>
    <t>S09035</t>
  </si>
  <si>
    <t>黎政鑫</t>
  </si>
  <si>
    <t>2009-10-21</t>
  </si>
  <si>
    <t>13640846060</t>
  </si>
  <si>
    <t>S09034</t>
  </si>
  <si>
    <t>劳隽熙</t>
  </si>
  <si>
    <t>2010-08-02</t>
  </si>
  <si>
    <t>13922166899</t>
  </si>
  <si>
    <t>S09033</t>
  </si>
  <si>
    <t>黄梓峰</t>
  </si>
  <si>
    <t>2010-08-08</t>
  </si>
  <si>
    <t>13560016636</t>
  </si>
  <si>
    <t>S09032</t>
  </si>
  <si>
    <t>黄泽蕊</t>
  </si>
  <si>
    <t>2008-12-02</t>
  </si>
  <si>
    <t>13802548976</t>
  </si>
  <si>
    <t>S09031</t>
  </si>
  <si>
    <t>黄玮婷</t>
  </si>
  <si>
    <t>2009-01-07</t>
  </si>
  <si>
    <t>18928895338</t>
  </si>
  <si>
    <t>S09030</t>
  </si>
  <si>
    <t>侯宸卓</t>
  </si>
  <si>
    <t>2009-12-14</t>
  </si>
  <si>
    <t>13802536119</t>
  </si>
  <si>
    <t>S09029</t>
  </si>
  <si>
    <t>侯宸越</t>
  </si>
  <si>
    <t>S09028</t>
  </si>
  <si>
    <t>郭梓聪</t>
  </si>
  <si>
    <t>2010-04-13</t>
  </si>
  <si>
    <t>13502447171</t>
  </si>
  <si>
    <t>S09027</t>
  </si>
  <si>
    <t>龚子寅</t>
  </si>
  <si>
    <t>13829759394</t>
  </si>
  <si>
    <t>S07495</t>
  </si>
  <si>
    <t>邓汇子</t>
  </si>
  <si>
    <t>2010-05-17</t>
  </si>
  <si>
    <t>13560478460</t>
  </si>
  <si>
    <t>2016-12-18</t>
  </si>
  <si>
    <t>S09026</t>
  </si>
  <si>
    <t>陈锵铭</t>
  </si>
  <si>
    <t>13802520060</t>
  </si>
  <si>
    <t>S09025</t>
  </si>
  <si>
    <t>陈可馨</t>
  </si>
  <si>
    <t>2010-06-02</t>
  </si>
  <si>
    <t>15622218669</t>
  </si>
  <si>
    <t>S09315</t>
  </si>
  <si>
    <t>蔡君昊</t>
  </si>
  <si>
    <t>2009-02-14</t>
  </si>
  <si>
    <t>13603016366</t>
  </si>
  <si>
    <t>00028044</t>
  </si>
  <si>
    <t>00028046</t>
  </si>
  <si>
    <t>00028042</t>
  </si>
  <si>
    <t>00022079,00028042</t>
  </si>
  <si>
    <t>00011438,00028047,00028089</t>
  </si>
  <si>
    <t>00028052</t>
  </si>
  <si>
    <t>00028039</t>
  </si>
  <si>
    <t>00028037</t>
  </si>
  <si>
    <t>00028036</t>
  </si>
  <si>
    <t>00028498</t>
  </si>
  <si>
    <t>00028491</t>
  </si>
  <si>
    <t>00028504</t>
  </si>
  <si>
    <t>00028503</t>
  </si>
  <si>
    <t>00028481</t>
  </si>
  <si>
    <t>00028502</t>
  </si>
  <si>
    <t>00028488</t>
  </si>
  <si>
    <t>00028484</t>
  </si>
  <si>
    <t>00028070,00028072</t>
  </si>
  <si>
    <t>00028493</t>
  </si>
  <si>
    <t>00030475</t>
  </si>
  <si>
    <t>00028497,00030364,00030368</t>
  </si>
  <si>
    <t>00028499</t>
  </si>
  <si>
    <t>00028509</t>
  </si>
  <si>
    <t>00028500</t>
  </si>
  <si>
    <t>00028511</t>
  </si>
  <si>
    <t>00028507</t>
  </si>
  <si>
    <t>00028501</t>
  </si>
  <si>
    <t>00028492</t>
  </si>
  <si>
    <t>00028510</t>
  </si>
  <si>
    <t>00028508</t>
  </si>
  <si>
    <t>00028485</t>
  </si>
  <si>
    <t>00028489,00030611</t>
  </si>
  <si>
    <t>00029908,00030611</t>
  </si>
  <si>
    <t>00028480</t>
  </si>
  <si>
    <t>00028495,00030529,00030608,00030609</t>
  </si>
  <si>
    <t>00028506</t>
  </si>
  <si>
    <t>00028062,00028064</t>
  </si>
  <si>
    <t>00028490</t>
  </si>
  <si>
    <t>00028758</t>
  </si>
  <si>
    <t>00029998</t>
  </si>
  <si>
    <t>00030038</t>
  </si>
  <si>
    <t>00030088</t>
  </si>
  <si>
    <t>00030090</t>
  </si>
  <si>
    <t>00031350,00031351</t>
  </si>
  <si>
    <t>00031350</t>
  </si>
  <si>
    <t>杨敏</t>
  </si>
  <si>
    <t>已打印</t>
  </si>
  <si>
    <t>交费</t>
  </si>
  <si>
    <t>pos机中汇刷卡（天府路-朱晓佳对私）</t>
  </si>
  <si>
    <t>新增</t>
  </si>
  <si>
    <t>张松煌(主签单人)</t>
  </si>
  <si>
    <t>续费</t>
  </si>
  <si>
    <t>新生购买小学教材费一套：280元套ｘ1套=280元（二期）</t>
  </si>
  <si>
    <t>创始会员2.5年赠送课程（120次课），创始会员2.5年赠送PRT国际英语课程120，没有消费完的，不折现金退款。</t>
  </si>
  <si>
    <t>陈燕梅</t>
  </si>
  <si>
    <t>朱晓佳(主签单人)</t>
  </si>
  <si>
    <t>00030608</t>
  </si>
  <si>
    <t>00030611</t>
  </si>
  <si>
    <t>郭妙颜</t>
  </si>
  <si>
    <t>广州区域-周末班-英语-1.5小时次</t>
  </si>
  <si>
    <t>00028070</t>
  </si>
  <si>
    <t>00028047</t>
  </si>
  <si>
    <t>00028486</t>
  </si>
  <si>
    <t>00028497</t>
  </si>
  <si>
    <t>00028062</t>
  </si>
  <si>
    <t>项目</t>
  </si>
  <si>
    <t>E0035</t>
  </si>
  <si>
    <t>陈健霞</t>
  </si>
  <si>
    <t>黄艺</t>
  </si>
  <si>
    <t>广州区域-平时班-英语-1.5小时次</t>
  </si>
  <si>
    <t>未指定</t>
  </si>
  <si>
    <t>主签单人</t>
  </si>
  <si>
    <t>收费</t>
  </si>
  <si>
    <t>118.75</t>
  </si>
  <si>
    <t>黄唯</t>
  </si>
  <si>
    <t>广州区域-游学会员（美国东线+西线-97600元-42天）</t>
  </si>
  <si>
    <t>0.00</t>
  </si>
  <si>
    <t>E0457</t>
  </si>
  <si>
    <t>张松煌</t>
  </si>
  <si>
    <t>308.33</t>
  </si>
  <si>
    <t>14800.00</t>
  </si>
  <si>
    <t>E0034</t>
  </si>
  <si>
    <t>朱晓佳</t>
  </si>
  <si>
    <t>174.97</t>
  </si>
  <si>
    <t>208.33</t>
  </si>
  <si>
    <t>25000.00</t>
  </si>
  <si>
    <t>48800.00</t>
  </si>
  <si>
    <t>张璐瑶</t>
  </si>
  <si>
    <t>175.00</t>
  </si>
  <si>
    <t>180.24</t>
  </si>
  <si>
    <t>5500.00</t>
  </si>
  <si>
    <t>-5500.00</t>
  </si>
  <si>
    <t>200.00</t>
  </si>
  <si>
    <t>李林润</t>
  </si>
  <si>
    <t>郑锦楷</t>
  </si>
  <si>
    <t>副签单人</t>
  </si>
  <si>
    <t>398.75</t>
  </si>
  <si>
    <t>12000.00</t>
  </si>
  <si>
    <t>174.98</t>
  </si>
  <si>
    <t>208.00</t>
  </si>
  <si>
    <t>广州区域-游学会员（2016年48800元）</t>
  </si>
  <si>
    <t>-2100.00</t>
  </si>
  <si>
    <t>小学材料费-X</t>
  </si>
  <si>
    <t>280.00</t>
  </si>
  <si>
    <t>钟朵朵</t>
  </si>
  <si>
    <t>3.00小时</t>
  </si>
  <si>
    <t>1.00次</t>
  </si>
  <si>
    <t>Richar,郑琴</t>
  </si>
  <si>
    <t>Richar,潘丽雄</t>
  </si>
  <si>
    <t>180.56</t>
  </si>
  <si>
    <t>陈玲</t>
  </si>
  <si>
    <t>郑琴,Zoe</t>
  </si>
  <si>
    <t>2017-04-21</t>
  </si>
  <si>
    <t>172.19</t>
  </si>
  <si>
    <t>187.96</t>
  </si>
  <si>
    <t>207.25</t>
  </si>
  <si>
    <t>188.14</t>
  </si>
  <si>
    <t>172.10</t>
  </si>
  <si>
    <t>212.51</t>
  </si>
  <si>
    <t>2017-04-19</t>
  </si>
  <si>
    <t>179.78</t>
  </si>
  <si>
    <t>231.00</t>
  </si>
  <si>
    <t>陈健霞</t>
    <phoneticPr fontId="5" type="noConversion"/>
  </si>
  <si>
    <t>朱晓佳</t>
    <phoneticPr fontId="5" type="noConversion"/>
  </si>
  <si>
    <t>张松煌</t>
    <phoneticPr fontId="5" type="noConversion"/>
  </si>
  <si>
    <t>周一下午</t>
    <phoneticPr fontId="5" type="noConversion"/>
  </si>
  <si>
    <t>01-广州区域</t>
  </si>
  <si>
    <t>转出</t>
  </si>
  <si>
    <t>剩余学费</t>
  </si>
  <si>
    <t>账户余额</t>
  </si>
  <si>
    <t>25280.00</t>
  </si>
  <si>
    <t>20000.00</t>
  </si>
  <si>
    <t>47536.10</t>
  </si>
  <si>
    <t>49080.00</t>
  </si>
  <si>
    <t>新生</t>
  </si>
  <si>
    <t>报读类型</t>
    <phoneticPr fontId="8" type="noConversion"/>
  </si>
  <si>
    <t>无</t>
    <phoneticPr fontId="8" type="noConversion"/>
  </si>
  <si>
    <t>招生主任</t>
    <phoneticPr fontId="5" type="noConversion"/>
  </si>
  <si>
    <t>招生校长</t>
    <phoneticPr fontId="5" type="noConversion"/>
  </si>
  <si>
    <t>招生顾问</t>
    <phoneticPr fontId="5" type="noConversion"/>
  </si>
  <si>
    <t>00046748</t>
  </si>
  <si>
    <t>何垚均</t>
  </si>
  <si>
    <t>S13741</t>
  </si>
  <si>
    <t>天河天府路中心</t>
  </si>
  <si>
    <t>王圆圆(主签单人)</t>
  </si>
  <si>
    <t>00046740</t>
  </si>
  <si>
    <t>00045086</t>
  </si>
  <si>
    <t>已上13次课</t>
  </si>
  <si>
    <t>00045059</t>
  </si>
  <si>
    <t>广州区域-平时班-英语-3.0小时次,广州区域-平时班-英语-3.0小时次,广州区域-平时班-英语-3.0小时次</t>
  </si>
  <si>
    <t>00045133</t>
  </si>
  <si>
    <t>00045088</t>
  </si>
  <si>
    <t>00045116</t>
  </si>
  <si>
    <t>00045131</t>
  </si>
  <si>
    <t>已上13次课（老带新返现1950元，已加11次课）</t>
  </si>
  <si>
    <t>00034055</t>
  </si>
  <si>
    <t>转账（天府路-朱晓佳对私）</t>
  </si>
  <si>
    <t>翟志翔(主签单人)</t>
  </si>
  <si>
    <t>00044301</t>
  </si>
  <si>
    <t>李羽涵</t>
  </si>
  <si>
    <t>S11238</t>
  </si>
  <si>
    <t>00043967</t>
  </si>
  <si>
    <t>李梓铖</t>
  </si>
  <si>
    <t>S11962</t>
  </si>
  <si>
    <t>00044061</t>
  </si>
  <si>
    <t>新生购买小学教材费一套：280元套ｘ1套=280元</t>
  </si>
  <si>
    <t>00034059</t>
  </si>
  <si>
    <t>老生连报小学2.5年国际会员／25000 X 1.0（净人头：0）+0ｘ0（教材费：0）-0（剩余学费：无）-0（已交定金）-0（无）-0（预减：0）-0（老带新：无）=7100元／会员有效期：2017-2-20-2019-8-20／拼单对象：无／PRT跟进人：翟志翔／首次缴费日期：2017-02-12缴费／老带新：侯宸卓／创始会员／其他说明：是老带新，补交创始会员2.5，首次缴费17900</t>
  </si>
  <si>
    <t>00044299</t>
  </si>
  <si>
    <t>列羽芊</t>
  </si>
  <si>
    <t>S14517</t>
  </si>
  <si>
    <t>00043964</t>
  </si>
  <si>
    <t>杨天乐</t>
  </si>
  <si>
    <t>S11965</t>
  </si>
  <si>
    <t>00034061</t>
  </si>
  <si>
    <t>老生连报小学2.5年国际会员／25000 X 1.0（净人头：0）+0ｘ0（教材费：0）-0（剩余学费：无）-0（已交定金）-0（无）-0（预减：0）-0（老带新：姚怡然）=5500元／会员有效期：2017-2-20-2019-8-20／拼单对象：无／PRT跟进人：翟志翔／首次缴费日期：2017-02-12缴费／老带新：无／创始会员／其他说明：非老带新，补齐创始会员2.5年，首次缴费19500（2</t>
  </si>
  <si>
    <t>00044055</t>
  </si>
  <si>
    <t>00043633</t>
  </si>
  <si>
    <t>毛思羽</t>
  </si>
  <si>
    <t>S14355</t>
  </si>
  <si>
    <t>00034839</t>
  </si>
  <si>
    <t>黄映衡</t>
  </si>
  <si>
    <t>S09879</t>
  </si>
  <si>
    <t>新生报读幼儿1年国际会员／960X 1.0（净人头：0）+240X1（教材费：240）-0（剩余学费：0）-0（已交定金）-0（无）-0（预减：0）-0（老带新：0）=1200元／会员有效期：2017-09-2018-09／拼单对象：无／翟志翔／首次缴费日期：2017-05-06缴费／老带新：黄梓峰／／其他说明：...是老带新，黄梓峰带黄映衡。天府路幼儿园，九月上课（微信转账）2折学费活动，课程不退</t>
  </si>
  <si>
    <t>00035656</t>
  </si>
  <si>
    <t>李乐天</t>
  </si>
  <si>
    <t>S10222</t>
  </si>
  <si>
    <t>00036027</t>
  </si>
  <si>
    <t>詹靖宇</t>
  </si>
  <si>
    <t>S10390</t>
  </si>
  <si>
    <t>丁惠媚(主签单人)</t>
  </si>
  <si>
    <t>00036039</t>
  </si>
  <si>
    <t>詹靖轩</t>
  </si>
  <si>
    <t>S10414</t>
  </si>
  <si>
    <t>00036040</t>
  </si>
  <si>
    <t>谢语墨</t>
  </si>
  <si>
    <t>小班</t>
  </si>
  <si>
    <t>S10408</t>
  </si>
  <si>
    <t>POS机-拉卡拉刷卡(周杰)</t>
  </si>
  <si>
    <t>吴逸芬(主签单人)</t>
  </si>
  <si>
    <t>00036299</t>
  </si>
  <si>
    <t>邓亦舟</t>
  </si>
  <si>
    <t>S10555</t>
  </si>
  <si>
    <t>王圆圆(主签单人)潘丽雄</t>
  </si>
  <si>
    <t>新生报读小学1年国际会员／3316 X 1（净人头：0）+0X0（教材费：0）-0（剩余学费：无）-0（已交定金）-0（无）-0（预减：0）-0（老带新：无）=3316元／会员有效期：无／拼单对象：无／王圆圆／首次缴费日期：2017-05-07缴费／老带新：无／／其他说明：2折学费活动不签协议，课程不退费不转让。</t>
  </si>
  <si>
    <t>00036409</t>
  </si>
  <si>
    <t>杨一诺（1）</t>
  </si>
  <si>
    <t>S10626</t>
  </si>
  <si>
    <t>00036426</t>
  </si>
  <si>
    <t>杨一言</t>
  </si>
  <si>
    <t>S10636</t>
  </si>
  <si>
    <t>00036546</t>
  </si>
  <si>
    <t>张曌仪</t>
  </si>
  <si>
    <t>S10708</t>
  </si>
  <si>
    <t>00036577</t>
  </si>
  <si>
    <t>张驰（1）</t>
  </si>
  <si>
    <t>S10725</t>
  </si>
  <si>
    <t>00042341</t>
  </si>
  <si>
    <t>张芷涵</t>
  </si>
  <si>
    <t>S11540</t>
  </si>
  <si>
    <t>00036604</t>
  </si>
  <si>
    <t>黎亮</t>
  </si>
  <si>
    <t>S10745</t>
  </si>
  <si>
    <t>郑清芳(主签单人)</t>
  </si>
  <si>
    <t>00042347</t>
  </si>
  <si>
    <t>尹梓溢</t>
  </si>
  <si>
    <t>S11909</t>
  </si>
  <si>
    <t>00036632</t>
  </si>
  <si>
    <t>李澜昕</t>
  </si>
  <si>
    <t>S10759</t>
  </si>
  <si>
    <t>郑清荣(主签单人)</t>
  </si>
  <si>
    <t>00042339</t>
  </si>
  <si>
    <t>00042335</t>
  </si>
  <si>
    <t>黄鸿亮</t>
  </si>
  <si>
    <t>S11104</t>
  </si>
  <si>
    <t>00042345</t>
  </si>
  <si>
    <t>00036648</t>
  </si>
  <si>
    <t>刘骐瑶</t>
  </si>
  <si>
    <t>S10771</t>
  </si>
  <si>
    <t>00041703</t>
  </si>
  <si>
    <t>00041702</t>
  </si>
  <si>
    <t>00036661</t>
  </si>
  <si>
    <t>李欣遥</t>
  </si>
  <si>
    <t>S10776</t>
  </si>
  <si>
    <t>00036669</t>
  </si>
  <si>
    <t>李宣霖</t>
  </si>
  <si>
    <t>S10783</t>
  </si>
  <si>
    <t>00040912</t>
  </si>
  <si>
    <t>00040925</t>
  </si>
  <si>
    <t>00040924</t>
  </si>
  <si>
    <t>00036689</t>
  </si>
  <si>
    <t>张松煌(主签单人)王雨莎</t>
  </si>
  <si>
    <t>00036696</t>
  </si>
  <si>
    <t>老生报读小学1年国际会员／3316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无／／其他说明：2折学费活动不签协议，课程不退费不转让。</t>
  </si>
  <si>
    <t>00036705</t>
  </si>
  <si>
    <t>00036735</t>
  </si>
  <si>
    <t>王梓淇（1）</t>
  </si>
  <si>
    <t>S10823</t>
  </si>
  <si>
    <t>00036847</t>
  </si>
  <si>
    <t>李烨铭</t>
  </si>
  <si>
    <t>S10889</t>
  </si>
  <si>
    <t>00036862</t>
  </si>
  <si>
    <t>梁钰</t>
  </si>
  <si>
    <t>S10907</t>
  </si>
  <si>
    <t>00036963</t>
  </si>
  <si>
    <t>林昕睿</t>
  </si>
  <si>
    <t>S10980</t>
  </si>
  <si>
    <t>王圆圆(主签单人)郑琴</t>
  </si>
  <si>
    <t>00037033</t>
  </si>
  <si>
    <t>吴奕帆</t>
  </si>
  <si>
    <t>S11022</t>
  </si>
  <si>
    <t>00037045</t>
  </si>
  <si>
    <t>郑煜坤</t>
  </si>
  <si>
    <t>S11028</t>
  </si>
  <si>
    <t>00037054</t>
  </si>
  <si>
    <t>黄芷琳</t>
  </si>
  <si>
    <t>S11036</t>
  </si>
  <si>
    <t>00037073</t>
  </si>
  <si>
    <t>张奇钰</t>
  </si>
  <si>
    <t>S11046</t>
  </si>
  <si>
    <t>00038871</t>
  </si>
  <si>
    <t>张语彤</t>
  </si>
  <si>
    <t>S12258</t>
  </si>
  <si>
    <t>教材230</t>
  </si>
  <si>
    <t>00037091</t>
  </si>
  <si>
    <t>黄元星</t>
  </si>
  <si>
    <t>S11059</t>
  </si>
  <si>
    <t>00037130</t>
  </si>
  <si>
    <t>邱堉庄</t>
  </si>
  <si>
    <t>S11084</t>
  </si>
  <si>
    <t>00037173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</si>
  <si>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潘浩智／／其他说明：2折学费活动不签协议，课程不退费不转让。</t>
  </si>
  <si>
    <t>00037208</t>
  </si>
  <si>
    <t>杨熙峻</t>
  </si>
  <si>
    <t>S11137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</si>
  <si>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无／／其他说明：2折学费活动不签协议，课程不退费不转让。</t>
  </si>
  <si>
    <t>00037219</t>
  </si>
  <si>
    <t>林馨语</t>
  </si>
  <si>
    <t>S11143</t>
  </si>
  <si>
    <t>00037227</t>
  </si>
  <si>
    <t>陈明宇</t>
  </si>
  <si>
    <t>S11147</t>
  </si>
  <si>
    <t>00037261</t>
  </si>
  <si>
    <t>曾浩轩（1）</t>
  </si>
  <si>
    <t>S11163</t>
  </si>
  <si>
    <t>00039028</t>
  </si>
  <si>
    <t>张庭语</t>
  </si>
  <si>
    <t>S12380</t>
  </si>
  <si>
    <t>00037337</t>
  </si>
  <si>
    <t>许雯婷</t>
  </si>
  <si>
    <t>S11217</t>
  </si>
  <si>
    <t>00037351</t>
  </si>
  <si>
    <t>林子淇（1）</t>
  </si>
  <si>
    <t>S11226</t>
  </si>
  <si>
    <t>00037371</t>
  </si>
  <si>
    <t>00037376</t>
  </si>
  <si>
    <t>刘安淇（1）</t>
  </si>
  <si>
    <t>S11242</t>
  </si>
  <si>
    <t>00037525</t>
  </si>
  <si>
    <t>王岱霖</t>
  </si>
  <si>
    <t>S11347</t>
  </si>
  <si>
    <t>00037810</t>
  </si>
  <si>
    <t>朱晓禾</t>
  </si>
  <si>
    <t>S11534</t>
  </si>
  <si>
    <t>00038440</t>
  </si>
  <si>
    <t>胡甜慈</t>
  </si>
  <si>
    <t>S11940</t>
  </si>
  <si>
    <t>00037813</t>
  </si>
  <si>
    <t>00037823</t>
  </si>
  <si>
    <t>江益民</t>
  </si>
  <si>
    <t>S11543</t>
  </si>
  <si>
    <t>00038011</t>
  </si>
  <si>
    <t>张智钦</t>
  </si>
  <si>
    <t>S11664</t>
  </si>
  <si>
    <t>00038012</t>
  </si>
  <si>
    <t>潘钰辰</t>
  </si>
  <si>
    <t>S11665</t>
  </si>
  <si>
    <t>00038439</t>
  </si>
  <si>
    <t>吴沐欣</t>
  </si>
  <si>
    <t>S11938</t>
  </si>
  <si>
    <t>00038387</t>
  </si>
  <si>
    <t>00038016</t>
  </si>
  <si>
    <t>周昱延</t>
  </si>
  <si>
    <t>S11667</t>
  </si>
  <si>
    <t>00038471</t>
  </si>
  <si>
    <t>平皓中</t>
  </si>
  <si>
    <t>S11964</t>
  </si>
  <si>
    <t>00038228</t>
  </si>
  <si>
    <t>罗悦宁</t>
  </si>
  <si>
    <t>S11787</t>
  </si>
  <si>
    <t>00042393</t>
  </si>
  <si>
    <t>00038230</t>
  </si>
  <si>
    <t>张梓玥</t>
  </si>
  <si>
    <t>大班</t>
  </si>
  <si>
    <t>S11790</t>
  </si>
  <si>
    <t>00038237</t>
  </si>
  <si>
    <t>邹亦非</t>
  </si>
  <si>
    <t>S11798</t>
  </si>
  <si>
    <t>00038013</t>
  </si>
  <si>
    <t>教材费一套</t>
  </si>
  <si>
    <t>00038350</t>
  </si>
  <si>
    <t>陈立言</t>
  </si>
  <si>
    <t>S11883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</si>
  <si>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-08缴费／老带新：无／／其他说明：2折学费活动不签协议，课程不退费不转让。</t>
  </si>
  <si>
    <t>00038377</t>
  </si>
  <si>
    <t>符方涓</t>
  </si>
  <si>
    <t>S11900</t>
  </si>
  <si>
    <t>00038385</t>
  </si>
  <si>
    <t>00038431</t>
  </si>
  <si>
    <t>00038435</t>
  </si>
  <si>
    <t>00038446</t>
  </si>
  <si>
    <t>翁语欣（1）</t>
  </si>
  <si>
    <t>S11950</t>
  </si>
  <si>
    <t>00036044</t>
  </si>
  <si>
    <t>教材费230幼儿</t>
  </si>
  <si>
    <t>00037530</t>
  </si>
  <si>
    <t>00038467</t>
  </si>
  <si>
    <t>00038470</t>
  </si>
  <si>
    <t>00038870</t>
  </si>
  <si>
    <t>00039003</t>
  </si>
  <si>
    <t>金昱谦</t>
  </si>
  <si>
    <t>S12366</t>
  </si>
  <si>
    <t>00039005</t>
  </si>
  <si>
    <t>彭芷晴</t>
  </si>
  <si>
    <t>S12367</t>
  </si>
  <si>
    <t>00039025</t>
  </si>
  <si>
    <t>00039107</t>
  </si>
  <si>
    <t>熊忻仪</t>
  </si>
  <si>
    <t>S12425</t>
  </si>
  <si>
    <t>00039111</t>
  </si>
  <si>
    <t>唐茜薇</t>
  </si>
  <si>
    <t>S12431</t>
  </si>
  <si>
    <t>00039166</t>
  </si>
  <si>
    <t>杨芷澄</t>
  </si>
  <si>
    <t>S12467</t>
  </si>
  <si>
    <t>00039169</t>
  </si>
  <si>
    <t>万语笑</t>
  </si>
  <si>
    <t>S12469</t>
  </si>
  <si>
    <t>00039201</t>
  </si>
  <si>
    <t>陈宇华</t>
  </si>
  <si>
    <t>S12495</t>
  </si>
  <si>
    <t>00039277</t>
  </si>
  <si>
    <t>杨梓盈</t>
  </si>
  <si>
    <t>S12545</t>
  </si>
  <si>
    <t>00039285</t>
  </si>
  <si>
    <t>李沄天</t>
  </si>
  <si>
    <t>S12550</t>
  </si>
  <si>
    <t>00039772</t>
  </si>
  <si>
    <t>何雯</t>
  </si>
  <si>
    <t>S12820</t>
  </si>
  <si>
    <t>00040012</t>
  </si>
  <si>
    <t>龙心宜</t>
  </si>
  <si>
    <t>S12910</t>
  </si>
  <si>
    <t>00040015</t>
  </si>
  <si>
    <t>王稚尹</t>
  </si>
  <si>
    <t>S12911</t>
  </si>
  <si>
    <t>00040018</t>
  </si>
  <si>
    <t>蔡乐铭</t>
  </si>
  <si>
    <t>S12913</t>
  </si>
  <si>
    <t>00040419</t>
  </si>
  <si>
    <t>唐希怡</t>
  </si>
  <si>
    <t>S13067</t>
  </si>
  <si>
    <t>00040543</t>
  </si>
  <si>
    <t>万博文</t>
  </si>
  <si>
    <t>S13103</t>
  </si>
  <si>
    <t>00040583</t>
  </si>
  <si>
    <t>姜昕屹</t>
  </si>
  <si>
    <t>S13110</t>
  </si>
  <si>
    <t>00040586</t>
  </si>
  <si>
    <t>老生连报小学2.5年国际会员／25000 X 1.0（净人头：0）+0ｘ0（教材费：0）-0（剩余学费：无）-0（已交定金）-0（无）-0（预减：0）-0（老带新：钟雨桐）=5500元／会员有效期：2017-2-23-2019-8-23／拼单对象：无／PRT跟进人：朱晓佳／首次缴费日期：2017-01-18缴费／老带新：无／创始会员／其他说明：是老带新，钟雨桐带黎政鑫，（补齐创始会员2.5年，之前</t>
  </si>
  <si>
    <t>00040752</t>
  </si>
  <si>
    <t>S13026</t>
  </si>
  <si>
    <t>转账-教育顾问兴业</t>
  </si>
  <si>
    <t>傅聪(主签单人)</t>
  </si>
  <si>
    <t>00041287</t>
  </si>
  <si>
    <t>陈姝含</t>
  </si>
  <si>
    <t>S13317</t>
  </si>
  <si>
    <t>彭永红(主签单人)</t>
  </si>
  <si>
    <t>00041296</t>
  </si>
  <si>
    <t>魏蔚然</t>
  </si>
  <si>
    <t>S13320</t>
  </si>
  <si>
    <t>00036307</t>
  </si>
  <si>
    <t>00041700</t>
  </si>
  <si>
    <t>老生连报小学2.5年国际会员／25000 X 1.0（净人头：0）+0ｘ0（教材费：0）-0（剩余学费：无）-0（已交定金）-0（无）-0（预减：0）-0（老带新：钟雨桐）=5500元／会员有效期：2017-2-23-2019-8-23／拼单对象：无／PRT跟进人：朱晓佳／首次缴费日期：2017-01-18缴费／老带新：无／创始会员／其他说明：补交2.5年创始会员，2月15号前共缴费19500</t>
  </si>
  <si>
    <t>00038017</t>
  </si>
  <si>
    <t>00042360</t>
  </si>
  <si>
    <t>何泳希</t>
  </si>
  <si>
    <t>S13730</t>
  </si>
  <si>
    <t>00042366</t>
  </si>
  <si>
    <t>00042374</t>
  </si>
  <si>
    <t>何柏沅</t>
  </si>
  <si>
    <t>S13744</t>
  </si>
  <si>
    <t>00042389</t>
  </si>
  <si>
    <t>张松煌(主签单人)翟志翔</t>
  </si>
  <si>
    <t>00042756</t>
  </si>
  <si>
    <t>宾诗琪</t>
  </si>
  <si>
    <t>S13915</t>
  </si>
  <si>
    <t>00042946</t>
  </si>
  <si>
    <t>补欠交</t>
  </si>
  <si>
    <t>00042951</t>
  </si>
  <si>
    <t>00042953</t>
  </si>
  <si>
    <t>新生报读小学3年游学会员／48800X 1（净人头：0）+0X0（教材费：0）-0（剩余学费：无）-0（已交定金）-0（无）-0（预减：0）-0（老带新：无）=48800元／会员有效期：无／拼单对象：无／王圆圆／首次缴费日期：2017-05-15缴费／老带新：何垚均／创始会员／其他说明：报读三年创始游学会员48800元，交订金10000元（三天内补齐费用）</t>
  </si>
  <si>
    <t>00042958</t>
  </si>
  <si>
    <t>00042959</t>
  </si>
  <si>
    <t>00042961</t>
  </si>
  <si>
    <t>00043629</t>
  </si>
  <si>
    <t>00043962</t>
  </si>
  <si>
    <t>00034249</t>
  </si>
  <si>
    <t>00034062</t>
  </si>
  <si>
    <t>00044403</t>
  </si>
  <si>
    <t>高梓骞</t>
  </si>
  <si>
    <t>S14685</t>
  </si>
  <si>
    <t>李建业(主签单人)</t>
  </si>
  <si>
    <t>00034075</t>
  </si>
  <si>
    <t>已上11次课（老带新返现1950）</t>
  </si>
  <si>
    <t>00034068</t>
  </si>
  <si>
    <t>补交2.5年，结转补报课程</t>
  </si>
  <si>
    <t>00034067</t>
  </si>
  <si>
    <t>00044434</t>
  </si>
  <si>
    <t>李梓杰</t>
  </si>
  <si>
    <t>S14675</t>
  </si>
  <si>
    <t>00034070</t>
  </si>
  <si>
    <t>00034073</t>
  </si>
  <si>
    <t>00034071</t>
  </si>
  <si>
    <t>补交2.5年，结转报课程</t>
  </si>
  <si>
    <t>00034069</t>
  </si>
  <si>
    <t>00034057</t>
  </si>
  <si>
    <t>00044523</t>
  </si>
  <si>
    <t>张羽嫣</t>
  </si>
  <si>
    <t>S14734</t>
  </si>
  <si>
    <t>00034072</t>
  </si>
  <si>
    <t>00034060</t>
  </si>
  <si>
    <t>00034078</t>
  </si>
  <si>
    <t>丁惠媚</t>
  </si>
  <si>
    <t>傅聪</t>
  </si>
  <si>
    <t>李建业</t>
  </si>
  <si>
    <t>王圆圆</t>
  </si>
  <si>
    <t>吴逸芬</t>
  </si>
  <si>
    <t>郑清芳</t>
  </si>
  <si>
    <t>郑清荣</t>
  </si>
  <si>
    <t>王雨莎</t>
  </si>
  <si>
    <t>潘丽雄</t>
  </si>
  <si>
    <t>郑琴</t>
  </si>
  <si>
    <t>A类</t>
  </si>
  <si>
    <t>华景</t>
  </si>
  <si>
    <t>正式期</t>
  </si>
  <si>
    <t>否</t>
  </si>
  <si>
    <t>试用期</t>
  </si>
  <si>
    <t>林巧珍</t>
  </si>
  <si>
    <t>是</t>
  </si>
  <si>
    <t>俞园园</t>
  </si>
  <si>
    <t>胡宜夕</t>
  </si>
  <si>
    <t>序号</t>
    <phoneticPr fontId="8" type="noConversion"/>
  </si>
  <si>
    <t>区域</t>
    <phoneticPr fontId="8" type="noConversion"/>
  </si>
  <si>
    <t>分校</t>
    <phoneticPr fontId="8" type="noConversion"/>
  </si>
  <si>
    <t>月份</t>
    <phoneticPr fontId="8" type="noConversion"/>
  </si>
  <si>
    <t>姓名</t>
    <phoneticPr fontId="8" type="noConversion"/>
  </si>
  <si>
    <t>入职日期</t>
    <phoneticPr fontId="8" type="noConversion"/>
  </si>
  <si>
    <t>是否正式期</t>
    <phoneticPr fontId="8" type="noConversion"/>
  </si>
  <si>
    <t>月初剩余本金</t>
    <phoneticPr fontId="8" type="noConversion"/>
  </si>
  <si>
    <t>本月购买本金</t>
    <phoneticPr fontId="8" type="noConversion"/>
  </si>
  <si>
    <t>总本金</t>
    <phoneticPr fontId="8" type="noConversion"/>
  </si>
  <si>
    <t>额度</t>
    <phoneticPr fontId="8" type="noConversion"/>
  </si>
  <si>
    <t>赠送额度</t>
    <phoneticPr fontId="8" type="noConversion"/>
  </si>
  <si>
    <t>正式期是否购买了最低本金</t>
    <phoneticPr fontId="8" type="noConversion"/>
  </si>
  <si>
    <t>朱晓佳</t>
    <phoneticPr fontId="8" type="noConversion"/>
  </si>
  <si>
    <t>陈健霞</t>
    <phoneticPr fontId="8" type="noConversion"/>
  </si>
  <si>
    <t>张松煌</t>
    <phoneticPr fontId="8" type="noConversion"/>
  </si>
  <si>
    <t>吴逸芬</t>
    <phoneticPr fontId="8" type="noConversion"/>
  </si>
  <si>
    <t>陈玲</t>
    <phoneticPr fontId="8" type="noConversion"/>
  </si>
  <si>
    <t>林巧珍</t>
    <phoneticPr fontId="8" type="noConversion"/>
  </si>
  <si>
    <t>郑清荣</t>
    <phoneticPr fontId="5" type="noConversion"/>
  </si>
  <si>
    <t>郑清芳</t>
    <phoneticPr fontId="5" type="noConversion"/>
  </si>
  <si>
    <t>部门</t>
  </si>
  <si>
    <t>合同开始</t>
  </si>
  <si>
    <t>韦江娜</t>
  </si>
  <si>
    <t>行政部</t>
  </si>
  <si>
    <t>教学部</t>
  </si>
  <si>
    <t>马祯</t>
  </si>
  <si>
    <t>市场部</t>
  </si>
  <si>
    <t>杨再钦</t>
  </si>
  <si>
    <t>何威健</t>
  </si>
  <si>
    <t>陈晓敏</t>
  </si>
  <si>
    <t>吴彩红</t>
  </si>
  <si>
    <t>陈美全</t>
  </si>
  <si>
    <t>刘莉</t>
  </si>
  <si>
    <t>洪雪敏</t>
  </si>
  <si>
    <t>王丹丹</t>
  </si>
  <si>
    <t>兼职人员</t>
    <phoneticPr fontId="5" type="noConversion"/>
  </si>
  <si>
    <t>总部人员</t>
    <phoneticPr fontId="5" type="noConversion"/>
  </si>
  <si>
    <t>教师</t>
    <phoneticPr fontId="5" type="noConversion"/>
  </si>
  <si>
    <t>招生主任</t>
    <phoneticPr fontId="5" type="noConversion"/>
  </si>
  <si>
    <t>教务主任</t>
    <phoneticPr fontId="5" type="noConversion"/>
  </si>
  <si>
    <t>老生补报小学2.5年国际会员／25000 X 1.0（净人头：0）+0ｘ0（教材费：0）-0（剩余学费：无）-17900（已交定金）-0（无）-0（预减：0）-0（老带新：侯宸越）=7100元／会员有效期：2017-02-20-2019-08-20／拼单对象：无／PRT跟进人：翟志翔／首次缴费日期：2017-02-12缴费／老带新：无／创始会员／其他说明：非老带新，补交创始会员2.5，首次缴费17900</t>
  </si>
  <si>
    <t>王加泓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</si>
  <si>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</si>
  <si>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陈健霞／首次缴费日期：2017-05-07缴费／老带新：无／2折秒杀／其他说明：2折学费活动不签协议，课程不退费不转让。</t>
  </si>
  <si>
    <t>新生报读幼儿1年国际会员／960 X 1（净人头：0）+0X0（教材费：0）-0（剩余学费：无）-0（已交定金）-0（无）-0（预减：0）-0（老带新：无）=960元／会员有效期：无／拼单对象：无／丁惠媚／首次缴费日期：2017-05-07缴费／老带新：詹靖宇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</si>
  <si>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王圆圆／首次缴费日期：2017-05-07缴费／老带新：无／2折秒杀／其他说明：2折学费活动不签协议，课程不退费不转让。</t>
  </si>
  <si>
    <t>新生报读幼儿1年国际会员／760 X1（净人头：0）+0X0（教材费：0）-0（剩余学费：无）-0（已交定金）-0（无）-0（预减：无）-0（老带新：无）=760元／会员有效期：无／拼单对象：无／郑清芳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</si>
  <si>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郑清荣／首次缴费日期：2017-05-07缴费／老带新：无／2折秒杀／其他说明：2折学费活动不签协议，课程不退费不转让。</t>
  </si>
  <si>
    <t>新生报读幼儿1年国际会员／960 X1（净人头：0）+0X0（教材费：0）-0（剩余学费：无）-0（已交定金）-0（无）-0（预减：无）-0（老带新：无）=960元／会员有效期：无／拼单对象：无／郑清芳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</si>
  <si>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郑清芳／首次缴费日期：2017-05-07缴费／老带新：无／2折秒杀／其他说明：2折学费活动不签协议，课程不退费不转让。</t>
  </si>
  <si>
    <t>老生报读小学1年国际会员／3316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钟华华／2折秒杀／其他说明：2折学费活动不签协议，课程不退费不转让。</t>
  </si>
  <si>
    <t>老生报读小学1年国际会员／3316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无／2折秒杀／其他说明：2折学费活动不签协议，课程不退费不转让。</t>
  </si>
  <si>
    <t>新生报读幼儿1年国际会员／760 X1（净人头：0）+0X0（教材费：0）-0（剩余学费：无）-0（已交定金）-0（无）-0（预减：无）-0（老带新：无）=760元／会员有效期：无／拼单对象：无／翟志翔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</si>
  <si>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潘浩智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</si>
  <si>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-07缴费／老带新：无／2折秒杀／其他说明：2折学费活动不签协议，课程不退费不转让。</t>
  </si>
  <si>
    <t>新生报读幼儿1年国际会员／760 X1（净人头：0）+0X0（教材费：0）-0（剩余学费：无）-0（已交定金）-0（无）-0（预减：无）-0（老带新：无）=760元／会员有效期：无／拼单对象：无／郑清荣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</si>
  <si>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-07缴费／老带新：无／2折秒杀／其他说明：2折学费活动不签协议，课程不退费不转让。（转财富广场分校）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</si>
  <si>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-07缴费／老带新：许雯婷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</si>
  <si>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丁惠媚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</si>
  <si>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-08缴费／老带新：无／2折秒杀／其他说明：2折学费活动不签协议，课程不退费不转让。</t>
  </si>
  <si>
    <t>新生报读幼儿1年国际会员／960 X 1（净人头：0）+0X0（教材费：0）-0（剩余学费：无）-0（已交定金）-0（无）-0（预减：0）-0（老带新：无）=960元／会员有效期：无／拼单对象：无／王圆圆／首次缴费日期：2017-05-08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</si>
  <si>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-08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</si>
  <si>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-08缴费／老带新：无／2折秒杀／其他说明：2折学费活动不签协议，课程不退费不转让。（每次课含1.5小时精读，1小时泛读，0.5小时外教）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</si>
  <si>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-10缴费／老带新：许文婷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</si>
  <si>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-11缴费／老带新：许文婷／2折秒杀／其他说明：2折学费活动不签协议，课程不退费不转让。（尽量安排周六下午上课）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</si>
  <si>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-11缴费／老带新：无／2折秒杀／其他说明：2折学费活动不签协议，课程不退费不转让。（九月份上课，周日下午）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</si>
  <si>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-11缴费／老带新：无／2折秒杀／其他说明：2折学费活动不签协议，课程不退费不转让。（九月上课，周日下午）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</si>
  <si>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-11缴费／老带新：无／2折秒杀／其他说明：2折学费活动不签协议，课程不退费不转让。（九月份上了，周日上午）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</si>
  <si>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-12缴费／老带新：许文婷／2折秒杀／其他说明：2折学费活动不签协议，课程不退费不转让。（星期天晚上，星期六晚上）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</si>
  <si>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-12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</si>
  <si>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傅聪／首次缴费日期：2017-05-07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</si>
  <si>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彭永红／首次缴费日期：2017-05-13缴费／老带新：无／2折秒杀／其他说明：2折学费活动不签协议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</si>
  <si>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-13缴费／老带新：许文婷／2折秒杀／其他说明：2折学费活动不签协议，课程不退费不转让。</t>
  </si>
  <si>
    <t>新生报读幼儿1年国际会员／960X 1.0（净人头：0）+0X0（教材费：0）-0（剩余学费：0）-0（已交定金）-0（无）-0（预减：0）-0（老带新：0）=960元／会员有效期：2017-09-01-2018-09-01／拼单对象：无／吴逸芬／首次缴费日期：2017-05-07缴费／老带新：无／2折秒杀／其他说明：.2折学费活动不签协议，课程不退费不转让。.</t>
  </si>
  <si>
    <t>新生报读幼儿1年国际会员／960X 1.0（净人头：0）+0X0（教材费：0）-0（剩余学费：0）-0（已交定金）-0（无）-0（预减：0）-0（老带新：0）=1200元／会员有效期：2017-09-01-2018-09-01／拼单对象：无／丁惠媚／首次缴费日期：2017-05-07缴费／老带新：无／2折秒杀／其他说明：.2折学费活动不签协议，课程不退费不转让。.</t>
  </si>
  <si>
    <t>新生报读幼儿1年国际会员／960X 1.0（净人头：0）+0X0（教材费：0）-0（剩余学费：0）-0（已交定金）-0（无）-0（预减：0）-0（老带新：0）=1200元／会员有效期：2017-09-01-2018-09-01／拼单对象：无／吴逸芬／首次缴费日期：2017-05-07缴费／老带新：无／2折秒杀／其他说明：.2折学费活动不签协议，课程不退费不转让。.</t>
  </si>
  <si>
    <t>新生报读幼儿1年国际会员／960X 1.0（净人头：0）+0X0（教材费：0）-0（剩余学费：0）-0（已交定金）-0（无）-0（预减：0）-0（老带新：0）=960元／会员有效期：2017-09-01-2018-09-01／拼单对象：无／吴逸芬／首次缴费日期：2017-05-10缴费／老带新：无／2折秒杀／其他说明：.2折学费活动不签协议，课程不退费不转让。.</t>
  </si>
  <si>
    <t>新生报读幼儿1年国际会员／960X1.0（净人头：0）+0X0（教材费：0）-0（剩余学费：0）-0（已交定金）-0（无）-0（预减：0）-0（老带新：0）=960元／会员有效期：2017-09-01-2018-09-01／拼单对象：无／吴逸芬／首次缴费日期：2017-05-10缴费／老带新：无／2折秒杀／其他说明：.2折学费活动不签协议，课程不退费不转让。.</t>
  </si>
  <si>
    <t>新生报读幼儿1年国际会员／960X 1.0（净人头：0）+0X0（教材费：0）-0（剩余学费：0）-0（已交定金）-0（无）-0（预减：0）-0（老带新：0）=960元／会员有效期：2017-09-01-2018-09-01／拼单对象：无／吴逸芬／首次缴费日期：2017-05-11缴费／老带新：无／2折秒杀／其他说明：.2折学费活动不签协议，课程不退费不转让。.</t>
  </si>
  <si>
    <t>新生报读小学1年国际会员／3316 X 1（净人头：0）+0X0（教材费：0）-0（剩余学费：无）-0（已交定金）-0（无）-0（预减：0）-0（老带新：无）=3316元／会员有效期：无／拼单对象：无／丁惠媚／首次缴费日期：2017-05-18缴费／老带新：无／2折秒杀／其他说明：2折学费活动不签协议，课程不退费不转让新生报读小学1年国际会员，无教材费，2折学费活动，课程不退费不转让。</t>
  </si>
  <si>
    <t>新生报读幼儿1年国际会员／960 X 1（净人头：0）+0X0（教材费：0）-0（剩余学费：无）-0（已交定金）-0（无）-0（预减：0）-0（老带新：无）=960元／会员有效期：无／拼单对象：无／王圆圆／首次缴费日期：2017-05-18缴费／老带新：何垚均／2折秒杀／其他说明：2折学费活动不签协议，课程不退费不转让新生报读小学1年国际会员，无教材费，2折学费活动，课程不退费不转让。</t>
  </si>
  <si>
    <t>新生报读幼儿1年国际会员／960X 1.0（净人头：0）+0X0（教材费：0）-0（剩余学费：0）-0（已交定金）-0（无）-0（预减：0）-0（老带新：0）=960元／会员有效期：2017-09-01-2018-09-01／拼单对象：无／吴逸芬／首次缴费日期：2017-05-10缴费／老带新：何泳希／2折秒杀／其他说明：.2折学费活动不签协议，课程不退费不转让。.</t>
  </si>
  <si>
    <t>新生报读小学1年国际会员／3316 X 1（净人头：0）+0X0（教材费：0）-0（剩余学费：无）-0（已交定金）-0（无）-0（预减：0）-0（老带新：无）=3316元／会员有效期：无／拼单对象：无／王圆圆／首次缴费日期：2017-05-18缴费／老带新：无／2折秒杀／其他说明：2折学费活动不签协议，课程不退费不转让新生报读小学1年国际会员，无教材费，2折学费活动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</si>
  <si>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张松煌／首次缴费日期：2017-05-19缴费／老带新：无／2折秒杀／其他说明：2折学费活动不签协议，课程不退费不转让新生报读小学1年国际会员，无教材费，2折学费活动，课程不退费不转让。</t>
  </si>
  <si>
    <t>新生报读小学1年国际会员／3316 X 1（净人头：0）+0X0（教材费：0）-0（剩余学费：无）-0（已交定金）-0（无）-0（预减：0）-0（老带新：无）=3316元／会员有效期：无／拼单对象：无／翟志翔／首次缴费日期：2017-05-19缴费／老带新：无／2折秒杀／其他说明：2折学费活动不签协议，课程不退费不转让新生报读小学1年国际会员，无教材费，2折学费活动，课程不退费不转让。</t>
  </si>
  <si>
    <t>新生报读幼儿1年国际会员／960 X 1（净人头：0）+0X0（教材费：0）-0（剩余学费：无）-0（已交定金）-0（无）-0（预减：0）-0（老带新：无）=960元／会员有效期：无／拼单对象：无／李建业／首次缴费日期：2017-05-20缴费／老带新：无／2折秒杀／其他说明：2折学费活动不签协议，课程不退费不转让新生报读小学1年国际会员，无教材费，2折学费活动，课程不退费不转让。</t>
  </si>
  <si>
    <r>
      <t>2</t>
    </r>
    <r>
      <rPr>
        <sz val="9"/>
        <color theme="1"/>
        <rFont val="宋体"/>
        <family val="3"/>
        <charset val="134"/>
      </rPr>
      <t>折秒杀</t>
    </r>
    <phoneticPr fontId="8" type="noConversion"/>
  </si>
  <si>
    <r>
      <rPr>
        <sz val="9"/>
        <color theme="1"/>
        <rFont val="宋体"/>
        <family val="3"/>
        <charset val="134"/>
      </rPr>
      <t>张松煌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Arial"/>
        <family val="2"/>
      </rPr>
      <t>)</t>
    </r>
    <phoneticPr fontId="8" type="noConversion"/>
  </si>
  <si>
    <t>新增</t>
    <phoneticPr fontId="8" type="noConversion"/>
  </si>
  <si>
    <r>
      <rPr>
        <sz val="9"/>
        <color theme="1"/>
        <rFont val="宋体"/>
        <family val="3"/>
        <charset val="134"/>
      </rPr>
      <t>新生报读小学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Arial"/>
        <family val="2"/>
      </rPr>
      <t>2017-05-15</t>
    </r>
    <r>
      <rPr>
        <sz val="9"/>
        <color theme="1"/>
        <rFont val="宋体"/>
        <family val="3"/>
        <charset val="134"/>
      </rPr>
      <t>缴费／老带新：何垚均／创始会员／其他说明：报读三年创始游学会员</t>
    </r>
    <r>
      <rPr>
        <sz val="9"/>
        <color theme="1"/>
        <rFont val="Arial"/>
        <family val="2"/>
      </rPr>
      <t>48800</t>
    </r>
    <r>
      <rPr>
        <sz val="9"/>
        <color theme="1"/>
        <rFont val="宋体"/>
        <family val="3"/>
        <charset val="134"/>
      </rPr>
      <t>元，交订金</t>
    </r>
    <r>
      <rPr>
        <sz val="9"/>
        <color theme="1"/>
        <rFont val="Arial"/>
        <family val="2"/>
      </rPr>
      <t>10000</t>
    </r>
    <r>
      <rPr>
        <sz val="9"/>
        <color theme="1"/>
        <rFont val="宋体"/>
        <family val="3"/>
        <charset val="134"/>
      </rPr>
      <t>元（三天内补齐费用）</t>
    </r>
    <phoneticPr fontId="8" type="noConversion"/>
  </si>
  <si>
    <r>
      <rPr>
        <sz val="9"/>
        <color theme="1"/>
        <rFont val="宋体"/>
        <family val="3"/>
        <charset val="134"/>
      </rPr>
      <t>新生报读小学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Arial"/>
        <family val="2"/>
      </rPr>
      <t>2017-05-15</t>
    </r>
    <r>
      <rPr>
        <sz val="9"/>
        <color theme="1"/>
        <rFont val="宋体"/>
        <family val="3"/>
        <charset val="134"/>
      </rPr>
      <t>缴费／老带新：何泳希／创始会员／其他说明：报读三年创始游学会员</t>
    </r>
    <r>
      <rPr>
        <sz val="9"/>
        <color theme="1"/>
        <rFont val="Arial"/>
        <family val="2"/>
      </rPr>
      <t>48800</t>
    </r>
    <r>
      <rPr>
        <sz val="9"/>
        <color theme="1"/>
        <rFont val="宋体"/>
        <family val="3"/>
        <charset val="134"/>
      </rPr>
      <t>元，交订金</t>
    </r>
    <r>
      <rPr>
        <sz val="9"/>
        <color theme="1"/>
        <rFont val="Arial"/>
        <family val="2"/>
      </rPr>
      <t>10000</t>
    </r>
    <r>
      <rPr>
        <sz val="9"/>
        <color theme="1"/>
        <rFont val="宋体"/>
        <family val="3"/>
        <charset val="134"/>
      </rPr>
      <t>元（三天内补齐费用）</t>
    </r>
    <phoneticPr fontId="8" type="noConversion"/>
  </si>
  <si>
    <r>
      <rPr>
        <sz val="9"/>
        <color theme="1"/>
        <rFont val="宋体"/>
        <family val="3"/>
        <charset val="134"/>
      </rPr>
      <t>新生报读小学</t>
    </r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25000X 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Arial"/>
        <family val="2"/>
      </rPr>
      <t>2017-05-15</t>
    </r>
    <r>
      <rPr>
        <sz val="9"/>
        <color theme="1"/>
        <rFont val="宋体"/>
        <family val="3"/>
        <charset val="134"/>
      </rPr>
      <t>缴费／老带新：无／创始会员／其他说明：报读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年创始会员</t>
    </r>
    <r>
      <rPr>
        <sz val="9"/>
        <color theme="1"/>
        <rFont val="Arial"/>
        <family val="2"/>
      </rPr>
      <t>25000</t>
    </r>
    <r>
      <rPr>
        <sz val="9"/>
        <color theme="1"/>
        <rFont val="宋体"/>
        <family val="3"/>
        <charset val="134"/>
      </rPr>
      <t>元，交订金</t>
    </r>
    <r>
      <rPr>
        <sz val="9"/>
        <color theme="1"/>
        <rFont val="Arial"/>
        <family val="2"/>
      </rPr>
      <t>5000</t>
    </r>
    <r>
      <rPr>
        <sz val="9"/>
        <color theme="1"/>
        <rFont val="宋体"/>
        <family val="3"/>
        <charset val="134"/>
      </rPr>
      <t>元（三天内补齐费用）</t>
    </r>
    <phoneticPr fontId="8" type="noConversion"/>
  </si>
  <si>
    <r>
      <rPr>
        <sz val="9"/>
        <color theme="1"/>
        <rFont val="宋体"/>
        <family val="3"/>
        <charset val="134"/>
      </rPr>
      <t>新生报读小学</t>
    </r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3"/>
        <charset val="134"/>
      </rPr>
      <t>年国际会员／</t>
    </r>
    <r>
      <rPr>
        <sz val="9"/>
        <color theme="1"/>
        <rFont val="Arial"/>
        <family val="2"/>
      </rPr>
      <t>25000X 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=25000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Arial"/>
        <family val="2"/>
      </rPr>
      <t>2017-05-15</t>
    </r>
    <r>
      <rPr>
        <sz val="9"/>
        <color theme="1"/>
        <rFont val="宋体"/>
        <family val="3"/>
        <charset val="134"/>
      </rPr>
      <t>缴费／老带新：无／创始会员／其他说明：报读</t>
    </r>
    <r>
      <rPr>
        <sz val="9"/>
        <color theme="1"/>
        <rFont val="Arial"/>
        <family val="2"/>
      </rPr>
      <t>2.5</t>
    </r>
    <r>
      <rPr>
        <sz val="9"/>
        <color theme="1"/>
        <rFont val="宋体"/>
        <family val="3"/>
        <charset val="134"/>
      </rPr>
      <t>年创始会员</t>
    </r>
    <r>
      <rPr>
        <sz val="9"/>
        <color theme="1"/>
        <rFont val="Arial"/>
        <family val="2"/>
      </rPr>
      <t>25000</t>
    </r>
    <r>
      <rPr>
        <sz val="9"/>
        <color theme="1"/>
        <rFont val="宋体"/>
        <family val="3"/>
        <charset val="134"/>
      </rPr>
      <t>元，订金</t>
    </r>
    <r>
      <rPr>
        <sz val="9"/>
        <color theme="1"/>
        <rFont val="Arial"/>
        <family val="2"/>
      </rPr>
      <t>5000</t>
    </r>
    <r>
      <rPr>
        <sz val="9"/>
        <color theme="1"/>
        <rFont val="宋体"/>
        <family val="3"/>
        <charset val="134"/>
      </rPr>
      <t>元（三天内补齐费用）现交</t>
    </r>
    <r>
      <rPr>
        <sz val="9"/>
        <color theme="1"/>
        <rFont val="Arial"/>
        <family val="2"/>
      </rPr>
      <t>20000</t>
    </r>
    <r>
      <rPr>
        <sz val="9"/>
        <color theme="1"/>
        <rFont val="宋体"/>
        <family val="3"/>
        <charset val="134"/>
      </rPr>
      <t>元</t>
    </r>
    <phoneticPr fontId="8" type="noConversion"/>
  </si>
  <si>
    <r>
      <rPr>
        <sz val="9"/>
        <color theme="1"/>
        <rFont val="宋体"/>
        <family val="3"/>
        <charset val="134"/>
      </rPr>
      <t>新生报读小学</t>
    </r>
    <r>
      <rPr>
        <sz val="9"/>
        <color theme="1"/>
        <rFont val="Arial"/>
        <family val="2"/>
      </rPr>
      <t>3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Arial"/>
        <family val="2"/>
      </rPr>
      <t>48800X 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Arial"/>
        <family val="2"/>
      </rPr>
      <t>=48800</t>
    </r>
    <r>
      <rPr>
        <sz val="9"/>
        <color theme="1"/>
        <rFont val="宋体"/>
        <family val="3"/>
        <charset val="134"/>
      </rPr>
      <t>元／会员有效期：无／拼单对象：无／王圆圆／首次缴费日期：</t>
    </r>
    <r>
      <rPr>
        <sz val="9"/>
        <color theme="1"/>
        <rFont val="Arial"/>
        <family val="2"/>
      </rPr>
      <t>2017-05-15</t>
    </r>
    <r>
      <rPr>
        <sz val="9"/>
        <color theme="1"/>
        <rFont val="宋体"/>
        <family val="3"/>
        <charset val="134"/>
      </rPr>
      <t>缴费／老带新：何泳希／创始会员／其他说明：报读三年创始游学会员</t>
    </r>
    <r>
      <rPr>
        <sz val="9"/>
        <color theme="1"/>
        <rFont val="Arial"/>
        <family val="2"/>
      </rPr>
      <t>48800</t>
    </r>
    <r>
      <rPr>
        <sz val="9"/>
        <color theme="1"/>
        <rFont val="宋体"/>
        <family val="3"/>
        <charset val="134"/>
      </rPr>
      <t>元，交订金</t>
    </r>
    <r>
      <rPr>
        <sz val="9"/>
        <color theme="1"/>
        <rFont val="Arial"/>
        <family val="2"/>
      </rPr>
      <t>10000</t>
    </r>
    <r>
      <rPr>
        <sz val="9"/>
        <color theme="1"/>
        <rFont val="宋体"/>
        <family val="3"/>
        <charset val="134"/>
      </rPr>
      <t>元（三天内补齐费用）</t>
    </r>
    <phoneticPr fontId="8" type="noConversion"/>
  </si>
  <si>
    <t>续费</t>
    <phoneticPr fontId="8" type="noConversion"/>
  </si>
  <si>
    <t>E0003</t>
  </si>
  <si>
    <t>高昂</t>
  </si>
  <si>
    <t>69.08</t>
  </si>
  <si>
    <t>3316.00</t>
  </si>
  <si>
    <t>张欣睿</t>
  </si>
  <si>
    <t>陈厚霖</t>
  </si>
  <si>
    <t>73200.00</t>
  </si>
  <si>
    <t>江尚锟</t>
  </si>
  <si>
    <t>古紫妍</t>
  </si>
  <si>
    <t>30.00</t>
  </si>
  <si>
    <t>960.00</t>
  </si>
  <si>
    <t>谢睿恩</t>
  </si>
  <si>
    <t>胡暄怡</t>
  </si>
  <si>
    <t>钟语芹</t>
  </si>
  <si>
    <t>樊以乐</t>
  </si>
  <si>
    <t xml:space="preserve"> 冼子晴</t>
  </si>
  <si>
    <t>古若妍</t>
  </si>
  <si>
    <t>苏伯天</t>
  </si>
  <si>
    <t>卢佳捷</t>
  </si>
  <si>
    <t>周江帆</t>
  </si>
  <si>
    <t>176.15</t>
  </si>
  <si>
    <t>11450.00</t>
  </si>
  <si>
    <t>伍洋廷</t>
  </si>
  <si>
    <t>广州区域-一对一-英语（初一-初二）</t>
  </si>
  <si>
    <t>46.06</t>
  </si>
  <si>
    <t>杨颜璟</t>
  </si>
  <si>
    <t>赵芷涵</t>
  </si>
  <si>
    <t>刘芝源</t>
  </si>
  <si>
    <t>王怡晴</t>
  </si>
  <si>
    <t>叶梓晴</t>
  </si>
  <si>
    <t>张博涵</t>
  </si>
  <si>
    <t>江东骏</t>
  </si>
  <si>
    <t>杨舒雯</t>
  </si>
  <si>
    <t>陈湛祁</t>
  </si>
  <si>
    <t>208.08</t>
  </si>
  <si>
    <t>20600.00</t>
  </si>
  <si>
    <t>李佳怡</t>
  </si>
  <si>
    <t>陈昱衡</t>
  </si>
  <si>
    <t>E0029</t>
  </si>
  <si>
    <t>张墨涵</t>
  </si>
  <si>
    <t>彭婧萱</t>
  </si>
  <si>
    <t>E0032</t>
  </si>
  <si>
    <t>熊逸辰</t>
  </si>
  <si>
    <t>刘馨然</t>
  </si>
  <si>
    <t>张琪</t>
  </si>
  <si>
    <t>曹翌</t>
  </si>
  <si>
    <t>50249.51</t>
  </si>
  <si>
    <t>20249.51</t>
  </si>
  <si>
    <t>-960.00</t>
  </si>
  <si>
    <t>赖昱雯</t>
  </si>
  <si>
    <t>王文青</t>
  </si>
  <si>
    <t>林子杉</t>
  </si>
  <si>
    <t>林涵</t>
  </si>
  <si>
    <t>林希</t>
  </si>
  <si>
    <t>姚昳轩</t>
  </si>
  <si>
    <t>陈梓钰</t>
  </si>
  <si>
    <t>23.75</t>
  </si>
  <si>
    <t>760.00</t>
  </si>
  <si>
    <t>转班-跨课程</t>
  </si>
  <si>
    <t>E0033</t>
  </si>
  <si>
    <t>陈昱晓</t>
  </si>
  <si>
    <t>P2BF04G0311</t>
  </si>
  <si>
    <t>302.21</t>
  </si>
  <si>
    <t>-17800.00</t>
  </si>
  <si>
    <t>陈提冰</t>
  </si>
  <si>
    <t>张伟宸</t>
  </si>
  <si>
    <t>邓晓舟</t>
  </si>
  <si>
    <t>石楚仪</t>
  </si>
  <si>
    <t>钱荧儿</t>
  </si>
  <si>
    <t>石子欣</t>
  </si>
  <si>
    <t>黄蔚轩</t>
  </si>
  <si>
    <t>古云锋</t>
  </si>
  <si>
    <t>钟旭</t>
  </si>
  <si>
    <t>吕玥莹</t>
  </si>
  <si>
    <t>苏钰淇</t>
  </si>
  <si>
    <t>勒瑞琦</t>
  </si>
  <si>
    <t>陈文艳</t>
  </si>
  <si>
    <t>郑泽洋</t>
  </si>
  <si>
    <t>林梓挺</t>
  </si>
  <si>
    <t>杨林淇</t>
  </si>
  <si>
    <t>张含灵</t>
  </si>
  <si>
    <t>张馨元</t>
  </si>
  <si>
    <t>P02K34G0209</t>
  </si>
  <si>
    <t>何彦锟</t>
  </si>
  <si>
    <t>吴玥</t>
  </si>
  <si>
    <t>高文淇</t>
  </si>
  <si>
    <t>550.00</t>
  </si>
  <si>
    <t>1014.29</t>
  </si>
  <si>
    <t>-7100.00</t>
  </si>
  <si>
    <t>胡悦然</t>
  </si>
  <si>
    <t>209.55</t>
  </si>
  <si>
    <t>25146.16</t>
  </si>
  <si>
    <t>11550.00</t>
  </si>
  <si>
    <t>230.59</t>
  </si>
  <si>
    <t>25134.05</t>
  </si>
  <si>
    <t>213.40</t>
  </si>
  <si>
    <t>22833.76</t>
  </si>
  <si>
    <t>214.15</t>
  </si>
  <si>
    <t>23342.52</t>
  </si>
  <si>
    <t>赵弋萱</t>
  </si>
  <si>
    <t>叶禹希</t>
  </si>
  <si>
    <t>黄梓闰</t>
  </si>
  <si>
    <t>肖姜姜</t>
  </si>
  <si>
    <t>王凯斯</t>
  </si>
  <si>
    <t>罗美瑜</t>
  </si>
  <si>
    <t>刘佳炜</t>
  </si>
  <si>
    <t>房炜茗</t>
  </si>
  <si>
    <t>郑一诺</t>
  </si>
  <si>
    <t>结转学费-老生</t>
  </si>
  <si>
    <t>赵思齐</t>
  </si>
  <si>
    <t>陆希诚</t>
  </si>
  <si>
    <t>伍妍西</t>
  </si>
  <si>
    <t>胡欣煜</t>
  </si>
  <si>
    <t>P02F02G1213</t>
  </si>
  <si>
    <t>58337.00</t>
  </si>
  <si>
    <t>成文熙</t>
  </si>
  <si>
    <t>骆家霖</t>
  </si>
  <si>
    <t>黄子珊</t>
  </si>
  <si>
    <t>胡传奇</t>
  </si>
  <si>
    <t>-17694.45</t>
  </si>
  <si>
    <t>朱子铭</t>
  </si>
  <si>
    <t>成文泽</t>
  </si>
  <si>
    <t>李子羿</t>
  </si>
  <si>
    <t>20.00</t>
  </si>
  <si>
    <t>-21000.00</t>
  </si>
  <si>
    <t>李陶婧</t>
  </si>
  <si>
    <t>陈卓文</t>
  </si>
  <si>
    <t>陈子婧</t>
  </si>
  <si>
    <t>曾馨</t>
  </si>
  <si>
    <t>-18200.00</t>
  </si>
  <si>
    <t>朱俊颖</t>
  </si>
  <si>
    <t>58696.45</t>
  </si>
  <si>
    <t>李依宸</t>
  </si>
  <si>
    <t>24800.00</t>
  </si>
  <si>
    <t>-19075.00</t>
  </si>
  <si>
    <t>退费</t>
  </si>
  <si>
    <t>-3800.00</t>
  </si>
  <si>
    <t>E0037</t>
  </si>
  <si>
    <t>周贝霖</t>
  </si>
  <si>
    <t>叶语乐</t>
  </si>
  <si>
    <t>陈晓桐</t>
  </si>
  <si>
    <t>E0039</t>
  </si>
  <si>
    <t>王誉森</t>
  </si>
  <si>
    <t>林昱晨</t>
  </si>
  <si>
    <t>曾樱</t>
  </si>
  <si>
    <t>陆胤辰</t>
  </si>
  <si>
    <t>庞翰雄</t>
  </si>
  <si>
    <t>庞翰清</t>
  </si>
  <si>
    <t>黄雍淏</t>
  </si>
  <si>
    <t>E0040</t>
  </si>
  <si>
    <t>曹效瑜</t>
  </si>
  <si>
    <t>王婷</t>
  </si>
  <si>
    <t>E0047</t>
  </si>
  <si>
    <t>郑子罗</t>
  </si>
  <si>
    <t>P3BF06G3426</t>
  </si>
  <si>
    <t>-3316.00</t>
  </si>
  <si>
    <t>李行之</t>
  </si>
  <si>
    <t>谭俊希2253</t>
  </si>
  <si>
    <t>邹沐霖</t>
  </si>
  <si>
    <t>E0048</t>
  </si>
  <si>
    <t>彭云翼</t>
  </si>
  <si>
    <t>何张文</t>
  </si>
  <si>
    <t>王艺诺</t>
  </si>
  <si>
    <t>周逸菲</t>
  </si>
  <si>
    <t>朱修齐</t>
  </si>
  <si>
    <t>彭子乔</t>
  </si>
  <si>
    <t>甄泽王</t>
  </si>
  <si>
    <t>许广森</t>
  </si>
  <si>
    <t>申家悦</t>
  </si>
  <si>
    <t>汪楚桐</t>
  </si>
  <si>
    <t>黄涵</t>
  </si>
  <si>
    <t>李铭洋</t>
  </si>
  <si>
    <t>易墨涵</t>
  </si>
  <si>
    <t>许心怡</t>
  </si>
  <si>
    <t>颜语桐</t>
  </si>
  <si>
    <t>刘巍</t>
  </si>
  <si>
    <t>裴悦洋</t>
  </si>
  <si>
    <t>杨宥伊</t>
  </si>
  <si>
    <t>钟昆志</t>
  </si>
  <si>
    <t>彭羽菲</t>
  </si>
  <si>
    <t>刘润</t>
  </si>
  <si>
    <t>李沛佳</t>
  </si>
  <si>
    <t>肖诗蝶</t>
  </si>
  <si>
    <t>张政宇</t>
  </si>
  <si>
    <t>黄瀚</t>
  </si>
  <si>
    <t>陈彦铭</t>
  </si>
  <si>
    <t>宋梓睿</t>
  </si>
  <si>
    <t>陈思诺</t>
  </si>
  <si>
    <t>37.50</t>
  </si>
  <si>
    <t>1200.00</t>
  </si>
  <si>
    <t>许晞予</t>
  </si>
  <si>
    <t>钟昆希</t>
  </si>
  <si>
    <t>邱天瑞</t>
  </si>
  <si>
    <t>詹以峤</t>
  </si>
  <si>
    <t>封向飚</t>
  </si>
  <si>
    <t>陈昭娜</t>
  </si>
  <si>
    <t>王一宇</t>
  </si>
  <si>
    <t>陈韦宇</t>
  </si>
  <si>
    <t>傅梓瑞</t>
  </si>
  <si>
    <t>E0309</t>
  </si>
  <si>
    <t>谭凯心</t>
  </si>
  <si>
    <t>陆俊熹</t>
  </si>
  <si>
    <t>隋珑玥</t>
  </si>
  <si>
    <t>李梓锆</t>
  </si>
  <si>
    <t>张伟睿</t>
  </si>
  <si>
    <t>陈熹</t>
  </si>
  <si>
    <t>李宗泽</t>
  </si>
  <si>
    <t>64.92</t>
  </si>
  <si>
    <t>3116.00</t>
  </si>
  <si>
    <t>陈昀松</t>
  </si>
  <si>
    <t>欧阳文彦</t>
  </si>
  <si>
    <t>结转学费-新生</t>
  </si>
  <si>
    <t>吴锦森</t>
  </si>
  <si>
    <t>杨乐悠</t>
  </si>
  <si>
    <t>陈炜莹</t>
  </si>
  <si>
    <t>梁浩然</t>
  </si>
  <si>
    <t>岳锦润</t>
  </si>
  <si>
    <t>丘钰菲</t>
  </si>
  <si>
    <t>钟影潼</t>
  </si>
  <si>
    <t>邓怀圣</t>
  </si>
  <si>
    <t>邓舒允</t>
  </si>
  <si>
    <t>王泓森</t>
  </si>
  <si>
    <t>杨沚晴</t>
  </si>
  <si>
    <t>刘雨昕</t>
  </si>
  <si>
    <t>高楚涵</t>
  </si>
  <si>
    <t>张欣琳</t>
  </si>
  <si>
    <t>余诺熙</t>
  </si>
  <si>
    <t>罗伟哲</t>
  </si>
  <si>
    <t>方璐宜</t>
  </si>
  <si>
    <t>李雨欣</t>
  </si>
  <si>
    <t>陈紫珊</t>
  </si>
  <si>
    <t>陈冠宇</t>
  </si>
  <si>
    <t>黄腾渊</t>
  </si>
  <si>
    <t>32.50</t>
  </si>
  <si>
    <t>1040.00</t>
  </si>
  <si>
    <t>奚铭泽</t>
  </si>
  <si>
    <t>曾琦悦</t>
  </si>
  <si>
    <t>姚继泓</t>
  </si>
  <si>
    <t>高楚殷</t>
  </si>
  <si>
    <t>叶炫希</t>
  </si>
  <si>
    <t>龙悦</t>
  </si>
  <si>
    <t>杨曼琦</t>
  </si>
  <si>
    <t>张洛铭</t>
  </si>
  <si>
    <t>王安若</t>
  </si>
  <si>
    <t>姚成杰</t>
  </si>
  <si>
    <t>杨芷欣</t>
  </si>
  <si>
    <t>黄心怡</t>
  </si>
  <si>
    <t>曾子睿</t>
  </si>
  <si>
    <t>5800.00</t>
  </si>
  <si>
    <t>宋美京</t>
  </si>
  <si>
    <t>陈政甫</t>
  </si>
  <si>
    <t>E0348</t>
  </si>
  <si>
    <t>田忠鑫</t>
  </si>
  <si>
    <t>欧一诺</t>
  </si>
  <si>
    <t>刘俊杰</t>
  </si>
  <si>
    <t>-14800.00</t>
  </si>
  <si>
    <t>向恩艺</t>
  </si>
  <si>
    <t>王乐瑶</t>
  </si>
  <si>
    <t>500.00</t>
  </si>
  <si>
    <t>张琛哲</t>
  </si>
  <si>
    <t>谢莉雯（1）</t>
  </si>
  <si>
    <t>7100.00</t>
  </si>
  <si>
    <t>鞠一凡</t>
  </si>
  <si>
    <t>645.45</t>
  </si>
  <si>
    <t>吴宇鑫</t>
  </si>
  <si>
    <t>利志悦</t>
  </si>
  <si>
    <t>李奕廷</t>
  </si>
  <si>
    <t>E0383</t>
  </si>
  <si>
    <t>李语晨</t>
  </si>
  <si>
    <t>詹汶禧</t>
  </si>
  <si>
    <t>郭璟丹</t>
  </si>
  <si>
    <t>张书华</t>
  </si>
  <si>
    <t>李文尤</t>
  </si>
  <si>
    <t>伍文蕾</t>
  </si>
  <si>
    <t>李冯欣</t>
  </si>
  <si>
    <t>李语晞</t>
  </si>
  <si>
    <t>李文尹</t>
  </si>
  <si>
    <t>E0394</t>
  </si>
  <si>
    <t>毛知晓</t>
  </si>
  <si>
    <t>孙可馨</t>
  </si>
  <si>
    <t>郭欣文</t>
  </si>
  <si>
    <t>王奕朗</t>
  </si>
  <si>
    <t>汪天琦</t>
  </si>
  <si>
    <t>欧阳米兰</t>
  </si>
  <si>
    <t>P1BP02G3412</t>
  </si>
  <si>
    <t>纪悠悠</t>
  </si>
  <si>
    <t>胡善宁</t>
  </si>
  <si>
    <t>杨坤铭</t>
  </si>
  <si>
    <t>周子朝</t>
  </si>
  <si>
    <t>56500.00</t>
  </si>
  <si>
    <t>曾梓晴</t>
  </si>
  <si>
    <t>陈嘉礼</t>
  </si>
  <si>
    <t>E0395</t>
  </si>
  <si>
    <t>陈祉睿</t>
  </si>
  <si>
    <t>罗琳</t>
  </si>
  <si>
    <t>杨梓萱</t>
  </si>
  <si>
    <t>宫楚涵</t>
  </si>
  <si>
    <t>陈御龙</t>
  </si>
  <si>
    <t>许诗涵</t>
  </si>
  <si>
    <t>周子悦</t>
  </si>
  <si>
    <t>刘泰然</t>
  </si>
  <si>
    <t>邓皓瑜</t>
  </si>
  <si>
    <t>田馨杨</t>
  </si>
  <si>
    <t>E0413</t>
  </si>
  <si>
    <t>宋承璋</t>
  </si>
  <si>
    <t>E0414</t>
  </si>
  <si>
    <t>E0454</t>
  </si>
  <si>
    <t>杨舒涵</t>
  </si>
  <si>
    <t>陈思涵</t>
  </si>
  <si>
    <t>陈晧铭</t>
  </si>
  <si>
    <t>欧烁铭</t>
  </si>
  <si>
    <t>陈芷莹</t>
  </si>
  <si>
    <t>邹雨欣</t>
  </si>
  <si>
    <t>E0471</t>
  </si>
  <si>
    <t>杨林南</t>
  </si>
  <si>
    <t>蔡斯丞</t>
  </si>
  <si>
    <t>10000.00</t>
  </si>
  <si>
    <t>邓博涵</t>
  </si>
  <si>
    <t>45.71</t>
  </si>
  <si>
    <t>38800.00</t>
  </si>
  <si>
    <t>312.50</t>
  </si>
  <si>
    <t>5000.00</t>
  </si>
  <si>
    <t>李诺一</t>
  </si>
  <si>
    <t>4000.00</t>
  </si>
  <si>
    <t>E0481</t>
  </si>
  <si>
    <t>张书瑶</t>
  </si>
  <si>
    <t>高艾馨</t>
  </si>
  <si>
    <t>蔡晨曦</t>
  </si>
  <si>
    <t>李沛珊</t>
  </si>
  <si>
    <t>王子瑞</t>
  </si>
  <si>
    <t>E0482</t>
  </si>
  <si>
    <t>陈佳乐</t>
  </si>
  <si>
    <t>E0483</t>
  </si>
  <si>
    <t>谢亦凡</t>
  </si>
  <si>
    <t>张煜扬</t>
  </si>
  <si>
    <t>罗梓洋</t>
  </si>
  <si>
    <t>潘安然</t>
  </si>
  <si>
    <t>臧玮琦</t>
  </si>
  <si>
    <t>林子轩</t>
  </si>
  <si>
    <t>程钰凌</t>
  </si>
  <si>
    <t>刘骐宁</t>
  </si>
  <si>
    <t>黄陈竞旸</t>
  </si>
  <si>
    <t>温一帆</t>
  </si>
  <si>
    <t>李芷因</t>
  </si>
  <si>
    <t>王萌</t>
  </si>
  <si>
    <t>蓝梓庭</t>
  </si>
  <si>
    <t>谢睿泽</t>
  </si>
  <si>
    <t>韩艾桐</t>
  </si>
  <si>
    <t>李思妍</t>
  </si>
  <si>
    <t>郭培鋆</t>
  </si>
  <si>
    <t>熊丹华</t>
  </si>
  <si>
    <t>郑骏华</t>
  </si>
  <si>
    <t>梁蕴瑶</t>
  </si>
  <si>
    <t>王朝奕</t>
  </si>
  <si>
    <t>林欣</t>
  </si>
  <si>
    <t>王一歆</t>
  </si>
  <si>
    <t>刘梓逸</t>
  </si>
  <si>
    <t>温梓卉</t>
  </si>
  <si>
    <t>揭若轩</t>
  </si>
  <si>
    <t>果果</t>
  </si>
  <si>
    <t>郭子川</t>
  </si>
  <si>
    <t>彭昊云</t>
  </si>
  <si>
    <t>刘梓杰</t>
  </si>
  <si>
    <t>刘灏</t>
  </si>
  <si>
    <t>黄睿</t>
  </si>
  <si>
    <t>张煜婷</t>
  </si>
  <si>
    <t>E0520</t>
  </si>
  <si>
    <t>董陈蓓</t>
  </si>
  <si>
    <t>王艺颖</t>
  </si>
  <si>
    <t>叶林杉</t>
  </si>
  <si>
    <t>王若谨</t>
  </si>
  <si>
    <t>2013-03-28</t>
  </si>
  <si>
    <t>18926224335</t>
  </si>
  <si>
    <t>2017-05-08</t>
  </si>
  <si>
    <t>邓亮</t>
  </si>
  <si>
    <t>邹秧春</t>
  </si>
  <si>
    <t>2008-11-22</t>
  </si>
  <si>
    <t>2007-08-19</t>
  </si>
  <si>
    <t>18026275252</t>
  </si>
  <si>
    <t>2017-05-07</t>
  </si>
  <si>
    <t>5班</t>
  </si>
  <si>
    <t>17191.00</t>
  </si>
  <si>
    <t>天府路小学</t>
  </si>
  <si>
    <t>18924.75</t>
  </si>
  <si>
    <t>15920834834</t>
  </si>
  <si>
    <t>1190.00</t>
  </si>
  <si>
    <t>2班</t>
  </si>
  <si>
    <t>天河华景中心</t>
  </si>
  <si>
    <t>18924.78</t>
  </si>
  <si>
    <t>9422.23</t>
  </si>
  <si>
    <t>13710392726</t>
  </si>
  <si>
    <t>东华幼儿园</t>
  </si>
  <si>
    <t>2011-07-08</t>
  </si>
  <si>
    <t>5</t>
  </si>
  <si>
    <t>18520191828</t>
  </si>
  <si>
    <t>13602828746</t>
  </si>
  <si>
    <t>（2）班</t>
  </si>
  <si>
    <t>13763366493</t>
  </si>
  <si>
    <t>张仕宪</t>
  </si>
  <si>
    <t>13825027568</t>
  </si>
  <si>
    <t>杨莉娟</t>
  </si>
  <si>
    <t>3108.75</t>
  </si>
  <si>
    <t>18903005813</t>
  </si>
  <si>
    <t>2012-10-07</t>
  </si>
  <si>
    <t>18680254600</t>
  </si>
  <si>
    <t>07-网络咨询</t>
  </si>
  <si>
    <t>2017-05-10</t>
  </si>
  <si>
    <t>2013-04-07</t>
  </si>
  <si>
    <t>13600058187</t>
  </si>
  <si>
    <t>2017-05-20</t>
  </si>
  <si>
    <t>张军</t>
  </si>
  <si>
    <t>广州都市兰亭幼儿园</t>
  </si>
  <si>
    <t>18744.51</t>
  </si>
  <si>
    <t>2012-12-12</t>
  </si>
  <si>
    <t>13808870314</t>
  </si>
  <si>
    <t>13580347594</t>
  </si>
  <si>
    <t>13825091202</t>
  </si>
  <si>
    <t>（3）</t>
  </si>
  <si>
    <t>13925092000</t>
  </si>
  <si>
    <t>6班</t>
  </si>
  <si>
    <t>詹春涛</t>
  </si>
  <si>
    <t>13808880685</t>
  </si>
  <si>
    <t>刘秀玲</t>
  </si>
  <si>
    <t>就读学校为华港幼儿园</t>
  </si>
  <si>
    <t>3588.75</t>
  </si>
  <si>
    <t>13602234226</t>
  </si>
  <si>
    <t>体育东路小学</t>
  </si>
  <si>
    <t>13527850817</t>
  </si>
  <si>
    <t>张婷</t>
  </si>
  <si>
    <t>24583.33</t>
  </si>
  <si>
    <t>24263.39</t>
  </si>
  <si>
    <t>18588582151</t>
  </si>
  <si>
    <t>13450399199</t>
  </si>
  <si>
    <t>18688908150</t>
  </si>
  <si>
    <t>李立平</t>
  </si>
  <si>
    <t>（8）班</t>
  </si>
  <si>
    <t>13710589432</t>
  </si>
  <si>
    <t>（3）班</t>
  </si>
  <si>
    <t>13632358827</t>
  </si>
  <si>
    <t>杨明</t>
  </si>
  <si>
    <t>135602498880</t>
  </si>
  <si>
    <t>罗成林</t>
  </si>
  <si>
    <t>广州市天河区第一实验小学</t>
  </si>
  <si>
    <t>7547.58</t>
  </si>
  <si>
    <t>17817317308</t>
  </si>
  <si>
    <t>华阳小学</t>
  </si>
  <si>
    <t>（1）班</t>
  </si>
  <si>
    <t>2012-12-02</t>
  </si>
  <si>
    <t>13922453679</t>
  </si>
  <si>
    <t>2013-12-14</t>
  </si>
  <si>
    <t>13632190143</t>
  </si>
  <si>
    <t>08-电话咨询</t>
  </si>
  <si>
    <t>11750.00</t>
  </si>
  <si>
    <t>S10069</t>
  </si>
  <si>
    <t>谢莉雯</t>
  </si>
  <si>
    <t>2009-03-12</t>
  </si>
  <si>
    <t>18476301991</t>
  </si>
  <si>
    <t>兰桂梅</t>
  </si>
  <si>
    <t>天河区华景小学</t>
  </si>
  <si>
    <t>13班</t>
  </si>
  <si>
    <t>S10124</t>
  </si>
  <si>
    <t>2013-06-02</t>
  </si>
  <si>
    <t>15975582535</t>
  </si>
  <si>
    <t>万琴</t>
  </si>
  <si>
    <t>15975582536</t>
  </si>
  <si>
    <t>广州启蒙中英文幼儿园</t>
  </si>
  <si>
    <t>已退学</t>
  </si>
  <si>
    <t>4580.00</t>
  </si>
  <si>
    <t>S11803</t>
  </si>
  <si>
    <t>2013-06-03</t>
  </si>
  <si>
    <t>13822278767</t>
  </si>
  <si>
    <t>天河区骏景花园幼儿园</t>
  </si>
  <si>
    <t>13312836220</t>
  </si>
  <si>
    <t>2009-09-08</t>
  </si>
  <si>
    <t>16791.63</t>
  </si>
  <si>
    <t>2009-03-21</t>
  </si>
  <si>
    <t>13922257745</t>
  </si>
  <si>
    <t>吴多理</t>
  </si>
  <si>
    <t>15618152782</t>
  </si>
  <si>
    <t>七班</t>
  </si>
  <si>
    <t>3596.00</t>
  </si>
  <si>
    <t>2008-05-26</t>
  </si>
  <si>
    <t>13580347076</t>
  </si>
  <si>
    <t>九班</t>
  </si>
  <si>
    <t>S11948</t>
  </si>
  <si>
    <t>翁语欣</t>
  </si>
  <si>
    <t>13430126231</t>
  </si>
  <si>
    <t>2007-12-16</t>
  </si>
  <si>
    <t>13926074520</t>
  </si>
  <si>
    <t>2017-05-13</t>
  </si>
  <si>
    <t>葛畅</t>
  </si>
  <si>
    <t>广州市暨南大学附属小学</t>
  </si>
  <si>
    <t>（5）</t>
  </si>
  <si>
    <t>2010-01-10</t>
  </si>
  <si>
    <t>18588508133</t>
  </si>
  <si>
    <t>王伟</t>
  </si>
  <si>
    <t>18520330316</t>
  </si>
  <si>
    <t>赵俪芳</t>
  </si>
  <si>
    <t>23100.00</t>
  </si>
  <si>
    <t>13632336039</t>
  </si>
  <si>
    <t>2017-05-11</t>
  </si>
  <si>
    <t>13580325947</t>
  </si>
  <si>
    <t>2017-05-12</t>
  </si>
  <si>
    <t>13610178910</t>
  </si>
  <si>
    <t>（4）班</t>
  </si>
  <si>
    <t>2012-09-16</t>
  </si>
  <si>
    <t>18022308486</t>
  </si>
  <si>
    <t>2007-12-05</t>
  </si>
  <si>
    <t>13922274036</t>
  </si>
  <si>
    <t>万里洪</t>
  </si>
  <si>
    <t>18925117656</t>
  </si>
  <si>
    <t>杨明娟</t>
  </si>
  <si>
    <t>2012-09-11</t>
  </si>
  <si>
    <t>13560455525</t>
  </si>
  <si>
    <t>2008-03-31</t>
  </si>
  <si>
    <t>13798159371</t>
  </si>
  <si>
    <t>17333.30</t>
  </si>
  <si>
    <t>23750.00</t>
  </si>
  <si>
    <t>13650896618</t>
  </si>
  <si>
    <t>2008-07-21</t>
  </si>
  <si>
    <t>4302.60</t>
  </si>
  <si>
    <t>18602015509</t>
  </si>
  <si>
    <t>18928861230</t>
  </si>
  <si>
    <t>4476.92</t>
  </si>
  <si>
    <t>2013-02-08</t>
  </si>
  <si>
    <t>13922769637</t>
  </si>
  <si>
    <t>19968.00</t>
  </si>
  <si>
    <t>2010-09-03</t>
  </si>
  <si>
    <t>13602285805</t>
  </si>
  <si>
    <t>2017-05-19</t>
  </si>
  <si>
    <t>毛学庆</t>
  </si>
  <si>
    <t>13609790096</t>
  </si>
  <si>
    <t>周飞良</t>
  </si>
  <si>
    <t>2010-05-11</t>
  </si>
  <si>
    <t>18602031560</t>
  </si>
  <si>
    <t>袁俊</t>
  </si>
  <si>
    <t>18044.47</t>
  </si>
  <si>
    <t>18625.86</t>
  </si>
  <si>
    <t>2008-09-25</t>
  </si>
  <si>
    <t>13622289238</t>
  </si>
  <si>
    <t>陈珊珊</t>
  </si>
  <si>
    <t>2008-03-28</t>
  </si>
  <si>
    <t>14714.75</t>
  </si>
  <si>
    <t>16972.19</t>
  </si>
  <si>
    <t>17978.43</t>
  </si>
  <si>
    <t>13902202502</t>
  </si>
  <si>
    <t>13822267285</t>
  </si>
  <si>
    <t>13427585469</t>
  </si>
  <si>
    <t>13609085038</t>
  </si>
  <si>
    <t>S10966</t>
  </si>
  <si>
    <t>林欣锐</t>
  </si>
  <si>
    <t>18998298281</t>
  </si>
  <si>
    <t>2009-10-23</t>
  </si>
  <si>
    <t>13828434397</t>
  </si>
  <si>
    <t>梁女士</t>
  </si>
  <si>
    <t>3246.92</t>
  </si>
  <si>
    <t>18122202254</t>
  </si>
  <si>
    <t>天河区石牌小学</t>
  </si>
  <si>
    <t>2010-10-19</t>
  </si>
  <si>
    <t>24365.13</t>
  </si>
  <si>
    <t>18420.40</t>
  </si>
  <si>
    <t>15889391251</t>
  </si>
  <si>
    <t>05-地推</t>
  </si>
  <si>
    <t>2010-03-02</t>
  </si>
  <si>
    <t>13631317878</t>
  </si>
  <si>
    <t>天河骏景中心</t>
  </si>
  <si>
    <t>天河区骏景小学</t>
  </si>
  <si>
    <t>3177.83</t>
  </si>
  <si>
    <t>13719199190</t>
  </si>
  <si>
    <t>李波</t>
  </si>
  <si>
    <t>18903003148</t>
  </si>
  <si>
    <t xml:space="preserve">陈 </t>
  </si>
  <si>
    <t>13640217144</t>
  </si>
  <si>
    <t>S10933</t>
  </si>
  <si>
    <t>李尤</t>
  </si>
  <si>
    <t>13543759676</t>
  </si>
  <si>
    <t>2</t>
  </si>
  <si>
    <t>13148948648</t>
  </si>
  <si>
    <t>预约试听</t>
  </si>
  <si>
    <t>23134.75</t>
  </si>
  <si>
    <t>18620830552</t>
  </si>
  <si>
    <t>2010-03-18</t>
  </si>
  <si>
    <t>1班</t>
  </si>
  <si>
    <t>S10911</t>
  </si>
  <si>
    <t>李文</t>
  </si>
  <si>
    <t>2010-01-03</t>
  </si>
  <si>
    <t>13556007650</t>
  </si>
  <si>
    <t>李建初</t>
  </si>
  <si>
    <t>1382187218</t>
  </si>
  <si>
    <t>黎雪芬</t>
  </si>
  <si>
    <t>翠湖校区</t>
  </si>
  <si>
    <t>15975413984</t>
  </si>
  <si>
    <t>22406.51</t>
  </si>
  <si>
    <t>18100203550</t>
  </si>
  <si>
    <t>2012-11-04</t>
  </si>
  <si>
    <t>13360008197</t>
  </si>
  <si>
    <t>13725287618</t>
  </si>
  <si>
    <t>申柯</t>
  </si>
  <si>
    <t>2013-01-16</t>
  </si>
  <si>
    <t>13725105561</t>
  </si>
  <si>
    <t>13560250305</t>
  </si>
  <si>
    <t>24307.50</t>
  </si>
  <si>
    <t>13711669179</t>
  </si>
  <si>
    <t>S11050</t>
  </si>
  <si>
    <t>黄元量</t>
  </si>
  <si>
    <t>2012-11-08</t>
  </si>
  <si>
    <t>2017-05-06</t>
  </si>
  <si>
    <t>天府路幼儿园</t>
  </si>
  <si>
    <t>13660538977</t>
  </si>
  <si>
    <t>天河区旭景小学</t>
  </si>
  <si>
    <t>18022899616</t>
  </si>
  <si>
    <t>18022899535</t>
  </si>
  <si>
    <t>24211.41</t>
  </si>
  <si>
    <t>22485.99</t>
  </si>
  <si>
    <t>13022055668</t>
  </si>
  <si>
    <t>2017-05-15</t>
  </si>
  <si>
    <t>49760.00</t>
  </si>
  <si>
    <t>18688471778</t>
  </si>
  <si>
    <t>52046.92</t>
  </si>
  <si>
    <t>13068821834</t>
  </si>
  <si>
    <t>何继成</t>
  </si>
  <si>
    <t>13924212778</t>
  </si>
  <si>
    <t>肖丽辉</t>
  </si>
  <si>
    <t>13070261292</t>
  </si>
  <si>
    <t>25960.00</t>
  </si>
  <si>
    <t>2010-02-26</t>
  </si>
  <si>
    <t>19285.54</t>
  </si>
  <si>
    <t>2012-08-02</t>
  </si>
  <si>
    <t>13922220087</t>
  </si>
  <si>
    <t>广州邮电通信设备公司幼儿园</t>
  </si>
  <si>
    <t>2012-09-26</t>
  </si>
  <si>
    <t>13808841422</t>
  </si>
  <si>
    <t>18688874048</t>
  </si>
  <si>
    <t>95107部队幼儿园</t>
  </si>
  <si>
    <t>18926224535</t>
  </si>
  <si>
    <t>7898.38</t>
  </si>
  <si>
    <t>S11473</t>
  </si>
  <si>
    <t>陈梓豪0326</t>
  </si>
  <si>
    <t>13825130326</t>
  </si>
  <si>
    <t>广州市越秀区水荫路小学</t>
  </si>
  <si>
    <t>2008-06-18</t>
  </si>
  <si>
    <t>13318838382</t>
  </si>
  <si>
    <t>2008-07-06</t>
  </si>
  <si>
    <t>13632496687</t>
  </si>
  <si>
    <t>陈德鸿</t>
  </si>
  <si>
    <t>13570206687</t>
  </si>
  <si>
    <t>郑少丽</t>
  </si>
  <si>
    <t>（6）班</t>
  </si>
  <si>
    <t>2008-05-07</t>
  </si>
  <si>
    <t>15919305340</t>
  </si>
  <si>
    <t>18680286506</t>
  </si>
  <si>
    <t>S11953</t>
  </si>
  <si>
    <t>2010-06-08</t>
  </si>
  <si>
    <t>13570052906</t>
  </si>
  <si>
    <t>13826173078</t>
  </si>
  <si>
    <t>朱燕秋</t>
  </si>
  <si>
    <t>2010-01-08</t>
  </si>
  <si>
    <t>15989047046</t>
  </si>
  <si>
    <t>2017-05-18</t>
  </si>
  <si>
    <t>翟志翔,郑琴,Zoe</t>
  </si>
  <si>
    <t>翟志翔,Richar,郑琴</t>
  </si>
  <si>
    <t>陈玲,Richar,潘丽雄</t>
  </si>
  <si>
    <t>P02F01G0106</t>
  </si>
  <si>
    <t>翟志翔,Zoe,陈美全</t>
  </si>
  <si>
    <t>00028496,00034059,00034060,00034071,00034072</t>
  </si>
  <si>
    <t>00028482,00034055,00034057,00034068,00034069</t>
  </si>
  <si>
    <t>00028505,00034061,00034062,00034075,00034078</t>
  </si>
  <si>
    <t>00028493,00040586,00041703,00045086,00045088</t>
  </si>
  <si>
    <t>00028509,00041700,00041702,00045131,00045133</t>
  </si>
  <si>
    <t>00028769,00036705</t>
  </si>
  <si>
    <t>00028773,00036696</t>
  </si>
  <si>
    <t>00028774,00036689</t>
  </si>
  <si>
    <t>00030855,00030856</t>
  </si>
  <si>
    <t>00047948</t>
  </si>
  <si>
    <t>2017-05-11 16:30</t>
  </si>
  <si>
    <t>2017-05-18 16:30</t>
  </si>
  <si>
    <t>2017-05-01 15:30</t>
  </si>
  <si>
    <t>2017-05-15 15:30</t>
  </si>
  <si>
    <t>2017-05-04 16:30</t>
  </si>
  <si>
    <t>2017-05-22 15:30</t>
  </si>
  <si>
    <t>陈美全,Zoe</t>
  </si>
  <si>
    <t>2017-05-20 09:00</t>
  </si>
  <si>
    <t>2017-05-08 15:30</t>
  </si>
  <si>
    <t>2017-05-13 09:00</t>
  </si>
  <si>
    <t>2017-05-25 16:30</t>
  </si>
  <si>
    <t>2017-05-21</t>
  </si>
  <si>
    <t>2017-05-27 09:00</t>
  </si>
  <si>
    <t>00028769</t>
  </si>
  <si>
    <t>00030855</t>
  </si>
  <si>
    <t>2017-05-06 09:00</t>
  </si>
  <si>
    <t>00028774</t>
  </si>
  <si>
    <t>2017-05-29 15:30</t>
  </si>
  <si>
    <t>00028773</t>
  </si>
  <si>
    <t>2017-05-03</t>
  </si>
  <si>
    <t>210.05</t>
  </si>
  <si>
    <t>2017-05-26</t>
  </si>
  <si>
    <t>广州区域-周末班-英语-2.0小时次</t>
  </si>
  <si>
    <t>自动上门</t>
    <phoneticPr fontId="5" type="noConversion"/>
  </si>
  <si>
    <t>S09879</t>
    <phoneticPr fontId="5" type="noConversion"/>
  </si>
  <si>
    <t>游学会员</t>
    <phoneticPr fontId="5" type="noConversion"/>
  </si>
  <si>
    <t>游学会员</t>
    <phoneticPr fontId="5" type="noConversion"/>
  </si>
  <si>
    <r>
      <rPr>
        <sz val="9"/>
        <color theme="1"/>
        <rFont val="宋体"/>
        <family val="3"/>
        <charset val="134"/>
      </rPr>
      <t>陈梓豪</t>
    </r>
    <r>
      <rPr>
        <sz val="9"/>
        <color theme="1"/>
        <rFont val="Arial"/>
        <family val="2"/>
      </rPr>
      <t>0326</t>
    </r>
    <phoneticPr fontId="5" type="noConversion"/>
  </si>
  <si>
    <t>转入</t>
  </si>
  <si>
    <t>00049082</t>
  </si>
  <si>
    <t>转校</t>
  </si>
  <si>
    <t>张慧(主签单人)</t>
  </si>
  <si>
    <t>财富中心转天府路中心学员。</t>
  </si>
</sst>
</file>

<file path=xl/styles.xml><?xml version="1.0" encoding="utf-8"?>
<styleSheet xmlns="http://schemas.openxmlformats.org/spreadsheetml/2006/main">
  <numFmts count="25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_ * #,##0.00_ ;_ * \-#,##0.00_ ;_ * &quot;-&quot;_ ;_ @_ "/>
    <numFmt numFmtId="181" formatCode="yyyy&quot;年&quot;m&quot;月&quot;;@"/>
    <numFmt numFmtId="182" formatCode="[$-409]mmm/yy;@"/>
    <numFmt numFmtId="183" formatCode="_(&quot;$&quot;* #,##0.00_);_(&quot;$&quot;* \(#,##0.00\);_(&quot;$&quot;* &quot;-&quot;??_);_(@_)"/>
    <numFmt numFmtId="184" formatCode="_(* #,##0_);_(* \(#,##0\);_(* &quot;-&quot;_);_(@_)"/>
    <numFmt numFmtId="185" formatCode="#,##0;\(#,##0\)"/>
    <numFmt numFmtId="186" formatCode="_(* #,##0.00_);_(* \(#,##0.00\);_(* &quot;-&quot;??_);_(@_)"/>
    <numFmt numFmtId="187" formatCode="_-&quot;$&quot;\ * #,##0_-;_-&quot;$&quot;\ * #,##0\-;_-&quot;$&quot;\ * &quot;-&quot;_-;_-@_-"/>
    <numFmt numFmtId="188" formatCode="_-&quot;$&quot;\ * #,##0.00_-;_-&quot;$&quot;\ * #,##0.00\-;_-&quot;$&quot;\ * &quot;-&quot;??_-;_-@_-"/>
    <numFmt numFmtId="189" formatCode="\$#,##0.00;\(\$#,##0.00\)"/>
    <numFmt numFmtId="190" formatCode="\$#,##0;\(\$#,##0\)"/>
    <numFmt numFmtId="191" formatCode="#,##0.0_);\(#,##0.0\)"/>
    <numFmt numFmtId="192" formatCode="&quot;$&quot;#,##0_);[Red]\(&quot;$&quot;#,##0\)"/>
    <numFmt numFmtId="193" formatCode="&quot;$&quot;#,##0.00_);[Red]\(&quot;$&quot;#,##0.00\)"/>
    <numFmt numFmtId="194" formatCode="&quot;$&quot;\ #,##0.00_-;[Red]&quot;$&quot;\ #,##0.00\-"/>
    <numFmt numFmtId="195" formatCode="&quot;$&quot;\ #,##0_-;[Red]&quot;$&quot;\ #,##0\-"/>
    <numFmt numFmtId="196" formatCode="_(&quot;$&quot;* #,##0_);_(&quot;$&quot;* \(#,##0\);_(&quot;$&quot;* &quot;-&quot;_);_(@_)"/>
    <numFmt numFmtId="197" formatCode="_ &quot;￥&quot;* #,##0.00_ ;_ &quot;￥&quot;* \-#,##0.00_ ;_ &quot;￥&quot;* \-??_ ;_ @_ "/>
    <numFmt numFmtId="198" formatCode="yy\.mm\.dd"/>
  </numFmts>
  <fonts count="12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0"/>
      <name val="Arial"/>
      <family val="2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16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9"/>
      <color indexed="8"/>
      <name val="宋体"/>
      <family val="3"/>
      <charset val="134"/>
    </font>
    <font>
      <b/>
      <sz val="16"/>
      <name val="Arial"/>
      <family val="2"/>
    </font>
    <font>
      <b/>
      <sz val="9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indexed="8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Arial"/>
      <family val="2"/>
    </font>
    <font>
      <sz val="9"/>
      <name val="Arial"/>
      <family val="2"/>
    </font>
    <font>
      <sz val="12"/>
      <name val="Times New Roman"/>
      <family val="1"/>
      <charset val="134"/>
    </font>
    <font>
      <sz val="12"/>
      <name val="Times New Roman"/>
      <family val="1"/>
    </font>
    <font>
      <sz val="10"/>
      <name val="Helv"/>
      <family val="2"/>
      <charset val="134"/>
    </font>
    <font>
      <sz val="10"/>
      <name val="Helv"/>
      <family val="2"/>
    </font>
    <font>
      <sz val="10"/>
      <name val="Geneva"/>
      <family val="2"/>
    </font>
    <font>
      <sz val="10"/>
      <name val="Geneva"/>
      <family val="2"/>
      <charset val="134"/>
    </font>
    <font>
      <sz val="10"/>
      <name val="Arial"/>
      <family val="2"/>
      <charset val="134"/>
    </font>
    <font>
      <sz val="11"/>
      <color indexed="8"/>
      <name val="Tahoma"/>
      <family val="2"/>
      <charset val="134"/>
    </font>
    <font>
      <sz val="11"/>
      <color indexed="9"/>
      <name val="宋体"/>
      <family val="3"/>
      <charset val="134"/>
    </font>
    <font>
      <sz val="11"/>
      <color indexed="9"/>
      <name val="Tahoma"/>
      <family val="2"/>
      <charset val="134"/>
    </font>
    <font>
      <sz val="12"/>
      <color indexed="9"/>
      <name val="宋体"/>
      <family val="3"/>
      <charset val="134"/>
    </font>
    <font>
      <sz val="12"/>
      <color indexed="8"/>
      <name val="宋体"/>
      <family val="3"/>
      <charset val="134"/>
    </font>
    <font>
      <sz val="8"/>
      <name val="Times New Roman"/>
      <family val="1"/>
      <charset val="134"/>
    </font>
    <font>
      <sz val="8"/>
      <name val="Times New Roman"/>
      <family val="1"/>
    </font>
    <font>
      <b/>
      <sz val="10"/>
      <name val="MS Sans Serif"/>
      <family val="2"/>
      <charset val="134"/>
    </font>
    <font>
      <sz val="10"/>
      <name val="Times New Roman"/>
      <family val="1"/>
      <charset val="134"/>
    </font>
    <font>
      <sz val="10"/>
      <name val="Times New Roman"/>
      <family val="1"/>
    </font>
    <font>
      <sz val="10"/>
      <name val="MS Sans Serif"/>
      <family val="2"/>
      <charset val="134"/>
    </font>
    <font>
      <sz val="10"/>
      <name val="MS Sans Serif"/>
      <family val="2"/>
    </font>
    <font>
      <sz val="8"/>
      <name val="Arial"/>
      <family val="2"/>
      <charset val="134"/>
    </font>
    <font>
      <sz val="8"/>
      <name val="Arial"/>
      <family val="2"/>
    </font>
    <font>
      <b/>
      <sz val="12"/>
      <name val="Arial"/>
      <family val="2"/>
      <charset val="134"/>
    </font>
    <font>
      <b/>
      <sz val="12"/>
      <name val="Arial"/>
      <family val="2"/>
    </font>
    <font>
      <sz val="12"/>
      <name val="Helv"/>
      <family val="2"/>
      <charset val="134"/>
    </font>
    <font>
      <sz val="12"/>
      <name val="Helv"/>
      <family val="2"/>
    </font>
    <font>
      <sz val="12"/>
      <color indexed="9"/>
      <name val="Helv"/>
      <family val="2"/>
      <charset val="134"/>
    </font>
    <font>
      <sz val="12"/>
      <color indexed="9"/>
      <name val="Helv"/>
      <family val="2"/>
    </font>
    <font>
      <sz val="7"/>
      <name val="Small Fonts"/>
      <family val="2"/>
      <charset val="134"/>
    </font>
    <font>
      <sz val="7"/>
      <name val="Small Fonts"/>
      <family val="2"/>
    </font>
    <font>
      <b/>
      <sz val="10"/>
      <name val="MS Sans Serif"/>
      <family val="2"/>
    </font>
    <font>
      <sz val="7"/>
      <color indexed="8"/>
      <name val="宋体"/>
      <family val="3"/>
      <charset val="134"/>
    </font>
    <font>
      <sz val="8"/>
      <color indexed="8"/>
      <name val="宋体"/>
      <family val="3"/>
      <charset val="134"/>
    </font>
    <font>
      <b/>
      <sz val="10"/>
      <name val="Tms Rmn"/>
      <family val="1"/>
      <charset val="134"/>
    </font>
    <font>
      <b/>
      <sz val="10"/>
      <name val="Tms Rmn"/>
      <family val="1"/>
    </font>
    <font>
      <sz val="10"/>
      <color indexed="8"/>
      <name val="MS Sans Serif"/>
      <family val="2"/>
      <charset val="134"/>
    </font>
    <font>
      <b/>
      <sz val="15"/>
      <color indexed="49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5"/>
      <color indexed="56"/>
      <name val="Tahoma"/>
      <family val="2"/>
      <charset val="134"/>
    </font>
    <font>
      <b/>
      <sz val="18"/>
      <color indexed="56"/>
      <name val="宋体"/>
      <family val="3"/>
      <charset val="134"/>
    </font>
    <font>
      <b/>
      <sz val="18"/>
      <color indexed="49"/>
      <name val="宋体"/>
      <family val="3"/>
      <charset val="134"/>
    </font>
    <font>
      <b/>
      <sz val="13"/>
      <color indexed="49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3"/>
      <color indexed="56"/>
      <name val="Tahoma"/>
      <family val="2"/>
      <charset val="134"/>
    </font>
    <font>
      <b/>
      <sz val="11"/>
      <color indexed="49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56"/>
      <name val="Tahoma"/>
      <family val="2"/>
      <charset val="134"/>
    </font>
    <font>
      <b/>
      <sz val="14"/>
      <name val="楷体"/>
      <family val="3"/>
      <charset val="134"/>
    </font>
    <font>
      <b/>
      <sz val="18"/>
      <color indexed="62"/>
      <name val="宋体"/>
      <family val="3"/>
      <charset val="134"/>
    </font>
    <font>
      <sz val="10"/>
      <name val="楷体"/>
      <family val="3"/>
      <charset val="134"/>
    </font>
    <font>
      <sz val="11"/>
      <color indexed="20"/>
      <name val="宋体"/>
      <family val="3"/>
      <charset val="134"/>
    </font>
    <font>
      <sz val="11"/>
      <color indexed="20"/>
      <name val="Tahoma"/>
      <family val="2"/>
      <charset val="134"/>
    </font>
    <font>
      <sz val="11"/>
      <color indexed="20"/>
      <name val="Tahoma"/>
      <family val="2"/>
    </font>
    <font>
      <sz val="12"/>
      <color indexed="16"/>
      <name val="宋体"/>
      <family val="3"/>
      <charset val="134"/>
    </font>
    <font>
      <b/>
      <sz val="10"/>
      <name val="Arial"/>
      <family val="2"/>
      <charset val="134"/>
    </font>
    <font>
      <b/>
      <sz val="9"/>
      <name val="Arial"/>
      <family val="2"/>
      <charset val="134"/>
    </font>
    <font>
      <sz val="11"/>
      <color indexed="17"/>
      <name val="宋体"/>
      <family val="3"/>
      <charset val="134"/>
    </font>
    <font>
      <sz val="11"/>
      <color indexed="17"/>
      <name val="Tahoma"/>
      <family val="2"/>
      <charset val="134"/>
    </font>
    <font>
      <sz val="11"/>
      <color indexed="17"/>
      <name val="Tahoma"/>
      <family val="2"/>
    </font>
    <font>
      <sz val="12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8"/>
      <name val="Tahoma"/>
      <family val="2"/>
      <charset val="134"/>
    </font>
    <font>
      <b/>
      <sz val="11"/>
      <color indexed="52"/>
      <name val="宋体"/>
      <family val="3"/>
      <charset val="134"/>
    </font>
    <font>
      <b/>
      <sz val="11"/>
      <color indexed="52"/>
      <name val="Tahoma"/>
      <family val="2"/>
      <charset val="134"/>
    </font>
    <font>
      <b/>
      <sz val="11"/>
      <color indexed="9"/>
      <name val="宋体"/>
      <family val="3"/>
      <charset val="134"/>
    </font>
    <font>
      <b/>
      <sz val="11"/>
      <color indexed="9"/>
      <name val="Tahoma"/>
      <family val="2"/>
      <charset val="134"/>
    </font>
    <font>
      <i/>
      <sz val="11"/>
      <color indexed="23"/>
      <name val="宋体"/>
      <family val="3"/>
      <charset val="134"/>
    </font>
    <font>
      <i/>
      <sz val="11"/>
      <color indexed="23"/>
      <name val="Tahoma"/>
      <family val="2"/>
      <charset val="134"/>
    </font>
    <font>
      <sz val="11"/>
      <color indexed="10"/>
      <name val="宋体"/>
      <family val="3"/>
      <charset val="134"/>
    </font>
    <font>
      <sz val="11"/>
      <color indexed="10"/>
      <name val="Tahoma"/>
      <family val="2"/>
      <charset val="134"/>
    </font>
    <font>
      <sz val="11"/>
      <color indexed="52"/>
      <name val="宋体"/>
      <family val="3"/>
      <charset val="134"/>
    </font>
    <font>
      <sz val="11"/>
      <color indexed="52"/>
      <name val="Tahoma"/>
      <family val="2"/>
      <charset val="134"/>
    </font>
    <font>
      <b/>
      <sz val="12"/>
      <color indexed="8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60"/>
      <name val="Tahoma"/>
      <family val="2"/>
      <charset val="134"/>
    </font>
    <font>
      <b/>
      <sz val="11"/>
      <color indexed="63"/>
      <name val="宋体"/>
      <family val="3"/>
      <charset val="134"/>
    </font>
    <font>
      <b/>
      <sz val="11"/>
      <color indexed="63"/>
      <name val="Tahoma"/>
      <family val="2"/>
      <charset val="134"/>
    </font>
    <font>
      <sz val="11"/>
      <color indexed="54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2"/>
      <name val="Tahoma"/>
      <family val="2"/>
      <charset val="134"/>
    </font>
    <font>
      <sz val="9"/>
      <color theme="1"/>
      <name val="Tahoma"/>
      <family val="2"/>
      <charset val="134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b/>
      <sz val="10"/>
      <name val="Arial"/>
      <family val="2"/>
    </font>
    <font>
      <sz val="10"/>
      <name val="宋体"/>
      <family val="3"/>
      <charset val="134"/>
    </font>
    <font>
      <sz val="11"/>
      <color theme="1"/>
      <name val="宋体"/>
      <family val="3"/>
      <charset val="134"/>
    </font>
    <font>
      <sz val="9"/>
      <color rgb="FFFF0000"/>
      <name val="Arial"/>
      <family val="2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b/>
      <sz val="9"/>
      <color theme="1"/>
      <name val="宋体"/>
      <family val="3"/>
      <charset val="134"/>
      <scheme val="minor"/>
    </font>
  </fonts>
  <fills count="6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5"/>
      </patternFill>
    </fill>
    <fill>
      <patternFill patternType="solid">
        <fgColor indexed="45"/>
        <bgColor indexed="64"/>
      </patternFill>
    </fill>
    <fill>
      <patternFill patternType="solid">
        <fgColor indexed="42"/>
      </patternFill>
    </fill>
    <fill>
      <patternFill patternType="solid">
        <fgColor indexed="42"/>
        <bgColor indexed="64"/>
      </patternFill>
    </fill>
    <fill>
      <patternFill patternType="solid">
        <fgColor indexed="46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44"/>
        <bgColor indexed="64"/>
      </patternFill>
    </fill>
    <fill>
      <patternFill patternType="solid">
        <fgColor indexed="29"/>
      </patternFill>
    </fill>
    <fill>
      <patternFill patternType="solid">
        <fgColor indexed="29"/>
        <bgColor indexed="6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0"/>
      </patternFill>
    </fill>
    <fill>
      <patternFill patternType="solid">
        <fgColor indexed="30"/>
        <bgColor indexed="64"/>
      </patternFill>
    </fill>
    <fill>
      <patternFill patternType="solid">
        <fgColor indexed="36"/>
      </patternFill>
    </fill>
    <fill>
      <patternFill patternType="solid">
        <fgColor indexed="36"/>
        <bgColor indexed="64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mediumGray">
        <fgColor indexed="22"/>
      </patternFill>
    </fill>
    <fill>
      <patternFill patternType="gray0625"/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</patternFill>
    </fill>
    <fill>
      <patternFill patternType="solid">
        <fgColor indexed="10"/>
        <bgColor indexed="64"/>
      </patternFill>
    </fill>
    <fill>
      <patternFill patternType="solid">
        <fgColor indexed="10"/>
      </patternFill>
    </fill>
    <fill>
      <patternFill patternType="solid">
        <fgColor indexed="57"/>
        <bgColor indexed="64"/>
      </patternFill>
    </fill>
    <fill>
      <patternFill patternType="solid">
        <fgColor indexed="57"/>
      </patternFill>
    </fill>
    <fill>
      <patternFill patternType="solid">
        <fgColor indexed="53"/>
        <bgColor indexed="64"/>
      </patternFill>
    </fill>
    <fill>
      <patternFill patternType="solid">
        <fgColor indexed="53"/>
      </patternFill>
    </fill>
    <fill>
      <patternFill patternType="solid">
        <fgColor indexed="43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</borders>
  <cellStyleXfs count="34278">
    <xf numFmtId="182" fontId="0" fillId="0" borderId="0"/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82" fontId="9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182" fontId="4" fillId="0" borderId="0">
      <alignment vertical="center"/>
    </xf>
    <xf numFmtId="182" fontId="11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182" fontId="11" fillId="0" borderId="0">
      <alignment vertical="center"/>
    </xf>
    <xf numFmtId="182" fontId="9" fillId="0" borderId="0" applyProtection="0">
      <alignment vertical="center"/>
    </xf>
    <xf numFmtId="182" fontId="11" fillId="0" borderId="0">
      <alignment vertical="center"/>
    </xf>
    <xf numFmtId="43" fontId="11" fillId="0" borderId="0" applyFon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182" fontId="9" fillId="0" borderId="0"/>
    <xf numFmtId="182" fontId="22" fillId="0" borderId="0">
      <alignment vertical="center"/>
    </xf>
    <xf numFmtId="182" fontId="22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22" fillId="0" borderId="0">
      <alignment vertical="center"/>
    </xf>
    <xf numFmtId="182" fontId="4" fillId="0" borderId="0">
      <alignment vertical="center"/>
    </xf>
    <xf numFmtId="182" fontId="3" fillId="0" borderId="0">
      <alignment vertical="center"/>
    </xf>
    <xf numFmtId="182" fontId="9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31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49" fontId="9" fillId="0" borderId="0" applyFont="0" applyFill="0" applyBorder="0" applyAlignment="0" applyProtection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/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49" fontId="13" fillId="0" borderId="0" applyFont="0" applyFill="0" applyBorder="0" applyAlignment="0" applyProtection="0">
      <alignment vertical="center"/>
    </xf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9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2" fillId="0" borderId="0">
      <alignment vertical="center"/>
    </xf>
    <xf numFmtId="182" fontId="32" fillId="0" borderId="0">
      <alignment vertical="center"/>
    </xf>
    <xf numFmtId="182" fontId="31" fillId="0" borderId="0"/>
    <xf numFmtId="182" fontId="31" fillId="0" borderId="0"/>
    <xf numFmtId="182" fontId="31" fillId="0" borderId="0"/>
    <xf numFmtId="182" fontId="31" fillId="0" borderId="0"/>
    <xf numFmtId="182" fontId="31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7" fillId="0" borderId="0">
      <alignment vertical="center"/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7" fillId="0" borderId="0">
      <alignment vertical="center"/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7" fillId="0" borderId="0">
      <alignment vertical="center"/>
      <protection locked="0"/>
    </xf>
    <xf numFmtId="182" fontId="27" fillId="0" borderId="0">
      <alignment vertical="center"/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8" fillId="0" borderId="0">
      <protection locked="0"/>
    </xf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3" fillId="0" borderId="0">
      <alignment vertical="center"/>
    </xf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33" fillId="0" borderId="0">
      <alignment vertical="center"/>
    </xf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33" fillId="0" borderId="0">
      <alignment vertical="center"/>
    </xf>
    <xf numFmtId="182" fontId="9" fillId="0" borderId="0"/>
    <xf numFmtId="182" fontId="9" fillId="0" borderId="0"/>
    <xf numFmtId="182" fontId="9" fillId="0" borderId="0"/>
    <xf numFmtId="182" fontId="9" fillId="0" borderId="0"/>
    <xf numFmtId="182" fontId="33" fillId="0" borderId="0">
      <alignment vertical="center"/>
    </xf>
    <xf numFmtId="182" fontId="33" fillId="0" borderId="0">
      <alignment vertical="center"/>
    </xf>
    <xf numFmtId="182" fontId="9" fillId="0" borderId="0"/>
    <xf numFmtId="182" fontId="9" fillId="0" borderId="0"/>
    <xf numFmtId="182" fontId="9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27" fillId="0" borderId="0">
      <alignment vertical="center"/>
    </xf>
    <xf numFmtId="182" fontId="27" fillId="0" borderId="0">
      <alignment vertical="center"/>
    </xf>
    <xf numFmtId="182" fontId="28" fillId="0" borderId="0"/>
    <xf numFmtId="182" fontId="28" fillId="0" borderId="0"/>
    <xf numFmtId="182" fontId="28" fillId="0" borderId="0"/>
    <xf numFmtId="182" fontId="28" fillId="0" borderId="0"/>
    <xf numFmtId="182" fontId="11" fillId="7" borderId="0" applyNumberFormat="0" applyBorder="0" applyAlignment="0" applyProtection="0">
      <alignment vertical="center"/>
    </xf>
    <xf numFmtId="182" fontId="11" fillId="8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8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8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8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9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9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9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9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9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9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1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1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1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1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2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2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2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2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2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2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1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6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6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8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8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8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8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34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34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34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34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1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19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19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19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19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3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2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2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2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24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5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5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5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5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34" fillId="6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1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5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6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16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34" fillId="16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0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1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34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22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6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6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6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6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2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2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2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2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4" fillId="27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11" fillId="5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3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3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3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3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3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3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3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3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4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4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24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24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24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24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5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5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5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5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6" fillId="6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32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32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34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34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34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34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3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3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6" fillId="3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6" fillId="3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6" fillId="3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6" fillId="3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35" fillId="5" borderId="0" applyNumberFormat="0" applyBorder="0" applyAlignment="0" applyProtection="0">
      <alignment vertical="center"/>
    </xf>
    <xf numFmtId="182" fontId="29" fillId="0" borderId="0">
      <alignment vertical="center"/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29" fillId="0" borderId="0">
      <alignment vertical="center"/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29" fillId="0" borderId="0">
      <alignment vertical="center"/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29" fillId="0" borderId="0">
      <alignment vertical="center"/>
      <protection locked="0"/>
    </xf>
    <xf numFmtId="182" fontId="29" fillId="0" borderId="0">
      <alignment vertical="center"/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0" fillId="0" borderId="0">
      <protection locked="0"/>
    </xf>
    <xf numFmtId="182" fontId="37" fillId="36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7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/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>
      <alignment vertical="center"/>
    </xf>
    <xf numFmtId="182" fontId="37" fillId="37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/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8" fillId="14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/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>
      <alignment vertical="center"/>
    </xf>
    <xf numFmtId="182" fontId="37" fillId="39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/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8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/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20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/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>
      <alignment vertical="center"/>
    </xf>
    <xf numFmtId="182" fontId="37" fillId="36" borderId="0" applyNumberFormat="0" applyBorder="0" applyAlignment="0" applyProtection="0"/>
    <xf numFmtId="182" fontId="37" fillId="28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/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17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/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8" fillId="9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/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2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/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>
      <alignment vertical="center"/>
    </xf>
    <xf numFmtId="182" fontId="37" fillId="28" borderId="0" applyNumberFormat="0" applyBorder="0" applyAlignment="0" applyProtection="0"/>
    <xf numFmtId="182" fontId="37" fillId="35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/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38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/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8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/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/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>
      <alignment vertical="center"/>
    </xf>
    <xf numFmtId="182" fontId="37" fillId="35" borderId="0" applyNumberFormat="0" applyBorder="0" applyAlignment="0" applyProtection="0"/>
    <xf numFmtId="182" fontId="39" fillId="0" borderId="0">
      <alignment horizontal="center" vertic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39" fillId="0" borderId="0">
      <alignment horizontal="center" vertic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39" fillId="0" borderId="0">
      <alignment horizontal="center" vertic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39" fillId="0" borderId="0">
      <alignment horizontal="center" vertical="center" wrapText="1"/>
      <protection locked="0"/>
    </xf>
    <xf numFmtId="182" fontId="39" fillId="0" borderId="0">
      <alignment horizontal="center" vertic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0" fillId="0" borderId="0">
      <alignment horizontal="center" wrapText="1"/>
      <protection locked="0"/>
    </xf>
    <xf numFmtId="182" fontId="41" fillId="0" borderId="0" applyNumberFormat="0" applyFill="0" applyBorder="0" applyAlignment="0" applyProtection="0">
      <alignment vertical="center"/>
    </xf>
    <xf numFmtId="184" fontId="13" fillId="0" borderId="0" applyFont="0" applyFill="0" applyBorder="0" applyAlignment="0" applyProtection="0">
      <alignment vertical="center"/>
    </xf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3" fillId="0" borderId="0"/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5" fontId="42" fillId="0" borderId="0">
      <alignment vertical="center"/>
    </xf>
    <xf numFmtId="185" fontId="42" fillId="0" borderId="0">
      <alignment vertical="center"/>
    </xf>
    <xf numFmtId="185" fontId="43" fillId="0" borderId="0"/>
    <xf numFmtId="185" fontId="43" fillId="0" borderId="0"/>
    <xf numFmtId="185" fontId="43" fillId="0" borderId="0"/>
    <xf numFmtId="185" fontId="43" fillId="0" borderId="0"/>
    <xf numFmtId="186" fontId="13" fillId="0" borderId="0" applyFont="0" applyFill="0" applyBorder="0" applyAlignment="0" applyProtection="0">
      <alignment vertical="center"/>
    </xf>
    <xf numFmtId="187" fontId="13" fillId="0" borderId="0" applyFont="0" applyFill="0" applyBorder="0" applyAlignment="0" applyProtection="0">
      <alignment vertical="center"/>
    </xf>
    <xf numFmtId="188" fontId="13" fillId="0" borderId="0" applyFont="0" applyFill="0" applyBorder="0" applyAlignment="0" applyProtection="0">
      <alignment vertical="center"/>
    </xf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3" fillId="0" borderId="0"/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89" fontId="42" fillId="0" borderId="0">
      <alignment vertical="center"/>
    </xf>
    <xf numFmtId="189" fontId="42" fillId="0" borderId="0">
      <alignment vertical="center"/>
    </xf>
    <xf numFmtId="189" fontId="43" fillId="0" borderId="0"/>
    <xf numFmtId="189" fontId="43" fillId="0" borderId="0"/>
    <xf numFmtId="189" fontId="43" fillId="0" borderId="0"/>
    <xf numFmtId="189" fontId="43" fillId="0" borderId="0"/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5" fillId="0" borderId="0"/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5" fontId="44" fillId="0" borderId="0">
      <alignment vertical="center"/>
    </xf>
    <xf numFmtId="15" fontId="44" fillId="0" borderId="0">
      <alignment vertical="center"/>
    </xf>
    <xf numFmtId="15" fontId="45" fillId="0" borderId="0"/>
    <xf numFmtId="15" fontId="45" fillId="0" borderId="0"/>
    <xf numFmtId="15" fontId="45" fillId="0" borderId="0"/>
    <xf numFmtId="15" fontId="45" fillId="0" borderId="0"/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3" fillId="0" borderId="0"/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90" fontId="42" fillId="0" borderId="0">
      <alignment vertical="center"/>
    </xf>
    <xf numFmtId="190" fontId="42" fillId="0" borderId="0">
      <alignment vertical="center"/>
    </xf>
    <xf numFmtId="190" fontId="43" fillId="0" borderId="0"/>
    <xf numFmtId="190" fontId="43" fillId="0" borderId="0"/>
    <xf numFmtId="190" fontId="43" fillId="0" borderId="0"/>
    <xf numFmtId="190" fontId="43" fillId="0" borderId="0"/>
    <xf numFmtId="182" fontId="46" fillId="20" borderId="0" applyNumberFormat="0" applyBorder="0" applyAlignment="0" applyProtection="0">
      <alignment vertical="center"/>
    </xf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6" fillId="20" borderId="0" applyNumberFormat="0" applyBorder="0" applyAlignment="0" applyProtection="0">
      <alignment vertical="center"/>
    </xf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6" fillId="20" borderId="0" applyNumberFormat="0" applyBorder="0" applyAlignment="0" applyProtection="0">
      <alignment vertical="center"/>
    </xf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6" fillId="20" borderId="0" applyNumberFormat="0" applyBorder="0" applyAlignment="0" applyProtection="0">
      <alignment vertical="center"/>
    </xf>
    <xf numFmtId="182" fontId="46" fillId="20" borderId="0" applyNumberFormat="0" applyBorder="0" applyAlignment="0" applyProtection="0">
      <alignment vertical="center"/>
    </xf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7" fillId="20" borderId="0" applyNumberFormat="0" applyBorder="0" applyAlignment="0" applyProtection="0"/>
    <xf numFmtId="182" fontId="48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8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8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8" fillId="0" borderId="13" applyNumberFormat="0" applyAlignment="0" applyProtection="0">
      <alignment horizontal="left" vertical="center"/>
    </xf>
    <xf numFmtId="182" fontId="48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9" fillId="0" borderId="13" applyNumberFormat="0" applyAlignment="0" applyProtection="0">
      <alignment horizontal="left" vertical="center"/>
    </xf>
    <xf numFmtId="182" fontId="48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8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8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8" fillId="0" borderId="7">
      <alignment horizontal="left" vertical="center"/>
    </xf>
    <xf numFmtId="182" fontId="48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9" fillId="0" borderId="7">
      <alignment horizontal="left" vertical="center"/>
    </xf>
    <xf numFmtId="182" fontId="46" fillId="38" borderId="1" applyNumberFormat="0" applyBorder="0" applyAlignment="0" applyProtection="0">
      <alignment vertical="center"/>
    </xf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6" fillId="38" borderId="1" applyNumberFormat="0" applyBorder="0" applyAlignment="0" applyProtection="0">
      <alignment vertical="center"/>
    </xf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6" fillId="38" borderId="1" applyNumberFormat="0" applyBorder="0" applyAlignment="0" applyProtection="0">
      <alignment vertical="center"/>
    </xf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6" fillId="38" borderId="1" applyNumberFormat="0" applyBorder="0" applyAlignment="0" applyProtection="0">
      <alignment vertical="center"/>
    </xf>
    <xf numFmtId="182" fontId="46" fillId="38" borderId="1" applyNumberFormat="0" applyBorder="0" applyAlignment="0" applyProtection="0">
      <alignment vertical="center"/>
    </xf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82" fontId="47" fillId="38" borderId="1" applyNumberFormat="0" applyBorder="0" applyAlignment="0" applyProtection="0"/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0" fillId="40" borderId="0">
      <alignment vertical="center"/>
    </xf>
    <xf numFmtId="191" fontId="50" fillId="40" borderId="0">
      <alignment vertical="center"/>
    </xf>
    <xf numFmtId="191" fontId="51" fillId="40" borderId="0"/>
    <xf numFmtId="191" fontId="51" fillId="40" borderId="0"/>
    <xf numFmtId="191" fontId="51" fillId="40" borderId="0"/>
    <xf numFmtId="191" fontId="51" fillId="40" borderId="0"/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191" fontId="52" fillId="41" borderId="0">
      <alignment vertical="center"/>
    </xf>
    <xf numFmtId="191" fontId="52" fillId="41" borderId="0">
      <alignment vertical="center"/>
    </xf>
    <xf numFmtId="191" fontId="53" fillId="41" borderId="0"/>
    <xf numFmtId="191" fontId="53" fillId="41" borderId="0"/>
    <xf numFmtId="191" fontId="53" fillId="41" borderId="0"/>
    <xf numFmtId="191" fontId="53" fillId="41" borderId="0"/>
    <xf numFmtId="38" fontId="13" fillId="0" borderId="0" applyFont="0" applyFill="0" applyBorder="0" applyAlignment="0" applyProtection="0">
      <alignment vertical="center"/>
    </xf>
    <xf numFmtId="40" fontId="13" fillId="0" borderId="0" applyFont="0" applyFill="0" applyBorder="0" applyAlignment="0" applyProtection="0">
      <alignment vertical="center"/>
    </xf>
    <xf numFmtId="187" fontId="13" fillId="0" borderId="0" applyFont="0" applyFill="0" applyBorder="0" applyAlignment="0" applyProtection="0">
      <alignment vertical="center"/>
    </xf>
    <xf numFmtId="182" fontId="13" fillId="0" borderId="0" applyFont="0" applyFill="0" applyBorder="0" applyAlignment="0" applyProtection="0">
      <alignment vertical="center"/>
    </xf>
    <xf numFmtId="192" fontId="13" fillId="0" borderId="0" applyFont="0" applyFill="0" applyBorder="0" applyAlignment="0" applyProtection="0">
      <alignment vertical="center"/>
    </xf>
    <xf numFmtId="193" fontId="13" fillId="0" borderId="0" applyFont="0" applyFill="0" applyBorder="0" applyAlignment="0" applyProtection="0">
      <alignment vertical="center"/>
    </xf>
    <xf numFmtId="194" fontId="13" fillId="0" borderId="0" applyFont="0" applyFill="0" applyBorder="0" applyAlignment="0" applyProtection="0">
      <alignment vertical="center"/>
    </xf>
    <xf numFmtId="187" fontId="13" fillId="0" borderId="0" applyFont="0" applyFill="0" applyBorder="0" applyAlignment="0" applyProtection="0">
      <alignment vertical="center"/>
    </xf>
    <xf numFmtId="182" fontId="42" fillId="0" borderId="0">
      <alignment vertical="center"/>
    </xf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2" fillId="0" borderId="0">
      <alignment vertical="center"/>
    </xf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3" fillId="0" borderId="0"/>
    <xf numFmtId="182" fontId="42" fillId="0" borderId="0">
      <alignment vertical="center"/>
    </xf>
    <xf numFmtId="182" fontId="43" fillId="0" borderId="0"/>
    <xf numFmtId="182" fontId="43" fillId="0" borderId="0"/>
    <xf numFmtId="182" fontId="43" fillId="0" borderId="0"/>
    <xf numFmtId="182" fontId="43" fillId="0" borderId="0"/>
    <xf numFmtId="182" fontId="42" fillId="0" borderId="0">
      <alignment vertical="center"/>
    </xf>
    <xf numFmtId="182" fontId="42" fillId="0" borderId="0">
      <alignment vertical="center"/>
    </xf>
    <xf numFmtId="182" fontId="43" fillId="0" borderId="0"/>
    <xf numFmtId="182" fontId="43" fillId="0" borderId="0"/>
    <xf numFmtId="182" fontId="43" fillId="0" borderId="0"/>
    <xf numFmtId="182" fontId="43" fillId="0" borderId="0"/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5" fillId="0" borderId="0"/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37" fontId="54" fillId="0" borderId="0">
      <alignment vertical="center"/>
    </xf>
    <xf numFmtId="37" fontId="54" fillId="0" borderId="0">
      <alignment vertical="center"/>
    </xf>
    <xf numFmtId="37" fontId="55" fillId="0" borderId="0"/>
    <xf numFmtId="37" fontId="55" fillId="0" borderId="0"/>
    <xf numFmtId="37" fontId="55" fillId="0" borderId="0"/>
    <xf numFmtId="37" fontId="55" fillId="0" borderId="0"/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9" fillId="0" borderId="0"/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95" fontId="33" fillId="0" borderId="0">
      <alignment vertical="center"/>
    </xf>
    <xf numFmtId="195" fontId="33" fillId="0" borderId="0">
      <alignment vertical="center"/>
    </xf>
    <xf numFmtId="195" fontId="9" fillId="0" borderId="0"/>
    <xf numFmtId="195" fontId="9" fillId="0" borderId="0"/>
    <xf numFmtId="195" fontId="9" fillId="0" borderId="0"/>
    <xf numFmtId="195" fontId="9" fillId="0" borderId="0"/>
    <xf numFmtId="182" fontId="29" fillId="0" borderId="0">
      <alignment vertical="center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39" fillId="0" borderId="0">
      <alignment horizontal="center" vertical="center" wrapText="1"/>
      <protection locked="0"/>
    </xf>
    <xf numFmtId="14" fontId="39" fillId="0" borderId="0">
      <alignment horizontal="center" vertic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4" fontId="40" fillId="0" borderId="0">
      <alignment horizontal="center" wrapText="1"/>
      <protection locked="0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10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13" fontId="13" fillId="0" borderId="0" applyFont="0" applyFill="0" applyProtection="0">
      <alignment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82" fontId="13" fillId="0" borderId="0" applyNumberFormat="0" applyFont="0" applyFill="0" applyBorder="0" applyAlignment="0" applyProtection="0">
      <alignment horizontal="left"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/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15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/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4" fontId="13" fillId="0" borderId="0" applyFont="0" applyFill="0" applyBorder="0" applyAlignment="0" applyProtection="0">
      <alignment vertical="center"/>
    </xf>
    <xf numFmtId="182" fontId="41" fillId="0" borderId="14">
      <alignment horizontal="center" vertic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41" fillId="0" borderId="14">
      <alignment horizontal="center" vertic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41" fillId="0" borderId="14">
      <alignment horizontal="center" vertic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41" fillId="0" borderId="14">
      <alignment horizontal="center" vertical="center"/>
    </xf>
    <xf numFmtId="182" fontId="41" fillId="0" borderId="14">
      <alignment horizontal="center" vertic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182" fontId="56" fillId="0" borderId="14">
      <alignment horizont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/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3" fontId="13" fillId="0" borderId="0" applyFont="0" applyFill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/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13" fillId="42" borderId="0" applyNumberFormat="0" applyFont="0" applyBorder="0" applyAlignment="0" applyProtection="0">
      <alignment vertical="center"/>
    </xf>
    <xf numFmtId="182" fontId="41" fillId="0" borderId="0" applyNumberFormat="0" applyFill="0" applyBorder="0" applyAlignment="0" applyProtection="0">
      <alignment vertical="center"/>
    </xf>
    <xf numFmtId="182" fontId="12" fillId="7" borderId="0">
      <alignment horizontal="left" vertical="top"/>
    </xf>
    <xf numFmtId="182" fontId="57" fillId="7" borderId="0">
      <alignment horizontal="center" vertical="top"/>
    </xf>
    <xf numFmtId="182" fontId="58" fillId="7" borderId="0">
      <alignment horizontal="center" vertical="center"/>
    </xf>
    <xf numFmtId="182" fontId="12" fillId="7" borderId="0">
      <alignment horizontal="right" vertical="top"/>
    </xf>
    <xf numFmtId="182" fontId="12" fillId="7" borderId="0">
      <alignment horizontal="left" vertical="center"/>
    </xf>
    <xf numFmtId="182" fontId="12" fillId="7" borderId="0">
      <alignment horizontal="left"/>
    </xf>
    <xf numFmtId="182" fontId="12" fillId="7" borderId="0">
      <alignment horizontal="left" vertical="center"/>
    </xf>
    <xf numFmtId="182" fontId="58" fillId="7" borderId="0">
      <alignment horizontal="left" vertical="center"/>
    </xf>
    <xf numFmtId="182" fontId="57" fillId="7" borderId="0">
      <alignment horizontal="left" vertical="center"/>
    </xf>
    <xf numFmtId="182" fontId="57" fillId="7" borderId="0">
      <alignment horizontal="center" vertical="center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1" fillId="0" borderId="0">
      <alignment vertical="center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59" fillId="43" borderId="3">
      <alignment vertical="center"/>
      <protection locked="0"/>
    </xf>
    <xf numFmtId="182" fontId="59" fillId="43" borderId="3">
      <alignment vertical="center"/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182" fontId="60" fillId="43" borderId="3">
      <protection locked="0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183" fontId="13" fillId="0" borderId="0" applyFont="0" applyFill="0" applyBorder="0" applyAlignment="0" applyProtection="0">
      <alignment vertical="center"/>
    </xf>
    <xf numFmtId="196" fontId="13" fillId="0" borderId="0" applyFont="0" applyFill="0" applyBorder="0" applyAlignment="0" applyProtection="0">
      <alignment vertical="center"/>
    </xf>
    <xf numFmtId="182" fontId="33" fillId="0" borderId="4" applyNumberFormat="0" applyFill="0" applyProtection="0">
      <alignment horizontal="right" vertical="center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33" fillId="0" borderId="4" applyNumberFormat="0" applyFill="0" applyProtection="0">
      <alignment horizontal="right" vertical="center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33" fillId="0" borderId="4" applyNumberFormat="0" applyFill="0" applyProtection="0">
      <alignment horizontal="right" vertical="center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33" fillId="0" borderId="4" applyNumberFormat="0" applyFill="0" applyProtection="0">
      <alignment horizontal="right" vertical="center"/>
    </xf>
    <xf numFmtId="182" fontId="33" fillId="0" borderId="4" applyNumberFormat="0" applyFill="0" applyProtection="0">
      <alignment horizontal="right" vertical="center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9" fillId="0" borderId="4" applyNumberFormat="0" applyFill="0" applyProtection="0">
      <alignment horizontal="right"/>
    </xf>
    <xf numFmtId="182" fontId="62" fillId="0" borderId="15" applyNumberFormat="0" applyFill="0" applyAlignment="0" applyProtection="0">
      <alignment vertical="center"/>
    </xf>
    <xf numFmtId="182" fontId="63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3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3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3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3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3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4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4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4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4" fillId="0" borderId="16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2" fillId="0" borderId="15" applyNumberFormat="0" applyFill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8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8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8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8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8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8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9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9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9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9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7" fillId="0" borderId="17" applyNumberFormat="0" applyFill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1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1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1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1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1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1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2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2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2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2" fillId="0" borderId="19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70" fillId="0" borderId="18" applyNumberFormat="0" applyFill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1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1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1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1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1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1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2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2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2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2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70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5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66" fillId="0" borderId="0" applyNumberFormat="0" applyFill="0" applyBorder="0" applyAlignment="0" applyProtection="0">
      <alignment vertical="center"/>
    </xf>
    <xf numFmtId="182" fontId="73" fillId="0" borderId="4" applyNumberFormat="0" applyFill="0" applyProtection="0">
      <alignment horizontal="center" vertic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 vertic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 vertic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 vertical="center"/>
    </xf>
    <xf numFmtId="182" fontId="73" fillId="0" borderId="4" applyNumberFormat="0" applyFill="0" applyProtection="0">
      <alignment horizontal="center" vertic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3" fillId="0" borderId="4" applyNumberFormat="0" applyFill="0" applyProtection="0">
      <alignment horizont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/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4" fillId="0" borderId="0" applyNumberFormat="0" applyFill="0" applyBorder="0" applyAlignment="0" applyProtection="0">
      <alignment vertical="center"/>
    </xf>
    <xf numFmtId="182" fontId="75" fillId="0" borderId="12" applyNumberFormat="0" applyFill="0" applyProtection="0">
      <alignment horizontal="center" vertic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 vertic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 vertic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 vertical="center"/>
    </xf>
    <xf numFmtId="182" fontId="75" fillId="0" borderId="12" applyNumberFormat="0" applyFill="0" applyProtection="0">
      <alignment horizontal="center" vertic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5" fillId="0" borderId="12" applyNumberFormat="0" applyFill="0" applyProtection="0">
      <alignment horizont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7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7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7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7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8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/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/>
    <xf numFmtId="182" fontId="76" fillId="12" borderId="0" applyNumberFormat="0" applyBorder="0" applyAlignment="0" applyProtection="0">
      <alignment vertical="center"/>
    </xf>
    <xf numFmtId="182" fontId="79" fillId="12" borderId="0" applyNumberFormat="0" applyBorder="0" applyAlignment="0" applyProtection="0"/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1" borderId="0" applyNumberFormat="0" applyBorder="0" applyAlignment="0" applyProtection="0">
      <alignment vertical="center"/>
    </xf>
    <xf numFmtId="182" fontId="76" fillId="12" borderId="0" applyNumberFormat="0" applyBorder="0" applyAlignment="0" applyProtection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2" fillId="0" borderId="0">
      <alignment vertical="center"/>
    </xf>
    <xf numFmtId="182" fontId="2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22" fillId="0" borderId="0">
      <alignment vertical="center"/>
    </xf>
    <xf numFmtId="182" fontId="34" fillId="0" borderId="0">
      <alignment vertical="center"/>
    </xf>
    <xf numFmtId="182" fontId="22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22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2" fillId="0" borderId="0">
      <alignment vertical="center"/>
    </xf>
    <xf numFmtId="182" fontId="2" fillId="0" borderId="0">
      <alignment vertical="center"/>
    </xf>
    <xf numFmtId="182" fontId="34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3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33" fillId="0" borderId="0">
      <alignment vertical="center"/>
    </xf>
    <xf numFmtId="182" fontId="33" fillId="0" borderId="0">
      <alignment vertical="center"/>
    </xf>
    <xf numFmtId="182" fontId="33" fillId="0" borderId="0">
      <alignment vertical="center"/>
    </xf>
    <xf numFmtId="182" fontId="33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9" fillId="0" borderId="0"/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 applyProtection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 applyProtection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/>
    <xf numFmtId="182" fontId="3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3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2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3" fillId="0" borderId="0">
      <alignment vertical="center"/>
    </xf>
    <xf numFmtId="182" fontId="13" fillId="0" borderId="0" applyProtection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3" fillId="0" borderId="0">
      <alignment vertical="center"/>
    </xf>
    <xf numFmtId="182" fontId="33" fillId="0" borderId="0">
      <alignment vertical="center"/>
    </xf>
    <xf numFmtId="182" fontId="3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 applyProtection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/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1" fillId="0" borderId="0">
      <alignment vertical="center"/>
    </xf>
    <xf numFmtId="182" fontId="11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11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2" fillId="0" borderId="0">
      <alignment vertical="center"/>
    </xf>
    <xf numFmtId="182" fontId="2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1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13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33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13" fillId="0" borderId="0"/>
    <xf numFmtId="182" fontId="33" fillId="0" borderId="0">
      <alignment vertical="center"/>
    </xf>
    <xf numFmtId="182" fontId="33" fillId="0" borderId="0">
      <alignment vertical="center"/>
    </xf>
    <xf numFmtId="182" fontId="33" fillId="0" borderId="0">
      <alignment vertical="center"/>
    </xf>
    <xf numFmtId="182" fontId="13" fillId="0" borderId="0"/>
    <xf numFmtId="182" fontId="13" fillId="0" borderId="0"/>
    <xf numFmtId="182" fontId="13" fillId="0" borderId="0"/>
    <xf numFmtId="182" fontId="13" fillId="0" borderId="0"/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34" fillId="0" borderId="0">
      <alignment vertical="center"/>
    </xf>
    <xf numFmtId="182" fontId="80" fillId="0" borderId="0" applyNumberFormat="0" applyFill="0" applyBorder="0" applyAlignment="0" applyProtection="0">
      <alignment vertical="center"/>
    </xf>
    <xf numFmtId="182" fontId="81" fillId="0" borderId="0" applyNumberFormat="0" applyFill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3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11" fillId="0" borderId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3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3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3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4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/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/>
    <xf numFmtId="182" fontId="82" fillId="14" borderId="0" applyNumberFormat="0" applyBorder="0" applyAlignment="0" applyProtection="0">
      <alignment vertical="center"/>
    </xf>
    <xf numFmtId="182" fontId="85" fillId="14" borderId="0" applyNumberFormat="0" applyBorder="0" applyAlignment="0" applyProtection="0"/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3" borderId="0" applyNumberFormat="0" applyBorder="0" applyAlignment="0" applyProtection="0">
      <alignment vertical="center"/>
    </xf>
    <xf numFmtId="182" fontId="82" fillId="14" borderId="0" applyNumberFormat="0" applyBorder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7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7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7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7" fillId="0" borderId="21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82" fontId="86" fillId="0" borderId="20" applyNumberFormat="0" applyFill="0" applyAlignment="0" applyProtection="0">
      <alignment vertical="center"/>
    </xf>
    <xf numFmtId="197" fontId="13" fillId="0" borderId="0" applyFont="0" applyFill="0" applyBorder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44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44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44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44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20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20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9" fillId="20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9" fillId="20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9" fillId="20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9" fillId="20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88" fillId="7" borderId="22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45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45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45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45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1" fillId="39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1" fillId="39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1" fillId="39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1" fillId="39" borderId="24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0" fillId="39" borderId="23" applyNumberFormat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3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3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3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3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92" fillId="0" borderId="0" applyNumberFormat="0" applyFill="0" applyBorder="0" applyAlignment="0" applyProtection="0">
      <alignment vertical="center"/>
    </xf>
    <xf numFmtId="182" fontId="75" fillId="0" borderId="12" applyNumberFormat="0" applyFill="0" applyProtection="0">
      <alignment horizontal="left" vertical="center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 vertical="center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 vertical="center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 vertical="center"/>
    </xf>
    <xf numFmtId="182" fontId="75" fillId="0" borderId="12" applyNumberFormat="0" applyFill="0" applyProtection="0">
      <alignment horizontal="left" vertical="center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75" fillId="0" borderId="12" applyNumberFormat="0" applyFill="0" applyProtection="0">
      <alignment horizontal="left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5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5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5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5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4" fillId="0" borderId="0" applyNumberFormat="0" applyFill="0" applyBorder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7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7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7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7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96" fillId="0" borderId="25" applyNumberFormat="0" applyFill="0" applyAlignment="0" applyProtection="0">
      <alignment vertical="center"/>
    </xf>
    <xf numFmtId="182" fontId="13" fillId="0" borderId="0">
      <alignment vertical="center"/>
    </xf>
    <xf numFmtId="41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186" fontId="1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80" fontId="1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/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6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/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7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/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98" fillId="4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4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4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4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49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1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1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1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1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10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1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1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1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1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6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6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6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6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0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3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3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3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3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6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6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6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6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5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1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6" fillId="32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36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33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6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28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5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5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5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5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6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6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6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6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82" fontId="35" fillId="54" borderId="0" applyNumberFormat="0" applyBorder="0" applyAlignment="0" applyProtection="0">
      <alignment vertical="center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33" fillId="0" borderId="12" applyFill="0" applyProtection="0">
      <alignment horizontal="right" vertical="center"/>
    </xf>
    <xf numFmtId="198" fontId="33" fillId="0" borderId="12" applyFill="0" applyProtection="0">
      <alignment horizontal="right" vertical="center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98" fontId="9" fillId="0" borderId="12" applyFill="0" applyProtection="0">
      <alignment horizontal="right"/>
    </xf>
    <xf numFmtId="182" fontId="33" fillId="0" borderId="4" applyNumberFormat="0" applyFill="0" applyProtection="0">
      <alignment horizontal="left" vertical="center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33" fillId="0" borderId="4" applyNumberFormat="0" applyFill="0" applyProtection="0">
      <alignment horizontal="left" vertical="center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33" fillId="0" borderId="4" applyNumberFormat="0" applyFill="0" applyProtection="0">
      <alignment horizontal="left" vertical="center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33" fillId="0" borderId="4" applyNumberFormat="0" applyFill="0" applyProtection="0">
      <alignment horizontal="left" vertical="center"/>
    </xf>
    <xf numFmtId="182" fontId="33" fillId="0" borderId="4" applyNumberFormat="0" applyFill="0" applyProtection="0">
      <alignment horizontal="left" vertical="center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" fillId="0" borderId="4" applyNumberFormat="0" applyFill="0" applyProtection="0">
      <alignment horizontal="left"/>
    </xf>
    <xf numFmtId="182" fontId="99" fillId="56" borderId="0" applyNumberFormat="0" applyBorder="0" applyAlignment="0" applyProtection="0">
      <alignment vertical="center"/>
    </xf>
    <xf numFmtId="182" fontId="99" fillId="57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7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7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7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100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100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100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100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99" fillId="56" borderId="0" applyNumberFormat="0" applyBorder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1" fillId="44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1" fillId="44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1" fillId="44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1" fillId="44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1" fillId="20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1" fillId="20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2" fillId="20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2" fillId="20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2" fillId="20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2" fillId="20" borderId="27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86" fillId="7" borderId="26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4" fillId="19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4" fillId="19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4" fillId="19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4" fillId="19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4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4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5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5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5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5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82" fontId="103" fillId="5" borderId="22" applyNumberFormat="0" applyAlignment="0" applyProtection="0">
      <alignment vertic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33" fillId="0" borderId="12" applyFill="0" applyProtection="0">
      <alignment horizontal="center" vertical="center"/>
    </xf>
    <xf numFmtId="1" fontId="33" fillId="0" borderId="12" applyFill="0" applyProtection="0">
      <alignment horizontal="center" vertic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" fontId="9" fillId="0" borderId="12" applyFill="0" applyProtection="0">
      <alignment horizontal="center"/>
    </xf>
    <xf numFmtId="182" fontId="33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9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9" fillId="0" borderId="0"/>
    <xf numFmtId="182" fontId="9" fillId="0" borderId="0"/>
    <xf numFmtId="182" fontId="9" fillId="0" borderId="0"/>
    <xf numFmtId="182" fontId="9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29" fillId="0" borderId="0">
      <alignment vertical="center"/>
    </xf>
    <xf numFmtId="182" fontId="44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5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5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5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5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1" fillId="38" borderId="28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3" fillId="38" borderId="28" applyNumberFormat="0" applyFont="0" applyAlignment="0" applyProtection="0">
      <alignment vertical="center"/>
    </xf>
    <xf numFmtId="182" fontId="1" fillId="0" borderId="0">
      <alignment vertical="center"/>
    </xf>
  </cellStyleXfs>
  <cellXfs count="401">
    <xf numFmtId="182" fontId="0" fillId="0" borderId="0" xfId="0"/>
    <xf numFmtId="182" fontId="0" fillId="0" borderId="0" xfId="0" applyAlignment="1">
      <alignment vertical="center"/>
    </xf>
    <xf numFmtId="182" fontId="11" fillId="0" borderId="0" xfId="11" applyFill="1" applyBorder="1" applyAlignment="1">
      <alignment horizontal="center" vertical="center"/>
    </xf>
    <xf numFmtId="182" fontId="11" fillId="0" borderId="0" xfId="11" applyFill="1" applyAlignment="1">
      <alignment horizontal="center" vertical="center"/>
    </xf>
    <xf numFmtId="182" fontId="12" fillId="0" borderId="1" xfId="13" applyFont="1" applyBorder="1" applyAlignment="1">
      <alignment horizontal="center" vertical="center" wrapText="1"/>
    </xf>
    <xf numFmtId="182" fontId="12" fillId="6" borderId="1" xfId="13" applyFont="1" applyFill="1" applyBorder="1" applyProtection="1">
      <alignment vertical="center"/>
    </xf>
    <xf numFmtId="182" fontId="12" fillId="0" borderId="1" xfId="13" applyFont="1" applyFill="1" applyBorder="1" applyAlignment="1" applyProtection="1">
      <alignment horizontal="center" vertical="center"/>
    </xf>
    <xf numFmtId="14" fontId="12" fillId="0" borderId="1" xfId="13" applyNumberFormat="1" applyFont="1" applyFill="1" applyBorder="1" applyAlignment="1" applyProtection="1">
      <alignment vertical="center"/>
    </xf>
    <xf numFmtId="182" fontId="12" fillId="6" borderId="1" xfId="13" applyFont="1" applyFill="1" applyBorder="1" applyAlignment="1" applyProtection="1">
      <alignment horizontal="center" vertical="center"/>
    </xf>
    <xf numFmtId="178" fontId="12" fillId="0" borderId="1" xfId="1" applyNumberFormat="1" applyFont="1" applyBorder="1">
      <alignment vertical="center"/>
    </xf>
    <xf numFmtId="182" fontId="12" fillId="0" borderId="1" xfId="13" applyNumberFormat="1" applyFont="1" applyFill="1" applyBorder="1" applyProtection="1">
      <alignment vertical="center"/>
    </xf>
    <xf numFmtId="49" fontId="12" fillId="6" borderId="1" xfId="13" applyNumberFormat="1" applyFont="1" applyFill="1" applyBorder="1" applyProtection="1">
      <alignment vertical="center"/>
    </xf>
    <xf numFmtId="182" fontId="12" fillId="0" borderId="1" xfId="13" applyFont="1" applyFill="1" applyBorder="1" applyProtection="1">
      <alignment vertical="center"/>
    </xf>
    <xf numFmtId="178" fontId="12" fillId="0" borderId="1" xfId="14" applyNumberFormat="1" applyFont="1" applyBorder="1">
      <alignment vertical="center"/>
    </xf>
    <xf numFmtId="182" fontId="12" fillId="0" borderId="1" xfId="13" applyFont="1" applyFill="1" applyBorder="1">
      <alignment vertical="center"/>
    </xf>
    <xf numFmtId="182" fontId="12" fillId="0" borderId="1" xfId="13" applyFont="1" applyFill="1" applyBorder="1" applyAlignment="1">
      <alignment horizontal="center" vertical="center"/>
    </xf>
    <xf numFmtId="182" fontId="12" fillId="0" borderId="0" xfId="13" applyFont="1" applyBorder="1">
      <alignment vertical="center"/>
    </xf>
    <xf numFmtId="9" fontId="12" fillId="0" borderId="0" xfId="13" applyNumberFormat="1" applyFont="1" applyBorder="1">
      <alignment vertical="center"/>
    </xf>
    <xf numFmtId="182" fontId="12" fillId="0" borderId="1" xfId="13" applyFont="1" applyBorder="1">
      <alignment vertical="center"/>
    </xf>
    <xf numFmtId="49" fontId="15" fillId="0" borderId="1" xfId="0" applyNumberFormat="1" applyFont="1" applyBorder="1" applyAlignment="1">
      <alignment horizontal="center" vertical="center" wrapText="1"/>
    </xf>
    <xf numFmtId="181" fontId="15" fillId="0" borderId="1" xfId="0" applyNumberFormat="1" applyFont="1" applyBorder="1" applyAlignment="1">
      <alignment horizontal="center" vertical="center" wrapText="1"/>
    </xf>
    <xf numFmtId="182" fontId="15" fillId="0" borderId="1" xfId="0" applyNumberFormat="1" applyFont="1" applyFill="1" applyBorder="1" applyAlignment="1">
      <alignment horizontal="center" vertical="center" wrapText="1"/>
    </xf>
    <xf numFmtId="182" fontId="15" fillId="0" borderId="1" xfId="0" applyNumberFormat="1" applyFont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 wrapText="1"/>
    </xf>
    <xf numFmtId="41" fontId="15" fillId="0" borderId="1" xfId="2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/>
    </xf>
    <xf numFmtId="182" fontId="15" fillId="0" borderId="1" xfId="0" applyNumberFormat="1" applyFont="1" applyFill="1" applyBorder="1" applyAlignment="1">
      <alignment horizontal="center" vertical="center"/>
    </xf>
    <xf numFmtId="182" fontId="15" fillId="0" borderId="1" xfId="0" applyFont="1" applyBorder="1" applyAlignment="1">
      <alignment vertical="center"/>
    </xf>
    <xf numFmtId="41" fontId="15" fillId="0" borderId="1" xfId="2" applyFont="1" applyFill="1" applyBorder="1">
      <alignment vertical="center"/>
    </xf>
    <xf numFmtId="181" fontId="15" fillId="3" borderId="1" xfId="0" applyNumberFormat="1" applyFont="1" applyFill="1" applyBorder="1" applyAlignment="1">
      <alignment vertical="center"/>
    </xf>
    <xf numFmtId="182" fontId="15" fillId="0" borderId="1" xfId="0" applyFont="1" applyBorder="1" applyAlignment="1">
      <alignment horizontal="center" vertical="center"/>
    </xf>
    <xf numFmtId="182" fontId="15" fillId="0" borderId="1" xfId="0" applyFont="1" applyFill="1" applyBorder="1" applyAlignment="1">
      <alignment horizontal="center" vertical="center"/>
    </xf>
    <xf numFmtId="182" fontId="15" fillId="0" borderId="1" xfId="0" applyFont="1" applyFill="1" applyBorder="1" applyAlignment="1">
      <alignment vertical="center"/>
    </xf>
    <xf numFmtId="14" fontId="15" fillId="0" borderId="1" xfId="0" applyNumberFormat="1" applyFont="1" applyBorder="1" applyAlignment="1">
      <alignment horizontal="center" vertical="center"/>
    </xf>
    <xf numFmtId="41" fontId="15" fillId="0" borderId="1" xfId="2" applyFont="1" applyFill="1" applyBorder="1" applyAlignment="1">
      <alignment horizontal="center" vertical="center"/>
    </xf>
    <xf numFmtId="41" fontId="15" fillId="0" borderId="1" xfId="2" applyFont="1" applyFill="1" applyBorder="1" applyAlignment="1" applyProtection="1">
      <alignment horizontal="center" vertical="center"/>
    </xf>
    <xf numFmtId="182" fontId="15" fillId="0" borderId="1" xfId="0" applyFont="1" applyFill="1" applyBorder="1" applyAlignment="1">
      <alignment horizontal="left" vertical="center"/>
    </xf>
    <xf numFmtId="182" fontId="15" fillId="0" borderId="1" xfId="0" applyFont="1" applyBorder="1" applyAlignment="1">
      <alignment horizontal="left" vertical="center"/>
    </xf>
    <xf numFmtId="49" fontId="10" fillId="0" borderId="0" xfId="4" applyNumberFormat="1" applyFont="1" applyFill="1" applyBorder="1" applyAlignment="1">
      <alignment horizontal="left" vertical="center"/>
    </xf>
    <xf numFmtId="182" fontId="10" fillId="0" borderId="0" xfId="4" applyNumberFormat="1" applyFont="1" applyFill="1" applyBorder="1" applyAlignment="1">
      <alignment horizontal="center" vertical="center"/>
    </xf>
    <xf numFmtId="182" fontId="14" fillId="0" borderId="0" xfId="4" applyNumberFormat="1" applyFont="1" applyFill="1" applyBorder="1" applyAlignment="1">
      <alignment horizontal="center" vertical="center"/>
    </xf>
    <xf numFmtId="179" fontId="10" fillId="0" borderId="0" xfId="3" applyNumberFormat="1" applyFont="1" applyFill="1" applyBorder="1" applyAlignment="1">
      <alignment horizontal="center" vertical="center"/>
    </xf>
    <xf numFmtId="49" fontId="13" fillId="0" borderId="0" xfId="4" applyNumberFormat="1" applyFont="1" applyAlignment="1">
      <alignment vertical="center"/>
    </xf>
    <xf numFmtId="182" fontId="10" fillId="0" borderId="0" xfId="4" applyNumberFormat="1" applyFont="1" applyAlignment="1">
      <alignment vertical="center"/>
    </xf>
    <xf numFmtId="182" fontId="13" fillId="0" borderId="0" xfId="4" applyNumberFormat="1" applyFont="1" applyAlignment="1">
      <alignment vertical="center"/>
    </xf>
    <xf numFmtId="179" fontId="13" fillId="0" borderId="0" xfId="3" applyNumberFormat="1" applyFont="1" applyAlignment="1">
      <alignment vertical="center"/>
    </xf>
    <xf numFmtId="41" fontId="10" fillId="0" borderId="0" xfId="2" applyFont="1" applyFill="1" applyAlignment="1">
      <alignment vertical="center"/>
    </xf>
    <xf numFmtId="41" fontId="13" fillId="0" borderId="0" xfId="2" applyFont="1" applyFill="1" applyAlignment="1">
      <alignment vertical="center"/>
    </xf>
    <xf numFmtId="49" fontId="18" fillId="0" borderId="9" xfId="4" applyNumberFormat="1" applyFont="1" applyFill="1" applyBorder="1" applyAlignment="1">
      <alignment horizontal="center" vertical="center" wrapText="1"/>
    </xf>
    <xf numFmtId="182" fontId="18" fillId="0" borderId="9" xfId="4" applyNumberFormat="1" applyFont="1" applyFill="1" applyBorder="1" applyAlignment="1">
      <alignment horizontal="center" vertical="center" wrapText="1"/>
    </xf>
    <xf numFmtId="182" fontId="18" fillId="0" borderId="1" xfId="4" applyNumberFormat="1" applyFont="1" applyFill="1" applyBorder="1" applyAlignment="1">
      <alignment horizontal="center" vertical="center" wrapText="1"/>
    </xf>
    <xf numFmtId="179" fontId="10" fillId="0" borderId="1" xfId="3" applyNumberFormat="1" applyFont="1" applyFill="1" applyBorder="1" applyAlignment="1">
      <alignment horizontal="center" vertical="center" wrapText="1"/>
    </xf>
    <xf numFmtId="49" fontId="10" fillId="0" borderId="1" xfId="4" applyNumberFormat="1" applyFont="1" applyFill="1" applyBorder="1" applyAlignment="1">
      <alignment horizontal="center" vertical="center"/>
    </xf>
    <xf numFmtId="182" fontId="10" fillId="0" borderId="1" xfId="4" applyNumberFormat="1" applyFont="1" applyFill="1" applyBorder="1" applyAlignment="1">
      <alignment horizontal="center" vertical="center"/>
    </xf>
    <xf numFmtId="178" fontId="10" fillId="0" borderId="1" xfId="15" applyNumberFormat="1" applyFont="1" applyFill="1" applyBorder="1" applyAlignment="1">
      <alignment vertical="center"/>
    </xf>
    <xf numFmtId="179" fontId="10" fillId="0" borderId="1" xfId="3" applyNumberFormat="1" applyFont="1" applyFill="1" applyBorder="1" applyAlignment="1">
      <alignment vertical="center"/>
    </xf>
    <xf numFmtId="182" fontId="19" fillId="0" borderId="0" xfId="4" applyNumberFormat="1" applyFont="1" applyAlignment="1">
      <alignment horizontal="left" vertical="center" wrapText="1"/>
    </xf>
    <xf numFmtId="49" fontId="19" fillId="0" borderId="0" xfId="4" applyNumberFormat="1" applyFont="1" applyAlignment="1">
      <alignment horizontal="left" vertical="center" wrapText="1"/>
    </xf>
    <xf numFmtId="182" fontId="20" fillId="0" borderId="0" xfId="4" applyNumberFormat="1" applyFont="1" applyFill="1" applyAlignment="1">
      <alignment vertical="top"/>
    </xf>
    <xf numFmtId="49" fontId="20" fillId="0" borderId="0" xfId="4" applyNumberFormat="1" applyFont="1" applyFill="1" applyAlignment="1">
      <alignment vertical="top"/>
    </xf>
    <xf numFmtId="49" fontId="21" fillId="0" borderId="1" xfId="4" applyNumberFormat="1" applyFont="1" applyFill="1" applyBorder="1" applyAlignment="1">
      <alignment vertical="top"/>
    </xf>
    <xf numFmtId="182" fontId="21" fillId="0" borderId="0" xfId="4" applyNumberFormat="1" applyFont="1" applyFill="1" applyAlignment="1">
      <alignment vertical="top"/>
    </xf>
    <xf numFmtId="182" fontId="21" fillId="0" borderId="1" xfId="4" applyNumberFormat="1" applyFont="1" applyFill="1" applyBorder="1" applyAlignment="1">
      <alignment vertical="top"/>
    </xf>
    <xf numFmtId="49" fontId="21" fillId="0" borderId="1" xfId="4" applyNumberFormat="1" applyFont="1" applyFill="1" applyBorder="1" applyAlignment="1">
      <alignment horizontal="right" vertical="top"/>
    </xf>
    <xf numFmtId="182" fontId="21" fillId="0" borderId="1" xfId="4" applyNumberFormat="1" applyFont="1" applyFill="1" applyBorder="1" applyAlignment="1">
      <alignment horizontal="right" vertical="top"/>
    </xf>
    <xf numFmtId="49" fontId="20" fillId="0" borderId="1" xfId="4" applyNumberFormat="1" applyFont="1" applyFill="1" applyBorder="1" applyAlignment="1">
      <alignment vertical="top"/>
    </xf>
    <xf numFmtId="43" fontId="20" fillId="0" borderId="1" xfId="1" applyFont="1" applyFill="1" applyBorder="1" applyAlignment="1">
      <alignment vertical="top"/>
    </xf>
    <xf numFmtId="43" fontId="20" fillId="0" borderId="0" xfId="1" applyFont="1" applyFill="1" applyAlignment="1">
      <alignment vertical="top"/>
    </xf>
    <xf numFmtId="49" fontId="21" fillId="0" borderId="0" xfId="4" applyNumberFormat="1" applyFont="1" applyFill="1" applyBorder="1" applyAlignment="1">
      <alignment vertical="top"/>
    </xf>
    <xf numFmtId="182" fontId="21" fillId="0" borderId="0" xfId="4" applyNumberFormat="1" applyFont="1" applyFill="1" applyBorder="1" applyAlignment="1">
      <alignment vertical="top"/>
    </xf>
    <xf numFmtId="182" fontId="21" fillId="0" borderId="0" xfId="4" applyNumberFormat="1" applyFont="1" applyFill="1" applyAlignment="1">
      <alignment horizontal="center" vertical="center" wrapText="1"/>
    </xf>
    <xf numFmtId="49" fontId="21" fillId="0" borderId="9" xfId="4" applyNumberFormat="1" applyFont="1" applyFill="1" applyBorder="1" applyAlignment="1">
      <alignment horizontal="center" vertical="center" wrapText="1"/>
    </xf>
    <xf numFmtId="182" fontId="21" fillId="0" borderId="1" xfId="4" applyFont="1" applyFill="1" applyBorder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 wrapText="1"/>
    </xf>
    <xf numFmtId="41" fontId="20" fillId="0" borderId="0" xfId="4" applyNumberFormat="1" applyFont="1" applyFill="1" applyAlignment="1">
      <alignment vertical="top"/>
    </xf>
    <xf numFmtId="178" fontId="20" fillId="0" borderId="1" xfId="16" applyNumberFormat="1" applyFont="1" applyFill="1" applyBorder="1" applyAlignment="1">
      <alignment vertical="top"/>
    </xf>
    <xf numFmtId="178" fontId="20" fillId="0" borderId="0" xfId="4" applyNumberFormat="1" applyFont="1" applyFill="1" applyAlignment="1">
      <alignment vertical="top"/>
    </xf>
    <xf numFmtId="182" fontId="20" fillId="0" borderId="0" xfId="4" applyFont="1" applyFill="1" applyAlignment="1">
      <alignment vertical="top"/>
    </xf>
    <xf numFmtId="182" fontId="21" fillId="0" borderId="0" xfId="4" applyNumberFormat="1" applyFont="1" applyFill="1" applyAlignment="1">
      <alignment horizontal="center" vertical="center"/>
    </xf>
    <xf numFmtId="182" fontId="21" fillId="0" borderId="1" xfId="4" applyNumberFormat="1" applyFont="1" applyFill="1" applyBorder="1" applyAlignment="1">
      <alignment horizontal="center" vertical="center"/>
    </xf>
    <xf numFmtId="49" fontId="20" fillId="0" borderId="0" xfId="4" applyNumberFormat="1" applyFont="1" applyFill="1" applyBorder="1" applyAlignment="1">
      <alignment vertical="top"/>
    </xf>
    <xf numFmtId="182" fontId="20" fillId="0" borderId="0" xfId="4" applyNumberFormat="1" applyFont="1" applyFill="1" applyBorder="1" applyAlignment="1">
      <alignment vertical="top"/>
    </xf>
    <xf numFmtId="182" fontId="20" fillId="0" borderId="0" xfId="4" applyNumberFormat="1" applyFont="1" applyFill="1" applyAlignment="1">
      <alignment horizontal="center" vertical="top"/>
    </xf>
    <xf numFmtId="49" fontId="20" fillId="0" borderId="1" xfId="4" applyNumberFormat="1" applyFont="1" applyFill="1" applyBorder="1" applyAlignment="1">
      <alignment horizontal="center" vertical="top"/>
    </xf>
    <xf numFmtId="182" fontId="20" fillId="0" borderId="1" xfId="16" applyNumberFormat="1" applyFont="1" applyFill="1" applyBorder="1" applyAlignment="1" applyProtection="1">
      <alignment horizontal="center" vertical="top"/>
    </xf>
    <xf numFmtId="178" fontId="20" fillId="0" borderId="1" xfId="16" applyNumberFormat="1" applyFont="1" applyFill="1" applyBorder="1" applyAlignment="1" applyProtection="1">
      <alignment horizontal="center" vertical="top"/>
    </xf>
    <xf numFmtId="182" fontId="20" fillId="0" borderId="1" xfId="4" applyNumberFormat="1" applyFont="1" applyFill="1" applyBorder="1" applyAlignment="1">
      <alignment horizontal="center" vertical="top"/>
    </xf>
    <xf numFmtId="49" fontId="20" fillId="0" borderId="0" xfId="4" applyNumberFormat="1" applyFont="1" applyFill="1" applyBorder="1" applyAlignment="1">
      <alignment horizontal="left" vertical="top"/>
    </xf>
    <xf numFmtId="178" fontId="20" fillId="0" borderId="0" xfId="4" applyNumberFormat="1" applyFont="1" applyFill="1" applyBorder="1" applyAlignment="1">
      <alignment horizontal="left" vertical="top"/>
    </xf>
    <xf numFmtId="182" fontId="20" fillId="0" borderId="0" xfId="4" applyNumberFormat="1" applyFont="1" applyFill="1" applyBorder="1" applyAlignment="1">
      <alignment horizontal="left" vertical="top"/>
    </xf>
    <xf numFmtId="182" fontId="20" fillId="0" borderId="0" xfId="4" applyNumberFormat="1" applyFont="1" applyFill="1" applyBorder="1" applyAlignment="1">
      <alignment horizontal="center" vertical="top"/>
    </xf>
    <xf numFmtId="182" fontId="21" fillId="0" borderId="0" xfId="4" applyNumberFormat="1" applyFont="1" applyFill="1" applyAlignment="1">
      <alignment horizontal="center" vertical="top"/>
    </xf>
    <xf numFmtId="49" fontId="21" fillId="0" borderId="1" xfId="4" applyNumberFormat="1" applyFont="1" applyFill="1" applyBorder="1" applyAlignment="1">
      <alignment horizontal="center" vertical="center" wrapText="1"/>
    </xf>
    <xf numFmtId="178" fontId="21" fillId="0" borderId="6" xfId="16" applyNumberFormat="1" applyFont="1" applyFill="1" applyBorder="1" applyAlignment="1">
      <alignment horizontal="left" vertical="top"/>
    </xf>
    <xf numFmtId="41" fontId="20" fillId="0" borderId="0" xfId="4" applyNumberFormat="1" applyFont="1" applyFill="1" applyBorder="1" applyAlignment="1">
      <alignment vertical="top"/>
    </xf>
    <xf numFmtId="178" fontId="20" fillId="0" borderId="0" xfId="4" applyNumberFormat="1" applyFont="1" applyFill="1" applyBorder="1" applyAlignment="1">
      <alignment horizontal="center" vertical="top"/>
    </xf>
    <xf numFmtId="14" fontId="0" fillId="0" borderId="0" xfId="0" applyNumberFormat="1"/>
    <xf numFmtId="182" fontId="0" fillId="0" borderId="0" xfId="0" applyAlignment="1">
      <alignment horizontal="center"/>
    </xf>
    <xf numFmtId="182" fontId="3" fillId="0" borderId="0" xfId="25" applyAlignment="1">
      <alignment horizontal="center" vertical="center" wrapText="1"/>
    </xf>
    <xf numFmtId="182" fontId="3" fillId="0" borderId="0" xfId="25">
      <alignment vertical="center"/>
    </xf>
    <xf numFmtId="182" fontId="0" fillId="0" borderId="1" xfId="25" applyNumberFormat="1" applyFont="1" applyBorder="1" applyAlignment="1">
      <alignment horizontal="center" vertical="center" wrapText="1"/>
    </xf>
    <xf numFmtId="182" fontId="0" fillId="0" borderId="1" xfId="25" applyNumberFormat="1" applyFont="1" applyFill="1" applyBorder="1" applyAlignment="1">
      <alignment horizontal="center" vertical="center" wrapText="1"/>
    </xf>
    <xf numFmtId="182" fontId="0" fillId="0" borderId="0" xfId="25" applyNumberFormat="1" applyFont="1" applyAlignment="1">
      <alignment horizontal="center" vertical="center" wrapText="1"/>
    </xf>
    <xf numFmtId="182" fontId="0" fillId="0" borderId="1" xfId="25" applyNumberFormat="1" applyFont="1" applyBorder="1" applyAlignment="1">
      <alignment horizontal="left" vertical="center"/>
    </xf>
    <xf numFmtId="182" fontId="0" fillId="0" borderId="1" xfId="25" applyNumberFormat="1" applyFont="1" applyBorder="1">
      <alignment vertical="center"/>
    </xf>
    <xf numFmtId="182" fontId="0" fillId="0" borderId="1" xfId="25" applyNumberFormat="1" applyFont="1" applyBorder="1" applyAlignment="1">
      <alignment horizontal="center" vertical="center"/>
    </xf>
    <xf numFmtId="49" fontId="0" fillId="0" borderId="1" xfId="25" applyNumberFormat="1" applyFont="1" applyBorder="1" applyAlignment="1">
      <alignment horizontal="center" vertical="center"/>
    </xf>
    <xf numFmtId="182" fontId="24" fillId="0" borderId="1" xfId="25" applyNumberFormat="1" applyFont="1" applyBorder="1">
      <alignment vertical="center"/>
    </xf>
    <xf numFmtId="182" fontId="0" fillId="0" borderId="0" xfId="25" applyNumberFormat="1" applyFont="1">
      <alignment vertical="center"/>
    </xf>
    <xf numFmtId="49" fontId="0" fillId="0" borderId="1" xfId="25" applyNumberFormat="1" applyFont="1" applyBorder="1">
      <alignment vertical="center"/>
    </xf>
    <xf numFmtId="49" fontId="0" fillId="0" borderId="3" xfId="25" applyNumberFormat="1" applyFont="1" applyFill="1" applyBorder="1" applyAlignment="1">
      <alignment horizontal="center" vertical="center"/>
    </xf>
    <xf numFmtId="49" fontId="0" fillId="0" borderId="1" xfId="25" applyNumberFormat="1" applyFont="1" applyBorder="1" applyAlignment="1">
      <alignment horizontal="left" vertical="center"/>
    </xf>
    <xf numFmtId="182" fontId="0" fillId="3" borderId="1" xfId="25" applyNumberFormat="1" applyFont="1" applyFill="1" applyBorder="1" applyAlignment="1">
      <alignment horizontal="center" vertical="center"/>
    </xf>
    <xf numFmtId="182" fontId="0" fillId="4" borderId="1" xfId="25" applyNumberFormat="1" applyFont="1" applyFill="1" applyBorder="1" applyAlignment="1">
      <alignment horizontal="center" vertical="center"/>
    </xf>
    <xf numFmtId="182" fontId="0" fillId="0" borderId="0" xfId="25" applyNumberFormat="1" applyFont="1" applyAlignment="1">
      <alignment horizontal="center" vertical="center"/>
    </xf>
    <xf numFmtId="182" fontId="25" fillId="0" borderId="0" xfId="0" applyFont="1"/>
    <xf numFmtId="182" fontId="25" fillId="0" borderId="0" xfId="0" applyFont="1" applyAlignment="1">
      <alignment horizontal="center"/>
    </xf>
    <xf numFmtId="182" fontId="25" fillId="59" borderId="1" xfId="0" applyFont="1" applyFill="1" applyBorder="1" applyAlignment="1">
      <alignment horizontal="center"/>
    </xf>
    <xf numFmtId="182" fontId="25" fillId="59" borderId="1" xfId="0" applyFont="1" applyFill="1" applyBorder="1"/>
    <xf numFmtId="182" fontId="106" fillId="0" borderId="0" xfId="0" applyFont="1"/>
    <xf numFmtId="182" fontId="26" fillId="0" borderId="1" xfId="0" applyFont="1" applyFill="1" applyBorder="1" applyAlignment="1">
      <alignment horizontal="center" vertical="center" wrapText="1"/>
    </xf>
    <xf numFmtId="43" fontId="25" fillId="0" borderId="1" xfId="1" applyNumberFormat="1" applyFont="1" applyFill="1" applyBorder="1" applyAlignment="1">
      <alignment vertical="center"/>
    </xf>
    <xf numFmtId="182" fontId="0" fillId="3" borderId="1" xfId="0" applyFill="1" applyBorder="1"/>
    <xf numFmtId="182" fontId="1" fillId="0" borderId="0" xfId="34277">
      <alignment vertical="center"/>
    </xf>
    <xf numFmtId="182" fontId="10" fillId="0" borderId="0" xfId="34277" applyFont="1" applyAlignment="1"/>
    <xf numFmtId="182" fontId="1" fillId="0" borderId="0" xfId="34277" applyAlignment="1">
      <alignment horizontal="center" vertical="center"/>
    </xf>
    <xf numFmtId="182" fontId="107" fillId="0" borderId="0" xfId="34277" applyFont="1">
      <alignment vertical="center"/>
    </xf>
    <xf numFmtId="182" fontId="25" fillId="0" borderId="1" xfId="0" applyFont="1" applyBorder="1" applyAlignment="1">
      <alignment horizontal="center" vertical="center" wrapText="1"/>
    </xf>
    <xf numFmtId="182" fontId="25" fillId="0" borderId="1" xfId="24" applyNumberFormat="1" applyFont="1" applyBorder="1" applyAlignment="1">
      <alignment horizontal="center" vertical="center"/>
    </xf>
    <xf numFmtId="14" fontId="25" fillId="0" borderId="1" xfId="24" applyNumberFormat="1" applyFont="1" applyBorder="1">
      <alignment vertical="center"/>
    </xf>
    <xf numFmtId="177" fontId="25" fillId="3" borderId="1" xfId="1" applyNumberFormat="1" applyFont="1" applyFill="1" applyBorder="1" applyAlignment="1">
      <alignment horizontal="center" vertical="center"/>
    </xf>
    <xf numFmtId="14" fontId="25" fillId="3" borderId="1" xfId="1" applyNumberFormat="1" applyFont="1" applyFill="1" applyBorder="1">
      <alignment vertical="center"/>
    </xf>
    <xf numFmtId="178" fontId="25" fillId="0" borderId="1" xfId="1" applyNumberFormat="1" applyFont="1" applyBorder="1">
      <alignment vertical="center"/>
    </xf>
    <xf numFmtId="178" fontId="25" fillId="0" borderId="1" xfId="1" applyNumberFormat="1" applyFont="1" applyBorder="1" applyProtection="1">
      <alignment vertical="center"/>
    </xf>
    <xf numFmtId="177" fontId="25" fillId="3" borderId="1" xfId="1" applyNumberFormat="1" applyFont="1" applyFill="1" applyBorder="1" applyAlignment="1" applyProtection="1">
      <alignment horizontal="center" vertical="center"/>
    </xf>
    <xf numFmtId="182" fontId="25" fillId="0" borderId="1" xfId="0" applyFont="1" applyBorder="1" applyAlignment="1">
      <alignment vertical="center"/>
    </xf>
    <xf numFmtId="182" fontId="25" fillId="0" borderId="1" xfId="24" applyNumberFormat="1" applyFont="1" applyFill="1" applyBorder="1" applyAlignment="1">
      <alignment horizontal="center" vertical="center"/>
    </xf>
    <xf numFmtId="182" fontId="25" fillId="0" borderId="1" xfId="24" applyNumberFormat="1" applyFont="1" applyFill="1" applyBorder="1">
      <alignment vertical="center"/>
    </xf>
    <xf numFmtId="14" fontId="25" fillId="0" borderId="1" xfId="24" applyNumberFormat="1" applyFont="1" applyFill="1" applyBorder="1">
      <alignment vertical="center"/>
    </xf>
    <xf numFmtId="177" fontId="25" fillId="0" borderId="1" xfId="1" applyNumberFormat="1" applyFont="1" applyFill="1" applyBorder="1" applyAlignment="1">
      <alignment horizontal="center" vertical="center"/>
    </xf>
    <xf numFmtId="177" fontId="25" fillId="0" borderId="1" xfId="1" applyNumberFormat="1" applyFont="1" applyFill="1" applyBorder="1">
      <alignment vertical="center"/>
    </xf>
    <xf numFmtId="14" fontId="25" fillId="0" borderId="1" xfId="1" applyNumberFormat="1" applyFont="1" applyFill="1" applyBorder="1">
      <alignment vertical="center"/>
    </xf>
    <xf numFmtId="178" fontId="25" fillId="0" borderId="1" xfId="1" applyNumberFormat="1" applyFont="1" applyFill="1" applyBorder="1">
      <alignment vertical="center"/>
    </xf>
    <xf numFmtId="182" fontId="25" fillId="0" borderId="1" xfId="0" applyFont="1" applyFill="1" applyBorder="1" applyAlignment="1">
      <alignment horizontal="center" vertical="center"/>
    </xf>
    <xf numFmtId="178" fontId="25" fillId="0" borderId="1" xfId="0" applyNumberFormat="1" applyFont="1" applyBorder="1" applyAlignment="1">
      <alignment vertical="center"/>
    </xf>
    <xf numFmtId="182" fontId="25" fillId="0" borderId="1" xfId="0" applyFont="1" applyBorder="1" applyAlignment="1">
      <alignment horizontal="center" vertical="center"/>
    </xf>
    <xf numFmtId="182" fontId="25" fillId="0" borderId="1" xfId="0" applyFont="1" applyFill="1" applyBorder="1" applyAlignment="1">
      <alignment vertical="center"/>
    </xf>
    <xf numFmtId="182" fontId="15" fillId="2" borderId="1" xfId="0" applyNumberFormat="1" applyFont="1" applyFill="1" applyBorder="1" applyAlignment="1">
      <alignment horizontal="center" vertical="center"/>
    </xf>
    <xf numFmtId="182" fontId="109" fillId="0" borderId="1" xfId="18548" applyFont="1" applyFill="1" applyBorder="1" applyAlignment="1">
      <alignment horizontal="center"/>
    </xf>
    <xf numFmtId="182" fontId="109" fillId="0" borderId="6" xfId="18548" applyFont="1" applyBorder="1" applyAlignment="1">
      <alignment horizontal="center"/>
    </xf>
    <xf numFmtId="182" fontId="109" fillId="0" borderId="1" xfId="18548" applyFont="1" applyBorder="1" applyAlignment="1">
      <alignment horizontal="center"/>
    </xf>
    <xf numFmtId="182" fontId="106" fillId="0" borderId="1" xfId="18548" applyFont="1" applyBorder="1" applyAlignment="1">
      <alignment horizontal="center"/>
    </xf>
    <xf numFmtId="182" fontId="110" fillId="0" borderId="1" xfId="0" applyFont="1" applyBorder="1" applyAlignment="1">
      <alignment horizontal="center"/>
    </xf>
    <xf numFmtId="182" fontId="111" fillId="0" borderId="1" xfId="0" applyFont="1" applyBorder="1" applyAlignment="1"/>
    <xf numFmtId="182" fontId="6" fillId="0" borderId="0" xfId="18548" applyFont="1" applyAlignment="1"/>
    <xf numFmtId="182" fontId="25" fillId="0" borderId="1" xfId="18548" applyFont="1" applyFill="1" applyBorder="1" applyAlignment="1">
      <alignment horizontal="center"/>
    </xf>
    <xf numFmtId="182" fontId="106" fillId="0" borderId="6" xfId="18548" applyFont="1" applyBorder="1" applyAlignment="1">
      <alignment horizontal="center"/>
    </xf>
    <xf numFmtId="182" fontId="106" fillId="0" borderId="0" xfId="18548" applyFont="1" applyAlignment="1">
      <alignment horizontal="center"/>
    </xf>
    <xf numFmtId="182" fontId="15" fillId="0" borderId="1" xfId="0" applyNumberFormat="1" applyFont="1" applyBorder="1" applyAlignment="1">
      <alignment horizontal="center" vertical="center"/>
    </xf>
    <xf numFmtId="182" fontId="15" fillId="0" borderId="1" xfId="0" applyNumberFormat="1" applyFont="1" applyFill="1" applyBorder="1" applyAlignment="1">
      <alignment horizontal="left" vertical="center"/>
    </xf>
    <xf numFmtId="177" fontId="25" fillId="0" borderId="0" xfId="1" applyNumberFormat="1" applyFont="1" applyAlignment="1"/>
    <xf numFmtId="182" fontId="109" fillId="0" borderId="0" xfId="0" applyFont="1" applyAlignment="1">
      <alignment horizontal="center"/>
    </xf>
    <xf numFmtId="182" fontId="112" fillId="0" borderId="0" xfId="0" applyFont="1"/>
    <xf numFmtId="14" fontId="25" fillId="0" borderId="0" xfId="0" applyNumberFormat="1" applyFont="1"/>
    <xf numFmtId="183" fontId="25" fillId="0" borderId="0" xfId="1" applyNumberFormat="1" applyFont="1" applyAlignment="1"/>
    <xf numFmtId="178" fontId="0" fillId="0" borderId="0" xfId="0" applyNumberFormat="1"/>
    <xf numFmtId="182" fontId="112" fillId="0" borderId="0" xfId="0" applyFont="1" applyAlignment="1">
      <alignment horizontal="center"/>
    </xf>
    <xf numFmtId="182" fontId="12" fillId="2" borderId="1" xfId="13" applyFont="1" applyFill="1" applyBorder="1" applyProtection="1">
      <alignment vertical="center"/>
    </xf>
    <xf numFmtId="182" fontId="12" fillId="2" borderId="1" xfId="13" applyFont="1" applyFill="1" applyBorder="1">
      <alignment vertical="center"/>
    </xf>
    <xf numFmtId="182" fontId="15" fillId="60" borderId="1" xfId="0" applyNumberFormat="1" applyFont="1" applyFill="1" applyBorder="1" applyAlignment="1">
      <alignment horizontal="center" vertical="center"/>
    </xf>
    <xf numFmtId="182" fontId="15" fillId="60" borderId="1" xfId="0" applyFont="1" applyFill="1" applyBorder="1" applyAlignment="1">
      <alignment vertical="center"/>
    </xf>
    <xf numFmtId="41" fontId="15" fillId="60" borderId="1" xfId="2" applyFont="1" applyFill="1" applyBorder="1">
      <alignment vertical="center"/>
    </xf>
    <xf numFmtId="14" fontId="15" fillId="60" borderId="1" xfId="0" applyNumberFormat="1" applyFont="1" applyFill="1" applyBorder="1" applyAlignment="1">
      <alignment vertical="center"/>
    </xf>
    <xf numFmtId="178" fontId="20" fillId="60" borderId="1" xfId="16" applyNumberFormat="1" applyFont="1" applyFill="1" applyBorder="1" applyAlignment="1">
      <alignment vertical="top"/>
    </xf>
    <xf numFmtId="182" fontId="12" fillId="60" borderId="1" xfId="13" applyFont="1" applyFill="1" applyBorder="1" applyAlignment="1" applyProtection="1">
      <alignment horizontal="center" vertical="center"/>
    </xf>
    <xf numFmtId="182" fontId="25" fillId="3" borderId="1" xfId="0" applyFont="1" applyFill="1" applyBorder="1" applyAlignment="1">
      <alignment horizontal="center"/>
    </xf>
    <xf numFmtId="182" fontId="25" fillId="3" borderId="1" xfId="0" applyFont="1" applyFill="1" applyBorder="1"/>
    <xf numFmtId="43" fontId="25" fillId="3" borderId="1" xfId="1" applyFont="1" applyFill="1" applyBorder="1" applyAlignment="1"/>
    <xf numFmtId="182" fontId="25" fillId="3" borderId="1" xfId="0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 vertical="center" wrapText="1"/>
    </xf>
    <xf numFmtId="14" fontId="25" fillId="3" borderId="1" xfId="0" applyNumberFormat="1" applyFont="1" applyFill="1" applyBorder="1" applyAlignment="1">
      <alignment horizontal="center"/>
    </xf>
    <xf numFmtId="182" fontId="26" fillId="60" borderId="1" xfId="0" applyFont="1" applyFill="1" applyBorder="1" applyAlignment="1">
      <alignment horizontal="center" vertical="center" wrapText="1"/>
    </xf>
    <xf numFmtId="43" fontId="25" fillId="60" borderId="1" xfId="1" applyNumberFormat="1" applyFont="1" applyFill="1" applyBorder="1" applyAlignment="1">
      <alignment vertical="center"/>
    </xf>
    <xf numFmtId="182" fontId="109" fillId="3" borderId="1" xfId="0" applyFont="1" applyFill="1" applyBorder="1"/>
    <xf numFmtId="178" fontId="25" fillId="3" borderId="1" xfId="1" applyNumberFormat="1" applyFont="1" applyFill="1" applyBorder="1" applyAlignment="1"/>
    <xf numFmtId="14" fontId="25" fillId="3" borderId="1" xfId="0" applyNumberFormat="1" applyFont="1" applyFill="1" applyBorder="1"/>
    <xf numFmtId="182" fontId="106" fillId="3" borderId="1" xfId="0" applyFont="1" applyFill="1" applyBorder="1"/>
    <xf numFmtId="14" fontId="25" fillId="60" borderId="1" xfId="1" applyNumberFormat="1" applyFont="1" applyFill="1" applyBorder="1">
      <alignment vertical="center"/>
    </xf>
    <xf numFmtId="182" fontId="10" fillId="60" borderId="1" xfId="4" applyNumberFormat="1" applyFont="1" applyFill="1" applyBorder="1" applyAlignment="1" applyProtection="1">
      <alignment horizontal="left" vertical="center"/>
    </xf>
    <xf numFmtId="178" fontId="10" fillId="60" borderId="1" xfId="15" applyNumberFormat="1" applyFont="1" applyFill="1" applyBorder="1" applyAlignment="1">
      <alignment vertical="center"/>
    </xf>
    <xf numFmtId="178" fontId="10" fillId="60" borderId="1" xfId="15" applyNumberFormat="1" applyFont="1" applyFill="1" applyBorder="1" applyAlignment="1" applyProtection="1">
      <alignment vertical="center"/>
    </xf>
    <xf numFmtId="182" fontId="21" fillId="59" borderId="1" xfId="4" applyFont="1" applyFill="1" applyBorder="1" applyAlignment="1">
      <alignment horizontal="center" vertical="center" wrapText="1"/>
    </xf>
    <xf numFmtId="178" fontId="20" fillId="59" borderId="1" xfId="16" applyNumberFormat="1" applyFont="1" applyFill="1" applyBorder="1" applyAlignment="1">
      <alignment vertical="top"/>
    </xf>
    <xf numFmtId="182" fontId="21" fillId="59" borderId="1" xfId="4" applyNumberFormat="1" applyFont="1" applyFill="1" applyBorder="1" applyAlignment="1">
      <alignment horizontal="center" vertical="center" wrapText="1"/>
    </xf>
    <xf numFmtId="43" fontId="20" fillId="59" borderId="1" xfId="16" applyFont="1" applyFill="1" applyBorder="1" applyAlignment="1">
      <alignment horizontal="center" vertical="top"/>
    </xf>
    <xf numFmtId="178" fontId="20" fillId="59" borderId="1" xfId="16" applyNumberFormat="1" applyFont="1" applyFill="1" applyBorder="1" applyAlignment="1">
      <alignment horizontal="center" vertical="top"/>
    </xf>
    <xf numFmtId="49" fontId="20" fillId="59" borderId="1" xfId="4" applyNumberFormat="1" applyFont="1" applyFill="1" applyBorder="1" applyAlignment="1">
      <alignment horizontal="center" vertical="top"/>
    </xf>
    <xf numFmtId="178" fontId="20" fillId="59" borderId="6" xfId="16" applyNumberFormat="1" applyFont="1" applyFill="1" applyBorder="1" applyAlignment="1">
      <alignment vertical="top"/>
    </xf>
    <xf numFmtId="43" fontId="21" fillId="60" borderId="1" xfId="1" applyFont="1" applyFill="1" applyBorder="1" applyAlignment="1">
      <alignment vertical="top"/>
    </xf>
    <xf numFmtId="182" fontId="0" fillId="3" borderId="1" xfId="0" applyFill="1" applyBorder="1" applyAlignment="1">
      <alignment horizontal="center"/>
    </xf>
    <xf numFmtId="182" fontId="21" fillId="0" borderId="0" xfId="4" applyNumberFormat="1" applyFont="1" applyFill="1" applyBorder="1" applyAlignment="1">
      <alignment horizontal="center" vertical="center"/>
    </xf>
    <xf numFmtId="178" fontId="20" fillId="0" borderId="0" xfId="16" applyNumberFormat="1" applyFont="1" applyFill="1" applyBorder="1" applyAlignment="1">
      <alignment vertical="top"/>
    </xf>
    <xf numFmtId="43" fontId="20" fillId="59" borderId="1" xfId="4" applyNumberFormat="1" applyFont="1" applyFill="1" applyBorder="1" applyAlignment="1">
      <alignment vertical="top"/>
    </xf>
    <xf numFmtId="49" fontId="0" fillId="0" borderId="0" xfId="0" applyNumberFormat="1"/>
    <xf numFmtId="182" fontId="112" fillId="4" borderId="0" xfId="0" applyFont="1" applyFill="1"/>
    <xf numFmtId="14" fontId="25" fillId="0" borderId="1" xfId="0" applyNumberFormat="1" applyFont="1" applyBorder="1" applyAlignment="1">
      <alignment horizontal="center"/>
    </xf>
    <xf numFmtId="182" fontId="25" fillId="0" borderId="1" xfId="0" applyFont="1" applyBorder="1" applyAlignment="1">
      <alignment horizontal="center"/>
    </xf>
    <xf numFmtId="49" fontId="20" fillId="60" borderId="1" xfId="4" applyNumberFormat="1" applyFont="1" applyFill="1" applyBorder="1" applyAlignment="1">
      <alignment horizontal="center" vertical="top"/>
    </xf>
    <xf numFmtId="49" fontId="20" fillId="60" borderId="1" xfId="4" applyNumberFormat="1" applyFont="1" applyFill="1" applyBorder="1" applyAlignment="1" applyProtection="1">
      <alignment horizontal="center" vertical="top"/>
    </xf>
    <xf numFmtId="182" fontId="21" fillId="60" borderId="1" xfId="4" applyNumberFormat="1" applyFont="1" applyFill="1" applyBorder="1" applyAlignment="1">
      <alignment horizontal="center" vertical="center" wrapText="1"/>
    </xf>
    <xf numFmtId="182" fontId="12" fillId="0" borderId="0" xfId="11" applyFont="1" applyFill="1" applyBorder="1" applyAlignment="1">
      <alignment horizontal="center" vertical="center"/>
    </xf>
    <xf numFmtId="49" fontId="16" fillId="0" borderId="2" xfId="12" applyNumberFormat="1" applyFont="1" applyFill="1" applyBorder="1" applyAlignment="1">
      <alignment horizontal="center" vertical="center" wrapText="1"/>
    </xf>
    <xf numFmtId="49" fontId="16" fillId="0" borderId="1" xfId="12" applyNumberFormat="1" applyFont="1" applyFill="1" applyBorder="1" applyAlignment="1">
      <alignment horizontal="center" vertical="center" wrapText="1"/>
    </xf>
    <xf numFmtId="178" fontId="16" fillId="0" borderId="1" xfId="1" applyNumberFormat="1" applyFont="1" applyFill="1" applyBorder="1" applyAlignment="1">
      <alignment horizontal="center" vertical="center" wrapText="1"/>
    </xf>
    <xf numFmtId="182" fontId="25" fillId="0" borderId="4" xfId="0" applyFont="1" applyFill="1" applyBorder="1" applyAlignment="1">
      <alignment horizontal="center" vertical="center" wrapText="1"/>
    </xf>
    <xf numFmtId="182" fontId="25" fillId="0" borderId="4" xfId="0" applyFont="1" applyBorder="1" applyAlignment="1">
      <alignment horizontal="center" vertical="center" wrapText="1"/>
    </xf>
    <xf numFmtId="182" fontId="25" fillId="0" borderId="4" xfId="24" applyNumberFormat="1" applyFont="1" applyBorder="1" applyAlignment="1">
      <alignment horizontal="center" vertical="center" wrapText="1"/>
    </xf>
    <xf numFmtId="182" fontId="25" fillId="0" borderId="1" xfId="0" applyFont="1" applyBorder="1" applyAlignment="1">
      <alignment horizontal="center" vertical="center" wrapText="1"/>
    </xf>
    <xf numFmtId="176" fontId="25" fillId="0" borderId="1" xfId="2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182" fontId="11" fillId="0" borderId="0" xfId="13" applyBorder="1">
      <alignment vertical="center"/>
    </xf>
    <xf numFmtId="182" fontId="12" fillId="5" borderId="1" xfId="13" applyFont="1" applyFill="1" applyBorder="1" applyProtection="1">
      <alignment vertical="center"/>
    </xf>
    <xf numFmtId="14" fontId="12" fillId="6" borderId="1" xfId="13" applyNumberFormat="1" applyFont="1" applyFill="1" applyBorder="1" applyAlignment="1" applyProtection="1">
      <alignment horizontal="center" vertical="center"/>
    </xf>
    <xf numFmtId="14" fontId="12" fillId="6" borderId="1" xfId="13" applyNumberFormat="1" applyFont="1" applyFill="1" applyBorder="1" applyProtection="1">
      <alignment vertical="center"/>
    </xf>
    <xf numFmtId="178" fontId="12" fillId="6" borderId="1" xfId="1" applyNumberFormat="1" applyFont="1" applyFill="1" applyBorder="1" applyProtection="1">
      <alignment vertical="center"/>
    </xf>
    <xf numFmtId="49" fontId="12" fillId="6" borderId="1" xfId="13" applyNumberFormat="1" applyFont="1" applyFill="1" applyBorder="1">
      <alignment vertical="center"/>
    </xf>
    <xf numFmtId="49" fontId="12" fillId="6" borderId="1" xfId="13" applyNumberFormat="1" applyFont="1" applyFill="1" applyBorder="1" applyAlignment="1" applyProtection="1">
      <alignment horizontal="center" vertical="center"/>
    </xf>
    <xf numFmtId="182" fontId="11" fillId="0" borderId="0" xfId="13" applyAlignment="1">
      <alignment horizontal="center" vertical="center" wrapText="1"/>
    </xf>
    <xf numFmtId="182" fontId="11" fillId="0" borderId="0" xfId="13">
      <alignment vertical="center"/>
    </xf>
    <xf numFmtId="178" fontId="11" fillId="0" borderId="0" xfId="1" applyNumberFormat="1" applyFont="1">
      <alignment vertical="center"/>
    </xf>
    <xf numFmtId="14" fontId="11" fillId="0" borderId="0" xfId="13" applyNumberFormat="1">
      <alignment vertical="center"/>
    </xf>
    <xf numFmtId="49" fontId="11" fillId="0" borderId="0" xfId="13" applyNumberFormat="1">
      <alignment vertical="center"/>
    </xf>
    <xf numFmtId="182" fontId="12" fillId="60" borderId="1" xfId="13" applyFont="1" applyFill="1" applyBorder="1" applyProtection="1">
      <alignment vertical="center"/>
    </xf>
    <xf numFmtId="182" fontId="12" fillId="61" borderId="0" xfId="13" applyFont="1" applyFill="1" applyBorder="1">
      <alignment vertical="center"/>
    </xf>
    <xf numFmtId="182" fontId="12" fillId="60" borderId="1" xfId="13" applyFont="1" applyFill="1" applyBorder="1" applyAlignment="1">
      <alignment horizontal="center" vertical="center"/>
    </xf>
    <xf numFmtId="10" fontId="20" fillId="59" borderId="1" xfId="17" applyNumberFormat="1" applyFont="1" applyFill="1" applyBorder="1" applyAlignment="1">
      <alignment vertical="top"/>
    </xf>
    <xf numFmtId="182" fontId="20" fillId="59" borderId="1" xfId="16" applyNumberFormat="1" applyFont="1" applyFill="1" applyBorder="1" applyAlignment="1" applyProtection="1">
      <alignment horizontal="center" vertical="top"/>
    </xf>
    <xf numFmtId="178" fontId="20" fillId="0" borderId="0" xfId="1" applyNumberFormat="1" applyFont="1" applyFill="1" applyAlignment="1">
      <alignment vertical="top"/>
    </xf>
    <xf numFmtId="178" fontId="25" fillId="0" borderId="1" xfId="1" applyNumberFormat="1" applyFont="1" applyBorder="1" applyAlignment="1">
      <alignment horizontal="center" vertical="center"/>
    </xf>
    <xf numFmtId="14" fontId="15" fillId="0" borderId="1" xfId="1" applyNumberFormat="1" applyFont="1" applyFill="1" applyBorder="1" applyAlignment="1">
      <alignment horizontal="center" vertical="center"/>
    </xf>
    <xf numFmtId="182" fontId="109" fillId="0" borderId="1" xfId="0" applyFont="1" applyBorder="1" applyAlignment="1">
      <alignment horizontal="center" vertical="center" wrapText="1"/>
    </xf>
    <xf numFmtId="182" fontId="109" fillId="0" borderId="4" xfId="24" applyNumberFormat="1" applyFont="1" applyBorder="1" applyAlignment="1">
      <alignment horizontal="center" vertical="center" wrapText="1"/>
    </xf>
    <xf numFmtId="182" fontId="109" fillId="0" borderId="4" xfId="0" applyFont="1" applyBorder="1" applyAlignment="1">
      <alignment horizontal="center" vertical="center" wrapText="1"/>
    </xf>
    <xf numFmtId="182" fontId="25" fillId="0" borderId="1" xfId="0" applyFont="1" applyBorder="1"/>
    <xf numFmtId="9" fontId="7" fillId="0" borderId="1" xfId="0" applyNumberFormat="1" applyFont="1" applyBorder="1" applyAlignment="1">
      <alignment vertical="center"/>
    </xf>
    <xf numFmtId="9" fontId="7" fillId="0" borderId="1" xfId="0" applyNumberFormat="1" applyFont="1" applyBorder="1" applyAlignment="1">
      <alignment horizontal="center" vertical="center" wrapText="1"/>
    </xf>
    <xf numFmtId="182" fontId="109" fillId="0" borderId="1" xfId="0" applyFont="1" applyBorder="1" applyAlignment="1">
      <alignment horizontal="center"/>
    </xf>
    <xf numFmtId="178" fontId="25" fillId="0" borderId="1" xfId="0" applyNumberFormat="1" applyFont="1" applyBorder="1"/>
    <xf numFmtId="182" fontId="109" fillId="0" borderId="1" xfId="0" applyFont="1" applyBorder="1"/>
    <xf numFmtId="14" fontId="25" fillId="60" borderId="1" xfId="1" applyNumberFormat="1" applyFont="1" applyFill="1" applyBorder="1" applyAlignment="1">
      <alignment horizontal="center" vertical="center"/>
    </xf>
    <xf numFmtId="182" fontId="12" fillId="60" borderId="1" xfId="13" applyNumberFormat="1" applyFont="1" applyFill="1" applyBorder="1" applyProtection="1">
      <alignment vertical="center"/>
    </xf>
    <xf numFmtId="182" fontId="21" fillId="0" borderId="1" xfId="4" applyNumberFormat="1" applyFont="1" applyFill="1" applyBorder="1" applyAlignment="1">
      <alignment horizontal="center" vertical="center" wrapText="1"/>
    </xf>
    <xf numFmtId="178" fontId="25" fillId="60" borderId="1" xfId="1" applyNumberFormat="1" applyFont="1" applyFill="1" applyBorder="1">
      <alignment vertical="center"/>
    </xf>
    <xf numFmtId="178" fontId="25" fillId="60" borderId="1" xfId="1" applyNumberFormat="1" applyFont="1" applyFill="1" applyBorder="1" applyProtection="1">
      <alignment vertical="center"/>
    </xf>
    <xf numFmtId="182" fontId="25" fillId="61" borderId="1" xfId="0" applyFont="1" applyFill="1" applyBorder="1"/>
    <xf numFmtId="182" fontId="25" fillId="61" borderId="1" xfId="0" applyFont="1" applyFill="1" applyBorder="1" applyAlignment="1">
      <alignment horizontal="center"/>
    </xf>
    <xf numFmtId="178" fontId="25" fillId="61" borderId="1" xfId="1" applyNumberFormat="1" applyFont="1" applyFill="1" applyBorder="1" applyAlignment="1"/>
    <xf numFmtId="14" fontId="25" fillId="61" borderId="1" xfId="0" applyNumberFormat="1" applyFont="1" applyFill="1" applyBorder="1" applyAlignment="1">
      <alignment horizontal="center"/>
    </xf>
    <xf numFmtId="178" fontId="20" fillId="0" borderId="6" xfId="16" applyNumberFormat="1" applyFont="1" applyFill="1" applyBorder="1" applyAlignment="1">
      <alignment vertical="top"/>
    </xf>
    <xf numFmtId="182" fontId="21" fillId="0" borderId="0" xfId="4" applyNumberFormat="1" applyFont="1" applyFill="1" applyBorder="1" applyAlignment="1">
      <alignment horizontal="center" vertical="center" wrapText="1"/>
    </xf>
    <xf numFmtId="178" fontId="21" fillId="0" borderId="0" xfId="16" applyNumberFormat="1" applyFont="1" applyFill="1" applyBorder="1" applyAlignment="1">
      <alignment horizontal="left" vertical="top"/>
    </xf>
    <xf numFmtId="182" fontId="21" fillId="0" borderId="11" xfId="4" applyNumberFormat="1" applyFont="1" applyFill="1" applyBorder="1" applyAlignment="1">
      <alignment horizontal="center" vertical="center" wrapText="1"/>
    </xf>
    <xf numFmtId="178" fontId="20" fillId="0" borderId="6" xfId="16" applyNumberFormat="1" applyFont="1" applyFill="1" applyBorder="1" applyAlignment="1" applyProtection="1">
      <alignment vertical="top"/>
    </xf>
    <xf numFmtId="178" fontId="20" fillId="0" borderId="1" xfId="16" applyNumberFormat="1" applyFont="1" applyFill="1" applyBorder="1" applyAlignment="1">
      <alignment horizontal="center" vertical="top"/>
    </xf>
    <xf numFmtId="182" fontId="21" fillId="0" borderId="6" xfId="4" applyNumberFormat="1" applyFont="1" applyFill="1" applyBorder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 wrapText="1"/>
    </xf>
    <xf numFmtId="182" fontId="15" fillId="60" borderId="1" xfId="0" applyFont="1" applyFill="1" applyBorder="1" applyAlignment="1">
      <alignment horizontal="center" vertical="center"/>
    </xf>
    <xf numFmtId="182" fontId="15" fillId="60" borderId="1" xfId="0" applyNumberFormat="1" applyFont="1" applyFill="1" applyBorder="1" applyAlignment="1" applyProtection="1">
      <alignment horizontal="center" vertical="center"/>
    </xf>
    <xf numFmtId="182" fontId="15" fillId="2" borderId="1" xfId="0" applyNumberFormat="1" applyFont="1" applyFill="1" applyBorder="1" applyAlignment="1" applyProtection="1">
      <alignment horizontal="center" vertical="center"/>
    </xf>
    <xf numFmtId="182" fontId="25" fillId="60" borderId="1" xfId="0" applyFont="1" applyFill="1" applyBorder="1" applyAlignment="1">
      <alignment horizontal="center"/>
    </xf>
    <xf numFmtId="182" fontId="25" fillId="60" borderId="1" xfId="0" applyFont="1" applyFill="1" applyBorder="1" applyAlignment="1">
      <alignment horizontal="center" vertical="center" wrapText="1"/>
    </xf>
    <xf numFmtId="182" fontId="109" fillId="60" borderId="1" xfId="0" applyFont="1" applyFill="1" applyBorder="1" applyAlignment="1">
      <alignment horizontal="center"/>
    </xf>
    <xf numFmtId="182" fontId="21" fillId="0" borderId="6" xfId="4" applyNumberFormat="1" applyFont="1" applyFill="1" applyBorder="1" applyAlignment="1" applyProtection="1">
      <alignment horizontal="center" vertical="center" wrapText="1"/>
    </xf>
    <xf numFmtId="182" fontId="109" fillId="0" borderId="1" xfId="0" applyFont="1" applyBorder="1" applyAlignment="1">
      <alignment horizontal="center" vertical="center" wrapText="1"/>
    </xf>
    <xf numFmtId="182" fontId="21" fillId="0" borderId="6" xfId="4" applyNumberFormat="1" applyFont="1" applyFill="1" applyBorder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 wrapText="1"/>
    </xf>
    <xf numFmtId="14" fontId="12" fillId="0" borderId="1" xfId="13" applyNumberFormat="1" applyFont="1" applyFill="1" applyBorder="1" applyAlignment="1" applyProtection="1">
      <alignment horizontal="center" vertical="center"/>
    </xf>
    <xf numFmtId="14" fontId="21" fillId="60" borderId="1" xfId="4" applyNumberFormat="1" applyFont="1" applyFill="1" applyBorder="1" applyAlignment="1">
      <alignment horizontal="center" vertical="center" wrapText="1"/>
    </xf>
    <xf numFmtId="43" fontId="21" fillId="60" borderId="1" xfId="1" applyFont="1" applyFill="1" applyBorder="1" applyAlignment="1">
      <alignment horizontal="center" vertical="center"/>
    </xf>
    <xf numFmtId="182" fontId="20" fillId="60" borderId="1" xfId="16" applyNumberFormat="1" applyFont="1" applyFill="1" applyBorder="1" applyAlignment="1" applyProtection="1">
      <alignment horizontal="center" vertical="top"/>
    </xf>
    <xf numFmtId="182" fontId="12" fillId="2" borderId="1" xfId="13" applyFont="1" applyFill="1" applyBorder="1" applyAlignment="1">
      <alignment horizontal="center" vertical="center"/>
    </xf>
    <xf numFmtId="182" fontId="26" fillId="0" borderId="2" xfId="0" applyFont="1" applyFill="1" applyBorder="1" applyAlignment="1">
      <alignment horizontal="center" vertical="center" wrapText="1"/>
    </xf>
    <xf numFmtId="178" fontId="26" fillId="0" borderId="2" xfId="1" applyNumberFormat="1" applyFont="1" applyFill="1" applyBorder="1" applyAlignment="1">
      <alignment horizontal="center" vertical="center" wrapText="1"/>
    </xf>
    <xf numFmtId="182" fontId="26" fillId="2" borderId="2" xfId="0" applyFont="1" applyFill="1" applyBorder="1" applyAlignment="1">
      <alignment horizontal="center" vertical="center" wrapText="1"/>
    </xf>
    <xf numFmtId="182" fontId="25" fillId="0" borderId="2" xfId="0" applyFont="1" applyFill="1" applyBorder="1" applyAlignment="1">
      <alignment horizontal="center" vertical="center" wrapText="1"/>
    </xf>
    <xf numFmtId="182" fontId="25" fillId="2" borderId="2" xfId="0" applyFont="1" applyFill="1" applyBorder="1" applyAlignment="1">
      <alignment horizontal="center" vertical="center" wrapText="1"/>
    </xf>
    <xf numFmtId="14" fontId="25" fillId="0" borderId="2" xfId="0" applyNumberFormat="1" applyFont="1" applyFill="1" applyBorder="1" applyAlignment="1">
      <alignment horizontal="center" vertical="center" wrapText="1"/>
    </xf>
    <xf numFmtId="182" fontId="25" fillId="0" borderId="10" xfId="0" applyFont="1" applyFill="1" applyBorder="1" applyAlignment="1">
      <alignment horizontal="center" vertical="center" wrapText="1"/>
    </xf>
    <xf numFmtId="182" fontId="25" fillId="2" borderId="1" xfId="0" applyFont="1" applyFill="1" applyBorder="1" applyAlignment="1">
      <alignment horizontal="center" vertical="center" wrapText="1"/>
    </xf>
    <xf numFmtId="182" fontId="25" fillId="0" borderId="0" xfId="0" applyFont="1" applyAlignment="1">
      <alignment vertical="center" wrapText="1"/>
    </xf>
    <xf numFmtId="182" fontId="25" fillId="0" borderId="0" xfId="0" applyFont="1" applyAlignment="1">
      <alignment horizontal="center" vertical="center" wrapText="1"/>
    </xf>
    <xf numFmtId="182" fontId="25" fillId="0" borderId="1" xfId="0" applyFont="1" applyFill="1" applyBorder="1" applyAlignment="1">
      <alignment horizontal="center"/>
    </xf>
    <xf numFmtId="43" fontId="25" fillId="0" borderId="1" xfId="1" applyFont="1" applyFill="1" applyBorder="1" applyAlignment="1">
      <alignment horizontal="center"/>
    </xf>
    <xf numFmtId="178" fontId="25" fillId="0" borderId="1" xfId="1" applyNumberFormat="1" applyFont="1" applyFill="1" applyBorder="1" applyAlignment="1">
      <alignment horizontal="center"/>
    </xf>
    <xf numFmtId="182" fontId="113" fillId="0" borderId="1" xfId="0" applyFont="1" applyFill="1" applyBorder="1" applyAlignment="1">
      <alignment horizontal="center" vertical="center" wrapText="1"/>
    </xf>
    <xf numFmtId="182" fontId="26" fillId="0" borderId="1" xfId="0" applyFont="1" applyFill="1" applyBorder="1" applyAlignment="1">
      <alignment horizontal="center" vertical="center"/>
    </xf>
    <xf numFmtId="14" fontId="25" fillId="0" borderId="1" xfId="0" applyNumberFormat="1" applyFont="1" applyFill="1" applyBorder="1" applyAlignment="1">
      <alignment horizontal="center" vertical="center"/>
    </xf>
    <xf numFmtId="14" fontId="25" fillId="2" borderId="0" xfId="0" applyNumberFormat="1" applyFont="1" applyFill="1" applyAlignment="1">
      <alignment vertical="center"/>
    </xf>
    <xf numFmtId="182" fontId="26" fillId="0" borderId="0" xfId="0" applyFont="1" applyAlignment="1"/>
    <xf numFmtId="14" fontId="26" fillId="0" borderId="0" xfId="0" applyNumberFormat="1" applyFont="1" applyFill="1" applyAlignment="1">
      <alignment vertical="center"/>
    </xf>
    <xf numFmtId="182" fontId="25" fillId="0" borderId="0" xfId="0" applyFont="1" applyAlignment="1">
      <alignment vertical="center"/>
    </xf>
    <xf numFmtId="178" fontId="25" fillId="0" borderId="0" xfId="1" applyNumberFormat="1" applyFont="1" applyAlignment="1"/>
    <xf numFmtId="182" fontId="25" fillId="0" borderId="0" xfId="0" applyFont="1" applyFill="1"/>
    <xf numFmtId="177" fontId="26" fillId="0" borderId="1" xfId="1" applyNumberFormat="1" applyFont="1" applyFill="1" applyBorder="1" applyAlignment="1">
      <alignment horizontal="center" vertical="center" wrapText="1"/>
    </xf>
    <xf numFmtId="178" fontId="26" fillId="0" borderId="1" xfId="1" applyNumberFormat="1" applyFont="1" applyFill="1" applyBorder="1" applyAlignment="1">
      <alignment horizontal="center" vertical="center" wrapText="1"/>
    </xf>
    <xf numFmtId="178" fontId="26" fillId="60" borderId="1" xfId="1" applyNumberFormat="1" applyFont="1" applyFill="1" applyBorder="1" applyAlignment="1"/>
    <xf numFmtId="182" fontId="106" fillId="0" borderId="2" xfId="18548" applyFont="1" applyBorder="1" applyAlignment="1">
      <alignment horizontal="center"/>
    </xf>
    <xf numFmtId="182" fontId="0" fillId="0" borderId="1" xfId="0" applyBorder="1"/>
    <xf numFmtId="43" fontId="20" fillId="0" borderId="1" xfId="1" applyFont="1" applyFill="1" applyBorder="1" applyAlignment="1" applyProtection="1">
      <alignment horizontal="center" vertical="top"/>
    </xf>
    <xf numFmtId="182" fontId="109" fillId="3" borderId="1" xfId="0" applyFont="1" applyFill="1" applyBorder="1" applyAlignment="1">
      <alignment horizontal="center"/>
    </xf>
    <xf numFmtId="182" fontId="109" fillId="3" borderId="1" xfId="0" applyFont="1" applyFill="1" applyBorder="1" applyProtection="1"/>
    <xf numFmtId="182" fontId="21" fillId="60" borderId="6" xfId="4" applyNumberFormat="1" applyFont="1" applyFill="1" applyBorder="1" applyAlignment="1" applyProtection="1">
      <alignment horizontal="center" vertical="center" wrapText="1"/>
    </xf>
    <xf numFmtId="182" fontId="21" fillId="60" borderId="6" xfId="4" applyNumberFormat="1" applyFont="1" applyFill="1" applyBorder="1" applyAlignment="1">
      <alignment horizontal="center" vertical="center" wrapText="1"/>
    </xf>
    <xf numFmtId="182" fontId="109" fillId="2" borderId="1" xfId="0" applyFont="1" applyFill="1" applyBorder="1" applyAlignment="1">
      <alignment horizontal="center" vertical="center" wrapText="1"/>
    </xf>
    <xf numFmtId="43" fontId="25" fillId="60" borderId="1" xfId="1" applyNumberFormat="1" applyFont="1" applyFill="1" applyBorder="1" applyAlignment="1" applyProtection="1">
      <alignment vertical="center"/>
    </xf>
    <xf numFmtId="14" fontId="109" fillId="60" borderId="1" xfId="1" applyNumberFormat="1" applyFont="1" applyFill="1" applyBorder="1">
      <alignment vertical="center"/>
    </xf>
    <xf numFmtId="14" fontId="109" fillId="60" borderId="1" xfId="1" applyNumberFormat="1" applyFont="1" applyFill="1" applyBorder="1" applyAlignment="1">
      <alignment horizontal="center" vertical="center"/>
    </xf>
    <xf numFmtId="182" fontId="25" fillId="3" borderId="1" xfId="0" applyFont="1" applyFill="1" applyBorder="1" applyAlignment="1" applyProtection="1">
      <alignment horizontal="center"/>
    </xf>
    <xf numFmtId="43" fontId="21" fillId="60" borderId="1" xfId="1" applyFont="1" applyFill="1" applyBorder="1" applyAlignment="1" applyProtection="1">
      <alignment horizontal="center" vertical="center"/>
    </xf>
    <xf numFmtId="14" fontId="21" fillId="60" borderId="1" xfId="4" applyNumberFormat="1" applyFont="1" applyFill="1" applyBorder="1" applyAlignment="1" applyProtection="1">
      <alignment horizontal="center" vertical="center" wrapText="1"/>
    </xf>
    <xf numFmtId="182" fontId="109" fillId="60" borderId="1" xfId="0" applyFont="1" applyFill="1" applyBorder="1" applyAlignment="1" applyProtection="1">
      <alignment horizontal="center"/>
    </xf>
    <xf numFmtId="182" fontId="25" fillId="3" borderId="1" xfId="0" applyFont="1" applyFill="1" applyBorder="1" applyProtection="1"/>
    <xf numFmtId="182" fontId="15" fillId="60" borderId="1" xfId="0" applyFont="1" applyFill="1" applyBorder="1" applyAlignment="1" applyProtection="1">
      <alignment vertical="center"/>
    </xf>
    <xf numFmtId="177" fontId="26" fillId="0" borderId="1" xfId="1" applyNumberFormat="1" applyFont="1" applyFill="1" applyBorder="1" applyAlignment="1"/>
    <xf numFmtId="178" fontId="26" fillId="0" borderId="1" xfId="1" applyNumberFormat="1" applyFont="1" applyFill="1" applyBorder="1" applyAlignment="1"/>
    <xf numFmtId="177" fontId="25" fillId="0" borderId="0" xfId="1" applyNumberFormat="1" applyFont="1" applyFill="1" applyAlignment="1"/>
    <xf numFmtId="178" fontId="25" fillId="0" borderId="0" xfId="1" applyNumberFormat="1" applyFont="1" applyFill="1" applyAlignment="1"/>
    <xf numFmtId="182" fontId="109" fillId="3" borderId="1" xfId="0" applyFont="1" applyFill="1" applyBorder="1" applyAlignment="1" applyProtection="1">
      <alignment horizontal="center"/>
    </xf>
    <xf numFmtId="182" fontId="26" fillId="3" borderId="1" xfId="0" applyFont="1" applyFill="1" applyBorder="1"/>
    <xf numFmtId="14" fontId="25" fillId="3" borderId="1" xfId="0" applyNumberFormat="1" applyFont="1" applyFill="1" applyBorder="1" applyAlignment="1" applyProtection="1">
      <alignment horizontal="center"/>
    </xf>
    <xf numFmtId="182" fontId="10" fillId="0" borderId="2" xfId="0" applyFont="1" applyFill="1" applyBorder="1" applyAlignment="1">
      <alignment horizontal="center" vertical="center" wrapText="1"/>
    </xf>
    <xf numFmtId="182" fontId="118" fillId="0" borderId="1" xfId="0" applyFont="1" applyBorder="1" applyAlignment="1">
      <alignment horizontal="center" vertical="center" wrapText="1"/>
    </xf>
    <xf numFmtId="182" fontId="119" fillId="0" borderId="1" xfId="0" applyFont="1" applyBorder="1" applyAlignment="1">
      <alignment horizontal="center" vertical="center" wrapText="1"/>
    </xf>
    <xf numFmtId="182" fontId="107" fillId="0" borderId="1" xfId="0" applyFont="1" applyBorder="1" applyAlignment="1">
      <alignment horizontal="center" vertical="center"/>
    </xf>
    <xf numFmtId="182" fontId="107" fillId="2" borderId="1" xfId="0" applyFont="1" applyFill="1" applyBorder="1" applyAlignment="1" applyProtection="1">
      <alignment horizontal="center" vertical="center"/>
    </xf>
    <xf numFmtId="182" fontId="107" fillId="2" borderId="1" xfId="0" applyFont="1" applyFill="1" applyBorder="1" applyAlignment="1">
      <alignment horizontal="center" vertical="center"/>
    </xf>
    <xf numFmtId="181" fontId="107" fillId="2" borderId="1" xfId="0" applyNumberFormat="1" applyFont="1" applyFill="1" applyBorder="1" applyAlignment="1">
      <alignment horizontal="center" vertical="center"/>
    </xf>
    <xf numFmtId="182" fontId="107" fillId="3" borderId="1" xfId="0" applyFont="1" applyFill="1" applyBorder="1" applyAlignment="1">
      <alignment vertical="center"/>
    </xf>
    <xf numFmtId="14" fontId="107" fillId="3" borderId="1" xfId="0" applyNumberFormat="1" applyFont="1" applyFill="1" applyBorder="1" applyAlignment="1">
      <alignment vertical="center"/>
    </xf>
    <xf numFmtId="14" fontId="107" fillId="0" borderId="1" xfId="0" applyNumberFormat="1" applyFont="1" applyFill="1" applyBorder="1" applyAlignment="1">
      <alignment vertical="center"/>
    </xf>
    <xf numFmtId="178" fontId="107" fillId="3" borderId="1" xfId="1" applyNumberFormat="1" applyFont="1" applyFill="1" applyBorder="1">
      <alignment vertical="center"/>
    </xf>
    <xf numFmtId="178" fontId="107" fillId="0" borderId="1" xfId="1" applyNumberFormat="1" applyFont="1" applyFill="1" applyBorder="1">
      <alignment vertical="center"/>
    </xf>
    <xf numFmtId="178" fontId="107" fillId="0" borderId="1" xfId="1" applyNumberFormat="1" applyFont="1" applyBorder="1">
      <alignment vertical="center"/>
    </xf>
    <xf numFmtId="178" fontId="107" fillId="0" borderId="1" xfId="1" applyNumberFormat="1" applyFont="1" applyBorder="1" applyAlignment="1">
      <alignment horizontal="center" vertical="center"/>
    </xf>
    <xf numFmtId="181" fontId="107" fillId="2" borderId="1" xfId="0" applyNumberFormat="1" applyFont="1" applyFill="1" applyBorder="1" applyAlignment="1" applyProtection="1">
      <alignment horizontal="center" vertical="center"/>
    </xf>
    <xf numFmtId="14" fontId="107" fillId="3" borderId="1" xfId="0" applyNumberFormat="1" applyFont="1" applyFill="1" applyBorder="1" applyAlignment="1" applyProtection="1">
      <alignment vertical="center"/>
    </xf>
    <xf numFmtId="178" fontId="107" fillId="3" borderId="1" xfId="1" applyNumberFormat="1" applyFont="1" applyFill="1" applyBorder="1" applyProtection="1">
      <alignment vertical="center"/>
    </xf>
    <xf numFmtId="182" fontId="107" fillId="3" borderId="1" xfId="0" applyFont="1" applyFill="1" applyBorder="1" applyAlignment="1" applyProtection="1">
      <alignment vertical="center"/>
    </xf>
    <xf numFmtId="178" fontId="120" fillId="0" borderId="1" xfId="1" applyNumberFormat="1" applyFont="1" applyBorder="1" applyAlignment="1">
      <alignment horizontal="center" vertical="center"/>
    </xf>
    <xf numFmtId="0" fontId="25" fillId="3" borderId="1" xfId="3" applyNumberFormat="1" applyFont="1" applyFill="1" applyBorder="1" applyAlignment="1" applyProtection="1"/>
    <xf numFmtId="182" fontId="25" fillId="0" borderId="2" xfId="0" applyFont="1" applyBorder="1" applyAlignment="1">
      <alignment horizontal="center" vertical="center" wrapText="1"/>
    </xf>
    <xf numFmtId="182" fontId="25" fillId="0" borderId="4" xfId="0" applyFont="1" applyBorder="1" applyAlignment="1">
      <alignment horizontal="center" vertical="center" wrapText="1"/>
    </xf>
    <xf numFmtId="182" fontId="23" fillId="0" borderId="0" xfId="1" applyNumberFormat="1" applyFont="1" applyBorder="1" applyAlignment="1">
      <alignment horizontal="center" vertical="center"/>
    </xf>
    <xf numFmtId="182" fontId="25" fillId="0" borderId="1" xfId="0" applyFont="1" applyBorder="1" applyAlignment="1">
      <alignment horizontal="center" vertical="center" wrapText="1"/>
    </xf>
    <xf numFmtId="176" fontId="25" fillId="0" borderId="1" xfId="2" applyNumberFormat="1" applyFont="1" applyBorder="1" applyAlignment="1">
      <alignment horizontal="center" vertical="center" wrapText="1"/>
    </xf>
    <xf numFmtId="14" fontId="25" fillId="0" borderId="2" xfId="0" applyNumberFormat="1" applyFont="1" applyBorder="1" applyAlignment="1">
      <alignment horizontal="center" vertical="center" wrapText="1"/>
    </xf>
    <xf numFmtId="14" fontId="25" fillId="0" borderId="4" xfId="0" applyNumberFormat="1" applyFont="1" applyBorder="1" applyAlignment="1">
      <alignment horizontal="center" vertical="center" wrapText="1"/>
    </xf>
    <xf numFmtId="182" fontId="109" fillId="0" borderId="1" xfId="0" applyFont="1" applyBorder="1" applyAlignment="1">
      <alignment horizontal="center" vertical="center" wrapText="1"/>
    </xf>
    <xf numFmtId="182" fontId="25" fillId="0" borderId="1" xfId="0" applyFont="1" applyBorder="1" applyAlignment="1">
      <alignment horizontal="center" vertical="center"/>
    </xf>
    <xf numFmtId="182" fontId="25" fillId="0" borderId="2" xfId="24" applyNumberFormat="1" applyFont="1" applyBorder="1" applyAlignment="1">
      <alignment horizontal="center" vertical="center" wrapText="1"/>
    </xf>
    <xf numFmtId="182" fontId="25" fillId="0" borderId="4" xfId="24" applyNumberFormat="1" applyFont="1" applyBorder="1" applyAlignment="1">
      <alignment horizontal="center" vertical="center" wrapText="1"/>
    </xf>
    <xf numFmtId="182" fontId="25" fillId="62" borderId="2" xfId="24" applyNumberFormat="1" applyFont="1" applyFill="1" applyBorder="1" applyAlignment="1">
      <alignment horizontal="center" vertical="center" wrapText="1"/>
    </xf>
    <xf numFmtId="182" fontId="25" fillId="62" borderId="4" xfId="24" applyNumberFormat="1" applyFont="1" applyFill="1" applyBorder="1" applyAlignment="1">
      <alignment horizontal="center" vertical="center" wrapText="1"/>
    </xf>
    <xf numFmtId="182" fontId="109" fillId="0" borderId="2" xfId="24" applyNumberFormat="1" applyFont="1" applyBorder="1" applyAlignment="1">
      <alignment horizontal="center" vertical="center" wrapText="1"/>
    </xf>
    <xf numFmtId="182" fontId="17" fillId="0" borderId="0" xfId="4" applyNumberFormat="1" applyFont="1" applyFill="1" applyBorder="1" applyAlignment="1">
      <alignment horizontal="center" vertical="center"/>
    </xf>
    <xf numFmtId="182" fontId="21" fillId="0" borderId="1" xfId="4" applyNumberFormat="1" applyFont="1" applyFill="1" applyBorder="1" applyAlignment="1">
      <alignment horizontal="center" vertical="center" wrapText="1"/>
    </xf>
    <xf numFmtId="182" fontId="21" fillId="0" borderId="2" xfId="4" applyNumberFormat="1" applyFont="1" applyFill="1" applyBorder="1" applyAlignment="1">
      <alignment horizontal="center" vertical="center" wrapText="1"/>
    </xf>
    <xf numFmtId="182" fontId="21" fillId="0" borderId="4" xfId="4" applyNumberFormat="1" applyFont="1" applyFill="1" applyBorder="1" applyAlignment="1">
      <alignment horizontal="center" vertical="center" wrapText="1"/>
    </xf>
    <xf numFmtId="182" fontId="21" fillId="0" borderId="6" xfId="4" applyNumberFormat="1" applyFont="1" applyFill="1" applyBorder="1" applyAlignment="1">
      <alignment horizontal="center" vertical="center" wrapText="1"/>
    </xf>
    <xf numFmtId="182" fontId="21" fillId="0" borderId="5" xfId="4" applyNumberFormat="1" applyFont="1" applyFill="1" applyBorder="1" applyAlignment="1">
      <alignment horizontal="center" vertical="center" wrapText="1"/>
    </xf>
    <xf numFmtId="182" fontId="19" fillId="0" borderId="0" xfId="4" applyNumberFormat="1" applyFont="1" applyAlignment="1">
      <alignment horizontal="center" vertical="center" wrapText="1"/>
    </xf>
    <xf numFmtId="182" fontId="21" fillId="0" borderId="1" xfId="4" applyNumberFormat="1" applyFont="1" applyFill="1" applyBorder="1" applyAlignment="1">
      <alignment horizontal="center" vertical="center"/>
    </xf>
    <xf numFmtId="182" fontId="20" fillId="0" borderId="1" xfId="4" applyNumberFormat="1" applyFont="1" applyFill="1" applyBorder="1" applyAlignment="1">
      <alignment horizontal="left" vertical="top" wrapText="1"/>
    </xf>
    <xf numFmtId="182" fontId="20" fillId="0" borderId="1" xfId="4" applyNumberFormat="1" applyFont="1" applyFill="1" applyBorder="1" applyAlignment="1">
      <alignment horizontal="left" vertical="top"/>
    </xf>
    <xf numFmtId="182" fontId="20" fillId="0" borderId="1" xfId="4" applyNumberFormat="1" applyFont="1" applyFill="1" applyBorder="1" applyAlignment="1">
      <alignment horizontal="center" vertical="top"/>
    </xf>
    <xf numFmtId="182" fontId="20" fillId="0" borderId="29" xfId="4" applyNumberFormat="1" applyFont="1" applyFill="1" applyBorder="1" applyAlignment="1">
      <alignment horizontal="left" vertical="top"/>
    </xf>
    <xf numFmtId="182" fontId="21" fillId="59" borderId="2" xfId="4" applyNumberFormat="1" applyFont="1" applyFill="1" applyBorder="1" applyAlignment="1">
      <alignment horizontal="center" vertical="center" wrapText="1"/>
    </xf>
    <xf numFmtId="182" fontId="21" fillId="59" borderId="4" xfId="4" applyNumberFormat="1" applyFont="1" applyFill="1" applyBorder="1" applyAlignment="1">
      <alignment horizontal="center" vertical="center" wrapText="1"/>
    </xf>
    <xf numFmtId="49" fontId="21" fillId="0" borderId="1" xfId="4" applyNumberFormat="1" applyFont="1" applyFill="1" applyBorder="1" applyAlignment="1">
      <alignment horizontal="center" vertical="center" wrapText="1"/>
    </xf>
    <xf numFmtId="182" fontId="20" fillId="0" borderId="1" xfId="4" applyNumberFormat="1" applyFont="1" applyFill="1" applyBorder="1" applyAlignment="1">
      <alignment horizontal="center" vertical="top" wrapText="1"/>
    </xf>
    <xf numFmtId="49" fontId="21" fillId="0" borderId="2" xfId="4" applyNumberFormat="1" applyFont="1" applyFill="1" applyBorder="1" applyAlignment="1">
      <alignment horizontal="center" vertical="center" wrapText="1"/>
    </xf>
    <xf numFmtId="49" fontId="21" fillId="0" borderId="4" xfId="4" applyNumberFormat="1" applyFont="1" applyFill="1" applyBorder="1" applyAlignment="1">
      <alignment horizontal="center" vertical="center" wrapText="1"/>
    </xf>
    <xf numFmtId="182" fontId="21" fillId="0" borderId="7" xfId="4" applyNumberFormat="1" applyFont="1" applyFill="1" applyBorder="1" applyAlignment="1">
      <alignment horizontal="center" vertical="center" wrapText="1"/>
    </xf>
    <xf numFmtId="49" fontId="16" fillId="0" borderId="1" xfId="12" applyNumberFormat="1" applyFont="1" applyFill="1" applyBorder="1" applyAlignment="1">
      <alignment horizontal="center" vertical="center" wrapText="1"/>
    </xf>
    <xf numFmtId="182" fontId="12" fillId="0" borderId="8" xfId="11" applyFont="1" applyFill="1" applyBorder="1" applyAlignment="1">
      <alignment horizontal="center" vertical="center"/>
    </xf>
    <xf numFmtId="182" fontId="12" fillId="0" borderId="0" xfId="11" applyFont="1" applyFill="1" applyBorder="1" applyAlignment="1">
      <alignment horizontal="center" vertical="center"/>
    </xf>
    <xf numFmtId="49" fontId="16" fillId="0" borderId="6" xfId="12" applyNumberFormat="1" applyFont="1" applyFill="1" applyBorder="1" applyAlignment="1">
      <alignment horizontal="center" vertical="center" wrapText="1"/>
    </xf>
    <xf numFmtId="49" fontId="16" fillId="0" borderId="7" xfId="12" applyNumberFormat="1" applyFont="1" applyFill="1" applyBorder="1" applyAlignment="1">
      <alignment horizontal="center" vertical="center" wrapText="1"/>
    </xf>
    <xf numFmtId="49" fontId="16" fillId="0" borderId="5" xfId="12" applyNumberFormat="1" applyFont="1" applyFill="1" applyBorder="1" applyAlignment="1">
      <alignment horizontal="center" vertical="center" wrapText="1"/>
    </xf>
    <xf numFmtId="49" fontId="16" fillId="60" borderId="2" xfId="12" applyNumberFormat="1" applyFont="1" applyFill="1" applyBorder="1" applyAlignment="1">
      <alignment horizontal="center" vertical="center" wrapText="1"/>
    </xf>
    <xf numFmtId="49" fontId="16" fillId="60" borderId="4" xfId="12" applyNumberFormat="1" applyFont="1" applyFill="1" applyBorder="1" applyAlignment="1">
      <alignment horizontal="center" vertical="center" wrapText="1"/>
    </xf>
    <xf numFmtId="178" fontId="16" fillId="0" borderId="2" xfId="1" applyNumberFormat="1" applyFont="1" applyFill="1" applyBorder="1" applyAlignment="1">
      <alignment horizontal="center" vertical="center" wrapText="1"/>
    </xf>
    <xf numFmtId="178" fontId="16" fillId="0" borderId="4" xfId="1" applyNumberFormat="1" applyFont="1" applyFill="1" applyBorder="1" applyAlignment="1">
      <alignment horizontal="center" vertical="center" wrapText="1"/>
    </xf>
    <xf numFmtId="49" fontId="16" fillId="0" borderId="2" xfId="12" applyNumberFormat="1" applyFont="1" applyFill="1" applyBorder="1" applyAlignment="1">
      <alignment horizontal="center" vertical="center" wrapText="1"/>
    </xf>
    <xf numFmtId="49" fontId="16" fillId="0" borderId="4" xfId="12" applyNumberFormat="1" applyFont="1" applyFill="1" applyBorder="1" applyAlignment="1">
      <alignment horizontal="center" vertical="center" wrapText="1"/>
    </xf>
    <xf numFmtId="182" fontId="15" fillId="0" borderId="2" xfId="0" applyNumberFormat="1" applyFont="1" applyBorder="1" applyAlignment="1">
      <alignment horizontal="center" vertical="center" wrapText="1"/>
    </xf>
    <xf numFmtId="182" fontId="15" fillId="0" borderId="4" xfId="0" applyNumberFormat="1" applyFont="1" applyBorder="1" applyAlignment="1">
      <alignment horizontal="center" vertical="center" wrapText="1"/>
    </xf>
    <xf numFmtId="14" fontId="16" fillId="0" borderId="1" xfId="12" applyNumberFormat="1" applyFont="1" applyFill="1" applyBorder="1" applyAlignment="1">
      <alignment horizontal="center" vertical="center" wrapText="1"/>
    </xf>
    <xf numFmtId="178" fontId="16" fillId="0" borderId="1" xfId="1" applyNumberFormat="1" applyFont="1" applyFill="1" applyBorder="1" applyAlignment="1">
      <alignment horizontal="center" vertical="center" wrapText="1"/>
    </xf>
    <xf numFmtId="49" fontId="16" fillId="0" borderId="8" xfId="12" applyNumberFormat="1" applyFont="1" applyFill="1" applyBorder="1" applyAlignment="1">
      <alignment horizontal="center" vertical="center" wrapText="1"/>
    </xf>
    <xf numFmtId="49" fontId="16" fillId="0" borderId="0" xfId="12" applyNumberFormat="1" applyFont="1" applyFill="1" applyBorder="1" applyAlignment="1">
      <alignment horizontal="center" vertical="center" wrapText="1"/>
    </xf>
  </cellXfs>
  <cellStyles count="34278">
    <cellStyle name=" 1" xfId="27"/>
    <cellStyle name=" 1 10" xfId="28"/>
    <cellStyle name=" 1 11" xfId="29"/>
    <cellStyle name=" 1 12" xfId="30"/>
    <cellStyle name=" 1 13" xfId="31"/>
    <cellStyle name=" 1 14" xfId="32"/>
    <cellStyle name=" 1 15" xfId="33"/>
    <cellStyle name=" 1 16" xfId="34"/>
    <cellStyle name=" 1 17" xfId="35"/>
    <cellStyle name=" 1 18" xfId="36"/>
    <cellStyle name=" 1 19" xfId="37"/>
    <cellStyle name=" 1 2" xfId="38"/>
    <cellStyle name=" 1 20" xfId="39"/>
    <cellStyle name=" 1 21" xfId="40"/>
    <cellStyle name=" 1 22" xfId="41"/>
    <cellStyle name=" 1 23" xfId="42"/>
    <cellStyle name=" 1 24" xfId="43"/>
    <cellStyle name=" 1 25" xfId="44"/>
    <cellStyle name=" 1 26" xfId="45"/>
    <cellStyle name=" 1 27" xfId="46"/>
    <cellStyle name=" 1 28" xfId="47"/>
    <cellStyle name=" 1 29" xfId="48"/>
    <cellStyle name=" 1 3" xfId="49"/>
    <cellStyle name=" 1 30" xfId="50"/>
    <cellStyle name=" 1 31" xfId="51"/>
    <cellStyle name=" 1 32" xfId="52"/>
    <cellStyle name=" 1 33" xfId="53"/>
    <cellStyle name=" 1 4" xfId="54"/>
    <cellStyle name=" 1 5" xfId="55"/>
    <cellStyle name=" 1 6" xfId="56"/>
    <cellStyle name=" 1 7" xfId="57"/>
    <cellStyle name=" 1 8" xfId="58"/>
    <cellStyle name=" 1 9" xfId="59"/>
    <cellStyle name="_20100326高清市院遂宁检察院1080P配置清单26日改" xfId="60"/>
    <cellStyle name="_20100326高清市院遂宁检察院1080P配置清单26日改 10" xfId="61"/>
    <cellStyle name="_20100326高清市院遂宁检察院1080P配置清单26日改 11" xfId="62"/>
    <cellStyle name="_20100326高清市院遂宁检察院1080P配置清单26日改 12" xfId="63"/>
    <cellStyle name="_20100326高清市院遂宁检察院1080P配置清单26日改 13" xfId="64"/>
    <cellStyle name="_20100326高清市院遂宁检察院1080P配置清单26日改 14" xfId="65"/>
    <cellStyle name="_20100326高清市院遂宁检察院1080P配置清单26日改 15" xfId="66"/>
    <cellStyle name="_20100326高清市院遂宁检察院1080P配置清单26日改 16" xfId="67"/>
    <cellStyle name="_20100326高清市院遂宁检察院1080P配置清单26日改 17" xfId="68"/>
    <cellStyle name="_20100326高清市院遂宁检察院1080P配置清单26日改 18" xfId="69"/>
    <cellStyle name="_20100326高清市院遂宁检察院1080P配置清单26日改 19" xfId="70"/>
    <cellStyle name="_20100326高清市院遂宁检察院1080P配置清单26日改 2" xfId="71"/>
    <cellStyle name="_20100326高清市院遂宁检察院1080P配置清单26日改 20" xfId="72"/>
    <cellStyle name="_20100326高清市院遂宁检察院1080P配置清单26日改 21" xfId="73"/>
    <cellStyle name="_20100326高清市院遂宁检察院1080P配置清单26日改 22" xfId="74"/>
    <cellStyle name="_20100326高清市院遂宁检察院1080P配置清单26日改 23" xfId="75"/>
    <cellStyle name="_20100326高清市院遂宁检察院1080P配置清单26日改 24" xfId="76"/>
    <cellStyle name="_20100326高清市院遂宁检察院1080P配置清单26日改 25" xfId="77"/>
    <cellStyle name="_20100326高清市院遂宁检察院1080P配置清单26日改 26" xfId="78"/>
    <cellStyle name="_20100326高清市院遂宁检察院1080P配置清单26日改 27" xfId="79"/>
    <cellStyle name="_20100326高清市院遂宁检察院1080P配置清单26日改 28" xfId="80"/>
    <cellStyle name="_20100326高清市院遂宁检察院1080P配置清单26日改 29" xfId="81"/>
    <cellStyle name="_20100326高清市院遂宁检察院1080P配置清单26日改 3" xfId="82"/>
    <cellStyle name="_20100326高清市院遂宁检察院1080P配置清单26日改 30" xfId="83"/>
    <cellStyle name="_20100326高清市院遂宁检察院1080P配置清单26日改 31" xfId="84"/>
    <cellStyle name="_20100326高清市院遂宁检察院1080P配置清单26日改 32" xfId="85"/>
    <cellStyle name="_20100326高清市院遂宁检察院1080P配置清单26日改 33" xfId="86"/>
    <cellStyle name="_20100326高清市院遂宁检察院1080P配置清单26日改 4" xfId="87"/>
    <cellStyle name="_20100326高清市院遂宁检察院1080P配置清单26日改 5" xfId="88"/>
    <cellStyle name="_20100326高清市院遂宁检察院1080P配置清单26日改 6" xfId="89"/>
    <cellStyle name="_20100326高清市院遂宁检察院1080P配置清单26日改 7" xfId="90"/>
    <cellStyle name="_20100326高清市院遂宁检察院1080P配置清单26日改 8" xfId="91"/>
    <cellStyle name="_20100326高清市院遂宁检察院1080P配置清单26日改 9" xfId="92"/>
    <cellStyle name="_Book1" xfId="93"/>
    <cellStyle name="_Book1 10" xfId="94"/>
    <cellStyle name="_Book1 11" xfId="95"/>
    <cellStyle name="_Book1 12" xfId="96"/>
    <cellStyle name="_Book1 13" xfId="97"/>
    <cellStyle name="_Book1 14" xfId="98"/>
    <cellStyle name="_Book1 15" xfId="99"/>
    <cellStyle name="_Book1 16" xfId="100"/>
    <cellStyle name="_Book1 17" xfId="101"/>
    <cellStyle name="_Book1 18" xfId="102"/>
    <cellStyle name="_Book1 19" xfId="103"/>
    <cellStyle name="_Book1 2" xfId="104"/>
    <cellStyle name="_Book1 20" xfId="105"/>
    <cellStyle name="_Book1 21" xfId="106"/>
    <cellStyle name="_Book1 22" xfId="107"/>
    <cellStyle name="_Book1 23" xfId="108"/>
    <cellStyle name="_Book1 24" xfId="109"/>
    <cellStyle name="_Book1 25" xfId="110"/>
    <cellStyle name="_Book1 26" xfId="111"/>
    <cellStyle name="_Book1 27" xfId="112"/>
    <cellStyle name="_Book1 28" xfId="113"/>
    <cellStyle name="_Book1 29" xfId="114"/>
    <cellStyle name="_Book1 3" xfId="115"/>
    <cellStyle name="_Book1 30" xfId="116"/>
    <cellStyle name="_Book1 31" xfId="117"/>
    <cellStyle name="_Book1 32" xfId="118"/>
    <cellStyle name="_Book1 33" xfId="119"/>
    <cellStyle name="_Book1 4" xfId="120"/>
    <cellStyle name="_Book1 5" xfId="121"/>
    <cellStyle name="_Book1 6" xfId="122"/>
    <cellStyle name="_Book1 7" xfId="123"/>
    <cellStyle name="_Book1 8" xfId="124"/>
    <cellStyle name="_Book1 9" xfId="125"/>
    <cellStyle name="_Book1_1" xfId="126"/>
    <cellStyle name="_Book1_1 10" xfId="127"/>
    <cellStyle name="_Book1_1 11" xfId="128"/>
    <cellStyle name="_Book1_1 12" xfId="129"/>
    <cellStyle name="_Book1_1 13" xfId="130"/>
    <cellStyle name="_Book1_1 14" xfId="131"/>
    <cellStyle name="_Book1_1 15" xfId="132"/>
    <cellStyle name="_Book1_1 16" xfId="133"/>
    <cellStyle name="_Book1_1 17" xfId="134"/>
    <cellStyle name="_Book1_1 18" xfId="135"/>
    <cellStyle name="_Book1_1 19" xfId="136"/>
    <cellStyle name="_Book1_1 2" xfId="137"/>
    <cellStyle name="_Book1_1 20" xfId="138"/>
    <cellStyle name="_Book1_1 21" xfId="139"/>
    <cellStyle name="_Book1_1 22" xfId="140"/>
    <cellStyle name="_Book1_1 23" xfId="141"/>
    <cellStyle name="_Book1_1 24" xfId="142"/>
    <cellStyle name="_Book1_1 25" xfId="143"/>
    <cellStyle name="_Book1_1 26" xfId="144"/>
    <cellStyle name="_Book1_1 27" xfId="145"/>
    <cellStyle name="_Book1_1 28" xfId="146"/>
    <cellStyle name="_Book1_1 29" xfId="147"/>
    <cellStyle name="_Book1_1 3" xfId="148"/>
    <cellStyle name="_Book1_1 30" xfId="149"/>
    <cellStyle name="_Book1_1 31" xfId="150"/>
    <cellStyle name="_Book1_1 32" xfId="151"/>
    <cellStyle name="_Book1_1 33" xfId="152"/>
    <cellStyle name="_Book1_1 4" xfId="153"/>
    <cellStyle name="_Book1_1 5" xfId="154"/>
    <cellStyle name="_Book1_1 6" xfId="155"/>
    <cellStyle name="_Book1_1 7" xfId="156"/>
    <cellStyle name="_Book1_1 8" xfId="157"/>
    <cellStyle name="_Book1_1 9" xfId="158"/>
    <cellStyle name="_Book1_1_Book1" xfId="159"/>
    <cellStyle name="_Book1_1_云南省建国前入党的老党员补贴有关情况统计表2010(1).01" xfId="160"/>
    <cellStyle name="_Book1_1_云南省建国前入党的老党员补贴有关情况统计表2010(1).01 10" xfId="161"/>
    <cellStyle name="_Book1_1_云南省建国前入党的老党员补贴有关情况统计表2010(1).01 11" xfId="162"/>
    <cellStyle name="_Book1_1_云南省建国前入党的老党员补贴有关情况统计表2010(1).01 12" xfId="163"/>
    <cellStyle name="_Book1_1_云南省建国前入党的老党员补贴有关情况统计表2010(1).01 13" xfId="164"/>
    <cellStyle name="_Book1_1_云南省建国前入党的老党员补贴有关情况统计表2010(1).01 14" xfId="165"/>
    <cellStyle name="_Book1_1_云南省建国前入党的老党员补贴有关情况统计表2010(1).01 15" xfId="166"/>
    <cellStyle name="_Book1_1_云南省建国前入党的老党员补贴有关情况统计表2010(1).01 16" xfId="167"/>
    <cellStyle name="_Book1_1_云南省建国前入党的老党员补贴有关情况统计表2010(1).01 17" xfId="168"/>
    <cellStyle name="_Book1_1_云南省建国前入党的老党员补贴有关情况统计表2010(1).01 18" xfId="169"/>
    <cellStyle name="_Book1_1_云南省建国前入党的老党员补贴有关情况统计表2010(1).01 19" xfId="170"/>
    <cellStyle name="_Book1_1_云南省建国前入党的老党员补贴有关情况统计表2010(1).01 2" xfId="171"/>
    <cellStyle name="_Book1_1_云南省建国前入党的老党员补贴有关情况统计表2010(1).01 20" xfId="172"/>
    <cellStyle name="_Book1_1_云南省建国前入党的老党员补贴有关情况统计表2010(1).01 21" xfId="173"/>
    <cellStyle name="_Book1_1_云南省建国前入党的老党员补贴有关情况统计表2010(1).01 22" xfId="174"/>
    <cellStyle name="_Book1_1_云南省建国前入党的老党员补贴有关情况统计表2010(1).01 23" xfId="175"/>
    <cellStyle name="_Book1_1_云南省建国前入党的老党员补贴有关情况统计表2010(1).01 24" xfId="176"/>
    <cellStyle name="_Book1_1_云南省建国前入党的老党员补贴有关情况统计表2010(1).01 25" xfId="177"/>
    <cellStyle name="_Book1_1_云南省建国前入党的老党员补贴有关情况统计表2010(1).01 26" xfId="178"/>
    <cellStyle name="_Book1_1_云南省建国前入党的老党员补贴有关情况统计表2010(1).01 27" xfId="179"/>
    <cellStyle name="_Book1_1_云南省建国前入党的老党员补贴有关情况统计表2010(1).01 28" xfId="180"/>
    <cellStyle name="_Book1_1_云南省建国前入党的老党员补贴有关情况统计表2010(1).01 29" xfId="181"/>
    <cellStyle name="_Book1_1_云南省建国前入党的老党员补贴有关情况统计表2010(1).01 3" xfId="182"/>
    <cellStyle name="_Book1_1_云南省建国前入党的老党员补贴有关情况统计表2010(1).01 30" xfId="183"/>
    <cellStyle name="_Book1_1_云南省建国前入党的老党员补贴有关情况统计表2010(1).01 31" xfId="184"/>
    <cellStyle name="_Book1_1_云南省建国前入党的老党员补贴有关情况统计表2010(1).01 32" xfId="185"/>
    <cellStyle name="_Book1_1_云南省建国前入党的老党员补贴有关情况统计表2010(1).01 33" xfId="186"/>
    <cellStyle name="_Book1_1_云南省建国前入党的老党员补贴有关情况统计表2010(1).01 4" xfId="187"/>
    <cellStyle name="_Book1_1_云南省建国前入党的老党员补贴有关情况统计表2010(1).01 5" xfId="188"/>
    <cellStyle name="_Book1_1_云南省建国前入党的老党员补贴有关情况统计表2010(1).01 6" xfId="189"/>
    <cellStyle name="_Book1_1_云南省建国前入党的老党员补贴有关情况统计表2010(1).01 7" xfId="190"/>
    <cellStyle name="_Book1_1_云南省建国前入党的老党员补贴有关情况统计表2010(1).01 8" xfId="191"/>
    <cellStyle name="_Book1_1_云南省建国前入党的老党员补贴有关情况统计表2010(1).01 9" xfId="192"/>
    <cellStyle name="_Book1_2" xfId="193"/>
    <cellStyle name="_Book1_2 10" xfId="194"/>
    <cellStyle name="_Book1_2 11" xfId="195"/>
    <cellStyle name="_Book1_2 12" xfId="196"/>
    <cellStyle name="_Book1_2 13" xfId="197"/>
    <cellStyle name="_Book1_2 14" xfId="198"/>
    <cellStyle name="_Book1_2 15" xfId="199"/>
    <cellStyle name="_Book1_2 16" xfId="200"/>
    <cellStyle name="_Book1_2 17" xfId="201"/>
    <cellStyle name="_Book1_2 18" xfId="202"/>
    <cellStyle name="_Book1_2 19" xfId="203"/>
    <cellStyle name="_Book1_2 2" xfId="204"/>
    <cellStyle name="_Book1_2 20" xfId="205"/>
    <cellStyle name="_Book1_2 21" xfId="206"/>
    <cellStyle name="_Book1_2 22" xfId="207"/>
    <cellStyle name="_Book1_2 23" xfId="208"/>
    <cellStyle name="_Book1_2 24" xfId="209"/>
    <cellStyle name="_Book1_2 25" xfId="210"/>
    <cellStyle name="_Book1_2 26" xfId="211"/>
    <cellStyle name="_Book1_2 27" xfId="212"/>
    <cellStyle name="_Book1_2 28" xfId="213"/>
    <cellStyle name="_Book1_2 29" xfId="214"/>
    <cellStyle name="_Book1_2 3" xfId="215"/>
    <cellStyle name="_Book1_2 30" xfId="216"/>
    <cellStyle name="_Book1_2 31" xfId="217"/>
    <cellStyle name="_Book1_2 32" xfId="218"/>
    <cellStyle name="_Book1_2 33" xfId="219"/>
    <cellStyle name="_Book1_2 4" xfId="220"/>
    <cellStyle name="_Book1_2 5" xfId="221"/>
    <cellStyle name="_Book1_2 6" xfId="222"/>
    <cellStyle name="_Book1_2 7" xfId="223"/>
    <cellStyle name="_Book1_2 8" xfId="224"/>
    <cellStyle name="_Book1_2 9" xfId="225"/>
    <cellStyle name="_Book1_2_Book1" xfId="226"/>
    <cellStyle name="_Book1_2_云南省建国前入党的老党员补贴有关情况统计表2010(1).01" xfId="227"/>
    <cellStyle name="_Book1_2_云南省建国前入党的老党员补贴有关情况统计表2010(1).01 10" xfId="228"/>
    <cellStyle name="_Book1_2_云南省建国前入党的老党员补贴有关情况统计表2010(1).01 11" xfId="229"/>
    <cellStyle name="_Book1_2_云南省建国前入党的老党员补贴有关情况统计表2010(1).01 12" xfId="230"/>
    <cellStyle name="_Book1_2_云南省建国前入党的老党员补贴有关情况统计表2010(1).01 13" xfId="231"/>
    <cellStyle name="_Book1_2_云南省建国前入党的老党员补贴有关情况统计表2010(1).01 14" xfId="232"/>
    <cellStyle name="_Book1_2_云南省建国前入党的老党员补贴有关情况统计表2010(1).01 15" xfId="233"/>
    <cellStyle name="_Book1_2_云南省建国前入党的老党员补贴有关情况统计表2010(1).01 16" xfId="234"/>
    <cellStyle name="_Book1_2_云南省建国前入党的老党员补贴有关情况统计表2010(1).01 17" xfId="235"/>
    <cellStyle name="_Book1_2_云南省建国前入党的老党员补贴有关情况统计表2010(1).01 18" xfId="236"/>
    <cellStyle name="_Book1_2_云南省建国前入党的老党员补贴有关情况统计表2010(1).01 19" xfId="237"/>
    <cellStyle name="_Book1_2_云南省建国前入党的老党员补贴有关情况统计表2010(1).01 2" xfId="238"/>
    <cellStyle name="_Book1_2_云南省建国前入党的老党员补贴有关情况统计表2010(1).01 20" xfId="239"/>
    <cellStyle name="_Book1_2_云南省建国前入党的老党员补贴有关情况统计表2010(1).01 21" xfId="240"/>
    <cellStyle name="_Book1_2_云南省建国前入党的老党员补贴有关情况统计表2010(1).01 22" xfId="241"/>
    <cellStyle name="_Book1_2_云南省建国前入党的老党员补贴有关情况统计表2010(1).01 23" xfId="242"/>
    <cellStyle name="_Book1_2_云南省建国前入党的老党员补贴有关情况统计表2010(1).01 24" xfId="243"/>
    <cellStyle name="_Book1_2_云南省建国前入党的老党员补贴有关情况统计表2010(1).01 25" xfId="244"/>
    <cellStyle name="_Book1_2_云南省建国前入党的老党员补贴有关情况统计表2010(1).01 26" xfId="245"/>
    <cellStyle name="_Book1_2_云南省建国前入党的老党员补贴有关情况统计表2010(1).01 27" xfId="246"/>
    <cellStyle name="_Book1_2_云南省建国前入党的老党员补贴有关情况统计表2010(1).01 28" xfId="247"/>
    <cellStyle name="_Book1_2_云南省建国前入党的老党员补贴有关情况统计表2010(1).01 29" xfId="248"/>
    <cellStyle name="_Book1_2_云南省建国前入党的老党员补贴有关情况统计表2010(1).01 3" xfId="249"/>
    <cellStyle name="_Book1_2_云南省建国前入党的老党员补贴有关情况统计表2010(1).01 30" xfId="250"/>
    <cellStyle name="_Book1_2_云南省建国前入党的老党员补贴有关情况统计表2010(1).01 31" xfId="251"/>
    <cellStyle name="_Book1_2_云南省建国前入党的老党员补贴有关情况统计表2010(1).01 32" xfId="252"/>
    <cellStyle name="_Book1_2_云南省建国前入党的老党员补贴有关情况统计表2010(1).01 33" xfId="253"/>
    <cellStyle name="_Book1_2_云南省建国前入党的老党员补贴有关情况统计表2010(1).01 4" xfId="254"/>
    <cellStyle name="_Book1_2_云南省建国前入党的老党员补贴有关情况统计表2010(1).01 5" xfId="255"/>
    <cellStyle name="_Book1_2_云南省建国前入党的老党员补贴有关情况统计表2010(1).01 6" xfId="256"/>
    <cellStyle name="_Book1_2_云南省建国前入党的老党员补贴有关情况统计表2010(1).01 7" xfId="257"/>
    <cellStyle name="_Book1_2_云南省建国前入党的老党员补贴有关情况统计表2010(1).01 8" xfId="258"/>
    <cellStyle name="_Book1_2_云南省建国前入党的老党员补贴有关情况统计表2010(1).01 9" xfId="259"/>
    <cellStyle name="_Book1_3" xfId="260"/>
    <cellStyle name="_Book1_3 10" xfId="261"/>
    <cellStyle name="_Book1_3 10 2" xfId="262"/>
    <cellStyle name="_Book1_3 10 3" xfId="263"/>
    <cellStyle name="_Book1_3 10 4" xfId="264"/>
    <cellStyle name="_Book1_3 10 5" xfId="265"/>
    <cellStyle name="_Book1_3 10 6" xfId="266"/>
    <cellStyle name="_Book1_3 10 7" xfId="267"/>
    <cellStyle name="_Book1_3 10 8" xfId="268"/>
    <cellStyle name="_Book1_3 10 9" xfId="269"/>
    <cellStyle name="_Book1_3 11" xfId="270"/>
    <cellStyle name="_Book1_3 11 2" xfId="271"/>
    <cellStyle name="_Book1_3 11 3" xfId="272"/>
    <cellStyle name="_Book1_3 11 4" xfId="273"/>
    <cellStyle name="_Book1_3 11 5" xfId="274"/>
    <cellStyle name="_Book1_3 11 6" xfId="275"/>
    <cellStyle name="_Book1_3 11 7" xfId="276"/>
    <cellStyle name="_Book1_3 11 8" xfId="277"/>
    <cellStyle name="_Book1_3 11 9" xfId="278"/>
    <cellStyle name="_Book1_3 12" xfId="279"/>
    <cellStyle name="_Book1_3 12 2" xfId="280"/>
    <cellStyle name="_Book1_3 12 3" xfId="281"/>
    <cellStyle name="_Book1_3 12 4" xfId="282"/>
    <cellStyle name="_Book1_3 12 5" xfId="283"/>
    <cellStyle name="_Book1_3 12 6" xfId="284"/>
    <cellStyle name="_Book1_3 12 7" xfId="285"/>
    <cellStyle name="_Book1_3 12 8" xfId="286"/>
    <cellStyle name="_Book1_3 12 9" xfId="287"/>
    <cellStyle name="_Book1_3 13" xfId="288"/>
    <cellStyle name="_Book1_3 13 2" xfId="289"/>
    <cellStyle name="_Book1_3 13 3" xfId="290"/>
    <cellStyle name="_Book1_3 13 4" xfId="291"/>
    <cellStyle name="_Book1_3 13 5" xfId="292"/>
    <cellStyle name="_Book1_3 13 6" xfId="293"/>
    <cellStyle name="_Book1_3 13 7" xfId="294"/>
    <cellStyle name="_Book1_3 13 8" xfId="295"/>
    <cellStyle name="_Book1_3 13 9" xfId="296"/>
    <cellStyle name="_Book1_3 14" xfId="297"/>
    <cellStyle name="_Book1_3 14 2" xfId="298"/>
    <cellStyle name="_Book1_3 14 3" xfId="299"/>
    <cellStyle name="_Book1_3 14 4" xfId="300"/>
    <cellStyle name="_Book1_3 14 5" xfId="301"/>
    <cellStyle name="_Book1_3 14 6" xfId="302"/>
    <cellStyle name="_Book1_3 14 7" xfId="303"/>
    <cellStyle name="_Book1_3 14 8" xfId="304"/>
    <cellStyle name="_Book1_3 14 9" xfId="305"/>
    <cellStyle name="_Book1_3 15" xfId="306"/>
    <cellStyle name="_Book1_3 15 2" xfId="307"/>
    <cellStyle name="_Book1_3 15 3" xfId="308"/>
    <cellStyle name="_Book1_3 15 4" xfId="309"/>
    <cellStyle name="_Book1_3 15 5" xfId="310"/>
    <cellStyle name="_Book1_3 15 6" xfId="311"/>
    <cellStyle name="_Book1_3 15 7" xfId="312"/>
    <cellStyle name="_Book1_3 15 8" xfId="313"/>
    <cellStyle name="_Book1_3 15 9" xfId="314"/>
    <cellStyle name="_Book1_3 16" xfId="315"/>
    <cellStyle name="_Book1_3 17" xfId="316"/>
    <cellStyle name="_Book1_3 18" xfId="317"/>
    <cellStyle name="_Book1_3 19" xfId="318"/>
    <cellStyle name="_Book1_3 2" xfId="319"/>
    <cellStyle name="_Book1_3 2 10" xfId="320"/>
    <cellStyle name="_Book1_3 2 11" xfId="321"/>
    <cellStyle name="_Book1_3 2 12" xfId="322"/>
    <cellStyle name="_Book1_3 2 13" xfId="323"/>
    <cellStyle name="_Book1_3 2 14" xfId="324"/>
    <cellStyle name="_Book1_3 2 15" xfId="325"/>
    <cellStyle name="_Book1_3 2 16" xfId="326"/>
    <cellStyle name="_Book1_3 2 17" xfId="327"/>
    <cellStyle name="_Book1_3 2 18" xfId="328"/>
    <cellStyle name="_Book1_3 2 19" xfId="329"/>
    <cellStyle name="_Book1_3 2 2" xfId="330"/>
    <cellStyle name="_Book1_3 2 20" xfId="331"/>
    <cellStyle name="_Book1_3 2 21" xfId="332"/>
    <cellStyle name="_Book1_3 2 22" xfId="333"/>
    <cellStyle name="_Book1_3 2 23" xfId="334"/>
    <cellStyle name="_Book1_3 2 24" xfId="335"/>
    <cellStyle name="_Book1_3 2 25" xfId="336"/>
    <cellStyle name="_Book1_3 2 26" xfId="337"/>
    <cellStyle name="_Book1_3 2 27" xfId="338"/>
    <cellStyle name="_Book1_3 2 28" xfId="339"/>
    <cellStyle name="_Book1_3 2 29" xfId="340"/>
    <cellStyle name="_Book1_3 2 3" xfId="341"/>
    <cellStyle name="_Book1_3 2 30" xfId="342"/>
    <cellStyle name="_Book1_3 2 31" xfId="343"/>
    <cellStyle name="_Book1_3 2 32" xfId="344"/>
    <cellStyle name="_Book1_3 2 33" xfId="345"/>
    <cellStyle name="_Book1_3 2 34" xfId="346"/>
    <cellStyle name="_Book1_3 2 35" xfId="347"/>
    <cellStyle name="_Book1_3 2 36" xfId="348"/>
    <cellStyle name="_Book1_3 2 37" xfId="349"/>
    <cellStyle name="_Book1_3 2 4" xfId="350"/>
    <cellStyle name="_Book1_3 2 5" xfId="351"/>
    <cellStyle name="_Book1_3 2 6" xfId="352"/>
    <cellStyle name="_Book1_3 2 7" xfId="353"/>
    <cellStyle name="_Book1_3 2 8" xfId="354"/>
    <cellStyle name="_Book1_3 2 9" xfId="355"/>
    <cellStyle name="_Book1_3 20" xfId="356"/>
    <cellStyle name="_Book1_3 21" xfId="357"/>
    <cellStyle name="_Book1_3 22" xfId="358"/>
    <cellStyle name="_Book1_3 23" xfId="359"/>
    <cellStyle name="_Book1_3 24" xfId="360"/>
    <cellStyle name="_Book1_3 25" xfId="361"/>
    <cellStyle name="_Book1_3 26" xfId="362"/>
    <cellStyle name="_Book1_3 27" xfId="363"/>
    <cellStyle name="_Book1_3 28" xfId="364"/>
    <cellStyle name="_Book1_3 29" xfId="365"/>
    <cellStyle name="_Book1_3 3" xfId="366"/>
    <cellStyle name="_Book1_3 3 2" xfId="367"/>
    <cellStyle name="_Book1_3 3 3" xfId="368"/>
    <cellStyle name="_Book1_3 3 4" xfId="369"/>
    <cellStyle name="_Book1_3 3 5" xfId="370"/>
    <cellStyle name="_Book1_3 3 6" xfId="371"/>
    <cellStyle name="_Book1_3 3 7" xfId="372"/>
    <cellStyle name="_Book1_3 3 8" xfId="373"/>
    <cellStyle name="_Book1_3 3 9" xfId="374"/>
    <cellStyle name="_Book1_3 30" xfId="375"/>
    <cellStyle name="_Book1_3 31" xfId="376"/>
    <cellStyle name="_Book1_3 32" xfId="377"/>
    <cellStyle name="_Book1_3 33" xfId="378"/>
    <cellStyle name="_Book1_3 34" xfId="379"/>
    <cellStyle name="_Book1_3 35" xfId="380"/>
    <cellStyle name="_Book1_3 36" xfId="381"/>
    <cellStyle name="_Book1_3 37" xfId="382"/>
    <cellStyle name="_Book1_3 38" xfId="383"/>
    <cellStyle name="_Book1_3 39" xfId="384"/>
    <cellStyle name="_Book1_3 4" xfId="385"/>
    <cellStyle name="_Book1_3 4 2" xfId="386"/>
    <cellStyle name="_Book1_3 4 3" xfId="387"/>
    <cellStyle name="_Book1_3 4 4" xfId="388"/>
    <cellStyle name="_Book1_3 4 5" xfId="389"/>
    <cellStyle name="_Book1_3 4 6" xfId="390"/>
    <cellStyle name="_Book1_3 4 7" xfId="391"/>
    <cellStyle name="_Book1_3 4 8" xfId="392"/>
    <cellStyle name="_Book1_3 4 9" xfId="393"/>
    <cellStyle name="_Book1_3 40" xfId="394"/>
    <cellStyle name="_Book1_3 41" xfId="395"/>
    <cellStyle name="_Book1_3 42" xfId="396"/>
    <cellStyle name="_Book1_3 43" xfId="397"/>
    <cellStyle name="_Book1_3 44" xfId="398"/>
    <cellStyle name="_Book1_3 45" xfId="399"/>
    <cellStyle name="_Book1_3 46" xfId="400"/>
    <cellStyle name="_Book1_3 47" xfId="401"/>
    <cellStyle name="_Book1_3 48" xfId="402"/>
    <cellStyle name="_Book1_3 49" xfId="403"/>
    <cellStyle name="_Book1_3 5" xfId="404"/>
    <cellStyle name="_Book1_3 5 2" xfId="405"/>
    <cellStyle name="_Book1_3 5 3" xfId="406"/>
    <cellStyle name="_Book1_3 5 4" xfId="407"/>
    <cellStyle name="_Book1_3 5 5" xfId="408"/>
    <cellStyle name="_Book1_3 5 6" xfId="409"/>
    <cellStyle name="_Book1_3 5 7" xfId="410"/>
    <cellStyle name="_Book1_3 5 8" xfId="411"/>
    <cellStyle name="_Book1_3 5 9" xfId="412"/>
    <cellStyle name="_Book1_3 50" xfId="413"/>
    <cellStyle name="_Book1_3 51" xfId="414"/>
    <cellStyle name="_Book1_3 6" xfId="415"/>
    <cellStyle name="_Book1_3 6 2" xfId="416"/>
    <cellStyle name="_Book1_3 6 3" xfId="417"/>
    <cellStyle name="_Book1_3 6 4" xfId="418"/>
    <cellStyle name="_Book1_3 6 5" xfId="419"/>
    <cellStyle name="_Book1_3 6 6" xfId="420"/>
    <cellStyle name="_Book1_3 6 7" xfId="421"/>
    <cellStyle name="_Book1_3 6 8" xfId="422"/>
    <cellStyle name="_Book1_3 6 9" xfId="423"/>
    <cellStyle name="_Book1_3 7" xfId="424"/>
    <cellStyle name="_Book1_3 7 2" xfId="425"/>
    <cellStyle name="_Book1_3 7 3" xfId="426"/>
    <cellStyle name="_Book1_3 7 4" xfId="427"/>
    <cellStyle name="_Book1_3 7 5" xfId="428"/>
    <cellStyle name="_Book1_3 7 6" xfId="429"/>
    <cellStyle name="_Book1_3 7 7" xfId="430"/>
    <cellStyle name="_Book1_3 7 8" xfId="431"/>
    <cellStyle name="_Book1_3 7 9" xfId="432"/>
    <cellStyle name="_Book1_3 8" xfId="433"/>
    <cellStyle name="_Book1_3 8 2" xfId="434"/>
    <cellStyle name="_Book1_3 8 3" xfId="435"/>
    <cellStyle name="_Book1_3 8 4" xfId="436"/>
    <cellStyle name="_Book1_3 8 5" xfId="437"/>
    <cellStyle name="_Book1_3 8 6" xfId="438"/>
    <cellStyle name="_Book1_3 8 7" xfId="439"/>
    <cellStyle name="_Book1_3 8 8" xfId="440"/>
    <cellStyle name="_Book1_3 8 9" xfId="441"/>
    <cellStyle name="_Book1_3 9" xfId="442"/>
    <cellStyle name="_Book1_3 9 2" xfId="443"/>
    <cellStyle name="_Book1_3 9 3" xfId="444"/>
    <cellStyle name="_Book1_3 9 4" xfId="445"/>
    <cellStyle name="_Book1_3 9 5" xfId="446"/>
    <cellStyle name="_Book1_3 9 6" xfId="447"/>
    <cellStyle name="_Book1_3 9 7" xfId="448"/>
    <cellStyle name="_Book1_3 9 8" xfId="449"/>
    <cellStyle name="_Book1_3 9 9" xfId="450"/>
    <cellStyle name="_Book1_Book1" xfId="451"/>
    <cellStyle name="_Book1_云南省建国前入党的老党员补贴有关情况统计表2010(1).01" xfId="452"/>
    <cellStyle name="_Book1_云南省建国前入党的老党员补贴有关情况统计表2010(1).01 10" xfId="453"/>
    <cellStyle name="_Book1_云南省建国前入党的老党员补贴有关情况统计表2010(1).01 11" xfId="454"/>
    <cellStyle name="_Book1_云南省建国前入党的老党员补贴有关情况统计表2010(1).01 12" xfId="455"/>
    <cellStyle name="_Book1_云南省建国前入党的老党员补贴有关情况统计表2010(1).01 13" xfId="456"/>
    <cellStyle name="_Book1_云南省建国前入党的老党员补贴有关情况统计表2010(1).01 14" xfId="457"/>
    <cellStyle name="_Book1_云南省建国前入党的老党员补贴有关情况统计表2010(1).01 15" xfId="458"/>
    <cellStyle name="_Book1_云南省建国前入党的老党员补贴有关情况统计表2010(1).01 16" xfId="459"/>
    <cellStyle name="_Book1_云南省建国前入党的老党员补贴有关情况统计表2010(1).01 17" xfId="460"/>
    <cellStyle name="_Book1_云南省建国前入党的老党员补贴有关情况统计表2010(1).01 18" xfId="461"/>
    <cellStyle name="_Book1_云南省建国前入党的老党员补贴有关情况统计表2010(1).01 19" xfId="462"/>
    <cellStyle name="_Book1_云南省建国前入党的老党员补贴有关情况统计表2010(1).01 2" xfId="463"/>
    <cellStyle name="_Book1_云南省建国前入党的老党员补贴有关情况统计表2010(1).01 20" xfId="464"/>
    <cellStyle name="_Book1_云南省建国前入党的老党员补贴有关情况统计表2010(1).01 21" xfId="465"/>
    <cellStyle name="_Book1_云南省建国前入党的老党员补贴有关情况统计表2010(1).01 22" xfId="466"/>
    <cellStyle name="_Book1_云南省建国前入党的老党员补贴有关情况统计表2010(1).01 23" xfId="467"/>
    <cellStyle name="_Book1_云南省建国前入党的老党员补贴有关情况统计表2010(1).01 24" xfId="468"/>
    <cellStyle name="_Book1_云南省建国前入党的老党员补贴有关情况统计表2010(1).01 25" xfId="469"/>
    <cellStyle name="_Book1_云南省建国前入党的老党员补贴有关情况统计表2010(1).01 26" xfId="470"/>
    <cellStyle name="_Book1_云南省建国前入党的老党员补贴有关情况统计表2010(1).01 27" xfId="471"/>
    <cellStyle name="_Book1_云南省建国前入党的老党员补贴有关情况统计表2010(1).01 28" xfId="472"/>
    <cellStyle name="_Book1_云南省建国前入党的老党员补贴有关情况统计表2010(1).01 29" xfId="473"/>
    <cellStyle name="_Book1_云南省建国前入党的老党员补贴有关情况统计表2010(1).01 3" xfId="474"/>
    <cellStyle name="_Book1_云南省建国前入党的老党员补贴有关情况统计表2010(1).01 30" xfId="475"/>
    <cellStyle name="_Book1_云南省建国前入党的老党员补贴有关情况统计表2010(1).01 31" xfId="476"/>
    <cellStyle name="_Book1_云南省建国前入党的老党员补贴有关情况统计表2010(1).01 32" xfId="477"/>
    <cellStyle name="_Book1_云南省建国前入党的老党员补贴有关情况统计表2010(1).01 33" xfId="478"/>
    <cellStyle name="_Book1_云南省建国前入党的老党员补贴有关情况统计表2010(1).01 4" xfId="479"/>
    <cellStyle name="_Book1_云南省建国前入党的老党员补贴有关情况统计表2010(1).01 5" xfId="480"/>
    <cellStyle name="_Book1_云南省建国前入党的老党员补贴有关情况统计表2010(1).01 6" xfId="481"/>
    <cellStyle name="_Book1_云南省建国前入党的老党员补贴有关情况统计表2010(1).01 7" xfId="482"/>
    <cellStyle name="_Book1_云南省建国前入党的老党员补贴有关情况统计表2010(1).01 8" xfId="483"/>
    <cellStyle name="_Book1_云南省建国前入党的老党员补贴有关情况统计表2010(1).01 9" xfId="484"/>
    <cellStyle name="_ET_STYLE_NoName_00_" xfId="485"/>
    <cellStyle name="_ET_STYLE_NoName_00_ 10" xfId="486"/>
    <cellStyle name="_ET_STYLE_NoName_00_ 11" xfId="487"/>
    <cellStyle name="_ET_STYLE_NoName_00_ 12" xfId="488"/>
    <cellStyle name="_ET_STYLE_NoName_00_ 13" xfId="489"/>
    <cellStyle name="_ET_STYLE_NoName_00_ 14" xfId="490"/>
    <cellStyle name="_ET_STYLE_NoName_00_ 15" xfId="491"/>
    <cellStyle name="_ET_STYLE_NoName_00_ 16" xfId="492"/>
    <cellStyle name="_ET_STYLE_NoName_00_ 17" xfId="493"/>
    <cellStyle name="_ET_STYLE_NoName_00_ 18" xfId="494"/>
    <cellStyle name="_ET_STYLE_NoName_00_ 19" xfId="495"/>
    <cellStyle name="_ET_STYLE_NoName_00_ 2" xfId="496"/>
    <cellStyle name="_ET_STYLE_NoName_00_ 2 2" xfId="497"/>
    <cellStyle name="_ET_STYLE_NoName_00_ 20" xfId="498"/>
    <cellStyle name="_ET_STYLE_NoName_00_ 21" xfId="499"/>
    <cellStyle name="_ET_STYLE_NoName_00_ 22" xfId="500"/>
    <cellStyle name="_ET_STYLE_NoName_00_ 23" xfId="501"/>
    <cellStyle name="_ET_STYLE_NoName_00_ 24" xfId="502"/>
    <cellStyle name="_ET_STYLE_NoName_00_ 25" xfId="503"/>
    <cellStyle name="_ET_STYLE_NoName_00_ 26" xfId="504"/>
    <cellStyle name="_ET_STYLE_NoName_00_ 27" xfId="505"/>
    <cellStyle name="_ET_STYLE_NoName_00_ 28" xfId="506"/>
    <cellStyle name="_ET_STYLE_NoName_00_ 29" xfId="507"/>
    <cellStyle name="_ET_STYLE_NoName_00_ 3" xfId="508"/>
    <cellStyle name="_ET_STYLE_NoName_00_ 30" xfId="509"/>
    <cellStyle name="_ET_STYLE_NoName_00_ 31" xfId="510"/>
    <cellStyle name="_ET_STYLE_NoName_00_ 32" xfId="511"/>
    <cellStyle name="_ET_STYLE_NoName_00_ 33" xfId="512"/>
    <cellStyle name="_ET_STYLE_NoName_00_ 4" xfId="513"/>
    <cellStyle name="_ET_STYLE_NoName_00_ 5" xfId="514"/>
    <cellStyle name="_ET_STYLE_NoName_00_ 6" xfId="515"/>
    <cellStyle name="_ET_STYLE_NoName_00_ 7" xfId="516"/>
    <cellStyle name="_ET_STYLE_NoName_00_ 8" xfId="517"/>
    <cellStyle name="_ET_STYLE_NoName_00_ 9" xfId="518"/>
    <cellStyle name="_ET_STYLE_NoName_00__Book1" xfId="519"/>
    <cellStyle name="_ET_STYLE_NoName_00__Book1 10" xfId="520"/>
    <cellStyle name="_ET_STYLE_NoName_00__Book1 11" xfId="521"/>
    <cellStyle name="_ET_STYLE_NoName_00__Book1 12" xfId="522"/>
    <cellStyle name="_ET_STYLE_NoName_00__Book1 13" xfId="523"/>
    <cellStyle name="_ET_STYLE_NoName_00__Book1 14" xfId="524"/>
    <cellStyle name="_ET_STYLE_NoName_00__Book1 15" xfId="525"/>
    <cellStyle name="_ET_STYLE_NoName_00__Book1 16" xfId="526"/>
    <cellStyle name="_ET_STYLE_NoName_00__Book1 17" xfId="527"/>
    <cellStyle name="_ET_STYLE_NoName_00__Book1 18" xfId="528"/>
    <cellStyle name="_ET_STYLE_NoName_00__Book1 19" xfId="529"/>
    <cellStyle name="_ET_STYLE_NoName_00__Book1 2" xfId="530"/>
    <cellStyle name="_ET_STYLE_NoName_00__Book1 20" xfId="531"/>
    <cellStyle name="_ET_STYLE_NoName_00__Book1 21" xfId="532"/>
    <cellStyle name="_ET_STYLE_NoName_00__Book1 22" xfId="533"/>
    <cellStyle name="_ET_STYLE_NoName_00__Book1 23" xfId="534"/>
    <cellStyle name="_ET_STYLE_NoName_00__Book1 24" xfId="535"/>
    <cellStyle name="_ET_STYLE_NoName_00__Book1 25" xfId="536"/>
    <cellStyle name="_ET_STYLE_NoName_00__Book1 26" xfId="537"/>
    <cellStyle name="_ET_STYLE_NoName_00__Book1 27" xfId="538"/>
    <cellStyle name="_ET_STYLE_NoName_00__Book1 28" xfId="539"/>
    <cellStyle name="_ET_STYLE_NoName_00__Book1 29" xfId="540"/>
    <cellStyle name="_ET_STYLE_NoName_00__Book1 3" xfId="541"/>
    <cellStyle name="_ET_STYLE_NoName_00__Book1 30" xfId="542"/>
    <cellStyle name="_ET_STYLE_NoName_00__Book1 31" xfId="543"/>
    <cellStyle name="_ET_STYLE_NoName_00__Book1 32" xfId="544"/>
    <cellStyle name="_ET_STYLE_NoName_00__Book1 33" xfId="545"/>
    <cellStyle name="_ET_STYLE_NoName_00__Book1 4" xfId="546"/>
    <cellStyle name="_ET_STYLE_NoName_00__Book1 5" xfId="547"/>
    <cellStyle name="_ET_STYLE_NoName_00__Book1 6" xfId="548"/>
    <cellStyle name="_ET_STYLE_NoName_00__Book1 7" xfId="549"/>
    <cellStyle name="_ET_STYLE_NoName_00__Book1 8" xfId="550"/>
    <cellStyle name="_ET_STYLE_NoName_00__Book1 9" xfId="551"/>
    <cellStyle name="_ET_STYLE_NoName_00__Book1_1" xfId="552"/>
    <cellStyle name="_ET_STYLE_NoName_00__Book1_1 10" xfId="553"/>
    <cellStyle name="_ET_STYLE_NoName_00__Book1_1 11" xfId="554"/>
    <cellStyle name="_ET_STYLE_NoName_00__Book1_1 12" xfId="555"/>
    <cellStyle name="_ET_STYLE_NoName_00__Book1_1 13" xfId="556"/>
    <cellStyle name="_ET_STYLE_NoName_00__Book1_1 14" xfId="557"/>
    <cellStyle name="_ET_STYLE_NoName_00__Book1_1 15" xfId="558"/>
    <cellStyle name="_ET_STYLE_NoName_00__Book1_1 16" xfId="559"/>
    <cellStyle name="_ET_STYLE_NoName_00__Book1_1 17" xfId="560"/>
    <cellStyle name="_ET_STYLE_NoName_00__Book1_1 18" xfId="561"/>
    <cellStyle name="_ET_STYLE_NoName_00__Book1_1 19" xfId="562"/>
    <cellStyle name="_ET_STYLE_NoName_00__Book1_1 2" xfId="563"/>
    <cellStyle name="_ET_STYLE_NoName_00__Book1_1 20" xfId="564"/>
    <cellStyle name="_ET_STYLE_NoName_00__Book1_1 21" xfId="565"/>
    <cellStyle name="_ET_STYLE_NoName_00__Book1_1 22" xfId="566"/>
    <cellStyle name="_ET_STYLE_NoName_00__Book1_1 23" xfId="567"/>
    <cellStyle name="_ET_STYLE_NoName_00__Book1_1 24" xfId="568"/>
    <cellStyle name="_ET_STYLE_NoName_00__Book1_1 25" xfId="569"/>
    <cellStyle name="_ET_STYLE_NoName_00__Book1_1 26" xfId="570"/>
    <cellStyle name="_ET_STYLE_NoName_00__Book1_1 27" xfId="571"/>
    <cellStyle name="_ET_STYLE_NoName_00__Book1_1 28" xfId="572"/>
    <cellStyle name="_ET_STYLE_NoName_00__Book1_1 29" xfId="573"/>
    <cellStyle name="_ET_STYLE_NoName_00__Book1_1 3" xfId="574"/>
    <cellStyle name="_ET_STYLE_NoName_00__Book1_1 30" xfId="575"/>
    <cellStyle name="_ET_STYLE_NoName_00__Book1_1 31" xfId="576"/>
    <cellStyle name="_ET_STYLE_NoName_00__Book1_1 32" xfId="577"/>
    <cellStyle name="_ET_STYLE_NoName_00__Book1_1 33" xfId="578"/>
    <cellStyle name="_ET_STYLE_NoName_00__Book1_1 4" xfId="579"/>
    <cellStyle name="_ET_STYLE_NoName_00__Book1_1 5" xfId="580"/>
    <cellStyle name="_ET_STYLE_NoName_00__Book1_1 6" xfId="581"/>
    <cellStyle name="_ET_STYLE_NoName_00__Book1_1 7" xfId="582"/>
    <cellStyle name="_ET_STYLE_NoName_00__Book1_1 8" xfId="583"/>
    <cellStyle name="_ET_STYLE_NoName_00__Book1_1 9" xfId="584"/>
    <cellStyle name="_ET_STYLE_NoName_00__Book1_2" xfId="585"/>
    <cellStyle name="_ET_STYLE_NoName_00__Sheet3" xfId="586"/>
    <cellStyle name="_ET_STYLE_NoName_00__Sheet3 10" xfId="587"/>
    <cellStyle name="_ET_STYLE_NoName_00__Sheet3 11" xfId="588"/>
    <cellStyle name="_ET_STYLE_NoName_00__Sheet3 12" xfId="589"/>
    <cellStyle name="_ET_STYLE_NoName_00__Sheet3 13" xfId="590"/>
    <cellStyle name="_ET_STYLE_NoName_00__Sheet3 14" xfId="591"/>
    <cellStyle name="_ET_STYLE_NoName_00__Sheet3 15" xfId="592"/>
    <cellStyle name="_ET_STYLE_NoName_00__Sheet3 16" xfId="593"/>
    <cellStyle name="_ET_STYLE_NoName_00__Sheet3 17" xfId="594"/>
    <cellStyle name="_ET_STYLE_NoName_00__Sheet3 18" xfId="595"/>
    <cellStyle name="_ET_STYLE_NoName_00__Sheet3 19" xfId="596"/>
    <cellStyle name="_ET_STYLE_NoName_00__Sheet3 2" xfId="597"/>
    <cellStyle name="_ET_STYLE_NoName_00__Sheet3 20" xfId="598"/>
    <cellStyle name="_ET_STYLE_NoName_00__Sheet3 21" xfId="599"/>
    <cellStyle name="_ET_STYLE_NoName_00__Sheet3 22" xfId="600"/>
    <cellStyle name="_ET_STYLE_NoName_00__Sheet3 23" xfId="601"/>
    <cellStyle name="_ET_STYLE_NoName_00__Sheet3 24" xfId="602"/>
    <cellStyle name="_ET_STYLE_NoName_00__Sheet3 25" xfId="603"/>
    <cellStyle name="_ET_STYLE_NoName_00__Sheet3 26" xfId="604"/>
    <cellStyle name="_ET_STYLE_NoName_00__Sheet3 27" xfId="605"/>
    <cellStyle name="_ET_STYLE_NoName_00__Sheet3 28" xfId="606"/>
    <cellStyle name="_ET_STYLE_NoName_00__Sheet3 29" xfId="607"/>
    <cellStyle name="_ET_STYLE_NoName_00__Sheet3 3" xfId="608"/>
    <cellStyle name="_ET_STYLE_NoName_00__Sheet3 30" xfId="609"/>
    <cellStyle name="_ET_STYLE_NoName_00__Sheet3 31" xfId="610"/>
    <cellStyle name="_ET_STYLE_NoName_00__Sheet3 32" xfId="611"/>
    <cellStyle name="_ET_STYLE_NoName_00__Sheet3 33" xfId="612"/>
    <cellStyle name="_ET_STYLE_NoName_00__Sheet3 4" xfId="613"/>
    <cellStyle name="_ET_STYLE_NoName_00__Sheet3 5" xfId="614"/>
    <cellStyle name="_ET_STYLE_NoName_00__Sheet3 6" xfId="615"/>
    <cellStyle name="_ET_STYLE_NoName_00__Sheet3 7" xfId="616"/>
    <cellStyle name="_ET_STYLE_NoName_00__Sheet3 8" xfId="617"/>
    <cellStyle name="_ET_STYLE_NoName_00__Sheet3 9" xfId="618"/>
    <cellStyle name="_Sheet1" xfId="619"/>
    <cellStyle name="_Sheet1 10" xfId="620"/>
    <cellStyle name="_Sheet1 11" xfId="621"/>
    <cellStyle name="_Sheet1 12" xfId="622"/>
    <cellStyle name="_Sheet1 13" xfId="623"/>
    <cellStyle name="_Sheet1 14" xfId="624"/>
    <cellStyle name="_Sheet1 15" xfId="625"/>
    <cellStyle name="_Sheet1 16" xfId="626"/>
    <cellStyle name="_Sheet1 17" xfId="627"/>
    <cellStyle name="_Sheet1 18" xfId="628"/>
    <cellStyle name="_Sheet1 19" xfId="629"/>
    <cellStyle name="_Sheet1 2" xfId="630"/>
    <cellStyle name="_Sheet1 20" xfId="631"/>
    <cellStyle name="_Sheet1 21" xfId="632"/>
    <cellStyle name="_Sheet1 22" xfId="633"/>
    <cellStyle name="_Sheet1 23" xfId="634"/>
    <cellStyle name="_Sheet1 24" xfId="635"/>
    <cellStyle name="_Sheet1 25" xfId="636"/>
    <cellStyle name="_Sheet1 26" xfId="637"/>
    <cellStyle name="_Sheet1 27" xfId="638"/>
    <cellStyle name="_Sheet1 28" xfId="639"/>
    <cellStyle name="_Sheet1 29" xfId="640"/>
    <cellStyle name="_Sheet1 3" xfId="641"/>
    <cellStyle name="_Sheet1 30" xfId="642"/>
    <cellStyle name="_Sheet1 31" xfId="643"/>
    <cellStyle name="_Sheet1 32" xfId="644"/>
    <cellStyle name="_Sheet1 33" xfId="645"/>
    <cellStyle name="_Sheet1 4" xfId="646"/>
    <cellStyle name="_Sheet1 5" xfId="647"/>
    <cellStyle name="_Sheet1 6" xfId="648"/>
    <cellStyle name="_Sheet1 7" xfId="649"/>
    <cellStyle name="_Sheet1 8" xfId="650"/>
    <cellStyle name="_Sheet1 9" xfId="651"/>
    <cellStyle name="_弱电系统设备配置报价清单" xfId="652"/>
    <cellStyle name="_弱电系统设备配置报价清单 10" xfId="653"/>
    <cellStyle name="_弱电系统设备配置报价清单 11" xfId="654"/>
    <cellStyle name="_弱电系统设备配置报价清单 12" xfId="655"/>
    <cellStyle name="_弱电系统设备配置报价清单 13" xfId="656"/>
    <cellStyle name="_弱电系统设备配置报价清单 14" xfId="657"/>
    <cellStyle name="_弱电系统设备配置报价清单 15" xfId="658"/>
    <cellStyle name="_弱电系统设备配置报价清单 16" xfId="659"/>
    <cellStyle name="_弱电系统设备配置报价清单 17" xfId="660"/>
    <cellStyle name="_弱电系统设备配置报价清单 18" xfId="661"/>
    <cellStyle name="_弱电系统设备配置报价清单 19" xfId="662"/>
    <cellStyle name="_弱电系统设备配置报价清单 2" xfId="663"/>
    <cellStyle name="_弱电系统设备配置报价清单 20" xfId="664"/>
    <cellStyle name="_弱电系统设备配置报价清单 21" xfId="665"/>
    <cellStyle name="_弱电系统设备配置报价清单 22" xfId="666"/>
    <cellStyle name="_弱电系统设备配置报价清单 23" xfId="667"/>
    <cellStyle name="_弱电系统设备配置报价清单 24" xfId="668"/>
    <cellStyle name="_弱电系统设备配置报价清单 25" xfId="669"/>
    <cellStyle name="_弱电系统设备配置报价清单 26" xfId="670"/>
    <cellStyle name="_弱电系统设备配置报价清单 27" xfId="671"/>
    <cellStyle name="_弱电系统设备配置报价清单 28" xfId="672"/>
    <cellStyle name="_弱电系统设备配置报价清单 29" xfId="673"/>
    <cellStyle name="_弱电系统设备配置报价清单 3" xfId="674"/>
    <cellStyle name="_弱电系统设备配置报价清单 30" xfId="675"/>
    <cellStyle name="_弱电系统设备配置报价清单 31" xfId="676"/>
    <cellStyle name="_弱电系统设备配置报价清单 32" xfId="677"/>
    <cellStyle name="_弱电系统设备配置报价清单 33" xfId="678"/>
    <cellStyle name="_弱电系统设备配置报价清单 4" xfId="679"/>
    <cellStyle name="_弱电系统设备配置报价清单 5" xfId="680"/>
    <cellStyle name="_弱电系统设备配置报价清单 6" xfId="681"/>
    <cellStyle name="_弱电系统设备配置报价清单 7" xfId="682"/>
    <cellStyle name="_弱电系统设备配置报价清单 8" xfId="683"/>
    <cellStyle name="_弱电系统设备配置报价清单 9" xfId="684"/>
    <cellStyle name="_云南省建国前入党的老党员补贴有关情况统计表2010(1).01" xfId="685"/>
    <cellStyle name="_云南省建国前入党的老党员补贴有关情况统计表2010(1).01 10" xfId="686"/>
    <cellStyle name="_云南省建国前入党的老党员补贴有关情况统计表2010(1).01 11" xfId="687"/>
    <cellStyle name="_云南省建国前入党的老党员补贴有关情况统计表2010(1).01 12" xfId="688"/>
    <cellStyle name="_云南省建国前入党的老党员补贴有关情况统计表2010(1).01 13" xfId="689"/>
    <cellStyle name="_云南省建国前入党的老党员补贴有关情况统计表2010(1).01 14" xfId="690"/>
    <cellStyle name="_云南省建国前入党的老党员补贴有关情况统计表2010(1).01 15" xfId="691"/>
    <cellStyle name="_云南省建国前入党的老党员补贴有关情况统计表2010(1).01 16" xfId="692"/>
    <cellStyle name="_云南省建国前入党的老党员补贴有关情况统计表2010(1).01 17" xfId="693"/>
    <cellStyle name="_云南省建国前入党的老党员补贴有关情况统计表2010(1).01 18" xfId="694"/>
    <cellStyle name="_云南省建国前入党的老党员补贴有关情况统计表2010(1).01 19" xfId="695"/>
    <cellStyle name="_云南省建国前入党的老党员补贴有关情况统计表2010(1).01 2" xfId="696"/>
    <cellStyle name="_云南省建国前入党的老党员补贴有关情况统计表2010(1).01 20" xfId="697"/>
    <cellStyle name="_云南省建国前入党的老党员补贴有关情况统计表2010(1).01 21" xfId="698"/>
    <cellStyle name="_云南省建国前入党的老党员补贴有关情况统计表2010(1).01 22" xfId="699"/>
    <cellStyle name="_云南省建国前入党的老党员补贴有关情况统计表2010(1).01 23" xfId="700"/>
    <cellStyle name="_云南省建国前入党的老党员补贴有关情况统计表2010(1).01 24" xfId="701"/>
    <cellStyle name="_云南省建国前入党的老党员补贴有关情况统计表2010(1).01 25" xfId="702"/>
    <cellStyle name="_云南省建国前入党的老党员补贴有关情况统计表2010(1).01 26" xfId="703"/>
    <cellStyle name="_云南省建国前入党的老党员补贴有关情况统计表2010(1).01 27" xfId="704"/>
    <cellStyle name="_云南省建国前入党的老党员补贴有关情况统计表2010(1).01 28" xfId="705"/>
    <cellStyle name="_云南省建国前入党的老党员补贴有关情况统计表2010(1).01 29" xfId="706"/>
    <cellStyle name="_云南省建国前入党的老党员补贴有关情况统计表2010(1).01 3" xfId="707"/>
    <cellStyle name="_云南省建国前入党的老党员补贴有关情况统计表2010(1).01 30" xfId="708"/>
    <cellStyle name="_云南省建国前入党的老党员补贴有关情况统计表2010(1).01 31" xfId="709"/>
    <cellStyle name="_云南省建国前入党的老党员补贴有关情况统计表2010(1).01 32" xfId="710"/>
    <cellStyle name="_云南省建国前入党的老党员补贴有关情况统计表2010(1).01 33" xfId="711"/>
    <cellStyle name="_云南省建国前入党的老党员补贴有关情况统计表2010(1).01 4" xfId="712"/>
    <cellStyle name="_云南省建国前入党的老党员补贴有关情况统计表2010(1).01 5" xfId="713"/>
    <cellStyle name="_云南省建国前入党的老党员补贴有关情况统计表2010(1).01 6" xfId="18"/>
    <cellStyle name="_云南省建国前入党的老党员补贴有关情况统计表2010(1).01 7" xfId="714"/>
    <cellStyle name="_云南省建国前入党的老党员补贴有关情况统计表2010(1).01 8" xfId="715"/>
    <cellStyle name="_云南省建国前入党的老党员补贴有关情况统计表2010(1).01 9" xfId="716"/>
    <cellStyle name="0,0_x000d_&#10;NA_x000d_&#10;" xfId="717"/>
    <cellStyle name="0,0_x000d_&#10;NA_x000d_&#10; 10" xfId="718"/>
    <cellStyle name="0,0_x000d_&#10;NA_x000d_&#10; 11" xfId="719"/>
    <cellStyle name="0,0_x000d_&#10;NA_x000d_&#10; 12" xfId="720"/>
    <cellStyle name="0,0_x000d_&#10;NA_x000d_&#10; 13" xfId="721"/>
    <cellStyle name="0,0_x000d_&#10;NA_x000d_&#10; 14" xfId="722"/>
    <cellStyle name="0,0_x000d_&#10;NA_x000d_&#10; 15" xfId="723"/>
    <cellStyle name="0,0_x000d_&#10;NA_x000d_&#10; 16" xfId="724"/>
    <cellStyle name="0,0_x000d_&#10;NA_x000d_&#10; 17" xfId="725"/>
    <cellStyle name="0,0_x000d_&#10;NA_x000d_&#10; 18" xfId="726"/>
    <cellStyle name="0,0_x000d_&#10;NA_x000d_&#10; 19" xfId="727"/>
    <cellStyle name="0,0_x000d_&#10;NA_x000d_&#10; 2" xfId="728"/>
    <cellStyle name="0,0_x000d_&#10;NA_x000d_&#10; 20" xfId="729"/>
    <cellStyle name="0,0_x000d_&#10;NA_x000d_&#10; 21" xfId="730"/>
    <cellStyle name="0,0_x000d_&#10;NA_x000d_&#10; 22" xfId="731"/>
    <cellStyle name="0,0_x000d_&#10;NA_x000d_&#10; 23" xfId="732"/>
    <cellStyle name="0,0_x000d_&#10;NA_x000d_&#10; 24" xfId="733"/>
    <cellStyle name="0,0_x000d_&#10;NA_x000d_&#10; 25" xfId="734"/>
    <cellStyle name="0,0_x000d_&#10;NA_x000d_&#10; 26" xfId="735"/>
    <cellStyle name="0,0_x000d_&#10;NA_x000d_&#10; 27" xfId="736"/>
    <cellStyle name="0,0_x000d_&#10;NA_x000d_&#10; 28" xfId="737"/>
    <cellStyle name="0,0_x000d_&#10;NA_x000d_&#10; 29" xfId="738"/>
    <cellStyle name="0,0_x000d_&#10;NA_x000d_&#10; 3" xfId="739"/>
    <cellStyle name="0,0_x000d_&#10;NA_x000d_&#10; 30" xfId="740"/>
    <cellStyle name="0,0_x000d_&#10;NA_x000d_&#10; 31" xfId="741"/>
    <cellStyle name="0,0_x000d_&#10;NA_x000d_&#10; 32" xfId="742"/>
    <cellStyle name="0,0_x000d_&#10;NA_x000d_&#10; 33" xfId="743"/>
    <cellStyle name="0,0_x000d_&#10;NA_x000d_&#10; 4" xfId="744"/>
    <cellStyle name="0,0_x000d_&#10;NA_x000d_&#10; 5" xfId="745"/>
    <cellStyle name="0,0_x000d_&#10;NA_x000d_&#10; 6" xfId="746"/>
    <cellStyle name="0,0_x000d_&#10;NA_x000d_&#10; 7" xfId="747"/>
    <cellStyle name="0,0_x000d_&#10;NA_x000d_&#10; 8" xfId="748"/>
    <cellStyle name="0,0_x000d_&#10;NA_x000d_&#10; 9" xfId="749"/>
    <cellStyle name="20% - 强调文字颜色 1 10" xfId="750"/>
    <cellStyle name="20% - 强调文字颜色 1 11" xfId="751"/>
    <cellStyle name="20% - 强调文字颜色 1 11 10" xfId="752"/>
    <cellStyle name="20% - 强调文字颜色 1 11 11" xfId="753"/>
    <cellStyle name="20% - 强调文字颜色 1 11 12" xfId="754"/>
    <cellStyle name="20% - 强调文字颜色 1 11 13" xfId="755"/>
    <cellStyle name="20% - 强调文字颜色 1 11 14" xfId="756"/>
    <cellStyle name="20% - 强调文字颜色 1 11 15" xfId="757"/>
    <cellStyle name="20% - 强调文字颜色 1 11 16" xfId="758"/>
    <cellStyle name="20% - 强调文字颜色 1 11 17" xfId="759"/>
    <cellStyle name="20% - 强调文字颜色 1 11 18" xfId="760"/>
    <cellStyle name="20% - 强调文字颜色 1 11 19" xfId="761"/>
    <cellStyle name="20% - 强调文字颜色 1 11 2" xfId="762"/>
    <cellStyle name="20% - 强调文字颜色 1 11 20" xfId="763"/>
    <cellStyle name="20% - 强调文字颜色 1 11 3" xfId="764"/>
    <cellStyle name="20% - 强调文字颜色 1 11 4" xfId="765"/>
    <cellStyle name="20% - 强调文字颜色 1 11 5" xfId="766"/>
    <cellStyle name="20% - 强调文字颜色 1 11 6" xfId="767"/>
    <cellStyle name="20% - 强调文字颜色 1 11 7" xfId="768"/>
    <cellStyle name="20% - 强调文字颜色 1 11 8" xfId="769"/>
    <cellStyle name="20% - 强调文字颜色 1 11 9" xfId="770"/>
    <cellStyle name="20% - 强调文字颜色 1 12" xfId="771"/>
    <cellStyle name="20% - 强调文字颜色 1 12 10" xfId="772"/>
    <cellStyle name="20% - 强调文字颜色 1 12 11" xfId="773"/>
    <cellStyle name="20% - 强调文字颜色 1 12 12" xfId="774"/>
    <cellStyle name="20% - 强调文字颜色 1 12 13" xfId="775"/>
    <cellStyle name="20% - 强调文字颜色 1 12 14" xfId="776"/>
    <cellStyle name="20% - 强调文字颜色 1 12 15" xfId="777"/>
    <cellStyle name="20% - 强调文字颜色 1 12 16" xfId="778"/>
    <cellStyle name="20% - 强调文字颜色 1 12 17" xfId="779"/>
    <cellStyle name="20% - 强调文字颜色 1 12 18" xfId="780"/>
    <cellStyle name="20% - 强调文字颜色 1 12 19" xfId="781"/>
    <cellStyle name="20% - 强调文字颜色 1 12 2" xfId="782"/>
    <cellStyle name="20% - 强调文字颜色 1 12 20" xfId="783"/>
    <cellStyle name="20% - 强调文字颜色 1 12 3" xfId="784"/>
    <cellStyle name="20% - 强调文字颜色 1 12 4" xfId="785"/>
    <cellStyle name="20% - 强调文字颜色 1 12 5" xfId="786"/>
    <cellStyle name="20% - 强调文字颜色 1 12 6" xfId="787"/>
    <cellStyle name="20% - 强调文字颜色 1 12 7" xfId="788"/>
    <cellStyle name="20% - 强调文字颜色 1 12 8" xfId="789"/>
    <cellStyle name="20% - 强调文字颜色 1 12 9" xfId="790"/>
    <cellStyle name="20% - 强调文字颜色 1 13" xfId="791"/>
    <cellStyle name="20% - 强调文字颜色 1 13 10" xfId="792"/>
    <cellStyle name="20% - 强调文字颜色 1 13 11" xfId="793"/>
    <cellStyle name="20% - 强调文字颜色 1 13 12" xfId="794"/>
    <cellStyle name="20% - 强调文字颜色 1 13 13" xfId="795"/>
    <cellStyle name="20% - 强调文字颜色 1 13 14" xfId="796"/>
    <cellStyle name="20% - 强调文字颜色 1 13 15" xfId="797"/>
    <cellStyle name="20% - 强调文字颜色 1 13 16" xfId="798"/>
    <cellStyle name="20% - 强调文字颜色 1 13 17" xfId="799"/>
    <cellStyle name="20% - 强调文字颜色 1 13 18" xfId="800"/>
    <cellStyle name="20% - 强调文字颜色 1 13 19" xfId="801"/>
    <cellStyle name="20% - 强调文字颜色 1 13 2" xfId="802"/>
    <cellStyle name="20% - 强调文字颜色 1 13 20" xfId="803"/>
    <cellStyle name="20% - 强调文字颜色 1 13 3" xfId="804"/>
    <cellStyle name="20% - 强调文字颜色 1 13 4" xfId="805"/>
    <cellStyle name="20% - 强调文字颜色 1 13 5" xfId="806"/>
    <cellStyle name="20% - 强调文字颜色 1 13 6" xfId="807"/>
    <cellStyle name="20% - 强调文字颜色 1 13 7" xfId="808"/>
    <cellStyle name="20% - 强调文字颜色 1 13 8" xfId="809"/>
    <cellStyle name="20% - 强调文字颜色 1 13 9" xfId="810"/>
    <cellStyle name="20% - 强调文字颜色 1 14" xfId="811"/>
    <cellStyle name="20% - 强调文字颜色 1 14 10" xfId="812"/>
    <cellStyle name="20% - 强调文字颜色 1 14 11" xfId="813"/>
    <cellStyle name="20% - 强调文字颜色 1 14 12" xfId="814"/>
    <cellStyle name="20% - 强调文字颜色 1 14 13" xfId="815"/>
    <cellStyle name="20% - 强调文字颜色 1 14 14" xfId="816"/>
    <cellStyle name="20% - 强调文字颜色 1 14 15" xfId="817"/>
    <cellStyle name="20% - 强调文字颜色 1 14 16" xfId="818"/>
    <cellStyle name="20% - 强调文字颜色 1 14 17" xfId="819"/>
    <cellStyle name="20% - 强调文字颜色 1 14 18" xfId="820"/>
    <cellStyle name="20% - 强调文字颜色 1 14 19" xfId="821"/>
    <cellStyle name="20% - 强调文字颜色 1 14 2" xfId="822"/>
    <cellStyle name="20% - 强调文字颜色 1 14 20" xfId="823"/>
    <cellStyle name="20% - 强调文字颜色 1 14 3" xfId="824"/>
    <cellStyle name="20% - 强调文字颜色 1 14 4" xfId="825"/>
    <cellStyle name="20% - 强调文字颜色 1 14 5" xfId="826"/>
    <cellStyle name="20% - 强调文字颜色 1 14 6" xfId="827"/>
    <cellStyle name="20% - 强调文字颜色 1 14 7" xfId="828"/>
    <cellStyle name="20% - 强调文字颜色 1 14 8" xfId="829"/>
    <cellStyle name="20% - 强调文字颜色 1 14 9" xfId="830"/>
    <cellStyle name="20% - 强调文字颜色 1 15" xfId="831"/>
    <cellStyle name="20% - 强调文字颜色 1 16" xfId="832"/>
    <cellStyle name="20% - 强调文字颜色 1 17" xfId="833"/>
    <cellStyle name="20% - 强调文字颜色 1 18" xfId="834"/>
    <cellStyle name="20% - 强调文字颜色 1 19" xfId="835"/>
    <cellStyle name="20% - 强调文字颜色 1 2" xfId="836"/>
    <cellStyle name="20% - 强调文字颜色 1 2 10" xfId="837"/>
    <cellStyle name="20% - 强调文字颜色 1 2 100" xfId="838"/>
    <cellStyle name="20% - 强调文字颜色 1 2 101" xfId="839"/>
    <cellStyle name="20% - 强调文字颜色 1 2 102" xfId="840"/>
    <cellStyle name="20% - 强调文字颜色 1 2 103" xfId="841"/>
    <cellStyle name="20% - 强调文字颜色 1 2 104" xfId="842"/>
    <cellStyle name="20% - 强调文字颜色 1 2 105" xfId="843"/>
    <cellStyle name="20% - 强调文字颜色 1 2 106" xfId="844"/>
    <cellStyle name="20% - 强调文字颜色 1 2 107" xfId="845"/>
    <cellStyle name="20% - 强调文字颜色 1 2 108" xfId="846"/>
    <cellStyle name="20% - 强调文字颜色 1 2 109" xfId="847"/>
    <cellStyle name="20% - 强调文字颜色 1 2 11" xfId="848"/>
    <cellStyle name="20% - 强调文字颜色 1 2 110" xfId="849"/>
    <cellStyle name="20% - 强调文字颜色 1 2 111" xfId="850"/>
    <cellStyle name="20% - 强调文字颜色 1 2 112" xfId="851"/>
    <cellStyle name="20% - 强调文字颜色 1 2 113" xfId="852"/>
    <cellStyle name="20% - 强调文字颜色 1 2 114" xfId="853"/>
    <cellStyle name="20% - 强调文字颜色 1 2 115" xfId="854"/>
    <cellStyle name="20% - 强调文字颜色 1 2 116" xfId="855"/>
    <cellStyle name="20% - 强调文字颜色 1 2 117" xfId="856"/>
    <cellStyle name="20% - 强调文字颜色 1 2 118" xfId="857"/>
    <cellStyle name="20% - 强调文字颜色 1 2 119" xfId="858"/>
    <cellStyle name="20% - 强调文字颜色 1 2 12" xfId="859"/>
    <cellStyle name="20% - 强调文字颜色 1 2 120" xfId="860"/>
    <cellStyle name="20% - 强调文字颜色 1 2 121" xfId="861"/>
    <cellStyle name="20% - 强调文字颜色 1 2 122" xfId="862"/>
    <cellStyle name="20% - 强调文字颜色 1 2 123" xfId="863"/>
    <cellStyle name="20% - 强调文字颜色 1 2 124" xfId="864"/>
    <cellStyle name="20% - 强调文字颜色 1 2 125" xfId="865"/>
    <cellStyle name="20% - 强调文字颜色 1 2 126" xfId="866"/>
    <cellStyle name="20% - 强调文字颜色 1 2 127" xfId="867"/>
    <cellStyle name="20% - 强调文字颜色 1 2 128" xfId="868"/>
    <cellStyle name="20% - 强调文字颜色 1 2 129" xfId="869"/>
    <cellStyle name="20% - 强调文字颜色 1 2 13" xfId="870"/>
    <cellStyle name="20% - 强调文字颜色 1 2 130" xfId="871"/>
    <cellStyle name="20% - 强调文字颜色 1 2 131" xfId="872"/>
    <cellStyle name="20% - 强调文字颜色 1 2 132" xfId="873"/>
    <cellStyle name="20% - 强调文字颜色 1 2 133" xfId="874"/>
    <cellStyle name="20% - 强调文字颜色 1 2 134" xfId="875"/>
    <cellStyle name="20% - 强调文字颜色 1 2 135" xfId="876"/>
    <cellStyle name="20% - 强调文字颜色 1 2 136" xfId="877"/>
    <cellStyle name="20% - 强调文字颜色 1 2 137" xfId="878"/>
    <cellStyle name="20% - 强调文字颜色 1 2 138" xfId="879"/>
    <cellStyle name="20% - 强调文字颜色 1 2 139" xfId="880"/>
    <cellStyle name="20% - 强调文字颜色 1 2 14" xfId="881"/>
    <cellStyle name="20% - 强调文字颜色 1 2 140" xfId="882"/>
    <cellStyle name="20% - 强调文字颜色 1 2 141" xfId="883"/>
    <cellStyle name="20% - 强调文字颜色 1 2 142" xfId="884"/>
    <cellStyle name="20% - 强调文字颜色 1 2 143" xfId="885"/>
    <cellStyle name="20% - 强调文字颜色 1 2 144" xfId="886"/>
    <cellStyle name="20% - 强调文字颜色 1 2 145" xfId="887"/>
    <cellStyle name="20% - 强调文字颜色 1 2 146" xfId="888"/>
    <cellStyle name="20% - 强调文字颜色 1 2 147" xfId="889"/>
    <cellStyle name="20% - 强调文字颜色 1 2 148" xfId="890"/>
    <cellStyle name="20% - 强调文字颜色 1 2 149" xfId="891"/>
    <cellStyle name="20% - 强调文字颜色 1 2 15" xfId="892"/>
    <cellStyle name="20% - 强调文字颜色 1 2 150" xfId="893"/>
    <cellStyle name="20% - 强调文字颜色 1 2 151" xfId="894"/>
    <cellStyle name="20% - 强调文字颜色 1 2 152" xfId="895"/>
    <cellStyle name="20% - 强调文字颜色 1 2 153" xfId="896"/>
    <cellStyle name="20% - 强调文字颜色 1 2 16" xfId="897"/>
    <cellStyle name="20% - 强调文字颜色 1 2 17" xfId="898"/>
    <cellStyle name="20% - 强调文字颜色 1 2 18" xfId="899"/>
    <cellStyle name="20% - 强调文字颜色 1 2 19" xfId="900"/>
    <cellStyle name="20% - 强调文字颜色 1 2 2" xfId="901"/>
    <cellStyle name="20% - 强调文字颜色 1 2 20" xfId="902"/>
    <cellStyle name="20% - 强调文字颜色 1 2 21" xfId="903"/>
    <cellStyle name="20% - 强调文字颜色 1 2 22" xfId="904"/>
    <cellStyle name="20% - 强调文字颜色 1 2 23" xfId="905"/>
    <cellStyle name="20% - 强调文字颜色 1 2 24" xfId="906"/>
    <cellStyle name="20% - 强调文字颜色 1 2 25" xfId="907"/>
    <cellStyle name="20% - 强调文字颜色 1 2 26" xfId="908"/>
    <cellStyle name="20% - 强调文字颜色 1 2 27" xfId="909"/>
    <cellStyle name="20% - 强调文字颜色 1 2 28" xfId="910"/>
    <cellStyle name="20% - 强调文字颜色 1 2 29" xfId="911"/>
    <cellStyle name="20% - 强调文字颜色 1 2 3" xfId="912"/>
    <cellStyle name="20% - 强调文字颜色 1 2 30" xfId="913"/>
    <cellStyle name="20% - 强调文字颜色 1 2 31" xfId="914"/>
    <cellStyle name="20% - 强调文字颜色 1 2 32" xfId="915"/>
    <cellStyle name="20% - 强调文字颜色 1 2 33" xfId="916"/>
    <cellStyle name="20% - 强调文字颜色 1 2 34" xfId="917"/>
    <cellStyle name="20% - 强调文字颜色 1 2 35" xfId="918"/>
    <cellStyle name="20% - 强调文字颜色 1 2 36" xfId="919"/>
    <cellStyle name="20% - 强调文字颜色 1 2 37" xfId="920"/>
    <cellStyle name="20% - 强调文字颜色 1 2 38" xfId="921"/>
    <cellStyle name="20% - 强调文字颜色 1 2 39" xfId="922"/>
    <cellStyle name="20% - 强调文字颜色 1 2 4" xfId="923"/>
    <cellStyle name="20% - 强调文字颜色 1 2 40" xfId="924"/>
    <cellStyle name="20% - 强调文字颜色 1 2 41" xfId="925"/>
    <cellStyle name="20% - 强调文字颜色 1 2 42" xfId="926"/>
    <cellStyle name="20% - 强调文字颜色 1 2 43" xfId="927"/>
    <cellStyle name="20% - 强调文字颜色 1 2 44" xfId="928"/>
    <cellStyle name="20% - 强调文字颜色 1 2 45" xfId="929"/>
    <cellStyle name="20% - 强调文字颜色 1 2 46" xfId="930"/>
    <cellStyle name="20% - 强调文字颜色 1 2 47" xfId="931"/>
    <cellStyle name="20% - 强调文字颜色 1 2 48" xfId="932"/>
    <cellStyle name="20% - 强调文字颜色 1 2 49" xfId="933"/>
    <cellStyle name="20% - 强调文字颜色 1 2 5" xfId="934"/>
    <cellStyle name="20% - 强调文字颜色 1 2 50" xfId="935"/>
    <cellStyle name="20% - 强调文字颜色 1 2 51" xfId="936"/>
    <cellStyle name="20% - 强调文字颜色 1 2 52" xfId="937"/>
    <cellStyle name="20% - 强调文字颜色 1 2 53" xfId="938"/>
    <cellStyle name="20% - 强调文字颜色 1 2 54" xfId="939"/>
    <cellStyle name="20% - 强调文字颜色 1 2 55" xfId="940"/>
    <cellStyle name="20% - 强调文字颜色 1 2 56" xfId="941"/>
    <cellStyle name="20% - 强调文字颜色 1 2 57" xfId="942"/>
    <cellStyle name="20% - 强调文字颜色 1 2 58" xfId="943"/>
    <cellStyle name="20% - 强调文字颜色 1 2 59" xfId="944"/>
    <cellStyle name="20% - 强调文字颜色 1 2 6" xfId="945"/>
    <cellStyle name="20% - 强调文字颜色 1 2 60" xfId="946"/>
    <cellStyle name="20% - 强调文字颜色 1 2 61" xfId="947"/>
    <cellStyle name="20% - 强调文字颜色 1 2 62" xfId="948"/>
    <cellStyle name="20% - 强调文字颜色 1 2 63" xfId="949"/>
    <cellStyle name="20% - 强调文字颜色 1 2 64" xfId="950"/>
    <cellStyle name="20% - 强调文字颜色 1 2 65" xfId="951"/>
    <cellStyle name="20% - 强调文字颜色 1 2 66" xfId="952"/>
    <cellStyle name="20% - 强调文字颜色 1 2 67" xfId="953"/>
    <cellStyle name="20% - 强调文字颜色 1 2 68" xfId="954"/>
    <cellStyle name="20% - 强调文字颜色 1 2 69" xfId="955"/>
    <cellStyle name="20% - 强调文字颜色 1 2 7" xfId="956"/>
    <cellStyle name="20% - 强调文字颜色 1 2 70" xfId="957"/>
    <cellStyle name="20% - 强调文字颜色 1 2 71" xfId="958"/>
    <cellStyle name="20% - 强调文字颜色 1 2 72" xfId="959"/>
    <cellStyle name="20% - 强调文字颜色 1 2 73" xfId="960"/>
    <cellStyle name="20% - 强调文字颜色 1 2 74" xfId="961"/>
    <cellStyle name="20% - 强调文字颜色 1 2 75" xfId="962"/>
    <cellStyle name="20% - 强调文字颜色 1 2 76" xfId="963"/>
    <cellStyle name="20% - 强调文字颜色 1 2 77" xfId="964"/>
    <cellStyle name="20% - 强调文字颜色 1 2 78" xfId="965"/>
    <cellStyle name="20% - 强调文字颜色 1 2 79" xfId="966"/>
    <cellStyle name="20% - 强调文字颜色 1 2 8" xfId="967"/>
    <cellStyle name="20% - 强调文字颜色 1 2 80" xfId="968"/>
    <cellStyle name="20% - 强调文字颜色 1 2 81" xfId="969"/>
    <cellStyle name="20% - 强调文字颜色 1 2 82" xfId="970"/>
    <cellStyle name="20% - 强调文字颜色 1 2 83" xfId="971"/>
    <cellStyle name="20% - 强调文字颜色 1 2 84" xfId="972"/>
    <cellStyle name="20% - 强调文字颜色 1 2 85" xfId="973"/>
    <cellStyle name="20% - 强调文字颜色 1 2 86" xfId="974"/>
    <cellStyle name="20% - 强调文字颜色 1 2 87" xfId="975"/>
    <cellStyle name="20% - 强调文字颜色 1 2 88" xfId="976"/>
    <cellStyle name="20% - 强调文字颜色 1 2 89" xfId="977"/>
    <cellStyle name="20% - 强调文字颜色 1 2 9" xfId="978"/>
    <cellStyle name="20% - 强调文字颜色 1 2 90" xfId="979"/>
    <cellStyle name="20% - 强调文字颜色 1 2 91" xfId="980"/>
    <cellStyle name="20% - 强调文字颜色 1 2 92" xfId="981"/>
    <cellStyle name="20% - 强调文字颜色 1 2 93" xfId="982"/>
    <cellStyle name="20% - 强调文字颜色 1 2 94" xfId="983"/>
    <cellStyle name="20% - 强调文字颜色 1 2 95" xfId="984"/>
    <cellStyle name="20% - 强调文字颜色 1 2 96" xfId="985"/>
    <cellStyle name="20% - 强调文字颜色 1 2 97" xfId="986"/>
    <cellStyle name="20% - 强调文字颜色 1 2 98" xfId="987"/>
    <cellStyle name="20% - 强调文字颜色 1 2 99" xfId="988"/>
    <cellStyle name="20% - 强调文字颜色 1 20" xfId="989"/>
    <cellStyle name="20% - 强调文字颜色 1 21" xfId="990"/>
    <cellStyle name="20% - 强调文字颜色 1 22" xfId="991"/>
    <cellStyle name="20% - 强调文字颜色 1 23" xfId="992"/>
    <cellStyle name="20% - 强调文字颜色 1 24" xfId="993"/>
    <cellStyle name="20% - 强调文字颜色 1 25" xfId="994"/>
    <cellStyle name="20% - 强调文字颜色 1 26" xfId="995"/>
    <cellStyle name="20% - 强调文字颜色 1 27" xfId="996"/>
    <cellStyle name="20% - 强调文字颜色 1 28" xfId="997"/>
    <cellStyle name="20% - 强调文字颜色 1 29" xfId="998"/>
    <cellStyle name="20% - 强调文字颜色 1 3" xfId="999"/>
    <cellStyle name="20% - 强调文字颜色 1 3 10" xfId="1000"/>
    <cellStyle name="20% - 强调文字颜色 1 3 100" xfId="1001"/>
    <cellStyle name="20% - 强调文字颜色 1 3 101" xfId="1002"/>
    <cellStyle name="20% - 强调文字颜色 1 3 102" xfId="1003"/>
    <cellStyle name="20% - 强调文字颜色 1 3 103" xfId="1004"/>
    <cellStyle name="20% - 强调文字颜色 1 3 104" xfId="1005"/>
    <cellStyle name="20% - 强调文字颜色 1 3 105" xfId="1006"/>
    <cellStyle name="20% - 强调文字颜色 1 3 106" xfId="1007"/>
    <cellStyle name="20% - 强调文字颜色 1 3 107" xfId="1008"/>
    <cellStyle name="20% - 强调文字颜色 1 3 108" xfId="1009"/>
    <cellStyle name="20% - 强调文字颜色 1 3 109" xfId="1010"/>
    <cellStyle name="20% - 强调文字颜色 1 3 11" xfId="1011"/>
    <cellStyle name="20% - 强调文字颜色 1 3 110" xfId="1012"/>
    <cellStyle name="20% - 强调文字颜色 1 3 111" xfId="1013"/>
    <cellStyle name="20% - 强调文字颜色 1 3 112" xfId="1014"/>
    <cellStyle name="20% - 强调文字颜色 1 3 113" xfId="1015"/>
    <cellStyle name="20% - 强调文字颜色 1 3 114" xfId="1016"/>
    <cellStyle name="20% - 强调文字颜色 1 3 115" xfId="1017"/>
    <cellStyle name="20% - 强调文字颜色 1 3 116" xfId="1018"/>
    <cellStyle name="20% - 强调文字颜色 1 3 117" xfId="1019"/>
    <cellStyle name="20% - 强调文字颜色 1 3 118" xfId="1020"/>
    <cellStyle name="20% - 强调文字颜色 1 3 119" xfId="1021"/>
    <cellStyle name="20% - 强调文字颜色 1 3 12" xfId="1022"/>
    <cellStyle name="20% - 强调文字颜色 1 3 120" xfId="1023"/>
    <cellStyle name="20% - 强调文字颜色 1 3 121" xfId="1024"/>
    <cellStyle name="20% - 强调文字颜色 1 3 122" xfId="1025"/>
    <cellStyle name="20% - 强调文字颜色 1 3 123" xfId="1026"/>
    <cellStyle name="20% - 强调文字颜色 1 3 124" xfId="1027"/>
    <cellStyle name="20% - 强调文字颜色 1 3 125" xfId="1028"/>
    <cellStyle name="20% - 强调文字颜色 1 3 126" xfId="1029"/>
    <cellStyle name="20% - 强调文字颜色 1 3 127" xfId="1030"/>
    <cellStyle name="20% - 强调文字颜色 1 3 128" xfId="1031"/>
    <cellStyle name="20% - 强调文字颜色 1 3 129" xfId="1032"/>
    <cellStyle name="20% - 强调文字颜色 1 3 13" xfId="1033"/>
    <cellStyle name="20% - 强调文字颜色 1 3 130" xfId="1034"/>
    <cellStyle name="20% - 强调文字颜色 1 3 131" xfId="1035"/>
    <cellStyle name="20% - 强调文字颜色 1 3 132" xfId="1036"/>
    <cellStyle name="20% - 强调文字颜色 1 3 133" xfId="1037"/>
    <cellStyle name="20% - 强调文字颜色 1 3 134" xfId="1038"/>
    <cellStyle name="20% - 强调文字颜色 1 3 135" xfId="1039"/>
    <cellStyle name="20% - 强调文字颜色 1 3 136" xfId="1040"/>
    <cellStyle name="20% - 强调文字颜色 1 3 137" xfId="1041"/>
    <cellStyle name="20% - 强调文字颜色 1 3 138" xfId="1042"/>
    <cellStyle name="20% - 强调文字颜色 1 3 139" xfId="1043"/>
    <cellStyle name="20% - 强调文字颜色 1 3 14" xfId="1044"/>
    <cellStyle name="20% - 强调文字颜色 1 3 140" xfId="1045"/>
    <cellStyle name="20% - 强调文字颜色 1 3 141" xfId="1046"/>
    <cellStyle name="20% - 强调文字颜色 1 3 142" xfId="1047"/>
    <cellStyle name="20% - 强调文字颜色 1 3 143" xfId="1048"/>
    <cellStyle name="20% - 强调文字颜色 1 3 144" xfId="1049"/>
    <cellStyle name="20% - 强调文字颜色 1 3 145" xfId="1050"/>
    <cellStyle name="20% - 强调文字颜色 1 3 146" xfId="1051"/>
    <cellStyle name="20% - 强调文字颜色 1 3 147" xfId="1052"/>
    <cellStyle name="20% - 强调文字颜色 1 3 148" xfId="1053"/>
    <cellStyle name="20% - 强调文字颜色 1 3 149" xfId="1054"/>
    <cellStyle name="20% - 强调文字颜色 1 3 15" xfId="1055"/>
    <cellStyle name="20% - 强调文字颜色 1 3 150" xfId="1056"/>
    <cellStyle name="20% - 强调文字颜色 1 3 151" xfId="1057"/>
    <cellStyle name="20% - 强调文字颜色 1 3 152" xfId="1058"/>
    <cellStyle name="20% - 强调文字颜色 1 3 153" xfId="1059"/>
    <cellStyle name="20% - 强调文字颜色 1 3 16" xfId="1060"/>
    <cellStyle name="20% - 强调文字颜色 1 3 17" xfId="1061"/>
    <cellStyle name="20% - 强调文字颜色 1 3 18" xfId="1062"/>
    <cellStyle name="20% - 强调文字颜色 1 3 19" xfId="1063"/>
    <cellStyle name="20% - 强调文字颜色 1 3 2" xfId="1064"/>
    <cellStyle name="20% - 强调文字颜色 1 3 20" xfId="1065"/>
    <cellStyle name="20% - 强调文字颜色 1 3 21" xfId="1066"/>
    <cellStyle name="20% - 强调文字颜色 1 3 22" xfId="1067"/>
    <cellStyle name="20% - 强调文字颜色 1 3 23" xfId="1068"/>
    <cellStyle name="20% - 强调文字颜色 1 3 24" xfId="1069"/>
    <cellStyle name="20% - 强调文字颜色 1 3 25" xfId="1070"/>
    <cellStyle name="20% - 强调文字颜色 1 3 26" xfId="1071"/>
    <cellStyle name="20% - 强调文字颜色 1 3 27" xfId="1072"/>
    <cellStyle name="20% - 强调文字颜色 1 3 28" xfId="1073"/>
    <cellStyle name="20% - 强调文字颜色 1 3 29" xfId="1074"/>
    <cellStyle name="20% - 强调文字颜色 1 3 3" xfId="1075"/>
    <cellStyle name="20% - 强调文字颜色 1 3 30" xfId="1076"/>
    <cellStyle name="20% - 强调文字颜色 1 3 31" xfId="1077"/>
    <cellStyle name="20% - 强调文字颜色 1 3 32" xfId="1078"/>
    <cellStyle name="20% - 强调文字颜色 1 3 33" xfId="1079"/>
    <cellStyle name="20% - 强调文字颜色 1 3 34" xfId="1080"/>
    <cellStyle name="20% - 强调文字颜色 1 3 35" xfId="1081"/>
    <cellStyle name="20% - 强调文字颜色 1 3 36" xfId="1082"/>
    <cellStyle name="20% - 强调文字颜色 1 3 37" xfId="1083"/>
    <cellStyle name="20% - 强调文字颜色 1 3 38" xfId="1084"/>
    <cellStyle name="20% - 强调文字颜色 1 3 39" xfId="1085"/>
    <cellStyle name="20% - 强调文字颜色 1 3 4" xfId="1086"/>
    <cellStyle name="20% - 强调文字颜色 1 3 40" xfId="1087"/>
    <cellStyle name="20% - 强调文字颜色 1 3 41" xfId="1088"/>
    <cellStyle name="20% - 强调文字颜色 1 3 42" xfId="1089"/>
    <cellStyle name="20% - 强调文字颜色 1 3 43" xfId="1090"/>
    <cellStyle name="20% - 强调文字颜色 1 3 44" xfId="1091"/>
    <cellStyle name="20% - 强调文字颜色 1 3 45" xfId="1092"/>
    <cellStyle name="20% - 强调文字颜色 1 3 46" xfId="1093"/>
    <cellStyle name="20% - 强调文字颜色 1 3 47" xfId="1094"/>
    <cellStyle name="20% - 强调文字颜色 1 3 48" xfId="1095"/>
    <cellStyle name="20% - 强调文字颜色 1 3 49" xfId="1096"/>
    <cellStyle name="20% - 强调文字颜色 1 3 5" xfId="1097"/>
    <cellStyle name="20% - 强调文字颜色 1 3 50" xfId="1098"/>
    <cellStyle name="20% - 强调文字颜色 1 3 51" xfId="1099"/>
    <cellStyle name="20% - 强调文字颜色 1 3 52" xfId="1100"/>
    <cellStyle name="20% - 强调文字颜色 1 3 53" xfId="1101"/>
    <cellStyle name="20% - 强调文字颜色 1 3 54" xfId="1102"/>
    <cellStyle name="20% - 强调文字颜色 1 3 55" xfId="1103"/>
    <cellStyle name="20% - 强调文字颜色 1 3 56" xfId="1104"/>
    <cellStyle name="20% - 强调文字颜色 1 3 57" xfId="1105"/>
    <cellStyle name="20% - 强调文字颜色 1 3 58" xfId="1106"/>
    <cellStyle name="20% - 强调文字颜色 1 3 59" xfId="1107"/>
    <cellStyle name="20% - 强调文字颜色 1 3 6" xfId="1108"/>
    <cellStyle name="20% - 强调文字颜色 1 3 60" xfId="1109"/>
    <cellStyle name="20% - 强调文字颜色 1 3 61" xfId="1110"/>
    <cellStyle name="20% - 强调文字颜色 1 3 62" xfId="1111"/>
    <cellStyle name="20% - 强调文字颜色 1 3 63" xfId="1112"/>
    <cellStyle name="20% - 强调文字颜色 1 3 64" xfId="1113"/>
    <cellStyle name="20% - 强调文字颜色 1 3 65" xfId="1114"/>
    <cellStyle name="20% - 强调文字颜色 1 3 66" xfId="1115"/>
    <cellStyle name="20% - 强调文字颜色 1 3 67" xfId="1116"/>
    <cellStyle name="20% - 强调文字颜色 1 3 68" xfId="1117"/>
    <cellStyle name="20% - 强调文字颜色 1 3 69" xfId="1118"/>
    <cellStyle name="20% - 强调文字颜色 1 3 7" xfId="1119"/>
    <cellStyle name="20% - 强调文字颜色 1 3 70" xfId="1120"/>
    <cellStyle name="20% - 强调文字颜色 1 3 71" xfId="1121"/>
    <cellStyle name="20% - 强调文字颜色 1 3 72" xfId="1122"/>
    <cellStyle name="20% - 强调文字颜色 1 3 73" xfId="1123"/>
    <cellStyle name="20% - 强调文字颜色 1 3 74" xfId="1124"/>
    <cellStyle name="20% - 强调文字颜色 1 3 75" xfId="1125"/>
    <cellStyle name="20% - 强调文字颜色 1 3 76" xfId="1126"/>
    <cellStyle name="20% - 强调文字颜色 1 3 77" xfId="1127"/>
    <cellStyle name="20% - 强调文字颜色 1 3 78" xfId="1128"/>
    <cellStyle name="20% - 强调文字颜色 1 3 79" xfId="1129"/>
    <cellStyle name="20% - 强调文字颜色 1 3 8" xfId="1130"/>
    <cellStyle name="20% - 强调文字颜色 1 3 80" xfId="1131"/>
    <cellStyle name="20% - 强调文字颜色 1 3 81" xfId="1132"/>
    <cellStyle name="20% - 强调文字颜色 1 3 82" xfId="1133"/>
    <cellStyle name="20% - 强调文字颜色 1 3 83" xfId="1134"/>
    <cellStyle name="20% - 强调文字颜色 1 3 84" xfId="1135"/>
    <cellStyle name="20% - 强调文字颜色 1 3 85" xfId="1136"/>
    <cellStyle name="20% - 强调文字颜色 1 3 86" xfId="1137"/>
    <cellStyle name="20% - 强调文字颜色 1 3 87" xfId="1138"/>
    <cellStyle name="20% - 强调文字颜色 1 3 88" xfId="1139"/>
    <cellStyle name="20% - 强调文字颜色 1 3 89" xfId="1140"/>
    <cellStyle name="20% - 强调文字颜色 1 3 9" xfId="1141"/>
    <cellStyle name="20% - 强调文字颜色 1 3 90" xfId="1142"/>
    <cellStyle name="20% - 强调文字颜色 1 3 91" xfId="1143"/>
    <cellStyle name="20% - 强调文字颜色 1 3 92" xfId="1144"/>
    <cellStyle name="20% - 强调文字颜色 1 3 93" xfId="1145"/>
    <cellStyle name="20% - 强调文字颜色 1 3 94" xfId="1146"/>
    <cellStyle name="20% - 强调文字颜色 1 3 95" xfId="1147"/>
    <cellStyle name="20% - 强调文字颜色 1 3 96" xfId="1148"/>
    <cellStyle name="20% - 强调文字颜色 1 3 97" xfId="1149"/>
    <cellStyle name="20% - 强调文字颜色 1 3 98" xfId="1150"/>
    <cellStyle name="20% - 强调文字颜色 1 3 99" xfId="1151"/>
    <cellStyle name="20% - 强调文字颜色 1 30" xfId="1152"/>
    <cellStyle name="20% - 强调文字颜色 1 31" xfId="1153"/>
    <cellStyle name="20% - 强调文字颜色 1 32" xfId="1154"/>
    <cellStyle name="20% - 强调文字颜色 1 33" xfId="1155"/>
    <cellStyle name="20% - 强调文字颜色 1 34" xfId="1156"/>
    <cellStyle name="20% - 强调文字颜色 1 35" xfId="1157"/>
    <cellStyle name="20% - 强调文字颜色 1 36" xfId="1158"/>
    <cellStyle name="20% - 强调文字颜色 1 4" xfId="1159"/>
    <cellStyle name="20% - 强调文字颜色 1 4 10" xfId="1160"/>
    <cellStyle name="20% - 强调文字颜色 1 4 11" xfId="1161"/>
    <cellStyle name="20% - 强调文字颜色 1 4 12" xfId="1162"/>
    <cellStyle name="20% - 强调文字颜色 1 4 13" xfId="1163"/>
    <cellStyle name="20% - 强调文字颜色 1 4 14" xfId="1164"/>
    <cellStyle name="20% - 强调文字颜色 1 4 15" xfId="1165"/>
    <cellStyle name="20% - 强调文字颜色 1 4 16" xfId="1166"/>
    <cellStyle name="20% - 强调文字颜色 1 4 17" xfId="1167"/>
    <cellStyle name="20% - 强调文字颜色 1 4 18" xfId="1168"/>
    <cellStyle name="20% - 强调文字颜色 1 4 2" xfId="1169"/>
    <cellStyle name="20% - 强调文字颜色 1 4 2 10" xfId="1170"/>
    <cellStyle name="20% - 强调文字颜色 1 4 2 11" xfId="1171"/>
    <cellStyle name="20% - 强调文字颜色 1 4 2 12" xfId="1172"/>
    <cellStyle name="20% - 强调文字颜色 1 4 2 13" xfId="1173"/>
    <cellStyle name="20% - 强调文字颜色 1 4 2 14" xfId="1174"/>
    <cellStyle name="20% - 强调文字颜色 1 4 2 15" xfId="1175"/>
    <cellStyle name="20% - 强调文字颜色 1 4 2 2" xfId="1176"/>
    <cellStyle name="20% - 强调文字颜色 1 4 2 3" xfId="1177"/>
    <cellStyle name="20% - 强调文字颜色 1 4 2 4" xfId="1178"/>
    <cellStyle name="20% - 强调文字颜色 1 4 2 5" xfId="1179"/>
    <cellStyle name="20% - 强调文字颜色 1 4 2 6" xfId="1180"/>
    <cellStyle name="20% - 强调文字颜色 1 4 2 7" xfId="1181"/>
    <cellStyle name="20% - 强调文字颜色 1 4 2 8" xfId="1182"/>
    <cellStyle name="20% - 强调文字颜色 1 4 2 9" xfId="1183"/>
    <cellStyle name="20% - 强调文字颜色 1 4 3" xfId="1184"/>
    <cellStyle name="20% - 强调文字颜色 1 4 4" xfId="1185"/>
    <cellStyle name="20% - 强调文字颜色 1 4 5" xfId="1186"/>
    <cellStyle name="20% - 强调文字颜色 1 4 6" xfId="1187"/>
    <cellStyle name="20% - 强调文字颜色 1 4 7" xfId="1188"/>
    <cellStyle name="20% - 强调文字颜色 1 4 8" xfId="1189"/>
    <cellStyle name="20% - 强调文字颜色 1 4 9" xfId="1190"/>
    <cellStyle name="20% - 强调文字颜色 1 5" xfId="1191"/>
    <cellStyle name="20% - 强调文字颜色 1 5 10" xfId="1192"/>
    <cellStyle name="20% - 强调文字颜色 1 5 11" xfId="1193"/>
    <cellStyle name="20% - 强调文字颜色 1 5 12" xfId="1194"/>
    <cellStyle name="20% - 强调文字颜色 1 5 13" xfId="1195"/>
    <cellStyle name="20% - 强调文字颜色 1 5 14" xfId="1196"/>
    <cellStyle name="20% - 强调文字颜色 1 5 15" xfId="1197"/>
    <cellStyle name="20% - 强调文字颜色 1 5 16" xfId="1198"/>
    <cellStyle name="20% - 强调文字颜色 1 5 17" xfId="1199"/>
    <cellStyle name="20% - 强调文字颜色 1 5 18" xfId="1200"/>
    <cellStyle name="20% - 强调文字颜色 1 5 19" xfId="1201"/>
    <cellStyle name="20% - 强调文字颜色 1 5 2" xfId="1202"/>
    <cellStyle name="20% - 强调文字颜色 1 5 20" xfId="1203"/>
    <cellStyle name="20% - 强调文字颜色 1 5 21" xfId="1204"/>
    <cellStyle name="20% - 强调文字颜色 1 5 22" xfId="1205"/>
    <cellStyle name="20% - 强调文字颜色 1 5 23" xfId="1206"/>
    <cellStyle name="20% - 强调文字颜色 1 5 24" xfId="1207"/>
    <cellStyle name="20% - 强调文字颜色 1 5 25" xfId="1208"/>
    <cellStyle name="20% - 强调文字颜色 1 5 26" xfId="1209"/>
    <cellStyle name="20% - 强调文字颜色 1 5 27" xfId="1210"/>
    <cellStyle name="20% - 强调文字颜色 1 5 28" xfId="1211"/>
    <cellStyle name="20% - 强调文字颜色 1 5 29" xfId="1212"/>
    <cellStyle name="20% - 强调文字颜色 1 5 3" xfId="1213"/>
    <cellStyle name="20% - 强调文字颜色 1 5 4" xfId="1214"/>
    <cellStyle name="20% - 强调文字颜色 1 5 5" xfId="1215"/>
    <cellStyle name="20% - 强调文字颜色 1 5 6" xfId="1216"/>
    <cellStyle name="20% - 强调文字颜色 1 5 7" xfId="1217"/>
    <cellStyle name="20% - 强调文字颜色 1 5 8" xfId="1218"/>
    <cellStyle name="20% - 强调文字颜色 1 5 9" xfId="1219"/>
    <cellStyle name="20% - 强调文字颜色 1 6" xfId="1220"/>
    <cellStyle name="20% - 强调文字颜色 1 6 10" xfId="1221"/>
    <cellStyle name="20% - 强调文字颜色 1 6 11" xfId="1222"/>
    <cellStyle name="20% - 强调文字颜色 1 6 12" xfId="1223"/>
    <cellStyle name="20% - 强调文字颜色 1 6 13" xfId="1224"/>
    <cellStyle name="20% - 强调文字颜色 1 6 14" xfId="1225"/>
    <cellStyle name="20% - 强调文字颜色 1 6 15" xfId="1226"/>
    <cellStyle name="20% - 强调文字颜色 1 6 16" xfId="1227"/>
    <cellStyle name="20% - 强调文字颜色 1 6 17" xfId="1228"/>
    <cellStyle name="20% - 强调文字颜色 1 6 18" xfId="1229"/>
    <cellStyle name="20% - 强调文字颜色 1 6 19" xfId="1230"/>
    <cellStyle name="20% - 强调文字颜色 1 6 2" xfId="1231"/>
    <cellStyle name="20% - 强调文字颜色 1 6 20" xfId="1232"/>
    <cellStyle name="20% - 强调文字颜色 1 6 21" xfId="1233"/>
    <cellStyle name="20% - 强调文字颜色 1 6 22" xfId="1234"/>
    <cellStyle name="20% - 强调文字颜色 1 6 23" xfId="1235"/>
    <cellStyle name="20% - 强调文字颜色 1 6 24" xfId="1236"/>
    <cellStyle name="20% - 强调文字颜色 1 6 25" xfId="1237"/>
    <cellStyle name="20% - 强调文字颜色 1 6 26" xfId="1238"/>
    <cellStyle name="20% - 强调文字颜色 1 6 27" xfId="1239"/>
    <cellStyle name="20% - 强调文字颜色 1 6 28" xfId="1240"/>
    <cellStyle name="20% - 强调文字颜色 1 6 29" xfId="1241"/>
    <cellStyle name="20% - 强调文字颜色 1 6 3" xfId="1242"/>
    <cellStyle name="20% - 强调文字颜色 1 6 4" xfId="1243"/>
    <cellStyle name="20% - 强调文字颜色 1 6 5" xfId="1244"/>
    <cellStyle name="20% - 强调文字颜色 1 6 6" xfId="1245"/>
    <cellStyle name="20% - 强调文字颜色 1 6 7" xfId="1246"/>
    <cellStyle name="20% - 强调文字颜色 1 6 8" xfId="1247"/>
    <cellStyle name="20% - 强调文字颜色 1 6 9" xfId="1248"/>
    <cellStyle name="20% - 强调文字颜色 1 7" xfId="1249"/>
    <cellStyle name="20% - 强调文字颜色 1 7 10" xfId="1250"/>
    <cellStyle name="20% - 强调文字颜色 1 7 11" xfId="1251"/>
    <cellStyle name="20% - 强调文字颜色 1 7 12" xfId="1252"/>
    <cellStyle name="20% - 强调文字颜色 1 7 13" xfId="1253"/>
    <cellStyle name="20% - 强调文字颜色 1 7 14" xfId="1254"/>
    <cellStyle name="20% - 强调文字颜色 1 7 15" xfId="1255"/>
    <cellStyle name="20% - 强调文字颜色 1 7 16" xfId="1256"/>
    <cellStyle name="20% - 强调文字颜色 1 7 17" xfId="1257"/>
    <cellStyle name="20% - 强调文字颜色 1 7 18" xfId="1258"/>
    <cellStyle name="20% - 强调文字颜色 1 7 19" xfId="1259"/>
    <cellStyle name="20% - 强调文字颜色 1 7 2" xfId="1260"/>
    <cellStyle name="20% - 强调文字颜色 1 7 20" xfId="1261"/>
    <cellStyle name="20% - 强调文字颜色 1 7 21" xfId="1262"/>
    <cellStyle name="20% - 强调文字颜色 1 7 22" xfId="1263"/>
    <cellStyle name="20% - 强调文字颜色 1 7 23" xfId="1264"/>
    <cellStyle name="20% - 强调文字颜色 1 7 24" xfId="1265"/>
    <cellStyle name="20% - 强调文字颜色 1 7 25" xfId="1266"/>
    <cellStyle name="20% - 强调文字颜色 1 7 26" xfId="1267"/>
    <cellStyle name="20% - 强调文字颜色 1 7 27" xfId="1268"/>
    <cellStyle name="20% - 强调文字颜色 1 7 28" xfId="1269"/>
    <cellStyle name="20% - 强调文字颜色 1 7 29" xfId="1270"/>
    <cellStyle name="20% - 强调文字颜色 1 7 3" xfId="1271"/>
    <cellStyle name="20% - 强调文字颜色 1 7 4" xfId="1272"/>
    <cellStyle name="20% - 强调文字颜色 1 7 5" xfId="1273"/>
    <cellStyle name="20% - 强调文字颜色 1 7 6" xfId="1274"/>
    <cellStyle name="20% - 强调文字颜色 1 7 7" xfId="1275"/>
    <cellStyle name="20% - 强调文字颜色 1 7 8" xfId="1276"/>
    <cellStyle name="20% - 强调文字颜色 1 7 9" xfId="1277"/>
    <cellStyle name="20% - 强调文字颜色 1 8" xfId="1278"/>
    <cellStyle name="20% - 强调文字颜色 1 8 10" xfId="1279"/>
    <cellStyle name="20% - 强调文字颜色 1 8 11" xfId="1280"/>
    <cellStyle name="20% - 强调文字颜色 1 8 12" xfId="1281"/>
    <cellStyle name="20% - 强调文字颜色 1 8 13" xfId="1282"/>
    <cellStyle name="20% - 强调文字颜色 1 8 14" xfId="1283"/>
    <cellStyle name="20% - 强调文字颜色 1 8 15" xfId="1284"/>
    <cellStyle name="20% - 强调文字颜色 1 8 16" xfId="1285"/>
    <cellStyle name="20% - 强调文字颜色 1 8 17" xfId="1286"/>
    <cellStyle name="20% - 强调文字颜色 1 8 18" xfId="1287"/>
    <cellStyle name="20% - 强调文字颜色 1 8 19" xfId="1288"/>
    <cellStyle name="20% - 强调文字颜色 1 8 2" xfId="1289"/>
    <cellStyle name="20% - 强调文字颜色 1 8 20" xfId="1290"/>
    <cellStyle name="20% - 强调文字颜色 1 8 21" xfId="1291"/>
    <cellStyle name="20% - 强调文字颜色 1 8 22" xfId="1292"/>
    <cellStyle name="20% - 强调文字颜色 1 8 23" xfId="1293"/>
    <cellStyle name="20% - 强调文字颜色 1 8 24" xfId="1294"/>
    <cellStyle name="20% - 强调文字颜色 1 8 25" xfId="1295"/>
    <cellStyle name="20% - 强调文字颜色 1 8 26" xfId="1296"/>
    <cellStyle name="20% - 强调文字颜色 1 8 27" xfId="1297"/>
    <cellStyle name="20% - 强调文字颜色 1 8 28" xfId="1298"/>
    <cellStyle name="20% - 强调文字颜色 1 8 29" xfId="1299"/>
    <cellStyle name="20% - 强调文字颜色 1 8 3" xfId="1300"/>
    <cellStyle name="20% - 强调文字颜色 1 8 4" xfId="1301"/>
    <cellStyle name="20% - 强调文字颜色 1 8 5" xfId="1302"/>
    <cellStyle name="20% - 强调文字颜色 1 8 6" xfId="1303"/>
    <cellStyle name="20% - 强调文字颜色 1 8 7" xfId="1304"/>
    <cellStyle name="20% - 强调文字颜色 1 8 8" xfId="1305"/>
    <cellStyle name="20% - 强调文字颜色 1 8 9" xfId="1306"/>
    <cellStyle name="20% - 强调文字颜色 1 9" xfId="1307"/>
    <cellStyle name="20% - 强调文字颜色 2 10" xfId="1308"/>
    <cellStyle name="20% - 强调文字颜色 2 11" xfId="1309"/>
    <cellStyle name="20% - 强调文字颜色 2 11 10" xfId="1310"/>
    <cellStyle name="20% - 强调文字颜色 2 11 11" xfId="1311"/>
    <cellStyle name="20% - 强调文字颜色 2 11 12" xfId="1312"/>
    <cellStyle name="20% - 强调文字颜色 2 11 13" xfId="1313"/>
    <cellStyle name="20% - 强调文字颜色 2 11 14" xfId="1314"/>
    <cellStyle name="20% - 强调文字颜色 2 11 15" xfId="1315"/>
    <cellStyle name="20% - 强调文字颜色 2 11 16" xfId="1316"/>
    <cellStyle name="20% - 强调文字颜色 2 11 17" xfId="1317"/>
    <cellStyle name="20% - 强调文字颜色 2 11 18" xfId="1318"/>
    <cellStyle name="20% - 强调文字颜色 2 11 19" xfId="1319"/>
    <cellStyle name="20% - 强调文字颜色 2 11 2" xfId="1320"/>
    <cellStyle name="20% - 强调文字颜色 2 11 20" xfId="1321"/>
    <cellStyle name="20% - 强调文字颜色 2 11 3" xfId="1322"/>
    <cellStyle name="20% - 强调文字颜色 2 11 4" xfId="1323"/>
    <cellStyle name="20% - 强调文字颜色 2 11 5" xfId="1324"/>
    <cellStyle name="20% - 强调文字颜色 2 11 6" xfId="1325"/>
    <cellStyle name="20% - 强调文字颜色 2 11 7" xfId="1326"/>
    <cellStyle name="20% - 强调文字颜色 2 11 8" xfId="1327"/>
    <cellStyle name="20% - 强调文字颜色 2 11 9" xfId="1328"/>
    <cellStyle name="20% - 强调文字颜色 2 12" xfId="1329"/>
    <cellStyle name="20% - 强调文字颜色 2 12 10" xfId="1330"/>
    <cellStyle name="20% - 强调文字颜色 2 12 11" xfId="1331"/>
    <cellStyle name="20% - 强调文字颜色 2 12 12" xfId="1332"/>
    <cellStyle name="20% - 强调文字颜色 2 12 13" xfId="1333"/>
    <cellStyle name="20% - 强调文字颜色 2 12 14" xfId="1334"/>
    <cellStyle name="20% - 强调文字颜色 2 12 15" xfId="1335"/>
    <cellStyle name="20% - 强调文字颜色 2 12 16" xfId="1336"/>
    <cellStyle name="20% - 强调文字颜色 2 12 17" xfId="1337"/>
    <cellStyle name="20% - 强调文字颜色 2 12 18" xfId="1338"/>
    <cellStyle name="20% - 强调文字颜色 2 12 19" xfId="1339"/>
    <cellStyle name="20% - 强调文字颜色 2 12 2" xfId="1340"/>
    <cellStyle name="20% - 强调文字颜色 2 12 20" xfId="1341"/>
    <cellStyle name="20% - 强调文字颜色 2 12 3" xfId="1342"/>
    <cellStyle name="20% - 强调文字颜色 2 12 4" xfId="1343"/>
    <cellStyle name="20% - 强调文字颜色 2 12 5" xfId="1344"/>
    <cellStyle name="20% - 强调文字颜色 2 12 6" xfId="1345"/>
    <cellStyle name="20% - 强调文字颜色 2 12 7" xfId="1346"/>
    <cellStyle name="20% - 强调文字颜色 2 12 8" xfId="1347"/>
    <cellStyle name="20% - 强调文字颜色 2 12 9" xfId="1348"/>
    <cellStyle name="20% - 强调文字颜色 2 13" xfId="1349"/>
    <cellStyle name="20% - 强调文字颜色 2 13 10" xfId="1350"/>
    <cellStyle name="20% - 强调文字颜色 2 13 11" xfId="1351"/>
    <cellStyle name="20% - 强调文字颜色 2 13 12" xfId="1352"/>
    <cellStyle name="20% - 强调文字颜色 2 13 13" xfId="1353"/>
    <cellStyle name="20% - 强调文字颜色 2 13 14" xfId="1354"/>
    <cellStyle name="20% - 强调文字颜色 2 13 15" xfId="1355"/>
    <cellStyle name="20% - 强调文字颜色 2 13 16" xfId="1356"/>
    <cellStyle name="20% - 强调文字颜色 2 13 17" xfId="1357"/>
    <cellStyle name="20% - 强调文字颜色 2 13 18" xfId="1358"/>
    <cellStyle name="20% - 强调文字颜色 2 13 19" xfId="1359"/>
    <cellStyle name="20% - 强调文字颜色 2 13 2" xfId="1360"/>
    <cellStyle name="20% - 强调文字颜色 2 13 20" xfId="1361"/>
    <cellStyle name="20% - 强调文字颜色 2 13 3" xfId="1362"/>
    <cellStyle name="20% - 强调文字颜色 2 13 4" xfId="1363"/>
    <cellStyle name="20% - 强调文字颜色 2 13 5" xfId="1364"/>
    <cellStyle name="20% - 强调文字颜色 2 13 6" xfId="1365"/>
    <cellStyle name="20% - 强调文字颜色 2 13 7" xfId="1366"/>
    <cellStyle name="20% - 强调文字颜色 2 13 8" xfId="1367"/>
    <cellStyle name="20% - 强调文字颜色 2 13 9" xfId="1368"/>
    <cellStyle name="20% - 强调文字颜色 2 14" xfId="1369"/>
    <cellStyle name="20% - 强调文字颜色 2 14 10" xfId="1370"/>
    <cellStyle name="20% - 强调文字颜色 2 14 11" xfId="1371"/>
    <cellStyle name="20% - 强调文字颜色 2 14 12" xfId="1372"/>
    <cellStyle name="20% - 强调文字颜色 2 14 13" xfId="1373"/>
    <cellStyle name="20% - 强调文字颜色 2 14 14" xfId="1374"/>
    <cellStyle name="20% - 强调文字颜色 2 14 15" xfId="1375"/>
    <cellStyle name="20% - 强调文字颜色 2 14 16" xfId="1376"/>
    <cellStyle name="20% - 强调文字颜色 2 14 17" xfId="1377"/>
    <cellStyle name="20% - 强调文字颜色 2 14 18" xfId="1378"/>
    <cellStyle name="20% - 强调文字颜色 2 14 19" xfId="1379"/>
    <cellStyle name="20% - 强调文字颜色 2 14 2" xfId="1380"/>
    <cellStyle name="20% - 强调文字颜色 2 14 20" xfId="1381"/>
    <cellStyle name="20% - 强调文字颜色 2 14 3" xfId="1382"/>
    <cellStyle name="20% - 强调文字颜色 2 14 4" xfId="1383"/>
    <cellStyle name="20% - 强调文字颜色 2 14 5" xfId="1384"/>
    <cellStyle name="20% - 强调文字颜色 2 14 6" xfId="1385"/>
    <cellStyle name="20% - 强调文字颜色 2 14 7" xfId="1386"/>
    <cellStyle name="20% - 强调文字颜色 2 14 8" xfId="1387"/>
    <cellStyle name="20% - 强调文字颜色 2 14 9" xfId="1388"/>
    <cellStyle name="20% - 强调文字颜色 2 15" xfId="1389"/>
    <cellStyle name="20% - 强调文字颜色 2 16" xfId="1390"/>
    <cellStyle name="20% - 强调文字颜色 2 17" xfId="1391"/>
    <cellStyle name="20% - 强调文字颜色 2 18" xfId="1392"/>
    <cellStyle name="20% - 强调文字颜色 2 19" xfId="1393"/>
    <cellStyle name="20% - 强调文字颜色 2 2" xfId="1394"/>
    <cellStyle name="20% - 强调文字颜色 2 2 10" xfId="1395"/>
    <cellStyle name="20% - 强调文字颜色 2 2 100" xfId="1396"/>
    <cellStyle name="20% - 强调文字颜色 2 2 101" xfId="1397"/>
    <cellStyle name="20% - 强调文字颜色 2 2 102" xfId="1398"/>
    <cellStyle name="20% - 强调文字颜色 2 2 103" xfId="1399"/>
    <cellStyle name="20% - 强调文字颜色 2 2 104" xfId="1400"/>
    <cellStyle name="20% - 强调文字颜色 2 2 105" xfId="1401"/>
    <cellStyle name="20% - 强调文字颜色 2 2 106" xfId="1402"/>
    <cellStyle name="20% - 强调文字颜色 2 2 107" xfId="1403"/>
    <cellStyle name="20% - 强调文字颜色 2 2 108" xfId="1404"/>
    <cellStyle name="20% - 强调文字颜色 2 2 109" xfId="1405"/>
    <cellStyle name="20% - 强调文字颜色 2 2 11" xfId="1406"/>
    <cellStyle name="20% - 强调文字颜色 2 2 110" xfId="1407"/>
    <cellStyle name="20% - 强调文字颜色 2 2 111" xfId="1408"/>
    <cellStyle name="20% - 强调文字颜色 2 2 112" xfId="1409"/>
    <cellStyle name="20% - 强调文字颜色 2 2 113" xfId="1410"/>
    <cellStyle name="20% - 强调文字颜色 2 2 114" xfId="1411"/>
    <cellStyle name="20% - 强调文字颜色 2 2 115" xfId="1412"/>
    <cellStyle name="20% - 强调文字颜色 2 2 116" xfId="1413"/>
    <cellStyle name="20% - 强调文字颜色 2 2 117" xfId="1414"/>
    <cellStyle name="20% - 强调文字颜色 2 2 118" xfId="1415"/>
    <cellStyle name="20% - 强调文字颜色 2 2 119" xfId="1416"/>
    <cellStyle name="20% - 强调文字颜色 2 2 12" xfId="1417"/>
    <cellStyle name="20% - 强调文字颜色 2 2 120" xfId="1418"/>
    <cellStyle name="20% - 强调文字颜色 2 2 121" xfId="1419"/>
    <cellStyle name="20% - 强调文字颜色 2 2 122" xfId="1420"/>
    <cellStyle name="20% - 强调文字颜色 2 2 123" xfId="1421"/>
    <cellStyle name="20% - 强调文字颜色 2 2 124" xfId="1422"/>
    <cellStyle name="20% - 强调文字颜色 2 2 125" xfId="1423"/>
    <cellStyle name="20% - 强调文字颜色 2 2 126" xfId="1424"/>
    <cellStyle name="20% - 强调文字颜色 2 2 127" xfId="1425"/>
    <cellStyle name="20% - 强调文字颜色 2 2 128" xfId="1426"/>
    <cellStyle name="20% - 强调文字颜色 2 2 129" xfId="1427"/>
    <cellStyle name="20% - 强调文字颜色 2 2 13" xfId="1428"/>
    <cellStyle name="20% - 强调文字颜色 2 2 130" xfId="1429"/>
    <cellStyle name="20% - 强调文字颜色 2 2 131" xfId="1430"/>
    <cellStyle name="20% - 强调文字颜色 2 2 132" xfId="1431"/>
    <cellStyle name="20% - 强调文字颜色 2 2 133" xfId="1432"/>
    <cellStyle name="20% - 强调文字颜色 2 2 134" xfId="1433"/>
    <cellStyle name="20% - 强调文字颜色 2 2 135" xfId="1434"/>
    <cellStyle name="20% - 强调文字颜色 2 2 136" xfId="1435"/>
    <cellStyle name="20% - 强调文字颜色 2 2 137" xfId="1436"/>
    <cellStyle name="20% - 强调文字颜色 2 2 138" xfId="1437"/>
    <cellStyle name="20% - 强调文字颜色 2 2 139" xfId="1438"/>
    <cellStyle name="20% - 强调文字颜色 2 2 14" xfId="1439"/>
    <cellStyle name="20% - 强调文字颜色 2 2 140" xfId="1440"/>
    <cellStyle name="20% - 强调文字颜色 2 2 141" xfId="1441"/>
    <cellStyle name="20% - 强调文字颜色 2 2 142" xfId="1442"/>
    <cellStyle name="20% - 强调文字颜色 2 2 143" xfId="1443"/>
    <cellStyle name="20% - 强调文字颜色 2 2 144" xfId="1444"/>
    <cellStyle name="20% - 强调文字颜色 2 2 145" xfId="1445"/>
    <cellStyle name="20% - 强调文字颜色 2 2 146" xfId="1446"/>
    <cellStyle name="20% - 强调文字颜色 2 2 147" xfId="1447"/>
    <cellStyle name="20% - 强调文字颜色 2 2 148" xfId="1448"/>
    <cellStyle name="20% - 强调文字颜色 2 2 149" xfId="1449"/>
    <cellStyle name="20% - 强调文字颜色 2 2 15" xfId="1450"/>
    <cellStyle name="20% - 强调文字颜色 2 2 150" xfId="1451"/>
    <cellStyle name="20% - 强调文字颜色 2 2 151" xfId="1452"/>
    <cellStyle name="20% - 强调文字颜色 2 2 152" xfId="1453"/>
    <cellStyle name="20% - 强调文字颜色 2 2 153" xfId="1454"/>
    <cellStyle name="20% - 强调文字颜色 2 2 16" xfId="1455"/>
    <cellStyle name="20% - 强调文字颜色 2 2 17" xfId="1456"/>
    <cellStyle name="20% - 强调文字颜色 2 2 18" xfId="1457"/>
    <cellStyle name="20% - 强调文字颜色 2 2 19" xfId="1458"/>
    <cellStyle name="20% - 强调文字颜色 2 2 2" xfId="1459"/>
    <cellStyle name="20% - 强调文字颜色 2 2 20" xfId="1460"/>
    <cellStyle name="20% - 强调文字颜色 2 2 21" xfId="1461"/>
    <cellStyle name="20% - 强调文字颜色 2 2 22" xfId="1462"/>
    <cellStyle name="20% - 强调文字颜色 2 2 23" xfId="1463"/>
    <cellStyle name="20% - 强调文字颜色 2 2 24" xfId="1464"/>
    <cellStyle name="20% - 强调文字颜色 2 2 25" xfId="1465"/>
    <cellStyle name="20% - 强调文字颜色 2 2 26" xfId="1466"/>
    <cellStyle name="20% - 强调文字颜色 2 2 27" xfId="1467"/>
    <cellStyle name="20% - 强调文字颜色 2 2 28" xfId="1468"/>
    <cellStyle name="20% - 强调文字颜色 2 2 29" xfId="1469"/>
    <cellStyle name="20% - 强调文字颜色 2 2 3" xfId="1470"/>
    <cellStyle name="20% - 强调文字颜色 2 2 30" xfId="1471"/>
    <cellStyle name="20% - 强调文字颜色 2 2 31" xfId="1472"/>
    <cellStyle name="20% - 强调文字颜色 2 2 32" xfId="1473"/>
    <cellStyle name="20% - 强调文字颜色 2 2 33" xfId="1474"/>
    <cellStyle name="20% - 强调文字颜色 2 2 34" xfId="1475"/>
    <cellStyle name="20% - 强调文字颜色 2 2 35" xfId="1476"/>
    <cellStyle name="20% - 强调文字颜色 2 2 36" xfId="1477"/>
    <cellStyle name="20% - 强调文字颜色 2 2 37" xfId="1478"/>
    <cellStyle name="20% - 强调文字颜色 2 2 38" xfId="1479"/>
    <cellStyle name="20% - 强调文字颜色 2 2 39" xfId="1480"/>
    <cellStyle name="20% - 强调文字颜色 2 2 4" xfId="1481"/>
    <cellStyle name="20% - 强调文字颜色 2 2 40" xfId="1482"/>
    <cellStyle name="20% - 强调文字颜色 2 2 41" xfId="1483"/>
    <cellStyle name="20% - 强调文字颜色 2 2 42" xfId="1484"/>
    <cellStyle name="20% - 强调文字颜色 2 2 43" xfId="1485"/>
    <cellStyle name="20% - 强调文字颜色 2 2 44" xfId="1486"/>
    <cellStyle name="20% - 强调文字颜色 2 2 45" xfId="1487"/>
    <cellStyle name="20% - 强调文字颜色 2 2 46" xfId="1488"/>
    <cellStyle name="20% - 强调文字颜色 2 2 47" xfId="1489"/>
    <cellStyle name="20% - 强调文字颜色 2 2 48" xfId="1490"/>
    <cellStyle name="20% - 强调文字颜色 2 2 49" xfId="1491"/>
    <cellStyle name="20% - 强调文字颜色 2 2 5" xfId="1492"/>
    <cellStyle name="20% - 强调文字颜色 2 2 50" xfId="1493"/>
    <cellStyle name="20% - 强调文字颜色 2 2 51" xfId="1494"/>
    <cellStyle name="20% - 强调文字颜色 2 2 52" xfId="1495"/>
    <cellStyle name="20% - 强调文字颜色 2 2 53" xfId="1496"/>
    <cellStyle name="20% - 强调文字颜色 2 2 54" xfId="1497"/>
    <cellStyle name="20% - 强调文字颜色 2 2 55" xfId="1498"/>
    <cellStyle name="20% - 强调文字颜色 2 2 56" xfId="1499"/>
    <cellStyle name="20% - 强调文字颜色 2 2 57" xfId="1500"/>
    <cellStyle name="20% - 强调文字颜色 2 2 58" xfId="1501"/>
    <cellStyle name="20% - 强调文字颜色 2 2 59" xfId="1502"/>
    <cellStyle name="20% - 强调文字颜色 2 2 6" xfId="1503"/>
    <cellStyle name="20% - 强调文字颜色 2 2 60" xfId="1504"/>
    <cellStyle name="20% - 强调文字颜色 2 2 61" xfId="1505"/>
    <cellStyle name="20% - 强调文字颜色 2 2 62" xfId="1506"/>
    <cellStyle name="20% - 强调文字颜色 2 2 63" xfId="1507"/>
    <cellStyle name="20% - 强调文字颜色 2 2 64" xfId="1508"/>
    <cellStyle name="20% - 强调文字颜色 2 2 65" xfId="1509"/>
    <cellStyle name="20% - 强调文字颜色 2 2 66" xfId="1510"/>
    <cellStyle name="20% - 强调文字颜色 2 2 67" xfId="1511"/>
    <cellStyle name="20% - 强调文字颜色 2 2 68" xfId="1512"/>
    <cellStyle name="20% - 强调文字颜色 2 2 69" xfId="1513"/>
    <cellStyle name="20% - 强调文字颜色 2 2 7" xfId="1514"/>
    <cellStyle name="20% - 强调文字颜色 2 2 70" xfId="1515"/>
    <cellStyle name="20% - 强调文字颜色 2 2 71" xfId="1516"/>
    <cellStyle name="20% - 强调文字颜色 2 2 72" xfId="1517"/>
    <cellStyle name="20% - 强调文字颜色 2 2 73" xfId="1518"/>
    <cellStyle name="20% - 强调文字颜色 2 2 74" xfId="1519"/>
    <cellStyle name="20% - 强调文字颜色 2 2 75" xfId="1520"/>
    <cellStyle name="20% - 强调文字颜色 2 2 76" xfId="1521"/>
    <cellStyle name="20% - 强调文字颜色 2 2 77" xfId="1522"/>
    <cellStyle name="20% - 强调文字颜色 2 2 78" xfId="1523"/>
    <cellStyle name="20% - 强调文字颜色 2 2 79" xfId="1524"/>
    <cellStyle name="20% - 强调文字颜色 2 2 8" xfId="1525"/>
    <cellStyle name="20% - 强调文字颜色 2 2 80" xfId="1526"/>
    <cellStyle name="20% - 强调文字颜色 2 2 81" xfId="1527"/>
    <cellStyle name="20% - 强调文字颜色 2 2 82" xfId="1528"/>
    <cellStyle name="20% - 强调文字颜色 2 2 83" xfId="1529"/>
    <cellStyle name="20% - 强调文字颜色 2 2 84" xfId="1530"/>
    <cellStyle name="20% - 强调文字颜色 2 2 85" xfId="1531"/>
    <cellStyle name="20% - 强调文字颜色 2 2 86" xfId="1532"/>
    <cellStyle name="20% - 强调文字颜色 2 2 87" xfId="1533"/>
    <cellStyle name="20% - 强调文字颜色 2 2 88" xfId="1534"/>
    <cellStyle name="20% - 强调文字颜色 2 2 89" xfId="1535"/>
    <cellStyle name="20% - 强调文字颜色 2 2 9" xfId="1536"/>
    <cellStyle name="20% - 强调文字颜色 2 2 90" xfId="1537"/>
    <cellStyle name="20% - 强调文字颜色 2 2 91" xfId="1538"/>
    <cellStyle name="20% - 强调文字颜色 2 2 92" xfId="1539"/>
    <cellStyle name="20% - 强调文字颜色 2 2 93" xfId="1540"/>
    <cellStyle name="20% - 强调文字颜色 2 2 94" xfId="1541"/>
    <cellStyle name="20% - 强调文字颜色 2 2 95" xfId="1542"/>
    <cellStyle name="20% - 强调文字颜色 2 2 96" xfId="1543"/>
    <cellStyle name="20% - 强调文字颜色 2 2 97" xfId="1544"/>
    <cellStyle name="20% - 强调文字颜色 2 2 98" xfId="1545"/>
    <cellStyle name="20% - 强调文字颜色 2 2 99" xfId="1546"/>
    <cellStyle name="20% - 强调文字颜色 2 20" xfId="1547"/>
    <cellStyle name="20% - 强调文字颜色 2 21" xfId="1548"/>
    <cellStyle name="20% - 强调文字颜色 2 22" xfId="1549"/>
    <cellStyle name="20% - 强调文字颜色 2 23" xfId="1550"/>
    <cellStyle name="20% - 强调文字颜色 2 24" xfId="1551"/>
    <cellStyle name="20% - 强调文字颜色 2 25" xfId="1552"/>
    <cellStyle name="20% - 强调文字颜色 2 26" xfId="1553"/>
    <cellStyle name="20% - 强调文字颜色 2 27" xfId="1554"/>
    <cellStyle name="20% - 强调文字颜色 2 28" xfId="1555"/>
    <cellStyle name="20% - 强调文字颜色 2 29" xfId="1556"/>
    <cellStyle name="20% - 强调文字颜色 2 3" xfId="1557"/>
    <cellStyle name="20% - 强调文字颜色 2 3 10" xfId="1558"/>
    <cellStyle name="20% - 强调文字颜色 2 3 100" xfId="1559"/>
    <cellStyle name="20% - 强调文字颜色 2 3 101" xfId="1560"/>
    <cellStyle name="20% - 强调文字颜色 2 3 102" xfId="1561"/>
    <cellStyle name="20% - 强调文字颜色 2 3 103" xfId="1562"/>
    <cellStyle name="20% - 强调文字颜色 2 3 104" xfId="1563"/>
    <cellStyle name="20% - 强调文字颜色 2 3 105" xfId="1564"/>
    <cellStyle name="20% - 强调文字颜色 2 3 106" xfId="1565"/>
    <cellStyle name="20% - 强调文字颜色 2 3 107" xfId="1566"/>
    <cellStyle name="20% - 强调文字颜色 2 3 108" xfId="1567"/>
    <cellStyle name="20% - 强调文字颜色 2 3 109" xfId="1568"/>
    <cellStyle name="20% - 强调文字颜色 2 3 11" xfId="1569"/>
    <cellStyle name="20% - 强调文字颜色 2 3 110" xfId="1570"/>
    <cellStyle name="20% - 强调文字颜色 2 3 111" xfId="1571"/>
    <cellStyle name="20% - 强调文字颜色 2 3 112" xfId="1572"/>
    <cellStyle name="20% - 强调文字颜色 2 3 113" xfId="1573"/>
    <cellStyle name="20% - 强调文字颜色 2 3 114" xfId="1574"/>
    <cellStyle name="20% - 强调文字颜色 2 3 115" xfId="1575"/>
    <cellStyle name="20% - 强调文字颜色 2 3 116" xfId="1576"/>
    <cellStyle name="20% - 强调文字颜色 2 3 117" xfId="1577"/>
    <cellStyle name="20% - 强调文字颜色 2 3 118" xfId="1578"/>
    <cellStyle name="20% - 强调文字颜色 2 3 119" xfId="1579"/>
    <cellStyle name="20% - 强调文字颜色 2 3 12" xfId="1580"/>
    <cellStyle name="20% - 强调文字颜色 2 3 120" xfId="1581"/>
    <cellStyle name="20% - 强调文字颜色 2 3 121" xfId="1582"/>
    <cellStyle name="20% - 强调文字颜色 2 3 122" xfId="1583"/>
    <cellStyle name="20% - 强调文字颜色 2 3 123" xfId="1584"/>
    <cellStyle name="20% - 强调文字颜色 2 3 124" xfId="1585"/>
    <cellStyle name="20% - 强调文字颜色 2 3 125" xfId="1586"/>
    <cellStyle name="20% - 强调文字颜色 2 3 126" xfId="1587"/>
    <cellStyle name="20% - 强调文字颜色 2 3 127" xfId="1588"/>
    <cellStyle name="20% - 强调文字颜色 2 3 128" xfId="1589"/>
    <cellStyle name="20% - 强调文字颜色 2 3 129" xfId="1590"/>
    <cellStyle name="20% - 强调文字颜色 2 3 13" xfId="1591"/>
    <cellStyle name="20% - 强调文字颜色 2 3 130" xfId="1592"/>
    <cellStyle name="20% - 强调文字颜色 2 3 131" xfId="1593"/>
    <cellStyle name="20% - 强调文字颜色 2 3 132" xfId="1594"/>
    <cellStyle name="20% - 强调文字颜色 2 3 133" xfId="1595"/>
    <cellStyle name="20% - 强调文字颜色 2 3 134" xfId="1596"/>
    <cellStyle name="20% - 强调文字颜色 2 3 135" xfId="1597"/>
    <cellStyle name="20% - 强调文字颜色 2 3 136" xfId="1598"/>
    <cellStyle name="20% - 强调文字颜色 2 3 137" xfId="1599"/>
    <cellStyle name="20% - 强调文字颜色 2 3 138" xfId="1600"/>
    <cellStyle name="20% - 强调文字颜色 2 3 139" xfId="1601"/>
    <cellStyle name="20% - 强调文字颜色 2 3 14" xfId="1602"/>
    <cellStyle name="20% - 强调文字颜色 2 3 140" xfId="1603"/>
    <cellStyle name="20% - 强调文字颜色 2 3 141" xfId="1604"/>
    <cellStyle name="20% - 强调文字颜色 2 3 142" xfId="1605"/>
    <cellStyle name="20% - 强调文字颜色 2 3 143" xfId="1606"/>
    <cellStyle name="20% - 强调文字颜色 2 3 144" xfId="1607"/>
    <cellStyle name="20% - 强调文字颜色 2 3 145" xfId="1608"/>
    <cellStyle name="20% - 强调文字颜色 2 3 146" xfId="1609"/>
    <cellStyle name="20% - 强调文字颜色 2 3 147" xfId="1610"/>
    <cellStyle name="20% - 强调文字颜色 2 3 148" xfId="1611"/>
    <cellStyle name="20% - 强调文字颜色 2 3 149" xfId="1612"/>
    <cellStyle name="20% - 强调文字颜色 2 3 15" xfId="1613"/>
    <cellStyle name="20% - 强调文字颜色 2 3 150" xfId="1614"/>
    <cellStyle name="20% - 强调文字颜色 2 3 151" xfId="1615"/>
    <cellStyle name="20% - 强调文字颜色 2 3 152" xfId="1616"/>
    <cellStyle name="20% - 强调文字颜色 2 3 153" xfId="1617"/>
    <cellStyle name="20% - 强调文字颜色 2 3 16" xfId="1618"/>
    <cellStyle name="20% - 强调文字颜色 2 3 17" xfId="1619"/>
    <cellStyle name="20% - 强调文字颜色 2 3 18" xfId="1620"/>
    <cellStyle name="20% - 强调文字颜色 2 3 19" xfId="1621"/>
    <cellStyle name="20% - 强调文字颜色 2 3 2" xfId="1622"/>
    <cellStyle name="20% - 强调文字颜色 2 3 20" xfId="1623"/>
    <cellStyle name="20% - 强调文字颜色 2 3 21" xfId="1624"/>
    <cellStyle name="20% - 强调文字颜色 2 3 22" xfId="1625"/>
    <cellStyle name="20% - 强调文字颜色 2 3 23" xfId="1626"/>
    <cellStyle name="20% - 强调文字颜色 2 3 24" xfId="1627"/>
    <cellStyle name="20% - 强调文字颜色 2 3 25" xfId="1628"/>
    <cellStyle name="20% - 强调文字颜色 2 3 26" xfId="1629"/>
    <cellStyle name="20% - 强调文字颜色 2 3 27" xfId="1630"/>
    <cellStyle name="20% - 强调文字颜色 2 3 28" xfId="1631"/>
    <cellStyle name="20% - 强调文字颜色 2 3 29" xfId="1632"/>
    <cellStyle name="20% - 强调文字颜色 2 3 3" xfId="1633"/>
    <cellStyle name="20% - 强调文字颜色 2 3 30" xfId="1634"/>
    <cellStyle name="20% - 强调文字颜色 2 3 31" xfId="1635"/>
    <cellStyle name="20% - 强调文字颜色 2 3 32" xfId="1636"/>
    <cellStyle name="20% - 强调文字颜色 2 3 33" xfId="1637"/>
    <cellStyle name="20% - 强调文字颜色 2 3 34" xfId="1638"/>
    <cellStyle name="20% - 强调文字颜色 2 3 35" xfId="1639"/>
    <cellStyle name="20% - 强调文字颜色 2 3 36" xfId="1640"/>
    <cellStyle name="20% - 强调文字颜色 2 3 37" xfId="1641"/>
    <cellStyle name="20% - 强调文字颜色 2 3 38" xfId="1642"/>
    <cellStyle name="20% - 强调文字颜色 2 3 39" xfId="1643"/>
    <cellStyle name="20% - 强调文字颜色 2 3 4" xfId="1644"/>
    <cellStyle name="20% - 强调文字颜色 2 3 40" xfId="1645"/>
    <cellStyle name="20% - 强调文字颜色 2 3 41" xfId="1646"/>
    <cellStyle name="20% - 强调文字颜色 2 3 42" xfId="1647"/>
    <cellStyle name="20% - 强调文字颜色 2 3 43" xfId="1648"/>
    <cellStyle name="20% - 强调文字颜色 2 3 44" xfId="1649"/>
    <cellStyle name="20% - 强调文字颜色 2 3 45" xfId="1650"/>
    <cellStyle name="20% - 强调文字颜色 2 3 46" xfId="1651"/>
    <cellStyle name="20% - 强调文字颜色 2 3 47" xfId="1652"/>
    <cellStyle name="20% - 强调文字颜色 2 3 48" xfId="1653"/>
    <cellStyle name="20% - 强调文字颜色 2 3 49" xfId="1654"/>
    <cellStyle name="20% - 强调文字颜色 2 3 5" xfId="1655"/>
    <cellStyle name="20% - 强调文字颜色 2 3 50" xfId="1656"/>
    <cellStyle name="20% - 强调文字颜色 2 3 51" xfId="1657"/>
    <cellStyle name="20% - 强调文字颜色 2 3 52" xfId="1658"/>
    <cellStyle name="20% - 强调文字颜色 2 3 53" xfId="1659"/>
    <cellStyle name="20% - 强调文字颜色 2 3 54" xfId="1660"/>
    <cellStyle name="20% - 强调文字颜色 2 3 55" xfId="1661"/>
    <cellStyle name="20% - 强调文字颜色 2 3 56" xfId="1662"/>
    <cellStyle name="20% - 强调文字颜色 2 3 57" xfId="1663"/>
    <cellStyle name="20% - 强调文字颜色 2 3 58" xfId="1664"/>
    <cellStyle name="20% - 强调文字颜色 2 3 59" xfId="1665"/>
    <cellStyle name="20% - 强调文字颜色 2 3 6" xfId="1666"/>
    <cellStyle name="20% - 强调文字颜色 2 3 60" xfId="1667"/>
    <cellStyle name="20% - 强调文字颜色 2 3 61" xfId="1668"/>
    <cellStyle name="20% - 强调文字颜色 2 3 62" xfId="1669"/>
    <cellStyle name="20% - 强调文字颜色 2 3 63" xfId="1670"/>
    <cellStyle name="20% - 强调文字颜色 2 3 64" xfId="1671"/>
    <cellStyle name="20% - 强调文字颜色 2 3 65" xfId="1672"/>
    <cellStyle name="20% - 强调文字颜色 2 3 66" xfId="1673"/>
    <cellStyle name="20% - 强调文字颜色 2 3 67" xfId="1674"/>
    <cellStyle name="20% - 强调文字颜色 2 3 68" xfId="1675"/>
    <cellStyle name="20% - 强调文字颜色 2 3 69" xfId="1676"/>
    <cellStyle name="20% - 强调文字颜色 2 3 7" xfId="1677"/>
    <cellStyle name="20% - 强调文字颜色 2 3 70" xfId="1678"/>
    <cellStyle name="20% - 强调文字颜色 2 3 71" xfId="1679"/>
    <cellStyle name="20% - 强调文字颜色 2 3 72" xfId="1680"/>
    <cellStyle name="20% - 强调文字颜色 2 3 73" xfId="1681"/>
    <cellStyle name="20% - 强调文字颜色 2 3 74" xfId="1682"/>
    <cellStyle name="20% - 强调文字颜色 2 3 75" xfId="1683"/>
    <cellStyle name="20% - 强调文字颜色 2 3 76" xfId="1684"/>
    <cellStyle name="20% - 强调文字颜色 2 3 77" xfId="1685"/>
    <cellStyle name="20% - 强调文字颜色 2 3 78" xfId="1686"/>
    <cellStyle name="20% - 强调文字颜色 2 3 79" xfId="1687"/>
    <cellStyle name="20% - 强调文字颜色 2 3 8" xfId="1688"/>
    <cellStyle name="20% - 强调文字颜色 2 3 80" xfId="1689"/>
    <cellStyle name="20% - 强调文字颜色 2 3 81" xfId="1690"/>
    <cellStyle name="20% - 强调文字颜色 2 3 82" xfId="1691"/>
    <cellStyle name="20% - 强调文字颜色 2 3 83" xfId="1692"/>
    <cellStyle name="20% - 强调文字颜色 2 3 84" xfId="1693"/>
    <cellStyle name="20% - 强调文字颜色 2 3 85" xfId="1694"/>
    <cellStyle name="20% - 强调文字颜色 2 3 86" xfId="1695"/>
    <cellStyle name="20% - 强调文字颜色 2 3 87" xfId="1696"/>
    <cellStyle name="20% - 强调文字颜色 2 3 88" xfId="1697"/>
    <cellStyle name="20% - 强调文字颜色 2 3 89" xfId="1698"/>
    <cellStyle name="20% - 强调文字颜色 2 3 9" xfId="1699"/>
    <cellStyle name="20% - 强调文字颜色 2 3 90" xfId="1700"/>
    <cellStyle name="20% - 强调文字颜色 2 3 91" xfId="1701"/>
    <cellStyle name="20% - 强调文字颜色 2 3 92" xfId="1702"/>
    <cellStyle name="20% - 强调文字颜色 2 3 93" xfId="1703"/>
    <cellStyle name="20% - 强调文字颜色 2 3 94" xfId="1704"/>
    <cellStyle name="20% - 强调文字颜色 2 3 95" xfId="1705"/>
    <cellStyle name="20% - 强调文字颜色 2 3 96" xfId="1706"/>
    <cellStyle name="20% - 强调文字颜色 2 3 97" xfId="1707"/>
    <cellStyle name="20% - 强调文字颜色 2 3 98" xfId="1708"/>
    <cellStyle name="20% - 强调文字颜色 2 3 99" xfId="1709"/>
    <cellStyle name="20% - 强调文字颜色 2 30" xfId="1710"/>
    <cellStyle name="20% - 强调文字颜色 2 31" xfId="1711"/>
    <cellStyle name="20% - 强调文字颜色 2 32" xfId="1712"/>
    <cellStyle name="20% - 强调文字颜色 2 33" xfId="1713"/>
    <cellStyle name="20% - 强调文字颜色 2 34" xfId="1714"/>
    <cellStyle name="20% - 强调文字颜色 2 35" xfId="1715"/>
    <cellStyle name="20% - 强调文字颜色 2 36" xfId="1716"/>
    <cellStyle name="20% - 强调文字颜色 2 4" xfId="1717"/>
    <cellStyle name="20% - 强调文字颜色 2 4 10" xfId="1718"/>
    <cellStyle name="20% - 强调文字颜色 2 4 11" xfId="1719"/>
    <cellStyle name="20% - 强调文字颜色 2 4 12" xfId="1720"/>
    <cellStyle name="20% - 强调文字颜色 2 4 13" xfId="1721"/>
    <cellStyle name="20% - 强调文字颜色 2 4 14" xfId="1722"/>
    <cellStyle name="20% - 强调文字颜色 2 4 15" xfId="1723"/>
    <cellStyle name="20% - 强调文字颜色 2 4 16" xfId="1724"/>
    <cellStyle name="20% - 强调文字颜色 2 4 17" xfId="1725"/>
    <cellStyle name="20% - 强调文字颜色 2 4 18" xfId="1726"/>
    <cellStyle name="20% - 强调文字颜色 2 4 2" xfId="1727"/>
    <cellStyle name="20% - 强调文字颜色 2 4 2 10" xfId="1728"/>
    <cellStyle name="20% - 强调文字颜色 2 4 2 11" xfId="1729"/>
    <cellStyle name="20% - 强调文字颜色 2 4 2 12" xfId="1730"/>
    <cellStyle name="20% - 强调文字颜色 2 4 2 13" xfId="1731"/>
    <cellStyle name="20% - 强调文字颜色 2 4 2 14" xfId="1732"/>
    <cellStyle name="20% - 强调文字颜色 2 4 2 15" xfId="1733"/>
    <cellStyle name="20% - 强调文字颜色 2 4 2 2" xfId="1734"/>
    <cellStyle name="20% - 强调文字颜色 2 4 2 3" xfId="1735"/>
    <cellStyle name="20% - 强调文字颜色 2 4 2 4" xfId="1736"/>
    <cellStyle name="20% - 强调文字颜色 2 4 2 5" xfId="1737"/>
    <cellStyle name="20% - 强调文字颜色 2 4 2 6" xfId="1738"/>
    <cellStyle name="20% - 强调文字颜色 2 4 2 7" xfId="1739"/>
    <cellStyle name="20% - 强调文字颜色 2 4 2 8" xfId="1740"/>
    <cellStyle name="20% - 强调文字颜色 2 4 2 9" xfId="1741"/>
    <cellStyle name="20% - 强调文字颜色 2 4 3" xfId="1742"/>
    <cellStyle name="20% - 强调文字颜色 2 4 4" xfId="1743"/>
    <cellStyle name="20% - 强调文字颜色 2 4 5" xfId="1744"/>
    <cellStyle name="20% - 强调文字颜色 2 4 6" xfId="1745"/>
    <cellStyle name="20% - 强调文字颜色 2 4 7" xfId="1746"/>
    <cellStyle name="20% - 强调文字颜色 2 4 8" xfId="1747"/>
    <cellStyle name="20% - 强调文字颜色 2 4 9" xfId="1748"/>
    <cellStyle name="20% - 强调文字颜色 2 5" xfId="1749"/>
    <cellStyle name="20% - 强调文字颜色 2 5 10" xfId="1750"/>
    <cellStyle name="20% - 强调文字颜色 2 5 11" xfId="1751"/>
    <cellStyle name="20% - 强调文字颜色 2 5 12" xfId="1752"/>
    <cellStyle name="20% - 强调文字颜色 2 5 13" xfId="1753"/>
    <cellStyle name="20% - 强调文字颜色 2 5 14" xfId="1754"/>
    <cellStyle name="20% - 强调文字颜色 2 5 15" xfId="1755"/>
    <cellStyle name="20% - 强调文字颜色 2 5 16" xfId="1756"/>
    <cellStyle name="20% - 强调文字颜色 2 5 17" xfId="1757"/>
    <cellStyle name="20% - 强调文字颜色 2 5 18" xfId="1758"/>
    <cellStyle name="20% - 强调文字颜色 2 5 19" xfId="1759"/>
    <cellStyle name="20% - 强调文字颜色 2 5 2" xfId="1760"/>
    <cellStyle name="20% - 强调文字颜色 2 5 20" xfId="1761"/>
    <cellStyle name="20% - 强调文字颜色 2 5 21" xfId="1762"/>
    <cellStyle name="20% - 强调文字颜色 2 5 22" xfId="1763"/>
    <cellStyle name="20% - 强调文字颜色 2 5 23" xfId="1764"/>
    <cellStyle name="20% - 强调文字颜色 2 5 24" xfId="1765"/>
    <cellStyle name="20% - 强调文字颜色 2 5 25" xfId="1766"/>
    <cellStyle name="20% - 强调文字颜色 2 5 26" xfId="1767"/>
    <cellStyle name="20% - 强调文字颜色 2 5 27" xfId="1768"/>
    <cellStyle name="20% - 强调文字颜色 2 5 28" xfId="1769"/>
    <cellStyle name="20% - 强调文字颜色 2 5 29" xfId="1770"/>
    <cellStyle name="20% - 强调文字颜色 2 5 3" xfId="1771"/>
    <cellStyle name="20% - 强调文字颜色 2 5 4" xfId="1772"/>
    <cellStyle name="20% - 强调文字颜色 2 5 5" xfId="1773"/>
    <cellStyle name="20% - 强调文字颜色 2 5 6" xfId="1774"/>
    <cellStyle name="20% - 强调文字颜色 2 5 7" xfId="1775"/>
    <cellStyle name="20% - 强调文字颜色 2 5 8" xfId="1776"/>
    <cellStyle name="20% - 强调文字颜色 2 5 9" xfId="1777"/>
    <cellStyle name="20% - 强调文字颜色 2 6" xfId="1778"/>
    <cellStyle name="20% - 强调文字颜色 2 6 10" xfId="1779"/>
    <cellStyle name="20% - 强调文字颜色 2 6 11" xfId="1780"/>
    <cellStyle name="20% - 强调文字颜色 2 6 12" xfId="1781"/>
    <cellStyle name="20% - 强调文字颜色 2 6 13" xfId="1782"/>
    <cellStyle name="20% - 强调文字颜色 2 6 14" xfId="1783"/>
    <cellStyle name="20% - 强调文字颜色 2 6 15" xfId="1784"/>
    <cellStyle name="20% - 强调文字颜色 2 6 16" xfId="1785"/>
    <cellStyle name="20% - 强调文字颜色 2 6 17" xfId="1786"/>
    <cellStyle name="20% - 强调文字颜色 2 6 18" xfId="1787"/>
    <cellStyle name="20% - 强调文字颜色 2 6 19" xfId="1788"/>
    <cellStyle name="20% - 强调文字颜色 2 6 2" xfId="1789"/>
    <cellStyle name="20% - 强调文字颜色 2 6 20" xfId="1790"/>
    <cellStyle name="20% - 强调文字颜色 2 6 21" xfId="1791"/>
    <cellStyle name="20% - 强调文字颜色 2 6 22" xfId="1792"/>
    <cellStyle name="20% - 强调文字颜色 2 6 23" xfId="1793"/>
    <cellStyle name="20% - 强调文字颜色 2 6 24" xfId="1794"/>
    <cellStyle name="20% - 强调文字颜色 2 6 25" xfId="1795"/>
    <cellStyle name="20% - 强调文字颜色 2 6 26" xfId="1796"/>
    <cellStyle name="20% - 强调文字颜色 2 6 27" xfId="1797"/>
    <cellStyle name="20% - 强调文字颜色 2 6 28" xfId="1798"/>
    <cellStyle name="20% - 强调文字颜色 2 6 29" xfId="1799"/>
    <cellStyle name="20% - 强调文字颜色 2 6 3" xfId="1800"/>
    <cellStyle name="20% - 强调文字颜色 2 6 4" xfId="1801"/>
    <cellStyle name="20% - 强调文字颜色 2 6 5" xfId="1802"/>
    <cellStyle name="20% - 强调文字颜色 2 6 6" xfId="1803"/>
    <cellStyle name="20% - 强调文字颜色 2 6 7" xfId="1804"/>
    <cellStyle name="20% - 强调文字颜色 2 6 8" xfId="1805"/>
    <cellStyle name="20% - 强调文字颜色 2 6 9" xfId="1806"/>
    <cellStyle name="20% - 强调文字颜色 2 7" xfId="1807"/>
    <cellStyle name="20% - 强调文字颜色 2 7 10" xfId="1808"/>
    <cellStyle name="20% - 强调文字颜色 2 7 11" xfId="1809"/>
    <cellStyle name="20% - 强调文字颜色 2 7 12" xfId="1810"/>
    <cellStyle name="20% - 强调文字颜色 2 7 13" xfId="1811"/>
    <cellStyle name="20% - 强调文字颜色 2 7 14" xfId="1812"/>
    <cellStyle name="20% - 强调文字颜色 2 7 15" xfId="1813"/>
    <cellStyle name="20% - 强调文字颜色 2 7 16" xfId="1814"/>
    <cellStyle name="20% - 强调文字颜色 2 7 17" xfId="1815"/>
    <cellStyle name="20% - 强调文字颜色 2 7 18" xfId="1816"/>
    <cellStyle name="20% - 强调文字颜色 2 7 19" xfId="1817"/>
    <cellStyle name="20% - 强调文字颜色 2 7 2" xfId="1818"/>
    <cellStyle name="20% - 强调文字颜色 2 7 20" xfId="1819"/>
    <cellStyle name="20% - 强调文字颜色 2 7 21" xfId="1820"/>
    <cellStyle name="20% - 强调文字颜色 2 7 22" xfId="1821"/>
    <cellStyle name="20% - 强调文字颜色 2 7 23" xfId="1822"/>
    <cellStyle name="20% - 强调文字颜色 2 7 24" xfId="1823"/>
    <cellStyle name="20% - 强调文字颜色 2 7 25" xfId="1824"/>
    <cellStyle name="20% - 强调文字颜色 2 7 26" xfId="1825"/>
    <cellStyle name="20% - 强调文字颜色 2 7 27" xfId="1826"/>
    <cellStyle name="20% - 强调文字颜色 2 7 28" xfId="1827"/>
    <cellStyle name="20% - 强调文字颜色 2 7 29" xfId="1828"/>
    <cellStyle name="20% - 强调文字颜色 2 7 3" xfId="1829"/>
    <cellStyle name="20% - 强调文字颜色 2 7 4" xfId="1830"/>
    <cellStyle name="20% - 强调文字颜色 2 7 5" xfId="1831"/>
    <cellStyle name="20% - 强调文字颜色 2 7 6" xfId="1832"/>
    <cellStyle name="20% - 强调文字颜色 2 7 7" xfId="1833"/>
    <cellStyle name="20% - 强调文字颜色 2 7 8" xfId="1834"/>
    <cellStyle name="20% - 强调文字颜色 2 7 9" xfId="1835"/>
    <cellStyle name="20% - 强调文字颜色 2 8" xfId="1836"/>
    <cellStyle name="20% - 强调文字颜色 2 8 10" xfId="1837"/>
    <cellStyle name="20% - 强调文字颜色 2 8 11" xfId="1838"/>
    <cellStyle name="20% - 强调文字颜色 2 8 12" xfId="1839"/>
    <cellStyle name="20% - 强调文字颜色 2 8 13" xfId="1840"/>
    <cellStyle name="20% - 强调文字颜色 2 8 14" xfId="1841"/>
    <cellStyle name="20% - 强调文字颜色 2 8 15" xfId="1842"/>
    <cellStyle name="20% - 强调文字颜色 2 8 16" xfId="1843"/>
    <cellStyle name="20% - 强调文字颜色 2 8 17" xfId="1844"/>
    <cellStyle name="20% - 强调文字颜色 2 8 18" xfId="1845"/>
    <cellStyle name="20% - 强调文字颜色 2 8 19" xfId="1846"/>
    <cellStyle name="20% - 强调文字颜色 2 8 2" xfId="1847"/>
    <cellStyle name="20% - 强调文字颜色 2 8 20" xfId="1848"/>
    <cellStyle name="20% - 强调文字颜色 2 8 21" xfId="1849"/>
    <cellStyle name="20% - 强调文字颜色 2 8 22" xfId="1850"/>
    <cellStyle name="20% - 强调文字颜色 2 8 23" xfId="1851"/>
    <cellStyle name="20% - 强调文字颜色 2 8 24" xfId="1852"/>
    <cellStyle name="20% - 强调文字颜色 2 8 25" xfId="1853"/>
    <cellStyle name="20% - 强调文字颜色 2 8 26" xfId="1854"/>
    <cellStyle name="20% - 强调文字颜色 2 8 27" xfId="1855"/>
    <cellStyle name="20% - 强调文字颜色 2 8 28" xfId="1856"/>
    <cellStyle name="20% - 强调文字颜色 2 8 29" xfId="1857"/>
    <cellStyle name="20% - 强调文字颜色 2 8 3" xfId="1858"/>
    <cellStyle name="20% - 强调文字颜色 2 8 4" xfId="1859"/>
    <cellStyle name="20% - 强调文字颜色 2 8 5" xfId="1860"/>
    <cellStyle name="20% - 强调文字颜色 2 8 6" xfId="1861"/>
    <cellStyle name="20% - 强调文字颜色 2 8 7" xfId="1862"/>
    <cellStyle name="20% - 强调文字颜色 2 8 8" xfId="1863"/>
    <cellStyle name="20% - 强调文字颜色 2 8 9" xfId="1864"/>
    <cellStyle name="20% - 强调文字颜色 2 9" xfId="1865"/>
    <cellStyle name="20% - 强调文字颜色 3 10" xfId="1866"/>
    <cellStyle name="20% - 强调文字颜色 3 11" xfId="1867"/>
    <cellStyle name="20% - 强调文字颜色 3 11 10" xfId="1868"/>
    <cellStyle name="20% - 强调文字颜色 3 11 11" xfId="1869"/>
    <cellStyle name="20% - 强调文字颜色 3 11 12" xfId="1870"/>
    <cellStyle name="20% - 强调文字颜色 3 11 13" xfId="1871"/>
    <cellStyle name="20% - 强调文字颜色 3 11 14" xfId="1872"/>
    <cellStyle name="20% - 强调文字颜色 3 11 15" xfId="1873"/>
    <cellStyle name="20% - 强调文字颜色 3 11 16" xfId="1874"/>
    <cellStyle name="20% - 强调文字颜色 3 11 17" xfId="1875"/>
    <cellStyle name="20% - 强调文字颜色 3 11 18" xfId="1876"/>
    <cellStyle name="20% - 强调文字颜色 3 11 19" xfId="1877"/>
    <cellStyle name="20% - 强调文字颜色 3 11 2" xfId="1878"/>
    <cellStyle name="20% - 强调文字颜色 3 11 20" xfId="1879"/>
    <cellStyle name="20% - 强调文字颜色 3 11 3" xfId="1880"/>
    <cellStyle name="20% - 强调文字颜色 3 11 4" xfId="1881"/>
    <cellStyle name="20% - 强调文字颜色 3 11 5" xfId="1882"/>
    <cellStyle name="20% - 强调文字颜色 3 11 6" xfId="1883"/>
    <cellStyle name="20% - 强调文字颜色 3 11 7" xfId="1884"/>
    <cellStyle name="20% - 强调文字颜色 3 11 8" xfId="1885"/>
    <cellStyle name="20% - 强调文字颜色 3 11 9" xfId="1886"/>
    <cellStyle name="20% - 强调文字颜色 3 12" xfId="1887"/>
    <cellStyle name="20% - 强调文字颜色 3 12 10" xfId="1888"/>
    <cellStyle name="20% - 强调文字颜色 3 12 11" xfId="1889"/>
    <cellStyle name="20% - 强调文字颜色 3 12 12" xfId="1890"/>
    <cellStyle name="20% - 强调文字颜色 3 12 13" xfId="1891"/>
    <cellStyle name="20% - 强调文字颜色 3 12 14" xfId="1892"/>
    <cellStyle name="20% - 强调文字颜色 3 12 15" xfId="1893"/>
    <cellStyle name="20% - 强调文字颜色 3 12 16" xfId="1894"/>
    <cellStyle name="20% - 强调文字颜色 3 12 17" xfId="1895"/>
    <cellStyle name="20% - 强调文字颜色 3 12 18" xfId="1896"/>
    <cellStyle name="20% - 强调文字颜色 3 12 19" xfId="1897"/>
    <cellStyle name="20% - 强调文字颜色 3 12 2" xfId="1898"/>
    <cellStyle name="20% - 强调文字颜色 3 12 20" xfId="1899"/>
    <cellStyle name="20% - 强调文字颜色 3 12 3" xfId="1900"/>
    <cellStyle name="20% - 强调文字颜色 3 12 4" xfId="1901"/>
    <cellStyle name="20% - 强调文字颜色 3 12 5" xfId="1902"/>
    <cellStyle name="20% - 强调文字颜色 3 12 6" xfId="1903"/>
    <cellStyle name="20% - 强调文字颜色 3 12 7" xfId="1904"/>
    <cellStyle name="20% - 强调文字颜色 3 12 8" xfId="1905"/>
    <cellStyle name="20% - 强调文字颜色 3 12 9" xfId="1906"/>
    <cellStyle name="20% - 强调文字颜色 3 13" xfId="1907"/>
    <cellStyle name="20% - 强调文字颜色 3 13 10" xfId="1908"/>
    <cellStyle name="20% - 强调文字颜色 3 13 11" xfId="1909"/>
    <cellStyle name="20% - 强调文字颜色 3 13 12" xfId="1910"/>
    <cellStyle name="20% - 强调文字颜色 3 13 13" xfId="1911"/>
    <cellStyle name="20% - 强调文字颜色 3 13 14" xfId="1912"/>
    <cellStyle name="20% - 强调文字颜色 3 13 15" xfId="1913"/>
    <cellStyle name="20% - 强调文字颜色 3 13 16" xfId="1914"/>
    <cellStyle name="20% - 强调文字颜色 3 13 17" xfId="1915"/>
    <cellStyle name="20% - 强调文字颜色 3 13 18" xfId="1916"/>
    <cellStyle name="20% - 强调文字颜色 3 13 19" xfId="1917"/>
    <cellStyle name="20% - 强调文字颜色 3 13 2" xfId="1918"/>
    <cellStyle name="20% - 强调文字颜色 3 13 20" xfId="1919"/>
    <cellStyle name="20% - 强调文字颜色 3 13 3" xfId="1920"/>
    <cellStyle name="20% - 强调文字颜色 3 13 4" xfId="1921"/>
    <cellStyle name="20% - 强调文字颜色 3 13 5" xfId="1922"/>
    <cellStyle name="20% - 强调文字颜色 3 13 6" xfId="1923"/>
    <cellStyle name="20% - 强调文字颜色 3 13 7" xfId="1924"/>
    <cellStyle name="20% - 强调文字颜色 3 13 8" xfId="1925"/>
    <cellStyle name="20% - 强调文字颜色 3 13 9" xfId="1926"/>
    <cellStyle name="20% - 强调文字颜色 3 14" xfId="1927"/>
    <cellStyle name="20% - 强调文字颜色 3 14 10" xfId="1928"/>
    <cellStyle name="20% - 强调文字颜色 3 14 11" xfId="1929"/>
    <cellStyle name="20% - 强调文字颜色 3 14 12" xfId="1930"/>
    <cellStyle name="20% - 强调文字颜色 3 14 13" xfId="1931"/>
    <cellStyle name="20% - 强调文字颜色 3 14 14" xfId="1932"/>
    <cellStyle name="20% - 强调文字颜色 3 14 15" xfId="1933"/>
    <cellStyle name="20% - 强调文字颜色 3 14 16" xfId="1934"/>
    <cellStyle name="20% - 强调文字颜色 3 14 17" xfId="1935"/>
    <cellStyle name="20% - 强调文字颜色 3 14 18" xfId="1936"/>
    <cellStyle name="20% - 强调文字颜色 3 14 19" xfId="1937"/>
    <cellStyle name="20% - 强调文字颜色 3 14 2" xfId="1938"/>
    <cellStyle name="20% - 强调文字颜色 3 14 20" xfId="1939"/>
    <cellStyle name="20% - 强调文字颜色 3 14 3" xfId="1940"/>
    <cellStyle name="20% - 强调文字颜色 3 14 4" xfId="1941"/>
    <cellStyle name="20% - 强调文字颜色 3 14 5" xfId="1942"/>
    <cellStyle name="20% - 强调文字颜色 3 14 6" xfId="1943"/>
    <cellStyle name="20% - 强调文字颜色 3 14 7" xfId="1944"/>
    <cellStyle name="20% - 强调文字颜色 3 14 8" xfId="1945"/>
    <cellStyle name="20% - 强调文字颜色 3 14 9" xfId="1946"/>
    <cellStyle name="20% - 强调文字颜色 3 15" xfId="1947"/>
    <cellStyle name="20% - 强调文字颜色 3 16" xfId="1948"/>
    <cellStyle name="20% - 强调文字颜色 3 17" xfId="1949"/>
    <cellStyle name="20% - 强调文字颜色 3 18" xfId="1950"/>
    <cellStyle name="20% - 强调文字颜色 3 19" xfId="1951"/>
    <cellStyle name="20% - 强调文字颜色 3 2" xfId="1952"/>
    <cellStyle name="20% - 强调文字颜色 3 2 10" xfId="1953"/>
    <cellStyle name="20% - 强调文字颜色 3 2 100" xfId="1954"/>
    <cellStyle name="20% - 强调文字颜色 3 2 101" xfId="1955"/>
    <cellStyle name="20% - 强调文字颜色 3 2 102" xfId="1956"/>
    <cellStyle name="20% - 强调文字颜色 3 2 103" xfId="1957"/>
    <cellStyle name="20% - 强调文字颜色 3 2 104" xfId="1958"/>
    <cellStyle name="20% - 强调文字颜色 3 2 105" xfId="1959"/>
    <cellStyle name="20% - 强调文字颜色 3 2 106" xfId="1960"/>
    <cellStyle name="20% - 强调文字颜色 3 2 107" xfId="1961"/>
    <cellStyle name="20% - 强调文字颜色 3 2 108" xfId="1962"/>
    <cellStyle name="20% - 强调文字颜色 3 2 109" xfId="1963"/>
    <cellStyle name="20% - 强调文字颜色 3 2 11" xfId="1964"/>
    <cellStyle name="20% - 强调文字颜色 3 2 110" xfId="1965"/>
    <cellStyle name="20% - 强调文字颜色 3 2 111" xfId="1966"/>
    <cellStyle name="20% - 强调文字颜色 3 2 112" xfId="1967"/>
    <cellStyle name="20% - 强调文字颜色 3 2 113" xfId="1968"/>
    <cellStyle name="20% - 强调文字颜色 3 2 114" xfId="1969"/>
    <cellStyle name="20% - 强调文字颜色 3 2 115" xfId="1970"/>
    <cellStyle name="20% - 强调文字颜色 3 2 116" xfId="1971"/>
    <cellStyle name="20% - 强调文字颜色 3 2 117" xfId="1972"/>
    <cellStyle name="20% - 强调文字颜色 3 2 118" xfId="1973"/>
    <cellStyle name="20% - 强调文字颜色 3 2 119" xfId="1974"/>
    <cellStyle name="20% - 强调文字颜色 3 2 12" xfId="1975"/>
    <cellStyle name="20% - 强调文字颜色 3 2 120" xfId="1976"/>
    <cellStyle name="20% - 强调文字颜色 3 2 121" xfId="1977"/>
    <cellStyle name="20% - 强调文字颜色 3 2 122" xfId="1978"/>
    <cellStyle name="20% - 强调文字颜色 3 2 123" xfId="1979"/>
    <cellStyle name="20% - 强调文字颜色 3 2 124" xfId="1980"/>
    <cellStyle name="20% - 强调文字颜色 3 2 125" xfId="1981"/>
    <cellStyle name="20% - 强调文字颜色 3 2 126" xfId="1982"/>
    <cellStyle name="20% - 强调文字颜色 3 2 127" xfId="1983"/>
    <cellStyle name="20% - 强调文字颜色 3 2 128" xfId="1984"/>
    <cellStyle name="20% - 强调文字颜色 3 2 129" xfId="1985"/>
    <cellStyle name="20% - 强调文字颜色 3 2 13" xfId="1986"/>
    <cellStyle name="20% - 强调文字颜色 3 2 130" xfId="1987"/>
    <cellStyle name="20% - 强调文字颜色 3 2 131" xfId="1988"/>
    <cellStyle name="20% - 强调文字颜色 3 2 132" xfId="1989"/>
    <cellStyle name="20% - 强调文字颜色 3 2 133" xfId="1990"/>
    <cellStyle name="20% - 强调文字颜色 3 2 134" xfId="1991"/>
    <cellStyle name="20% - 强调文字颜色 3 2 135" xfId="1992"/>
    <cellStyle name="20% - 强调文字颜色 3 2 136" xfId="1993"/>
    <cellStyle name="20% - 强调文字颜色 3 2 137" xfId="1994"/>
    <cellStyle name="20% - 强调文字颜色 3 2 138" xfId="1995"/>
    <cellStyle name="20% - 强调文字颜色 3 2 139" xfId="1996"/>
    <cellStyle name="20% - 强调文字颜色 3 2 14" xfId="1997"/>
    <cellStyle name="20% - 强调文字颜色 3 2 140" xfId="1998"/>
    <cellStyle name="20% - 强调文字颜色 3 2 141" xfId="1999"/>
    <cellStyle name="20% - 强调文字颜色 3 2 142" xfId="2000"/>
    <cellStyle name="20% - 强调文字颜色 3 2 143" xfId="2001"/>
    <cellStyle name="20% - 强调文字颜色 3 2 144" xfId="2002"/>
    <cellStyle name="20% - 强调文字颜色 3 2 145" xfId="2003"/>
    <cellStyle name="20% - 强调文字颜色 3 2 146" xfId="2004"/>
    <cellStyle name="20% - 强调文字颜色 3 2 147" xfId="2005"/>
    <cellStyle name="20% - 强调文字颜色 3 2 148" xfId="2006"/>
    <cellStyle name="20% - 强调文字颜色 3 2 149" xfId="2007"/>
    <cellStyle name="20% - 强调文字颜色 3 2 15" xfId="2008"/>
    <cellStyle name="20% - 强调文字颜色 3 2 150" xfId="2009"/>
    <cellStyle name="20% - 强调文字颜色 3 2 151" xfId="2010"/>
    <cellStyle name="20% - 强调文字颜色 3 2 152" xfId="2011"/>
    <cellStyle name="20% - 强调文字颜色 3 2 153" xfId="2012"/>
    <cellStyle name="20% - 强调文字颜色 3 2 16" xfId="2013"/>
    <cellStyle name="20% - 强调文字颜色 3 2 17" xfId="2014"/>
    <cellStyle name="20% - 强调文字颜色 3 2 18" xfId="2015"/>
    <cellStyle name="20% - 强调文字颜色 3 2 19" xfId="2016"/>
    <cellStyle name="20% - 强调文字颜色 3 2 2" xfId="2017"/>
    <cellStyle name="20% - 强调文字颜色 3 2 20" xfId="2018"/>
    <cellStyle name="20% - 强调文字颜色 3 2 21" xfId="2019"/>
    <cellStyle name="20% - 强调文字颜色 3 2 22" xfId="2020"/>
    <cellStyle name="20% - 强调文字颜色 3 2 23" xfId="2021"/>
    <cellStyle name="20% - 强调文字颜色 3 2 24" xfId="2022"/>
    <cellStyle name="20% - 强调文字颜色 3 2 25" xfId="2023"/>
    <cellStyle name="20% - 强调文字颜色 3 2 26" xfId="2024"/>
    <cellStyle name="20% - 强调文字颜色 3 2 27" xfId="2025"/>
    <cellStyle name="20% - 强调文字颜色 3 2 28" xfId="2026"/>
    <cellStyle name="20% - 强调文字颜色 3 2 29" xfId="2027"/>
    <cellStyle name="20% - 强调文字颜色 3 2 3" xfId="2028"/>
    <cellStyle name="20% - 强调文字颜色 3 2 30" xfId="2029"/>
    <cellStyle name="20% - 强调文字颜色 3 2 31" xfId="2030"/>
    <cellStyle name="20% - 强调文字颜色 3 2 32" xfId="2031"/>
    <cellStyle name="20% - 强调文字颜色 3 2 33" xfId="2032"/>
    <cellStyle name="20% - 强调文字颜色 3 2 34" xfId="2033"/>
    <cellStyle name="20% - 强调文字颜色 3 2 35" xfId="2034"/>
    <cellStyle name="20% - 强调文字颜色 3 2 36" xfId="2035"/>
    <cellStyle name="20% - 强调文字颜色 3 2 37" xfId="2036"/>
    <cellStyle name="20% - 强调文字颜色 3 2 38" xfId="2037"/>
    <cellStyle name="20% - 强调文字颜色 3 2 39" xfId="2038"/>
    <cellStyle name="20% - 强调文字颜色 3 2 4" xfId="2039"/>
    <cellStyle name="20% - 强调文字颜色 3 2 40" xfId="2040"/>
    <cellStyle name="20% - 强调文字颜色 3 2 41" xfId="2041"/>
    <cellStyle name="20% - 强调文字颜色 3 2 42" xfId="2042"/>
    <cellStyle name="20% - 强调文字颜色 3 2 43" xfId="2043"/>
    <cellStyle name="20% - 强调文字颜色 3 2 44" xfId="2044"/>
    <cellStyle name="20% - 强调文字颜色 3 2 45" xfId="2045"/>
    <cellStyle name="20% - 强调文字颜色 3 2 46" xfId="2046"/>
    <cellStyle name="20% - 强调文字颜色 3 2 47" xfId="2047"/>
    <cellStyle name="20% - 强调文字颜色 3 2 48" xfId="2048"/>
    <cellStyle name="20% - 强调文字颜色 3 2 49" xfId="2049"/>
    <cellStyle name="20% - 强调文字颜色 3 2 5" xfId="2050"/>
    <cellStyle name="20% - 强调文字颜色 3 2 50" xfId="2051"/>
    <cellStyle name="20% - 强调文字颜色 3 2 51" xfId="2052"/>
    <cellStyle name="20% - 强调文字颜色 3 2 52" xfId="2053"/>
    <cellStyle name="20% - 强调文字颜色 3 2 53" xfId="2054"/>
    <cellStyle name="20% - 强调文字颜色 3 2 54" xfId="2055"/>
    <cellStyle name="20% - 强调文字颜色 3 2 55" xfId="2056"/>
    <cellStyle name="20% - 强调文字颜色 3 2 56" xfId="2057"/>
    <cellStyle name="20% - 强调文字颜色 3 2 57" xfId="2058"/>
    <cellStyle name="20% - 强调文字颜色 3 2 58" xfId="2059"/>
    <cellStyle name="20% - 强调文字颜色 3 2 59" xfId="2060"/>
    <cellStyle name="20% - 强调文字颜色 3 2 6" xfId="2061"/>
    <cellStyle name="20% - 强调文字颜色 3 2 60" xfId="2062"/>
    <cellStyle name="20% - 强调文字颜色 3 2 61" xfId="2063"/>
    <cellStyle name="20% - 强调文字颜色 3 2 62" xfId="2064"/>
    <cellStyle name="20% - 强调文字颜色 3 2 63" xfId="2065"/>
    <cellStyle name="20% - 强调文字颜色 3 2 64" xfId="2066"/>
    <cellStyle name="20% - 强调文字颜色 3 2 65" xfId="2067"/>
    <cellStyle name="20% - 强调文字颜色 3 2 66" xfId="2068"/>
    <cellStyle name="20% - 强调文字颜色 3 2 67" xfId="2069"/>
    <cellStyle name="20% - 强调文字颜色 3 2 68" xfId="2070"/>
    <cellStyle name="20% - 强调文字颜色 3 2 69" xfId="2071"/>
    <cellStyle name="20% - 强调文字颜色 3 2 7" xfId="2072"/>
    <cellStyle name="20% - 强调文字颜色 3 2 70" xfId="2073"/>
    <cellStyle name="20% - 强调文字颜色 3 2 71" xfId="2074"/>
    <cellStyle name="20% - 强调文字颜色 3 2 72" xfId="2075"/>
    <cellStyle name="20% - 强调文字颜色 3 2 73" xfId="2076"/>
    <cellStyle name="20% - 强调文字颜色 3 2 74" xfId="2077"/>
    <cellStyle name="20% - 强调文字颜色 3 2 75" xfId="2078"/>
    <cellStyle name="20% - 强调文字颜色 3 2 76" xfId="2079"/>
    <cellStyle name="20% - 强调文字颜色 3 2 77" xfId="2080"/>
    <cellStyle name="20% - 强调文字颜色 3 2 78" xfId="2081"/>
    <cellStyle name="20% - 强调文字颜色 3 2 79" xfId="2082"/>
    <cellStyle name="20% - 强调文字颜色 3 2 8" xfId="2083"/>
    <cellStyle name="20% - 强调文字颜色 3 2 80" xfId="2084"/>
    <cellStyle name="20% - 强调文字颜色 3 2 81" xfId="2085"/>
    <cellStyle name="20% - 强调文字颜色 3 2 82" xfId="2086"/>
    <cellStyle name="20% - 强调文字颜色 3 2 83" xfId="2087"/>
    <cellStyle name="20% - 强调文字颜色 3 2 84" xfId="2088"/>
    <cellStyle name="20% - 强调文字颜色 3 2 85" xfId="2089"/>
    <cellStyle name="20% - 强调文字颜色 3 2 86" xfId="2090"/>
    <cellStyle name="20% - 强调文字颜色 3 2 87" xfId="2091"/>
    <cellStyle name="20% - 强调文字颜色 3 2 88" xfId="2092"/>
    <cellStyle name="20% - 强调文字颜色 3 2 89" xfId="2093"/>
    <cellStyle name="20% - 强调文字颜色 3 2 9" xfId="2094"/>
    <cellStyle name="20% - 强调文字颜色 3 2 90" xfId="2095"/>
    <cellStyle name="20% - 强调文字颜色 3 2 91" xfId="2096"/>
    <cellStyle name="20% - 强调文字颜色 3 2 92" xfId="2097"/>
    <cellStyle name="20% - 强调文字颜色 3 2 93" xfId="2098"/>
    <cellStyle name="20% - 强调文字颜色 3 2 94" xfId="2099"/>
    <cellStyle name="20% - 强调文字颜色 3 2 95" xfId="2100"/>
    <cellStyle name="20% - 强调文字颜色 3 2 96" xfId="2101"/>
    <cellStyle name="20% - 强调文字颜色 3 2 97" xfId="2102"/>
    <cellStyle name="20% - 强调文字颜色 3 2 98" xfId="2103"/>
    <cellStyle name="20% - 强调文字颜色 3 2 99" xfId="2104"/>
    <cellStyle name="20% - 强调文字颜色 3 20" xfId="2105"/>
    <cellStyle name="20% - 强调文字颜色 3 21" xfId="2106"/>
    <cellStyle name="20% - 强调文字颜色 3 22" xfId="2107"/>
    <cellStyle name="20% - 强调文字颜色 3 23" xfId="2108"/>
    <cellStyle name="20% - 强调文字颜色 3 24" xfId="2109"/>
    <cellStyle name="20% - 强调文字颜色 3 25" xfId="2110"/>
    <cellStyle name="20% - 强调文字颜色 3 26" xfId="2111"/>
    <cellStyle name="20% - 强调文字颜色 3 27" xfId="2112"/>
    <cellStyle name="20% - 强调文字颜色 3 28" xfId="2113"/>
    <cellStyle name="20% - 强调文字颜色 3 29" xfId="2114"/>
    <cellStyle name="20% - 强调文字颜色 3 3" xfId="2115"/>
    <cellStyle name="20% - 强调文字颜色 3 3 10" xfId="2116"/>
    <cellStyle name="20% - 强调文字颜色 3 3 100" xfId="2117"/>
    <cellStyle name="20% - 强调文字颜色 3 3 101" xfId="2118"/>
    <cellStyle name="20% - 强调文字颜色 3 3 102" xfId="2119"/>
    <cellStyle name="20% - 强调文字颜色 3 3 103" xfId="2120"/>
    <cellStyle name="20% - 强调文字颜色 3 3 104" xfId="2121"/>
    <cellStyle name="20% - 强调文字颜色 3 3 105" xfId="2122"/>
    <cellStyle name="20% - 强调文字颜色 3 3 106" xfId="2123"/>
    <cellStyle name="20% - 强调文字颜色 3 3 107" xfId="2124"/>
    <cellStyle name="20% - 强调文字颜色 3 3 108" xfId="2125"/>
    <cellStyle name="20% - 强调文字颜色 3 3 109" xfId="2126"/>
    <cellStyle name="20% - 强调文字颜色 3 3 11" xfId="2127"/>
    <cellStyle name="20% - 强调文字颜色 3 3 110" xfId="2128"/>
    <cellStyle name="20% - 强调文字颜色 3 3 111" xfId="2129"/>
    <cellStyle name="20% - 强调文字颜色 3 3 112" xfId="2130"/>
    <cellStyle name="20% - 强调文字颜色 3 3 113" xfId="2131"/>
    <cellStyle name="20% - 强调文字颜色 3 3 114" xfId="2132"/>
    <cellStyle name="20% - 强调文字颜色 3 3 115" xfId="2133"/>
    <cellStyle name="20% - 强调文字颜色 3 3 116" xfId="2134"/>
    <cellStyle name="20% - 强调文字颜色 3 3 117" xfId="2135"/>
    <cellStyle name="20% - 强调文字颜色 3 3 118" xfId="2136"/>
    <cellStyle name="20% - 强调文字颜色 3 3 119" xfId="2137"/>
    <cellStyle name="20% - 强调文字颜色 3 3 12" xfId="2138"/>
    <cellStyle name="20% - 强调文字颜色 3 3 120" xfId="2139"/>
    <cellStyle name="20% - 强调文字颜色 3 3 121" xfId="2140"/>
    <cellStyle name="20% - 强调文字颜色 3 3 122" xfId="2141"/>
    <cellStyle name="20% - 强调文字颜色 3 3 123" xfId="2142"/>
    <cellStyle name="20% - 强调文字颜色 3 3 124" xfId="2143"/>
    <cellStyle name="20% - 强调文字颜色 3 3 125" xfId="2144"/>
    <cellStyle name="20% - 强调文字颜色 3 3 126" xfId="2145"/>
    <cellStyle name="20% - 强调文字颜色 3 3 127" xfId="2146"/>
    <cellStyle name="20% - 强调文字颜色 3 3 128" xfId="2147"/>
    <cellStyle name="20% - 强调文字颜色 3 3 129" xfId="2148"/>
    <cellStyle name="20% - 强调文字颜色 3 3 13" xfId="2149"/>
    <cellStyle name="20% - 强调文字颜色 3 3 130" xfId="2150"/>
    <cellStyle name="20% - 强调文字颜色 3 3 131" xfId="2151"/>
    <cellStyle name="20% - 强调文字颜色 3 3 132" xfId="2152"/>
    <cellStyle name="20% - 强调文字颜色 3 3 133" xfId="2153"/>
    <cellStyle name="20% - 强调文字颜色 3 3 134" xfId="2154"/>
    <cellStyle name="20% - 强调文字颜色 3 3 135" xfId="2155"/>
    <cellStyle name="20% - 强调文字颜色 3 3 136" xfId="2156"/>
    <cellStyle name="20% - 强调文字颜色 3 3 137" xfId="2157"/>
    <cellStyle name="20% - 强调文字颜色 3 3 138" xfId="2158"/>
    <cellStyle name="20% - 强调文字颜色 3 3 139" xfId="2159"/>
    <cellStyle name="20% - 强调文字颜色 3 3 14" xfId="2160"/>
    <cellStyle name="20% - 强调文字颜色 3 3 140" xfId="2161"/>
    <cellStyle name="20% - 强调文字颜色 3 3 141" xfId="2162"/>
    <cellStyle name="20% - 强调文字颜色 3 3 142" xfId="2163"/>
    <cellStyle name="20% - 强调文字颜色 3 3 143" xfId="2164"/>
    <cellStyle name="20% - 强调文字颜色 3 3 144" xfId="2165"/>
    <cellStyle name="20% - 强调文字颜色 3 3 145" xfId="2166"/>
    <cellStyle name="20% - 强调文字颜色 3 3 146" xfId="2167"/>
    <cellStyle name="20% - 强调文字颜色 3 3 147" xfId="2168"/>
    <cellStyle name="20% - 强调文字颜色 3 3 148" xfId="2169"/>
    <cellStyle name="20% - 强调文字颜色 3 3 149" xfId="2170"/>
    <cellStyle name="20% - 强调文字颜色 3 3 15" xfId="2171"/>
    <cellStyle name="20% - 强调文字颜色 3 3 150" xfId="2172"/>
    <cellStyle name="20% - 强调文字颜色 3 3 151" xfId="2173"/>
    <cellStyle name="20% - 强调文字颜色 3 3 152" xfId="2174"/>
    <cellStyle name="20% - 强调文字颜色 3 3 153" xfId="2175"/>
    <cellStyle name="20% - 强调文字颜色 3 3 16" xfId="2176"/>
    <cellStyle name="20% - 强调文字颜色 3 3 17" xfId="2177"/>
    <cellStyle name="20% - 强调文字颜色 3 3 18" xfId="2178"/>
    <cellStyle name="20% - 强调文字颜色 3 3 19" xfId="2179"/>
    <cellStyle name="20% - 强调文字颜色 3 3 2" xfId="2180"/>
    <cellStyle name="20% - 强调文字颜色 3 3 20" xfId="2181"/>
    <cellStyle name="20% - 强调文字颜色 3 3 21" xfId="2182"/>
    <cellStyle name="20% - 强调文字颜色 3 3 22" xfId="2183"/>
    <cellStyle name="20% - 强调文字颜色 3 3 23" xfId="2184"/>
    <cellStyle name="20% - 强调文字颜色 3 3 24" xfId="2185"/>
    <cellStyle name="20% - 强调文字颜色 3 3 25" xfId="2186"/>
    <cellStyle name="20% - 强调文字颜色 3 3 26" xfId="2187"/>
    <cellStyle name="20% - 强调文字颜色 3 3 27" xfId="2188"/>
    <cellStyle name="20% - 强调文字颜色 3 3 28" xfId="2189"/>
    <cellStyle name="20% - 强调文字颜色 3 3 29" xfId="2190"/>
    <cellStyle name="20% - 强调文字颜色 3 3 3" xfId="2191"/>
    <cellStyle name="20% - 强调文字颜色 3 3 30" xfId="2192"/>
    <cellStyle name="20% - 强调文字颜色 3 3 31" xfId="2193"/>
    <cellStyle name="20% - 强调文字颜色 3 3 32" xfId="2194"/>
    <cellStyle name="20% - 强调文字颜色 3 3 33" xfId="2195"/>
    <cellStyle name="20% - 强调文字颜色 3 3 34" xfId="2196"/>
    <cellStyle name="20% - 强调文字颜色 3 3 35" xfId="2197"/>
    <cellStyle name="20% - 强调文字颜色 3 3 36" xfId="2198"/>
    <cellStyle name="20% - 强调文字颜色 3 3 37" xfId="2199"/>
    <cellStyle name="20% - 强调文字颜色 3 3 38" xfId="2200"/>
    <cellStyle name="20% - 强调文字颜色 3 3 39" xfId="2201"/>
    <cellStyle name="20% - 强调文字颜色 3 3 4" xfId="2202"/>
    <cellStyle name="20% - 强调文字颜色 3 3 40" xfId="2203"/>
    <cellStyle name="20% - 强调文字颜色 3 3 41" xfId="2204"/>
    <cellStyle name="20% - 强调文字颜色 3 3 42" xfId="2205"/>
    <cellStyle name="20% - 强调文字颜色 3 3 43" xfId="2206"/>
    <cellStyle name="20% - 强调文字颜色 3 3 44" xfId="2207"/>
    <cellStyle name="20% - 强调文字颜色 3 3 45" xfId="2208"/>
    <cellStyle name="20% - 强调文字颜色 3 3 46" xfId="2209"/>
    <cellStyle name="20% - 强调文字颜色 3 3 47" xfId="2210"/>
    <cellStyle name="20% - 强调文字颜色 3 3 48" xfId="2211"/>
    <cellStyle name="20% - 强调文字颜色 3 3 49" xfId="2212"/>
    <cellStyle name="20% - 强调文字颜色 3 3 5" xfId="2213"/>
    <cellStyle name="20% - 强调文字颜色 3 3 50" xfId="2214"/>
    <cellStyle name="20% - 强调文字颜色 3 3 51" xfId="2215"/>
    <cellStyle name="20% - 强调文字颜色 3 3 52" xfId="2216"/>
    <cellStyle name="20% - 强调文字颜色 3 3 53" xfId="2217"/>
    <cellStyle name="20% - 强调文字颜色 3 3 54" xfId="2218"/>
    <cellStyle name="20% - 强调文字颜色 3 3 55" xfId="2219"/>
    <cellStyle name="20% - 强调文字颜色 3 3 56" xfId="2220"/>
    <cellStyle name="20% - 强调文字颜色 3 3 57" xfId="2221"/>
    <cellStyle name="20% - 强调文字颜色 3 3 58" xfId="2222"/>
    <cellStyle name="20% - 强调文字颜色 3 3 59" xfId="2223"/>
    <cellStyle name="20% - 强调文字颜色 3 3 6" xfId="2224"/>
    <cellStyle name="20% - 强调文字颜色 3 3 60" xfId="2225"/>
    <cellStyle name="20% - 强调文字颜色 3 3 61" xfId="2226"/>
    <cellStyle name="20% - 强调文字颜色 3 3 62" xfId="2227"/>
    <cellStyle name="20% - 强调文字颜色 3 3 63" xfId="2228"/>
    <cellStyle name="20% - 强调文字颜色 3 3 64" xfId="2229"/>
    <cellStyle name="20% - 强调文字颜色 3 3 65" xfId="2230"/>
    <cellStyle name="20% - 强调文字颜色 3 3 66" xfId="2231"/>
    <cellStyle name="20% - 强调文字颜色 3 3 67" xfId="2232"/>
    <cellStyle name="20% - 强调文字颜色 3 3 68" xfId="2233"/>
    <cellStyle name="20% - 强调文字颜色 3 3 69" xfId="2234"/>
    <cellStyle name="20% - 强调文字颜色 3 3 7" xfId="2235"/>
    <cellStyle name="20% - 强调文字颜色 3 3 70" xfId="2236"/>
    <cellStyle name="20% - 强调文字颜色 3 3 71" xfId="2237"/>
    <cellStyle name="20% - 强调文字颜色 3 3 72" xfId="2238"/>
    <cellStyle name="20% - 强调文字颜色 3 3 73" xfId="2239"/>
    <cellStyle name="20% - 强调文字颜色 3 3 74" xfId="2240"/>
    <cellStyle name="20% - 强调文字颜色 3 3 75" xfId="2241"/>
    <cellStyle name="20% - 强调文字颜色 3 3 76" xfId="2242"/>
    <cellStyle name="20% - 强调文字颜色 3 3 77" xfId="2243"/>
    <cellStyle name="20% - 强调文字颜色 3 3 78" xfId="2244"/>
    <cellStyle name="20% - 强调文字颜色 3 3 79" xfId="2245"/>
    <cellStyle name="20% - 强调文字颜色 3 3 8" xfId="2246"/>
    <cellStyle name="20% - 强调文字颜色 3 3 80" xfId="2247"/>
    <cellStyle name="20% - 强调文字颜色 3 3 81" xfId="2248"/>
    <cellStyle name="20% - 强调文字颜色 3 3 82" xfId="2249"/>
    <cellStyle name="20% - 强调文字颜色 3 3 83" xfId="2250"/>
    <cellStyle name="20% - 强调文字颜色 3 3 84" xfId="2251"/>
    <cellStyle name="20% - 强调文字颜色 3 3 85" xfId="2252"/>
    <cellStyle name="20% - 强调文字颜色 3 3 86" xfId="2253"/>
    <cellStyle name="20% - 强调文字颜色 3 3 87" xfId="2254"/>
    <cellStyle name="20% - 强调文字颜色 3 3 88" xfId="2255"/>
    <cellStyle name="20% - 强调文字颜色 3 3 89" xfId="2256"/>
    <cellStyle name="20% - 强调文字颜色 3 3 9" xfId="2257"/>
    <cellStyle name="20% - 强调文字颜色 3 3 90" xfId="2258"/>
    <cellStyle name="20% - 强调文字颜色 3 3 91" xfId="2259"/>
    <cellStyle name="20% - 强调文字颜色 3 3 92" xfId="2260"/>
    <cellStyle name="20% - 强调文字颜色 3 3 93" xfId="2261"/>
    <cellStyle name="20% - 强调文字颜色 3 3 94" xfId="2262"/>
    <cellStyle name="20% - 强调文字颜色 3 3 95" xfId="2263"/>
    <cellStyle name="20% - 强调文字颜色 3 3 96" xfId="2264"/>
    <cellStyle name="20% - 强调文字颜色 3 3 97" xfId="2265"/>
    <cellStyle name="20% - 强调文字颜色 3 3 98" xfId="2266"/>
    <cellStyle name="20% - 强调文字颜色 3 3 99" xfId="2267"/>
    <cellStyle name="20% - 强调文字颜色 3 30" xfId="2268"/>
    <cellStyle name="20% - 强调文字颜色 3 31" xfId="2269"/>
    <cellStyle name="20% - 强调文字颜色 3 32" xfId="2270"/>
    <cellStyle name="20% - 强调文字颜色 3 33" xfId="2271"/>
    <cellStyle name="20% - 强调文字颜色 3 34" xfId="2272"/>
    <cellStyle name="20% - 强调文字颜色 3 35" xfId="2273"/>
    <cellStyle name="20% - 强调文字颜色 3 36" xfId="2274"/>
    <cellStyle name="20% - 强调文字颜色 3 4" xfId="2275"/>
    <cellStyle name="20% - 强调文字颜色 3 4 10" xfId="2276"/>
    <cellStyle name="20% - 强调文字颜色 3 4 11" xfId="2277"/>
    <cellStyle name="20% - 强调文字颜色 3 4 12" xfId="2278"/>
    <cellStyle name="20% - 强调文字颜色 3 4 13" xfId="2279"/>
    <cellStyle name="20% - 强调文字颜色 3 4 14" xfId="2280"/>
    <cellStyle name="20% - 强调文字颜色 3 4 15" xfId="2281"/>
    <cellStyle name="20% - 强调文字颜色 3 4 16" xfId="2282"/>
    <cellStyle name="20% - 强调文字颜色 3 4 17" xfId="2283"/>
    <cellStyle name="20% - 强调文字颜色 3 4 18" xfId="2284"/>
    <cellStyle name="20% - 强调文字颜色 3 4 2" xfId="2285"/>
    <cellStyle name="20% - 强调文字颜色 3 4 2 10" xfId="2286"/>
    <cellStyle name="20% - 强调文字颜色 3 4 2 11" xfId="2287"/>
    <cellStyle name="20% - 强调文字颜色 3 4 2 12" xfId="2288"/>
    <cellStyle name="20% - 强调文字颜色 3 4 2 13" xfId="2289"/>
    <cellStyle name="20% - 强调文字颜色 3 4 2 14" xfId="2290"/>
    <cellStyle name="20% - 强调文字颜色 3 4 2 15" xfId="2291"/>
    <cellStyle name="20% - 强调文字颜色 3 4 2 2" xfId="2292"/>
    <cellStyle name="20% - 强调文字颜色 3 4 2 3" xfId="2293"/>
    <cellStyle name="20% - 强调文字颜色 3 4 2 4" xfId="2294"/>
    <cellStyle name="20% - 强调文字颜色 3 4 2 5" xfId="2295"/>
    <cellStyle name="20% - 强调文字颜色 3 4 2 6" xfId="2296"/>
    <cellStyle name="20% - 强调文字颜色 3 4 2 7" xfId="2297"/>
    <cellStyle name="20% - 强调文字颜色 3 4 2 8" xfId="2298"/>
    <cellStyle name="20% - 强调文字颜色 3 4 2 9" xfId="2299"/>
    <cellStyle name="20% - 强调文字颜色 3 4 3" xfId="2300"/>
    <cellStyle name="20% - 强调文字颜色 3 4 4" xfId="2301"/>
    <cellStyle name="20% - 强调文字颜色 3 4 5" xfId="2302"/>
    <cellStyle name="20% - 强调文字颜色 3 4 6" xfId="2303"/>
    <cellStyle name="20% - 强调文字颜色 3 4 7" xfId="2304"/>
    <cellStyle name="20% - 强调文字颜色 3 4 8" xfId="2305"/>
    <cellStyle name="20% - 强调文字颜色 3 4 9" xfId="2306"/>
    <cellStyle name="20% - 强调文字颜色 3 5" xfId="2307"/>
    <cellStyle name="20% - 强调文字颜色 3 5 10" xfId="2308"/>
    <cellStyle name="20% - 强调文字颜色 3 5 11" xfId="2309"/>
    <cellStyle name="20% - 强调文字颜色 3 5 12" xfId="2310"/>
    <cellStyle name="20% - 强调文字颜色 3 5 13" xfId="2311"/>
    <cellStyle name="20% - 强调文字颜色 3 5 14" xfId="2312"/>
    <cellStyle name="20% - 强调文字颜色 3 5 15" xfId="2313"/>
    <cellStyle name="20% - 强调文字颜色 3 5 16" xfId="2314"/>
    <cellStyle name="20% - 强调文字颜色 3 5 17" xfId="2315"/>
    <cellStyle name="20% - 强调文字颜色 3 5 18" xfId="2316"/>
    <cellStyle name="20% - 强调文字颜色 3 5 19" xfId="2317"/>
    <cellStyle name="20% - 强调文字颜色 3 5 2" xfId="2318"/>
    <cellStyle name="20% - 强调文字颜色 3 5 20" xfId="2319"/>
    <cellStyle name="20% - 强调文字颜色 3 5 21" xfId="2320"/>
    <cellStyle name="20% - 强调文字颜色 3 5 22" xfId="2321"/>
    <cellStyle name="20% - 强调文字颜色 3 5 23" xfId="2322"/>
    <cellStyle name="20% - 强调文字颜色 3 5 24" xfId="2323"/>
    <cellStyle name="20% - 强调文字颜色 3 5 25" xfId="2324"/>
    <cellStyle name="20% - 强调文字颜色 3 5 26" xfId="2325"/>
    <cellStyle name="20% - 强调文字颜色 3 5 27" xfId="2326"/>
    <cellStyle name="20% - 强调文字颜色 3 5 28" xfId="2327"/>
    <cellStyle name="20% - 强调文字颜色 3 5 29" xfId="2328"/>
    <cellStyle name="20% - 强调文字颜色 3 5 3" xfId="2329"/>
    <cellStyle name="20% - 强调文字颜色 3 5 4" xfId="2330"/>
    <cellStyle name="20% - 强调文字颜色 3 5 5" xfId="2331"/>
    <cellStyle name="20% - 强调文字颜色 3 5 6" xfId="2332"/>
    <cellStyle name="20% - 强调文字颜色 3 5 7" xfId="2333"/>
    <cellStyle name="20% - 强调文字颜色 3 5 8" xfId="2334"/>
    <cellStyle name="20% - 强调文字颜色 3 5 9" xfId="2335"/>
    <cellStyle name="20% - 强调文字颜色 3 6" xfId="2336"/>
    <cellStyle name="20% - 强调文字颜色 3 6 10" xfId="2337"/>
    <cellStyle name="20% - 强调文字颜色 3 6 11" xfId="2338"/>
    <cellStyle name="20% - 强调文字颜色 3 6 12" xfId="2339"/>
    <cellStyle name="20% - 强调文字颜色 3 6 13" xfId="2340"/>
    <cellStyle name="20% - 强调文字颜色 3 6 14" xfId="2341"/>
    <cellStyle name="20% - 强调文字颜色 3 6 15" xfId="2342"/>
    <cellStyle name="20% - 强调文字颜色 3 6 16" xfId="2343"/>
    <cellStyle name="20% - 强调文字颜色 3 6 17" xfId="2344"/>
    <cellStyle name="20% - 强调文字颜色 3 6 18" xfId="2345"/>
    <cellStyle name="20% - 强调文字颜色 3 6 19" xfId="2346"/>
    <cellStyle name="20% - 强调文字颜色 3 6 2" xfId="2347"/>
    <cellStyle name="20% - 强调文字颜色 3 6 20" xfId="2348"/>
    <cellStyle name="20% - 强调文字颜色 3 6 21" xfId="2349"/>
    <cellStyle name="20% - 强调文字颜色 3 6 22" xfId="2350"/>
    <cellStyle name="20% - 强调文字颜色 3 6 23" xfId="2351"/>
    <cellStyle name="20% - 强调文字颜色 3 6 24" xfId="2352"/>
    <cellStyle name="20% - 强调文字颜色 3 6 25" xfId="2353"/>
    <cellStyle name="20% - 强调文字颜色 3 6 26" xfId="2354"/>
    <cellStyle name="20% - 强调文字颜色 3 6 27" xfId="2355"/>
    <cellStyle name="20% - 强调文字颜色 3 6 28" xfId="2356"/>
    <cellStyle name="20% - 强调文字颜色 3 6 29" xfId="2357"/>
    <cellStyle name="20% - 强调文字颜色 3 6 3" xfId="2358"/>
    <cellStyle name="20% - 强调文字颜色 3 6 4" xfId="2359"/>
    <cellStyle name="20% - 强调文字颜色 3 6 5" xfId="2360"/>
    <cellStyle name="20% - 强调文字颜色 3 6 6" xfId="2361"/>
    <cellStyle name="20% - 强调文字颜色 3 6 7" xfId="2362"/>
    <cellStyle name="20% - 强调文字颜色 3 6 8" xfId="2363"/>
    <cellStyle name="20% - 强调文字颜色 3 6 9" xfId="2364"/>
    <cellStyle name="20% - 强调文字颜色 3 7" xfId="2365"/>
    <cellStyle name="20% - 强调文字颜色 3 7 10" xfId="2366"/>
    <cellStyle name="20% - 强调文字颜色 3 7 11" xfId="2367"/>
    <cellStyle name="20% - 强调文字颜色 3 7 12" xfId="2368"/>
    <cellStyle name="20% - 强调文字颜色 3 7 13" xfId="2369"/>
    <cellStyle name="20% - 强调文字颜色 3 7 14" xfId="2370"/>
    <cellStyle name="20% - 强调文字颜色 3 7 15" xfId="2371"/>
    <cellStyle name="20% - 强调文字颜色 3 7 16" xfId="2372"/>
    <cellStyle name="20% - 强调文字颜色 3 7 17" xfId="2373"/>
    <cellStyle name="20% - 强调文字颜色 3 7 18" xfId="2374"/>
    <cellStyle name="20% - 强调文字颜色 3 7 19" xfId="2375"/>
    <cellStyle name="20% - 强调文字颜色 3 7 2" xfId="2376"/>
    <cellStyle name="20% - 强调文字颜色 3 7 20" xfId="2377"/>
    <cellStyle name="20% - 强调文字颜色 3 7 21" xfId="2378"/>
    <cellStyle name="20% - 强调文字颜色 3 7 22" xfId="2379"/>
    <cellStyle name="20% - 强调文字颜色 3 7 23" xfId="2380"/>
    <cellStyle name="20% - 强调文字颜色 3 7 24" xfId="2381"/>
    <cellStyle name="20% - 强调文字颜色 3 7 25" xfId="2382"/>
    <cellStyle name="20% - 强调文字颜色 3 7 26" xfId="2383"/>
    <cellStyle name="20% - 强调文字颜色 3 7 27" xfId="2384"/>
    <cellStyle name="20% - 强调文字颜色 3 7 28" xfId="2385"/>
    <cellStyle name="20% - 强调文字颜色 3 7 29" xfId="2386"/>
    <cellStyle name="20% - 强调文字颜色 3 7 3" xfId="2387"/>
    <cellStyle name="20% - 强调文字颜色 3 7 4" xfId="2388"/>
    <cellStyle name="20% - 强调文字颜色 3 7 5" xfId="2389"/>
    <cellStyle name="20% - 强调文字颜色 3 7 6" xfId="2390"/>
    <cellStyle name="20% - 强调文字颜色 3 7 7" xfId="2391"/>
    <cellStyle name="20% - 强调文字颜色 3 7 8" xfId="2392"/>
    <cellStyle name="20% - 强调文字颜色 3 7 9" xfId="2393"/>
    <cellStyle name="20% - 强调文字颜色 3 8" xfId="2394"/>
    <cellStyle name="20% - 强调文字颜色 3 8 10" xfId="2395"/>
    <cellStyle name="20% - 强调文字颜色 3 8 11" xfId="2396"/>
    <cellStyle name="20% - 强调文字颜色 3 8 12" xfId="2397"/>
    <cellStyle name="20% - 强调文字颜色 3 8 13" xfId="2398"/>
    <cellStyle name="20% - 强调文字颜色 3 8 14" xfId="2399"/>
    <cellStyle name="20% - 强调文字颜色 3 8 15" xfId="2400"/>
    <cellStyle name="20% - 强调文字颜色 3 8 16" xfId="2401"/>
    <cellStyle name="20% - 强调文字颜色 3 8 17" xfId="2402"/>
    <cellStyle name="20% - 强调文字颜色 3 8 18" xfId="2403"/>
    <cellStyle name="20% - 强调文字颜色 3 8 19" xfId="2404"/>
    <cellStyle name="20% - 强调文字颜色 3 8 2" xfId="2405"/>
    <cellStyle name="20% - 强调文字颜色 3 8 20" xfId="2406"/>
    <cellStyle name="20% - 强调文字颜色 3 8 21" xfId="2407"/>
    <cellStyle name="20% - 强调文字颜色 3 8 22" xfId="2408"/>
    <cellStyle name="20% - 强调文字颜色 3 8 23" xfId="2409"/>
    <cellStyle name="20% - 强调文字颜色 3 8 24" xfId="2410"/>
    <cellStyle name="20% - 强调文字颜色 3 8 25" xfId="2411"/>
    <cellStyle name="20% - 强调文字颜色 3 8 26" xfId="2412"/>
    <cellStyle name="20% - 强调文字颜色 3 8 27" xfId="2413"/>
    <cellStyle name="20% - 强调文字颜色 3 8 28" xfId="2414"/>
    <cellStyle name="20% - 强调文字颜色 3 8 29" xfId="2415"/>
    <cellStyle name="20% - 强调文字颜色 3 8 3" xfId="2416"/>
    <cellStyle name="20% - 强调文字颜色 3 8 4" xfId="2417"/>
    <cellStyle name="20% - 强调文字颜色 3 8 5" xfId="2418"/>
    <cellStyle name="20% - 强调文字颜色 3 8 6" xfId="2419"/>
    <cellStyle name="20% - 强调文字颜色 3 8 7" xfId="2420"/>
    <cellStyle name="20% - 强调文字颜色 3 8 8" xfId="2421"/>
    <cellStyle name="20% - 强调文字颜色 3 8 9" xfId="2422"/>
    <cellStyle name="20% - 强调文字颜色 3 9" xfId="2423"/>
    <cellStyle name="20% - 强调文字颜色 4 10" xfId="2424"/>
    <cellStyle name="20% - 强调文字颜色 4 11" xfId="2425"/>
    <cellStyle name="20% - 强调文字颜色 4 11 10" xfId="2426"/>
    <cellStyle name="20% - 强调文字颜色 4 11 11" xfId="2427"/>
    <cellStyle name="20% - 强调文字颜色 4 11 12" xfId="2428"/>
    <cellStyle name="20% - 强调文字颜色 4 11 13" xfId="2429"/>
    <cellStyle name="20% - 强调文字颜色 4 11 14" xfId="2430"/>
    <cellStyle name="20% - 强调文字颜色 4 11 15" xfId="2431"/>
    <cellStyle name="20% - 强调文字颜色 4 11 16" xfId="2432"/>
    <cellStyle name="20% - 强调文字颜色 4 11 17" xfId="2433"/>
    <cellStyle name="20% - 强调文字颜色 4 11 18" xfId="2434"/>
    <cellStyle name="20% - 强调文字颜色 4 11 19" xfId="2435"/>
    <cellStyle name="20% - 强调文字颜色 4 11 2" xfId="2436"/>
    <cellStyle name="20% - 强调文字颜色 4 11 20" xfId="2437"/>
    <cellStyle name="20% - 强调文字颜色 4 11 3" xfId="2438"/>
    <cellStyle name="20% - 强调文字颜色 4 11 4" xfId="2439"/>
    <cellStyle name="20% - 强调文字颜色 4 11 5" xfId="2440"/>
    <cellStyle name="20% - 强调文字颜色 4 11 6" xfId="2441"/>
    <cellStyle name="20% - 强调文字颜色 4 11 7" xfId="2442"/>
    <cellStyle name="20% - 强调文字颜色 4 11 8" xfId="2443"/>
    <cellStyle name="20% - 强调文字颜色 4 11 9" xfId="2444"/>
    <cellStyle name="20% - 强调文字颜色 4 12" xfId="2445"/>
    <cellStyle name="20% - 强调文字颜色 4 12 10" xfId="2446"/>
    <cellStyle name="20% - 强调文字颜色 4 12 11" xfId="2447"/>
    <cellStyle name="20% - 强调文字颜色 4 12 12" xfId="2448"/>
    <cellStyle name="20% - 强调文字颜色 4 12 13" xfId="2449"/>
    <cellStyle name="20% - 强调文字颜色 4 12 14" xfId="2450"/>
    <cellStyle name="20% - 强调文字颜色 4 12 15" xfId="2451"/>
    <cellStyle name="20% - 强调文字颜色 4 12 16" xfId="2452"/>
    <cellStyle name="20% - 强调文字颜色 4 12 17" xfId="2453"/>
    <cellStyle name="20% - 强调文字颜色 4 12 18" xfId="2454"/>
    <cellStyle name="20% - 强调文字颜色 4 12 19" xfId="2455"/>
    <cellStyle name="20% - 强调文字颜色 4 12 2" xfId="2456"/>
    <cellStyle name="20% - 强调文字颜色 4 12 20" xfId="2457"/>
    <cellStyle name="20% - 强调文字颜色 4 12 3" xfId="2458"/>
    <cellStyle name="20% - 强调文字颜色 4 12 4" xfId="2459"/>
    <cellStyle name="20% - 强调文字颜色 4 12 5" xfId="2460"/>
    <cellStyle name="20% - 强调文字颜色 4 12 6" xfId="2461"/>
    <cellStyle name="20% - 强调文字颜色 4 12 7" xfId="2462"/>
    <cellStyle name="20% - 强调文字颜色 4 12 8" xfId="2463"/>
    <cellStyle name="20% - 强调文字颜色 4 12 9" xfId="2464"/>
    <cellStyle name="20% - 强调文字颜色 4 13" xfId="2465"/>
    <cellStyle name="20% - 强调文字颜色 4 13 10" xfId="2466"/>
    <cellStyle name="20% - 强调文字颜色 4 13 11" xfId="2467"/>
    <cellStyle name="20% - 强调文字颜色 4 13 12" xfId="2468"/>
    <cellStyle name="20% - 强调文字颜色 4 13 13" xfId="2469"/>
    <cellStyle name="20% - 强调文字颜色 4 13 14" xfId="2470"/>
    <cellStyle name="20% - 强调文字颜色 4 13 15" xfId="2471"/>
    <cellStyle name="20% - 强调文字颜色 4 13 16" xfId="2472"/>
    <cellStyle name="20% - 强调文字颜色 4 13 17" xfId="2473"/>
    <cellStyle name="20% - 强调文字颜色 4 13 18" xfId="2474"/>
    <cellStyle name="20% - 强调文字颜色 4 13 19" xfId="2475"/>
    <cellStyle name="20% - 强调文字颜色 4 13 2" xfId="2476"/>
    <cellStyle name="20% - 强调文字颜色 4 13 20" xfId="2477"/>
    <cellStyle name="20% - 强调文字颜色 4 13 3" xfId="2478"/>
    <cellStyle name="20% - 强调文字颜色 4 13 4" xfId="2479"/>
    <cellStyle name="20% - 强调文字颜色 4 13 5" xfId="2480"/>
    <cellStyle name="20% - 强调文字颜色 4 13 6" xfId="2481"/>
    <cellStyle name="20% - 强调文字颜色 4 13 7" xfId="2482"/>
    <cellStyle name="20% - 强调文字颜色 4 13 8" xfId="2483"/>
    <cellStyle name="20% - 强调文字颜色 4 13 9" xfId="2484"/>
    <cellStyle name="20% - 强调文字颜色 4 14" xfId="2485"/>
    <cellStyle name="20% - 强调文字颜色 4 14 10" xfId="2486"/>
    <cellStyle name="20% - 强调文字颜色 4 14 11" xfId="2487"/>
    <cellStyle name="20% - 强调文字颜色 4 14 12" xfId="2488"/>
    <cellStyle name="20% - 强调文字颜色 4 14 13" xfId="2489"/>
    <cellStyle name="20% - 强调文字颜色 4 14 14" xfId="2490"/>
    <cellStyle name="20% - 强调文字颜色 4 14 15" xfId="2491"/>
    <cellStyle name="20% - 强调文字颜色 4 14 16" xfId="2492"/>
    <cellStyle name="20% - 强调文字颜色 4 14 17" xfId="2493"/>
    <cellStyle name="20% - 强调文字颜色 4 14 18" xfId="2494"/>
    <cellStyle name="20% - 强调文字颜色 4 14 19" xfId="2495"/>
    <cellStyle name="20% - 强调文字颜色 4 14 2" xfId="2496"/>
    <cellStyle name="20% - 强调文字颜色 4 14 20" xfId="2497"/>
    <cellStyle name="20% - 强调文字颜色 4 14 3" xfId="2498"/>
    <cellStyle name="20% - 强调文字颜色 4 14 4" xfId="2499"/>
    <cellStyle name="20% - 强调文字颜色 4 14 5" xfId="2500"/>
    <cellStyle name="20% - 强调文字颜色 4 14 6" xfId="2501"/>
    <cellStyle name="20% - 强调文字颜色 4 14 7" xfId="2502"/>
    <cellStyle name="20% - 强调文字颜色 4 14 8" xfId="2503"/>
    <cellStyle name="20% - 强调文字颜色 4 14 9" xfId="2504"/>
    <cellStyle name="20% - 强调文字颜色 4 15" xfId="2505"/>
    <cellStyle name="20% - 强调文字颜色 4 16" xfId="2506"/>
    <cellStyle name="20% - 强调文字颜色 4 17" xfId="2507"/>
    <cellStyle name="20% - 强调文字颜色 4 18" xfId="2508"/>
    <cellStyle name="20% - 强调文字颜色 4 19" xfId="2509"/>
    <cellStyle name="20% - 强调文字颜色 4 2" xfId="2510"/>
    <cellStyle name="20% - 强调文字颜色 4 2 10" xfId="2511"/>
    <cellStyle name="20% - 强调文字颜色 4 2 100" xfId="2512"/>
    <cellStyle name="20% - 强调文字颜色 4 2 101" xfId="2513"/>
    <cellStyle name="20% - 强调文字颜色 4 2 102" xfId="2514"/>
    <cellStyle name="20% - 强调文字颜色 4 2 103" xfId="2515"/>
    <cellStyle name="20% - 强调文字颜色 4 2 104" xfId="2516"/>
    <cellStyle name="20% - 强调文字颜色 4 2 105" xfId="2517"/>
    <cellStyle name="20% - 强调文字颜色 4 2 106" xfId="2518"/>
    <cellStyle name="20% - 强调文字颜色 4 2 107" xfId="2519"/>
    <cellStyle name="20% - 强调文字颜色 4 2 108" xfId="2520"/>
    <cellStyle name="20% - 强调文字颜色 4 2 109" xfId="2521"/>
    <cellStyle name="20% - 强调文字颜色 4 2 11" xfId="2522"/>
    <cellStyle name="20% - 强调文字颜色 4 2 110" xfId="2523"/>
    <cellStyle name="20% - 强调文字颜色 4 2 111" xfId="2524"/>
    <cellStyle name="20% - 强调文字颜色 4 2 112" xfId="2525"/>
    <cellStyle name="20% - 强调文字颜色 4 2 113" xfId="2526"/>
    <cellStyle name="20% - 强调文字颜色 4 2 114" xfId="2527"/>
    <cellStyle name="20% - 强调文字颜色 4 2 115" xfId="2528"/>
    <cellStyle name="20% - 强调文字颜色 4 2 116" xfId="2529"/>
    <cellStyle name="20% - 强调文字颜色 4 2 117" xfId="2530"/>
    <cellStyle name="20% - 强调文字颜色 4 2 118" xfId="2531"/>
    <cellStyle name="20% - 强调文字颜色 4 2 119" xfId="2532"/>
    <cellStyle name="20% - 强调文字颜色 4 2 12" xfId="2533"/>
    <cellStyle name="20% - 强调文字颜色 4 2 120" xfId="2534"/>
    <cellStyle name="20% - 强调文字颜色 4 2 121" xfId="2535"/>
    <cellStyle name="20% - 强调文字颜色 4 2 122" xfId="2536"/>
    <cellStyle name="20% - 强调文字颜色 4 2 123" xfId="2537"/>
    <cellStyle name="20% - 强调文字颜色 4 2 124" xfId="2538"/>
    <cellStyle name="20% - 强调文字颜色 4 2 125" xfId="2539"/>
    <cellStyle name="20% - 强调文字颜色 4 2 126" xfId="2540"/>
    <cellStyle name="20% - 强调文字颜色 4 2 127" xfId="2541"/>
    <cellStyle name="20% - 强调文字颜色 4 2 128" xfId="2542"/>
    <cellStyle name="20% - 强调文字颜色 4 2 129" xfId="2543"/>
    <cellStyle name="20% - 强调文字颜色 4 2 13" xfId="2544"/>
    <cellStyle name="20% - 强调文字颜色 4 2 130" xfId="2545"/>
    <cellStyle name="20% - 强调文字颜色 4 2 131" xfId="2546"/>
    <cellStyle name="20% - 强调文字颜色 4 2 132" xfId="2547"/>
    <cellStyle name="20% - 强调文字颜色 4 2 133" xfId="2548"/>
    <cellStyle name="20% - 强调文字颜色 4 2 134" xfId="2549"/>
    <cellStyle name="20% - 强调文字颜色 4 2 135" xfId="2550"/>
    <cellStyle name="20% - 强调文字颜色 4 2 136" xfId="2551"/>
    <cellStyle name="20% - 强调文字颜色 4 2 137" xfId="2552"/>
    <cellStyle name="20% - 强调文字颜色 4 2 138" xfId="2553"/>
    <cellStyle name="20% - 强调文字颜色 4 2 139" xfId="2554"/>
    <cellStyle name="20% - 强调文字颜色 4 2 14" xfId="2555"/>
    <cellStyle name="20% - 强调文字颜色 4 2 140" xfId="2556"/>
    <cellStyle name="20% - 强调文字颜色 4 2 141" xfId="2557"/>
    <cellStyle name="20% - 强调文字颜色 4 2 142" xfId="2558"/>
    <cellStyle name="20% - 强调文字颜色 4 2 143" xfId="2559"/>
    <cellStyle name="20% - 强调文字颜色 4 2 144" xfId="2560"/>
    <cellStyle name="20% - 强调文字颜色 4 2 145" xfId="2561"/>
    <cellStyle name="20% - 强调文字颜色 4 2 146" xfId="2562"/>
    <cellStyle name="20% - 强调文字颜色 4 2 147" xfId="2563"/>
    <cellStyle name="20% - 强调文字颜色 4 2 148" xfId="2564"/>
    <cellStyle name="20% - 强调文字颜色 4 2 149" xfId="2565"/>
    <cellStyle name="20% - 强调文字颜色 4 2 15" xfId="2566"/>
    <cellStyle name="20% - 强调文字颜色 4 2 150" xfId="2567"/>
    <cellStyle name="20% - 强调文字颜色 4 2 151" xfId="2568"/>
    <cellStyle name="20% - 强调文字颜色 4 2 152" xfId="2569"/>
    <cellStyle name="20% - 强调文字颜色 4 2 153" xfId="2570"/>
    <cellStyle name="20% - 强调文字颜色 4 2 16" xfId="2571"/>
    <cellStyle name="20% - 强调文字颜色 4 2 17" xfId="2572"/>
    <cellStyle name="20% - 强调文字颜色 4 2 18" xfId="2573"/>
    <cellStyle name="20% - 强调文字颜色 4 2 19" xfId="2574"/>
    <cellStyle name="20% - 强调文字颜色 4 2 2" xfId="2575"/>
    <cellStyle name="20% - 强调文字颜色 4 2 20" xfId="2576"/>
    <cellStyle name="20% - 强调文字颜色 4 2 21" xfId="2577"/>
    <cellStyle name="20% - 强调文字颜色 4 2 22" xfId="2578"/>
    <cellStyle name="20% - 强调文字颜色 4 2 23" xfId="2579"/>
    <cellStyle name="20% - 强调文字颜色 4 2 24" xfId="2580"/>
    <cellStyle name="20% - 强调文字颜色 4 2 25" xfId="2581"/>
    <cellStyle name="20% - 强调文字颜色 4 2 26" xfId="2582"/>
    <cellStyle name="20% - 强调文字颜色 4 2 27" xfId="2583"/>
    <cellStyle name="20% - 强调文字颜色 4 2 28" xfId="2584"/>
    <cellStyle name="20% - 强调文字颜色 4 2 29" xfId="2585"/>
    <cellStyle name="20% - 强调文字颜色 4 2 3" xfId="2586"/>
    <cellStyle name="20% - 强调文字颜色 4 2 30" xfId="2587"/>
    <cellStyle name="20% - 强调文字颜色 4 2 31" xfId="2588"/>
    <cellStyle name="20% - 强调文字颜色 4 2 32" xfId="2589"/>
    <cellStyle name="20% - 强调文字颜色 4 2 33" xfId="2590"/>
    <cellStyle name="20% - 强调文字颜色 4 2 34" xfId="2591"/>
    <cellStyle name="20% - 强调文字颜色 4 2 35" xfId="2592"/>
    <cellStyle name="20% - 强调文字颜色 4 2 36" xfId="2593"/>
    <cellStyle name="20% - 强调文字颜色 4 2 37" xfId="2594"/>
    <cellStyle name="20% - 强调文字颜色 4 2 38" xfId="2595"/>
    <cellStyle name="20% - 强调文字颜色 4 2 39" xfId="2596"/>
    <cellStyle name="20% - 强调文字颜色 4 2 4" xfId="2597"/>
    <cellStyle name="20% - 强调文字颜色 4 2 40" xfId="2598"/>
    <cellStyle name="20% - 强调文字颜色 4 2 41" xfId="2599"/>
    <cellStyle name="20% - 强调文字颜色 4 2 42" xfId="2600"/>
    <cellStyle name="20% - 强调文字颜色 4 2 43" xfId="2601"/>
    <cellStyle name="20% - 强调文字颜色 4 2 44" xfId="2602"/>
    <cellStyle name="20% - 强调文字颜色 4 2 45" xfId="2603"/>
    <cellStyle name="20% - 强调文字颜色 4 2 46" xfId="2604"/>
    <cellStyle name="20% - 强调文字颜色 4 2 47" xfId="2605"/>
    <cellStyle name="20% - 强调文字颜色 4 2 48" xfId="2606"/>
    <cellStyle name="20% - 强调文字颜色 4 2 49" xfId="2607"/>
    <cellStyle name="20% - 强调文字颜色 4 2 5" xfId="2608"/>
    <cellStyle name="20% - 强调文字颜色 4 2 50" xfId="2609"/>
    <cellStyle name="20% - 强调文字颜色 4 2 51" xfId="2610"/>
    <cellStyle name="20% - 强调文字颜色 4 2 52" xfId="2611"/>
    <cellStyle name="20% - 强调文字颜色 4 2 53" xfId="2612"/>
    <cellStyle name="20% - 强调文字颜色 4 2 54" xfId="2613"/>
    <cellStyle name="20% - 强调文字颜色 4 2 55" xfId="2614"/>
    <cellStyle name="20% - 强调文字颜色 4 2 56" xfId="2615"/>
    <cellStyle name="20% - 强调文字颜色 4 2 57" xfId="2616"/>
    <cellStyle name="20% - 强调文字颜色 4 2 58" xfId="2617"/>
    <cellStyle name="20% - 强调文字颜色 4 2 59" xfId="2618"/>
    <cellStyle name="20% - 强调文字颜色 4 2 6" xfId="2619"/>
    <cellStyle name="20% - 强调文字颜色 4 2 60" xfId="2620"/>
    <cellStyle name="20% - 强调文字颜色 4 2 61" xfId="2621"/>
    <cellStyle name="20% - 强调文字颜色 4 2 62" xfId="2622"/>
    <cellStyle name="20% - 强调文字颜色 4 2 63" xfId="2623"/>
    <cellStyle name="20% - 强调文字颜色 4 2 64" xfId="2624"/>
    <cellStyle name="20% - 强调文字颜色 4 2 65" xfId="2625"/>
    <cellStyle name="20% - 强调文字颜色 4 2 66" xfId="2626"/>
    <cellStyle name="20% - 强调文字颜色 4 2 67" xfId="2627"/>
    <cellStyle name="20% - 强调文字颜色 4 2 68" xfId="2628"/>
    <cellStyle name="20% - 强调文字颜色 4 2 69" xfId="2629"/>
    <cellStyle name="20% - 强调文字颜色 4 2 7" xfId="2630"/>
    <cellStyle name="20% - 强调文字颜色 4 2 70" xfId="2631"/>
    <cellStyle name="20% - 强调文字颜色 4 2 71" xfId="2632"/>
    <cellStyle name="20% - 强调文字颜色 4 2 72" xfId="2633"/>
    <cellStyle name="20% - 强调文字颜色 4 2 73" xfId="2634"/>
    <cellStyle name="20% - 强调文字颜色 4 2 74" xfId="2635"/>
    <cellStyle name="20% - 强调文字颜色 4 2 75" xfId="2636"/>
    <cellStyle name="20% - 强调文字颜色 4 2 76" xfId="2637"/>
    <cellStyle name="20% - 强调文字颜色 4 2 77" xfId="2638"/>
    <cellStyle name="20% - 强调文字颜色 4 2 78" xfId="2639"/>
    <cellStyle name="20% - 强调文字颜色 4 2 79" xfId="2640"/>
    <cellStyle name="20% - 强调文字颜色 4 2 8" xfId="2641"/>
    <cellStyle name="20% - 强调文字颜色 4 2 80" xfId="2642"/>
    <cellStyle name="20% - 强调文字颜色 4 2 81" xfId="2643"/>
    <cellStyle name="20% - 强调文字颜色 4 2 82" xfId="2644"/>
    <cellStyle name="20% - 强调文字颜色 4 2 83" xfId="2645"/>
    <cellStyle name="20% - 强调文字颜色 4 2 84" xfId="2646"/>
    <cellStyle name="20% - 强调文字颜色 4 2 85" xfId="2647"/>
    <cellStyle name="20% - 强调文字颜色 4 2 86" xfId="2648"/>
    <cellStyle name="20% - 强调文字颜色 4 2 87" xfId="2649"/>
    <cellStyle name="20% - 强调文字颜色 4 2 88" xfId="2650"/>
    <cellStyle name="20% - 强调文字颜色 4 2 89" xfId="2651"/>
    <cellStyle name="20% - 强调文字颜色 4 2 9" xfId="2652"/>
    <cellStyle name="20% - 强调文字颜色 4 2 90" xfId="2653"/>
    <cellStyle name="20% - 强调文字颜色 4 2 91" xfId="2654"/>
    <cellStyle name="20% - 强调文字颜色 4 2 92" xfId="2655"/>
    <cellStyle name="20% - 强调文字颜色 4 2 93" xfId="2656"/>
    <cellStyle name="20% - 强调文字颜色 4 2 94" xfId="2657"/>
    <cellStyle name="20% - 强调文字颜色 4 2 95" xfId="2658"/>
    <cellStyle name="20% - 强调文字颜色 4 2 96" xfId="2659"/>
    <cellStyle name="20% - 强调文字颜色 4 2 97" xfId="2660"/>
    <cellStyle name="20% - 强调文字颜色 4 2 98" xfId="2661"/>
    <cellStyle name="20% - 强调文字颜色 4 2 99" xfId="2662"/>
    <cellStyle name="20% - 强调文字颜色 4 20" xfId="2663"/>
    <cellStyle name="20% - 强调文字颜色 4 21" xfId="2664"/>
    <cellStyle name="20% - 强调文字颜色 4 22" xfId="2665"/>
    <cellStyle name="20% - 强调文字颜色 4 23" xfId="2666"/>
    <cellStyle name="20% - 强调文字颜色 4 24" xfId="2667"/>
    <cellStyle name="20% - 强调文字颜色 4 25" xfId="2668"/>
    <cellStyle name="20% - 强调文字颜色 4 26" xfId="2669"/>
    <cellStyle name="20% - 强调文字颜色 4 27" xfId="2670"/>
    <cellStyle name="20% - 强调文字颜色 4 28" xfId="2671"/>
    <cellStyle name="20% - 强调文字颜色 4 29" xfId="2672"/>
    <cellStyle name="20% - 强调文字颜色 4 3" xfId="2673"/>
    <cellStyle name="20% - 强调文字颜色 4 3 10" xfId="2674"/>
    <cellStyle name="20% - 强调文字颜色 4 3 100" xfId="2675"/>
    <cellStyle name="20% - 强调文字颜色 4 3 101" xfId="2676"/>
    <cellStyle name="20% - 强调文字颜色 4 3 102" xfId="2677"/>
    <cellStyle name="20% - 强调文字颜色 4 3 103" xfId="2678"/>
    <cellStyle name="20% - 强调文字颜色 4 3 104" xfId="2679"/>
    <cellStyle name="20% - 强调文字颜色 4 3 105" xfId="2680"/>
    <cellStyle name="20% - 强调文字颜色 4 3 106" xfId="2681"/>
    <cellStyle name="20% - 强调文字颜色 4 3 107" xfId="2682"/>
    <cellStyle name="20% - 强调文字颜色 4 3 108" xfId="2683"/>
    <cellStyle name="20% - 强调文字颜色 4 3 109" xfId="2684"/>
    <cellStyle name="20% - 强调文字颜色 4 3 11" xfId="2685"/>
    <cellStyle name="20% - 强调文字颜色 4 3 110" xfId="2686"/>
    <cellStyle name="20% - 强调文字颜色 4 3 111" xfId="2687"/>
    <cellStyle name="20% - 强调文字颜色 4 3 112" xfId="2688"/>
    <cellStyle name="20% - 强调文字颜色 4 3 113" xfId="2689"/>
    <cellStyle name="20% - 强调文字颜色 4 3 114" xfId="2690"/>
    <cellStyle name="20% - 强调文字颜色 4 3 115" xfId="2691"/>
    <cellStyle name="20% - 强调文字颜色 4 3 116" xfId="2692"/>
    <cellStyle name="20% - 强调文字颜色 4 3 117" xfId="2693"/>
    <cellStyle name="20% - 强调文字颜色 4 3 118" xfId="2694"/>
    <cellStyle name="20% - 强调文字颜色 4 3 119" xfId="2695"/>
    <cellStyle name="20% - 强调文字颜色 4 3 12" xfId="2696"/>
    <cellStyle name="20% - 强调文字颜色 4 3 120" xfId="2697"/>
    <cellStyle name="20% - 强调文字颜色 4 3 121" xfId="2698"/>
    <cellStyle name="20% - 强调文字颜色 4 3 122" xfId="2699"/>
    <cellStyle name="20% - 强调文字颜色 4 3 123" xfId="2700"/>
    <cellStyle name="20% - 强调文字颜色 4 3 124" xfId="2701"/>
    <cellStyle name="20% - 强调文字颜色 4 3 125" xfId="2702"/>
    <cellStyle name="20% - 强调文字颜色 4 3 126" xfId="2703"/>
    <cellStyle name="20% - 强调文字颜色 4 3 127" xfId="2704"/>
    <cellStyle name="20% - 强调文字颜色 4 3 128" xfId="2705"/>
    <cellStyle name="20% - 强调文字颜色 4 3 129" xfId="2706"/>
    <cellStyle name="20% - 强调文字颜色 4 3 13" xfId="2707"/>
    <cellStyle name="20% - 强调文字颜色 4 3 130" xfId="2708"/>
    <cellStyle name="20% - 强调文字颜色 4 3 131" xfId="2709"/>
    <cellStyle name="20% - 强调文字颜色 4 3 132" xfId="2710"/>
    <cellStyle name="20% - 强调文字颜色 4 3 133" xfId="2711"/>
    <cellStyle name="20% - 强调文字颜色 4 3 134" xfId="2712"/>
    <cellStyle name="20% - 强调文字颜色 4 3 135" xfId="2713"/>
    <cellStyle name="20% - 强调文字颜色 4 3 136" xfId="2714"/>
    <cellStyle name="20% - 强调文字颜色 4 3 137" xfId="2715"/>
    <cellStyle name="20% - 强调文字颜色 4 3 138" xfId="2716"/>
    <cellStyle name="20% - 强调文字颜色 4 3 139" xfId="2717"/>
    <cellStyle name="20% - 强调文字颜色 4 3 14" xfId="2718"/>
    <cellStyle name="20% - 强调文字颜色 4 3 140" xfId="2719"/>
    <cellStyle name="20% - 强调文字颜色 4 3 141" xfId="2720"/>
    <cellStyle name="20% - 强调文字颜色 4 3 142" xfId="2721"/>
    <cellStyle name="20% - 强调文字颜色 4 3 143" xfId="2722"/>
    <cellStyle name="20% - 强调文字颜色 4 3 144" xfId="2723"/>
    <cellStyle name="20% - 强调文字颜色 4 3 145" xfId="2724"/>
    <cellStyle name="20% - 强调文字颜色 4 3 146" xfId="2725"/>
    <cellStyle name="20% - 强调文字颜色 4 3 147" xfId="2726"/>
    <cellStyle name="20% - 强调文字颜色 4 3 148" xfId="2727"/>
    <cellStyle name="20% - 强调文字颜色 4 3 149" xfId="2728"/>
    <cellStyle name="20% - 强调文字颜色 4 3 15" xfId="2729"/>
    <cellStyle name="20% - 强调文字颜色 4 3 150" xfId="2730"/>
    <cellStyle name="20% - 强调文字颜色 4 3 151" xfId="2731"/>
    <cellStyle name="20% - 强调文字颜色 4 3 152" xfId="2732"/>
    <cellStyle name="20% - 强调文字颜色 4 3 153" xfId="2733"/>
    <cellStyle name="20% - 强调文字颜色 4 3 16" xfId="2734"/>
    <cellStyle name="20% - 强调文字颜色 4 3 17" xfId="2735"/>
    <cellStyle name="20% - 强调文字颜色 4 3 18" xfId="2736"/>
    <cellStyle name="20% - 强调文字颜色 4 3 19" xfId="2737"/>
    <cellStyle name="20% - 强调文字颜色 4 3 2" xfId="2738"/>
    <cellStyle name="20% - 强调文字颜色 4 3 20" xfId="2739"/>
    <cellStyle name="20% - 强调文字颜色 4 3 21" xfId="2740"/>
    <cellStyle name="20% - 强调文字颜色 4 3 22" xfId="2741"/>
    <cellStyle name="20% - 强调文字颜色 4 3 23" xfId="2742"/>
    <cellStyle name="20% - 强调文字颜色 4 3 24" xfId="2743"/>
    <cellStyle name="20% - 强调文字颜色 4 3 25" xfId="2744"/>
    <cellStyle name="20% - 强调文字颜色 4 3 26" xfId="2745"/>
    <cellStyle name="20% - 强调文字颜色 4 3 27" xfId="2746"/>
    <cellStyle name="20% - 强调文字颜色 4 3 28" xfId="2747"/>
    <cellStyle name="20% - 强调文字颜色 4 3 29" xfId="2748"/>
    <cellStyle name="20% - 强调文字颜色 4 3 3" xfId="2749"/>
    <cellStyle name="20% - 强调文字颜色 4 3 30" xfId="2750"/>
    <cellStyle name="20% - 强调文字颜色 4 3 31" xfId="2751"/>
    <cellStyle name="20% - 强调文字颜色 4 3 32" xfId="2752"/>
    <cellStyle name="20% - 强调文字颜色 4 3 33" xfId="2753"/>
    <cellStyle name="20% - 强调文字颜色 4 3 34" xfId="2754"/>
    <cellStyle name="20% - 强调文字颜色 4 3 35" xfId="2755"/>
    <cellStyle name="20% - 强调文字颜色 4 3 36" xfId="2756"/>
    <cellStyle name="20% - 强调文字颜色 4 3 37" xfId="2757"/>
    <cellStyle name="20% - 强调文字颜色 4 3 38" xfId="2758"/>
    <cellStyle name="20% - 强调文字颜色 4 3 39" xfId="2759"/>
    <cellStyle name="20% - 强调文字颜色 4 3 4" xfId="2760"/>
    <cellStyle name="20% - 强调文字颜色 4 3 40" xfId="2761"/>
    <cellStyle name="20% - 强调文字颜色 4 3 41" xfId="2762"/>
    <cellStyle name="20% - 强调文字颜色 4 3 42" xfId="2763"/>
    <cellStyle name="20% - 强调文字颜色 4 3 43" xfId="2764"/>
    <cellStyle name="20% - 强调文字颜色 4 3 44" xfId="2765"/>
    <cellStyle name="20% - 强调文字颜色 4 3 45" xfId="2766"/>
    <cellStyle name="20% - 强调文字颜色 4 3 46" xfId="2767"/>
    <cellStyle name="20% - 强调文字颜色 4 3 47" xfId="2768"/>
    <cellStyle name="20% - 强调文字颜色 4 3 48" xfId="2769"/>
    <cellStyle name="20% - 强调文字颜色 4 3 49" xfId="2770"/>
    <cellStyle name="20% - 强调文字颜色 4 3 5" xfId="2771"/>
    <cellStyle name="20% - 强调文字颜色 4 3 50" xfId="2772"/>
    <cellStyle name="20% - 强调文字颜色 4 3 51" xfId="2773"/>
    <cellStyle name="20% - 强调文字颜色 4 3 52" xfId="2774"/>
    <cellStyle name="20% - 强调文字颜色 4 3 53" xfId="2775"/>
    <cellStyle name="20% - 强调文字颜色 4 3 54" xfId="2776"/>
    <cellStyle name="20% - 强调文字颜色 4 3 55" xfId="2777"/>
    <cellStyle name="20% - 强调文字颜色 4 3 56" xfId="2778"/>
    <cellStyle name="20% - 强调文字颜色 4 3 57" xfId="2779"/>
    <cellStyle name="20% - 强调文字颜色 4 3 58" xfId="2780"/>
    <cellStyle name="20% - 强调文字颜色 4 3 59" xfId="2781"/>
    <cellStyle name="20% - 强调文字颜色 4 3 6" xfId="2782"/>
    <cellStyle name="20% - 强调文字颜色 4 3 60" xfId="2783"/>
    <cellStyle name="20% - 强调文字颜色 4 3 61" xfId="2784"/>
    <cellStyle name="20% - 强调文字颜色 4 3 62" xfId="2785"/>
    <cellStyle name="20% - 强调文字颜色 4 3 63" xfId="2786"/>
    <cellStyle name="20% - 强调文字颜色 4 3 64" xfId="2787"/>
    <cellStyle name="20% - 强调文字颜色 4 3 65" xfId="2788"/>
    <cellStyle name="20% - 强调文字颜色 4 3 66" xfId="2789"/>
    <cellStyle name="20% - 强调文字颜色 4 3 67" xfId="2790"/>
    <cellStyle name="20% - 强调文字颜色 4 3 68" xfId="2791"/>
    <cellStyle name="20% - 强调文字颜色 4 3 69" xfId="2792"/>
    <cellStyle name="20% - 强调文字颜色 4 3 7" xfId="2793"/>
    <cellStyle name="20% - 强调文字颜色 4 3 70" xfId="2794"/>
    <cellStyle name="20% - 强调文字颜色 4 3 71" xfId="2795"/>
    <cellStyle name="20% - 强调文字颜色 4 3 72" xfId="2796"/>
    <cellStyle name="20% - 强调文字颜色 4 3 73" xfId="2797"/>
    <cellStyle name="20% - 强调文字颜色 4 3 74" xfId="2798"/>
    <cellStyle name="20% - 强调文字颜色 4 3 75" xfId="2799"/>
    <cellStyle name="20% - 强调文字颜色 4 3 76" xfId="2800"/>
    <cellStyle name="20% - 强调文字颜色 4 3 77" xfId="2801"/>
    <cellStyle name="20% - 强调文字颜色 4 3 78" xfId="2802"/>
    <cellStyle name="20% - 强调文字颜色 4 3 79" xfId="2803"/>
    <cellStyle name="20% - 强调文字颜色 4 3 8" xfId="2804"/>
    <cellStyle name="20% - 强调文字颜色 4 3 80" xfId="2805"/>
    <cellStyle name="20% - 强调文字颜色 4 3 81" xfId="2806"/>
    <cellStyle name="20% - 强调文字颜色 4 3 82" xfId="2807"/>
    <cellStyle name="20% - 强调文字颜色 4 3 83" xfId="2808"/>
    <cellStyle name="20% - 强调文字颜色 4 3 84" xfId="2809"/>
    <cellStyle name="20% - 强调文字颜色 4 3 85" xfId="2810"/>
    <cellStyle name="20% - 强调文字颜色 4 3 86" xfId="2811"/>
    <cellStyle name="20% - 强调文字颜色 4 3 87" xfId="2812"/>
    <cellStyle name="20% - 强调文字颜色 4 3 88" xfId="2813"/>
    <cellStyle name="20% - 强调文字颜色 4 3 89" xfId="2814"/>
    <cellStyle name="20% - 强调文字颜色 4 3 9" xfId="2815"/>
    <cellStyle name="20% - 强调文字颜色 4 3 90" xfId="2816"/>
    <cellStyle name="20% - 强调文字颜色 4 3 91" xfId="2817"/>
    <cellStyle name="20% - 强调文字颜色 4 3 92" xfId="2818"/>
    <cellStyle name="20% - 强调文字颜色 4 3 93" xfId="2819"/>
    <cellStyle name="20% - 强调文字颜色 4 3 94" xfId="2820"/>
    <cellStyle name="20% - 强调文字颜色 4 3 95" xfId="2821"/>
    <cellStyle name="20% - 强调文字颜色 4 3 96" xfId="2822"/>
    <cellStyle name="20% - 强调文字颜色 4 3 97" xfId="2823"/>
    <cellStyle name="20% - 强调文字颜色 4 3 98" xfId="2824"/>
    <cellStyle name="20% - 强调文字颜色 4 3 99" xfId="2825"/>
    <cellStyle name="20% - 强调文字颜色 4 30" xfId="2826"/>
    <cellStyle name="20% - 强调文字颜色 4 31" xfId="2827"/>
    <cellStyle name="20% - 强调文字颜色 4 32" xfId="2828"/>
    <cellStyle name="20% - 强调文字颜色 4 33" xfId="2829"/>
    <cellStyle name="20% - 强调文字颜色 4 34" xfId="2830"/>
    <cellStyle name="20% - 强调文字颜色 4 35" xfId="2831"/>
    <cellStyle name="20% - 强调文字颜色 4 36" xfId="2832"/>
    <cellStyle name="20% - 强调文字颜色 4 4" xfId="2833"/>
    <cellStyle name="20% - 强调文字颜色 4 4 10" xfId="2834"/>
    <cellStyle name="20% - 强调文字颜色 4 4 11" xfId="2835"/>
    <cellStyle name="20% - 强调文字颜色 4 4 12" xfId="2836"/>
    <cellStyle name="20% - 强调文字颜色 4 4 13" xfId="2837"/>
    <cellStyle name="20% - 强调文字颜色 4 4 14" xfId="2838"/>
    <cellStyle name="20% - 强调文字颜色 4 4 15" xfId="2839"/>
    <cellStyle name="20% - 强调文字颜色 4 4 16" xfId="2840"/>
    <cellStyle name="20% - 强调文字颜色 4 4 17" xfId="2841"/>
    <cellStyle name="20% - 强调文字颜色 4 4 18" xfId="2842"/>
    <cellStyle name="20% - 强调文字颜色 4 4 2" xfId="2843"/>
    <cellStyle name="20% - 强调文字颜色 4 4 2 10" xfId="2844"/>
    <cellStyle name="20% - 强调文字颜色 4 4 2 11" xfId="2845"/>
    <cellStyle name="20% - 强调文字颜色 4 4 2 12" xfId="2846"/>
    <cellStyle name="20% - 强调文字颜色 4 4 2 13" xfId="2847"/>
    <cellStyle name="20% - 强调文字颜色 4 4 2 14" xfId="2848"/>
    <cellStyle name="20% - 强调文字颜色 4 4 2 15" xfId="2849"/>
    <cellStyle name="20% - 强调文字颜色 4 4 2 2" xfId="2850"/>
    <cellStyle name="20% - 强调文字颜色 4 4 2 3" xfId="2851"/>
    <cellStyle name="20% - 强调文字颜色 4 4 2 4" xfId="2852"/>
    <cellStyle name="20% - 强调文字颜色 4 4 2 5" xfId="2853"/>
    <cellStyle name="20% - 强调文字颜色 4 4 2 6" xfId="2854"/>
    <cellStyle name="20% - 强调文字颜色 4 4 2 7" xfId="2855"/>
    <cellStyle name="20% - 强调文字颜色 4 4 2 8" xfId="2856"/>
    <cellStyle name="20% - 强调文字颜色 4 4 2 9" xfId="2857"/>
    <cellStyle name="20% - 强调文字颜色 4 4 3" xfId="2858"/>
    <cellStyle name="20% - 强调文字颜色 4 4 4" xfId="2859"/>
    <cellStyle name="20% - 强调文字颜色 4 4 5" xfId="2860"/>
    <cellStyle name="20% - 强调文字颜色 4 4 6" xfId="2861"/>
    <cellStyle name="20% - 强调文字颜色 4 4 7" xfId="2862"/>
    <cellStyle name="20% - 强调文字颜色 4 4 8" xfId="2863"/>
    <cellStyle name="20% - 强调文字颜色 4 4 9" xfId="2864"/>
    <cellStyle name="20% - 强调文字颜色 4 5" xfId="2865"/>
    <cellStyle name="20% - 强调文字颜色 4 5 10" xfId="2866"/>
    <cellStyle name="20% - 强调文字颜色 4 5 11" xfId="2867"/>
    <cellStyle name="20% - 强调文字颜色 4 5 12" xfId="2868"/>
    <cellStyle name="20% - 强调文字颜色 4 5 13" xfId="2869"/>
    <cellStyle name="20% - 强调文字颜色 4 5 14" xfId="2870"/>
    <cellStyle name="20% - 强调文字颜色 4 5 15" xfId="2871"/>
    <cellStyle name="20% - 强调文字颜色 4 5 16" xfId="2872"/>
    <cellStyle name="20% - 强调文字颜色 4 5 17" xfId="2873"/>
    <cellStyle name="20% - 强调文字颜色 4 5 18" xfId="2874"/>
    <cellStyle name="20% - 强调文字颜色 4 5 19" xfId="2875"/>
    <cellStyle name="20% - 强调文字颜色 4 5 2" xfId="2876"/>
    <cellStyle name="20% - 强调文字颜色 4 5 20" xfId="2877"/>
    <cellStyle name="20% - 强调文字颜色 4 5 21" xfId="2878"/>
    <cellStyle name="20% - 强调文字颜色 4 5 22" xfId="2879"/>
    <cellStyle name="20% - 强调文字颜色 4 5 23" xfId="2880"/>
    <cellStyle name="20% - 强调文字颜色 4 5 24" xfId="2881"/>
    <cellStyle name="20% - 强调文字颜色 4 5 25" xfId="2882"/>
    <cellStyle name="20% - 强调文字颜色 4 5 26" xfId="2883"/>
    <cellStyle name="20% - 强调文字颜色 4 5 27" xfId="2884"/>
    <cellStyle name="20% - 强调文字颜色 4 5 28" xfId="2885"/>
    <cellStyle name="20% - 强调文字颜色 4 5 29" xfId="2886"/>
    <cellStyle name="20% - 强调文字颜色 4 5 3" xfId="2887"/>
    <cellStyle name="20% - 强调文字颜色 4 5 4" xfId="2888"/>
    <cellStyle name="20% - 强调文字颜色 4 5 5" xfId="2889"/>
    <cellStyle name="20% - 强调文字颜色 4 5 6" xfId="2890"/>
    <cellStyle name="20% - 强调文字颜色 4 5 7" xfId="2891"/>
    <cellStyle name="20% - 强调文字颜色 4 5 8" xfId="2892"/>
    <cellStyle name="20% - 强调文字颜色 4 5 9" xfId="2893"/>
    <cellStyle name="20% - 强调文字颜色 4 6" xfId="2894"/>
    <cellStyle name="20% - 强调文字颜色 4 6 10" xfId="2895"/>
    <cellStyle name="20% - 强调文字颜色 4 6 11" xfId="2896"/>
    <cellStyle name="20% - 强调文字颜色 4 6 12" xfId="2897"/>
    <cellStyle name="20% - 强调文字颜色 4 6 13" xfId="2898"/>
    <cellStyle name="20% - 强调文字颜色 4 6 14" xfId="2899"/>
    <cellStyle name="20% - 强调文字颜色 4 6 15" xfId="2900"/>
    <cellStyle name="20% - 强调文字颜色 4 6 16" xfId="2901"/>
    <cellStyle name="20% - 强调文字颜色 4 6 17" xfId="2902"/>
    <cellStyle name="20% - 强调文字颜色 4 6 18" xfId="2903"/>
    <cellStyle name="20% - 强调文字颜色 4 6 19" xfId="2904"/>
    <cellStyle name="20% - 强调文字颜色 4 6 2" xfId="2905"/>
    <cellStyle name="20% - 强调文字颜色 4 6 20" xfId="2906"/>
    <cellStyle name="20% - 强调文字颜色 4 6 21" xfId="2907"/>
    <cellStyle name="20% - 强调文字颜色 4 6 22" xfId="2908"/>
    <cellStyle name="20% - 强调文字颜色 4 6 23" xfId="2909"/>
    <cellStyle name="20% - 强调文字颜色 4 6 24" xfId="2910"/>
    <cellStyle name="20% - 强调文字颜色 4 6 25" xfId="2911"/>
    <cellStyle name="20% - 强调文字颜色 4 6 26" xfId="2912"/>
    <cellStyle name="20% - 强调文字颜色 4 6 27" xfId="2913"/>
    <cellStyle name="20% - 强调文字颜色 4 6 28" xfId="2914"/>
    <cellStyle name="20% - 强调文字颜色 4 6 29" xfId="2915"/>
    <cellStyle name="20% - 强调文字颜色 4 6 3" xfId="2916"/>
    <cellStyle name="20% - 强调文字颜色 4 6 4" xfId="2917"/>
    <cellStyle name="20% - 强调文字颜色 4 6 5" xfId="2918"/>
    <cellStyle name="20% - 强调文字颜色 4 6 6" xfId="2919"/>
    <cellStyle name="20% - 强调文字颜色 4 6 7" xfId="2920"/>
    <cellStyle name="20% - 强调文字颜色 4 6 8" xfId="2921"/>
    <cellStyle name="20% - 强调文字颜色 4 6 9" xfId="2922"/>
    <cellStyle name="20% - 强调文字颜色 4 7" xfId="2923"/>
    <cellStyle name="20% - 强调文字颜色 4 7 10" xfId="2924"/>
    <cellStyle name="20% - 强调文字颜色 4 7 11" xfId="2925"/>
    <cellStyle name="20% - 强调文字颜色 4 7 12" xfId="2926"/>
    <cellStyle name="20% - 强调文字颜色 4 7 13" xfId="2927"/>
    <cellStyle name="20% - 强调文字颜色 4 7 14" xfId="2928"/>
    <cellStyle name="20% - 强调文字颜色 4 7 15" xfId="2929"/>
    <cellStyle name="20% - 强调文字颜色 4 7 16" xfId="2930"/>
    <cellStyle name="20% - 强调文字颜色 4 7 17" xfId="2931"/>
    <cellStyle name="20% - 强调文字颜色 4 7 18" xfId="2932"/>
    <cellStyle name="20% - 强调文字颜色 4 7 19" xfId="2933"/>
    <cellStyle name="20% - 强调文字颜色 4 7 2" xfId="2934"/>
    <cellStyle name="20% - 强调文字颜色 4 7 20" xfId="2935"/>
    <cellStyle name="20% - 强调文字颜色 4 7 21" xfId="2936"/>
    <cellStyle name="20% - 强调文字颜色 4 7 22" xfId="2937"/>
    <cellStyle name="20% - 强调文字颜色 4 7 23" xfId="2938"/>
    <cellStyle name="20% - 强调文字颜色 4 7 24" xfId="2939"/>
    <cellStyle name="20% - 强调文字颜色 4 7 25" xfId="2940"/>
    <cellStyle name="20% - 强调文字颜色 4 7 26" xfId="2941"/>
    <cellStyle name="20% - 强调文字颜色 4 7 27" xfId="2942"/>
    <cellStyle name="20% - 强调文字颜色 4 7 28" xfId="2943"/>
    <cellStyle name="20% - 强调文字颜色 4 7 29" xfId="2944"/>
    <cellStyle name="20% - 强调文字颜色 4 7 3" xfId="2945"/>
    <cellStyle name="20% - 强调文字颜色 4 7 4" xfId="2946"/>
    <cellStyle name="20% - 强调文字颜色 4 7 5" xfId="2947"/>
    <cellStyle name="20% - 强调文字颜色 4 7 6" xfId="2948"/>
    <cellStyle name="20% - 强调文字颜色 4 7 7" xfId="2949"/>
    <cellStyle name="20% - 强调文字颜色 4 7 8" xfId="2950"/>
    <cellStyle name="20% - 强调文字颜色 4 7 9" xfId="2951"/>
    <cellStyle name="20% - 强调文字颜色 4 8" xfId="2952"/>
    <cellStyle name="20% - 强调文字颜色 4 8 10" xfId="2953"/>
    <cellStyle name="20% - 强调文字颜色 4 8 11" xfId="2954"/>
    <cellStyle name="20% - 强调文字颜色 4 8 12" xfId="2955"/>
    <cellStyle name="20% - 强调文字颜色 4 8 13" xfId="2956"/>
    <cellStyle name="20% - 强调文字颜色 4 8 14" xfId="2957"/>
    <cellStyle name="20% - 强调文字颜色 4 8 15" xfId="2958"/>
    <cellStyle name="20% - 强调文字颜色 4 8 16" xfId="2959"/>
    <cellStyle name="20% - 强调文字颜色 4 8 17" xfId="2960"/>
    <cellStyle name="20% - 强调文字颜色 4 8 18" xfId="2961"/>
    <cellStyle name="20% - 强调文字颜色 4 8 19" xfId="2962"/>
    <cellStyle name="20% - 强调文字颜色 4 8 2" xfId="2963"/>
    <cellStyle name="20% - 强调文字颜色 4 8 20" xfId="2964"/>
    <cellStyle name="20% - 强调文字颜色 4 8 21" xfId="2965"/>
    <cellStyle name="20% - 强调文字颜色 4 8 22" xfId="2966"/>
    <cellStyle name="20% - 强调文字颜色 4 8 23" xfId="2967"/>
    <cellStyle name="20% - 强调文字颜色 4 8 24" xfId="2968"/>
    <cellStyle name="20% - 强调文字颜色 4 8 25" xfId="2969"/>
    <cellStyle name="20% - 强调文字颜色 4 8 26" xfId="2970"/>
    <cellStyle name="20% - 强调文字颜色 4 8 27" xfId="2971"/>
    <cellStyle name="20% - 强调文字颜色 4 8 28" xfId="2972"/>
    <cellStyle name="20% - 强调文字颜色 4 8 29" xfId="2973"/>
    <cellStyle name="20% - 强调文字颜色 4 8 3" xfId="2974"/>
    <cellStyle name="20% - 强调文字颜色 4 8 4" xfId="2975"/>
    <cellStyle name="20% - 强调文字颜色 4 8 5" xfId="2976"/>
    <cellStyle name="20% - 强调文字颜色 4 8 6" xfId="2977"/>
    <cellStyle name="20% - 强调文字颜色 4 8 7" xfId="2978"/>
    <cellStyle name="20% - 强调文字颜色 4 8 8" xfId="2979"/>
    <cellStyle name="20% - 强调文字颜色 4 8 9" xfId="2980"/>
    <cellStyle name="20% - 强调文字颜色 4 9" xfId="2981"/>
    <cellStyle name="20% - 强调文字颜色 5 10" xfId="2982"/>
    <cellStyle name="20% - 强调文字颜色 5 11" xfId="2983"/>
    <cellStyle name="20% - 强调文字颜色 5 11 10" xfId="2984"/>
    <cellStyle name="20% - 强调文字颜色 5 11 11" xfId="2985"/>
    <cellStyle name="20% - 强调文字颜色 5 11 12" xfId="2986"/>
    <cellStyle name="20% - 强调文字颜色 5 11 13" xfId="2987"/>
    <cellStyle name="20% - 强调文字颜色 5 11 14" xfId="2988"/>
    <cellStyle name="20% - 强调文字颜色 5 11 15" xfId="2989"/>
    <cellStyle name="20% - 强调文字颜色 5 11 16" xfId="2990"/>
    <cellStyle name="20% - 强调文字颜色 5 11 17" xfId="2991"/>
    <cellStyle name="20% - 强调文字颜色 5 11 18" xfId="2992"/>
    <cellStyle name="20% - 强调文字颜色 5 11 19" xfId="2993"/>
    <cellStyle name="20% - 强调文字颜色 5 11 2" xfId="2994"/>
    <cellStyle name="20% - 强调文字颜色 5 11 20" xfId="2995"/>
    <cellStyle name="20% - 强调文字颜色 5 11 3" xfId="2996"/>
    <cellStyle name="20% - 强调文字颜色 5 11 4" xfId="2997"/>
    <cellStyle name="20% - 强调文字颜色 5 11 5" xfId="2998"/>
    <cellStyle name="20% - 强调文字颜色 5 11 6" xfId="2999"/>
    <cellStyle name="20% - 强调文字颜色 5 11 7" xfId="3000"/>
    <cellStyle name="20% - 强调文字颜色 5 11 8" xfId="3001"/>
    <cellStyle name="20% - 强调文字颜色 5 11 9" xfId="3002"/>
    <cellStyle name="20% - 强调文字颜色 5 12" xfId="3003"/>
    <cellStyle name="20% - 强调文字颜色 5 12 10" xfId="3004"/>
    <cellStyle name="20% - 强调文字颜色 5 12 11" xfId="3005"/>
    <cellStyle name="20% - 强调文字颜色 5 12 12" xfId="3006"/>
    <cellStyle name="20% - 强调文字颜色 5 12 13" xfId="3007"/>
    <cellStyle name="20% - 强调文字颜色 5 12 14" xfId="3008"/>
    <cellStyle name="20% - 强调文字颜色 5 12 15" xfId="3009"/>
    <cellStyle name="20% - 强调文字颜色 5 12 16" xfId="3010"/>
    <cellStyle name="20% - 强调文字颜色 5 12 17" xfId="3011"/>
    <cellStyle name="20% - 强调文字颜色 5 12 18" xfId="3012"/>
    <cellStyle name="20% - 强调文字颜色 5 12 19" xfId="3013"/>
    <cellStyle name="20% - 强调文字颜色 5 12 2" xfId="3014"/>
    <cellStyle name="20% - 强调文字颜色 5 12 20" xfId="3015"/>
    <cellStyle name="20% - 强调文字颜色 5 12 3" xfId="3016"/>
    <cellStyle name="20% - 强调文字颜色 5 12 4" xfId="3017"/>
    <cellStyle name="20% - 强调文字颜色 5 12 5" xfId="3018"/>
    <cellStyle name="20% - 强调文字颜色 5 12 6" xfId="3019"/>
    <cellStyle name="20% - 强调文字颜色 5 12 7" xfId="3020"/>
    <cellStyle name="20% - 强调文字颜色 5 12 8" xfId="3021"/>
    <cellStyle name="20% - 强调文字颜色 5 12 9" xfId="3022"/>
    <cellStyle name="20% - 强调文字颜色 5 13" xfId="3023"/>
    <cellStyle name="20% - 强调文字颜色 5 13 10" xfId="3024"/>
    <cellStyle name="20% - 强调文字颜色 5 13 11" xfId="3025"/>
    <cellStyle name="20% - 强调文字颜色 5 13 12" xfId="3026"/>
    <cellStyle name="20% - 强调文字颜色 5 13 13" xfId="3027"/>
    <cellStyle name="20% - 强调文字颜色 5 13 14" xfId="3028"/>
    <cellStyle name="20% - 强调文字颜色 5 13 15" xfId="3029"/>
    <cellStyle name="20% - 强调文字颜色 5 13 16" xfId="3030"/>
    <cellStyle name="20% - 强调文字颜色 5 13 17" xfId="3031"/>
    <cellStyle name="20% - 强调文字颜色 5 13 18" xfId="3032"/>
    <cellStyle name="20% - 强调文字颜色 5 13 19" xfId="3033"/>
    <cellStyle name="20% - 强调文字颜色 5 13 2" xfId="3034"/>
    <cellStyle name="20% - 强调文字颜色 5 13 20" xfId="3035"/>
    <cellStyle name="20% - 强调文字颜色 5 13 3" xfId="3036"/>
    <cellStyle name="20% - 强调文字颜色 5 13 4" xfId="3037"/>
    <cellStyle name="20% - 强调文字颜色 5 13 5" xfId="3038"/>
    <cellStyle name="20% - 强调文字颜色 5 13 6" xfId="3039"/>
    <cellStyle name="20% - 强调文字颜色 5 13 7" xfId="3040"/>
    <cellStyle name="20% - 强调文字颜色 5 13 8" xfId="3041"/>
    <cellStyle name="20% - 强调文字颜色 5 13 9" xfId="3042"/>
    <cellStyle name="20% - 强调文字颜色 5 14" xfId="3043"/>
    <cellStyle name="20% - 强调文字颜色 5 14 10" xfId="3044"/>
    <cellStyle name="20% - 强调文字颜色 5 14 11" xfId="3045"/>
    <cellStyle name="20% - 强调文字颜色 5 14 12" xfId="3046"/>
    <cellStyle name="20% - 强调文字颜色 5 14 13" xfId="3047"/>
    <cellStyle name="20% - 强调文字颜色 5 14 14" xfId="3048"/>
    <cellStyle name="20% - 强调文字颜色 5 14 15" xfId="3049"/>
    <cellStyle name="20% - 强调文字颜色 5 14 16" xfId="3050"/>
    <cellStyle name="20% - 强调文字颜色 5 14 17" xfId="3051"/>
    <cellStyle name="20% - 强调文字颜色 5 14 18" xfId="3052"/>
    <cellStyle name="20% - 强调文字颜色 5 14 19" xfId="3053"/>
    <cellStyle name="20% - 强调文字颜色 5 14 2" xfId="3054"/>
    <cellStyle name="20% - 强调文字颜色 5 14 20" xfId="3055"/>
    <cellStyle name="20% - 强调文字颜色 5 14 3" xfId="3056"/>
    <cellStyle name="20% - 强调文字颜色 5 14 4" xfId="3057"/>
    <cellStyle name="20% - 强调文字颜色 5 14 5" xfId="3058"/>
    <cellStyle name="20% - 强调文字颜色 5 14 6" xfId="3059"/>
    <cellStyle name="20% - 强调文字颜色 5 14 7" xfId="3060"/>
    <cellStyle name="20% - 强调文字颜色 5 14 8" xfId="3061"/>
    <cellStyle name="20% - 强调文字颜色 5 14 9" xfId="3062"/>
    <cellStyle name="20% - 强调文字颜色 5 15" xfId="3063"/>
    <cellStyle name="20% - 强调文字颜色 5 16" xfId="3064"/>
    <cellStyle name="20% - 强调文字颜色 5 17" xfId="3065"/>
    <cellStyle name="20% - 强调文字颜色 5 18" xfId="3066"/>
    <cellStyle name="20% - 强调文字颜色 5 19" xfId="3067"/>
    <cellStyle name="20% - 强调文字颜色 5 2" xfId="3068"/>
    <cellStyle name="20% - 强调文字颜色 5 2 10" xfId="3069"/>
    <cellStyle name="20% - 强调文字颜色 5 2 11" xfId="3070"/>
    <cellStyle name="20% - 强调文字颜色 5 2 12" xfId="3071"/>
    <cellStyle name="20% - 强调文字颜色 5 2 13" xfId="3072"/>
    <cellStyle name="20% - 强调文字颜色 5 2 14" xfId="3073"/>
    <cellStyle name="20% - 强调文字颜色 5 2 15" xfId="3074"/>
    <cellStyle name="20% - 强调文字颜色 5 2 2" xfId="3075"/>
    <cellStyle name="20% - 强调文字颜色 5 2 3" xfId="3076"/>
    <cellStyle name="20% - 强调文字颜色 5 2 4" xfId="3077"/>
    <cellStyle name="20% - 强调文字颜色 5 2 5" xfId="3078"/>
    <cellStyle name="20% - 强调文字颜色 5 2 6" xfId="3079"/>
    <cellStyle name="20% - 强调文字颜色 5 2 7" xfId="3080"/>
    <cellStyle name="20% - 强调文字颜色 5 2 8" xfId="3081"/>
    <cellStyle name="20% - 强调文字颜色 5 2 9" xfId="3082"/>
    <cellStyle name="20% - 强调文字颜色 5 20" xfId="3083"/>
    <cellStyle name="20% - 强调文字颜色 5 21" xfId="3084"/>
    <cellStyle name="20% - 强调文字颜色 5 22" xfId="3085"/>
    <cellStyle name="20% - 强调文字颜色 5 23" xfId="3086"/>
    <cellStyle name="20% - 强调文字颜色 5 24" xfId="3087"/>
    <cellStyle name="20% - 强调文字颜色 5 25" xfId="3088"/>
    <cellStyle name="20% - 强调文字颜色 5 26" xfId="3089"/>
    <cellStyle name="20% - 强调文字颜色 5 27" xfId="3090"/>
    <cellStyle name="20% - 强调文字颜色 5 28" xfId="3091"/>
    <cellStyle name="20% - 强调文字颜色 5 29" xfId="3092"/>
    <cellStyle name="20% - 强调文字颜色 5 3" xfId="3093"/>
    <cellStyle name="20% - 强调文字颜色 5 3 10" xfId="3094"/>
    <cellStyle name="20% - 强调文字颜色 5 3 11" xfId="3095"/>
    <cellStyle name="20% - 强调文字颜色 5 3 12" xfId="3096"/>
    <cellStyle name="20% - 强调文字颜色 5 3 13" xfId="3097"/>
    <cellStyle name="20% - 强调文字颜色 5 3 14" xfId="3098"/>
    <cellStyle name="20% - 强调文字颜色 5 3 15" xfId="3099"/>
    <cellStyle name="20% - 强调文字颜色 5 3 2" xfId="3100"/>
    <cellStyle name="20% - 强调文字颜色 5 3 3" xfId="3101"/>
    <cellStyle name="20% - 强调文字颜色 5 3 4" xfId="3102"/>
    <cellStyle name="20% - 强调文字颜色 5 3 5" xfId="3103"/>
    <cellStyle name="20% - 强调文字颜色 5 3 6" xfId="3104"/>
    <cellStyle name="20% - 强调文字颜色 5 3 7" xfId="3105"/>
    <cellStyle name="20% - 强调文字颜色 5 3 8" xfId="3106"/>
    <cellStyle name="20% - 强调文字颜色 5 3 9" xfId="3107"/>
    <cellStyle name="20% - 强调文字颜色 5 30" xfId="3108"/>
    <cellStyle name="20% - 强调文字颜色 5 31" xfId="3109"/>
    <cellStyle name="20% - 强调文字颜色 5 32" xfId="3110"/>
    <cellStyle name="20% - 强调文字颜色 5 33" xfId="3111"/>
    <cellStyle name="20% - 强调文字颜色 5 34" xfId="3112"/>
    <cellStyle name="20% - 强调文字颜色 5 35" xfId="3113"/>
    <cellStyle name="20% - 强调文字颜色 5 36" xfId="3114"/>
    <cellStyle name="20% - 强调文字颜色 5 4" xfId="3115"/>
    <cellStyle name="20% - 强调文字颜色 5 4 10" xfId="3116"/>
    <cellStyle name="20% - 强调文字颜色 5 4 11" xfId="3117"/>
    <cellStyle name="20% - 强调文字颜色 5 4 12" xfId="3118"/>
    <cellStyle name="20% - 强调文字颜色 5 4 13" xfId="3119"/>
    <cellStyle name="20% - 强调文字颜色 5 4 14" xfId="3120"/>
    <cellStyle name="20% - 强调文字颜色 5 4 15" xfId="3121"/>
    <cellStyle name="20% - 强调文字颜色 5 4 16" xfId="3122"/>
    <cellStyle name="20% - 强调文字颜色 5 4 17" xfId="3123"/>
    <cellStyle name="20% - 强调文字颜色 5 4 18" xfId="3124"/>
    <cellStyle name="20% - 强调文字颜色 5 4 2" xfId="3125"/>
    <cellStyle name="20% - 强调文字颜色 5 4 2 10" xfId="3126"/>
    <cellStyle name="20% - 强调文字颜色 5 4 2 11" xfId="3127"/>
    <cellStyle name="20% - 强调文字颜色 5 4 2 12" xfId="3128"/>
    <cellStyle name="20% - 强调文字颜色 5 4 2 13" xfId="3129"/>
    <cellStyle name="20% - 强调文字颜色 5 4 2 14" xfId="3130"/>
    <cellStyle name="20% - 强调文字颜色 5 4 2 15" xfId="3131"/>
    <cellStyle name="20% - 强调文字颜色 5 4 2 2" xfId="3132"/>
    <cellStyle name="20% - 强调文字颜色 5 4 2 3" xfId="3133"/>
    <cellStyle name="20% - 强调文字颜色 5 4 2 4" xfId="3134"/>
    <cellStyle name="20% - 强调文字颜色 5 4 2 5" xfId="3135"/>
    <cellStyle name="20% - 强调文字颜色 5 4 2 6" xfId="3136"/>
    <cellStyle name="20% - 强调文字颜色 5 4 2 7" xfId="3137"/>
    <cellStyle name="20% - 强调文字颜色 5 4 2 8" xfId="3138"/>
    <cellStyle name="20% - 强调文字颜色 5 4 2 9" xfId="3139"/>
    <cellStyle name="20% - 强调文字颜色 5 4 3" xfId="3140"/>
    <cellStyle name="20% - 强调文字颜色 5 4 4" xfId="3141"/>
    <cellStyle name="20% - 强调文字颜色 5 4 5" xfId="3142"/>
    <cellStyle name="20% - 强调文字颜色 5 4 6" xfId="3143"/>
    <cellStyle name="20% - 强调文字颜色 5 4 7" xfId="3144"/>
    <cellStyle name="20% - 强调文字颜色 5 4 8" xfId="3145"/>
    <cellStyle name="20% - 强调文字颜色 5 4 9" xfId="3146"/>
    <cellStyle name="20% - 强调文字颜色 5 5" xfId="3147"/>
    <cellStyle name="20% - 强调文字颜色 5 5 10" xfId="3148"/>
    <cellStyle name="20% - 强调文字颜色 5 5 11" xfId="3149"/>
    <cellStyle name="20% - 强调文字颜色 5 5 12" xfId="3150"/>
    <cellStyle name="20% - 强调文字颜色 5 5 13" xfId="3151"/>
    <cellStyle name="20% - 强调文字颜色 5 5 14" xfId="3152"/>
    <cellStyle name="20% - 强调文字颜色 5 5 15" xfId="3153"/>
    <cellStyle name="20% - 强调文字颜色 5 5 16" xfId="3154"/>
    <cellStyle name="20% - 强调文字颜色 5 5 17" xfId="3155"/>
    <cellStyle name="20% - 强调文字颜色 5 5 18" xfId="3156"/>
    <cellStyle name="20% - 强调文字颜色 5 5 19" xfId="3157"/>
    <cellStyle name="20% - 强调文字颜色 5 5 2" xfId="3158"/>
    <cellStyle name="20% - 强调文字颜色 5 5 20" xfId="3159"/>
    <cellStyle name="20% - 强调文字颜色 5 5 21" xfId="3160"/>
    <cellStyle name="20% - 强调文字颜色 5 5 22" xfId="3161"/>
    <cellStyle name="20% - 强调文字颜色 5 5 23" xfId="3162"/>
    <cellStyle name="20% - 强调文字颜色 5 5 24" xfId="3163"/>
    <cellStyle name="20% - 强调文字颜色 5 5 25" xfId="3164"/>
    <cellStyle name="20% - 强调文字颜色 5 5 26" xfId="3165"/>
    <cellStyle name="20% - 强调文字颜色 5 5 27" xfId="3166"/>
    <cellStyle name="20% - 强调文字颜色 5 5 28" xfId="3167"/>
    <cellStyle name="20% - 强调文字颜色 5 5 29" xfId="3168"/>
    <cellStyle name="20% - 强调文字颜色 5 5 3" xfId="3169"/>
    <cellStyle name="20% - 强调文字颜色 5 5 4" xfId="3170"/>
    <cellStyle name="20% - 强调文字颜色 5 5 5" xfId="3171"/>
    <cellStyle name="20% - 强调文字颜色 5 5 6" xfId="3172"/>
    <cellStyle name="20% - 强调文字颜色 5 5 7" xfId="3173"/>
    <cellStyle name="20% - 强调文字颜色 5 5 8" xfId="3174"/>
    <cellStyle name="20% - 强调文字颜色 5 5 9" xfId="3175"/>
    <cellStyle name="20% - 强调文字颜色 5 6" xfId="3176"/>
    <cellStyle name="20% - 强调文字颜色 5 6 10" xfId="3177"/>
    <cellStyle name="20% - 强调文字颜色 5 6 11" xfId="3178"/>
    <cellStyle name="20% - 强调文字颜色 5 6 12" xfId="3179"/>
    <cellStyle name="20% - 强调文字颜色 5 6 13" xfId="3180"/>
    <cellStyle name="20% - 强调文字颜色 5 6 14" xfId="3181"/>
    <cellStyle name="20% - 强调文字颜色 5 6 15" xfId="3182"/>
    <cellStyle name="20% - 强调文字颜色 5 6 16" xfId="3183"/>
    <cellStyle name="20% - 强调文字颜色 5 6 17" xfId="3184"/>
    <cellStyle name="20% - 强调文字颜色 5 6 18" xfId="3185"/>
    <cellStyle name="20% - 强调文字颜色 5 6 19" xfId="3186"/>
    <cellStyle name="20% - 强调文字颜色 5 6 2" xfId="3187"/>
    <cellStyle name="20% - 强调文字颜色 5 6 20" xfId="3188"/>
    <cellStyle name="20% - 强调文字颜色 5 6 21" xfId="3189"/>
    <cellStyle name="20% - 强调文字颜色 5 6 22" xfId="3190"/>
    <cellStyle name="20% - 强调文字颜色 5 6 23" xfId="3191"/>
    <cellStyle name="20% - 强调文字颜色 5 6 24" xfId="3192"/>
    <cellStyle name="20% - 强调文字颜色 5 6 25" xfId="3193"/>
    <cellStyle name="20% - 强调文字颜色 5 6 26" xfId="3194"/>
    <cellStyle name="20% - 强调文字颜色 5 6 27" xfId="3195"/>
    <cellStyle name="20% - 强调文字颜色 5 6 28" xfId="3196"/>
    <cellStyle name="20% - 强调文字颜色 5 6 29" xfId="3197"/>
    <cellStyle name="20% - 强调文字颜色 5 6 3" xfId="3198"/>
    <cellStyle name="20% - 强调文字颜色 5 6 4" xfId="3199"/>
    <cellStyle name="20% - 强调文字颜色 5 6 5" xfId="3200"/>
    <cellStyle name="20% - 强调文字颜色 5 6 6" xfId="3201"/>
    <cellStyle name="20% - 强调文字颜色 5 6 7" xfId="3202"/>
    <cellStyle name="20% - 强调文字颜色 5 6 8" xfId="3203"/>
    <cellStyle name="20% - 强调文字颜色 5 6 9" xfId="3204"/>
    <cellStyle name="20% - 强调文字颜色 5 7" xfId="3205"/>
    <cellStyle name="20% - 强调文字颜色 5 7 10" xfId="3206"/>
    <cellStyle name="20% - 强调文字颜色 5 7 11" xfId="3207"/>
    <cellStyle name="20% - 强调文字颜色 5 7 12" xfId="3208"/>
    <cellStyle name="20% - 强调文字颜色 5 7 13" xfId="3209"/>
    <cellStyle name="20% - 强调文字颜色 5 7 14" xfId="3210"/>
    <cellStyle name="20% - 强调文字颜色 5 7 15" xfId="3211"/>
    <cellStyle name="20% - 强调文字颜色 5 7 16" xfId="3212"/>
    <cellStyle name="20% - 强调文字颜色 5 7 17" xfId="3213"/>
    <cellStyle name="20% - 强调文字颜色 5 7 18" xfId="3214"/>
    <cellStyle name="20% - 强调文字颜色 5 7 19" xfId="3215"/>
    <cellStyle name="20% - 强调文字颜色 5 7 2" xfId="3216"/>
    <cellStyle name="20% - 强调文字颜色 5 7 20" xfId="3217"/>
    <cellStyle name="20% - 强调文字颜色 5 7 21" xfId="3218"/>
    <cellStyle name="20% - 强调文字颜色 5 7 22" xfId="3219"/>
    <cellStyle name="20% - 强调文字颜色 5 7 23" xfId="3220"/>
    <cellStyle name="20% - 强调文字颜色 5 7 24" xfId="3221"/>
    <cellStyle name="20% - 强调文字颜色 5 7 25" xfId="3222"/>
    <cellStyle name="20% - 强调文字颜色 5 7 26" xfId="3223"/>
    <cellStyle name="20% - 强调文字颜色 5 7 27" xfId="3224"/>
    <cellStyle name="20% - 强调文字颜色 5 7 28" xfId="3225"/>
    <cellStyle name="20% - 强调文字颜色 5 7 29" xfId="3226"/>
    <cellStyle name="20% - 强调文字颜色 5 7 3" xfId="3227"/>
    <cellStyle name="20% - 强调文字颜色 5 7 4" xfId="3228"/>
    <cellStyle name="20% - 强调文字颜色 5 7 5" xfId="3229"/>
    <cellStyle name="20% - 强调文字颜色 5 7 6" xfId="3230"/>
    <cellStyle name="20% - 强调文字颜色 5 7 7" xfId="3231"/>
    <cellStyle name="20% - 强调文字颜色 5 7 8" xfId="3232"/>
    <cellStyle name="20% - 强调文字颜色 5 7 9" xfId="3233"/>
    <cellStyle name="20% - 强调文字颜色 5 8" xfId="3234"/>
    <cellStyle name="20% - 强调文字颜色 5 8 10" xfId="3235"/>
    <cellStyle name="20% - 强调文字颜色 5 8 11" xfId="3236"/>
    <cellStyle name="20% - 强调文字颜色 5 8 12" xfId="3237"/>
    <cellStyle name="20% - 强调文字颜色 5 8 13" xfId="3238"/>
    <cellStyle name="20% - 强调文字颜色 5 8 14" xfId="3239"/>
    <cellStyle name="20% - 强调文字颜色 5 8 15" xfId="3240"/>
    <cellStyle name="20% - 强调文字颜色 5 8 16" xfId="3241"/>
    <cellStyle name="20% - 强调文字颜色 5 8 17" xfId="3242"/>
    <cellStyle name="20% - 强调文字颜色 5 8 18" xfId="3243"/>
    <cellStyle name="20% - 强调文字颜色 5 8 19" xfId="3244"/>
    <cellStyle name="20% - 强调文字颜色 5 8 2" xfId="3245"/>
    <cellStyle name="20% - 强调文字颜色 5 8 20" xfId="3246"/>
    <cellStyle name="20% - 强调文字颜色 5 8 21" xfId="3247"/>
    <cellStyle name="20% - 强调文字颜色 5 8 22" xfId="3248"/>
    <cellStyle name="20% - 强调文字颜色 5 8 23" xfId="3249"/>
    <cellStyle name="20% - 强调文字颜色 5 8 24" xfId="3250"/>
    <cellStyle name="20% - 强调文字颜色 5 8 25" xfId="3251"/>
    <cellStyle name="20% - 强调文字颜色 5 8 26" xfId="3252"/>
    <cellStyle name="20% - 强调文字颜色 5 8 27" xfId="3253"/>
    <cellStyle name="20% - 强调文字颜色 5 8 28" xfId="3254"/>
    <cellStyle name="20% - 强调文字颜色 5 8 29" xfId="3255"/>
    <cellStyle name="20% - 强调文字颜色 5 8 3" xfId="3256"/>
    <cellStyle name="20% - 强调文字颜色 5 8 4" xfId="3257"/>
    <cellStyle name="20% - 强调文字颜色 5 8 5" xfId="3258"/>
    <cellStyle name="20% - 强调文字颜色 5 8 6" xfId="3259"/>
    <cellStyle name="20% - 强调文字颜色 5 8 7" xfId="3260"/>
    <cellStyle name="20% - 强调文字颜色 5 8 8" xfId="3261"/>
    <cellStyle name="20% - 强调文字颜色 5 8 9" xfId="3262"/>
    <cellStyle name="20% - 强调文字颜色 5 9" xfId="3263"/>
    <cellStyle name="20% - 强调文字颜色 6 10" xfId="3264"/>
    <cellStyle name="20% - 强调文字颜色 6 11" xfId="3265"/>
    <cellStyle name="20% - 强调文字颜色 6 11 10" xfId="3266"/>
    <cellStyle name="20% - 强调文字颜色 6 11 11" xfId="3267"/>
    <cellStyle name="20% - 强调文字颜色 6 11 12" xfId="3268"/>
    <cellStyle name="20% - 强调文字颜色 6 11 13" xfId="3269"/>
    <cellStyle name="20% - 强调文字颜色 6 11 14" xfId="3270"/>
    <cellStyle name="20% - 强调文字颜色 6 11 15" xfId="3271"/>
    <cellStyle name="20% - 强调文字颜色 6 11 16" xfId="3272"/>
    <cellStyle name="20% - 强调文字颜色 6 11 17" xfId="3273"/>
    <cellStyle name="20% - 强调文字颜色 6 11 18" xfId="3274"/>
    <cellStyle name="20% - 强调文字颜色 6 11 19" xfId="3275"/>
    <cellStyle name="20% - 强调文字颜色 6 11 2" xfId="3276"/>
    <cellStyle name="20% - 强调文字颜色 6 11 20" xfId="3277"/>
    <cellStyle name="20% - 强调文字颜色 6 11 3" xfId="3278"/>
    <cellStyle name="20% - 强调文字颜色 6 11 4" xfId="3279"/>
    <cellStyle name="20% - 强调文字颜色 6 11 5" xfId="3280"/>
    <cellStyle name="20% - 强调文字颜色 6 11 6" xfId="3281"/>
    <cellStyle name="20% - 强调文字颜色 6 11 7" xfId="3282"/>
    <cellStyle name="20% - 强调文字颜色 6 11 8" xfId="3283"/>
    <cellStyle name="20% - 强调文字颜色 6 11 9" xfId="3284"/>
    <cellStyle name="20% - 强调文字颜色 6 12" xfId="3285"/>
    <cellStyle name="20% - 强调文字颜色 6 12 10" xfId="3286"/>
    <cellStyle name="20% - 强调文字颜色 6 12 11" xfId="3287"/>
    <cellStyle name="20% - 强调文字颜色 6 12 12" xfId="3288"/>
    <cellStyle name="20% - 强调文字颜色 6 12 13" xfId="3289"/>
    <cellStyle name="20% - 强调文字颜色 6 12 14" xfId="3290"/>
    <cellStyle name="20% - 强调文字颜色 6 12 15" xfId="3291"/>
    <cellStyle name="20% - 强调文字颜色 6 12 16" xfId="3292"/>
    <cellStyle name="20% - 强调文字颜色 6 12 17" xfId="3293"/>
    <cellStyle name="20% - 强调文字颜色 6 12 18" xfId="3294"/>
    <cellStyle name="20% - 强调文字颜色 6 12 19" xfId="3295"/>
    <cellStyle name="20% - 强调文字颜色 6 12 2" xfId="3296"/>
    <cellStyle name="20% - 强调文字颜色 6 12 20" xfId="3297"/>
    <cellStyle name="20% - 强调文字颜色 6 12 3" xfId="3298"/>
    <cellStyle name="20% - 强调文字颜色 6 12 4" xfId="3299"/>
    <cellStyle name="20% - 强调文字颜色 6 12 5" xfId="3300"/>
    <cellStyle name="20% - 强调文字颜色 6 12 6" xfId="3301"/>
    <cellStyle name="20% - 强调文字颜色 6 12 7" xfId="3302"/>
    <cellStyle name="20% - 强调文字颜色 6 12 8" xfId="3303"/>
    <cellStyle name="20% - 强调文字颜色 6 12 9" xfId="3304"/>
    <cellStyle name="20% - 强调文字颜色 6 13" xfId="3305"/>
    <cellStyle name="20% - 强调文字颜色 6 13 10" xfId="3306"/>
    <cellStyle name="20% - 强调文字颜色 6 13 11" xfId="3307"/>
    <cellStyle name="20% - 强调文字颜色 6 13 12" xfId="3308"/>
    <cellStyle name="20% - 强调文字颜色 6 13 13" xfId="3309"/>
    <cellStyle name="20% - 强调文字颜色 6 13 14" xfId="3310"/>
    <cellStyle name="20% - 强调文字颜色 6 13 15" xfId="3311"/>
    <cellStyle name="20% - 强调文字颜色 6 13 16" xfId="3312"/>
    <cellStyle name="20% - 强调文字颜色 6 13 17" xfId="3313"/>
    <cellStyle name="20% - 强调文字颜色 6 13 18" xfId="3314"/>
    <cellStyle name="20% - 强调文字颜色 6 13 19" xfId="3315"/>
    <cellStyle name="20% - 强调文字颜色 6 13 2" xfId="3316"/>
    <cellStyle name="20% - 强调文字颜色 6 13 20" xfId="3317"/>
    <cellStyle name="20% - 强调文字颜色 6 13 3" xfId="3318"/>
    <cellStyle name="20% - 强调文字颜色 6 13 4" xfId="3319"/>
    <cellStyle name="20% - 强调文字颜色 6 13 5" xfId="3320"/>
    <cellStyle name="20% - 强调文字颜色 6 13 6" xfId="3321"/>
    <cellStyle name="20% - 强调文字颜色 6 13 7" xfId="3322"/>
    <cellStyle name="20% - 强调文字颜色 6 13 8" xfId="3323"/>
    <cellStyle name="20% - 强调文字颜色 6 13 9" xfId="3324"/>
    <cellStyle name="20% - 强调文字颜色 6 14" xfId="3325"/>
    <cellStyle name="20% - 强调文字颜色 6 14 10" xfId="3326"/>
    <cellStyle name="20% - 强调文字颜色 6 14 11" xfId="3327"/>
    <cellStyle name="20% - 强调文字颜色 6 14 12" xfId="3328"/>
    <cellStyle name="20% - 强调文字颜色 6 14 13" xfId="3329"/>
    <cellStyle name="20% - 强调文字颜色 6 14 14" xfId="3330"/>
    <cellStyle name="20% - 强调文字颜色 6 14 15" xfId="3331"/>
    <cellStyle name="20% - 强调文字颜色 6 14 16" xfId="3332"/>
    <cellStyle name="20% - 强调文字颜色 6 14 17" xfId="3333"/>
    <cellStyle name="20% - 强调文字颜色 6 14 18" xfId="3334"/>
    <cellStyle name="20% - 强调文字颜色 6 14 19" xfId="3335"/>
    <cellStyle name="20% - 强调文字颜色 6 14 2" xfId="3336"/>
    <cellStyle name="20% - 强调文字颜色 6 14 20" xfId="3337"/>
    <cellStyle name="20% - 强调文字颜色 6 14 3" xfId="3338"/>
    <cellStyle name="20% - 强调文字颜色 6 14 4" xfId="3339"/>
    <cellStyle name="20% - 强调文字颜色 6 14 5" xfId="3340"/>
    <cellStyle name="20% - 强调文字颜色 6 14 6" xfId="3341"/>
    <cellStyle name="20% - 强调文字颜色 6 14 7" xfId="3342"/>
    <cellStyle name="20% - 强调文字颜色 6 14 8" xfId="3343"/>
    <cellStyle name="20% - 强调文字颜色 6 14 9" xfId="3344"/>
    <cellStyle name="20% - 强调文字颜色 6 15" xfId="3345"/>
    <cellStyle name="20% - 强调文字颜色 6 16" xfId="3346"/>
    <cellStyle name="20% - 强调文字颜色 6 17" xfId="3347"/>
    <cellStyle name="20% - 强调文字颜色 6 18" xfId="3348"/>
    <cellStyle name="20% - 强调文字颜色 6 19" xfId="3349"/>
    <cellStyle name="20% - 强调文字颜色 6 2" xfId="3350"/>
    <cellStyle name="20% - 强调文字颜色 6 2 10" xfId="3351"/>
    <cellStyle name="20% - 强调文字颜色 6 2 11" xfId="3352"/>
    <cellStyle name="20% - 强调文字颜色 6 2 12" xfId="3353"/>
    <cellStyle name="20% - 强调文字颜色 6 2 13" xfId="3354"/>
    <cellStyle name="20% - 强调文字颜色 6 2 14" xfId="3355"/>
    <cellStyle name="20% - 强调文字颜色 6 2 15" xfId="3356"/>
    <cellStyle name="20% - 强调文字颜色 6 2 2" xfId="3357"/>
    <cellStyle name="20% - 强调文字颜色 6 2 3" xfId="3358"/>
    <cellStyle name="20% - 强调文字颜色 6 2 4" xfId="3359"/>
    <cellStyle name="20% - 强调文字颜色 6 2 5" xfId="3360"/>
    <cellStyle name="20% - 强调文字颜色 6 2 6" xfId="3361"/>
    <cellStyle name="20% - 强调文字颜色 6 2 7" xfId="3362"/>
    <cellStyle name="20% - 强调文字颜色 6 2 8" xfId="3363"/>
    <cellStyle name="20% - 强调文字颜色 6 2 9" xfId="3364"/>
    <cellStyle name="20% - 强调文字颜色 6 20" xfId="3365"/>
    <cellStyle name="20% - 强调文字颜色 6 21" xfId="3366"/>
    <cellStyle name="20% - 强调文字颜色 6 22" xfId="3367"/>
    <cellStyle name="20% - 强调文字颜色 6 23" xfId="3368"/>
    <cellStyle name="20% - 强调文字颜色 6 24" xfId="3369"/>
    <cellStyle name="20% - 强调文字颜色 6 25" xfId="3370"/>
    <cellStyle name="20% - 强调文字颜色 6 26" xfId="3371"/>
    <cellStyle name="20% - 强调文字颜色 6 27" xfId="3372"/>
    <cellStyle name="20% - 强调文字颜色 6 28" xfId="3373"/>
    <cellStyle name="20% - 强调文字颜色 6 29" xfId="3374"/>
    <cellStyle name="20% - 强调文字颜色 6 3" xfId="3375"/>
    <cellStyle name="20% - 强调文字颜色 6 3 10" xfId="3376"/>
    <cellStyle name="20% - 强调文字颜色 6 3 11" xfId="3377"/>
    <cellStyle name="20% - 强调文字颜色 6 3 12" xfId="3378"/>
    <cellStyle name="20% - 强调文字颜色 6 3 13" xfId="3379"/>
    <cellStyle name="20% - 强调文字颜色 6 3 14" xfId="3380"/>
    <cellStyle name="20% - 强调文字颜色 6 3 15" xfId="3381"/>
    <cellStyle name="20% - 强调文字颜色 6 3 2" xfId="3382"/>
    <cellStyle name="20% - 强调文字颜色 6 3 3" xfId="3383"/>
    <cellStyle name="20% - 强调文字颜色 6 3 4" xfId="3384"/>
    <cellStyle name="20% - 强调文字颜色 6 3 5" xfId="3385"/>
    <cellStyle name="20% - 强调文字颜色 6 3 6" xfId="3386"/>
    <cellStyle name="20% - 强调文字颜色 6 3 7" xfId="3387"/>
    <cellStyle name="20% - 强调文字颜色 6 3 8" xfId="3388"/>
    <cellStyle name="20% - 强调文字颜色 6 3 9" xfId="3389"/>
    <cellStyle name="20% - 强调文字颜色 6 30" xfId="3390"/>
    <cellStyle name="20% - 强调文字颜色 6 31" xfId="3391"/>
    <cellStyle name="20% - 强调文字颜色 6 32" xfId="3392"/>
    <cellStyle name="20% - 强调文字颜色 6 33" xfId="3393"/>
    <cellStyle name="20% - 强调文字颜色 6 34" xfId="3394"/>
    <cellStyle name="20% - 强调文字颜色 6 35" xfId="3395"/>
    <cellStyle name="20% - 强调文字颜色 6 36" xfId="3396"/>
    <cellStyle name="20% - 强调文字颜色 6 4" xfId="3397"/>
    <cellStyle name="20% - 强调文字颜色 6 4 10" xfId="3398"/>
    <cellStyle name="20% - 强调文字颜色 6 4 11" xfId="3399"/>
    <cellStyle name="20% - 强调文字颜色 6 4 12" xfId="3400"/>
    <cellStyle name="20% - 强调文字颜色 6 4 13" xfId="3401"/>
    <cellStyle name="20% - 强调文字颜色 6 4 14" xfId="3402"/>
    <cellStyle name="20% - 强调文字颜色 6 4 15" xfId="3403"/>
    <cellStyle name="20% - 强调文字颜色 6 4 16" xfId="3404"/>
    <cellStyle name="20% - 强调文字颜色 6 4 17" xfId="3405"/>
    <cellStyle name="20% - 强调文字颜色 6 4 18" xfId="3406"/>
    <cellStyle name="20% - 强调文字颜色 6 4 2" xfId="3407"/>
    <cellStyle name="20% - 强调文字颜色 6 4 2 10" xfId="3408"/>
    <cellStyle name="20% - 强调文字颜色 6 4 2 11" xfId="3409"/>
    <cellStyle name="20% - 强调文字颜色 6 4 2 12" xfId="3410"/>
    <cellStyle name="20% - 强调文字颜色 6 4 2 13" xfId="3411"/>
    <cellStyle name="20% - 强调文字颜色 6 4 2 14" xfId="3412"/>
    <cellStyle name="20% - 强调文字颜色 6 4 2 15" xfId="3413"/>
    <cellStyle name="20% - 强调文字颜色 6 4 2 2" xfId="3414"/>
    <cellStyle name="20% - 强调文字颜色 6 4 2 3" xfId="3415"/>
    <cellStyle name="20% - 强调文字颜色 6 4 2 4" xfId="3416"/>
    <cellStyle name="20% - 强调文字颜色 6 4 2 5" xfId="3417"/>
    <cellStyle name="20% - 强调文字颜色 6 4 2 6" xfId="3418"/>
    <cellStyle name="20% - 强调文字颜色 6 4 2 7" xfId="3419"/>
    <cellStyle name="20% - 强调文字颜色 6 4 2 8" xfId="3420"/>
    <cellStyle name="20% - 强调文字颜色 6 4 2 9" xfId="3421"/>
    <cellStyle name="20% - 强调文字颜色 6 4 3" xfId="3422"/>
    <cellStyle name="20% - 强调文字颜色 6 4 4" xfId="3423"/>
    <cellStyle name="20% - 强调文字颜色 6 4 5" xfId="3424"/>
    <cellStyle name="20% - 强调文字颜色 6 4 6" xfId="3425"/>
    <cellStyle name="20% - 强调文字颜色 6 4 7" xfId="3426"/>
    <cellStyle name="20% - 强调文字颜色 6 4 8" xfId="3427"/>
    <cellStyle name="20% - 强调文字颜色 6 4 9" xfId="3428"/>
    <cellStyle name="20% - 强调文字颜色 6 5" xfId="3429"/>
    <cellStyle name="20% - 强调文字颜色 6 5 10" xfId="3430"/>
    <cellStyle name="20% - 强调文字颜色 6 5 11" xfId="3431"/>
    <cellStyle name="20% - 强调文字颜色 6 5 12" xfId="3432"/>
    <cellStyle name="20% - 强调文字颜色 6 5 13" xfId="3433"/>
    <cellStyle name="20% - 强调文字颜色 6 5 14" xfId="3434"/>
    <cellStyle name="20% - 强调文字颜色 6 5 15" xfId="3435"/>
    <cellStyle name="20% - 强调文字颜色 6 5 16" xfId="3436"/>
    <cellStyle name="20% - 强调文字颜色 6 5 17" xfId="3437"/>
    <cellStyle name="20% - 强调文字颜色 6 5 18" xfId="3438"/>
    <cellStyle name="20% - 强调文字颜色 6 5 19" xfId="3439"/>
    <cellStyle name="20% - 强调文字颜色 6 5 2" xfId="3440"/>
    <cellStyle name="20% - 强调文字颜色 6 5 20" xfId="3441"/>
    <cellStyle name="20% - 强调文字颜色 6 5 21" xfId="3442"/>
    <cellStyle name="20% - 强调文字颜色 6 5 22" xfId="3443"/>
    <cellStyle name="20% - 强调文字颜色 6 5 23" xfId="3444"/>
    <cellStyle name="20% - 强调文字颜色 6 5 24" xfId="3445"/>
    <cellStyle name="20% - 强调文字颜色 6 5 25" xfId="3446"/>
    <cellStyle name="20% - 强调文字颜色 6 5 26" xfId="3447"/>
    <cellStyle name="20% - 强调文字颜色 6 5 27" xfId="3448"/>
    <cellStyle name="20% - 强调文字颜色 6 5 28" xfId="3449"/>
    <cellStyle name="20% - 强调文字颜色 6 5 29" xfId="3450"/>
    <cellStyle name="20% - 强调文字颜色 6 5 3" xfId="3451"/>
    <cellStyle name="20% - 强调文字颜色 6 5 4" xfId="3452"/>
    <cellStyle name="20% - 强调文字颜色 6 5 5" xfId="3453"/>
    <cellStyle name="20% - 强调文字颜色 6 5 6" xfId="3454"/>
    <cellStyle name="20% - 强调文字颜色 6 5 7" xfId="3455"/>
    <cellStyle name="20% - 强调文字颜色 6 5 8" xfId="3456"/>
    <cellStyle name="20% - 强调文字颜色 6 5 9" xfId="3457"/>
    <cellStyle name="20% - 强调文字颜色 6 6" xfId="3458"/>
    <cellStyle name="20% - 强调文字颜色 6 6 10" xfId="3459"/>
    <cellStyle name="20% - 强调文字颜色 6 6 11" xfId="3460"/>
    <cellStyle name="20% - 强调文字颜色 6 6 12" xfId="3461"/>
    <cellStyle name="20% - 强调文字颜色 6 6 13" xfId="3462"/>
    <cellStyle name="20% - 强调文字颜色 6 6 14" xfId="3463"/>
    <cellStyle name="20% - 强调文字颜色 6 6 15" xfId="3464"/>
    <cellStyle name="20% - 强调文字颜色 6 6 16" xfId="3465"/>
    <cellStyle name="20% - 强调文字颜色 6 6 17" xfId="3466"/>
    <cellStyle name="20% - 强调文字颜色 6 6 18" xfId="3467"/>
    <cellStyle name="20% - 强调文字颜色 6 6 19" xfId="3468"/>
    <cellStyle name="20% - 强调文字颜色 6 6 2" xfId="3469"/>
    <cellStyle name="20% - 强调文字颜色 6 6 20" xfId="3470"/>
    <cellStyle name="20% - 强调文字颜色 6 6 21" xfId="3471"/>
    <cellStyle name="20% - 强调文字颜色 6 6 22" xfId="3472"/>
    <cellStyle name="20% - 强调文字颜色 6 6 23" xfId="3473"/>
    <cellStyle name="20% - 强调文字颜色 6 6 24" xfId="3474"/>
    <cellStyle name="20% - 强调文字颜色 6 6 25" xfId="3475"/>
    <cellStyle name="20% - 强调文字颜色 6 6 26" xfId="3476"/>
    <cellStyle name="20% - 强调文字颜色 6 6 27" xfId="3477"/>
    <cellStyle name="20% - 强调文字颜色 6 6 28" xfId="3478"/>
    <cellStyle name="20% - 强调文字颜色 6 6 29" xfId="3479"/>
    <cellStyle name="20% - 强调文字颜色 6 6 3" xfId="3480"/>
    <cellStyle name="20% - 强调文字颜色 6 6 4" xfId="3481"/>
    <cellStyle name="20% - 强调文字颜色 6 6 5" xfId="3482"/>
    <cellStyle name="20% - 强调文字颜色 6 6 6" xfId="3483"/>
    <cellStyle name="20% - 强调文字颜色 6 6 7" xfId="3484"/>
    <cellStyle name="20% - 强调文字颜色 6 6 8" xfId="3485"/>
    <cellStyle name="20% - 强调文字颜色 6 6 9" xfId="3486"/>
    <cellStyle name="20% - 强调文字颜色 6 7" xfId="3487"/>
    <cellStyle name="20% - 强调文字颜色 6 7 10" xfId="3488"/>
    <cellStyle name="20% - 强调文字颜色 6 7 11" xfId="3489"/>
    <cellStyle name="20% - 强调文字颜色 6 7 12" xfId="3490"/>
    <cellStyle name="20% - 强调文字颜色 6 7 13" xfId="3491"/>
    <cellStyle name="20% - 强调文字颜色 6 7 14" xfId="3492"/>
    <cellStyle name="20% - 强调文字颜色 6 7 15" xfId="3493"/>
    <cellStyle name="20% - 强调文字颜色 6 7 16" xfId="3494"/>
    <cellStyle name="20% - 强调文字颜色 6 7 17" xfId="3495"/>
    <cellStyle name="20% - 强调文字颜色 6 7 18" xfId="3496"/>
    <cellStyle name="20% - 强调文字颜色 6 7 19" xfId="3497"/>
    <cellStyle name="20% - 强调文字颜色 6 7 2" xfId="3498"/>
    <cellStyle name="20% - 强调文字颜色 6 7 20" xfId="3499"/>
    <cellStyle name="20% - 强调文字颜色 6 7 21" xfId="3500"/>
    <cellStyle name="20% - 强调文字颜色 6 7 22" xfId="3501"/>
    <cellStyle name="20% - 强调文字颜色 6 7 23" xfId="3502"/>
    <cellStyle name="20% - 强调文字颜色 6 7 24" xfId="3503"/>
    <cellStyle name="20% - 强调文字颜色 6 7 25" xfId="3504"/>
    <cellStyle name="20% - 强调文字颜色 6 7 26" xfId="3505"/>
    <cellStyle name="20% - 强调文字颜色 6 7 27" xfId="3506"/>
    <cellStyle name="20% - 强调文字颜色 6 7 28" xfId="3507"/>
    <cellStyle name="20% - 强调文字颜色 6 7 29" xfId="3508"/>
    <cellStyle name="20% - 强调文字颜色 6 7 3" xfId="3509"/>
    <cellStyle name="20% - 强调文字颜色 6 7 4" xfId="3510"/>
    <cellStyle name="20% - 强调文字颜色 6 7 5" xfId="3511"/>
    <cellStyle name="20% - 强调文字颜色 6 7 6" xfId="3512"/>
    <cellStyle name="20% - 强调文字颜色 6 7 7" xfId="3513"/>
    <cellStyle name="20% - 强调文字颜色 6 7 8" xfId="3514"/>
    <cellStyle name="20% - 强调文字颜色 6 7 9" xfId="3515"/>
    <cellStyle name="20% - 强调文字颜色 6 8" xfId="3516"/>
    <cellStyle name="20% - 强调文字颜色 6 8 10" xfId="3517"/>
    <cellStyle name="20% - 强调文字颜色 6 8 11" xfId="3518"/>
    <cellStyle name="20% - 强调文字颜色 6 8 12" xfId="3519"/>
    <cellStyle name="20% - 强调文字颜色 6 8 13" xfId="3520"/>
    <cellStyle name="20% - 强调文字颜色 6 8 14" xfId="3521"/>
    <cellStyle name="20% - 强调文字颜色 6 8 15" xfId="3522"/>
    <cellStyle name="20% - 强调文字颜色 6 8 16" xfId="3523"/>
    <cellStyle name="20% - 强调文字颜色 6 8 17" xfId="3524"/>
    <cellStyle name="20% - 强调文字颜色 6 8 18" xfId="3525"/>
    <cellStyle name="20% - 强调文字颜色 6 8 19" xfId="3526"/>
    <cellStyle name="20% - 强调文字颜色 6 8 2" xfId="3527"/>
    <cellStyle name="20% - 强调文字颜色 6 8 20" xfId="3528"/>
    <cellStyle name="20% - 强调文字颜色 6 8 21" xfId="3529"/>
    <cellStyle name="20% - 强调文字颜色 6 8 22" xfId="3530"/>
    <cellStyle name="20% - 强调文字颜色 6 8 23" xfId="3531"/>
    <cellStyle name="20% - 强调文字颜色 6 8 24" xfId="3532"/>
    <cellStyle name="20% - 强调文字颜色 6 8 25" xfId="3533"/>
    <cellStyle name="20% - 强调文字颜色 6 8 26" xfId="3534"/>
    <cellStyle name="20% - 强调文字颜色 6 8 27" xfId="3535"/>
    <cellStyle name="20% - 强调文字颜色 6 8 28" xfId="3536"/>
    <cellStyle name="20% - 强调文字颜色 6 8 29" xfId="3537"/>
    <cellStyle name="20% - 强调文字颜色 6 8 3" xfId="3538"/>
    <cellStyle name="20% - 强调文字颜色 6 8 4" xfId="3539"/>
    <cellStyle name="20% - 强调文字颜色 6 8 5" xfId="3540"/>
    <cellStyle name="20% - 强调文字颜色 6 8 6" xfId="3541"/>
    <cellStyle name="20% - 强调文字颜色 6 8 7" xfId="3542"/>
    <cellStyle name="20% - 强调文字颜色 6 8 8" xfId="3543"/>
    <cellStyle name="20% - 强调文字颜色 6 8 9" xfId="3544"/>
    <cellStyle name="20% - 强调文字颜色 6 9" xfId="3545"/>
    <cellStyle name="40% - 强调文字颜色 1 10" xfId="3546"/>
    <cellStyle name="40% - 强调文字颜色 1 11" xfId="3547"/>
    <cellStyle name="40% - 强调文字颜色 1 11 10" xfId="3548"/>
    <cellStyle name="40% - 强调文字颜色 1 11 11" xfId="3549"/>
    <cellStyle name="40% - 强调文字颜色 1 11 12" xfId="3550"/>
    <cellStyle name="40% - 强调文字颜色 1 11 13" xfId="3551"/>
    <cellStyle name="40% - 强调文字颜色 1 11 14" xfId="3552"/>
    <cellStyle name="40% - 强调文字颜色 1 11 15" xfId="3553"/>
    <cellStyle name="40% - 强调文字颜色 1 11 16" xfId="3554"/>
    <cellStyle name="40% - 强调文字颜色 1 11 17" xfId="3555"/>
    <cellStyle name="40% - 强调文字颜色 1 11 18" xfId="3556"/>
    <cellStyle name="40% - 强调文字颜色 1 11 19" xfId="3557"/>
    <cellStyle name="40% - 强调文字颜色 1 11 2" xfId="3558"/>
    <cellStyle name="40% - 强调文字颜色 1 11 20" xfId="3559"/>
    <cellStyle name="40% - 强调文字颜色 1 11 3" xfId="3560"/>
    <cellStyle name="40% - 强调文字颜色 1 11 4" xfId="3561"/>
    <cellStyle name="40% - 强调文字颜色 1 11 5" xfId="3562"/>
    <cellStyle name="40% - 强调文字颜色 1 11 6" xfId="3563"/>
    <cellStyle name="40% - 强调文字颜色 1 11 7" xfId="3564"/>
    <cellStyle name="40% - 强调文字颜色 1 11 8" xfId="3565"/>
    <cellStyle name="40% - 强调文字颜色 1 11 9" xfId="3566"/>
    <cellStyle name="40% - 强调文字颜色 1 12" xfId="3567"/>
    <cellStyle name="40% - 强调文字颜色 1 12 10" xfId="3568"/>
    <cellStyle name="40% - 强调文字颜色 1 12 11" xfId="3569"/>
    <cellStyle name="40% - 强调文字颜色 1 12 12" xfId="3570"/>
    <cellStyle name="40% - 强调文字颜色 1 12 13" xfId="3571"/>
    <cellStyle name="40% - 强调文字颜色 1 12 14" xfId="3572"/>
    <cellStyle name="40% - 强调文字颜色 1 12 15" xfId="3573"/>
    <cellStyle name="40% - 强调文字颜色 1 12 16" xfId="3574"/>
    <cellStyle name="40% - 强调文字颜色 1 12 17" xfId="3575"/>
    <cellStyle name="40% - 强调文字颜色 1 12 18" xfId="3576"/>
    <cellStyle name="40% - 强调文字颜色 1 12 19" xfId="3577"/>
    <cellStyle name="40% - 强调文字颜色 1 12 2" xfId="3578"/>
    <cellStyle name="40% - 强调文字颜色 1 12 20" xfId="3579"/>
    <cellStyle name="40% - 强调文字颜色 1 12 3" xfId="3580"/>
    <cellStyle name="40% - 强调文字颜色 1 12 4" xfId="3581"/>
    <cellStyle name="40% - 强调文字颜色 1 12 5" xfId="3582"/>
    <cellStyle name="40% - 强调文字颜色 1 12 6" xfId="3583"/>
    <cellStyle name="40% - 强调文字颜色 1 12 7" xfId="3584"/>
    <cellStyle name="40% - 强调文字颜色 1 12 8" xfId="3585"/>
    <cellStyle name="40% - 强调文字颜色 1 12 9" xfId="3586"/>
    <cellStyle name="40% - 强调文字颜色 1 13" xfId="3587"/>
    <cellStyle name="40% - 强调文字颜色 1 13 10" xfId="3588"/>
    <cellStyle name="40% - 强调文字颜色 1 13 11" xfId="3589"/>
    <cellStyle name="40% - 强调文字颜色 1 13 12" xfId="3590"/>
    <cellStyle name="40% - 强调文字颜色 1 13 13" xfId="3591"/>
    <cellStyle name="40% - 强调文字颜色 1 13 14" xfId="3592"/>
    <cellStyle name="40% - 强调文字颜色 1 13 15" xfId="3593"/>
    <cellStyle name="40% - 强调文字颜色 1 13 16" xfId="3594"/>
    <cellStyle name="40% - 强调文字颜色 1 13 17" xfId="3595"/>
    <cellStyle name="40% - 强调文字颜色 1 13 18" xfId="3596"/>
    <cellStyle name="40% - 强调文字颜色 1 13 19" xfId="3597"/>
    <cellStyle name="40% - 强调文字颜色 1 13 2" xfId="3598"/>
    <cellStyle name="40% - 强调文字颜色 1 13 20" xfId="3599"/>
    <cellStyle name="40% - 强调文字颜色 1 13 3" xfId="3600"/>
    <cellStyle name="40% - 强调文字颜色 1 13 4" xfId="3601"/>
    <cellStyle name="40% - 强调文字颜色 1 13 5" xfId="3602"/>
    <cellStyle name="40% - 强调文字颜色 1 13 6" xfId="3603"/>
    <cellStyle name="40% - 强调文字颜色 1 13 7" xfId="3604"/>
    <cellStyle name="40% - 强调文字颜色 1 13 8" xfId="3605"/>
    <cellStyle name="40% - 强调文字颜色 1 13 9" xfId="3606"/>
    <cellStyle name="40% - 强调文字颜色 1 14" xfId="3607"/>
    <cellStyle name="40% - 强调文字颜色 1 14 10" xfId="3608"/>
    <cellStyle name="40% - 强调文字颜色 1 14 11" xfId="3609"/>
    <cellStyle name="40% - 强调文字颜色 1 14 12" xfId="3610"/>
    <cellStyle name="40% - 强调文字颜色 1 14 13" xfId="3611"/>
    <cellStyle name="40% - 强调文字颜色 1 14 14" xfId="3612"/>
    <cellStyle name="40% - 强调文字颜色 1 14 15" xfId="3613"/>
    <cellStyle name="40% - 强调文字颜色 1 14 16" xfId="3614"/>
    <cellStyle name="40% - 强调文字颜色 1 14 17" xfId="3615"/>
    <cellStyle name="40% - 强调文字颜色 1 14 18" xfId="3616"/>
    <cellStyle name="40% - 强调文字颜色 1 14 19" xfId="3617"/>
    <cellStyle name="40% - 强调文字颜色 1 14 2" xfId="3618"/>
    <cellStyle name="40% - 强调文字颜色 1 14 20" xfId="3619"/>
    <cellStyle name="40% - 强调文字颜色 1 14 3" xfId="3620"/>
    <cellStyle name="40% - 强调文字颜色 1 14 4" xfId="3621"/>
    <cellStyle name="40% - 强调文字颜色 1 14 5" xfId="3622"/>
    <cellStyle name="40% - 强调文字颜色 1 14 6" xfId="3623"/>
    <cellStyle name="40% - 强调文字颜色 1 14 7" xfId="3624"/>
    <cellStyle name="40% - 强调文字颜色 1 14 8" xfId="3625"/>
    <cellStyle name="40% - 强调文字颜色 1 14 9" xfId="3626"/>
    <cellStyle name="40% - 强调文字颜色 1 15" xfId="3627"/>
    <cellStyle name="40% - 强调文字颜色 1 16" xfId="3628"/>
    <cellStyle name="40% - 强调文字颜色 1 17" xfId="3629"/>
    <cellStyle name="40% - 强调文字颜色 1 18" xfId="3630"/>
    <cellStyle name="40% - 强调文字颜色 1 19" xfId="3631"/>
    <cellStyle name="40% - 强调文字颜色 1 2" xfId="3632"/>
    <cellStyle name="40% - 强调文字颜色 1 2 10" xfId="3633"/>
    <cellStyle name="40% - 强调文字颜色 1 2 100" xfId="3634"/>
    <cellStyle name="40% - 强调文字颜色 1 2 101" xfId="3635"/>
    <cellStyle name="40% - 强调文字颜色 1 2 102" xfId="3636"/>
    <cellStyle name="40% - 强调文字颜色 1 2 103" xfId="3637"/>
    <cellStyle name="40% - 强调文字颜色 1 2 104" xfId="3638"/>
    <cellStyle name="40% - 强调文字颜色 1 2 105" xfId="3639"/>
    <cellStyle name="40% - 强调文字颜色 1 2 106" xfId="3640"/>
    <cellStyle name="40% - 强调文字颜色 1 2 107" xfId="3641"/>
    <cellStyle name="40% - 强调文字颜色 1 2 108" xfId="3642"/>
    <cellStyle name="40% - 强调文字颜色 1 2 109" xfId="3643"/>
    <cellStyle name="40% - 强调文字颜色 1 2 11" xfId="3644"/>
    <cellStyle name="40% - 强调文字颜色 1 2 110" xfId="3645"/>
    <cellStyle name="40% - 强调文字颜色 1 2 111" xfId="3646"/>
    <cellStyle name="40% - 强调文字颜色 1 2 112" xfId="3647"/>
    <cellStyle name="40% - 强调文字颜色 1 2 113" xfId="3648"/>
    <cellStyle name="40% - 强调文字颜色 1 2 114" xfId="3649"/>
    <cellStyle name="40% - 强调文字颜色 1 2 115" xfId="3650"/>
    <cellStyle name="40% - 强调文字颜色 1 2 116" xfId="3651"/>
    <cellStyle name="40% - 强调文字颜色 1 2 117" xfId="3652"/>
    <cellStyle name="40% - 强调文字颜色 1 2 118" xfId="3653"/>
    <cellStyle name="40% - 强调文字颜色 1 2 119" xfId="3654"/>
    <cellStyle name="40% - 强调文字颜色 1 2 12" xfId="3655"/>
    <cellStyle name="40% - 强调文字颜色 1 2 120" xfId="3656"/>
    <cellStyle name="40% - 强调文字颜色 1 2 121" xfId="3657"/>
    <cellStyle name="40% - 强调文字颜色 1 2 122" xfId="3658"/>
    <cellStyle name="40% - 强调文字颜色 1 2 123" xfId="3659"/>
    <cellStyle name="40% - 强调文字颜色 1 2 124" xfId="3660"/>
    <cellStyle name="40% - 强调文字颜色 1 2 125" xfId="3661"/>
    <cellStyle name="40% - 强调文字颜色 1 2 126" xfId="3662"/>
    <cellStyle name="40% - 强调文字颜色 1 2 127" xfId="3663"/>
    <cellStyle name="40% - 强调文字颜色 1 2 128" xfId="3664"/>
    <cellStyle name="40% - 强调文字颜色 1 2 129" xfId="3665"/>
    <cellStyle name="40% - 强调文字颜色 1 2 13" xfId="3666"/>
    <cellStyle name="40% - 强调文字颜色 1 2 130" xfId="3667"/>
    <cellStyle name="40% - 强调文字颜色 1 2 131" xfId="3668"/>
    <cellStyle name="40% - 强调文字颜色 1 2 132" xfId="3669"/>
    <cellStyle name="40% - 强调文字颜色 1 2 133" xfId="3670"/>
    <cellStyle name="40% - 强调文字颜色 1 2 134" xfId="3671"/>
    <cellStyle name="40% - 强调文字颜色 1 2 135" xfId="3672"/>
    <cellStyle name="40% - 强调文字颜色 1 2 136" xfId="3673"/>
    <cellStyle name="40% - 强调文字颜色 1 2 137" xfId="3674"/>
    <cellStyle name="40% - 强调文字颜色 1 2 138" xfId="3675"/>
    <cellStyle name="40% - 强调文字颜色 1 2 139" xfId="3676"/>
    <cellStyle name="40% - 强调文字颜色 1 2 14" xfId="3677"/>
    <cellStyle name="40% - 强调文字颜色 1 2 140" xfId="3678"/>
    <cellStyle name="40% - 强调文字颜色 1 2 141" xfId="3679"/>
    <cellStyle name="40% - 强调文字颜色 1 2 142" xfId="3680"/>
    <cellStyle name="40% - 强调文字颜色 1 2 143" xfId="3681"/>
    <cellStyle name="40% - 强调文字颜色 1 2 144" xfId="3682"/>
    <cellStyle name="40% - 强调文字颜色 1 2 145" xfId="3683"/>
    <cellStyle name="40% - 强调文字颜色 1 2 146" xfId="3684"/>
    <cellStyle name="40% - 强调文字颜色 1 2 147" xfId="3685"/>
    <cellStyle name="40% - 强调文字颜色 1 2 148" xfId="3686"/>
    <cellStyle name="40% - 强调文字颜色 1 2 149" xfId="3687"/>
    <cellStyle name="40% - 强调文字颜色 1 2 15" xfId="3688"/>
    <cellStyle name="40% - 强调文字颜色 1 2 150" xfId="3689"/>
    <cellStyle name="40% - 强调文字颜色 1 2 151" xfId="3690"/>
    <cellStyle name="40% - 强调文字颜色 1 2 152" xfId="3691"/>
    <cellStyle name="40% - 强调文字颜色 1 2 153" xfId="3692"/>
    <cellStyle name="40% - 强调文字颜色 1 2 16" xfId="3693"/>
    <cellStyle name="40% - 强调文字颜色 1 2 17" xfId="3694"/>
    <cellStyle name="40% - 强调文字颜色 1 2 18" xfId="3695"/>
    <cellStyle name="40% - 强调文字颜色 1 2 19" xfId="3696"/>
    <cellStyle name="40% - 强调文字颜色 1 2 2" xfId="3697"/>
    <cellStyle name="40% - 强调文字颜色 1 2 20" xfId="3698"/>
    <cellStyle name="40% - 强调文字颜色 1 2 21" xfId="3699"/>
    <cellStyle name="40% - 强调文字颜色 1 2 22" xfId="3700"/>
    <cellStyle name="40% - 强调文字颜色 1 2 23" xfId="3701"/>
    <cellStyle name="40% - 强调文字颜色 1 2 24" xfId="3702"/>
    <cellStyle name="40% - 强调文字颜色 1 2 25" xfId="3703"/>
    <cellStyle name="40% - 强调文字颜色 1 2 26" xfId="3704"/>
    <cellStyle name="40% - 强调文字颜色 1 2 27" xfId="3705"/>
    <cellStyle name="40% - 强调文字颜色 1 2 28" xfId="3706"/>
    <cellStyle name="40% - 强调文字颜色 1 2 29" xfId="3707"/>
    <cellStyle name="40% - 强调文字颜色 1 2 3" xfId="3708"/>
    <cellStyle name="40% - 强调文字颜色 1 2 30" xfId="3709"/>
    <cellStyle name="40% - 强调文字颜色 1 2 31" xfId="3710"/>
    <cellStyle name="40% - 强调文字颜色 1 2 32" xfId="3711"/>
    <cellStyle name="40% - 强调文字颜色 1 2 33" xfId="3712"/>
    <cellStyle name="40% - 强调文字颜色 1 2 34" xfId="3713"/>
    <cellStyle name="40% - 强调文字颜色 1 2 35" xfId="3714"/>
    <cellStyle name="40% - 强调文字颜色 1 2 36" xfId="3715"/>
    <cellStyle name="40% - 强调文字颜色 1 2 37" xfId="3716"/>
    <cellStyle name="40% - 强调文字颜色 1 2 38" xfId="3717"/>
    <cellStyle name="40% - 强调文字颜色 1 2 39" xfId="3718"/>
    <cellStyle name="40% - 强调文字颜色 1 2 4" xfId="3719"/>
    <cellStyle name="40% - 强调文字颜色 1 2 40" xfId="3720"/>
    <cellStyle name="40% - 强调文字颜色 1 2 41" xfId="3721"/>
    <cellStyle name="40% - 强调文字颜色 1 2 42" xfId="3722"/>
    <cellStyle name="40% - 强调文字颜色 1 2 43" xfId="3723"/>
    <cellStyle name="40% - 强调文字颜色 1 2 44" xfId="3724"/>
    <cellStyle name="40% - 强调文字颜色 1 2 45" xfId="3725"/>
    <cellStyle name="40% - 强调文字颜色 1 2 46" xfId="3726"/>
    <cellStyle name="40% - 强调文字颜色 1 2 47" xfId="3727"/>
    <cellStyle name="40% - 强调文字颜色 1 2 48" xfId="3728"/>
    <cellStyle name="40% - 强调文字颜色 1 2 49" xfId="3729"/>
    <cellStyle name="40% - 强调文字颜色 1 2 5" xfId="3730"/>
    <cellStyle name="40% - 强调文字颜色 1 2 50" xfId="3731"/>
    <cellStyle name="40% - 强调文字颜色 1 2 51" xfId="3732"/>
    <cellStyle name="40% - 强调文字颜色 1 2 52" xfId="3733"/>
    <cellStyle name="40% - 强调文字颜色 1 2 53" xfId="3734"/>
    <cellStyle name="40% - 强调文字颜色 1 2 54" xfId="3735"/>
    <cellStyle name="40% - 强调文字颜色 1 2 55" xfId="3736"/>
    <cellStyle name="40% - 强调文字颜色 1 2 56" xfId="3737"/>
    <cellStyle name="40% - 强调文字颜色 1 2 57" xfId="3738"/>
    <cellStyle name="40% - 强调文字颜色 1 2 58" xfId="3739"/>
    <cellStyle name="40% - 强调文字颜色 1 2 59" xfId="3740"/>
    <cellStyle name="40% - 强调文字颜色 1 2 6" xfId="3741"/>
    <cellStyle name="40% - 强调文字颜色 1 2 60" xfId="3742"/>
    <cellStyle name="40% - 强调文字颜色 1 2 61" xfId="3743"/>
    <cellStyle name="40% - 强调文字颜色 1 2 62" xfId="3744"/>
    <cellStyle name="40% - 强调文字颜色 1 2 63" xfId="3745"/>
    <cellStyle name="40% - 强调文字颜色 1 2 64" xfId="3746"/>
    <cellStyle name="40% - 强调文字颜色 1 2 65" xfId="3747"/>
    <cellStyle name="40% - 强调文字颜色 1 2 66" xfId="3748"/>
    <cellStyle name="40% - 强调文字颜色 1 2 67" xfId="3749"/>
    <cellStyle name="40% - 强调文字颜色 1 2 68" xfId="3750"/>
    <cellStyle name="40% - 强调文字颜色 1 2 69" xfId="3751"/>
    <cellStyle name="40% - 强调文字颜色 1 2 7" xfId="3752"/>
    <cellStyle name="40% - 强调文字颜色 1 2 70" xfId="3753"/>
    <cellStyle name="40% - 强调文字颜色 1 2 71" xfId="3754"/>
    <cellStyle name="40% - 强调文字颜色 1 2 72" xfId="3755"/>
    <cellStyle name="40% - 强调文字颜色 1 2 73" xfId="3756"/>
    <cellStyle name="40% - 强调文字颜色 1 2 74" xfId="3757"/>
    <cellStyle name="40% - 强调文字颜色 1 2 75" xfId="3758"/>
    <cellStyle name="40% - 强调文字颜色 1 2 76" xfId="3759"/>
    <cellStyle name="40% - 强调文字颜色 1 2 77" xfId="3760"/>
    <cellStyle name="40% - 强调文字颜色 1 2 78" xfId="3761"/>
    <cellStyle name="40% - 强调文字颜色 1 2 79" xfId="3762"/>
    <cellStyle name="40% - 强调文字颜色 1 2 8" xfId="3763"/>
    <cellStyle name="40% - 强调文字颜色 1 2 80" xfId="3764"/>
    <cellStyle name="40% - 强调文字颜色 1 2 81" xfId="3765"/>
    <cellStyle name="40% - 强调文字颜色 1 2 82" xfId="3766"/>
    <cellStyle name="40% - 强调文字颜色 1 2 83" xfId="3767"/>
    <cellStyle name="40% - 强调文字颜色 1 2 84" xfId="3768"/>
    <cellStyle name="40% - 强调文字颜色 1 2 85" xfId="3769"/>
    <cellStyle name="40% - 强调文字颜色 1 2 86" xfId="3770"/>
    <cellStyle name="40% - 强调文字颜色 1 2 87" xfId="3771"/>
    <cellStyle name="40% - 强调文字颜色 1 2 88" xfId="3772"/>
    <cellStyle name="40% - 强调文字颜色 1 2 89" xfId="3773"/>
    <cellStyle name="40% - 强调文字颜色 1 2 9" xfId="3774"/>
    <cellStyle name="40% - 强调文字颜色 1 2 90" xfId="3775"/>
    <cellStyle name="40% - 强调文字颜色 1 2 91" xfId="3776"/>
    <cellStyle name="40% - 强调文字颜色 1 2 92" xfId="3777"/>
    <cellStyle name="40% - 强调文字颜色 1 2 93" xfId="3778"/>
    <cellStyle name="40% - 强调文字颜色 1 2 94" xfId="3779"/>
    <cellStyle name="40% - 强调文字颜色 1 2 95" xfId="3780"/>
    <cellStyle name="40% - 强调文字颜色 1 2 96" xfId="3781"/>
    <cellStyle name="40% - 强调文字颜色 1 2 97" xfId="3782"/>
    <cellStyle name="40% - 强调文字颜色 1 2 98" xfId="3783"/>
    <cellStyle name="40% - 强调文字颜色 1 2 99" xfId="3784"/>
    <cellStyle name="40% - 强调文字颜色 1 20" xfId="3785"/>
    <cellStyle name="40% - 强调文字颜色 1 21" xfId="3786"/>
    <cellStyle name="40% - 强调文字颜色 1 22" xfId="3787"/>
    <cellStyle name="40% - 强调文字颜色 1 23" xfId="3788"/>
    <cellStyle name="40% - 强调文字颜色 1 24" xfId="3789"/>
    <cellStyle name="40% - 强调文字颜色 1 25" xfId="3790"/>
    <cellStyle name="40% - 强调文字颜色 1 26" xfId="3791"/>
    <cellStyle name="40% - 强调文字颜色 1 27" xfId="3792"/>
    <cellStyle name="40% - 强调文字颜色 1 28" xfId="3793"/>
    <cellStyle name="40% - 强调文字颜色 1 29" xfId="3794"/>
    <cellStyle name="40% - 强调文字颜色 1 3" xfId="3795"/>
    <cellStyle name="40% - 强调文字颜色 1 3 10" xfId="3796"/>
    <cellStyle name="40% - 强调文字颜色 1 3 100" xfId="3797"/>
    <cellStyle name="40% - 强调文字颜色 1 3 101" xfId="3798"/>
    <cellStyle name="40% - 强调文字颜色 1 3 102" xfId="3799"/>
    <cellStyle name="40% - 强调文字颜色 1 3 103" xfId="3800"/>
    <cellStyle name="40% - 强调文字颜色 1 3 104" xfId="3801"/>
    <cellStyle name="40% - 强调文字颜色 1 3 105" xfId="3802"/>
    <cellStyle name="40% - 强调文字颜色 1 3 106" xfId="3803"/>
    <cellStyle name="40% - 强调文字颜色 1 3 107" xfId="3804"/>
    <cellStyle name="40% - 强调文字颜色 1 3 108" xfId="3805"/>
    <cellStyle name="40% - 强调文字颜色 1 3 109" xfId="3806"/>
    <cellStyle name="40% - 强调文字颜色 1 3 11" xfId="3807"/>
    <cellStyle name="40% - 强调文字颜色 1 3 110" xfId="3808"/>
    <cellStyle name="40% - 强调文字颜色 1 3 111" xfId="3809"/>
    <cellStyle name="40% - 强调文字颜色 1 3 112" xfId="3810"/>
    <cellStyle name="40% - 强调文字颜色 1 3 113" xfId="3811"/>
    <cellStyle name="40% - 强调文字颜色 1 3 114" xfId="3812"/>
    <cellStyle name="40% - 强调文字颜色 1 3 115" xfId="3813"/>
    <cellStyle name="40% - 强调文字颜色 1 3 116" xfId="3814"/>
    <cellStyle name="40% - 强调文字颜色 1 3 117" xfId="3815"/>
    <cellStyle name="40% - 强调文字颜色 1 3 118" xfId="3816"/>
    <cellStyle name="40% - 强调文字颜色 1 3 119" xfId="3817"/>
    <cellStyle name="40% - 强调文字颜色 1 3 12" xfId="3818"/>
    <cellStyle name="40% - 强调文字颜色 1 3 120" xfId="3819"/>
    <cellStyle name="40% - 强调文字颜色 1 3 121" xfId="3820"/>
    <cellStyle name="40% - 强调文字颜色 1 3 122" xfId="3821"/>
    <cellStyle name="40% - 强调文字颜色 1 3 123" xfId="3822"/>
    <cellStyle name="40% - 强调文字颜色 1 3 124" xfId="3823"/>
    <cellStyle name="40% - 强调文字颜色 1 3 125" xfId="3824"/>
    <cellStyle name="40% - 强调文字颜色 1 3 126" xfId="3825"/>
    <cellStyle name="40% - 强调文字颜色 1 3 127" xfId="3826"/>
    <cellStyle name="40% - 强调文字颜色 1 3 128" xfId="3827"/>
    <cellStyle name="40% - 强调文字颜色 1 3 129" xfId="3828"/>
    <cellStyle name="40% - 强调文字颜色 1 3 13" xfId="3829"/>
    <cellStyle name="40% - 强调文字颜色 1 3 130" xfId="3830"/>
    <cellStyle name="40% - 强调文字颜色 1 3 131" xfId="3831"/>
    <cellStyle name="40% - 强调文字颜色 1 3 132" xfId="3832"/>
    <cellStyle name="40% - 强调文字颜色 1 3 133" xfId="3833"/>
    <cellStyle name="40% - 强调文字颜色 1 3 134" xfId="3834"/>
    <cellStyle name="40% - 强调文字颜色 1 3 135" xfId="3835"/>
    <cellStyle name="40% - 强调文字颜色 1 3 136" xfId="3836"/>
    <cellStyle name="40% - 强调文字颜色 1 3 137" xfId="3837"/>
    <cellStyle name="40% - 强调文字颜色 1 3 138" xfId="3838"/>
    <cellStyle name="40% - 强调文字颜色 1 3 139" xfId="3839"/>
    <cellStyle name="40% - 强调文字颜色 1 3 14" xfId="3840"/>
    <cellStyle name="40% - 强调文字颜色 1 3 140" xfId="3841"/>
    <cellStyle name="40% - 强调文字颜色 1 3 141" xfId="3842"/>
    <cellStyle name="40% - 强调文字颜色 1 3 142" xfId="3843"/>
    <cellStyle name="40% - 强调文字颜色 1 3 143" xfId="3844"/>
    <cellStyle name="40% - 强调文字颜色 1 3 144" xfId="3845"/>
    <cellStyle name="40% - 强调文字颜色 1 3 145" xfId="3846"/>
    <cellStyle name="40% - 强调文字颜色 1 3 146" xfId="3847"/>
    <cellStyle name="40% - 强调文字颜色 1 3 147" xfId="3848"/>
    <cellStyle name="40% - 强调文字颜色 1 3 148" xfId="3849"/>
    <cellStyle name="40% - 强调文字颜色 1 3 149" xfId="3850"/>
    <cellStyle name="40% - 强调文字颜色 1 3 15" xfId="3851"/>
    <cellStyle name="40% - 强调文字颜色 1 3 150" xfId="3852"/>
    <cellStyle name="40% - 强调文字颜色 1 3 151" xfId="3853"/>
    <cellStyle name="40% - 强调文字颜色 1 3 152" xfId="3854"/>
    <cellStyle name="40% - 强调文字颜色 1 3 153" xfId="3855"/>
    <cellStyle name="40% - 强调文字颜色 1 3 16" xfId="3856"/>
    <cellStyle name="40% - 强调文字颜色 1 3 17" xfId="3857"/>
    <cellStyle name="40% - 强调文字颜色 1 3 18" xfId="3858"/>
    <cellStyle name="40% - 强调文字颜色 1 3 19" xfId="3859"/>
    <cellStyle name="40% - 强调文字颜色 1 3 2" xfId="3860"/>
    <cellStyle name="40% - 强调文字颜色 1 3 20" xfId="3861"/>
    <cellStyle name="40% - 强调文字颜色 1 3 21" xfId="3862"/>
    <cellStyle name="40% - 强调文字颜色 1 3 22" xfId="3863"/>
    <cellStyle name="40% - 强调文字颜色 1 3 23" xfId="3864"/>
    <cellStyle name="40% - 强调文字颜色 1 3 24" xfId="3865"/>
    <cellStyle name="40% - 强调文字颜色 1 3 25" xfId="3866"/>
    <cellStyle name="40% - 强调文字颜色 1 3 26" xfId="3867"/>
    <cellStyle name="40% - 强调文字颜色 1 3 27" xfId="3868"/>
    <cellStyle name="40% - 强调文字颜色 1 3 28" xfId="3869"/>
    <cellStyle name="40% - 强调文字颜色 1 3 29" xfId="3870"/>
    <cellStyle name="40% - 强调文字颜色 1 3 3" xfId="3871"/>
    <cellStyle name="40% - 强调文字颜色 1 3 30" xfId="3872"/>
    <cellStyle name="40% - 强调文字颜色 1 3 31" xfId="3873"/>
    <cellStyle name="40% - 强调文字颜色 1 3 32" xfId="3874"/>
    <cellStyle name="40% - 强调文字颜色 1 3 33" xfId="3875"/>
    <cellStyle name="40% - 强调文字颜色 1 3 34" xfId="3876"/>
    <cellStyle name="40% - 强调文字颜色 1 3 35" xfId="3877"/>
    <cellStyle name="40% - 强调文字颜色 1 3 36" xfId="3878"/>
    <cellStyle name="40% - 强调文字颜色 1 3 37" xfId="3879"/>
    <cellStyle name="40% - 强调文字颜色 1 3 38" xfId="3880"/>
    <cellStyle name="40% - 强调文字颜色 1 3 39" xfId="3881"/>
    <cellStyle name="40% - 强调文字颜色 1 3 4" xfId="3882"/>
    <cellStyle name="40% - 强调文字颜色 1 3 40" xfId="3883"/>
    <cellStyle name="40% - 强调文字颜色 1 3 41" xfId="3884"/>
    <cellStyle name="40% - 强调文字颜色 1 3 42" xfId="3885"/>
    <cellStyle name="40% - 强调文字颜色 1 3 43" xfId="3886"/>
    <cellStyle name="40% - 强调文字颜色 1 3 44" xfId="3887"/>
    <cellStyle name="40% - 强调文字颜色 1 3 45" xfId="3888"/>
    <cellStyle name="40% - 强调文字颜色 1 3 46" xfId="3889"/>
    <cellStyle name="40% - 强调文字颜色 1 3 47" xfId="3890"/>
    <cellStyle name="40% - 强调文字颜色 1 3 48" xfId="3891"/>
    <cellStyle name="40% - 强调文字颜色 1 3 49" xfId="3892"/>
    <cellStyle name="40% - 强调文字颜色 1 3 5" xfId="3893"/>
    <cellStyle name="40% - 强调文字颜色 1 3 50" xfId="3894"/>
    <cellStyle name="40% - 强调文字颜色 1 3 51" xfId="3895"/>
    <cellStyle name="40% - 强调文字颜色 1 3 52" xfId="3896"/>
    <cellStyle name="40% - 强调文字颜色 1 3 53" xfId="3897"/>
    <cellStyle name="40% - 强调文字颜色 1 3 54" xfId="3898"/>
    <cellStyle name="40% - 强调文字颜色 1 3 55" xfId="3899"/>
    <cellStyle name="40% - 强调文字颜色 1 3 56" xfId="3900"/>
    <cellStyle name="40% - 强调文字颜色 1 3 57" xfId="3901"/>
    <cellStyle name="40% - 强调文字颜色 1 3 58" xfId="3902"/>
    <cellStyle name="40% - 强调文字颜色 1 3 59" xfId="3903"/>
    <cellStyle name="40% - 强调文字颜色 1 3 6" xfId="3904"/>
    <cellStyle name="40% - 强调文字颜色 1 3 60" xfId="3905"/>
    <cellStyle name="40% - 强调文字颜色 1 3 61" xfId="3906"/>
    <cellStyle name="40% - 强调文字颜色 1 3 62" xfId="3907"/>
    <cellStyle name="40% - 强调文字颜色 1 3 63" xfId="3908"/>
    <cellStyle name="40% - 强调文字颜色 1 3 64" xfId="3909"/>
    <cellStyle name="40% - 强调文字颜色 1 3 65" xfId="3910"/>
    <cellStyle name="40% - 强调文字颜色 1 3 66" xfId="3911"/>
    <cellStyle name="40% - 强调文字颜色 1 3 67" xfId="3912"/>
    <cellStyle name="40% - 强调文字颜色 1 3 68" xfId="3913"/>
    <cellStyle name="40% - 强调文字颜色 1 3 69" xfId="3914"/>
    <cellStyle name="40% - 强调文字颜色 1 3 7" xfId="3915"/>
    <cellStyle name="40% - 强调文字颜色 1 3 70" xfId="3916"/>
    <cellStyle name="40% - 强调文字颜色 1 3 71" xfId="3917"/>
    <cellStyle name="40% - 强调文字颜色 1 3 72" xfId="3918"/>
    <cellStyle name="40% - 强调文字颜色 1 3 73" xfId="3919"/>
    <cellStyle name="40% - 强调文字颜色 1 3 74" xfId="3920"/>
    <cellStyle name="40% - 强调文字颜色 1 3 75" xfId="3921"/>
    <cellStyle name="40% - 强调文字颜色 1 3 76" xfId="3922"/>
    <cellStyle name="40% - 强调文字颜色 1 3 77" xfId="3923"/>
    <cellStyle name="40% - 强调文字颜色 1 3 78" xfId="3924"/>
    <cellStyle name="40% - 强调文字颜色 1 3 79" xfId="3925"/>
    <cellStyle name="40% - 强调文字颜色 1 3 8" xfId="3926"/>
    <cellStyle name="40% - 强调文字颜色 1 3 80" xfId="3927"/>
    <cellStyle name="40% - 强调文字颜色 1 3 81" xfId="3928"/>
    <cellStyle name="40% - 强调文字颜色 1 3 82" xfId="3929"/>
    <cellStyle name="40% - 强调文字颜色 1 3 83" xfId="3930"/>
    <cellStyle name="40% - 强调文字颜色 1 3 84" xfId="3931"/>
    <cellStyle name="40% - 强调文字颜色 1 3 85" xfId="3932"/>
    <cellStyle name="40% - 强调文字颜色 1 3 86" xfId="3933"/>
    <cellStyle name="40% - 强调文字颜色 1 3 87" xfId="3934"/>
    <cellStyle name="40% - 强调文字颜色 1 3 88" xfId="3935"/>
    <cellStyle name="40% - 强调文字颜色 1 3 89" xfId="3936"/>
    <cellStyle name="40% - 强调文字颜色 1 3 9" xfId="3937"/>
    <cellStyle name="40% - 强调文字颜色 1 3 90" xfId="3938"/>
    <cellStyle name="40% - 强调文字颜色 1 3 91" xfId="3939"/>
    <cellStyle name="40% - 强调文字颜色 1 3 92" xfId="3940"/>
    <cellStyle name="40% - 强调文字颜色 1 3 93" xfId="3941"/>
    <cellStyle name="40% - 强调文字颜色 1 3 94" xfId="3942"/>
    <cellStyle name="40% - 强调文字颜色 1 3 95" xfId="3943"/>
    <cellStyle name="40% - 强调文字颜色 1 3 96" xfId="3944"/>
    <cellStyle name="40% - 强调文字颜色 1 3 97" xfId="3945"/>
    <cellStyle name="40% - 强调文字颜色 1 3 98" xfId="3946"/>
    <cellStyle name="40% - 强调文字颜色 1 3 99" xfId="3947"/>
    <cellStyle name="40% - 强调文字颜色 1 30" xfId="3948"/>
    <cellStyle name="40% - 强调文字颜色 1 31" xfId="3949"/>
    <cellStyle name="40% - 强调文字颜色 1 32" xfId="3950"/>
    <cellStyle name="40% - 强调文字颜色 1 33" xfId="3951"/>
    <cellStyle name="40% - 强调文字颜色 1 34" xfId="3952"/>
    <cellStyle name="40% - 强调文字颜色 1 35" xfId="3953"/>
    <cellStyle name="40% - 强调文字颜色 1 36" xfId="3954"/>
    <cellStyle name="40% - 强调文字颜色 1 4" xfId="3955"/>
    <cellStyle name="40% - 强调文字颜色 1 4 10" xfId="3956"/>
    <cellStyle name="40% - 强调文字颜色 1 4 11" xfId="3957"/>
    <cellStyle name="40% - 强调文字颜色 1 4 12" xfId="3958"/>
    <cellStyle name="40% - 强调文字颜色 1 4 13" xfId="3959"/>
    <cellStyle name="40% - 强调文字颜色 1 4 14" xfId="3960"/>
    <cellStyle name="40% - 强调文字颜色 1 4 15" xfId="3961"/>
    <cellStyle name="40% - 强调文字颜色 1 4 16" xfId="3962"/>
    <cellStyle name="40% - 强调文字颜色 1 4 17" xfId="3963"/>
    <cellStyle name="40% - 强调文字颜色 1 4 18" xfId="3964"/>
    <cellStyle name="40% - 强调文字颜色 1 4 2" xfId="3965"/>
    <cellStyle name="40% - 强调文字颜色 1 4 2 10" xfId="3966"/>
    <cellStyle name="40% - 强调文字颜色 1 4 2 11" xfId="3967"/>
    <cellStyle name="40% - 强调文字颜色 1 4 2 12" xfId="3968"/>
    <cellStyle name="40% - 强调文字颜色 1 4 2 13" xfId="3969"/>
    <cellStyle name="40% - 强调文字颜色 1 4 2 14" xfId="3970"/>
    <cellStyle name="40% - 强调文字颜色 1 4 2 15" xfId="3971"/>
    <cellStyle name="40% - 强调文字颜色 1 4 2 2" xfId="3972"/>
    <cellStyle name="40% - 强调文字颜色 1 4 2 3" xfId="3973"/>
    <cellStyle name="40% - 强调文字颜色 1 4 2 4" xfId="3974"/>
    <cellStyle name="40% - 强调文字颜色 1 4 2 5" xfId="3975"/>
    <cellStyle name="40% - 强调文字颜色 1 4 2 6" xfId="3976"/>
    <cellStyle name="40% - 强调文字颜色 1 4 2 7" xfId="3977"/>
    <cellStyle name="40% - 强调文字颜色 1 4 2 8" xfId="3978"/>
    <cellStyle name="40% - 强调文字颜色 1 4 2 9" xfId="3979"/>
    <cellStyle name="40% - 强调文字颜色 1 4 3" xfId="3980"/>
    <cellStyle name="40% - 强调文字颜色 1 4 4" xfId="3981"/>
    <cellStyle name="40% - 强调文字颜色 1 4 5" xfId="3982"/>
    <cellStyle name="40% - 强调文字颜色 1 4 6" xfId="3983"/>
    <cellStyle name="40% - 强调文字颜色 1 4 7" xfId="3984"/>
    <cellStyle name="40% - 强调文字颜色 1 4 8" xfId="3985"/>
    <cellStyle name="40% - 强调文字颜色 1 4 9" xfId="3986"/>
    <cellStyle name="40% - 强调文字颜色 1 5" xfId="3987"/>
    <cellStyle name="40% - 强调文字颜色 1 5 10" xfId="3988"/>
    <cellStyle name="40% - 强调文字颜色 1 5 11" xfId="3989"/>
    <cellStyle name="40% - 强调文字颜色 1 5 12" xfId="3990"/>
    <cellStyle name="40% - 强调文字颜色 1 5 13" xfId="3991"/>
    <cellStyle name="40% - 强调文字颜色 1 5 14" xfId="3992"/>
    <cellStyle name="40% - 强调文字颜色 1 5 15" xfId="3993"/>
    <cellStyle name="40% - 强调文字颜色 1 5 16" xfId="3994"/>
    <cellStyle name="40% - 强调文字颜色 1 5 17" xfId="3995"/>
    <cellStyle name="40% - 强调文字颜色 1 5 18" xfId="3996"/>
    <cellStyle name="40% - 强调文字颜色 1 5 19" xfId="3997"/>
    <cellStyle name="40% - 强调文字颜色 1 5 2" xfId="3998"/>
    <cellStyle name="40% - 强调文字颜色 1 5 20" xfId="3999"/>
    <cellStyle name="40% - 强调文字颜色 1 5 21" xfId="4000"/>
    <cellStyle name="40% - 强调文字颜色 1 5 22" xfId="4001"/>
    <cellStyle name="40% - 强调文字颜色 1 5 23" xfId="4002"/>
    <cellStyle name="40% - 强调文字颜色 1 5 24" xfId="4003"/>
    <cellStyle name="40% - 强调文字颜色 1 5 25" xfId="4004"/>
    <cellStyle name="40% - 强调文字颜色 1 5 26" xfId="4005"/>
    <cellStyle name="40% - 强调文字颜色 1 5 27" xfId="4006"/>
    <cellStyle name="40% - 强调文字颜色 1 5 28" xfId="4007"/>
    <cellStyle name="40% - 强调文字颜色 1 5 29" xfId="4008"/>
    <cellStyle name="40% - 强调文字颜色 1 5 3" xfId="4009"/>
    <cellStyle name="40% - 强调文字颜色 1 5 4" xfId="4010"/>
    <cellStyle name="40% - 强调文字颜色 1 5 5" xfId="4011"/>
    <cellStyle name="40% - 强调文字颜色 1 5 6" xfId="4012"/>
    <cellStyle name="40% - 强调文字颜色 1 5 7" xfId="4013"/>
    <cellStyle name="40% - 强调文字颜色 1 5 8" xfId="4014"/>
    <cellStyle name="40% - 强调文字颜色 1 5 9" xfId="4015"/>
    <cellStyle name="40% - 强调文字颜色 1 6" xfId="4016"/>
    <cellStyle name="40% - 强调文字颜色 1 6 10" xfId="4017"/>
    <cellStyle name="40% - 强调文字颜色 1 6 11" xfId="4018"/>
    <cellStyle name="40% - 强调文字颜色 1 6 12" xfId="4019"/>
    <cellStyle name="40% - 强调文字颜色 1 6 13" xfId="4020"/>
    <cellStyle name="40% - 强调文字颜色 1 6 14" xfId="4021"/>
    <cellStyle name="40% - 强调文字颜色 1 6 15" xfId="4022"/>
    <cellStyle name="40% - 强调文字颜色 1 6 16" xfId="4023"/>
    <cellStyle name="40% - 强调文字颜色 1 6 17" xfId="4024"/>
    <cellStyle name="40% - 强调文字颜色 1 6 18" xfId="4025"/>
    <cellStyle name="40% - 强调文字颜色 1 6 19" xfId="4026"/>
    <cellStyle name="40% - 强调文字颜色 1 6 2" xfId="4027"/>
    <cellStyle name="40% - 强调文字颜色 1 6 20" xfId="4028"/>
    <cellStyle name="40% - 强调文字颜色 1 6 21" xfId="4029"/>
    <cellStyle name="40% - 强调文字颜色 1 6 22" xfId="4030"/>
    <cellStyle name="40% - 强调文字颜色 1 6 23" xfId="4031"/>
    <cellStyle name="40% - 强调文字颜色 1 6 24" xfId="4032"/>
    <cellStyle name="40% - 强调文字颜色 1 6 25" xfId="4033"/>
    <cellStyle name="40% - 强调文字颜色 1 6 26" xfId="4034"/>
    <cellStyle name="40% - 强调文字颜色 1 6 27" xfId="4035"/>
    <cellStyle name="40% - 强调文字颜色 1 6 28" xfId="4036"/>
    <cellStyle name="40% - 强调文字颜色 1 6 29" xfId="4037"/>
    <cellStyle name="40% - 强调文字颜色 1 6 3" xfId="4038"/>
    <cellStyle name="40% - 强调文字颜色 1 6 4" xfId="4039"/>
    <cellStyle name="40% - 强调文字颜色 1 6 5" xfId="4040"/>
    <cellStyle name="40% - 强调文字颜色 1 6 6" xfId="4041"/>
    <cellStyle name="40% - 强调文字颜色 1 6 7" xfId="4042"/>
    <cellStyle name="40% - 强调文字颜色 1 6 8" xfId="4043"/>
    <cellStyle name="40% - 强调文字颜色 1 6 9" xfId="4044"/>
    <cellStyle name="40% - 强调文字颜色 1 7" xfId="4045"/>
    <cellStyle name="40% - 强调文字颜色 1 7 10" xfId="4046"/>
    <cellStyle name="40% - 强调文字颜色 1 7 11" xfId="4047"/>
    <cellStyle name="40% - 强调文字颜色 1 7 12" xfId="4048"/>
    <cellStyle name="40% - 强调文字颜色 1 7 13" xfId="4049"/>
    <cellStyle name="40% - 强调文字颜色 1 7 14" xfId="4050"/>
    <cellStyle name="40% - 强调文字颜色 1 7 15" xfId="4051"/>
    <cellStyle name="40% - 强调文字颜色 1 7 16" xfId="4052"/>
    <cellStyle name="40% - 强调文字颜色 1 7 17" xfId="4053"/>
    <cellStyle name="40% - 强调文字颜色 1 7 18" xfId="4054"/>
    <cellStyle name="40% - 强调文字颜色 1 7 19" xfId="4055"/>
    <cellStyle name="40% - 强调文字颜色 1 7 2" xfId="4056"/>
    <cellStyle name="40% - 强调文字颜色 1 7 20" xfId="4057"/>
    <cellStyle name="40% - 强调文字颜色 1 7 21" xfId="4058"/>
    <cellStyle name="40% - 强调文字颜色 1 7 22" xfId="4059"/>
    <cellStyle name="40% - 强调文字颜色 1 7 23" xfId="4060"/>
    <cellStyle name="40% - 强调文字颜色 1 7 24" xfId="4061"/>
    <cellStyle name="40% - 强调文字颜色 1 7 25" xfId="4062"/>
    <cellStyle name="40% - 强调文字颜色 1 7 26" xfId="4063"/>
    <cellStyle name="40% - 强调文字颜色 1 7 27" xfId="4064"/>
    <cellStyle name="40% - 强调文字颜色 1 7 28" xfId="4065"/>
    <cellStyle name="40% - 强调文字颜色 1 7 29" xfId="4066"/>
    <cellStyle name="40% - 强调文字颜色 1 7 3" xfId="4067"/>
    <cellStyle name="40% - 强调文字颜色 1 7 4" xfId="4068"/>
    <cellStyle name="40% - 强调文字颜色 1 7 5" xfId="4069"/>
    <cellStyle name="40% - 强调文字颜色 1 7 6" xfId="4070"/>
    <cellStyle name="40% - 强调文字颜色 1 7 7" xfId="4071"/>
    <cellStyle name="40% - 强调文字颜色 1 7 8" xfId="4072"/>
    <cellStyle name="40% - 强调文字颜色 1 7 9" xfId="4073"/>
    <cellStyle name="40% - 强调文字颜色 1 8" xfId="4074"/>
    <cellStyle name="40% - 强调文字颜色 1 8 10" xfId="4075"/>
    <cellStyle name="40% - 强调文字颜色 1 8 11" xfId="4076"/>
    <cellStyle name="40% - 强调文字颜色 1 8 12" xfId="4077"/>
    <cellStyle name="40% - 强调文字颜色 1 8 13" xfId="4078"/>
    <cellStyle name="40% - 强调文字颜色 1 8 14" xfId="4079"/>
    <cellStyle name="40% - 强调文字颜色 1 8 15" xfId="4080"/>
    <cellStyle name="40% - 强调文字颜色 1 8 16" xfId="4081"/>
    <cellStyle name="40% - 强调文字颜色 1 8 17" xfId="4082"/>
    <cellStyle name="40% - 强调文字颜色 1 8 18" xfId="4083"/>
    <cellStyle name="40% - 强调文字颜色 1 8 19" xfId="4084"/>
    <cellStyle name="40% - 强调文字颜色 1 8 2" xfId="4085"/>
    <cellStyle name="40% - 强调文字颜色 1 8 20" xfId="4086"/>
    <cellStyle name="40% - 强调文字颜色 1 8 21" xfId="4087"/>
    <cellStyle name="40% - 强调文字颜色 1 8 22" xfId="4088"/>
    <cellStyle name="40% - 强调文字颜色 1 8 23" xfId="4089"/>
    <cellStyle name="40% - 强调文字颜色 1 8 24" xfId="4090"/>
    <cellStyle name="40% - 强调文字颜色 1 8 25" xfId="4091"/>
    <cellStyle name="40% - 强调文字颜色 1 8 26" xfId="4092"/>
    <cellStyle name="40% - 强调文字颜色 1 8 27" xfId="4093"/>
    <cellStyle name="40% - 强调文字颜色 1 8 28" xfId="4094"/>
    <cellStyle name="40% - 强调文字颜色 1 8 29" xfId="4095"/>
    <cellStyle name="40% - 强调文字颜色 1 8 3" xfId="4096"/>
    <cellStyle name="40% - 强调文字颜色 1 8 4" xfId="4097"/>
    <cellStyle name="40% - 强调文字颜色 1 8 5" xfId="4098"/>
    <cellStyle name="40% - 强调文字颜色 1 8 6" xfId="4099"/>
    <cellStyle name="40% - 强调文字颜色 1 8 7" xfId="4100"/>
    <cellStyle name="40% - 强调文字颜色 1 8 8" xfId="4101"/>
    <cellStyle name="40% - 强调文字颜色 1 8 9" xfId="4102"/>
    <cellStyle name="40% - 强调文字颜色 1 9" xfId="4103"/>
    <cellStyle name="40% - 强调文字颜色 2 10" xfId="4104"/>
    <cellStyle name="40% - 强调文字颜色 2 11" xfId="4105"/>
    <cellStyle name="40% - 强调文字颜色 2 11 10" xfId="4106"/>
    <cellStyle name="40% - 强调文字颜色 2 11 11" xfId="4107"/>
    <cellStyle name="40% - 强调文字颜色 2 11 12" xfId="4108"/>
    <cellStyle name="40% - 强调文字颜色 2 11 13" xfId="4109"/>
    <cellStyle name="40% - 强调文字颜色 2 11 14" xfId="4110"/>
    <cellStyle name="40% - 强调文字颜色 2 11 15" xfId="4111"/>
    <cellStyle name="40% - 强调文字颜色 2 11 16" xfId="4112"/>
    <cellStyle name="40% - 强调文字颜色 2 11 17" xfId="4113"/>
    <cellStyle name="40% - 强调文字颜色 2 11 18" xfId="4114"/>
    <cellStyle name="40% - 强调文字颜色 2 11 19" xfId="4115"/>
    <cellStyle name="40% - 强调文字颜色 2 11 2" xfId="4116"/>
    <cellStyle name="40% - 强调文字颜色 2 11 20" xfId="4117"/>
    <cellStyle name="40% - 强调文字颜色 2 11 3" xfId="4118"/>
    <cellStyle name="40% - 强调文字颜色 2 11 4" xfId="4119"/>
    <cellStyle name="40% - 强调文字颜色 2 11 5" xfId="4120"/>
    <cellStyle name="40% - 强调文字颜色 2 11 6" xfId="4121"/>
    <cellStyle name="40% - 强调文字颜色 2 11 7" xfId="4122"/>
    <cellStyle name="40% - 强调文字颜色 2 11 8" xfId="4123"/>
    <cellStyle name="40% - 强调文字颜色 2 11 9" xfId="4124"/>
    <cellStyle name="40% - 强调文字颜色 2 12" xfId="4125"/>
    <cellStyle name="40% - 强调文字颜色 2 12 10" xfId="4126"/>
    <cellStyle name="40% - 强调文字颜色 2 12 11" xfId="4127"/>
    <cellStyle name="40% - 强调文字颜色 2 12 12" xfId="4128"/>
    <cellStyle name="40% - 强调文字颜色 2 12 13" xfId="4129"/>
    <cellStyle name="40% - 强调文字颜色 2 12 14" xfId="4130"/>
    <cellStyle name="40% - 强调文字颜色 2 12 15" xfId="4131"/>
    <cellStyle name="40% - 强调文字颜色 2 12 16" xfId="4132"/>
    <cellStyle name="40% - 强调文字颜色 2 12 17" xfId="4133"/>
    <cellStyle name="40% - 强调文字颜色 2 12 18" xfId="4134"/>
    <cellStyle name="40% - 强调文字颜色 2 12 19" xfId="4135"/>
    <cellStyle name="40% - 强调文字颜色 2 12 2" xfId="4136"/>
    <cellStyle name="40% - 强调文字颜色 2 12 20" xfId="4137"/>
    <cellStyle name="40% - 强调文字颜色 2 12 3" xfId="4138"/>
    <cellStyle name="40% - 强调文字颜色 2 12 4" xfId="4139"/>
    <cellStyle name="40% - 强调文字颜色 2 12 5" xfId="4140"/>
    <cellStyle name="40% - 强调文字颜色 2 12 6" xfId="4141"/>
    <cellStyle name="40% - 强调文字颜色 2 12 7" xfId="4142"/>
    <cellStyle name="40% - 强调文字颜色 2 12 8" xfId="4143"/>
    <cellStyle name="40% - 强调文字颜色 2 12 9" xfId="4144"/>
    <cellStyle name="40% - 强调文字颜色 2 13" xfId="4145"/>
    <cellStyle name="40% - 强调文字颜色 2 13 10" xfId="4146"/>
    <cellStyle name="40% - 强调文字颜色 2 13 11" xfId="4147"/>
    <cellStyle name="40% - 强调文字颜色 2 13 12" xfId="4148"/>
    <cellStyle name="40% - 强调文字颜色 2 13 13" xfId="4149"/>
    <cellStyle name="40% - 强调文字颜色 2 13 14" xfId="4150"/>
    <cellStyle name="40% - 强调文字颜色 2 13 15" xfId="4151"/>
    <cellStyle name="40% - 强调文字颜色 2 13 16" xfId="4152"/>
    <cellStyle name="40% - 强调文字颜色 2 13 17" xfId="4153"/>
    <cellStyle name="40% - 强调文字颜色 2 13 18" xfId="4154"/>
    <cellStyle name="40% - 强调文字颜色 2 13 19" xfId="4155"/>
    <cellStyle name="40% - 强调文字颜色 2 13 2" xfId="4156"/>
    <cellStyle name="40% - 强调文字颜色 2 13 20" xfId="4157"/>
    <cellStyle name="40% - 强调文字颜色 2 13 3" xfId="4158"/>
    <cellStyle name="40% - 强调文字颜色 2 13 4" xfId="4159"/>
    <cellStyle name="40% - 强调文字颜色 2 13 5" xfId="4160"/>
    <cellStyle name="40% - 强调文字颜色 2 13 6" xfId="4161"/>
    <cellStyle name="40% - 强调文字颜色 2 13 7" xfId="4162"/>
    <cellStyle name="40% - 强调文字颜色 2 13 8" xfId="4163"/>
    <cellStyle name="40% - 强调文字颜色 2 13 9" xfId="4164"/>
    <cellStyle name="40% - 强调文字颜色 2 14" xfId="4165"/>
    <cellStyle name="40% - 强调文字颜色 2 14 10" xfId="4166"/>
    <cellStyle name="40% - 强调文字颜色 2 14 11" xfId="4167"/>
    <cellStyle name="40% - 强调文字颜色 2 14 12" xfId="4168"/>
    <cellStyle name="40% - 强调文字颜色 2 14 13" xfId="4169"/>
    <cellStyle name="40% - 强调文字颜色 2 14 14" xfId="4170"/>
    <cellStyle name="40% - 强调文字颜色 2 14 15" xfId="4171"/>
    <cellStyle name="40% - 强调文字颜色 2 14 16" xfId="4172"/>
    <cellStyle name="40% - 强调文字颜色 2 14 17" xfId="4173"/>
    <cellStyle name="40% - 强调文字颜色 2 14 18" xfId="4174"/>
    <cellStyle name="40% - 强调文字颜色 2 14 19" xfId="4175"/>
    <cellStyle name="40% - 强调文字颜色 2 14 2" xfId="4176"/>
    <cellStyle name="40% - 强调文字颜色 2 14 20" xfId="4177"/>
    <cellStyle name="40% - 强调文字颜色 2 14 3" xfId="4178"/>
    <cellStyle name="40% - 强调文字颜色 2 14 4" xfId="4179"/>
    <cellStyle name="40% - 强调文字颜色 2 14 5" xfId="4180"/>
    <cellStyle name="40% - 强调文字颜色 2 14 6" xfId="4181"/>
    <cellStyle name="40% - 强调文字颜色 2 14 7" xfId="4182"/>
    <cellStyle name="40% - 强调文字颜色 2 14 8" xfId="4183"/>
    <cellStyle name="40% - 强调文字颜色 2 14 9" xfId="4184"/>
    <cellStyle name="40% - 强调文字颜色 2 15" xfId="4185"/>
    <cellStyle name="40% - 强调文字颜色 2 16" xfId="4186"/>
    <cellStyle name="40% - 强调文字颜色 2 17" xfId="4187"/>
    <cellStyle name="40% - 强调文字颜色 2 18" xfId="4188"/>
    <cellStyle name="40% - 强调文字颜色 2 19" xfId="4189"/>
    <cellStyle name="40% - 强调文字颜色 2 2" xfId="4190"/>
    <cellStyle name="40% - 强调文字颜色 2 2 10" xfId="4191"/>
    <cellStyle name="40% - 强调文字颜色 2 2 100" xfId="4192"/>
    <cellStyle name="40% - 强调文字颜色 2 2 101" xfId="4193"/>
    <cellStyle name="40% - 强调文字颜色 2 2 102" xfId="4194"/>
    <cellStyle name="40% - 强调文字颜色 2 2 103" xfId="4195"/>
    <cellStyle name="40% - 强调文字颜色 2 2 104" xfId="4196"/>
    <cellStyle name="40% - 强调文字颜色 2 2 105" xfId="4197"/>
    <cellStyle name="40% - 强调文字颜色 2 2 106" xfId="4198"/>
    <cellStyle name="40% - 强调文字颜色 2 2 107" xfId="4199"/>
    <cellStyle name="40% - 强调文字颜色 2 2 108" xfId="4200"/>
    <cellStyle name="40% - 强调文字颜色 2 2 109" xfId="4201"/>
    <cellStyle name="40% - 强调文字颜色 2 2 11" xfId="4202"/>
    <cellStyle name="40% - 强调文字颜色 2 2 110" xfId="4203"/>
    <cellStyle name="40% - 强调文字颜色 2 2 111" xfId="4204"/>
    <cellStyle name="40% - 强调文字颜色 2 2 112" xfId="4205"/>
    <cellStyle name="40% - 强调文字颜色 2 2 113" xfId="4206"/>
    <cellStyle name="40% - 强调文字颜色 2 2 114" xfId="4207"/>
    <cellStyle name="40% - 强调文字颜色 2 2 115" xfId="4208"/>
    <cellStyle name="40% - 强调文字颜色 2 2 116" xfId="4209"/>
    <cellStyle name="40% - 强调文字颜色 2 2 117" xfId="4210"/>
    <cellStyle name="40% - 强调文字颜色 2 2 118" xfId="4211"/>
    <cellStyle name="40% - 强调文字颜色 2 2 119" xfId="4212"/>
    <cellStyle name="40% - 强调文字颜色 2 2 12" xfId="4213"/>
    <cellStyle name="40% - 强调文字颜色 2 2 120" xfId="4214"/>
    <cellStyle name="40% - 强调文字颜色 2 2 121" xfId="4215"/>
    <cellStyle name="40% - 强调文字颜色 2 2 122" xfId="4216"/>
    <cellStyle name="40% - 强调文字颜色 2 2 123" xfId="4217"/>
    <cellStyle name="40% - 强调文字颜色 2 2 124" xfId="4218"/>
    <cellStyle name="40% - 强调文字颜色 2 2 125" xfId="4219"/>
    <cellStyle name="40% - 强调文字颜色 2 2 126" xfId="4220"/>
    <cellStyle name="40% - 强调文字颜色 2 2 127" xfId="4221"/>
    <cellStyle name="40% - 强调文字颜色 2 2 128" xfId="4222"/>
    <cellStyle name="40% - 强调文字颜色 2 2 129" xfId="4223"/>
    <cellStyle name="40% - 强调文字颜色 2 2 13" xfId="4224"/>
    <cellStyle name="40% - 强调文字颜色 2 2 130" xfId="4225"/>
    <cellStyle name="40% - 强调文字颜色 2 2 131" xfId="4226"/>
    <cellStyle name="40% - 强调文字颜色 2 2 132" xfId="4227"/>
    <cellStyle name="40% - 强调文字颜色 2 2 133" xfId="4228"/>
    <cellStyle name="40% - 强调文字颜色 2 2 134" xfId="4229"/>
    <cellStyle name="40% - 强调文字颜色 2 2 135" xfId="4230"/>
    <cellStyle name="40% - 强调文字颜色 2 2 136" xfId="4231"/>
    <cellStyle name="40% - 强调文字颜色 2 2 137" xfId="4232"/>
    <cellStyle name="40% - 强调文字颜色 2 2 138" xfId="4233"/>
    <cellStyle name="40% - 强调文字颜色 2 2 139" xfId="4234"/>
    <cellStyle name="40% - 强调文字颜色 2 2 14" xfId="4235"/>
    <cellStyle name="40% - 强调文字颜色 2 2 140" xfId="4236"/>
    <cellStyle name="40% - 强调文字颜色 2 2 141" xfId="4237"/>
    <cellStyle name="40% - 强调文字颜色 2 2 142" xfId="4238"/>
    <cellStyle name="40% - 强调文字颜色 2 2 143" xfId="4239"/>
    <cellStyle name="40% - 强调文字颜色 2 2 144" xfId="4240"/>
    <cellStyle name="40% - 强调文字颜色 2 2 145" xfId="4241"/>
    <cellStyle name="40% - 强调文字颜色 2 2 146" xfId="4242"/>
    <cellStyle name="40% - 强调文字颜色 2 2 147" xfId="4243"/>
    <cellStyle name="40% - 强调文字颜色 2 2 148" xfId="4244"/>
    <cellStyle name="40% - 强调文字颜色 2 2 149" xfId="4245"/>
    <cellStyle name="40% - 强调文字颜色 2 2 15" xfId="4246"/>
    <cellStyle name="40% - 强调文字颜色 2 2 150" xfId="4247"/>
    <cellStyle name="40% - 强调文字颜色 2 2 151" xfId="4248"/>
    <cellStyle name="40% - 强调文字颜色 2 2 152" xfId="4249"/>
    <cellStyle name="40% - 强调文字颜色 2 2 153" xfId="4250"/>
    <cellStyle name="40% - 强调文字颜色 2 2 16" xfId="4251"/>
    <cellStyle name="40% - 强调文字颜色 2 2 17" xfId="4252"/>
    <cellStyle name="40% - 强调文字颜色 2 2 18" xfId="4253"/>
    <cellStyle name="40% - 强调文字颜色 2 2 19" xfId="4254"/>
    <cellStyle name="40% - 强调文字颜色 2 2 2" xfId="4255"/>
    <cellStyle name="40% - 强调文字颜色 2 2 20" xfId="4256"/>
    <cellStyle name="40% - 强调文字颜色 2 2 21" xfId="4257"/>
    <cellStyle name="40% - 强调文字颜色 2 2 22" xfId="4258"/>
    <cellStyle name="40% - 强调文字颜色 2 2 23" xfId="4259"/>
    <cellStyle name="40% - 强调文字颜色 2 2 24" xfId="4260"/>
    <cellStyle name="40% - 强调文字颜色 2 2 25" xfId="4261"/>
    <cellStyle name="40% - 强调文字颜色 2 2 26" xfId="4262"/>
    <cellStyle name="40% - 强调文字颜色 2 2 27" xfId="4263"/>
    <cellStyle name="40% - 强调文字颜色 2 2 28" xfId="4264"/>
    <cellStyle name="40% - 强调文字颜色 2 2 29" xfId="4265"/>
    <cellStyle name="40% - 强调文字颜色 2 2 3" xfId="4266"/>
    <cellStyle name="40% - 强调文字颜色 2 2 30" xfId="4267"/>
    <cellStyle name="40% - 强调文字颜色 2 2 31" xfId="4268"/>
    <cellStyle name="40% - 强调文字颜色 2 2 32" xfId="4269"/>
    <cellStyle name="40% - 强调文字颜色 2 2 33" xfId="4270"/>
    <cellStyle name="40% - 强调文字颜色 2 2 34" xfId="4271"/>
    <cellStyle name="40% - 强调文字颜色 2 2 35" xfId="4272"/>
    <cellStyle name="40% - 强调文字颜色 2 2 36" xfId="4273"/>
    <cellStyle name="40% - 强调文字颜色 2 2 37" xfId="4274"/>
    <cellStyle name="40% - 强调文字颜色 2 2 38" xfId="4275"/>
    <cellStyle name="40% - 强调文字颜色 2 2 39" xfId="4276"/>
    <cellStyle name="40% - 强调文字颜色 2 2 4" xfId="4277"/>
    <cellStyle name="40% - 强调文字颜色 2 2 40" xfId="4278"/>
    <cellStyle name="40% - 强调文字颜色 2 2 41" xfId="4279"/>
    <cellStyle name="40% - 强调文字颜色 2 2 42" xfId="4280"/>
    <cellStyle name="40% - 强调文字颜色 2 2 43" xfId="4281"/>
    <cellStyle name="40% - 强调文字颜色 2 2 44" xfId="4282"/>
    <cellStyle name="40% - 强调文字颜色 2 2 45" xfId="4283"/>
    <cellStyle name="40% - 强调文字颜色 2 2 46" xfId="4284"/>
    <cellStyle name="40% - 强调文字颜色 2 2 47" xfId="4285"/>
    <cellStyle name="40% - 强调文字颜色 2 2 48" xfId="4286"/>
    <cellStyle name="40% - 强调文字颜色 2 2 49" xfId="4287"/>
    <cellStyle name="40% - 强调文字颜色 2 2 5" xfId="4288"/>
    <cellStyle name="40% - 强调文字颜色 2 2 50" xfId="4289"/>
    <cellStyle name="40% - 强调文字颜色 2 2 51" xfId="4290"/>
    <cellStyle name="40% - 强调文字颜色 2 2 52" xfId="4291"/>
    <cellStyle name="40% - 强调文字颜色 2 2 53" xfId="4292"/>
    <cellStyle name="40% - 强调文字颜色 2 2 54" xfId="4293"/>
    <cellStyle name="40% - 强调文字颜色 2 2 55" xfId="4294"/>
    <cellStyle name="40% - 强调文字颜色 2 2 56" xfId="4295"/>
    <cellStyle name="40% - 强调文字颜色 2 2 57" xfId="4296"/>
    <cellStyle name="40% - 强调文字颜色 2 2 58" xfId="4297"/>
    <cellStyle name="40% - 强调文字颜色 2 2 59" xfId="4298"/>
    <cellStyle name="40% - 强调文字颜色 2 2 6" xfId="4299"/>
    <cellStyle name="40% - 强调文字颜色 2 2 60" xfId="4300"/>
    <cellStyle name="40% - 强调文字颜色 2 2 61" xfId="4301"/>
    <cellStyle name="40% - 强调文字颜色 2 2 62" xfId="4302"/>
    <cellStyle name="40% - 强调文字颜色 2 2 63" xfId="4303"/>
    <cellStyle name="40% - 强调文字颜色 2 2 64" xfId="4304"/>
    <cellStyle name="40% - 强调文字颜色 2 2 65" xfId="4305"/>
    <cellStyle name="40% - 强调文字颜色 2 2 66" xfId="4306"/>
    <cellStyle name="40% - 强调文字颜色 2 2 67" xfId="4307"/>
    <cellStyle name="40% - 强调文字颜色 2 2 68" xfId="4308"/>
    <cellStyle name="40% - 强调文字颜色 2 2 69" xfId="4309"/>
    <cellStyle name="40% - 强调文字颜色 2 2 7" xfId="4310"/>
    <cellStyle name="40% - 强调文字颜色 2 2 70" xfId="4311"/>
    <cellStyle name="40% - 强调文字颜色 2 2 71" xfId="4312"/>
    <cellStyle name="40% - 强调文字颜色 2 2 72" xfId="4313"/>
    <cellStyle name="40% - 强调文字颜色 2 2 73" xfId="4314"/>
    <cellStyle name="40% - 强调文字颜色 2 2 74" xfId="4315"/>
    <cellStyle name="40% - 强调文字颜色 2 2 75" xfId="4316"/>
    <cellStyle name="40% - 强调文字颜色 2 2 76" xfId="4317"/>
    <cellStyle name="40% - 强调文字颜色 2 2 77" xfId="4318"/>
    <cellStyle name="40% - 强调文字颜色 2 2 78" xfId="4319"/>
    <cellStyle name="40% - 强调文字颜色 2 2 79" xfId="4320"/>
    <cellStyle name="40% - 强调文字颜色 2 2 8" xfId="4321"/>
    <cellStyle name="40% - 强调文字颜色 2 2 80" xfId="4322"/>
    <cellStyle name="40% - 强调文字颜色 2 2 81" xfId="4323"/>
    <cellStyle name="40% - 强调文字颜色 2 2 82" xfId="4324"/>
    <cellStyle name="40% - 强调文字颜色 2 2 83" xfId="4325"/>
    <cellStyle name="40% - 强调文字颜色 2 2 84" xfId="4326"/>
    <cellStyle name="40% - 强调文字颜色 2 2 85" xfId="4327"/>
    <cellStyle name="40% - 强调文字颜色 2 2 86" xfId="4328"/>
    <cellStyle name="40% - 强调文字颜色 2 2 87" xfId="4329"/>
    <cellStyle name="40% - 强调文字颜色 2 2 88" xfId="4330"/>
    <cellStyle name="40% - 强调文字颜色 2 2 89" xfId="4331"/>
    <cellStyle name="40% - 强调文字颜色 2 2 9" xfId="4332"/>
    <cellStyle name="40% - 强调文字颜色 2 2 90" xfId="4333"/>
    <cellStyle name="40% - 强调文字颜色 2 2 91" xfId="4334"/>
    <cellStyle name="40% - 强调文字颜色 2 2 92" xfId="4335"/>
    <cellStyle name="40% - 强调文字颜色 2 2 93" xfId="4336"/>
    <cellStyle name="40% - 强调文字颜色 2 2 94" xfId="4337"/>
    <cellStyle name="40% - 强调文字颜色 2 2 95" xfId="4338"/>
    <cellStyle name="40% - 强调文字颜色 2 2 96" xfId="4339"/>
    <cellStyle name="40% - 强调文字颜色 2 2 97" xfId="4340"/>
    <cellStyle name="40% - 强调文字颜色 2 2 98" xfId="4341"/>
    <cellStyle name="40% - 强调文字颜色 2 2 99" xfId="4342"/>
    <cellStyle name="40% - 强调文字颜色 2 20" xfId="4343"/>
    <cellStyle name="40% - 强调文字颜色 2 21" xfId="4344"/>
    <cellStyle name="40% - 强调文字颜色 2 22" xfId="4345"/>
    <cellStyle name="40% - 强调文字颜色 2 23" xfId="4346"/>
    <cellStyle name="40% - 强调文字颜色 2 24" xfId="4347"/>
    <cellStyle name="40% - 强调文字颜色 2 25" xfId="4348"/>
    <cellStyle name="40% - 强调文字颜色 2 26" xfId="4349"/>
    <cellStyle name="40% - 强调文字颜色 2 27" xfId="4350"/>
    <cellStyle name="40% - 强调文字颜色 2 28" xfId="4351"/>
    <cellStyle name="40% - 强调文字颜色 2 29" xfId="4352"/>
    <cellStyle name="40% - 强调文字颜色 2 3" xfId="4353"/>
    <cellStyle name="40% - 强调文字颜色 2 3 10" xfId="4354"/>
    <cellStyle name="40% - 强调文字颜色 2 3 100" xfId="4355"/>
    <cellStyle name="40% - 强调文字颜色 2 3 101" xfId="4356"/>
    <cellStyle name="40% - 强调文字颜色 2 3 102" xfId="4357"/>
    <cellStyle name="40% - 强调文字颜色 2 3 103" xfId="4358"/>
    <cellStyle name="40% - 强调文字颜色 2 3 104" xfId="4359"/>
    <cellStyle name="40% - 强调文字颜色 2 3 105" xfId="4360"/>
    <cellStyle name="40% - 强调文字颜色 2 3 106" xfId="4361"/>
    <cellStyle name="40% - 强调文字颜色 2 3 107" xfId="4362"/>
    <cellStyle name="40% - 强调文字颜色 2 3 108" xfId="4363"/>
    <cellStyle name="40% - 强调文字颜色 2 3 109" xfId="4364"/>
    <cellStyle name="40% - 强调文字颜色 2 3 11" xfId="4365"/>
    <cellStyle name="40% - 强调文字颜色 2 3 110" xfId="4366"/>
    <cellStyle name="40% - 强调文字颜色 2 3 111" xfId="4367"/>
    <cellStyle name="40% - 强调文字颜色 2 3 112" xfId="4368"/>
    <cellStyle name="40% - 强调文字颜色 2 3 113" xfId="4369"/>
    <cellStyle name="40% - 强调文字颜色 2 3 114" xfId="4370"/>
    <cellStyle name="40% - 强调文字颜色 2 3 115" xfId="4371"/>
    <cellStyle name="40% - 强调文字颜色 2 3 116" xfId="4372"/>
    <cellStyle name="40% - 强调文字颜色 2 3 117" xfId="4373"/>
    <cellStyle name="40% - 强调文字颜色 2 3 118" xfId="4374"/>
    <cellStyle name="40% - 强调文字颜色 2 3 119" xfId="4375"/>
    <cellStyle name="40% - 强调文字颜色 2 3 12" xfId="4376"/>
    <cellStyle name="40% - 强调文字颜色 2 3 120" xfId="4377"/>
    <cellStyle name="40% - 强调文字颜色 2 3 121" xfId="4378"/>
    <cellStyle name="40% - 强调文字颜色 2 3 122" xfId="4379"/>
    <cellStyle name="40% - 强调文字颜色 2 3 123" xfId="4380"/>
    <cellStyle name="40% - 强调文字颜色 2 3 124" xfId="4381"/>
    <cellStyle name="40% - 强调文字颜色 2 3 125" xfId="4382"/>
    <cellStyle name="40% - 强调文字颜色 2 3 126" xfId="4383"/>
    <cellStyle name="40% - 强调文字颜色 2 3 127" xfId="4384"/>
    <cellStyle name="40% - 强调文字颜色 2 3 128" xfId="4385"/>
    <cellStyle name="40% - 强调文字颜色 2 3 129" xfId="4386"/>
    <cellStyle name="40% - 强调文字颜色 2 3 13" xfId="4387"/>
    <cellStyle name="40% - 强调文字颜色 2 3 130" xfId="4388"/>
    <cellStyle name="40% - 强调文字颜色 2 3 131" xfId="4389"/>
    <cellStyle name="40% - 强调文字颜色 2 3 132" xfId="4390"/>
    <cellStyle name="40% - 强调文字颜色 2 3 133" xfId="4391"/>
    <cellStyle name="40% - 强调文字颜色 2 3 134" xfId="4392"/>
    <cellStyle name="40% - 强调文字颜色 2 3 135" xfId="4393"/>
    <cellStyle name="40% - 强调文字颜色 2 3 136" xfId="4394"/>
    <cellStyle name="40% - 强调文字颜色 2 3 137" xfId="4395"/>
    <cellStyle name="40% - 强调文字颜色 2 3 138" xfId="4396"/>
    <cellStyle name="40% - 强调文字颜色 2 3 139" xfId="4397"/>
    <cellStyle name="40% - 强调文字颜色 2 3 14" xfId="4398"/>
    <cellStyle name="40% - 强调文字颜色 2 3 140" xfId="4399"/>
    <cellStyle name="40% - 强调文字颜色 2 3 141" xfId="4400"/>
    <cellStyle name="40% - 强调文字颜色 2 3 142" xfId="4401"/>
    <cellStyle name="40% - 强调文字颜色 2 3 143" xfId="4402"/>
    <cellStyle name="40% - 强调文字颜色 2 3 144" xfId="4403"/>
    <cellStyle name="40% - 强调文字颜色 2 3 145" xfId="4404"/>
    <cellStyle name="40% - 强调文字颜色 2 3 146" xfId="4405"/>
    <cellStyle name="40% - 强调文字颜色 2 3 147" xfId="4406"/>
    <cellStyle name="40% - 强调文字颜色 2 3 148" xfId="4407"/>
    <cellStyle name="40% - 强调文字颜色 2 3 149" xfId="4408"/>
    <cellStyle name="40% - 强调文字颜色 2 3 15" xfId="4409"/>
    <cellStyle name="40% - 强调文字颜色 2 3 150" xfId="4410"/>
    <cellStyle name="40% - 强调文字颜色 2 3 151" xfId="4411"/>
    <cellStyle name="40% - 强调文字颜色 2 3 152" xfId="4412"/>
    <cellStyle name="40% - 强调文字颜色 2 3 153" xfId="4413"/>
    <cellStyle name="40% - 强调文字颜色 2 3 16" xfId="4414"/>
    <cellStyle name="40% - 强调文字颜色 2 3 17" xfId="4415"/>
    <cellStyle name="40% - 强调文字颜色 2 3 18" xfId="4416"/>
    <cellStyle name="40% - 强调文字颜色 2 3 19" xfId="4417"/>
    <cellStyle name="40% - 强调文字颜色 2 3 2" xfId="4418"/>
    <cellStyle name="40% - 强调文字颜色 2 3 20" xfId="4419"/>
    <cellStyle name="40% - 强调文字颜色 2 3 21" xfId="4420"/>
    <cellStyle name="40% - 强调文字颜色 2 3 22" xfId="4421"/>
    <cellStyle name="40% - 强调文字颜色 2 3 23" xfId="4422"/>
    <cellStyle name="40% - 强调文字颜色 2 3 24" xfId="4423"/>
    <cellStyle name="40% - 强调文字颜色 2 3 25" xfId="4424"/>
    <cellStyle name="40% - 强调文字颜色 2 3 26" xfId="4425"/>
    <cellStyle name="40% - 强调文字颜色 2 3 27" xfId="4426"/>
    <cellStyle name="40% - 强调文字颜色 2 3 28" xfId="4427"/>
    <cellStyle name="40% - 强调文字颜色 2 3 29" xfId="4428"/>
    <cellStyle name="40% - 强调文字颜色 2 3 3" xfId="4429"/>
    <cellStyle name="40% - 强调文字颜色 2 3 30" xfId="4430"/>
    <cellStyle name="40% - 强调文字颜色 2 3 31" xfId="4431"/>
    <cellStyle name="40% - 强调文字颜色 2 3 32" xfId="4432"/>
    <cellStyle name="40% - 强调文字颜色 2 3 33" xfId="4433"/>
    <cellStyle name="40% - 强调文字颜色 2 3 34" xfId="4434"/>
    <cellStyle name="40% - 强调文字颜色 2 3 35" xfId="4435"/>
    <cellStyle name="40% - 强调文字颜色 2 3 36" xfId="4436"/>
    <cellStyle name="40% - 强调文字颜色 2 3 37" xfId="4437"/>
    <cellStyle name="40% - 强调文字颜色 2 3 38" xfId="4438"/>
    <cellStyle name="40% - 强调文字颜色 2 3 39" xfId="4439"/>
    <cellStyle name="40% - 强调文字颜色 2 3 4" xfId="4440"/>
    <cellStyle name="40% - 强调文字颜色 2 3 40" xfId="4441"/>
    <cellStyle name="40% - 强调文字颜色 2 3 41" xfId="4442"/>
    <cellStyle name="40% - 强调文字颜色 2 3 42" xfId="4443"/>
    <cellStyle name="40% - 强调文字颜色 2 3 43" xfId="4444"/>
    <cellStyle name="40% - 强调文字颜色 2 3 44" xfId="4445"/>
    <cellStyle name="40% - 强调文字颜色 2 3 45" xfId="4446"/>
    <cellStyle name="40% - 强调文字颜色 2 3 46" xfId="4447"/>
    <cellStyle name="40% - 强调文字颜色 2 3 47" xfId="4448"/>
    <cellStyle name="40% - 强调文字颜色 2 3 48" xfId="4449"/>
    <cellStyle name="40% - 强调文字颜色 2 3 49" xfId="4450"/>
    <cellStyle name="40% - 强调文字颜色 2 3 5" xfId="4451"/>
    <cellStyle name="40% - 强调文字颜色 2 3 50" xfId="4452"/>
    <cellStyle name="40% - 强调文字颜色 2 3 51" xfId="4453"/>
    <cellStyle name="40% - 强调文字颜色 2 3 52" xfId="4454"/>
    <cellStyle name="40% - 强调文字颜色 2 3 53" xfId="4455"/>
    <cellStyle name="40% - 强调文字颜色 2 3 54" xfId="4456"/>
    <cellStyle name="40% - 强调文字颜色 2 3 55" xfId="4457"/>
    <cellStyle name="40% - 强调文字颜色 2 3 56" xfId="4458"/>
    <cellStyle name="40% - 强调文字颜色 2 3 57" xfId="4459"/>
    <cellStyle name="40% - 强调文字颜色 2 3 58" xfId="4460"/>
    <cellStyle name="40% - 强调文字颜色 2 3 59" xfId="4461"/>
    <cellStyle name="40% - 强调文字颜色 2 3 6" xfId="4462"/>
    <cellStyle name="40% - 强调文字颜色 2 3 60" xfId="4463"/>
    <cellStyle name="40% - 强调文字颜色 2 3 61" xfId="4464"/>
    <cellStyle name="40% - 强调文字颜色 2 3 62" xfId="4465"/>
    <cellStyle name="40% - 强调文字颜色 2 3 63" xfId="4466"/>
    <cellStyle name="40% - 强调文字颜色 2 3 64" xfId="4467"/>
    <cellStyle name="40% - 强调文字颜色 2 3 65" xfId="4468"/>
    <cellStyle name="40% - 强调文字颜色 2 3 66" xfId="4469"/>
    <cellStyle name="40% - 强调文字颜色 2 3 67" xfId="4470"/>
    <cellStyle name="40% - 强调文字颜色 2 3 68" xfId="4471"/>
    <cellStyle name="40% - 强调文字颜色 2 3 69" xfId="4472"/>
    <cellStyle name="40% - 强调文字颜色 2 3 7" xfId="4473"/>
    <cellStyle name="40% - 强调文字颜色 2 3 70" xfId="4474"/>
    <cellStyle name="40% - 强调文字颜色 2 3 71" xfId="4475"/>
    <cellStyle name="40% - 强调文字颜色 2 3 72" xfId="4476"/>
    <cellStyle name="40% - 强调文字颜色 2 3 73" xfId="4477"/>
    <cellStyle name="40% - 强调文字颜色 2 3 74" xfId="4478"/>
    <cellStyle name="40% - 强调文字颜色 2 3 75" xfId="4479"/>
    <cellStyle name="40% - 强调文字颜色 2 3 76" xfId="4480"/>
    <cellStyle name="40% - 强调文字颜色 2 3 77" xfId="4481"/>
    <cellStyle name="40% - 强调文字颜色 2 3 78" xfId="4482"/>
    <cellStyle name="40% - 强调文字颜色 2 3 79" xfId="4483"/>
    <cellStyle name="40% - 强调文字颜色 2 3 8" xfId="4484"/>
    <cellStyle name="40% - 强调文字颜色 2 3 80" xfId="4485"/>
    <cellStyle name="40% - 强调文字颜色 2 3 81" xfId="4486"/>
    <cellStyle name="40% - 强调文字颜色 2 3 82" xfId="4487"/>
    <cellStyle name="40% - 强调文字颜色 2 3 83" xfId="4488"/>
    <cellStyle name="40% - 强调文字颜色 2 3 84" xfId="4489"/>
    <cellStyle name="40% - 强调文字颜色 2 3 85" xfId="4490"/>
    <cellStyle name="40% - 强调文字颜色 2 3 86" xfId="4491"/>
    <cellStyle name="40% - 强调文字颜色 2 3 87" xfId="4492"/>
    <cellStyle name="40% - 强调文字颜色 2 3 88" xfId="4493"/>
    <cellStyle name="40% - 强调文字颜色 2 3 89" xfId="4494"/>
    <cellStyle name="40% - 强调文字颜色 2 3 9" xfId="4495"/>
    <cellStyle name="40% - 强调文字颜色 2 3 90" xfId="4496"/>
    <cellStyle name="40% - 强调文字颜色 2 3 91" xfId="4497"/>
    <cellStyle name="40% - 强调文字颜色 2 3 92" xfId="4498"/>
    <cellStyle name="40% - 强调文字颜色 2 3 93" xfId="4499"/>
    <cellStyle name="40% - 强调文字颜色 2 3 94" xfId="4500"/>
    <cellStyle name="40% - 强调文字颜色 2 3 95" xfId="4501"/>
    <cellStyle name="40% - 强调文字颜色 2 3 96" xfId="4502"/>
    <cellStyle name="40% - 强调文字颜色 2 3 97" xfId="4503"/>
    <cellStyle name="40% - 强调文字颜色 2 3 98" xfId="4504"/>
    <cellStyle name="40% - 强调文字颜色 2 3 99" xfId="4505"/>
    <cellStyle name="40% - 强调文字颜色 2 30" xfId="4506"/>
    <cellStyle name="40% - 强调文字颜色 2 31" xfId="4507"/>
    <cellStyle name="40% - 强调文字颜色 2 32" xfId="4508"/>
    <cellStyle name="40% - 强调文字颜色 2 33" xfId="4509"/>
    <cellStyle name="40% - 强调文字颜色 2 34" xfId="4510"/>
    <cellStyle name="40% - 强调文字颜色 2 35" xfId="4511"/>
    <cellStyle name="40% - 强调文字颜色 2 36" xfId="4512"/>
    <cellStyle name="40% - 强调文字颜色 2 4" xfId="4513"/>
    <cellStyle name="40% - 强调文字颜色 2 4 10" xfId="4514"/>
    <cellStyle name="40% - 强调文字颜色 2 4 11" xfId="4515"/>
    <cellStyle name="40% - 强调文字颜色 2 4 12" xfId="4516"/>
    <cellStyle name="40% - 强调文字颜色 2 4 13" xfId="4517"/>
    <cellStyle name="40% - 强调文字颜色 2 4 14" xfId="4518"/>
    <cellStyle name="40% - 强调文字颜色 2 4 15" xfId="4519"/>
    <cellStyle name="40% - 强调文字颜色 2 4 16" xfId="4520"/>
    <cellStyle name="40% - 强调文字颜色 2 4 17" xfId="4521"/>
    <cellStyle name="40% - 强调文字颜色 2 4 18" xfId="4522"/>
    <cellStyle name="40% - 强调文字颜色 2 4 2" xfId="4523"/>
    <cellStyle name="40% - 强调文字颜色 2 4 2 10" xfId="4524"/>
    <cellStyle name="40% - 强调文字颜色 2 4 2 11" xfId="4525"/>
    <cellStyle name="40% - 强调文字颜色 2 4 2 12" xfId="4526"/>
    <cellStyle name="40% - 强调文字颜色 2 4 2 13" xfId="4527"/>
    <cellStyle name="40% - 强调文字颜色 2 4 2 14" xfId="4528"/>
    <cellStyle name="40% - 强调文字颜色 2 4 2 15" xfId="4529"/>
    <cellStyle name="40% - 强调文字颜色 2 4 2 2" xfId="4530"/>
    <cellStyle name="40% - 强调文字颜色 2 4 2 3" xfId="4531"/>
    <cellStyle name="40% - 强调文字颜色 2 4 2 4" xfId="4532"/>
    <cellStyle name="40% - 强调文字颜色 2 4 2 5" xfId="4533"/>
    <cellStyle name="40% - 强调文字颜色 2 4 2 6" xfId="4534"/>
    <cellStyle name="40% - 强调文字颜色 2 4 2 7" xfId="4535"/>
    <cellStyle name="40% - 强调文字颜色 2 4 2 8" xfId="4536"/>
    <cellStyle name="40% - 强调文字颜色 2 4 2 9" xfId="4537"/>
    <cellStyle name="40% - 强调文字颜色 2 4 3" xfId="4538"/>
    <cellStyle name="40% - 强调文字颜色 2 4 4" xfId="4539"/>
    <cellStyle name="40% - 强调文字颜色 2 4 5" xfId="4540"/>
    <cellStyle name="40% - 强调文字颜色 2 4 6" xfId="4541"/>
    <cellStyle name="40% - 强调文字颜色 2 4 7" xfId="4542"/>
    <cellStyle name="40% - 强调文字颜色 2 4 8" xfId="4543"/>
    <cellStyle name="40% - 强调文字颜色 2 4 9" xfId="4544"/>
    <cellStyle name="40% - 强调文字颜色 2 5" xfId="4545"/>
    <cellStyle name="40% - 强调文字颜色 2 5 10" xfId="4546"/>
    <cellStyle name="40% - 强调文字颜色 2 5 11" xfId="4547"/>
    <cellStyle name="40% - 强调文字颜色 2 5 12" xfId="4548"/>
    <cellStyle name="40% - 强调文字颜色 2 5 13" xfId="4549"/>
    <cellStyle name="40% - 强调文字颜色 2 5 14" xfId="4550"/>
    <cellStyle name="40% - 强调文字颜色 2 5 15" xfId="4551"/>
    <cellStyle name="40% - 强调文字颜色 2 5 16" xfId="4552"/>
    <cellStyle name="40% - 强调文字颜色 2 5 17" xfId="4553"/>
    <cellStyle name="40% - 强调文字颜色 2 5 18" xfId="4554"/>
    <cellStyle name="40% - 强调文字颜色 2 5 19" xfId="4555"/>
    <cellStyle name="40% - 强调文字颜色 2 5 2" xfId="4556"/>
    <cellStyle name="40% - 强调文字颜色 2 5 20" xfId="4557"/>
    <cellStyle name="40% - 强调文字颜色 2 5 21" xfId="4558"/>
    <cellStyle name="40% - 强调文字颜色 2 5 22" xfId="4559"/>
    <cellStyle name="40% - 强调文字颜色 2 5 23" xfId="4560"/>
    <cellStyle name="40% - 强调文字颜色 2 5 24" xfId="4561"/>
    <cellStyle name="40% - 强调文字颜色 2 5 25" xfId="4562"/>
    <cellStyle name="40% - 强调文字颜色 2 5 26" xfId="4563"/>
    <cellStyle name="40% - 强调文字颜色 2 5 27" xfId="4564"/>
    <cellStyle name="40% - 强调文字颜色 2 5 28" xfId="4565"/>
    <cellStyle name="40% - 强调文字颜色 2 5 29" xfId="4566"/>
    <cellStyle name="40% - 强调文字颜色 2 5 3" xfId="4567"/>
    <cellStyle name="40% - 强调文字颜色 2 5 4" xfId="4568"/>
    <cellStyle name="40% - 强调文字颜色 2 5 5" xfId="4569"/>
    <cellStyle name="40% - 强调文字颜色 2 5 6" xfId="4570"/>
    <cellStyle name="40% - 强调文字颜色 2 5 7" xfId="4571"/>
    <cellStyle name="40% - 强调文字颜色 2 5 8" xfId="4572"/>
    <cellStyle name="40% - 强调文字颜色 2 5 9" xfId="4573"/>
    <cellStyle name="40% - 强调文字颜色 2 6" xfId="4574"/>
    <cellStyle name="40% - 强调文字颜色 2 6 10" xfId="4575"/>
    <cellStyle name="40% - 强调文字颜色 2 6 11" xfId="4576"/>
    <cellStyle name="40% - 强调文字颜色 2 6 12" xfId="4577"/>
    <cellStyle name="40% - 强调文字颜色 2 6 13" xfId="4578"/>
    <cellStyle name="40% - 强调文字颜色 2 6 14" xfId="4579"/>
    <cellStyle name="40% - 强调文字颜色 2 6 15" xfId="4580"/>
    <cellStyle name="40% - 强调文字颜色 2 6 16" xfId="4581"/>
    <cellStyle name="40% - 强调文字颜色 2 6 17" xfId="4582"/>
    <cellStyle name="40% - 强调文字颜色 2 6 18" xfId="4583"/>
    <cellStyle name="40% - 强调文字颜色 2 6 19" xfId="4584"/>
    <cellStyle name="40% - 强调文字颜色 2 6 2" xfId="4585"/>
    <cellStyle name="40% - 强调文字颜色 2 6 20" xfId="4586"/>
    <cellStyle name="40% - 强调文字颜色 2 6 21" xfId="4587"/>
    <cellStyle name="40% - 强调文字颜色 2 6 22" xfId="4588"/>
    <cellStyle name="40% - 强调文字颜色 2 6 23" xfId="4589"/>
    <cellStyle name="40% - 强调文字颜色 2 6 24" xfId="4590"/>
    <cellStyle name="40% - 强调文字颜色 2 6 25" xfId="4591"/>
    <cellStyle name="40% - 强调文字颜色 2 6 26" xfId="4592"/>
    <cellStyle name="40% - 强调文字颜色 2 6 27" xfId="4593"/>
    <cellStyle name="40% - 强调文字颜色 2 6 28" xfId="4594"/>
    <cellStyle name="40% - 强调文字颜色 2 6 29" xfId="4595"/>
    <cellStyle name="40% - 强调文字颜色 2 6 3" xfId="4596"/>
    <cellStyle name="40% - 强调文字颜色 2 6 4" xfId="4597"/>
    <cellStyle name="40% - 强调文字颜色 2 6 5" xfId="4598"/>
    <cellStyle name="40% - 强调文字颜色 2 6 6" xfId="4599"/>
    <cellStyle name="40% - 强调文字颜色 2 6 7" xfId="4600"/>
    <cellStyle name="40% - 强调文字颜色 2 6 8" xfId="4601"/>
    <cellStyle name="40% - 强调文字颜色 2 6 9" xfId="4602"/>
    <cellStyle name="40% - 强调文字颜色 2 7" xfId="4603"/>
    <cellStyle name="40% - 强调文字颜色 2 7 10" xfId="4604"/>
    <cellStyle name="40% - 强调文字颜色 2 7 11" xfId="4605"/>
    <cellStyle name="40% - 强调文字颜色 2 7 12" xfId="4606"/>
    <cellStyle name="40% - 强调文字颜色 2 7 13" xfId="4607"/>
    <cellStyle name="40% - 强调文字颜色 2 7 14" xfId="4608"/>
    <cellStyle name="40% - 强调文字颜色 2 7 15" xfId="4609"/>
    <cellStyle name="40% - 强调文字颜色 2 7 16" xfId="4610"/>
    <cellStyle name="40% - 强调文字颜色 2 7 17" xfId="4611"/>
    <cellStyle name="40% - 强调文字颜色 2 7 18" xfId="4612"/>
    <cellStyle name="40% - 强调文字颜色 2 7 19" xfId="4613"/>
    <cellStyle name="40% - 强调文字颜色 2 7 2" xfId="4614"/>
    <cellStyle name="40% - 强调文字颜色 2 7 20" xfId="4615"/>
    <cellStyle name="40% - 强调文字颜色 2 7 21" xfId="4616"/>
    <cellStyle name="40% - 强调文字颜色 2 7 22" xfId="4617"/>
    <cellStyle name="40% - 强调文字颜色 2 7 23" xfId="4618"/>
    <cellStyle name="40% - 强调文字颜色 2 7 24" xfId="4619"/>
    <cellStyle name="40% - 强调文字颜色 2 7 25" xfId="4620"/>
    <cellStyle name="40% - 强调文字颜色 2 7 26" xfId="4621"/>
    <cellStyle name="40% - 强调文字颜色 2 7 27" xfId="4622"/>
    <cellStyle name="40% - 强调文字颜色 2 7 28" xfId="4623"/>
    <cellStyle name="40% - 强调文字颜色 2 7 29" xfId="4624"/>
    <cellStyle name="40% - 强调文字颜色 2 7 3" xfId="4625"/>
    <cellStyle name="40% - 强调文字颜色 2 7 4" xfId="4626"/>
    <cellStyle name="40% - 强调文字颜色 2 7 5" xfId="4627"/>
    <cellStyle name="40% - 强调文字颜色 2 7 6" xfId="4628"/>
    <cellStyle name="40% - 强调文字颜色 2 7 7" xfId="4629"/>
    <cellStyle name="40% - 强调文字颜色 2 7 8" xfId="4630"/>
    <cellStyle name="40% - 强调文字颜色 2 7 9" xfId="4631"/>
    <cellStyle name="40% - 强调文字颜色 2 8" xfId="4632"/>
    <cellStyle name="40% - 强调文字颜色 2 8 10" xfId="4633"/>
    <cellStyle name="40% - 强调文字颜色 2 8 11" xfId="4634"/>
    <cellStyle name="40% - 强调文字颜色 2 8 12" xfId="4635"/>
    <cellStyle name="40% - 强调文字颜色 2 8 13" xfId="4636"/>
    <cellStyle name="40% - 强调文字颜色 2 8 14" xfId="4637"/>
    <cellStyle name="40% - 强调文字颜色 2 8 15" xfId="4638"/>
    <cellStyle name="40% - 强调文字颜色 2 8 16" xfId="4639"/>
    <cellStyle name="40% - 强调文字颜色 2 8 17" xfId="4640"/>
    <cellStyle name="40% - 强调文字颜色 2 8 18" xfId="4641"/>
    <cellStyle name="40% - 强调文字颜色 2 8 19" xfId="4642"/>
    <cellStyle name="40% - 强调文字颜色 2 8 2" xfId="4643"/>
    <cellStyle name="40% - 强调文字颜色 2 8 20" xfId="4644"/>
    <cellStyle name="40% - 强调文字颜色 2 8 21" xfId="4645"/>
    <cellStyle name="40% - 强调文字颜色 2 8 22" xfId="4646"/>
    <cellStyle name="40% - 强调文字颜色 2 8 23" xfId="4647"/>
    <cellStyle name="40% - 强调文字颜色 2 8 24" xfId="4648"/>
    <cellStyle name="40% - 强调文字颜色 2 8 25" xfId="4649"/>
    <cellStyle name="40% - 强调文字颜色 2 8 26" xfId="4650"/>
    <cellStyle name="40% - 强调文字颜色 2 8 27" xfId="4651"/>
    <cellStyle name="40% - 强调文字颜色 2 8 28" xfId="4652"/>
    <cellStyle name="40% - 强调文字颜色 2 8 29" xfId="4653"/>
    <cellStyle name="40% - 强调文字颜色 2 8 3" xfId="4654"/>
    <cellStyle name="40% - 强调文字颜色 2 8 4" xfId="4655"/>
    <cellStyle name="40% - 强调文字颜色 2 8 5" xfId="4656"/>
    <cellStyle name="40% - 强调文字颜色 2 8 6" xfId="4657"/>
    <cellStyle name="40% - 强调文字颜色 2 8 7" xfId="4658"/>
    <cellStyle name="40% - 强调文字颜色 2 8 8" xfId="4659"/>
    <cellStyle name="40% - 强调文字颜色 2 8 9" xfId="4660"/>
    <cellStyle name="40% - 强调文字颜色 2 9" xfId="4661"/>
    <cellStyle name="40% - 强调文字颜色 3 10" xfId="4662"/>
    <cellStyle name="40% - 强调文字颜色 3 11" xfId="4663"/>
    <cellStyle name="40% - 强调文字颜色 3 11 10" xfId="4664"/>
    <cellStyle name="40% - 强调文字颜色 3 11 11" xfId="4665"/>
    <cellStyle name="40% - 强调文字颜色 3 11 12" xfId="4666"/>
    <cellStyle name="40% - 强调文字颜色 3 11 13" xfId="4667"/>
    <cellStyle name="40% - 强调文字颜色 3 11 14" xfId="4668"/>
    <cellStyle name="40% - 强调文字颜色 3 11 15" xfId="4669"/>
    <cellStyle name="40% - 强调文字颜色 3 11 16" xfId="4670"/>
    <cellStyle name="40% - 强调文字颜色 3 11 17" xfId="4671"/>
    <cellStyle name="40% - 强调文字颜色 3 11 18" xfId="4672"/>
    <cellStyle name="40% - 强调文字颜色 3 11 19" xfId="4673"/>
    <cellStyle name="40% - 强调文字颜色 3 11 2" xfId="4674"/>
    <cellStyle name="40% - 强调文字颜色 3 11 20" xfId="4675"/>
    <cellStyle name="40% - 强调文字颜色 3 11 3" xfId="4676"/>
    <cellStyle name="40% - 强调文字颜色 3 11 4" xfId="4677"/>
    <cellStyle name="40% - 强调文字颜色 3 11 5" xfId="4678"/>
    <cellStyle name="40% - 强调文字颜色 3 11 6" xfId="4679"/>
    <cellStyle name="40% - 强调文字颜色 3 11 7" xfId="4680"/>
    <cellStyle name="40% - 强调文字颜色 3 11 8" xfId="4681"/>
    <cellStyle name="40% - 强调文字颜色 3 11 9" xfId="4682"/>
    <cellStyle name="40% - 强调文字颜色 3 12" xfId="4683"/>
    <cellStyle name="40% - 强调文字颜色 3 12 10" xfId="4684"/>
    <cellStyle name="40% - 强调文字颜色 3 12 11" xfId="4685"/>
    <cellStyle name="40% - 强调文字颜色 3 12 12" xfId="4686"/>
    <cellStyle name="40% - 强调文字颜色 3 12 13" xfId="4687"/>
    <cellStyle name="40% - 强调文字颜色 3 12 14" xfId="4688"/>
    <cellStyle name="40% - 强调文字颜色 3 12 15" xfId="4689"/>
    <cellStyle name="40% - 强调文字颜色 3 12 16" xfId="4690"/>
    <cellStyle name="40% - 强调文字颜色 3 12 17" xfId="4691"/>
    <cellStyle name="40% - 强调文字颜色 3 12 18" xfId="4692"/>
    <cellStyle name="40% - 强调文字颜色 3 12 19" xfId="4693"/>
    <cellStyle name="40% - 强调文字颜色 3 12 2" xfId="4694"/>
    <cellStyle name="40% - 强调文字颜色 3 12 20" xfId="4695"/>
    <cellStyle name="40% - 强调文字颜色 3 12 3" xfId="4696"/>
    <cellStyle name="40% - 强调文字颜色 3 12 4" xfId="4697"/>
    <cellStyle name="40% - 强调文字颜色 3 12 5" xfId="4698"/>
    <cellStyle name="40% - 强调文字颜色 3 12 6" xfId="4699"/>
    <cellStyle name="40% - 强调文字颜色 3 12 7" xfId="4700"/>
    <cellStyle name="40% - 强调文字颜色 3 12 8" xfId="4701"/>
    <cellStyle name="40% - 强调文字颜色 3 12 9" xfId="4702"/>
    <cellStyle name="40% - 强调文字颜色 3 13" xfId="4703"/>
    <cellStyle name="40% - 强调文字颜色 3 13 10" xfId="4704"/>
    <cellStyle name="40% - 强调文字颜色 3 13 11" xfId="4705"/>
    <cellStyle name="40% - 强调文字颜色 3 13 12" xfId="4706"/>
    <cellStyle name="40% - 强调文字颜色 3 13 13" xfId="4707"/>
    <cellStyle name="40% - 强调文字颜色 3 13 14" xfId="4708"/>
    <cellStyle name="40% - 强调文字颜色 3 13 15" xfId="4709"/>
    <cellStyle name="40% - 强调文字颜色 3 13 16" xfId="4710"/>
    <cellStyle name="40% - 强调文字颜色 3 13 17" xfId="4711"/>
    <cellStyle name="40% - 强调文字颜色 3 13 18" xfId="4712"/>
    <cellStyle name="40% - 强调文字颜色 3 13 19" xfId="4713"/>
    <cellStyle name="40% - 强调文字颜色 3 13 2" xfId="4714"/>
    <cellStyle name="40% - 强调文字颜色 3 13 20" xfId="4715"/>
    <cellStyle name="40% - 强调文字颜色 3 13 3" xfId="4716"/>
    <cellStyle name="40% - 强调文字颜色 3 13 4" xfId="4717"/>
    <cellStyle name="40% - 强调文字颜色 3 13 5" xfId="4718"/>
    <cellStyle name="40% - 强调文字颜色 3 13 6" xfId="4719"/>
    <cellStyle name="40% - 强调文字颜色 3 13 7" xfId="4720"/>
    <cellStyle name="40% - 强调文字颜色 3 13 8" xfId="4721"/>
    <cellStyle name="40% - 强调文字颜色 3 13 9" xfId="4722"/>
    <cellStyle name="40% - 强调文字颜色 3 14" xfId="4723"/>
    <cellStyle name="40% - 强调文字颜色 3 14 10" xfId="4724"/>
    <cellStyle name="40% - 强调文字颜色 3 14 11" xfId="4725"/>
    <cellStyle name="40% - 强调文字颜色 3 14 12" xfId="4726"/>
    <cellStyle name="40% - 强调文字颜色 3 14 13" xfId="4727"/>
    <cellStyle name="40% - 强调文字颜色 3 14 14" xfId="4728"/>
    <cellStyle name="40% - 强调文字颜色 3 14 15" xfId="4729"/>
    <cellStyle name="40% - 强调文字颜色 3 14 16" xfId="4730"/>
    <cellStyle name="40% - 强调文字颜色 3 14 17" xfId="4731"/>
    <cellStyle name="40% - 强调文字颜色 3 14 18" xfId="4732"/>
    <cellStyle name="40% - 强调文字颜色 3 14 19" xfId="4733"/>
    <cellStyle name="40% - 强调文字颜色 3 14 2" xfId="4734"/>
    <cellStyle name="40% - 强调文字颜色 3 14 20" xfId="4735"/>
    <cellStyle name="40% - 强调文字颜色 3 14 3" xfId="4736"/>
    <cellStyle name="40% - 强调文字颜色 3 14 4" xfId="4737"/>
    <cellStyle name="40% - 强调文字颜色 3 14 5" xfId="4738"/>
    <cellStyle name="40% - 强调文字颜色 3 14 6" xfId="4739"/>
    <cellStyle name="40% - 强调文字颜色 3 14 7" xfId="4740"/>
    <cellStyle name="40% - 强调文字颜色 3 14 8" xfId="4741"/>
    <cellStyle name="40% - 强调文字颜色 3 14 9" xfId="4742"/>
    <cellStyle name="40% - 强调文字颜色 3 15" xfId="4743"/>
    <cellStyle name="40% - 强调文字颜色 3 15 10" xfId="4744"/>
    <cellStyle name="40% - 强调文字颜色 3 15 11" xfId="4745"/>
    <cellStyle name="40% - 强调文字颜色 3 15 12" xfId="4746"/>
    <cellStyle name="40% - 强调文字颜色 3 15 13" xfId="4747"/>
    <cellStyle name="40% - 强调文字颜色 3 15 14" xfId="4748"/>
    <cellStyle name="40% - 强调文字颜色 3 15 15" xfId="4749"/>
    <cellStyle name="40% - 强调文字颜色 3 15 16" xfId="4750"/>
    <cellStyle name="40% - 强调文字颜色 3 15 17" xfId="4751"/>
    <cellStyle name="40% - 强调文字颜色 3 15 18" xfId="4752"/>
    <cellStyle name="40% - 强调文字颜色 3 15 19" xfId="4753"/>
    <cellStyle name="40% - 强调文字颜色 3 15 2" xfId="4754"/>
    <cellStyle name="40% - 强调文字颜色 3 15 20" xfId="4755"/>
    <cellStyle name="40% - 强调文字颜色 3 15 3" xfId="4756"/>
    <cellStyle name="40% - 强调文字颜色 3 15 4" xfId="4757"/>
    <cellStyle name="40% - 强调文字颜色 3 15 5" xfId="4758"/>
    <cellStyle name="40% - 强调文字颜色 3 15 6" xfId="4759"/>
    <cellStyle name="40% - 强调文字颜色 3 15 7" xfId="4760"/>
    <cellStyle name="40% - 强调文字颜色 3 15 8" xfId="4761"/>
    <cellStyle name="40% - 强调文字颜色 3 15 9" xfId="4762"/>
    <cellStyle name="40% - 强调文字颜色 3 16" xfId="4763"/>
    <cellStyle name="40% - 强调文字颜色 3 16 10" xfId="4764"/>
    <cellStyle name="40% - 强调文字颜色 3 16 11" xfId="4765"/>
    <cellStyle name="40% - 强调文字颜色 3 16 12" xfId="4766"/>
    <cellStyle name="40% - 强调文字颜色 3 16 13" xfId="4767"/>
    <cellStyle name="40% - 强调文字颜色 3 16 14" xfId="4768"/>
    <cellStyle name="40% - 强调文字颜色 3 16 15" xfId="4769"/>
    <cellStyle name="40% - 强调文字颜色 3 16 16" xfId="4770"/>
    <cellStyle name="40% - 强调文字颜色 3 16 17" xfId="4771"/>
    <cellStyle name="40% - 强调文字颜色 3 16 18" xfId="4772"/>
    <cellStyle name="40% - 强调文字颜色 3 16 19" xfId="4773"/>
    <cellStyle name="40% - 强调文字颜色 3 16 2" xfId="4774"/>
    <cellStyle name="40% - 强调文字颜色 3 16 20" xfId="4775"/>
    <cellStyle name="40% - 强调文字颜色 3 16 3" xfId="4776"/>
    <cellStyle name="40% - 强调文字颜色 3 16 4" xfId="4777"/>
    <cellStyle name="40% - 强调文字颜色 3 16 5" xfId="4778"/>
    <cellStyle name="40% - 强调文字颜色 3 16 6" xfId="4779"/>
    <cellStyle name="40% - 强调文字颜色 3 16 7" xfId="4780"/>
    <cellStyle name="40% - 强调文字颜色 3 16 8" xfId="4781"/>
    <cellStyle name="40% - 强调文字颜色 3 16 9" xfId="4782"/>
    <cellStyle name="40% - 强调文字颜色 3 17" xfId="4783"/>
    <cellStyle name="40% - 强调文字颜色 3 17 10" xfId="4784"/>
    <cellStyle name="40% - 强调文字颜色 3 17 11" xfId="4785"/>
    <cellStyle name="40% - 强调文字颜色 3 17 12" xfId="4786"/>
    <cellStyle name="40% - 强调文字颜色 3 17 13" xfId="4787"/>
    <cellStyle name="40% - 强调文字颜色 3 17 14" xfId="4788"/>
    <cellStyle name="40% - 强调文字颜色 3 17 15" xfId="4789"/>
    <cellStyle name="40% - 强调文字颜色 3 17 16" xfId="4790"/>
    <cellStyle name="40% - 强调文字颜色 3 17 17" xfId="4791"/>
    <cellStyle name="40% - 强调文字颜色 3 17 18" xfId="4792"/>
    <cellStyle name="40% - 强调文字颜色 3 17 19" xfId="4793"/>
    <cellStyle name="40% - 强调文字颜色 3 17 2" xfId="4794"/>
    <cellStyle name="40% - 强调文字颜色 3 17 20" xfId="4795"/>
    <cellStyle name="40% - 强调文字颜色 3 17 3" xfId="4796"/>
    <cellStyle name="40% - 强调文字颜色 3 17 4" xfId="4797"/>
    <cellStyle name="40% - 强调文字颜色 3 17 5" xfId="4798"/>
    <cellStyle name="40% - 强调文字颜色 3 17 6" xfId="4799"/>
    <cellStyle name="40% - 强调文字颜色 3 17 7" xfId="4800"/>
    <cellStyle name="40% - 强调文字颜色 3 17 8" xfId="4801"/>
    <cellStyle name="40% - 强调文字颜色 3 17 9" xfId="4802"/>
    <cellStyle name="40% - 强调文字颜色 3 18" xfId="4803"/>
    <cellStyle name="40% - 强调文字颜色 3 18 10" xfId="4804"/>
    <cellStyle name="40% - 强调文字颜色 3 18 11" xfId="4805"/>
    <cellStyle name="40% - 强调文字颜色 3 18 12" xfId="4806"/>
    <cellStyle name="40% - 强调文字颜色 3 18 13" xfId="4807"/>
    <cellStyle name="40% - 强调文字颜色 3 18 14" xfId="4808"/>
    <cellStyle name="40% - 强调文字颜色 3 18 15" xfId="4809"/>
    <cellStyle name="40% - 强调文字颜色 3 18 16" xfId="4810"/>
    <cellStyle name="40% - 强调文字颜色 3 18 17" xfId="4811"/>
    <cellStyle name="40% - 强调文字颜色 3 18 18" xfId="4812"/>
    <cellStyle name="40% - 强调文字颜色 3 18 19" xfId="4813"/>
    <cellStyle name="40% - 强调文字颜色 3 18 2" xfId="4814"/>
    <cellStyle name="40% - 强调文字颜色 3 18 20" xfId="4815"/>
    <cellStyle name="40% - 强调文字颜色 3 18 3" xfId="4816"/>
    <cellStyle name="40% - 强调文字颜色 3 18 4" xfId="4817"/>
    <cellStyle name="40% - 强调文字颜色 3 18 5" xfId="4818"/>
    <cellStyle name="40% - 强调文字颜色 3 18 6" xfId="4819"/>
    <cellStyle name="40% - 强调文字颜色 3 18 7" xfId="4820"/>
    <cellStyle name="40% - 强调文字颜色 3 18 8" xfId="4821"/>
    <cellStyle name="40% - 强调文字颜色 3 18 9" xfId="4822"/>
    <cellStyle name="40% - 强调文字颜色 3 19" xfId="4823"/>
    <cellStyle name="40% - 强调文字颜色 3 2" xfId="4824"/>
    <cellStyle name="40% - 强调文字颜色 3 2 10" xfId="4825"/>
    <cellStyle name="40% - 强调文字颜色 3 2 100" xfId="4826"/>
    <cellStyle name="40% - 强调文字颜色 3 2 101" xfId="4827"/>
    <cellStyle name="40% - 强调文字颜色 3 2 102" xfId="4828"/>
    <cellStyle name="40% - 强调文字颜色 3 2 103" xfId="4829"/>
    <cellStyle name="40% - 强调文字颜色 3 2 104" xfId="4830"/>
    <cellStyle name="40% - 强调文字颜色 3 2 105" xfId="4831"/>
    <cellStyle name="40% - 强调文字颜色 3 2 106" xfId="4832"/>
    <cellStyle name="40% - 强调文字颜色 3 2 107" xfId="4833"/>
    <cellStyle name="40% - 强调文字颜色 3 2 108" xfId="4834"/>
    <cellStyle name="40% - 强调文字颜色 3 2 109" xfId="4835"/>
    <cellStyle name="40% - 强调文字颜色 3 2 11" xfId="4836"/>
    <cellStyle name="40% - 强调文字颜色 3 2 110" xfId="4837"/>
    <cellStyle name="40% - 强调文字颜色 3 2 111" xfId="4838"/>
    <cellStyle name="40% - 强调文字颜色 3 2 112" xfId="4839"/>
    <cellStyle name="40% - 强调文字颜色 3 2 113" xfId="4840"/>
    <cellStyle name="40% - 强调文字颜色 3 2 114" xfId="4841"/>
    <cellStyle name="40% - 强调文字颜色 3 2 115" xfId="4842"/>
    <cellStyle name="40% - 强调文字颜色 3 2 116" xfId="4843"/>
    <cellStyle name="40% - 强调文字颜色 3 2 117" xfId="4844"/>
    <cellStyle name="40% - 强调文字颜色 3 2 118" xfId="4845"/>
    <cellStyle name="40% - 强调文字颜色 3 2 119" xfId="4846"/>
    <cellStyle name="40% - 强调文字颜色 3 2 12" xfId="4847"/>
    <cellStyle name="40% - 强调文字颜色 3 2 120" xfId="4848"/>
    <cellStyle name="40% - 强调文字颜色 3 2 121" xfId="4849"/>
    <cellStyle name="40% - 强调文字颜色 3 2 122" xfId="4850"/>
    <cellStyle name="40% - 强调文字颜色 3 2 123" xfId="4851"/>
    <cellStyle name="40% - 强调文字颜色 3 2 124" xfId="4852"/>
    <cellStyle name="40% - 强调文字颜色 3 2 125" xfId="4853"/>
    <cellStyle name="40% - 强调文字颜色 3 2 126" xfId="4854"/>
    <cellStyle name="40% - 强调文字颜色 3 2 127" xfId="4855"/>
    <cellStyle name="40% - 强调文字颜色 3 2 128" xfId="4856"/>
    <cellStyle name="40% - 强调文字颜色 3 2 129" xfId="4857"/>
    <cellStyle name="40% - 强调文字颜色 3 2 13" xfId="4858"/>
    <cellStyle name="40% - 强调文字颜色 3 2 130" xfId="4859"/>
    <cellStyle name="40% - 强调文字颜色 3 2 131" xfId="4860"/>
    <cellStyle name="40% - 强调文字颜色 3 2 132" xfId="4861"/>
    <cellStyle name="40% - 强调文字颜色 3 2 133" xfId="4862"/>
    <cellStyle name="40% - 强调文字颜色 3 2 134" xfId="4863"/>
    <cellStyle name="40% - 强调文字颜色 3 2 135" xfId="4864"/>
    <cellStyle name="40% - 强调文字颜色 3 2 136" xfId="4865"/>
    <cellStyle name="40% - 强调文字颜色 3 2 137" xfId="4866"/>
    <cellStyle name="40% - 强调文字颜色 3 2 138" xfId="4867"/>
    <cellStyle name="40% - 强调文字颜色 3 2 139" xfId="4868"/>
    <cellStyle name="40% - 强调文字颜色 3 2 14" xfId="4869"/>
    <cellStyle name="40% - 强调文字颜色 3 2 140" xfId="4870"/>
    <cellStyle name="40% - 强调文字颜色 3 2 141" xfId="4871"/>
    <cellStyle name="40% - 强调文字颜色 3 2 142" xfId="4872"/>
    <cellStyle name="40% - 强调文字颜色 3 2 143" xfId="4873"/>
    <cellStyle name="40% - 强调文字颜色 3 2 144" xfId="4874"/>
    <cellStyle name="40% - 强调文字颜色 3 2 145" xfId="4875"/>
    <cellStyle name="40% - 强调文字颜色 3 2 146" xfId="4876"/>
    <cellStyle name="40% - 强调文字颜色 3 2 147" xfId="4877"/>
    <cellStyle name="40% - 强调文字颜色 3 2 148" xfId="4878"/>
    <cellStyle name="40% - 强调文字颜色 3 2 149" xfId="4879"/>
    <cellStyle name="40% - 强调文字颜色 3 2 15" xfId="4880"/>
    <cellStyle name="40% - 强调文字颜色 3 2 150" xfId="4881"/>
    <cellStyle name="40% - 强调文字颜色 3 2 151" xfId="4882"/>
    <cellStyle name="40% - 强调文字颜色 3 2 152" xfId="4883"/>
    <cellStyle name="40% - 强调文字颜色 3 2 153" xfId="4884"/>
    <cellStyle name="40% - 强调文字颜色 3 2 154" xfId="4885"/>
    <cellStyle name="40% - 强调文字颜色 3 2 155" xfId="4886"/>
    <cellStyle name="40% - 强调文字颜色 3 2 156" xfId="4887"/>
    <cellStyle name="40% - 强调文字颜色 3 2 157" xfId="4888"/>
    <cellStyle name="40% - 强调文字颜色 3 2 16" xfId="4889"/>
    <cellStyle name="40% - 强调文字颜色 3 2 17" xfId="4890"/>
    <cellStyle name="40% - 强调文字颜色 3 2 18" xfId="4891"/>
    <cellStyle name="40% - 强调文字颜色 3 2 19" xfId="4892"/>
    <cellStyle name="40% - 强调文字颜色 3 2 2" xfId="4893"/>
    <cellStyle name="40% - 强调文字颜色 3 2 20" xfId="4894"/>
    <cellStyle name="40% - 强调文字颜色 3 2 21" xfId="4895"/>
    <cellStyle name="40% - 强调文字颜色 3 2 22" xfId="4896"/>
    <cellStyle name="40% - 强调文字颜色 3 2 23" xfId="4897"/>
    <cellStyle name="40% - 强调文字颜色 3 2 24" xfId="4898"/>
    <cellStyle name="40% - 强调文字颜色 3 2 25" xfId="4899"/>
    <cellStyle name="40% - 强调文字颜色 3 2 26" xfId="4900"/>
    <cellStyle name="40% - 强调文字颜色 3 2 27" xfId="4901"/>
    <cellStyle name="40% - 强调文字颜色 3 2 28" xfId="4902"/>
    <cellStyle name="40% - 强调文字颜色 3 2 29" xfId="4903"/>
    <cellStyle name="40% - 强调文字颜色 3 2 3" xfId="4904"/>
    <cellStyle name="40% - 强调文字颜色 3 2 30" xfId="4905"/>
    <cellStyle name="40% - 强调文字颜色 3 2 31" xfId="4906"/>
    <cellStyle name="40% - 强调文字颜色 3 2 32" xfId="4907"/>
    <cellStyle name="40% - 强调文字颜色 3 2 33" xfId="4908"/>
    <cellStyle name="40% - 强调文字颜色 3 2 34" xfId="4909"/>
    <cellStyle name="40% - 强调文字颜色 3 2 35" xfId="4910"/>
    <cellStyle name="40% - 强调文字颜色 3 2 36" xfId="4911"/>
    <cellStyle name="40% - 强调文字颜色 3 2 37" xfId="4912"/>
    <cellStyle name="40% - 强调文字颜色 3 2 38" xfId="4913"/>
    <cellStyle name="40% - 强调文字颜色 3 2 39" xfId="4914"/>
    <cellStyle name="40% - 强调文字颜色 3 2 4" xfId="4915"/>
    <cellStyle name="40% - 强调文字颜色 3 2 40" xfId="4916"/>
    <cellStyle name="40% - 强调文字颜色 3 2 41" xfId="4917"/>
    <cellStyle name="40% - 强调文字颜色 3 2 42" xfId="4918"/>
    <cellStyle name="40% - 强调文字颜色 3 2 43" xfId="4919"/>
    <cellStyle name="40% - 强调文字颜色 3 2 44" xfId="4920"/>
    <cellStyle name="40% - 强调文字颜色 3 2 45" xfId="4921"/>
    <cellStyle name="40% - 强调文字颜色 3 2 46" xfId="4922"/>
    <cellStyle name="40% - 强调文字颜色 3 2 47" xfId="4923"/>
    <cellStyle name="40% - 强调文字颜色 3 2 48" xfId="4924"/>
    <cellStyle name="40% - 强调文字颜色 3 2 49" xfId="4925"/>
    <cellStyle name="40% - 强调文字颜色 3 2 5" xfId="4926"/>
    <cellStyle name="40% - 强调文字颜色 3 2 50" xfId="4927"/>
    <cellStyle name="40% - 强调文字颜色 3 2 51" xfId="4928"/>
    <cellStyle name="40% - 强调文字颜色 3 2 52" xfId="4929"/>
    <cellStyle name="40% - 强调文字颜色 3 2 53" xfId="4930"/>
    <cellStyle name="40% - 强调文字颜色 3 2 54" xfId="4931"/>
    <cellStyle name="40% - 强调文字颜色 3 2 55" xfId="4932"/>
    <cellStyle name="40% - 强调文字颜色 3 2 56" xfId="4933"/>
    <cellStyle name="40% - 强调文字颜色 3 2 57" xfId="4934"/>
    <cellStyle name="40% - 强调文字颜色 3 2 58" xfId="4935"/>
    <cellStyle name="40% - 强调文字颜色 3 2 59" xfId="4936"/>
    <cellStyle name="40% - 强调文字颜色 3 2 6" xfId="4937"/>
    <cellStyle name="40% - 强调文字颜色 3 2 60" xfId="4938"/>
    <cellStyle name="40% - 强调文字颜色 3 2 61" xfId="4939"/>
    <cellStyle name="40% - 强调文字颜色 3 2 62" xfId="4940"/>
    <cellStyle name="40% - 强调文字颜色 3 2 63" xfId="4941"/>
    <cellStyle name="40% - 强调文字颜色 3 2 64" xfId="4942"/>
    <cellStyle name="40% - 强调文字颜色 3 2 65" xfId="4943"/>
    <cellStyle name="40% - 强调文字颜色 3 2 66" xfId="4944"/>
    <cellStyle name="40% - 强调文字颜色 3 2 67" xfId="4945"/>
    <cellStyle name="40% - 强调文字颜色 3 2 68" xfId="4946"/>
    <cellStyle name="40% - 强调文字颜色 3 2 69" xfId="4947"/>
    <cellStyle name="40% - 强调文字颜色 3 2 7" xfId="4948"/>
    <cellStyle name="40% - 强调文字颜色 3 2 70" xfId="4949"/>
    <cellStyle name="40% - 强调文字颜色 3 2 71" xfId="4950"/>
    <cellStyle name="40% - 强调文字颜色 3 2 72" xfId="4951"/>
    <cellStyle name="40% - 强调文字颜色 3 2 73" xfId="4952"/>
    <cellStyle name="40% - 强调文字颜色 3 2 74" xfId="4953"/>
    <cellStyle name="40% - 强调文字颜色 3 2 75" xfId="4954"/>
    <cellStyle name="40% - 强调文字颜色 3 2 76" xfId="4955"/>
    <cellStyle name="40% - 强调文字颜色 3 2 77" xfId="4956"/>
    <cellStyle name="40% - 强调文字颜色 3 2 78" xfId="4957"/>
    <cellStyle name="40% - 强调文字颜色 3 2 79" xfId="4958"/>
    <cellStyle name="40% - 强调文字颜色 3 2 8" xfId="4959"/>
    <cellStyle name="40% - 强调文字颜色 3 2 80" xfId="4960"/>
    <cellStyle name="40% - 强调文字颜色 3 2 81" xfId="4961"/>
    <cellStyle name="40% - 强调文字颜色 3 2 82" xfId="4962"/>
    <cellStyle name="40% - 强调文字颜色 3 2 83" xfId="4963"/>
    <cellStyle name="40% - 强调文字颜色 3 2 84" xfId="4964"/>
    <cellStyle name="40% - 强调文字颜色 3 2 85" xfId="4965"/>
    <cellStyle name="40% - 强调文字颜色 3 2 86" xfId="4966"/>
    <cellStyle name="40% - 强调文字颜色 3 2 87" xfId="4967"/>
    <cellStyle name="40% - 强调文字颜色 3 2 88" xfId="4968"/>
    <cellStyle name="40% - 强调文字颜色 3 2 89" xfId="4969"/>
    <cellStyle name="40% - 强调文字颜色 3 2 9" xfId="4970"/>
    <cellStyle name="40% - 强调文字颜色 3 2 90" xfId="4971"/>
    <cellStyle name="40% - 强调文字颜色 3 2 91" xfId="4972"/>
    <cellStyle name="40% - 强调文字颜色 3 2 92" xfId="4973"/>
    <cellStyle name="40% - 强调文字颜色 3 2 93" xfId="4974"/>
    <cellStyle name="40% - 强调文字颜色 3 2 94" xfId="4975"/>
    <cellStyle name="40% - 强调文字颜色 3 2 95" xfId="4976"/>
    <cellStyle name="40% - 强调文字颜色 3 2 96" xfId="4977"/>
    <cellStyle name="40% - 强调文字颜色 3 2 97" xfId="4978"/>
    <cellStyle name="40% - 强调文字颜色 3 2 98" xfId="4979"/>
    <cellStyle name="40% - 强调文字颜色 3 2 99" xfId="4980"/>
    <cellStyle name="40% - 强调文字颜色 3 20" xfId="4981"/>
    <cellStyle name="40% - 强调文字颜色 3 21" xfId="4982"/>
    <cellStyle name="40% - 强调文字颜色 3 22" xfId="4983"/>
    <cellStyle name="40% - 强调文字颜色 3 23" xfId="4984"/>
    <cellStyle name="40% - 强调文字颜色 3 24" xfId="4985"/>
    <cellStyle name="40% - 强调文字颜色 3 25" xfId="4986"/>
    <cellStyle name="40% - 强调文字颜色 3 26" xfId="4987"/>
    <cellStyle name="40% - 强调文字颜色 3 27" xfId="4988"/>
    <cellStyle name="40% - 强调文字颜色 3 28" xfId="4989"/>
    <cellStyle name="40% - 强调文字颜色 3 29" xfId="4990"/>
    <cellStyle name="40% - 强调文字颜色 3 3" xfId="4991"/>
    <cellStyle name="40% - 强调文字颜色 3 3 10" xfId="4992"/>
    <cellStyle name="40% - 强调文字颜色 3 3 100" xfId="4993"/>
    <cellStyle name="40% - 强调文字颜色 3 3 101" xfId="4994"/>
    <cellStyle name="40% - 强调文字颜色 3 3 102" xfId="4995"/>
    <cellStyle name="40% - 强调文字颜色 3 3 103" xfId="4996"/>
    <cellStyle name="40% - 强调文字颜色 3 3 104" xfId="4997"/>
    <cellStyle name="40% - 强调文字颜色 3 3 105" xfId="4998"/>
    <cellStyle name="40% - 强调文字颜色 3 3 106" xfId="4999"/>
    <cellStyle name="40% - 强调文字颜色 3 3 107" xfId="5000"/>
    <cellStyle name="40% - 强调文字颜色 3 3 108" xfId="5001"/>
    <cellStyle name="40% - 强调文字颜色 3 3 109" xfId="5002"/>
    <cellStyle name="40% - 强调文字颜色 3 3 11" xfId="5003"/>
    <cellStyle name="40% - 强调文字颜色 3 3 110" xfId="5004"/>
    <cellStyle name="40% - 强调文字颜色 3 3 111" xfId="5005"/>
    <cellStyle name="40% - 强调文字颜色 3 3 112" xfId="5006"/>
    <cellStyle name="40% - 强调文字颜色 3 3 113" xfId="5007"/>
    <cellStyle name="40% - 强调文字颜色 3 3 114" xfId="5008"/>
    <cellStyle name="40% - 强调文字颜色 3 3 115" xfId="5009"/>
    <cellStyle name="40% - 强调文字颜色 3 3 116" xfId="5010"/>
    <cellStyle name="40% - 强调文字颜色 3 3 117" xfId="5011"/>
    <cellStyle name="40% - 强调文字颜色 3 3 118" xfId="5012"/>
    <cellStyle name="40% - 强调文字颜色 3 3 119" xfId="5013"/>
    <cellStyle name="40% - 强调文字颜色 3 3 12" xfId="5014"/>
    <cellStyle name="40% - 强调文字颜色 3 3 120" xfId="5015"/>
    <cellStyle name="40% - 强调文字颜色 3 3 121" xfId="5016"/>
    <cellStyle name="40% - 强调文字颜色 3 3 122" xfId="5017"/>
    <cellStyle name="40% - 强调文字颜色 3 3 123" xfId="5018"/>
    <cellStyle name="40% - 强调文字颜色 3 3 124" xfId="5019"/>
    <cellStyle name="40% - 强调文字颜色 3 3 125" xfId="5020"/>
    <cellStyle name="40% - 强调文字颜色 3 3 126" xfId="5021"/>
    <cellStyle name="40% - 强调文字颜色 3 3 127" xfId="5022"/>
    <cellStyle name="40% - 强调文字颜色 3 3 128" xfId="5023"/>
    <cellStyle name="40% - 强调文字颜色 3 3 129" xfId="5024"/>
    <cellStyle name="40% - 强调文字颜色 3 3 13" xfId="5025"/>
    <cellStyle name="40% - 强调文字颜色 3 3 130" xfId="5026"/>
    <cellStyle name="40% - 强调文字颜色 3 3 131" xfId="5027"/>
    <cellStyle name="40% - 强调文字颜色 3 3 132" xfId="5028"/>
    <cellStyle name="40% - 强调文字颜色 3 3 133" xfId="5029"/>
    <cellStyle name="40% - 强调文字颜色 3 3 134" xfId="5030"/>
    <cellStyle name="40% - 强调文字颜色 3 3 135" xfId="5031"/>
    <cellStyle name="40% - 强调文字颜色 3 3 136" xfId="5032"/>
    <cellStyle name="40% - 强调文字颜色 3 3 137" xfId="5033"/>
    <cellStyle name="40% - 强调文字颜色 3 3 138" xfId="5034"/>
    <cellStyle name="40% - 强调文字颜色 3 3 139" xfId="5035"/>
    <cellStyle name="40% - 强调文字颜色 3 3 14" xfId="5036"/>
    <cellStyle name="40% - 强调文字颜色 3 3 140" xfId="5037"/>
    <cellStyle name="40% - 强调文字颜色 3 3 141" xfId="5038"/>
    <cellStyle name="40% - 强调文字颜色 3 3 142" xfId="5039"/>
    <cellStyle name="40% - 强调文字颜色 3 3 143" xfId="5040"/>
    <cellStyle name="40% - 强调文字颜色 3 3 144" xfId="5041"/>
    <cellStyle name="40% - 强调文字颜色 3 3 145" xfId="5042"/>
    <cellStyle name="40% - 强调文字颜色 3 3 146" xfId="5043"/>
    <cellStyle name="40% - 强调文字颜色 3 3 147" xfId="5044"/>
    <cellStyle name="40% - 强调文字颜色 3 3 148" xfId="5045"/>
    <cellStyle name="40% - 强调文字颜色 3 3 149" xfId="5046"/>
    <cellStyle name="40% - 强调文字颜色 3 3 15" xfId="5047"/>
    <cellStyle name="40% - 强调文字颜色 3 3 150" xfId="5048"/>
    <cellStyle name="40% - 强调文字颜色 3 3 151" xfId="5049"/>
    <cellStyle name="40% - 强调文字颜色 3 3 152" xfId="5050"/>
    <cellStyle name="40% - 强调文字颜色 3 3 153" xfId="5051"/>
    <cellStyle name="40% - 强调文字颜色 3 3 154" xfId="5052"/>
    <cellStyle name="40% - 强调文字颜色 3 3 155" xfId="5053"/>
    <cellStyle name="40% - 强调文字颜色 3 3 156" xfId="5054"/>
    <cellStyle name="40% - 强调文字颜色 3 3 157" xfId="5055"/>
    <cellStyle name="40% - 强调文字颜色 3 3 16" xfId="5056"/>
    <cellStyle name="40% - 强调文字颜色 3 3 17" xfId="5057"/>
    <cellStyle name="40% - 强调文字颜色 3 3 18" xfId="5058"/>
    <cellStyle name="40% - 强调文字颜色 3 3 19" xfId="5059"/>
    <cellStyle name="40% - 强调文字颜色 3 3 2" xfId="5060"/>
    <cellStyle name="40% - 强调文字颜色 3 3 20" xfId="5061"/>
    <cellStyle name="40% - 强调文字颜色 3 3 21" xfId="5062"/>
    <cellStyle name="40% - 强调文字颜色 3 3 22" xfId="5063"/>
    <cellStyle name="40% - 强调文字颜色 3 3 23" xfId="5064"/>
    <cellStyle name="40% - 强调文字颜色 3 3 24" xfId="5065"/>
    <cellStyle name="40% - 强调文字颜色 3 3 25" xfId="5066"/>
    <cellStyle name="40% - 强调文字颜色 3 3 26" xfId="5067"/>
    <cellStyle name="40% - 强调文字颜色 3 3 27" xfId="5068"/>
    <cellStyle name="40% - 强调文字颜色 3 3 28" xfId="5069"/>
    <cellStyle name="40% - 强调文字颜色 3 3 29" xfId="5070"/>
    <cellStyle name="40% - 强调文字颜色 3 3 3" xfId="5071"/>
    <cellStyle name="40% - 强调文字颜色 3 3 30" xfId="5072"/>
    <cellStyle name="40% - 强调文字颜色 3 3 31" xfId="5073"/>
    <cellStyle name="40% - 强调文字颜色 3 3 32" xfId="5074"/>
    <cellStyle name="40% - 强调文字颜色 3 3 33" xfId="5075"/>
    <cellStyle name="40% - 强调文字颜色 3 3 34" xfId="5076"/>
    <cellStyle name="40% - 强调文字颜色 3 3 35" xfId="5077"/>
    <cellStyle name="40% - 强调文字颜色 3 3 36" xfId="5078"/>
    <cellStyle name="40% - 强调文字颜色 3 3 37" xfId="5079"/>
    <cellStyle name="40% - 强调文字颜色 3 3 38" xfId="5080"/>
    <cellStyle name="40% - 强调文字颜色 3 3 39" xfId="5081"/>
    <cellStyle name="40% - 强调文字颜色 3 3 4" xfId="5082"/>
    <cellStyle name="40% - 强调文字颜色 3 3 40" xfId="5083"/>
    <cellStyle name="40% - 强调文字颜色 3 3 41" xfId="5084"/>
    <cellStyle name="40% - 强调文字颜色 3 3 42" xfId="5085"/>
    <cellStyle name="40% - 强调文字颜色 3 3 43" xfId="5086"/>
    <cellStyle name="40% - 强调文字颜色 3 3 44" xfId="5087"/>
    <cellStyle name="40% - 强调文字颜色 3 3 45" xfId="5088"/>
    <cellStyle name="40% - 强调文字颜色 3 3 46" xfId="5089"/>
    <cellStyle name="40% - 强调文字颜色 3 3 47" xfId="5090"/>
    <cellStyle name="40% - 强调文字颜色 3 3 48" xfId="5091"/>
    <cellStyle name="40% - 强调文字颜色 3 3 49" xfId="5092"/>
    <cellStyle name="40% - 强调文字颜色 3 3 5" xfId="5093"/>
    <cellStyle name="40% - 强调文字颜色 3 3 50" xfId="5094"/>
    <cellStyle name="40% - 强调文字颜色 3 3 51" xfId="5095"/>
    <cellStyle name="40% - 强调文字颜色 3 3 52" xfId="5096"/>
    <cellStyle name="40% - 强调文字颜色 3 3 53" xfId="5097"/>
    <cellStyle name="40% - 强调文字颜色 3 3 54" xfId="5098"/>
    <cellStyle name="40% - 强调文字颜色 3 3 55" xfId="5099"/>
    <cellStyle name="40% - 强调文字颜色 3 3 56" xfId="5100"/>
    <cellStyle name="40% - 强调文字颜色 3 3 57" xfId="5101"/>
    <cellStyle name="40% - 强调文字颜色 3 3 58" xfId="5102"/>
    <cellStyle name="40% - 强调文字颜色 3 3 59" xfId="5103"/>
    <cellStyle name="40% - 强调文字颜色 3 3 6" xfId="5104"/>
    <cellStyle name="40% - 强调文字颜色 3 3 60" xfId="5105"/>
    <cellStyle name="40% - 强调文字颜色 3 3 61" xfId="5106"/>
    <cellStyle name="40% - 强调文字颜色 3 3 62" xfId="5107"/>
    <cellStyle name="40% - 强调文字颜色 3 3 63" xfId="5108"/>
    <cellStyle name="40% - 强调文字颜色 3 3 64" xfId="5109"/>
    <cellStyle name="40% - 强调文字颜色 3 3 65" xfId="5110"/>
    <cellStyle name="40% - 强调文字颜色 3 3 66" xfId="5111"/>
    <cellStyle name="40% - 强调文字颜色 3 3 67" xfId="5112"/>
    <cellStyle name="40% - 强调文字颜色 3 3 68" xfId="5113"/>
    <cellStyle name="40% - 强调文字颜色 3 3 69" xfId="5114"/>
    <cellStyle name="40% - 强调文字颜色 3 3 7" xfId="5115"/>
    <cellStyle name="40% - 强调文字颜色 3 3 70" xfId="5116"/>
    <cellStyle name="40% - 强调文字颜色 3 3 71" xfId="5117"/>
    <cellStyle name="40% - 强调文字颜色 3 3 72" xfId="5118"/>
    <cellStyle name="40% - 强调文字颜色 3 3 73" xfId="5119"/>
    <cellStyle name="40% - 强调文字颜色 3 3 74" xfId="5120"/>
    <cellStyle name="40% - 强调文字颜色 3 3 75" xfId="5121"/>
    <cellStyle name="40% - 强调文字颜色 3 3 76" xfId="5122"/>
    <cellStyle name="40% - 强调文字颜色 3 3 77" xfId="5123"/>
    <cellStyle name="40% - 强调文字颜色 3 3 78" xfId="5124"/>
    <cellStyle name="40% - 强调文字颜色 3 3 79" xfId="5125"/>
    <cellStyle name="40% - 强调文字颜色 3 3 8" xfId="5126"/>
    <cellStyle name="40% - 强调文字颜色 3 3 80" xfId="5127"/>
    <cellStyle name="40% - 强调文字颜色 3 3 81" xfId="5128"/>
    <cellStyle name="40% - 强调文字颜色 3 3 82" xfId="5129"/>
    <cellStyle name="40% - 强调文字颜色 3 3 83" xfId="5130"/>
    <cellStyle name="40% - 强调文字颜色 3 3 84" xfId="5131"/>
    <cellStyle name="40% - 强调文字颜色 3 3 85" xfId="5132"/>
    <cellStyle name="40% - 强调文字颜色 3 3 86" xfId="5133"/>
    <cellStyle name="40% - 强调文字颜色 3 3 87" xfId="5134"/>
    <cellStyle name="40% - 强调文字颜色 3 3 88" xfId="5135"/>
    <cellStyle name="40% - 强调文字颜色 3 3 89" xfId="5136"/>
    <cellStyle name="40% - 强调文字颜色 3 3 9" xfId="5137"/>
    <cellStyle name="40% - 强调文字颜色 3 3 90" xfId="5138"/>
    <cellStyle name="40% - 强调文字颜色 3 3 91" xfId="5139"/>
    <cellStyle name="40% - 强调文字颜色 3 3 92" xfId="5140"/>
    <cellStyle name="40% - 强调文字颜色 3 3 93" xfId="5141"/>
    <cellStyle name="40% - 强调文字颜色 3 3 94" xfId="5142"/>
    <cellStyle name="40% - 强调文字颜色 3 3 95" xfId="5143"/>
    <cellStyle name="40% - 强调文字颜色 3 3 96" xfId="5144"/>
    <cellStyle name="40% - 强调文字颜色 3 3 97" xfId="5145"/>
    <cellStyle name="40% - 强调文字颜色 3 3 98" xfId="5146"/>
    <cellStyle name="40% - 强调文字颜色 3 3 99" xfId="5147"/>
    <cellStyle name="40% - 强调文字颜色 3 30" xfId="5148"/>
    <cellStyle name="40% - 强调文字颜色 3 31" xfId="5149"/>
    <cellStyle name="40% - 强调文字颜色 3 32" xfId="5150"/>
    <cellStyle name="40% - 强调文字颜色 3 33" xfId="5151"/>
    <cellStyle name="40% - 强调文字颜色 3 34" xfId="5152"/>
    <cellStyle name="40% - 强调文字颜色 3 35" xfId="5153"/>
    <cellStyle name="40% - 强调文字颜色 3 36" xfId="5154"/>
    <cellStyle name="40% - 强调文字颜色 3 4" xfId="5155"/>
    <cellStyle name="40% - 强调文字颜色 3 4 10" xfId="5156"/>
    <cellStyle name="40% - 强调文字颜色 3 4 11" xfId="5157"/>
    <cellStyle name="40% - 强调文字颜色 3 4 12" xfId="5158"/>
    <cellStyle name="40% - 强调文字颜色 3 4 13" xfId="5159"/>
    <cellStyle name="40% - 强调文字颜色 3 4 14" xfId="5160"/>
    <cellStyle name="40% - 强调文字颜色 3 4 15" xfId="5161"/>
    <cellStyle name="40% - 强调文字颜色 3 4 16" xfId="5162"/>
    <cellStyle name="40% - 强调文字颜色 3 4 17" xfId="5163"/>
    <cellStyle name="40% - 强调文字颜色 3 4 18" xfId="5164"/>
    <cellStyle name="40% - 强调文字颜色 3 4 2" xfId="5165"/>
    <cellStyle name="40% - 强调文字颜色 3 4 2 10" xfId="5166"/>
    <cellStyle name="40% - 强调文字颜色 3 4 2 11" xfId="5167"/>
    <cellStyle name="40% - 强调文字颜色 3 4 2 12" xfId="5168"/>
    <cellStyle name="40% - 强调文字颜色 3 4 2 13" xfId="5169"/>
    <cellStyle name="40% - 强调文字颜色 3 4 2 14" xfId="5170"/>
    <cellStyle name="40% - 强调文字颜色 3 4 2 15" xfId="5171"/>
    <cellStyle name="40% - 强调文字颜色 3 4 2 2" xfId="5172"/>
    <cellStyle name="40% - 强调文字颜色 3 4 2 3" xfId="5173"/>
    <cellStyle name="40% - 强调文字颜色 3 4 2 4" xfId="5174"/>
    <cellStyle name="40% - 强调文字颜色 3 4 2 5" xfId="5175"/>
    <cellStyle name="40% - 强调文字颜色 3 4 2 6" xfId="5176"/>
    <cellStyle name="40% - 强调文字颜色 3 4 2 7" xfId="5177"/>
    <cellStyle name="40% - 强调文字颜色 3 4 2 8" xfId="5178"/>
    <cellStyle name="40% - 强调文字颜色 3 4 2 9" xfId="5179"/>
    <cellStyle name="40% - 强调文字颜色 3 4 3" xfId="5180"/>
    <cellStyle name="40% - 强调文字颜色 3 4 4" xfId="5181"/>
    <cellStyle name="40% - 强调文字颜色 3 4 5" xfId="5182"/>
    <cellStyle name="40% - 强调文字颜色 3 4 6" xfId="5183"/>
    <cellStyle name="40% - 强调文字颜色 3 4 7" xfId="5184"/>
    <cellStyle name="40% - 强调文字颜色 3 4 8" xfId="5185"/>
    <cellStyle name="40% - 强调文字颜色 3 4 9" xfId="5186"/>
    <cellStyle name="40% - 强调文字颜色 3 5" xfId="5187"/>
    <cellStyle name="40% - 强调文字颜色 3 5 10" xfId="5188"/>
    <cellStyle name="40% - 强调文字颜色 3 5 11" xfId="5189"/>
    <cellStyle name="40% - 强调文字颜色 3 5 12" xfId="5190"/>
    <cellStyle name="40% - 强调文字颜色 3 5 13" xfId="5191"/>
    <cellStyle name="40% - 强调文字颜色 3 5 14" xfId="5192"/>
    <cellStyle name="40% - 强调文字颜色 3 5 15" xfId="5193"/>
    <cellStyle name="40% - 强调文字颜色 3 5 16" xfId="5194"/>
    <cellStyle name="40% - 强调文字颜色 3 5 17" xfId="5195"/>
    <cellStyle name="40% - 强调文字颜色 3 5 18" xfId="5196"/>
    <cellStyle name="40% - 强调文字颜色 3 5 19" xfId="5197"/>
    <cellStyle name="40% - 强调文字颜色 3 5 2" xfId="5198"/>
    <cellStyle name="40% - 强调文字颜色 3 5 20" xfId="5199"/>
    <cellStyle name="40% - 强调文字颜色 3 5 21" xfId="5200"/>
    <cellStyle name="40% - 强调文字颜色 3 5 22" xfId="5201"/>
    <cellStyle name="40% - 强调文字颜色 3 5 23" xfId="5202"/>
    <cellStyle name="40% - 强调文字颜色 3 5 24" xfId="5203"/>
    <cellStyle name="40% - 强调文字颜色 3 5 25" xfId="5204"/>
    <cellStyle name="40% - 强调文字颜色 3 5 26" xfId="5205"/>
    <cellStyle name="40% - 强调文字颜色 3 5 27" xfId="5206"/>
    <cellStyle name="40% - 强调文字颜色 3 5 28" xfId="5207"/>
    <cellStyle name="40% - 强调文字颜色 3 5 29" xfId="5208"/>
    <cellStyle name="40% - 强调文字颜色 3 5 3" xfId="5209"/>
    <cellStyle name="40% - 强调文字颜色 3 5 4" xfId="5210"/>
    <cellStyle name="40% - 强调文字颜色 3 5 5" xfId="5211"/>
    <cellStyle name="40% - 强调文字颜色 3 5 6" xfId="5212"/>
    <cellStyle name="40% - 强调文字颜色 3 5 7" xfId="5213"/>
    <cellStyle name="40% - 强调文字颜色 3 5 8" xfId="5214"/>
    <cellStyle name="40% - 强调文字颜色 3 5 9" xfId="5215"/>
    <cellStyle name="40% - 强调文字颜色 3 6" xfId="5216"/>
    <cellStyle name="40% - 强调文字颜色 3 6 10" xfId="5217"/>
    <cellStyle name="40% - 强调文字颜色 3 6 11" xfId="5218"/>
    <cellStyle name="40% - 强调文字颜色 3 6 12" xfId="5219"/>
    <cellStyle name="40% - 强调文字颜色 3 6 13" xfId="5220"/>
    <cellStyle name="40% - 强调文字颜色 3 6 14" xfId="5221"/>
    <cellStyle name="40% - 强调文字颜色 3 6 15" xfId="5222"/>
    <cellStyle name="40% - 强调文字颜色 3 6 16" xfId="5223"/>
    <cellStyle name="40% - 强调文字颜色 3 6 17" xfId="5224"/>
    <cellStyle name="40% - 强调文字颜色 3 6 18" xfId="5225"/>
    <cellStyle name="40% - 强调文字颜色 3 6 19" xfId="5226"/>
    <cellStyle name="40% - 强调文字颜色 3 6 2" xfId="5227"/>
    <cellStyle name="40% - 强调文字颜色 3 6 20" xfId="5228"/>
    <cellStyle name="40% - 强调文字颜色 3 6 21" xfId="5229"/>
    <cellStyle name="40% - 强调文字颜色 3 6 22" xfId="5230"/>
    <cellStyle name="40% - 强调文字颜色 3 6 23" xfId="5231"/>
    <cellStyle name="40% - 强调文字颜色 3 6 24" xfId="5232"/>
    <cellStyle name="40% - 强调文字颜色 3 6 25" xfId="5233"/>
    <cellStyle name="40% - 强调文字颜色 3 6 26" xfId="5234"/>
    <cellStyle name="40% - 强调文字颜色 3 6 27" xfId="5235"/>
    <cellStyle name="40% - 强调文字颜色 3 6 28" xfId="5236"/>
    <cellStyle name="40% - 强调文字颜色 3 6 29" xfId="5237"/>
    <cellStyle name="40% - 强调文字颜色 3 6 3" xfId="5238"/>
    <cellStyle name="40% - 强调文字颜色 3 6 4" xfId="5239"/>
    <cellStyle name="40% - 强调文字颜色 3 6 5" xfId="5240"/>
    <cellStyle name="40% - 强调文字颜色 3 6 6" xfId="5241"/>
    <cellStyle name="40% - 强调文字颜色 3 6 7" xfId="5242"/>
    <cellStyle name="40% - 强调文字颜色 3 6 8" xfId="5243"/>
    <cellStyle name="40% - 强调文字颜色 3 6 9" xfId="5244"/>
    <cellStyle name="40% - 强调文字颜色 3 7" xfId="5245"/>
    <cellStyle name="40% - 强调文字颜色 3 7 10" xfId="5246"/>
    <cellStyle name="40% - 强调文字颜色 3 7 11" xfId="5247"/>
    <cellStyle name="40% - 强调文字颜色 3 7 12" xfId="5248"/>
    <cellStyle name="40% - 强调文字颜色 3 7 13" xfId="5249"/>
    <cellStyle name="40% - 强调文字颜色 3 7 14" xfId="5250"/>
    <cellStyle name="40% - 强调文字颜色 3 7 15" xfId="5251"/>
    <cellStyle name="40% - 强调文字颜色 3 7 16" xfId="5252"/>
    <cellStyle name="40% - 强调文字颜色 3 7 17" xfId="5253"/>
    <cellStyle name="40% - 强调文字颜色 3 7 18" xfId="5254"/>
    <cellStyle name="40% - 强调文字颜色 3 7 19" xfId="5255"/>
    <cellStyle name="40% - 强调文字颜色 3 7 2" xfId="5256"/>
    <cellStyle name="40% - 强调文字颜色 3 7 20" xfId="5257"/>
    <cellStyle name="40% - 强调文字颜色 3 7 21" xfId="5258"/>
    <cellStyle name="40% - 强调文字颜色 3 7 22" xfId="5259"/>
    <cellStyle name="40% - 强调文字颜色 3 7 23" xfId="5260"/>
    <cellStyle name="40% - 强调文字颜色 3 7 24" xfId="5261"/>
    <cellStyle name="40% - 强调文字颜色 3 7 25" xfId="5262"/>
    <cellStyle name="40% - 强调文字颜色 3 7 26" xfId="5263"/>
    <cellStyle name="40% - 强调文字颜色 3 7 27" xfId="5264"/>
    <cellStyle name="40% - 强调文字颜色 3 7 28" xfId="5265"/>
    <cellStyle name="40% - 强调文字颜色 3 7 29" xfId="5266"/>
    <cellStyle name="40% - 强调文字颜色 3 7 3" xfId="5267"/>
    <cellStyle name="40% - 强调文字颜色 3 7 4" xfId="5268"/>
    <cellStyle name="40% - 强调文字颜色 3 7 5" xfId="5269"/>
    <cellStyle name="40% - 强调文字颜色 3 7 6" xfId="5270"/>
    <cellStyle name="40% - 强调文字颜色 3 7 7" xfId="5271"/>
    <cellStyle name="40% - 强调文字颜色 3 7 8" xfId="5272"/>
    <cellStyle name="40% - 强调文字颜色 3 7 9" xfId="5273"/>
    <cellStyle name="40% - 强调文字颜色 3 8" xfId="5274"/>
    <cellStyle name="40% - 强调文字颜色 3 8 10" xfId="5275"/>
    <cellStyle name="40% - 强调文字颜色 3 8 11" xfId="5276"/>
    <cellStyle name="40% - 强调文字颜色 3 8 12" xfId="5277"/>
    <cellStyle name="40% - 强调文字颜色 3 8 13" xfId="5278"/>
    <cellStyle name="40% - 强调文字颜色 3 8 14" xfId="5279"/>
    <cellStyle name="40% - 强调文字颜色 3 8 15" xfId="5280"/>
    <cellStyle name="40% - 强调文字颜色 3 8 16" xfId="5281"/>
    <cellStyle name="40% - 强调文字颜色 3 8 17" xfId="5282"/>
    <cellStyle name="40% - 强调文字颜色 3 8 18" xfId="5283"/>
    <cellStyle name="40% - 强调文字颜色 3 8 19" xfId="5284"/>
    <cellStyle name="40% - 强调文字颜色 3 8 2" xfId="5285"/>
    <cellStyle name="40% - 强调文字颜色 3 8 20" xfId="5286"/>
    <cellStyle name="40% - 强调文字颜色 3 8 21" xfId="5287"/>
    <cellStyle name="40% - 强调文字颜色 3 8 22" xfId="5288"/>
    <cellStyle name="40% - 强调文字颜色 3 8 23" xfId="5289"/>
    <cellStyle name="40% - 强调文字颜色 3 8 24" xfId="5290"/>
    <cellStyle name="40% - 强调文字颜色 3 8 25" xfId="5291"/>
    <cellStyle name="40% - 强调文字颜色 3 8 26" xfId="5292"/>
    <cellStyle name="40% - 强调文字颜色 3 8 27" xfId="5293"/>
    <cellStyle name="40% - 强调文字颜色 3 8 28" xfId="5294"/>
    <cellStyle name="40% - 强调文字颜色 3 8 29" xfId="5295"/>
    <cellStyle name="40% - 强调文字颜色 3 8 3" xfId="5296"/>
    <cellStyle name="40% - 强调文字颜色 3 8 4" xfId="5297"/>
    <cellStyle name="40% - 强调文字颜色 3 8 5" xfId="5298"/>
    <cellStyle name="40% - 强调文字颜色 3 8 6" xfId="5299"/>
    <cellStyle name="40% - 强调文字颜色 3 8 7" xfId="5300"/>
    <cellStyle name="40% - 强调文字颜色 3 8 8" xfId="5301"/>
    <cellStyle name="40% - 强调文字颜色 3 8 9" xfId="5302"/>
    <cellStyle name="40% - 强调文字颜色 3 9" xfId="5303"/>
    <cellStyle name="40% - 强调文字颜色 4 10" xfId="5304"/>
    <cellStyle name="40% - 强调文字颜色 4 11" xfId="5305"/>
    <cellStyle name="40% - 强调文字颜色 4 11 10" xfId="5306"/>
    <cellStyle name="40% - 强调文字颜色 4 11 11" xfId="5307"/>
    <cellStyle name="40% - 强调文字颜色 4 11 12" xfId="5308"/>
    <cellStyle name="40% - 强调文字颜色 4 11 13" xfId="5309"/>
    <cellStyle name="40% - 强调文字颜色 4 11 14" xfId="5310"/>
    <cellStyle name="40% - 强调文字颜色 4 11 15" xfId="5311"/>
    <cellStyle name="40% - 强调文字颜色 4 11 16" xfId="5312"/>
    <cellStyle name="40% - 强调文字颜色 4 11 17" xfId="5313"/>
    <cellStyle name="40% - 强调文字颜色 4 11 18" xfId="5314"/>
    <cellStyle name="40% - 强调文字颜色 4 11 19" xfId="5315"/>
    <cellStyle name="40% - 强调文字颜色 4 11 2" xfId="5316"/>
    <cellStyle name="40% - 强调文字颜色 4 11 20" xfId="5317"/>
    <cellStyle name="40% - 强调文字颜色 4 11 3" xfId="5318"/>
    <cellStyle name="40% - 强调文字颜色 4 11 4" xfId="5319"/>
    <cellStyle name="40% - 强调文字颜色 4 11 5" xfId="5320"/>
    <cellStyle name="40% - 强调文字颜色 4 11 6" xfId="5321"/>
    <cellStyle name="40% - 强调文字颜色 4 11 7" xfId="5322"/>
    <cellStyle name="40% - 强调文字颜色 4 11 8" xfId="5323"/>
    <cellStyle name="40% - 强调文字颜色 4 11 9" xfId="5324"/>
    <cellStyle name="40% - 强调文字颜色 4 12" xfId="5325"/>
    <cellStyle name="40% - 强调文字颜色 4 12 10" xfId="5326"/>
    <cellStyle name="40% - 强调文字颜色 4 12 11" xfId="5327"/>
    <cellStyle name="40% - 强调文字颜色 4 12 12" xfId="5328"/>
    <cellStyle name="40% - 强调文字颜色 4 12 13" xfId="5329"/>
    <cellStyle name="40% - 强调文字颜色 4 12 14" xfId="5330"/>
    <cellStyle name="40% - 强调文字颜色 4 12 15" xfId="5331"/>
    <cellStyle name="40% - 强调文字颜色 4 12 16" xfId="5332"/>
    <cellStyle name="40% - 强调文字颜色 4 12 17" xfId="5333"/>
    <cellStyle name="40% - 强调文字颜色 4 12 18" xfId="5334"/>
    <cellStyle name="40% - 强调文字颜色 4 12 19" xfId="5335"/>
    <cellStyle name="40% - 强调文字颜色 4 12 2" xfId="5336"/>
    <cellStyle name="40% - 强调文字颜色 4 12 20" xfId="5337"/>
    <cellStyle name="40% - 强调文字颜色 4 12 3" xfId="5338"/>
    <cellStyle name="40% - 强调文字颜色 4 12 4" xfId="5339"/>
    <cellStyle name="40% - 强调文字颜色 4 12 5" xfId="5340"/>
    <cellStyle name="40% - 强调文字颜色 4 12 6" xfId="5341"/>
    <cellStyle name="40% - 强调文字颜色 4 12 7" xfId="5342"/>
    <cellStyle name="40% - 强调文字颜色 4 12 8" xfId="5343"/>
    <cellStyle name="40% - 强调文字颜色 4 12 9" xfId="5344"/>
    <cellStyle name="40% - 强调文字颜色 4 13" xfId="5345"/>
    <cellStyle name="40% - 强调文字颜色 4 13 10" xfId="5346"/>
    <cellStyle name="40% - 强调文字颜色 4 13 11" xfId="5347"/>
    <cellStyle name="40% - 强调文字颜色 4 13 12" xfId="5348"/>
    <cellStyle name="40% - 强调文字颜色 4 13 13" xfId="5349"/>
    <cellStyle name="40% - 强调文字颜色 4 13 14" xfId="5350"/>
    <cellStyle name="40% - 强调文字颜色 4 13 15" xfId="5351"/>
    <cellStyle name="40% - 强调文字颜色 4 13 16" xfId="5352"/>
    <cellStyle name="40% - 强调文字颜色 4 13 17" xfId="5353"/>
    <cellStyle name="40% - 强调文字颜色 4 13 18" xfId="5354"/>
    <cellStyle name="40% - 强调文字颜色 4 13 19" xfId="5355"/>
    <cellStyle name="40% - 强调文字颜色 4 13 2" xfId="5356"/>
    <cellStyle name="40% - 强调文字颜色 4 13 20" xfId="5357"/>
    <cellStyle name="40% - 强调文字颜色 4 13 3" xfId="5358"/>
    <cellStyle name="40% - 强调文字颜色 4 13 4" xfId="5359"/>
    <cellStyle name="40% - 强调文字颜色 4 13 5" xfId="5360"/>
    <cellStyle name="40% - 强调文字颜色 4 13 6" xfId="5361"/>
    <cellStyle name="40% - 强调文字颜色 4 13 7" xfId="5362"/>
    <cellStyle name="40% - 强调文字颜色 4 13 8" xfId="5363"/>
    <cellStyle name="40% - 强调文字颜色 4 13 9" xfId="5364"/>
    <cellStyle name="40% - 强调文字颜色 4 14" xfId="5365"/>
    <cellStyle name="40% - 强调文字颜色 4 14 10" xfId="5366"/>
    <cellStyle name="40% - 强调文字颜色 4 14 11" xfId="5367"/>
    <cellStyle name="40% - 强调文字颜色 4 14 12" xfId="5368"/>
    <cellStyle name="40% - 强调文字颜色 4 14 13" xfId="5369"/>
    <cellStyle name="40% - 强调文字颜色 4 14 14" xfId="5370"/>
    <cellStyle name="40% - 强调文字颜色 4 14 15" xfId="5371"/>
    <cellStyle name="40% - 强调文字颜色 4 14 16" xfId="5372"/>
    <cellStyle name="40% - 强调文字颜色 4 14 17" xfId="5373"/>
    <cellStyle name="40% - 强调文字颜色 4 14 18" xfId="5374"/>
    <cellStyle name="40% - 强调文字颜色 4 14 19" xfId="5375"/>
    <cellStyle name="40% - 强调文字颜色 4 14 2" xfId="5376"/>
    <cellStyle name="40% - 强调文字颜色 4 14 20" xfId="5377"/>
    <cellStyle name="40% - 强调文字颜色 4 14 3" xfId="5378"/>
    <cellStyle name="40% - 强调文字颜色 4 14 4" xfId="5379"/>
    <cellStyle name="40% - 强调文字颜色 4 14 5" xfId="5380"/>
    <cellStyle name="40% - 强调文字颜色 4 14 6" xfId="5381"/>
    <cellStyle name="40% - 强调文字颜色 4 14 7" xfId="5382"/>
    <cellStyle name="40% - 强调文字颜色 4 14 8" xfId="5383"/>
    <cellStyle name="40% - 强调文字颜色 4 14 9" xfId="5384"/>
    <cellStyle name="40% - 强调文字颜色 4 15" xfId="5385"/>
    <cellStyle name="40% - 强调文字颜色 4 16" xfId="5386"/>
    <cellStyle name="40% - 强调文字颜色 4 17" xfId="5387"/>
    <cellStyle name="40% - 强调文字颜色 4 18" xfId="5388"/>
    <cellStyle name="40% - 强调文字颜色 4 19" xfId="5389"/>
    <cellStyle name="40% - 强调文字颜色 4 2" xfId="5390"/>
    <cellStyle name="40% - 强调文字颜色 4 2 10" xfId="5391"/>
    <cellStyle name="40% - 强调文字颜色 4 2 100" xfId="5392"/>
    <cellStyle name="40% - 强调文字颜色 4 2 101" xfId="5393"/>
    <cellStyle name="40% - 强调文字颜色 4 2 102" xfId="5394"/>
    <cellStyle name="40% - 强调文字颜色 4 2 103" xfId="5395"/>
    <cellStyle name="40% - 强调文字颜色 4 2 104" xfId="5396"/>
    <cellStyle name="40% - 强调文字颜色 4 2 105" xfId="5397"/>
    <cellStyle name="40% - 强调文字颜色 4 2 106" xfId="5398"/>
    <cellStyle name="40% - 强调文字颜色 4 2 107" xfId="5399"/>
    <cellStyle name="40% - 强调文字颜色 4 2 108" xfId="5400"/>
    <cellStyle name="40% - 强调文字颜色 4 2 109" xfId="5401"/>
    <cellStyle name="40% - 强调文字颜色 4 2 11" xfId="5402"/>
    <cellStyle name="40% - 强调文字颜色 4 2 110" xfId="5403"/>
    <cellStyle name="40% - 强调文字颜色 4 2 111" xfId="5404"/>
    <cellStyle name="40% - 强调文字颜色 4 2 112" xfId="5405"/>
    <cellStyle name="40% - 强调文字颜色 4 2 113" xfId="5406"/>
    <cellStyle name="40% - 强调文字颜色 4 2 114" xfId="5407"/>
    <cellStyle name="40% - 强调文字颜色 4 2 115" xfId="5408"/>
    <cellStyle name="40% - 强调文字颜色 4 2 116" xfId="5409"/>
    <cellStyle name="40% - 强调文字颜色 4 2 117" xfId="5410"/>
    <cellStyle name="40% - 强调文字颜色 4 2 118" xfId="5411"/>
    <cellStyle name="40% - 强调文字颜色 4 2 119" xfId="5412"/>
    <cellStyle name="40% - 强调文字颜色 4 2 12" xfId="5413"/>
    <cellStyle name="40% - 强调文字颜色 4 2 120" xfId="5414"/>
    <cellStyle name="40% - 强调文字颜色 4 2 121" xfId="5415"/>
    <cellStyle name="40% - 强调文字颜色 4 2 122" xfId="5416"/>
    <cellStyle name="40% - 强调文字颜色 4 2 123" xfId="5417"/>
    <cellStyle name="40% - 强调文字颜色 4 2 124" xfId="5418"/>
    <cellStyle name="40% - 强调文字颜色 4 2 125" xfId="5419"/>
    <cellStyle name="40% - 强调文字颜色 4 2 126" xfId="5420"/>
    <cellStyle name="40% - 强调文字颜色 4 2 127" xfId="5421"/>
    <cellStyle name="40% - 强调文字颜色 4 2 128" xfId="5422"/>
    <cellStyle name="40% - 强调文字颜色 4 2 129" xfId="5423"/>
    <cellStyle name="40% - 强调文字颜色 4 2 13" xfId="5424"/>
    <cellStyle name="40% - 强调文字颜色 4 2 130" xfId="5425"/>
    <cellStyle name="40% - 强调文字颜色 4 2 131" xfId="5426"/>
    <cellStyle name="40% - 强调文字颜色 4 2 132" xfId="5427"/>
    <cellStyle name="40% - 强调文字颜色 4 2 133" xfId="5428"/>
    <cellStyle name="40% - 强调文字颜色 4 2 134" xfId="5429"/>
    <cellStyle name="40% - 强调文字颜色 4 2 135" xfId="5430"/>
    <cellStyle name="40% - 强调文字颜色 4 2 136" xfId="5431"/>
    <cellStyle name="40% - 强调文字颜色 4 2 137" xfId="5432"/>
    <cellStyle name="40% - 强调文字颜色 4 2 138" xfId="5433"/>
    <cellStyle name="40% - 强调文字颜色 4 2 139" xfId="5434"/>
    <cellStyle name="40% - 强调文字颜色 4 2 14" xfId="5435"/>
    <cellStyle name="40% - 强调文字颜色 4 2 140" xfId="5436"/>
    <cellStyle name="40% - 强调文字颜色 4 2 141" xfId="5437"/>
    <cellStyle name="40% - 强调文字颜色 4 2 142" xfId="5438"/>
    <cellStyle name="40% - 强调文字颜色 4 2 143" xfId="5439"/>
    <cellStyle name="40% - 强调文字颜色 4 2 144" xfId="5440"/>
    <cellStyle name="40% - 强调文字颜色 4 2 145" xfId="5441"/>
    <cellStyle name="40% - 强调文字颜色 4 2 146" xfId="5442"/>
    <cellStyle name="40% - 强调文字颜色 4 2 147" xfId="5443"/>
    <cellStyle name="40% - 强调文字颜色 4 2 148" xfId="5444"/>
    <cellStyle name="40% - 强调文字颜色 4 2 149" xfId="5445"/>
    <cellStyle name="40% - 强调文字颜色 4 2 15" xfId="5446"/>
    <cellStyle name="40% - 强调文字颜色 4 2 150" xfId="5447"/>
    <cellStyle name="40% - 强调文字颜色 4 2 151" xfId="5448"/>
    <cellStyle name="40% - 强调文字颜色 4 2 152" xfId="5449"/>
    <cellStyle name="40% - 强调文字颜色 4 2 153" xfId="5450"/>
    <cellStyle name="40% - 强调文字颜色 4 2 16" xfId="5451"/>
    <cellStyle name="40% - 强调文字颜色 4 2 17" xfId="5452"/>
    <cellStyle name="40% - 强调文字颜色 4 2 18" xfId="5453"/>
    <cellStyle name="40% - 强调文字颜色 4 2 19" xfId="5454"/>
    <cellStyle name="40% - 强调文字颜色 4 2 2" xfId="5455"/>
    <cellStyle name="40% - 强调文字颜色 4 2 20" xfId="5456"/>
    <cellStyle name="40% - 强调文字颜色 4 2 21" xfId="5457"/>
    <cellStyle name="40% - 强调文字颜色 4 2 22" xfId="5458"/>
    <cellStyle name="40% - 强调文字颜色 4 2 23" xfId="5459"/>
    <cellStyle name="40% - 强调文字颜色 4 2 24" xfId="5460"/>
    <cellStyle name="40% - 强调文字颜色 4 2 25" xfId="5461"/>
    <cellStyle name="40% - 强调文字颜色 4 2 26" xfId="5462"/>
    <cellStyle name="40% - 强调文字颜色 4 2 27" xfId="5463"/>
    <cellStyle name="40% - 强调文字颜色 4 2 28" xfId="5464"/>
    <cellStyle name="40% - 强调文字颜色 4 2 29" xfId="5465"/>
    <cellStyle name="40% - 强调文字颜色 4 2 3" xfId="5466"/>
    <cellStyle name="40% - 强调文字颜色 4 2 30" xfId="5467"/>
    <cellStyle name="40% - 强调文字颜色 4 2 31" xfId="5468"/>
    <cellStyle name="40% - 强调文字颜色 4 2 32" xfId="5469"/>
    <cellStyle name="40% - 强调文字颜色 4 2 33" xfId="5470"/>
    <cellStyle name="40% - 强调文字颜色 4 2 34" xfId="5471"/>
    <cellStyle name="40% - 强调文字颜色 4 2 35" xfId="5472"/>
    <cellStyle name="40% - 强调文字颜色 4 2 36" xfId="5473"/>
    <cellStyle name="40% - 强调文字颜色 4 2 37" xfId="5474"/>
    <cellStyle name="40% - 强调文字颜色 4 2 38" xfId="5475"/>
    <cellStyle name="40% - 强调文字颜色 4 2 39" xfId="5476"/>
    <cellStyle name="40% - 强调文字颜色 4 2 4" xfId="5477"/>
    <cellStyle name="40% - 强调文字颜色 4 2 40" xfId="5478"/>
    <cellStyle name="40% - 强调文字颜色 4 2 41" xfId="5479"/>
    <cellStyle name="40% - 强调文字颜色 4 2 42" xfId="5480"/>
    <cellStyle name="40% - 强调文字颜色 4 2 43" xfId="5481"/>
    <cellStyle name="40% - 强调文字颜色 4 2 44" xfId="5482"/>
    <cellStyle name="40% - 强调文字颜色 4 2 45" xfId="5483"/>
    <cellStyle name="40% - 强调文字颜色 4 2 46" xfId="5484"/>
    <cellStyle name="40% - 强调文字颜色 4 2 47" xfId="5485"/>
    <cellStyle name="40% - 强调文字颜色 4 2 48" xfId="5486"/>
    <cellStyle name="40% - 强调文字颜色 4 2 49" xfId="5487"/>
    <cellStyle name="40% - 强调文字颜色 4 2 5" xfId="5488"/>
    <cellStyle name="40% - 强调文字颜色 4 2 50" xfId="5489"/>
    <cellStyle name="40% - 强调文字颜色 4 2 51" xfId="5490"/>
    <cellStyle name="40% - 强调文字颜色 4 2 52" xfId="5491"/>
    <cellStyle name="40% - 强调文字颜色 4 2 53" xfId="5492"/>
    <cellStyle name="40% - 强调文字颜色 4 2 54" xfId="5493"/>
    <cellStyle name="40% - 强调文字颜色 4 2 55" xfId="5494"/>
    <cellStyle name="40% - 强调文字颜色 4 2 56" xfId="5495"/>
    <cellStyle name="40% - 强调文字颜色 4 2 57" xfId="5496"/>
    <cellStyle name="40% - 强调文字颜色 4 2 58" xfId="5497"/>
    <cellStyle name="40% - 强调文字颜色 4 2 59" xfId="5498"/>
    <cellStyle name="40% - 强调文字颜色 4 2 6" xfId="5499"/>
    <cellStyle name="40% - 强调文字颜色 4 2 60" xfId="5500"/>
    <cellStyle name="40% - 强调文字颜色 4 2 61" xfId="5501"/>
    <cellStyle name="40% - 强调文字颜色 4 2 62" xfId="5502"/>
    <cellStyle name="40% - 强调文字颜色 4 2 63" xfId="5503"/>
    <cellStyle name="40% - 强调文字颜色 4 2 64" xfId="5504"/>
    <cellStyle name="40% - 强调文字颜色 4 2 65" xfId="5505"/>
    <cellStyle name="40% - 强调文字颜色 4 2 66" xfId="5506"/>
    <cellStyle name="40% - 强调文字颜色 4 2 67" xfId="5507"/>
    <cellStyle name="40% - 强调文字颜色 4 2 68" xfId="5508"/>
    <cellStyle name="40% - 强调文字颜色 4 2 69" xfId="5509"/>
    <cellStyle name="40% - 强调文字颜色 4 2 7" xfId="5510"/>
    <cellStyle name="40% - 强调文字颜色 4 2 70" xfId="5511"/>
    <cellStyle name="40% - 强调文字颜色 4 2 71" xfId="5512"/>
    <cellStyle name="40% - 强调文字颜色 4 2 72" xfId="5513"/>
    <cellStyle name="40% - 强调文字颜色 4 2 73" xfId="5514"/>
    <cellStyle name="40% - 强调文字颜色 4 2 74" xfId="5515"/>
    <cellStyle name="40% - 强调文字颜色 4 2 75" xfId="5516"/>
    <cellStyle name="40% - 强调文字颜色 4 2 76" xfId="5517"/>
    <cellStyle name="40% - 强调文字颜色 4 2 77" xfId="5518"/>
    <cellStyle name="40% - 强调文字颜色 4 2 78" xfId="5519"/>
    <cellStyle name="40% - 强调文字颜色 4 2 79" xfId="5520"/>
    <cellStyle name="40% - 强调文字颜色 4 2 8" xfId="5521"/>
    <cellStyle name="40% - 强调文字颜色 4 2 80" xfId="5522"/>
    <cellStyle name="40% - 强调文字颜色 4 2 81" xfId="5523"/>
    <cellStyle name="40% - 强调文字颜色 4 2 82" xfId="5524"/>
    <cellStyle name="40% - 强调文字颜色 4 2 83" xfId="5525"/>
    <cellStyle name="40% - 强调文字颜色 4 2 84" xfId="5526"/>
    <cellStyle name="40% - 强调文字颜色 4 2 85" xfId="5527"/>
    <cellStyle name="40% - 强调文字颜色 4 2 86" xfId="5528"/>
    <cellStyle name="40% - 强调文字颜色 4 2 87" xfId="5529"/>
    <cellStyle name="40% - 强调文字颜色 4 2 88" xfId="5530"/>
    <cellStyle name="40% - 强调文字颜色 4 2 89" xfId="5531"/>
    <cellStyle name="40% - 强调文字颜色 4 2 9" xfId="5532"/>
    <cellStyle name="40% - 强调文字颜色 4 2 90" xfId="5533"/>
    <cellStyle name="40% - 强调文字颜色 4 2 91" xfId="5534"/>
    <cellStyle name="40% - 强调文字颜色 4 2 92" xfId="5535"/>
    <cellStyle name="40% - 强调文字颜色 4 2 93" xfId="5536"/>
    <cellStyle name="40% - 强调文字颜色 4 2 94" xfId="5537"/>
    <cellStyle name="40% - 强调文字颜色 4 2 95" xfId="5538"/>
    <cellStyle name="40% - 强调文字颜色 4 2 96" xfId="5539"/>
    <cellStyle name="40% - 强调文字颜色 4 2 97" xfId="5540"/>
    <cellStyle name="40% - 强调文字颜色 4 2 98" xfId="5541"/>
    <cellStyle name="40% - 强调文字颜色 4 2 99" xfId="5542"/>
    <cellStyle name="40% - 强调文字颜色 4 20" xfId="5543"/>
    <cellStyle name="40% - 强调文字颜色 4 21" xfId="5544"/>
    <cellStyle name="40% - 强调文字颜色 4 22" xfId="5545"/>
    <cellStyle name="40% - 强调文字颜色 4 23" xfId="5546"/>
    <cellStyle name="40% - 强调文字颜色 4 24" xfId="5547"/>
    <cellStyle name="40% - 强调文字颜色 4 25" xfId="5548"/>
    <cellStyle name="40% - 强调文字颜色 4 26" xfId="5549"/>
    <cellStyle name="40% - 强调文字颜色 4 27" xfId="5550"/>
    <cellStyle name="40% - 强调文字颜色 4 28" xfId="5551"/>
    <cellStyle name="40% - 强调文字颜色 4 29" xfId="5552"/>
    <cellStyle name="40% - 强调文字颜色 4 3" xfId="5553"/>
    <cellStyle name="40% - 强调文字颜色 4 3 10" xfId="5554"/>
    <cellStyle name="40% - 强调文字颜色 4 3 100" xfId="5555"/>
    <cellStyle name="40% - 强调文字颜色 4 3 101" xfId="5556"/>
    <cellStyle name="40% - 强调文字颜色 4 3 102" xfId="5557"/>
    <cellStyle name="40% - 强调文字颜色 4 3 103" xfId="5558"/>
    <cellStyle name="40% - 强调文字颜色 4 3 104" xfId="5559"/>
    <cellStyle name="40% - 强调文字颜色 4 3 105" xfId="5560"/>
    <cellStyle name="40% - 强调文字颜色 4 3 106" xfId="5561"/>
    <cellStyle name="40% - 强调文字颜色 4 3 107" xfId="5562"/>
    <cellStyle name="40% - 强调文字颜色 4 3 108" xfId="5563"/>
    <cellStyle name="40% - 强调文字颜色 4 3 109" xfId="5564"/>
    <cellStyle name="40% - 强调文字颜色 4 3 11" xfId="5565"/>
    <cellStyle name="40% - 强调文字颜色 4 3 110" xfId="5566"/>
    <cellStyle name="40% - 强调文字颜色 4 3 111" xfId="5567"/>
    <cellStyle name="40% - 强调文字颜色 4 3 112" xfId="5568"/>
    <cellStyle name="40% - 强调文字颜色 4 3 113" xfId="5569"/>
    <cellStyle name="40% - 强调文字颜色 4 3 114" xfId="5570"/>
    <cellStyle name="40% - 强调文字颜色 4 3 115" xfId="5571"/>
    <cellStyle name="40% - 强调文字颜色 4 3 116" xfId="5572"/>
    <cellStyle name="40% - 强调文字颜色 4 3 117" xfId="5573"/>
    <cellStyle name="40% - 强调文字颜色 4 3 118" xfId="5574"/>
    <cellStyle name="40% - 强调文字颜色 4 3 119" xfId="5575"/>
    <cellStyle name="40% - 强调文字颜色 4 3 12" xfId="5576"/>
    <cellStyle name="40% - 强调文字颜色 4 3 120" xfId="5577"/>
    <cellStyle name="40% - 强调文字颜色 4 3 121" xfId="5578"/>
    <cellStyle name="40% - 强调文字颜色 4 3 122" xfId="5579"/>
    <cellStyle name="40% - 强调文字颜色 4 3 123" xfId="5580"/>
    <cellStyle name="40% - 强调文字颜色 4 3 124" xfId="5581"/>
    <cellStyle name="40% - 强调文字颜色 4 3 125" xfId="5582"/>
    <cellStyle name="40% - 强调文字颜色 4 3 126" xfId="5583"/>
    <cellStyle name="40% - 强调文字颜色 4 3 127" xfId="5584"/>
    <cellStyle name="40% - 强调文字颜色 4 3 128" xfId="5585"/>
    <cellStyle name="40% - 强调文字颜色 4 3 129" xfId="5586"/>
    <cellStyle name="40% - 强调文字颜色 4 3 13" xfId="5587"/>
    <cellStyle name="40% - 强调文字颜色 4 3 130" xfId="5588"/>
    <cellStyle name="40% - 强调文字颜色 4 3 131" xfId="5589"/>
    <cellStyle name="40% - 强调文字颜色 4 3 132" xfId="5590"/>
    <cellStyle name="40% - 强调文字颜色 4 3 133" xfId="5591"/>
    <cellStyle name="40% - 强调文字颜色 4 3 134" xfId="5592"/>
    <cellStyle name="40% - 强调文字颜色 4 3 135" xfId="5593"/>
    <cellStyle name="40% - 强调文字颜色 4 3 136" xfId="5594"/>
    <cellStyle name="40% - 强调文字颜色 4 3 137" xfId="5595"/>
    <cellStyle name="40% - 强调文字颜色 4 3 138" xfId="5596"/>
    <cellStyle name="40% - 强调文字颜色 4 3 139" xfId="5597"/>
    <cellStyle name="40% - 强调文字颜色 4 3 14" xfId="5598"/>
    <cellStyle name="40% - 强调文字颜色 4 3 140" xfId="5599"/>
    <cellStyle name="40% - 强调文字颜色 4 3 141" xfId="5600"/>
    <cellStyle name="40% - 强调文字颜色 4 3 142" xfId="5601"/>
    <cellStyle name="40% - 强调文字颜色 4 3 143" xfId="5602"/>
    <cellStyle name="40% - 强调文字颜色 4 3 144" xfId="5603"/>
    <cellStyle name="40% - 强调文字颜色 4 3 145" xfId="5604"/>
    <cellStyle name="40% - 强调文字颜色 4 3 146" xfId="5605"/>
    <cellStyle name="40% - 强调文字颜色 4 3 147" xfId="5606"/>
    <cellStyle name="40% - 强调文字颜色 4 3 148" xfId="5607"/>
    <cellStyle name="40% - 强调文字颜色 4 3 149" xfId="5608"/>
    <cellStyle name="40% - 强调文字颜色 4 3 15" xfId="5609"/>
    <cellStyle name="40% - 强调文字颜色 4 3 150" xfId="5610"/>
    <cellStyle name="40% - 强调文字颜色 4 3 151" xfId="5611"/>
    <cellStyle name="40% - 强调文字颜色 4 3 152" xfId="5612"/>
    <cellStyle name="40% - 强调文字颜色 4 3 153" xfId="5613"/>
    <cellStyle name="40% - 强调文字颜色 4 3 16" xfId="5614"/>
    <cellStyle name="40% - 强调文字颜色 4 3 17" xfId="5615"/>
    <cellStyle name="40% - 强调文字颜色 4 3 18" xfId="5616"/>
    <cellStyle name="40% - 强调文字颜色 4 3 19" xfId="5617"/>
    <cellStyle name="40% - 强调文字颜色 4 3 2" xfId="5618"/>
    <cellStyle name="40% - 强调文字颜色 4 3 20" xfId="5619"/>
    <cellStyle name="40% - 强调文字颜色 4 3 21" xfId="5620"/>
    <cellStyle name="40% - 强调文字颜色 4 3 22" xfId="5621"/>
    <cellStyle name="40% - 强调文字颜色 4 3 23" xfId="5622"/>
    <cellStyle name="40% - 强调文字颜色 4 3 24" xfId="5623"/>
    <cellStyle name="40% - 强调文字颜色 4 3 25" xfId="5624"/>
    <cellStyle name="40% - 强调文字颜色 4 3 26" xfId="5625"/>
    <cellStyle name="40% - 强调文字颜色 4 3 27" xfId="5626"/>
    <cellStyle name="40% - 强调文字颜色 4 3 28" xfId="5627"/>
    <cellStyle name="40% - 强调文字颜色 4 3 29" xfId="5628"/>
    <cellStyle name="40% - 强调文字颜色 4 3 3" xfId="5629"/>
    <cellStyle name="40% - 强调文字颜色 4 3 30" xfId="5630"/>
    <cellStyle name="40% - 强调文字颜色 4 3 31" xfId="5631"/>
    <cellStyle name="40% - 强调文字颜色 4 3 32" xfId="5632"/>
    <cellStyle name="40% - 强调文字颜色 4 3 33" xfId="5633"/>
    <cellStyle name="40% - 强调文字颜色 4 3 34" xfId="5634"/>
    <cellStyle name="40% - 强调文字颜色 4 3 35" xfId="5635"/>
    <cellStyle name="40% - 强调文字颜色 4 3 36" xfId="5636"/>
    <cellStyle name="40% - 强调文字颜色 4 3 37" xfId="5637"/>
    <cellStyle name="40% - 强调文字颜色 4 3 38" xfId="5638"/>
    <cellStyle name="40% - 强调文字颜色 4 3 39" xfId="5639"/>
    <cellStyle name="40% - 强调文字颜色 4 3 4" xfId="5640"/>
    <cellStyle name="40% - 强调文字颜色 4 3 40" xfId="5641"/>
    <cellStyle name="40% - 强调文字颜色 4 3 41" xfId="5642"/>
    <cellStyle name="40% - 强调文字颜色 4 3 42" xfId="5643"/>
    <cellStyle name="40% - 强调文字颜色 4 3 43" xfId="5644"/>
    <cellStyle name="40% - 强调文字颜色 4 3 44" xfId="5645"/>
    <cellStyle name="40% - 强调文字颜色 4 3 45" xfId="5646"/>
    <cellStyle name="40% - 强调文字颜色 4 3 46" xfId="5647"/>
    <cellStyle name="40% - 强调文字颜色 4 3 47" xfId="5648"/>
    <cellStyle name="40% - 强调文字颜色 4 3 48" xfId="5649"/>
    <cellStyle name="40% - 强调文字颜色 4 3 49" xfId="5650"/>
    <cellStyle name="40% - 强调文字颜色 4 3 5" xfId="5651"/>
    <cellStyle name="40% - 强调文字颜色 4 3 50" xfId="5652"/>
    <cellStyle name="40% - 强调文字颜色 4 3 51" xfId="5653"/>
    <cellStyle name="40% - 强调文字颜色 4 3 52" xfId="5654"/>
    <cellStyle name="40% - 强调文字颜色 4 3 53" xfId="5655"/>
    <cellStyle name="40% - 强调文字颜色 4 3 54" xfId="5656"/>
    <cellStyle name="40% - 强调文字颜色 4 3 55" xfId="5657"/>
    <cellStyle name="40% - 强调文字颜色 4 3 56" xfId="5658"/>
    <cellStyle name="40% - 强调文字颜色 4 3 57" xfId="5659"/>
    <cellStyle name="40% - 强调文字颜色 4 3 58" xfId="5660"/>
    <cellStyle name="40% - 强调文字颜色 4 3 59" xfId="5661"/>
    <cellStyle name="40% - 强调文字颜色 4 3 6" xfId="5662"/>
    <cellStyle name="40% - 强调文字颜色 4 3 60" xfId="5663"/>
    <cellStyle name="40% - 强调文字颜色 4 3 61" xfId="5664"/>
    <cellStyle name="40% - 强调文字颜色 4 3 62" xfId="5665"/>
    <cellStyle name="40% - 强调文字颜色 4 3 63" xfId="5666"/>
    <cellStyle name="40% - 强调文字颜色 4 3 64" xfId="5667"/>
    <cellStyle name="40% - 强调文字颜色 4 3 65" xfId="5668"/>
    <cellStyle name="40% - 强调文字颜色 4 3 66" xfId="5669"/>
    <cellStyle name="40% - 强调文字颜色 4 3 67" xfId="5670"/>
    <cellStyle name="40% - 强调文字颜色 4 3 68" xfId="5671"/>
    <cellStyle name="40% - 强调文字颜色 4 3 69" xfId="5672"/>
    <cellStyle name="40% - 强调文字颜色 4 3 7" xfId="5673"/>
    <cellStyle name="40% - 强调文字颜色 4 3 70" xfId="5674"/>
    <cellStyle name="40% - 强调文字颜色 4 3 71" xfId="5675"/>
    <cellStyle name="40% - 强调文字颜色 4 3 72" xfId="5676"/>
    <cellStyle name="40% - 强调文字颜色 4 3 73" xfId="5677"/>
    <cellStyle name="40% - 强调文字颜色 4 3 74" xfId="5678"/>
    <cellStyle name="40% - 强调文字颜色 4 3 75" xfId="5679"/>
    <cellStyle name="40% - 强调文字颜色 4 3 76" xfId="5680"/>
    <cellStyle name="40% - 强调文字颜色 4 3 77" xfId="5681"/>
    <cellStyle name="40% - 强调文字颜色 4 3 78" xfId="5682"/>
    <cellStyle name="40% - 强调文字颜色 4 3 79" xfId="5683"/>
    <cellStyle name="40% - 强调文字颜色 4 3 8" xfId="5684"/>
    <cellStyle name="40% - 强调文字颜色 4 3 80" xfId="5685"/>
    <cellStyle name="40% - 强调文字颜色 4 3 81" xfId="5686"/>
    <cellStyle name="40% - 强调文字颜色 4 3 82" xfId="5687"/>
    <cellStyle name="40% - 强调文字颜色 4 3 83" xfId="5688"/>
    <cellStyle name="40% - 强调文字颜色 4 3 84" xfId="5689"/>
    <cellStyle name="40% - 强调文字颜色 4 3 85" xfId="5690"/>
    <cellStyle name="40% - 强调文字颜色 4 3 86" xfId="5691"/>
    <cellStyle name="40% - 强调文字颜色 4 3 87" xfId="5692"/>
    <cellStyle name="40% - 强调文字颜色 4 3 88" xfId="5693"/>
    <cellStyle name="40% - 强调文字颜色 4 3 89" xfId="5694"/>
    <cellStyle name="40% - 强调文字颜色 4 3 9" xfId="5695"/>
    <cellStyle name="40% - 强调文字颜色 4 3 90" xfId="5696"/>
    <cellStyle name="40% - 强调文字颜色 4 3 91" xfId="5697"/>
    <cellStyle name="40% - 强调文字颜色 4 3 92" xfId="5698"/>
    <cellStyle name="40% - 强调文字颜色 4 3 93" xfId="5699"/>
    <cellStyle name="40% - 强调文字颜色 4 3 94" xfId="5700"/>
    <cellStyle name="40% - 强调文字颜色 4 3 95" xfId="5701"/>
    <cellStyle name="40% - 强调文字颜色 4 3 96" xfId="5702"/>
    <cellStyle name="40% - 强调文字颜色 4 3 97" xfId="5703"/>
    <cellStyle name="40% - 强调文字颜色 4 3 98" xfId="5704"/>
    <cellStyle name="40% - 强调文字颜色 4 3 99" xfId="5705"/>
    <cellStyle name="40% - 强调文字颜色 4 30" xfId="5706"/>
    <cellStyle name="40% - 强调文字颜色 4 31" xfId="5707"/>
    <cellStyle name="40% - 强调文字颜色 4 32" xfId="5708"/>
    <cellStyle name="40% - 强调文字颜色 4 33" xfId="5709"/>
    <cellStyle name="40% - 强调文字颜色 4 34" xfId="5710"/>
    <cellStyle name="40% - 强调文字颜色 4 35" xfId="5711"/>
    <cellStyle name="40% - 强调文字颜色 4 36" xfId="5712"/>
    <cellStyle name="40% - 强调文字颜色 4 4" xfId="5713"/>
    <cellStyle name="40% - 强调文字颜色 4 4 10" xfId="5714"/>
    <cellStyle name="40% - 强调文字颜色 4 4 11" xfId="5715"/>
    <cellStyle name="40% - 强调文字颜色 4 4 12" xfId="5716"/>
    <cellStyle name="40% - 强调文字颜色 4 4 13" xfId="5717"/>
    <cellStyle name="40% - 强调文字颜色 4 4 14" xfId="5718"/>
    <cellStyle name="40% - 强调文字颜色 4 4 15" xfId="5719"/>
    <cellStyle name="40% - 强调文字颜色 4 4 16" xfId="5720"/>
    <cellStyle name="40% - 强调文字颜色 4 4 17" xfId="5721"/>
    <cellStyle name="40% - 强调文字颜色 4 4 18" xfId="5722"/>
    <cellStyle name="40% - 强调文字颜色 4 4 2" xfId="5723"/>
    <cellStyle name="40% - 强调文字颜色 4 4 2 10" xfId="5724"/>
    <cellStyle name="40% - 强调文字颜色 4 4 2 11" xfId="5725"/>
    <cellStyle name="40% - 强调文字颜色 4 4 2 12" xfId="5726"/>
    <cellStyle name="40% - 强调文字颜色 4 4 2 13" xfId="5727"/>
    <cellStyle name="40% - 强调文字颜色 4 4 2 14" xfId="5728"/>
    <cellStyle name="40% - 强调文字颜色 4 4 2 15" xfId="5729"/>
    <cellStyle name="40% - 强调文字颜色 4 4 2 2" xfId="5730"/>
    <cellStyle name="40% - 强调文字颜色 4 4 2 3" xfId="5731"/>
    <cellStyle name="40% - 强调文字颜色 4 4 2 4" xfId="5732"/>
    <cellStyle name="40% - 强调文字颜色 4 4 2 5" xfId="5733"/>
    <cellStyle name="40% - 强调文字颜色 4 4 2 6" xfId="5734"/>
    <cellStyle name="40% - 强调文字颜色 4 4 2 7" xfId="5735"/>
    <cellStyle name="40% - 强调文字颜色 4 4 2 8" xfId="5736"/>
    <cellStyle name="40% - 强调文字颜色 4 4 2 9" xfId="5737"/>
    <cellStyle name="40% - 强调文字颜色 4 4 3" xfId="5738"/>
    <cellStyle name="40% - 强调文字颜色 4 4 4" xfId="5739"/>
    <cellStyle name="40% - 强调文字颜色 4 4 5" xfId="5740"/>
    <cellStyle name="40% - 强调文字颜色 4 4 6" xfId="5741"/>
    <cellStyle name="40% - 强调文字颜色 4 4 7" xfId="5742"/>
    <cellStyle name="40% - 强调文字颜色 4 4 8" xfId="5743"/>
    <cellStyle name="40% - 强调文字颜色 4 4 9" xfId="5744"/>
    <cellStyle name="40% - 强调文字颜色 4 5" xfId="5745"/>
    <cellStyle name="40% - 强调文字颜色 4 5 10" xfId="5746"/>
    <cellStyle name="40% - 强调文字颜色 4 5 11" xfId="5747"/>
    <cellStyle name="40% - 强调文字颜色 4 5 12" xfId="5748"/>
    <cellStyle name="40% - 强调文字颜色 4 5 13" xfId="5749"/>
    <cellStyle name="40% - 强调文字颜色 4 5 14" xfId="5750"/>
    <cellStyle name="40% - 强调文字颜色 4 5 15" xfId="5751"/>
    <cellStyle name="40% - 强调文字颜色 4 5 16" xfId="5752"/>
    <cellStyle name="40% - 强调文字颜色 4 5 17" xfId="5753"/>
    <cellStyle name="40% - 强调文字颜色 4 5 18" xfId="5754"/>
    <cellStyle name="40% - 强调文字颜色 4 5 19" xfId="5755"/>
    <cellStyle name="40% - 强调文字颜色 4 5 2" xfId="5756"/>
    <cellStyle name="40% - 强调文字颜色 4 5 20" xfId="5757"/>
    <cellStyle name="40% - 强调文字颜色 4 5 21" xfId="5758"/>
    <cellStyle name="40% - 强调文字颜色 4 5 22" xfId="5759"/>
    <cellStyle name="40% - 强调文字颜色 4 5 23" xfId="5760"/>
    <cellStyle name="40% - 强调文字颜色 4 5 24" xfId="5761"/>
    <cellStyle name="40% - 强调文字颜色 4 5 25" xfId="5762"/>
    <cellStyle name="40% - 强调文字颜色 4 5 26" xfId="5763"/>
    <cellStyle name="40% - 强调文字颜色 4 5 27" xfId="5764"/>
    <cellStyle name="40% - 强调文字颜色 4 5 28" xfId="5765"/>
    <cellStyle name="40% - 强调文字颜色 4 5 29" xfId="5766"/>
    <cellStyle name="40% - 强调文字颜色 4 5 3" xfId="5767"/>
    <cellStyle name="40% - 强调文字颜色 4 5 4" xfId="5768"/>
    <cellStyle name="40% - 强调文字颜色 4 5 5" xfId="5769"/>
    <cellStyle name="40% - 强调文字颜色 4 5 6" xfId="5770"/>
    <cellStyle name="40% - 强调文字颜色 4 5 7" xfId="5771"/>
    <cellStyle name="40% - 强调文字颜色 4 5 8" xfId="5772"/>
    <cellStyle name="40% - 强调文字颜色 4 5 9" xfId="5773"/>
    <cellStyle name="40% - 强调文字颜色 4 6" xfId="5774"/>
    <cellStyle name="40% - 强调文字颜色 4 6 10" xfId="5775"/>
    <cellStyle name="40% - 强调文字颜色 4 6 11" xfId="5776"/>
    <cellStyle name="40% - 强调文字颜色 4 6 12" xfId="5777"/>
    <cellStyle name="40% - 强调文字颜色 4 6 13" xfId="5778"/>
    <cellStyle name="40% - 强调文字颜色 4 6 14" xfId="5779"/>
    <cellStyle name="40% - 强调文字颜色 4 6 15" xfId="5780"/>
    <cellStyle name="40% - 强调文字颜色 4 6 16" xfId="5781"/>
    <cellStyle name="40% - 强调文字颜色 4 6 17" xfId="5782"/>
    <cellStyle name="40% - 强调文字颜色 4 6 18" xfId="5783"/>
    <cellStyle name="40% - 强调文字颜色 4 6 19" xfId="5784"/>
    <cellStyle name="40% - 强调文字颜色 4 6 2" xfId="5785"/>
    <cellStyle name="40% - 强调文字颜色 4 6 20" xfId="5786"/>
    <cellStyle name="40% - 强调文字颜色 4 6 21" xfId="5787"/>
    <cellStyle name="40% - 强调文字颜色 4 6 22" xfId="5788"/>
    <cellStyle name="40% - 强调文字颜色 4 6 23" xfId="5789"/>
    <cellStyle name="40% - 强调文字颜色 4 6 24" xfId="5790"/>
    <cellStyle name="40% - 强调文字颜色 4 6 25" xfId="5791"/>
    <cellStyle name="40% - 强调文字颜色 4 6 26" xfId="5792"/>
    <cellStyle name="40% - 强调文字颜色 4 6 27" xfId="5793"/>
    <cellStyle name="40% - 强调文字颜色 4 6 28" xfId="5794"/>
    <cellStyle name="40% - 强调文字颜色 4 6 29" xfId="5795"/>
    <cellStyle name="40% - 强调文字颜色 4 6 3" xfId="5796"/>
    <cellStyle name="40% - 强调文字颜色 4 6 4" xfId="5797"/>
    <cellStyle name="40% - 强调文字颜色 4 6 5" xfId="5798"/>
    <cellStyle name="40% - 强调文字颜色 4 6 6" xfId="5799"/>
    <cellStyle name="40% - 强调文字颜色 4 6 7" xfId="5800"/>
    <cellStyle name="40% - 强调文字颜色 4 6 8" xfId="5801"/>
    <cellStyle name="40% - 强调文字颜色 4 6 9" xfId="5802"/>
    <cellStyle name="40% - 强调文字颜色 4 7" xfId="5803"/>
    <cellStyle name="40% - 强调文字颜色 4 7 10" xfId="5804"/>
    <cellStyle name="40% - 强调文字颜色 4 7 11" xfId="5805"/>
    <cellStyle name="40% - 强调文字颜色 4 7 12" xfId="5806"/>
    <cellStyle name="40% - 强调文字颜色 4 7 13" xfId="5807"/>
    <cellStyle name="40% - 强调文字颜色 4 7 14" xfId="5808"/>
    <cellStyle name="40% - 强调文字颜色 4 7 15" xfId="5809"/>
    <cellStyle name="40% - 强调文字颜色 4 7 16" xfId="5810"/>
    <cellStyle name="40% - 强调文字颜色 4 7 17" xfId="5811"/>
    <cellStyle name="40% - 强调文字颜色 4 7 18" xfId="5812"/>
    <cellStyle name="40% - 强调文字颜色 4 7 19" xfId="5813"/>
    <cellStyle name="40% - 强调文字颜色 4 7 2" xfId="5814"/>
    <cellStyle name="40% - 强调文字颜色 4 7 20" xfId="5815"/>
    <cellStyle name="40% - 强调文字颜色 4 7 21" xfId="5816"/>
    <cellStyle name="40% - 强调文字颜色 4 7 22" xfId="5817"/>
    <cellStyle name="40% - 强调文字颜色 4 7 23" xfId="5818"/>
    <cellStyle name="40% - 强调文字颜色 4 7 24" xfId="5819"/>
    <cellStyle name="40% - 强调文字颜色 4 7 25" xfId="5820"/>
    <cellStyle name="40% - 强调文字颜色 4 7 26" xfId="5821"/>
    <cellStyle name="40% - 强调文字颜色 4 7 27" xfId="5822"/>
    <cellStyle name="40% - 强调文字颜色 4 7 28" xfId="5823"/>
    <cellStyle name="40% - 强调文字颜色 4 7 29" xfId="5824"/>
    <cellStyle name="40% - 强调文字颜色 4 7 3" xfId="5825"/>
    <cellStyle name="40% - 强调文字颜色 4 7 4" xfId="5826"/>
    <cellStyle name="40% - 强调文字颜色 4 7 5" xfId="5827"/>
    <cellStyle name="40% - 强调文字颜色 4 7 6" xfId="5828"/>
    <cellStyle name="40% - 强调文字颜色 4 7 7" xfId="5829"/>
    <cellStyle name="40% - 强调文字颜色 4 7 8" xfId="5830"/>
    <cellStyle name="40% - 强调文字颜色 4 7 9" xfId="5831"/>
    <cellStyle name="40% - 强调文字颜色 4 8" xfId="5832"/>
    <cellStyle name="40% - 强调文字颜色 4 8 10" xfId="5833"/>
    <cellStyle name="40% - 强调文字颜色 4 8 11" xfId="5834"/>
    <cellStyle name="40% - 强调文字颜色 4 8 12" xfId="5835"/>
    <cellStyle name="40% - 强调文字颜色 4 8 13" xfId="5836"/>
    <cellStyle name="40% - 强调文字颜色 4 8 14" xfId="5837"/>
    <cellStyle name="40% - 强调文字颜色 4 8 15" xfId="5838"/>
    <cellStyle name="40% - 强调文字颜色 4 8 16" xfId="5839"/>
    <cellStyle name="40% - 强调文字颜色 4 8 17" xfId="5840"/>
    <cellStyle name="40% - 强调文字颜色 4 8 18" xfId="5841"/>
    <cellStyle name="40% - 强调文字颜色 4 8 19" xfId="5842"/>
    <cellStyle name="40% - 强调文字颜色 4 8 2" xfId="5843"/>
    <cellStyle name="40% - 强调文字颜色 4 8 20" xfId="5844"/>
    <cellStyle name="40% - 强调文字颜色 4 8 21" xfId="5845"/>
    <cellStyle name="40% - 强调文字颜色 4 8 22" xfId="5846"/>
    <cellStyle name="40% - 强调文字颜色 4 8 23" xfId="5847"/>
    <cellStyle name="40% - 强调文字颜色 4 8 24" xfId="5848"/>
    <cellStyle name="40% - 强调文字颜色 4 8 25" xfId="5849"/>
    <cellStyle name="40% - 强调文字颜色 4 8 26" xfId="5850"/>
    <cellStyle name="40% - 强调文字颜色 4 8 27" xfId="5851"/>
    <cellStyle name="40% - 强调文字颜色 4 8 28" xfId="5852"/>
    <cellStyle name="40% - 强调文字颜色 4 8 29" xfId="5853"/>
    <cellStyle name="40% - 强调文字颜色 4 8 3" xfId="5854"/>
    <cellStyle name="40% - 强调文字颜色 4 8 4" xfId="5855"/>
    <cellStyle name="40% - 强调文字颜色 4 8 5" xfId="5856"/>
    <cellStyle name="40% - 强调文字颜色 4 8 6" xfId="5857"/>
    <cellStyle name="40% - 强调文字颜色 4 8 7" xfId="5858"/>
    <cellStyle name="40% - 强调文字颜色 4 8 8" xfId="5859"/>
    <cellStyle name="40% - 强调文字颜色 4 8 9" xfId="5860"/>
    <cellStyle name="40% - 强调文字颜色 4 9" xfId="5861"/>
    <cellStyle name="40% - 强调文字颜色 5 10" xfId="5862"/>
    <cellStyle name="40% - 强调文字颜色 5 11" xfId="5863"/>
    <cellStyle name="40% - 强调文字颜色 5 11 10" xfId="5864"/>
    <cellStyle name="40% - 强调文字颜色 5 11 11" xfId="5865"/>
    <cellStyle name="40% - 强调文字颜色 5 11 12" xfId="5866"/>
    <cellStyle name="40% - 强调文字颜色 5 11 13" xfId="5867"/>
    <cellStyle name="40% - 强调文字颜色 5 11 14" xfId="5868"/>
    <cellStyle name="40% - 强调文字颜色 5 11 15" xfId="5869"/>
    <cellStyle name="40% - 强调文字颜色 5 11 16" xfId="5870"/>
    <cellStyle name="40% - 强调文字颜色 5 11 17" xfId="5871"/>
    <cellStyle name="40% - 强调文字颜色 5 11 18" xfId="5872"/>
    <cellStyle name="40% - 强调文字颜色 5 11 19" xfId="5873"/>
    <cellStyle name="40% - 强调文字颜色 5 11 2" xfId="5874"/>
    <cellStyle name="40% - 强调文字颜色 5 11 20" xfId="5875"/>
    <cellStyle name="40% - 强调文字颜色 5 11 3" xfId="5876"/>
    <cellStyle name="40% - 强调文字颜色 5 11 4" xfId="5877"/>
    <cellStyle name="40% - 强调文字颜色 5 11 5" xfId="5878"/>
    <cellStyle name="40% - 强调文字颜色 5 11 6" xfId="5879"/>
    <cellStyle name="40% - 强调文字颜色 5 11 7" xfId="5880"/>
    <cellStyle name="40% - 强调文字颜色 5 11 8" xfId="5881"/>
    <cellStyle name="40% - 强调文字颜色 5 11 9" xfId="5882"/>
    <cellStyle name="40% - 强调文字颜色 5 12" xfId="5883"/>
    <cellStyle name="40% - 强调文字颜色 5 12 10" xfId="5884"/>
    <cellStyle name="40% - 强调文字颜色 5 12 11" xfId="5885"/>
    <cellStyle name="40% - 强调文字颜色 5 12 12" xfId="5886"/>
    <cellStyle name="40% - 强调文字颜色 5 12 13" xfId="5887"/>
    <cellStyle name="40% - 强调文字颜色 5 12 14" xfId="5888"/>
    <cellStyle name="40% - 强调文字颜色 5 12 15" xfId="5889"/>
    <cellStyle name="40% - 强调文字颜色 5 12 16" xfId="5890"/>
    <cellStyle name="40% - 强调文字颜色 5 12 17" xfId="5891"/>
    <cellStyle name="40% - 强调文字颜色 5 12 18" xfId="5892"/>
    <cellStyle name="40% - 强调文字颜色 5 12 19" xfId="5893"/>
    <cellStyle name="40% - 强调文字颜色 5 12 2" xfId="5894"/>
    <cellStyle name="40% - 强调文字颜色 5 12 20" xfId="5895"/>
    <cellStyle name="40% - 强调文字颜色 5 12 3" xfId="5896"/>
    <cellStyle name="40% - 强调文字颜色 5 12 4" xfId="5897"/>
    <cellStyle name="40% - 强调文字颜色 5 12 5" xfId="5898"/>
    <cellStyle name="40% - 强调文字颜色 5 12 6" xfId="5899"/>
    <cellStyle name="40% - 强调文字颜色 5 12 7" xfId="5900"/>
    <cellStyle name="40% - 强调文字颜色 5 12 8" xfId="5901"/>
    <cellStyle name="40% - 强调文字颜色 5 12 9" xfId="5902"/>
    <cellStyle name="40% - 强调文字颜色 5 13" xfId="5903"/>
    <cellStyle name="40% - 强调文字颜色 5 13 10" xfId="5904"/>
    <cellStyle name="40% - 强调文字颜色 5 13 11" xfId="5905"/>
    <cellStyle name="40% - 强调文字颜色 5 13 12" xfId="5906"/>
    <cellStyle name="40% - 强调文字颜色 5 13 13" xfId="5907"/>
    <cellStyle name="40% - 强调文字颜色 5 13 14" xfId="5908"/>
    <cellStyle name="40% - 强调文字颜色 5 13 15" xfId="5909"/>
    <cellStyle name="40% - 强调文字颜色 5 13 16" xfId="5910"/>
    <cellStyle name="40% - 强调文字颜色 5 13 17" xfId="5911"/>
    <cellStyle name="40% - 强调文字颜色 5 13 18" xfId="5912"/>
    <cellStyle name="40% - 强调文字颜色 5 13 19" xfId="5913"/>
    <cellStyle name="40% - 强调文字颜色 5 13 2" xfId="5914"/>
    <cellStyle name="40% - 强调文字颜色 5 13 20" xfId="5915"/>
    <cellStyle name="40% - 强调文字颜色 5 13 3" xfId="5916"/>
    <cellStyle name="40% - 强调文字颜色 5 13 4" xfId="5917"/>
    <cellStyle name="40% - 强调文字颜色 5 13 5" xfId="5918"/>
    <cellStyle name="40% - 强调文字颜色 5 13 6" xfId="5919"/>
    <cellStyle name="40% - 强调文字颜色 5 13 7" xfId="5920"/>
    <cellStyle name="40% - 强调文字颜色 5 13 8" xfId="5921"/>
    <cellStyle name="40% - 强调文字颜色 5 13 9" xfId="5922"/>
    <cellStyle name="40% - 强调文字颜色 5 14" xfId="5923"/>
    <cellStyle name="40% - 强调文字颜色 5 14 10" xfId="5924"/>
    <cellStyle name="40% - 强调文字颜色 5 14 11" xfId="5925"/>
    <cellStyle name="40% - 强调文字颜色 5 14 12" xfId="5926"/>
    <cellStyle name="40% - 强调文字颜色 5 14 13" xfId="5927"/>
    <cellStyle name="40% - 强调文字颜色 5 14 14" xfId="5928"/>
    <cellStyle name="40% - 强调文字颜色 5 14 15" xfId="5929"/>
    <cellStyle name="40% - 强调文字颜色 5 14 16" xfId="5930"/>
    <cellStyle name="40% - 强调文字颜色 5 14 17" xfId="5931"/>
    <cellStyle name="40% - 强调文字颜色 5 14 18" xfId="5932"/>
    <cellStyle name="40% - 强调文字颜色 5 14 19" xfId="5933"/>
    <cellStyle name="40% - 强调文字颜色 5 14 2" xfId="5934"/>
    <cellStyle name="40% - 强调文字颜色 5 14 20" xfId="5935"/>
    <cellStyle name="40% - 强调文字颜色 5 14 3" xfId="5936"/>
    <cellStyle name="40% - 强调文字颜色 5 14 4" xfId="5937"/>
    <cellStyle name="40% - 强调文字颜色 5 14 5" xfId="5938"/>
    <cellStyle name="40% - 强调文字颜色 5 14 6" xfId="5939"/>
    <cellStyle name="40% - 强调文字颜色 5 14 7" xfId="5940"/>
    <cellStyle name="40% - 强调文字颜色 5 14 8" xfId="5941"/>
    <cellStyle name="40% - 强调文字颜色 5 14 9" xfId="5942"/>
    <cellStyle name="40% - 强调文字颜色 5 15" xfId="5943"/>
    <cellStyle name="40% - 强调文字颜色 5 16" xfId="5944"/>
    <cellStyle name="40% - 强调文字颜色 5 17" xfId="5945"/>
    <cellStyle name="40% - 强调文字颜色 5 18" xfId="5946"/>
    <cellStyle name="40% - 强调文字颜色 5 19" xfId="5947"/>
    <cellStyle name="40% - 强调文字颜色 5 2" xfId="5948"/>
    <cellStyle name="40% - 强调文字颜色 5 2 10" xfId="5949"/>
    <cellStyle name="40% - 强调文字颜色 5 2 11" xfId="5950"/>
    <cellStyle name="40% - 强调文字颜色 5 2 12" xfId="5951"/>
    <cellStyle name="40% - 强调文字颜色 5 2 13" xfId="5952"/>
    <cellStyle name="40% - 强调文字颜色 5 2 14" xfId="5953"/>
    <cellStyle name="40% - 强调文字颜色 5 2 15" xfId="5954"/>
    <cellStyle name="40% - 强调文字颜色 5 2 2" xfId="5955"/>
    <cellStyle name="40% - 强调文字颜色 5 2 3" xfId="5956"/>
    <cellStyle name="40% - 强调文字颜色 5 2 4" xfId="5957"/>
    <cellStyle name="40% - 强调文字颜色 5 2 5" xfId="5958"/>
    <cellStyle name="40% - 强调文字颜色 5 2 6" xfId="5959"/>
    <cellStyle name="40% - 强调文字颜色 5 2 7" xfId="5960"/>
    <cellStyle name="40% - 强调文字颜色 5 2 8" xfId="5961"/>
    <cellStyle name="40% - 强调文字颜色 5 2 9" xfId="5962"/>
    <cellStyle name="40% - 强调文字颜色 5 20" xfId="5963"/>
    <cellStyle name="40% - 强调文字颜色 5 21" xfId="5964"/>
    <cellStyle name="40% - 强调文字颜色 5 22" xfId="5965"/>
    <cellStyle name="40% - 强调文字颜色 5 23" xfId="5966"/>
    <cellStyle name="40% - 强调文字颜色 5 24" xfId="5967"/>
    <cellStyle name="40% - 强调文字颜色 5 25" xfId="5968"/>
    <cellStyle name="40% - 强调文字颜色 5 26" xfId="5969"/>
    <cellStyle name="40% - 强调文字颜色 5 27" xfId="5970"/>
    <cellStyle name="40% - 强调文字颜色 5 28" xfId="5971"/>
    <cellStyle name="40% - 强调文字颜色 5 29" xfId="5972"/>
    <cellStyle name="40% - 强调文字颜色 5 3" xfId="5973"/>
    <cellStyle name="40% - 强调文字颜色 5 3 10" xfId="5974"/>
    <cellStyle name="40% - 强调文字颜色 5 3 11" xfId="5975"/>
    <cellStyle name="40% - 强调文字颜色 5 3 12" xfId="5976"/>
    <cellStyle name="40% - 强调文字颜色 5 3 13" xfId="5977"/>
    <cellStyle name="40% - 强调文字颜色 5 3 14" xfId="5978"/>
    <cellStyle name="40% - 强调文字颜色 5 3 15" xfId="5979"/>
    <cellStyle name="40% - 强调文字颜色 5 3 2" xfId="5980"/>
    <cellStyle name="40% - 强调文字颜色 5 3 3" xfId="5981"/>
    <cellStyle name="40% - 强调文字颜色 5 3 4" xfId="5982"/>
    <cellStyle name="40% - 强调文字颜色 5 3 5" xfId="5983"/>
    <cellStyle name="40% - 强调文字颜色 5 3 6" xfId="5984"/>
    <cellStyle name="40% - 强调文字颜色 5 3 7" xfId="5985"/>
    <cellStyle name="40% - 强调文字颜色 5 3 8" xfId="5986"/>
    <cellStyle name="40% - 强调文字颜色 5 3 9" xfId="5987"/>
    <cellStyle name="40% - 强调文字颜色 5 30" xfId="5988"/>
    <cellStyle name="40% - 强调文字颜色 5 31" xfId="5989"/>
    <cellStyle name="40% - 强调文字颜色 5 32" xfId="5990"/>
    <cellStyle name="40% - 强调文字颜色 5 33" xfId="5991"/>
    <cellStyle name="40% - 强调文字颜色 5 34" xfId="5992"/>
    <cellStyle name="40% - 强调文字颜色 5 35" xfId="5993"/>
    <cellStyle name="40% - 强调文字颜色 5 36" xfId="5994"/>
    <cellStyle name="40% - 强调文字颜色 5 4" xfId="5995"/>
    <cellStyle name="40% - 强调文字颜色 5 4 10" xfId="5996"/>
    <cellStyle name="40% - 强调文字颜色 5 4 11" xfId="5997"/>
    <cellStyle name="40% - 强调文字颜色 5 4 12" xfId="5998"/>
    <cellStyle name="40% - 强调文字颜色 5 4 13" xfId="5999"/>
    <cellStyle name="40% - 强调文字颜色 5 4 14" xfId="6000"/>
    <cellStyle name="40% - 强调文字颜色 5 4 15" xfId="6001"/>
    <cellStyle name="40% - 强调文字颜色 5 4 16" xfId="6002"/>
    <cellStyle name="40% - 强调文字颜色 5 4 17" xfId="6003"/>
    <cellStyle name="40% - 强调文字颜色 5 4 18" xfId="6004"/>
    <cellStyle name="40% - 强调文字颜色 5 4 2" xfId="6005"/>
    <cellStyle name="40% - 强调文字颜色 5 4 2 10" xfId="6006"/>
    <cellStyle name="40% - 强调文字颜色 5 4 2 11" xfId="6007"/>
    <cellStyle name="40% - 强调文字颜色 5 4 2 12" xfId="6008"/>
    <cellStyle name="40% - 强调文字颜色 5 4 2 13" xfId="6009"/>
    <cellStyle name="40% - 强调文字颜色 5 4 2 14" xfId="6010"/>
    <cellStyle name="40% - 强调文字颜色 5 4 2 15" xfId="6011"/>
    <cellStyle name="40% - 强调文字颜色 5 4 2 2" xfId="6012"/>
    <cellStyle name="40% - 强调文字颜色 5 4 2 3" xfId="6013"/>
    <cellStyle name="40% - 强调文字颜色 5 4 2 4" xfId="6014"/>
    <cellStyle name="40% - 强调文字颜色 5 4 2 5" xfId="6015"/>
    <cellStyle name="40% - 强调文字颜色 5 4 2 6" xfId="6016"/>
    <cellStyle name="40% - 强调文字颜色 5 4 2 7" xfId="6017"/>
    <cellStyle name="40% - 强调文字颜色 5 4 2 8" xfId="6018"/>
    <cellStyle name="40% - 强调文字颜色 5 4 2 9" xfId="6019"/>
    <cellStyle name="40% - 强调文字颜色 5 4 3" xfId="6020"/>
    <cellStyle name="40% - 强调文字颜色 5 4 4" xfId="6021"/>
    <cellStyle name="40% - 强调文字颜色 5 4 5" xfId="6022"/>
    <cellStyle name="40% - 强调文字颜色 5 4 6" xfId="6023"/>
    <cellStyle name="40% - 强调文字颜色 5 4 7" xfId="6024"/>
    <cellStyle name="40% - 强调文字颜色 5 4 8" xfId="6025"/>
    <cellStyle name="40% - 强调文字颜色 5 4 9" xfId="6026"/>
    <cellStyle name="40% - 强调文字颜色 5 5" xfId="6027"/>
    <cellStyle name="40% - 强调文字颜色 5 5 10" xfId="6028"/>
    <cellStyle name="40% - 强调文字颜色 5 5 11" xfId="6029"/>
    <cellStyle name="40% - 强调文字颜色 5 5 12" xfId="6030"/>
    <cellStyle name="40% - 强调文字颜色 5 5 13" xfId="6031"/>
    <cellStyle name="40% - 强调文字颜色 5 5 14" xfId="6032"/>
    <cellStyle name="40% - 强调文字颜色 5 5 15" xfId="6033"/>
    <cellStyle name="40% - 强调文字颜色 5 5 16" xfId="6034"/>
    <cellStyle name="40% - 强调文字颜色 5 5 17" xfId="6035"/>
    <cellStyle name="40% - 强调文字颜色 5 5 18" xfId="6036"/>
    <cellStyle name="40% - 强调文字颜色 5 5 19" xfId="6037"/>
    <cellStyle name="40% - 强调文字颜色 5 5 2" xfId="6038"/>
    <cellStyle name="40% - 强调文字颜色 5 5 20" xfId="6039"/>
    <cellStyle name="40% - 强调文字颜色 5 5 21" xfId="6040"/>
    <cellStyle name="40% - 强调文字颜色 5 5 22" xfId="6041"/>
    <cellStyle name="40% - 强调文字颜色 5 5 23" xfId="6042"/>
    <cellStyle name="40% - 强调文字颜色 5 5 24" xfId="6043"/>
    <cellStyle name="40% - 强调文字颜色 5 5 25" xfId="6044"/>
    <cellStyle name="40% - 强调文字颜色 5 5 26" xfId="6045"/>
    <cellStyle name="40% - 强调文字颜色 5 5 27" xfId="6046"/>
    <cellStyle name="40% - 强调文字颜色 5 5 28" xfId="6047"/>
    <cellStyle name="40% - 强调文字颜色 5 5 29" xfId="6048"/>
    <cellStyle name="40% - 强调文字颜色 5 5 3" xfId="6049"/>
    <cellStyle name="40% - 强调文字颜色 5 5 4" xfId="6050"/>
    <cellStyle name="40% - 强调文字颜色 5 5 5" xfId="6051"/>
    <cellStyle name="40% - 强调文字颜色 5 5 6" xfId="6052"/>
    <cellStyle name="40% - 强调文字颜色 5 5 7" xfId="6053"/>
    <cellStyle name="40% - 强调文字颜色 5 5 8" xfId="6054"/>
    <cellStyle name="40% - 强调文字颜色 5 5 9" xfId="6055"/>
    <cellStyle name="40% - 强调文字颜色 5 6" xfId="6056"/>
    <cellStyle name="40% - 强调文字颜色 5 6 10" xfId="6057"/>
    <cellStyle name="40% - 强调文字颜色 5 6 11" xfId="6058"/>
    <cellStyle name="40% - 强调文字颜色 5 6 12" xfId="6059"/>
    <cellStyle name="40% - 强调文字颜色 5 6 13" xfId="6060"/>
    <cellStyle name="40% - 强调文字颜色 5 6 14" xfId="6061"/>
    <cellStyle name="40% - 强调文字颜色 5 6 15" xfId="6062"/>
    <cellStyle name="40% - 强调文字颜色 5 6 16" xfId="6063"/>
    <cellStyle name="40% - 强调文字颜色 5 6 17" xfId="6064"/>
    <cellStyle name="40% - 强调文字颜色 5 6 18" xfId="6065"/>
    <cellStyle name="40% - 强调文字颜色 5 6 19" xfId="6066"/>
    <cellStyle name="40% - 强调文字颜色 5 6 2" xfId="6067"/>
    <cellStyle name="40% - 强调文字颜色 5 6 20" xfId="6068"/>
    <cellStyle name="40% - 强调文字颜色 5 6 21" xfId="6069"/>
    <cellStyle name="40% - 强调文字颜色 5 6 22" xfId="6070"/>
    <cellStyle name="40% - 强调文字颜色 5 6 23" xfId="6071"/>
    <cellStyle name="40% - 强调文字颜色 5 6 24" xfId="6072"/>
    <cellStyle name="40% - 强调文字颜色 5 6 25" xfId="6073"/>
    <cellStyle name="40% - 强调文字颜色 5 6 26" xfId="6074"/>
    <cellStyle name="40% - 强调文字颜色 5 6 27" xfId="6075"/>
    <cellStyle name="40% - 强调文字颜色 5 6 28" xfId="6076"/>
    <cellStyle name="40% - 强调文字颜色 5 6 29" xfId="6077"/>
    <cellStyle name="40% - 强调文字颜色 5 6 3" xfId="6078"/>
    <cellStyle name="40% - 强调文字颜色 5 6 4" xfId="6079"/>
    <cellStyle name="40% - 强调文字颜色 5 6 5" xfId="6080"/>
    <cellStyle name="40% - 强调文字颜色 5 6 6" xfId="6081"/>
    <cellStyle name="40% - 强调文字颜色 5 6 7" xfId="6082"/>
    <cellStyle name="40% - 强调文字颜色 5 6 8" xfId="6083"/>
    <cellStyle name="40% - 强调文字颜色 5 6 9" xfId="6084"/>
    <cellStyle name="40% - 强调文字颜色 5 7" xfId="6085"/>
    <cellStyle name="40% - 强调文字颜色 5 7 10" xfId="6086"/>
    <cellStyle name="40% - 强调文字颜色 5 7 11" xfId="6087"/>
    <cellStyle name="40% - 强调文字颜色 5 7 12" xfId="6088"/>
    <cellStyle name="40% - 强调文字颜色 5 7 13" xfId="6089"/>
    <cellStyle name="40% - 强调文字颜色 5 7 14" xfId="6090"/>
    <cellStyle name="40% - 强调文字颜色 5 7 15" xfId="6091"/>
    <cellStyle name="40% - 强调文字颜色 5 7 16" xfId="6092"/>
    <cellStyle name="40% - 强调文字颜色 5 7 17" xfId="6093"/>
    <cellStyle name="40% - 强调文字颜色 5 7 18" xfId="6094"/>
    <cellStyle name="40% - 强调文字颜色 5 7 19" xfId="6095"/>
    <cellStyle name="40% - 强调文字颜色 5 7 2" xfId="6096"/>
    <cellStyle name="40% - 强调文字颜色 5 7 20" xfId="6097"/>
    <cellStyle name="40% - 强调文字颜色 5 7 21" xfId="6098"/>
    <cellStyle name="40% - 强调文字颜色 5 7 22" xfId="6099"/>
    <cellStyle name="40% - 强调文字颜色 5 7 23" xfId="6100"/>
    <cellStyle name="40% - 强调文字颜色 5 7 24" xfId="6101"/>
    <cellStyle name="40% - 强调文字颜色 5 7 25" xfId="6102"/>
    <cellStyle name="40% - 强调文字颜色 5 7 26" xfId="6103"/>
    <cellStyle name="40% - 强调文字颜色 5 7 27" xfId="6104"/>
    <cellStyle name="40% - 强调文字颜色 5 7 28" xfId="6105"/>
    <cellStyle name="40% - 强调文字颜色 5 7 29" xfId="6106"/>
    <cellStyle name="40% - 强调文字颜色 5 7 3" xfId="6107"/>
    <cellStyle name="40% - 强调文字颜色 5 7 4" xfId="6108"/>
    <cellStyle name="40% - 强调文字颜色 5 7 5" xfId="6109"/>
    <cellStyle name="40% - 强调文字颜色 5 7 6" xfId="6110"/>
    <cellStyle name="40% - 强调文字颜色 5 7 7" xfId="6111"/>
    <cellStyle name="40% - 强调文字颜色 5 7 8" xfId="6112"/>
    <cellStyle name="40% - 强调文字颜色 5 7 9" xfId="6113"/>
    <cellStyle name="40% - 强调文字颜色 5 8" xfId="6114"/>
    <cellStyle name="40% - 强调文字颜色 5 8 10" xfId="6115"/>
    <cellStyle name="40% - 强调文字颜色 5 8 11" xfId="6116"/>
    <cellStyle name="40% - 强调文字颜色 5 8 12" xfId="6117"/>
    <cellStyle name="40% - 强调文字颜色 5 8 13" xfId="6118"/>
    <cellStyle name="40% - 强调文字颜色 5 8 14" xfId="6119"/>
    <cellStyle name="40% - 强调文字颜色 5 8 15" xfId="6120"/>
    <cellStyle name="40% - 强调文字颜色 5 8 16" xfId="6121"/>
    <cellStyle name="40% - 强调文字颜色 5 8 17" xfId="6122"/>
    <cellStyle name="40% - 强调文字颜色 5 8 18" xfId="6123"/>
    <cellStyle name="40% - 强调文字颜色 5 8 19" xfId="6124"/>
    <cellStyle name="40% - 强调文字颜色 5 8 2" xfId="6125"/>
    <cellStyle name="40% - 强调文字颜色 5 8 20" xfId="6126"/>
    <cellStyle name="40% - 强调文字颜色 5 8 21" xfId="6127"/>
    <cellStyle name="40% - 强调文字颜色 5 8 22" xfId="6128"/>
    <cellStyle name="40% - 强调文字颜色 5 8 23" xfId="6129"/>
    <cellStyle name="40% - 强调文字颜色 5 8 24" xfId="6130"/>
    <cellStyle name="40% - 强调文字颜色 5 8 25" xfId="6131"/>
    <cellStyle name="40% - 强调文字颜色 5 8 26" xfId="6132"/>
    <cellStyle name="40% - 强调文字颜色 5 8 27" xfId="6133"/>
    <cellStyle name="40% - 强调文字颜色 5 8 28" xfId="6134"/>
    <cellStyle name="40% - 强调文字颜色 5 8 29" xfId="6135"/>
    <cellStyle name="40% - 强调文字颜色 5 8 3" xfId="6136"/>
    <cellStyle name="40% - 强调文字颜色 5 8 4" xfId="6137"/>
    <cellStyle name="40% - 强调文字颜色 5 8 5" xfId="6138"/>
    <cellStyle name="40% - 强调文字颜色 5 8 6" xfId="6139"/>
    <cellStyle name="40% - 强调文字颜色 5 8 7" xfId="6140"/>
    <cellStyle name="40% - 强调文字颜色 5 8 8" xfId="6141"/>
    <cellStyle name="40% - 强调文字颜色 5 8 9" xfId="6142"/>
    <cellStyle name="40% - 强调文字颜色 5 9" xfId="6143"/>
    <cellStyle name="40% - 强调文字颜色 6 10" xfId="6144"/>
    <cellStyle name="40% - 强调文字颜色 6 11" xfId="6145"/>
    <cellStyle name="40% - 强调文字颜色 6 11 10" xfId="6146"/>
    <cellStyle name="40% - 强调文字颜色 6 11 11" xfId="6147"/>
    <cellStyle name="40% - 强调文字颜色 6 11 12" xfId="6148"/>
    <cellStyle name="40% - 强调文字颜色 6 11 13" xfId="6149"/>
    <cellStyle name="40% - 强调文字颜色 6 11 14" xfId="6150"/>
    <cellStyle name="40% - 强调文字颜色 6 11 15" xfId="6151"/>
    <cellStyle name="40% - 强调文字颜色 6 11 16" xfId="6152"/>
    <cellStyle name="40% - 强调文字颜色 6 11 17" xfId="6153"/>
    <cellStyle name="40% - 强调文字颜色 6 11 18" xfId="6154"/>
    <cellStyle name="40% - 强调文字颜色 6 11 19" xfId="6155"/>
    <cellStyle name="40% - 强调文字颜色 6 11 2" xfId="6156"/>
    <cellStyle name="40% - 强调文字颜色 6 11 20" xfId="6157"/>
    <cellStyle name="40% - 强调文字颜色 6 11 3" xfId="6158"/>
    <cellStyle name="40% - 强调文字颜色 6 11 4" xfId="6159"/>
    <cellStyle name="40% - 强调文字颜色 6 11 5" xfId="6160"/>
    <cellStyle name="40% - 强调文字颜色 6 11 6" xfId="6161"/>
    <cellStyle name="40% - 强调文字颜色 6 11 7" xfId="6162"/>
    <cellStyle name="40% - 强调文字颜色 6 11 8" xfId="6163"/>
    <cellStyle name="40% - 强调文字颜色 6 11 9" xfId="6164"/>
    <cellStyle name="40% - 强调文字颜色 6 12" xfId="6165"/>
    <cellStyle name="40% - 强调文字颜色 6 12 10" xfId="6166"/>
    <cellStyle name="40% - 强调文字颜色 6 12 11" xfId="6167"/>
    <cellStyle name="40% - 强调文字颜色 6 12 12" xfId="6168"/>
    <cellStyle name="40% - 强调文字颜色 6 12 13" xfId="6169"/>
    <cellStyle name="40% - 强调文字颜色 6 12 14" xfId="6170"/>
    <cellStyle name="40% - 强调文字颜色 6 12 15" xfId="6171"/>
    <cellStyle name="40% - 强调文字颜色 6 12 16" xfId="6172"/>
    <cellStyle name="40% - 强调文字颜色 6 12 17" xfId="6173"/>
    <cellStyle name="40% - 强调文字颜色 6 12 18" xfId="6174"/>
    <cellStyle name="40% - 强调文字颜色 6 12 19" xfId="6175"/>
    <cellStyle name="40% - 强调文字颜色 6 12 2" xfId="6176"/>
    <cellStyle name="40% - 强调文字颜色 6 12 20" xfId="6177"/>
    <cellStyle name="40% - 强调文字颜色 6 12 3" xfId="6178"/>
    <cellStyle name="40% - 强调文字颜色 6 12 4" xfId="6179"/>
    <cellStyle name="40% - 强调文字颜色 6 12 5" xfId="6180"/>
    <cellStyle name="40% - 强调文字颜色 6 12 6" xfId="6181"/>
    <cellStyle name="40% - 强调文字颜色 6 12 7" xfId="6182"/>
    <cellStyle name="40% - 强调文字颜色 6 12 8" xfId="6183"/>
    <cellStyle name="40% - 强调文字颜色 6 12 9" xfId="6184"/>
    <cellStyle name="40% - 强调文字颜色 6 13" xfId="6185"/>
    <cellStyle name="40% - 强调文字颜色 6 13 10" xfId="6186"/>
    <cellStyle name="40% - 强调文字颜色 6 13 11" xfId="6187"/>
    <cellStyle name="40% - 强调文字颜色 6 13 12" xfId="6188"/>
    <cellStyle name="40% - 强调文字颜色 6 13 13" xfId="6189"/>
    <cellStyle name="40% - 强调文字颜色 6 13 14" xfId="6190"/>
    <cellStyle name="40% - 强调文字颜色 6 13 15" xfId="6191"/>
    <cellStyle name="40% - 强调文字颜色 6 13 16" xfId="6192"/>
    <cellStyle name="40% - 强调文字颜色 6 13 17" xfId="6193"/>
    <cellStyle name="40% - 强调文字颜色 6 13 18" xfId="6194"/>
    <cellStyle name="40% - 强调文字颜色 6 13 19" xfId="6195"/>
    <cellStyle name="40% - 强调文字颜色 6 13 2" xfId="6196"/>
    <cellStyle name="40% - 强调文字颜色 6 13 20" xfId="6197"/>
    <cellStyle name="40% - 强调文字颜色 6 13 3" xfId="6198"/>
    <cellStyle name="40% - 强调文字颜色 6 13 4" xfId="6199"/>
    <cellStyle name="40% - 强调文字颜色 6 13 5" xfId="6200"/>
    <cellStyle name="40% - 强调文字颜色 6 13 6" xfId="6201"/>
    <cellStyle name="40% - 强调文字颜色 6 13 7" xfId="6202"/>
    <cellStyle name="40% - 强调文字颜色 6 13 8" xfId="6203"/>
    <cellStyle name="40% - 强调文字颜色 6 13 9" xfId="6204"/>
    <cellStyle name="40% - 强调文字颜色 6 14" xfId="6205"/>
    <cellStyle name="40% - 强调文字颜色 6 14 10" xfId="6206"/>
    <cellStyle name="40% - 强调文字颜色 6 14 11" xfId="6207"/>
    <cellStyle name="40% - 强调文字颜色 6 14 12" xfId="6208"/>
    <cellStyle name="40% - 强调文字颜色 6 14 13" xfId="6209"/>
    <cellStyle name="40% - 强调文字颜色 6 14 14" xfId="6210"/>
    <cellStyle name="40% - 强调文字颜色 6 14 15" xfId="6211"/>
    <cellStyle name="40% - 强调文字颜色 6 14 16" xfId="6212"/>
    <cellStyle name="40% - 强调文字颜色 6 14 17" xfId="6213"/>
    <cellStyle name="40% - 强调文字颜色 6 14 18" xfId="6214"/>
    <cellStyle name="40% - 强调文字颜色 6 14 19" xfId="6215"/>
    <cellStyle name="40% - 强调文字颜色 6 14 2" xfId="6216"/>
    <cellStyle name="40% - 强调文字颜色 6 14 20" xfId="6217"/>
    <cellStyle name="40% - 强调文字颜色 6 14 3" xfId="6218"/>
    <cellStyle name="40% - 强调文字颜色 6 14 4" xfId="6219"/>
    <cellStyle name="40% - 强调文字颜色 6 14 5" xfId="6220"/>
    <cellStyle name="40% - 强调文字颜色 6 14 6" xfId="6221"/>
    <cellStyle name="40% - 强调文字颜色 6 14 7" xfId="6222"/>
    <cellStyle name="40% - 强调文字颜色 6 14 8" xfId="6223"/>
    <cellStyle name="40% - 强调文字颜色 6 14 9" xfId="6224"/>
    <cellStyle name="40% - 强调文字颜色 6 15" xfId="6225"/>
    <cellStyle name="40% - 强调文字颜色 6 16" xfId="6226"/>
    <cellStyle name="40% - 强调文字颜色 6 17" xfId="6227"/>
    <cellStyle name="40% - 强调文字颜色 6 18" xfId="6228"/>
    <cellStyle name="40% - 强调文字颜色 6 19" xfId="6229"/>
    <cellStyle name="40% - 强调文字颜色 6 2" xfId="6230"/>
    <cellStyle name="40% - 强调文字颜色 6 2 10" xfId="6231"/>
    <cellStyle name="40% - 强调文字颜色 6 2 100" xfId="6232"/>
    <cellStyle name="40% - 强调文字颜色 6 2 101" xfId="6233"/>
    <cellStyle name="40% - 强调文字颜色 6 2 102" xfId="6234"/>
    <cellStyle name="40% - 强调文字颜色 6 2 103" xfId="6235"/>
    <cellStyle name="40% - 强调文字颜色 6 2 104" xfId="6236"/>
    <cellStyle name="40% - 强调文字颜色 6 2 105" xfId="6237"/>
    <cellStyle name="40% - 强调文字颜色 6 2 106" xfId="6238"/>
    <cellStyle name="40% - 强调文字颜色 6 2 107" xfId="6239"/>
    <cellStyle name="40% - 强调文字颜色 6 2 108" xfId="6240"/>
    <cellStyle name="40% - 强调文字颜色 6 2 109" xfId="6241"/>
    <cellStyle name="40% - 强调文字颜色 6 2 11" xfId="6242"/>
    <cellStyle name="40% - 强调文字颜色 6 2 110" xfId="6243"/>
    <cellStyle name="40% - 强调文字颜色 6 2 111" xfId="6244"/>
    <cellStyle name="40% - 强调文字颜色 6 2 112" xfId="6245"/>
    <cellStyle name="40% - 强调文字颜色 6 2 113" xfId="6246"/>
    <cellStyle name="40% - 强调文字颜色 6 2 114" xfId="6247"/>
    <cellStyle name="40% - 强调文字颜色 6 2 115" xfId="6248"/>
    <cellStyle name="40% - 强调文字颜色 6 2 116" xfId="6249"/>
    <cellStyle name="40% - 强调文字颜色 6 2 117" xfId="6250"/>
    <cellStyle name="40% - 强调文字颜色 6 2 118" xfId="6251"/>
    <cellStyle name="40% - 强调文字颜色 6 2 119" xfId="6252"/>
    <cellStyle name="40% - 强调文字颜色 6 2 12" xfId="6253"/>
    <cellStyle name="40% - 强调文字颜色 6 2 120" xfId="6254"/>
    <cellStyle name="40% - 强调文字颜色 6 2 121" xfId="6255"/>
    <cellStyle name="40% - 强调文字颜色 6 2 122" xfId="6256"/>
    <cellStyle name="40% - 强调文字颜色 6 2 123" xfId="6257"/>
    <cellStyle name="40% - 强调文字颜色 6 2 124" xfId="6258"/>
    <cellStyle name="40% - 强调文字颜色 6 2 125" xfId="6259"/>
    <cellStyle name="40% - 强调文字颜色 6 2 126" xfId="6260"/>
    <cellStyle name="40% - 强调文字颜色 6 2 127" xfId="6261"/>
    <cellStyle name="40% - 强调文字颜色 6 2 128" xfId="6262"/>
    <cellStyle name="40% - 强调文字颜色 6 2 129" xfId="6263"/>
    <cellStyle name="40% - 强调文字颜色 6 2 13" xfId="6264"/>
    <cellStyle name="40% - 强调文字颜色 6 2 130" xfId="6265"/>
    <cellStyle name="40% - 强调文字颜色 6 2 131" xfId="6266"/>
    <cellStyle name="40% - 强调文字颜色 6 2 132" xfId="6267"/>
    <cellStyle name="40% - 强调文字颜色 6 2 133" xfId="6268"/>
    <cellStyle name="40% - 强调文字颜色 6 2 134" xfId="6269"/>
    <cellStyle name="40% - 强调文字颜色 6 2 135" xfId="6270"/>
    <cellStyle name="40% - 强调文字颜色 6 2 136" xfId="6271"/>
    <cellStyle name="40% - 强调文字颜色 6 2 137" xfId="6272"/>
    <cellStyle name="40% - 强调文字颜色 6 2 138" xfId="6273"/>
    <cellStyle name="40% - 强调文字颜色 6 2 139" xfId="6274"/>
    <cellStyle name="40% - 强调文字颜色 6 2 14" xfId="6275"/>
    <cellStyle name="40% - 强调文字颜色 6 2 140" xfId="6276"/>
    <cellStyle name="40% - 强调文字颜色 6 2 141" xfId="6277"/>
    <cellStyle name="40% - 强调文字颜色 6 2 142" xfId="6278"/>
    <cellStyle name="40% - 强调文字颜色 6 2 143" xfId="6279"/>
    <cellStyle name="40% - 强调文字颜色 6 2 144" xfId="6280"/>
    <cellStyle name="40% - 强调文字颜色 6 2 145" xfId="6281"/>
    <cellStyle name="40% - 强调文字颜色 6 2 146" xfId="6282"/>
    <cellStyle name="40% - 强调文字颜色 6 2 147" xfId="6283"/>
    <cellStyle name="40% - 强调文字颜色 6 2 148" xfId="6284"/>
    <cellStyle name="40% - 强调文字颜色 6 2 149" xfId="6285"/>
    <cellStyle name="40% - 强调文字颜色 6 2 15" xfId="6286"/>
    <cellStyle name="40% - 强调文字颜色 6 2 150" xfId="6287"/>
    <cellStyle name="40% - 强调文字颜色 6 2 151" xfId="6288"/>
    <cellStyle name="40% - 强调文字颜色 6 2 152" xfId="6289"/>
    <cellStyle name="40% - 强调文字颜色 6 2 153" xfId="6290"/>
    <cellStyle name="40% - 强调文字颜色 6 2 16" xfId="6291"/>
    <cellStyle name="40% - 强调文字颜色 6 2 17" xfId="6292"/>
    <cellStyle name="40% - 强调文字颜色 6 2 18" xfId="6293"/>
    <cellStyle name="40% - 强调文字颜色 6 2 19" xfId="6294"/>
    <cellStyle name="40% - 强调文字颜色 6 2 2" xfId="6295"/>
    <cellStyle name="40% - 强调文字颜色 6 2 20" xfId="6296"/>
    <cellStyle name="40% - 强调文字颜色 6 2 21" xfId="6297"/>
    <cellStyle name="40% - 强调文字颜色 6 2 22" xfId="6298"/>
    <cellStyle name="40% - 强调文字颜色 6 2 23" xfId="6299"/>
    <cellStyle name="40% - 强调文字颜色 6 2 24" xfId="6300"/>
    <cellStyle name="40% - 强调文字颜色 6 2 25" xfId="6301"/>
    <cellStyle name="40% - 强调文字颜色 6 2 26" xfId="6302"/>
    <cellStyle name="40% - 强调文字颜色 6 2 27" xfId="6303"/>
    <cellStyle name="40% - 强调文字颜色 6 2 28" xfId="6304"/>
    <cellStyle name="40% - 强调文字颜色 6 2 29" xfId="6305"/>
    <cellStyle name="40% - 强调文字颜色 6 2 3" xfId="6306"/>
    <cellStyle name="40% - 强调文字颜色 6 2 30" xfId="6307"/>
    <cellStyle name="40% - 强调文字颜色 6 2 31" xfId="6308"/>
    <cellStyle name="40% - 强调文字颜色 6 2 32" xfId="6309"/>
    <cellStyle name="40% - 强调文字颜色 6 2 33" xfId="6310"/>
    <cellStyle name="40% - 强调文字颜色 6 2 34" xfId="6311"/>
    <cellStyle name="40% - 强调文字颜色 6 2 35" xfId="6312"/>
    <cellStyle name="40% - 强调文字颜色 6 2 36" xfId="6313"/>
    <cellStyle name="40% - 强调文字颜色 6 2 37" xfId="6314"/>
    <cellStyle name="40% - 强调文字颜色 6 2 38" xfId="6315"/>
    <cellStyle name="40% - 强调文字颜色 6 2 39" xfId="6316"/>
    <cellStyle name="40% - 强调文字颜色 6 2 4" xfId="6317"/>
    <cellStyle name="40% - 强调文字颜色 6 2 40" xfId="6318"/>
    <cellStyle name="40% - 强调文字颜色 6 2 41" xfId="6319"/>
    <cellStyle name="40% - 强调文字颜色 6 2 42" xfId="6320"/>
    <cellStyle name="40% - 强调文字颜色 6 2 43" xfId="6321"/>
    <cellStyle name="40% - 强调文字颜色 6 2 44" xfId="6322"/>
    <cellStyle name="40% - 强调文字颜色 6 2 45" xfId="6323"/>
    <cellStyle name="40% - 强调文字颜色 6 2 46" xfId="6324"/>
    <cellStyle name="40% - 强调文字颜色 6 2 47" xfId="6325"/>
    <cellStyle name="40% - 强调文字颜色 6 2 48" xfId="6326"/>
    <cellStyle name="40% - 强调文字颜色 6 2 49" xfId="6327"/>
    <cellStyle name="40% - 强调文字颜色 6 2 5" xfId="6328"/>
    <cellStyle name="40% - 强调文字颜色 6 2 50" xfId="6329"/>
    <cellStyle name="40% - 强调文字颜色 6 2 51" xfId="6330"/>
    <cellStyle name="40% - 强调文字颜色 6 2 52" xfId="6331"/>
    <cellStyle name="40% - 强调文字颜色 6 2 53" xfId="6332"/>
    <cellStyle name="40% - 强调文字颜色 6 2 54" xfId="6333"/>
    <cellStyle name="40% - 强调文字颜色 6 2 55" xfId="6334"/>
    <cellStyle name="40% - 强调文字颜色 6 2 56" xfId="6335"/>
    <cellStyle name="40% - 强调文字颜色 6 2 57" xfId="6336"/>
    <cellStyle name="40% - 强调文字颜色 6 2 58" xfId="6337"/>
    <cellStyle name="40% - 强调文字颜色 6 2 59" xfId="6338"/>
    <cellStyle name="40% - 强调文字颜色 6 2 6" xfId="6339"/>
    <cellStyle name="40% - 强调文字颜色 6 2 60" xfId="6340"/>
    <cellStyle name="40% - 强调文字颜色 6 2 61" xfId="6341"/>
    <cellStyle name="40% - 强调文字颜色 6 2 62" xfId="6342"/>
    <cellStyle name="40% - 强调文字颜色 6 2 63" xfId="6343"/>
    <cellStyle name="40% - 强调文字颜色 6 2 64" xfId="6344"/>
    <cellStyle name="40% - 强调文字颜色 6 2 65" xfId="6345"/>
    <cellStyle name="40% - 强调文字颜色 6 2 66" xfId="6346"/>
    <cellStyle name="40% - 强调文字颜色 6 2 67" xfId="6347"/>
    <cellStyle name="40% - 强调文字颜色 6 2 68" xfId="6348"/>
    <cellStyle name="40% - 强调文字颜色 6 2 69" xfId="6349"/>
    <cellStyle name="40% - 强调文字颜色 6 2 7" xfId="6350"/>
    <cellStyle name="40% - 强调文字颜色 6 2 70" xfId="6351"/>
    <cellStyle name="40% - 强调文字颜色 6 2 71" xfId="6352"/>
    <cellStyle name="40% - 强调文字颜色 6 2 72" xfId="6353"/>
    <cellStyle name="40% - 强调文字颜色 6 2 73" xfId="6354"/>
    <cellStyle name="40% - 强调文字颜色 6 2 74" xfId="6355"/>
    <cellStyle name="40% - 强调文字颜色 6 2 75" xfId="6356"/>
    <cellStyle name="40% - 强调文字颜色 6 2 76" xfId="6357"/>
    <cellStyle name="40% - 强调文字颜色 6 2 77" xfId="6358"/>
    <cellStyle name="40% - 强调文字颜色 6 2 78" xfId="6359"/>
    <cellStyle name="40% - 强调文字颜色 6 2 79" xfId="6360"/>
    <cellStyle name="40% - 强调文字颜色 6 2 8" xfId="6361"/>
    <cellStyle name="40% - 强调文字颜色 6 2 80" xfId="6362"/>
    <cellStyle name="40% - 强调文字颜色 6 2 81" xfId="6363"/>
    <cellStyle name="40% - 强调文字颜色 6 2 82" xfId="6364"/>
    <cellStyle name="40% - 强调文字颜色 6 2 83" xfId="6365"/>
    <cellStyle name="40% - 强调文字颜色 6 2 84" xfId="6366"/>
    <cellStyle name="40% - 强调文字颜色 6 2 85" xfId="6367"/>
    <cellStyle name="40% - 强调文字颜色 6 2 86" xfId="6368"/>
    <cellStyle name="40% - 强调文字颜色 6 2 87" xfId="6369"/>
    <cellStyle name="40% - 强调文字颜色 6 2 88" xfId="6370"/>
    <cellStyle name="40% - 强调文字颜色 6 2 89" xfId="6371"/>
    <cellStyle name="40% - 强调文字颜色 6 2 9" xfId="6372"/>
    <cellStyle name="40% - 强调文字颜色 6 2 90" xfId="6373"/>
    <cellStyle name="40% - 强调文字颜色 6 2 91" xfId="6374"/>
    <cellStyle name="40% - 强调文字颜色 6 2 92" xfId="6375"/>
    <cellStyle name="40% - 强调文字颜色 6 2 93" xfId="6376"/>
    <cellStyle name="40% - 强调文字颜色 6 2 94" xfId="6377"/>
    <cellStyle name="40% - 强调文字颜色 6 2 95" xfId="6378"/>
    <cellStyle name="40% - 强调文字颜色 6 2 96" xfId="6379"/>
    <cellStyle name="40% - 强调文字颜色 6 2 97" xfId="6380"/>
    <cellStyle name="40% - 强调文字颜色 6 2 98" xfId="6381"/>
    <cellStyle name="40% - 强调文字颜色 6 2 99" xfId="6382"/>
    <cellStyle name="40% - 强调文字颜色 6 20" xfId="6383"/>
    <cellStyle name="40% - 强调文字颜色 6 21" xfId="6384"/>
    <cellStyle name="40% - 强调文字颜色 6 22" xfId="6385"/>
    <cellStyle name="40% - 强调文字颜色 6 23" xfId="6386"/>
    <cellStyle name="40% - 强调文字颜色 6 24" xfId="6387"/>
    <cellStyle name="40% - 强调文字颜色 6 25" xfId="6388"/>
    <cellStyle name="40% - 强调文字颜色 6 26" xfId="6389"/>
    <cellStyle name="40% - 强调文字颜色 6 27" xfId="6390"/>
    <cellStyle name="40% - 强调文字颜色 6 28" xfId="6391"/>
    <cellStyle name="40% - 强调文字颜色 6 29" xfId="6392"/>
    <cellStyle name="40% - 强调文字颜色 6 3" xfId="6393"/>
    <cellStyle name="40% - 强调文字颜色 6 3 10" xfId="6394"/>
    <cellStyle name="40% - 强调文字颜色 6 3 100" xfId="6395"/>
    <cellStyle name="40% - 强调文字颜色 6 3 101" xfId="6396"/>
    <cellStyle name="40% - 强调文字颜色 6 3 102" xfId="6397"/>
    <cellStyle name="40% - 强调文字颜色 6 3 103" xfId="6398"/>
    <cellStyle name="40% - 强调文字颜色 6 3 104" xfId="6399"/>
    <cellStyle name="40% - 强调文字颜色 6 3 105" xfId="6400"/>
    <cellStyle name="40% - 强调文字颜色 6 3 106" xfId="6401"/>
    <cellStyle name="40% - 强调文字颜色 6 3 107" xfId="6402"/>
    <cellStyle name="40% - 强调文字颜色 6 3 108" xfId="6403"/>
    <cellStyle name="40% - 强调文字颜色 6 3 109" xfId="6404"/>
    <cellStyle name="40% - 强调文字颜色 6 3 11" xfId="6405"/>
    <cellStyle name="40% - 强调文字颜色 6 3 110" xfId="6406"/>
    <cellStyle name="40% - 强调文字颜色 6 3 111" xfId="6407"/>
    <cellStyle name="40% - 强调文字颜色 6 3 112" xfId="6408"/>
    <cellStyle name="40% - 强调文字颜色 6 3 113" xfId="6409"/>
    <cellStyle name="40% - 强调文字颜色 6 3 114" xfId="6410"/>
    <cellStyle name="40% - 强调文字颜色 6 3 115" xfId="6411"/>
    <cellStyle name="40% - 强调文字颜色 6 3 116" xfId="6412"/>
    <cellStyle name="40% - 强调文字颜色 6 3 117" xfId="6413"/>
    <cellStyle name="40% - 强调文字颜色 6 3 118" xfId="6414"/>
    <cellStyle name="40% - 强调文字颜色 6 3 119" xfId="6415"/>
    <cellStyle name="40% - 强调文字颜色 6 3 12" xfId="6416"/>
    <cellStyle name="40% - 强调文字颜色 6 3 120" xfId="6417"/>
    <cellStyle name="40% - 强调文字颜色 6 3 121" xfId="6418"/>
    <cellStyle name="40% - 强调文字颜色 6 3 122" xfId="6419"/>
    <cellStyle name="40% - 强调文字颜色 6 3 123" xfId="6420"/>
    <cellStyle name="40% - 强调文字颜色 6 3 124" xfId="6421"/>
    <cellStyle name="40% - 强调文字颜色 6 3 125" xfId="6422"/>
    <cellStyle name="40% - 强调文字颜色 6 3 126" xfId="6423"/>
    <cellStyle name="40% - 强调文字颜色 6 3 127" xfId="6424"/>
    <cellStyle name="40% - 强调文字颜色 6 3 128" xfId="6425"/>
    <cellStyle name="40% - 强调文字颜色 6 3 129" xfId="6426"/>
    <cellStyle name="40% - 强调文字颜色 6 3 13" xfId="6427"/>
    <cellStyle name="40% - 强调文字颜色 6 3 130" xfId="6428"/>
    <cellStyle name="40% - 强调文字颜色 6 3 131" xfId="6429"/>
    <cellStyle name="40% - 强调文字颜色 6 3 132" xfId="6430"/>
    <cellStyle name="40% - 强调文字颜色 6 3 133" xfId="6431"/>
    <cellStyle name="40% - 强调文字颜色 6 3 134" xfId="6432"/>
    <cellStyle name="40% - 强调文字颜色 6 3 135" xfId="6433"/>
    <cellStyle name="40% - 强调文字颜色 6 3 136" xfId="6434"/>
    <cellStyle name="40% - 强调文字颜色 6 3 137" xfId="6435"/>
    <cellStyle name="40% - 强调文字颜色 6 3 138" xfId="6436"/>
    <cellStyle name="40% - 强调文字颜色 6 3 139" xfId="6437"/>
    <cellStyle name="40% - 强调文字颜色 6 3 14" xfId="6438"/>
    <cellStyle name="40% - 强调文字颜色 6 3 140" xfId="6439"/>
    <cellStyle name="40% - 强调文字颜色 6 3 141" xfId="6440"/>
    <cellStyle name="40% - 强调文字颜色 6 3 142" xfId="6441"/>
    <cellStyle name="40% - 强调文字颜色 6 3 143" xfId="6442"/>
    <cellStyle name="40% - 强调文字颜色 6 3 144" xfId="6443"/>
    <cellStyle name="40% - 强调文字颜色 6 3 145" xfId="6444"/>
    <cellStyle name="40% - 强调文字颜色 6 3 146" xfId="6445"/>
    <cellStyle name="40% - 强调文字颜色 6 3 147" xfId="6446"/>
    <cellStyle name="40% - 强调文字颜色 6 3 148" xfId="6447"/>
    <cellStyle name="40% - 强调文字颜色 6 3 149" xfId="6448"/>
    <cellStyle name="40% - 强调文字颜色 6 3 15" xfId="6449"/>
    <cellStyle name="40% - 强调文字颜色 6 3 150" xfId="6450"/>
    <cellStyle name="40% - 强调文字颜色 6 3 151" xfId="6451"/>
    <cellStyle name="40% - 强调文字颜色 6 3 152" xfId="6452"/>
    <cellStyle name="40% - 强调文字颜色 6 3 153" xfId="6453"/>
    <cellStyle name="40% - 强调文字颜色 6 3 16" xfId="6454"/>
    <cellStyle name="40% - 强调文字颜色 6 3 17" xfId="6455"/>
    <cellStyle name="40% - 强调文字颜色 6 3 18" xfId="6456"/>
    <cellStyle name="40% - 强调文字颜色 6 3 19" xfId="6457"/>
    <cellStyle name="40% - 强调文字颜色 6 3 2" xfId="6458"/>
    <cellStyle name="40% - 强调文字颜色 6 3 20" xfId="6459"/>
    <cellStyle name="40% - 强调文字颜色 6 3 21" xfId="6460"/>
    <cellStyle name="40% - 强调文字颜色 6 3 22" xfId="6461"/>
    <cellStyle name="40% - 强调文字颜色 6 3 23" xfId="6462"/>
    <cellStyle name="40% - 强调文字颜色 6 3 24" xfId="6463"/>
    <cellStyle name="40% - 强调文字颜色 6 3 25" xfId="6464"/>
    <cellStyle name="40% - 强调文字颜色 6 3 26" xfId="6465"/>
    <cellStyle name="40% - 强调文字颜色 6 3 27" xfId="6466"/>
    <cellStyle name="40% - 强调文字颜色 6 3 28" xfId="6467"/>
    <cellStyle name="40% - 强调文字颜色 6 3 29" xfId="6468"/>
    <cellStyle name="40% - 强调文字颜色 6 3 3" xfId="6469"/>
    <cellStyle name="40% - 强调文字颜色 6 3 30" xfId="6470"/>
    <cellStyle name="40% - 强调文字颜色 6 3 31" xfId="6471"/>
    <cellStyle name="40% - 强调文字颜色 6 3 32" xfId="6472"/>
    <cellStyle name="40% - 强调文字颜色 6 3 33" xfId="6473"/>
    <cellStyle name="40% - 强调文字颜色 6 3 34" xfId="6474"/>
    <cellStyle name="40% - 强调文字颜色 6 3 35" xfId="6475"/>
    <cellStyle name="40% - 强调文字颜色 6 3 36" xfId="6476"/>
    <cellStyle name="40% - 强调文字颜色 6 3 37" xfId="6477"/>
    <cellStyle name="40% - 强调文字颜色 6 3 38" xfId="6478"/>
    <cellStyle name="40% - 强调文字颜色 6 3 39" xfId="6479"/>
    <cellStyle name="40% - 强调文字颜色 6 3 4" xfId="6480"/>
    <cellStyle name="40% - 强调文字颜色 6 3 40" xfId="6481"/>
    <cellStyle name="40% - 强调文字颜色 6 3 41" xfId="6482"/>
    <cellStyle name="40% - 强调文字颜色 6 3 42" xfId="6483"/>
    <cellStyle name="40% - 强调文字颜色 6 3 43" xfId="6484"/>
    <cellStyle name="40% - 强调文字颜色 6 3 44" xfId="6485"/>
    <cellStyle name="40% - 强调文字颜色 6 3 45" xfId="6486"/>
    <cellStyle name="40% - 强调文字颜色 6 3 46" xfId="6487"/>
    <cellStyle name="40% - 强调文字颜色 6 3 47" xfId="6488"/>
    <cellStyle name="40% - 强调文字颜色 6 3 48" xfId="6489"/>
    <cellStyle name="40% - 强调文字颜色 6 3 49" xfId="6490"/>
    <cellStyle name="40% - 强调文字颜色 6 3 5" xfId="6491"/>
    <cellStyle name="40% - 强调文字颜色 6 3 50" xfId="6492"/>
    <cellStyle name="40% - 强调文字颜色 6 3 51" xfId="6493"/>
    <cellStyle name="40% - 强调文字颜色 6 3 52" xfId="6494"/>
    <cellStyle name="40% - 强调文字颜色 6 3 53" xfId="6495"/>
    <cellStyle name="40% - 强调文字颜色 6 3 54" xfId="6496"/>
    <cellStyle name="40% - 强调文字颜色 6 3 55" xfId="6497"/>
    <cellStyle name="40% - 强调文字颜色 6 3 56" xfId="6498"/>
    <cellStyle name="40% - 强调文字颜色 6 3 57" xfId="6499"/>
    <cellStyle name="40% - 强调文字颜色 6 3 58" xfId="6500"/>
    <cellStyle name="40% - 强调文字颜色 6 3 59" xfId="6501"/>
    <cellStyle name="40% - 强调文字颜色 6 3 6" xfId="6502"/>
    <cellStyle name="40% - 强调文字颜色 6 3 60" xfId="6503"/>
    <cellStyle name="40% - 强调文字颜色 6 3 61" xfId="6504"/>
    <cellStyle name="40% - 强调文字颜色 6 3 62" xfId="6505"/>
    <cellStyle name="40% - 强调文字颜色 6 3 63" xfId="6506"/>
    <cellStyle name="40% - 强调文字颜色 6 3 64" xfId="6507"/>
    <cellStyle name="40% - 强调文字颜色 6 3 65" xfId="6508"/>
    <cellStyle name="40% - 强调文字颜色 6 3 66" xfId="6509"/>
    <cellStyle name="40% - 强调文字颜色 6 3 67" xfId="6510"/>
    <cellStyle name="40% - 强调文字颜色 6 3 68" xfId="6511"/>
    <cellStyle name="40% - 强调文字颜色 6 3 69" xfId="6512"/>
    <cellStyle name="40% - 强调文字颜色 6 3 7" xfId="6513"/>
    <cellStyle name="40% - 强调文字颜色 6 3 70" xfId="6514"/>
    <cellStyle name="40% - 强调文字颜色 6 3 71" xfId="6515"/>
    <cellStyle name="40% - 强调文字颜色 6 3 72" xfId="6516"/>
    <cellStyle name="40% - 强调文字颜色 6 3 73" xfId="6517"/>
    <cellStyle name="40% - 强调文字颜色 6 3 74" xfId="6518"/>
    <cellStyle name="40% - 强调文字颜色 6 3 75" xfId="6519"/>
    <cellStyle name="40% - 强调文字颜色 6 3 76" xfId="6520"/>
    <cellStyle name="40% - 强调文字颜色 6 3 77" xfId="6521"/>
    <cellStyle name="40% - 强调文字颜色 6 3 78" xfId="6522"/>
    <cellStyle name="40% - 强调文字颜色 6 3 79" xfId="6523"/>
    <cellStyle name="40% - 强调文字颜色 6 3 8" xfId="6524"/>
    <cellStyle name="40% - 强调文字颜色 6 3 80" xfId="6525"/>
    <cellStyle name="40% - 强调文字颜色 6 3 81" xfId="6526"/>
    <cellStyle name="40% - 强调文字颜色 6 3 82" xfId="6527"/>
    <cellStyle name="40% - 强调文字颜色 6 3 83" xfId="6528"/>
    <cellStyle name="40% - 强调文字颜色 6 3 84" xfId="6529"/>
    <cellStyle name="40% - 强调文字颜色 6 3 85" xfId="6530"/>
    <cellStyle name="40% - 强调文字颜色 6 3 86" xfId="6531"/>
    <cellStyle name="40% - 强调文字颜色 6 3 87" xfId="6532"/>
    <cellStyle name="40% - 强调文字颜色 6 3 88" xfId="6533"/>
    <cellStyle name="40% - 强调文字颜色 6 3 89" xfId="6534"/>
    <cellStyle name="40% - 强调文字颜色 6 3 9" xfId="6535"/>
    <cellStyle name="40% - 强调文字颜色 6 3 90" xfId="6536"/>
    <cellStyle name="40% - 强调文字颜色 6 3 91" xfId="6537"/>
    <cellStyle name="40% - 强调文字颜色 6 3 92" xfId="6538"/>
    <cellStyle name="40% - 强调文字颜色 6 3 93" xfId="6539"/>
    <cellStyle name="40% - 强调文字颜色 6 3 94" xfId="6540"/>
    <cellStyle name="40% - 强调文字颜色 6 3 95" xfId="6541"/>
    <cellStyle name="40% - 强调文字颜色 6 3 96" xfId="6542"/>
    <cellStyle name="40% - 强调文字颜色 6 3 97" xfId="6543"/>
    <cellStyle name="40% - 强调文字颜色 6 3 98" xfId="6544"/>
    <cellStyle name="40% - 强调文字颜色 6 3 99" xfId="6545"/>
    <cellStyle name="40% - 强调文字颜色 6 30" xfId="6546"/>
    <cellStyle name="40% - 强调文字颜色 6 31" xfId="6547"/>
    <cellStyle name="40% - 强调文字颜色 6 32" xfId="6548"/>
    <cellStyle name="40% - 强调文字颜色 6 33" xfId="6549"/>
    <cellStyle name="40% - 强调文字颜色 6 34" xfId="6550"/>
    <cellStyle name="40% - 强调文字颜色 6 35" xfId="6551"/>
    <cellStyle name="40% - 强调文字颜色 6 36" xfId="6552"/>
    <cellStyle name="40% - 强调文字颜色 6 4" xfId="6553"/>
    <cellStyle name="40% - 强调文字颜色 6 4 10" xfId="6554"/>
    <cellStyle name="40% - 强调文字颜色 6 4 11" xfId="6555"/>
    <cellStyle name="40% - 强调文字颜色 6 4 12" xfId="6556"/>
    <cellStyle name="40% - 强调文字颜色 6 4 13" xfId="6557"/>
    <cellStyle name="40% - 强调文字颜色 6 4 14" xfId="6558"/>
    <cellStyle name="40% - 强调文字颜色 6 4 15" xfId="6559"/>
    <cellStyle name="40% - 强调文字颜色 6 4 16" xfId="6560"/>
    <cellStyle name="40% - 强调文字颜色 6 4 17" xfId="6561"/>
    <cellStyle name="40% - 强调文字颜色 6 4 18" xfId="6562"/>
    <cellStyle name="40% - 强调文字颜色 6 4 2" xfId="6563"/>
    <cellStyle name="40% - 强调文字颜色 6 4 2 10" xfId="6564"/>
    <cellStyle name="40% - 强调文字颜色 6 4 2 11" xfId="6565"/>
    <cellStyle name="40% - 强调文字颜色 6 4 2 12" xfId="6566"/>
    <cellStyle name="40% - 强调文字颜色 6 4 2 13" xfId="6567"/>
    <cellStyle name="40% - 强调文字颜色 6 4 2 14" xfId="6568"/>
    <cellStyle name="40% - 强调文字颜色 6 4 2 15" xfId="6569"/>
    <cellStyle name="40% - 强调文字颜色 6 4 2 2" xfId="6570"/>
    <cellStyle name="40% - 强调文字颜色 6 4 2 3" xfId="6571"/>
    <cellStyle name="40% - 强调文字颜色 6 4 2 4" xfId="6572"/>
    <cellStyle name="40% - 强调文字颜色 6 4 2 5" xfId="6573"/>
    <cellStyle name="40% - 强调文字颜色 6 4 2 6" xfId="6574"/>
    <cellStyle name="40% - 强调文字颜色 6 4 2 7" xfId="6575"/>
    <cellStyle name="40% - 强调文字颜色 6 4 2 8" xfId="6576"/>
    <cellStyle name="40% - 强调文字颜色 6 4 2 9" xfId="6577"/>
    <cellStyle name="40% - 强调文字颜色 6 4 3" xfId="6578"/>
    <cellStyle name="40% - 强调文字颜色 6 4 4" xfId="6579"/>
    <cellStyle name="40% - 强调文字颜色 6 4 5" xfId="6580"/>
    <cellStyle name="40% - 强调文字颜色 6 4 6" xfId="6581"/>
    <cellStyle name="40% - 强调文字颜色 6 4 7" xfId="6582"/>
    <cellStyle name="40% - 强调文字颜色 6 4 8" xfId="6583"/>
    <cellStyle name="40% - 强调文字颜色 6 4 9" xfId="6584"/>
    <cellStyle name="40% - 强调文字颜色 6 5" xfId="6585"/>
    <cellStyle name="40% - 强调文字颜色 6 5 10" xfId="6586"/>
    <cellStyle name="40% - 强调文字颜色 6 5 11" xfId="6587"/>
    <cellStyle name="40% - 强调文字颜色 6 5 12" xfId="6588"/>
    <cellStyle name="40% - 强调文字颜色 6 5 13" xfId="6589"/>
    <cellStyle name="40% - 强调文字颜色 6 5 14" xfId="6590"/>
    <cellStyle name="40% - 强调文字颜色 6 5 15" xfId="6591"/>
    <cellStyle name="40% - 强调文字颜色 6 5 16" xfId="6592"/>
    <cellStyle name="40% - 强调文字颜色 6 5 17" xfId="6593"/>
    <cellStyle name="40% - 强调文字颜色 6 5 18" xfId="6594"/>
    <cellStyle name="40% - 强调文字颜色 6 5 19" xfId="6595"/>
    <cellStyle name="40% - 强调文字颜色 6 5 2" xfId="6596"/>
    <cellStyle name="40% - 强调文字颜色 6 5 20" xfId="6597"/>
    <cellStyle name="40% - 强调文字颜色 6 5 21" xfId="6598"/>
    <cellStyle name="40% - 强调文字颜色 6 5 22" xfId="6599"/>
    <cellStyle name="40% - 强调文字颜色 6 5 23" xfId="6600"/>
    <cellStyle name="40% - 强调文字颜色 6 5 24" xfId="6601"/>
    <cellStyle name="40% - 强调文字颜色 6 5 25" xfId="6602"/>
    <cellStyle name="40% - 强调文字颜色 6 5 26" xfId="6603"/>
    <cellStyle name="40% - 强调文字颜色 6 5 27" xfId="6604"/>
    <cellStyle name="40% - 强调文字颜色 6 5 28" xfId="6605"/>
    <cellStyle name="40% - 强调文字颜色 6 5 29" xfId="6606"/>
    <cellStyle name="40% - 强调文字颜色 6 5 3" xfId="6607"/>
    <cellStyle name="40% - 强调文字颜色 6 5 4" xfId="6608"/>
    <cellStyle name="40% - 强调文字颜色 6 5 5" xfId="6609"/>
    <cellStyle name="40% - 强调文字颜色 6 5 6" xfId="6610"/>
    <cellStyle name="40% - 强调文字颜色 6 5 7" xfId="6611"/>
    <cellStyle name="40% - 强调文字颜色 6 5 8" xfId="6612"/>
    <cellStyle name="40% - 强调文字颜色 6 5 9" xfId="6613"/>
    <cellStyle name="40% - 强调文字颜色 6 6" xfId="6614"/>
    <cellStyle name="40% - 强调文字颜色 6 6 10" xfId="6615"/>
    <cellStyle name="40% - 强调文字颜色 6 6 11" xfId="6616"/>
    <cellStyle name="40% - 强调文字颜色 6 6 12" xfId="6617"/>
    <cellStyle name="40% - 强调文字颜色 6 6 13" xfId="6618"/>
    <cellStyle name="40% - 强调文字颜色 6 6 14" xfId="6619"/>
    <cellStyle name="40% - 强调文字颜色 6 6 15" xfId="6620"/>
    <cellStyle name="40% - 强调文字颜色 6 6 16" xfId="6621"/>
    <cellStyle name="40% - 强调文字颜色 6 6 17" xfId="6622"/>
    <cellStyle name="40% - 强调文字颜色 6 6 18" xfId="6623"/>
    <cellStyle name="40% - 强调文字颜色 6 6 19" xfId="6624"/>
    <cellStyle name="40% - 强调文字颜色 6 6 2" xfId="6625"/>
    <cellStyle name="40% - 强调文字颜色 6 6 20" xfId="6626"/>
    <cellStyle name="40% - 强调文字颜色 6 6 21" xfId="6627"/>
    <cellStyle name="40% - 强调文字颜色 6 6 22" xfId="6628"/>
    <cellStyle name="40% - 强调文字颜色 6 6 23" xfId="6629"/>
    <cellStyle name="40% - 强调文字颜色 6 6 24" xfId="6630"/>
    <cellStyle name="40% - 强调文字颜色 6 6 25" xfId="6631"/>
    <cellStyle name="40% - 强调文字颜色 6 6 26" xfId="6632"/>
    <cellStyle name="40% - 强调文字颜色 6 6 27" xfId="6633"/>
    <cellStyle name="40% - 强调文字颜色 6 6 28" xfId="6634"/>
    <cellStyle name="40% - 强调文字颜色 6 6 29" xfId="6635"/>
    <cellStyle name="40% - 强调文字颜色 6 6 3" xfId="6636"/>
    <cellStyle name="40% - 强调文字颜色 6 6 4" xfId="6637"/>
    <cellStyle name="40% - 强调文字颜色 6 6 5" xfId="6638"/>
    <cellStyle name="40% - 强调文字颜色 6 6 6" xfId="6639"/>
    <cellStyle name="40% - 强调文字颜色 6 6 7" xfId="6640"/>
    <cellStyle name="40% - 强调文字颜色 6 6 8" xfId="6641"/>
    <cellStyle name="40% - 强调文字颜色 6 6 9" xfId="6642"/>
    <cellStyle name="40% - 强调文字颜色 6 7" xfId="6643"/>
    <cellStyle name="40% - 强调文字颜色 6 7 10" xfId="6644"/>
    <cellStyle name="40% - 强调文字颜色 6 7 11" xfId="6645"/>
    <cellStyle name="40% - 强调文字颜色 6 7 12" xfId="6646"/>
    <cellStyle name="40% - 强调文字颜色 6 7 13" xfId="6647"/>
    <cellStyle name="40% - 强调文字颜色 6 7 14" xfId="6648"/>
    <cellStyle name="40% - 强调文字颜色 6 7 15" xfId="6649"/>
    <cellStyle name="40% - 强调文字颜色 6 7 16" xfId="6650"/>
    <cellStyle name="40% - 强调文字颜色 6 7 17" xfId="6651"/>
    <cellStyle name="40% - 强调文字颜色 6 7 18" xfId="6652"/>
    <cellStyle name="40% - 强调文字颜色 6 7 19" xfId="6653"/>
    <cellStyle name="40% - 强调文字颜色 6 7 2" xfId="6654"/>
    <cellStyle name="40% - 强调文字颜色 6 7 20" xfId="6655"/>
    <cellStyle name="40% - 强调文字颜色 6 7 21" xfId="6656"/>
    <cellStyle name="40% - 强调文字颜色 6 7 22" xfId="6657"/>
    <cellStyle name="40% - 强调文字颜色 6 7 23" xfId="6658"/>
    <cellStyle name="40% - 强调文字颜色 6 7 24" xfId="6659"/>
    <cellStyle name="40% - 强调文字颜色 6 7 25" xfId="6660"/>
    <cellStyle name="40% - 强调文字颜色 6 7 26" xfId="6661"/>
    <cellStyle name="40% - 强调文字颜色 6 7 27" xfId="6662"/>
    <cellStyle name="40% - 强调文字颜色 6 7 28" xfId="6663"/>
    <cellStyle name="40% - 强调文字颜色 6 7 29" xfId="6664"/>
    <cellStyle name="40% - 强调文字颜色 6 7 3" xfId="6665"/>
    <cellStyle name="40% - 强调文字颜色 6 7 4" xfId="6666"/>
    <cellStyle name="40% - 强调文字颜色 6 7 5" xfId="6667"/>
    <cellStyle name="40% - 强调文字颜色 6 7 6" xfId="6668"/>
    <cellStyle name="40% - 强调文字颜色 6 7 7" xfId="6669"/>
    <cellStyle name="40% - 强调文字颜色 6 7 8" xfId="6670"/>
    <cellStyle name="40% - 强调文字颜色 6 7 9" xfId="6671"/>
    <cellStyle name="40% - 强调文字颜色 6 8" xfId="6672"/>
    <cellStyle name="40% - 强调文字颜色 6 8 10" xfId="6673"/>
    <cellStyle name="40% - 强调文字颜色 6 8 11" xfId="6674"/>
    <cellStyle name="40% - 强调文字颜色 6 8 12" xfId="6675"/>
    <cellStyle name="40% - 强调文字颜色 6 8 13" xfId="6676"/>
    <cellStyle name="40% - 强调文字颜色 6 8 14" xfId="6677"/>
    <cellStyle name="40% - 强调文字颜色 6 8 15" xfId="6678"/>
    <cellStyle name="40% - 强调文字颜色 6 8 16" xfId="6679"/>
    <cellStyle name="40% - 强调文字颜色 6 8 17" xfId="6680"/>
    <cellStyle name="40% - 强调文字颜色 6 8 18" xfId="6681"/>
    <cellStyle name="40% - 强调文字颜色 6 8 19" xfId="6682"/>
    <cellStyle name="40% - 强调文字颜色 6 8 2" xfId="6683"/>
    <cellStyle name="40% - 强调文字颜色 6 8 20" xfId="6684"/>
    <cellStyle name="40% - 强调文字颜色 6 8 21" xfId="6685"/>
    <cellStyle name="40% - 强调文字颜色 6 8 22" xfId="6686"/>
    <cellStyle name="40% - 强调文字颜色 6 8 23" xfId="6687"/>
    <cellStyle name="40% - 强调文字颜色 6 8 24" xfId="6688"/>
    <cellStyle name="40% - 强调文字颜色 6 8 25" xfId="6689"/>
    <cellStyle name="40% - 强调文字颜色 6 8 26" xfId="6690"/>
    <cellStyle name="40% - 强调文字颜色 6 8 27" xfId="6691"/>
    <cellStyle name="40% - 强调文字颜色 6 8 28" xfId="6692"/>
    <cellStyle name="40% - 强调文字颜色 6 8 29" xfId="6693"/>
    <cellStyle name="40% - 强调文字颜色 6 8 3" xfId="6694"/>
    <cellStyle name="40% - 强调文字颜色 6 8 4" xfId="6695"/>
    <cellStyle name="40% - 强调文字颜色 6 8 5" xfId="6696"/>
    <cellStyle name="40% - 强调文字颜色 6 8 6" xfId="6697"/>
    <cellStyle name="40% - 强调文字颜色 6 8 7" xfId="6698"/>
    <cellStyle name="40% - 强调文字颜色 6 8 8" xfId="6699"/>
    <cellStyle name="40% - 强调文字颜色 6 8 9" xfId="6700"/>
    <cellStyle name="40% - 强调文字颜色 6 9" xfId="6701"/>
    <cellStyle name="60% - 强调文字颜色 1 10" xfId="6702"/>
    <cellStyle name="60% - 强调文字颜色 1 11" xfId="6703"/>
    <cellStyle name="60% - 强调文字颜色 1 11 10" xfId="6704"/>
    <cellStyle name="60% - 强调文字颜色 1 11 11" xfId="6705"/>
    <cellStyle name="60% - 强调文字颜色 1 11 12" xfId="6706"/>
    <cellStyle name="60% - 强调文字颜色 1 11 13" xfId="6707"/>
    <cellStyle name="60% - 强调文字颜色 1 11 14" xfId="6708"/>
    <cellStyle name="60% - 强调文字颜色 1 11 15" xfId="6709"/>
    <cellStyle name="60% - 强调文字颜色 1 11 16" xfId="6710"/>
    <cellStyle name="60% - 强调文字颜色 1 11 17" xfId="6711"/>
    <cellStyle name="60% - 强调文字颜色 1 11 18" xfId="6712"/>
    <cellStyle name="60% - 强调文字颜色 1 11 19" xfId="6713"/>
    <cellStyle name="60% - 强调文字颜色 1 11 2" xfId="6714"/>
    <cellStyle name="60% - 强调文字颜色 1 11 20" xfId="6715"/>
    <cellStyle name="60% - 强调文字颜色 1 11 3" xfId="6716"/>
    <cellStyle name="60% - 强调文字颜色 1 11 4" xfId="6717"/>
    <cellStyle name="60% - 强调文字颜色 1 11 5" xfId="6718"/>
    <cellStyle name="60% - 强调文字颜色 1 11 6" xfId="6719"/>
    <cellStyle name="60% - 强调文字颜色 1 11 7" xfId="6720"/>
    <cellStyle name="60% - 强调文字颜色 1 11 8" xfId="6721"/>
    <cellStyle name="60% - 强调文字颜色 1 11 9" xfId="6722"/>
    <cellStyle name="60% - 强调文字颜色 1 12" xfId="6723"/>
    <cellStyle name="60% - 强调文字颜色 1 12 10" xfId="6724"/>
    <cellStyle name="60% - 强调文字颜色 1 12 11" xfId="6725"/>
    <cellStyle name="60% - 强调文字颜色 1 12 12" xfId="6726"/>
    <cellStyle name="60% - 强调文字颜色 1 12 13" xfId="6727"/>
    <cellStyle name="60% - 强调文字颜色 1 12 14" xfId="6728"/>
    <cellStyle name="60% - 强调文字颜色 1 12 15" xfId="6729"/>
    <cellStyle name="60% - 强调文字颜色 1 12 16" xfId="6730"/>
    <cellStyle name="60% - 强调文字颜色 1 12 17" xfId="6731"/>
    <cellStyle name="60% - 强调文字颜色 1 12 18" xfId="6732"/>
    <cellStyle name="60% - 强调文字颜色 1 12 19" xfId="6733"/>
    <cellStyle name="60% - 强调文字颜色 1 12 2" xfId="6734"/>
    <cellStyle name="60% - 强调文字颜色 1 12 20" xfId="6735"/>
    <cellStyle name="60% - 强调文字颜色 1 12 3" xfId="6736"/>
    <cellStyle name="60% - 强调文字颜色 1 12 4" xfId="6737"/>
    <cellStyle name="60% - 强调文字颜色 1 12 5" xfId="6738"/>
    <cellStyle name="60% - 强调文字颜色 1 12 6" xfId="6739"/>
    <cellStyle name="60% - 强调文字颜色 1 12 7" xfId="6740"/>
    <cellStyle name="60% - 强调文字颜色 1 12 8" xfId="6741"/>
    <cellStyle name="60% - 强调文字颜色 1 12 9" xfId="6742"/>
    <cellStyle name="60% - 强调文字颜色 1 13" xfId="6743"/>
    <cellStyle name="60% - 强调文字颜色 1 13 10" xfId="6744"/>
    <cellStyle name="60% - 强调文字颜色 1 13 11" xfId="6745"/>
    <cellStyle name="60% - 强调文字颜色 1 13 12" xfId="6746"/>
    <cellStyle name="60% - 强调文字颜色 1 13 13" xfId="6747"/>
    <cellStyle name="60% - 强调文字颜色 1 13 14" xfId="6748"/>
    <cellStyle name="60% - 强调文字颜色 1 13 15" xfId="6749"/>
    <cellStyle name="60% - 强调文字颜色 1 13 16" xfId="6750"/>
    <cellStyle name="60% - 强调文字颜色 1 13 17" xfId="6751"/>
    <cellStyle name="60% - 强调文字颜色 1 13 18" xfId="6752"/>
    <cellStyle name="60% - 强调文字颜色 1 13 19" xfId="6753"/>
    <cellStyle name="60% - 强调文字颜色 1 13 2" xfId="6754"/>
    <cellStyle name="60% - 强调文字颜色 1 13 20" xfId="6755"/>
    <cellStyle name="60% - 强调文字颜色 1 13 3" xfId="6756"/>
    <cellStyle name="60% - 强调文字颜色 1 13 4" xfId="6757"/>
    <cellStyle name="60% - 强调文字颜色 1 13 5" xfId="6758"/>
    <cellStyle name="60% - 强调文字颜色 1 13 6" xfId="6759"/>
    <cellStyle name="60% - 强调文字颜色 1 13 7" xfId="6760"/>
    <cellStyle name="60% - 强调文字颜色 1 13 8" xfId="6761"/>
    <cellStyle name="60% - 强调文字颜色 1 13 9" xfId="6762"/>
    <cellStyle name="60% - 强调文字颜色 1 14" xfId="6763"/>
    <cellStyle name="60% - 强调文字颜色 1 14 10" xfId="6764"/>
    <cellStyle name="60% - 强调文字颜色 1 14 11" xfId="6765"/>
    <cellStyle name="60% - 强调文字颜色 1 14 12" xfId="6766"/>
    <cellStyle name="60% - 强调文字颜色 1 14 13" xfId="6767"/>
    <cellStyle name="60% - 强调文字颜色 1 14 14" xfId="6768"/>
    <cellStyle name="60% - 强调文字颜色 1 14 15" xfId="6769"/>
    <cellStyle name="60% - 强调文字颜色 1 14 16" xfId="6770"/>
    <cellStyle name="60% - 强调文字颜色 1 14 17" xfId="6771"/>
    <cellStyle name="60% - 强调文字颜色 1 14 18" xfId="6772"/>
    <cellStyle name="60% - 强调文字颜色 1 14 19" xfId="6773"/>
    <cellStyle name="60% - 强调文字颜色 1 14 2" xfId="6774"/>
    <cellStyle name="60% - 强调文字颜色 1 14 20" xfId="6775"/>
    <cellStyle name="60% - 强调文字颜色 1 14 3" xfId="6776"/>
    <cellStyle name="60% - 强调文字颜色 1 14 4" xfId="6777"/>
    <cellStyle name="60% - 强调文字颜色 1 14 5" xfId="6778"/>
    <cellStyle name="60% - 强调文字颜色 1 14 6" xfId="6779"/>
    <cellStyle name="60% - 强调文字颜色 1 14 7" xfId="6780"/>
    <cellStyle name="60% - 强调文字颜色 1 14 8" xfId="6781"/>
    <cellStyle name="60% - 强调文字颜色 1 14 9" xfId="6782"/>
    <cellStyle name="60% - 强调文字颜色 1 15" xfId="6783"/>
    <cellStyle name="60% - 强调文字颜色 1 16" xfId="6784"/>
    <cellStyle name="60% - 强调文字颜色 1 17" xfId="6785"/>
    <cellStyle name="60% - 强调文字颜色 1 18" xfId="6786"/>
    <cellStyle name="60% - 强调文字颜色 1 19" xfId="6787"/>
    <cellStyle name="60% - 强调文字颜色 1 2" xfId="6788"/>
    <cellStyle name="60% - 强调文字颜色 1 2 10" xfId="6789"/>
    <cellStyle name="60% - 强调文字颜色 1 2 100" xfId="6790"/>
    <cellStyle name="60% - 强调文字颜色 1 2 101" xfId="6791"/>
    <cellStyle name="60% - 强调文字颜色 1 2 102" xfId="6792"/>
    <cellStyle name="60% - 强调文字颜色 1 2 103" xfId="6793"/>
    <cellStyle name="60% - 强调文字颜色 1 2 104" xfId="6794"/>
    <cellStyle name="60% - 强调文字颜色 1 2 105" xfId="6795"/>
    <cellStyle name="60% - 强调文字颜色 1 2 106" xfId="6796"/>
    <cellStyle name="60% - 强调文字颜色 1 2 107" xfId="6797"/>
    <cellStyle name="60% - 强调文字颜色 1 2 108" xfId="6798"/>
    <cellStyle name="60% - 强调文字颜色 1 2 109" xfId="6799"/>
    <cellStyle name="60% - 强调文字颜色 1 2 11" xfId="6800"/>
    <cellStyle name="60% - 强调文字颜色 1 2 110" xfId="6801"/>
    <cellStyle name="60% - 强调文字颜色 1 2 111" xfId="6802"/>
    <cellStyle name="60% - 强调文字颜色 1 2 112" xfId="6803"/>
    <cellStyle name="60% - 强调文字颜色 1 2 113" xfId="6804"/>
    <cellStyle name="60% - 强调文字颜色 1 2 114" xfId="6805"/>
    <cellStyle name="60% - 强调文字颜色 1 2 115" xfId="6806"/>
    <cellStyle name="60% - 强调文字颜色 1 2 116" xfId="6807"/>
    <cellStyle name="60% - 强调文字颜色 1 2 117" xfId="6808"/>
    <cellStyle name="60% - 强调文字颜色 1 2 118" xfId="6809"/>
    <cellStyle name="60% - 强调文字颜色 1 2 119" xfId="6810"/>
    <cellStyle name="60% - 强调文字颜色 1 2 12" xfId="6811"/>
    <cellStyle name="60% - 强调文字颜色 1 2 120" xfId="6812"/>
    <cellStyle name="60% - 强调文字颜色 1 2 121" xfId="6813"/>
    <cellStyle name="60% - 强调文字颜色 1 2 122" xfId="6814"/>
    <cellStyle name="60% - 强调文字颜色 1 2 123" xfId="6815"/>
    <cellStyle name="60% - 强调文字颜色 1 2 124" xfId="6816"/>
    <cellStyle name="60% - 强调文字颜色 1 2 125" xfId="6817"/>
    <cellStyle name="60% - 强调文字颜色 1 2 126" xfId="6818"/>
    <cellStyle name="60% - 强调文字颜色 1 2 127" xfId="6819"/>
    <cellStyle name="60% - 强调文字颜色 1 2 128" xfId="6820"/>
    <cellStyle name="60% - 强调文字颜色 1 2 129" xfId="6821"/>
    <cellStyle name="60% - 强调文字颜色 1 2 13" xfId="6822"/>
    <cellStyle name="60% - 强调文字颜色 1 2 130" xfId="6823"/>
    <cellStyle name="60% - 强调文字颜色 1 2 131" xfId="6824"/>
    <cellStyle name="60% - 强调文字颜色 1 2 132" xfId="6825"/>
    <cellStyle name="60% - 强调文字颜色 1 2 133" xfId="6826"/>
    <cellStyle name="60% - 强调文字颜色 1 2 134" xfId="6827"/>
    <cellStyle name="60% - 强调文字颜色 1 2 135" xfId="6828"/>
    <cellStyle name="60% - 强调文字颜色 1 2 136" xfId="6829"/>
    <cellStyle name="60% - 强调文字颜色 1 2 137" xfId="6830"/>
    <cellStyle name="60% - 强调文字颜色 1 2 138" xfId="6831"/>
    <cellStyle name="60% - 强调文字颜色 1 2 139" xfId="6832"/>
    <cellStyle name="60% - 强调文字颜色 1 2 14" xfId="6833"/>
    <cellStyle name="60% - 强调文字颜色 1 2 140" xfId="6834"/>
    <cellStyle name="60% - 强调文字颜色 1 2 141" xfId="6835"/>
    <cellStyle name="60% - 强调文字颜色 1 2 142" xfId="6836"/>
    <cellStyle name="60% - 强调文字颜色 1 2 143" xfId="6837"/>
    <cellStyle name="60% - 强调文字颜色 1 2 144" xfId="6838"/>
    <cellStyle name="60% - 强调文字颜色 1 2 145" xfId="6839"/>
    <cellStyle name="60% - 强调文字颜色 1 2 146" xfId="6840"/>
    <cellStyle name="60% - 强调文字颜色 1 2 147" xfId="6841"/>
    <cellStyle name="60% - 强调文字颜色 1 2 148" xfId="6842"/>
    <cellStyle name="60% - 强调文字颜色 1 2 149" xfId="6843"/>
    <cellStyle name="60% - 强调文字颜色 1 2 15" xfId="6844"/>
    <cellStyle name="60% - 强调文字颜色 1 2 150" xfId="6845"/>
    <cellStyle name="60% - 强调文字颜色 1 2 151" xfId="6846"/>
    <cellStyle name="60% - 强调文字颜色 1 2 152" xfId="6847"/>
    <cellStyle name="60% - 强调文字颜色 1 2 153" xfId="6848"/>
    <cellStyle name="60% - 强调文字颜色 1 2 16" xfId="6849"/>
    <cellStyle name="60% - 强调文字颜色 1 2 17" xfId="6850"/>
    <cellStyle name="60% - 强调文字颜色 1 2 18" xfId="6851"/>
    <cellStyle name="60% - 强调文字颜色 1 2 19" xfId="6852"/>
    <cellStyle name="60% - 强调文字颜色 1 2 2" xfId="6853"/>
    <cellStyle name="60% - 强调文字颜色 1 2 20" xfId="6854"/>
    <cellStyle name="60% - 强调文字颜色 1 2 21" xfId="6855"/>
    <cellStyle name="60% - 强调文字颜色 1 2 22" xfId="6856"/>
    <cellStyle name="60% - 强调文字颜色 1 2 23" xfId="6857"/>
    <cellStyle name="60% - 强调文字颜色 1 2 24" xfId="6858"/>
    <cellStyle name="60% - 强调文字颜色 1 2 25" xfId="6859"/>
    <cellStyle name="60% - 强调文字颜色 1 2 26" xfId="6860"/>
    <cellStyle name="60% - 强调文字颜色 1 2 27" xfId="6861"/>
    <cellStyle name="60% - 强调文字颜色 1 2 28" xfId="6862"/>
    <cellStyle name="60% - 强调文字颜色 1 2 29" xfId="6863"/>
    <cellStyle name="60% - 强调文字颜色 1 2 3" xfId="6864"/>
    <cellStyle name="60% - 强调文字颜色 1 2 30" xfId="6865"/>
    <cellStyle name="60% - 强调文字颜色 1 2 31" xfId="6866"/>
    <cellStyle name="60% - 强调文字颜色 1 2 32" xfId="6867"/>
    <cellStyle name="60% - 强调文字颜色 1 2 33" xfId="6868"/>
    <cellStyle name="60% - 强调文字颜色 1 2 34" xfId="6869"/>
    <cellStyle name="60% - 强调文字颜色 1 2 35" xfId="6870"/>
    <cellStyle name="60% - 强调文字颜色 1 2 36" xfId="6871"/>
    <cellStyle name="60% - 强调文字颜色 1 2 37" xfId="6872"/>
    <cellStyle name="60% - 强调文字颜色 1 2 38" xfId="6873"/>
    <cellStyle name="60% - 强调文字颜色 1 2 39" xfId="6874"/>
    <cellStyle name="60% - 强调文字颜色 1 2 4" xfId="6875"/>
    <cellStyle name="60% - 强调文字颜色 1 2 40" xfId="6876"/>
    <cellStyle name="60% - 强调文字颜色 1 2 41" xfId="6877"/>
    <cellStyle name="60% - 强调文字颜色 1 2 42" xfId="6878"/>
    <cellStyle name="60% - 强调文字颜色 1 2 43" xfId="6879"/>
    <cellStyle name="60% - 强调文字颜色 1 2 44" xfId="6880"/>
    <cellStyle name="60% - 强调文字颜色 1 2 45" xfId="6881"/>
    <cellStyle name="60% - 强调文字颜色 1 2 46" xfId="6882"/>
    <cellStyle name="60% - 强调文字颜色 1 2 47" xfId="6883"/>
    <cellStyle name="60% - 强调文字颜色 1 2 48" xfId="6884"/>
    <cellStyle name="60% - 强调文字颜色 1 2 49" xfId="6885"/>
    <cellStyle name="60% - 强调文字颜色 1 2 5" xfId="6886"/>
    <cellStyle name="60% - 强调文字颜色 1 2 50" xfId="6887"/>
    <cellStyle name="60% - 强调文字颜色 1 2 51" xfId="6888"/>
    <cellStyle name="60% - 强调文字颜色 1 2 52" xfId="6889"/>
    <cellStyle name="60% - 强调文字颜色 1 2 53" xfId="6890"/>
    <cellStyle name="60% - 强调文字颜色 1 2 54" xfId="6891"/>
    <cellStyle name="60% - 强调文字颜色 1 2 55" xfId="6892"/>
    <cellStyle name="60% - 强调文字颜色 1 2 56" xfId="6893"/>
    <cellStyle name="60% - 强调文字颜色 1 2 57" xfId="6894"/>
    <cellStyle name="60% - 强调文字颜色 1 2 58" xfId="6895"/>
    <cellStyle name="60% - 强调文字颜色 1 2 59" xfId="6896"/>
    <cellStyle name="60% - 强调文字颜色 1 2 6" xfId="6897"/>
    <cellStyle name="60% - 强调文字颜色 1 2 60" xfId="6898"/>
    <cellStyle name="60% - 强调文字颜色 1 2 61" xfId="6899"/>
    <cellStyle name="60% - 强调文字颜色 1 2 62" xfId="6900"/>
    <cellStyle name="60% - 强调文字颜色 1 2 63" xfId="6901"/>
    <cellStyle name="60% - 强调文字颜色 1 2 64" xfId="6902"/>
    <cellStyle name="60% - 强调文字颜色 1 2 65" xfId="6903"/>
    <cellStyle name="60% - 强调文字颜色 1 2 66" xfId="6904"/>
    <cellStyle name="60% - 强调文字颜色 1 2 67" xfId="6905"/>
    <cellStyle name="60% - 强调文字颜色 1 2 68" xfId="6906"/>
    <cellStyle name="60% - 强调文字颜色 1 2 69" xfId="6907"/>
    <cellStyle name="60% - 强调文字颜色 1 2 7" xfId="6908"/>
    <cellStyle name="60% - 强调文字颜色 1 2 70" xfId="6909"/>
    <cellStyle name="60% - 强调文字颜色 1 2 71" xfId="6910"/>
    <cellStyle name="60% - 强调文字颜色 1 2 72" xfId="6911"/>
    <cellStyle name="60% - 强调文字颜色 1 2 73" xfId="6912"/>
    <cellStyle name="60% - 强调文字颜色 1 2 74" xfId="6913"/>
    <cellStyle name="60% - 强调文字颜色 1 2 75" xfId="6914"/>
    <cellStyle name="60% - 强调文字颜色 1 2 76" xfId="6915"/>
    <cellStyle name="60% - 强调文字颜色 1 2 77" xfId="6916"/>
    <cellStyle name="60% - 强调文字颜色 1 2 78" xfId="6917"/>
    <cellStyle name="60% - 强调文字颜色 1 2 79" xfId="6918"/>
    <cellStyle name="60% - 强调文字颜色 1 2 8" xfId="6919"/>
    <cellStyle name="60% - 强调文字颜色 1 2 80" xfId="6920"/>
    <cellStyle name="60% - 强调文字颜色 1 2 81" xfId="6921"/>
    <cellStyle name="60% - 强调文字颜色 1 2 82" xfId="6922"/>
    <cellStyle name="60% - 强调文字颜色 1 2 83" xfId="6923"/>
    <cellStyle name="60% - 强调文字颜色 1 2 84" xfId="6924"/>
    <cellStyle name="60% - 强调文字颜色 1 2 85" xfId="6925"/>
    <cellStyle name="60% - 强调文字颜色 1 2 86" xfId="6926"/>
    <cellStyle name="60% - 强调文字颜色 1 2 87" xfId="6927"/>
    <cellStyle name="60% - 强调文字颜色 1 2 88" xfId="6928"/>
    <cellStyle name="60% - 强调文字颜色 1 2 89" xfId="6929"/>
    <cellStyle name="60% - 强调文字颜色 1 2 9" xfId="6930"/>
    <cellStyle name="60% - 强调文字颜色 1 2 90" xfId="6931"/>
    <cellStyle name="60% - 强调文字颜色 1 2 91" xfId="6932"/>
    <cellStyle name="60% - 强调文字颜色 1 2 92" xfId="6933"/>
    <cellStyle name="60% - 强调文字颜色 1 2 93" xfId="6934"/>
    <cellStyle name="60% - 强调文字颜色 1 2 94" xfId="6935"/>
    <cellStyle name="60% - 强调文字颜色 1 2 95" xfId="6936"/>
    <cellStyle name="60% - 强调文字颜色 1 2 96" xfId="6937"/>
    <cellStyle name="60% - 强调文字颜色 1 2 97" xfId="6938"/>
    <cellStyle name="60% - 强调文字颜色 1 2 98" xfId="6939"/>
    <cellStyle name="60% - 强调文字颜色 1 2 99" xfId="6940"/>
    <cellStyle name="60% - 强调文字颜色 1 20" xfId="6941"/>
    <cellStyle name="60% - 强调文字颜色 1 21" xfId="6942"/>
    <cellStyle name="60% - 强调文字颜色 1 22" xfId="6943"/>
    <cellStyle name="60% - 强调文字颜色 1 23" xfId="6944"/>
    <cellStyle name="60% - 强调文字颜色 1 24" xfId="6945"/>
    <cellStyle name="60% - 强调文字颜色 1 25" xfId="6946"/>
    <cellStyle name="60% - 强调文字颜色 1 26" xfId="6947"/>
    <cellStyle name="60% - 强调文字颜色 1 27" xfId="6948"/>
    <cellStyle name="60% - 强调文字颜色 1 28" xfId="6949"/>
    <cellStyle name="60% - 强调文字颜色 1 29" xfId="6950"/>
    <cellStyle name="60% - 强调文字颜色 1 3" xfId="6951"/>
    <cellStyle name="60% - 强调文字颜色 1 3 10" xfId="6952"/>
    <cellStyle name="60% - 强调文字颜色 1 3 100" xfId="6953"/>
    <cellStyle name="60% - 强调文字颜色 1 3 101" xfId="6954"/>
    <cellStyle name="60% - 强调文字颜色 1 3 102" xfId="6955"/>
    <cellStyle name="60% - 强调文字颜色 1 3 103" xfId="6956"/>
    <cellStyle name="60% - 强调文字颜色 1 3 104" xfId="6957"/>
    <cellStyle name="60% - 强调文字颜色 1 3 105" xfId="6958"/>
    <cellStyle name="60% - 强调文字颜色 1 3 106" xfId="6959"/>
    <cellStyle name="60% - 强调文字颜色 1 3 107" xfId="6960"/>
    <cellStyle name="60% - 强调文字颜色 1 3 108" xfId="6961"/>
    <cellStyle name="60% - 强调文字颜色 1 3 109" xfId="6962"/>
    <cellStyle name="60% - 强调文字颜色 1 3 11" xfId="6963"/>
    <cellStyle name="60% - 强调文字颜色 1 3 110" xfId="6964"/>
    <cellStyle name="60% - 强调文字颜色 1 3 111" xfId="6965"/>
    <cellStyle name="60% - 强调文字颜色 1 3 112" xfId="6966"/>
    <cellStyle name="60% - 强调文字颜色 1 3 113" xfId="6967"/>
    <cellStyle name="60% - 强调文字颜色 1 3 114" xfId="6968"/>
    <cellStyle name="60% - 强调文字颜色 1 3 115" xfId="6969"/>
    <cellStyle name="60% - 强调文字颜色 1 3 116" xfId="6970"/>
    <cellStyle name="60% - 强调文字颜色 1 3 117" xfId="6971"/>
    <cellStyle name="60% - 强调文字颜色 1 3 118" xfId="6972"/>
    <cellStyle name="60% - 强调文字颜色 1 3 119" xfId="6973"/>
    <cellStyle name="60% - 强调文字颜色 1 3 12" xfId="6974"/>
    <cellStyle name="60% - 强调文字颜色 1 3 120" xfId="6975"/>
    <cellStyle name="60% - 强调文字颜色 1 3 121" xfId="6976"/>
    <cellStyle name="60% - 强调文字颜色 1 3 122" xfId="6977"/>
    <cellStyle name="60% - 强调文字颜色 1 3 123" xfId="6978"/>
    <cellStyle name="60% - 强调文字颜色 1 3 124" xfId="6979"/>
    <cellStyle name="60% - 强调文字颜色 1 3 125" xfId="6980"/>
    <cellStyle name="60% - 强调文字颜色 1 3 126" xfId="6981"/>
    <cellStyle name="60% - 强调文字颜色 1 3 127" xfId="6982"/>
    <cellStyle name="60% - 强调文字颜色 1 3 128" xfId="6983"/>
    <cellStyle name="60% - 强调文字颜色 1 3 129" xfId="6984"/>
    <cellStyle name="60% - 强调文字颜色 1 3 13" xfId="6985"/>
    <cellStyle name="60% - 强调文字颜色 1 3 130" xfId="6986"/>
    <cellStyle name="60% - 强调文字颜色 1 3 131" xfId="6987"/>
    <cellStyle name="60% - 强调文字颜色 1 3 132" xfId="6988"/>
    <cellStyle name="60% - 强调文字颜色 1 3 133" xfId="6989"/>
    <cellStyle name="60% - 强调文字颜色 1 3 134" xfId="6990"/>
    <cellStyle name="60% - 强调文字颜色 1 3 135" xfId="6991"/>
    <cellStyle name="60% - 强调文字颜色 1 3 136" xfId="6992"/>
    <cellStyle name="60% - 强调文字颜色 1 3 137" xfId="6993"/>
    <cellStyle name="60% - 强调文字颜色 1 3 138" xfId="6994"/>
    <cellStyle name="60% - 强调文字颜色 1 3 139" xfId="6995"/>
    <cellStyle name="60% - 强调文字颜色 1 3 14" xfId="6996"/>
    <cellStyle name="60% - 强调文字颜色 1 3 140" xfId="6997"/>
    <cellStyle name="60% - 强调文字颜色 1 3 141" xfId="6998"/>
    <cellStyle name="60% - 强调文字颜色 1 3 142" xfId="6999"/>
    <cellStyle name="60% - 强调文字颜色 1 3 143" xfId="7000"/>
    <cellStyle name="60% - 强调文字颜色 1 3 144" xfId="7001"/>
    <cellStyle name="60% - 强调文字颜色 1 3 145" xfId="7002"/>
    <cellStyle name="60% - 强调文字颜色 1 3 146" xfId="7003"/>
    <cellStyle name="60% - 强调文字颜色 1 3 147" xfId="7004"/>
    <cellStyle name="60% - 强调文字颜色 1 3 148" xfId="7005"/>
    <cellStyle name="60% - 强调文字颜色 1 3 149" xfId="7006"/>
    <cellStyle name="60% - 强调文字颜色 1 3 15" xfId="7007"/>
    <cellStyle name="60% - 强调文字颜色 1 3 150" xfId="7008"/>
    <cellStyle name="60% - 强调文字颜色 1 3 151" xfId="7009"/>
    <cellStyle name="60% - 强调文字颜色 1 3 152" xfId="7010"/>
    <cellStyle name="60% - 强调文字颜色 1 3 153" xfId="7011"/>
    <cellStyle name="60% - 强调文字颜色 1 3 16" xfId="7012"/>
    <cellStyle name="60% - 强调文字颜色 1 3 17" xfId="7013"/>
    <cellStyle name="60% - 强调文字颜色 1 3 18" xfId="7014"/>
    <cellStyle name="60% - 强调文字颜色 1 3 19" xfId="7015"/>
    <cellStyle name="60% - 强调文字颜色 1 3 2" xfId="7016"/>
    <cellStyle name="60% - 强调文字颜色 1 3 20" xfId="7017"/>
    <cellStyle name="60% - 强调文字颜色 1 3 21" xfId="7018"/>
    <cellStyle name="60% - 强调文字颜色 1 3 22" xfId="7019"/>
    <cellStyle name="60% - 强调文字颜色 1 3 23" xfId="7020"/>
    <cellStyle name="60% - 强调文字颜色 1 3 24" xfId="7021"/>
    <cellStyle name="60% - 强调文字颜色 1 3 25" xfId="7022"/>
    <cellStyle name="60% - 强调文字颜色 1 3 26" xfId="7023"/>
    <cellStyle name="60% - 强调文字颜色 1 3 27" xfId="7024"/>
    <cellStyle name="60% - 强调文字颜色 1 3 28" xfId="7025"/>
    <cellStyle name="60% - 强调文字颜色 1 3 29" xfId="7026"/>
    <cellStyle name="60% - 强调文字颜色 1 3 3" xfId="7027"/>
    <cellStyle name="60% - 强调文字颜色 1 3 30" xfId="7028"/>
    <cellStyle name="60% - 强调文字颜色 1 3 31" xfId="7029"/>
    <cellStyle name="60% - 强调文字颜色 1 3 32" xfId="7030"/>
    <cellStyle name="60% - 强调文字颜色 1 3 33" xfId="7031"/>
    <cellStyle name="60% - 强调文字颜色 1 3 34" xfId="7032"/>
    <cellStyle name="60% - 强调文字颜色 1 3 35" xfId="7033"/>
    <cellStyle name="60% - 强调文字颜色 1 3 36" xfId="7034"/>
    <cellStyle name="60% - 强调文字颜色 1 3 37" xfId="7035"/>
    <cellStyle name="60% - 强调文字颜色 1 3 38" xfId="7036"/>
    <cellStyle name="60% - 强调文字颜色 1 3 39" xfId="7037"/>
    <cellStyle name="60% - 强调文字颜色 1 3 4" xfId="7038"/>
    <cellStyle name="60% - 强调文字颜色 1 3 40" xfId="7039"/>
    <cellStyle name="60% - 强调文字颜色 1 3 41" xfId="7040"/>
    <cellStyle name="60% - 强调文字颜色 1 3 42" xfId="7041"/>
    <cellStyle name="60% - 强调文字颜色 1 3 43" xfId="7042"/>
    <cellStyle name="60% - 强调文字颜色 1 3 44" xfId="7043"/>
    <cellStyle name="60% - 强调文字颜色 1 3 45" xfId="7044"/>
    <cellStyle name="60% - 强调文字颜色 1 3 46" xfId="7045"/>
    <cellStyle name="60% - 强调文字颜色 1 3 47" xfId="7046"/>
    <cellStyle name="60% - 强调文字颜色 1 3 48" xfId="7047"/>
    <cellStyle name="60% - 强调文字颜色 1 3 49" xfId="7048"/>
    <cellStyle name="60% - 强调文字颜色 1 3 5" xfId="7049"/>
    <cellStyle name="60% - 强调文字颜色 1 3 50" xfId="7050"/>
    <cellStyle name="60% - 强调文字颜色 1 3 51" xfId="7051"/>
    <cellStyle name="60% - 强调文字颜色 1 3 52" xfId="7052"/>
    <cellStyle name="60% - 强调文字颜色 1 3 53" xfId="7053"/>
    <cellStyle name="60% - 强调文字颜色 1 3 54" xfId="7054"/>
    <cellStyle name="60% - 强调文字颜色 1 3 55" xfId="7055"/>
    <cellStyle name="60% - 强调文字颜色 1 3 56" xfId="7056"/>
    <cellStyle name="60% - 强调文字颜色 1 3 57" xfId="7057"/>
    <cellStyle name="60% - 强调文字颜色 1 3 58" xfId="7058"/>
    <cellStyle name="60% - 强调文字颜色 1 3 59" xfId="7059"/>
    <cellStyle name="60% - 强调文字颜色 1 3 6" xfId="7060"/>
    <cellStyle name="60% - 强调文字颜色 1 3 60" xfId="7061"/>
    <cellStyle name="60% - 强调文字颜色 1 3 61" xfId="7062"/>
    <cellStyle name="60% - 强调文字颜色 1 3 62" xfId="7063"/>
    <cellStyle name="60% - 强调文字颜色 1 3 63" xfId="7064"/>
    <cellStyle name="60% - 强调文字颜色 1 3 64" xfId="7065"/>
    <cellStyle name="60% - 强调文字颜色 1 3 65" xfId="7066"/>
    <cellStyle name="60% - 强调文字颜色 1 3 66" xfId="7067"/>
    <cellStyle name="60% - 强调文字颜色 1 3 67" xfId="7068"/>
    <cellStyle name="60% - 强调文字颜色 1 3 68" xfId="7069"/>
    <cellStyle name="60% - 强调文字颜色 1 3 69" xfId="7070"/>
    <cellStyle name="60% - 强调文字颜色 1 3 7" xfId="7071"/>
    <cellStyle name="60% - 强调文字颜色 1 3 70" xfId="7072"/>
    <cellStyle name="60% - 强调文字颜色 1 3 71" xfId="7073"/>
    <cellStyle name="60% - 强调文字颜色 1 3 72" xfId="7074"/>
    <cellStyle name="60% - 强调文字颜色 1 3 73" xfId="7075"/>
    <cellStyle name="60% - 强调文字颜色 1 3 74" xfId="7076"/>
    <cellStyle name="60% - 强调文字颜色 1 3 75" xfId="7077"/>
    <cellStyle name="60% - 强调文字颜色 1 3 76" xfId="7078"/>
    <cellStyle name="60% - 强调文字颜色 1 3 77" xfId="7079"/>
    <cellStyle name="60% - 强调文字颜色 1 3 78" xfId="7080"/>
    <cellStyle name="60% - 强调文字颜色 1 3 79" xfId="7081"/>
    <cellStyle name="60% - 强调文字颜色 1 3 8" xfId="7082"/>
    <cellStyle name="60% - 强调文字颜色 1 3 80" xfId="7083"/>
    <cellStyle name="60% - 强调文字颜色 1 3 81" xfId="7084"/>
    <cellStyle name="60% - 强调文字颜色 1 3 82" xfId="7085"/>
    <cellStyle name="60% - 强调文字颜色 1 3 83" xfId="7086"/>
    <cellStyle name="60% - 强调文字颜色 1 3 84" xfId="7087"/>
    <cellStyle name="60% - 强调文字颜色 1 3 85" xfId="7088"/>
    <cellStyle name="60% - 强调文字颜色 1 3 86" xfId="7089"/>
    <cellStyle name="60% - 强调文字颜色 1 3 87" xfId="7090"/>
    <cellStyle name="60% - 强调文字颜色 1 3 88" xfId="7091"/>
    <cellStyle name="60% - 强调文字颜色 1 3 89" xfId="7092"/>
    <cellStyle name="60% - 强调文字颜色 1 3 9" xfId="7093"/>
    <cellStyle name="60% - 强调文字颜色 1 3 90" xfId="7094"/>
    <cellStyle name="60% - 强调文字颜色 1 3 91" xfId="7095"/>
    <cellStyle name="60% - 强调文字颜色 1 3 92" xfId="7096"/>
    <cellStyle name="60% - 强调文字颜色 1 3 93" xfId="7097"/>
    <cellStyle name="60% - 强调文字颜色 1 3 94" xfId="7098"/>
    <cellStyle name="60% - 强调文字颜色 1 3 95" xfId="7099"/>
    <cellStyle name="60% - 强调文字颜色 1 3 96" xfId="7100"/>
    <cellStyle name="60% - 强调文字颜色 1 3 97" xfId="7101"/>
    <cellStyle name="60% - 强调文字颜色 1 3 98" xfId="7102"/>
    <cellStyle name="60% - 强调文字颜色 1 3 99" xfId="7103"/>
    <cellStyle name="60% - 强调文字颜色 1 30" xfId="7104"/>
    <cellStyle name="60% - 强调文字颜色 1 31" xfId="7105"/>
    <cellStyle name="60% - 强调文字颜色 1 32" xfId="7106"/>
    <cellStyle name="60% - 强调文字颜色 1 33" xfId="7107"/>
    <cellStyle name="60% - 强调文字颜色 1 34" xfId="7108"/>
    <cellStyle name="60% - 强调文字颜色 1 35" xfId="7109"/>
    <cellStyle name="60% - 强调文字颜色 1 36" xfId="7110"/>
    <cellStyle name="60% - 强调文字颜色 1 4" xfId="7111"/>
    <cellStyle name="60% - 强调文字颜色 1 4 10" xfId="7112"/>
    <cellStyle name="60% - 强调文字颜色 1 4 11" xfId="7113"/>
    <cellStyle name="60% - 强调文字颜色 1 4 12" xfId="7114"/>
    <cellStyle name="60% - 强调文字颜色 1 4 13" xfId="7115"/>
    <cellStyle name="60% - 强调文字颜色 1 4 14" xfId="7116"/>
    <cellStyle name="60% - 强调文字颜色 1 4 15" xfId="7117"/>
    <cellStyle name="60% - 强调文字颜色 1 4 16" xfId="7118"/>
    <cellStyle name="60% - 强调文字颜色 1 4 17" xfId="7119"/>
    <cellStyle name="60% - 强调文字颜色 1 4 18" xfId="7120"/>
    <cellStyle name="60% - 强调文字颜色 1 4 2" xfId="7121"/>
    <cellStyle name="60% - 强调文字颜色 1 4 2 10" xfId="7122"/>
    <cellStyle name="60% - 强调文字颜色 1 4 2 11" xfId="7123"/>
    <cellStyle name="60% - 强调文字颜色 1 4 2 12" xfId="7124"/>
    <cellStyle name="60% - 强调文字颜色 1 4 2 13" xfId="7125"/>
    <cellStyle name="60% - 强调文字颜色 1 4 2 14" xfId="7126"/>
    <cellStyle name="60% - 强调文字颜色 1 4 2 15" xfId="7127"/>
    <cellStyle name="60% - 强调文字颜色 1 4 2 2" xfId="7128"/>
    <cellStyle name="60% - 强调文字颜色 1 4 2 3" xfId="7129"/>
    <cellStyle name="60% - 强调文字颜色 1 4 2 4" xfId="7130"/>
    <cellStyle name="60% - 强调文字颜色 1 4 2 5" xfId="7131"/>
    <cellStyle name="60% - 强调文字颜色 1 4 2 6" xfId="7132"/>
    <cellStyle name="60% - 强调文字颜色 1 4 2 7" xfId="7133"/>
    <cellStyle name="60% - 强调文字颜色 1 4 2 8" xfId="7134"/>
    <cellStyle name="60% - 强调文字颜色 1 4 2 9" xfId="7135"/>
    <cellStyle name="60% - 强调文字颜色 1 4 3" xfId="7136"/>
    <cellStyle name="60% - 强调文字颜色 1 4 3 2" xfId="7137"/>
    <cellStyle name="60% - 强调文字颜色 1 4 3 3" xfId="7138"/>
    <cellStyle name="60% - 强调文字颜色 1 4 3 4" xfId="7139"/>
    <cellStyle name="60% - 强调文字颜色 1 4 3 5" xfId="7140"/>
    <cellStyle name="60% - 强调文字颜色 1 4 3 6" xfId="7141"/>
    <cellStyle name="60% - 强调文字颜色 1 4 4" xfId="7142"/>
    <cellStyle name="60% - 强调文字颜色 1 4 4 2" xfId="7143"/>
    <cellStyle name="60% - 强调文字颜色 1 4 4 3" xfId="7144"/>
    <cellStyle name="60% - 强调文字颜色 1 4 4 4" xfId="7145"/>
    <cellStyle name="60% - 强调文字颜色 1 4 4 5" xfId="7146"/>
    <cellStyle name="60% - 强调文字颜色 1 4 4 6" xfId="7147"/>
    <cellStyle name="60% - 强调文字颜色 1 4 5" xfId="7148"/>
    <cellStyle name="60% - 强调文字颜色 1 4 5 2" xfId="7149"/>
    <cellStyle name="60% - 强调文字颜色 1 4 5 3" xfId="7150"/>
    <cellStyle name="60% - 强调文字颜色 1 4 5 4" xfId="7151"/>
    <cellStyle name="60% - 强调文字颜色 1 4 5 5" xfId="7152"/>
    <cellStyle name="60% - 强调文字颜色 1 4 5 6" xfId="7153"/>
    <cellStyle name="60% - 强调文字颜色 1 4 6" xfId="7154"/>
    <cellStyle name="60% - 强调文字颜色 1 4 7" xfId="7155"/>
    <cellStyle name="60% - 强调文字颜色 1 4 8" xfId="7156"/>
    <cellStyle name="60% - 强调文字颜色 1 4 9" xfId="7157"/>
    <cellStyle name="60% - 强调文字颜色 1 5" xfId="7158"/>
    <cellStyle name="60% - 强调文字颜色 1 5 10" xfId="7159"/>
    <cellStyle name="60% - 强调文字颜色 1 5 11" xfId="7160"/>
    <cellStyle name="60% - 强调文字颜色 1 5 12" xfId="7161"/>
    <cellStyle name="60% - 强调文字颜色 1 5 13" xfId="7162"/>
    <cellStyle name="60% - 强调文字颜色 1 5 14" xfId="7163"/>
    <cellStyle name="60% - 强调文字颜色 1 5 15" xfId="7164"/>
    <cellStyle name="60% - 强调文字颜色 1 5 16" xfId="7165"/>
    <cellStyle name="60% - 强调文字颜色 1 5 17" xfId="7166"/>
    <cellStyle name="60% - 强调文字颜色 1 5 18" xfId="7167"/>
    <cellStyle name="60% - 强调文字颜色 1 5 19" xfId="7168"/>
    <cellStyle name="60% - 强调文字颜色 1 5 2" xfId="7169"/>
    <cellStyle name="60% - 强调文字颜色 1 5 20" xfId="7170"/>
    <cellStyle name="60% - 强调文字颜色 1 5 21" xfId="7171"/>
    <cellStyle name="60% - 强调文字颜色 1 5 22" xfId="7172"/>
    <cellStyle name="60% - 强调文字颜色 1 5 23" xfId="7173"/>
    <cellStyle name="60% - 强调文字颜色 1 5 24" xfId="7174"/>
    <cellStyle name="60% - 强调文字颜色 1 5 25" xfId="7175"/>
    <cellStyle name="60% - 强调文字颜色 1 5 26" xfId="7176"/>
    <cellStyle name="60% - 强调文字颜色 1 5 27" xfId="7177"/>
    <cellStyle name="60% - 强调文字颜色 1 5 28" xfId="7178"/>
    <cellStyle name="60% - 强调文字颜色 1 5 29" xfId="7179"/>
    <cellStyle name="60% - 强调文字颜色 1 5 3" xfId="7180"/>
    <cellStyle name="60% - 强调文字颜色 1 5 4" xfId="7181"/>
    <cellStyle name="60% - 强调文字颜色 1 5 5" xfId="7182"/>
    <cellStyle name="60% - 强调文字颜色 1 5 6" xfId="7183"/>
    <cellStyle name="60% - 强调文字颜色 1 5 7" xfId="7184"/>
    <cellStyle name="60% - 强调文字颜色 1 5 8" xfId="7185"/>
    <cellStyle name="60% - 强调文字颜色 1 5 9" xfId="7186"/>
    <cellStyle name="60% - 强调文字颜色 1 6" xfId="7187"/>
    <cellStyle name="60% - 强调文字颜色 1 6 10" xfId="7188"/>
    <cellStyle name="60% - 强调文字颜色 1 6 11" xfId="7189"/>
    <cellStyle name="60% - 强调文字颜色 1 6 12" xfId="7190"/>
    <cellStyle name="60% - 强调文字颜色 1 6 13" xfId="7191"/>
    <cellStyle name="60% - 强调文字颜色 1 6 14" xfId="7192"/>
    <cellStyle name="60% - 强调文字颜色 1 6 15" xfId="7193"/>
    <cellStyle name="60% - 强调文字颜色 1 6 16" xfId="7194"/>
    <cellStyle name="60% - 强调文字颜色 1 6 17" xfId="7195"/>
    <cellStyle name="60% - 强调文字颜色 1 6 18" xfId="7196"/>
    <cellStyle name="60% - 强调文字颜色 1 6 19" xfId="7197"/>
    <cellStyle name="60% - 强调文字颜色 1 6 2" xfId="7198"/>
    <cellStyle name="60% - 强调文字颜色 1 6 20" xfId="7199"/>
    <cellStyle name="60% - 强调文字颜色 1 6 21" xfId="7200"/>
    <cellStyle name="60% - 强调文字颜色 1 6 22" xfId="7201"/>
    <cellStyle name="60% - 强调文字颜色 1 6 23" xfId="7202"/>
    <cellStyle name="60% - 强调文字颜色 1 6 24" xfId="7203"/>
    <cellStyle name="60% - 强调文字颜色 1 6 25" xfId="7204"/>
    <cellStyle name="60% - 强调文字颜色 1 6 26" xfId="7205"/>
    <cellStyle name="60% - 强调文字颜色 1 6 27" xfId="7206"/>
    <cellStyle name="60% - 强调文字颜色 1 6 28" xfId="7207"/>
    <cellStyle name="60% - 强调文字颜色 1 6 29" xfId="7208"/>
    <cellStyle name="60% - 强调文字颜色 1 6 3" xfId="7209"/>
    <cellStyle name="60% - 强调文字颜色 1 6 4" xfId="7210"/>
    <cellStyle name="60% - 强调文字颜色 1 6 5" xfId="7211"/>
    <cellStyle name="60% - 强调文字颜色 1 6 6" xfId="7212"/>
    <cellStyle name="60% - 强调文字颜色 1 6 7" xfId="7213"/>
    <cellStyle name="60% - 强调文字颜色 1 6 8" xfId="7214"/>
    <cellStyle name="60% - 强调文字颜色 1 6 9" xfId="7215"/>
    <cellStyle name="60% - 强调文字颜色 1 7" xfId="7216"/>
    <cellStyle name="60% - 强调文字颜色 1 7 10" xfId="7217"/>
    <cellStyle name="60% - 强调文字颜色 1 7 11" xfId="7218"/>
    <cellStyle name="60% - 强调文字颜色 1 7 12" xfId="7219"/>
    <cellStyle name="60% - 强调文字颜色 1 7 13" xfId="7220"/>
    <cellStyle name="60% - 强调文字颜色 1 7 14" xfId="7221"/>
    <cellStyle name="60% - 强调文字颜色 1 7 15" xfId="7222"/>
    <cellStyle name="60% - 强调文字颜色 1 7 16" xfId="7223"/>
    <cellStyle name="60% - 强调文字颜色 1 7 17" xfId="7224"/>
    <cellStyle name="60% - 强调文字颜色 1 7 18" xfId="7225"/>
    <cellStyle name="60% - 强调文字颜色 1 7 19" xfId="7226"/>
    <cellStyle name="60% - 强调文字颜色 1 7 2" xfId="7227"/>
    <cellStyle name="60% - 强调文字颜色 1 7 20" xfId="7228"/>
    <cellStyle name="60% - 强调文字颜色 1 7 21" xfId="7229"/>
    <cellStyle name="60% - 强调文字颜色 1 7 22" xfId="7230"/>
    <cellStyle name="60% - 强调文字颜色 1 7 23" xfId="7231"/>
    <cellStyle name="60% - 强调文字颜色 1 7 24" xfId="7232"/>
    <cellStyle name="60% - 强调文字颜色 1 7 25" xfId="7233"/>
    <cellStyle name="60% - 强调文字颜色 1 7 26" xfId="7234"/>
    <cellStyle name="60% - 强调文字颜色 1 7 27" xfId="7235"/>
    <cellStyle name="60% - 强调文字颜色 1 7 28" xfId="7236"/>
    <cellStyle name="60% - 强调文字颜色 1 7 29" xfId="7237"/>
    <cellStyle name="60% - 强调文字颜色 1 7 3" xfId="7238"/>
    <cellStyle name="60% - 强调文字颜色 1 7 4" xfId="7239"/>
    <cellStyle name="60% - 强调文字颜色 1 7 5" xfId="7240"/>
    <cellStyle name="60% - 强调文字颜色 1 7 6" xfId="7241"/>
    <cellStyle name="60% - 强调文字颜色 1 7 7" xfId="7242"/>
    <cellStyle name="60% - 强调文字颜色 1 7 8" xfId="7243"/>
    <cellStyle name="60% - 强调文字颜色 1 7 9" xfId="7244"/>
    <cellStyle name="60% - 强调文字颜色 1 8" xfId="7245"/>
    <cellStyle name="60% - 强调文字颜色 1 8 10" xfId="7246"/>
    <cellStyle name="60% - 强调文字颜色 1 8 11" xfId="7247"/>
    <cellStyle name="60% - 强调文字颜色 1 8 12" xfId="7248"/>
    <cellStyle name="60% - 强调文字颜色 1 8 13" xfId="7249"/>
    <cellStyle name="60% - 强调文字颜色 1 8 14" xfId="7250"/>
    <cellStyle name="60% - 强调文字颜色 1 8 15" xfId="7251"/>
    <cellStyle name="60% - 强调文字颜色 1 8 16" xfId="7252"/>
    <cellStyle name="60% - 强调文字颜色 1 8 17" xfId="7253"/>
    <cellStyle name="60% - 强调文字颜色 1 8 18" xfId="7254"/>
    <cellStyle name="60% - 强调文字颜色 1 8 19" xfId="7255"/>
    <cellStyle name="60% - 强调文字颜色 1 8 2" xfId="7256"/>
    <cellStyle name="60% - 强调文字颜色 1 8 20" xfId="7257"/>
    <cellStyle name="60% - 强调文字颜色 1 8 21" xfId="7258"/>
    <cellStyle name="60% - 强调文字颜色 1 8 22" xfId="7259"/>
    <cellStyle name="60% - 强调文字颜色 1 8 23" xfId="7260"/>
    <cellStyle name="60% - 强调文字颜色 1 8 24" xfId="7261"/>
    <cellStyle name="60% - 强调文字颜色 1 8 25" xfId="7262"/>
    <cellStyle name="60% - 强调文字颜色 1 8 26" xfId="7263"/>
    <cellStyle name="60% - 强调文字颜色 1 8 27" xfId="7264"/>
    <cellStyle name="60% - 强调文字颜色 1 8 28" xfId="7265"/>
    <cellStyle name="60% - 强调文字颜色 1 8 29" xfId="7266"/>
    <cellStyle name="60% - 强调文字颜色 1 8 3" xfId="7267"/>
    <cellStyle name="60% - 强调文字颜色 1 8 4" xfId="7268"/>
    <cellStyle name="60% - 强调文字颜色 1 8 5" xfId="7269"/>
    <cellStyle name="60% - 强调文字颜色 1 8 6" xfId="7270"/>
    <cellStyle name="60% - 强调文字颜色 1 8 7" xfId="7271"/>
    <cellStyle name="60% - 强调文字颜色 1 8 8" xfId="7272"/>
    <cellStyle name="60% - 强调文字颜色 1 8 9" xfId="7273"/>
    <cellStyle name="60% - 强调文字颜色 1 9" xfId="7274"/>
    <cellStyle name="60% - 强调文字颜色 2 10" xfId="7275"/>
    <cellStyle name="60% - 强调文字颜色 2 11" xfId="7276"/>
    <cellStyle name="60% - 强调文字颜色 2 11 10" xfId="7277"/>
    <cellStyle name="60% - 强调文字颜色 2 11 11" xfId="7278"/>
    <cellStyle name="60% - 强调文字颜色 2 11 12" xfId="7279"/>
    <cellStyle name="60% - 强调文字颜色 2 11 13" xfId="7280"/>
    <cellStyle name="60% - 强调文字颜色 2 11 14" xfId="7281"/>
    <cellStyle name="60% - 强调文字颜色 2 11 15" xfId="7282"/>
    <cellStyle name="60% - 强调文字颜色 2 11 16" xfId="7283"/>
    <cellStyle name="60% - 强调文字颜色 2 11 17" xfId="7284"/>
    <cellStyle name="60% - 强调文字颜色 2 11 18" xfId="7285"/>
    <cellStyle name="60% - 强调文字颜色 2 11 19" xfId="7286"/>
    <cellStyle name="60% - 强调文字颜色 2 11 2" xfId="7287"/>
    <cellStyle name="60% - 强调文字颜色 2 11 20" xfId="7288"/>
    <cellStyle name="60% - 强调文字颜色 2 11 3" xfId="7289"/>
    <cellStyle name="60% - 强调文字颜色 2 11 4" xfId="7290"/>
    <cellStyle name="60% - 强调文字颜色 2 11 5" xfId="7291"/>
    <cellStyle name="60% - 强调文字颜色 2 11 6" xfId="7292"/>
    <cellStyle name="60% - 强调文字颜色 2 11 7" xfId="7293"/>
    <cellStyle name="60% - 强调文字颜色 2 11 8" xfId="7294"/>
    <cellStyle name="60% - 强调文字颜色 2 11 9" xfId="7295"/>
    <cellStyle name="60% - 强调文字颜色 2 12" xfId="7296"/>
    <cellStyle name="60% - 强调文字颜色 2 12 10" xfId="7297"/>
    <cellStyle name="60% - 强调文字颜色 2 12 11" xfId="7298"/>
    <cellStyle name="60% - 强调文字颜色 2 12 12" xfId="7299"/>
    <cellStyle name="60% - 强调文字颜色 2 12 13" xfId="7300"/>
    <cellStyle name="60% - 强调文字颜色 2 12 14" xfId="7301"/>
    <cellStyle name="60% - 强调文字颜色 2 12 15" xfId="7302"/>
    <cellStyle name="60% - 强调文字颜色 2 12 16" xfId="7303"/>
    <cellStyle name="60% - 强调文字颜色 2 12 17" xfId="7304"/>
    <cellStyle name="60% - 强调文字颜色 2 12 18" xfId="7305"/>
    <cellStyle name="60% - 强调文字颜色 2 12 19" xfId="7306"/>
    <cellStyle name="60% - 强调文字颜色 2 12 2" xfId="7307"/>
    <cellStyle name="60% - 强调文字颜色 2 12 20" xfId="7308"/>
    <cellStyle name="60% - 强调文字颜色 2 12 3" xfId="7309"/>
    <cellStyle name="60% - 强调文字颜色 2 12 4" xfId="7310"/>
    <cellStyle name="60% - 强调文字颜色 2 12 5" xfId="7311"/>
    <cellStyle name="60% - 强调文字颜色 2 12 6" xfId="7312"/>
    <cellStyle name="60% - 强调文字颜色 2 12 7" xfId="7313"/>
    <cellStyle name="60% - 强调文字颜色 2 12 8" xfId="7314"/>
    <cellStyle name="60% - 强调文字颜色 2 12 9" xfId="7315"/>
    <cellStyle name="60% - 强调文字颜色 2 13" xfId="7316"/>
    <cellStyle name="60% - 强调文字颜色 2 13 10" xfId="7317"/>
    <cellStyle name="60% - 强调文字颜色 2 13 11" xfId="7318"/>
    <cellStyle name="60% - 强调文字颜色 2 13 12" xfId="7319"/>
    <cellStyle name="60% - 强调文字颜色 2 13 13" xfId="7320"/>
    <cellStyle name="60% - 强调文字颜色 2 13 14" xfId="7321"/>
    <cellStyle name="60% - 强调文字颜色 2 13 15" xfId="7322"/>
    <cellStyle name="60% - 强调文字颜色 2 13 16" xfId="7323"/>
    <cellStyle name="60% - 强调文字颜色 2 13 17" xfId="7324"/>
    <cellStyle name="60% - 强调文字颜色 2 13 18" xfId="7325"/>
    <cellStyle name="60% - 强调文字颜色 2 13 19" xfId="7326"/>
    <cellStyle name="60% - 强调文字颜色 2 13 2" xfId="7327"/>
    <cellStyle name="60% - 强调文字颜色 2 13 20" xfId="7328"/>
    <cellStyle name="60% - 强调文字颜色 2 13 3" xfId="7329"/>
    <cellStyle name="60% - 强调文字颜色 2 13 4" xfId="7330"/>
    <cellStyle name="60% - 强调文字颜色 2 13 5" xfId="7331"/>
    <cellStyle name="60% - 强调文字颜色 2 13 6" xfId="7332"/>
    <cellStyle name="60% - 强调文字颜色 2 13 7" xfId="7333"/>
    <cellStyle name="60% - 强调文字颜色 2 13 8" xfId="7334"/>
    <cellStyle name="60% - 强调文字颜色 2 13 9" xfId="7335"/>
    <cellStyle name="60% - 强调文字颜色 2 14" xfId="7336"/>
    <cellStyle name="60% - 强调文字颜色 2 14 10" xfId="7337"/>
    <cellStyle name="60% - 强调文字颜色 2 14 11" xfId="7338"/>
    <cellStyle name="60% - 强调文字颜色 2 14 12" xfId="7339"/>
    <cellStyle name="60% - 强调文字颜色 2 14 13" xfId="7340"/>
    <cellStyle name="60% - 强调文字颜色 2 14 14" xfId="7341"/>
    <cellStyle name="60% - 强调文字颜色 2 14 15" xfId="7342"/>
    <cellStyle name="60% - 强调文字颜色 2 14 16" xfId="7343"/>
    <cellStyle name="60% - 强调文字颜色 2 14 17" xfId="7344"/>
    <cellStyle name="60% - 强调文字颜色 2 14 18" xfId="7345"/>
    <cellStyle name="60% - 强调文字颜色 2 14 19" xfId="7346"/>
    <cellStyle name="60% - 强调文字颜色 2 14 2" xfId="7347"/>
    <cellStyle name="60% - 强调文字颜色 2 14 20" xfId="7348"/>
    <cellStyle name="60% - 强调文字颜色 2 14 3" xfId="7349"/>
    <cellStyle name="60% - 强调文字颜色 2 14 4" xfId="7350"/>
    <cellStyle name="60% - 强调文字颜色 2 14 5" xfId="7351"/>
    <cellStyle name="60% - 强调文字颜色 2 14 6" xfId="7352"/>
    <cellStyle name="60% - 强调文字颜色 2 14 7" xfId="7353"/>
    <cellStyle name="60% - 强调文字颜色 2 14 8" xfId="7354"/>
    <cellStyle name="60% - 强调文字颜色 2 14 9" xfId="7355"/>
    <cellStyle name="60% - 强调文字颜色 2 15" xfId="7356"/>
    <cellStyle name="60% - 强调文字颜色 2 16" xfId="7357"/>
    <cellStyle name="60% - 强调文字颜色 2 17" xfId="7358"/>
    <cellStyle name="60% - 强调文字颜色 2 18" xfId="7359"/>
    <cellStyle name="60% - 强调文字颜色 2 19" xfId="7360"/>
    <cellStyle name="60% - 强调文字颜色 2 2" xfId="7361"/>
    <cellStyle name="60% - 强调文字颜色 2 2 10" xfId="7362"/>
    <cellStyle name="60% - 强调文字颜色 2 2 100" xfId="7363"/>
    <cellStyle name="60% - 强调文字颜色 2 2 101" xfId="7364"/>
    <cellStyle name="60% - 强调文字颜色 2 2 102" xfId="7365"/>
    <cellStyle name="60% - 强调文字颜色 2 2 103" xfId="7366"/>
    <cellStyle name="60% - 强调文字颜色 2 2 104" xfId="7367"/>
    <cellStyle name="60% - 强调文字颜色 2 2 105" xfId="7368"/>
    <cellStyle name="60% - 强调文字颜色 2 2 106" xfId="7369"/>
    <cellStyle name="60% - 强调文字颜色 2 2 107" xfId="7370"/>
    <cellStyle name="60% - 强调文字颜色 2 2 108" xfId="7371"/>
    <cellStyle name="60% - 强调文字颜色 2 2 109" xfId="7372"/>
    <cellStyle name="60% - 强调文字颜色 2 2 11" xfId="7373"/>
    <cellStyle name="60% - 强调文字颜色 2 2 110" xfId="7374"/>
    <cellStyle name="60% - 强调文字颜色 2 2 111" xfId="7375"/>
    <cellStyle name="60% - 强调文字颜色 2 2 112" xfId="7376"/>
    <cellStyle name="60% - 强调文字颜色 2 2 113" xfId="7377"/>
    <cellStyle name="60% - 强调文字颜色 2 2 114" xfId="7378"/>
    <cellStyle name="60% - 强调文字颜色 2 2 115" xfId="7379"/>
    <cellStyle name="60% - 强调文字颜色 2 2 116" xfId="7380"/>
    <cellStyle name="60% - 强调文字颜色 2 2 117" xfId="7381"/>
    <cellStyle name="60% - 强调文字颜色 2 2 118" xfId="7382"/>
    <cellStyle name="60% - 强调文字颜色 2 2 119" xfId="7383"/>
    <cellStyle name="60% - 强调文字颜色 2 2 12" xfId="7384"/>
    <cellStyle name="60% - 强调文字颜色 2 2 120" xfId="7385"/>
    <cellStyle name="60% - 强调文字颜色 2 2 121" xfId="7386"/>
    <cellStyle name="60% - 强调文字颜色 2 2 122" xfId="7387"/>
    <cellStyle name="60% - 强调文字颜色 2 2 123" xfId="7388"/>
    <cellStyle name="60% - 强调文字颜色 2 2 124" xfId="7389"/>
    <cellStyle name="60% - 强调文字颜色 2 2 125" xfId="7390"/>
    <cellStyle name="60% - 强调文字颜色 2 2 126" xfId="7391"/>
    <cellStyle name="60% - 强调文字颜色 2 2 127" xfId="7392"/>
    <cellStyle name="60% - 强调文字颜色 2 2 128" xfId="7393"/>
    <cellStyle name="60% - 强调文字颜色 2 2 129" xfId="7394"/>
    <cellStyle name="60% - 强调文字颜色 2 2 13" xfId="7395"/>
    <cellStyle name="60% - 强调文字颜色 2 2 130" xfId="7396"/>
    <cellStyle name="60% - 强调文字颜色 2 2 131" xfId="7397"/>
    <cellStyle name="60% - 强调文字颜色 2 2 132" xfId="7398"/>
    <cellStyle name="60% - 强调文字颜色 2 2 133" xfId="7399"/>
    <cellStyle name="60% - 强调文字颜色 2 2 134" xfId="7400"/>
    <cellStyle name="60% - 强调文字颜色 2 2 135" xfId="7401"/>
    <cellStyle name="60% - 强调文字颜色 2 2 136" xfId="7402"/>
    <cellStyle name="60% - 强调文字颜色 2 2 137" xfId="7403"/>
    <cellStyle name="60% - 强调文字颜色 2 2 138" xfId="7404"/>
    <cellStyle name="60% - 强调文字颜色 2 2 139" xfId="7405"/>
    <cellStyle name="60% - 强调文字颜色 2 2 14" xfId="7406"/>
    <cellStyle name="60% - 强调文字颜色 2 2 140" xfId="7407"/>
    <cellStyle name="60% - 强调文字颜色 2 2 141" xfId="7408"/>
    <cellStyle name="60% - 强调文字颜色 2 2 142" xfId="7409"/>
    <cellStyle name="60% - 强调文字颜色 2 2 143" xfId="7410"/>
    <cellStyle name="60% - 强调文字颜色 2 2 144" xfId="7411"/>
    <cellStyle name="60% - 强调文字颜色 2 2 145" xfId="7412"/>
    <cellStyle name="60% - 强调文字颜色 2 2 146" xfId="7413"/>
    <cellStyle name="60% - 强调文字颜色 2 2 147" xfId="7414"/>
    <cellStyle name="60% - 强调文字颜色 2 2 148" xfId="7415"/>
    <cellStyle name="60% - 强调文字颜色 2 2 149" xfId="7416"/>
    <cellStyle name="60% - 强调文字颜色 2 2 15" xfId="7417"/>
    <cellStyle name="60% - 强调文字颜色 2 2 150" xfId="7418"/>
    <cellStyle name="60% - 强调文字颜色 2 2 151" xfId="7419"/>
    <cellStyle name="60% - 强调文字颜色 2 2 152" xfId="7420"/>
    <cellStyle name="60% - 强调文字颜色 2 2 153" xfId="7421"/>
    <cellStyle name="60% - 强调文字颜色 2 2 16" xfId="7422"/>
    <cellStyle name="60% - 强调文字颜色 2 2 17" xfId="7423"/>
    <cellStyle name="60% - 强调文字颜色 2 2 18" xfId="7424"/>
    <cellStyle name="60% - 强调文字颜色 2 2 19" xfId="7425"/>
    <cellStyle name="60% - 强调文字颜色 2 2 2" xfId="7426"/>
    <cellStyle name="60% - 强调文字颜色 2 2 20" xfId="7427"/>
    <cellStyle name="60% - 强调文字颜色 2 2 21" xfId="7428"/>
    <cellStyle name="60% - 强调文字颜色 2 2 22" xfId="7429"/>
    <cellStyle name="60% - 强调文字颜色 2 2 23" xfId="7430"/>
    <cellStyle name="60% - 强调文字颜色 2 2 24" xfId="7431"/>
    <cellStyle name="60% - 强调文字颜色 2 2 25" xfId="7432"/>
    <cellStyle name="60% - 强调文字颜色 2 2 26" xfId="7433"/>
    <cellStyle name="60% - 强调文字颜色 2 2 27" xfId="7434"/>
    <cellStyle name="60% - 强调文字颜色 2 2 28" xfId="7435"/>
    <cellStyle name="60% - 强调文字颜色 2 2 29" xfId="7436"/>
    <cellStyle name="60% - 强调文字颜色 2 2 3" xfId="7437"/>
    <cellStyle name="60% - 强调文字颜色 2 2 30" xfId="7438"/>
    <cellStyle name="60% - 强调文字颜色 2 2 31" xfId="7439"/>
    <cellStyle name="60% - 强调文字颜色 2 2 32" xfId="7440"/>
    <cellStyle name="60% - 强调文字颜色 2 2 33" xfId="7441"/>
    <cellStyle name="60% - 强调文字颜色 2 2 34" xfId="7442"/>
    <cellStyle name="60% - 强调文字颜色 2 2 35" xfId="7443"/>
    <cellStyle name="60% - 强调文字颜色 2 2 36" xfId="7444"/>
    <cellStyle name="60% - 强调文字颜色 2 2 37" xfId="7445"/>
    <cellStyle name="60% - 强调文字颜色 2 2 38" xfId="7446"/>
    <cellStyle name="60% - 强调文字颜色 2 2 39" xfId="7447"/>
    <cellStyle name="60% - 强调文字颜色 2 2 4" xfId="7448"/>
    <cellStyle name="60% - 强调文字颜色 2 2 40" xfId="7449"/>
    <cellStyle name="60% - 强调文字颜色 2 2 41" xfId="7450"/>
    <cellStyle name="60% - 强调文字颜色 2 2 42" xfId="7451"/>
    <cellStyle name="60% - 强调文字颜色 2 2 43" xfId="7452"/>
    <cellStyle name="60% - 强调文字颜色 2 2 44" xfId="7453"/>
    <cellStyle name="60% - 强调文字颜色 2 2 45" xfId="7454"/>
    <cellStyle name="60% - 强调文字颜色 2 2 46" xfId="7455"/>
    <cellStyle name="60% - 强调文字颜色 2 2 47" xfId="7456"/>
    <cellStyle name="60% - 强调文字颜色 2 2 48" xfId="7457"/>
    <cellStyle name="60% - 强调文字颜色 2 2 49" xfId="7458"/>
    <cellStyle name="60% - 强调文字颜色 2 2 5" xfId="7459"/>
    <cellStyle name="60% - 强调文字颜色 2 2 50" xfId="7460"/>
    <cellStyle name="60% - 强调文字颜色 2 2 51" xfId="7461"/>
    <cellStyle name="60% - 强调文字颜色 2 2 52" xfId="7462"/>
    <cellStyle name="60% - 强调文字颜色 2 2 53" xfId="7463"/>
    <cellStyle name="60% - 强调文字颜色 2 2 54" xfId="7464"/>
    <cellStyle name="60% - 强调文字颜色 2 2 55" xfId="7465"/>
    <cellStyle name="60% - 强调文字颜色 2 2 56" xfId="7466"/>
    <cellStyle name="60% - 强调文字颜色 2 2 57" xfId="7467"/>
    <cellStyle name="60% - 强调文字颜色 2 2 58" xfId="7468"/>
    <cellStyle name="60% - 强调文字颜色 2 2 59" xfId="7469"/>
    <cellStyle name="60% - 强调文字颜色 2 2 6" xfId="7470"/>
    <cellStyle name="60% - 强调文字颜色 2 2 60" xfId="7471"/>
    <cellStyle name="60% - 强调文字颜色 2 2 61" xfId="7472"/>
    <cellStyle name="60% - 强调文字颜色 2 2 62" xfId="7473"/>
    <cellStyle name="60% - 强调文字颜色 2 2 63" xfId="7474"/>
    <cellStyle name="60% - 强调文字颜色 2 2 64" xfId="7475"/>
    <cellStyle name="60% - 强调文字颜色 2 2 65" xfId="7476"/>
    <cellStyle name="60% - 强调文字颜色 2 2 66" xfId="7477"/>
    <cellStyle name="60% - 强调文字颜色 2 2 67" xfId="7478"/>
    <cellStyle name="60% - 强调文字颜色 2 2 68" xfId="7479"/>
    <cellStyle name="60% - 强调文字颜色 2 2 69" xfId="7480"/>
    <cellStyle name="60% - 强调文字颜色 2 2 7" xfId="7481"/>
    <cellStyle name="60% - 强调文字颜色 2 2 70" xfId="7482"/>
    <cellStyle name="60% - 强调文字颜色 2 2 71" xfId="7483"/>
    <cellStyle name="60% - 强调文字颜色 2 2 72" xfId="7484"/>
    <cellStyle name="60% - 强调文字颜色 2 2 73" xfId="7485"/>
    <cellStyle name="60% - 强调文字颜色 2 2 74" xfId="7486"/>
    <cellStyle name="60% - 强调文字颜色 2 2 75" xfId="7487"/>
    <cellStyle name="60% - 强调文字颜色 2 2 76" xfId="7488"/>
    <cellStyle name="60% - 强调文字颜色 2 2 77" xfId="7489"/>
    <cellStyle name="60% - 强调文字颜色 2 2 78" xfId="7490"/>
    <cellStyle name="60% - 强调文字颜色 2 2 79" xfId="7491"/>
    <cellStyle name="60% - 强调文字颜色 2 2 8" xfId="7492"/>
    <cellStyle name="60% - 强调文字颜色 2 2 80" xfId="7493"/>
    <cellStyle name="60% - 强调文字颜色 2 2 81" xfId="7494"/>
    <cellStyle name="60% - 强调文字颜色 2 2 82" xfId="7495"/>
    <cellStyle name="60% - 强调文字颜色 2 2 83" xfId="7496"/>
    <cellStyle name="60% - 强调文字颜色 2 2 84" xfId="7497"/>
    <cellStyle name="60% - 强调文字颜色 2 2 85" xfId="7498"/>
    <cellStyle name="60% - 强调文字颜色 2 2 86" xfId="7499"/>
    <cellStyle name="60% - 强调文字颜色 2 2 87" xfId="7500"/>
    <cellStyle name="60% - 强调文字颜色 2 2 88" xfId="7501"/>
    <cellStyle name="60% - 强调文字颜色 2 2 89" xfId="7502"/>
    <cellStyle name="60% - 强调文字颜色 2 2 9" xfId="7503"/>
    <cellStyle name="60% - 强调文字颜色 2 2 90" xfId="7504"/>
    <cellStyle name="60% - 强调文字颜色 2 2 91" xfId="7505"/>
    <cellStyle name="60% - 强调文字颜色 2 2 92" xfId="7506"/>
    <cellStyle name="60% - 强调文字颜色 2 2 93" xfId="7507"/>
    <cellStyle name="60% - 强调文字颜色 2 2 94" xfId="7508"/>
    <cellStyle name="60% - 强调文字颜色 2 2 95" xfId="7509"/>
    <cellStyle name="60% - 强调文字颜色 2 2 96" xfId="7510"/>
    <cellStyle name="60% - 强调文字颜色 2 2 97" xfId="7511"/>
    <cellStyle name="60% - 强调文字颜色 2 2 98" xfId="7512"/>
    <cellStyle name="60% - 强调文字颜色 2 2 99" xfId="7513"/>
    <cellStyle name="60% - 强调文字颜色 2 20" xfId="7514"/>
    <cellStyle name="60% - 强调文字颜色 2 21" xfId="7515"/>
    <cellStyle name="60% - 强调文字颜色 2 22" xfId="7516"/>
    <cellStyle name="60% - 强调文字颜色 2 23" xfId="7517"/>
    <cellStyle name="60% - 强调文字颜色 2 24" xfId="7518"/>
    <cellStyle name="60% - 强调文字颜色 2 25" xfId="7519"/>
    <cellStyle name="60% - 强调文字颜色 2 26" xfId="7520"/>
    <cellStyle name="60% - 强调文字颜色 2 27" xfId="7521"/>
    <cellStyle name="60% - 强调文字颜色 2 28" xfId="7522"/>
    <cellStyle name="60% - 强调文字颜色 2 29" xfId="7523"/>
    <cellStyle name="60% - 强调文字颜色 2 3" xfId="7524"/>
    <cellStyle name="60% - 强调文字颜色 2 3 10" xfId="7525"/>
    <cellStyle name="60% - 强调文字颜色 2 3 100" xfId="7526"/>
    <cellStyle name="60% - 强调文字颜色 2 3 101" xfId="7527"/>
    <cellStyle name="60% - 强调文字颜色 2 3 102" xfId="7528"/>
    <cellStyle name="60% - 强调文字颜色 2 3 103" xfId="7529"/>
    <cellStyle name="60% - 强调文字颜色 2 3 104" xfId="7530"/>
    <cellStyle name="60% - 强调文字颜色 2 3 105" xfId="7531"/>
    <cellStyle name="60% - 强调文字颜色 2 3 106" xfId="7532"/>
    <cellStyle name="60% - 强调文字颜色 2 3 107" xfId="7533"/>
    <cellStyle name="60% - 强调文字颜色 2 3 108" xfId="7534"/>
    <cellStyle name="60% - 强调文字颜色 2 3 109" xfId="7535"/>
    <cellStyle name="60% - 强调文字颜色 2 3 11" xfId="7536"/>
    <cellStyle name="60% - 强调文字颜色 2 3 110" xfId="7537"/>
    <cellStyle name="60% - 强调文字颜色 2 3 111" xfId="7538"/>
    <cellStyle name="60% - 强调文字颜色 2 3 112" xfId="7539"/>
    <cellStyle name="60% - 强调文字颜色 2 3 113" xfId="7540"/>
    <cellStyle name="60% - 强调文字颜色 2 3 114" xfId="7541"/>
    <cellStyle name="60% - 强调文字颜色 2 3 115" xfId="7542"/>
    <cellStyle name="60% - 强调文字颜色 2 3 116" xfId="7543"/>
    <cellStyle name="60% - 强调文字颜色 2 3 117" xfId="7544"/>
    <cellStyle name="60% - 强调文字颜色 2 3 118" xfId="7545"/>
    <cellStyle name="60% - 强调文字颜色 2 3 119" xfId="7546"/>
    <cellStyle name="60% - 强调文字颜色 2 3 12" xfId="7547"/>
    <cellStyle name="60% - 强调文字颜色 2 3 120" xfId="7548"/>
    <cellStyle name="60% - 强调文字颜色 2 3 121" xfId="7549"/>
    <cellStyle name="60% - 强调文字颜色 2 3 122" xfId="7550"/>
    <cellStyle name="60% - 强调文字颜色 2 3 123" xfId="7551"/>
    <cellStyle name="60% - 强调文字颜色 2 3 124" xfId="7552"/>
    <cellStyle name="60% - 强调文字颜色 2 3 125" xfId="7553"/>
    <cellStyle name="60% - 强调文字颜色 2 3 126" xfId="7554"/>
    <cellStyle name="60% - 强调文字颜色 2 3 127" xfId="7555"/>
    <cellStyle name="60% - 强调文字颜色 2 3 128" xfId="7556"/>
    <cellStyle name="60% - 强调文字颜色 2 3 129" xfId="7557"/>
    <cellStyle name="60% - 强调文字颜色 2 3 13" xfId="7558"/>
    <cellStyle name="60% - 强调文字颜色 2 3 130" xfId="7559"/>
    <cellStyle name="60% - 强调文字颜色 2 3 131" xfId="7560"/>
    <cellStyle name="60% - 强调文字颜色 2 3 132" xfId="7561"/>
    <cellStyle name="60% - 强调文字颜色 2 3 133" xfId="7562"/>
    <cellStyle name="60% - 强调文字颜色 2 3 134" xfId="7563"/>
    <cellStyle name="60% - 强调文字颜色 2 3 135" xfId="7564"/>
    <cellStyle name="60% - 强调文字颜色 2 3 136" xfId="7565"/>
    <cellStyle name="60% - 强调文字颜色 2 3 137" xfId="7566"/>
    <cellStyle name="60% - 强调文字颜色 2 3 138" xfId="7567"/>
    <cellStyle name="60% - 强调文字颜色 2 3 139" xfId="7568"/>
    <cellStyle name="60% - 强调文字颜色 2 3 14" xfId="7569"/>
    <cellStyle name="60% - 强调文字颜色 2 3 140" xfId="7570"/>
    <cellStyle name="60% - 强调文字颜色 2 3 141" xfId="7571"/>
    <cellStyle name="60% - 强调文字颜色 2 3 142" xfId="7572"/>
    <cellStyle name="60% - 强调文字颜色 2 3 143" xfId="7573"/>
    <cellStyle name="60% - 强调文字颜色 2 3 144" xfId="7574"/>
    <cellStyle name="60% - 强调文字颜色 2 3 145" xfId="7575"/>
    <cellStyle name="60% - 强调文字颜色 2 3 146" xfId="7576"/>
    <cellStyle name="60% - 强调文字颜色 2 3 147" xfId="7577"/>
    <cellStyle name="60% - 强调文字颜色 2 3 148" xfId="7578"/>
    <cellStyle name="60% - 强调文字颜色 2 3 149" xfId="7579"/>
    <cellStyle name="60% - 强调文字颜色 2 3 15" xfId="7580"/>
    <cellStyle name="60% - 强调文字颜色 2 3 150" xfId="7581"/>
    <cellStyle name="60% - 强调文字颜色 2 3 151" xfId="7582"/>
    <cellStyle name="60% - 强调文字颜色 2 3 152" xfId="7583"/>
    <cellStyle name="60% - 强调文字颜色 2 3 153" xfId="7584"/>
    <cellStyle name="60% - 强调文字颜色 2 3 16" xfId="7585"/>
    <cellStyle name="60% - 强调文字颜色 2 3 17" xfId="7586"/>
    <cellStyle name="60% - 强调文字颜色 2 3 18" xfId="7587"/>
    <cellStyle name="60% - 强调文字颜色 2 3 19" xfId="7588"/>
    <cellStyle name="60% - 强调文字颜色 2 3 2" xfId="7589"/>
    <cellStyle name="60% - 强调文字颜色 2 3 20" xfId="7590"/>
    <cellStyle name="60% - 强调文字颜色 2 3 21" xfId="7591"/>
    <cellStyle name="60% - 强调文字颜色 2 3 22" xfId="7592"/>
    <cellStyle name="60% - 强调文字颜色 2 3 23" xfId="7593"/>
    <cellStyle name="60% - 强调文字颜色 2 3 24" xfId="7594"/>
    <cellStyle name="60% - 强调文字颜色 2 3 25" xfId="7595"/>
    <cellStyle name="60% - 强调文字颜色 2 3 26" xfId="7596"/>
    <cellStyle name="60% - 强调文字颜色 2 3 27" xfId="7597"/>
    <cellStyle name="60% - 强调文字颜色 2 3 28" xfId="7598"/>
    <cellStyle name="60% - 强调文字颜色 2 3 29" xfId="7599"/>
    <cellStyle name="60% - 强调文字颜色 2 3 3" xfId="7600"/>
    <cellStyle name="60% - 强调文字颜色 2 3 30" xfId="7601"/>
    <cellStyle name="60% - 强调文字颜色 2 3 31" xfId="7602"/>
    <cellStyle name="60% - 强调文字颜色 2 3 32" xfId="7603"/>
    <cellStyle name="60% - 强调文字颜色 2 3 33" xfId="7604"/>
    <cellStyle name="60% - 强调文字颜色 2 3 34" xfId="7605"/>
    <cellStyle name="60% - 强调文字颜色 2 3 35" xfId="7606"/>
    <cellStyle name="60% - 强调文字颜色 2 3 36" xfId="7607"/>
    <cellStyle name="60% - 强调文字颜色 2 3 37" xfId="7608"/>
    <cellStyle name="60% - 强调文字颜色 2 3 38" xfId="7609"/>
    <cellStyle name="60% - 强调文字颜色 2 3 39" xfId="7610"/>
    <cellStyle name="60% - 强调文字颜色 2 3 4" xfId="7611"/>
    <cellStyle name="60% - 强调文字颜色 2 3 40" xfId="7612"/>
    <cellStyle name="60% - 强调文字颜色 2 3 41" xfId="7613"/>
    <cellStyle name="60% - 强调文字颜色 2 3 42" xfId="7614"/>
    <cellStyle name="60% - 强调文字颜色 2 3 43" xfId="7615"/>
    <cellStyle name="60% - 强调文字颜色 2 3 44" xfId="7616"/>
    <cellStyle name="60% - 强调文字颜色 2 3 45" xfId="7617"/>
    <cellStyle name="60% - 强调文字颜色 2 3 46" xfId="7618"/>
    <cellStyle name="60% - 强调文字颜色 2 3 47" xfId="7619"/>
    <cellStyle name="60% - 强调文字颜色 2 3 48" xfId="7620"/>
    <cellStyle name="60% - 强调文字颜色 2 3 49" xfId="7621"/>
    <cellStyle name="60% - 强调文字颜色 2 3 5" xfId="7622"/>
    <cellStyle name="60% - 强调文字颜色 2 3 50" xfId="7623"/>
    <cellStyle name="60% - 强调文字颜色 2 3 51" xfId="7624"/>
    <cellStyle name="60% - 强调文字颜色 2 3 52" xfId="7625"/>
    <cellStyle name="60% - 强调文字颜色 2 3 53" xfId="7626"/>
    <cellStyle name="60% - 强调文字颜色 2 3 54" xfId="7627"/>
    <cellStyle name="60% - 强调文字颜色 2 3 55" xfId="7628"/>
    <cellStyle name="60% - 强调文字颜色 2 3 56" xfId="7629"/>
    <cellStyle name="60% - 强调文字颜色 2 3 57" xfId="7630"/>
    <cellStyle name="60% - 强调文字颜色 2 3 58" xfId="7631"/>
    <cellStyle name="60% - 强调文字颜色 2 3 59" xfId="7632"/>
    <cellStyle name="60% - 强调文字颜色 2 3 6" xfId="7633"/>
    <cellStyle name="60% - 强调文字颜色 2 3 60" xfId="7634"/>
    <cellStyle name="60% - 强调文字颜色 2 3 61" xfId="7635"/>
    <cellStyle name="60% - 强调文字颜色 2 3 62" xfId="7636"/>
    <cellStyle name="60% - 强调文字颜色 2 3 63" xfId="7637"/>
    <cellStyle name="60% - 强调文字颜色 2 3 64" xfId="7638"/>
    <cellStyle name="60% - 强调文字颜色 2 3 65" xfId="7639"/>
    <cellStyle name="60% - 强调文字颜色 2 3 66" xfId="7640"/>
    <cellStyle name="60% - 强调文字颜色 2 3 67" xfId="7641"/>
    <cellStyle name="60% - 强调文字颜色 2 3 68" xfId="7642"/>
    <cellStyle name="60% - 强调文字颜色 2 3 69" xfId="7643"/>
    <cellStyle name="60% - 强调文字颜色 2 3 7" xfId="7644"/>
    <cellStyle name="60% - 强调文字颜色 2 3 70" xfId="7645"/>
    <cellStyle name="60% - 强调文字颜色 2 3 71" xfId="7646"/>
    <cellStyle name="60% - 强调文字颜色 2 3 72" xfId="7647"/>
    <cellStyle name="60% - 强调文字颜色 2 3 73" xfId="7648"/>
    <cellStyle name="60% - 强调文字颜色 2 3 74" xfId="7649"/>
    <cellStyle name="60% - 强调文字颜色 2 3 75" xfId="7650"/>
    <cellStyle name="60% - 强调文字颜色 2 3 76" xfId="7651"/>
    <cellStyle name="60% - 强调文字颜色 2 3 77" xfId="7652"/>
    <cellStyle name="60% - 强调文字颜色 2 3 78" xfId="7653"/>
    <cellStyle name="60% - 强调文字颜色 2 3 79" xfId="7654"/>
    <cellStyle name="60% - 强调文字颜色 2 3 8" xfId="7655"/>
    <cellStyle name="60% - 强调文字颜色 2 3 80" xfId="7656"/>
    <cellStyle name="60% - 强调文字颜色 2 3 81" xfId="7657"/>
    <cellStyle name="60% - 强调文字颜色 2 3 82" xfId="7658"/>
    <cellStyle name="60% - 强调文字颜色 2 3 83" xfId="7659"/>
    <cellStyle name="60% - 强调文字颜色 2 3 84" xfId="7660"/>
    <cellStyle name="60% - 强调文字颜色 2 3 85" xfId="7661"/>
    <cellStyle name="60% - 强调文字颜色 2 3 86" xfId="7662"/>
    <cellStyle name="60% - 强调文字颜色 2 3 87" xfId="7663"/>
    <cellStyle name="60% - 强调文字颜色 2 3 88" xfId="7664"/>
    <cellStyle name="60% - 强调文字颜色 2 3 89" xfId="7665"/>
    <cellStyle name="60% - 强调文字颜色 2 3 9" xfId="7666"/>
    <cellStyle name="60% - 强调文字颜色 2 3 90" xfId="7667"/>
    <cellStyle name="60% - 强调文字颜色 2 3 91" xfId="7668"/>
    <cellStyle name="60% - 强调文字颜色 2 3 92" xfId="7669"/>
    <cellStyle name="60% - 强调文字颜色 2 3 93" xfId="7670"/>
    <cellStyle name="60% - 强调文字颜色 2 3 94" xfId="7671"/>
    <cellStyle name="60% - 强调文字颜色 2 3 95" xfId="7672"/>
    <cellStyle name="60% - 强调文字颜色 2 3 96" xfId="7673"/>
    <cellStyle name="60% - 强调文字颜色 2 3 97" xfId="7674"/>
    <cellStyle name="60% - 强调文字颜色 2 3 98" xfId="7675"/>
    <cellStyle name="60% - 强调文字颜色 2 3 99" xfId="7676"/>
    <cellStyle name="60% - 强调文字颜色 2 30" xfId="7677"/>
    <cellStyle name="60% - 强调文字颜色 2 31" xfId="7678"/>
    <cellStyle name="60% - 强调文字颜色 2 32" xfId="7679"/>
    <cellStyle name="60% - 强调文字颜色 2 33" xfId="7680"/>
    <cellStyle name="60% - 强调文字颜色 2 34" xfId="7681"/>
    <cellStyle name="60% - 强调文字颜色 2 35" xfId="7682"/>
    <cellStyle name="60% - 强调文字颜色 2 36" xfId="7683"/>
    <cellStyle name="60% - 强调文字颜色 2 4" xfId="7684"/>
    <cellStyle name="60% - 强调文字颜色 2 4 10" xfId="7685"/>
    <cellStyle name="60% - 强调文字颜色 2 4 11" xfId="7686"/>
    <cellStyle name="60% - 强调文字颜色 2 4 12" xfId="7687"/>
    <cellStyle name="60% - 强调文字颜色 2 4 13" xfId="7688"/>
    <cellStyle name="60% - 强调文字颜色 2 4 14" xfId="7689"/>
    <cellStyle name="60% - 强调文字颜色 2 4 15" xfId="7690"/>
    <cellStyle name="60% - 强调文字颜色 2 4 16" xfId="7691"/>
    <cellStyle name="60% - 强调文字颜色 2 4 17" xfId="7692"/>
    <cellStyle name="60% - 强调文字颜色 2 4 18" xfId="7693"/>
    <cellStyle name="60% - 强调文字颜色 2 4 2" xfId="7694"/>
    <cellStyle name="60% - 强调文字颜色 2 4 2 10" xfId="7695"/>
    <cellStyle name="60% - 强调文字颜色 2 4 2 11" xfId="7696"/>
    <cellStyle name="60% - 强调文字颜色 2 4 2 12" xfId="7697"/>
    <cellStyle name="60% - 强调文字颜色 2 4 2 13" xfId="7698"/>
    <cellStyle name="60% - 强调文字颜色 2 4 2 14" xfId="7699"/>
    <cellStyle name="60% - 强调文字颜色 2 4 2 15" xfId="7700"/>
    <cellStyle name="60% - 强调文字颜色 2 4 2 2" xfId="7701"/>
    <cellStyle name="60% - 强调文字颜色 2 4 2 3" xfId="7702"/>
    <cellStyle name="60% - 强调文字颜色 2 4 2 4" xfId="7703"/>
    <cellStyle name="60% - 强调文字颜色 2 4 2 5" xfId="7704"/>
    <cellStyle name="60% - 强调文字颜色 2 4 2 6" xfId="7705"/>
    <cellStyle name="60% - 强调文字颜色 2 4 2 7" xfId="7706"/>
    <cellStyle name="60% - 强调文字颜色 2 4 2 8" xfId="7707"/>
    <cellStyle name="60% - 强调文字颜色 2 4 2 9" xfId="7708"/>
    <cellStyle name="60% - 强调文字颜色 2 4 3" xfId="7709"/>
    <cellStyle name="60% - 强调文字颜色 2 4 3 2" xfId="7710"/>
    <cellStyle name="60% - 强调文字颜色 2 4 3 3" xfId="7711"/>
    <cellStyle name="60% - 强调文字颜色 2 4 3 4" xfId="7712"/>
    <cellStyle name="60% - 强调文字颜色 2 4 3 5" xfId="7713"/>
    <cellStyle name="60% - 强调文字颜色 2 4 3 6" xfId="7714"/>
    <cellStyle name="60% - 强调文字颜色 2 4 4" xfId="7715"/>
    <cellStyle name="60% - 强调文字颜色 2 4 4 2" xfId="7716"/>
    <cellStyle name="60% - 强调文字颜色 2 4 4 3" xfId="7717"/>
    <cellStyle name="60% - 强调文字颜色 2 4 4 4" xfId="7718"/>
    <cellStyle name="60% - 强调文字颜色 2 4 4 5" xfId="7719"/>
    <cellStyle name="60% - 强调文字颜色 2 4 4 6" xfId="7720"/>
    <cellStyle name="60% - 强调文字颜色 2 4 5" xfId="7721"/>
    <cellStyle name="60% - 强调文字颜色 2 4 5 2" xfId="7722"/>
    <cellStyle name="60% - 强调文字颜色 2 4 5 3" xfId="7723"/>
    <cellStyle name="60% - 强调文字颜色 2 4 5 4" xfId="7724"/>
    <cellStyle name="60% - 强调文字颜色 2 4 5 5" xfId="7725"/>
    <cellStyle name="60% - 强调文字颜色 2 4 5 6" xfId="7726"/>
    <cellStyle name="60% - 强调文字颜色 2 4 6" xfId="7727"/>
    <cellStyle name="60% - 强调文字颜色 2 4 7" xfId="7728"/>
    <cellStyle name="60% - 强调文字颜色 2 4 8" xfId="7729"/>
    <cellStyle name="60% - 强调文字颜色 2 4 9" xfId="7730"/>
    <cellStyle name="60% - 强调文字颜色 2 5" xfId="7731"/>
    <cellStyle name="60% - 强调文字颜色 2 5 10" xfId="7732"/>
    <cellStyle name="60% - 强调文字颜色 2 5 11" xfId="7733"/>
    <cellStyle name="60% - 强调文字颜色 2 5 12" xfId="7734"/>
    <cellStyle name="60% - 强调文字颜色 2 5 13" xfId="7735"/>
    <cellStyle name="60% - 强调文字颜色 2 5 14" xfId="7736"/>
    <cellStyle name="60% - 强调文字颜色 2 5 15" xfId="7737"/>
    <cellStyle name="60% - 强调文字颜色 2 5 16" xfId="7738"/>
    <cellStyle name="60% - 强调文字颜色 2 5 17" xfId="7739"/>
    <cellStyle name="60% - 强调文字颜色 2 5 18" xfId="7740"/>
    <cellStyle name="60% - 强调文字颜色 2 5 19" xfId="7741"/>
    <cellStyle name="60% - 强调文字颜色 2 5 2" xfId="7742"/>
    <cellStyle name="60% - 强调文字颜色 2 5 20" xfId="7743"/>
    <cellStyle name="60% - 强调文字颜色 2 5 21" xfId="7744"/>
    <cellStyle name="60% - 强调文字颜色 2 5 22" xfId="7745"/>
    <cellStyle name="60% - 强调文字颜色 2 5 23" xfId="7746"/>
    <cellStyle name="60% - 强调文字颜色 2 5 24" xfId="7747"/>
    <cellStyle name="60% - 强调文字颜色 2 5 25" xfId="7748"/>
    <cellStyle name="60% - 强调文字颜色 2 5 26" xfId="7749"/>
    <cellStyle name="60% - 强调文字颜色 2 5 27" xfId="7750"/>
    <cellStyle name="60% - 强调文字颜色 2 5 28" xfId="7751"/>
    <cellStyle name="60% - 强调文字颜色 2 5 29" xfId="7752"/>
    <cellStyle name="60% - 强调文字颜色 2 5 3" xfId="7753"/>
    <cellStyle name="60% - 强调文字颜色 2 5 4" xfId="7754"/>
    <cellStyle name="60% - 强调文字颜色 2 5 5" xfId="7755"/>
    <cellStyle name="60% - 强调文字颜色 2 5 6" xfId="7756"/>
    <cellStyle name="60% - 强调文字颜色 2 5 7" xfId="7757"/>
    <cellStyle name="60% - 强调文字颜色 2 5 8" xfId="7758"/>
    <cellStyle name="60% - 强调文字颜色 2 5 9" xfId="7759"/>
    <cellStyle name="60% - 强调文字颜色 2 6" xfId="7760"/>
    <cellStyle name="60% - 强调文字颜色 2 6 10" xfId="7761"/>
    <cellStyle name="60% - 强调文字颜色 2 6 11" xfId="7762"/>
    <cellStyle name="60% - 强调文字颜色 2 6 12" xfId="7763"/>
    <cellStyle name="60% - 强调文字颜色 2 6 13" xfId="7764"/>
    <cellStyle name="60% - 强调文字颜色 2 6 14" xfId="7765"/>
    <cellStyle name="60% - 强调文字颜色 2 6 15" xfId="7766"/>
    <cellStyle name="60% - 强调文字颜色 2 6 16" xfId="7767"/>
    <cellStyle name="60% - 强调文字颜色 2 6 17" xfId="7768"/>
    <cellStyle name="60% - 强调文字颜色 2 6 18" xfId="7769"/>
    <cellStyle name="60% - 强调文字颜色 2 6 19" xfId="7770"/>
    <cellStyle name="60% - 强调文字颜色 2 6 2" xfId="7771"/>
    <cellStyle name="60% - 强调文字颜色 2 6 20" xfId="7772"/>
    <cellStyle name="60% - 强调文字颜色 2 6 21" xfId="7773"/>
    <cellStyle name="60% - 强调文字颜色 2 6 22" xfId="7774"/>
    <cellStyle name="60% - 强调文字颜色 2 6 23" xfId="7775"/>
    <cellStyle name="60% - 强调文字颜色 2 6 24" xfId="7776"/>
    <cellStyle name="60% - 强调文字颜色 2 6 25" xfId="7777"/>
    <cellStyle name="60% - 强调文字颜色 2 6 26" xfId="7778"/>
    <cellStyle name="60% - 强调文字颜色 2 6 27" xfId="7779"/>
    <cellStyle name="60% - 强调文字颜色 2 6 28" xfId="7780"/>
    <cellStyle name="60% - 强调文字颜色 2 6 29" xfId="7781"/>
    <cellStyle name="60% - 强调文字颜色 2 6 3" xfId="7782"/>
    <cellStyle name="60% - 强调文字颜色 2 6 4" xfId="7783"/>
    <cellStyle name="60% - 强调文字颜色 2 6 5" xfId="7784"/>
    <cellStyle name="60% - 强调文字颜色 2 6 6" xfId="7785"/>
    <cellStyle name="60% - 强调文字颜色 2 6 7" xfId="7786"/>
    <cellStyle name="60% - 强调文字颜色 2 6 8" xfId="7787"/>
    <cellStyle name="60% - 强调文字颜色 2 6 9" xfId="7788"/>
    <cellStyle name="60% - 强调文字颜色 2 7" xfId="7789"/>
    <cellStyle name="60% - 强调文字颜色 2 7 10" xfId="7790"/>
    <cellStyle name="60% - 强调文字颜色 2 7 11" xfId="7791"/>
    <cellStyle name="60% - 强调文字颜色 2 7 12" xfId="7792"/>
    <cellStyle name="60% - 强调文字颜色 2 7 13" xfId="7793"/>
    <cellStyle name="60% - 强调文字颜色 2 7 14" xfId="7794"/>
    <cellStyle name="60% - 强调文字颜色 2 7 15" xfId="7795"/>
    <cellStyle name="60% - 强调文字颜色 2 7 16" xfId="7796"/>
    <cellStyle name="60% - 强调文字颜色 2 7 17" xfId="7797"/>
    <cellStyle name="60% - 强调文字颜色 2 7 18" xfId="7798"/>
    <cellStyle name="60% - 强调文字颜色 2 7 19" xfId="7799"/>
    <cellStyle name="60% - 强调文字颜色 2 7 2" xfId="7800"/>
    <cellStyle name="60% - 强调文字颜色 2 7 20" xfId="7801"/>
    <cellStyle name="60% - 强调文字颜色 2 7 21" xfId="7802"/>
    <cellStyle name="60% - 强调文字颜色 2 7 22" xfId="7803"/>
    <cellStyle name="60% - 强调文字颜色 2 7 23" xfId="7804"/>
    <cellStyle name="60% - 强调文字颜色 2 7 24" xfId="7805"/>
    <cellStyle name="60% - 强调文字颜色 2 7 25" xfId="7806"/>
    <cellStyle name="60% - 强调文字颜色 2 7 26" xfId="7807"/>
    <cellStyle name="60% - 强调文字颜色 2 7 27" xfId="7808"/>
    <cellStyle name="60% - 强调文字颜色 2 7 28" xfId="7809"/>
    <cellStyle name="60% - 强调文字颜色 2 7 29" xfId="7810"/>
    <cellStyle name="60% - 强调文字颜色 2 7 3" xfId="7811"/>
    <cellStyle name="60% - 强调文字颜色 2 7 4" xfId="7812"/>
    <cellStyle name="60% - 强调文字颜色 2 7 5" xfId="7813"/>
    <cellStyle name="60% - 强调文字颜色 2 7 6" xfId="7814"/>
    <cellStyle name="60% - 强调文字颜色 2 7 7" xfId="7815"/>
    <cellStyle name="60% - 强调文字颜色 2 7 8" xfId="7816"/>
    <cellStyle name="60% - 强调文字颜色 2 7 9" xfId="7817"/>
    <cellStyle name="60% - 强调文字颜色 2 8" xfId="7818"/>
    <cellStyle name="60% - 强调文字颜色 2 8 10" xfId="7819"/>
    <cellStyle name="60% - 强调文字颜色 2 8 11" xfId="7820"/>
    <cellStyle name="60% - 强调文字颜色 2 8 12" xfId="7821"/>
    <cellStyle name="60% - 强调文字颜色 2 8 13" xfId="7822"/>
    <cellStyle name="60% - 强调文字颜色 2 8 14" xfId="7823"/>
    <cellStyle name="60% - 强调文字颜色 2 8 15" xfId="7824"/>
    <cellStyle name="60% - 强调文字颜色 2 8 16" xfId="7825"/>
    <cellStyle name="60% - 强调文字颜色 2 8 17" xfId="7826"/>
    <cellStyle name="60% - 强调文字颜色 2 8 18" xfId="7827"/>
    <cellStyle name="60% - 强调文字颜色 2 8 19" xfId="7828"/>
    <cellStyle name="60% - 强调文字颜色 2 8 2" xfId="7829"/>
    <cellStyle name="60% - 强调文字颜色 2 8 20" xfId="7830"/>
    <cellStyle name="60% - 强调文字颜色 2 8 21" xfId="7831"/>
    <cellStyle name="60% - 强调文字颜色 2 8 22" xfId="7832"/>
    <cellStyle name="60% - 强调文字颜色 2 8 23" xfId="7833"/>
    <cellStyle name="60% - 强调文字颜色 2 8 24" xfId="7834"/>
    <cellStyle name="60% - 强调文字颜色 2 8 25" xfId="7835"/>
    <cellStyle name="60% - 强调文字颜色 2 8 26" xfId="7836"/>
    <cellStyle name="60% - 强调文字颜色 2 8 27" xfId="7837"/>
    <cellStyle name="60% - 强调文字颜色 2 8 28" xfId="7838"/>
    <cellStyle name="60% - 强调文字颜色 2 8 29" xfId="7839"/>
    <cellStyle name="60% - 强调文字颜色 2 8 3" xfId="7840"/>
    <cellStyle name="60% - 强调文字颜色 2 8 4" xfId="7841"/>
    <cellStyle name="60% - 强调文字颜色 2 8 5" xfId="7842"/>
    <cellStyle name="60% - 强调文字颜色 2 8 6" xfId="7843"/>
    <cellStyle name="60% - 强调文字颜色 2 8 7" xfId="7844"/>
    <cellStyle name="60% - 强调文字颜色 2 8 8" xfId="7845"/>
    <cellStyle name="60% - 强调文字颜色 2 8 9" xfId="7846"/>
    <cellStyle name="60% - 强调文字颜色 2 9" xfId="7847"/>
    <cellStyle name="60% - 强调文字颜色 3 10" xfId="7848"/>
    <cellStyle name="60% - 强调文字颜色 3 11" xfId="7849"/>
    <cellStyle name="60% - 强调文字颜色 3 11 10" xfId="7850"/>
    <cellStyle name="60% - 强调文字颜色 3 11 11" xfId="7851"/>
    <cellStyle name="60% - 强调文字颜色 3 11 12" xfId="7852"/>
    <cellStyle name="60% - 强调文字颜色 3 11 13" xfId="7853"/>
    <cellStyle name="60% - 强调文字颜色 3 11 14" xfId="7854"/>
    <cellStyle name="60% - 强调文字颜色 3 11 15" xfId="7855"/>
    <cellStyle name="60% - 强调文字颜色 3 11 16" xfId="7856"/>
    <cellStyle name="60% - 强调文字颜色 3 11 17" xfId="7857"/>
    <cellStyle name="60% - 强调文字颜色 3 11 18" xfId="7858"/>
    <cellStyle name="60% - 强调文字颜色 3 11 19" xfId="7859"/>
    <cellStyle name="60% - 强调文字颜色 3 11 2" xfId="7860"/>
    <cellStyle name="60% - 强调文字颜色 3 11 20" xfId="7861"/>
    <cellStyle name="60% - 强调文字颜色 3 11 3" xfId="7862"/>
    <cellStyle name="60% - 强调文字颜色 3 11 4" xfId="7863"/>
    <cellStyle name="60% - 强调文字颜色 3 11 5" xfId="7864"/>
    <cellStyle name="60% - 强调文字颜色 3 11 6" xfId="7865"/>
    <cellStyle name="60% - 强调文字颜色 3 11 7" xfId="7866"/>
    <cellStyle name="60% - 强调文字颜色 3 11 8" xfId="7867"/>
    <cellStyle name="60% - 强调文字颜色 3 11 9" xfId="7868"/>
    <cellStyle name="60% - 强调文字颜色 3 12" xfId="7869"/>
    <cellStyle name="60% - 强调文字颜色 3 12 10" xfId="7870"/>
    <cellStyle name="60% - 强调文字颜色 3 12 11" xfId="7871"/>
    <cellStyle name="60% - 强调文字颜色 3 12 12" xfId="7872"/>
    <cellStyle name="60% - 强调文字颜色 3 12 13" xfId="7873"/>
    <cellStyle name="60% - 强调文字颜色 3 12 14" xfId="7874"/>
    <cellStyle name="60% - 强调文字颜色 3 12 15" xfId="7875"/>
    <cellStyle name="60% - 强调文字颜色 3 12 16" xfId="7876"/>
    <cellStyle name="60% - 强调文字颜色 3 12 17" xfId="7877"/>
    <cellStyle name="60% - 强调文字颜色 3 12 18" xfId="7878"/>
    <cellStyle name="60% - 强调文字颜色 3 12 19" xfId="7879"/>
    <cellStyle name="60% - 强调文字颜色 3 12 2" xfId="7880"/>
    <cellStyle name="60% - 强调文字颜色 3 12 20" xfId="7881"/>
    <cellStyle name="60% - 强调文字颜色 3 12 3" xfId="7882"/>
    <cellStyle name="60% - 强调文字颜色 3 12 4" xfId="7883"/>
    <cellStyle name="60% - 强调文字颜色 3 12 5" xfId="7884"/>
    <cellStyle name="60% - 强调文字颜色 3 12 6" xfId="7885"/>
    <cellStyle name="60% - 强调文字颜色 3 12 7" xfId="7886"/>
    <cellStyle name="60% - 强调文字颜色 3 12 8" xfId="7887"/>
    <cellStyle name="60% - 强调文字颜色 3 12 9" xfId="7888"/>
    <cellStyle name="60% - 强调文字颜色 3 13" xfId="7889"/>
    <cellStyle name="60% - 强调文字颜色 3 13 10" xfId="7890"/>
    <cellStyle name="60% - 强调文字颜色 3 13 11" xfId="7891"/>
    <cellStyle name="60% - 强调文字颜色 3 13 12" xfId="7892"/>
    <cellStyle name="60% - 强调文字颜色 3 13 13" xfId="7893"/>
    <cellStyle name="60% - 强调文字颜色 3 13 14" xfId="7894"/>
    <cellStyle name="60% - 强调文字颜色 3 13 15" xfId="7895"/>
    <cellStyle name="60% - 强调文字颜色 3 13 16" xfId="7896"/>
    <cellStyle name="60% - 强调文字颜色 3 13 17" xfId="7897"/>
    <cellStyle name="60% - 强调文字颜色 3 13 18" xfId="7898"/>
    <cellStyle name="60% - 强调文字颜色 3 13 19" xfId="7899"/>
    <cellStyle name="60% - 强调文字颜色 3 13 2" xfId="7900"/>
    <cellStyle name="60% - 强调文字颜色 3 13 20" xfId="7901"/>
    <cellStyle name="60% - 强调文字颜色 3 13 3" xfId="7902"/>
    <cellStyle name="60% - 强调文字颜色 3 13 4" xfId="7903"/>
    <cellStyle name="60% - 强调文字颜色 3 13 5" xfId="7904"/>
    <cellStyle name="60% - 强调文字颜色 3 13 6" xfId="7905"/>
    <cellStyle name="60% - 强调文字颜色 3 13 7" xfId="7906"/>
    <cellStyle name="60% - 强调文字颜色 3 13 8" xfId="7907"/>
    <cellStyle name="60% - 强调文字颜色 3 13 9" xfId="7908"/>
    <cellStyle name="60% - 强调文字颜色 3 14" xfId="7909"/>
    <cellStyle name="60% - 强调文字颜色 3 14 10" xfId="7910"/>
    <cellStyle name="60% - 强调文字颜色 3 14 11" xfId="7911"/>
    <cellStyle name="60% - 强调文字颜色 3 14 12" xfId="7912"/>
    <cellStyle name="60% - 强调文字颜色 3 14 13" xfId="7913"/>
    <cellStyle name="60% - 强调文字颜色 3 14 14" xfId="7914"/>
    <cellStyle name="60% - 强调文字颜色 3 14 15" xfId="7915"/>
    <cellStyle name="60% - 强调文字颜色 3 14 16" xfId="7916"/>
    <cellStyle name="60% - 强调文字颜色 3 14 17" xfId="7917"/>
    <cellStyle name="60% - 强调文字颜色 3 14 18" xfId="7918"/>
    <cellStyle name="60% - 强调文字颜色 3 14 19" xfId="7919"/>
    <cellStyle name="60% - 强调文字颜色 3 14 2" xfId="7920"/>
    <cellStyle name="60% - 强调文字颜色 3 14 20" xfId="7921"/>
    <cellStyle name="60% - 强调文字颜色 3 14 3" xfId="7922"/>
    <cellStyle name="60% - 强调文字颜色 3 14 4" xfId="7923"/>
    <cellStyle name="60% - 强调文字颜色 3 14 5" xfId="7924"/>
    <cellStyle name="60% - 强调文字颜色 3 14 6" xfId="7925"/>
    <cellStyle name="60% - 强调文字颜色 3 14 7" xfId="7926"/>
    <cellStyle name="60% - 强调文字颜色 3 14 8" xfId="7927"/>
    <cellStyle name="60% - 强调文字颜色 3 14 9" xfId="7928"/>
    <cellStyle name="60% - 强调文字颜色 3 15" xfId="7929"/>
    <cellStyle name="60% - 强调文字颜色 3 15 10" xfId="7930"/>
    <cellStyle name="60% - 强调文字颜色 3 15 11" xfId="7931"/>
    <cellStyle name="60% - 强调文字颜色 3 15 12" xfId="7932"/>
    <cellStyle name="60% - 强调文字颜色 3 15 13" xfId="7933"/>
    <cellStyle name="60% - 强调文字颜色 3 15 14" xfId="7934"/>
    <cellStyle name="60% - 强调文字颜色 3 15 15" xfId="7935"/>
    <cellStyle name="60% - 强调文字颜色 3 15 16" xfId="7936"/>
    <cellStyle name="60% - 强调文字颜色 3 15 17" xfId="7937"/>
    <cellStyle name="60% - 强调文字颜色 3 15 18" xfId="7938"/>
    <cellStyle name="60% - 强调文字颜色 3 15 19" xfId="7939"/>
    <cellStyle name="60% - 强调文字颜色 3 15 2" xfId="7940"/>
    <cellStyle name="60% - 强调文字颜色 3 15 20" xfId="7941"/>
    <cellStyle name="60% - 强调文字颜色 3 15 3" xfId="7942"/>
    <cellStyle name="60% - 强调文字颜色 3 15 4" xfId="7943"/>
    <cellStyle name="60% - 强调文字颜色 3 15 5" xfId="7944"/>
    <cellStyle name="60% - 强调文字颜色 3 15 6" xfId="7945"/>
    <cellStyle name="60% - 强调文字颜色 3 15 7" xfId="7946"/>
    <cellStyle name="60% - 强调文字颜色 3 15 8" xfId="7947"/>
    <cellStyle name="60% - 强调文字颜色 3 15 9" xfId="7948"/>
    <cellStyle name="60% - 强调文字颜色 3 16" xfId="7949"/>
    <cellStyle name="60% - 强调文字颜色 3 16 10" xfId="7950"/>
    <cellStyle name="60% - 强调文字颜色 3 16 11" xfId="7951"/>
    <cellStyle name="60% - 强调文字颜色 3 16 12" xfId="7952"/>
    <cellStyle name="60% - 强调文字颜色 3 16 13" xfId="7953"/>
    <cellStyle name="60% - 强调文字颜色 3 16 14" xfId="7954"/>
    <cellStyle name="60% - 强调文字颜色 3 16 15" xfId="7955"/>
    <cellStyle name="60% - 强调文字颜色 3 16 16" xfId="7956"/>
    <cellStyle name="60% - 强调文字颜色 3 16 17" xfId="7957"/>
    <cellStyle name="60% - 强调文字颜色 3 16 18" xfId="7958"/>
    <cellStyle name="60% - 强调文字颜色 3 16 19" xfId="7959"/>
    <cellStyle name="60% - 强调文字颜色 3 16 2" xfId="7960"/>
    <cellStyle name="60% - 强调文字颜色 3 16 20" xfId="7961"/>
    <cellStyle name="60% - 强调文字颜色 3 16 3" xfId="7962"/>
    <cellStyle name="60% - 强调文字颜色 3 16 4" xfId="7963"/>
    <cellStyle name="60% - 强调文字颜色 3 16 5" xfId="7964"/>
    <cellStyle name="60% - 强调文字颜色 3 16 6" xfId="7965"/>
    <cellStyle name="60% - 强调文字颜色 3 16 7" xfId="7966"/>
    <cellStyle name="60% - 强调文字颜色 3 16 8" xfId="7967"/>
    <cellStyle name="60% - 强调文字颜色 3 16 9" xfId="7968"/>
    <cellStyle name="60% - 强调文字颜色 3 17" xfId="7969"/>
    <cellStyle name="60% - 强调文字颜色 3 17 10" xfId="7970"/>
    <cellStyle name="60% - 强调文字颜色 3 17 11" xfId="7971"/>
    <cellStyle name="60% - 强调文字颜色 3 17 12" xfId="7972"/>
    <cellStyle name="60% - 强调文字颜色 3 17 13" xfId="7973"/>
    <cellStyle name="60% - 强调文字颜色 3 17 14" xfId="7974"/>
    <cellStyle name="60% - 强调文字颜色 3 17 15" xfId="7975"/>
    <cellStyle name="60% - 强调文字颜色 3 17 16" xfId="7976"/>
    <cellStyle name="60% - 强调文字颜色 3 17 17" xfId="7977"/>
    <cellStyle name="60% - 强调文字颜色 3 17 18" xfId="7978"/>
    <cellStyle name="60% - 强调文字颜色 3 17 19" xfId="7979"/>
    <cellStyle name="60% - 强调文字颜色 3 17 2" xfId="7980"/>
    <cellStyle name="60% - 强调文字颜色 3 17 20" xfId="7981"/>
    <cellStyle name="60% - 强调文字颜色 3 17 3" xfId="7982"/>
    <cellStyle name="60% - 强调文字颜色 3 17 4" xfId="7983"/>
    <cellStyle name="60% - 强调文字颜色 3 17 5" xfId="7984"/>
    <cellStyle name="60% - 强调文字颜色 3 17 6" xfId="7985"/>
    <cellStyle name="60% - 强调文字颜色 3 17 7" xfId="7986"/>
    <cellStyle name="60% - 强调文字颜色 3 17 8" xfId="7987"/>
    <cellStyle name="60% - 强调文字颜色 3 17 9" xfId="7988"/>
    <cellStyle name="60% - 强调文字颜色 3 18" xfId="7989"/>
    <cellStyle name="60% - 强调文字颜色 3 18 10" xfId="7990"/>
    <cellStyle name="60% - 强调文字颜色 3 18 11" xfId="7991"/>
    <cellStyle name="60% - 强调文字颜色 3 18 12" xfId="7992"/>
    <cellStyle name="60% - 强调文字颜色 3 18 13" xfId="7993"/>
    <cellStyle name="60% - 强调文字颜色 3 18 14" xfId="7994"/>
    <cellStyle name="60% - 强调文字颜色 3 18 15" xfId="7995"/>
    <cellStyle name="60% - 强调文字颜色 3 18 16" xfId="7996"/>
    <cellStyle name="60% - 强调文字颜色 3 18 17" xfId="7997"/>
    <cellStyle name="60% - 强调文字颜色 3 18 18" xfId="7998"/>
    <cellStyle name="60% - 强调文字颜色 3 18 19" xfId="7999"/>
    <cellStyle name="60% - 强调文字颜色 3 18 2" xfId="8000"/>
    <cellStyle name="60% - 强调文字颜色 3 18 20" xfId="8001"/>
    <cellStyle name="60% - 强调文字颜色 3 18 3" xfId="8002"/>
    <cellStyle name="60% - 强调文字颜色 3 18 4" xfId="8003"/>
    <cellStyle name="60% - 强调文字颜色 3 18 5" xfId="8004"/>
    <cellStyle name="60% - 强调文字颜色 3 18 6" xfId="8005"/>
    <cellStyle name="60% - 强调文字颜色 3 18 7" xfId="8006"/>
    <cellStyle name="60% - 强调文字颜色 3 18 8" xfId="8007"/>
    <cellStyle name="60% - 强调文字颜色 3 18 9" xfId="8008"/>
    <cellStyle name="60% - 强调文字颜色 3 19" xfId="8009"/>
    <cellStyle name="60% - 强调文字颜色 3 2" xfId="8010"/>
    <cellStyle name="60% - 强调文字颜色 3 2 10" xfId="8011"/>
    <cellStyle name="60% - 强调文字颜色 3 2 100" xfId="8012"/>
    <cellStyle name="60% - 强调文字颜色 3 2 101" xfId="8013"/>
    <cellStyle name="60% - 强调文字颜色 3 2 102" xfId="8014"/>
    <cellStyle name="60% - 强调文字颜色 3 2 103" xfId="8015"/>
    <cellStyle name="60% - 强调文字颜色 3 2 104" xfId="8016"/>
    <cellStyle name="60% - 强调文字颜色 3 2 105" xfId="8017"/>
    <cellStyle name="60% - 强调文字颜色 3 2 106" xfId="8018"/>
    <cellStyle name="60% - 强调文字颜色 3 2 107" xfId="8019"/>
    <cellStyle name="60% - 强调文字颜色 3 2 108" xfId="8020"/>
    <cellStyle name="60% - 强调文字颜色 3 2 109" xfId="8021"/>
    <cellStyle name="60% - 强调文字颜色 3 2 11" xfId="8022"/>
    <cellStyle name="60% - 强调文字颜色 3 2 110" xfId="8023"/>
    <cellStyle name="60% - 强调文字颜色 3 2 111" xfId="8024"/>
    <cellStyle name="60% - 强调文字颜色 3 2 112" xfId="8025"/>
    <cellStyle name="60% - 强调文字颜色 3 2 113" xfId="8026"/>
    <cellStyle name="60% - 强调文字颜色 3 2 114" xfId="8027"/>
    <cellStyle name="60% - 强调文字颜色 3 2 115" xfId="8028"/>
    <cellStyle name="60% - 强调文字颜色 3 2 116" xfId="8029"/>
    <cellStyle name="60% - 强调文字颜色 3 2 117" xfId="8030"/>
    <cellStyle name="60% - 强调文字颜色 3 2 118" xfId="8031"/>
    <cellStyle name="60% - 强调文字颜色 3 2 119" xfId="8032"/>
    <cellStyle name="60% - 强调文字颜色 3 2 12" xfId="8033"/>
    <cellStyle name="60% - 强调文字颜色 3 2 120" xfId="8034"/>
    <cellStyle name="60% - 强调文字颜色 3 2 121" xfId="8035"/>
    <cellStyle name="60% - 强调文字颜色 3 2 122" xfId="8036"/>
    <cellStyle name="60% - 强调文字颜色 3 2 123" xfId="8037"/>
    <cellStyle name="60% - 强调文字颜色 3 2 124" xfId="8038"/>
    <cellStyle name="60% - 强调文字颜色 3 2 125" xfId="8039"/>
    <cellStyle name="60% - 强调文字颜色 3 2 126" xfId="8040"/>
    <cellStyle name="60% - 强调文字颜色 3 2 127" xfId="8041"/>
    <cellStyle name="60% - 强调文字颜色 3 2 128" xfId="8042"/>
    <cellStyle name="60% - 强调文字颜色 3 2 129" xfId="8043"/>
    <cellStyle name="60% - 强调文字颜色 3 2 13" xfId="8044"/>
    <cellStyle name="60% - 强调文字颜色 3 2 130" xfId="8045"/>
    <cellStyle name="60% - 强调文字颜色 3 2 131" xfId="8046"/>
    <cellStyle name="60% - 强调文字颜色 3 2 132" xfId="8047"/>
    <cellStyle name="60% - 强调文字颜色 3 2 133" xfId="8048"/>
    <cellStyle name="60% - 强调文字颜色 3 2 134" xfId="8049"/>
    <cellStyle name="60% - 强调文字颜色 3 2 135" xfId="8050"/>
    <cellStyle name="60% - 强调文字颜色 3 2 136" xfId="8051"/>
    <cellStyle name="60% - 强调文字颜色 3 2 137" xfId="8052"/>
    <cellStyle name="60% - 强调文字颜色 3 2 138" xfId="8053"/>
    <cellStyle name="60% - 强调文字颜色 3 2 139" xfId="8054"/>
    <cellStyle name="60% - 强调文字颜色 3 2 14" xfId="8055"/>
    <cellStyle name="60% - 强调文字颜色 3 2 140" xfId="8056"/>
    <cellStyle name="60% - 强调文字颜色 3 2 141" xfId="8057"/>
    <cellStyle name="60% - 强调文字颜色 3 2 142" xfId="8058"/>
    <cellStyle name="60% - 强调文字颜色 3 2 143" xfId="8059"/>
    <cellStyle name="60% - 强调文字颜色 3 2 144" xfId="8060"/>
    <cellStyle name="60% - 强调文字颜色 3 2 145" xfId="8061"/>
    <cellStyle name="60% - 强调文字颜色 3 2 146" xfId="8062"/>
    <cellStyle name="60% - 强调文字颜色 3 2 147" xfId="8063"/>
    <cellStyle name="60% - 强调文字颜色 3 2 148" xfId="8064"/>
    <cellStyle name="60% - 强调文字颜色 3 2 149" xfId="8065"/>
    <cellStyle name="60% - 强调文字颜色 3 2 15" xfId="8066"/>
    <cellStyle name="60% - 强调文字颜色 3 2 150" xfId="8067"/>
    <cellStyle name="60% - 强调文字颜色 3 2 151" xfId="8068"/>
    <cellStyle name="60% - 强调文字颜色 3 2 152" xfId="8069"/>
    <cellStyle name="60% - 强调文字颜色 3 2 153" xfId="8070"/>
    <cellStyle name="60% - 强调文字颜色 3 2 154" xfId="8071"/>
    <cellStyle name="60% - 强调文字颜色 3 2 155" xfId="8072"/>
    <cellStyle name="60% - 强调文字颜色 3 2 156" xfId="8073"/>
    <cellStyle name="60% - 强调文字颜色 3 2 157" xfId="8074"/>
    <cellStyle name="60% - 强调文字颜色 3 2 16" xfId="8075"/>
    <cellStyle name="60% - 强调文字颜色 3 2 17" xfId="8076"/>
    <cellStyle name="60% - 强调文字颜色 3 2 18" xfId="8077"/>
    <cellStyle name="60% - 强调文字颜色 3 2 19" xfId="8078"/>
    <cellStyle name="60% - 强调文字颜色 3 2 2" xfId="8079"/>
    <cellStyle name="60% - 强调文字颜色 3 2 20" xfId="8080"/>
    <cellStyle name="60% - 强调文字颜色 3 2 21" xfId="8081"/>
    <cellStyle name="60% - 强调文字颜色 3 2 22" xfId="8082"/>
    <cellStyle name="60% - 强调文字颜色 3 2 23" xfId="8083"/>
    <cellStyle name="60% - 强调文字颜色 3 2 24" xfId="8084"/>
    <cellStyle name="60% - 强调文字颜色 3 2 25" xfId="8085"/>
    <cellStyle name="60% - 强调文字颜色 3 2 26" xfId="8086"/>
    <cellStyle name="60% - 强调文字颜色 3 2 27" xfId="8087"/>
    <cellStyle name="60% - 强调文字颜色 3 2 28" xfId="8088"/>
    <cellStyle name="60% - 强调文字颜色 3 2 29" xfId="8089"/>
    <cellStyle name="60% - 强调文字颜色 3 2 3" xfId="8090"/>
    <cellStyle name="60% - 强调文字颜色 3 2 30" xfId="8091"/>
    <cellStyle name="60% - 强调文字颜色 3 2 31" xfId="8092"/>
    <cellStyle name="60% - 强调文字颜色 3 2 32" xfId="8093"/>
    <cellStyle name="60% - 强调文字颜色 3 2 33" xfId="8094"/>
    <cellStyle name="60% - 强调文字颜色 3 2 34" xfId="8095"/>
    <cellStyle name="60% - 强调文字颜色 3 2 35" xfId="8096"/>
    <cellStyle name="60% - 强调文字颜色 3 2 36" xfId="8097"/>
    <cellStyle name="60% - 强调文字颜色 3 2 37" xfId="8098"/>
    <cellStyle name="60% - 强调文字颜色 3 2 38" xfId="8099"/>
    <cellStyle name="60% - 强调文字颜色 3 2 39" xfId="8100"/>
    <cellStyle name="60% - 强调文字颜色 3 2 4" xfId="8101"/>
    <cellStyle name="60% - 强调文字颜色 3 2 40" xfId="8102"/>
    <cellStyle name="60% - 强调文字颜色 3 2 41" xfId="8103"/>
    <cellStyle name="60% - 强调文字颜色 3 2 42" xfId="8104"/>
    <cellStyle name="60% - 强调文字颜色 3 2 43" xfId="8105"/>
    <cellStyle name="60% - 强调文字颜色 3 2 44" xfId="8106"/>
    <cellStyle name="60% - 强调文字颜色 3 2 45" xfId="8107"/>
    <cellStyle name="60% - 强调文字颜色 3 2 46" xfId="8108"/>
    <cellStyle name="60% - 强调文字颜色 3 2 47" xfId="8109"/>
    <cellStyle name="60% - 强调文字颜色 3 2 48" xfId="8110"/>
    <cellStyle name="60% - 强调文字颜色 3 2 49" xfId="8111"/>
    <cellStyle name="60% - 强调文字颜色 3 2 5" xfId="8112"/>
    <cellStyle name="60% - 强调文字颜色 3 2 50" xfId="8113"/>
    <cellStyle name="60% - 强调文字颜色 3 2 51" xfId="8114"/>
    <cellStyle name="60% - 强调文字颜色 3 2 52" xfId="8115"/>
    <cellStyle name="60% - 强调文字颜色 3 2 53" xfId="8116"/>
    <cellStyle name="60% - 强调文字颜色 3 2 54" xfId="8117"/>
    <cellStyle name="60% - 强调文字颜色 3 2 55" xfId="8118"/>
    <cellStyle name="60% - 强调文字颜色 3 2 56" xfId="8119"/>
    <cellStyle name="60% - 强调文字颜色 3 2 57" xfId="8120"/>
    <cellStyle name="60% - 强调文字颜色 3 2 58" xfId="8121"/>
    <cellStyle name="60% - 强调文字颜色 3 2 59" xfId="8122"/>
    <cellStyle name="60% - 强调文字颜色 3 2 6" xfId="8123"/>
    <cellStyle name="60% - 强调文字颜色 3 2 60" xfId="8124"/>
    <cellStyle name="60% - 强调文字颜色 3 2 61" xfId="8125"/>
    <cellStyle name="60% - 强调文字颜色 3 2 62" xfId="8126"/>
    <cellStyle name="60% - 强调文字颜色 3 2 63" xfId="8127"/>
    <cellStyle name="60% - 强调文字颜色 3 2 64" xfId="8128"/>
    <cellStyle name="60% - 强调文字颜色 3 2 65" xfId="8129"/>
    <cellStyle name="60% - 强调文字颜色 3 2 66" xfId="8130"/>
    <cellStyle name="60% - 强调文字颜色 3 2 67" xfId="8131"/>
    <cellStyle name="60% - 强调文字颜色 3 2 68" xfId="8132"/>
    <cellStyle name="60% - 强调文字颜色 3 2 69" xfId="8133"/>
    <cellStyle name="60% - 强调文字颜色 3 2 7" xfId="8134"/>
    <cellStyle name="60% - 强调文字颜色 3 2 70" xfId="8135"/>
    <cellStyle name="60% - 强调文字颜色 3 2 71" xfId="8136"/>
    <cellStyle name="60% - 强调文字颜色 3 2 72" xfId="8137"/>
    <cellStyle name="60% - 强调文字颜色 3 2 73" xfId="8138"/>
    <cellStyle name="60% - 强调文字颜色 3 2 74" xfId="8139"/>
    <cellStyle name="60% - 强调文字颜色 3 2 75" xfId="8140"/>
    <cellStyle name="60% - 强调文字颜色 3 2 76" xfId="8141"/>
    <cellStyle name="60% - 强调文字颜色 3 2 77" xfId="8142"/>
    <cellStyle name="60% - 强调文字颜色 3 2 78" xfId="8143"/>
    <cellStyle name="60% - 强调文字颜色 3 2 79" xfId="8144"/>
    <cellStyle name="60% - 强调文字颜色 3 2 8" xfId="8145"/>
    <cellStyle name="60% - 强调文字颜色 3 2 80" xfId="8146"/>
    <cellStyle name="60% - 强调文字颜色 3 2 81" xfId="8147"/>
    <cellStyle name="60% - 强调文字颜色 3 2 82" xfId="8148"/>
    <cellStyle name="60% - 强调文字颜色 3 2 83" xfId="8149"/>
    <cellStyle name="60% - 强调文字颜色 3 2 84" xfId="8150"/>
    <cellStyle name="60% - 强调文字颜色 3 2 85" xfId="8151"/>
    <cellStyle name="60% - 强调文字颜色 3 2 86" xfId="8152"/>
    <cellStyle name="60% - 强调文字颜色 3 2 87" xfId="8153"/>
    <cellStyle name="60% - 强调文字颜色 3 2 88" xfId="8154"/>
    <cellStyle name="60% - 强调文字颜色 3 2 89" xfId="8155"/>
    <cellStyle name="60% - 强调文字颜色 3 2 9" xfId="8156"/>
    <cellStyle name="60% - 强调文字颜色 3 2 90" xfId="8157"/>
    <cellStyle name="60% - 强调文字颜色 3 2 91" xfId="8158"/>
    <cellStyle name="60% - 强调文字颜色 3 2 92" xfId="8159"/>
    <cellStyle name="60% - 强调文字颜色 3 2 93" xfId="8160"/>
    <cellStyle name="60% - 强调文字颜色 3 2 94" xfId="8161"/>
    <cellStyle name="60% - 强调文字颜色 3 2 95" xfId="8162"/>
    <cellStyle name="60% - 强调文字颜色 3 2 96" xfId="8163"/>
    <cellStyle name="60% - 强调文字颜色 3 2 97" xfId="8164"/>
    <cellStyle name="60% - 强调文字颜色 3 2 98" xfId="8165"/>
    <cellStyle name="60% - 强调文字颜色 3 2 99" xfId="8166"/>
    <cellStyle name="60% - 强调文字颜色 3 20" xfId="8167"/>
    <cellStyle name="60% - 强调文字颜色 3 21" xfId="8168"/>
    <cellStyle name="60% - 强调文字颜色 3 22" xfId="8169"/>
    <cellStyle name="60% - 强调文字颜色 3 23" xfId="8170"/>
    <cellStyle name="60% - 强调文字颜色 3 24" xfId="8171"/>
    <cellStyle name="60% - 强调文字颜色 3 25" xfId="8172"/>
    <cellStyle name="60% - 强调文字颜色 3 26" xfId="8173"/>
    <cellStyle name="60% - 强调文字颜色 3 27" xfId="8174"/>
    <cellStyle name="60% - 强调文字颜色 3 28" xfId="8175"/>
    <cellStyle name="60% - 强调文字颜色 3 29" xfId="8176"/>
    <cellStyle name="60% - 强调文字颜色 3 3" xfId="8177"/>
    <cellStyle name="60% - 强调文字颜色 3 3 10" xfId="8178"/>
    <cellStyle name="60% - 强调文字颜色 3 3 100" xfId="8179"/>
    <cellStyle name="60% - 强调文字颜色 3 3 101" xfId="8180"/>
    <cellStyle name="60% - 强调文字颜色 3 3 102" xfId="8181"/>
    <cellStyle name="60% - 强调文字颜色 3 3 103" xfId="8182"/>
    <cellStyle name="60% - 强调文字颜色 3 3 104" xfId="8183"/>
    <cellStyle name="60% - 强调文字颜色 3 3 105" xfId="8184"/>
    <cellStyle name="60% - 强调文字颜色 3 3 106" xfId="8185"/>
    <cellStyle name="60% - 强调文字颜色 3 3 107" xfId="8186"/>
    <cellStyle name="60% - 强调文字颜色 3 3 108" xfId="8187"/>
    <cellStyle name="60% - 强调文字颜色 3 3 109" xfId="8188"/>
    <cellStyle name="60% - 强调文字颜色 3 3 11" xfId="8189"/>
    <cellStyle name="60% - 强调文字颜色 3 3 110" xfId="8190"/>
    <cellStyle name="60% - 强调文字颜色 3 3 111" xfId="8191"/>
    <cellStyle name="60% - 强调文字颜色 3 3 112" xfId="8192"/>
    <cellStyle name="60% - 强调文字颜色 3 3 113" xfId="8193"/>
    <cellStyle name="60% - 强调文字颜色 3 3 114" xfId="8194"/>
    <cellStyle name="60% - 强调文字颜色 3 3 115" xfId="8195"/>
    <cellStyle name="60% - 强调文字颜色 3 3 116" xfId="8196"/>
    <cellStyle name="60% - 强调文字颜色 3 3 117" xfId="8197"/>
    <cellStyle name="60% - 强调文字颜色 3 3 118" xfId="8198"/>
    <cellStyle name="60% - 强调文字颜色 3 3 119" xfId="8199"/>
    <cellStyle name="60% - 强调文字颜色 3 3 12" xfId="8200"/>
    <cellStyle name="60% - 强调文字颜色 3 3 120" xfId="8201"/>
    <cellStyle name="60% - 强调文字颜色 3 3 121" xfId="8202"/>
    <cellStyle name="60% - 强调文字颜色 3 3 122" xfId="8203"/>
    <cellStyle name="60% - 强调文字颜色 3 3 123" xfId="8204"/>
    <cellStyle name="60% - 强调文字颜色 3 3 124" xfId="8205"/>
    <cellStyle name="60% - 强调文字颜色 3 3 125" xfId="8206"/>
    <cellStyle name="60% - 强调文字颜色 3 3 126" xfId="8207"/>
    <cellStyle name="60% - 强调文字颜色 3 3 127" xfId="8208"/>
    <cellStyle name="60% - 强调文字颜色 3 3 128" xfId="8209"/>
    <cellStyle name="60% - 强调文字颜色 3 3 129" xfId="8210"/>
    <cellStyle name="60% - 强调文字颜色 3 3 13" xfId="8211"/>
    <cellStyle name="60% - 强调文字颜色 3 3 130" xfId="8212"/>
    <cellStyle name="60% - 强调文字颜色 3 3 131" xfId="8213"/>
    <cellStyle name="60% - 强调文字颜色 3 3 132" xfId="8214"/>
    <cellStyle name="60% - 强调文字颜色 3 3 133" xfId="8215"/>
    <cellStyle name="60% - 强调文字颜色 3 3 134" xfId="8216"/>
    <cellStyle name="60% - 强调文字颜色 3 3 135" xfId="8217"/>
    <cellStyle name="60% - 强调文字颜色 3 3 136" xfId="8218"/>
    <cellStyle name="60% - 强调文字颜色 3 3 137" xfId="8219"/>
    <cellStyle name="60% - 强调文字颜色 3 3 138" xfId="8220"/>
    <cellStyle name="60% - 强调文字颜色 3 3 139" xfId="8221"/>
    <cellStyle name="60% - 强调文字颜色 3 3 14" xfId="8222"/>
    <cellStyle name="60% - 强调文字颜色 3 3 140" xfId="8223"/>
    <cellStyle name="60% - 强调文字颜色 3 3 141" xfId="8224"/>
    <cellStyle name="60% - 强调文字颜色 3 3 142" xfId="8225"/>
    <cellStyle name="60% - 强调文字颜色 3 3 143" xfId="8226"/>
    <cellStyle name="60% - 强调文字颜色 3 3 144" xfId="8227"/>
    <cellStyle name="60% - 强调文字颜色 3 3 145" xfId="8228"/>
    <cellStyle name="60% - 强调文字颜色 3 3 146" xfId="8229"/>
    <cellStyle name="60% - 强调文字颜色 3 3 147" xfId="8230"/>
    <cellStyle name="60% - 强调文字颜色 3 3 148" xfId="8231"/>
    <cellStyle name="60% - 强调文字颜色 3 3 149" xfId="8232"/>
    <cellStyle name="60% - 强调文字颜色 3 3 15" xfId="8233"/>
    <cellStyle name="60% - 强调文字颜色 3 3 150" xfId="8234"/>
    <cellStyle name="60% - 强调文字颜色 3 3 151" xfId="8235"/>
    <cellStyle name="60% - 强调文字颜色 3 3 152" xfId="8236"/>
    <cellStyle name="60% - 强调文字颜色 3 3 153" xfId="8237"/>
    <cellStyle name="60% - 强调文字颜色 3 3 154" xfId="8238"/>
    <cellStyle name="60% - 强调文字颜色 3 3 155" xfId="8239"/>
    <cellStyle name="60% - 强调文字颜色 3 3 156" xfId="8240"/>
    <cellStyle name="60% - 强调文字颜色 3 3 157" xfId="8241"/>
    <cellStyle name="60% - 强调文字颜色 3 3 16" xfId="8242"/>
    <cellStyle name="60% - 强调文字颜色 3 3 17" xfId="8243"/>
    <cellStyle name="60% - 强调文字颜色 3 3 18" xfId="8244"/>
    <cellStyle name="60% - 强调文字颜色 3 3 19" xfId="8245"/>
    <cellStyle name="60% - 强调文字颜色 3 3 2" xfId="8246"/>
    <cellStyle name="60% - 强调文字颜色 3 3 20" xfId="8247"/>
    <cellStyle name="60% - 强调文字颜色 3 3 21" xfId="8248"/>
    <cellStyle name="60% - 强调文字颜色 3 3 22" xfId="8249"/>
    <cellStyle name="60% - 强调文字颜色 3 3 23" xfId="8250"/>
    <cellStyle name="60% - 强调文字颜色 3 3 24" xfId="8251"/>
    <cellStyle name="60% - 强调文字颜色 3 3 25" xfId="8252"/>
    <cellStyle name="60% - 强调文字颜色 3 3 26" xfId="8253"/>
    <cellStyle name="60% - 强调文字颜色 3 3 27" xfId="8254"/>
    <cellStyle name="60% - 强调文字颜色 3 3 28" xfId="8255"/>
    <cellStyle name="60% - 强调文字颜色 3 3 29" xfId="8256"/>
    <cellStyle name="60% - 强调文字颜色 3 3 3" xfId="8257"/>
    <cellStyle name="60% - 强调文字颜色 3 3 30" xfId="8258"/>
    <cellStyle name="60% - 强调文字颜色 3 3 31" xfId="8259"/>
    <cellStyle name="60% - 强调文字颜色 3 3 32" xfId="8260"/>
    <cellStyle name="60% - 强调文字颜色 3 3 33" xfId="8261"/>
    <cellStyle name="60% - 强调文字颜色 3 3 34" xfId="8262"/>
    <cellStyle name="60% - 强调文字颜色 3 3 35" xfId="8263"/>
    <cellStyle name="60% - 强调文字颜色 3 3 36" xfId="8264"/>
    <cellStyle name="60% - 强调文字颜色 3 3 37" xfId="8265"/>
    <cellStyle name="60% - 强调文字颜色 3 3 38" xfId="8266"/>
    <cellStyle name="60% - 强调文字颜色 3 3 39" xfId="8267"/>
    <cellStyle name="60% - 强调文字颜色 3 3 4" xfId="8268"/>
    <cellStyle name="60% - 强调文字颜色 3 3 40" xfId="8269"/>
    <cellStyle name="60% - 强调文字颜色 3 3 41" xfId="8270"/>
    <cellStyle name="60% - 强调文字颜色 3 3 42" xfId="8271"/>
    <cellStyle name="60% - 强调文字颜色 3 3 43" xfId="8272"/>
    <cellStyle name="60% - 强调文字颜色 3 3 44" xfId="8273"/>
    <cellStyle name="60% - 强调文字颜色 3 3 45" xfId="8274"/>
    <cellStyle name="60% - 强调文字颜色 3 3 46" xfId="8275"/>
    <cellStyle name="60% - 强调文字颜色 3 3 47" xfId="8276"/>
    <cellStyle name="60% - 强调文字颜色 3 3 48" xfId="8277"/>
    <cellStyle name="60% - 强调文字颜色 3 3 49" xfId="8278"/>
    <cellStyle name="60% - 强调文字颜色 3 3 5" xfId="8279"/>
    <cellStyle name="60% - 强调文字颜色 3 3 50" xfId="8280"/>
    <cellStyle name="60% - 强调文字颜色 3 3 51" xfId="8281"/>
    <cellStyle name="60% - 强调文字颜色 3 3 52" xfId="8282"/>
    <cellStyle name="60% - 强调文字颜色 3 3 53" xfId="8283"/>
    <cellStyle name="60% - 强调文字颜色 3 3 54" xfId="8284"/>
    <cellStyle name="60% - 强调文字颜色 3 3 55" xfId="8285"/>
    <cellStyle name="60% - 强调文字颜色 3 3 56" xfId="8286"/>
    <cellStyle name="60% - 强调文字颜色 3 3 57" xfId="8287"/>
    <cellStyle name="60% - 强调文字颜色 3 3 58" xfId="8288"/>
    <cellStyle name="60% - 强调文字颜色 3 3 59" xfId="8289"/>
    <cellStyle name="60% - 强调文字颜色 3 3 6" xfId="8290"/>
    <cellStyle name="60% - 强调文字颜色 3 3 60" xfId="8291"/>
    <cellStyle name="60% - 强调文字颜色 3 3 61" xfId="8292"/>
    <cellStyle name="60% - 强调文字颜色 3 3 62" xfId="8293"/>
    <cellStyle name="60% - 强调文字颜色 3 3 63" xfId="8294"/>
    <cellStyle name="60% - 强调文字颜色 3 3 64" xfId="8295"/>
    <cellStyle name="60% - 强调文字颜色 3 3 65" xfId="8296"/>
    <cellStyle name="60% - 强调文字颜色 3 3 66" xfId="8297"/>
    <cellStyle name="60% - 强调文字颜色 3 3 67" xfId="8298"/>
    <cellStyle name="60% - 强调文字颜色 3 3 68" xfId="8299"/>
    <cellStyle name="60% - 强调文字颜色 3 3 69" xfId="8300"/>
    <cellStyle name="60% - 强调文字颜色 3 3 7" xfId="8301"/>
    <cellStyle name="60% - 强调文字颜色 3 3 70" xfId="8302"/>
    <cellStyle name="60% - 强调文字颜色 3 3 71" xfId="8303"/>
    <cellStyle name="60% - 强调文字颜色 3 3 72" xfId="8304"/>
    <cellStyle name="60% - 强调文字颜色 3 3 73" xfId="8305"/>
    <cellStyle name="60% - 强调文字颜色 3 3 74" xfId="8306"/>
    <cellStyle name="60% - 强调文字颜色 3 3 75" xfId="8307"/>
    <cellStyle name="60% - 强调文字颜色 3 3 76" xfId="8308"/>
    <cellStyle name="60% - 强调文字颜色 3 3 77" xfId="8309"/>
    <cellStyle name="60% - 强调文字颜色 3 3 78" xfId="8310"/>
    <cellStyle name="60% - 强调文字颜色 3 3 79" xfId="8311"/>
    <cellStyle name="60% - 强调文字颜色 3 3 8" xfId="8312"/>
    <cellStyle name="60% - 强调文字颜色 3 3 80" xfId="8313"/>
    <cellStyle name="60% - 强调文字颜色 3 3 81" xfId="8314"/>
    <cellStyle name="60% - 强调文字颜色 3 3 82" xfId="8315"/>
    <cellStyle name="60% - 强调文字颜色 3 3 83" xfId="8316"/>
    <cellStyle name="60% - 强调文字颜色 3 3 84" xfId="8317"/>
    <cellStyle name="60% - 强调文字颜色 3 3 85" xfId="8318"/>
    <cellStyle name="60% - 强调文字颜色 3 3 86" xfId="8319"/>
    <cellStyle name="60% - 强调文字颜色 3 3 87" xfId="8320"/>
    <cellStyle name="60% - 强调文字颜色 3 3 88" xfId="8321"/>
    <cellStyle name="60% - 强调文字颜色 3 3 89" xfId="8322"/>
    <cellStyle name="60% - 强调文字颜色 3 3 9" xfId="8323"/>
    <cellStyle name="60% - 强调文字颜色 3 3 90" xfId="8324"/>
    <cellStyle name="60% - 强调文字颜色 3 3 91" xfId="8325"/>
    <cellStyle name="60% - 强调文字颜色 3 3 92" xfId="8326"/>
    <cellStyle name="60% - 强调文字颜色 3 3 93" xfId="8327"/>
    <cellStyle name="60% - 强调文字颜色 3 3 94" xfId="8328"/>
    <cellStyle name="60% - 强调文字颜色 3 3 95" xfId="8329"/>
    <cellStyle name="60% - 强调文字颜色 3 3 96" xfId="8330"/>
    <cellStyle name="60% - 强调文字颜色 3 3 97" xfId="8331"/>
    <cellStyle name="60% - 强调文字颜色 3 3 98" xfId="8332"/>
    <cellStyle name="60% - 强调文字颜色 3 3 99" xfId="8333"/>
    <cellStyle name="60% - 强调文字颜色 3 30" xfId="8334"/>
    <cellStyle name="60% - 强调文字颜色 3 31" xfId="8335"/>
    <cellStyle name="60% - 强调文字颜色 3 32" xfId="8336"/>
    <cellStyle name="60% - 强调文字颜色 3 33" xfId="8337"/>
    <cellStyle name="60% - 强调文字颜色 3 34" xfId="8338"/>
    <cellStyle name="60% - 强调文字颜色 3 35" xfId="8339"/>
    <cellStyle name="60% - 强调文字颜色 3 36" xfId="8340"/>
    <cellStyle name="60% - 强调文字颜色 3 4" xfId="8341"/>
    <cellStyle name="60% - 强调文字颜色 3 4 10" xfId="8342"/>
    <cellStyle name="60% - 强调文字颜色 3 4 11" xfId="8343"/>
    <cellStyle name="60% - 强调文字颜色 3 4 12" xfId="8344"/>
    <cellStyle name="60% - 强调文字颜色 3 4 13" xfId="8345"/>
    <cellStyle name="60% - 强调文字颜色 3 4 14" xfId="8346"/>
    <cellStyle name="60% - 强调文字颜色 3 4 15" xfId="8347"/>
    <cellStyle name="60% - 强调文字颜色 3 4 16" xfId="8348"/>
    <cellStyle name="60% - 强调文字颜色 3 4 17" xfId="8349"/>
    <cellStyle name="60% - 强调文字颜色 3 4 18" xfId="8350"/>
    <cellStyle name="60% - 强调文字颜色 3 4 2" xfId="8351"/>
    <cellStyle name="60% - 强调文字颜色 3 4 2 10" xfId="8352"/>
    <cellStyle name="60% - 强调文字颜色 3 4 2 11" xfId="8353"/>
    <cellStyle name="60% - 强调文字颜色 3 4 2 12" xfId="8354"/>
    <cellStyle name="60% - 强调文字颜色 3 4 2 13" xfId="8355"/>
    <cellStyle name="60% - 强调文字颜色 3 4 2 14" xfId="8356"/>
    <cellStyle name="60% - 强调文字颜色 3 4 2 15" xfId="8357"/>
    <cellStyle name="60% - 强调文字颜色 3 4 2 2" xfId="8358"/>
    <cellStyle name="60% - 强调文字颜色 3 4 2 3" xfId="8359"/>
    <cellStyle name="60% - 强调文字颜色 3 4 2 4" xfId="8360"/>
    <cellStyle name="60% - 强调文字颜色 3 4 2 5" xfId="8361"/>
    <cellStyle name="60% - 强调文字颜色 3 4 2 6" xfId="8362"/>
    <cellStyle name="60% - 强调文字颜色 3 4 2 7" xfId="8363"/>
    <cellStyle name="60% - 强调文字颜色 3 4 2 8" xfId="8364"/>
    <cellStyle name="60% - 强调文字颜色 3 4 2 9" xfId="8365"/>
    <cellStyle name="60% - 强调文字颜色 3 4 3" xfId="8366"/>
    <cellStyle name="60% - 强调文字颜色 3 4 3 2" xfId="8367"/>
    <cellStyle name="60% - 强调文字颜色 3 4 3 3" xfId="8368"/>
    <cellStyle name="60% - 强调文字颜色 3 4 3 4" xfId="8369"/>
    <cellStyle name="60% - 强调文字颜色 3 4 3 5" xfId="8370"/>
    <cellStyle name="60% - 强调文字颜色 3 4 3 6" xfId="8371"/>
    <cellStyle name="60% - 强调文字颜色 3 4 4" xfId="8372"/>
    <cellStyle name="60% - 强调文字颜色 3 4 4 2" xfId="8373"/>
    <cellStyle name="60% - 强调文字颜色 3 4 4 3" xfId="8374"/>
    <cellStyle name="60% - 强调文字颜色 3 4 4 4" xfId="8375"/>
    <cellStyle name="60% - 强调文字颜色 3 4 4 5" xfId="8376"/>
    <cellStyle name="60% - 强调文字颜色 3 4 4 6" xfId="8377"/>
    <cellStyle name="60% - 强调文字颜色 3 4 5" xfId="8378"/>
    <cellStyle name="60% - 强调文字颜色 3 4 5 2" xfId="8379"/>
    <cellStyle name="60% - 强调文字颜色 3 4 5 3" xfId="8380"/>
    <cellStyle name="60% - 强调文字颜色 3 4 5 4" xfId="8381"/>
    <cellStyle name="60% - 强调文字颜色 3 4 5 5" xfId="8382"/>
    <cellStyle name="60% - 强调文字颜色 3 4 5 6" xfId="8383"/>
    <cellStyle name="60% - 强调文字颜色 3 4 6" xfId="8384"/>
    <cellStyle name="60% - 强调文字颜色 3 4 7" xfId="8385"/>
    <cellStyle name="60% - 强调文字颜色 3 4 8" xfId="8386"/>
    <cellStyle name="60% - 强调文字颜色 3 4 9" xfId="8387"/>
    <cellStyle name="60% - 强调文字颜色 3 5" xfId="8388"/>
    <cellStyle name="60% - 强调文字颜色 3 5 10" xfId="8389"/>
    <cellStyle name="60% - 强调文字颜色 3 5 11" xfId="8390"/>
    <cellStyle name="60% - 强调文字颜色 3 5 12" xfId="8391"/>
    <cellStyle name="60% - 强调文字颜色 3 5 13" xfId="8392"/>
    <cellStyle name="60% - 强调文字颜色 3 5 14" xfId="8393"/>
    <cellStyle name="60% - 强调文字颜色 3 5 15" xfId="8394"/>
    <cellStyle name="60% - 强调文字颜色 3 5 16" xfId="8395"/>
    <cellStyle name="60% - 强调文字颜色 3 5 17" xfId="8396"/>
    <cellStyle name="60% - 强调文字颜色 3 5 18" xfId="8397"/>
    <cellStyle name="60% - 强调文字颜色 3 5 19" xfId="8398"/>
    <cellStyle name="60% - 强调文字颜色 3 5 2" xfId="8399"/>
    <cellStyle name="60% - 强调文字颜色 3 5 20" xfId="8400"/>
    <cellStyle name="60% - 强调文字颜色 3 5 21" xfId="8401"/>
    <cellStyle name="60% - 强调文字颜色 3 5 22" xfId="8402"/>
    <cellStyle name="60% - 强调文字颜色 3 5 23" xfId="8403"/>
    <cellStyle name="60% - 强调文字颜色 3 5 24" xfId="8404"/>
    <cellStyle name="60% - 强调文字颜色 3 5 25" xfId="8405"/>
    <cellStyle name="60% - 强调文字颜色 3 5 26" xfId="8406"/>
    <cellStyle name="60% - 强调文字颜色 3 5 27" xfId="8407"/>
    <cellStyle name="60% - 强调文字颜色 3 5 28" xfId="8408"/>
    <cellStyle name="60% - 强调文字颜色 3 5 29" xfId="8409"/>
    <cellStyle name="60% - 强调文字颜色 3 5 3" xfId="8410"/>
    <cellStyle name="60% - 强调文字颜色 3 5 4" xfId="8411"/>
    <cellStyle name="60% - 强调文字颜色 3 5 5" xfId="8412"/>
    <cellStyle name="60% - 强调文字颜色 3 5 6" xfId="8413"/>
    <cellStyle name="60% - 强调文字颜色 3 5 7" xfId="8414"/>
    <cellStyle name="60% - 强调文字颜色 3 5 8" xfId="8415"/>
    <cellStyle name="60% - 强调文字颜色 3 5 9" xfId="8416"/>
    <cellStyle name="60% - 强调文字颜色 3 6" xfId="8417"/>
    <cellStyle name="60% - 强调文字颜色 3 6 10" xfId="8418"/>
    <cellStyle name="60% - 强调文字颜色 3 6 11" xfId="8419"/>
    <cellStyle name="60% - 强调文字颜色 3 6 12" xfId="8420"/>
    <cellStyle name="60% - 强调文字颜色 3 6 13" xfId="8421"/>
    <cellStyle name="60% - 强调文字颜色 3 6 14" xfId="8422"/>
    <cellStyle name="60% - 强调文字颜色 3 6 15" xfId="8423"/>
    <cellStyle name="60% - 强调文字颜色 3 6 16" xfId="8424"/>
    <cellStyle name="60% - 强调文字颜色 3 6 17" xfId="8425"/>
    <cellStyle name="60% - 强调文字颜色 3 6 18" xfId="8426"/>
    <cellStyle name="60% - 强调文字颜色 3 6 19" xfId="8427"/>
    <cellStyle name="60% - 强调文字颜色 3 6 2" xfId="8428"/>
    <cellStyle name="60% - 强调文字颜色 3 6 20" xfId="8429"/>
    <cellStyle name="60% - 强调文字颜色 3 6 21" xfId="8430"/>
    <cellStyle name="60% - 强调文字颜色 3 6 22" xfId="8431"/>
    <cellStyle name="60% - 强调文字颜色 3 6 23" xfId="8432"/>
    <cellStyle name="60% - 强调文字颜色 3 6 24" xfId="8433"/>
    <cellStyle name="60% - 强调文字颜色 3 6 25" xfId="8434"/>
    <cellStyle name="60% - 强调文字颜色 3 6 26" xfId="8435"/>
    <cellStyle name="60% - 强调文字颜色 3 6 27" xfId="8436"/>
    <cellStyle name="60% - 强调文字颜色 3 6 28" xfId="8437"/>
    <cellStyle name="60% - 强调文字颜色 3 6 29" xfId="8438"/>
    <cellStyle name="60% - 强调文字颜色 3 6 3" xfId="8439"/>
    <cellStyle name="60% - 强调文字颜色 3 6 4" xfId="8440"/>
    <cellStyle name="60% - 强调文字颜色 3 6 5" xfId="8441"/>
    <cellStyle name="60% - 强调文字颜色 3 6 6" xfId="8442"/>
    <cellStyle name="60% - 强调文字颜色 3 6 7" xfId="8443"/>
    <cellStyle name="60% - 强调文字颜色 3 6 8" xfId="8444"/>
    <cellStyle name="60% - 强调文字颜色 3 6 9" xfId="8445"/>
    <cellStyle name="60% - 强调文字颜色 3 7" xfId="8446"/>
    <cellStyle name="60% - 强调文字颜色 3 7 10" xfId="8447"/>
    <cellStyle name="60% - 强调文字颜色 3 7 11" xfId="8448"/>
    <cellStyle name="60% - 强调文字颜色 3 7 12" xfId="8449"/>
    <cellStyle name="60% - 强调文字颜色 3 7 13" xfId="8450"/>
    <cellStyle name="60% - 强调文字颜色 3 7 14" xfId="8451"/>
    <cellStyle name="60% - 强调文字颜色 3 7 15" xfId="8452"/>
    <cellStyle name="60% - 强调文字颜色 3 7 16" xfId="8453"/>
    <cellStyle name="60% - 强调文字颜色 3 7 17" xfId="8454"/>
    <cellStyle name="60% - 强调文字颜色 3 7 18" xfId="8455"/>
    <cellStyle name="60% - 强调文字颜色 3 7 19" xfId="8456"/>
    <cellStyle name="60% - 强调文字颜色 3 7 2" xfId="8457"/>
    <cellStyle name="60% - 强调文字颜色 3 7 20" xfId="8458"/>
    <cellStyle name="60% - 强调文字颜色 3 7 21" xfId="8459"/>
    <cellStyle name="60% - 强调文字颜色 3 7 22" xfId="8460"/>
    <cellStyle name="60% - 强调文字颜色 3 7 23" xfId="8461"/>
    <cellStyle name="60% - 强调文字颜色 3 7 24" xfId="8462"/>
    <cellStyle name="60% - 强调文字颜色 3 7 25" xfId="8463"/>
    <cellStyle name="60% - 强调文字颜色 3 7 26" xfId="8464"/>
    <cellStyle name="60% - 强调文字颜色 3 7 27" xfId="8465"/>
    <cellStyle name="60% - 强调文字颜色 3 7 28" xfId="8466"/>
    <cellStyle name="60% - 强调文字颜色 3 7 29" xfId="8467"/>
    <cellStyle name="60% - 强调文字颜色 3 7 3" xfId="8468"/>
    <cellStyle name="60% - 强调文字颜色 3 7 4" xfId="8469"/>
    <cellStyle name="60% - 强调文字颜色 3 7 5" xfId="8470"/>
    <cellStyle name="60% - 强调文字颜色 3 7 6" xfId="8471"/>
    <cellStyle name="60% - 强调文字颜色 3 7 7" xfId="8472"/>
    <cellStyle name="60% - 强调文字颜色 3 7 8" xfId="8473"/>
    <cellStyle name="60% - 强调文字颜色 3 7 9" xfId="8474"/>
    <cellStyle name="60% - 强调文字颜色 3 8" xfId="8475"/>
    <cellStyle name="60% - 强调文字颜色 3 8 10" xfId="8476"/>
    <cellStyle name="60% - 强调文字颜色 3 8 11" xfId="8477"/>
    <cellStyle name="60% - 强调文字颜色 3 8 12" xfId="8478"/>
    <cellStyle name="60% - 强调文字颜色 3 8 13" xfId="8479"/>
    <cellStyle name="60% - 强调文字颜色 3 8 14" xfId="8480"/>
    <cellStyle name="60% - 强调文字颜色 3 8 15" xfId="8481"/>
    <cellStyle name="60% - 强调文字颜色 3 8 16" xfId="8482"/>
    <cellStyle name="60% - 强调文字颜色 3 8 17" xfId="8483"/>
    <cellStyle name="60% - 强调文字颜色 3 8 18" xfId="8484"/>
    <cellStyle name="60% - 强调文字颜色 3 8 19" xfId="8485"/>
    <cellStyle name="60% - 强调文字颜色 3 8 2" xfId="8486"/>
    <cellStyle name="60% - 强调文字颜色 3 8 20" xfId="8487"/>
    <cellStyle name="60% - 强调文字颜色 3 8 21" xfId="8488"/>
    <cellStyle name="60% - 强调文字颜色 3 8 22" xfId="8489"/>
    <cellStyle name="60% - 强调文字颜色 3 8 23" xfId="8490"/>
    <cellStyle name="60% - 强调文字颜色 3 8 24" xfId="8491"/>
    <cellStyle name="60% - 强调文字颜色 3 8 25" xfId="8492"/>
    <cellStyle name="60% - 强调文字颜色 3 8 26" xfId="8493"/>
    <cellStyle name="60% - 强调文字颜色 3 8 27" xfId="8494"/>
    <cellStyle name="60% - 强调文字颜色 3 8 28" xfId="8495"/>
    <cellStyle name="60% - 强调文字颜色 3 8 29" xfId="8496"/>
    <cellStyle name="60% - 强调文字颜色 3 8 3" xfId="8497"/>
    <cellStyle name="60% - 强调文字颜色 3 8 4" xfId="8498"/>
    <cellStyle name="60% - 强调文字颜色 3 8 5" xfId="8499"/>
    <cellStyle name="60% - 强调文字颜色 3 8 6" xfId="8500"/>
    <cellStyle name="60% - 强调文字颜色 3 8 7" xfId="8501"/>
    <cellStyle name="60% - 强调文字颜色 3 8 8" xfId="8502"/>
    <cellStyle name="60% - 强调文字颜色 3 8 9" xfId="8503"/>
    <cellStyle name="60% - 强调文字颜色 3 9" xfId="8504"/>
    <cellStyle name="60% - 强调文字颜色 4 10" xfId="8505"/>
    <cellStyle name="60% - 强调文字颜色 4 11" xfId="8506"/>
    <cellStyle name="60% - 强调文字颜色 4 11 10" xfId="8507"/>
    <cellStyle name="60% - 强调文字颜色 4 11 11" xfId="8508"/>
    <cellStyle name="60% - 强调文字颜色 4 11 12" xfId="8509"/>
    <cellStyle name="60% - 强调文字颜色 4 11 13" xfId="8510"/>
    <cellStyle name="60% - 强调文字颜色 4 11 14" xfId="8511"/>
    <cellStyle name="60% - 强调文字颜色 4 11 15" xfId="8512"/>
    <cellStyle name="60% - 强调文字颜色 4 11 16" xfId="8513"/>
    <cellStyle name="60% - 强调文字颜色 4 11 17" xfId="8514"/>
    <cellStyle name="60% - 强调文字颜色 4 11 18" xfId="8515"/>
    <cellStyle name="60% - 强调文字颜色 4 11 19" xfId="8516"/>
    <cellStyle name="60% - 强调文字颜色 4 11 2" xfId="8517"/>
    <cellStyle name="60% - 强调文字颜色 4 11 20" xfId="8518"/>
    <cellStyle name="60% - 强调文字颜色 4 11 3" xfId="8519"/>
    <cellStyle name="60% - 强调文字颜色 4 11 4" xfId="8520"/>
    <cellStyle name="60% - 强调文字颜色 4 11 5" xfId="8521"/>
    <cellStyle name="60% - 强调文字颜色 4 11 6" xfId="8522"/>
    <cellStyle name="60% - 强调文字颜色 4 11 7" xfId="8523"/>
    <cellStyle name="60% - 强调文字颜色 4 11 8" xfId="8524"/>
    <cellStyle name="60% - 强调文字颜色 4 11 9" xfId="8525"/>
    <cellStyle name="60% - 强调文字颜色 4 12" xfId="8526"/>
    <cellStyle name="60% - 强调文字颜色 4 12 10" xfId="8527"/>
    <cellStyle name="60% - 强调文字颜色 4 12 11" xfId="8528"/>
    <cellStyle name="60% - 强调文字颜色 4 12 12" xfId="8529"/>
    <cellStyle name="60% - 强调文字颜色 4 12 13" xfId="8530"/>
    <cellStyle name="60% - 强调文字颜色 4 12 14" xfId="8531"/>
    <cellStyle name="60% - 强调文字颜色 4 12 15" xfId="8532"/>
    <cellStyle name="60% - 强调文字颜色 4 12 16" xfId="8533"/>
    <cellStyle name="60% - 强调文字颜色 4 12 17" xfId="8534"/>
    <cellStyle name="60% - 强调文字颜色 4 12 18" xfId="8535"/>
    <cellStyle name="60% - 强调文字颜色 4 12 19" xfId="8536"/>
    <cellStyle name="60% - 强调文字颜色 4 12 2" xfId="8537"/>
    <cellStyle name="60% - 强调文字颜色 4 12 20" xfId="8538"/>
    <cellStyle name="60% - 强调文字颜色 4 12 3" xfId="8539"/>
    <cellStyle name="60% - 强调文字颜色 4 12 4" xfId="8540"/>
    <cellStyle name="60% - 强调文字颜色 4 12 5" xfId="8541"/>
    <cellStyle name="60% - 强调文字颜色 4 12 6" xfId="8542"/>
    <cellStyle name="60% - 强调文字颜色 4 12 7" xfId="8543"/>
    <cellStyle name="60% - 强调文字颜色 4 12 8" xfId="8544"/>
    <cellStyle name="60% - 强调文字颜色 4 12 9" xfId="8545"/>
    <cellStyle name="60% - 强调文字颜色 4 13" xfId="8546"/>
    <cellStyle name="60% - 强调文字颜色 4 13 10" xfId="8547"/>
    <cellStyle name="60% - 强调文字颜色 4 13 11" xfId="8548"/>
    <cellStyle name="60% - 强调文字颜色 4 13 12" xfId="8549"/>
    <cellStyle name="60% - 强调文字颜色 4 13 13" xfId="8550"/>
    <cellStyle name="60% - 强调文字颜色 4 13 14" xfId="8551"/>
    <cellStyle name="60% - 强调文字颜色 4 13 15" xfId="8552"/>
    <cellStyle name="60% - 强调文字颜色 4 13 16" xfId="8553"/>
    <cellStyle name="60% - 强调文字颜色 4 13 17" xfId="8554"/>
    <cellStyle name="60% - 强调文字颜色 4 13 18" xfId="8555"/>
    <cellStyle name="60% - 强调文字颜色 4 13 19" xfId="8556"/>
    <cellStyle name="60% - 强调文字颜色 4 13 2" xfId="8557"/>
    <cellStyle name="60% - 强调文字颜色 4 13 20" xfId="8558"/>
    <cellStyle name="60% - 强调文字颜色 4 13 3" xfId="8559"/>
    <cellStyle name="60% - 强调文字颜色 4 13 4" xfId="8560"/>
    <cellStyle name="60% - 强调文字颜色 4 13 5" xfId="8561"/>
    <cellStyle name="60% - 强调文字颜色 4 13 6" xfId="8562"/>
    <cellStyle name="60% - 强调文字颜色 4 13 7" xfId="8563"/>
    <cellStyle name="60% - 强调文字颜色 4 13 8" xfId="8564"/>
    <cellStyle name="60% - 强调文字颜色 4 13 9" xfId="8565"/>
    <cellStyle name="60% - 强调文字颜色 4 14" xfId="8566"/>
    <cellStyle name="60% - 强调文字颜色 4 14 10" xfId="8567"/>
    <cellStyle name="60% - 强调文字颜色 4 14 11" xfId="8568"/>
    <cellStyle name="60% - 强调文字颜色 4 14 12" xfId="8569"/>
    <cellStyle name="60% - 强调文字颜色 4 14 13" xfId="8570"/>
    <cellStyle name="60% - 强调文字颜色 4 14 14" xfId="8571"/>
    <cellStyle name="60% - 强调文字颜色 4 14 15" xfId="8572"/>
    <cellStyle name="60% - 强调文字颜色 4 14 16" xfId="8573"/>
    <cellStyle name="60% - 强调文字颜色 4 14 17" xfId="8574"/>
    <cellStyle name="60% - 强调文字颜色 4 14 18" xfId="8575"/>
    <cellStyle name="60% - 强调文字颜色 4 14 19" xfId="8576"/>
    <cellStyle name="60% - 强调文字颜色 4 14 2" xfId="8577"/>
    <cellStyle name="60% - 强调文字颜色 4 14 20" xfId="8578"/>
    <cellStyle name="60% - 强调文字颜色 4 14 3" xfId="8579"/>
    <cellStyle name="60% - 强调文字颜色 4 14 4" xfId="8580"/>
    <cellStyle name="60% - 强调文字颜色 4 14 5" xfId="8581"/>
    <cellStyle name="60% - 强调文字颜色 4 14 6" xfId="8582"/>
    <cellStyle name="60% - 强调文字颜色 4 14 7" xfId="8583"/>
    <cellStyle name="60% - 强调文字颜色 4 14 8" xfId="8584"/>
    <cellStyle name="60% - 强调文字颜色 4 14 9" xfId="8585"/>
    <cellStyle name="60% - 强调文字颜色 4 15" xfId="8586"/>
    <cellStyle name="60% - 强调文字颜色 4 16" xfId="8587"/>
    <cellStyle name="60% - 强调文字颜色 4 17" xfId="8588"/>
    <cellStyle name="60% - 强调文字颜色 4 18" xfId="8589"/>
    <cellStyle name="60% - 强调文字颜色 4 19" xfId="8590"/>
    <cellStyle name="60% - 强调文字颜色 4 2" xfId="8591"/>
    <cellStyle name="60% - 强调文字颜色 4 2 10" xfId="8592"/>
    <cellStyle name="60% - 强调文字颜色 4 2 100" xfId="8593"/>
    <cellStyle name="60% - 强调文字颜色 4 2 101" xfId="8594"/>
    <cellStyle name="60% - 强调文字颜色 4 2 102" xfId="8595"/>
    <cellStyle name="60% - 强调文字颜色 4 2 103" xfId="8596"/>
    <cellStyle name="60% - 强调文字颜色 4 2 104" xfId="8597"/>
    <cellStyle name="60% - 强调文字颜色 4 2 105" xfId="8598"/>
    <cellStyle name="60% - 强调文字颜色 4 2 106" xfId="8599"/>
    <cellStyle name="60% - 强调文字颜色 4 2 107" xfId="8600"/>
    <cellStyle name="60% - 强调文字颜色 4 2 108" xfId="8601"/>
    <cellStyle name="60% - 强调文字颜色 4 2 109" xfId="8602"/>
    <cellStyle name="60% - 强调文字颜色 4 2 11" xfId="8603"/>
    <cellStyle name="60% - 强调文字颜色 4 2 110" xfId="8604"/>
    <cellStyle name="60% - 强调文字颜色 4 2 111" xfId="8605"/>
    <cellStyle name="60% - 强调文字颜色 4 2 112" xfId="8606"/>
    <cellStyle name="60% - 强调文字颜色 4 2 113" xfId="8607"/>
    <cellStyle name="60% - 强调文字颜色 4 2 114" xfId="8608"/>
    <cellStyle name="60% - 强调文字颜色 4 2 115" xfId="8609"/>
    <cellStyle name="60% - 强调文字颜色 4 2 116" xfId="8610"/>
    <cellStyle name="60% - 强调文字颜色 4 2 117" xfId="8611"/>
    <cellStyle name="60% - 强调文字颜色 4 2 118" xfId="8612"/>
    <cellStyle name="60% - 强调文字颜色 4 2 119" xfId="8613"/>
    <cellStyle name="60% - 强调文字颜色 4 2 12" xfId="8614"/>
    <cellStyle name="60% - 强调文字颜色 4 2 120" xfId="8615"/>
    <cellStyle name="60% - 强调文字颜色 4 2 121" xfId="8616"/>
    <cellStyle name="60% - 强调文字颜色 4 2 122" xfId="8617"/>
    <cellStyle name="60% - 强调文字颜色 4 2 123" xfId="8618"/>
    <cellStyle name="60% - 强调文字颜色 4 2 124" xfId="8619"/>
    <cellStyle name="60% - 强调文字颜色 4 2 125" xfId="8620"/>
    <cellStyle name="60% - 强调文字颜色 4 2 126" xfId="8621"/>
    <cellStyle name="60% - 强调文字颜色 4 2 127" xfId="8622"/>
    <cellStyle name="60% - 强调文字颜色 4 2 128" xfId="8623"/>
    <cellStyle name="60% - 强调文字颜色 4 2 129" xfId="8624"/>
    <cellStyle name="60% - 强调文字颜色 4 2 13" xfId="8625"/>
    <cellStyle name="60% - 强调文字颜色 4 2 130" xfId="8626"/>
    <cellStyle name="60% - 强调文字颜色 4 2 131" xfId="8627"/>
    <cellStyle name="60% - 强调文字颜色 4 2 132" xfId="8628"/>
    <cellStyle name="60% - 强调文字颜色 4 2 133" xfId="8629"/>
    <cellStyle name="60% - 强调文字颜色 4 2 134" xfId="8630"/>
    <cellStyle name="60% - 强调文字颜色 4 2 135" xfId="8631"/>
    <cellStyle name="60% - 强调文字颜色 4 2 136" xfId="8632"/>
    <cellStyle name="60% - 强调文字颜色 4 2 137" xfId="8633"/>
    <cellStyle name="60% - 强调文字颜色 4 2 138" xfId="8634"/>
    <cellStyle name="60% - 强调文字颜色 4 2 139" xfId="8635"/>
    <cellStyle name="60% - 强调文字颜色 4 2 14" xfId="8636"/>
    <cellStyle name="60% - 强调文字颜色 4 2 140" xfId="8637"/>
    <cellStyle name="60% - 强调文字颜色 4 2 141" xfId="8638"/>
    <cellStyle name="60% - 强调文字颜色 4 2 142" xfId="8639"/>
    <cellStyle name="60% - 强调文字颜色 4 2 143" xfId="8640"/>
    <cellStyle name="60% - 强调文字颜色 4 2 144" xfId="8641"/>
    <cellStyle name="60% - 强调文字颜色 4 2 145" xfId="8642"/>
    <cellStyle name="60% - 强调文字颜色 4 2 146" xfId="8643"/>
    <cellStyle name="60% - 强调文字颜色 4 2 147" xfId="8644"/>
    <cellStyle name="60% - 强调文字颜色 4 2 148" xfId="8645"/>
    <cellStyle name="60% - 强调文字颜色 4 2 149" xfId="8646"/>
    <cellStyle name="60% - 强调文字颜色 4 2 15" xfId="8647"/>
    <cellStyle name="60% - 强调文字颜色 4 2 150" xfId="8648"/>
    <cellStyle name="60% - 强调文字颜色 4 2 151" xfId="8649"/>
    <cellStyle name="60% - 强调文字颜色 4 2 152" xfId="8650"/>
    <cellStyle name="60% - 强调文字颜色 4 2 153" xfId="8651"/>
    <cellStyle name="60% - 强调文字颜色 4 2 16" xfId="8652"/>
    <cellStyle name="60% - 强调文字颜色 4 2 17" xfId="8653"/>
    <cellStyle name="60% - 强调文字颜色 4 2 18" xfId="8654"/>
    <cellStyle name="60% - 强调文字颜色 4 2 19" xfId="8655"/>
    <cellStyle name="60% - 强调文字颜色 4 2 2" xfId="8656"/>
    <cellStyle name="60% - 强调文字颜色 4 2 20" xfId="8657"/>
    <cellStyle name="60% - 强调文字颜色 4 2 21" xfId="8658"/>
    <cellStyle name="60% - 强调文字颜色 4 2 22" xfId="8659"/>
    <cellStyle name="60% - 强调文字颜色 4 2 23" xfId="8660"/>
    <cellStyle name="60% - 强调文字颜色 4 2 24" xfId="8661"/>
    <cellStyle name="60% - 强调文字颜色 4 2 25" xfId="8662"/>
    <cellStyle name="60% - 强调文字颜色 4 2 26" xfId="8663"/>
    <cellStyle name="60% - 强调文字颜色 4 2 27" xfId="8664"/>
    <cellStyle name="60% - 强调文字颜色 4 2 28" xfId="8665"/>
    <cellStyle name="60% - 强调文字颜色 4 2 29" xfId="8666"/>
    <cellStyle name="60% - 强调文字颜色 4 2 3" xfId="8667"/>
    <cellStyle name="60% - 强调文字颜色 4 2 30" xfId="8668"/>
    <cellStyle name="60% - 强调文字颜色 4 2 31" xfId="8669"/>
    <cellStyle name="60% - 强调文字颜色 4 2 32" xfId="8670"/>
    <cellStyle name="60% - 强调文字颜色 4 2 33" xfId="8671"/>
    <cellStyle name="60% - 强调文字颜色 4 2 34" xfId="8672"/>
    <cellStyle name="60% - 强调文字颜色 4 2 35" xfId="8673"/>
    <cellStyle name="60% - 强调文字颜色 4 2 36" xfId="8674"/>
    <cellStyle name="60% - 强调文字颜色 4 2 37" xfId="8675"/>
    <cellStyle name="60% - 强调文字颜色 4 2 38" xfId="8676"/>
    <cellStyle name="60% - 强调文字颜色 4 2 39" xfId="8677"/>
    <cellStyle name="60% - 强调文字颜色 4 2 4" xfId="8678"/>
    <cellStyle name="60% - 强调文字颜色 4 2 40" xfId="8679"/>
    <cellStyle name="60% - 强调文字颜色 4 2 41" xfId="8680"/>
    <cellStyle name="60% - 强调文字颜色 4 2 42" xfId="8681"/>
    <cellStyle name="60% - 强调文字颜色 4 2 43" xfId="8682"/>
    <cellStyle name="60% - 强调文字颜色 4 2 44" xfId="8683"/>
    <cellStyle name="60% - 强调文字颜色 4 2 45" xfId="8684"/>
    <cellStyle name="60% - 强调文字颜色 4 2 46" xfId="8685"/>
    <cellStyle name="60% - 强调文字颜色 4 2 47" xfId="8686"/>
    <cellStyle name="60% - 强调文字颜色 4 2 48" xfId="8687"/>
    <cellStyle name="60% - 强调文字颜色 4 2 49" xfId="8688"/>
    <cellStyle name="60% - 强调文字颜色 4 2 5" xfId="8689"/>
    <cellStyle name="60% - 强调文字颜色 4 2 50" xfId="8690"/>
    <cellStyle name="60% - 强调文字颜色 4 2 51" xfId="8691"/>
    <cellStyle name="60% - 强调文字颜色 4 2 52" xfId="8692"/>
    <cellStyle name="60% - 强调文字颜色 4 2 53" xfId="8693"/>
    <cellStyle name="60% - 强调文字颜色 4 2 54" xfId="8694"/>
    <cellStyle name="60% - 强调文字颜色 4 2 55" xfId="8695"/>
    <cellStyle name="60% - 强调文字颜色 4 2 56" xfId="8696"/>
    <cellStyle name="60% - 强调文字颜色 4 2 57" xfId="8697"/>
    <cellStyle name="60% - 强调文字颜色 4 2 58" xfId="8698"/>
    <cellStyle name="60% - 强调文字颜色 4 2 59" xfId="8699"/>
    <cellStyle name="60% - 强调文字颜色 4 2 6" xfId="8700"/>
    <cellStyle name="60% - 强调文字颜色 4 2 60" xfId="8701"/>
    <cellStyle name="60% - 强调文字颜色 4 2 61" xfId="8702"/>
    <cellStyle name="60% - 强调文字颜色 4 2 62" xfId="8703"/>
    <cellStyle name="60% - 强调文字颜色 4 2 63" xfId="8704"/>
    <cellStyle name="60% - 强调文字颜色 4 2 64" xfId="8705"/>
    <cellStyle name="60% - 强调文字颜色 4 2 65" xfId="8706"/>
    <cellStyle name="60% - 强调文字颜色 4 2 66" xfId="8707"/>
    <cellStyle name="60% - 强调文字颜色 4 2 67" xfId="8708"/>
    <cellStyle name="60% - 强调文字颜色 4 2 68" xfId="8709"/>
    <cellStyle name="60% - 强调文字颜色 4 2 69" xfId="8710"/>
    <cellStyle name="60% - 强调文字颜色 4 2 7" xfId="8711"/>
    <cellStyle name="60% - 强调文字颜色 4 2 70" xfId="8712"/>
    <cellStyle name="60% - 强调文字颜色 4 2 71" xfId="8713"/>
    <cellStyle name="60% - 强调文字颜色 4 2 72" xfId="8714"/>
    <cellStyle name="60% - 强调文字颜色 4 2 73" xfId="8715"/>
    <cellStyle name="60% - 强调文字颜色 4 2 74" xfId="8716"/>
    <cellStyle name="60% - 强调文字颜色 4 2 75" xfId="8717"/>
    <cellStyle name="60% - 强调文字颜色 4 2 76" xfId="8718"/>
    <cellStyle name="60% - 强调文字颜色 4 2 77" xfId="8719"/>
    <cellStyle name="60% - 强调文字颜色 4 2 78" xfId="8720"/>
    <cellStyle name="60% - 强调文字颜色 4 2 79" xfId="8721"/>
    <cellStyle name="60% - 强调文字颜色 4 2 8" xfId="8722"/>
    <cellStyle name="60% - 强调文字颜色 4 2 80" xfId="8723"/>
    <cellStyle name="60% - 强调文字颜色 4 2 81" xfId="8724"/>
    <cellStyle name="60% - 强调文字颜色 4 2 82" xfId="8725"/>
    <cellStyle name="60% - 强调文字颜色 4 2 83" xfId="8726"/>
    <cellStyle name="60% - 强调文字颜色 4 2 84" xfId="8727"/>
    <cellStyle name="60% - 强调文字颜色 4 2 85" xfId="8728"/>
    <cellStyle name="60% - 强调文字颜色 4 2 86" xfId="8729"/>
    <cellStyle name="60% - 强调文字颜色 4 2 87" xfId="8730"/>
    <cellStyle name="60% - 强调文字颜色 4 2 88" xfId="8731"/>
    <cellStyle name="60% - 强调文字颜色 4 2 89" xfId="8732"/>
    <cellStyle name="60% - 强调文字颜色 4 2 9" xfId="8733"/>
    <cellStyle name="60% - 强调文字颜色 4 2 90" xfId="8734"/>
    <cellStyle name="60% - 强调文字颜色 4 2 91" xfId="8735"/>
    <cellStyle name="60% - 强调文字颜色 4 2 92" xfId="8736"/>
    <cellStyle name="60% - 强调文字颜色 4 2 93" xfId="8737"/>
    <cellStyle name="60% - 强调文字颜色 4 2 94" xfId="8738"/>
    <cellStyle name="60% - 强调文字颜色 4 2 95" xfId="8739"/>
    <cellStyle name="60% - 强调文字颜色 4 2 96" xfId="8740"/>
    <cellStyle name="60% - 强调文字颜色 4 2 97" xfId="8741"/>
    <cellStyle name="60% - 强调文字颜色 4 2 98" xfId="8742"/>
    <cellStyle name="60% - 强调文字颜色 4 2 99" xfId="8743"/>
    <cellStyle name="60% - 强调文字颜色 4 20" xfId="8744"/>
    <cellStyle name="60% - 强调文字颜色 4 21" xfId="8745"/>
    <cellStyle name="60% - 强调文字颜色 4 22" xfId="8746"/>
    <cellStyle name="60% - 强调文字颜色 4 23" xfId="8747"/>
    <cellStyle name="60% - 强调文字颜色 4 24" xfId="8748"/>
    <cellStyle name="60% - 强调文字颜色 4 25" xfId="8749"/>
    <cellStyle name="60% - 强调文字颜色 4 26" xfId="8750"/>
    <cellStyle name="60% - 强调文字颜色 4 27" xfId="8751"/>
    <cellStyle name="60% - 强调文字颜色 4 28" xfId="8752"/>
    <cellStyle name="60% - 强调文字颜色 4 29" xfId="8753"/>
    <cellStyle name="60% - 强调文字颜色 4 3" xfId="8754"/>
    <cellStyle name="60% - 强调文字颜色 4 3 10" xfId="8755"/>
    <cellStyle name="60% - 强调文字颜色 4 3 100" xfId="8756"/>
    <cellStyle name="60% - 强调文字颜色 4 3 101" xfId="8757"/>
    <cellStyle name="60% - 强调文字颜色 4 3 102" xfId="8758"/>
    <cellStyle name="60% - 强调文字颜色 4 3 103" xfId="8759"/>
    <cellStyle name="60% - 强调文字颜色 4 3 104" xfId="8760"/>
    <cellStyle name="60% - 强调文字颜色 4 3 105" xfId="8761"/>
    <cellStyle name="60% - 强调文字颜色 4 3 106" xfId="8762"/>
    <cellStyle name="60% - 强调文字颜色 4 3 107" xfId="8763"/>
    <cellStyle name="60% - 强调文字颜色 4 3 108" xfId="8764"/>
    <cellStyle name="60% - 强调文字颜色 4 3 109" xfId="8765"/>
    <cellStyle name="60% - 强调文字颜色 4 3 11" xfId="8766"/>
    <cellStyle name="60% - 强调文字颜色 4 3 110" xfId="8767"/>
    <cellStyle name="60% - 强调文字颜色 4 3 111" xfId="8768"/>
    <cellStyle name="60% - 强调文字颜色 4 3 112" xfId="8769"/>
    <cellStyle name="60% - 强调文字颜色 4 3 113" xfId="8770"/>
    <cellStyle name="60% - 强调文字颜色 4 3 114" xfId="8771"/>
    <cellStyle name="60% - 强调文字颜色 4 3 115" xfId="8772"/>
    <cellStyle name="60% - 强调文字颜色 4 3 116" xfId="8773"/>
    <cellStyle name="60% - 强调文字颜色 4 3 117" xfId="8774"/>
    <cellStyle name="60% - 强调文字颜色 4 3 118" xfId="8775"/>
    <cellStyle name="60% - 强调文字颜色 4 3 119" xfId="8776"/>
    <cellStyle name="60% - 强调文字颜色 4 3 12" xfId="8777"/>
    <cellStyle name="60% - 强调文字颜色 4 3 120" xfId="8778"/>
    <cellStyle name="60% - 强调文字颜色 4 3 121" xfId="8779"/>
    <cellStyle name="60% - 强调文字颜色 4 3 122" xfId="8780"/>
    <cellStyle name="60% - 强调文字颜色 4 3 123" xfId="8781"/>
    <cellStyle name="60% - 强调文字颜色 4 3 124" xfId="8782"/>
    <cellStyle name="60% - 强调文字颜色 4 3 125" xfId="8783"/>
    <cellStyle name="60% - 强调文字颜色 4 3 126" xfId="8784"/>
    <cellStyle name="60% - 强调文字颜色 4 3 127" xfId="8785"/>
    <cellStyle name="60% - 强调文字颜色 4 3 128" xfId="8786"/>
    <cellStyle name="60% - 强调文字颜色 4 3 129" xfId="8787"/>
    <cellStyle name="60% - 强调文字颜色 4 3 13" xfId="8788"/>
    <cellStyle name="60% - 强调文字颜色 4 3 130" xfId="8789"/>
    <cellStyle name="60% - 强调文字颜色 4 3 131" xfId="8790"/>
    <cellStyle name="60% - 强调文字颜色 4 3 132" xfId="8791"/>
    <cellStyle name="60% - 强调文字颜色 4 3 133" xfId="8792"/>
    <cellStyle name="60% - 强调文字颜色 4 3 134" xfId="8793"/>
    <cellStyle name="60% - 强调文字颜色 4 3 135" xfId="8794"/>
    <cellStyle name="60% - 强调文字颜色 4 3 136" xfId="8795"/>
    <cellStyle name="60% - 强调文字颜色 4 3 137" xfId="8796"/>
    <cellStyle name="60% - 强调文字颜色 4 3 138" xfId="8797"/>
    <cellStyle name="60% - 强调文字颜色 4 3 139" xfId="8798"/>
    <cellStyle name="60% - 强调文字颜色 4 3 14" xfId="8799"/>
    <cellStyle name="60% - 强调文字颜色 4 3 140" xfId="8800"/>
    <cellStyle name="60% - 强调文字颜色 4 3 141" xfId="8801"/>
    <cellStyle name="60% - 强调文字颜色 4 3 142" xfId="8802"/>
    <cellStyle name="60% - 强调文字颜色 4 3 143" xfId="8803"/>
    <cellStyle name="60% - 强调文字颜色 4 3 144" xfId="8804"/>
    <cellStyle name="60% - 强调文字颜色 4 3 145" xfId="8805"/>
    <cellStyle name="60% - 强调文字颜色 4 3 146" xfId="8806"/>
    <cellStyle name="60% - 强调文字颜色 4 3 147" xfId="8807"/>
    <cellStyle name="60% - 强调文字颜色 4 3 148" xfId="8808"/>
    <cellStyle name="60% - 强调文字颜色 4 3 149" xfId="8809"/>
    <cellStyle name="60% - 强调文字颜色 4 3 15" xfId="8810"/>
    <cellStyle name="60% - 强调文字颜色 4 3 150" xfId="8811"/>
    <cellStyle name="60% - 强调文字颜色 4 3 151" xfId="8812"/>
    <cellStyle name="60% - 强调文字颜色 4 3 152" xfId="8813"/>
    <cellStyle name="60% - 强调文字颜色 4 3 153" xfId="8814"/>
    <cellStyle name="60% - 强调文字颜色 4 3 16" xfId="8815"/>
    <cellStyle name="60% - 强调文字颜色 4 3 17" xfId="8816"/>
    <cellStyle name="60% - 强调文字颜色 4 3 18" xfId="8817"/>
    <cellStyle name="60% - 强调文字颜色 4 3 19" xfId="8818"/>
    <cellStyle name="60% - 强调文字颜色 4 3 2" xfId="8819"/>
    <cellStyle name="60% - 强调文字颜色 4 3 20" xfId="8820"/>
    <cellStyle name="60% - 强调文字颜色 4 3 21" xfId="8821"/>
    <cellStyle name="60% - 强调文字颜色 4 3 22" xfId="8822"/>
    <cellStyle name="60% - 强调文字颜色 4 3 23" xfId="8823"/>
    <cellStyle name="60% - 强调文字颜色 4 3 24" xfId="8824"/>
    <cellStyle name="60% - 强调文字颜色 4 3 25" xfId="8825"/>
    <cellStyle name="60% - 强调文字颜色 4 3 26" xfId="8826"/>
    <cellStyle name="60% - 强调文字颜色 4 3 27" xfId="8827"/>
    <cellStyle name="60% - 强调文字颜色 4 3 28" xfId="8828"/>
    <cellStyle name="60% - 强调文字颜色 4 3 29" xfId="8829"/>
    <cellStyle name="60% - 强调文字颜色 4 3 3" xfId="8830"/>
    <cellStyle name="60% - 强调文字颜色 4 3 30" xfId="8831"/>
    <cellStyle name="60% - 强调文字颜色 4 3 31" xfId="8832"/>
    <cellStyle name="60% - 强调文字颜色 4 3 32" xfId="8833"/>
    <cellStyle name="60% - 强调文字颜色 4 3 33" xfId="8834"/>
    <cellStyle name="60% - 强调文字颜色 4 3 34" xfId="8835"/>
    <cellStyle name="60% - 强调文字颜色 4 3 35" xfId="8836"/>
    <cellStyle name="60% - 强调文字颜色 4 3 36" xfId="8837"/>
    <cellStyle name="60% - 强调文字颜色 4 3 37" xfId="8838"/>
    <cellStyle name="60% - 强调文字颜色 4 3 38" xfId="8839"/>
    <cellStyle name="60% - 强调文字颜色 4 3 39" xfId="8840"/>
    <cellStyle name="60% - 强调文字颜色 4 3 4" xfId="8841"/>
    <cellStyle name="60% - 强调文字颜色 4 3 40" xfId="8842"/>
    <cellStyle name="60% - 强调文字颜色 4 3 41" xfId="8843"/>
    <cellStyle name="60% - 强调文字颜色 4 3 42" xfId="8844"/>
    <cellStyle name="60% - 强调文字颜色 4 3 43" xfId="8845"/>
    <cellStyle name="60% - 强调文字颜色 4 3 44" xfId="8846"/>
    <cellStyle name="60% - 强调文字颜色 4 3 45" xfId="8847"/>
    <cellStyle name="60% - 强调文字颜色 4 3 46" xfId="8848"/>
    <cellStyle name="60% - 强调文字颜色 4 3 47" xfId="8849"/>
    <cellStyle name="60% - 强调文字颜色 4 3 48" xfId="8850"/>
    <cellStyle name="60% - 强调文字颜色 4 3 49" xfId="8851"/>
    <cellStyle name="60% - 强调文字颜色 4 3 5" xfId="8852"/>
    <cellStyle name="60% - 强调文字颜色 4 3 50" xfId="8853"/>
    <cellStyle name="60% - 强调文字颜色 4 3 51" xfId="8854"/>
    <cellStyle name="60% - 强调文字颜色 4 3 52" xfId="8855"/>
    <cellStyle name="60% - 强调文字颜色 4 3 53" xfId="8856"/>
    <cellStyle name="60% - 强调文字颜色 4 3 54" xfId="8857"/>
    <cellStyle name="60% - 强调文字颜色 4 3 55" xfId="8858"/>
    <cellStyle name="60% - 强调文字颜色 4 3 56" xfId="8859"/>
    <cellStyle name="60% - 强调文字颜色 4 3 57" xfId="8860"/>
    <cellStyle name="60% - 强调文字颜色 4 3 58" xfId="8861"/>
    <cellStyle name="60% - 强调文字颜色 4 3 59" xfId="8862"/>
    <cellStyle name="60% - 强调文字颜色 4 3 6" xfId="8863"/>
    <cellStyle name="60% - 强调文字颜色 4 3 60" xfId="8864"/>
    <cellStyle name="60% - 强调文字颜色 4 3 61" xfId="8865"/>
    <cellStyle name="60% - 强调文字颜色 4 3 62" xfId="8866"/>
    <cellStyle name="60% - 强调文字颜色 4 3 63" xfId="8867"/>
    <cellStyle name="60% - 强调文字颜色 4 3 64" xfId="8868"/>
    <cellStyle name="60% - 强调文字颜色 4 3 65" xfId="8869"/>
    <cellStyle name="60% - 强调文字颜色 4 3 66" xfId="8870"/>
    <cellStyle name="60% - 强调文字颜色 4 3 67" xfId="8871"/>
    <cellStyle name="60% - 强调文字颜色 4 3 68" xfId="8872"/>
    <cellStyle name="60% - 强调文字颜色 4 3 69" xfId="8873"/>
    <cellStyle name="60% - 强调文字颜色 4 3 7" xfId="8874"/>
    <cellStyle name="60% - 强调文字颜色 4 3 70" xfId="8875"/>
    <cellStyle name="60% - 强调文字颜色 4 3 71" xfId="8876"/>
    <cellStyle name="60% - 强调文字颜色 4 3 72" xfId="8877"/>
    <cellStyle name="60% - 强调文字颜色 4 3 73" xfId="8878"/>
    <cellStyle name="60% - 强调文字颜色 4 3 74" xfId="8879"/>
    <cellStyle name="60% - 强调文字颜色 4 3 75" xfId="8880"/>
    <cellStyle name="60% - 强调文字颜色 4 3 76" xfId="8881"/>
    <cellStyle name="60% - 强调文字颜色 4 3 77" xfId="8882"/>
    <cellStyle name="60% - 强调文字颜色 4 3 78" xfId="8883"/>
    <cellStyle name="60% - 强调文字颜色 4 3 79" xfId="8884"/>
    <cellStyle name="60% - 强调文字颜色 4 3 8" xfId="8885"/>
    <cellStyle name="60% - 强调文字颜色 4 3 80" xfId="8886"/>
    <cellStyle name="60% - 强调文字颜色 4 3 81" xfId="8887"/>
    <cellStyle name="60% - 强调文字颜色 4 3 82" xfId="8888"/>
    <cellStyle name="60% - 强调文字颜色 4 3 83" xfId="8889"/>
    <cellStyle name="60% - 强调文字颜色 4 3 84" xfId="8890"/>
    <cellStyle name="60% - 强调文字颜色 4 3 85" xfId="8891"/>
    <cellStyle name="60% - 强调文字颜色 4 3 86" xfId="8892"/>
    <cellStyle name="60% - 强调文字颜色 4 3 87" xfId="8893"/>
    <cellStyle name="60% - 强调文字颜色 4 3 88" xfId="8894"/>
    <cellStyle name="60% - 强调文字颜色 4 3 89" xfId="8895"/>
    <cellStyle name="60% - 强调文字颜色 4 3 9" xfId="8896"/>
    <cellStyle name="60% - 强调文字颜色 4 3 90" xfId="8897"/>
    <cellStyle name="60% - 强调文字颜色 4 3 91" xfId="8898"/>
    <cellStyle name="60% - 强调文字颜色 4 3 92" xfId="8899"/>
    <cellStyle name="60% - 强调文字颜色 4 3 93" xfId="8900"/>
    <cellStyle name="60% - 强调文字颜色 4 3 94" xfId="8901"/>
    <cellStyle name="60% - 强调文字颜色 4 3 95" xfId="8902"/>
    <cellStyle name="60% - 强调文字颜色 4 3 96" xfId="8903"/>
    <cellStyle name="60% - 强调文字颜色 4 3 97" xfId="8904"/>
    <cellStyle name="60% - 强调文字颜色 4 3 98" xfId="8905"/>
    <cellStyle name="60% - 强调文字颜色 4 3 99" xfId="8906"/>
    <cellStyle name="60% - 强调文字颜色 4 30" xfId="8907"/>
    <cellStyle name="60% - 强调文字颜色 4 31" xfId="8908"/>
    <cellStyle name="60% - 强调文字颜色 4 32" xfId="8909"/>
    <cellStyle name="60% - 强调文字颜色 4 33" xfId="8910"/>
    <cellStyle name="60% - 强调文字颜色 4 34" xfId="8911"/>
    <cellStyle name="60% - 强调文字颜色 4 35" xfId="8912"/>
    <cellStyle name="60% - 强调文字颜色 4 36" xfId="8913"/>
    <cellStyle name="60% - 强调文字颜色 4 4" xfId="8914"/>
    <cellStyle name="60% - 强调文字颜色 4 4 10" xfId="8915"/>
    <cellStyle name="60% - 强调文字颜色 4 4 11" xfId="8916"/>
    <cellStyle name="60% - 强调文字颜色 4 4 12" xfId="8917"/>
    <cellStyle name="60% - 强调文字颜色 4 4 13" xfId="8918"/>
    <cellStyle name="60% - 强调文字颜色 4 4 14" xfId="8919"/>
    <cellStyle name="60% - 强调文字颜色 4 4 15" xfId="8920"/>
    <cellStyle name="60% - 强调文字颜色 4 4 16" xfId="8921"/>
    <cellStyle name="60% - 强调文字颜色 4 4 17" xfId="8922"/>
    <cellStyle name="60% - 强调文字颜色 4 4 18" xfId="8923"/>
    <cellStyle name="60% - 强调文字颜色 4 4 2" xfId="8924"/>
    <cellStyle name="60% - 强调文字颜色 4 4 2 10" xfId="8925"/>
    <cellStyle name="60% - 强调文字颜色 4 4 2 11" xfId="8926"/>
    <cellStyle name="60% - 强调文字颜色 4 4 2 12" xfId="8927"/>
    <cellStyle name="60% - 强调文字颜色 4 4 2 13" xfId="8928"/>
    <cellStyle name="60% - 强调文字颜色 4 4 2 14" xfId="8929"/>
    <cellStyle name="60% - 强调文字颜色 4 4 2 15" xfId="8930"/>
    <cellStyle name="60% - 强调文字颜色 4 4 2 2" xfId="8931"/>
    <cellStyle name="60% - 强调文字颜色 4 4 2 3" xfId="8932"/>
    <cellStyle name="60% - 强调文字颜色 4 4 2 4" xfId="8933"/>
    <cellStyle name="60% - 强调文字颜色 4 4 2 5" xfId="8934"/>
    <cellStyle name="60% - 强调文字颜色 4 4 2 6" xfId="8935"/>
    <cellStyle name="60% - 强调文字颜色 4 4 2 7" xfId="8936"/>
    <cellStyle name="60% - 强调文字颜色 4 4 2 8" xfId="8937"/>
    <cellStyle name="60% - 强调文字颜色 4 4 2 9" xfId="8938"/>
    <cellStyle name="60% - 强调文字颜色 4 4 3" xfId="8939"/>
    <cellStyle name="60% - 强调文字颜色 4 4 3 2" xfId="8940"/>
    <cellStyle name="60% - 强调文字颜色 4 4 3 3" xfId="8941"/>
    <cellStyle name="60% - 强调文字颜色 4 4 3 4" xfId="8942"/>
    <cellStyle name="60% - 强调文字颜色 4 4 3 5" xfId="8943"/>
    <cellStyle name="60% - 强调文字颜色 4 4 3 6" xfId="8944"/>
    <cellStyle name="60% - 强调文字颜色 4 4 4" xfId="8945"/>
    <cellStyle name="60% - 强调文字颜色 4 4 4 2" xfId="8946"/>
    <cellStyle name="60% - 强调文字颜色 4 4 4 3" xfId="8947"/>
    <cellStyle name="60% - 强调文字颜色 4 4 4 4" xfId="8948"/>
    <cellStyle name="60% - 强调文字颜色 4 4 4 5" xfId="8949"/>
    <cellStyle name="60% - 强调文字颜色 4 4 4 6" xfId="8950"/>
    <cellStyle name="60% - 强调文字颜色 4 4 5" xfId="8951"/>
    <cellStyle name="60% - 强调文字颜色 4 4 5 2" xfId="8952"/>
    <cellStyle name="60% - 强调文字颜色 4 4 5 3" xfId="8953"/>
    <cellStyle name="60% - 强调文字颜色 4 4 5 4" xfId="8954"/>
    <cellStyle name="60% - 强调文字颜色 4 4 5 5" xfId="8955"/>
    <cellStyle name="60% - 强调文字颜色 4 4 5 6" xfId="8956"/>
    <cellStyle name="60% - 强调文字颜色 4 4 6" xfId="8957"/>
    <cellStyle name="60% - 强调文字颜色 4 4 7" xfId="8958"/>
    <cellStyle name="60% - 强调文字颜色 4 4 8" xfId="8959"/>
    <cellStyle name="60% - 强调文字颜色 4 4 9" xfId="8960"/>
    <cellStyle name="60% - 强调文字颜色 4 5" xfId="8961"/>
    <cellStyle name="60% - 强调文字颜色 4 5 10" xfId="8962"/>
    <cellStyle name="60% - 强调文字颜色 4 5 11" xfId="8963"/>
    <cellStyle name="60% - 强调文字颜色 4 5 12" xfId="8964"/>
    <cellStyle name="60% - 强调文字颜色 4 5 13" xfId="8965"/>
    <cellStyle name="60% - 强调文字颜色 4 5 14" xfId="8966"/>
    <cellStyle name="60% - 强调文字颜色 4 5 15" xfId="8967"/>
    <cellStyle name="60% - 强调文字颜色 4 5 16" xfId="8968"/>
    <cellStyle name="60% - 强调文字颜色 4 5 17" xfId="8969"/>
    <cellStyle name="60% - 强调文字颜色 4 5 18" xfId="8970"/>
    <cellStyle name="60% - 强调文字颜色 4 5 19" xfId="8971"/>
    <cellStyle name="60% - 强调文字颜色 4 5 2" xfId="8972"/>
    <cellStyle name="60% - 强调文字颜色 4 5 20" xfId="8973"/>
    <cellStyle name="60% - 强调文字颜色 4 5 21" xfId="8974"/>
    <cellStyle name="60% - 强调文字颜色 4 5 22" xfId="8975"/>
    <cellStyle name="60% - 强调文字颜色 4 5 23" xfId="8976"/>
    <cellStyle name="60% - 强调文字颜色 4 5 24" xfId="8977"/>
    <cellStyle name="60% - 强调文字颜色 4 5 25" xfId="8978"/>
    <cellStyle name="60% - 强调文字颜色 4 5 26" xfId="8979"/>
    <cellStyle name="60% - 强调文字颜色 4 5 27" xfId="8980"/>
    <cellStyle name="60% - 强调文字颜色 4 5 28" xfId="8981"/>
    <cellStyle name="60% - 强调文字颜色 4 5 29" xfId="8982"/>
    <cellStyle name="60% - 强调文字颜色 4 5 3" xfId="8983"/>
    <cellStyle name="60% - 强调文字颜色 4 5 4" xfId="8984"/>
    <cellStyle name="60% - 强调文字颜色 4 5 5" xfId="8985"/>
    <cellStyle name="60% - 强调文字颜色 4 5 6" xfId="8986"/>
    <cellStyle name="60% - 强调文字颜色 4 5 7" xfId="8987"/>
    <cellStyle name="60% - 强调文字颜色 4 5 8" xfId="8988"/>
    <cellStyle name="60% - 强调文字颜色 4 5 9" xfId="8989"/>
    <cellStyle name="60% - 强调文字颜色 4 6" xfId="8990"/>
    <cellStyle name="60% - 强调文字颜色 4 6 10" xfId="8991"/>
    <cellStyle name="60% - 强调文字颜色 4 6 11" xfId="8992"/>
    <cellStyle name="60% - 强调文字颜色 4 6 12" xfId="8993"/>
    <cellStyle name="60% - 强调文字颜色 4 6 13" xfId="8994"/>
    <cellStyle name="60% - 强调文字颜色 4 6 14" xfId="8995"/>
    <cellStyle name="60% - 强调文字颜色 4 6 15" xfId="8996"/>
    <cellStyle name="60% - 强调文字颜色 4 6 16" xfId="8997"/>
    <cellStyle name="60% - 强调文字颜色 4 6 17" xfId="8998"/>
    <cellStyle name="60% - 强调文字颜色 4 6 18" xfId="8999"/>
    <cellStyle name="60% - 强调文字颜色 4 6 19" xfId="9000"/>
    <cellStyle name="60% - 强调文字颜色 4 6 2" xfId="9001"/>
    <cellStyle name="60% - 强调文字颜色 4 6 20" xfId="9002"/>
    <cellStyle name="60% - 强调文字颜色 4 6 21" xfId="9003"/>
    <cellStyle name="60% - 强调文字颜色 4 6 22" xfId="9004"/>
    <cellStyle name="60% - 强调文字颜色 4 6 23" xfId="9005"/>
    <cellStyle name="60% - 强调文字颜色 4 6 24" xfId="9006"/>
    <cellStyle name="60% - 强调文字颜色 4 6 25" xfId="9007"/>
    <cellStyle name="60% - 强调文字颜色 4 6 26" xfId="9008"/>
    <cellStyle name="60% - 强调文字颜色 4 6 27" xfId="9009"/>
    <cellStyle name="60% - 强调文字颜色 4 6 28" xfId="9010"/>
    <cellStyle name="60% - 强调文字颜色 4 6 29" xfId="9011"/>
    <cellStyle name="60% - 强调文字颜色 4 6 3" xfId="9012"/>
    <cellStyle name="60% - 强调文字颜色 4 6 4" xfId="9013"/>
    <cellStyle name="60% - 强调文字颜色 4 6 5" xfId="9014"/>
    <cellStyle name="60% - 强调文字颜色 4 6 6" xfId="9015"/>
    <cellStyle name="60% - 强调文字颜色 4 6 7" xfId="9016"/>
    <cellStyle name="60% - 强调文字颜色 4 6 8" xfId="9017"/>
    <cellStyle name="60% - 强调文字颜色 4 6 9" xfId="9018"/>
    <cellStyle name="60% - 强调文字颜色 4 7" xfId="9019"/>
    <cellStyle name="60% - 强调文字颜色 4 7 10" xfId="9020"/>
    <cellStyle name="60% - 强调文字颜色 4 7 11" xfId="9021"/>
    <cellStyle name="60% - 强调文字颜色 4 7 12" xfId="9022"/>
    <cellStyle name="60% - 强调文字颜色 4 7 13" xfId="9023"/>
    <cellStyle name="60% - 强调文字颜色 4 7 14" xfId="9024"/>
    <cellStyle name="60% - 强调文字颜色 4 7 15" xfId="9025"/>
    <cellStyle name="60% - 强调文字颜色 4 7 16" xfId="9026"/>
    <cellStyle name="60% - 强调文字颜色 4 7 17" xfId="9027"/>
    <cellStyle name="60% - 强调文字颜色 4 7 18" xfId="9028"/>
    <cellStyle name="60% - 强调文字颜色 4 7 19" xfId="9029"/>
    <cellStyle name="60% - 强调文字颜色 4 7 2" xfId="9030"/>
    <cellStyle name="60% - 强调文字颜色 4 7 20" xfId="9031"/>
    <cellStyle name="60% - 强调文字颜色 4 7 21" xfId="9032"/>
    <cellStyle name="60% - 强调文字颜色 4 7 22" xfId="9033"/>
    <cellStyle name="60% - 强调文字颜色 4 7 23" xfId="9034"/>
    <cellStyle name="60% - 强调文字颜色 4 7 24" xfId="9035"/>
    <cellStyle name="60% - 强调文字颜色 4 7 25" xfId="9036"/>
    <cellStyle name="60% - 强调文字颜色 4 7 26" xfId="9037"/>
    <cellStyle name="60% - 强调文字颜色 4 7 27" xfId="9038"/>
    <cellStyle name="60% - 强调文字颜色 4 7 28" xfId="9039"/>
    <cellStyle name="60% - 强调文字颜色 4 7 29" xfId="9040"/>
    <cellStyle name="60% - 强调文字颜色 4 7 3" xfId="9041"/>
    <cellStyle name="60% - 强调文字颜色 4 7 4" xfId="9042"/>
    <cellStyle name="60% - 强调文字颜色 4 7 5" xfId="9043"/>
    <cellStyle name="60% - 强调文字颜色 4 7 6" xfId="9044"/>
    <cellStyle name="60% - 强调文字颜色 4 7 7" xfId="9045"/>
    <cellStyle name="60% - 强调文字颜色 4 7 8" xfId="9046"/>
    <cellStyle name="60% - 强调文字颜色 4 7 9" xfId="9047"/>
    <cellStyle name="60% - 强调文字颜色 4 8" xfId="9048"/>
    <cellStyle name="60% - 强调文字颜色 4 8 10" xfId="9049"/>
    <cellStyle name="60% - 强调文字颜色 4 8 11" xfId="9050"/>
    <cellStyle name="60% - 强调文字颜色 4 8 12" xfId="9051"/>
    <cellStyle name="60% - 强调文字颜色 4 8 13" xfId="9052"/>
    <cellStyle name="60% - 强调文字颜色 4 8 14" xfId="9053"/>
    <cellStyle name="60% - 强调文字颜色 4 8 15" xfId="9054"/>
    <cellStyle name="60% - 强调文字颜色 4 8 16" xfId="9055"/>
    <cellStyle name="60% - 强调文字颜色 4 8 17" xfId="9056"/>
    <cellStyle name="60% - 强调文字颜色 4 8 18" xfId="9057"/>
    <cellStyle name="60% - 强调文字颜色 4 8 19" xfId="9058"/>
    <cellStyle name="60% - 强调文字颜色 4 8 2" xfId="9059"/>
    <cellStyle name="60% - 强调文字颜色 4 8 20" xfId="9060"/>
    <cellStyle name="60% - 强调文字颜色 4 8 21" xfId="9061"/>
    <cellStyle name="60% - 强调文字颜色 4 8 22" xfId="9062"/>
    <cellStyle name="60% - 强调文字颜色 4 8 23" xfId="9063"/>
    <cellStyle name="60% - 强调文字颜色 4 8 24" xfId="9064"/>
    <cellStyle name="60% - 强调文字颜色 4 8 25" xfId="9065"/>
    <cellStyle name="60% - 强调文字颜色 4 8 26" xfId="9066"/>
    <cellStyle name="60% - 强调文字颜色 4 8 27" xfId="9067"/>
    <cellStyle name="60% - 强调文字颜色 4 8 28" xfId="9068"/>
    <cellStyle name="60% - 强调文字颜色 4 8 29" xfId="9069"/>
    <cellStyle name="60% - 强调文字颜色 4 8 3" xfId="9070"/>
    <cellStyle name="60% - 强调文字颜色 4 8 4" xfId="9071"/>
    <cellStyle name="60% - 强调文字颜色 4 8 5" xfId="9072"/>
    <cellStyle name="60% - 强调文字颜色 4 8 6" xfId="9073"/>
    <cellStyle name="60% - 强调文字颜色 4 8 7" xfId="9074"/>
    <cellStyle name="60% - 强调文字颜色 4 8 8" xfId="9075"/>
    <cellStyle name="60% - 强调文字颜色 4 8 9" xfId="9076"/>
    <cellStyle name="60% - 强调文字颜色 4 9" xfId="9077"/>
    <cellStyle name="60% - 强调文字颜色 5 10" xfId="9078"/>
    <cellStyle name="60% - 强调文字颜色 5 11" xfId="9079"/>
    <cellStyle name="60% - 强调文字颜色 5 11 10" xfId="9080"/>
    <cellStyle name="60% - 强调文字颜色 5 11 11" xfId="9081"/>
    <cellStyle name="60% - 强调文字颜色 5 11 12" xfId="9082"/>
    <cellStyle name="60% - 强调文字颜色 5 11 13" xfId="9083"/>
    <cellStyle name="60% - 强调文字颜色 5 11 14" xfId="9084"/>
    <cellStyle name="60% - 强调文字颜色 5 11 15" xfId="9085"/>
    <cellStyle name="60% - 强调文字颜色 5 11 16" xfId="9086"/>
    <cellStyle name="60% - 强调文字颜色 5 11 17" xfId="9087"/>
    <cellStyle name="60% - 强调文字颜色 5 11 18" xfId="9088"/>
    <cellStyle name="60% - 强调文字颜色 5 11 19" xfId="9089"/>
    <cellStyle name="60% - 强调文字颜色 5 11 2" xfId="9090"/>
    <cellStyle name="60% - 强调文字颜色 5 11 20" xfId="9091"/>
    <cellStyle name="60% - 强调文字颜色 5 11 3" xfId="9092"/>
    <cellStyle name="60% - 强调文字颜色 5 11 4" xfId="9093"/>
    <cellStyle name="60% - 强调文字颜色 5 11 5" xfId="9094"/>
    <cellStyle name="60% - 强调文字颜色 5 11 6" xfId="9095"/>
    <cellStyle name="60% - 强调文字颜色 5 11 7" xfId="9096"/>
    <cellStyle name="60% - 强调文字颜色 5 11 8" xfId="9097"/>
    <cellStyle name="60% - 强调文字颜色 5 11 9" xfId="9098"/>
    <cellStyle name="60% - 强调文字颜色 5 12" xfId="9099"/>
    <cellStyle name="60% - 强调文字颜色 5 12 10" xfId="9100"/>
    <cellStyle name="60% - 强调文字颜色 5 12 11" xfId="9101"/>
    <cellStyle name="60% - 强调文字颜色 5 12 12" xfId="9102"/>
    <cellStyle name="60% - 强调文字颜色 5 12 13" xfId="9103"/>
    <cellStyle name="60% - 强调文字颜色 5 12 14" xfId="9104"/>
    <cellStyle name="60% - 强调文字颜色 5 12 15" xfId="9105"/>
    <cellStyle name="60% - 强调文字颜色 5 12 16" xfId="9106"/>
    <cellStyle name="60% - 强调文字颜色 5 12 17" xfId="9107"/>
    <cellStyle name="60% - 强调文字颜色 5 12 18" xfId="9108"/>
    <cellStyle name="60% - 强调文字颜色 5 12 19" xfId="9109"/>
    <cellStyle name="60% - 强调文字颜色 5 12 2" xfId="9110"/>
    <cellStyle name="60% - 强调文字颜色 5 12 20" xfId="9111"/>
    <cellStyle name="60% - 强调文字颜色 5 12 3" xfId="9112"/>
    <cellStyle name="60% - 强调文字颜色 5 12 4" xfId="9113"/>
    <cellStyle name="60% - 强调文字颜色 5 12 5" xfId="9114"/>
    <cellStyle name="60% - 强调文字颜色 5 12 6" xfId="9115"/>
    <cellStyle name="60% - 强调文字颜色 5 12 7" xfId="9116"/>
    <cellStyle name="60% - 强调文字颜色 5 12 8" xfId="9117"/>
    <cellStyle name="60% - 强调文字颜色 5 12 9" xfId="9118"/>
    <cellStyle name="60% - 强调文字颜色 5 13" xfId="9119"/>
    <cellStyle name="60% - 强调文字颜色 5 13 10" xfId="9120"/>
    <cellStyle name="60% - 强调文字颜色 5 13 11" xfId="9121"/>
    <cellStyle name="60% - 强调文字颜色 5 13 12" xfId="9122"/>
    <cellStyle name="60% - 强调文字颜色 5 13 13" xfId="9123"/>
    <cellStyle name="60% - 强调文字颜色 5 13 14" xfId="9124"/>
    <cellStyle name="60% - 强调文字颜色 5 13 15" xfId="9125"/>
    <cellStyle name="60% - 强调文字颜色 5 13 16" xfId="9126"/>
    <cellStyle name="60% - 强调文字颜色 5 13 17" xfId="9127"/>
    <cellStyle name="60% - 强调文字颜色 5 13 18" xfId="9128"/>
    <cellStyle name="60% - 强调文字颜色 5 13 19" xfId="9129"/>
    <cellStyle name="60% - 强调文字颜色 5 13 2" xfId="9130"/>
    <cellStyle name="60% - 强调文字颜色 5 13 20" xfId="9131"/>
    <cellStyle name="60% - 强调文字颜色 5 13 3" xfId="9132"/>
    <cellStyle name="60% - 强调文字颜色 5 13 4" xfId="9133"/>
    <cellStyle name="60% - 强调文字颜色 5 13 5" xfId="9134"/>
    <cellStyle name="60% - 强调文字颜色 5 13 6" xfId="9135"/>
    <cellStyle name="60% - 强调文字颜色 5 13 7" xfId="9136"/>
    <cellStyle name="60% - 强调文字颜色 5 13 8" xfId="9137"/>
    <cellStyle name="60% - 强调文字颜色 5 13 9" xfId="9138"/>
    <cellStyle name="60% - 强调文字颜色 5 14" xfId="9139"/>
    <cellStyle name="60% - 强调文字颜色 5 14 10" xfId="9140"/>
    <cellStyle name="60% - 强调文字颜色 5 14 11" xfId="9141"/>
    <cellStyle name="60% - 强调文字颜色 5 14 12" xfId="9142"/>
    <cellStyle name="60% - 强调文字颜色 5 14 13" xfId="9143"/>
    <cellStyle name="60% - 强调文字颜色 5 14 14" xfId="9144"/>
    <cellStyle name="60% - 强调文字颜色 5 14 15" xfId="9145"/>
    <cellStyle name="60% - 强调文字颜色 5 14 16" xfId="9146"/>
    <cellStyle name="60% - 强调文字颜色 5 14 17" xfId="9147"/>
    <cellStyle name="60% - 强调文字颜色 5 14 18" xfId="9148"/>
    <cellStyle name="60% - 强调文字颜色 5 14 19" xfId="9149"/>
    <cellStyle name="60% - 强调文字颜色 5 14 2" xfId="9150"/>
    <cellStyle name="60% - 强调文字颜色 5 14 20" xfId="9151"/>
    <cellStyle name="60% - 强调文字颜色 5 14 3" xfId="9152"/>
    <cellStyle name="60% - 强调文字颜色 5 14 4" xfId="9153"/>
    <cellStyle name="60% - 强调文字颜色 5 14 5" xfId="9154"/>
    <cellStyle name="60% - 强调文字颜色 5 14 6" xfId="9155"/>
    <cellStyle name="60% - 强调文字颜色 5 14 7" xfId="9156"/>
    <cellStyle name="60% - 强调文字颜色 5 14 8" xfId="9157"/>
    <cellStyle name="60% - 强调文字颜色 5 14 9" xfId="9158"/>
    <cellStyle name="60% - 强调文字颜色 5 15" xfId="9159"/>
    <cellStyle name="60% - 强调文字颜色 5 16" xfId="9160"/>
    <cellStyle name="60% - 强调文字颜色 5 17" xfId="9161"/>
    <cellStyle name="60% - 强调文字颜色 5 18" xfId="9162"/>
    <cellStyle name="60% - 强调文字颜色 5 19" xfId="9163"/>
    <cellStyle name="60% - 强调文字颜色 5 2" xfId="9164"/>
    <cellStyle name="60% - 强调文字颜色 5 2 10" xfId="9165"/>
    <cellStyle name="60% - 强调文字颜色 5 2 11" xfId="9166"/>
    <cellStyle name="60% - 强调文字颜色 5 2 12" xfId="9167"/>
    <cellStyle name="60% - 强调文字颜色 5 2 13" xfId="9168"/>
    <cellStyle name="60% - 强调文字颜色 5 2 14" xfId="9169"/>
    <cellStyle name="60% - 强调文字颜色 5 2 15" xfId="9170"/>
    <cellStyle name="60% - 强调文字颜色 5 2 2" xfId="9171"/>
    <cellStyle name="60% - 强调文字颜色 5 2 3" xfId="9172"/>
    <cellStyle name="60% - 强调文字颜色 5 2 4" xfId="9173"/>
    <cellStyle name="60% - 强调文字颜色 5 2 5" xfId="9174"/>
    <cellStyle name="60% - 强调文字颜色 5 2 6" xfId="9175"/>
    <cellStyle name="60% - 强调文字颜色 5 2 7" xfId="9176"/>
    <cellStyle name="60% - 强调文字颜色 5 2 8" xfId="9177"/>
    <cellStyle name="60% - 强调文字颜色 5 2 9" xfId="9178"/>
    <cellStyle name="60% - 强调文字颜色 5 20" xfId="9179"/>
    <cellStyle name="60% - 强调文字颜色 5 21" xfId="9180"/>
    <cellStyle name="60% - 强调文字颜色 5 22" xfId="9181"/>
    <cellStyle name="60% - 强调文字颜色 5 23" xfId="9182"/>
    <cellStyle name="60% - 强调文字颜色 5 24" xfId="9183"/>
    <cellStyle name="60% - 强调文字颜色 5 25" xfId="9184"/>
    <cellStyle name="60% - 强调文字颜色 5 26" xfId="9185"/>
    <cellStyle name="60% - 强调文字颜色 5 27" xfId="9186"/>
    <cellStyle name="60% - 强调文字颜色 5 28" xfId="9187"/>
    <cellStyle name="60% - 强调文字颜色 5 29" xfId="9188"/>
    <cellStyle name="60% - 强调文字颜色 5 3" xfId="9189"/>
    <cellStyle name="60% - 强调文字颜色 5 3 10" xfId="9190"/>
    <cellStyle name="60% - 强调文字颜色 5 3 11" xfId="9191"/>
    <cellStyle name="60% - 强调文字颜色 5 3 12" xfId="9192"/>
    <cellStyle name="60% - 强调文字颜色 5 3 13" xfId="9193"/>
    <cellStyle name="60% - 强调文字颜色 5 3 14" xfId="9194"/>
    <cellStyle name="60% - 强调文字颜色 5 3 15" xfId="9195"/>
    <cellStyle name="60% - 强调文字颜色 5 3 2" xfId="9196"/>
    <cellStyle name="60% - 强调文字颜色 5 3 3" xfId="9197"/>
    <cellStyle name="60% - 强调文字颜色 5 3 4" xfId="9198"/>
    <cellStyle name="60% - 强调文字颜色 5 3 5" xfId="9199"/>
    <cellStyle name="60% - 强调文字颜色 5 3 6" xfId="9200"/>
    <cellStyle name="60% - 强调文字颜色 5 3 7" xfId="9201"/>
    <cellStyle name="60% - 强调文字颜色 5 3 8" xfId="9202"/>
    <cellStyle name="60% - 强调文字颜色 5 3 9" xfId="9203"/>
    <cellStyle name="60% - 强调文字颜色 5 30" xfId="9204"/>
    <cellStyle name="60% - 强调文字颜色 5 31" xfId="9205"/>
    <cellStyle name="60% - 强调文字颜色 5 32" xfId="9206"/>
    <cellStyle name="60% - 强调文字颜色 5 33" xfId="9207"/>
    <cellStyle name="60% - 强调文字颜色 5 34" xfId="9208"/>
    <cellStyle name="60% - 强调文字颜色 5 35" xfId="9209"/>
    <cellStyle name="60% - 强调文字颜色 5 36" xfId="9210"/>
    <cellStyle name="60% - 强调文字颜色 5 4" xfId="9211"/>
    <cellStyle name="60% - 强调文字颜色 5 4 10" xfId="9212"/>
    <cellStyle name="60% - 强调文字颜色 5 4 11" xfId="9213"/>
    <cellStyle name="60% - 强调文字颜色 5 4 12" xfId="9214"/>
    <cellStyle name="60% - 强调文字颜色 5 4 13" xfId="9215"/>
    <cellStyle name="60% - 强调文字颜色 5 4 14" xfId="9216"/>
    <cellStyle name="60% - 强调文字颜色 5 4 15" xfId="9217"/>
    <cellStyle name="60% - 强调文字颜色 5 4 16" xfId="9218"/>
    <cellStyle name="60% - 强调文字颜色 5 4 17" xfId="9219"/>
    <cellStyle name="60% - 强调文字颜色 5 4 18" xfId="9220"/>
    <cellStyle name="60% - 强调文字颜色 5 4 2" xfId="9221"/>
    <cellStyle name="60% - 强调文字颜色 5 4 2 10" xfId="9222"/>
    <cellStyle name="60% - 强调文字颜色 5 4 2 11" xfId="9223"/>
    <cellStyle name="60% - 强调文字颜色 5 4 2 12" xfId="9224"/>
    <cellStyle name="60% - 强调文字颜色 5 4 2 13" xfId="9225"/>
    <cellStyle name="60% - 强调文字颜色 5 4 2 14" xfId="9226"/>
    <cellStyle name="60% - 强调文字颜色 5 4 2 15" xfId="9227"/>
    <cellStyle name="60% - 强调文字颜色 5 4 2 2" xfId="9228"/>
    <cellStyle name="60% - 强调文字颜色 5 4 2 3" xfId="9229"/>
    <cellStyle name="60% - 强调文字颜色 5 4 2 4" xfId="9230"/>
    <cellStyle name="60% - 强调文字颜色 5 4 2 5" xfId="9231"/>
    <cellStyle name="60% - 强调文字颜色 5 4 2 6" xfId="9232"/>
    <cellStyle name="60% - 强调文字颜色 5 4 2 7" xfId="9233"/>
    <cellStyle name="60% - 强调文字颜色 5 4 2 8" xfId="9234"/>
    <cellStyle name="60% - 强调文字颜色 5 4 2 9" xfId="9235"/>
    <cellStyle name="60% - 强调文字颜色 5 4 3" xfId="9236"/>
    <cellStyle name="60% - 强调文字颜色 5 4 3 2" xfId="9237"/>
    <cellStyle name="60% - 强调文字颜色 5 4 3 3" xfId="9238"/>
    <cellStyle name="60% - 强调文字颜色 5 4 3 4" xfId="9239"/>
    <cellStyle name="60% - 强调文字颜色 5 4 3 5" xfId="9240"/>
    <cellStyle name="60% - 强调文字颜色 5 4 3 6" xfId="9241"/>
    <cellStyle name="60% - 强调文字颜色 5 4 4" xfId="9242"/>
    <cellStyle name="60% - 强调文字颜色 5 4 4 2" xfId="9243"/>
    <cellStyle name="60% - 强调文字颜色 5 4 4 3" xfId="9244"/>
    <cellStyle name="60% - 强调文字颜色 5 4 4 4" xfId="9245"/>
    <cellStyle name="60% - 强调文字颜色 5 4 4 5" xfId="9246"/>
    <cellStyle name="60% - 强调文字颜色 5 4 4 6" xfId="9247"/>
    <cellStyle name="60% - 强调文字颜色 5 4 5" xfId="9248"/>
    <cellStyle name="60% - 强调文字颜色 5 4 5 2" xfId="9249"/>
    <cellStyle name="60% - 强调文字颜色 5 4 5 3" xfId="9250"/>
    <cellStyle name="60% - 强调文字颜色 5 4 5 4" xfId="9251"/>
    <cellStyle name="60% - 强调文字颜色 5 4 5 5" xfId="9252"/>
    <cellStyle name="60% - 强调文字颜色 5 4 5 6" xfId="9253"/>
    <cellStyle name="60% - 强调文字颜色 5 4 6" xfId="9254"/>
    <cellStyle name="60% - 强调文字颜色 5 4 7" xfId="9255"/>
    <cellStyle name="60% - 强调文字颜色 5 4 8" xfId="9256"/>
    <cellStyle name="60% - 强调文字颜色 5 4 9" xfId="9257"/>
    <cellStyle name="60% - 强调文字颜色 5 5" xfId="9258"/>
    <cellStyle name="60% - 强调文字颜色 5 5 10" xfId="9259"/>
    <cellStyle name="60% - 强调文字颜色 5 5 11" xfId="9260"/>
    <cellStyle name="60% - 强调文字颜色 5 5 12" xfId="9261"/>
    <cellStyle name="60% - 强调文字颜色 5 5 13" xfId="9262"/>
    <cellStyle name="60% - 强调文字颜色 5 5 14" xfId="9263"/>
    <cellStyle name="60% - 强调文字颜色 5 5 15" xfId="9264"/>
    <cellStyle name="60% - 强调文字颜色 5 5 16" xfId="9265"/>
    <cellStyle name="60% - 强调文字颜色 5 5 17" xfId="9266"/>
    <cellStyle name="60% - 强调文字颜色 5 5 18" xfId="9267"/>
    <cellStyle name="60% - 强调文字颜色 5 5 19" xfId="9268"/>
    <cellStyle name="60% - 强调文字颜色 5 5 2" xfId="9269"/>
    <cellStyle name="60% - 强调文字颜色 5 5 20" xfId="9270"/>
    <cellStyle name="60% - 强调文字颜色 5 5 21" xfId="9271"/>
    <cellStyle name="60% - 强调文字颜色 5 5 22" xfId="9272"/>
    <cellStyle name="60% - 强调文字颜色 5 5 23" xfId="9273"/>
    <cellStyle name="60% - 强调文字颜色 5 5 24" xfId="9274"/>
    <cellStyle name="60% - 强调文字颜色 5 5 25" xfId="9275"/>
    <cellStyle name="60% - 强调文字颜色 5 5 26" xfId="9276"/>
    <cellStyle name="60% - 强调文字颜色 5 5 27" xfId="9277"/>
    <cellStyle name="60% - 强调文字颜色 5 5 28" xfId="9278"/>
    <cellStyle name="60% - 强调文字颜色 5 5 29" xfId="9279"/>
    <cellStyle name="60% - 强调文字颜色 5 5 3" xfId="9280"/>
    <cellStyle name="60% - 强调文字颜色 5 5 4" xfId="9281"/>
    <cellStyle name="60% - 强调文字颜色 5 5 5" xfId="9282"/>
    <cellStyle name="60% - 强调文字颜色 5 5 6" xfId="9283"/>
    <cellStyle name="60% - 强调文字颜色 5 5 7" xfId="9284"/>
    <cellStyle name="60% - 强调文字颜色 5 5 8" xfId="9285"/>
    <cellStyle name="60% - 强调文字颜色 5 5 9" xfId="9286"/>
    <cellStyle name="60% - 强调文字颜色 5 6" xfId="9287"/>
    <cellStyle name="60% - 强调文字颜色 5 6 10" xfId="9288"/>
    <cellStyle name="60% - 强调文字颜色 5 6 11" xfId="9289"/>
    <cellStyle name="60% - 强调文字颜色 5 6 12" xfId="9290"/>
    <cellStyle name="60% - 强调文字颜色 5 6 13" xfId="9291"/>
    <cellStyle name="60% - 强调文字颜色 5 6 14" xfId="9292"/>
    <cellStyle name="60% - 强调文字颜色 5 6 15" xfId="9293"/>
    <cellStyle name="60% - 强调文字颜色 5 6 16" xfId="9294"/>
    <cellStyle name="60% - 强调文字颜色 5 6 17" xfId="9295"/>
    <cellStyle name="60% - 强调文字颜色 5 6 18" xfId="9296"/>
    <cellStyle name="60% - 强调文字颜色 5 6 19" xfId="9297"/>
    <cellStyle name="60% - 强调文字颜色 5 6 2" xfId="9298"/>
    <cellStyle name="60% - 强调文字颜色 5 6 20" xfId="9299"/>
    <cellStyle name="60% - 强调文字颜色 5 6 21" xfId="9300"/>
    <cellStyle name="60% - 强调文字颜色 5 6 22" xfId="9301"/>
    <cellStyle name="60% - 强调文字颜色 5 6 23" xfId="9302"/>
    <cellStyle name="60% - 强调文字颜色 5 6 24" xfId="9303"/>
    <cellStyle name="60% - 强调文字颜色 5 6 25" xfId="9304"/>
    <cellStyle name="60% - 强调文字颜色 5 6 26" xfId="9305"/>
    <cellStyle name="60% - 强调文字颜色 5 6 27" xfId="9306"/>
    <cellStyle name="60% - 强调文字颜色 5 6 28" xfId="9307"/>
    <cellStyle name="60% - 强调文字颜色 5 6 29" xfId="9308"/>
    <cellStyle name="60% - 强调文字颜色 5 6 3" xfId="9309"/>
    <cellStyle name="60% - 强调文字颜色 5 6 4" xfId="9310"/>
    <cellStyle name="60% - 强调文字颜色 5 6 5" xfId="9311"/>
    <cellStyle name="60% - 强调文字颜色 5 6 6" xfId="9312"/>
    <cellStyle name="60% - 强调文字颜色 5 6 7" xfId="9313"/>
    <cellStyle name="60% - 强调文字颜色 5 6 8" xfId="9314"/>
    <cellStyle name="60% - 强调文字颜色 5 6 9" xfId="9315"/>
    <cellStyle name="60% - 强调文字颜色 5 7" xfId="9316"/>
    <cellStyle name="60% - 强调文字颜色 5 7 10" xfId="9317"/>
    <cellStyle name="60% - 强调文字颜色 5 7 11" xfId="9318"/>
    <cellStyle name="60% - 强调文字颜色 5 7 12" xfId="9319"/>
    <cellStyle name="60% - 强调文字颜色 5 7 13" xfId="9320"/>
    <cellStyle name="60% - 强调文字颜色 5 7 14" xfId="9321"/>
    <cellStyle name="60% - 强调文字颜色 5 7 15" xfId="9322"/>
    <cellStyle name="60% - 强调文字颜色 5 7 16" xfId="9323"/>
    <cellStyle name="60% - 强调文字颜色 5 7 17" xfId="9324"/>
    <cellStyle name="60% - 强调文字颜色 5 7 18" xfId="9325"/>
    <cellStyle name="60% - 强调文字颜色 5 7 19" xfId="9326"/>
    <cellStyle name="60% - 强调文字颜色 5 7 2" xfId="9327"/>
    <cellStyle name="60% - 强调文字颜色 5 7 20" xfId="9328"/>
    <cellStyle name="60% - 强调文字颜色 5 7 21" xfId="9329"/>
    <cellStyle name="60% - 强调文字颜色 5 7 22" xfId="9330"/>
    <cellStyle name="60% - 强调文字颜色 5 7 23" xfId="9331"/>
    <cellStyle name="60% - 强调文字颜色 5 7 24" xfId="9332"/>
    <cellStyle name="60% - 强调文字颜色 5 7 25" xfId="9333"/>
    <cellStyle name="60% - 强调文字颜色 5 7 26" xfId="9334"/>
    <cellStyle name="60% - 强调文字颜色 5 7 27" xfId="9335"/>
    <cellStyle name="60% - 强调文字颜色 5 7 28" xfId="9336"/>
    <cellStyle name="60% - 强调文字颜色 5 7 29" xfId="9337"/>
    <cellStyle name="60% - 强调文字颜色 5 7 3" xfId="9338"/>
    <cellStyle name="60% - 强调文字颜色 5 7 4" xfId="9339"/>
    <cellStyle name="60% - 强调文字颜色 5 7 5" xfId="9340"/>
    <cellStyle name="60% - 强调文字颜色 5 7 6" xfId="9341"/>
    <cellStyle name="60% - 强调文字颜色 5 7 7" xfId="9342"/>
    <cellStyle name="60% - 强调文字颜色 5 7 8" xfId="9343"/>
    <cellStyle name="60% - 强调文字颜色 5 7 9" xfId="9344"/>
    <cellStyle name="60% - 强调文字颜色 5 8" xfId="9345"/>
    <cellStyle name="60% - 强调文字颜色 5 8 10" xfId="9346"/>
    <cellStyle name="60% - 强调文字颜色 5 8 11" xfId="9347"/>
    <cellStyle name="60% - 强调文字颜色 5 8 12" xfId="9348"/>
    <cellStyle name="60% - 强调文字颜色 5 8 13" xfId="9349"/>
    <cellStyle name="60% - 强调文字颜色 5 8 14" xfId="9350"/>
    <cellStyle name="60% - 强调文字颜色 5 8 15" xfId="9351"/>
    <cellStyle name="60% - 强调文字颜色 5 8 16" xfId="9352"/>
    <cellStyle name="60% - 强调文字颜色 5 8 17" xfId="9353"/>
    <cellStyle name="60% - 强调文字颜色 5 8 18" xfId="9354"/>
    <cellStyle name="60% - 强调文字颜色 5 8 19" xfId="9355"/>
    <cellStyle name="60% - 强调文字颜色 5 8 2" xfId="9356"/>
    <cellStyle name="60% - 强调文字颜色 5 8 20" xfId="9357"/>
    <cellStyle name="60% - 强调文字颜色 5 8 21" xfId="9358"/>
    <cellStyle name="60% - 强调文字颜色 5 8 22" xfId="9359"/>
    <cellStyle name="60% - 强调文字颜色 5 8 23" xfId="9360"/>
    <cellStyle name="60% - 强调文字颜色 5 8 24" xfId="9361"/>
    <cellStyle name="60% - 强调文字颜色 5 8 25" xfId="9362"/>
    <cellStyle name="60% - 强调文字颜色 5 8 26" xfId="9363"/>
    <cellStyle name="60% - 强调文字颜色 5 8 27" xfId="9364"/>
    <cellStyle name="60% - 强调文字颜色 5 8 28" xfId="9365"/>
    <cellStyle name="60% - 强调文字颜色 5 8 29" xfId="9366"/>
    <cellStyle name="60% - 强调文字颜色 5 8 3" xfId="9367"/>
    <cellStyle name="60% - 强调文字颜色 5 8 4" xfId="9368"/>
    <cellStyle name="60% - 强调文字颜色 5 8 5" xfId="9369"/>
    <cellStyle name="60% - 强调文字颜色 5 8 6" xfId="9370"/>
    <cellStyle name="60% - 强调文字颜色 5 8 7" xfId="9371"/>
    <cellStyle name="60% - 强调文字颜色 5 8 8" xfId="9372"/>
    <cellStyle name="60% - 强调文字颜色 5 8 9" xfId="9373"/>
    <cellStyle name="60% - 强调文字颜色 5 9" xfId="9374"/>
    <cellStyle name="60% - 强调文字颜色 6 10" xfId="9375"/>
    <cellStyle name="60% - 强调文字颜色 6 11" xfId="9376"/>
    <cellStyle name="60% - 强调文字颜色 6 11 10" xfId="9377"/>
    <cellStyle name="60% - 强调文字颜色 6 11 11" xfId="9378"/>
    <cellStyle name="60% - 强调文字颜色 6 11 12" xfId="9379"/>
    <cellStyle name="60% - 强调文字颜色 6 11 13" xfId="9380"/>
    <cellStyle name="60% - 强调文字颜色 6 11 14" xfId="9381"/>
    <cellStyle name="60% - 强调文字颜色 6 11 15" xfId="9382"/>
    <cellStyle name="60% - 强调文字颜色 6 11 16" xfId="9383"/>
    <cellStyle name="60% - 强调文字颜色 6 11 17" xfId="9384"/>
    <cellStyle name="60% - 强调文字颜色 6 11 18" xfId="9385"/>
    <cellStyle name="60% - 强调文字颜色 6 11 19" xfId="9386"/>
    <cellStyle name="60% - 强调文字颜色 6 11 2" xfId="9387"/>
    <cellStyle name="60% - 强调文字颜色 6 11 20" xfId="9388"/>
    <cellStyle name="60% - 强调文字颜色 6 11 3" xfId="9389"/>
    <cellStyle name="60% - 强调文字颜色 6 11 4" xfId="9390"/>
    <cellStyle name="60% - 强调文字颜色 6 11 5" xfId="9391"/>
    <cellStyle name="60% - 强调文字颜色 6 11 6" xfId="9392"/>
    <cellStyle name="60% - 强调文字颜色 6 11 7" xfId="9393"/>
    <cellStyle name="60% - 强调文字颜色 6 11 8" xfId="9394"/>
    <cellStyle name="60% - 强调文字颜色 6 11 9" xfId="9395"/>
    <cellStyle name="60% - 强调文字颜色 6 12" xfId="9396"/>
    <cellStyle name="60% - 强调文字颜色 6 12 10" xfId="9397"/>
    <cellStyle name="60% - 强调文字颜色 6 12 11" xfId="9398"/>
    <cellStyle name="60% - 强调文字颜色 6 12 12" xfId="9399"/>
    <cellStyle name="60% - 强调文字颜色 6 12 13" xfId="9400"/>
    <cellStyle name="60% - 强调文字颜色 6 12 14" xfId="9401"/>
    <cellStyle name="60% - 强调文字颜色 6 12 15" xfId="9402"/>
    <cellStyle name="60% - 强调文字颜色 6 12 16" xfId="9403"/>
    <cellStyle name="60% - 强调文字颜色 6 12 17" xfId="9404"/>
    <cellStyle name="60% - 强调文字颜色 6 12 18" xfId="9405"/>
    <cellStyle name="60% - 强调文字颜色 6 12 19" xfId="9406"/>
    <cellStyle name="60% - 强调文字颜色 6 12 2" xfId="9407"/>
    <cellStyle name="60% - 强调文字颜色 6 12 20" xfId="9408"/>
    <cellStyle name="60% - 强调文字颜色 6 12 3" xfId="9409"/>
    <cellStyle name="60% - 强调文字颜色 6 12 4" xfId="9410"/>
    <cellStyle name="60% - 强调文字颜色 6 12 5" xfId="9411"/>
    <cellStyle name="60% - 强调文字颜色 6 12 6" xfId="9412"/>
    <cellStyle name="60% - 强调文字颜色 6 12 7" xfId="9413"/>
    <cellStyle name="60% - 强调文字颜色 6 12 8" xfId="9414"/>
    <cellStyle name="60% - 强调文字颜色 6 12 9" xfId="9415"/>
    <cellStyle name="60% - 强调文字颜色 6 13" xfId="9416"/>
    <cellStyle name="60% - 强调文字颜色 6 13 10" xfId="9417"/>
    <cellStyle name="60% - 强调文字颜色 6 13 11" xfId="9418"/>
    <cellStyle name="60% - 强调文字颜色 6 13 12" xfId="9419"/>
    <cellStyle name="60% - 强调文字颜色 6 13 13" xfId="9420"/>
    <cellStyle name="60% - 强调文字颜色 6 13 14" xfId="9421"/>
    <cellStyle name="60% - 强调文字颜色 6 13 15" xfId="9422"/>
    <cellStyle name="60% - 强调文字颜色 6 13 16" xfId="9423"/>
    <cellStyle name="60% - 强调文字颜色 6 13 17" xfId="9424"/>
    <cellStyle name="60% - 强调文字颜色 6 13 18" xfId="9425"/>
    <cellStyle name="60% - 强调文字颜色 6 13 19" xfId="9426"/>
    <cellStyle name="60% - 强调文字颜色 6 13 2" xfId="9427"/>
    <cellStyle name="60% - 强调文字颜色 6 13 20" xfId="9428"/>
    <cellStyle name="60% - 强调文字颜色 6 13 3" xfId="9429"/>
    <cellStyle name="60% - 强调文字颜色 6 13 4" xfId="9430"/>
    <cellStyle name="60% - 强调文字颜色 6 13 5" xfId="9431"/>
    <cellStyle name="60% - 强调文字颜色 6 13 6" xfId="9432"/>
    <cellStyle name="60% - 强调文字颜色 6 13 7" xfId="9433"/>
    <cellStyle name="60% - 强调文字颜色 6 13 8" xfId="9434"/>
    <cellStyle name="60% - 强调文字颜色 6 13 9" xfId="9435"/>
    <cellStyle name="60% - 强调文字颜色 6 14" xfId="9436"/>
    <cellStyle name="60% - 强调文字颜色 6 14 10" xfId="9437"/>
    <cellStyle name="60% - 强调文字颜色 6 14 11" xfId="9438"/>
    <cellStyle name="60% - 强调文字颜色 6 14 12" xfId="9439"/>
    <cellStyle name="60% - 强调文字颜色 6 14 13" xfId="9440"/>
    <cellStyle name="60% - 强调文字颜色 6 14 14" xfId="9441"/>
    <cellStyle name="60% - 强调文字颜色 6 14 15" xfId="9442"/>
    <cellStyle name="60% - 强调文字颜色 6 14 16" xfId="9443"/>
    <cellStyle name="60% - 强调文字颜色 6 14 17" xfId="9444"/>
    <cellStyle name="60% - 强调文字颜色 6 14 18" xfId="9445"/>
    <cellStyle name="60% - 强调文字颜色 6 14 19" xfId="9446"/>
    <cellStyle name="60% - 强调文字颜色 6 14 2" xfId="9447"/>
    <cellStyle name="60% - 强调文字颜色 6 14 20" xfId="9448"/>
    <cellStyle name="60% - 强调文字颜色 6 14 3" xfId="9449"/>
    <cellStyle name="60% - 强调文字颜色 6 14 4" xfId="9450"/>
    <cellStyle name="60% - 强调文字颜色 6 14 5" xfId="9451"/>
    <cellStyle name="60% - 强调文字颜色 6 14 6" xfId="9452"/>
    <cellStyle name="60% - 强调文字颜色 6 14 7" xfId="9453"/>
    <cellStyle name="60% - 强调文字颜色 6 14 8" xfId="9454"/>
    <cellStyle name="60% - 强调文字颜色 6 14 9" xfId="9455"/>
    <cellStyle name="60% - 强调文字颜色 6 15" xfId="9456"/>
    <cellStyle name="60% - 强调文字颜色 6 16" xfId="9457"/>
    <cellStyle name="60% - 强调文字颜色 6 17" xfId="9458"/>
    <cellStyle name="60% - 强调文字颜色 6 18" xfId="9459"/>
    <cellStyle name="60% - 强调文字颜色 6 19" xfId="9460"/>
    <cellStyle name="60% - 强调文字颜色 6 2" xfId="9461"/>
    <cellStyle name="60% - 强调文字颜色 6 2 10" xfId="9462"/>
    <cellStyle name="60% - 强调文字颜色 6 2 100" xfId="9463"/>
    <cellStyle name="60% - 强调文字颜色 6 2 101" xfId="9464"/>
    <cellStyle name="60% - 强调文字颜色 6 2 102" xfId="9465"/>
    <cellStyle name="60% - 强调文字颜色 6 2 103" xfId="9466"/>
    <cellStyle name="60% - 强调文字颜色 6 2 104" xfId="9467"/>
    <cellStyle name="60% - 强调文字颜色 6 2 105" xfId="9468"/>
    <cellStyle name="60% - 强调文字颜色 6 2 106" xfId="9469"/>
    <cellStyle name="60% - 强调文字颜色 6 2 107" xfId="9470"/>
    <cellStyle name="60% - 强调文字颜色 6 2 108" xfId="9471"/>
    <cellStyle name="60% - 强调文字颜色 6 2 109" xfId="9472"/>
    <cellStyle name="60% - 强调文字颜色 6 2 11" xfId="9473"/>
    <cellStyle name="60% - 强调文字颜色 6 2 110" xfId="9474"/>
    <cellStyle name="60% - 强调文字颜色 6 2 111" xfId="9475"/>
    <cellStyle name="60% - 强调文字颜色 6 2 112" xfId="9476"/>
    <cellStyle name="60% - 强调文字颜色 6 2 113" xfId="9477"/>
    <cellStyle name="60% - 强调文字颜色 6 2 114" xfId="9478"/>
    <cellStyle name="60% - 强调文字颜色 6 2 115" xfId="9479"/>
    <cellStyle name="60% - 强调文字颜色 6 2 116" xfId="9480"/>
    <cellStyle name="60% - 强调文字颜色 6 2 117" xfId="9481"/>
    <cellStyle name="60% - 强调文字颜色 6 2 118" xfId="9482"/>
    <cellStyle name="60% - 强调文字颜色 6 2 119" xfId="9483"/>
    <cellStyle name="60% - 强调文字颜色 6 2 12" xfId="9484"/>
    <cellStyle name="60% - 强调文字颜色 6 2 120" xfId="9485"/>
    <cellStyle name="60% - 强调文字颜色 6 2 121" xfId="9486"/>
    <cellStyle name="60% - 强调文字颜色 6 2 122" xfId="9487"/>
    <cellStyle name="60% - 强调文字颜色 6 2 123" xfId="9488"/>
    <cellStyle name="60% - 强调文字颜色 6 2 124" xfId="9489"/>
    <cellStyle name="60% - 强调文字颜色 6 2 125" xfId="9490"/>
    <cellStyle name="60% - 强调文字颜色 6 2 126" xfId="9491"/>
    <cellStyle name="60% - 强调文字颜色 6 2 127" xfId="9492"/>
    <cellStyle name="60% - 强调文字颜色 6 2 128" xfId="9493"/>
    <cellStyle name="60% - 强调文字颜色 6 2 129" xfId="9494"/>
    <cellStyle name="60% - 强调文字颜色 6 2 13" xfId="9495"/>
    <cellStyle name="60% - 强调文字颜色 6 2 130" xfId="9496"/>
    <cellStyle name="60% - 强调文字颜色 6 2 131" xfId="9497"/>
    <cellStyle name="60% - 强调文字颜色 6 2 132" xfId="9498"/>
    <cellStyle name="60% - 强调文字颜色 6 2 133" xfId="9499"/>
    <cellStyle name="60% - 强调文字颜色 6 2 134" xfId="9500"/>
    <cellStyle name="60% - 强调文字颜色 6 2 135" xfId="9501"/>
    <cellStyle name="60% - 强调文字颜色 6 2 136" xfId="9502"/>
    <cellStyle name="60% - 强调文字颜色 6 2 137" xfId="9503"/>
    <cellStyle name="60% - 强调文字颜色 6 2 138" xfId="9504"/>
    <cellStyle name="60% - 强调文字颜色 6 2 139" xfId="9505"/>
    <cellStyle name="60% - 强调文字颜色 6 2 14" xfId="9506"/>
    <cellStyle name="60% - 强调文字颜色 6 2 140" xfId="9507"/>
    <cellStyle name="60% - 强调文字颜色 6 2 141" xfId="9508"/>
    <cellStyle name="60% - 强调文字颜色 6 2 142" xfId="9509"/>
    <cellStyle name="60% - 强调文字颜色 6 2 143" xfId="9510"/>
    <cellStyle name="60% - 强调文字颜色 6 2 144" xfId="9511"/>
    <cellStyle name="60% - 强调文字颜色 6 2 145" xfId="9512"/>
    <cellStyle name="60% - 强调文字颜色 6 2 146" xfId="9513"/>
    <cellStyle name="60% - 强调文字颜色 6 2 147" xfId="9514"/>
    <cellStyle name="60% - 强调文字颜色 6 2 148" xfId="9515"/>
    <cellStyle name="60% - 强调文字颜色 6 2 149" xfId="9516"/>
    <cellStyle name="60% - 强调文字颜色 6 2 15" xfId="9517"/>
    <cellStyle name="60% - 强调文字颜色 6 2 150" xfId="9518"/>
    <cellStyle name="60% - 强调文字颜色 6 2 151" xfId="9519"/>
    <cellStyle name="60% - 强调文字颜色 6 2 152" xfId="9520"/>
    <cellStyle name="60% - 强调文字颜色 6 2 153" xfId="9521"/>
    <cellStyle name="60% - 强调文字颜色 6 2 16" xfId="9522"/>
    <cellStyle name="60% - 强调文字颜色 6 2 17" xfId="9523"/>
    <cellStyle name="60% - 强调文字颜色 6 2 18" xfId="9524"/>
    <cellStyle name="60% - 强调文字颜色 6 2 19" xfId="9525"/>
    <cellStyle name="60% - 强调文字颜色 6 2 2" xfId="9526"/>
    <cellStyle name="60% - 强调文字颜色 6 2 20" xfId="9527"/>
    <cellStyle name="60% - 强调文字颜色 6 2 21" xfId="9528"/>
    <cellStyle name="60% - 强调文字颜色 6 2 22" xfId="9529"/>
    <cellStyle name="60% - 强调文字颜色 6 2 23" xfId="9530"/>
    <cellStyle name="60% - 强调文字颜色 6 2 24" xfId="9531"/>
    <cellStyle name="60% - 强调文字颜色 6 2 25" xfId="9532"/>
    <cellStyle name="60% - 强调文字颜色 6 2 26" xfId="9533"/>
    <cellStyle name="60% - 强调文字颜色 6 2 27" xfId="9534"/>
    <cellStyle name="60% - 强调文字颜色 6 2 28" xfId="9535"/>
    <cellStyle name="60% - 强调文字颜色 6 2 29" xfId="9536"/>
    <cellStyle name="60% - 强调文字颜色 6 2 3" xfId="9537"/>
    <cellStyle name="60% - 强调文字颜色 6 2 30" xfId="9538"/>
    <cellStyle name="60% - 强调文字颜色 6 2 31" xfId="9539"/>
    <cellStyle name="60% - 强调文字颜色 6 2 32" xfId="9540"/>
    <cellStyle name="60% - 强调文字颜色 6 2 33" xfId="9541"/>
    <cellStyle name="60% - 强调文字颜色 6 2 34" xfId="9542"/>
    <cellStyle name="60% - 强调文字颜色 6 2 35" xfId="9543"/>
    <cellStyle name="60% - 强调文字颜色 6 2 36" xfId="9544"/>
    <cellStyle name="60% - 强调文字颜色 6 2 37" xfId="9545"/>
    <cellStyle name="60% - 强调文字颜色 6 2 38" xfId="9546"/>
    <cellStyle name="60% - 强调文字颜色 6 2 39" xfId="9547"/>
    <cellStyle name="60% - 强调文字颜色 6 2 4" xfId="9548"/>
    <cellStyle name="60% - 强调文字颜色 6 2 40" xfId="9549"/>
    <cellStyle name="60% - 强调文字颜色 6 2 41" xfId="9550"/>
    <cellStyle name="60% - 强调文字颜色 6 2 42" xfId="9551"/>
    <cellStyle name="60% - 强调文字颜色 6 2 43" xfId="9552"/>
    <cellStyle name="60% - 强调文字颜色 6 2 44" xfId="9553"/>
    <cellStyle name="60% - 强调文字颜色 6 2 45" xfId="9554"/>
    <cellStyle name="60% - 强调文字颜色 6 2 46" xfId="9555"/>
    <cellStyle name="60% - 强调文字颜色 6 2 47" xfId="9556"/>
    <cellStyle name="60% - 强调文字颜色 6 2 48" xfId="9557"/>
    <cellStyle name="60% - 强调文字颜色 6 2 49" xfId="9558"/>
    <cellStyle name="60% - 强调文字颜色 6 2 5" xfId="9559"/>
    <cellStyle name="60% - 强调文字颜色 6 2 50" xfId="9560"/>
    <cellStyle name="60% - 强调文字颜色 6 2 51" xfId="9561"/>
    <cellStyle name="60% - 强调文字颜色 6 2 52" xfId="9562"/>
    <cellStyle name="60% - 强调文字颜色 6 2 53" xfId="9563"/>
    <cellStyle name="60% - 强调文字颜色 6 2 54" xfId="9564"/>
    <cellStyle name="60% - 强调文字颜色 6 2 55" xfId="9565"/>
    <cellStyle name="60% - 强调文字颜色 6 2 56" xfId="9566"/>
    <cellStyle name="60% - 强调文字颜色 6 2 57" xfId="9567"/>
    <cellStyle name="60% - 强调文字颜色 6 2 58" xfId="9568"/>
    <cellStyle name="60% - 强调文字颜色 6 2 59" xfId="9569"/>
    <cellStyle name="60% - 强调文字颜色 6 2 6" xfId="9570"/>
    <cellStyle name="60% - 强调文字颜色 6 2 60" xfId="9571"/>
    <cellStyle name="60% - 强调文字颜色 6 2 61" xfId="9572"/>
    <cellStyle name="60% - 强调文字颜色 6 2 62" xfId="9573"/>
    <cellStyle name="60% - 强调文字颜色 6 2 63" xfId="9574"/>
    <cellStyle name="60% - 强调文字颜色 6 2 64" xfId="9575"/>
    <cellStyle name="60% - 强调文字颜色 6 2 65" xfId="9576"/>
    <cellStyle name="60% - 强调文字颜色 6 2 66" xfId="9577"/>
    <cellStyle name="60% - 强调文字颜色 6 2 67" xfId="9578"/>
    <cellStyle name="60% - 强调文字颜色 6 2 68" xfId="9579"/>
    <cellStyle name="60% - 强调文字颜色 6 2 69" xfId="9580"/>
    <cellStyle name="60% - 强调文字颜色 6 2 7" xfId="9581"/>
    <cellStyle name="60% - 强调文字颜色 6 2 70" xfId="9582"/>
    <cellStyle name="60% - 强调文字颜色 6 2 71" xfId="9583"/>
    <cellStyle name="60% - 强调文字颜色 6 2 72" xfId="9584"/>
    <cellStyle name="60% - 强调文字颜色 6 2 73" xfId="9585"/>
    <cellStyle name="60% - 强调文字颜色 6 2 74" xfId="9586"/>
    <cellStyle name="60% - 强调文字颜色 6 2 75" xfId="9587"/>
    <cellStyle name="60% - 强调文字颜色 6 2 76" xfId="9588"/>
    <cellStyle name="60% - 强调文字颜色 6 2 77" xfId="9589"/>
    <cellStyle name="60% - 强调文字颜色 6 2 78" xfId="9590"/>
    <cellStyle name="60% - 强调文字颜色 6 2 79" xfId="9591"/>
    <cellStyle name="60% - 强调文字颜色 6 2 8" xfId="9592"/>
    <cellStyle name="60% - 强调文字颜色 6 2 80" xfId="9593"/>
    <cellStyle name="60% - 强调文字颜色 6 2 81" xfId="9594"/>
    <cellStyle name="60% - 强调文字颜色 6 2 82" xfId="9595"/>
    <cellStyle name="60% - 强调文字颜色 6 2 83" xfId="9596"/>
    <cellStyle name="60% - 强调文字颜色 6 2 84" xfId="9597"/>
    <cellStyle name="60% - 强调文字颜色 6 2 85" xfId="9598"/>
    <cellStyle name="60% - 强调文字颜色 6 2 86" xfId="9599"/>
    <cellStyle name="60% - 强调文字颜色 6 2 87" xfId="9600"/>
    <cellStyle name="60% - 强调文字颜色 6 2 88" xfId="9601"/>
    <cellStyle name="60% - 强调文字颜色 6 2 89" xfId="9602"/>
    <cellStyle name="60% - 强调文字颜色 6 2 9" xfId="9603"/>
    <cellStyle name="60% - 强调文字颜色 6 2 90" xfId="9604"/>
    <cellStyle name="60% - 强调文字颜色 6 2 91" xfId="9605"/>
    <cellStyle name="60% - 强调文字颜色 6 2 92" xfId="9606"/>
    <cellStyle name="60% - 强调文字颜色 6 2 93" xfId="9607"/>
    <cellStyle name="60% - 强调文字颜色 6 2 94" xfId="9608"/>
    <cellStyle name="60% - 强调文字颜色 6 2 95" xfId="9609"/>
    <cellStyle name="60% - 强调文字颜色 6 2 96" xfId="9610"/>
    <cellStyle name="60% - 强调文字颜色 6 2 97" xfId="9611"/>
    <cellStyle name="60% - 强调文字颜色 6 2 98" xfId="9612"/>
    <cellStyle name="60% - 强调文字颜色 6 2 99" xfId="9613"/>
    <cellStyle name="60% - 强调文字颜色 6 20" xfId="9614"/>
    <cellStyle name="60% - 强调文字颜色 6 21" xfId="9615"/>
    <cellStyle name="60% - 强调文字颜色 6 22" xfId="9616"/>
    <cellStyle name="60% - 强调文字颜色 6 23" xfId="9617"/>
    <cellStyle name="60% - 强调文字颜色 6 24" xfId="9618"/>
    <cellStyle name="60% - 强调文字颜色 6 25" xfId="9619"/>
    <cellStyle name="60% - 强调文字颜色 6 26" xfId="9620"/>
    <cellStyle name="60% - 强调文字颜色 6 27" xfId="9621"/>
    <cellStyle name="60% - 强调文字颜色 6 28" xfId="9622"/>
    <cellStyle name="60% - 强调文字颜色 6 29" xfId="9623"/>
    <cellStyle name="60% - 强调文字颜色 6 3" xfId="9624"/>
    <cellStyle name="60% - 强调文字颜色 6 3 10" xfId="9625"/>
    <cellStyle name="60% - 强调文字颜色 6 3 100" xfId="9626"/>
    <cellStyle name="60% - 强调文字颜色 6 3 101" xfId="9627"/>
    <cellStyle name="60% - 强调文字颜色 6 3 102" xfId="9628"/>
    <cellStyle name="60% - 强调文字颜色 6 3 103" xfId="9629"/>
    <cellStyle name="60% - 强调文字颜色 6 3 104" xfId="9630"/>
    <cellStyle name="60% - 强调文字颜色 6 3 105" xfId="9631"/>
    <cellStyle name="60% - 强调文字颜色 6 3 106" xfId="9632"/>
    <cellStyle name="60% - 强调文字颜色 6 3 107" xfId="9633"/>
    <cellStyle name="60% - 强调文字颜色 6 3 108" xfId="9634"/>
    <cellStyle name="60% - 强调文字颜色 6 3 109" xfId="9635"/>
    <cellStyle name="60% - 强调文字颜色 6 3 11" xfId="9636"/>
    <cellStyle name="60% - 强调文字颜色 6 3 110" xfId="9637"/>
    <cellStyle name="60% - 强调文字颜色 6 3 111" xfId="9638"/>
    <cellStyle name="60% - 强调文字颜色 6 3 112" xfId="9639"/>
    <cellStyle name="60% - 强调文字颜色 6 3 113" xfId="9640"/>
    <cellStyle name="60% - 强调文字颜色 6 3 114" xfId="9641"/>
    <cellStyle name="60% - 强调文字颜色 6 3 115" xfId="9642"/>
    <cellStyle name="60% - 强调文字颜色 6 3 116" xfId="9643"/>
    <cellStyle name="60% - 强调文字颜色 6 3 117" xfId="9644"/>
    <cellStyle name="60% - 强调文字颜色 6 3 118" xfId="9645"/>
    <cellStyle name="60% - 强调文字颜色 6 3 119" xfId="9646"/>
    <cellStyle name="60% - 强调文字颜色 6 3 12" xfId="9647"/>
    <cellStyle name="60% - 强调文字颜色 6 3 120" xfId="9648"/>
    <cellStyle name="60% - 强调文字颜色 6 3 121" xfId="9649"/>
    <cellStyle name="60% - 强调文字颜色 6 3 122" xfId="9650"/>
    <cellStyle name="60% - 强调文字颜色 6 3 123" xfId="9651"/>
    <cellStyle name="60% - 强调文字颜色 6 3 124" xfId="9652"/>
    <cellStyle name="60% - 强调文字颜色 6 3 125" xfId="9653"/>
    <cellStyle name="60% - 强调文字颜色 6 3 126" xfId="9654"/>
    <cellStyle name="60% - 强调文字颜色 6 3 127" xfId="9655"/>
    <cellStyle name="60% - 强调文字颜色 6 3 128" xfId="9656"/>
    <cellStyle name="60% - 强调文字颜色 6 3 129" xfId="9657"/>
    <cellStyle name="60% - 强调文字颜色 6 3 13" xfId="9658"/>
    <cellStyle name="60% - 强调文字颜色 6 3 130" xfId="9659"/>
    <cellStyle name="60% - 强调文字颜色 6 3 131" xfId="9660"/>
    <cellStyle name="60% - 强调文字颜色 6 3 132" xfId="9661"/>
    <cellStyle name="60% - 强调文字颜色 6 3 133" xfId="9662"/>
    <cellStyle name="60% - 强调文字颜色 6 3 134" xfId="9663"/>
    <cellStyle name="60% - 强调文字颜色 6 3 135" xfId="9664"/>
    <cellStyle name="60% - 强调文字颜色 6 3 136" xfId="9665"/>
    <cellStyle name="60% - 强调文字颜色 6 3 137" xfId="9666"/>
    <cellStyle name="60% - 强调文字颜色 6 3 138" xfId="9667"/>
    <cellStyle name="60% - 强调文字颜色 6 3 139" xfId="9668"/>
    <cellStyle name="60% - 强调文字颜色 6 3 14" xfId="9669"/>
    <cellStyle name="60% - 强调文字颜色 6 3 140" xfId="9670"/>
    <cellStyle name="60% - 强调文字颜色 6 3 141" xfId="9671"/>
    <cellStyle name="60% - 强调文字颜色 6 3 142" xfId="9672"/>
    <cellStyle name="60% - 强调文字颜色 6 3 143" xfId="9673"/>
    <cellStyle name="60% - 强调文字颜色 6 3 144" xfId="9674"/>
    <cellStyle name="60% - 强调文字颜色 6 3 145" xfId="9675"/>
    <cellStyle name="60% - 强调文字颜色 6 3 146" xfId="9676"/>
    <cellStyle name="60% - 强调文字颜色 6 3 147" xfId="9677"/>
    <cellStyle name="60% - 强调文字颜色 6 3 148" xfId="9678"/>
    <cellStyle name="60% - 强调文字颜色 6 3 149" xfId="9679"/>
    <cellStyle name="60% - 强调文字颜色 6 3 15" xfId="9680"/>
    <cellStyle name="60% - 强调文字颜色 6 3 150" xfId="9681"/>
    <cellStyle name="60% - 强调文字颜色 6 3 151" xfId="9682"/>
    <cellStyle name="60% - 强调文字颜色 6 3 152" xfId="9683"/>
    <cellStyle name="60% - 强调文字颜色 6 3 153" xfId="9684"/>
    <cellStyle name="60% - 强调文字颜色 6 3 16" xfId="9685"/>
    <cellStyle name="60% - 强调文字颜色 6 3 17" xfId="9686"/>
    <cellStyle name="60% - 强调文字颜色 6 3 18" xfId="9687"/>
    <cellStyle name="60% - 强调文字颜色 6 3 19" xfId="9688"/>
    <cellStyle name="60% - 强调文字颜色 6 3 2" xfId="9689"/>
    <cellStyle name="60% - 强调文字颜色 6 3 20" xfId="9690"/>
    <cellStyle name="60% - 强调文字颜色 6 3 21" xfId="9691"/>
    <cellStyle name="60% - 强调文字颜色 6 3 22" xfId="9692"/>
    <cellStyle name="60% - 强调文字颜色 6 3 23" xfId="9693"/>
    <cellStyle name="60% - 强调文字颜色 6 3 24" xfId="9694"/>
    <cellStyle name="60% - 强调文字颜色 6 3 25" xfId="9695"/>
    <cellStyle name="60% - 强调文字颜色 6 3 26" xfId="9696"/>
    <cellStyle name="60% - 强调文字颜色 6 3 27" xfId="9697"/>
    <cellStyle name="60% - 强调文字颜色 6 3 28" xfId="9698"/>
    <cellStyle name="60% - 强调文字颜色 6 3 29" xfId="9699"/>
    <cellStyle name="60% - 强调文字颜色 6 3 3" xfId="9700"/>
    <cellStyle name="60% - 强调文字颜色 6 3 30" xfId="9701"/>
    <cellStyle name="60% - 强调文字颜色 6 3 31" xfId="9702"/>
    <cellStyle name="60% - 强调文字颜色 6 3 32" xfId="9703"/>
    <cellStyle name="60% - 强调文字颜色 6 3 33" xfId="9704"/>
    <cellStyle name="60% - 强调文字颜色 6 3 34" xfId="9705"/>
    <cellStyle name="60% - 强调文字颜色 6 3 35" xfId="9706"/>
    <cellStyle name="60% - 强调文字颜色 6 3 36" xfId="9707"/>
    <cellStyle name="60% - 强调文字颜色 6 3 37" xfId="9708"/>
    <cellStyle name="60% - 强调文字颜色 6 3 38" xfId="9709"/>
    <cellStyle name="60% - 强调文字颜色 6 3 39" xfId="9710"/>
    <cellStyle name="60% - 强调文字颜色 6 3 4" xfId="9711"/>
    <cellStyle name="60% - 强调文字颜色 6 3 40" xfId="9712"/>
    <cellStyle name="60% - 强调文字颜色 6 3 41" xfId="9713"/>
    <cellStyle name="60% - 强调文字颜色 6 3 42" xfId="9714"/>
    <cellStyle name="60% - 强调文字颜色 6 3 43" xfId="9715"/>
    <cellStyle name="60% - 强调文字颜色 6 3 44" xfId="9716"/>
    <cellStyle name="60% - 强调文字颜色 6 3 45" xfId="9717"/>
    <cellStyle name="60% - 强调文字颜色 6 3 46" xfId="9718"/>
    <cellStyle name="60% - 强调文字颜色 6 3 47" xfId="9719"/>
    <cellStyle name="60% - 强调文字颜色 6 3 48" xfId="9720"/>
    <cellStyle name="60% - 强调文字颜色 6 3 49" xfId="9721"/>
    <cellStyle name="60% - 强调文字颜色 6 3 5" xfId="9722"/>
    <cellStyle name="60% - 强调文字颜色 6 3 50" xfId="9723"/>
    <cellStyle name="60% - 强调文字颜色 6 3 51" xfId="9724"/>
    <cellStyle name="60% - 强调文字颜色 6 3 52" xfId="9725"/>
    <cellStyle name="60% - 强调文字颜色 6 3 53" xfId="9726"/>
    <cellStyle name="60% - 强调文字颜色 6 3 54" xfId="9727"/>
    <cellStyle name="60% - 强调文字颜色 6 3 55" xfId="9728"/>
    <cellStyle name="60% - 强调文字颜色 6 3 56" xfId="9729"/>
    <cellStyle name="60% - 强调文字颜色 6 3 57" xfId="9730"/>
    <cellStyle name="60% - 强调文字颜色 6 3 58" xfId="9731"/>
    <cellStyle name="60% - 强调文字颜色 6 3 59" xfId="9732"/>
    <cellStyle name="60% - 强调文字颜色 6 3 6" xfId="9733"/>
    <cellStyle name="60% - 强调文字颜色 6 3 60" xfId="9734"/>
    <cellStyle name="60% - 强调文字颜色 6 3 61" xfId="9735"/>
    <cellStyle name="60% - 强调文字颜色 6 3 62" xfId="9736"/>
    <cellStyle name="60% - 强调文字颜色 6 3 63" xfId="9737"/>
    <cellStyle name="60% - 强调文字颜色 6 3 64" xfId="9738"/>
    <cellStyle name="60% - 强调文字颜色 6 3 65" xfId="9739"/>
    <cellStyle name="60% - 强调文字颜色 6 3 66" xfId="9740"/>
    <cellStyle name="60% - 强调文字颜色 6 3 67" xfId="9741"/>
    <cellStyle name="60% - 强调文字颜色 6 3 68" xfId="9742"/>
    <cellStyle name="60% - 强调文字颜色 6 3 69" xfId="9743"/>
    <cellStyle name="60% - 强调文字颜色 6 3 7" xfId="9744"/>
    <cellStyle name="60% - 强调文字颜色 6 3 70" xfId="9745"/>
    <cellStyle name="60% - 强调文字颜色 6 3 71" xfId="9746"/>
    <cellStyle name="60% - 强调文字颜色 6 3 72" xfId="9747"/>
    <cellStyle name="60% - 强调文字颜色 6 3 73" xfId="9748"/>
    <cellStyle name="60% - 强调文字颜色 6 3 74" xfId="9749"/>
    <cellStyle name="60% - 强调文字颜色 6 3 75" xfId="9750"/>
    <cellStyle name="60% - 强调文字颜色 6 3 76" xfId="9751"/>
    <cellStyle name="60% - 强调文字颜色 6 3 77" xfId="9752"/>
    <cellStyle name="60% - 强调文字颜色 6 3 78" xfId="9753"/>
    <cellStyle name="60% - 强调文字颜色 6 3 79" xfId="9754"/>
    <cellStyle name="60% - 强调文字颜色 6 3 8" xfId="9755"/>
    <cellStyle name="60% - 强调文字颜色 6 3 80" xfId="9756"/>
    <cellStyle name="60% - 强调文字颜色 6 3 81" xfId="9757"/>
    <cellStyle name="60% - 强调文字颜色 6 3 82" xfId="9758"/>
    <cellStyle name="60% - 强调文字颜色 6 3 83" xfId="9759"/>
    <cellStyle name="60% - 强调文字颜色 6 3 84" xfId="9760"/>
    <cellStyle name="60% - 强调文字颜色 6 3 85" xfId="9761"/>
    <cellStyle name="60% - 强调文字颜色 6 3 86" xfId="9762"/>
    <cellStyle name="60% - 强调文字颜色 6 3 87" xfId="9763"/>
    <cellStyle name="60% - 强调文字颜色 6 3 88" xfId="9764"/>
    <cellStyle name="60% - 强调文字颜色 6 3 89" xfId="9765"/>
    <cellStyle name="60% - 强调文字颜色 6 3 9" xfId="9766"/>
    <cellStyle name="60% - 强调文字颜色 6 3 90" xfId="9767"/>
    <cellStyle name="60% - 强调文字颜色 6 3 91" xfId="9768"/>
    <cellStyle name="60% - 强调文字颜色 6 3 92" xfId="9769"/>
    <cellStyle name="60% - 强调文字颜色 6 3 93" xfId="9770"/>
    <cellStyle name="60% - 强调文字颜色 6 3 94" xfId="9771"/>
    <cellStyle name="60% - 强调文字颜色 6 3 95" xfId="9772"/>
    <cellStyle name="60% - 强调文字颜色 6 3 96" xfId="9773"/>
    <cellStyle name="60% - 强调文字颜色 6 3 97" xfId="9774"/>
    <cellStyle name="60% - 强调文字颜色 6 3 98" xfId="9775"/>
    <cellStyle name="60% - 强调文字颜色 6 3 99" xfId="9776"/>
    <cellStyle name="60% - 强调文字颜色 6 30" xfId="9777"/>
    <cellStyle name="60% - 强调文字颜色 6 31" xfId="9778"/>
    <cellStyle name="60% - 强调文字颜色 6 32" xfId="9779"/>
    <cellStyle name="60% - 强调文字颜色 6 33" xfId="9780"/>
    <cellStyle name="60% - 强调文字颜色 6 34" xfId="9781"/>
    <cellStyle name="60% - 强调文字颜色 6 35" xfId="9782"/>
    <cellStyle name="60% - 强调文字颜色 6 36" xfId="9783"/>
    <cellStyle name="60% - 强调文字颜色 6 4" xfId="9784"/>
    <cellStyle name="60% - 强调文字颜色 6 4 10" xfId="9785"/>
    <cellStyle name="60% - 强调文字颜色 6 4 11" xfId="9786"/>
    <cellStyle name="60% - 强调文字颜色 6 4 12" xfId="9787"/>
    <cellStyle name="60% - 强调文字颜色 6 4 13" xfId="9788"/>
    <cellStyle name="60% - 强调文字颜色 6 4 14" xfId="9789"/>
    <cellStyle name="60% - 强调文字颜色 6 4 15" xfId="9790"/>
    <cellStyle name="60% - 强调文字颜色 6 4 16" xfId="9791"/>
    <cellStyle name="60% - 强调文字颜色 6 4 17" xfId="9792"/>
    <cellStyle name="60% - 强调文字颜色 6 4 18" xfId="9793"/>
    <cellStyle name="60% - 强调文字颜色 6 4 2" xfId="9794"/>
    <cellStyle name="60% - 强调文字颜色 6 4 2 10" xfId="9795"/>
    <cellStyle name="60% - 强调文字颜色 6 4 2 11" xfId="9796"/>
    <cellStyle name="60% - 强调文字颜色 6 4 2 12" xfId="9797"/>
    <cellStyle name="60% - 强调文字颜色 6 4 2 13" xfId="9798"/>
    <cellStyle name="60% - 强调文字颜色 6 4 2 14" xfId="9799"/>
    <cellStyle name="60% - 强调文字颜色 6 4 2 15" xfId="9800"/>
    <cellStyle name="60% - 强调文字颜色 6 4 2 2" xfId="9801"/>
    <cellStyle name="60% - 强调文字颜色 6 4 2 3" xfId="9802"/>
    <cellStyle name="60% - 强调文字颜色 6 4 2 4" xfId="9803"/>
    <cellStyle name="60% - 强调文字颜色 6 4 2 5" xfId="9804"/>
    <cellStyle name="60% - 强调文字颜色 6 4 2 6" xfId="9805"/>
    <cellStyle name="60% - 强调文字颜色 6 4 2 7" xfId="9806"/>
    <cellStyle name="60% - 强调文字颜色 6 4 2 8" xfId="9807"/>
    <cellStyle name="60% - 强调文字颜色 6 4 2 9" xfId="9808"/>
    <cellStyle name="60% - 强调文字颜色 6 4 3" xfId="9809"/>
    <cellStyle name="60% - 强调文字颜色 6 4 3 2" xfId="9810"/>
    <cellStyle name="60% - 强调文字颜色 6 4 3 3" xfId="9811"/>
    <cellStyle name="60% - 强调文字颜色 6 4 3 4" xfId="9812"/>
    <cellStyle name="60% - 强调文字颜色 6 4 3 5" xfId="9813"/>
    <cellStyle name="60% - 强调文字颜色 6 4 3 6" xfId="9814"/>
    <cellStyle name="60% - 强调文字颜色 6 4 4" xfId="9815"/>
    <cellStyle name="60% - 强调文字颜色 6 4 4 2" xfId="9816"/>
    <cellStyle name="60% - 强调文字颜色 6 4 4 3" xfId="9817"/>
    <cellStyle name="60% - 强调文字颜色 6 4 4 4" xfId="9818"/>
    <cellStyle name="60% - 强调文字颜色 6 4 4 5" xfId="9819"/>
    <cellStyle name="60% - 强调文字颜色 6 4 4 6" xfId="9820"/>
    <cellStyle name="60% - 强调文字颜色 6 4 5" xfId="9821"/>
    <cellStyle name="60% - 强调文字颜色 6 4 5 2" xfId="9822"/>
    <cellStyle name="60% - 强调文字颜色 6 4 5 3" xfId="9823"/>
    <cellStyle name="60% - 强调文字颜色 6 4 5 4" xfId="9824"/>
    <cellStyle name="60% - 强调文字颜色 6 4 5 5" xfId="9825"/>
    <cellStyle name="60% - 强调文字颜色 6 4 5 6" xfId="9826"/>
    <cellStyle name="60% - 强调文字颜色 6 4 6" xfId="9827"/>
    <cellStyle name="60% - 强调文字颜色 6 4 7" xfId="9828"/>
    <cellStyle name="60% - 强调文字颜色 6 4 8" xfId="9829"/>
    <cellStyle name="60% - 强调文字颜色 6 4 9" xfId="9830"/>
    <cellStyle name="60% - 强调文字颜色 6 5" xfId="9831"/>
    <cellStyle name="60% - 强调文字颜色 6 5 10" xfId="9832"/>
    <cellStyle name="60% - 强调文字颜色 6 5 11" xfId="9833"/>
    <cellStyle name="60% - 强调文字颜色 6 5 12" xfId="9834"/>
    <cellStyle name="60% - 强调文字颜色 6 5 13" xfId="9835"/>
    <cellStyle name="60% - 强调文字颜色 6 5 14" xfId="9836"/>
    <cellStyle name="60% - 强调文字颜色 6 5 15" xfId="9837"/>
    <cellStyle name="60% - 强调文字颜色 6 5 16" xfId="9838"/>
    <cellStyle name="60% - 强调文字颜色 6 5 17" xfId="9839"/>
    <cellStyle name="60% - 强调文字颜色 6 5 18" xfId="9840"/>
    <cellStyle name="60% - 强调文字颜色 6 5 19" xfId="9841"/>
    <cellStyle name="60% - 强调文字颜色 6 5 2" xfId="9842"/>
    <cellStyle name="60% - 强调文字颜色 6 5 20" xfId="9843"/>
    <cellStyle name="60% - 强调文字颜色 6 5 21" xfId="9844"/>
    <cellStyle name="60% - 强调文字颜色 6 5 22" xfId="9845"/>
    <cellStyle name="60% - 强调文字颜色 6 5 23" xfId="9846"/>
    <cellStyle name="60% - 强调文字颜色 6 5 24" xfId="9847"/>
    <cellStyle name="60% - 强调文字颜色 6 5 25" xfId="9848"/>
    <cellStyle name="60% - 强调文字颜色 6 5 26" xfId="9849"/>
    <cellStyle name="60% - 强调文字颜色 6 5 27" xfId="9850"/>
    <cellStyle name="60% - 强调文字颜色 6 5 28" xfId="9851"/>
    <cellStyle name="60% - 强调文字颜色 6 5 29" xfId="9852"/>
    <cellStyle name="60% - 强调文字颜色 6 5 3" xfId="9853"/>
    <cellStyle name="60% - 强调文字颜色 6 5 4" xfId="9854"/>
    <cellStyle name="60% - 强调文字颜色 6 5 5" xfId="9855"/>
    <cellStyle name="60% - 强调文字颜色 6 5 6" xfId="9856"/>
    <cellStyle name="60% - 强调文字颜色 6 5 7" xfId="9857"/>
    <cellStyle name="60% - 强调文字颜色 6 5 8" xfId="9858"/>
    <cellStyle name="60% - 强调文字颜色 6 5 9" xfId="9859"/>
    <cellStyle name="60% - 强调文字颜色 6 6" xfId="9860"/>
    <cellStyle name="60% - 强调文字颜色 6 6 10" xfId="9861"/>
    <cellStyle name="60% - 强调文字颜色 6 6 11" xfId="9862"/>
    <cellStyle name="60% - 强调文字颜色 6 6 12" xfId="9863"/>
    <cellStyle name="60% - 强调文字颜色 6 6 13" xfId="9864"/>
    <cellStyle name="60% - 强调文字颜色 6 6 14" xfId="9865"/>
    <cellStyle name="60% - 强调文字颜色 6 6 15" xfId="9866"/>
    <cellStyle name="60% - 强调文字颜色 6 6 16" xfId="9867"/>
    <cellStyle name="60% - 强调文字颜色 6 6 17" xfId="9868"/>
    <cellStyle name="60% - 强调文字颜色 6 6 18" xfId="9869"/>
    <cellStyle name="60% - 强调文字颜色 6 6 19" xfId="9870"/>
    <cellStyle name="60% - 强调文字颜色 6 6 2" xfId="9871"/>
    <cellStyle name="60% - 强调文字颜色 6 6 20" xfId="9872"/>
    <cellStyle name="60% - 强调文字颜色 6 6 21" xfId="9873"/>
    <cellStyle name="60% - 强调文字颜色 6 6 22" xfId="9874"/>
    <cellStyle name="60% - 强调文字颜色 6 6 23" xfId="9875"/>
    <cellStyle name="60% - 强调文字颜色 6 6 24" xfId="9876"/>
    <cellStyle name="60% - 强调文字颜色 6 6 25" xfId="9877"/>
    <cellStyle name="60% - 强调文字颜色 6 6 26" xfId="9878"/>
    <cellStyle name="60% - 强调文字颜色 6 6 27" xfId="9879"/>
    <cellStyle name="60% - 强调文字颜色 6 6 28" xfId="9880"/>
    <cellStyle name="60% - 强调文字颜色 6 6 29" xfId="9881"/>
    <cellStyle name="60% - 强调文字颜色 6 6 3" xfId="9882"/>
    <cellStyle name="60% - 强调文字颜色 6 6 4" xfId="9883"/>
    <cellStyle name="60% - 强调文字颜色 6 6 5" xfId="9884"/>
    <cellStyle name="60% - 强调文字颜色 6 6 6" xfId="9885"/>
    <cellStyle name="60% - 强调文字颜色 6 6 7" xfId="9886"/>
    <cellStyle name="60% - 强调文字颜色 6 6 8" xfId="9887"/>
    <cellStyle name="60% - 强调文字颜色 6 6 9" xfId="9888"/>
    <cellStyle name="60% - 强调文字颜色 6 7" xfId="9889"/>
    <cellStyle name="60% - 强调文字颜色 6 7 10" xfId="9890"/>
    <cellStyle name="60% - 强调文字颜色 6 7 11" xfId="9891"/>
    <cellStyle name="60% - 强调文字颜色 6 7 12" xfId="9892"/>
    <cellStyle name="60% - 强调文字颜色 6 7 13" xfId="9893"/>
    <cellStyle name="60% - 强调文字颜色 6 7 14" xfId="9894"/>
    <cellStyle name="60% - 强调文字颜色 6 7 15" xfId="9895"/>
    <cellStyle name="60% - 强调文字颜色 6 7 16" xfId="9896"/>
    <cellStyle name="60% - 强调文字颜色 6 7 17" xfId="9897"/>
    <cellStyle name="60% - 强调文字颜色 6 7 18" xfId="9898"/>
    <cellStyle name="60% - 强调文字颜色 6 7 19" xfId="9899"/>
    <cellStyle name="60% - 强调文字颜色 6 7 2" xfId="9900"/>
    <cellStyle name="60% - 强调文字颜色 6 7 20" xfId="9901"/>
    <cellStyle name="60% - 强调文字颜色 6 7 21" xfId="9902"/>
    <cellStyle name="60% - 强调文字颜色 6 7 22" xfId="9903"/>
    <cellStyle name="60% - 强调文字颜色 6 7 23" xfId="9904"/>
    <cellStyle name="60% - 强调文字颜色 6 7 24" xfId="9905"/>
    <cellStyle name="60% - 强调文字颜色 6 7 25" xfId="9906"/>
    <cellStyle name="60% - 强调文字颜色 6 7 26" xfId="9907"/>
    <cellStyle name="60% - 强调文字颜色 6 7 27" xfId="9908"/>
    <cellStyle name="60% - 强调文字颜色 6 7 28" xfId="9909"/>
    <cellStyle name="60% - 强调文字颜色 6 7 29" xfId="9910"/>
    <cellStyle name="60% - 强调文字颜色 6 7 3" xfId="9911"/>
    <cellStyle name="60% - 强调文字颜色 6 7 4" xfId="9912"/>
    <cellStyle name="60% - 强调文字颜色 6 7 5" xfId="9913"/>
    <cellStyle name="60% - 强调文字颜色 6 7 6" xfId="9914"/>
    <cellStyle name="60% - 强调文字颜色 6 7 7" xfId="9915"/>
    <cellStyle name="60% - 强调文字颜色 6 7 8" xfId="9916"/>
    <cellStyle name="60% - 强调文字颜色 6 7 9" xfId="9917"/>
    <cellStyle name="60% - 强调文字颜色 6 8" xfId="9918"/>
    <cellStyle name="60% - 强调文字颜色 6 8 10" xfId="9919"/>
    <cellStyle name="60% - 强调文字颜色 6 8 11" xfId="9920"/>
    <cellStyle name="60% - 强调文字颜色 6 8 12" xfId="9921"/>
    <cellStyle name="60% - 强调文字颜色 6 8 13" xfId="9922"/>
    <cellStyle name="60% - 强调文字颜色 6 8 14" xfId="9923"/>
    <cellStyle name="60% - 强调文字颜色 6 8 15" xfId="9924"/>
    <cellStyle name="60% - 强调文字颜色 6 8 16" xfId="9925"/>
    <cellStyle name="60% - 强调文字颜色 6 8 17" xfId="9926"/>
    <cellStyle name="60% - 强调文字颜色 6 8 18" xfId="9927"/>
    <cellStyle name="60% - 强调文字颜色 6 8 19" xfId="9928"/>
    <cellStyle name="60% - 强调文字颜色 6 8 2" xfId="9929"/>
    <cellStyle name="60% - 强调文字颜色 6 8 20" xfId="9930"/>
    <cellStyle name="60% - 强调文字颜色 6 8 21" xfId="9931"/>
    <cellStyle name="60% - 强调文字颜色 6 8 22" xfId="9932"/>
    <cellStyle name="60% - 强调文字颜色 6 8 23" xfId="9933"/>
    <cellStyle name="60% - 强调文字颜色 6 8 24" xfId="9934"/>
    <cellStyle name="60% - 强调文字颜色 6 8 25" xfId="9935"/>
    <cellStyle name="60% - 强调文字颜色 6 8 26" xfId="9936"/>
    <cellStyle name="60% - 强调文字颜色 6 8 27" xfId="9937"/>
    <cellStyle name="60% - 强调文字颜色 6 8 28" xfId="9938"/>
    <cellStyle name="60% - 强调文字颜色 6 8 29" xfId="9939"/>
    <cellStyle name="60% - 强调文字颜色 6 8 3" xfId="9940"/>
    <cellStyle name="60% - 强调文字颜色 6 8 4" xfId="9941"/>
    <cellStyle name="60% - 强调文字颜色 6 8 5" xfId="9942"/>
    <cellStyle name="60% - 强调文字颜色 6 8 6" xfId="9943"/>
    <cellStyle name="60% - 强调文字颜色 6 8 7" xfId="9944"/>
    <cellStyle name="60% - 强调文字颜色 6 8 8" xfId="9945"/>
    <cellStyle name="60% - 强调文字颜色 6 8 9" xfId="9946"/>
    <cellStyle name="60% - 强调文字颜色 6 9" xfId="9947"/>
    <cellStyle name="6mal" xfId="9948"/>
    <cellStyle name="6mal 10" xfId="9949"/>
    <cellStyle name="6mal 11" xfId="9950"/>
    <cellStyle name="6mal 12" xfId="9951"/>
    <cellStyle name="6mal 13" xfId="9952"/>
    <cellStyle name="6mal 14" xfId="9953"/>
    <cellStyle name="6mal 15" xfId="9954"/>
    <cellStyle name="6mal 16" xfId="9955"/>
    <cellStyle name="6mal 17" xfId="9956"/>
    <cellStyle name="6mal 18" xfId="9957"/>
    <cellStyle name="6mal 19" xfId="9958"/>
    <cellStyle name="6mal 2" xfId="9959"/>
    <cellStyle name="6mal 20" xfId="9960"/>
    <cellStyle name="6mal 21" xfId="9961"/>
    <cellStyle name="6mal 22" xfId="9962"/>
    <cellStyle name="6mal 23" xfId="9963"/>
    <cellStyle name="6mal 24" xfId="9964"/>
    <cellStyle name="6mal 25" xfId="9965"/>
    <cellStyle name="6mal 26" xfId="9966"/>
    <cellStyle name="6mal 27" xfId="9967"/>
    <cellStyle name="6mal 28" xfId="9968"/>
    <cellStyle name="6mal 29" xfId="9969"/>
    <cellStyle name="6mal 3" xfId="9970"/>
    <cellStyle name="6mal 30" xfId="9971"/>
    <cellStyle name="6mal 31" xfId="9972"/>
    <cellStyle name="6mal 32" xfId="9973"/>
    <cellStyle name="6mal 33" xfId="9974"/>
    <cellStyle name="6mal 4" xfId="9975"/>
    <cellStyle name="6mal 5" xfId="9976"/>
    <cellStyle name="6mal 6" xfId="9977"/>
    <cellStyle name="6mal 7" xfId="9978"/>
    <cellStyle name="6mal 8" xfId="9979"/>
    <cellStyle name="6mal 9" xfId="9980"/>
    <cellStyle name="Accent1" xfId="9981"/>
    <cellStyle name="Accent1 - 20%" xfId="9982"/>
    <cellStyle name="Accent1 - 20% 10" xfId="9983"/>
    <cellStyle name="Accent1 - 20% 10 2" xfId="9984"/>
    <cellStyle name="Accent1 - 20% 10 3" xfId="9985"/>
    <cellStyle name="Accent1 - 20% 10 4" xfId="9986"/>
    <cellStyle name="Accent1 - 20% 10 5" xfId="9987"/>
    <cellStyle name="Accent1 - 20% 11" xfId="9988"/>
    <cellStyle name="Accent1 - 20% 11 2" xfId="9989"/>
    <cellStyle name="Accent1 - 20% 11 3" xfId="9990"/>
    <cellStyle name="Accent1 - 20% 11 4" xfId="9991"/>
    <cellStyle name="Accent1 - 20% 11 5" xfId="9992"/>
    <cellStyle name="Accent1 - 20% 12" xfId="9993"/>
    <cellStyle name="Accent1 - 20% 12 2" xfId="9994"/>
    <cellStyle name="Accent1 - 20% 12 3" xfId="9995"/>
    <cellStyle name="Accent1 - 20% 12 4" xfId="9996"/>
    <cellStyle name="Accent1 - 20% 12 5" xfId="9997"/>
    <cellStyle name="Accent1 - 20% 13" xfId="9998"/>
    <cellStyle name="Accent1 - 20% 13 2" xfId="9999"/>
    <cellStyle name="Accent1 - 20% 13 3" xfId="10000"/>
    <cellStyle name="Accent1 - 20% 13 4" xfId="10001"/>
    <cellStyle name="Accent1 - 20% 13 5" xfId="10002"/>
    <cellStyle name="Accent1 - 20% 14" xfId="10003"/>
    <cellStyle name="Accent1 - 20% 14 2" xfId="10004"/>
    <cellStyle name="Accent1 - 20% 14 3" xfId="10005"/>
    <cellStyle name="Accent1 - 20% 14 4" xfId="10006"/>
    <cellStyle name="Accent1 - 20% 14 5" xfId="10007"/>
    <cellStyle name="Accent1 - 20% 15" xfId="10008"/>
    <cellStyle name="Accent1 - 20% 15 2" xfId="10009"/>
    <cellStyle name="Accent1 - 20% 15 3" xfId="10010"/>
    <cellStyle name="Accent1 - 20% 15 4" xfId="10011"/>
    <cellStyle name="Accent1 - 20% 15 5" xfId="10012"/>
    <cellStyle name="Accent1 - 20% 16" xfId="10013"/>
    <cellStyle name="Accent1 - 20% 17" xfId="10014"/>
    <cellStyle name="Accent1 - 20% 18" xfId="10015"/>
    <cellStyle name="Accent1 - 20% 19" xfId="10016"/>
    <cellStyle name="Accent1 - 20% 2" xfId="10017"/>
    <cellStyle name="Accent1 - 20% 2 2" xfId="10018"/>
    <cellStyle name="Accent1 - 20% 2 3" xfId="10019"/>
    <cellStyle name="Accent1 - 20% 2 4" xfId="10020"/>
    <cellStyle name="Accent1 - 20% 2 5" xfId="10021"/>
    <cellStyle name="Accent1 - 20% 20" xfId="10022"/>
    <cellStyle name="Accent1 - 20% 21" xfId="10023"/>
    <cellStyle name="Accent1 - 20% 22" xfId="10024"/>
    <cellStyle name="Accent1 - 20% 23" xfId="10025"/>
    <cellStyle name="Accent1 - 20% 24" xfId="10026"/>
    <cellStyle name="Accent1 - 20% 25" xfId="10027"/>
    <cellStyle name="Accent1 - 20% 26" xfId="10028"/>
    <cellStyle name="Accent1 - 20% 27" xfId="10029"/>
    <cellStyle name="Accent1 - 20% 28" xfId="10030"/>
    <cellStyle name="Accent1 - 20% 29" xfId="10031"/>
    <cellStyle name="Accent1 - 20% 3" xfId="10032"/>
    <cellStyle name="Accent1 - 20% 3 2" xfId="10033"/>
    <cellStyle name="Accent1 - 20% 3 3" xfId="10034"/>
    <cellStyle name="Accent1 - 20% 3 4" xfId="10035"/>
    <cellStyle name="Accent1 - 20% 3 5" xfId="10036"/>
    <cellStyle name="Accent1 - 20% 30" xfId="10037"/>
    <cellStyle name="Accent1 - 20% 31" xfId="10038"/>
    <cellStyle name="Accent1 - 20% 32" xfId="10039"/>
    <cellStyle name="Accent1 - 20% 33" xfId="10040"/>
    <cellStyle name="Accent1 - 20% 34" xfId="10041"/>
    <cellStyle name="Accent1 - 20% 35" xfId="10042"/>
    <cellStyle name="Accent1 - 20% 36" xfId="10043"/>
    <cellStyle name="Accent1 - 20% 37" xfId="10044"/>
    <cellStyle name="Accent1 - 20% 38" xfId="10045"/>
    <cellStyle name="Accent1 - 20% 39" xfId="10046"/>
    <cellStyle name="Accent1 - 20% 4" xfId="10047"/>
    <cellStyle name="Accent1 - 20% 4 2" xfId="10048"/>
    <cellStyle name="Accent1 - 20% 4 3" xfId="10049"/>
    <cellStyle name="Accent1 - 20% 4 4" xfId="10050"/>
    <cellStyle name="Accent1 - 20% 4 5" xfId="10051"/>
    <cellStyle name="Accent1 - 20% 40" xfId="10052"/>
    <cellStyle name="Accent1 - 20% 41" xfId="10053"/>
    <cellStyle name="Accent1 - 20% 42" xfId="10054"/>
    <cellStyle name="Accent1 - 20% 43" xfId="10055"/>
    <cellStyle name="Accent1 - 20% 44" xfId="10056"/>
    <cellStyle name="Accent1 - 20% 45" xfId="10057"/>
    <cellStyle name="Accent1 - 20% 46" xfId="10058"/>
    <cellStyle name="Accent1 - 20% 47" xfId="10059"/>
    <cellStyle name="Accent1 - 20% 5" xfId="10060"/>
    <cellStyle name="Accent1 - 20% 5 2" xfId="10061"/>
    <cellStyle name="Accent1 - 20% 5 3" xfId="10062"/>
    <cellStyle name="Accent1 - 20% 5 4" xfId="10063"/>
    <cellStyle name="Accent1 - 20% 5 5" xfId="10064"/>
    <cellStyle name="Accent1 - 20% 6" xfId="10065"/>
    <cellStyle name="Accent1 - 20% 6 2" xfId="10066"/>
    <cellStyle name="Accent1 - 20% 6 3" xfId="10067"/>
    <cellStyle name="Accent1 - 20% 6 4" xfId="10068"/>
    <cellStyle name="Accent1 - 20% 6 5" xfId="10069"/>
    <cellStyle name="Accent1 - 20% 7" xfId="10070"/>
    <cellStyle name="Accent1 - 20% 7 2" xfId="10071"/>
    <cellStyle name="Accent1 - 20% 7 3" xfId="10072"/>
    <cellStyle name="Accent1 - 20% 7 4" xfId="10073"/>
    <cellStyle name="Accent1 - 20% 7 5" xfId="10074"/>
    <cellStyle name="Accent1 - 20% 8" xfId="10075"/>
    <cellStyle name="Accent1 - 20% 8 2" xfId="10076"/>
    <cellStyle name="Accent1 - 20% 8 3" xfId="10077"/>
    <cellStyle name="Accent1 - 20% 8 4" xfId="10078"/>
    <cellStyle name="Accent1 - 20% 8 5" xfId="10079"/>
    <cellStyle name="Accent1 - 20% 9" xfId="10080"/>
    <cellStyle name="Accent1 - 20% 9 2" xfId="10081"/>
    <cellStyle name="Accent1 - 20% 9 3" xfId="10082"/>
    <cellStyle name="Accent1 - 20% 9 4" xfId="10083"/>
    <cellStyle name="Accent1 - 20% 9 5" xfId="10084"/>
    <cellStyle name="Accent1 - 40%" xfId="10085"/>
    <cellStyle name="Accent1 - 40% 10" xfId="10086"/>
    <cellStyle name="Accent1 - 40% 10 2" xfId="10087"/>
    <cellStyle name="Accent1 - 40% 10 3" xfId="10088"/>
    <cellStyle name="Accent1 - 40% 10 4" xfId="10089"/>
    <cellStyle name="Accent1 - 40% 10 5" xfId="10090"/>
    <cellStyle name="Accent1 - 40% 11" xfId="10091"/>
    <cellStyle name="Accent1 - 40% 11 2" xfId="10092"/>
    <cellStyle name="Accent1 - 40% 11 3" xfId="10093"/>
    <cellStyle name="Accent1 - 40% 11 4" xfId="10094"/>
    <cellStyle name="Accent1 - 40% 11 5" xfId="10095"/>
    <cellStyle name="Accent1 - 40% 12" xfId="10096"/>
    <cellStyle name="Accent1 - 40% 12 2" xfId="10097"/>
    <cellStyle name="Accent1 - 40% 12 3" xfId="10098"/>
    <cellStyle name="Accent1 - 40% 12 4" xfId="10099"/>
    <cellStyle name="Accent1 - 40% 12 5" xfId="10100"/>
    <cellStyle name="Accent1 - 40% 13" xfId="10101"/>
    <cellStyle name="Accent1 - 40% 13 2" xfId="10102"/>
    <cellStyle name="Accent1 - 40% 13 3" xfId="10103"/>
    <cellStyle name="Accent1 - 40% 13 4" xfId="10104"/>
    <cellStyle name="Accent1 - 40% 13 5" xfId="10105"/>
    <cellStyle name="Accent1 - 40% 14" xfId="10106"/>
    <cellStyle name="Accent1 - 40% 14 2" xfId="10107"/>
    <cellStyle name="Accent1 - 40% 14 3" xfId="10108"/>
    <cellStyle name="Accent1 - 40% 14 4" xfId="10109"/>
    <cellStyle name="Accent1 - 40% 14 5" xfId="10110"/>
    <cellStyle name="Accent1 - 40% 15" xfId="10111"/>
    <cellStyle name="Accent1 - 40% 15 2" xfId="10112"/>
    <cellStyle name="Accent1 - 40% 15 3" xfId="10113"/>
    <cellStyle name="Accent1 - 40% 15 4" xfId="10114"/>
    <cellStyle name="Accent1 - 40% 15 5" xfId="10115"/>
    <cellStyle name="Accent1 - 40% 16" xfId="10116"/>
    <cellStyle name="Accent1 - 40% 17" xfId="10117"/>
    <cellStyle name="Accent1 - 40% 18" xfId="10118"/>
    <cellStyle name="Accent1 - 40% 19" xfId="10119"/>
    <cellStyle name="Accent1 - 40% 2" xfId="10120"/>
    <cellStyle name="Accent1 - 40% 2 2" xfId="10121"/>
    <cellStyle name="Accent1 - 40% 2 3" xfId="10122"/>
    <cellStyle name="Accent1 - 40% 2 4" xfId="10123"/>
    <cellStyle name="Accent1 - 40% 2 5" xfId="10124"/>
    <cellStyle name="Accent1 - 40% 20" xfId="10125"/>
    <cellStyle name="Accent1 - 40% 21" xfId="10126"/>
    <cellStyle name="Accent1 - 40% 22" xfId="10127"/>
    <cellStyle name="Accent1 - 40% 23" xfId="10128"/>
    <cellStyle name="Accent1 - 40% 24" xfId="10129"/>
    <cellStyle name="Accent1 - 40% 25" xfId="10130"/>
    <cellStyle name="Accent1 - 40% 26" xfId="10131"/>
    <cellStyle name="Accent1 - 40% 27" xfId="10132"/>
    <cellStyle name="Accent1 - 40% 28" xfId="10133"/>
    <cellStyle name="Accent1 - 40% 29" xfId="10134"/>
    <cellStyle name="Accent1 - 40% 3" xfId="10135"/>
    <cellStyle name="Accent1 - 40% 3 2" xfId="10136"/>
    <cellStyle name="Accent1 - 40% 3 3" xfId="10137"/>
    <cellStyle name="Accent1 - 40% 3 4" xfId="10138"/>
    <cellStyle name="Accent1 - 40% 3 5" xfId="10139"/>
    <cellStyle name="Accent1 - 40% 30" xfId="10140"/>
    <cellStyle name="Accent1 - 40% 31" xfId="10141"/>
    <cellStyle name="Accent1 - 40% 32" xfId="10142"/>
    <cellStyle name="Accent1 - 40% 33" xfId="10143"/>
    <cellStyle name="Accent1 - 40% 34" xfId="10144"/>
    <cellStyle name="Accent1 - 40% 35" xfId="10145"/>
    <cellStyle name="Accent1 - 40% 36" xfId="10146"/>
    <cellStyle name="Accent1 - 40% 37" xfId="10147"/>
    <cellStyle name="Accent1 - 40% 38" xfId="10148"/>
    <cellStyle name="Accent1 - 40% 39" xfId="10149"/>
    <cellStyle name="Accent1 - 40% 4" xfId="10150"/>
    <cellStyle name="Accent1 - 40% 4 2" xfId="10151"/>
    <cellStyle name="Accent1 - 40% 4 3" xfId="10152"/>
    <cellStyle name="Accent1 - 40% 4 4" xfId="10153"/>
    <cellStyle name="Accent1 - 40% 4 5" xfId="10154"/>
    <cellStyle name="Accent1 - 40% 40" xfId="10155"/>
    <cellStyle name="Accent1 - 40% 41" xfId="10156"/>
    <cellStyle name="Accent1 - 40% 42" xfId="10157"/>
    <cellStyle name="Accent1 - 40% 43" xfId="10158"/>
    <cellStyle name="Accent1 - 40% 44" xfId="10159"/>
    <cellStyle name="Accent1 - 40% 45" xfId="10160"/>
    <cellStyle name="Accent1 - 40% 46" xfId="10161"/>
    <cellStyle name="Accent1 - 40% 47" xfId="10162"/>
    <cellStyle name="Accent1 - 40% 5" xfId="10163"/>
    <cellStyle name="Accent1 - 40% 5 2" xfId="10164"/>
    <cellStyle name="Accent1 - 40% 5 3" xfId="10165"/>
    <cellStyle name="Accent1 - 40% 5 4" xfId="10166"/>
    <cellStyle name="Accent1 - 40% 5 5" xfId="10167"/>
    <cellStyle name="Accent1 - 40% 6" xfId="10168"/>
    <cellStyle name="Accent1 - 40% 6 2" xfId="10169"/>
    <cellStyle name="Accent1 - 40% 6 3" xfId="10170"/>
    <cellStyle name="Accent1 - 40% 6 4" xfId="10171"/>
    <cellStyle name="Accent1 - 40% 6 5" xfId="10172"/>
    <cellStyle name="Accent1 - 40% 7" xfId="10173"/>
    <cellStyle name="Accent1 - 40% 7 2" xfId="10174"/>
    <cellStyle name="Accent1 - 40% 7 3" xfId="10175"/>
    <cellStyle name="Accent1 - 40% 7 4" xfId="10176"/>
    <cellStyle name="Accent1 - 40% 7 5" xfId="10177"/>
    <cellStyle name="Accent1 - 40% 8" xfId="10178"/>
    <cellStyle name="Accent1 - 40% 8 2" xfId="10179"/>
    <cellStyle name="Accent1 - 40% 8 3" xfId="10180"/>
    <cellStyle name="Accent1 - 40% 8 4" xfId="10181"/>
    <cellStyle name="Accent1 - 40% 8 5" xfId="10182"/>
    <cellStyle name="Accent1 - 40% 9" xfId="10183"/>
    <cellStyle name="Accent1 - 40% 9 2" xfId="10184"/>
    <cellStyle name="Accent1 - 40% 9 3" xfId="10185"/>
    <cellStyle name="Accent1 - 40% 9 4" xfId="10186"/>
    <cellStyle name="Accent1 - 40% 9 5" xfId="10187"/>
    <cellStyle name="Accent1 - 60%" xfId="10188"/>
    <cellStyle name="Accent1 - 60% 10" xfId="10189"/>
    <cellStyle name="Accent1 - 60% 10 2" xfId="10190"/>
    <cellStyle name="Accent1 - 60% 10 3" xfId="10191"/>
    <cellStyle name="Accent1 - 60% 10 4" xfId="10192"/>
    <cellStyle name="Accent1 - 60% 10 5" xfId="10193"/>
    <cellStyle name="Accent1 - 60% 11" xfId="10194"/>
    <cellStyle name="Accent1 - 60% 11 2" xfId="10195"/>
    <cellStyle name="Accent1 - 60% 11 3" xfId="10196"/>
    <cellStyle name="Accent1 - 60% 11 4" xfId="10197"/>
    <cellStyle name="Accent1 - 60% 11 5" xfId="10198"/>
    <cellStyle name="Accent1 - 60% 12" xfId="10199"/>
    <cellStyle name="Accent1 - 60% 12 2" xfId="10200"/>
    <cellStyle name="Accent1 - 60% 12 3" xfId="10201"/>
    <cellStyle name="Accent1 - 60% 12 4" xfId="10202"/>
    <cellStyle name="Accent1 - 60% 12 5" xfId="10203"/>
    <cellStyle name="Accent1 - 60% 13" xfId="10204"/>
    <cellStyle name="Accent1 - 60% 13 2" xfId="10205"/>
    <cellStyle name="Accent1 - 60% 13 3" xfId="10206"/>
    <cellStyle name="Accent1 - 60% 13 4" xfId="10207"/>
    <cellStyle name="Accent1 - 60% 13 5" xfId="10208"/>
    <cellStyle name="Accent1 - 60% 14" xfId="10209"/>
    <cellStyle name="Accent1 - 60% 14 2" xfId="10210"/>
    <cellStyle name="Accent1 - 60% 14 3" xfId="10211"/>
    <cellStyle name="Accent1 - 60% 14 4" xfId="10212"/>
    <cellStyle name="Accent1 - 60% 14 5" xfId="10213"/>
    <cellStyle name="Accent1 - 60% 15" xfId="10214"/>
    <cellStyle name="Accent1 - 60% 15 2" xfId="10215"/>
    <cellStyle name="Accent1 - 60% 15 3" xfId="10216"/>
    <cellStyle name="Accent1 - 60% 15 4" xfId="10217"/>
    <cellStyle name="Accent1 - 60% 15 5" xfId="10218"/>
    <cellStyle name="Accent1 - 60% 16" xfId="10219"/>
    <cellStyle name="Accent1 - 60% 17" xfId="10220"/>
    <cellStyle name="Accent1 - 60% 18" xfId="10221"/>
    <cellStyle name="Accent1 - 60% 19" xfId="10222"/>
    <cellStyle name="Accent1 - 60% 2" xfId="10223"/>
    <cellStyle name="Accent1 - 60% 2 2" xfId="10224"/>
    <cellStyle name="Accent1 - 60% 2 3" xfId="10225"/>
    <cellStyle name="Accent1 - 60% 2 4" xfId="10226"/>
    <cellStyle name="Accent1 - 60% 2 5" xfId="10227"/>
    <cellStyle name="Accent1 - 60% 20" xfId="10228"/>
    <cellStyle name="Accent1 - 60% 21" xfId="10229"/>
    <cellStyle name="Accent1 - 60% 22" xfId="10230"/>
    <cellStyle name="Accent1 - 60% 23" xfId="10231"/>
    <cellStyle name="Accent1 - 60% 24" xfId="10232"/>
    <cellStyle name="Accent1 - 60% 25" xfId="10233"/>
    <cellStyle name="Accent1 - 60% 26" xfId="10234"/>
    <cellStyle name="Accent1 - 60% 27" xfId="10235"/>
    <cellStyle name="Accent1 - 60% 28" xfId="10236"/>
    <cellStyle name="Accent1 - 60% 29" xfId="10237"/>
    <cellStyle name="Accent1 - 60% 3" xfId="10238"/>
    <cellStyle name="Accent1 - 60% 3 2" xfId="10239"/>
    <cellStyle name="Accent1 - 60% 3 3" xfId="10240"/>
    <cellStyle name="Accent1 - 60% 3 4" xfId="10241"/>
    <cellStyle name="Accent1 - 60% 3 5" xfId="10242"/>
    <cellStyle name="Accent1 - 60% 30" xfId="10243"/>
    <cellStyle name="Accent1 - 60% 31" xfId="10244"/>
    <cellStyle name="Accent1 - 60% 32" xfId="10245"/>
    <cellStyle name="Accent1 - 60% 33" xfId="10246"/>
    <cellStyle name="Accent1 - 60% 34" xfId="10247"/>
    <cellStyle name="Accent1 - 60% 35" xfId="10248"/>
    <cellStyle name="Accent1 - 60% 36" xfId="10249"/>
    <cellStyle name="Accent1 - 60% 37" xfId="10250"/>
    <cellStyle name="Accent1 - 60% 38" xfId="10251"/>
    <cellStyle name="Accent1 - 60% 39" xfId="10252"/>
    <cellStyle name="Accent1 - 60% 4" xfId="10253"/>
    <cellStyle name="Accent1 - 60% 4 2" xfId="10254"/>
    <cellStyle name="Accent1 - 60% 4 3" xfId="10255"/>
    <cellStyle name="Accent1 - 60% 4 4" xfId="10256"/>
    <cellStyle name="Accent1 - 60% 4 5" xfId="10257"/>
    <cellStyle name="Accent1 - 60% 40" xfId="10258"/>
    <cellStyle name="Accent1 - 60% 41" xfId="10259"/>
    <cellStyle name="Accent1 - 60% 42" xfId="10260"/>
    <cellStyle name="Accent1 - 60% 43" xfId="10261"/>
    <cellStyle name="Accent1 - 60% 44" xfId="10262"/>
    <cellStyle name="Accent1 - 60% 45" xfId="10263"/>
    <cellStyle name="Accent1 - 60% 46" xfId="10264"/>
    <cellStyle name="Accent1 - 60% 47" xfId="10265"/>
    <cellStyle name="Accent1 - 60% 5" xfId="10266"/>
    <cellStyle name="Accent1 - 60% 5 2" xfId="10267"/>
    <cellStyle name="Accent1 - 60% 5 3" xfId="10268"/>
    <cellStyle name="Accent1 - 60% 5 4" xfId="10269"/>
    <cellStyle name="Accent1 - 60% 5 5" xfId="10270"/>
    <cellStyle name="Accent1 - 60% 6" xfId="10271"/>
    <cellStyle name="Accent1 - 60% 6 2" xfId="10272"/>
    <cellStyle name="Accent1 - 60% 6 3" xfId="10273"/>
    <cellStyle name="Accent1 - 60% 6 4" xfId="10274"/>
    <cellStyle name="Accent1 - 60% 6 5" xfId="10275"/>
    <cellStyle name="Accent1 - 60% 7" xfId="10276"/>
    <cellStyle name="Accent1 - 60% 7 2" xfId="10277"/>
    <cellStyle name="Accent1 - 60% 7 3" xfId="10278"/>
    <cellStyle name="Accent1 - 60% 7 4" xfId="10279"/>
    <cellStyle name="Accent1 - 60% 7 5" xfId="10280"/>
    <cellStyle name="Accent1 - 60% 8" xfId="10281"/>
    <cellStyle name="Accent1 - 60% 8 2" xfId="10282"/>
    <cellStyle name="Accent1 - 60% 8 3" xfId="10283"/>
    <cellStyle name="Accent1 - 60% 8 4" xfId="10284"/>
    <cellStyle name="Accent1 - 60% 8 5" xfId="10285"/>
    <cellStyle name="Accent1 - 60% 9" xfId="10286"/>
    <cellStyle name="Accent1 - 60% 9 2" xfId="10287"/>
    <cellStyle name="Accent1 - 60% 9 3" xfId="10288"/>
    <cellStyle name="Accent1 - 60% 9 4" xfId="10289"/>
    <cellStyle name="Accent1 - 60% 9 5" xfId="10290"/>
    <cellStyle name="Accent1 10" xfId="10291"/>
    <cellStyle name="Accent1 10 2" xfId="10292"/>
    <cellStyle name="Accent1 10 3" xfId="10293"/>
    <cellStyle name="Accent1 10 4" xfId="10294"/>
    <cellStyle name="Accent1 10 5" xfId="10295"/>
    <cellStyle name="Accent1 11" xfId="10296"/>
    <cellStyle name="Accent1 11 2" xfId="10297"/>
    <cellStyle name="Accent1 11 3" xfId="10298"/>
    <cellStyle name="Accent1 11 4" xfId="10299"/>
    <cellStyle name="Accent1 11 5" xfId="10300"/>
    <cellStyle name="Accent1 12" xfId="10301"/>
    <cellStyle name="Accent1 12 2" xfId="10302"/>
    <cellStyle name="Accent1 12 3" xfId="10303"/>
    <cellStyle name="Accent1 12 4" xfId="10304"/>
    <cellStyle name="Accent1 12 5" xfId="10305"/>
    <cellStyle name="Accent1 13" xfId="10306"/>
    <cellStyle name="Accent1 13 2" xfId="10307"/>
    <cellStyle name="Accent1 13 3" xfId="10308"/>
    <cellStyle name="Accent1 13 4" xfId="10309"/>
    <cellStyle name="Accent1 13 5" xfId="10310"/>
    <cellStyle name="Accent1 14" xfId="10311"/>
    <cellStyle name="Accent1 14 2" xfId="10312"/>
    <cellStyle name="Accent1 14 3" xfId="10313"/>
    <cellStyle name="Accent1 14 4" xfId="10314"/>
    <cellStyle name="Accent1 14 5" xfId="10315"/>
    <cellStyle name="Accent1 15" xfId="10316"/>
    <cellStyle name="Accent1 15 2" xfId="10317"/>
    <cellStyle name="Accent1 15 3" xfId="10318"/>
    <cellStyle name="Accent1 15 4" xfId="10319"/>
    <cellStyle name="Accent1 15 5" xfId="10320"/>
    <cellStyle name="Accent1 16" xfId="10321"/>
    <cellStyle name="Accent1 17" xfId="10322"/>
    <cellStyle name="Accent1 18" xfId="10323"/>
    <cellStyle name="Accent1 19" xfId="10324"/>
    <cellStyle name="Accent1 2" xfId="10325"/>
    <cellStyle name="Accent1 2 2" xfId="10326"/>
    <cellStyle name="Accent1 2 3" xfId="10327"/>
    <cellStyle name="Accent1 2 4" xfId="10328"/>
    <cellStyle name="Accent1 2 5" xfId="10329"/>
    <cellStyle name="Accent1 20" xfId="10330"/>
    <cellStyle name="Accent1 21" xfId="10331"/>
    <cellStyle name="Accent1 22" xfId="10332"/>
    <cellStyle name="Accent1 23" xfId="10333"/>
    <cellStyle name="Accent1 24" xfId="10334"/>
    <cellStyle name="Accent1 25" xfId="10335"/>
    <cellStyle name="Accent1 26" xfId="10336"/>
    <cellStyle name="Accent1 27" xfId="10337"/>
    <cellStyle name="Accent1 28" xfId="10338"/>
    <cellStyle name="Accent1 29" xfId="10339"/>
    <cellStyle name="Accent1 3" xfId="10340"/>
    <cellStyle name="Accent1 3 2" xfId="10341"/>
    <cellStyle name="Accent1 3 3" xfId="10342"/>
    <cellStyle name="Accent1 3 4" xfId="10343"/>
    <cellStyle name="Accent1 3 5" xfId="10344"/>
    <cellStyle name="Accent1 30" xfId="10345"/>
    <cellStyle name="Accent1 31" xfId="10346"/>
    <cellStyle name="Accent1 32" xfId="10347"/>
    <cellStyle name="Accent1 33" xfId="10348"/>
    <cellStyle name="Accent1 34" xfId="10349"/>
    <cellStyle name="Accent1 35" xfId="10350"/>
    <cellStyle name="Accent1 36" xfId="10351"/>
    <cellStyle name="Accent1 37" xfId="10352"/>
    <cellStyle name="Accent1 38" xfId="10353"/>
    <cellStyle name="Accent1 39" xfId="10354"/>
    <cellStyle name="Accent1 4" xfId="10355"/>
    <cellStyle name="Accent1 4 2" xfId="10356"/>
    <cellStyle name="Accent1 4 3" xfId="10357"/>
    <cellStyle name="Accent1 4 4" xfId="10358"/>
    <cellStyle name="Accent1 4 5" xfId="10359"/>
    <cellStyle name="Accent1 40" xfId="10360"/>
    <cellStyle name="Accent1 41" xfId="10361"/>
    <cellStyle name="Accent1 42" xfId="10362"/>
    <cellStyle name="Accent1 43" xfId="10363"/>
    <cellStyle name="Accent1 44" xfId="10364"/>
    <cellStyle name="Accent1 45" xfId="10365"/>
    <cellStyle name="Accent1 46" xfId="10366"/>
    <cellStyle name="Accent1 47" xfId="10367"/>
    <cellStyle name="Accent1 5" xfId="10368"/>
    <cellStyle name="Accent1 5 2" xfId="10369"/>
    <cellStyle name="Accent1 5 3" xfId="10370"/>
    <cellStyle name="Accent1 5 4" xfId="10371"/>
    <cellStyle name="Accent1 5 5" xfId="10372"/>
    <cellStyle name="Accent1 6" xfId="10373"/>
    <cellStyle name="Accent1 6 2" xfId="10374"/>
    <cellStyle name="Accent1 6 3" xfId="10375"/>
    <cellStyle name="Accent1 6 4" xfId="10376"/>
    <cellStyle name="Accent1 6 5" xfId="10377"/>
    <cellStyle name="Accent1 7" xfId="10378"/>
    <cellStyle name="Accent1 7 2" xfId="10379"/>
    <cellStyle name="Accent1 7 3" xfId="10380"/>
    <cellStyle name="Accent1 7 4" xfId="10381"/>
    <cellStyle name="Accent1 7 5" xfId="10382"/>
    <cellStyle name="Accent1 8" xfId="10383"/>
    <cellStyle name="Accent1 8 2" xfId="10384"/>
    <cellStyle name="Accent1 8 3" xfId="10385"/>
    <cellStyle name="Accent1 8 4" xfId="10386"/>
    <cellStyle name="Accent1 8 5" xfId="10387"/>
    <cellStyle name="Accent1 9" xfId="10388"/>
    <cellStyle name="Accent1 9 2" xfId="10389"/>
    <cellStyle name="Accent1 9 3" xfId="10390"/>
    <cellStyle name="Accent1 9 4" xfId="10391"/>
    <cellStyle name="Accent1 9 5" xfId="10392"/>
    <cellStyle name="Accent1_Book1" xfId="10393"/>
    <cellStyle name="Accent2" xfId="10394"/>
    <cellStyle name="Accent2 - 20%" xfId="10395"/>
    <cellStyle name="Accent2 - 20% 10" xfId="10396"/>
    <cellStyle name="Accent2 - 20% 10 2" xfId="10397"/>
    <cellStyle name="Accent2 - 20% 10 3" xfId="10398"/>
    <cellStyle name="Accent2 - 20% 10 4" xfId="10399"/>
    <cellStyle name="Accent2 - 20% 10 5" xfId="10400"/>
    <cellStyle name="Accent2 - 20% 11" xfId="10401"/>
    <cellStyle name="Accent2 - 20% 11 2" xfId="10402"/>
    <cellStyle name="Accent2 - 20% 11 3" xfId="10403"/>
    <cellStyle name="Accent2 - 20% 11 4" xfId="10404"/>
    <cellStyle name="Accent2 - 20% 11 5" xfId="10405"/>
    <cellStyle name="Accent2 - 20% 12" xfId="10406"/>
    <cellStyle name="Accent2 - 20% 12 2" xfId="10407"/>
    <cellStyle name="Accent2 - 20% 12 3" xfId="10408"/>
    <cellStyle name="Accent2 - 20% 12 4" xfId="10409"/>
    <cellStyle name="Accent2 - 20% 12 5" xfId="10410"/>
    <cellStyle name="Accent2 - 20% 13" xfId="10411"/>
    <cellStyle name="Accent2 - 20% 13 2" xfId="10412"/>
    <cellStyle name="Accent2 - 20% 13 3" xfId="10413"/>
    <cellStyle name="Accent2 - 20% 13 4" xfId="10414"/>
    <cellStyle name="Accent2 - 20% 13 5" xfId="10415"/>
    <cellStyle name="Accent2 - 20% 14" xfId="10416"/>
    <cellStyle name="Accent2 - 20% 14 2" xfId="10417"/>
    <cellStyle name="Accent2 - 20% 14 3" xfId="10418"/>
    <cellStyle name="Accent2 - 20% 14 4" xfId="10419"/>
    <cellStyle name="Accent2 - 20% 14 5" xfId="10420"/>
    <cellStyle name="Accent2 - 20% 15" xfId="10421"/>
    <cellStyle name="Accent2 - 20% 15 2" xfId="10422"/>
    <cellStyle name="Accent2 - 20% 15 3" xfId="10423"/>
    <cellStyle name="Accent2 - 20% 15 4" xfId="10424"/>
    <cellStyle name="Accent2 - 20% 15 5" xfId="10425"/>
    <cellStyle name="Accent2 - 20% 16" xfId="10426"/>
    <cellStyle name="Accent2 - 20% 17" xfId="10427"/>
    <cellStyle name="Accent2 - 20% 18" xfId="10428"/>
    <cellStyle name="Accent2 - 20% 19" xfId="10429"/>
    <cellStyle name="Accent2 - 20% 2" xfId="10430"/>
    <cellStyle name="Accent2 - 20% 2 2" xfId="10431"/>
    <cellStyle name="Accent2 - 20% 2 3" xfId="10432"/>
    <cellStyle name="Accent2 - 20% 2 4" xfId="10433"/>
    <cellStyle name="Accent2 - 20% 2 5" xfId="10434"/>
    <cellStyle name="Accent2 - 20% 20" xfId="10435"/>
    <cellStyle name="Accent2 - 20% 21" xfId="10436"/>
    <cellStyle name="Accent2 - 20% 22" xfId="10437"/>
    <cellStyle name="Accent2 - 20% 23" xfId="10438"/>
    <cellStyle name="Accent2 - 20% 24" xfId="10439"/>
    <cellStyle name="Accent2 - 20% 25" xfId="10440"/>
    <cellStyle name="Accent2 - 20% 26" xfId="10441"/>
    <cellStyle name="Accent2 - 20% 27" xfId="10442"/>
    <cellStyle name="Accent2 - 20% 28" xfId="10443"/>
    <cellStyle name="Accent2 - 20% 29" xfId="10444"/>
    <cellStyle name="Accent2 - 20% 3" xfId="10445"/>
    <cellStyle name="Accent2 - 20% 3 2" xfId="10446"/>
    <cellStyle name="Accent2 - 20% 3 3" xfId="10447"/>
    <cellStyle name="Accent2 - 20% 3 4" xfId="10448"/>
    <cellStyle name="Accent2 - 20% 3 5" xfId="10449"/>
    <cellStyle name="Accent2 - 20% 30" xfId="10450"/>
    <cellStyle name="Accent2 - 20% 31" xfId="10451"/>
    <cellStyle name="Accent2 - 20% 32" xfId="10452"/>
    <cellStyle name="Accent2 - 20% 33" xfId="10453"/>
    <cellStyle name="Accent2 - 20% 34" xfId="10454"/>
    <cellStyle name="Accent2 - 20% 35" xfId="10455"/>
    <cellStyle name="Accent2 - 20% 36" xfId="10456"/>
    <cellStyle name="Accent2 - 20% 37" xfId="10457"/>
    <cellStyle name="Accent2 - 20% 38" xfId="10458"/>
    <cellStyle name="Accent2 - 20% 39" xfId="10459"/>
    <cellStyle name="Accent2 - 20% 4" xfId="10460"/>
    <cellStyle name="Accent2 - 20% 4 2" xfId="10461"/>
    <cellStyle name="Accent2 - 20% 4 3" xfId="10462"/>
    <cellStyle name="Accent2 - 20% 4 4" xfId="10463"/>
    <cellStyle name="Accent2 - 20% 4 5" xfId="10464"/>
    <cellStyle name="Accent2 - 20% 40" xfId="10465"/>
    <cellStyle name="Accent2 - 20% 41" xfId="10466"/>
    <cellStyle name="Accent2 - 20% 42" xfId="10467"/>
    <cellStyle name="Accent2 - 20% 43" xfId="10468"/>
    <cellStyle name="Accent2 - 20% 44" xfId="10469"/>
    <cellStyle name="Accent2 - 20% 45" xfId="10470"/>
    <cellStyle name="Accent2 - 20% 46" xfId="10471"/>
    <cellStyle name="Accent2 - 20% 47" xfId="10472"/>
    <cellStyle name="Accent2 - 20% 5" xfId="10473"/>
    <cellStyle name="Accent2 - 20% 5 2" xfId="10474"/>
    <cellStyle name="Accent2 - 20% 5 3" xfId="10475"/>
    <cellStyle name="Accent2 - 20% 5 4" xfId="10476"/>
    <cellStyle name="Accent2 - 20% 5 5" xfId="10477"/>
    <cellStyle name="Accent2 - 20% 6" xfId="10478"/>
    <cellStyle name="Accent2 - 20% 6 2" xfId="10479"/>
    <cellStyle name="Accent2 - 20% 6 3" xfId="10480"/>
    <cellStyle name="Accent2 - 20% 6 4" xfId="10481"/>
    <cellStyle name="Accent2 - 20% 6 5" xfId="10482"/>
    <cellStyle name="Accent2 - 20% 7" xfId="10483"/>
    <cellStyle name="Accent2 - 20% 7 2" xfId="10484"/>
    <cellStyle name="Accent2 - 20% 7 3" xfId="10485"/>
    <cellStyle name="Accent2 - 20% 7 4" xfId="10486"/>
    <cellStyle name="Accent2 - 20% 7 5" xfId="10487"/>
    <cellStyle name="Accent2 - 20% 8" xfId="10488"/>
    <cellStyle name="Accent2 - 20% 8 2" xfId="10489"/>
    <cellStyle name="Accent2 - 20% 8 3" xfId="10490"/>
    <cellStyle name="Accent2 - 20% 8 4" xfId="10491"/>
    <cellStyle name="Accent2 - 20% 8 5" xfId="10492"/>
    <cellStyle name="Accent2 - 20% 9" xfId="10493"/>
    <cellStyle name="Accent2 - 20% 9 2" xfId="10494"/>
    <cellStyle name="Accent2 - 20% 9 3" xfId="10495"/>
    <cellStyle name="Accent2 - 20% 9 4" xfId="10496"/>
    <cellStyle name="Accent2 - 20% 9 5" xfId="10497"/>
    <cellStyle name="Accent2 - 40%" xfId="10498"/>
    <cellStyle name="Accent2 - 40% 10" xfId="10499"/>
    <cellStyle name="Accent2 - 40% 10 2" xfId="10500"/>
    <cellStyle name="Accent2 - 40% 10 3" xfId="10501"/>
    <cellStyle name="Accent2 - 40% 10 4" xfId="10502"/>
    <cellStyle name="Accent2 - 40% 10 5" xfId="10503"/>
    <cellStyle name="Accent2 - 40% 11" xfId="10504"/>
    <cellStyle name="Accent2 - 40% 11 2" xfId="10505"/>
    <cellStyle name="Accent2 - 40% 11 3" xfId="10506"/>
    <cellStyle name="Accent2 - 40% 11 4" xfId="10507"/>
    <cellStyle name="Accent2 - 40% 11 5" xfId="10508"/>
    <cellStyle name="Accent2 - 40% 12" xfId="10509"/>
    <cellStyle name="Accent2 - 40% 12 2" xfId="10510"/>
    <cellStyle name="Accent2 - 40% 12 3" xfId="10511"/>
    <cellStyle name="Accent2 - 40% 12 4" xfId="10512"/>
    <cellStyle name="Accent2 - 40% 12 5" xfId="10513"/>
    <cellStyle name="Accent2 - 40% 13" xfId="10514"/>
    <cellStyle name="Accent2 - 40% 13 2" xfId="10515"/>
    <cellStyle name="Accent2 - 40% 13 3" xfId="10516"/>
    <cellStyle name="Accent2 - 40% 13 4" xfId="10517"/>
    <cellStyle name="Accent2 - 40% 13 5" xfId="10518"/>
    <cellStyle name="Accent2 - 40% 14" xfId="10519"/>
    <cellStyle name="Accent2 - 40% 14 2" xfId="10520"/>
    <cellStyle name="Accent2 - 40% 14 3" xfId="10521"/>
    <cellStyle name="Accent2 - 40% 14 4" xfId="10522"/>
    <cellStyle name="Accent2 - 40% 14 5" xfId="10523"/>
    <cellStyle name="Accent2 - 40% 15" xfId="10524"/>
    <cellStyle name="Accent2 - 40% 15 2" xfId="10525"/>
    <cellStyle name="Accent2 - 40% 15 3" xfId="10526"/>
    <cellStyle name="Accent2 - 40% 15 4" xfId="10527"/>
    <cellStyle name="Accent2 - 40% 15 5" xfId="10528"/>
    <cellStyle name="Accent2 - 40% 16" xfId="10529"/>
    <cellStyle name="Accent2 - 40% 17" xfId="10530"/>
    <cellStyle name="Accent2 - 40% 18" xfId="10531"/>
    <cellStyle name="Accent2 - 40% 19" xfId="10532"/>
    <cellStyle name="Accent2 - 40% 2" xfId="10533"/>
    <cellStyle name="Accent2 - 40% 2 2" xfId="10534"/>
    <cellStyle name="Accent2 - 40% 2 3" xfId="10535"/>
    <cellStyle name="Accent2 - 40% 2 4" xfId="10536"/>
    <cellStyle name="Accent2 - 40% 2 5" xfId="10537"/>
    <cellStyle name="Accent2 - 40% 20" xfId="10538"/>
    <cellStyle name="Accent2 - 40% 21" xfId="10539"/>
    <cellStyle name="Accent2 - 40% 22" xfId="10540"/>
    <cellStyle name="Accent2 - 40% 23" xfId="10541"/>
    <cellStyle name="Accent2 - 40% 24" xfId="10542"/>
    <cellStyle name="Accent2 - 40% 25" xfId="10543"/>
    <cellStyle name="Accent2 - 40% 26" xfId="10544"/>
    <cellStyle name="Accent2 - 40% 27" xfId="10545"/>
    <cellStyle name="Accent2 - 40% 28" xfId="10546"/>
    <cellStyle name="Accent2 - 40% 29" xfId="10547"/>
    <cellStyle name="Accent2 - 40% 3" xfId="10548"/>
    <cellStyle name="Accent2 - 40% 3 2" xfId="10549"/>
    <cellStyle name="Accent2 - 40% 3 3" xfId="10550"/>
    <cellStyle name="Accent2 - 40% 3 4" xfId="10551"/>
    <cellStyle name="Accent2 - 40% 3 5" xfId="10552"/>
    <cellStyle name="Accent2 - 40% 30" xfId="10553"/>
    <cellStyle name="Accent2 - 40% 31" xfId="10554"/>
    <cellStyle name="Accent2 - 40% 32" xfId="10555"/>
    <cellStyle name="Accent2 - 40% 33" xfId="10556"/>
    <cellStyle name="Accent2 - 40% 34" xfId="10557"/>
    <cellStyle name="Accent2 - 40% 35" xfId="10558"/>
    <cellStyle name="Accent2 - 40% 36" xfId="10559"/>
    <cellStyle name="Accent2 - 40% 37" xfId="10560"/>
    <cellStyle name="Accent2 - 40% 38" xfId="10561"/>
    <cellStyle name="Accent2 - 40% 39" xfId="10562"/>
    <cellStyle name="Accent2 - 40% 4" xfId="10563"/>
    <cellStyle name="Accent2 - 40% 4 2" xfId="10564"/>
    <cellStyle name="Accent2 - 40% 4 3" xfId="10565"/>
    <cellStyle name="Accent2 - 40% 4 4" xfId="10566"/>
    <cellStyle name="Accent2 - 40% 4 5" xfId="10567"/>
    <cellStyle name="Accent2 - 40% 40" xfId="10568"/>
    <cellStyle name="Accent2 - 40% 41" xfId="10569"/>
    <cellStyle name="Accent2 - 40% 42" xfId="10570"/>
    <cellStyle name="Accent2 - 40% 43" xfId="10571"/>
    <cellStyle name="Accent2 - 40% 44" xfId="10572"/>
    <cellStyle name="Accent2 - 40% 45" xfId="10573"/>
    <cellStyle name="Accent2 - 40% 46" xfId="10574"/>
    <cellStyle name="Accent2 - 40% 47" xfId="10575"/>
    <cellStyle name="Accent2 - 40% 5" xfId="10576"/>
    <cellStyle name="Accent2 - 40% 5 2" xfId="10577"/>
    <cellStyle name="Accent2 - 40% 5 3" xfId="10578"/>
    <cellStyle name="Accent2 - 40% 5 4" xfId="10579"/>
    <cellStyle name="Accent2 - 40% 5 5" xfId="10580"/>
    <cellStyle name="Accent2 - 40% 6" xfId="10581"/>
    <cellStyle name="Accent2 - 40% 6 2" xfId="10582"/>
    <cellStyle name="Accent2 - 40% 6 3" xfId="10583"/>
    <cellStyle name="Accent2 - 40% 6 4" xfId="10584"/>
    <cellStyle name="Accent2 - 40% 6 5" xfId="10585"/>
    <cellStyle name="Accent2 - 40% 7" xfId="10586"/>
    <cellStyle name="Accent2 - 40% 7 2" xfId="10587"/>
    <cellStyle name="Accent2 - 40% 7 3" xfId="10588"/>
    <cellStyle name="Accent2 - 40% 7 4" xfId="10589"/>
    <cellStyle name="Accent2 - 40% 7 5" xfId="10590"/>
    <cellStyle name="Accent2 - 40% 8" xfId="10591"/>
    <cellStyle name="Accent2 - 40% 8 2" xfId="10592"/>
    <cellStyle name="Accent2 - 40% 8 3" xfId="10593"/>
    <cellStyle name="Accent2 - 40% 8 4" xfId="10594"/>
    <cellStyle name="Accent2 - 40% 8 5" xfId="10595"/>
    <cellStyle name="Accent2 - 40% 9" xfId="10596"/>
    <cellStyle name="Accent2 - 40% 9 2" xfId="10597"/>
    <cellStyle name="Accent2 - 40% 9 3" xfId="10598"/>
    <cellStyle name="Accent2 - 40% 9 4" xfId="10599"/>
    <cellStyle name="Accent2 - 40% 9 5" xfId="10600"/>
    <cellStyle name="Accent2 - 60%" xfId="10601"/>
    <cellStyle name="Accent2 - 60% 10" xfId="10602"/>
    <cellStyle name="Accent2 - 60% 10 2" xfId="10603"/>
    <cellStyle name="Accent2 - 60% 10 3" xfId="10604"/>
    <cellStyle name="Accent2 - 60% 10 4" xfId="10605"/>
    <cellStyle name="Accent2 - 60% 10 5" xfId="10606"/>
    <cellStyle name="Accent2 - 60% 11" xfId="10607"/>
    <cellStyle name="Accent2 - 60% 11 2" xfId="10608"/>
    <cellStyle name="Accent2 - 60% 11 3" xfId="10609"/>
    <cellStyle name="Accent2 - 60% 11 4" xfId="10610"/>
    <cellStyle name="Accent2 - 60% 11 5" xfId="10611"/>
    <cellStyle name="Accent2 - 60% 12" xfId="10612"/>
    <cellStyle name="Accent2 - 60% 12 2" xfId="10613"/>
    <cellStyle name="Accent2 - 60% 12 3" xfId="10614"/>
    <cellStyle name="Accent2 - 60% 12 4" xfId="10615"/>
    <cellStyle name="Accent2 - 60% 12 5" xfId="10616"/>
    <cellStyle name="Accent2 - 60% 13" xfId="10617"/>
    <cellStyle name="Accent2 - 60% 13 2" xfId="10618"/>
    <cellStyle name="Accent2 - 60% 13 3" xfId="10619"/>
    <cellStyle name="Accent2 - 60% 13 4" xfId="10620"/>
    <cellStyle name="Accent2 - 60% 13 5" xfId="10621"/>
    <cellStyle name="Accent2 - 60% 14" xfId="10622"/>
    <cellStyle name="Accent2 - 60% 14 2" xfId="10623"/>
    <cellStyle name="Accent2 - 60% 14 3" xfId="10624"/>
    <cellStyle name="Accent2 - 60% 14 4" xfId="10625"/>
    <cellStyle name="Accent2 - 60% 14 5" xfId="10626"/>
    <cellStyle name="Accent2 - 60% 15" xfId="10627"/>
    <cellStyle name="Accent2 - 60% 15 2" xfId="10628"/>
    <cellStyle name="Accent2 - 60% 15 3" xfId="10629"/>
    <cellStyle name="Accent2 - 60% 15 4" xfId="10630"/>
    <cellStyle name="Accent2 - 60% 15 5" xfId="10631"/>
    <cellStyle name="Accent2 - 60% 16" xfId="10632"/>
    <cellStyle name="Accent2 - 60% 17" xfId="10633"/>
    <cellStyle name="Accent2 - 60% 18" xfId="10634"/>
    <cellStyle name="Accent2 - 60% 19" xfId="10635"/>
    <cellStyle name="Accent2 - 60% 2" xfId="10636"/>
    <cellStyle name="Accent2 - 60% 2 2" xfId="10637"/>
    <cellStyle name="Accent2 - 60% 2 3" xfId="10638"/>
    <cellStyle name="Accent2 - 60% 2 4" xfId="10639"/>
    <cellStyle name="Accent2 - 60% 2 5" xfId="10640"/>
    <cellStyle name="Accent2 - 60% 20" xfId="10641"/>
    <cellStyle name="Accent2 - 60% 21" xfId="10642"/>
    <cellStyle name="Accent2 - 60% 22" xfId="10643"/>
    <cellStyle name="Accent2 - 60% 23" xfId="10644"/>
    <cellStyle name="Accent2 - 60% 24" xfId="10645"/>
    <cellStyle name="Accent2 - 60% 25" xfId="10646"/>
    <cellStyle name="Accent2 - 60% 26" xfId="10647"/>
    <cellStyle name="Accent2 - 60% 27" xfId="10648"/>
    <cellStyle name="Accent2 - 60% 28" xfId="10649"/>
    <cellStyle name="Accent2 - 60% 29" xfId="10650"/>
    <cellStyle name="Accent2 - 60% 3" xfId="10651"/>
    <cellStyle name="Accent2 - 60% 3 2" xfId="10652"/>
    <cellStyle name="Accent2 - 60% 3 3" xfId="10653"/>
    <cellStyle name="Accent2 - 60% 3 4" xfId="10654"/>
    <cellStyle name="Accent2 - 60% 3 5" xfId="10655"/>
    <cellStyle name="Accent2 - 60% 30" xfId="10656"/>
    <cellStyle name="Accent2 - 60% 31" xfId="10657"/>
    <cellStyle name="Accent2 - 60% 32" xfId="10658"/>
    <cellStyle name="Accent2 - 60% 33" xfId="10659"/>
    <cellStyle name="Accent2 - 60% 34" xfId="10660"/>
    <cellStyle name="Accent2 - 60% 35" xfId="10661"/>
    <cellStyle name="Accent2 - 60% 36" xfId="10662"/>
    <cellStyle name="Accent2 - 60% 37" xfId="10663"/>
    <cellStyle name="Accent2 - 60% 38" xfId="10664"/>
    <cellStyle name="Accent2 - 60% 39" xfId="10665"/>
    <cellStyle name="Accent2 - 60% 4" xfId="10666"/>
    <cellStyle name="Accent2 - 60% 4 2" xfId="10667"/>
    <cellStyle name="Accent2 - 60% 4 3" xfId="10668"/>
    <cellStyle name="Accent2 - 60% 4 4" xfId="10669"/>
    <cellStyle name="Accent2 - 60% 4 5" xfId="10670"/>
    <cellStyle name="Accent2 - 60% 40" xfId="10671"/>
    <cellStyle name="Accent2 - 60% 41" xfId="10672"/>
    <cellStyle name="Accent2 - 60% 42" xfId="10673"/>
    <cellStyle name="Accent2 - 60% 43" xfId="10674"/>
    <cellStyle name="Accent2 - 60% 44" xfId="10675"/>
    <cellStyle name="Accent2 - 60% 45" xfId="10676"/>
    <cellStyle name="Accent2 - 60% 46" xfId="10677"/>
    <cellStyle name="Accent2 - 60% 47" xfId="10678"/>
    <cellStyle name="Accent2 - 60% 5" xfId="10679"/>
    <cellStyle name="Accent2 - 60% 5 2" xfId="10680"/>
    <cellStyle name="Accent2 - 60% 5 3" xfId="10681"/>
    <cellStyle name="Accent2 - 60% 5 4" xfId="10682"/>
    <cellStyle name="Accent2 - 60% 5 5" xfId="10683"/>
    <cellStyle name="Accent2 - 60% 6" xfId="10684"/>
    <cellStyle name="Accent2 - 60% 6 2" xfId="10685"/>
    <cellStyle name="Accent2 - 60% 6 3" xfId="10686"/>
    <cellStyle name="Accent2 - 60% 6 4" xfId="10687"/>
    <cellStyle name="Accent2 - 60% 6 5" xfId="10688"/>
    <cellStyle name="Accent2 - 60% 7" xfId="10689"/>
    <cellStyle name="Accent2 - 60% 7 2" xfId="10690"/>
    <cellStyle name="Accent2 - 60% 7 3" xfId="10691"/>
    <cellStyle name="Accent2 - 60% 7 4" xfId="10692"/>
    <cellStyle name="Accent2 - 60% 7 5" xfId="10693"/>
    <cellStyle name="Accent2 - 60% 8" xfId="10694"/>
    <cellStyle name="Accent2 - 60% 8 2" xfId="10695"/>
    <cellStyle name="Accent2 - 60% 8 3" xfId="10696"/>
    <cellStyle name="Accent2 - 60% 8 4" xfId="10697"/>
    <cellStyle name="Accent2 - 60% 8 5" xfId="10698"/>
    <cellStyle name="Accent2 - 60% 9" xfId="10699"/>
    <cellStyle name="Accent2 - 60% 9 2" xfId="10700"/>
    <cellStyle name="Accent2 - 60% 9 3" xfId="10701"/>
    <cellStyle name="Accent2 - 60% 9 4" xfId="10702"/>
    <cellStyle name="Accent2 - 60% 9 5" xfId="10703"/>
    <cellStyle name="Accent2 10" xfId="10704"/>
    <cellStyle name="Accent2 10 2" xfId="10705"/>
    <cellStyle name="Accent2 10 3" xfId="10706"/>
    <cellStyle name="Accent2 10 4" xfId="10707"/>
    <cellStyle name="Accent2 10 5" xfId="10708"/>
    <cellStyle name="Accent2 11" xfId="10709"/>
    <cellStyle name="Accent2 11 2" xfId="10710"/>
    <cellStyle name="Accent2 11 3" xfId="10711"/>
    <cellStyle name="Accent2 11 4" xfId="10712"/>
    <cellStyle name="Accent2 11 5" xfId="10713"/>
    <cellStyle name="Accent2 12" xfId="10714"/>
    <cellStyle name="Accent2 12 2" xfId="10715"/>
    <cellStyle name="Accent2 12 3" xfId="10716"/>
    <cellStyle name="Accent2 12 4" xfId="10717"/>
    <cellStyle name="Accent2 12 5" xfId="10718"/>
    <cellStyle name="Accent2 13" xfId="10719"/>
    <cellStyle name="Accent2 13 2" xfId="10720"/>
    <cellStyle name="Accent2 13 3" xfId="10721"/>
    <cellStyle name="Accent2 13 4" xfId="10722"/>
    <cellStyle name="Accent2 13 5" xfId="10723"/>
    <cellStyle name="Accent2 14" xfId="10724"/>
    <cellStyle name="Accent2 14 2" xfId="10725"/>
    <cellStyle name="Accent2 14 3" xfId="10726"/>
    <cellStyle name="Accent2 14 4" xfId="10727"/>
    <cellStyle name="Accent2 14 5" xfId="10728"/>
    <cellStyle name="Accent2 15" xfId="10729"/>
    <cellStyle name="Accent2 15 2" xfId="10730"/>
    <cellStyle name="Accent2 15 3" xfId="10731"/>
    <cellStyle name="Accent2 15 4" xfId="10732"/>
    <cellStyle name="Accent2 15 5" xfId="10733"/>
    <cellStyle name="Accent2 16" xfId="10734"/>
    <cellStyle name="Accent2 17" xfId="10735"/>
    <cellStyle name="Accent2 18" xfId="10736"/>
    <cellStyle name="Accent2 19" xfId="10737"/>
    <cellStyle name="Accent2 2" xfId="10738"/>
    <cellStyle name="Accent2 2 2" xfId="10739"/>
    <cellStyle name="Accent2 2 3" xfId="10740"/>
    <cellStyle name="Accent2 2 4" xfId="10741"/>
    <cellStyle name="Accent2 2 5" xfId="10742"/>
    <cellStyle name="Accent2 20" xfId="10743"/>
    <cellStyle name="Accent2 21" xfId="10744"/>
    <cellStyle name="Accent2 22" xfId="10745"/>
    <cellStyle name="Accent2 23" xfId="10746"/>
    <cellStyle name="Accent2 24" xfId="10747"/>
    <cellStyle name="Accent2 25" xfId="10748"/>
    <cellStyle name="Accent2 26" xfId="10749"/>
    <cellStyle name="Accent2 27" xfId="10750"/>
    <cellStyle name="Accent2 28" xfId="10751"/>
    <cellStyle name="Accent2 29" xfId="10752"/>
    <cellStyle name="Accent2 3" xfId="10753"/>
    <cellStyle name="Accent2 3 2" xfId="10754"/>
    <cellStyle name="Accent2 3 3" xfId="10755"/>
    <cellStyle name="Accent2 3 4" xfId="10756"/>
    <cellStyle name="Accent2 3 5" xfId="10757"/>
    <cellStyle name="Accent2 30" xfId="10758"/>
    <cellStyle name="Accent2 31" xfId="10759"/>
    <cellStyle name="Accent2 32" xfId="10760"/>
    <cellStyle name="Accent2 33" xfId="10761"/>
    <cellStyle name="Accent2 34" xfId="10762"/>
    <cellStyle name="Accent2 35" xfId="10763"/>
    <cellStyle name="Accent2 36" xfId="10764"/>
    <cellStyle name="Accent2 37" xfId="10765"/>
    <cellStyle name="Accent2 38" xfId="10766"/>
    <cellStyle name="Accent2 39" xfId="10767"/>
    <cellStyle name="Accent2 4" xfId="10768"/>
    <cellStyle name="Accent2 4 2" xfId="10769"/>
    <cellStyle name="Accent2 4 3" xfId="10770"/>
    <cellStyle name="Accent2 4 4" xfId="10771"/>
    <cellStyle name="Accent2 4 5" xfId="10772"/>
    <cellStyle name="Accent2 40" xfId="10773"/>
    <cellStyle name="Accent2 41" xfId="10774"/>
    <cellStyle name="Accent2 42" xfId="10775"/>
    <cellStyle name="Accent2 43" xfId="10776"/>
    <cellStyle name="Accent2 44" xfId="10777"/>
    <cellStyle name="Accent2 45" xfId="10778"/>
    <cellStyle name="Accent2 46" xfId="10779"/>
    <cellStyle name="Accent2 47" xfId="10780"/>
    <cellStyle name="Accent2 5" xfId="10781"/>
    <cellStyle name="Accent2 5 2" xfId="10782"/>
    <cellStyle name="Accent2 5 3" xfId="10783"/>
    <cellStyle name="Accent2 5 4" xfId="10784"/>
    <cellStyle name="Accent2 5 5" xfId="10785"/>
    <cellStyle name="Accent2 6" xfId="10786"/>
    <cellStyle name="Accent2 6 2" xfId="10787"/>
    <cellStyle name="Accent2 6 3" xfId="10788"/>
    <cellStyle name="Accent2 6 4" xfId="10789"/>
    <cellStyle name="Accent2 6 5" xfId="10790"/>
    <cellStyle name="Accent2 7" xfId="10791"/>
    <cellStyle name="Accent2 7 2" xfId="10792"/>
    <cellStyle name="Accent2 7 3" xfId="10793"/>
    <cellStyle name="Accent2 7 4" xfId="10794"/>
    <cellStyle name="Accent2 7 5" xfId="10795"/>
    <cellStyle name="Accent2 8" xfId="10796"/>
    <cellStyle name="Accent2 8 2" xfId="10797"/>
    <cellStyle name="Accent2 8 3" xfId="10798"/>
    <cellStyle name="Accent2 8 4" xfId="10799"/>
    <cellStyle name="Accent2 8 5" xfId="10800"/>
    <cellStyle name="Accent2 9" xfId="10801"/>
    <cellStyle name="Accent2 9 2" xfId="10802"/>
    <cellStyle name="Accent2 9 3" xfId="10803"/>
    <cellStyle name="Accent2 9 4" xfId="10804"/>
    <cellStyle name="Accent2 9 5" xfId="10805"/>
    <cellStyle name="Accent2_Book1" xfId="10806"/>
    <cellStyle name="Accent3" xfId="10807"/>
    <cellStyle name="Accent3 - 20%" xfId="10808"/>
    <cellStyle name="Accent3 - 20% 10" xfId="10809"/>
    <cellStyle name="Accent3 - 20% 10 2" xfId="10810"/>
    <cellStyle name="Accent3 - 20% 10 3" xfId="10811"/>
    <cellStyle name="Accent3 - 20% 10 4" xfId="10812"/>
    <cellStyle name="Accent3 - 20% 10 5" xfId="10813"/>
    <cellStyle name="Accent3 - 20% 11" xfId="10814"/>
    <cellStyle name="Accent3 - 20% 11 2" xfId="10815"/>
    <cellStyle name="Accent3 - 20% 11 3" xfId="10816"/>
    <cellStyle name="Accent3 - 20% 11 4" xfId="10817"/>
    <cellStyle name="Accent3 - 20% 11 5" xfId="10818"/>
    <cellStyle name="Accent3 - 20% 12" xfId="10819"/>
    <cellStyle name="Accent3 - 20% 12 2" xfId="10820"/>
    <cellStyle name="Accent3 - 20% 12 3" xfId="10821"/>
    <cellStyle name="Accent3 - 20% 12 4" xfId="10822"/>
    <cellStyle name="Accent3 - 20% 12 5" xfId="10823"/>
    <cellStyle name="Accent3 - 20% 13" xfId="10824"/>
    <cellStyle name="Accent3 - 20% 13 2" xfId="10825"/>
    <cellStyle name="Accent3 - 20% 13 3" xfId="10826"/>
    <cellStyle name="Accent3 - 20% 13 4" xfId="10827"/>
    <cellStyle name="Accent3 - 20% 13 5" xfId="10828"/>
    <cellStyle name="Accent3 - 20% 14" xfId="10829"/>
    <cellStyle name="Accent3 - 20% 14 2" xfId="10830"/>
    <cellStyle name="Accent3 - 20% 14 3" xfId="10831"/>
    <cellStyle name="Accent3 - 20% 14 4" xfId="10832"/>
    <cellStyle name="Accent3 - 20% 14 5" xfId="10833"/>
    <cellStyle name="Accent3 - 20% 15" xfId="10834"/>
    <cellStyle name="Accent3 - 20% 15 2" xfId="10835"/>
    <cellStyle name="Accent3 - 20% 15 3" xfId="10836"/>
    <cellStyle name="Accent3 - 20% 15 4" xfId="10837"/>
    <cellStyle name="Accent3 - 20% 15 5" xfId="10838"/>
    <cellStyle name="Accent3 - 20% 16" xfId="10839"/>
    <cellStyle name="Accent3 - 20% 17" xfId="10840"/>
    <cellStyle name="Accent3 - 20% 18" xfId="10841"/>
    <cellStyle name="Accent3 - 20% 19" xfId="10842"/>
    <cellStyle name="Accent3 - 20% 2" xfId="10843"/>
    <cellStyle name="Accent3 - 20% 2 2" xfId="10844"/>
    <cellStyle name="Accent3 - 20% 2 3" xfId="10845"/>
    <cellStyle name="Accent3 - 20% 2 4" xfId="10846"/>
    <cellStyle name="Accent3 - 20% 2 5" xfId="10847"/>
    <cellStyle name="Accent3 - 20% 20" xfId="10848"/>
    <cellStyle name="Accent3 - 20% 21" xfId="10849"/>
    <cellStyle name="Accent3 - 20% 22" xfId="10850"/>
    <cellStyle name="Accent3 - 20% 23" xfId="10851"/>
    <cellStyle name="Accent3 - 20% 24" xfId="10852"/>
    <cellStyle name="Accent3 - 20% 25" xfId="10853"/>
    <cellStyle name="Accent3 - 20% 26" xfId="10854"/>
    <cellStyle name="Accent3 - 20% 27" xfId="10855"/>
    <cellStyle name="Accent3 - 20% 28" xfId="10856"/>
    <cellStyle name="Accent3 - 20% 29" xfId="10857"/>
    <cellStyle name="Accent3 - 20% 3" xfId="10858"/>
    <cellStyle name="Accent3 - 20% 3 2" xfId="10859"/>
    <cellStyle name="Accent3 - 20% 3 3" xfId="10860"/>
    <cellStyle name="Accent3 - 20% 3 4" xfId="10861"/>
    <cellStyle name="Accent3 - 20% 3 5" xfId="10862"/>
    <cellStyle name="Accent3 - 20% 30" xfId="10863"/>
    <cellStyle name="Accent3 - 20% 31" xfId="10864"/>
    <cellStyle name="Accent3 - 20% 32" xfId="10865"/>
    <cellStyle name="Accent3 - 20% 33" xfId="10866"/>
    <cellStyle name="Accent3 - 20% 34" xfId="10867"/>
    <cellStyle name="Accent3 - 20% 35" xfId="10868"/>
    <cellStyle name="Accent3 - 20% 36" xfId="10869"/>
    <cellStyle name="Accent3 - 20% 37" xfId="10870"/>
    <cellStyle name="Accent3 - 20% 38" xfId="10871"/>
    <cellStyle name="Accent3 - 20% 39" xfId="10872"/>
    <cellStyle name="Accent3 - 20% 4" xfId="10873"/>
    <cellStyle name="Accent3 - 20% 4 2" xfId="10874"/>
    <cellStyle name="Accent3 - 20% 4 3" xfId="10875"/>
    <cellStyle name="Accent3 - 20% 4 4" xfId="10876"/>
    <cellStyle name="Accent3 - 20% 4 5" xfId="10877"/>
    <cellStyle name="Accent3 - 20% 40" xfId="10878"/>
    <cellStyle name="Accent3 - 20% 41" xfId="10879"/>
    <cellStyle name="Accent3 - 20% 42" xfId="10880"/>
    <cellStyle name="Accent3 - 20% 43" xfId="10881"/>
    <cellStyle name="Accent3 - 20% 44" xfId="10882"/>
    <cellStyle name="Accent3 - 20% 45" xfId="10883"/>
    <cellStyle name="Accent3 - 20% 46" xfId="10884"/>
    <cellStyle name="Accent3 - 20% 47" xfId="10885"/>
    <cellStyle name="Accent3 - 20% 5" xfId="10886"/>
    <cellStyle name="Accent3 - 20% 5 2" xfId="10887"/>
    <cellStyle name="Accent3 - 20% 5 3" xfId="10888"/>
    <cellStyle name="Accent3 - 20% 5 4" xfId="10889"/>
    <cellStyle name="Accent3 - 20% 5 5" xfId="10890"/>
    <cellStyle name="Accent3 - 20% 6" xfId="10891"/>
    <cellStyle name="Accent3 - 20% 6 2" xfId="10892"/>
    <cellStyle name="Accent3 - 20% 6 3" xfId="10893"/>
    <cellStyle name="Accent3 - 20% 6 4" xfId="10894"/>
    <cellStyle name="Accent3 - 20% 6 5" xfId="10895"/>
    <cellStyle name="Accent3 - 20% 7" xfId="10896"/>
    <cellStyle name="Accent3 - 20% 7 2" xfId="10897"/>
    <cellStyle name="Accent3 - 20% 7 3" xfId="10898"/>
    <cellStyle name="Accent3 - 20% 7 4" xfId="10899"/>
    <cellStyle name="Accent3 - 20% 7 5" xfId="10900"/>
    <cellStyle name="Accent3 - 20% 8" xfId="10901"/>
    <cellStyle name="Accent3 - 20% 8 2" xfId="10902"/>
    <cellStyle name="Accent3 - 20% 8 3" xfId="10903"/>
    <cellStyle name="Accent3 - 20% 8 4" xfId="10904"/>
    <cellStyle name="Accent3 - 20% 8 5" xfId="10905"/>
    <cellStyle name="Accent3 - 20% 9" xfId="10906"/>
    <cellStyle name="Accent3 - 20% 9 2" xfId="10907"/>
    <cellStyle name="Accent3 - 20% 9 3" xfId="10908"/>
    <cellStyle name="Accent3 - 20% 9 4" xfId="10909"/>
    <cellStyle name="Accent3 - 20% 9 5" xfId="10910"/>
    <cellStyle name="Accent3 - 40%" xfId="10911"/>
    <cellStyle name="Accent3 - 40% 10" xfId="10912"/>
    <cellStyle name="Accent3 - 40% 10 2" xfId="10913"/>
    <cellStyle name="Accent3 - 40% 10 3" xfId="10914"/>
    <cellStyle name="Accent3 - 40% 10 4" xfId="10915"/>
    <cellStyle name="Accent3 - 40% 10 5" xfId="10916"/>
    <cellStyle name="Accent3 - 40% 11" xfId="10917"/>
    <cellStyle name="Accent3 - 40% 11 2" xfId="10918"/>
    <cellStyle name="Accent3 - 40% 11 3" xfId="10919"/>
    <cellStyle name="Accent3 - 40% 11 4" xfId="10920"/>
    <cellStyle name="Accent3 - 40% 11 5" xfId="10921"/>
    <cellStyle name="Accent3 - 40% 12" xfId="10922"/>
    <cellStyle name="Accent3 - 40% 12 2" xfId="10923"/>
    <cellStyle name="Accent3 - 40% 12 3" xfId="10924"/>
    <cellStyle name="Accent3 - 40% 12 4" xfId="10925"/>
    <cellStyle name="Accent3 - 40% 12 5" xfId="10926"/>
    <cellStyle name="Accent3 - 40% 13" xfId="10927"/>
    <cellStyle name="Accent3 - 40% 13 2" xfId="10928"/>
    <cellStyle name="Accent3 - 40% 13 3" xfId="10929"/>
    <cellStyle name="Accent3 - 40% 13 4" xfId="10930"/>
    <cellStyle name="Accent3 - 40% 13 5" xfId="10931"/>
    <cellStyle name="Accent3 - 40% 14" xfId="10932"/>
    <cellStyle name="Accent3 - 40% 14 2" xfId="10933"/>
    <cellStyle name="Accent3 - 40% 14 3" xfId="10934"/>
    <cellStyle name="Accent3 - 40% 14 4" xfId="10935"/>
    <cellStyle name="Accent3 - 40% 14 5" xfId="10936"/>
    <cellStyle name="Accent3 - 40% 15" xfId="10937"/>
    <cellStyle name="Accent3 - 40% 15 2" xfId="10938"/>
    <cellStyle name="Accent3 - 40% 15 3" xfId="10939"/>
    <cellStyle name="Accent3 - 40% 15 4" xfId="10940"/>
    <cellStyle name="Accent3 - 40% 15 5" xfId="10941"/>
    <cellStyle name="Accent3 - 40% 16" xfId="10942"/>
    <cellStyle name="Accent3 - 40% 17" xfId="10943"/>
    <cellStyle name="Accent3 - 40% 18" xfId="10944"/>
    <cellStyle name="Accent3 - 40% 19" xfId="10945"/>
    <cellStyle name="Accent3 - 40% 2" xfId="10946"/>
    <cellStyle name="Accent3 - 40% 2 2" xfId="10947"/>
    <cellStyle name="Accent3 - 40% 2 3" xfId="10948"/>
    <cellStyle name="Accent3 - 40% 2 4" xfId="10949"/>
    <cellStyle name="Accent3 - 40% 2 5" xfId="10950"/>
    <cellStyle name="Accent3 - 40% 20" xfId="10951"/>
    <cellStyle name="Accent3 - 40% 21" xfId="10952"/>
    <cellStyle name="Accent3 - 40% 22" xfId="10953"/>
    <cellStyle name="Accent3 - 40% 23" xfId="10954"/>
    <cellStyle name="Accent3 - 40% 24" xfId="10955"/>
    <cellStyle name="Accent3 - 40% 25" xfId="10956"/>
    <cellStyle name="Accent3 - 40% 26" xfId="10957"/>
    <cellStyle name="Accent3 - 40% 27" xfId="10958"/>
    <cellStyle name="Accent3 - 40% 28" xfId="10959"/>
    <cellStyle name="Accent3 - 40% 29" xfId="10960"/>
    <cellStyle name="Accent3 - 40% 3" xfId="10961"/>
    <cellStyle name="Accent3 - 40% 3 2" xfId="10962"/>
    <cellStyle name="Accent3 - 40% 3 3" xfId="10963"/>
    <cellStyle name="Accent3 - 40% 3 4" xfId="10964"/>
    <cellStyle name="Accent3 - 40% 3 5" xfId="10965"/>
    <cellStyle name="Accent3 - 40% 30" xfId="10966"/>
    <cellStyle name="Accent3 - 40% 31" xfId="10967"/>
    <cellStyle name="Accent3 - 40% 32" xfId="10968"/>
    <cellStyle name="Accent3 - 40% 33" xfId="10969"/>
    <cellStyle name="Accent3 - 40% 34" xfId="10970"/>
    <cellStyle name="Accent3 - 40% 35" xfId="10971"/>
    <cellStyle name="Accent3 - 40% 36" xfId="10972"/>
    <cellStyle name="Accent3 - 40% 37" xfId="10973"/>
    <cellStyle name="Accent3 - 40% 38" xfId="10974"/>
    <cellStyle name="Accent3 - 40% 39" xfId="10975"/>
    <cellStyle name="Accent3 - 40% 4" xfId="10976"/>
    <cellStyle name="Accent3 - 40% 4 2" xfId="10977"/>
    <cellStyle name="Accent3 - 40% 4 3" xfId="10978"/>
    <cellStyle name="Accent3 - 40% 4 4" xfId="10979"/>
    <cellStyle name="Accent3 - 40% 4 5" xfId="10980"/>
    <cellStyle name="Accent3 - 40% 40" xfId="10981"/>
    <cellStyle name="Accent3 - 40% 41" xfId="10982"/>
    <cellStyle name="Accent3 - 40% 42" xfId="10983"/>
    <cellStyle name="Accent3 - 40% 43" xfId="10984"/>
    <cellStyle name="Accent3 - 40% 44" xfId="10985"/>
    <cellStyle name="Accent3 - 40% 45" xfId="10986"/>
    <cellStyle name="Accent3 - 40% 46" xfId="10987"/>
    <cellStyle name="Accent3 - 40% 47" xfId="10988"/>
    <cellStyle name="Accent3 - 40% 5" xfId="10989"/>
    <cellStyle name="Accent3 - 40% 5 2" xfId="10990"/>
    <cellStyle name="Accent3 - 40% 5 3" xfId="10991"/>
    <cellStyle name="Accent3 - 40% 5 4" xfId="10992"/>
    <cellStyle name="Accent3 - 40% 5 5" xfId="10993"/>
    <cellStyle name="Accent3 - 40% 6" xfId="10994"/>
    <cellStyle name="Accent3 - 40% 6 2" xfId="10995"/>
    <cellStyle name="Accent3 - 40% 6 3" xfId="10996"/>
    <cellStyle name="Accent3 - 40% 6 4" xfId="10997"/>
    <cellStyle name="Accent3 - 40% 6 5" xfId="10998"/>
    <cellStyle name="Accent3 - 40% 7" xfId="10999"/>
    <cellStyle name="Accent3 - 40% 7 2" xfId="11000"/>
    <cellStyle name="Accent3 - 40% 7 3" xfId="11001"/>
    <cellStyle name="Accent3 - 40% 7 4" xfId="11002"/>
    <cellStyle name="Accent3 - 40% 7 5" xfId="11003"/>
    <cellStyle name="Accent3 - 40% 8" xfId="11004"/>
    <cellStyle name="Accent3 - 40% 8 2" xfId="11005"/>
    <cellStyle name="Accent3 - 40% 8 3" xfId="11006"/>
    <cellStyle name="Accent3 - 40% 8 4" xfId="11007"/>
    <cellStyle name="Accent3 - 40% 8 5" xfId="11008"/>
    <cellStyle name="Accent3 - 40% 9" xfId="11009"/>
    <cellStyle name="Accent3 - 40% 9 2" xfId="11010"/>
    <cellStyle name="Accent3 - 40% 9 3" xfId="11011"/>
    <cellStyle name="Accent3 - 40% 9 4" xfId="11012"/>
    <cellStyle name="Accent3 - 40% 9 5" xfId="11013"/>
    <cellStyle name="Accent3 - 60%" xfId="11014"/>
    <cellStyle name="Accent3 - 60% 10" xfId="11015"/>
    <cellStyle name="Accent3 - 60% 10 2" xfId="11016"/>
    <cellStyle name="Accent3 - 60% 10 3" xfId="11017"/>
    <cellStyle name="Accent3 - 60% 10 4" xfId="11018"/>
    <cellStyle name="Accent3 - 60% 10 5" xfId="11019"/>
    <cellStyle name="Accent3 - 60% 11" xfId="11020"/>
    <cellStyle name="Accent3 - 60% 11 2" xfId="11021"/>
    <cellStyle name="Accent3 - 60% 11 3" xfId="11022"/>
    <cellStyle name="Accent3 - 60% 11 4" xfId="11023"/>
    <cellStyle name="Accent3 - 60% 11 5" xfId="11024"/>
    <cellStyle name="Accent3 - 60% 12" xfId="11025"/>
    <cellStyle name="Accent3 - 60% 12 2" xfId="11026"/>
    <cellStyle name="Accent3 - 60% 12 3" xfId="11027"/>
    <cellStyle name="Accent3 - 60% 12 4" xfId="11028"/>
    <cellStyle name="Accent3 - 60% 12 5" xfId="11029"/>
    <cellStyle name="Accent3 - 60% 13" xfId="11030"/>
    <cellStyle name="Accent3 - 60% 13 2" xfId="11031"/>
    <cellStyle name="Accent3 - 60% 13 3" xfId="11032"/>
    <cellStyle name="Accent3 - 60% 13 4" xfId="11033"/>
    <cellStyle name="Accent3 - 60% 13 5" xfId="11034"/>
    <cellStyle name="Accent3 - 60% 14" xfId="11035"/>
    <cellStyle name="Accent3 - 60% 14 2" xfId="11036"/>
    <cellStyle name="Accent3 - 60% 14 3" xfId="11037"/>
    <cellStyle name="Accent3 - 60% 14 4" xfId="11038"/>
    <cellStyle name="Accent3 - 60% 14 5" xfId="11039"/>
    <cellStyle name="Accent3 - 60% 15" xfId="11040"/>
    <cellStyle name="Accent3 - 60% 15 2" xfId="11041"/>
    <cellStyle name="Accent3 - 60% 15 3" xfId="11042"/>
    <cellStyle name="Accent3 - 60% 15 4" xfId="11043"/>
    <cellStyle name="Accent3 - 60% 15 5" xfId="11044"/>
    <cellStyle name="Accent3 - 60% 16" xfId="11045"/>
    <cellStyle name="Accent3 - 60% 17" xfId="11046"/>
    <cellStyle name="Accent3 - 60% 18" xfId="11047"/>
    <cellStyle name="Accent3 - 60% 19" xfId="11048"/>
    <cellStyle name="Accent3 - 60% 2" xfId="11049"/>
    <cellStyle name="Accent3 - 60% 2 2" xfId="11050"/>
    <cellStyle name="Accent3 - 60% 2 3" xfId="11051"/>
    <cellStyle name="Accent3 - 60% 2 4" xfId="11052"/>
    <cellStyle name="Accent3 - 60% 2 5" xfId="11053"/>
    <cellStyle name="Accent3 - 60% 20" xfId="11054"/>
    <cellStyle name="Accent3 - 60% 21" xfId="11055"/>
    <cellStyle name="Accent3 - 60% 22" xfId="11056"/>
    <cellStyle name="Accent3 - 60% 23" xfId="11057"/>
    <cellStyle name="Accent3 - 60% 24" xfId="11058"/>
    <cellStyle name="Accent3 - 60% 25" xfId="11059"/>
    <cellStyle name="Accent3 - 60% 26" xfId="11060"/>
    <cellStyle name="Accent3 - 60% 27" xfId="11061"/>
    <cellStyle name="Accent3 - 60% 28" xfId="11062"/>
    <cellStyle name="Accent3 - 60% 29" xfId="11063"/>
    <cellStyle name="Accent3 - 60% 3" xfId="11064"/>
    <cellStyle name="Accent3 - 60% 3 2" xfId="11065"/>
    <cellStyle name="Accent3 - 60% 3 3" xfId="11066"/>
    <cellStyle name="Accent3 - 60% 3 4" xfId="11067"/>
    <cellStyle name="Accent3 - 60% 3 5" xfId="11068"/>
    <cellStyle name="Accent3 - 60% 30" xfId="11069"/>
    <cellStyle name="Accent3 - 60% 31" xfId="11070"/>
    <cellStyle name="Accent3 - 60% 32" xfId="11071"/>
    <cellStyle name="Accent3 - 60% 33" xfId="11072"/>
    <cellStyle name="Accent3 - 60% 34" xfId="11073"/>
    <cellStyle name="Accent3 - 60% 35" xfId="11074"/>
    <cellStyle name="Accent3 - 60% 36" xfId="11075"/>
    <cellStyle name="Accent3 - 60% 37" xfId="11076"/>
    <cellStyle name="Accent3 - 60% 38" xfId="11077"/>
    <cellStyle name="Accent3 - 60% 39" xfId="11078"/>
    <cellStyle name="Accent3 - 60% 4" xfId="11079"/>
    <cellStyle name="Accent3 - 60% 4 2" xfId="11080"/>
    <cellStyle name="Accent3 - 60% 4 3" xfId="11081"/>
    <cellStyle name="Accent3 - 60% 4 4" xfId="11082"/>
    <cellStyle name="Accent3 - 60% 4 5" xfId="11083"/>
    <cellStyle name="Accent3 - 60% 40" xfId="11084"/>
    <cellStyle name="Accent3 - 60% 41" xfId="11085"/>
    <cellStyle name="Accent3 - 60% 42" xfId="11086"/>
    <cellStyle name="Accent3 - 60% 43" xfId="11087"/>
    <cellStyle name="Accent3 - 60% 44" xfId="11088"/>
    <cellStyle name="Accent3 - 60% 45" xfId="11089"/>
    <cellStyle name="Accent3 - 60% 46" xfId="11090"/>
    <cellStyle name="Accent3 - 60% 47" xfId="11091"/>
    <cellStyle name="Accent3 - 60% 5" xfId="11092"/>
    <cellStyle name="Accent3 - 60% 5 2" xfId="11093"/>
    <cellStyle name="Accent3 - 60% 5 3" xfId="11094"/>
    <cellStyle name="Accent3 - 60% 5 4" xfId="11095"/>
    <cellStyle name="Accent3 - 60% 5 5" xfId="11096"/>
    <cellStyle name="Accent3 - 60% 6" xfId="11097"/>
    <cellStyle name="Accent3 - 60% 6 2" xfId="11098"/>
    <cellStyle name="Accent3 - 60% 6 3" xfId="11099"/>
    <cellStyle name="Accent3 - 60% 6 4" xfId="11100"/>
    <cellStyle name="Accent3 - 60% 6 5" xfId="11101"/>
    <cellStyle name="Accent3 - 60% 7" xfId="11102"/>
    <cellStyle name="Accent3 - 60% 7 2" xfId="11103"/>
    <cellStyle name="Accent3 - 60% 7 3" xfId="11104"/>
    <cellStyle name="Accent3 - 60% 7 4" xfId="11105"/>
    <cellStyle name="Accent3 - 60% 7 5" xfId="11106"/>
    <cellStyle name="Accent3 - 60% 8" xfId="11107"/>
    <cellStyle name="Accent3 - 60% 8 2" xfId="11108"/>
    <cellStyle name="Accent3 - 60% 8 3" xfId="11109"/>
    <cellStyle name="Accent3 - 60% 8 4" xfId="11110"/>
    <cellStyle name="Accent3 - 60% 8 5" xfId="11111"/>
    <cellStyle name="Accent3 - 60% 9" xfId="11112"/>
    <cellStyle name="Accent3 - 60% 9 2" xfId="11113"/>
    <cellStyle name="Accent3 - 60% 9 3" xfId="11114"/>
    <cellStyle name="Accent3 - 60% 9 4" xfId="11115"/>
    <cellStyle name="Accent3 - 60% 9 5" xfId="11116"/>
    <cellStyle name="Accent3 10" xfId="11117"/>
    <cellStyle name="Accent3 10 2" xfId="11118"/>
    <cellStyle name="Accent3 10 3" xfId="11119"/>
    <cellStyle name="Accent3 10 4" xfId="11120"/>
    <cellStyle name="Accent3 10 5" xfId="11121"/>
    <cellStyle name="Accent3 11" xfId="11122"/>
    <cellStyle name="Accent3 11 2" xfId="11123"/>
    <cellStyle name="Accent3 11 3" xfId="11124"/>
    <cellStyle name="Accent3 11 4" xfId="11125"/>
    <cellStyle name="Accent3 11 5" xfId="11126"/>
    <cellStyle name="Accent3 12" xfId="11127"/>
    <cellStyle name="Accent3 12 2" xfId="11128"/>
    <cellStyle name="Accent3 12 3" xfId="11129"/>
    <cellStyle name="Accent3 12 4" xfId="11130"/>
    <cellStyle name="Accent3 12 5" xfId="11131"/>
    <cellStyle name="Accent3 13" xfId="11132"/>
    <cellStyle name="Accent3 13 2" xfId="11133"/>
    <cellStyle name="Accent3 13 3" xfId="11134"/>
    <cellStyle name="Accent3 13 4" xfId="11135"/>
    <cellStyle name="Accent3 13 5" xfId="11136"/>
    <cellStyle name="Accent3 14" xfId="11137"/>
    <cellStyle name="Accent3 14 2" xfId="11138"/>
    <cellStyle name="Accent3 14 3" xfId="11139"/>
    <cellStyle name="Accent3 14 4" xfId="11140"/>
    <cellStyle name="Accent3 14 5" xfId="11141"/>
    <cellStyle name="Accent3 15" xfId="11142"/>
    <cellStyle name="Accent3 15 2" xfId="11143"/>
    <cellStyle name="Accent3 15 3" xfId="11144"/>
    <cellStyle name="Accent3 15 4" xfId="11145"/>
    <cellStyle name="Accent3 15 5" xfId="11146"/>
    <cellStyle name="Accent3 16" xfId="11147"/>
    <cellStyle name="Accent3 17" xfId="11148"/>
    <cellStyle name="Accent3 18" xfId="11149"/>
    <cellStyle name="Accent3 19" xfId="11150"/>
    <cellStyle name="Accent3 2" xfId="11151"/>
    <cellStyle name="Accent3 2 2" xfId="11152"/>
    <cellStyle name="Accent3 2 3" xfId="11153"/>
    <cellStyle name="Accent3 2 4" xfId="11154"/>
    <cellStyle name="Accent3 2 5" xfId="11155"/>
    <cellStyle name="Accent3 20" xfId="11156"/>
    <cellStyle name="Accent3 21" xfId="11157"/>
    <cellStyle name="Accent3 22" xfId="11158"/>
    <cellStyle name="Accent3 23" xfId="11159"/>
    <cellStyle name="Accent3 24" xfId="11160"/>
    <cellStyle name="Accent3 25" xfId="11161"/>
    <cellStyle name="Accent3 26" xfId="11162"/>
    <cellStyle name="Accent3 27" xfId="11163"/>
    <cellStyle name="Accent3 28" xfId="11164"/>
    <cellStyle name="Accent3 29" xfId="11165"/>
    <cellStyle name="Accent3 3" xfId="11166"/>
    <cellStyle name="Accent3 3 2" xfId="11167"/>
    <cellStyle name="Accent3 3 3" xfId="11168"/>
    <cellStyle name="Accent3 3 4" xfId="11169"/>
    <cellStyle name="Accent3 3 5" xfId="11170"/>
    <cellStyle name="Accent3 30" xfId="11171"/>
    <cellStyle name="Accent3 31" xfId="11172"/>
    <cellStyle name="Accent3 32" xfId="11173"/>
    <cellStyle name="Accent3 33" xfId="11174"/>
    <cellStyle name="Accent3 34" xfId="11175"/>
    <cellStyle name="Accent3 35" xfId="11176"/>
    <cellStyle name="Accent3 36" xfId="11177"/>
    <cellStyle name="Accent3 37" xfId="11178"/>
    <cellStyle name="Accent3 38" xfId="11179"/>
    <cellStyle name="Accent3 39" xfId="11180"/>
    <cellStyle name="Accent3 4" xfId="11181"/>
    <cellStyle name="Accent3 4 2" xfId="11182"/>
    <cellStyle name="Accent3 4 3" xfId="11183"/>
    <cellStyle name="Accent3 4 4" xfId="11184"/>
    <cellStyle name="Accent3 4 5" xfId="11185"/>
    <cellStyle name="Accent3 40" xfId="11186"/>
    <cellStyle name="Accent3 41" xfId="11187"/>
    <cellStyle name="Accent3 42" xfId="11188"/>
    <cellStyle name="Accent3 43" xfId="11189"/>
    <cellStyle name="Accent3 44" xfId="11190"/>
    <cellStyle name="Accent3 45" xfId="11191"/>
    <cellStyle name="Accent3 46" xfId="11192"/>
    <cellStyle name="Accent3 47" xfId="11193"/>
    <cellStyle name="Accent3 5" xfId="11194"/>
    <cellStyle name="Accent3 5 2" xfId="11195"/>
    <cellStyle name="Accent3 5 3" xfId="11196"/>
    <cellStyle name="Accent3 5 4" xfId="11197"/>
    <cellStyle name="Accent3 5 5" xfId="11198"/>
    <cellStyle name="Accent3 6" xfId="11199"/>
    <cellStyle name="Accent3 6 2" xfId="11200"/>
    <cellStyle name="Accent3 6 3" xfId="11201"/>
    <cellStyle name="Accent3 6 4" xfId="11202"/>
    <cellStyle name="Accent3 6 5" xfId="11203"/>
    <cellStyle name="Accent3 7" xfId="11204"/>
    <cellStyle name="Accent3 7 2" xfId="11205"/>
    <cellStyle name="Accent3 7 3" xfId="11206"/>
    <cellStyle name="Accent3 7 4" xfId="11207"/>
    <cellStyle name="Accent3 7 5" xfId="11208"/>
    <cellStyle name="Accent3 8" xfId="11209"/>
    <cellStyle name="Accent3 8 2" xfId="11210"/>
    <cellStyle name="Accent3 8 3" xfId="11211"/>
    <cellStyle name="Accent3 8 4" xfId="11212"/>
    <cellStyle name="Accent3 8 5" xfId="11213"/>
    <cellStyle name="Accent3 9" xfId="11214"/>
    <cellStyle name="Accent3 9 2" xfId="11215"/>
    <cellStyle name="Accent3 9 3" xfId="11216"/>
    <cellStyle name="Accent3 9 4" xfId="11217"/>
    <cellStyle name="Accent3 9 5" xfId="11218"/>
    <cellStyle name="Accent3_Book1" xfId="11219"/>
    <cellStyle name="Accent4" xfId="11220"/>
    <cellStyle name="Accent4 - 20%" xfId="11221"/>
    <cellStyle name="Accent4 - 20% 10" xfId="11222"/>
    <cellStyle name="Accent4 - 20% 10 2" xfId="11223"/>
    <cellStyle name="Accent4 - 20% 10 3" xfId="11224"/>
    <cellStyle name="Accent4 - 20% 10 4" xfId="11225"/>
    <cellStyle name="Accent4 - 20% 10 5" xfId="11226"/>
    <cellStyle name="Accent4 - 20% 11" xfId="11227"/>
    <cellStyle name="Accent4 - 20% 11 2" xfId="11228"/>
    <cellStyle name="Accent4 - 20% 11 3" xfId="11229"/>
    <cellStyle name="Accent4 - 20% 11 4" xfId="11230"/>
    <cellStyle name="Accent4 - 20% 11 5" xfId="11231"/>
    <cellStyle name="Accent4 - 20% 12" xfId="11232"/>
    <cellStyle name="Accent4 - 20% 12 2" xfId="11233"/>
    <cellStyle name="Accent4 - 20% 12 3" xfId="11234"/>
    <cellStyle name="Accent4 - 20% 12 4" xfId="11235"/>
    <cellStyle name="Accent4 - 20% 12 5" xfId="11236"/>
    <cellStyle name="Accent4 - 20% 13" xfId="11237"/>
    <cellStyle name="Accent4 - 20% 13 2" xfId="11238"/>
    <cellStyle name="Accent4 - 20% 13 3" xfId="11239"/>
    <cellStyle name="Accent4 - 20% 13 4" xfId="11240"/>
    <cellStyle name="Accent4 - 20% 13 5" xfId="11241"/>
    <cellStyle name="Accent4 - 20% 14" xfId="11242"/>
    <cellStyle name="Accent4 - 20% 14 2" xfId="11243"/>
    <cellStyle name="Accent4 - 20% 14 3" xfId="11244"/>
    <cellStyle name="Accent4 - 20% 14 4" xfId="11245"/>
    <cellStyle name="Accent4 - 20% 14 5" xfId="11246"/>
    <cellStyle name="Accent4 - 20% 15" xfId="11247"/>
    <cellStyle name="Accent4 - 20% 15 2" xfId="11248"/>
    <cellStyle name="Accent4 - 20% 15 3" xfId="11249"/>
    <cellStyle name="Accent4 - 20% 15 4" xfId="11250"/>
    <cellStyle name="Accent4 - 20% 15 5" xfId="11251"/>
    <cellStyle name="Accent4 - 20% 16" xfId="11252"/>
    <cellStyle name="Accent4 - 20% 17" xfId="11253"/>
    <cellStyle name="Accent4 - 20% 18" xfId="11254"/>
    <cellStyle name="Accent4 - 20% 19" xfId="11255"/>
    <cellStyle name="Accent4 - 20% 2" xfId="11256"/>
    <cellStyle name="Accent4 - 20% 2 2" xfId="11257"/>
    <cellStyle name="Accent4 - 20% 2 3" xfId="11258"/>
    <cellStyle name="Accent4 - 20% 2 4" xfId="11259"/>
    <cellStyle name="Accent4 - 20% 2 5" xfId="11260"/>
    <cellStyle name="Accent4 - 20% 20" xfId="11261"/>
    <cellStyle name="Accent4 - 20% 21" xfId="11262"/>
    <cellStyle name="Accent4 - 20% 22" xfId="11263"/>
    <cellStyle name="Accent4 - 20% 23" xfId="11264"/>
    <cellStyle name="Accent4 - 20% 24" xfId="11265"/>
    <cellStyle name="Accent4 - 20% 25" xfId="11266"/>
    <cellStyle name="Accent4 - 20% 26" xfId="11267"/>
    <cellStyle name="Accent4 - 20% 27" xfId="11268"/>
    <cellStyle name="Accent4 - 20% 28" xfId="11269"/>
    <cellStyle name="Accent4 - 20% 29" xfId="11270"/>
    <cellStyle name="Accent4 - 20% 3" xfId="11271"/>
    <cellStyle name="Accent4 - 20% 3 2" xfId="11272"/>
    <cellStyle name="Accent4 - 20% 3 3" xfId="11273"/>
    <cellStyle name="Accent4 - 20% 3 4" xfId="11274"/>
    <cellStyle name="Accent4 - 20% 3 5" xfId="11275"/>
    <cellStyle name="Accent4 - 20% 30" xfId="11276"/>
    <cellStyle name="Accent4 - 20% 31" xfId="11277"/>
    <cellStyle name="Accent4 - 20% 32" xfId="11278"/>
    <cellStyle name="Accent4 - 20% 33" xfId="11279"/>
    <cellStyle name="Accent4 - 20% 34" xfId="11280"/>
    <cellStyle name="Accent4 - 20% 35" xfId="11281"/>
    <cellStyle name="Accent4 - 20% 36" xfId="11282"/>
    <cellStyle name="Accent4 - 20% 37" xfId="11283"/>
    <cellStyle name="Accent4 - 20% 38" xfId="11284"/>
    <cellStyle name="Accent4 - 20% 39" xfId="11285"/>
    <cellStyle name="Accent4 - 20% 4" xfId="11286"/>
    <cellStyle name="Accent4 - 20% 4 2" xfId="11287"/>
    <cellStyle name="Accent4 - 20% 4 3" xfId="11288"/>
    <cellStyle name="Accent4 - 20% 4 4" xfId="11289"/>
    <cellStyle name="Accent4 - 20% 4 5" xfId="11290"/>
    <cellStyle name="Accent4 - 20% 40" xfId="11291"/>
    <cellStyle name="Accent4 - 20% 41" xfId="11292"/>
    <cellStyle name="Accent4 - 20% 42" xfId="11293"/>
    <cellStyle name="Accent4 - 20% 43" xfId="11294"/>
    <cellStyle name="Accent4 - 20% 44" xfId="11295"/>
    <cellStyle name="Accent4 - 20% 45" xfId="11296"/>
    <cellStyle name="Accent4 - 20% 46" xfId="11297"/>
    <cellStyle name="Accent4 - 20% 47" xfId="11298"/>
    <cellStyle name="Accent4 - 20% 5" xfId="11299"/>
    <cellStyle name="Accent4 - 20% 5 2" xfId="11300"/>
    <cellStyle name="Accent4 - 20% 5 3" xfId="11301"/>
    <cellStyle name="Accent4 - 20% 5 4" xfId="11302"/>
    <cellStyle name="Accent4 - 20% 5 5" xfId="11303"/>
    <cellStyle name="Accent4 - 20% 6" xfId="11304"/>
    <cellStyle name="Accent4 - 20% 6 2" xfId="11305"/>
    <cellStyle name="Accent4 - 20% 6 3" xfId="11306"/>
    <cellStyle name="Accent4 - 20% 6 4" xfId="11307"/>
    <cellStyle name="Accent4 - 20% 6 5" xfId="11308"/>
    <cellStyle name="Accent4 - 20% 7" xfId="11309"/>
    <cellStyle name="Accent4 - 20% 7 2" xfId="11310"/>
    <cellStyle name="Accent4 - 20% 7 3" xfId="11311"/>
    <cellStyle name="Accent4 - 20% 7 4" xfId="11312"/>
    <cellStyle name="Accent4 - 20% 7 5" xfId="11313"/>
    <cellStyle name="Accent4 - 20% 8" xfId="11314"/>
    <cellStyle name="Accent4 - 20% 8 2" xfId="11315"/>
    <cellStyle name="Accent4 - 20% 8 3" xfId="11316"/>
    <cellStyle name="Accent4 - 20% 8 4" xfId="11317"/>
    <cellStyle name="Accent4 - 20% 8 5" xfId="11318"/>
    <cellStyle name="Accent4 - 20% 9" xfId="11319"/>
    <cellStyle name="Accent4 - 20% 9 2" xfId="11320"/>
    <cellStyle name="Accent4 - 20% 9 3" xfId="11321"/>
    <cellStyle name="Accent4 - 20% 9 4" xfId="11322"/>
    <cellStyle name="Accent4 - 20% 9 5" xfId="11323"/>
    <cellStyle name="Accent4 - 40%" xfId="11324"/>
    <cellStyle name="Accent4 - 40% 10" xfId="11325"/>
    <cellStyle name="Accent4 - 40% 10 2" xfId="11326"/>
    <cellStyle name="Accent4 - 40% 10 3" xfId="11327"/>
    <cellStyle name="Accent4 - 40% 10 4" xfId="11328"/>
    <cellStyle name="Accent4 - 40% 10 5" xfId="11329"/>
    <cellStyle name="Accent4 - 40% 11" xfId="11330"/>
    <cellStyle name="Accent4 - 40% 11 2" xfId="11331"/>
    <cellStyle name="Accent4 - 40% 11 3" xfId="11332"/>
    <cellStyle name="Accent4 - 40% 11 4" xfId="11333"/>
    <cellStyle name="Accent4 - 40% 11 5" xfId="11334"/>
    <cellStyle name="Accent4 - 40% 12" xfId="11335"/>
    <cellStyle name="Accent4 - 40% 12 2" xfId="11336"/>
    <cellStyle name="Accent4 - 40% 12 3" xfId="11337"/>
    <cellStyle name="Accent4 - 40% 12 4" xfId="11338"/>
    <cellStyle name="Accent4 - 40% 12 5" xfId="11339"/>
    <cellStyle name="Accent4 - 40% 13" xfId="11340"/>
    <cellStyle name="Accent4 - 40% 13 2" xfId="11341"/>
    <cellStyle name="Accent4 - 40% 13 3" xfId="11342"/>
    <cellStyle name="Accent4 - 40% 13 4" xfId="11343"/>
    <cellStyle name="Accent4 - 40% 13 5" xfId="11344"/>
    <cellStyle name="Accent4 - 40% 14" xfId="11345"/>
    <cellStyle name="Accent4 - 40% 14 2" xfId="11346"/>
    <cellStyle name="Accent4 - 40% 14 3" xfId="11347"/>
    <cellStyle name="Accent4 - 40% 14 4" xfId="11348"/>
    <cellStyle name="Accent4 - 40% 14 5" xfId="11349"/>
    <cellStyle name="Accent4 - 40% 15" xfId="11350"/>
    <cellStyle name="Accent4 - 40% 15 2" xfId="11351"/>
    <cellStyle name="Accent4 - 40% 15 3" xfId="11352"/>
    <cellStyle name="Accent4 - 40% 15 4" xfId="11353"/>
    <cellStyle name="Accent4 - 40% 15 5" xfId="11354"/>
    <cellStyle name="Accent4 - 40% 16" xfId="11355"/>
    <cellStyle name="Accent4 - 40% 17" xfId="11356"/>
    <cellStyle name="Accent4 - 40% 18" xfId="11357"/>
    <cellStyle name="Accent4 - 40% 19" xfId="11358"/>
    <cellStyle name="Accent4 - 40% 2" xfId="11359"/>
    <cellStyle name="Accent4 - 40% 2 2" xfId="11360"/>
    <cellStyle name="Accent4 - 40% 2 3" xfId="11361"/>
    <cellStyle name="Accent4 - 40% 2 4" xfId="11362"/>
    <cellStyle name="Accent4 - 40% 2 5" xfId="11363"/>
    <cellStyle name="Accent4 - 40% 20" xfId="11364"/>
    <cellStyle name="Accent4 - 40% 21" xfId="11365"/>
    <cellStyle name="Accent4 - 40% 22" xfId="11366"/>
    <cellStyle name="Accent4 - 40% 23" xfId="11367"/>
    <cellStyle name="Accent4 - 40% 24" xfId="11368"/>
    <cellStyle name="Accent4 - 40% 25" xfId="11369"/>
    <cellStyle name="Accent4 - 40% 26" xfId="11370"/>
    <cellStyle name="Accent4 - 40% 27" xfId="11371"/>
    <cellStyle name="Accent4 - 40% 28" xfId="11372"/>
    <cellStyle name="Accent4 - 40% 29" xfId="11373"/>
    <cellStyle name="Accent4 - 40% 3" xfId="11374"/>
    <cellStyle name="Accent4 - 40% 3 2" xfId="11375"/>
    <cellStyle name="Accent4 - 40% 3 3" xfId="11376"/>
    <cellStyle name="Accent4 - 40% 3 4" xfId="11377"/>
    <cellStyle name="Accent4 - 40% 3 5" xfId="11378"/>
    <cellStyle name="Accent4 - 40% 30" xfId="11379"/>
    <cellStyle name="Accent4 - 40% 31" xfId="11380"/>
    <cellStyle name="Accent4 - 40% 32" xfId="11381"/>
    <cellStyle name="Accent4 - 40% 33" xfId="11382"/>
    <cellStyle name="Accent4 - 40% 34" xfId="11383"/>
    <cellStyle name="Accent4 - 40% 35" xfId="11384"/>
    <cellStyle name="Accent4 - 40% 36" xfId="11385"/>
    <cellStyle name="Accent4 - 40% 37" xfId="11386"/>
    <cellStyle name="Accent4 - 40% 38" xfId="11387"/>
    <cellStyle name="Accent4 - 40% 39" xfId="11388"/>
    <cellStyle name="Accent4 - 40% 4" xfId="11389"/>
    <cellStyle name="Accent4 - 40% 4 2" xfId="11390"/>
    <cellStyle name="Accent4 - 40% 4 3" xfId="11391"/>
    <cellStyle name="Accent4 - 40% 4 4" xfId="11392"/>
    <cellStyle name="Accent4 - 40% 4 5" xfId="11393"/>
    <cellStyle name="Accent4 - 40% 40" xfId="11394"/>
    <cellStyle name="Accent4 - 40% 41" xfId="11395"/>
    <cellStyle name="Accent4 - 40% 42" xfId="11396"/>
    <cellStyle name="Accent4 - 40% 43" xfId="11397"/>
    <cellStyle name="Accent4 - 40% 44" xfId="11398"/>
    <cellStyle name="Accent4 - 40% 45" xfId="11399"/>
    <cellStyle name="Accent4 - 40% 46" xfId="11400"/>
    <cellStyle name="Accent4 - 40% 47" xfId="11401"/>
    <cellStyle name="Accent4 - 40% 5" xfId="11402"/>
    <cellStyle name="Accent4 - 40% 5 2" xfId="11403"/>
    <cellStyle name="Accent4 - 40% 5 3" xfId="11404"/>
    <cellStyle name="Accent4 - 40% 5 4" xfId="11405"/>
    <cellStyle name="Accent4 - 40% 5 5" xfId="11406"/>
    <cellStyle name="Accent4 - 40% 6" xfId="11407"/>
    <cellStyle name="Accent4 - 40% 6 2" xfId="11408"/>
    <cellStyle name="Accent4 - 40% 6 3" xfId="11409"/>
    <cellStyle name="Accent4 - 40% 6 4" xfId="11410"/>
    <cellStyle name="Accent4 - 40% 6 5" xfId="11411"/>
    <cellStyle name="Accent4 - 40% 7" xfId="11412"/>
    <cellStyle name="Accent4 - 40% 7 2" xfId="11413"/>
    <cellStyle name="Accent4 - 40% 7 3" xfId="11414"/>
    <cellStyle name="Accent4 - 40% 7 4" xfId="11415"/>
    <cellStyle name="Accent4 - 40% 7 5" xfId="11416"/>
    <cellStyle name="Accent4 - 40% 8" xfId="11417"/>
    <cellStyle name="Accent4 - 40% 8 2" xfId="11418"/>
    <cellStyle name="Accent4 - 40% 8 3" xfId="11419"/>
    <cellStyle name="Accent4 - 40% 8 4" xfId="11420"/>
    <cellStyle name="Accent4 - 40% 8 5" xfId="11421"/>
    <cellStyle name="Accent4 - 40% 9" xfId="11422"/>
    <cellStyle name="Accent4 - 40% 9 2" xfId="11423"/>
    <cellStyle name="Accent4 - 40% 9 3" xfId="11424"/>
    <cellStyle name="Accent4 - 40% 9 4" xfId="11425"/>
    <cellStyle name="Accent4 - 40% 9 5" xfId="11426"/>
    <cellStyle name="Accent4 - 60%" xfId="11427"/>
    <cellStyle name="Accent4 - 60% 10" xfId="11428"/>
    <cellStyle name="Accent4 - 60% 10 2" xfId="11429"/>
    <cellStyle name="Accent4 - 60% 10 3" xfId="11430"/>
    <cellStyle name="Accent4 - 60% 10 4" xfId="11431"/>
    <cellStyle name="Accent4 - 60% 10 5" xfId="11432"/>
    <cellStyle name="Accent4 - 60% 11" xfId="11433"/>
    <cellStyle name="Accent4 - 60% 11 2" xfId="11434"/>
    <cellStyle name="Accent4 - 60% 11 3" xfId="11435"/>
    <cellStyle name="Accent4 - 60% 11 4" xfId="11436"/>
    <cellStyle name="Accent4 - 60% 11 5" xfId="11437"/>
    <cellStyle name="Accent4 - 60% 12" xfId="11438"/>
    <cellStyle name="Accent4 - 60% 12 2" xfId="11439"/>
    <cellStyle name="Accent4 - 60% 12 3" xfId="11440"/>
    <cellStyle name="Accent4 - 60% 12 4" xfId="11441"/>
    <cellStyle name="Accent4 - 60% 12 5" xfId="11442"/>
    <cellStyle name="Accent4 - 60% 13" xfId="11443"/>
    <cellStyle name="Accent4 - 60% 13 2" xfId="11444"/>
    <cellStyle name="Accent4 - 60% 13 3" xfId="11445"/>
    <cellStyle name="Accent4 - 60% 13 4" xfId="11446"/>
    <cellStyle name="Accent4 - 60% 13 5" xfId="11447"/>
    <cellStyle name="Accent4 - 60% 14" xfId="11448"/>
    <cellStyle name="Accent4 - 60% 14 2" xfId="11449"/>
    <cellStyle name="Accent4 - 60% 14 3" xfId="11450"/>
    <cellStyle name="Accent4 - 60% 14 4" xfId="11451"/>
    <cellStyle name="Accent4 - 60% 14 5" xfId="11452"/>
    <cellStyle name="Accent4 - 60% 15" xfId="11453"/>
    <cellStyle name="Accent4 - 60% 15 2" xfId="11454"/>
    <cellStyle name="Accent4 - 60% 15 3" xfId="11455"/>
    <cellStyle name="Accent4 - 60% 15 4" xfId="11456"/>
    <cellStyle name="Accent4 - 60% 15 5" xfId="11457"/>
    <cellStyle name="Accent4 - 60% 16" xfId="11458"/>
    <cellStyle name="Accent4 - 60% 17" xfId="11459"/>
    <cellStyle name="Accent4 - 60% 18" xfId="11460"/>
    <cellStyle name="Accent4 - 60% 19" xfId="11461"/>
    <cellStyle name="Accent4 - 60% 2" xfId="11462"/>
    <cellStyle name="Accent4 - 60% 2 2" xfId="11463"/>
    <cellStyle name="Accent4 - 60% 2 3" xfId="11464"/>
    <cellStyle name="Accent4 - 60% 2 4" xfId="11465"/>
    <cellStyle name="Accent4 - 60% 2 5" xfId="11466"/>
    <cellStyle name="Accent4 - 60% 20" xfId="11467"/>
    <cellStyle name="Accent4 - 60% 21" xfId="11468"/>
    <cellStyle name="Accent4 - 60% 22" xfId="11469"/>
    <cellStyle name="Accent4 - 60% 23" xfId="11470"/>
    <cellStyle name="Accent4 - 60% 24" xfId="11471"/>
    <cellStyle name="Accent4 - 60% 25" xfId="11472"/>
    <cellStyle name="Accent4 - 60% 26" xfId="11473"/>
    <cellStyle name="Accent4 - 60% 27" xfId="11474"/>
    <cellStyle name="Accent4 - 60% 28" xfId="11475"/>
    <cellStyle name="Accent4 - 60% 29" xfId="11476"/>
    <cellStyle name="Accent4 - 60% 3" xfId="11477"/>
    <cellStyle name="Accent4 - 60% 3 2" xfId="11478"/>
    <cellStyle name="Accent4 - 60% 3 3" xfId="11479"/>
    <cellStyle name="Accent4 - 60% 3 4" xfId="11480"/>
    <cellStyle name="Accent4 - 60% 3 5" xfId="11481"/>
    <cellStyle name="Accent4 - 60% 30" xfId="11482"/>
    <cellStyle name="Accent4 - 60% 31" xfId="11483"/>
    <cellStyle name="Accent4 - 60% 32" xfId="11484"/>
    <cellStyle name="Accent4 - 60% 33" xfId="11485"/>
    <cellStyle name="Accent4 - 60% 34" xfId="11486"/>
    <cellStyle name="Accent4 - 60% 35" xfId="11487"/>
    <cellStyle name="Accent4 - 60% 36" xfId="11488"/>
    <cellStyle name="Accent4 - 60% 37" xfId="11489"/>
    <cellStyle name="Accent4 - 60% 38" xfId="11490"/>
    <cellStyle name="Accent4 - 60% 39" xfId="11491"/>
    <cellStyle name="Accent4 - 60% 4" xfId="11492"/>
    <cellStyle name="Accent4 - 60% 4 2" xfId="11493"/>
    <cellStyle name="Accent4 - 60% 4 3" xfId="11494"/>
    <cellStyle name="Accent4 - 60% 4 4" xfId="11495"/>
    <cellStyle name="Accent4 - 60% 4 5" xfId="11496"/>
    <cellStyle name="Accent4 - 60% 40" xfId="11497"/>
    <cellStyle name="Accent4 - 60% 41" xfId="11498"/>
    <cellStyle name="Accent4 - 60% 42" xfId="11499"/>
    <cellStyle name="Accent4 - 60% 43" xfId="11500"/>
    <cellStyle name="Accent4 - 60% 44" xfId="11501"/>
    <cellStyle name="Accent4 - 60% 45" xfId="11502"/>
    <cellStyle name="Accent4 - 60% 46" xfId="11503"/>
    <cellStyle name="Accent4 - 60% 47" xfId="11504"/>
    <cellStyle name="Accent4 - 60% 5" xfId="11505"/>
    <cellStyle name="Accent4 - 60% 5 2" xfId="11506"/>
    <cellStyle name="Accent4 - 60% 5 3" xfId="11507"/>
    <cellStyle name="Accent4 - 60% 5 4" xfId="11508"/>
    <cellStyle name="Accent4 - 60% 5 5" xfId="11509"/>
    <cellStyle name="Accent4 - 60% 6" xfId="11510"/>
    <cellStyle name="Accent4 - 60% 6 2" xfId="11511"/>
    <cellStyle name="Accent4 - 60% 6 3" xfId="11512"/>
    <cellStyle name="Accent4 - 60% 6 4" xfId="11513"/>
    <cellStyle name="Accent4 - 60% 6 5" xfId="11514"/>
    <cellStyle name="Accent4 - 60% 7" xfId="11515"/>
    <cellStyle name="Accent4 - 60% 7 2" xfId="11516"/>
    <cellStyle name="Accent4 - 60% 7 3" xfId="11517"/>
    <cellStyle name="Accent4 - 60% 7 4" xfId="11518"/>
    <cellStyle name="Accent4 - 60% 7 5" xfId="11519"/>
    <cellStyle name="Accent4 - 60% 8" xfId="11520"/>
    <cellStyle name="Accent4 - 60% 8 2" xfId="11521"/>
    <cellStyle name="Accent4 - 60% 8 3" xfId="11522"/>
    <cellStyle name="Accent4 - 60% 8 4" xfId="11523"/>
    <cellStyle name="Accent4 - 60% 8 5" xfId="11524"/>
    <cellStyle name="Accent4 - 60% 9" xfId="11525"/>
    <cellStyle name="Accent4 - 60% 9 2" xfId="11526"/>
    <cellStyle name="Accent4 - 60% 9 3" xfId="11527"/>
    <cellStyle name="Accent4 - 60% 9 4" xfId="11528"/>
    <cellStyle name="Accent4 - 60% 9 5" xfId="11529"/>
    <cellStyle name="Accent4 10" xfId="11530"/>
    <cellStyle name="Accent4 10 2" xfId="11531"/>
    <cellStyle name="Accent4 10 3" xfId="11532"/>
    <cellStyle name="Accent4 10 4" xfId="11533"/>
    <cellStyle name="Accent4 10 5" xfId="11534"/>
    <cellStyle name="Accent4 11" xfId="11535"/>
    <cellStyle name="Accent4 11 2" xfId="11536"/>
    <cellStyle name="Accent4 11 3" xfId="11537"/>
    <cellStyle name="Accent4 11 4" xfId="11538"/>
    <cellStyle name="Accent4 11 5" xfId="11539"/>
    <cellStyle name="Accent4 12" xfId="11540"/>
    <cellStyle name="Accent4 12 2" xfId="11541"/>
    <cellStyle name="Accent4 12 3" xfId="11542"/>
    <cellStyle name="Accent4 12 4" xfId="11543"/>
    <cellStyle name="Accent4 12 5" xfId="11544"/>
    <cellStyle name="Accent4 13" xfId="11545"/>
    <cellStyle name="Accent4 13 2" xfId="11546"/>
    <cellStyle name="Accent4 13 3" xfId="11547"/>
    <cellStyle name="Accent4 13 4" xfId="11548"/>
    <cellStyle name="Accent4 13 5" xfId="11549"/>
    <cellStyle name="Accent4 14" xfId="11550"/>
    <cellStyle name="Accent4 14 2" xfId="11551"/>
    <cellStyle name="Accent4 14 3" xfId="11552"/>
    <cellStyle name="Accent4 14 4" xfId="11553"/>
    <cellStyle name="Accent4 14 5" xfId="11554"/>
    <cellStyle name="Accent4 15" xfId="11555"/>
    <cellStyle name="Accent4 15 2" xfId="11556"/>
    <cellStyle name="Accent4 15 3" xfId="11557"/>
    <cellStyle name="Accent4 15 4" xfId="11558"/>
    <cellStyle name="Accent4 15 5" xfId="11559"/>
    <cellStyle name="Accent4 16" xfId="11560"/>
    <cellStyle name="Accent4 17" xfId="11561"/>
    <cellStyle name="Accent4 18" xfId="11562"/>
    <cellStyle name="Accent4 19" xfId="11563"/>
    <cellStyle name="Accent4 2" xfId="11564"/>
    <cellStyle name="Accent4 2 2" xfId="11565"/>
    <cellStyle name="Accent4 2 3" xfId="11566"/>
    <cellStyle name="Accent4 2 4" xfId="11567"/>
    <cellStyle name="Accent4 2 5" xfId="11568"/>
    <cellStyle name="Accent4 20" xfId="11569"/>
    <cellStyle name="Accent4 21" xfId="11570"/>
    <cellStyle name="Accent4 22" xfId="11571"/>
    <cellStyle name="Accent4 23" xfId="11572"/>
    <cellStyle name="Accent4 24" xfId="11573"/>
    <cellStyle name="Accent4 25" xfId="11574"/>
    <cellStyle name="Accent4 26" xfId="11575"/>
    <cellStyle name="Accent4 27" xfId="11576"/>
    <cellStyle name="Accent4 28" xfId="11577"/>
    <cellStyle name="Accent4 29" xfId="11578"/>
    <cellStyle name="Accent4 3" xfId="11579"/>
    <cellStyle name="Accent4 3 2" xfId="11580"/>
    <cellStyle name="Accent4 3 3" xfId="11581"/>
    <cellStyle name="Accent4 3 4" xfId="11582"/>
    <cellStyle name="Accent4 3 5" xfId="11583"/>
    <cellStyle name="Accent4 30" xfId="11584"/>
    <cellStyle name="Accent4 31" xfId="11585"/>
    <cellStyle name="Accent4 32" xfId="11586"/>
    <cellStyle name="Accent4 33" xfId="11587"/>
    <cellStyle name="Accent4 34" xfId="11588"/>
    <cellStyle name="Accent4 35" xfId="11589"/>
    <cellStyle name="Accent4 36" xfId="11590"/>
    <cellStyle name="Accent4 37" xfId="11591"/>
    <cellStyle name="Accent4 38" xfId="11592"/>
    <cellStyle name="Accent4 39" xfId="11593"/>
    <cellStyle name="Accent4 4" xfId="11594"/>
    <cellStyle name="Accent4 4 2" xfId="11595"/>
    <cellStyle name="Accent4 4 3" xfId="11596"/>
    <cellStyle name="Accent4 4 4" xfId="11597"/>
    <cellStyle name="Accent4 4 5" xfId="11598"/>
    <cellStyle name="Accent4 40" xfId="11599"/>
    <cellStyle name="Accent4 41" xfId="11600"/>
    <cellStyle name="Accent4 42" xfId="11601"/>
    <cellStyle name="Accent4 43" xfId="11602"/>
    <cellStyle name="Accent4 44" xfId="11603"/>
    <cellStyle name="Accent4 45" xfId="11604"/>
    <cellStyle name="Accent4 46" xfId="11605"/>
    <cellStyle name="Accent4 47" xfId="11606"/>
    <cellStyle name="Accent4 5" xfId="11607"/>
    <cellStyle name="Accent4 5 2" xfId="11608"/>
    <cellStyle name="Accent4 5 3" xfId="11609"/>
    <cellStyle name="Accent4 5 4" xfId="11610"/>
    <cellStyle name="Accent4 5 5" xfId="11611"/>
    <cellStyle name="Accent4 6" xfId="11612"/>
    <cellStyle name="Accent4 6 2" xfId="11613"/>
    <cellStyle name="Accent4 6 3" xfId="11614"/>
    <cellStyle name="Accent4 6 4" xfId="11615"/>
    <cellStyle name="Accent4 6 5" xfId="11616"/>
    <cellStyle name="Accent4 7" xfId="11617"/>
    <cellStyle name="Accent4 7 2" xfId="11618"/>
    <cellStyle name="Accent4 7 3" xfId="11619"/>
    <cellStyle name="Accent4 7 4" xfId="11620"/>
    <cellStyle name="Accent4 7 5" xfId="11621"/>
    <cellStyle name="Accent4 8" xfId="11622"/>
    <cellStyle name="Accent4 8 2" xfId="11623"/>
    <cellStyle name="Accent4 8 3" xfId="11624"/>
    <cellStyle name="Accent4 8 4" xfId="11625"/>
    <cellStyle name="Accent4 8 5" xfId="11626"/>
    <cellStyle name="Accent4 9" xfId="11627"/>
    <cellStyle name="Accent4 9 2" xfId="11628"/>
    <cellStyle name="Accent4 9 3" xfId="11629"/>
    <cellStyle name="Accent4 9 4" xfId="11630"/>
    <cellStyle name="Accent4 9 5" xfId="11631"/>
    <cellStyle name="Accent4_Book1" xfId="11632"/>
    <cellStyle name="Accent5" xfId="11633"/>
    <cellStyle name="Accent5 - 20%" xfId="11634"/>
    <cellStyle name="Accent5 - 20% 10" xfId="11635"/>
    <cellStyle name="Accent5 - 20% 10 2" xfId="11636"/>
    <cellStyle name="Accent5 - 20% 10 3" xfId="11637"/>
    <cellStyle name="Accent5 - 20% 10 4" xfId="11638"/>
    <cellStyle name="Accent5 - 20% 10 5" xfId="11639"/>
    <cellStyle name="Accent5 - 20% 11" xfId="11640"/>
    <cellStyle name="Accent5 - 20% 11 2" xfId="11641"/>
    <cellStyle name="Accent5 - 20% 11 3" xfId="11642"/>
    <cellStyle name="Accent5 - 20% 11 4" xfId="11643"/>
    <cellStyle name="Accent5 - 20% 11 5" xfId="11644"/>
    <cellStyle name="Accent5 - 20% 12" xfId="11645"/>
    <cellStyle name="Accent5 - 20% 12 2" xfId="11646"/>
    <cellStyle name="Accent5 - 20% 12 3" xfId="11647"/>
    <cellStyle name="Accent5 - 20% 12 4" xfId="11648"/>
    <cellStyle name="Accent5 - 20% 12 5" xfId="11649"/>
    <cellStyle name="Accent5 - 20% 13" xfId="11650"/>
    <cellStyle name="Accent5 - 20% 13 2" xfId="11651"/>
    <cellStyle name="Accent5 - 20% 13 3" xfId="11652"/>
    <cellStyle name="Accent5 - 20% 13 4" xfId="11653"/>
    <cellStyle name="Accent5 - 20% 13 5" xfId="11654"/>
    <cellStyle name="Accent5 - 20% 14" xfId="11655"/>
    <cellStyle name="Accent5 - 20% 14 2" xfId="11656"/>
    <cellStyle name="Accent5 - 20% 14 3" xfId="11657"/>
    <cellStyle name="Accent5 - 20% 14 4" xfId="11658"/>
    <cellStyle name="Accent5 - 20% 14 5" xfId="11659"/>
    <cellStyle name="Accent5 - 20% 15" xfId="11660"/>
    <cellStyle name="Accent5 - 20% 15 2" xfId="11661"/>
    <cellStyle name="Accent5 - 20% 15 3" xfId="11662"/>
    <cellStyle name="Accent5 - 20% 15 4" xfId="11663"/>
    <cellStyle name="Accent5 - 20% 15 5" xfId="11664"/>
    <cellStyle name="Accent5 - 20% 16" xfId="11665"/>
    <cellStyle name="Accent5 - 20% 17" xfId="11666"/>
    <cellStyle name="Accent5 - 20% 18" xfId="11667"/>
    <cellStyle name="Accent5 - 20% 19" xfId="11668"/>
    <cellStyle name="Accent5 - 20% 2" xfId="11669"/>
    <cellStyle name="Accent5 - 20% 2 2" xfId="11670"/>
    <cellStyle name="Accent5 - 20% 2 3" xfId="11671"/>
    <cellStyle name="Accent5 - 20% 2 4" xfId="11672"/>
    <cellStyle name="Accent5 - 20% 2 5" xfId="11673"/>
    <cellStyle name="Accent5 - 20% 20" xfId="11674"/>
    <cellStyle name="Accent5 - 20% 21" xfId="11675"/>
    <cellStyle name="Accent5 - 20% 22" xfId="11676"/>
    <cellStyle name="Accent5 - 20% 23" xfId="11677"/>
    <cellStyle name="Accent5 - 20% 24" xfId="11678"/>
    <cellStyle name="Accent5 - 20% 25" xfId="11679"/>
    <cellStyle name="Accent5 - 20% 26" xfId="11680"/>
    <cellStyle name="Accent5 - 20% 27" xfId="11681"/>
    <cellStyle name="Accent5 - 20% 28" xfId="11682"/>
    <cellStyle name="Accent5 - 20% 29" xfId="11683"/>
    <cellStyle name="Accent5 - 20% 3" xfId="11684"/>
    <cellStyle name="Accent5 - 20% 3 2" xfId="11685"/>
    <cellStyle name="Accent5 - 20% 3 3" xfId="11686"/>
    <cellStyle name="Accent5 - 20% 3 4" xfId="11687"/>
    <cellStyle name="Accent5 - 20% 3 5" xfId="11688"/>
    <cellStyle name="Accent5 - 20% 30" xfId="11689"/>
    <cellStyle name="Accent5 - 20% 31" xfId="11690"/>
    <cellStyle name="Accent5 - 20% 32" xfId="11691"/>
    <cellStyle name="Accent5 - 20% 33" xfId="11692"/>
    <cellStyle name="Accent5 - 20% 34" xfId="11693"/>
    <cellStyle name="Accent5 - 20% 35" xfId="11694"/>
    <cellStyle name="Accent5 - 20% 36" xfId="11695"/>
    <cellStyle name="Accent5 - 20% 37" xfId="11696"/>
    <cellStyle name="Accent5 - 20% 38" xfId="11697"/>
    <cellStyle name="Accent5 - 20% 39" xfId="11698"/>
    <cellStyle name="Accent5 - 20% 4" xfId="11699"/>
    <cellStyle name="Accent5 - 20% 4 2" xfId="11700"/>
    <cellStyle name="Accent5 - 20% 4 3" xfId="11701"/>
    <cellStyle name="Accent5 - 20% 4 4" xfId="11702"/>
    <cellStyle name="Accent5 - 20% 4 5" xfId="11703"/>
    <cellStyle name="Accent5 - 20% 40" xfId="11704"/>
    <cellStyle name="Accent5 - 20% 41" xfId="11705"/>
    <cellStyle name="Accent5 - 20% 42" xfId="11706"/>
    <cellStyle name="Accent5 - 20% 43" xfId="11707"/>
    <cellStyle name="Accent5 - 20% 44" xfId="11708"/>
    <cellStyle name="Accent5 - 20% 45" xfId="11709"/>
    <cellStyle name="Accent5 - 20% 46" xfId="11710"/>
    <cellStyle name="Accent5 - 20% 47" xfId="11711"/>
    <cellStyle name="Accent5 - 20% 5" xfId="11712"/>
    <cellStyle name="Accent5 - 20% 5 2" xfId="11713"/>
    <cellStyle name="Accent5 - 20% 5 3" xfId="11714"/>
    <cellStyle name="Accent5 - 20% 5 4" xfId="11715"/>
    <cellStyle name="Accent5 - 20% 5 5" xfId="11716"/>
    <cellStyle name="Accent5 - 20% 6" xfId="11717"/>
    <cellStyle name="Accent5 - 20% 6 2" xfId="11718"/>
    <cellStyle name="Accent5 - 20% 6 3" xfId="11719"/>
    <cellStyle name="Accent5 - 20% 6 4" xfId="11720"/>
    <cellStyle name="Accent5 - 20% 6 5" xfId="11721"/>
    <cellStyle name="Accent5 - 20% 7" xfId="11722"/>
    <cellStyle name="Accent5 - 20% 7 2" xfId="11723"/>
    <cellStyle name="Accent5 - 20% 7 3" xfId="11724"/>
    <cellStyle name="Accent5 - 20% 7 4" xfId="11725"/>
    <cellStyle name="Accent5 - 20% 7 5" xfId="11726"/>
    <cellStyle name="Accent5 - 20% 8" xfId="11727"/>
    <cellStyle name="Accent5 - 20% 8 2" xfId="11728"/>
    <cellStyle name="Accent5 - 20% 8 3" xfId="11729"/>
    <cellStyle name="Accent5 - 20% 8 4" xfId="11730"/>
    <cellStyle name="Accent5 - 20% 8 5" xfId="11731"/>
    <cellStyle name="Accent5 - 20% 9" xfId="11732"/>
    <cellStyle name="Accent5 - 20% 9 2" xfId="11733"/>
    <cellStyle name="Accent5 - 20% 9 3" xfId="11734"/>
    <cellStyle name="Accent5 - 20% 9 4" xfId="11735"/>
    <cellStyle name="Accent5 - 20% 9 5" xfId="11736"/>
    <cellStyle name="Accent5 - 40%" xfId="11737"/>
    <cellStyle name="Accent5 - 40% 10" xfId="11738"/>
    <cellStyle name="Accent5 - 40% 10 2" xfId="11739"/>
    <cellStyle name="Accent5 - 40% 10 3" xfId="11740"/>
    <cellStyle name="Accent5 - 40% 10 4" xfId="11741"/>
    <cellStyle name="Accent5 - 40% 10 5" xfId="11742"/>
    <cellStyle name="Accent5 - 40% 11" xfId="11743"/>
    <cellStyle name="Accent5 - 40% 11 2" xfId="11744"/>
    <cellStyle name="Accent5 - 40% 11 3" xfId="11745"/>
    <cellStyle name="Accent5 - 40% 11 4" xfId="11746"/>
    <cellStyle name="Accent5 - 40% 11 5" xfId="11747"/>
    <cellStyle name="Accent5 - 40% 12" xfId="11748"/>
    <cellStyle name="Accent5 - 40% 12 2" xfId="11749"/>
    <cellStyle name="Accent5 - 40% 12 3" xfId="11750"/>
    <cellStyle name="Accent5 - 40% 12 4" xfId="11751"/>
    <cellStyle name="Accent5 - 40% 12 5" xfId="11752"/>
    <cellStyle name="Accent5 - 40% 13" xfId="11753"/>
    <cellStyle name="Accent5 - 40% 13 2" xfId="11754"/>
    <cellStyle name="Accent5 - 40% 13 3" xfId="11755"/>
    <cellStyle name="Accent5 - 40% 13 4" xfId="11756"/>
    <cellStyle name="Accent5 - 40% 13 5" xfId="11757"/>
    <cellStyle name="Accent5 - 40% 14" xfId="11758"/>
    <cellStyle name="Accent5 - 40% 14 2" xfId="11759"/>
    <cellStyle name="Accent5 - 40% 14 3" xfId="11760"/>
    <cellStyle name="Accent5 - 40% 14 4" xfId="11761"/>
    <cellStyle name="Accent5 - 40% 14 5" xfId="11762"/>
    <cellStyle name="Accent5 - 40% 15" xfId="11763"/>
    <cellStyle name="Accent5 - 40% 15 2" xfId="11764"/>
    <cellStyle name="Accent5 - 40% 15 3" xfId="11765"/>
    <cellStyle name="Accent5 - 40% 15 4" xfId="11766"/>
    <cellStyle name="Accent5 - 40% 15 5" xfId="11767"/>
    <cellStyle name="Accent5 - 40% 16" xfId="11768"/>
    <cellStyle name="Accent5 - 40% 17" xfId="11769"/>
    <cellStyle name="Accent5 - 40% 18" xfId="11770"/>
    <cellStyle name="Accent5 - 40% 19" xfId="11771"/>
    <cellStyle name="Accent5 - 40% 2" xfId="11772"/>
    <cellStyle name="Accent5 - 40% 2 2" xfId="11773"/>
    <cellStyle name="Accent5 - 40% 2 3" xfId="11774"/>
    <cellStyle name="Accent5 - 40% 2 4" xfId="11775"/>
    <cellStyle name="Accent5 - 40% 2 5" xfId="11776"/>
    <cellStyle name="Accent5 - 40% 20" xfId="11777"/>
    <cellStyle name="Accent5 - 40% 21" xfId="11778"/>
    <cellStyle name="Accent5 - 40% 22" xfId="11779"/>
    <cellStyle name="Accent5 - 40% 23" xfId="11780"/>
    <cellStyle name="Accent5 - 40% 24" xfId="11781"/>
    <cellStyle name="Accent5 - 40% 25" xfId="11782"/>
    <cellStyle name="Accent5 - 40% 26" xfId="11783"/>
    <cellStyle name="Accent5 - 40% 27" xfId="11784"/>
    <cellStyle name="Accent5 - 40% 28" xfId="11785"/>
    <cellStyle name="Accent5 - 40% 29" xfId="11786"/>
    <cellStyle name="Accent5 - 40% 3" xfId="11787"/>
    <cellStyle name="Accent5 - 40% 3 2" xfId="11788"/>
    <cellStyle name="Accent5 - 40% 3 3" xfId="11789"/>
    <cellStyle name="Accent5 - 40% 3 4" xfId="11790"/>
    <cellStyle name="Accent5 - 40% 3 5" xfId="11791"/>
    <cellStyle name="Accent5 - 40% 30" xfId="11792"/>
    <cellStyle name="Accent5 - 40% 31" xfId="11793"/>
    <cellStyle name="Accent5 - 40% 32" xfId="11794"/>
    <cellStyle name="Accent5 - 40% 33" xfId="11795"/>
    <cellStyle name="Accent5 - 40% 34" xfId="11796"/>
    <cellStyle name="Accent5 - 40% 35" xfId="11797"/>
    <cellStyle name="Accent5 - 40% 36" xfId="11798"/>
    <cellStyle name="Accent5 - 40% 37" xfId="11799"/>
    <cellStyle name="Accent5 - 40% 38" xfId="11800"/>
    <cellStyle name="Accent5 - 40% 39" xfId="11801"/>
    <cellStyle name="Accent5 - 40% 4" xfId="11802"/>
    <cellStyle name="Accent5 - 40% 4 2" xfId="11803"/>
    <cellStyle name="Accent5 - 40% 4 3" xfId="11804"/>
    <cellStyle name="Accent5 - 40% 4 4" xfId="11805"/>
    <cellStyle name="Accent5 - 40% 4 5" xfId="11806"/>
    <cellStyle name="Accent5 - 40% 40" xfId="11807"/>
    <cellStyle name="Accent5 - 40% 41" xfId="11808"/>
    <cellStyle name="Accent5 - 40% 42" xfId="11809"/>
    <cellStyle name="Accent5 - 40% 43" xfId="11810"/>
    <cellStyle name="Accent5 - 40% 44" xfId="11811"/>
    <cellStyle name="Accent5 - 40% 45" xfId="11812"/>
    <cellStyle name="Accent5 - 40% 46" xfId="11813"/>
    <cellStyle name="Accent5 - 40% 47" xfId="11814"/>
    <cellStyle name="Accent5 - 40% 5" xfId="11815"/>
    <cellStyle name="Accent5 - 40% 5 2" xfId="11816"/>
    <cellStyle name="Accent5 - 40% 5 3" xfId="11817"/>
    <cellStyle name="Accent5 - 40% 5 4" xfId="11818"/>
    <cellStyle name="Accent5 - 40% 5 5" xfId="11819"/>
    <cellStyle name="Accent5 - 40% 6" xfId="11820"/>
    <cellStyle name="Accent5 - 40% 6 2" xfId="11821"/>
    <cellStyle name="Accent5 - 40% 6 3" xfId="11822"/>
    <cellStyle name="Accent5 - 40% 6 4" xfId="11823"/>
    <cellStyle name="Accent5 - 40% 6 5" xfId="11824"/>
    <cellStyle name="Accent5 - 40% 7" xfId="11825"/>
    <cellStyle name="Accent5 - 40% 7 2" xfId="11826"/>
    <cellStyle name="Accent5 - 40% 7 3" xfId="11827"/>
    <cellStyle name="Accent5 - 40% 7 4" xfId="11828"/>
    <cellStyle name="Accent5 - 40% 7 5" xfId="11829"/>
    <cellStyle name="Accent5 - 40% 8" xfId="11830"/>
    <cellStyle name="Accent5 - 40% 8 2" xfId="11831"/>
    <cellStyle name="Accent5 - 40% 8 3" xfId="11832"/>
    <cellStyle name="Accent5 - 40% 8 4" xfId="11833"/>
    <cellStyle name="Accent5 - 40% 8 5" xfId="11834"/>
    <cellStyle name="Accent5 - 40% 9" xfId="11835"/>
    <cellStyle name="Accent5 - 40% 9 2" xfId="11836"/>
    <cellStyle name="Accent5 - 40% 9 3" xfId="11837"/>
    <cellStyle name="Accent5 - 40% 9 4" xfId="11838"/>
    <cellStyle name="Accent5 - 40% 9 5" xfId="11839"/>
    <cellStyle name="Accent5 - 60%" xfId="11840"/>
    <cellStyle name="Accent5 - 60% 10" xfId="11841"/>
    <cellStyle name="Accent5 - 60% 10 2" xfId="11842"/>
    <cellStyle name="Accent5 - 60% 10 3" xfId="11843"/>
    <cellStyle name="Accent5 - 60% 10 4" xfId="11844"/>
    <cellStyle name="Accent5 - 60% 10 5" xfId="11845"/>
    <cellStyle name="Accent5 - 60% 11" xfId="11846"/>
    <cellStyle name="Accent5 - 60% 11 2" xfId="11847"/>
    <cellStyle name="Accent5 - 60% 11 3" xfId="11848"/>
    <cellStyle name="Accent5 - 60% 11 4" xfId="11849"/>
    <cellStyle name="Accent5 - 60% 11 5" xfId="11850"/>
    <cellStyle name="Accent5 - 60% 12" xfId="11851"/>
    <cellStyle name="Accent5 - 60% 12 2" xfId="11852"/>
    <cellStyle name="Accent5 - 60% 12 3" xfId="11853"/>
    <cellStyle name="Accent5 - 60% 12 4" xfId="11854"/>
    <cellStyle name="Accent5 - 60% 12 5" xfId="11855"/>
    <cellStyle name="Accent5 - 60% 13" xfId="11856"/>
    <cellStyle name="Accent5 - 60% 13 2" xfId="11857"/>
    <cellStyle name="Accent5 - 60% 13 3" xfId="11858"/>
    <cellStyle name="Accent5 - 60% 13 4" xfId="11859"/>
    <cellStyle name="Accent5 - 60% 13 5" xfId="11860"/>
    <cellStyle name="Accent5 - 60% 14" xfId="11861"/>
    <cellStyle name="Accent5 - 60% 14 2" xfId="11862"/>
    <cellStyle name="Accent5 - 60% 14 3" xfId="11863"/>
    <cellStyle name="Accent5 - 60% 14 4" xfId="11864"/>
    <cellStyle name="Accent5 - 60% 14 5" xfId="11865"/>
    <cellStyle name="Accent5 - 60% 15" xfId="11866"/>
    <cellStyle name="Accent5 - 60% 15 2" xfId="11867"/>
    <cellStyle name="Accent5 - 60% 15 3" xfId="11868"/>
    <cellStyle name="Accent5 - 60% 15 4" xfId="11869"/>
    <cellStyle name="Accent5 - 60% 15 5" xfId="11870"/>
    <cellStyle name="Accent5 - 60% 16" xfId="11871"/>
    <cellStyle name="Accent5 - 60% 17" xfId="11872"/>
    <cellStyle name="Accent5 - 60% 18" xfId="11873"/>
    <cellStyle name="Accent5 - 60% 19" xfId="11874"/>
    <cellStyle name="Accent5 - 60% 2" xfId="11875"/>
    <cellStyle name="Accent5 - 60% 2 2" xfId="11876"/>
    <cellStyle name="Accent5 - 60% 2 3" xfId="11877"/>
    <cellStyle name="Accent5 - 60% 2 4" xfId="11878"/>
    <cellStyle name="Accent5 - 60% 2 5" xfId="11879"/>
    <cellStyle name="Accent5 - 60% 20" xfId="11880"/>
    <cellStyle name="Accent5 - 60% 21" xfId="11881"/>
    <cellStyle name="Accent5 - 60% 22" xfId="11882"/>
    <cellStyle name="Accent5 - 60% 23" xfId="11883"/>
    <cellStyle name="Accent5 - 60% 24" xfId="11884"/>
    <cellStyle name="Accent5 - 60% 25" xfId="11885"/>
    <cellStyle name="Accent5 - 60% 26" xfId="11886"/>
    <cellStyle name="Accent5 - 60% 27" xfId="11887"/>
    <cellStyle name="Accent5 - 60% 28" xfId="11888"/>
    <cellStyle name="Accent5 - 60% 29" xfId="11889"/>
    <cellStyle name="Accent5 - 60% 3" xfId="11890"/>
    <cellStyle name="Accent5 - 60% 3 2" xfId="11891"/>
    <cellStyle name="Accent5 - 60% 3 3" xfId="11892"/>
    <cellStyle name="Accent5 - 60% 3 4" xfId="11893"/>
    <cellStyle name="Accent5 - 60% 3 5" xfId="11894"/>
    <cellStyle name="Accent5 - 60% 30" xfId="11895"/>
    <cellStyle name="Accent5 - 60% 31" xfId="11896"/>
    <cellStyle name="Accent5 - 60% 32" xfId="11897"/>
    <cellStyle name="Accent5 - 60% 33" xfId="11898"/>
    <cellStyle name="Accent5 - 60% 34" xfId="11899"/>
    <cellStyle name="Accent5 - 60% 35" xfId="11900"/>
    <cellStyle name="Accent5 - 60% 36" xfId="11901"/>
    <cellStyle name="Accent5 - 60% 37" xfId="11902"/>
    <cellStyle name="Accent5 - 60% 38" xfId="11903"/>
    <cellStyle name="Accent5 - 60% 39" xfId="11904"/>
    <cellStyle name="Accent5 - 60% 4" xfId="11905"/>
    <cellStyle name="Accent5 - 60% 4 2" xfId="11906"/>
    <cellStyle name="Accent5 - 60% 4 3" xfId="11907"/>
    <cellStyle name="Accent5 - 60% 4 4" xfId="11908"/>
    <cellStyle name="Accent5 - 60% 4 5" xfId="11909"/>
    <cellStyle name="Accent5 - 60% 40" xfId="11910"/>
    <cellStyle name="Accent5 - 60% 41" xfId="11911"/>
    <cellStyle name="Accent5 - 60% 42" xfId="11912"/>
    <cellStyle name="Accent5 - 60% 43" xfId="11913"/>
    <cellStyle name="Accent5 - 60% 44" xfId="11914"/>
    <cellStyle name="Accent5 - 60% 45" xfId="11915"/>
    <cellStyle name="Accent5 - 60% 46" xfId="11916"/>
    <cellStyle name="Accent5 - 60% 47" xfId="11917"/>
    <cellStyle name="Accent5 - 60% 5" xfId="11918"/>
    <cellStyle name="Accent5 - 60% 5 2" xfId="11919"/>
    <cellStyle name="Accent5 - 60% 5 3" xfId="11920"/>
    <cellStyle name="Accent5 - 60% 5 4" xfId="11921"/>
    <cellStyle name="Accent5 - 60% 5 5" xfId="11922"/>
    <cellStyle name="Accent5 - 60% 6" xfId="11923"/>
    <cellStyle name="Accent5 - 60% 6 2" xfId="11924"/>
    <cellStyle name="Accent5 - 60% 6 3" xfId="11925"/>
    <cellStyle name="Accent5 - 60% 6 4" xfId="11926"/>
    <cellStyle name="Accent5 - 60% 6 5" xfId="11927"/>
    <cellStyle name="Accent5 - 60% 7" xfId="11928"/>
    <cellStyle name="Accent5 - 60% 7 2" xfId="11929"/>
    <cellStyle name="Accent5 - 60% 7 3" xfId="11930"/>
    <cellStyle name="Accent5 - 60% 7 4" xfId="11931"/>
    <cellStyle name="Accent5 - 60% 7 5" xfId="11932"/>
    <cellStyle name="Accent5 - 60% 8" xfId="11933"/>
    <cellStyle name="Accent5 - 60% 8 2" xfId="11934"/>
    <cellStyle name="Accent5 - 60% 8 3" xfId="11935"/>
    <cellStyle name="Accent5 - 60% 8 4" xfId="11936"/>
    <cellStyle name="Accent5 - 60% 8 5" xfId="11937"/>
    <cellStyle name="Accent5 - 60% 9" xfId="11938"/>
    <cellStyle name="Accent5 - 60% 9 2" xfId="11939"/>
    <cellStyle name="Accent5 - 60% 9 3" xfId="11940"/>
    <cellStyle name="Accent5 - 60% 9 4" xfId="11941"/>
    <cellStyle name="Accent5 - 60% 9 5" xfId="11942"/>
    <cellStyle name="Accent5 10" xfId="11943"/>
    <cellStyle name="Accent5 10 2" xfId="11944"/>
    <cellStyle name="Accent5 10 3" xfId="11945"/>
    <cellStyle name="Accent5 10 4" xfId="11946"/>
    <cellStyle name="Accent5 10 5" xfId="11947"/>
    <cellStyle name="Accent5 11" xfId="11948"/>
    <cellStyle name="Accent5 11 2" xfId="11949"/>
    <cellStyle name="Accent5 11 3" xfId="11950"/>
    <cellStyle name="Accent5 11 4" xfId="11951"/>
    <cellStyle name="Accent5 11 5" xfId="11952"/>
    <cellStyle name="Accent5 12" xfId="11953"/>
    <cellStyle name="Accent5 12 2" xfId="11954"/>
    <cellStyle name="Accent5 12 3" xfId="11955"/>
    <cellStyle name="Accent5 12 4" xfId="11956"/>
    <cellStyle name="Accent5 12 5" xfId="11957"/>
    <cellStyle name="Accent5 13" xfId="11958"/>
    <cellStyle name="Accent5 13 2" xfId="11959"/>
    <cellStyle name="Accent5 13 3" xfId="11960"/>
    <cellStyle name="Accent5 13 4" xfId="11961"/>
    <cellStyle name="Accent5 13 5" xfId="11962"/>
    <cellStyle name="Accent5 14" xfId="11963"/>
    <cellStyle name="Accent5 14 2" xfId="11964"/>
    <cellStyle name="Accent5 14 3" xfId="11965"/>
    <cellStyle name="Accent5 14 4" xfId="11966"/>
    <cellStyle name="Accent5 14 5" xfId="11967"/>
    <cellStyle name="Accent5 15" xfId="11968"/>
    <cellStyle name="Accent5 15 2" xfId="11969"/>
    <cellStyle name="Accent5 15 3" xfId="11970"/>
    <cellStyle name="Accent5 15 4" xfId="11971"/>
    <cellStyle name="Accent5 15 5" xfId="11972"/>
    <cellStyle name="Accent5 16" xfId="11973"/>
    <cellStyle name="Accent5 17" xfId="11974"/>
    <cellStyle name="Accent5 18" xfId="11975"/>
    <cellStyle name="Accent5 19" xfId="11976"/>
    <cellStyle name="Accent5 2" xfId="11977"/>
    <cellStyle name="Accent5 2 2" xfId="11978"/>
    <cellStyle name="Accent5 2 3" xfId="11979"/>
    <cellStyle name="Accent5 2 4" xfId="11980"/>
    <cellStyle name="Accent5 2 5" xfId="11981"/>
    <cellStyle name="Accent5 20" xfId="11982"/>
    <cellStyle name="Accent5 21" xfId="11983"/>
    <cellStyle name="Accent5 22" xfId="11984"/>
    <cellStyle name="Accent5 23" xfId="11985"/>
    <cellStyle name="Accent5 24" xfId="11986"/>
    <cellStyle name="Accent5 25" xfId="11987"/>
    <cellStyle name="Accent5 26" xfId="11988"/>
    <cellStyle name="Accent5 27" xfId="11989"/>
    <cellStyle name="Accent5 28" xfId="11990"/>
    <cellStyle name="Accent5 29" xfId="11991"/>
    <cellStyle name="Accent5 3" xfId="11992"/>
    <cellStyle name="Accent5 3 2" xfId="11993"/>
    <cellStyle name="Accent5 3 3" xfId="11994"/>
    <cellStyle name="Accent5 3 4" xfId="11995"/>
    <cellStyle name="Accent5 3 5" xfId="11996"/>
    <cellStyle name="Accent5 30" xfId="11997"/>
    <cellStyle name="Accent5 31" xfId="11998"/>
    <cellStyle name="Accent5 32" xfId="11999"/>
    <cellStyle name="Accent5 33" xfId="12000"/>
    <cellStyle name="Accent5 34" xfId="12001"/>
    <cellStyle name="Accent5 35" xfId="12002"/>
    <cellStyle name="Accent5 36" xfId="12003"/>
    <cellStyle name="Accent5 37" xfId="12004"/>
    <cellStyle name="Accent5 38" xfId="12005"/>
    <cellStyle name="Accent5 39" xfId="12006"/>
    <cellStyle name="Accent5 4" xfId="12007"/>
    <cellStyle name="Accent5 4 2" xfId="12008"/>
    <cellStyle name="Accent5 4 3" xfId="12009"/>
    <cellStyle name="Accent5 4 4" xfId="12010"/>
    <cellStyle name="Accent5 4 5" xfId="12011"/>
    <cellStyle name="Accent5 40" xfId="12012"/>
    <cellStyle name="Accent5 41" xfId="12013"/>
    <cellStyle name="Accent5 42" xfId="12014"/>
    <cellStyle name="Accent5 43" xfId="12015"/>
    <cellStyle name="Accent5 44" xfId="12016"/>
    <cellStyle name="Accent5 45" xfId="12017"/>
    <cellStyle name="Accent5 46" xfId="12018"/>
    <cellStyle name="Accent5 47" xfId="12019"/>
    <cellStyle name="Accent5 5" xfId="12020"/>
    <cellStyle name="Accent5 5 2" xfId="12021"/>
    <cellStyle name="Accent5 5 3" xfId="12022"/>
    <cellStyle name="Accent5 5 4" xfId="12023"/>
    <cellStyle name="Accent5 5 5" xfId="12024"/>
    <cellStyle name="Accent5 6" xfId="12025"/>
    <cellStyle name="Accent5 6 2" xfId="12026"/>
    <cellStyle name="Accent5 6 3" xfId="12027"/>
    <cellStyle name="Accent5 6 4" xfId="12028"/>
    <cellStyle name="Accent5 6 5" xfId="12029"/>
    <cellStyle name="Accent5 7" xfId="12030"/>
    <cellStyle name="Accent5 7 2" xfId="12031"/>
    <cellStyle name="Accent5 7 3" xfId="12032"/>
    <cellStyle name="Accent5 7 4" xfId="12033"/>
    <cellStyle name="Accent5 7 5" xfId="12034"/>
    <cellStyle name="Accent5 8" xfId="12035"/>
    <cellStyle name="Accent5 8 2" xfId="12036"/>
    <cellStyle name="Accent5 8 3" xfId="12037"/>
    <cellStyle name="Accent5 8 4" xfId="12038"/>
    <cellStyle name="Accent5 8 5" xfId="12039"/>
    <cellStyle name="Accent5 9" xfId="12040"/>
    <cellStyle name="Accent5 9 2" xfId="12041"/>
    <cellStyle name="Accent5 9 3" xfId="12042"/>
    <cellStyle name="Accent5 9 4" xfId="12043"/>
    <cellStyle name="Accent5 9 5" xfId="12044"/>
    <cellStyle name="Accent5_Book1" xfId="12045"/>
    <cellStyle name="Accent6" xfId="12046"/>
    <cellStyle name="Accent6 - 20%" xfId="12047"/>
    <cellStyle name="Accent6 - 20% 10" xfId="12048"/>
    <cellStyle name="Accent6 - 20% 10 2" xfId="12049"/>
    <cellStyle name="Accent6 - 20% 10 3" xfId="12050"/>
    <cellStyle name="Accent6 - 20% 10 4" xfId="12051"/>
    <cellStyle name="Accent6 - 20% 10 5" xfId="12052"/>
    <cellStyle name="Accent6 - 20% 11" xfId="12053"/>
    <cellStyle name="Accent6 - 20% 11 2" xfId="12054"/>
    <cellStyle name="Accent6 - 20% 11 3" xfId="12055"/>
    <cellStyle name="Accent6 - 20% 11 4" xfId="12056"/>
    <cellStyle name="Accent6 - 20% 11 5" xfId="12057"/>
    <cellStyle name="Accent6 - 20% 12" xfId="12058"/>
    <cellStyle name="Accent6 - 20% 12 2" xfId="12059"/>
    <cellStyle name="Accent6 - 20% 12 3" xfId="12060"/>
    <cellStyle name="Accent6 - 20% 12 4" xfId="12061"/>
    <cellStyle name="Accent6 - 20% 12 5" xfId="12062"/>
    <cellStyle name="Accent6 - 20% 13" xfId="12063"/>
    <cellStyle name="Accent6 - 20% 13 2" xfId="12064"/>
    <cellStyle name="Accent6 - 20% 13 3" xfId="12065"/>
    <cellStyle name="Accent6 - 20% 13 4" xfId="12066"/>
    <cellStyle name="Accent6 - 20% 13 5" xfId="12067"/>
    <cellStyle name="Accent6 - 20% 14" xfId="12068"/>
    <cellStyle name="Accent6 - 20% 14 2" xfId="12069"/>
    <cellStyle name="Accent6 - 20% 14 3" xfId="12070"/>
    <cellStyle name="Accent6 - 20% 14 4" xfId="12071"/>
    <cellStyle name="Accent6 - 20% 14 5" xfId="12072"/>
    <cellStyle name="Accent6 - 20% 15" xfId="12073"/>
    <cellStyle name="Accent6 - 20% 15 2" xfId="12074"/>
    <cellStyle name="Accent6 - 20% 15 3" xfId="12075"/>
    <cellStyle name="Accent6 - 20% 15 4" xfId="12076"/>
    <cellStyle name="Accent6 - 20% 15 5" xfId="12077"/>
    <cellStyle name="Accent6 - 20% 16" xfId="12078"/>
    <cellStyle name="Accent6 - 20% 17" xfId="12079"/>
    <cellStyle name="Accent6 - 20% 18" xfId="12080"/>
    <cellStyle name="Accent6 - 20% 19" xfId="12081"/>
    <cellStyle name="Accent6 - 20% 2" xfId="12082"/>
    <cellStyle name="Accent6 - 20% 2 2" xfId="12083"/>
    <cellStyle name="Accent6 - 20% 2 3" xfId="12084"/>
    <cellStyle name="Accent6 - 20% 2 4" xfId="12085"/>
    <cellStyle name="Accent6 - 20% 2 5" xfId="12086"/>
    <cellStyle name="Accent6 - 20% 20" xfId="12087"/>
    <cellStyle name="Accent6 - 20% 21" xfId="12088"/>
    <cellStyle name="Accent6 - 20% 22" xfId="12089"/>
    <cellStyle name="Accent6 - 20% 23" xfId="12090"/>
    <cellStyle name="Accent6 - 20% 24" xfId="12091"/>
    <cellStyle name="Accent6 - 20% 25" xfId="12092"/>
    <cellStyle name="Accent6 - 20% 26" xfId="12093"/>
    <cellStyle name="Accent6 - 20% 27" xfId="12094"/>
    <cellStyle name="Accent6 - 20% 28" xfId="12095"/>
    <cellStyle name="Accent6 - 20% 29" xfId="12096"/>
    <cellStyle name="Accent6 - 20% 3" xfId="12097"/>
    <cellStyle name="Accent6 - 20% 3 2" xfId="12098"/>
    <cellStyle name="Accent6 - 20% 3 3" xfId="12099"/>
    <cellStyle name="Accent6 - 20% 3 4" xfId="12100"/>
    <cellStyle name="Accent6 - 20% 3 5" xfId="12101"/>
    <cellStyle name="Accent6 - 20% 30" xfId="12102"/>
    <cellStyle name="Accent6 - 20% 31" xfId="12103"/>
    <cellStyle name="Accent6 - 20% 32" xfId="12104"/>
    <cellStyle name="Accent6 - 20% 33" xfId="12105"/>
    <cellStyle name="Accent6 - 20% 34" xfId="12106"/>
    <cellStyle name="Accent6 - 20% 35" xfId="12107"/>
    <cellStyle name="Accent6 - 20% 36" xfId="12108"/>
    <cellStyle name="Accent6 - 20% 37" xfId="12109"/>
    <cellStyle name="Accent6 - 20% 38" xfId="12110"/>
    <cellStyle name="Accent6 - 20% 39" xfId="12111"/>
    <cellStyle name="Accent6 - 20% 4" xfId="12112"/>
    <cellStyle name="Accent6 - 20% 4 2" xfId="12113"/>
    <cellStyle name="Accent6 - 20% 4 3" xfId="12114"/>
    <cellStyle name="Accent6 - 20% 4 4" xfId="12115"/>
    <cellStyle name="Accent6 - 20% 4 5" xfId="12116"/>
    <cellStyle name="Accent6 - 20% 40" xfId="12117"/>
    <cellStyle name="Accent6 - 20% 41" xfId="12118"/>
    <cellStyle name="Accent6 - 20% 42" xfId="12119"/>
    <cellStyle name="Accent6 - 20% 43" xfId="12120"/>
    <cellStyle name="Accent6 - 20% 44" xfId="12121"/>
    <cellStyle name="Accent6 - 20% 45" xfId="12122"/>
    <cellStyle name="Accent6 - 20% 46" xfId="12123"/>
    <cellStyle name="Accent6 - 20% 47" xfId="12124"/>
    <cellStyle name="Accent6 - 20% 5" xfId="12125"/>
    <cellStyle name="Accent6 - 20% 5 2" xfId="12126"/>
    <cellStyle name="Accent6 - 20% 5 3" xfId="12127"/>
    <cellStyle name="Accent6 - 20% 5 4" xfId="12128"/>
    <cellStyle name="Accent6 - 20% 5 5" xfId="12129"/>
    <cellStyle name="Accent6 - 20% 6" xfId="12130"/>
    <cellStyle name="Accent6 - 20% 6 2" xfId="12131"/>
    <cellStyle name="Accent6 - 20% 6 3" xfId="12132"/>
    <cellStyle name="Accent6 - 20% 6 4" xfId="12133"/>
    <cellStyle name="Accent6 - 20% 6 5" xfId="12134"/>
    <cellStyle name="Accent6 - 20% 7" xfId="12135"/>
    <cellStyle name="Accent6 - 20% 7 2" xfId="12136"/>
    <cellStyle name="Accent6 - 20% 7 3" xfId="12137"/>
    <cellStyle name="Accent6 - 20% 7 4" xfId="12138"/>
    <cellStyle name="Accent6 - 20% 7 5" xfId="12139"/>
    <cellStyle name="Accent6 - 20% 8" xfId="12140"/>
    <cellStyle name="Accent6 - 20% 8 2" xfId="12141"/>
    <cellStyle name="Accent6 - 20% 8 3" xfId="12142"/>
    <cellStyle name="Accent6 - 20% 8 4" xfId="12143"/>
    <cellStyle name="Accent6 - 20% 8 5" xfId="12144"/>
    <cellStyle name="Accent6 - 20% 9" xfId="12145"/>
    <cellStyle name="Accent6 - 20% 9 2" xfId="12146"/>
    <cellStyle name="Accent6 - 20% 9 3" xfId="12147"/>
    <cellStyle name="Accent6 - 20% 9 4" xfId="12148"/>
    <cellStyle name="Accent6 - 20% 9 5" xfId="12149"/>
    <cellStyle name="Accent6 - 40%" xfId="12150"/>
    <cellStyle name="Accent6 - 40% 10" xfId="12151"/>
    <cellStyle name="Accent6 - 40% 10 2" xfId="12152"/>
    <cellStyle name="Accent6 - 40% 10 3" xfId="12153"/>
    <cellStyle name="Accent6 - 40% 10 4" xfId="12154"/>
    <cellStyle name="Accent6 - 40% 10 5" xfId="12155"/>
    <cellStyle name="Accent6 - 40% 11" xfId="12156"/>
    <cellStyle name="Accent6 - 40% 11 2" xfId="12157"/>
    <cellStyle name="Accent6 - 40% 11 3" xfId="12158"/>
    <cellStyle name="Accent6 - 40% 11 4" xfId="12159"/>
    <cellStyle name="Accent6 - 40% 11 5" xfId="12160"/>
    <cellStyle name="Accent6 - 40% 12" xfId="12161"/>
    <cellStyle name="Accent6 - 40% 12 2" xfId="12162"/>
    <cellStyle name="Accent6 - 40% 12 3" xfId="12163"/>
    <cellStyle name="Accent6 - 40% 12 4" xfId="12164"/>
    <cellStyle name="Accent6 - 40% 12 5" xfId="12165"/>
    <cellStyle name="Accent6 - 40% 13" xfId="12166"/>
    <cellStyle name="Accent6 - 40% 13 2" xfId="12167"/>
    <cellStyle name="Accent6 - 40% 13 3" xfId="12168"/>
    <cellStyle name="Accent6 - 40% 13 4" xfId="12169"/>
    <cellStyle name="Accent6 - 40% 13 5" xfId="12170"/>
    <cellStyle name="Accent6 - 40% 14" xfId="12171"/>
    <cellStyle name="Accent6 - 40% 14 2" xfId="12172"/>
    <cellStyle name="Accent6 - 40% 14 3" xfId="12173"/>
    <cellStyle name="Accent6 - 40% 14 4" xfId="12174"/>
    <cellStyle name="Accent6 - 40% 14 5" xfId="12175"/>
    <cellStyle name="Accent6 - 40% 15" xfId="12176"/>
    <cellStyle name="Accent6 - 40% 15 2" xfId="12177"/>
    <cellStyle name="Accent6 - 40% 15 3" xfId="12178"/>
    <cellStyle name="Accent6 - 40% 15 4" xfId="12179"/>
    <cellStyle name="Accent6 - 40% 15 5" xfId="12180"/>
    <cellStyle name="Accent6 - 40% 16" xfId="12181"/>
    <cellStyle name="Accent6 - 40% 17" xfId="12182"/>
    <cellStyle name="Accent6 - 40% 18" xfId="12183"/>
    <cellStyle name="Accent6 - 40% 19" xfId="12184"/>
    <cellStyle name="Accent6 - 40% 2" xfId="12185"/>
    <cellStyle name="Accent6 - 40% 2 2" xfId="12186"/>
    <cellStyle name="Accent6 - 40% 2 3" xfId="12187"/>
    <cellStyle name="Accent6 - 40% 2 4" xfId="12188"/>
    <cellStyle name="Accent6 - 40% 2 5" xfId="12189"/>
    <cellStyle name="Accent6 - 40% 20" xfId="12190"/>
    <cellStyle name="Accent6 - 40% 21" xfId="12191"/>
    <cellStyle name="Accent6 - 40% 22" xfId="12192"/>
    <cellStyle name="Accent6 - 40% 23" xfId="12193"/>
    <cellStyle name="Accent6 - 40% 24" xfId="12194"/>
    <cellStyle name="Accent6 - 40% 25" xfId="12195"/>
    <cellStyle name="Accent6 - 40% 26" xfId="12196"/>
    <cellStyle name="Accent6 - 40% 27" xfId="12197"/>
    <cellStyle name="Accent6 - 40% 28" xfId="12198"/>
    <cellStyle name="Accent6 - 40% 29" xfId="12199"/>
    <cellStyle name="Accent6 - 40% 3" xfId="12200"/>
    <cellStyle name="Accent6 - 40% 3 2" xfId="12201"/>
    <cellStyle name="Accent6 - 40% 3 3" xfId="12202"/>
    <cellStyle name="Accent6 - 40% 3 4" xfId="12203"/>
    <cellStyle name="Accent6 - 40% 3 5" xfId="12204"/>
    <cellStyle name="Accent6 - 40% 30" xfId="12205"/>
    <cellStyle name="Accent6 - 40% 31" xfId="12206"/>
    <cellStyle name="Accent6 - 40% 32" xfId="12207"/>
    <cellStyle name="Accent6 - 40% 33" xfId="12208"/>
    <cellStyle name="Accent6 - 40% 34" xfId="12209"/>
    <cellStyle name="Accent6 - 40% 35" xfId="12210"/>
    <cellStyle name="Accent6 - 40% 36" xfId="12211"/>
    <cellStyle name="Accent6 - 40% 37" xfId="12212"/>
    <cellStyle name="Accent6 - 40% 38" xfId="12213"/>
    <cellStyle name="Accent6 - 40% 39" xfId="12214"/>
    <cellStyle name="Accent6 - 40% 4" xfId="12215"/>
    <cellStyle name="Accent6 - 40% 4 2" xfId="12216"/>
    <cellStyle name="Accent6 - 40% 4 3" xfId="12217"/>
    <cellStyle name="Accent6 - 40% 4 4" xfId="12218"/>
    <cellStyle name="Accent6 - 40% 4 5" xfId="12219"/>
    <cellStyle name="Accent6 - 40% 40" xfId="12220"/>
    <cellStyle name="Accent6 - 40% 41" xfId="12221"/>
    <cellStyle name="Accent6 - 40% 42" xfId="12222"/>
    <cellStyle name="Accent6 - 40% 43" xfId="12223"/>
    <cellStyle name="Accent6 - 40% 44" xfId="12224"/>
    <cellStyle name="Accent6 - 40% 45" xfId="12225"/>
    <cellStyle name="Accent6 - 40% 46" xfId="12226"/>
    <cellStyle name="Accent6 - 40% 47" xfId="12227"/>
    <cellStyle name="Accent6 - 40% 5" xfId="12228"/>
    <cellStyle name="Accent6 - 40% 5 2" xfId="12229"/>
    <cellStyle name="Accent6 - 40% 5 3" xfId="12230"/>
    <cellStyle name="Accent6 - 40% 5 4" xfId="12231"/>
    <cellStyle name="Accent6 - 40% 5 5" xfId="12232"/>
    <cellStyle name="Accent6 - 40% 6" xfId="12233"/>
    <cellStyle name="Accent6 - 40% 6 2" xfId="12234"/>
    <cellStyle name="Accent6 - 40% 6 3" xfId="12235"/>
    <cellStyle name="Accent6 - 40% 6 4" xfId="12236"/>
    <cellStyle name="Accent6 - 40% 6 5" xfId="12237"/>
    <cellStyle name="Accent6 - 40% 7" xfId="12238"/>
    <cellStyle name="Accent6 - 40% 7 2" xfId="12239"/>
    <cellStyle name="Accent6 - 40% 7 3" xfId="12240"/>
    <cellStyle name="Accent6 - 40% 7 4" xfId="12241"/>
    <cellStyle name="Accent6 - 40% 7 5" xfId="12242"/>
    <cellStyle name="Accent6 - 40% 8" xfId="12243"/>
    <cellStyle name="Accent6 - 40% 8 2" xfId="12244"/>
    <cellStyle name="Accent6 - 40% 8 3" xfId="12245"/>
    <cellStyle name="Accent6 - 40% 8 4" xfId="12246"/>
    <cellStyle name="Accent6 - 40% 8 5" xfId="12247"/>
    <cellStyle name="Accent6 - 40% 9" xfId="12248"/>
    <cellStyle name="Accent6 - 40% 9 2" xfId="12249"/>
    <cellStyle name="Accent6 - 40% 9 3" xfId="12250"/>
    <cellStyle name="Accent6 - 40% 9 4" xfId="12251"/>
    <cellStyle name="Accent6 - 40% 9 5" xfId="12252"/>
    <cellStyle name="Accent6 - 60%" xfId="12253"/>
    <cellStyle name="Accent6 - 60% 10" xfId="12254"/>
    <cellStyle name="Accent6 - 60% 10 2" xfId="12255"/>
    <cellStyle name="Accent6 - 60% 10 3" xfId="12256"/>
    <cellStyle name="Accent6 - 60% 10 4" xfId="12257"/>
    <cellStyle name="Accent6 - 60% 10 5" xfId="12258"/>
    <cellStyle name="Accent6 - 60% 11" xfId="12259"/>
    <cellStyle name="Accent6 - 60% 11 2" xfId="12260"/>
    <cellStyle name="Accent6 - 60% 11 3" xfId="12261"/>
    <cellStyle name="Accent6 - 60% 11 4" xfId="12262"/>
    <cellStyle name="Accent6 - 60% 11 5" xfId="12263"/>
    <cellStyle name="Accent6 - 60% 12" xfId="12264"/>
    <cellStyle name="Accent6 - 60% 12 2" xfId="12265"/>
    <cellStyle name="Accent6 - 60% 12 3" xfId="12266"/>
    <cellStyle name="Accent6 - 60% 12 4" xfId="12267"/>
    <cellStyle name="Accent6 - 60% 12 5" xfId="12268"/>
    <cellStyle name="Accent6 - 60% 13" xfId="12269"/>
    <cellStyle name="Accent6 - 60% 13 2" xfId="12270"/>
    <cellStyle name="Accent6 - 60% 13 3" xfId="12271"/>
    <cellStyle name="Accent6 - 60% 13 4" xfId="12272"/>
    <cellStyle name="Accent6 - 60% 13 5" xfId="12273"/>
    <cellStyle name="Accent6 - 60% 14" xfId="12274"/>
    <cellStyle name="Accent6 - 60% 14 2" xfId="12275"/>
    <cellStyle name="Accent6 - 60% 14 3" xfId="12276"/>
    <cellStyle name="Accent6 - 60% 14 4" xfId="12277"/>
    <cellStyle name="Accent6 - 60% 14 5" xfId="12278"/>
    <cellStyle name="Accent6 - 60% 15" xfId="12279"/>
    <cellStyle name="Accent6 - 60% 15 2" xfId="12280"/>
    <cellStyle name="Accent6 - 60% 15 3" xfId="12281"/>
    <cellStyle name="Accent6 - 60% 15 4" xfId="12282"/>
    <cellStyle name="Accent6 - 60% 15 5" xfId="12283"/>
    <cellStyle name="Accent6 - 60% 16" xfId="12284"/>
    <cellStyle name="Accent6 - 60% 17" xfId="12285"/>
    <cellStyle name="Accent6 - 60% 18" xfId="12286"/>
    <cellStyle name="Accent6 - 60% 19" xfId="12287"/>
    <cellStyle name="Accent6 - 60% 2" xfId="12288"/>
    <cellStyle name="Accent6 - 60% 2 2" xfId="12289"/>
    <cellStyle name="Accent6 - 60% 2 3" xfId="12290"/>
    <cellStyle name="Accent6 - 60% 2 4" xfId="12291"/>
    <cellStyle name="Accent6 - 60% 2 5" xfId="12292"/>
    <cellStyle name="Accent6 - 60% 20" xfId="12293"/>
    <cellStyle name="Accent6 - 60% 21" xfId="12294"/>
    <cellStyle name="Accent6 - 60% 22" xfId="12295"/>
    <cellStyle name="Accent6 - 60% 23" xfId="12296"/>
    <cellStyle name="Accent6 - 60% 24" xfId="12297"/>
    <cellStyle name="Accent6 - 60% 25" xfId="12298"/>
    <cellStyle name="Accent6 - 60% 26" xfId="12299"/>
    <cellStyle name="Accent6 - 60% 27" xfId="12300"/>
    <cellStyle name="Accent6 - 60% 28" xfId="12301"/>
    <cellStyle name="Accent6 - 60% 29" xfId="12302"/>
    <cellStyle name="Accent6 - 60% 3" xfId="12303"/>
    <cellStyle name="Accent6 - 60% 3 2" xfId="12304"/>
    <cellStyle name="Accent6 - 60% 3 3" xfId="12305"/>
    <cellStyle name="Accent6 - 60% 3 4" xfId="12306"/>
    <cellStyle name="Accent6 - 60% 3 5" xfId="12307"/>
    <cellStyle name="Accent6 - 60% 30" xfId="12308"/>
    <cellStyle name="Accent6 - 60% 31" xfId="12309"/>
    <cellStyle name="Accent6 - 60% 32" xfId="12310"/>
    <cellStyle name="Accent6 - 60% 33" xfId="12311"/>
    <cellStyle name="Accent6 - 60% 34" xfId="12312"/>
    <cellStyle name="Accent6 - 60% 35" xfId="12313"/>
    <cellStyle name="Accent6 - 60% 36" xfId="12314"/>
    <cellStyle name="Accent6 - 60% 37" xfId="12315"/>
    <cellStyle name="Accent6 - 60% 38" xfId="12316"/>
    <cellStyle name="Accent6 - 60% 39" xfId="12317"/>
    <cellStyle name="Accent6 - 60% 4" xfId="12318"/>
    <cellStyle name="Accent6 - 60% 4 2" xfId="12319"/>
    <cellStyle name="Accent6 - 60% 4 3" xfId="12320"/>
    <cellStyle name="Accent6 - 60% 4 4" xfId="12321"/>
    <cellStyle name="Accent6 - 60% 4 5" xfId="12322"/>
    <cellStyle name="Accent6 - 60% 40" xfId="12323"/>
    <cellStyle name="Accent6 - 60% 41" xfId="12324"/>
    <cellStyle name="Accent6 - 60% 42" xfId="12325"/>
    <cellStyle name="Accent6 - 60% 43" xfId="12326"/>
    <cellStyle name="Accent6 - 60% 44" xfId="12327"/>
    <cellStyle name="Accent6 - 60% 45" xfId="12328"/>
    <cellStyle name="Accent6 - 60% 46" xfId="12329"/>
    <cellStyle name="Accent6 - 60% 47" xfId="12330"/>
    <cellStyle name="Accent6 - 60% 5" xfId="12331"/>
    <cellStyle name="Accent6 - 60% 5 2" xfId="12332"/>
    <cellStyle name="Accent6 - 60% 5 3" xfId="12333"/>
    <cellStyle name="Accent6 - 60% 5 4" xfId="12334"/>
    <cellStyle name="Accent6 - 60% 5 5" xfId="12335"/>
    <cellStyle name="Accent6 - 60% 6" xfId="12336"/>
    <cellStyle name="Accent6 - 60% 6 2" xfId="12337"/>
    <cellStyle name="Accent6 - 60% 6 3" xfId="12338"/>
    <cellStyle name="Accent6 - 60% 6 4" xfId="12339"/>
    <cellStyle name="Accent6 - 60% 6 5" xfId="12340"/>
    <cellStyle name="Accent6 - 60% 7" xfId="12341"/>
    <cellStyle name="Accent6 - 60% 7 2" xfId="12342"/>
    <cellStyle name="Accent6 - 60% 7 3" xfId="12343"/>
    <cellStyle name="Accent6 - 60% 7 4" xfId="12344"/>
    <cellStyle name="Accent6 - 60% 7 5" xfId="12345"/>
    <cellStyle name="Accent6 - 60% 8" xfId="12346"/>
    <cellStyle name="Accent6 - 60% 8 2" xfId="12347"/>
    <cellStyle name="Accent6 - 60% 8 3" xfId="12348"/>
    <cellStyle name="Accent6 - 60% 8 4" xfId="12349"/>
    <cellStyle name="Accent6 - 60% 8 5" xfId="12350"/>
    <cellStyle name="Accent6 - 60% 9" xfId="12351"/>
    <cellStyle name="Accent6 - 60% 9 2" xfId="12352"/>
    <cellStyle name="Accent6 - 60% 9 3" xfId="12353"/>
    <cellStyle name="Accent6 - 60% 9 4" xfId="12354"/>
    <cellStyle name="Accent6 - 60% 9 5" xfId="12355"/>
    <cellStyle name="Accent6 10" xfId="12356"/>
    <cellStyle name="Accent6 10 2" xfId="12357"/>
    <cellStyle name="Accent6 10 3" xfId="12358"/>
    <cellStyle name="Accent6 10 4" xfId="12359"/>
    <cellStyle name="Accent6 10 5" xfId="12360"/>
    <cellStyle name="Accent6 11" xfId="12361"/>
    <cellStyle name="Accent6 11 2" xfId="12362"/>
    <cellStyle name="Accent6 11 3" xfId="12363"/>
    <cellStyle name="Accent6 11 4" xfId="12364"/>
    <cellStyle name="Accent6 11 5" xfId="12365"/>
    <cellStyle name="Accent6 12" xfId="12366"/>
    <cellStyle name="Accent6 12 2" xfId="12367"/>
    <cellStyle name="Accent6 12 3" xfId="12368"/>
    <cellStyle name="Accent6 12 4" xfId="12369"/>
    <cellStyle name="Accent6 12 5" xfId="12370"/>
    <cellStyle name="Accent6 13" xfId="12371"/>
    <cellStyle name="Accent6 13 2" xfId="12372"/>
    <cellStyle name="Accent6 13 3" xfId="12373"/>
    <cellStyle name="Accent6 13 4" xfId="12374"/>
    <cellStyle name="Accent6 13 5" xfId="12375"/>
    <cellStyle name="Accent6 14" xfId="12376"/>
    <cellStyle name="Accent6 14 2" xfId="12377"/>
    <cellStyle name="Accent6 14 3" xfId="12378"/>
    <cellStyle name="Accent6 14 4" xfId="12379"/>
    <cellStyle name="Accent6 14 5" xfId="12380"/>
    <cellStyle name="Accent6 15" xfId="12381"/>
    <cellStyle name="Accent6 15 2" xfId="12382"/>
    <cellStyle name="Accent6 15 3" xfId="12383"/>
    <cellStyle name="Accent6 15 4" xfId="12384"/>
    <cellStyle name="Accent6 15 5" xfId="12385"/>
    <cellStyle name="Accent6 16" xfId="12386"/>
    <cellStyle name="Accent6 17" xfId="12387"/>
    <cellStyle name="Accent6 18" xfId="12388"/>
    <cellStyle name="Accent6 19" xfId="12389"/>
    <cellStyle name="Accent6 2" xfId="12390"/>
    <cellStyle name="Accent6 2 2" xfId="12391"/>
    <cellStyle name="Accent6 2 3" xfId="12392"/>
    <cellStyle name="Accent6 2 4" xfId="12393"/>
    <cellStyle name="Accent6 2 5" xfId="12394"/>
    <cellStyle name="Accent6 20" xfId="12395"/>
    <cellStyle name="Accent6 21" xfId="12396"/>
    <cellStyle name="Accent6 22" xfId="12397"/>
    <cellStyle name="Accent6 23" xfId="12398"/>
    <cellStyle name="Accent6 24" xfId="12399"/>
    <cellStyle name="Accent6 25" xfId="12400"/>
    <cellStyle name="Accent6 26" xfId="12401"/>
    <cellStyle name="Accent6 27" xfId="12402"/>
    <cellStyle name="Accent6 28" xfId="12403"/>
    <cellStyle name="Accent6 29" xfId="12404"/>
    <cellStyle name="Accent6 3" xfId="12405"/>
    <cellStyle name="Accent6 3 2" xfId="12406"/>
    <cellStyle name="Accent6 3 3" xfId="12407"/>
    <cellStyle name="Accent6 3 4" xfId="12408"/>
    <cellStyle name="Accent6 3 5" xfId="12409"/>
    <cellStyle name="Accent6 30" xfId="12410"/>
    <cellStyle name="Accent6 31" xfId="12411"/>
    <cellStyle name="Accent6 32" xfId="12412"/>
    <cellStyle name="Accent6 33" xfId="12413"/>
    <cellStyle name="Accent6 34" xfId="12414"/>
    <cellStyle name="Accent6 35" xfId="12415"/>
    <cellStyle name="Accent6 36" xfId="12416"/>
    <cellStyle name="Accent6 37" xfId="12417"/>
    <cellStyle name="Accent6 38" xfId="12418"/>
    <cellStyle name="Accent6 39" xfId="12419"/>
    <cellStyle name="Accent6 4" xfId="12420"/>
    <cellStyle name="Accent6 4 2" xfId="12421"/>
    <cellStyle name="Accent6 4 3" xfId="12422"/>
    <cellStyle name="Accent6 4 4" xfId="12423"/>
    <cellStyle name="Accent6 4 5" xfId="12424"/>
    <cellStyle name="Accent6 40" xfId="12425"/>
    <cellStyle name="Accent6 41" xfId="12426"/>
    <cellStyle name="Accent6 42" xfId="12427"/>
    <cellStyle name="Accent6 43" xfId="12428"/>
    <cellStyle name="Accent6 44" xfId="12429"/>
    <cellStyle name="Accent6 45" xfId="12430"/>
    <cellStyle name="Accent6 46" xfId="12431"/>
    <cellStyle name="Accent6 47" xfId="12432"/>
    <cellStyle name="Accent6 5" xfId="12433"/>
    <cellStyle name="Accent6 5 2" xfId="12434"/>
    <cellStyle name="Accent6 5 3" xfId="12435"/>
    <cellStyle name="Accent6 5 4" xfId="12436"/>
    <cellStyle name="Accent6 5 5" xfId="12437"/>
    <cellStyle name="Accent6 6" xfId="12438"/>
    <cellStyle name="Accent6 6 2" xfId="12439"/>
    <cellStyle name="Accent6 6 3" xfId="12440"/>
    <cellStyle name="Accent6 6 4" xfId="12441"/>
    <cellStyle name="Accent6 6 5" xfId="12442"/>
    <cellStyle name="Accent6 7" xfId="12443"/>
    <cellStyle name="Accent6 7 2" xfId="12444"/>
    <cellStyle name="Accent6 7 3" xfId="12445"/>
    <cellStyle name="Accent6 7 4" xfId="12446"/>
    <cellStyle name="Accent6 7 5" xfId="12447"/>
    <cellStyle name="Accent6 8" xfId="12448"/>
    <cellStyle name="Accent6 8 2" xfId="12449"/>
    <cellStyle name="Accent6 8 3" xfId="12450"/>
    <cellStyle name="Accent6 8 4" xfId="12451"/>
    <cellStyle name="Accent6 8 5" xfId="12452"/>
    <cellStyle name="Accent6 9" xfId="12453"/>
    <cellStyle name="Accent6 9 2" xfId="12454"/>
    <cellStyle name="Accent6 9 3" xfId="12455"/>
    <cellStyle name="Accent6 9 4" xfId="12456"/>
    <cellStyle name="Accent6 9 5" xfId="12457"/>
    <cellStyle name="Accent6_Book1" xfId="12458"/>
    <cellStyle name="args.style" xfId="12459"/>
    <cellStyle name="args.style 10" xfId="12460"/>
    <cellStyle name="args.style 11" xfId="12461"/>
    <cellStyle name="args.style 12" xfId="12462"/>
    <cellStyle name="args.style 13" xfId="12463"/>
    <cellStyle name="args.style 14" xfId="12464"/>
    <cellStyle name="args.style 15" xfId="12465"/>
    <cellStyle name="args.style 16" xfId="12466"/>
    <cellStyle name="args.style 17" xfId="12467"/>
    <cellStyle name="args.style 18" xfId="12468"/>
    <cellStyle name="args.style 19" xfId="12469"/>
    <cellStyle name="args.style 2" xfId="12470"/>
    <cellStyle name="args.style 20" xfId="12471"/>
    <cellStyle name="args.style 21" xfId="12472"/>
    <cellStyle name="args.style 22" xfId="12473"/>
    <cellStyle name="args.style 23" xfId="12474"/>
    <cellStyle name="args.style 24" xfId="12475"/>
    <cellStyle name="args.style 25" xfId="12476"/>
    <cellStyle name="args.style 26" xfId="12477"/>
    <cellStyle name="args.style 27" xfId="12478"/>
    <cellStyle name="args.style 28" xfId="12479"/>
    <cellStyle name="args.style 29" xfId="12480"/>
    <cellStyle name="args.style 3" xfId="12481"/>
    <cellStyle name="args.style 30" xfId="12482"/>
    <cellStyle name="args.style 31" xfId="12483"/>
    <cellStyle name="args.style 32" xfId="12484"/>
    <cellStyle name="args.style 33" xfId="12485"/>
    <cellStyle name="args.style 4" xfId="12486"/>
    <cellStyle name="args.style 5" xfId="12487"/>
    <cellStyle name="args.style 6" xfId="12488"/>
    <cellStyle name="args.style 7" xfId="12489"/>
    <cellStyle name="args.style 8" xfId="12490"/>
    <cellStyle name="args.style 9" xfId="12491"/>
    <cellStyle name="ColLevel_0" xfId="12492"/>
    <cellStyle name="Comma [0]_!!!GO" xfId="12493"/>
    <cellStyle name="comma zerodec" xfId="12494"/>
    <cellStyle name="comma zerodec 10" xfId="12495"/>
    <cellStyle name="comma zerodec 11" xfId="12496"/>
    <cellStyle name="comma zerodec 12" xfId="12497"/>
    <cellStyle name="comma zerodec 13" xfId="12498"/>
    <cellStyle name="comma zerodec 14" xfId="12499"/>
    <cellStyle name="comma zerodec 15" xfId="12500"/>
    <cellStyle name="comma zerodec 16" xfId="12501"/>
    <cellStyle name="comma zerodec 17" xfId="12502"/>
    <cellStyle name="comma zerodec 18" xfId="12503"/>
    <cellStyle name="comma zerodec 19" xfId="12504"/>
    <cellStyle name="comma zerodec 2" xfId="12505"/>
    <cellStyle name="comma zerodec 20" xfId="12506"/>
    <cellStyle name="comma zerodec 21" xfId="12507"/>
    <cellStyle name="comma zerodec 22" xfId="12508"/>
    <cellStyle name="comma zerodec 23" xfId="12509"/>
    <cellStyle name="comma zerodec 24" xfId="12510"/>
    <cellStyle name="comma zerodec 25" xfId="12511"/>
    <cellStyle name="comma zerodec 26" xfId="12512"/>
    <cellStyle name="comma zerodec 27" xfId="12513"/>
    <cellStyle name="comma zerodec 28" xfId="12514"/>
    <cellStyle name="comma zerodec 29" xfId="12515"/>
    <cellStyle name="comma zerodec 3" xfId="12516"/>
    <cellStyle name="comma zerodec 30" xfId="12517"/>
    <cellStyle name="comma zerodec 31" xfId="12518"/>
    <cellStyle name="comma zerodec 32" xfId="12519"/>
    <cellStyle name="comma zerodec 33" xfId="12520"/>
    <cellStyle name="comma zerodec 4" xfId="12521"/>
    <cellStyle name="comma zerodec 5" xfId="12522"/>
    <cellStyle name="comma zerodec 6" xfId="12523"/>
    <cellStyle name="comma zerodec 7" xfId="12524"/>
    <cellStyle name="comma zerodec 8" xfId="12525"/>
    <cellStyle name="comma zerodec 9" xfId="12526"/>
    <cellStyle name="Comma_!!!GO" xfId="12527"/>
    <cellStyle name="Currency [0]_!!!GO" xfId="12528"/>
    <cellStyle name="Currency_!!!GO" xfId="12529"/>
    <cellStyle name="Currency1" xfId="12530"/>
    <cellStyle name="Currency1 10" xfId="12531"/>
    <cellStyle name="Currency1 11" xfId="12532"/>
    <cellStyle name="Currency1 12" xfId="12533"/>
    <cellStyle name="Currency1 13" xfId="12534"/>
    <cellStyle name="Currency1 14" xfId="12535"/>
    <cellStyle name="Currency1 15" xfId="12536"/>
    <cellStyle name="Currency1 16" xfId="12537"/>
    <cellStyle name="Currency1 17" xfId="12538"/>
    <cellStyle name="Currency1 18" xfId="12539"/>
    <cellStyle name="Currency1 19" xfId="12540"/>
    <cellStyle name="Currency1 2" xfId="12541"/>
    <cellStyle name="Currency1 20" xfId="12542"/>
    <cellStyle name="Currency1 21" xfId="12543"/>
    <cellStyle name="Currency1 22" xfId="12544"/>
    <cellStyle name="Currency1 23" xfId="12545"/>
    <cellStyle name="Currency1 24" xfId="12546"/>
    <cellStyle name="Currency1 25" xfId="12547"/>
    <cellStyle name="Currency1 26" xfId="12548"/>
    <cellStyle name="Currency1 27" xfId="12549"/>
    <cellStyle name="Currency1 28" xfId="12550"/>
    <cellStyle name="Currency1 29" xfId="12551"/>
    <cellStyle name="Currency1 3" xfId="12552"/>
    <cellStyle name="Currency1 30" xfId="12553"/>
    <cellStyle name="Currency1 31" xfId="12554"/>
    <cellStyle name="Currency1 32" xfId="12555"/>
    <cellStyle name="Currency1 33" xfId="12556"/>
    <cellStyle name="Currency1 4" xfId="12557"/>
    <cellStyle name="Currency1 5" xfId="12558"/>
    <cellStyle name="Currency1 6" xfId="12559"/>
    <cellStyle name="Currency1 7" xfId="12560"/>
    <cellStyle name="Currency1 8" xfId="12561"/>
    <cellStyle name="Currency1 9" xfId="12562"/>
    <cellStyle name="Date" xfId="12563"/>
    <cellStyle name="Date 10" xfId="12564"/>
    <cellStyle name="Date 11" xfId="12565"/>
    <cellStyle name="Date 12" xfId="12566"/>
    <cellStyle name="Date 13" xfId="12567"/>
    <cellStyle name="Date 14" xfId="12568"/>
    <cellStyle name="Date 15" xfId="12569"/>
    <cellStyle name="Date 16" xfId="12570"/>
    <cellStyle name="Date 17" xfId="12571"/>
    <cellStyle name="Date 18" xfId="12572"/>
    <cellStyle name="Date 19" xfId="12573"/>
    <cellStyle name="Date 2" xfId="12574"/>
    <cellStyle name="Date 20" xfId="12575"/>
    <cellStyle name="Date 21" xfId="12576"/>
    <cellStyle name="Date 22" xfId="12577"/>
    <cellStyle name="Date 23" xfId="12578"/>
    <cellStyle name="Date 24" xfId="12579"/>
    <cellStyle name="Date 25" xfId="12580"/>
    <cellStyle name="Date 26" xfId="12581"/>
    <cellStyle name="Date 27" xfId="12582"/>
    <cellStyle name="Date 28" xfId="12583"/>
    <cellStyle name="Date 29" xfId="12584"/>
    <cellStyle name="Date 3" xfId="12585"/>
    <cellStyle name="Date 30" xfId="12586"/>
    <cellStyle name="Date 31" xfId="12587"/>
    <cellStyle name="Date 32" xfId="12588"/>
    <cellStyle name="Date 33" xfId="12589"/>
    <cellStyle name="Date 4" xfId="12590"/>
    <cellStyle name="Date 5" xfId="12591"/>
    <cellStyle name="Date 6" xfId="12592"/>
    <cellStyle name="Date 7" xfId="12593"/>
    <cellStyle name="Date 8" xfId="12594"/>
    <cellStyle name="Date 9" xfId="12595"/>
    <cellStyle name="Dollar (zero dec)" xfId="12596"/>
    <cellStyle name="Dollar (zero dec) 10" xfId="12597"/>
    <cellStyle name="Dollar (zero dec) 11" xfId="12598"/>
    <cellStyle name="Dollar (zero dec) 12" xfId="12599"/>
    <cellStyle name="Dollar (zero dec) 13" xfId="12600"/>
    <cellStyle name="Dollar (zero dec) 14" xfId="12601"/>
    <cellStyle name="Dollar (zero dec) 15" xfId="12602"/>
    <cellStyle name="Dollar (zero dec) 16" xfId="12603"/>
    <cellStyle name="Dollar (zero dec) 17" xfId="12604"/>
    <cellStyle name="Dollar (zero dec) 18" xfId="12605"/>
    <cellStyle name="Dollar (zero dec) 19" xfId="12606"/>
    <cellStyle name="Dollar (zero dec) 2" xfId="12607"/>
    <cellStyle name="Dollar (zero dec) 20" xfId="12608"/>
    <cellStyle name="Dollar (zero dec) 21" xfId="12609"/>
    <cellStyle name="Dollar (zero dec) 22" xfId="12610"/>
    <cellStyle name="Dollar (zero dec) 23" xfId="12611"/>
    <cellStyle name="Dollar (zero dec) 24" xfId="12612"/>
    <cellStyle name="Dollar (zero dec) 25" xfId="12613"/>
    <cellStyle name="Dollar (zero dec) 26" xfId="12614"/>
    <cellStyle name="Dollar (zero dec) 27" xfId="12615"/>
    <cellStyle name="Dollar (zero dec) 28" xfId="12616"/>
    <cellStyle name="Dollar (zero dec) 29" xfId="12617"/>
    <cellStyle name="Dollar (zero dec) 3" xfId="12618"/>
    <cellStyle name="Dollar (zero dec) 30" xfId="12619"/>
    <cellStyle name="Dollar (zero dec) 31" xfId="12620"/>
    <cellStyle name="Dollar (zero dec) 32" xfId="12621"/>
    <cellStyle name="Dollar (zero dec) 33" xfId="12622"/>
    <cellStyle name="Dollar (zero dec) 4" xfId="12623"/>
    <cellStyle name="Dollar (zero dec) 5" xfId="12624"/>
    <cellStyle name="Dollar (zero dec) 6" xfId="12625"/>
    <cellStyle name="Dollar (zero dec) 7" xfId="12626"/>
    <cellStyle name="Dollar (zero dec) 8" xfId="12627"/>
    <cellStyle name="Dollar (zero dec) 9" xfId="12628"/>
    <cellStyle name="Grey" xfId="12629"/>
    <cellStyle name="Grey 10" xfId="12630"/>
    <cellStyle name="Grey 11" xfId="12631"/>
    <cellStyle name="Grey 12" xfId="12632"/>
    <cellStyle name="Grey 13" xfId="12633"/>
    <cellStyle name="Grey 14" xfId="12634"/>
    <cellStyle name="Grey 15" xfId="12635"/>
    <cellStyle name="Grey 16" xfId="12636"/>
    <cellStyle name="Grey 17" xfId="12637"/>
    <cellStyle name="Grey 18" xfId="12638"/>
    <cellStyle name="Grey 19" xfId="12639"/>
    <cellStyle name="Grey 2" xfId="12640"/>
    <cellStyle name="Grey 20" xfId="12641"/>
    <cellStyle name="Grey 21" xfId="12642"/>
    <cellStyle name="Grey 22" xfId="12643"/>
    <cellStyle name="Grey 23" xfId="12644"/>
    <cellStyle name="Grey 24" xfId="12645"/>
    <cellStyle name="Grey 25" xfId="12646"/>
    <cellStyle name="Grey 26" xfId="12647"/>
    <cellStyle name="Grey 27" xfId="12648"/>
    <cellStyle name="Grey 28" xfId="12649"/>
    <cellStyle name="Grey 29" xfId="12650"/>
    <cellStyle name="Grey 3" xfId="12651"/>
    <cellStyle name="Grey 30" xfId="12652"/>
    <cellStyle name="Grey 31" xfId="12653"/>
    <cellStyle name="Grey 32" xfId="12654"/>
    <cellStyle name="Grey 33" xfId="12655"/>
    <cellStyle name="Grey 4" xfId="12656"/>
    <cellStyle name="Grey 5" xfId="12657"/>
    <cellStyle name="Grey 6" xfId="12658"/>
    <cellStyle name="Grey 7" xfId="12659"/>
    <cellStyle name="Grey 8" xfId="12660"/>
    <cellStyle name="Grey 9" xfId="12661"/>
    <cellStyle name="Header1" xfId="12662"/>
    <cellStyle name="Header1 10" xfId="12663"/>
    <cellStyle name="Header1 11" xfId="12664"/>
    <cellStyle name="Header1 12" xfId="12665"/>
    <cellStyle name="Header1 13" xfId="12666"/>
    <cellStyle name="Header1 14" xfId="12667"/>
    <cellStyle name="Header1 15" xfId="12668"/>
    <cellStyle name="Header1 16" xfId="12669"/>
    <cellStyle name="Header1 17" xfId="12670"/>
    <cellStyle name="Header1 18" xfId="12671"/>
    <cellStyle name="Header1 19" xfId="12672"/>
    <cellStyle name="Header1 2" xfId="12673"/>
    <cellStyle name="Header1 20" xfId="12674"/>
    <cellStyle name="Header1 21" xfId="12675"/>
    <cellStyle name="Header1 22" xfId="12676"/>
    <cellStyle name="Header1 23" xfId="12677"/>
    <cellStyle name="Header1 24" xfId="12678"/>
    <cellStyle name="Header1 25" xfId="12679"/>
    <cellStyle name="Header1 26" xfId="12680"/>
    <cellStyle name="Header1 27" xfId="12681"/>
    <cellStyle name="Header1 28" xfId="12682"/>
    <cellStyle name="Header1 29" xfId="12683"/>
    <cellStyle name="Header1 3" xfId="12684"/>
    <cellStyle name="Header1 30" xfId="12685"/>
    <cellStyle name="Header1 31" xfId="12686"/>
    <cellStyle name="Header1 32" xfId="12687"/>
    <cellStyle name="Header1 33" xfId="12688"/>
    <cellStyle name="Header1 4" xfId="12689"/>
    <cellStyle name="Header1 5" xfId="12690"/>
    <cellStyle name="Header1 6" xfId="12691"/>
    <cellStyle name="Header1 7" xfId="12692"/>
    <cellStyle name="Header1 8" xfId="12693"/>
    <cellStyle name="Header1 9" xfId="12694"/>
    <cellStyle name="Header2" xfId="12695"/>
    <cellStyle name="Header2 10" xfId="12696"/>
    <cellStyle name="Header2 11" xfId="12697"/>
    <cellStyle name="Header2 12" xfId="12698"/>
    <cellStyle name="Header2 13" xfId="12699"/>
    <cellStyle name="Header2 14" xfId="12700"/>
    <cellStyle name="Header2 15" xfId="12701"/>
    <cellStyle name="Header2 16" xfId="12702"/>
    <cellStyle name="Header2 17" xfId="12703"/>
    <cellStyle name="Header2 18" xfId="12704"/>
    <cellStyle name="Header2 19" xfId="12705"/>
    <cellStyle name="Header2 2" xfId="12706"/>
    <cellStyle name="Header2 20" xfId="12707"/>
    <cellStyle name="Header2 21" xfId="12708"/>
    <cellStyle name="Header2 22" xfId="12709"/>
    <cellStyle name="Header2 23" xfId="12710"/>
    <cellStyle name="Header2 24" xfId="12711"/>
    <cellStyle name="Header2 25" xfId="12712"/>
    <cellStyle name="Header2 26" xfId="12713"/>
    <cellStyle name="Header2 27" xfId="12714"/>
    <cellStyle name="Header2 28" xfId="12715"/>
    <cellStyle name="Header2 29" xfId="12716"/>
    <cellStyle name="Header2 3" xfId="12717"/>
    <cellStyle name="Header2 30" xfId="12718"/>
    <cellStyle name="Header2 31" xfId="12719"/>
    <cellStyle name="Header2 32" xfId="12720"/>
    <cellStyle name="Header2 33" xfId="12721"/>
    <cellStyle name="Header2 4" xfId="12722"/>
    <cellStyle name="Header2 5" xfId="12723"/>
    <cellStyle name="Header2 6" xfId="12724"/>
    <cellStyle name="Header2 7" xfId="12725"/>
    <cellStyle name="Header2 8" xfId="12726"/>
    <cellStyle name="Header2 9" xfId="12727"/>
    <cellStyle name="Input [yellow]" xfId="12728"/>
    <cellStyle name="Input [yellow] 10" xfId="12729"/>
    <cellStyle name="Input [yellow] 11" xfId="12730"/>
    <cellStyle name="Input [yellow] 12" xfId="12731"/>
    <cellStyle name="Input [yellow] 13" xfId="12732"/>
    <cellStyle name="Input [yellow] 14" xfId="12733"/>
    <cellStyle name="Input [yellow] 15" xfId="12734"/>
    <cellStyle name="Input [yellow] 16" xfId="12735"/>
    <cellStyle name="Input [yellow] 17" xfId="12736"/>
    <cellStyle name="Input [yellow] 18" xfId="12737"/>
    <cellStyle name="Input [yellow] 19" xfId="12738"/>
    <cellStyle name="Input [yellow] 2" xfId="12739"/>
    <cellStyle name="Input [yellow] 20" xfId="12740"/>
    <cellStyle name="Input [yellow] 21" xfId="12741"/>
    <cellStyle name="Input [yellow] 22" xfId="12742"/>
    <cellStyle name="Input [yellow] 23" xfId="12743"/>
    <cellStyle name="Input [yellow] 24" xfId="12744"/>
    <cellStyle name="Input [yellow] 25" xfId="12745"/>
    <cellStyle name="Input [yellow] 26" xfId="12746"/>
    <cellStyle name="Input [yellow] 27" xfId="12747"/>
    <cellStyle name="Input [yellow] 28" xfId="12748"/>
    <cellStyle name="Input [yellow] 29" xfId="12749"/>
    <cellStyle name="Input [yellow] 3" xfId="12750"/>
    <cellStyle name="Input [yellow] 30" xfId="12751"/>
    <cellStyle name="Input [yellow] 31" xfId="12752"/>
    <cellStyle name="Input [yellow] 32" xfId="12753"/>
    <cellStyle name="Input [yellow] 33" xfId="12754"/>
    <cellStyle name="Input [yellow] 4" xfId="12755"/>
    <cellStyle name="Input [yellow] 5" xfId="12756"/>
    <cellStyle name="Input [yellow] 6" xfId="12757"/>
    <cellStyle name="Input [yellow] 7" xfId="12758"/>
    <cellStyle name="Input [yellow] 8" xfId="12759"/>
    <cellStyle name="Input [yellow] 9" xfId="12760"/>
    <cellStyle name="Input Cells" xfId="12761"/>
    <cellStyle name="Input Cells 10" xfId="12762"/>
    <cellStyle name="Input Cells 11" xfId="12763"/>
    <cellStyle name="Input Cells 12" xfId="12764"/>
    <cellStyle name="Input Cells 13" xfId="12765"/>
    <cellStyle name="Input Cells 14" xfId="12766"/>
    <cellStyle name="Input Cells 15" xfId="12767"/>
    <cellStyle name="Input Cells 16" xfId="12768"/>
    <cellStyle name="Input Cells 17" xfId="12769"/>
    <cellStyle name="Input Cells 18" xfId="12770"/>
    <cellStyle name="Input Cells 19" xfId="12771"/>
    <cellStyle name="Input Cells 2" xfId="12772"/>
    <cellStyle name="Input Cells 20" xfId="12773"/>
    <cellStyle name="Input Cells 21" xfId="12774"/>
    <cellStyle name="Input Cells 22" xfId="12775"/>
    <cellStyle name="Input Cells 23" xfId="12776"/>
    <cellStyle name="Input Cells 24" xfId="12777"/>
    <cellStyle name="Input Cells 25" xfId="12778"/>
    <cellStyle name="Input Cells 26" xfId="12779"/>
    <cellStyle name="Input Cells 27" xfId="12780"/>
    <cellStyle name="Input Cells 28" xfId="12781"/>
    <cellStyle name="Input Cells 29" xfId="12782"/>
    <cellStyle name="Input Cells 3" xfId="12783"/>
    <cellStyle name="Input Cells 30" xfId="12784"/>
    <cellStyle name="Input Cells 31" xfId="12785"/>
    <cellStyle name="Input Cells 32" xfId="12786"/>
    <cellStyle name="Input Cells 33" xfId="12787"/>
    <cellStyle name="Input Cells 4" xfId="12788"/>
    <cellStyle name="Input Cells 5" xfId="12789"/>
    <cellStyle name="Input Cells 6" xfId="12790"/>
    <cellStyle name="Input Cells 7" xfId="12791"/>
    <cellStyle name="Input Cells 8" xfId="12792"/>
    <cellStyle name="Input Cells 9" xfId="12793"/>
    <cellStyle name="Linked Cells" xfId="12794"/>
    <cellStyle name="Linked Cells 10" xfId="12795"/>
    <cellStyle name="Linked Cells 11" xfId="12796"/>
    <cellStyle name="Linked Cells 12" xfId="12797"/>
    <cellStyle name="Linked Cells 13" xfId="12798"/>
    <cellStyle name="Linked Cells 14" xfId="12799"/>
    <cellStyle name="Linked Cells 15" xfId="12800"/>
    <cellStyle name="Linked Cells 16" xfId="12801"/>
    <cellStyle name="Linked Cells 17" xfId="12802"/>
    <cellStyle name="Linked Cells 18" xfId="12803"/>
    <cellStyle name="Linked Cells 19" xfId="12804"/>
    <cellStyle name="Linked Cells 2" xfId="12805"/>
    <cellStyle name="Linked Cells 20" xfId="12806"/>
    <cellStyle name="Linked Cells 21" xfId="12807"/>
    <cellStyle name="Linked Cells 22" xfId="12808"/>
    <cellStyle name="Linked Cells 23" xfId="12809"/>
    <cellStyle name="Linked Cells 24" xfId="12810"/>
    <cellStyle name="Linked Cells 25" xfId="12811"/>
    <cellStyle name="Linked Cells 26" xfId="12812"/>
    <cellStyle name="Linked Cells 27" xfId="12813"/>
    <cellStyle name="Linked Cells 28" xfId="12814"/>
    <cellStyle name="Linked Cells 29" xfId="12815"/>
    <cellStyle name="Linked Cells 3" xfId="12816"/>
    <cellStyle name="Linked Cells 30" xfId="12817"/>
    <cellStyle name="Linked Cells 31" xfId="12818"/>
    <cellStyle name="Linked Cells 32" xfId="12819"/>
    <cellStyle name="Linked Cells 33" xfId="12820"/>
    <cellStyle name="Linked Cells 4" xfId="12821"/>
    <cellStyle name="Linked Cells 5" xfId="12822"/>
    <cellStyle name="Linked Cells 6" xfId="12823"/>
    <cellStyle name="Linked Cells 7" xfId="12824"/>
    <cellStyle name="Linked Cells 8" xfId="12825"/>
    <cellStyle name="Linked Cells 9" xfId="12826"/>
    <cellStyle name="Millares [0]_96 Risk" xfId="12827"/>
    <cellStyle name="Millares_96 Risk" xfId="12828"/>
    <cellStyle name="Milliers [0]_!!!GO" xfId="12829"/>
    <cellStyle name="Milliers_!!!GO" xfId="12830"/>
    <cellStyle name="Moneda [0]_96 Risk" xfId="12831"/>
    <cellStyle name="Moneda_96 Risk" xfId="12832"/>
    <cellStyle name="Mon閠aire [0]_!!!GO" xfId="12833"/>
    <cellStyle name="Mon閠aire_!!!GO" xfId="12834"/>
    <cellStyle name="New Times Roman" xfId="12835"/>
    <cellStyle name="New Times Roman 10" xfId="12836"/>
    <cellStyle name="New Times Roman 11" xfId="12837"/>
    <cellStyle name="New Times Roman 12" xfId="12838"/>
    <cellStyle name="New Times Roman 13" xfId="12839"/>
    <cellStyle name="New Times Roman 14" xfId="12840"/>
    <cellStyle name="New Times Roman 15" xfId="12841"/>
    <cellStyle name="New Times Roman 16" xfId="12842"/>
    <cellStyle name="New Times Roman 17" xfId="12843"/>
    <cellStyle name="New Times Roman 18" xfId="12844"/>
    <cellStyle name="New Times Roman 19" xfId="12845"/>
    <cellStyle name="New Times Roman 2" xfId="12846"/>
    <cellStyle name="New Times Roman 20" xfId="12847"/>
    <cellStyle name="New Times Roman 21" xfId="12848"/>
    <cellStyle name="New Times Roman 22" xfId="12849"/>
    <cellStyle name="New Times Roman 23" xfId="12850"/>
    <cellStyle name="New Times Roman 24" xfId="12851"/>
    <cellStyle name="New Times Roman 25" xfId="12852"/>
    <cellStyle name="New Times Roman 26" xfId="12853"/>
    <cellStyle name="New Times Roman 27" xfId="12854"/>
    <cellStyle name="New Times Roman 28" xfId="12855"/>
    <cellStyle name="New Times Roman 29" xfId="12856"/>
    <cellStyle name="New Times Roman 3" xfId="12857"/>
    <cellStyle name="New Times Roman 30" xfId="12858"/>
    <cellStyle name="New Times Roman 31" xfId="12859"/>
    <cellStyle name="New Times Roman 32" xfId="12860"/>
    <cellStyle name="New Times Roman 33" xfId="12861"/>
    <cellStyle name="New Times Roman 4" xfId="12862"/>
    <cellStyle name="New Times Roman 5" xfId="12863"/>
    <cellStyle name="New Times Roman 6" xfId="12864"/>
    <cellStyle name="New Times Roman 7" xfId="12865"/>
    <cellStyle name="New Times Roman 8" xfId="12866"/>
    <cellStyle name="New Times Roman 9" xfId="12867"/>
    <cellStyle name="no dec" xfId="12868"/>
    <cellStyle name="no dec 10" xfId="12869"/>
    <cellStyle name="no dec 11" xfId="12870"/>
    <cellStyle name="no dec 12" xfId="12871"/>
    <cellStyle name="no dec 13" xfId="12872"/>
    <cellStyle name="no dec 14" xfId="12873"/>
    <cellStyle name="no dec 15" xfId="12874"/>
    <cellStyle name="no dec 16" xfId="12875"/>
    <cellStyle name="no dec 17" xfId="12876"/>
    <cellStyle name="no dec 18" xfId="12877"/>
    <cellStyle name="no dec 19" xfId="12878"/>
    <cellStyle name="no dec 2" xfId="12879"/>
    <cellStyle name="no dec 20" xfId="12880"/>
    <cellStyle name="no dec 21" xfId="12881"/>
    <cellStyle name="no dec 22" xfId="12882"/>
    <cellStyle name="no dec 23" xfId="12883"/>
    <cellStyle name="no dec 24" xfId="12884"/>
    <cellStyle name="no dec 25" xfId="12885"/>
    <cellStyle name="no dec 26" xfId="12886"/>
    <cellStyle name="no dec 27" xfId="12887"/>
    <cellStyle name="no dec 28" xfId="12888"/>
    <cellStyle name="no dec 29" xfId="12889"/>
    <cellStyle name="no dec 3" xfId="12890"/>
    <cellStyle name="no dec 30" xfId="12891"/>
    <cellStyle name="no dec 31" xfId="12892"/>
    <cellStyle name="no dec 32" xfId="12893"/>
    <cellStyle name="no dec 33" xfId="12894"/>
    <cellStyle name="no dec 4" xfId="12895"/>
    <cellStyle name="no dec 5" xfId="12896"/>
    <cellStyle name="no dec 6" xfId="12897"/>
    <cellStyle name="no dec 7" xfId="12898"/>
    <cellStyle name="no dec 8" xfId="12899"/>
    <cellStyle name="no dec 9" xfId="12900"/>
    <cellStyle name="Normal - Style1" xfId="12901"/>
    <cellStyle name="Normal - Style1 10" xfId="12902"/>
    <cellStyle name="Normal - Style1 11" xfId="12903"/>
    <cellStyle name="Normal - Style1 12" xfId="12904"/>
    <cellStyle name="Normal - Style1 13" xfId="12905"/>
    <cellStyle name="Normal - Style1 14" xfId="12906"/>
    <cellStyle name="Normal - Style1 15" xfId="12907"/>
    <cellStyle name="Normal - Style1 16" xfId="12908"/>
    <cellStyle name="Normal - Style1 17" xfId="12909"/>
    <cellStyle name="Normal - Style1 18" xfId="12910"/>
    <cellStyle name="Normal - Style1 19" xfId="12911"/>
    <cellStyle name="Normal - Style1 2" xfId="12912"/>
    <cellStyle name="Normal - Style1 20" xfId="12913"/>
    <cellStyle name="Normal - Style1 21" xfId="12914"/>
    <cellStyle name="Normal - Style1 22" xfId="12915"/>
    <cellStyle name="Normal - Style1 23" xfId="12916"/>
    <cellStyle name="Normal - Style1 24" xfId="12917"/>
    <cellStyle name="Normal - Style1 25" xfId="12918"/>
    <cellStyle name="Normal - Style1 26" xfId="12919"/>
    <cellStyle name="Normal - Style1 27" xfId="12920"/>
    <cellStyle name="Normal - Style1 28" xfId="12921"/>
    <cellStyle name="Normal - Style1 29" xfId="12922"/>
    <cellStyle name="Normal - Style1 3" xfId="12923"/>
    <cellStyle name="Normal - Style1 30" xfId="12924"/>
    <cellStyle name="Normal - Style1 31" xfId="12925"/>
    <cellStyle name="Normal - Style1 32" xfId="12926"/>
    <cellStyle name="Normal - Style1 33" xfId="12927"/>
    <cellStyle name="Normal - Style1 4" xfId="12928"/>
    <cellStyle name="Normal - Style1 5" xfId="12929"/>
    <cellStyle name="Normal - Style1 6" xfId="12930"/>
    <cellStyle name="Normal - Style1 7" xfId="12931"/>
    <cellStyle name="Normal - Style1 8" xfId="12932"/>
    <cellStyle name="Normal - Style1 9" xfId="12933"/>
    <cellStyle name="Normal_!!!GO" xfId="12934"/>
    <cellStyle name="per.style" xfId="12935"/>
    <cellStyle name="per.style 10" xfId="12936"/>
    <cellStyle name="per.style 11" xfId="12937"/>
    <cellStyle name="per.style 12" xfId="12938"/>
    <cellStyle name="per.style 13" xfId="12939"/>
    <cellStyle name="per.style 14" xfId="12940"/>
    <cellStyle name="per.style 15" xfId="12941"/>
    <cellStyle name="per.style 16" xfId="12942"/>
    <cellStyle name="per.style 17" xfId="12943"/>
    <cellStyle name="per.style 18" xfId="12944"/>
    <cellStyle name="per.style 19" xfId="12945"/>
    <cellStyle name="per.style 2" xfId="12946"/>
    <cellStyle name="per.style 20" xfId="12947"/>
    <cellStyle name="per.style 21" xfId="12948"/>
    <cellStyle name="per.style 22" xfId="12949"/>
    <cellStyle name="per.style 23" xfId="12950"/>
    <cellStyle name="per.style 24" xfId="12951"/>
    <cellStyle name="per.style 25" xfId="12952"/>
    <cellStyle name="per.style 26" xfId="12953"/>
    <cellStyle name="per.style 27" xfId="12954"/>
    <cellStyle name="per.style 28" xfId="12955"/>
    <cellStyle name="per.style 29" xfId="12956"/>
    <cellStyle name="per.style 3" xfId="12957"/>
    <cellStyle name="per.style 30" xfId="12958"/>
    <cellStyle name="per.style 31" xfId="12959"/>
    <cellStyle name="per.style 32" xfId="12960"/>
    <cellStyle name="per.style 33" xfId="12961"/>
    <cellStyle name="per.style 4" xfId="12962"/>
    <cellStyle name="per.style 5" xfId="12963"/>
    <cellStyle name="per.style 6" xfId="12964"/>
    <cellStyle name="per.style 7" xfId="12965"/>
    <cellStyle name="per.style 8" xfId="12966"/>
    <cellStyle name="per.style 9" xfId="12967"/>
    <cellStyle name="Percent [2]" xfId="12968"/>
    <cellStyle name="Percent [2] 10" xfId="12969"/>
    <cellStyle name="Percent [2] 10 2" xfId="12970"/>
    <cellStyle name="Percent [2] 10 3" xfId="12971"/>
    <cellStyle name="Percent [2] 10 4" xfId="12972"/>
    <cellStyle name="Percent [2] 10 5" xfId="12973"/>
    <cellStyle name="Percent [2] 10 6" xfId="12974"/>
    <cellStyle name="Percent [2] 10 7" xfId="12975"/>
    <cellStyle name="Percent [2] 10 8" xfId="12976"/>
    <cellStyle name="Percent [2] 10 9" xfId="12977"/>
    <cellStyle name="Percent [2] 11" xfId="12978"/>
    <cellStyle name="Percent [2] 11 2" xfId="12979"/>
    <cellStyle name="Percent [2] 11 3" xfId="12980"/>
    <cellStyle name="Percent [2] 11 4" xfId="12981"/>
    <cellStyle name="Percent [2] 11 5" xfId="12982"/>
    <cellStyle name="Percent [2] 11 6" xfId="12983"/>
    <cellStyle name="Percent [2] 11 7" xfId="12984"/>
    <cellStyle name="Percent [2] 11 8" xfId="12985"/>
    <cellStyle name="Percent [2] 11 9" xfId="12986"/>
    <cellStyle name="Percent [2] 12" xfId="12987"/>
    <cellStyle name="Percent [2] 12 2" xfId="12988"/>
    <cellStyle name="Percent [2] 12 3" xfId="12989"/>
    <cellStyle name="Percent [2] 12 4" xfId="12990"/>
    <cellStyle name="Percent [2] 12 5" xfId="12991"/>
    <cellStyle name="Percent [2] 12 6" xfId="12992"/>
    <cellStyle name="Percent [2] 12 7" xfId="12993"/>
    <cellStyle name="Percent [2] 12 8" xfId="12994"/>
    <cellStyle name="Percent [2] 12 9" xfId="12995"/>
    <cellStyle name="Percent [2] 13" xfId="12996"/>
    <cellStyle name="Percent [2] 13 2" xfId="12997"/>
    <cellStyle name="Percent [2] 13 3" xfId="12998"/>
    <cellStyle name="Percent [2] 13 4" xfId="12999"/>
    <cellStyle name="Percent [2] 13 5" xfId="13000"/>
    <cellStyle name="Percent [2] 13 6" xfId="13001"/>
    <cellStyle name="Percent [2] 13 7" xfId="13002"/>
    <cellStyle name="Percent [2] 13 8" xfId="13003"/>
    <cellStyle name="Percent [2] 13 9" xfId="13004"/>
    <cellStyle name="Percent [2] 14" xfId="13005"/>
    <cellStyle name="Percent [2] 14 2" xfId="13006"/>
    <cellStyle name="Percent [2] 14 3" xfId="13007"/>
    <cellStyle name="Percent [2] 14 4" xfId="13008"/>
    <cellStyle name="Percent [2] 14 5" xfId="13009"/>
    <cellStyle name="Percent [2] 14 6" xfId="13010"/>
    <cellStyle name="Percent [2] 14 7" xfId="13011"/>
    <cellStyle name="Percent [2] 14 8" xfId="13012"/>
    <cellStyle name="Percent [2] 14 9" xfId="13013"/>
    <cellStyle name="Percent [2] 15" xfId="13014"/>
    <cellStyle name="Percent [2] 15 2" xfId="13015"/>
    <cellStyle name="Percent [2] 15 3" xfId="13016"/>
    <cellStyle name="Percent [2] 15 4" xfId="13017"/>
    <cellStyle name="Percent [2] 15 5" xfId="13018"/>
    <cellStyle name="Percent [2] 15 6" xfId="13019"/>
    <cellStyle name="Percent [2] 15 7" xfId="13020"/>
    <cellStyle name="Percent [2] 15 8" xfId="13021"/>
    <cellStyle name="Percent [2] 15 9" xfId="13022"/>
    <cellStyle name="Percent [2] 16" xfId="13023"/>
    <cellStyle name="Percent [2] 17" xfId="13024"/>
    <cellStyle name="Percent [2] 18" xfId="13025"/>
    <cellStyle name="Percent [2] 19" xfId="13026"/>
    <cellStyle name="Percent [2] 2" xfId="13027"/>
    <cellStyle name="Percent [2] 2 10" xfId="13028"/>
    <cellStyle name="Percent [2] 2 11" xfId="13029"/>
    <cellStyle name="Percent [2] 2 12" xfId="13030"/>
    <cellStyle name="Percent [2] 2 13" xfId="13031"/>
    <cellStyle name="Percent [2] 2 14" xfId="13032"/>
    <cellStyle name="Percent [2] 2 15" xfId="13033"/>
    <cellStyle name="Percent [2] 2 16" xfId="13034"/>
    <cellStyle name="Percent [2] 2 17" xfId="13035"/>
    <cellStyle name="Percent [2] 2 18" xfId="13036"/>
    <cellStyle name="Percent [2] 2 19" xfId="13037"/>
    <cellStyle name="Percent [2] 2 2" xfId="13038"/>
    <cellStyle name="Percent [2] 2 20" xfId="13039"/>
    <cellStyle name="Percent [2] 2 21" xfId="13040"/>
    <cellStyle name="Percent [2] 2 22" xfId="13041"/>
    <cellStyle name="Percent [2] 2 23" xfId="13042"/>
    <cellStyle name="Percent [2] 2 24" xfId="13043"/>
    <cellStyle name="Percent [2] 2 25" xfId="13044"/>
    <cellStyle name="Percent [2] 2 26" xfId="13045"/>
    <cellStyle name="Percent [2] 2 27" xfId="13046"/>
    <cellStyle name="Percent [2] 2 28" xfId="13047"/>
    <cellStyle name="Percent [2] 2 29" xfId="13048"/>
    <cellStyle name="Percent [2] 2 3" xfId="13049"/>
    <cellStyle name="Percent [2] 2 30" xfId="13050"/>
    <cellStyle name="Percent [2] 2 31" xfId="13051"/>
    <cellStyle name="Percent [2] 2 32" xfId="13052"/>
    <cellStyle name="Percent [2] 2 33" xfId="13053"/>
    <cellStyle name="Percent [2] 2 34" xfId="13054"/>
    <cellStyle name="Percent [2] 2 35" xfId="13055"/>
    <cellStyle name="Percent [2] 2 36" xfId="13056"/>
    <cellStyle name="Percent [2] 2 37" xfId="13057"/>
    <cellStyle name="Percent [2] 2 4" xfId="13058"/>
    <cellStyle name="Percent [2] 2 5" xfId="13059"/>
    <cellStyle name="Percent [2] 2 6" xfId="13060"/>
    <cellStyle name="Percent [2] 2 7" xfId="13061"/>
    <cellStyle name="Percent [2] 2 8" xfId="13062"/>
    <cellStyle name="Percent [2] 2 9" xfId="13063"/>
    <cellStyle name="Percent [2] 20" xfId="13064"/>
    <cellStyle name="Percent [2] 21" xfId="13065"/>
    <cellStyle name="Percent [2] 22" xfId="13066"/>
    <cellStyle name="Percent [2] 23" xfId="13067"/>
    <cellStyle name="Percent [2] 24" xfId="13068"/>
    <cellStyle name="Percent [2] 25" xfId="13069"/>
    <cellStyle name="Percent [2] 26" xfId="13070"/>
    <cellStyle name="Percent [2] 27" xfId="13071"/>
    <cellStyle name="Percent [2] 28" xfId="13072"/>
    <cellStyle name="Percent [2] 29" xfId="13073"/>
    <cellStyle name="Percent [2] 3" xfId="13074"/>
    <cellStyle name="Percent [2] 3 2" xfId="13075"/>
    <cellStyle name="Percent [2] 3 3" xfId="13076"/>
    <cellStyle name="Percent [2] 3 4" xfId="13077"/>
    <cellStyle name="Percent [2] 3 5" xfId="13078"/>
    <cellStyle name="Percent [2] 3 6" xfId="13079"/>
    <cellStyle name="Percent [2] 3 7" xfId="13080"/>
    <cellStyle name="Percent [2] 3 8" xfId="13081"/>
    <cellStyle name="Percent [2] 3 9" xfId="13082"/>
    <cellStyle name="Percent [2] 30" xfId="13083"/>
    <cellStyle name="Percent [2] 31" xfId="13084"/>
    <cellStyle name="Percent [2] 32" xfId="13085"/>
    <cellStyle name="Percent [2] 33" xfId="13086"/>
    <cellStyle name="Percent [2] 34" xfId="13087"/>
    <cellStyle name="Percent [2] 35" xfId="13088"/>
    <cellStyle name="Percent [2] 36" xfId="13089"/>
    <cellStyle name="Percent [2] 37" xfId="13090"/>
    <cellStyle name="Percent [2] 38" xfId="13091"/>
    <cellStyle name="Percent [2] 39" xfId="13092"/>
    <cellStyle name="Percent [2] 4" xfId="13093"/>
    <cellStyle name="Percent [2] 4 2" xfId="13094"/>
    <cellStyle name="Percent [2] 4 3" xfId="13095"/>
    <cellStyle name="Percent [2] 4 4" xfId="13096"/>
    <cellStyle name="Percent [2] 4 5" xfId="13097"/>
    <cellStyle name="Percent [2] 4 6" xfId="13098"/>
    <cellStyle name="Percent [2] 4 7" xfId="13099"/>
    <cellStyle name="Percent [2] 4 8" xfId="13100"/>
    <cellStyle name="Percent [2] 4 9" xfId="13101"/>
    <cellStyle name="Percent [2] 40" xfId="13102"/>
    <cellStyle name="Percent [2] 41" xfId="13103"/>
    <cellStyle name="Percent [2] 42" xfId="13104"/>
    <cellStyle name="Percent [2] 43" xfId="13105"/>
    <cellStyle name="Percent [2] 44" xfId="13106"/>
    <cellStyle name="Percent [2] 45" xfId="13107"/>
    <cellStyle name="Percent [2] 46" xfId="13108"/>
    <cellStyle name="Percent [2] 47" xfId="13109"/>
    <cellStyle name="Percent [2] 48" xfId="13110"/>
    <cellStyle name="Percent [2] 49" xfId="13111"/>
    <cellStyle name="Percent [2] 5" xfId="13112"/>
    <cellStyle name="Percent [2] 5 2" xfId="13113"/>
    <cellStyle name="Percent [2] 5 3" xfId="13114"/>
    <cellStyle name="Percent [2] 5 4" xfId="13115"/>
    <cellStyle name="Percent [2] 5 5" xfId="13116"/>
    <cellStyle name="Percent [2] 5 6" xfId="13117"/>
    <cellStyle name="Percent [2] 5 7" xfId="13118"/>
    <cellStyle name="Percent [2] 5 8" xfId="13119"/>
    <cellStyle name="Percent [2] 5 9" xfId="13120"/>
    <cellStyle name="Percent [2] 50" xfId="13121"/>
    <cellStyle name="Percent [2] 51" xfId="13122"/>
    <cellStyle name="Percent [2] 6" xfId="13123"/>
    <cellStyle name="Percent [2] 6 2" xfId="13124"/>
    <cellStyle name="Percent [2] 6 3" xfId="13125"/>
    <cellStyle name="Percent [2] 6 4" xfId="13126"/>
    <cellStyle name="Percent [2] 6 5" xfId="13127"/>
    <cellStyle name="Percent [2] 6 6" xfId="13128"/>
    <cellStyle name="Percent [2] 6 7" xfId="13129"/>
    <cellStyle name="Percent [2] 6 8" xfId="13130"/>
    <cellStyle name="Percent [2] 6 9" xfId="13131"/>
    <cellStyle name="Percent [2] 7" xfId="13132"/>
    <cellStyle name="Percent [2] 7 2" xfId="13133"/>
    <cellStyle name="Percent [2] 7 3" xfId="13134"/>
    <cellStyle name="Percent [2] 7 4" xfId="13135"/>
    <cellStyle name="Percent [2] 7 5" xfId="13136"/>
    <cellStyle name="Percent [2] 7 6" xfId="13137"/>
    <cellStyle name="Percent [2] 7 7" xfId="13138"/>
    <cellStyle name="Percent [2] 7 8" xfId="13139"/>
    <cellStyle name="Percent [2] 7 9" xfId="13140"/>
    <cellStyle name="Percent [2] 8" xfId="13141"/>
    <cellStyle name="Percent [2] 8 2" xfId="13142"/>
    <cellStyle name="Percent [2] 8 3" xfId="13143"/>
    <cellStyle name="Percent [2] 8 4" xfId="13144"/>
    <cellStyle name="Percent [2] 8 5" xfId="13145"/>
    <cellStyle name="Percent [2] 8 6" xfId="13146"/>
    <cellStyle name="Percent [2] 8 7" xfId="13147"/>
    <cellStyle name="Percent [2] 8 8" xfId="13148"/>
    <cellStyle name="Percent [2] 8 9" xfId="13149"/>
    <cellStyle name="Percent [2] 9" xfId="13150"/>
    <cellStyle name="Percent [2] 9 2" xfId="13151"/>
    <cellStyle name="Percent [2] 9 3" xfId="13152"/>
    <cellStyle name="Percent [2] 9 4" xfId="13153"/>
    <cellStyle name="Percent [2] 9 5" xfId="13154"/>
    <cellStyle name="Percent [2] 9 6" xfId="13155"/>
    <cellStyle name="Percent [2] 9 7" xfId="13156"/>
    <cellStyle name="Percent [2] 9 8" xfId="13157"/>
    <cellStyle name="Percent [2] 9 9" xfId="13158"/>
    <cellStyle name="Percent_!!!GO" xfId="13159"/>
    <cellStyle name="Pourcentage_pldt" xfId="13160"/>
    <cellStyle name="PSChar" xfId="13161"/>
    <cellStyle name="PSChar 10" xfId="13162"/>
    <cellStyle name="PSChar 10 2" xfId="13163"/>
    <cellStyle name="PSChar 10 3" xfId="13164"/>
    <cellStyle name="PSChar 10 4" xfId="13165"/>
    <cellStyle name="PSChar 10 5" xfId="13166"/>
    <cellStyle name="PSChar 10 6" xfId="13167"/>
    <cellStyle name="PSChar 10 7" xfId="13168"/>
    <cellStyle name="PSChar 10 8" xfId="13169"/>
    <cellStyle name="PSChar 10 9" xfId="13170"/>
    <cellStyle name="PSChar 11" xfId="13171"/>
    <cellStyle name="PSChar 11 2" xfId="13172"/>
    <cellStyle name="PSChar 11 3" xfId="13173"/>
    <cellStyle name="PSChar 11 4" xfId="13174"/>
    <cellStyle name="PSChar 11 5" xfId="13175"/>
    <cellStyle name="PSChar 11 6" xfId="13176"/>
    <cellStyle name="PSChar 11 7" xfId="13177"/>
    <cellStyle name="PSChar 11 8" xfId="13178"/>
    <cellStyle name="PSChar 11 9" xfId="13179"/>
    <cellStyle name="PSChar 12" xfId="13180"/>
    <cellStyle name="PSChar 12 2" xfId="13181"/>
    <cellStyle name="PSChar 12 3" xfId="13182"/>
    <cellStyle name="PSChar 12 4" xfId="13183"/>
    <cellStyle name="PSChar 12 5" xfId="13184"/>
    <cellStyle name="PSChar 12 6" xfId="13185"/>
    <cellStyle name="PSChar 12 7" xfId="13186"/>
    <cellStyle name="PSChar 12 8" xfId="13187"/>
    <cellStyle name="PSChar 12 9" xfId="13188"/>
    <cellStyle name="PSChar 13" xfId="13189"/>
    <cellStyle name="PSChar 13 2" xfId="13190"/>
    <cellStyle name="PSChar 13 3" xfId="13191"/>
    <cellStyle name="PSChar 13 4" xfId="13192"/>
    <cellStyle name="PSChar 13 5" xfId="13193"/>
    <cellStyle name="PSChar 13 6" xfId="13194"/>
    <cellStyle name="PSChar 13 7" xfId="13195"/>
    <cellStyle name="PSChar 13 8" xfId="13196"/>
    <cellStyle name="PSChar 13 9" xfId="13197"/>
    <cellStyle name="PSChar 14" xfId="13198"/>
    <cellStyle name="PSChar 14 2" xfId="13199"/>
    <cellStyle name="PSChar 14 3" xfId="13200"/>
    <cellStyle name="PSChar 14 4" xfId="13201"/>
    <cellStyle name="PSChar 14 5" xfId="13202"/>
    <cellStyle name="PSChar 14 6" xfId="13203"/>
    <cellStyle name="PSChar 14 7" xfId="13204"/>
    <cellStyle name="PSChar 14 8" xfId="13205"/>
    <cellStyle name="PSChar 14 9" xfId="13206"/>
    <cellStyle name="PSChar 15" xfId="13207"/>
    <cellStyle name="PSChar 15 2" xfId="13208"/>
    <cellStyle name="PSChar 15 3" xfId="13209"/>
    <cellStyle name="PSChar 15 4" xfId="13210"/>
    <cellStyle name="PSChar 15 5" xfId="13211"/>
    <cellStyle name="PSChar 15 6" xfId="13212"/>
    <cellStyle name="PSChar 15 7" xfId="13213"/>
    <cellStyle name="PSChar 15 8" xfId="13214"/>
    <cellStyle name="PSChar 15 9" xfId="13215"/>
    <cellStyle name="PSChar 16" xfId="13216"/>
    <cellStyle name="PSChar 17" xfId="13217"/>
    <cellStyle name="PSChar 18" xfId="13218"/>
    <cellStyle name="PSChar 19" xfId="13219"/>
    <cellStyle name="PSChar 2" xfId="13220"/>
    <cellStyle name="PSChar 2 10" xfId="13221"/>
    <cellStyle name="PSChar 2 11" xfId="13222"/>
    <cellStyle name="PSChar 2 12" xfId="13223"/>
    <cellStyle name="PSChar 2 13" xfId="13224"/>
    <cellStyle name="PSChar 2 14" xfId="13225"/>
    <cellStyle name="PSChar 2 15" xfId="13226"/>
    <cellStyle name="PSChar 2 16" xfId="13227"/>
    <cellStyle name="PSChar 2 17" xfId="13228"/>
    <cellStyle name="PSChar 2 18" xfId="13229"/>
    <cellStyle name="PSChar 2 19" xfId="13230"/>
    <cellStyle name="PSChar 2 2" xfId="13231"/>
    <cellStyle name="PSChar 2 20" xfId="13232"/>
    <cellStyle name="PSChar 2 21" xfId="13233"/>
    <cellStyle name="PSChar 2 22" xfId="13234"/>
    <cellStyle name="PSChar 2 23" xfId="13235"/>
    <cellStyle name="PSChar 2 24" xfId="13236"/>
    <cellStyle name="PSChar 2 25" xfId="13237"/>
    <cellStyle name="PSChar 2 26" xfId="13238"/>
    <cellStyle name="PSChar 2 27" xfId="13239"/>
    <cellStyle name="PSChar 2 28" xfId="13240"/>
    <cellStyle name="PSChar 2 29" xfId="13241"/>
    <cellStyle name="PSChar 2 3" xfId="13242"/>
    <cellStyle name="PSChar 2 30" xfId="13243"/>
    <cellStyle name="PSChar 2 31" xfId="13244"/>
    <cellStyle name="PSChar 2 32" xfId="13245"/>
    <cellStyle name="PSChar 2 33" xfId="13246"/>
    <cellStyle name="PSChar 2 34" xfId="13247"/>
    <cellStyle name="PSChar 2 35" xfId="13248"/>
    <cellStyle name="PSChar 2 36" xfId="13249"/>
    <cellStyle name="PSChar 2 37" xfId="13250"/>
    <cellStyle name="PSChar 2 4" xfId="13251"/>
    <cellStyle name="PSChar 2 5" xfId="13252"/>
    <cellStyle name="PSChar 2 6" xfId="13253"/>
    <cellStyle name="PSChar 2 7" xfId="13254"/>
    <cellStyle name="PSChar 2 8" xfId="13255"/>
    <cellStyle name="PSChar 2 9" xfId="13256"/>
    <cellStyle name="PSChar 20" xfId="13257"/>
    <cellStyle name="PSChar 21" xfId="13258"/>
    <cellStyle name="PSChar 22" xfId="13259"/>
    <cellStyle name="PSChar 23" xfId="13260"/>
    <cellStyle name="PSChar 24" xfId="13261"/>
    <cellStyle name="PSChar 25" xfId="13262"/>
    <cellStyle name="PSChar 26" xfId="13263"/>
    <cellStyle name="PSChar 27" xfId="13264"/>
    <cellStyle name="PSChar 28" xfId="13265"/>
    <cellStyle name="PSChar 29" xfId="13266"/>
    <cellStyle name="PSChar 3" xfId="13267"/>
    <cellStyle name="PSChar 3 2" xfId="13268"/>
    <cellStyle name="PSChar 3 3" xfId="13269"/>
    <cellStyle name="PSChar 3 4" xfId="13270"/>
    <cellStyle name="PSChar 3 5" xfId="13271"/>
    <cellStyle name="PSChar 3 6" xfId="13272"/>
    <cellStyle name="PSChar 3 7" xfId="13273"/>
    <cellStyle name="PSChar 3 8" xfId="13274"/>
    <cellStyle name="PSChar 3 9" xfId="13275"/>
    <cellStyle name="PSChar 30" xfId="13276"/>
    <cellStyle name="PSChar 31" xfId="13277"/>
    <cellStyle name="PSChar 32" xfId="13278"/>
    <cellStyle name="PSChar 33" xfId="13279"/>
    <cellStyle name="PSChar 34" xfId="13280"/>
    <cellStyle name="PSChar 35" xfId="13281"/>
    <cellStyle name="PSChar 36" xfId="13282"/>
    <cellStyle name="PSChar 37" xfId="13283"/>
    <cellStyle name="PSChar 38" xfId="13284"/>
    <cellStyle name="PSChar 39" xfId="13285"/>
    <cellStyle name="PSChar 4" xfId="13286"/>
    <cellStyle name="PSChar 4 2" xfId="13287"/>
    <cellStyle name="PSChar 4 3" xfId="13288"/>
    <cellStyle name="PSChar 4 4" xfId="13289"/>
    <cellStyle name="PSChar 4 5" xfId="13290"/>
    <cellStyle name="PSChar 4 6" xfId="13291"/>
    <cellStyle name="PSChar 4 7" xfId="13292"/>
    <cellStyle name="PSChar 4 8" xfId="13293"/>
    <cellStyle name="PSChar 4 9" xfId="13294"/>
    <cellStyle name="PSChar 40" xfId="13295"/>
    <cellStyle name="PSChar 41" xfId="13296"/>
    <cellStyle name="PSChar 42" xfId="13297"/>
    <cellStyle name="PSChar 43" xfId="13298"/>
    <cellStyle name="PSChar 44" xfId="13299"/>
    <cellStyle name="PSChar 45" xfId="13300"/>
    <cellStyle name="PSChar 46" xfId="13301"/>
    <cellStyle name="PSChar 47" xfId="13302"/>
    <cellStyle name="PSChar 48" xfId="13303"/>
    <cellStyle name="PSChar 49" xfId="13304"/>
    <cellStyle name="PSChar 5" xfId="13305"/>
    <cellStyle name="PSChar 5 2" xfId="13306"/>
    <cellStyle name="PSChar 5 3" xfId="13307"/>
    <cellStyle name="PSChar 5 4" xfId="13308"/>
    <cellStyle name="PSChar 5 5" xfId="13309"/>
    <cellStyle name="PSChar 5 6" xfId="13310"/>
    <cellStyle name="PSChar 5 7" xfId="13311"/>
    <cellStyle name="PSChar 5 8" xfId="13312"/>
    <cellStyle name="PSChar 5 9" xfId="13313"/>
    <cellStyle name="PSChar 50" xfId="13314"/>
    <cellStyle name="PSChar 51" xfId="13315"/>
    <cellStyle name="PSChar 6" xfId="13316"/>
    <cellStyle name="PSChar 6 2" xfId="13317"/>
    <cellStyle name="PSChar 6 3" xfId="13318"/>
    <cellStyle name="PSChar 6 4" xfId="13319"/>
    <cellStyle name="PSChar 6 5" xfId="13320"/>
    <cellStyle name="PSChar 6 6" xfId="13321"/>
    <cellStyle name="PSChar 6 7" xfId="13322"/>
    <cellStyle name="PSChar 6 8" xfId="13323"/>
    <cellStyle name="PSChar 6 9" xfId="13324"/>
    <cellStyle name="PSChar 7" xfId="13325"/>
    <cellStyle name="PSChar 7 2" xfId="13326"/>
    <cellStyle name="PSChar 7 3" xfId="13327"/>
    <cellStyle name="PSChar 7 4" xfId="13328"/>
    <cellStyle name="PSChar 7 5" xfId="13329"/>
    <cellStyle name="PSChar 7 6" xfId="13330"/>
    <cellStyle name="PSChar 7 7" xfId="13331"/>
    <cellStyle name="PSChar 7 8" xfId="13332"/>
    <cellStyle name="PSChar 7 9" xfId="13333"/>
    <cellStyle name="PSChar 8" xfId="13334"/>
    <cellStyle name="PSChar 8 2" xfId="13335"/>
    <cellStyle name="PSChar 8 3" xfId="13336"/>
    <cellStyle name="PSChar 8 4" xfId="13337"/>
    <cellStyle name="PSChar 8 5" xfId="13338"/>
    <cellStyle name="PSChar 8 6" xfId="13339"/>
    <cellStyle name="PSChar 8 7" xfId="13340"/>
    <cellStyle name="PSChar 8 8" xfId="13341"/>
    <cellStyle name="PSChar 8 9" xfId="13342"/>
    <cellStyle name="PSChar 9" xfId="13343"/>
    <cellStyle name="PSChar 9 2" xfId="13344"/>
    <cellStyle name="PSChar 9 3" xfId="13345"/>
    <cellStyle name="PSChar 9 4" xfId="13346"/>
    <cellStyle name="PSChar 9 5" xfId="13347"/>
    <cellStyle name="PSChar 9 6" xfId="13348"/>
    <cellStyle name="PSChar 9 7" xfId="13349"/>
    <cellStyle name="PSChar 9 8" xfId="13350"/>
    <cellStyle name="PSChar 9 9" xfId="13351"/>
    <cellStyle name="PSDate" xfId="13352"/>
    <cellStyle name="PSDate 10" xfId="13353"/>
    <cellStyle name="PSDate 10 2" xfId="13354"/>
    <cellStyle name="PSDate 10 3" xfId="13355"/>
    <cellStyle name="PSDate 10 4" xfId="13356"/>
    <cellStyle name="PSDate 10 5" xfId="13357"/>
    <cellStyle name="PSDate 10 6" xfId="13358"/>
    <cellStyle name="PSDate 10 7" xfId="13359"/>
    <cellStyle name="PSDate 10 8" xfId="13360"/>
    <cellStyle name="PSDate 10 9" xfId="13361"/>
    <cellStyle name="PSDate 11" xfId="13362"/>
    <cellStyle name="PSDate 11 2" xfId="13363"/>
    <cellStyle name="PSDate 11 3" xfId="13364"/>
    <cellStyle name="PSDate 11 4" xfId="13365"/>
    <cellStyle name="PSDate 11 5" xfId="13366"/>
    <cellStyle name="PSDate 11 6" xfId="13367"/>
    <cellStyle name="PSDate 11 7" xfId="13368"/>
    <cellStyle name="PSDate 11 8" xfId="13369"/>
    <cellStyle name="PSDate 11 9" xfId="13370"/>
    <cellStyle name="PSDate 12" xfId="13371"/>
    <cellStyle name="PSDate 12 2" xfId="13372"/>
    <cellStyle name="PSDate 12 3" xfId="13373"/>
    <cellStyle name="PSDate 12 4" xfId="13374"/>
    <cellStyle name="PSDate 12 5" xfId="13375"/>
    <cellStyle name="PSDate 12 6" xfId="13376"/>
    <cellStyle name="PSDate 12 7" xfId="13377"/>
    <cellStyle name="PSDate 12 8" xfId="13378"/>
    <cellStyle name="PSDate 12 9" xfId="13379"/>
    <cellStyle name="PSDate 13" xfId="13380"/>
    <cellStyle name="PSDate 13 2" xfId="13381"/>
    <cellStyle name="PSDate 13 3" xfId="13382"/>
    <cellStyle name="PSDate 13 4" xfId="13383"/>
    <cellStyle name="PSDate 13 5" xfId="13384"/>
    <cellStyle name="PSDate 13 6" xfId="13385"/>
    <cellStyle name="PSDate 13 7" xfId="13386"/>
    <cellStyle name="PSDate 13 8" xfId="13387"/>
    <cellStyle name="PSDate 13 9" xfId="13388"/>
    <cellStyle name="PSDate 14" xfId="13389"/>
    <cellStyle name="PSDate 14 2" xfId="13390"/>
    <cellStyle name="PSDate 14 3" xfId="13391"/>
    <cellStyle name="PSDate 14 4" xfId="13392"/>
    <cellStyle name="PSDate 14 5" xfId="13393"/>
    <cellStyle name="PSDate 14 6" xfId="13394"/>
    <cellStyle name="PSDate 14 7" xfId="13395"/>
    <cellStyle name="PSDate 14 8" xfId="13396"/>
    <cellStyle name="PSDate 14 9" xfId="13397"/>
    <cellStyle name="PSDate 15" xfId="13398"/>
    <cellStyle name="PSDate 15 2" xfId="13399"/>
    <cellStyle name="PSDate 15 3" xfId="13400"/>
    <cellStyle name="PSDate 15 4" xfId="13401"/>
    <cellStyle name="PSDate 15 5" xfId="13402"/>
    <cellStyle name="PSDate 15 6" xfId="13403"/>
    <cellStyle name="PSDate 15 7" xfId="13404"/>
    <cellStyle name="PSDate 15 8" xfId="13405"/>
    <cellStyle name="PSDate 15 9" xfId="13406"/>
    <cellStyle name="PSDate 16" xfId="13407"/>
    <cellStyle name="PSDate 17" xfId="13408"/>
    <cellStyle name="PSDate 18" xfId="13409"/>
    <cellStyle name="PSDate 19" xfId="13410"/>
    <cellStyle name="PSDate 2" xfId="13411"/>
    <cellStyle name="PSDate 2 10" xfId="13412"/>
    <cellStyle name="PSDate 2 11" xfId="13413"/>
    <cellStyle name="PSDate 2 12" xfId="13414"/>
    <cellStyle name="PSDate 2 13" xfId="13415"/>
    <cellStyle name="PSDate 2 14" xfId="13416"/>
    <cellStyle name="PSDate 2 15" xfId="13417"/>
    <cellStyle name="PSDate 2 16" xfId="13418"/>
    <cellStyle name="PSDate 2 17" xfId="13419"/>
    <cellStyle name="PSDate 2 18" xfId="13420"/>
    <cellStyle name="PSDate 2 19" xfId="13421"/>
    <cellStyle name="PSDate 2 2" xfId="13422"/>
    <cellStyle name="PSDate 2 20" xfId="13423"/>
    <cellStyle name="PSDate 2 21" xfId="13424"/>
    <cellStyle name="PSDate 2 22" xfId="13425"/>
    <cellStyle name="PSDate 2 23" xfId="13426"/>
    <cellStyle name="PSDate 2 24" xfId="13427"/>
    <cellStyle name="PSDate 2 25" xfId="13428"/>
    <cellStyle name="PSDate 2 26" xfId="13429"/>
    <cellStyle name="PSDate 2 27" xfId="13430"/>
    <cellStyle name="PSDate 2 28" xfId="13431"/>
    <cellStyle name="PSDate 2 29" xfId="13432"/>
    <cellStyle name="PSDate 2 3" xfId="13433"/>
    <cellStyle name="PSDate 2 30" xfId="13434"/>
    <cellStyle name="PSDate 2 31" xfId="13435"/>
    <cellStyle name="PSDate 2 32" xfId="13436"/>
    <cellStyle name="PSDate 2 33" xfId="13437"/>
    <cellStyle name="PSDate 2 34" xfId="13438"/>
    <cellStyle name="PSDate 2 35" xfId="13439"/>
    <cellStyle name="PSDate 2 36" xfId="13440"/>
    <cellStyle name="PSDate 2 37" xfId="13441"/>
    <cellStyle name="PSDate 2 4" xfId="13442"/>
    <cellStyle name="PSDate 2 5" xfId="13443"/>
    <cellStyle name="PSDate 2 6" xfId="13444"/>
    <cellStyle name="PSDate 2 7" xfId="13445"/>
    <cellStyle name="PSDate 2 8" xfId="13446"/>
    <cellStyle name="PSDate 2 9" xfId="13447"/>
    <cellStyle name="PSDate 20" xfId="13448"/>
    <cellStyle name="PSDate 21" xfId="13449"/>
    <cellStyle name="PSDate 22" xfId="13450"/>
    <cellStyle name="PSDate 23" xfId="13451"/>
    <cellStyle name="PSDate 24" xfId="13452"/>
    <cellStyle name="PSDate 25" xfId="13453"/>
    <cellStyle name="PSDate 26" xfId="13454"/>
    <cellStyle name="PSDate 27" xfId="13455"/>
    <cellStyle name="PSDate 28" xfId="13456"/>
    <cellStyle name="PSDate 29" xfId="13457"/>
    <cellStyle name="PSDate 3" xfId="13458"/>
    <cellStyle name="PSDate 3 2" xfId="13459"/>
    <cellStyle name="PSDate 3 3" xfId="13460"/>
    <cellStyle name="PSDate 3 4" xfId="13461"/>
    <cellStyle name="PSDate 3 5" xfId="13462"/>
    <cellStyle name="PSDate 3 6" xfId="13463"/>
    <cellStyle name="PSDate 3 7" xfId="13464"/>
    <cellStyle name="PSDate 3 8" xfId="13465"/>
    <cellStyle name="PSDate 3 9" xfId="13466"/>
    <cellStyle name="PSDate 30" xfId="13467"/>
    <cellStyle name="PSDate 31" xfId="13468"/>
    <cellStyle name="PSDate 32" xfId="13469"/>
    <cellStyle name="PSDate 33" xfId="13470"/>
    <cellStyle name="PSDate 34" xfId="13471"/>
    <cellStyle name="PSDate 35" xfId="13472"/>
    <cellStyle name="PSDate 36" xfId="13473"/>
    <cellStyle name="PSDate 37" xfId="13474"/>
    <cellStyle name="PSDate 38" xfId="13475"/>
    <cellStyle name="PSDate 39" xfId="13476"/>
    <cellStyle name="PSDate 4" xfId="13477"/>
    <cellStyle name="PSDate 4 2" xfId="13478"/>
    <cellStyle name="PSDate 4 3" xfId="13479"/>
    <cellStyle name="PSDate 4 4" xfId="13480"/>
    <cellStyle name="PSDate 4 5" xfId="13481"/>
    <cellStyle name="PSDate 4 6" xfId="13482"/>
    <cellStyle name="PSDate 4 7" xfId="13483"/>
    <cellStyle name="PSDate 4 8" xfId="13484"/>
    <cellStyle name="PSDate 4 9" xfId="13485"/>
    <cellStyle name="PSDate 40" xfId="13486"/>
    <cellStyle name="PSDate 41" xfId="13487"/>
    <cellStyle name="PSDate 42" xfId="13488"/>
    <cellStyle name="PSDate 43" xfId="13489"/>
    <cellStyle name="PSDate 44" xfId="13490"/>
    <cellStyle name="PSDate 45" xfId="13491"/>
    <cellStyle name="PSDate 46" xfId="13492"/>
    <cellStyle name="PSDate 47" xfId="13493"/>
    <cellStyle name="PSDate 48" xfId="13494"/>
    <cellStyle name="PSDate 49" xfId="13495"/>
    <cellStyle name="PSDate 5" xfId="13496"/>
    <cellStyle name="PSDate 5 2" xfId="13497"/>
    <cellStyle name="PSDate 5 3" xfId="13498"/>
    <cellStyle name="PSDate 5 4" xfId="13499"/>
    <cellStyle name="PSDate 5 5" xfId="13500"/>
    <cellStyle name="PSDate 5 6" xfId="13501"/>
    <cellStyle name="PSDate 5 7" xfId="13502"/>
    <cellStyle name="PSDate 5 8" xfId="13503"/>
    <cellStyle name="PSDate 5 9" xfId="13504"/>
    <cellStyle name="PSDate 50" xfId="13505"/>
    <cellStyle name="PSDate 51" xfId="13506"/>
    <cellStyle name="PSDate 6" xfId="13507"/>
    <cellStyle name="PSDate 6 2" xfId="13508"/>
    <cellStyle name="PSDate 6 3" xfId="13509"/>
    <cellStyle name="PSDate 6 4" xfId="13510"/>
    <cellStyle name="PSDate 6 5" xfId="13511"/>
    <cellStyle name="PSDate 6 6" xfId="13512"/>
    <cellStyle name="PSDate 6 7" xfId="13513"/>
    <cellStyle name="PSDate 6 8" xfId="13514"/>
    <cellStyle name="PSDate 6 9" xfId="13515"/>
    <cellStyle name="PSDate 7" xfId="13516"/>
    <cellStyle name="PSDate 7 2" xfId="13517"/>
    <cellStyle name="PSDate 7 3" xfId="13518"/>
    <cellStyle name="PSDate 7 4" xfId="13519"/>
    <cellStyle name="PSDate 7 5" xfId="13520"/>
    <cellStyle name="PSDate 7 6" xfId="13521"/>
    <cellStyle name="PSDate 7 7" xfId="13522"/>
    <cellStyle name="PSDate 7 8" xfId="13523"/>
    <cellStyle name="PSDate 7 9" xfId="13524"/>
    <cellStyle name="PSDate 8" xfId="13525"/>
    <cellStyle name="PSDate 8 2" xfId="13526"/>
    <cellStyle name="PSDate 8 3" xfId="13527"/>
    <cellStyle name="PSDate 8 4" xfId="13528"/>
    <cellStyle name="PSDate 8 5" xfId="13529"/>
    <cellStyle name="PSDate 8 6" xfId="13530"/>
    <cellStyle name="PSDate 8 7" xfId="13531"/>
    <cellStyle name="PSDate 8 8" xfId="13532"/>
    <cellStyle name="PSDate 8 9" xfId="13533"/>
    <cellStyle name="PSDate 9" xfId="13534"/>
    <cellStyle name="PSDate 9 2" xfId="13535"/>
    <cellStyle name="PSDate 9 3" xfId="13536"/>
    <cellStyle name="PSDate 9 4" xfId="13537"/>
    <cellStyle name="PSDate 9 5" xfId="13538"/>
    <cellStyle name="PSDate 9 6" xfId="13539"/>
    <cellStyle name="PSDate 9 7" xfId="13540"/>
    <cellStyle name="PSDate 9 8" xfId="13541"/>
    <cellStyle name="PSDate 9 9" xfId="13542"/>
    <cellStyle name="PSDec" xfId="13543"/>
    <cellStyle name="PSDec 10" xfId="13544"/>
    <cellStyle name="PSDec 10 2" xfId="13545"/>
    <cellStyle name="PSDec 10 3" xfId="13546"/>
    <cellStyle name="PSDec 10 4" xfId="13547"/>
    <cellStyle name="PSDec 10 5" xfId="13548"/>
    <cellStyle name="PSDec 10 6" xfId="13549"/>
    <cellStyle name="PSDec 10 7" xfId="13550"/>
    <cellStyle name="PSDec 10 8" xfId="13551"/>
    <cellStyle name="PSDec 10 9" xfId="13552"/>
    <cellStyle name="PSDec 11" xfId="13553"/>
    <cellStyle name="PSDec 11 2" xfId="13554"/>
    <cellStyle name="PSDec 11 3" xfId="13555"/>
    <cellStyle name="PSDec 11 4" xfId="13556"/>
    <cellStyle name="PSDec 11 5" xfId="13557"/>
    <cellStyle name="PSDec 11 6" xfId="13558"/>
    <cellStyle name="PSDec 11 7" xfId="13559"/>
    <cellStyle name="PSDec 11 8" xfId="13560"/>
    <cellStyle name="PSDec 11 9" xfId="13561"/>
    <cellStyle name="PSDec 12" xfId="13562"/>
    <cellStyle name="PSDec 12 2" xfId="13563"/>
    <cellStyle name="PSDec 12 3" xfId="13564"/>
    <cellStyle name="PSDec 12 4" xfId="13565"/>
    <cellStyle name="PSDec 12 5" xfId="13566"/>
    <cellStyle name="PSDec 12 6" xfId="13567"/>
    <cellStyle name="PSDec 12 7" xfId="13568"/>
    <cellStyle name="PSDec 12 8" xfId="13569"/>
    <cellStyle name="PSDec 12 9" xfId="13570"/>
    <cellStyle name="PSDec 13" xfId="13571"/>
    <cellStyle name="PSDec 13 2" xfId="13572"/>
    <cellStyle name="PSDec 13 3" xfId="13573"/>
    <cellStyle name="PSDec 13 4" xfId="13574"/>
    <cellStyle name="PSDec 13 5" xfId="13575"/>
    <cellStyle name="PSDec 13 6" xfId="13576"/>
    <cellStyle name="PSDec 13 7" xfId="13577"/>
    <cellStyle name="PSDec 13 8" xfId="13578"/>
    <cellStyle name="PSDec 13 9" xfId="13579"/>
    <cellStyle name="PSDec 14" xfId="13580"/>
    <cellStyle name="PSDec 14 2" xfId="13581"/>
    <cellStyle name="PSDec 14 3" xfId="13582"/>
    <cellStyle name="PSDec 14 4" xfId="13583"/>
    <cellStyle name="PSDec 14 5" xfId="13584"/>
    <cellStyle name="PSDec 14 6" xfId="13585"/>
    <cellStyle name="PSDec 14 7" xfId="13586"/>
    <cellStyle name="PSDec 14 8" xfId="13587"/>
    <cellStyle name="PSDec 14 9" xfId="13588"/>
    <cellStyle name="PSDec 15" xfId="13589"/>
    <cellStyle name="PSDec 15 2" xfId="13590"/>
    <cellStyle name="PSDec 15 3" xfId="13591"/>
    <cellStyle name="PSDec 15 4" xfId="13592"/>
    <cellStyle name="PSDec 15 5" xfId="13593"/>
    <cellStyle name="PSDec 15 6" xfId="13594"/>
    <cellStyle name="PSDec 15 7" xfId="13595"/>
    <cellStyle name="PSDec 15 8" xfId="13596"/>
    <cellStyle name="PSDec 15 9" xfId="13597"/>
    <cellStyle name="PSDec 16" xfId="13598"/>
    <cellStyle name="PSDec 17" xfId="13599"/>
    <cellStyle name="PSDec 18" xfId="13600"/>
    <cellStyle name="PSDec 19" xfId="13601"/>
    <cellStyle name="PSDec 2" xfId="13602"/>
    <cellStyle name="PSDec 2 10" xfId="13603"/>
    <cellStyle name="PSDec 2 11" xfId="13604"/>
    <cellStyle name="PSDec 2 12" xfId="13605"/>
    <cellStyle name="PSDec 2 13" xfId="13606"/>
    <cellStyle name="PSDec 2 14" xfId="13607"/>
    <cellStyle name="PSDec 2 15" xfId="13608"/>
    <cellStyle name="PSDec 2 16" xfId="13609"/>
    <cellStyle name="PSDec 2 17" xfId="13610"/>
    <cellStyle name="PSDec 2 18" xfId="13611"/>
    <cellStyle name="PSDec 2 19" xfId="13612"/>
    <cellStyle name="PSDec 2 2" xfId="13613"/>
    <cellStyle name="PSDec 2 20" xfId="13614"/>
    <cellStyle name="PSDec 2 21" xfId="13615"/>
    <cellStyle name="PSDec 2 22" xfId="13616"/>
    <cellStyle name="PSDec 2 23" xfId="13617"/>
    <cellStyle name="PSDec 2 24" xfId="13618"/>
    <cellStyle name="PSDec 2 25" xfId="13619"/>
    <cellStyle name="PSDec 2 26" xfId="13620"/>
    <cellStyle name="PSDec 2 27" xfId="13621"/>
    <cellStyle name="PSDec 2 28" xfId="13622"/>
    <cellStyle name="PSDec 2 29" xfId="13623"/>
    <cellStyle name="PSDec 2 3" xfId="13624"/>
    <cellStyle name="PSDec 2 30" xfId="13625"/>
    <cellStyle name="PSDec 2 31" xfId="13626"/>
    <cellStyle name="PSDec 2 32" xfId="13627"/>
    <cellStyle name="PSDec 2 33" xfId="13628"/>
    <cellStyle name="PSDec 2 34" xfId="13629"/>
    <cellStyle name="PSDec 2 35" xfId="13630"/>
    <cellStyle name="PSDec 2 36" xfId="13631"/>
    <cellStyle name="PSDec 2 37" xfId="13632"/>
    <cellStyle name="PSDec 2 4" xfId="13633"/>
    <cellStyle name="PSDec 2 5" xfId="13634"/>
    <cellStyle name="PSDec 2 6" xfId="13635"/>
    <cellStyle name="PSDec 2 7" xfId="13636"/>
    <cellStyle name="PSDec 2 8" xfId="13637"/>
    <cellStyle name="PSDec 2 9" xfId="13638"/>
    <cellStyle name="PSDec 20" xfId="13639"/>
    <cellStyle name="PSDec 21" xfId="13640"/>
    <cellStyle name="PSDec 22" xfId="13641"/>
    <cellStyle name="PSDec 23" xfId="13642"/>
    <cellStyle name="PSDec 24" xfId="13643"/>
    <cellStyle name="PSDec 25" xfId="13644"/>
    <cellStyle name="PSDec 26" xfId="13645"/>
    <cellStyle name="PSDec 27" xfId="13646"/>
    <cellStyle name="PSDec 28" xfId="13647"/>
    <cellStyle name="PSDec 29" xfId="13648"/>
    <cellStyle name="PSDec 3" xfId="13649"/>
    <cellStyle name="PSDec 3 2" xfId="13650"/>
    <cellStyle name="PSDec 3 3" xfId="13651"/>
    <cellStyle name="PSDec 3 4" xfId="13652"/>
    <cellStyle name="PSDec 3 5" xfId="13653"/>
    <cellStyle name="PSDec 3 6" xfId="13654"/>
    <cellStyle name="PSDec 3 7" xfId="13655"/>
    <cellStyle name="PSDec 3 8" xfId="13656"/>
    <cellStyle name="PSDec 3 9" xfId="13657"/>
    <cellStyle name="PSDec 30" xfId="13658"/>
    <cellStyle name="PSDec 31" xfId="13659"/>
    <cellStyle name="PSDec 32" xfId="13660"/>
    <cellStyle name="PSDec 33" xfId="13661"/>
    <cellStyle name="PSDec 34" xfId="13662"/>
    <cellStyle name="PSDec 35" xfId="13663"/>
    <cellStyle name="PSDec 36" xfId="13664"/>
    <cellStyle name="PSDec 37" xfId="13665"/>
    <cellStyle name="PSDec 38" xfId="13666"/>
    <cellStyle name="PSDec 39" xfId="13667"/>
    <cellStyle name="PSDec 4" xfId="13668"/>
    <cellStyle name="PSDec 4 2" xfId="13669"/>
    <cellStyle name="PSDec 4 3" xfId="13670"/>
    <cellStyle name="PSDec 4 4" xfId="13671"/>
    <cellStyle name="PSDec 4 5" xfId="13672"/>
    <cellStyle name="PSDec 4 6" xfId="13673"/>
    <cellStyle name="PSDec 4 7" xfId="13674"/>
    <cellStyle name="PSDec 4 8" xfId="13675"/>
    <cellStyle name="PSDec 4 9" xfId="13676"/>
    <cellStyle name="PSDec 40" xfId="13677"/>
    <cellStyle name="PSDec 41" xfId="13678"/>
    <cellStyle name="PSDec 42" xfId="13679"/>
    <cellStyle name="PSDec 43" xfId="13680"/>
    <cellStyle name="PSDec 44" xfId="13681"/>
    <cellStyle name="PSDec 45" xfId="13682"/>
    <cellStyle name="PSDec 46" xfId="13683"/>
    <cellStyle name="PSDec 47" xfId="13684"/>
    <cellStyle name="PSDec 48" xfId="13685"/>
    <cellStyle name="PSDec 49" xfId="13686"/>
    <cellStyle name="PSDec 5" xfId="13687"/>
    <cellStyle name="PSDec 5 2" xfId="13688"/>
    <cellStyle name="PSDec 5 3" xfId="13689"/>
    <cellStyle name="PSDec 5 4" xfId="13690"/>
    <cellStyle name="PSDec 5 5" xfId="13691"/>
    <cellStyle name="PSDec 5 6" xfId="13692"/>
    <cellStyle name="PSDec 5 7" xfId="13693"/>
    <cellStyle name="PSDec 5 8" xfId="13694"/>
    <cellStyle name="PSDec 5 9" xfId="13695"/>
    <cellStyle name="PSDec 50" xfId="13696"/>
    <cellStyle name="PSDec 51" xfId="13697"/>
    <cellStyle name="PSDec 6" xfId="13698"/>
    <cellStyle name="PSDec 6 2" xfId="13699"/>
    <cellStyle name="PSDec 6 3" xfId="13700"/>
    <cellStyle name="PSDec 6 4" xfId="13701"/>
    <cellStyle name="PSDec 6 5" xfId="13702"/>
    <cellStyle name="PSDec 6 6" xfId="13703"/>
    <cellStyle name="PSDec 6 7" xfId="13704"/>
    <cellStyle name="PSDec 6 8" xfId="13705"/>
    <cellStyle name="PSDec 6 9" xfId="13706"/>
    <cellStyle name="PSDec 7" xfId="13707"/>
    <cellStyle name="PSDec 7 2" xfId="13708"/>
    <cellStyle name="PSDec 7 3" xfId="13709"/>
    <cellStyle name="PSDec 7 4" xfId="13710"/>
    <cellStyle name="PSDec 7 5" xfId="13711"/>
    <cellStyle name="PSDec 7 6" xfId="13712"/>
    <cellStyle name="PSDec 7 7" xfId="13713"/>
    <cellStyle name="PSDec 7 8" xfId="13714"/>
    <cellStyle name="PSDec 7 9" xfId="13715"/>
    <cellStyle name="PSDec 8" xfId="13716"/>
    <cellStyle name="PSDec 8 2" xfId="13717"/>
    <cellStyle name="PSDec 8 3" xfId="13718"/>
    <cellStyle name="PSDec 8 4" xfId="13719"/>
    <cellStyle name="PSDec 8 5" xfId="13720"/>
    <cellStyle name="PSDec 8 6" xfId="13721"/>
    <cellStyle name="PSDec 8 7" xfId="13722"/>
    <cellStyle name="PSDec 8 8" xfId="13723"/>
    <cellStyle name="PSDec 8 9" xfId="13724"/>
    <cellStyle name="PSDec 9" xfId="13725"/>
    <cellStyle name="PSDec 9 2" xfId="13726"/>
    <cellStyle name="PSDec 9 3" xfId="13727"/>
    <cellStyle name="PSDec 9 4" xfId="13728"/>
    <cellStyle name="PSDec 9 5" xfId="13729"/>
    <cellStyle name="PSDec 9 6" xfId="13730"/>
    <cellStyle name="PSDec 9 7" xfId="13731"/>
    <cellStyle name="PSDec 9 8" xfId="13732"/>
    <cellStyle name="PSDec 9 9" xfId="13733"/>
    <cellStyle name="PSHeading" xfId="13734"/>
    <cellStyle name="PSHeading 10" xfId="13735"/>
    <cellStyle name="PSHeading 11" xfId="13736"/>
    <cellStyle name="PSHeading 12" xfId="13737"/>
    <cellStyle name="PSHeading 13" xfId="13738"/>
    <cellStyle name="PSHeading 14" xfId="13739"/>
    <cellStyle name="PSHeading 15" xfId="13740"/>
    <cellStyle name="PSHeading 16" xfId="13741"/>
    <cellStyle name="PSHeading 17" xfId="13742"/>
    <cellStyle name="PSHeading 18" xfId="13743"/>
    <cellStyle name="PSHeading 19" xfId="13744"/>
    <cellStyle name="PSHeading 2" xfId="13745"/>
    <cellStyle name="PSHeading 20" xfId="13746"/>
    <cellStyle name="PSHeading 21" xfId="13747"/>
    <cellStyle name="PSHeading 22" xfId="13748"/>
    <cellStyle name="PSHeading 23" xfId="13749"/>
    <cellStyle name="PSHeading 24" xfId="13750"/>
    <cellStyle name="PSHeading 25" xfId="13751"/>
    <cellStyle name="PSHeading 26" xfId="13752"/>
    <cellStyle name="PSHeading 27" xfId="13753"/>
    <cellStyle name="PSHeading 28" xfId="13754"/>
    <cellStyle name="PSHeading 29" xfId="13755"/>
    <cellStyle name="PSHeading 3" xfId="13756"/>
    <cellStyle name="PSHeading 30" xfId="13757"/>
    <cellStyle name="PSHeading 31" xfId="13758"/>
    <cellStyle name="PSHeading 32" xfId="13759"/>
    <cellStyle name="PSHeading 33" xfId="13760"/>
    <cellStyle name="PSHeading 4" xfId="13761"/>
    <cellStyle name="PSHeading 5" xfId="13762"/>
    <cellStyle name="PSHeading 6" xfId="13763"/>
    <cellStyle name="PSHeading 7" xfId="13764"/>
    <cellStyle name="PSHeading 8" xfId="13765"/>
    <cellStyle name="PSHeading 9" xfId="13766"/>
    <cellStyle name="PSInt" xfId="13767"/>
    <cellStyle name="PSInt 10" xfId="13768"/>
    <cellStyle name="PSInt 10 2" xfId="13769"/>
    <cellStyle name="PSInt 10 3" xfId="13770"/>
    <cellStyle name="PSInt 10 4" xfId="13771"/>
    <cellStyle name="PSInt 10 5" xfId="13772"/>
    <cellStyle name="PSInt 10 6" xfId="13773"/>
    <cellStyle name="PSInt 10 7" xfId="13774"/>
    <cellStyle name="PSInt 10 8" xfId="13775"/>
    <cellStyle name="PSInt 10 9" xfId="13776"/>
    <cellStyle name="PSInt 11" xfId="13777"/>
    <cellStyle name="PSInt 11 2" xfId="13778"/>
    <cellStyle name="PSInt 11 3" xfId="13779"/>
    <cellStyle name="PSInt 11 4" xfId="13780"/>
    <cellStyle name="PSInt 11 5" xfId="13781"/>
    <cellStyle name="PSInt 11 6" xfId="13782"/>
    <cellStyle name="PSInt 11 7" xfId="13783"/>
    <cellStyle name="PSInt 11 8" xfId="13784"/>
    <cellStyle name="PSInt 11 9" xfId="13785"/>
    <cellStyle name="PSInt 12" xfId="13786"/>
    <cellStyle name="PSInt 12 2" xfId="13787"/>
    <cellStyle name="PSInt 12 3" xfId="13788"/>
    <cellStyle name="PSInt 12 4" xfId="13789"/>
    <cellStyle name="PSInt 12 5" xfId="13790"/>
    <cellStyle name="PSInt 12 6" xfId="13791"/>
    <cellStyle name="PSInt 12 7" xfId="13792"/>
    <cellStyle name="PSInt 12 8" xfId="13793"/>
    <cellStyle name="PSInt 12 9" xfId="13794"/>
    <cellStyle name="PSInt 13" xfId="13795"/>
    <cellStyle name="PSInt 13 2" xfId="13796"/>
    <cellStyle name="PSInt 13 3" xfId="13797"/>
    <cellStyle name="PSInt 13 4" xfId="13798"/>
    <cellStyle name="PSInt 13 5" xfId="13799"/>
    <cellStyle name="PSInt 13 6" xfId="13800"/>
    <cellStyle name="PSInt 13 7" xfId="13801"/>
    <cellStyle name="PSInt 13 8" xfId="13802"/>
    <cellStyle name="PSInt 13 9" xfId="13803"/>
    <cellStyle name="PSInt 14" xfId="13804"/>
    <cellStyle name="PSInt 14 2" xfId="13805"/>
    <cellStyle name="PSInt 14 3" xfId="13806"/>
    <cellStyle name="PSInt 14 4" xfId="13807"/>
    <cellStyle name="PSInt 14 5" xfId="13808"/>
    <cellStyle name="PSInt 14 6" xfId="13809"/>
    <cellStyle name="PSInt 14 7" xfId="13810"/>
    <cellStyle name="PSInt 14 8" xfId="13811"/>
    <cellStyle name="PSInt 14 9" xfId="13812"/>
    <cellStyle name="PSInt 15" xfId="13813"/>
    <cellStyle name="PSInt 15 2" xfId="13814"/>
    <cellStyle name="PSInt 15 3" xfId="13815"/>
    <cellStyle name="PSInt 15 4" xfId="13816"/>
    <cellStyle name="PSInt 15 5" xfId="13817"/>
    <cellStyle name="PSInt 15 6" xfId="13818"/>
    <cellStyle name="PSInt 15 7" xfId="13819"/>
    <cellStyle name="PSInt 15 8" xfId="13820"/>
    <cellStyle name="PSInt 15 9" xfId="13821"/>
    <cellStyle name="PSInt 16" xfId="13822"/>
    <cellStyle name="PSInt 17" xfId="13823"/>
    <cellStyle name="PSInt 18" xfId="13824"/>
    <cellStyle name="PSInt 19" xfId="13825"/>
    <cellStyle name="PSInt 2" xfId="13826"/>
    <cellStyle name="PSInt 2 10" xfId="13827"/>
    <cellStyle name="PSInt 2 11" xfId="13828"/>
    <cellStyle name="PSInt 2 12" xfId="13829"/>
    <cellStyle name="PSInt 2 13" xfId="13830"/>
    <cellStyle name="PSInt 2 14" xfId="13831"/>
    <cellStyle name="PSInt 2 15" xfId="13832"/>
    <cellStyle name="PSInt 2 16" xfId="13833"/>
    <cellStyle name="PSInt 2 17" xfId="13834"/>
    <cellStyle name="PSInt 2 18" xfId="13835"/>
    <cellStyle name="PSInt 2 19" xfId="13836"/>
    <cellStyle name="PSInt 2 2" xfId="13837"/>
    <cellStyle name="PSInt 2 20" xfId="13838"/>
    <cellStyle name="PSInt 2 21" xfId="13839"/>
    <cellStyle name="PSInt 2 22" xfId="13840"/>
    <cellStyle name="PSInt 2 23" xfId="13841"/>
    <cellStyle name="PSInt 2 24" xfId="13842"/>
    <cellStyle name="PSInt 2 25" xfId="13843"/>
    <cellStyle name="PSInt 2 26" xfId="13844"/>
    <cellStyle name="PSInt 2 27" xfId="13845"/>
    <cellStyle name="PSInt 2 28" xfId="13846"/>
    <cellStyle name="PSInt 2 29" xfId="13847"/>
    <cellStyle name="PSInt 2 3" xfId="13848"/>
    <cellStyle name="PSInt 2 30" xfId="13849"/>
    <cellStyle name="PSInt 2 31" xfId="13850"/>
    <cellStyle name="PSInt 2 32" xfId="13851"/>
    <cellStyle name="PSInt 2 33" xfId="13852"/>
    <cellStyle name="PSInt 2 34" xfId="13853"/>
    <cellStyle name="PSInt 2 35" xfId="13854"/>
    <cellStyle name="PSInt 2 36" xfId="13855"/>
    <cellStyle name="PSInt 2 37" xfId="13856"/>
    <cellStyle name="PSInt 2 4" xfId="13857"/>
    <cellStyle name="PSInt 2 5" xfId="13858"/>
    <cellStyle name="PSInt 2 6" xfId="13859"/>
    <cellStyle name="PSInt 2 7" xfId="13860"/>
    <cellStyle name="PSInt 2 8" xfId="13861"/>
    <cellStyle name="PSInt 2 9" xfId="13862"/>
    <cellStyle name="PSInt 20" xfId="13863"/>
    <cellStyle name="PSInt 21" xfId="13864"/>
    <cellStyle name="PSInt 22" xfId="13865"/>
    <cellStyle name="PSInt 23" xfId="13866"/>
    <cellStyle name="PSInt 24" xfId="13867"/>
    <cellStyle name="PSInt 25" xfId="13868"/>
    <cellStyle name="PSInt 26" xfId="13869"/>
    <cellStyle name="PSInt 27" xfId="13870"/>
    <cellStyle name="PSInt 28" xfId="13871"/>
    <cellStyle name="PSInt 29" xfId="13872"/>
    <cellStyle name="PSInt 3" xfId="13873"/>
    <cellStyle name="PSInt 3 2" xfId="13874"/>
    <cellStyle name="PSInt 3 3" xfId="13875"/>
    <cellStyle name="PSInt 3 4" xfId="13876"/>
    <cellStyle name="PSInt 3 5" xfId="13877"/>
    <cellStyle name="PSInt 3 6" xfId="13878"/>
    <cellStyle name="PSInt 3 7" xfId="13879"/>
    <cellStyle name="PSInt 3 8" xfId="13880"/>
    <cellStyle name="PSInt 3 9" xfId="13881"/>
    <cellStyle name="PSInt 30" xfId="13882"/>
    <cellStyle name="PSInt 31" xfId="13883"/>
    <cellStyle name="PSInt 32" xfId="13884"/>
    <cellStyle name="PSInt 33" xfId="13885"/>
    <cellStyle name="PSInt 34" xfId="13886"/>
    <cellStyle name="PSInt 35" xfId="13887"/>
    <cellStyle name="PSInt 36" xfId="13888"/>
    <cellStyle name="PSInt 37" xfId="13889"/>
    <cellStyle name="PSInt 38" xfId="13890"/>
    <cellStyle name="PSInt 39" xfId="13891"/>
    <cellStyle name="PSInt 4" xfId="13892"/>
    <cellStyle name="PSInt 4 2" xfId="13893"/>
    <cellStyle name="PSInt 4 3" xfId="13894"/>
    <cellStyle name="PSInt 4 4" xfId="13895"/>
    <cellStyle name="PSInt 4 5" xfId="13896"/>
    <cellStyle name="PSInt 4 6" xfId="13897"/>
    <cellStyle name="PSInt 4 7" xfId="13898"/>
    <cellStyle name="PSInt 4 8" xfId="13899"/>
    <cellStyle name="PSInt 4 9" xfId="13900"/>
    <cellStyle name="PSInt 40" xfId="13901"/>
    <cellStyle name="PSInt 41" xfId="13902"/>
    <cellStyle name="PSInt 42" xfId="13903"/>
    <cellStyle name="PSInt 43" xfId="13904"/>
    <cellStyle name="PSInt 44" xfId="13905"/>
    <cellStyle name="PSInt 45" xfId="13906"/>
    <cellStyle name="PSInt 46" xfId="13907"/>
    <cellStyle name="PSInt 47" xfId="13908"/>
    <cellStyle name="PSInt 48" xfId="13909"/>
    <cellStyle name="PSInt 49" xfId="13910"/>
    <cellStyle name="PSInt 5" xfId="13911"/>
    <cellStyle name="PSInt 5 2" xfId="13912"/>
    <cellStyle name="PSInt 5 3" xfId="13913"/>
    <cellStyle name="PSInt 5 4" xfId="13914"/>
    <cellStyle name="PSInt 5 5" xfId="13915"/>
    <cellStyle name="PSInt 5 6" xfId="13916"/>
    <cellStyle name="PSInt 5 7" xfId="13917"/>
    <cellStyle name="PSInt 5 8" xfId="13918"/>
    <cellStyle name="PSInt 5 9" xfId="13919"/>
    <cellStyle name="PSInt 50" xfId="13920"/>
    <cellStyle name="PSInt 51" xfId="13921"/>
    <cellStyle name="PSInt 6" xfId="13922"/>
    <cellStyle name="PSInt 6 2" xfId="13923"/>
    <cellStyle name="PSInt 6 3" xfId="13924"/>
    <cellStyle name="PSInt 6 4" xfId="13925"/>
    <cellStyle name="PSInt 6 5" xfId="13926"/>
    <cellStyle name="PSInt 6 6" xfId="13927"/>
    <cellStyle name="PSInt 6 7" xfId="13928"/>
    <cellStyle name="PSInt 6 8" xfId="13929"/>
    <cellStyle name="PSInt 6 9" xfId="13930"/>
    <cellStyle name="PSInt 7" xfId="13931"/>
    <cellStyle name="PSInt 7 2" xfId="13932"/>
    <cellStyle name="PSInt 7 3" xfId="13933"/>
    <cellStyle name="PSInt 7 4" xfId="13934"/>
    <cellStyle name="PSInt 7 5" xfId="13935"/>
    <cellStyle name="PSInt 7 6" xfId="13936"/>
    <cellStyle name="PSInt 7 7" xfId="13937"/>
    <cellStyle name="PSInt 7 8" xfId="13938"/>
    <cellStyle name="PSInt 7 9" xfId="13939"/>
    <cellStyle name="PSInt 8" xfId="13940"/>
    <cellStyle name="PSInt 8 2" xfId="13941"/>
    <cellStyle name="PSInt 8 3" xfId="13942"/>
    <cellStyle name="PSInt 8 4" xfId="13943"/>
    <cellStyle name="PSInt 8 5" xfId="13944"/>
    <cellStyle name="PSInt 8 6" xfId="13945"/>
    <cellStyle name="PSInt 8 7" xfId="13946"/>
    <cellStyle name="PSInt 8 8" xfId="13947"/>
    <cellStyle name="PSInt 8 9" xfId="13948"/>
    <cellStyle name="PSInt 9" xfId="13949"/>
    <cellStyle name="PSInt 9 2" xfId="13950"/>
    <cellStyle name="PSInt 9 3" xfId="13951"/>
    <cellStyle name="PSInt 9 4" xfId="13952"/>
    <cellStyle name="PSInt 9 5" xfId="13953"/>
    <cellStyle name="PSInt 9 6" xfId="13954"/>
    <cellStyle name="PSInt 9 7" xfId="13955"/>
    <cellStyle name="PSInt 9 8" xfId="13956"/>
    <cellStyle name="PSInt 9 9" xfId="13957"/>
    <cellStyle name="PSSpacer" xfId="13958"/>
    <cellStyle name="PSSpacer 10" xfId="13959"/>
    <cellStyle name="PSSpacer 10 2" xfId="13960"/>
    <cellStyle name="PSSpacer 10 3" xfId="13961"/>
    <cellStyle name="PSSpacer 10 4" xfId="13962"/>
    <cellStyle name="PSSpacer 10 5" xfId="13963"/>
    <cellStyle name="PSSpacer 10 6" xfId="13964"/>
    <cellStyle name="PSSpacer 10 7" xfId="13965"/>
    <cellStyle name="PSSpacer 10 8" xfId="13966"/>
    <cellStyle name="PSSpacer 10 9" xfId="13967"/>
    <cellStyle name="PSSpacer 11" xfId="13968"/>
    <cellStyle name="PSSpacer 11 2" xfId="13969"/>
    <cellStyle name="PSSpacer 11 3" xfId="13970"/>
    <cellStyle name="PSSpacer 11 4" xfId="13971"/>
    <cellStyle name="PSSpacer 11 5" xfId="13972"/>
    <cellStyle name="PSSpacer 11 6" xfId="13973"/>
    <cellStyle name="PSSpacer 11 7" xfId="13974"/>
    <cellStyle name="PSSpacer 11 8" xfId="13975"/>
    <cellStyle name="PSSpacer 11 9" xfId="13976"/>
    <cellStyle name="PSSpacer 12" xfId="13977"/>
    <cellStyle name="PSSpacer 12 2" xfId="13978"/>
    <cellStyle name="PSSpacer 12 3" xfId="13979"/>
    <cellStyle name="PSSpacer 12 4" xfId="13980"/>
    <cellStyle name="PSSpacer 12 5" xfId="13981"/>
    <cellStyle name="PSSpacer 12 6" xfId="13982"/>
    <cellStyle name="PSSpacer 12 7" xfId="13983"/>
    <cellStyle name="PSSpacer 12 8" xfId="13984"/>
    <cellStyle name="PSSpacer 12 9" xfId="13985"/>
    <cellStyle name="PSSpacer 13" xfId="13986"/>
    <cellStyle name="PSSpacer 13 2" xfId="13987"/>
    <cellStyle name="PSSpacer 13 3" xfId="13988"/>
    <cellStyle name="PSSpacer 13 4" xfId="13989"/>
    <cellStyle name="PSSpacer 13 5" xfId="13990"/>
    <cellStyle name="PSSpacer 13 6" xfId="13991"/>
    <cellStyle name="PSSpacer 13 7" xfId="13992"/>
    <cellStyle name="PSSpacer 13 8" xfId="13993"/>
    <cellStyle name="PSSpacer 13 9" xfId="13994"/>
    <cellStyle name="PSSpacer 14" xfId="13995"/>
    <cellStyle name="PSSpacer 14 2" xfId="13996"/>
    <cellStyle name="PSSpacer 14 3" xfId="13997"/>
    <cellStyle name="PSSpacer 14 4" xfId="13998"/>
    <cellStyle name="PSSpacer 14 5" xfId="13999"/>
    <cellStyle name="PSSpacer 14 6" xfId="14000"/>
    <cellStyle name="PSSpacer 14 7" xfId="14001"/>
    <cellStyle name="PSSpacer 14 8" xfId="14002"/>
    <cellStyle name="PSSpacer 14 9" xfId="14003"/>
    <cellStyle name="PSSpacer 15" xfId="14004"/>
    <cellStyle name="PSSpacer 15 2" xfId="14005"/>
    <cellStyle name="PSSpacer 15 3" xfId="14006"/>
    <cellStyle name="PSSpacer 15 4" xfId="14007"/>
    <cellStyle name="PSSpacer 15 5" xfId="14008"/>
    <cellStyle name="PSSpacer 15 6" xfId="14009"/>
    <cellStyle name="PSSpacer 15 7" xfId="14010"/>
    <cellStyle name="PSSpacer 15 8" xfId="14011"/>
    <cellStyle name="PSSpacer 15 9" xfId="14012"/>
    <cellStyle name="PSSpacer 16" xfId="14013"/>
    <cellStyle name="PSSpacer 17" xfId="14014"/>
    <cellStyle name="PSSpacer 18" xfId="14015"/>
    <cellStyle name="PSSpacer 19" xfId="14016"/>
    <cellStyle name="PSSpacer 2" xfId="14017"/>
    <cellStyle name="PSSpacer 2 10" xfId="14018"/>
    <cellStyle name="PSSpacer 2 11" xfId="14019"/>
    <cellStyle name="PSSpacer 2 12" xfId="14020"/>
    <cellStyle name="PSSpacer 2 13" xfId="14021"/>
    <cellStyle name="PSSpacer 2 14" xfId="14022"/>
    <cellStyle name="PSSpacer 2 15" xfId="14023"/>
    <cellStyle name="PSSpacer 2 16" xfId="14024"/>
    <cellStyle name="PSSpacer 2 17" xfId="14025"/>
    <cellStyle name="PSSpacer 2 18" xfId="14026"/>
    <cellStyle name="PSSpacer 2 19" xfId="14027"/>
    <cellStyle name="PSSpacer 2 2" xfId="14028"/>
    <cellStyle name="PSSpacer 2 20" xfId="14029"/>
    <cellStyle name="PSSpacer 2 21" xfId="14030"/>
    <cellStyle name="PSSpacer 2 22" xfId="14031"/>
    <cellStyle name="PSSpacer 2 23" xfId="14032"/>
    <cellStyle name="PSSpacer 2 24" xfId="14033"/>
    <cellStyle name="PSSpacer 2 25" xfId="14034"/>
    <cellStyle name="PSSpacer 2 26" xfId="14035"/>
    <cellStyle name="PSSpacer 2 27" xfId="14036"/>
    <cellStyle name="PSSpacer 2 28" xfId="14037"/>
    <cellStyle name="PSSpacer 2 29" xfId="14038"/>
    <cellStyle name="PSSpacer 2 3" xfId="14039"/>
    <cellStyle name="PSSpacer 2 30" xfId="14040"/>
    <cellStyle name="PSSpacer 2 31" xfId="14041"/>
    <cellStyle name="PSSpacer 2 32" xfId="14042"/>
    <cellStyle name="PSSpacer 2 33" xfId="14043"/>
    <cellStyle name="PSSpacer 2 34" xfId="14044"/>
    <cellStyle name="PSSpacer 2 35" xfId="14045"/>
    <cellStyle name="PSSpacer 2 36" xfId="14046"/>
    <cellStyle name="PSSpacer 2 37" xfId="14047"/>
    <cellStyle name="PSSpacer 2 4" xfId="14048"/>
    <cellStyle name="PSSpacer 2 5" xfId="14049"/>
    <cellStyle name="PSSpacer 2 6" xfId="14050"/>
    <cellStyle name="PSSpacer 2 7" xfId="14051"/>
    <cellStyle name="PSSpacer 2 8" xfId="14052"/>
    <cellStyle name="PSSpacer 2 9" xfId="14053"/>
    <cellStyle name="PSSpacer 20" xfId="14054"/>
    <cellStyle name="PSSpacer 21" xfId="14055"/>
    <cellStyle name="PSSpacer 22" xfId="14056"/>
    <cellStyle name="PSSpacer 23" xfId="14057"/>
    <cellStyle name="PSSpacer 24" xfId="14058"/>
    <cellStyle name="PSSpacer 25" xfId="14059"/>
    <cellStyle name="PSSpacer 26" xfId="14060"/>
    <cellStyle name="PSSpacer 27" xfId="14061"/>
    <cellStyle name="PSSpacer 28" xfId="14062"/>
    <cellStyle name="PSSpacer 29" xfId="14063"/>
    <cellStyle name="PSSpacer 3" xfId="14064"/>
    <cellStyle name="PSSpacer 3 2" xfId="14065"/>
    <cellStyle name="PSSpacer 3 3" xfId="14066"/>
    <cellStyle name="PSSpacer 3 4" xfId="14067"/>
    <cellStyle name="PSSpacer 3 5" xfId="14068"/>
    <cellStyle name="PSSpacer 3 6" xfId="14069"/>
    <cellStyle name="PSSpacer 3 7" xfId="14070"/>
    <cellStyle name="PSSpacer 3 8" xfId="14071"/>
    <cellStyle name="PSSpacer 3 9" xfId="14072"/>
    <cellStyle name="PSSpacer 30" xfId="14073"/>
    <cellStyle name="PSSpacer 31" xfId="14074"/>
    <cellStyle name="PSSpacer 32" xfId="14075"/>
    <cellStyle name="PSSpacer 33" xfId="14076"/>
    <cellStyle name="PSSpacer 34" xfId="14077"/>
    <cellStyle name="PSSpacer 35" xfId="14078"/>
    <cellStyle name="PSSpacer 36" xfId="14079"/>
    <cellStyle name="PSSpacer 37" xfId="14080"/>
    <cellStyle name="PSSpacer 38" xfId="14081"/>
    <cellStyle name="PSSpacer 39" xfId="14082"/>
    <cellStyle name="PSSpacer 4" xfId="14083"/>
    <cellStyle name="PSSpacer 4 2" xfId="14084"/>
    <cellStyle name="PSSpacer 4 3" xfId="14085"/>
    <cellStyle name="PSSpacer 4 4" xfId="14086"/>
    <cellStyle name="PSSpacer 4 5" xfId="14087"/>
    <cellStyle name="PSSpacer 4 6" xfId="14088"/>
    <cellStyle name="PSSpacer 4 7" xfId="14089"/>
    <cellStyle name="PSSpacer 4 8" xfId="14090"/>
    <cellStyle name="PSSpacer 4 9" xfId="14091"/>
    <cellStyle name="PSSpacer 40" xfId="14092"/>
    <cellStyle name="PSSpacer 41" xfId="14093"/>
    <cellStyle name="PSSpacer 42" xfId="14094"/>
    <cellStyle name="PSSpacer 43" xfId="14095"/>
    <cellStyle name="PSSpacer 44" xfId="14096"/>
    <cellStyle name="PSSpacer 45" xfId="14097"/>
    <cellStyle name="PSSpacer 46" xfId="14098"/>
    <cellStyle name="PSSpacer 47" xfId="14099"/>
    <cellStyle name="PSSpacer 48" xfId="14100"/>
    <cellStyle name="PSSpacer 49" xfId="14101"/>
    <cellStyle name="PSSpacer 5" xfId="14102"/>
    <cellStyle name="PSSpacer 5 2" xfId="14103"/>
    <cellStyle name="PSSpacer 5 3" xfId="14104"/>
    <cellStyle name="PSSpacer 5 4" xfId="14105"/>
    <cellStyle name="PSSpacer 5 5" xfId="14106"/>
    <cellStyle name="PSSpacer 5 6" xfId="14107"/>
    <cellStyle name="PSSpacer 5 7" xfId="14108"/>
    <cellStyle name="PSSpacer 5 8" xfId="14109"/>
    <cellStyle name="PSSpacer 5 9" xfId="14110"/>
    <cellStyle name="PSSpacer 50" xfId="14111"/>
    <cellStyle name="PSSpacer 51" xfId="14112"/>
    <cellStyle name="PSSpacer 6" xfId="14113"/>
    <cellStyle name="PSSpacer 6 2" xfId="14114"/>
    <cellStyle name="PSSpacer 6 3" xfId="14115"/>
    <cellStyle name="PSSpacer 6 4" xfId="14116"/>
    <cellStyle name="PSSpacer 6 5" xfId="14117"/>
    <cellStyle name="PSSpacer 6 6" xfId="14118"/>
    <cellStyle name="PSSpacer 6 7" xfId="14119"/>
    <cellStyle name="PSSpacer 6 8" xfId="14120"/>
    <cellStyle name="PSSpacer 6 9" xfId="14121"/>
    <cellStyle name="PSSpacer 7" xfId="14122"/>
    <cellStyle name="PSSpacer 7 2" xfId="14123"/>
    <cellStyle name="PSSpacer 7 3" xfId="14124"/>
    <cellStyle name="PSSpacer 7 4" xfId="14125"/>
    <cellStyle name="PSSpacer 7 5" xfId="14126"/>
    <cellStyle name="PSSpacer 7 6" xfId="14127"/>
    <cellStyle name="PSSpacer 7 7" xfId="14128"/>
    <cellStyle name="PSSpacer 7 8" xfId="14129"/>
    <cellStyle name="PSSpacer 7 9" xfId="14130"/>
    <cellStyle name="PSSpacer 8" xfId="14131"/>
    <cellStyle name="PSSpacer 8 2" xfId="14132"/>
    <cellStyle name="PSSpacer 8 3" xfId="14133"/>
    <cellStyle name="PSSpacer 8 4" xfId="14134"/>
    <cellStyle name="PSSpacer 8 5" xfId="14135"/>
    <cellStyle name="PSSpacer 8 6" xfId="14136"/>
    <cellStyle name="PSSpacer 8 7" xfId="14137"/>
    <cellStyle name="PSSpacer 8 8" xfId="14138"/>
    <cellStyle name="PSSpacer 8 9" xfId="14139"/>
    <cellStyle name="PSSpacer 9" xfId="14140"/>
    <cellStyle name="PSSpacer 9 2" xfId="14141"/>
    <cellStyle name="PSSpacer 9 3" xfId="14142"/>
    <cellStyle name="PSSpacer 9 4" xfId="14143"/>
    <cellStyle name="PSSpacer 9 5" xfId="14144"/>
    <cellStyle name="PSSpacer 9 6" xfId="14145"/>
    <cellStyle name="PSSpacer 9 7" xfId="14146"/>
    <cellStyle name="PSSpacer 9 8" xfId="14147"/>
    <cellStyle name="PSSpacer 9 9" xfId="14148"/>
    <cellStyle name="RowLevel_0" xfId="14149"/>
    <cellStyle name="S1" xfId="14150"/>
    <cellStyle name="S10" xfId="14151"/>
    <cellStyle name="S11" xfId="14152"/>
    <cellStyle name="S2" xfId="14153"/>
    <cellStyle name="S4" xfId="14154"/>
    <cellStyle name="S5" xfId="14155"/>
    <cellStyle name="S6" xfId="14156"/>
    <cellStyle name="S7" xfId="14157"/>
    <cellStyle name="S8" xfId="14158"/>
    <cellStyle name="S9" xfId="14159"/>
    <cellStyle name="sstot" xfId="14160"/>
    <cellStyle name="sstot 10" xfId="14161"/>
    <cellStyle name="sstot 11" xfId="14162"/>
    <cellStyle name="sstot 12" xfId="14163"/>
    <cellStyle name="sstot 13" xfId="14164"/>
    <cellStyle name="sstot 14" xfId="14165"/>
    <cellStyle name="sstot 15" xfId="14166"/>
    <cellStyle name="sstot 16" xfId="14167"/>
    <cellStyle name="sstot 17" xfId="14168"/>
    <cellStyle name="sstot 18" xfId="14169"/>
    <cellStyle name="sstot 19" xfId="14170"/>
    <cellStyle name="sstot 2" xfId="14171"/>
    <cellStyle name="sstot 20" xfId="14172"/>
    <cellStyle name="sstot 21" xfId="14173"/>
    <cellStyle name="sstot 22" xfId="14174"/>
    <cellStyle name="sstot 23" xfId="14175"/>
    <cellStyle name="sstot 24" xfId="14176"/>
    <cellStyle name="sstot 25" xfId="14177"/>
    <cellStyle name="sstot 26" xfId="14178"/>
    <cellStyle name="sstot 27" xfId="14179"/>
    <cellStyle name="sstot 28" xfId="14180"/>
    <cellStyle name="sstot 29" xfId="14181"/>
    <cellStyle name="sstot 3" xfId="14182"/>
    <cellStyle name="sstot 30" xfId="14183"/>
    <cellStyle name="sstot 31" xfId="14184"/>
    <cellStyle name="sstot 32" xfId="14185"/>
    <cellStyle name="sstot 33" xfId="14186"/>
    <cellStyle name="sstot 4" xfId="14187"/>
    <cellStyle name="sstot 5" xfId="14188"/>
    <cellStyle name="sstot 6" xfId="14189"/>
    <cellStyle name="sstot 7" xfId="14190"/>
    <cellStyle name="sstot 8" xfId="14191"/>
    <cellStyle name="sstot 9" xfId="14192"/>
    <cellStyle name="Standard_AREAS" xfId="14193"/>
    <cellStyle name="t" xfId="14194"/>
    <cellStyle name="t 10" xfId="14195"/>
    <cellStyle name="t 11" xfId="14196"/>
    <cellStyle name="t 12" xfId="14197"/>
    <cellStyle name="t 13" xfId="14198"/>
    <cellStyle name="t 14" xfId="14199"/>
    <cellStyle name="t 15" xfId="14200"/>
    <cellStyle name="t 16" xfId="14201"/>
    <cellStyle name="t 17" xfId="14202"/>
    <cellStyle name="t 18" xfId="14203"/>
    <cellStyle name="t 19" xfId="14204"/>
    <cellStyle name="t 2" xfId="14205"/>
    <cellStyle name="t 20" xfId="14206"/>
    <cellStyle name="t 21" xfId="14207"/>
    <cellStyle name="t 22" xfId="14208"/>
    <cellStyle name="t 23" xfId="14209"/>
    <cellStyle name="t 24" xfId="14210"/>
    <cellStyle name="t 25" xfId="14211"/>
    <cellStyle name="t 26" xfId="14212"/>
    <cellStyle name="t 27" xfId="14213"/>
    <cellStyle name="t 28" xfId="14214"/>
    <cellStyle name="t 29" xfId="14215"/>
    <cellStyle name="t 3" xfId="14216"/>
    <cellStyle name="t 30" xfId="14217"/>
    <cellStyle name="t 31" xfId="14218"/>
    <cellStyle name="t 32" xfId="14219"/>
    <cellStyle name="t 33" xfId="14220"/>
    <cellStyle name="t 4" xfId="14221"/>
    <cellStyle name="t 5" xfId="14222"/>
    <cellStyle name="t 6" xfId="14223"/>
    <cellStyle name="t 7" xfId="14224"/>
    <cellStyle name="t 8" xfId="14225"/>
    <cellStyle name="t 9" xfId="14226"/>
    <cellStyle name="t_HVAC Equipment (3)" xfId="14227"/>
    <cellStyle name="t_HVAC Equipment (3) 10" xfId="14228"/>
    <cellStyle name="t_HVAC Equipment (3) 11" xfId="14229"/>
    <cellStyle name="t_HVAC Equipment (3) 12" xfId="14230"/>
    <cellStyle name="t_HVAC Equipment (3) 13" xfId="14231"/>
    <cellStyle name="t_HVAC Equipment (3) 14" xfId="14232"/>
    <cellStyle name="t_HVAC Equipment (3) 15" xfId="14233"/>
    <cellStyle name="t_HVAC Equipment (3) 16" xfId="14234"/>
    <cellStyle name="t_HVAC Equipment (3) 17" xfId="14235"/>
    <cellStyle name="t_HVAC Equipment (3) 18" xfId="14236"/>
    <cellStyle name="t_HVAC Equipment (3) 19" xfId="14237"/>
    <cellStyle name="t_HVAC Equipment (3) 2" xfId="14238"/>
    <cellStyle name="t_HVAC Equipment (3) 20" xfId="14239"/>
    <cellStyle name="t_HVAC Equipment (3) 21" xfId="14240"/>
    <cellStyle name="t_HVAC Equipment (3) 22" xfId="14241"/>
    <cellStyle name="t_HVAC Equipment (3) 23" xfId="14242"/>
    <cellStyle name="t_HVAC Equipment (3) 24" xfId="14243"/>
    <cellStyle name="t_HVAC Equipment (3) 25" xfId="14244"/>
    <cellStyle name="t_HVAC Equipment (3) 26" xfId="14245"/>
    <cellStyle name="t_HVAC Equipment (3) 27" xfId="14246"/>
    <cellStyle name="t_HVAC Equipment (3) 28" xfId="14247"/>
    <cellStyle name="t_HVAC Equipment (3) 29" xfId="14248"/>
    <cellStyle name="t_HVAC Equipment (3) 3" xfId="14249"/>
    <cellStyle name="t_HVAC Equipment (3) 30" xfId="14250"/>
    <cellStyle name="t_HVAC Equipment (3) 31" xfId="14251"/>
    <cellStyle name="t_HVAC Equipment (3) 32" xfId="14252"/>
    <cellStyle name="t_HVAC Equipment (3) 33" xfId="14253"/>
    <cellStyle name="t_HVAC Equipment (3) 4" xfId="14254"/>
    <cellStyle name="t_HVAC Equipment (3) 5" xfId="14255"/>
    <cellStyle name="t_HVAC Equipment (3) 6" xfId="14256"/>
    <cellStyle name="t_HVAC Equipment (3) 7" xfId="14257"/>
    <cellStyle name="t_HVAC Equipment (3) 8" xfId="14258"/>
    <cellStyle name="t_HVAC Equipment (3) 9" xfId="14259"/>
    <cellStyle name="t_HVAC Equipment (3)_Sheet1" xfId="14260"/>
    <cellStyle name="t_HVAC Equipment (3)_Sheet1 10" xfId="14261"/>
    <cellStyle name="t_HVAC Equipment (3)_Sheet1 11" xfId="14262"/>
    <cellStyle name="t_HVAC Equipment (3)_Sheet1 12" xfId="14263"/>
    <cellStyle name="t_HVAC Equipment (3)_Sheet1 13" xfId="14264"/>
    <cellStyle name="t_HVAC Equipment (3)_Sheet1 14" xfId="14265"/>
    <cellStyle name="t_HVAC Equipment (3)_Sheet1 15" xfId="14266"/>
    <cellStyle name="t_HVAC Equipment (3)_Sheet1 16" xfId="14267"/>
    <cellStyle name="t_HVAC Equipment (3)_Sheet1 17" xfId="14268"/>
    <cellStyle name="t_HVAC Equipment (3)_Sheet1 18" xfId="14269"/>
    <cellStyle name="t_HVAC Equipment (3)_Sheet1 19" xfId="14270"/>
    <cellStyle name="t_HVAC Equipment (3)_Sheet1 2" xfId="14271"/>
    <cellStyle name="t_HVAC Equipment (3)_Sheet1 20" xfId="14272"/>
    <cellStyle name="t_HVAC Equipment (3)_Sheet1 21" xfId="14273"/>
    <cellStyle name="t_HVAC Equipment (3)_Sheet1 22" xfId="14274"/>
    <cellStyle name="t_HVAC Equipment (3)_Sheet1 23" xfId="14275"/>
    <cellStyle name="t_HVAC Equipment (3)_Sheet1 24" xfId="14276"/>
    <cellStyle name="t_HVAC Equipment (3)_Sheet1 25" xfId="14277"/>
    <cellStyle name="t_HVAC Equipment (3)_Sheet1 26" xfId="14278"/>
    <cellStyle name="t_HVAC Equipment (3)_Sheet1 27" xfId="14279"/>
    <cellStyle name="t_HVAC Equipment (3)_Sheet1 28" xfId="14280"/>
    <cellStyle name="t_HVAC Equipment (3)_Sheet1 29" xfId="14281"/>
    <cellStyle name="t_HVAC Equipment (3)_Sheet1 3" xfId="14282"/>
    <cellStyle name="t_HVAC Equipment (3)_Sheet1 30" xfId="14283"/>
    <cellStyle name="t_HVAC Equipment (3)_Sheet1 31" xfId="14284"/>
    <cellStyle name="t_HVAC Equipment (3)_Sheet1 32" xfId="14285"/>
    <cellStyle name="t_HVAC Equipment (3)_Sheet1 33" xfId="14286"/>
    <cellStyle name="t_HVAC Equipment (3)_Sheet1 4" xfId="14287"/>
    <cellStyle name="t_HVAC Equipment (3)_Sheet1 5" xfId="14288"/>
    <cellStyle name="t_HVAC Equipment (3)_Sheet1 6" xfId="14289"/>
    <cellStyle name="t_HVAC Equipment (3)_Sheet1 7" xfId="14290"/>
    <cellStyle name="t_HVAC Equipment (3)_Sheet1 8" xfId="14291"/>
    <cellStyle name="t_HVAC Equipment (3)_Sheet1 9" xfId="14292"/>
    <cellStyle name="t_HVAC Equipment (3)_Sheet1_12月份体育中心分校收入说明表2012年" xfId="14293"/>
    <cellStyle name="t_HVAC Equipment (3)_Sheet1_12月份体育中心分校收入说明表2012年 10" xfId="14294"/>
    <cellStyle name="t_HVAC Equipment (3)_Sheet1_12月份体育中心分校收入说明表2012年 11" xfId="14295"/>
    <cellStyle name="t_HVAC Equipment (3)_Sheet1_12月份体育中心分校收入说明表2012年 12" xfId="14296"/>
    <cellStyle name="t_HVAC Equipment (3)_Sheet1_12月份体育中心分校收入说明表2012年 13" xfId="14297"/>
    <cellStyle name="t_HVAC Equipment (3)_Sheet1_12月份体育中心分校收入说明表2012年 14" xfId="14298"/>
    <cellStyle name="t_HVAC Equipment (3)_Sheet1_12月份体育中心分校收入说明表2012年 15" xfId="14299"/>
    <cellStyle name="t_HVAC Equipment (3)_Sheet1_12月份体育中心分校收入说明表2012年 16" xfId="14300"/>
    <cellStyle name="t_HVAC Equipment (3)_Sheet1_12月份体育中心分校收入说明表2012年 17" xfId="14301"/>
    <cellStyle name="t_HVAC Equipment (3)_Sheet1_12月份体育中心分校收入说明表2012年 18" xfId="14302"/>
    <cellStyle name="t_HVAC Equipment (3)_Sheet1_12月份体育中心分校收入说明表2012年 19" xfId="14303"/>
    <cellStyle name="t_HVAC Equipment (3)_Sheet1_12月份体育中心分校收入说明表2012年 2" xfId="14304"/>
    <cellStyle name="t_HVAC Equipment (3)_Sheet1_12月份体育中心分校收入说明表2012年 20" xfId="14305"/>
    <cellStyle name="t_HVAC Equipment (3)_Sheet1_12月份体育中心分校收入说明表2012年 21" xfId="14306"/>
    <cellStyle name="t_HVAC Equipment (3)_Sheet1_12月份体育中心分校收入说明表2012年 22" xfId="14307"/>
    <cellStyle name="t_HVAC Equipment (3)_Sheet1_12月份体育中心分校收入说明表2012年 23" xfId="14308"/>
    <cellStyle name="t_HVAC Equipment (3)_Sheet1_12月份体育中心分校收入说明表2012年 24" xfId="14309"/>
    <cellStyle name="t_HVAC Equipment (3)_Sheet1_12月份体育中心分校收入说明表2012年 25" xfId="14310"/>
    <cellStyle name="t_HVAC Equipment (3)_Sheet1_12月份体育中心分校收入说明表2012年 26" xfId="14311"/>
    <cellStyle name="t_HVAC Equipment (3)_Sheet1_12月份体育中心分校收入说明表2012年 27" xfId="14312"/>
    <cellStyle name="t_HVAC Equipment (3)_Sheet1_12月份体育中心分校收入说明表2012年 28" xfId="14313"/>
    <cellStyle name="t_HVAC Equipment (3)_Sheet1_12月份体育中心分校收入说明表2012年 29" xfId="14314"/>
    <cellStyle name="t_HVAC Equipment (3)_Sheet1_12月份体育中心分校收入说明表2012年 3" xfId="14315"/>
    <cellStyle name="t_HVAC Equipment (3)_Sheet1_12月份体育中心分校收入说明表2012年 30" xfId="14316"/>
    <cellStyle name="t_HVAC Equipment (3)_Sheet1_12月份体育中心分校收入说明表2012年 31" xfId="14317"/>
    <cellStyle name="t_HVAC Equipment (3)_Sheet1_12月份体育中心分校收入说明表2012年 32" xfId="14318"/>
    <cellStyle name="t_HVAC Equipment (3)_Sheet1_12月份体育中心分校收入说明表2012年 33" xfId="14319"/>
    <cellStyle name="t_HVAC Equipment (3)_Sheet1_12月份体育中心分校收入说明表2012年 4" xfId="14320"/>
    <cellStyle name="t_HVAC Equipment (3)_Sheet1_12月份体育中心分校收入说明表2012年 5" xfId="14321"/>
    <cellStyle name="t_HVAC Equipment (3)_Sheet1_12月份体育中心分校收入说明表2012年 6" xfId="14322"/>
    <cellStyle name="t_HVAC Equipment (3)_Sheet1_12月份体育中心分校收入说明表2012年 7" xfId="14323"/>
    <cellStyle name="t_HVAC Equipment (3)_Sheet1_12月份体育中心分校收入说明表2012年 8" xfId="14324"/>
    <cellStyle name="t_HVAC Equipment (3)_Sheet1_12月份体育中心分校收入说明表2012年 9" xfId="14325"/>
    <cellStyle name="t_HVAC Equipment (3)_Sheet1_Book1" xfId="14326"/>
    <cellStyle name="t_HVAC Equipment (3)_Sheet1_Book1_Book1" xfId="14327"/>
    <cellStyle name="t_HVAC Equipment (3)_Sheet1_Book1_Book1_1" xfId="14328"/>
    <cellStyle name="t_HVAC Equipment (3)_Sheet1_Book1_Book1_Book1" xfId="14329"/>
    <cellStyle name="t_Sheet1" xfId="14330"/>
    <cellStyle name="t_Sheet1 10" xfId="14331"/>
    <cellStyle name="t_Sheet1 11" xfId="14332"/>
    <cellStyle name="t_Sheet1 12" xfId="14333"/>
    <cellStyle name="t_Sheet1 13" xfId="14334"/>
    <cellStyle name="t_Sheet1 14" xfId="14335"/>
    <cellStyle name="t_Sheet1 15" xfId="14336"/>
    <cellStyle name="t_Sheet1 16" xfId="14337"/>
    <cellStyle name="t_Sheet1 17" xfId="14338"/>
    <cellStyle name="t_Sheet1 18" xfId="14339"/>
    <cellStyle name="t_Sheet1 19" xfId="14340"/>
    <cellStyle name="t_Sheet1 2" xfId="14341"/>
    <cellStyle name="t_Sheet1 20" xfId="14342"/>
    <cellStyle name="t_Sheet1 21" xfId="14343"/>
    <cellStyle name="t_Sheet1 22" xfId="14344"/>
    <cellStyle name="t_Sheet1 23" xfId="14345"/>
    <cellStyle name="t_Sheet1 24" xfId="14346"/>
    <cellStyle name="t_Sheet1 25" xfId="14347"/>
    <cellStyle name="t_Sheet1 26" xfId="14348"/>
    <cellStyle name="t_Sheet1 27" xfId="14349"/>
    <cellStyle name="t_Sheet1 28" xfId="14350"/>
    <cellStyle name="t_Sheet1 29" xfId="14351"/>
    <cellStyle name="t_Sheet1 3" xfId="14352"/>
    <cellStyle name="t_Sheet1 30" xfId="14353"/>
    <cellStyle name="t_Sheet1 31" xfId="14354"/>
    <cellStyle name="t_Sheet1 32" xfId="14355"/>
    <cellStyle name="t_Sheet1 33" xfId="14356"/>
    <cellStyle name="t_Sheet1 4" xfId="14357"/>
    <cellStyle name="t_Sheet1 5" xfId="14358"/>
    <cellStyle name="t_Sheet1 6" xfId="14359"/>
    <cellStyle name="t_Sheet1 7" xfId="14360"/>
    <cellStyle name="t_Sheet1 8" xfId="14361"/>
    <cellStyle name="t_Sheet1 9" xfId="14362"/>
    <cellStyle name="t_Sheet1_12月份体育中心分校收入说明表2012年" xfId="14363"/>
    <cellStyle name="t_Sheet1_12月份体育中心分校收入说明表2012年 10" xfId="14364"/>
    <cellStyle name="t_Sheet1_12月份体育中心分校收入说明表2012年 11" xfId="14365"/>
    <cellStyle name="t_Sheet1_12月份体育中心分校收入说明表2012年 12" xfId="14366"/>
    <cellStyle name="t_Sheet1_12月份体育中心分校收入说明表2012年 13" xfId="14367"/>
    <cellStyle name="t_Sheet1_12月份体育中心分校收入说明表2012年 14" xfId="14368"/>
    <cellStyle name="t_Sheet1_12月份体育中心分校收入说明表2012年 15" xfId="14369"/>
    <cellStyle name="t_Sheet1_12月份体育中心分校收入说明表2012年 16" xfId="14370"/>
    <cellStyle name="t_Sheet1_12月份体育中心分校收入说明表2012年 17" xfId="14371"/>
    <cellStyle name="t_Sheet1_12月份体育中心分校收入说明表2012年 18" xfId="14372"/>
    <cellStyle name="t_Sheet1_12月份体育中心分校收入说明表2012年 19" xfId="14373"/>
    <cellStyle name="t_Sheet1_12月份体育中心分校收入说明表2012年 2" xfId="14374"/>
    <cellStyle name="t_Sheet1_12月份体育中心分校收入说明表2012年 20" xfId="14375"/>
    <cellStyle name="t_Sheet1_12月份体育中心分校收入说明表2012年 21" xfId="14376"/>
    <cellStyle name="t_Sheet1_12月份体育中心分校收入说明表2012年 22" xfId="14377"/>
    <cellStyle name="t_Sheet1_12月份体育中心分校收入说明表2012年 23" xfId="14378"/>
    <cellStyle name="t_Sheet1_12月份体育中心分校收入说明表2012年 24" xfId="14379"/>
    <cellStyle name="t_Sheet1_12月份体育中心分校收入说明表2012年 25" xfId="14380"/>
    <cellStyle name="t_Sheet1_12月份体育中心分校收入说明表2012年 26" xfId="14381"/>
    <cellStyle name="t_Sheet1_12月份体育中心分校收入说明表2012年 27" xfId="14382"/>
    <cellStyle name="t_Sheet1_12月份体育中心分校收入说明表2012年 28" xfId="14383"/>
    <cellStyle name="t_Sheet1_12月份体育中心分校收入说明表2012年 29" xfId="14384"/>
    <cellStyle name="t_Sheet1_12月份体育中心分校收入说明表2012年 3" xfId="14385"/>
    <cellStyle name="t_Sheet1_12月份体育中心分校收入说明表2012年 30" xfId="14386"/>
    <cellStyle name="t_Sheet1_12月份体育中心分校收入说明表2012年 31" xfId="14387"/>
    <cellStyle name="t_Sheet1_12月份体育中心分校收入说明表2012年 32" xfId="14388"/>
    <cellStyle name="t_Sheet1_12月份体育中心分校收入说明表2012年 33" xfId="14389"/>
    <cellStyle name="t_Sheet1_12月份体育中心分校收入说明表2012年 4" xfId="14390"/>
    <cellStyle name="t_Sheet1_12月份体育中心分校收入说明表2012年 5" xfId="14391"/>
    <cellStyle name="t_Sheet1_12月份体育中心分校收入说明表2012年 6" xfId="14392"/>
    <cellStyle name="t_Sheet1_12月份体育中心分校收入说明表2012年 7" xfId="14393"/>
    <cellStyle name="t_Sheet1_12月份体育中心分校收入说明表2012年 8" xfId="14394"/>
    <cellStyle name="t_Sheet1_12月份体育中心分校收入说明表2012年 9" xfId="14395"/>
    <cellStyle name="t_Sheet1_Book1" xfId="14396"/>
    <cellStyle name="t_Sheet1_Book1_Book1" xfId="14397"/>
    <cellStyle name="t_Sheet1_Book1_Book1_1" xfId="14398"/>
    <cellStyle name="t_Sheet1_Book1_Book1_Book1" xfId="14399"/>
    <cellStyle name="百分比" xfId="3" builtinId="5"/>
    <cellStyle name="百分比 10" xfId="5"/>
    <cellStyle name="百分比 11" xfId="14400"/>
    <cellStyle name="百分比 12" xfId="14401"/>
    <cellStyle name="百分比 13" xfId="14402"/>
    <cellStyle name="百分比 14" xfId="14403"/>
    <cellStyle name="百分比 15" xfId="14404"/>
    <cellStyle name="百分比 16" xfId="14405"/>
    <cellStyle name="百分比 17" xfId="14406"/>
    <cellStyle name="百分比 18" xfId="14407"/>
    <cellStyle name="百分比 19" xfId="17"/>
    <cellStyle name="百分比 2" xfId="14408"/>
    <cellStyle name="百分比 2 10" xfId="14409"/>
    <cellStyle name="百分比 2 11" xfId="14410"/>
    <cellStyle name="百分比 2 12" xfId="14411"/>
    <cellStyle name="百分比 2 2" xfId="14412"/>
    <cellStyle name="百分比 2 2 2" xfId="14413"/>
    <cellStyle name="百分比 2 2 3" xfId="14414"/>
    <cellStyle name="百分比 2 2 4" xfId="14415"/>
    <cellStyle name="百分比 2 2 5" xfId="14416"/>
    <cellStyle name="百分比 2 2 6" xfId="14417"/>
    <cellStyle name="百分比 2 2 7" xfId="14418"/>
    <cellStyle name="百分比 2 2 8" xfId="14419"/>
    <cellStyle name="百分比 2 2 9" xfId="14420"/>
    <cellStyle name="百分比 2 3" xfId="14421"/>
    <cellStyle name="百分比 2 3 2" xfId="14422"/>
    <cellStyle name="百分比 2 3 3" xfId="14423"/>
    <cellStyle name="百分比 2 3 4" xfId="14424"/>
    <cellStyle name="百分比 2 3 5" xfId="14425"/>
    <cellStyle name="百分比 2 3 6" xfId="14426"/>
    <cellStyle name="百分比 2 3 7" xfId="14427"/>
    <cellStyle name="百分比 2 3 8" xfId="14428"/>
    <cellStyle name="百分比 2 3 9" xfId="14429"/>
    <cellStyle name="百分比 2 4" xfId="14430"/>
    <cellStyle name="百分比 2 4 2" xfId="14431"/>
    <cellStyle name="百分比 2 4 3" xfId="14432"/>
    <cellStyle name="百分比 2 4 4" xfId="14433"/>
    <cellStyle name="百分比 2 4 5" xfId="14434"/>
    <cellStyle name="百分比 2 4 6" xfId="14435"/>
    <cellStyle name="百分比 2 4 7" xfId="14436"/>
    <cellStyle name="百分比 2 4 8" xfId="14437"/>
    <cellStyle name="百分比 2 4 9" xfId="14438"/>
    <cellStyle name="百分比 2 5" xfId="14439"/>
    <cellStyle name="百分比 2 6" xfId="14440"/>
    <cellStyle name="百分比 2 7" xfId="14441"/>
    <cellStyle name="百分比 2 8" xfId="14442"/>
    <cellStyle name="百分比 2 9" xfId="14443"/>
    <cellStyle name="百分比 20" xfId="14444"/>
    <cellStyle name="百分比 21" xfId="14445"/>
    <cellStyle name="百分比 3" xfId="14446"/>
    <cellStyle name="百分比 3 2" xfId="14447"/>
    <cellStyle name="百分比 3 3" xfId="14448"/>
    <cellStyle name="百分比 3 4" xfId="14449"/>
    <cellStyle name="百分比 3 5" xfId="14450"/>
    <cellStyle name="百分比 3 6" xfId="14451"/>
    <cellStyle name="百分比 3 7" xfId="14452"/>
    <cellStyle name="百分比 3 8" xfId="14453"/>
    <cellStyle name="百分比 3 9" xfId="14454"/>
    <cellStyle name="百分比 4" xfId="14455"/>
    <cellStyle name="百分比 5" xfId="14456"/>
    <cellStyle name="百分比 6" xfId="14457"/>
    <cellStyle name="百分比 7" xfId="14458"/>
    <cellStyle name="百分比 8" xfId="14459"/>
    <cellStyle name="百分比 9" xfId="14460"/>
    <cellStyle name="捠壿 [0.00]_Region Orders (2)" xfId="14461"/>
    <cellStyle name="捠壿_Region Orders (2)" xfId="14462"/>
    <cellStyle name="编号" xfId="14463"/>
    <cellStyle name="编号 10" xfId="14464"/>
    <cellStyle name="编号 11" xfId="14465"/>
    <cellStyle name="编号 12" xfId="14466"/>
    <cellStyle name="编号 13" xfId="14467"/>
    <cellStyle name="编号 14" xfId="14468"/>
    <cellStyle name="编号 15" xfId="14469"/>
    <cellStyle name="编号 16" xfId="14470"/>
    <cellStyle name="编号 17" xfId="14471"/>
    <cellStyle name="编号 18" xfId="14472"/>
    <cellStyle name="编号 19" xfId="14473"/>
    <cellStyle name="编号 2" xfId="14474"/>
    <cellStyle name="编号 20" xfId="14475"/>
    <cellStyle name="编号 21" xfId="14476"/>
    <cellStyle name="编号 22" xfId="14477"/>
    <cellStyle name="编号 23" xfId="14478"/>
    <cellStyle name="编号 24" xfId="14479"/>
    <cellStyle name="编号 25" xfId="14480"/>
    <cellStyle name="编号 26" xfId="14481"/>
    <cellStyle name="编号 27" xfId="14482"/>
    <cellStyle name="编号 28" xfId="14483"/>
    <cellStyle name="编号 29" xfId="14484"/>
    <cellStyle name="编号 3" xfId="14485"/>
    <cellStyle name="编号 30" xfId="14486"/>
    <cellStyle name="编号 31" xfId="14487"/>
    <cellStyle name="编号 32" xfId="14488"/>
    <cellStyle name="编号 33" xfId="14489"/>
    <cellStyle name="编号 4" xfId="14490"/>
    <cellStyle name="编号 5" xfId="14491"/>
    <cellStyle name="编号 6" xfId="14492"/>
    <cellStyle name="编号 7" xfId="14493"/>
    <cellStyle name="编号 8" xfId="14494"/>
    <cellStyle name="编号 9" xfId="14495"/>
    <cellStyle name="标题 1 10" xfId="14496"/>
    <cellStyle name="标题 1 11" xfId="14497"/>
    <cellStyle name="标题 1 11 10" xfId="14498"/>
    <cellStyle name="标题 1 11 11" xfId="14499"/>
    <cellStyle name="标题 1 11 12" xfId="14500"/>
    <cellStyle name="标题 1 11 13" xfId="14501"/>
    <cellStyle name="标题 1 11 14" xfId="14502"/>
    <cellStyle name="标题 1 11 15" xfId="14503"/>
    <cellStyle name="标题 1 11 16" xfId="14504"/>
    <cellStyle name="标题 1 11 17" xfId="14505"/>
    <cellStyle name="标题 1 11 18" xfId="14506"/>
    <cellStyle name="标题 1 11 19" xfId="14507"/>
    <cellStyle name="标题 1 11 2" xfId="14508"/>
    <cellStyle name="标题 1 11 20" xfId="14509"/>
    <cellStyle name="标题 1 11 3" xfId="14510"/>
    <cellStyle name="标题 1 11 4" xfId="14511"/>
    <cellStyle name="标题 1 11 5" xfId="14512"/>
    <cellStyle name="标题 1 11 6" xfId="14513"/>
    <cellStyle name="标题 1 11 7" xfId="14514"/>
    <cellStyle name="标题 1 11 8" xfId="14515"/>
    <cellStyle name="标题 1 11 9" xfId="14516"/>
    <cellStyle name="标题 1 12" xfId="14517"/>
    <cellStyle name="标题 1 12 10" xfId="14518"/>
    <cellStyle name="标题 1 12 11" xfId="14519"/>
    <cellStyle name="标题 1 12 12" xfId="14520"/>
    <cellStyle name="标题 1 12 13" xfId="14521"/>
    <cellStyle name="标题 1 12 14" xfId="14522"/>
    <cellStyle name="标题 1 12 15" xfId="14523"/>
    <cellStyle name="标题 1 12 16" xfId="14524"/>
    <cellStyle name="标题 1 12 17" xfId="14525"/>
    <cellStyle name="标题 1 12 18" xfId="14526"/>
    <cellStyle name="标题 1 12 19" xfId="14527"/>
    <cellStyle name="标题 1 12 2" xfId="14528"/>
    <cellStyle name="标题 1 12 20" xfId="14529"/>
    <cellStyle name="标题 1 12 3" xfId="14530"/>
    <cellStyle name="标题 1 12 4" xfId="14531"/>
    <cellStyle name="标题 1 12 5" xfId="14532"/>
    <cellStyle name="标题 1 12 6" xfId="14533"/>
    <cellStyle name="标题 1 12 7" xfId="14534"/>
    <cellStyle name="标题 1 12 8" xfId="14535"/>
    <cellStyle name="标题 1 12 9" xfId="14536"/>
    <cellStyle name="标题 1 13" xfId="14537"/>
    <cellStyle name="标题 1 13 10" xfId="14538"/>
    <cellStyle name="标题 1 13 11" xfId="14539"/>
    <cellStyle name="标题 1 13 12" xfId="14540"/>
    <cellStyle name="标题 1 13 13" xfId="14541"/>
    <cellStyle name="标题 1 13 14" xfId="14542"/>
    <cellStyle name="标题 1 13 15" xfId="14543"/>
    <cellStyle name="标题 1 13 16" xfId="14544"/>
    <cellStyle name="标题 1 13 17" xfId="14545"/>
    <cellStyle name="标题 1 13 18" xfId="14546"/>
    <cellStyle name="标题 1 13 19" xfId="14547"/>
    <cellStyle name="标题 1 13 2" xfId="14548"/>
    <cellStyle name="标题 1 13 20" xfId="14549"/>
    <cellStyle name="标题 1 13 3" xfId="14550"/>
    <cellStyle name="标题 1 13 4" xfId="14551"/>
    <cellStyle name="标题 1 13 5" xfId="14552"/>
    <cellStyle name="标题 1 13 6" xfId="14553"/>
    <cellStyle name="标题 1 13 7" xfId="14554"/>
    <cellStyle name="标题 1 13 8" xfId="14555"/>
    <cellStyle name="标题 1 13 9" xfId="14556"/>
    <cellStyle name="标题 1 14" xfId="14557"/>
    <cellStyle name="标题 1 14 10" xfId="14558"/>
    <cellStyle name="标题 1 14 11" xfId="14559"/>
    <cellStyle name="标题 1 14 12" xfId="14560"/>
    <cellStyle name="标题 1 14 13" xfId="14561"/>
    <cellStyle name="标题 1 14 14" xfId="14562"/>
    <cellStyle name="标题 1 14 15" xfId="14563"/>
    <cellStyle name="标题 1 14 16" xfId="14564"/>
    <cellStyle name="标题 1 14 17" xfId="14565"/>
    <cellStyle name="标题 1 14 18" xfId="14566"/>
    <cellStyle name="标题 1 14 19" xfId="14567"/>
    <cellStyle name="标题 1 14 2" xfId="14568"/>
    <cellStyle name="标题 1 14 20" xfId="14569"/>
    <cellStyle name="标题 1 14 3" xfId="14570"/>
    <cellStyle name="标题 1 14 4" xfId="14571"/>
    <cellStyle name="标题 1 14 5" xfId="14572"/>
    <cellStyle name="标题 1 14 6" xfId="14573"/>
    <cellStyle name="标题 1 14 7" xfId="14574"/>
    <cellStyle name="标题 1 14 8" xfId="14575"/>
    <cellStyle name="标题 1 14 9" xfId="14576"/>
    <cellStyle name="标题 1 15" xfId="14577"/>
    <cellStyle name="标题 1 16" xfId="14578"/>
    <cellStyle name="标题 1 17" xfId="14579"/>
    <cellStyle name="标题 1 18" xfId="14580"/>
    <cellStyle name="标题 1 19" xfId="14581"/>
    <cellStyle name="标题 1 2" xfId="14582"/>
    <cellStyle name="标题 1 2 10" xfId="14583"/>
    <cellStyle name="标题 1 2 100" xfId="14584"/>
    <cellStyle name="标题 1 2 101" xfId="14585"/>
    <cellStyle name="标题 1 2 102" xfId="14586"/>
    <cellStyle name="标题 1 2 103" xfId="14587"/>
    <cellStyle name="标题 1 2 104" xfId="14588"/>
    <cellStyle name="标题 1 2 105" xfId="14589"/>
    <cellStyle name="标题 1 2 106" xfId="14590"/>
    <cellStyle name="标题 1 2 107" xfId="14591"/>
    <cellStyle name="标题 1 2 108" xfId="14592"/>
    <cellStyle name="标题 1 2 109" xfId="14593"/>
    <cellStyle name="标题 1 2 11" xfId="14594"/>
    <cellStyle name="标题 1 2 110" xfId="14595"/>
    <cellStyle name="标题 1 2 111" xfId="14596"/>
    <cellStyle name="标题 1 2 112" xfId="14597"/>
    <cellStyle name="标题 1 2 113" xfId="14598"/>
    <cellStyle name="标题 1 2 114" xfId="14599"/>
    <cellStyle name="标题 1 2 115" xfId="14600"/>
    <cellStyle name="标题 1 2 116" xfId="14601"/>
    <cellStyle name="标题 1 2 117" xfId="14602"/>
    <cellStyle name="标题 1 2 118" xfId="14603"/>
    <cellStyle name="标题 1 2 119" xfId="14604"/>
    <cellStyle name="标题 1 2 12" xfId="14605"/>
    <cellStyle name="标题 1 2 120" xfId="14606"/>
    <cellStyle name="标题 1 2 121" xfId="14607"/>
    <cellStyle name="标题 1 2 122" xfId="14608"/>
    <cellStyle name="标题 1 2 123" xfId="14609"/>
    <cellStyle name="标题 1 2 124" xfId="14610"/>
    <cellStyle name="标题 1 2 125" xfId="14611"/>
    <cellStyle name="标题 1 2 126" xfId="14612"/>
    <cellStyle name="标题 1 2 127" xfId="14613"/>
    <cellStyle name="标题 1 2 128" xfId="14614"/>
    <cellStyle name="标题 1 2 129" xfId="14615"/>
    <cellStyle name="标题 1 2 13" xfId="14616"/>
    <cellStyle name="标题 1 2 130" xfId="14617"/>
    <cellStyle name="标题 1 2 131" xfId="14618"/>
    <cellStyle name="标题 1 2 132" xfId="14619"/>
    <cellStyle name="标题 1 2 133" xfId="14620"/>
    <cellStyle name="标题 1 2 134" xfId="14621"/>
    <cellStyle name="标题 1 2 135" xfId="14622"/>
    <cellStyle name="标题 1 2 136" xfId="14623"/>
    <cellStyle name="标题 1 2 137" xfId="14624"/>
    <cellStyle name="标题 1 2 138" xfId="14625"/>
    <cellStyle name="标题 1 2 139" xfId="14626"/>
    <cellStyle name="标题 1 2 14" xfId="14627"/>
    <cellStyle name="标题 1 2 140" xfId="14628"/>
    <cellStyle name="标题 1 2 141" xfId="14629"/>
    <cellStyle name="标题 1 2 142" xfId="14630"/>
    <cellStyle name="标题 1 2 143" xfId="14631"/>
    <cellStyle name="标题 1 2 144" xfId="14632"/>
    <cellStyle name="标题 1 2 145" xfId="14633"/>
    <cellStyle name="标题 1 2 146" xfId="14634"/>
    <cellStyle name="标题 1 2 147" xfId="14635"/>
    <cellStyle name="标题 1 2 148" xfId="14636"/>
    <cellStyle name="标题 1 2 149" xfId="14637"/>
    <cellStyle name="标题 1 2 15" xfId="14638"/>
    <cellStyle name="标题 1 2 150" xfId="14639"/>
    <cellStyle name="标题 1 2 151" xfId="14640"/>
    <cellStyle name="标题 1 2 152" xfId="14641"/>
    <cellStyle name="标题 1 2 153" xfId="14642"/>
    <cellStyle name="标题 1 2 16" xfId="14643"/>
    <cellStyle name="标题 1 2 17" xfId="14644"/>
    <cellStyle name="标题 1 2 18" xfId="14645"/>
    <cellStyle name="标题 1 2 19" xfId="14646"/>
    <cellStyle name="标题 1 2 2" xfId="14647"/>
    <cellStyle name="标题 1 2 20" xfId="14648"/>
    <cellStyle name="标题 1 2 21" xfId="14649"/>
    <cellStyle name="标题 1 2 22" xfId="14650"/>
    <cellStyle name="标题 1 2 23" xfId="14651"/>
    <cellStyle name="标题 1 2 24" xfId="14652"/>
    <cellStyle name="标题 1 2 25" xfId="14653"/>
    <cellStyle name="标题 1 2 26" xfId="14654"/>
    <cellStyle name="标题 1 2 27" xfId="14655"/>
    <cellStyle name="标题 1 2 28" xfId="14656"/>
    <cellStyle name="标题 1 2 29" xfId="14657"/>
    <cellStyle name="标题 1 2 3" xfId="14658"/>
    <cellStyle name="标题 1 2 30" xfId="14659"/>
    <cellStyle name="标题 1 2 31" xfId="14660"/>
    <cellStyle name="标题 1 2 32" xfId="14661"/>
    <cellStyle name="标题 1 2 33" xfId="14662"/>
    <cellStyle name="标题 1 2 34" xfId="14663"/>
    <cellStyle name="标题 1 2 35" xfId="14664"/>
    <cellStyle name="标题 1 2 36" xfId="14665"/>
    <cellStyle name="标题 1 2 37" xfId="14666"/>
    <cellStyle name="标题 1 2 38" xfId="14667"/>
    <cellStyle name="标题 1 2 39" xfId="14668"/>
    <cellStyle name="标题 1 2 4" xfId="14669"/>
    <cellStyle name="标题 1 2 40" xfId="14670"/>
    <cellStyle name="标题 1 2 41" xfId="14671"/>
    <cellStyle name="标题 1 2 42" xfId="14672"/>
    <cellStyle name="标题 1 2 43" xfId="14673"/>
    <cellStyle name="标题 1 2 44" xfId="14674"/>
    <cellStyle name="标题 1 2 45" xfId="14675"/>
    <cellStyle name="标题 1 2 46" xfId="14676"/>
    <cellStyle name="标题 1 2 47" xfId="14677"/>
    <cellStyle name="标题 1 2 48" xfId="14678"/>
    <cellStyle name="标题 1 2 49" xfId="14679"/>
    <cellStyle name="标题 1 2 5" xfId="14680"/>
    <cellStyle name="标题 1 2 50" xfId="14681"/>
    <cellStyle name="标题 1 2 51" xfId="14682"/>
    <cellStyle name="标题 1 2 52" xfId="14683"/>
    <cellStyle name="标题 1 2 53" xfId="14684"/>
    <cellStyle name="标题 1 2 54" xfId="14685"/>
    <cellStyle name="标题 1 2 55" xfId="14686"/>
    <cellStyle name="标题 1 2 56" xfId="14687"/>
    <cellStyle name="标题 1 2 57" xfId="14688"/>
    <cellStyle name="标题 1 2 58" xfId="14689"/>
    <cellStyle name="标题 1 2 59" xfId="14690"/>
    <cellStyle name="标题 1 2 6" xfId="14691"/>
    <cellStyle name="标题 1 2 60" xfId="14692"/>
    <cellStyle name="标题 1 2 61" xfId="14693"/>
    <cellStyle name="标题 1 2 62" xfId="14694"/>
    <cellStyle name="标题 1 2 63" xfId="14695"/>
    <cellStyle name="标题 1 2 64" xfId="14696"/>
    <cellStyle name="标题 1 2 65" xfId="14697"/>
    <cellStyle name="标题 1 2 66" xfId="14698"/>
    <cellStyle name="标题 1 2 67" xfId="14699"/>
    <cellStyle name="标题 1 2 68" xfId="14700"/>
    <cellStyle name="标题 1 2 69" xfId="14701"/>
    <cellStyle name="标题 1 2 7" xfId="14702"/>
    <cellStyle name="标题 1 2 70" xfId="14703"/>
    <cellStyle name="标题 1 2 71" xfId="14704"/>
    <cellStyle name="标题 1 2 72" xfId="14705"/>
    <cellStyle name="标题 1 2 73" xfId="14706"/>
    <cellStyle name="标题 1 2 74" xfId="14707"/>
    <cellStyle name="标题 1 2 75" xfId="14708"/>
    <cellStyle name="标题 1 2 76" xfId="14709"/>
    <cellStyle name="标题 1 2 77" xfId="14710"/>
    <cellStyle name="标题 1 2 78" xfId="14711"/>
    <cellStyle name="标题 1 2 79" xfId="14712"/>
    <cellStyle name="标题 1 2 8" xfId="14713"/>
    <cellStyle name="标题 1 2 80" xfId="14714"/>
    <cellStyle name="标题 1 2 81" xfId="14715"/>
    <cellStyle name="标题 1 2 82" xfId="14716"/>
    <cellStyle name="标题 1 2 83" xfId="14717"/>
    <cellStyle name="标题 1 2 84" xfId="14718"/>
    <cellStyle name="标题 1 2 85" xfId="14719"/>
    <cellStyle name="标题 1 2 86" xfId="14720"/>
    <cellStyle name="标题 1 2 87" xfId="14721"/>
    <cellStyle name="标题 1 2 88" xfId="14722"/>
    <cellStyle name="标题 1 2 89" xfId="14723"/>
    <cellStyle name="标题 1 2 9" xfId="14724"/>
    <cellStyle name="标题 1 2 90" xfId="14725"/>
    <cellStyle name="标题 1 2 91" xfId="14726"/>
    <cellStyle name="标题 1 2 92" xfId="14727"/>
    <cellStyle name="标题 1 2 93" xfId="14728"/>
    <cellStyle name="标题 1 2 94" xfId="14729"/>
    <cellStyle name="标题 1 2 95" xfId="14730"/>
    <cellStyle name="标题 1 2 96" xfId="14731"/>
    <cellStyle name="标题 1 2 97" xfId="14732"/>
    <cellStyle name="标题 1 2 98" xfId="14733"/>
    <cellStyle name="标题 1 2 99" xfId="14734"/>
    <cellStyle name="标题 1 20" xfId="14735"/>
    <cellStyle name="标题 1 21" xfId="14736"/>
    <cellStyle name="标题 1 22" xfId="14737"/>
    <cellStyle name="标题 1 23" xfId="14738"/>
    <cellStyle name="标题 1 24" xfId="14739"/>
    <cellStyle name="标题 1 25" xfId="14740"/>
    <cellStyle name="标题 1 26" xfId="14741"/>
    <cellStyle name="标题 1 27" xfId="14742"/>
    <cellStyle name="标题 1 28" xfId="14743"/>
    <cellStyle name="标题 1 29" xfId="14744"/>
    <cellStyle name="标题 1 3" xfId="14745"/>
    <cellStyle name="标题 1 3 10" xfId="14746"/>
    <cellStyle name="标题 1 3 100" xfId="14747"/>
    <cellStyle name="标题 1 3 101" xfId="14748"/>
    <cellStyle name="标题 1 3 102" xfId="14749"/>
    <cellStyle name="标题 1 3 103" xfId="14750"/>
    <cellStyle name="标题 1 3 104" xfId="14751"/>
    <cellStyle name="标题 1 3 105" xfId="14752"/>
    <cellStyle name="标题 1 3 106" xfId="14753"/>
    <cellStyle name="标题 1 3 107" xfId="14754"/>
    <cellStyle name="标题 1 3 108" xfId="14755"/>
    <cellStyle name="标题 1 3 109" xfId="14756"/>
    <cellStyle name="标题 1 3 11" xfId="14757"/>
    <cellStyle name="标题 1 3 110" xfId="14758"/>
    <cellStyle name="标题 1 3 111" xfId="14759"/>
    <cellStyle name="标题 1 3 112" xfId="14760"/>
    <cellStyle name="标题 1 3 113" xfId="14761"/>
    <cellStyle name="标题 1 3 114" xfId="14762"/>
    <cellStyle name="标题 1 3 115" xfId="14763"/>
    <cellStyle name="标题 1 3 116" xfId="14764"/>
    <cellStyle name="标题 1 3 117" xfId="14765"/>
    <cellStyle name="标题 1 3 118" xfId="14766"/>
    <cellStyle name="标题 1 3 119" xfId="14767"/>
    <cellStyle name="标题 1 3 12" xfId="14768"/>
    <cellStyle name="标题 1 3 120" xfId="14769"/>
    <cellStyle name="标题 1 3 121" xfId="14770"/>
    <cellStyle name="标题 1 3 122" xfId="14771"/>
    <cellStyle name="标题 1 3 123" xfId="14772"/>
    <cellStyle name="标题 1 3 124" xfId="14773"/>
    <cellStyle name="标题 1 3 125" xfId="14774"/>
    <cellStyle name="标题 1 3 126" xfId="14775"/>
    <cellStyle name="标题 1 3 127" xfId="14776"/>
    <cellStyle name="标题 1 3 128" xfId="14777"/>
    <cellStyle name="标题 1 3 129" xfId="14778"/>
    <cellStyle name="标题 1 3 13" xfId="14779"/>
    <cellStyle name="标题 1 3 130" xfId="14780"/>
    <cellStyle name="标题 1 3 131" xfId="14781"/>
    <cellStyle name="标题 1 3 132" xfId="14782"/>
    <cellStyle name="标题 1 3 133" xfId="14783"/>
    <cellStyle name="标题 1 3 134" xfId="14784"/>
    <cellStyle name="标题 1 3 135" xfId="14785"/>
    <cellStyle name="标题 1 3 136" xfId="14786"/>
    <cellStyle name="标题 1 3 137" xfId="14787"/>
    <cellStyle name="标题 1 3 138" xfId="14788"/>
    <cellStyle name="标题 1 3 139" xfId="14789"/>
    <cellStyle name="标题 1 3 14" xfId="14790"/>
    <cellStyle name="标题 1 3 140" xfId="14791"/>
    <cellStyle name="标题 1 3 141" xfId="14792"/>
    <cellStyle name="标题 1 3 142" xfId="14793"/>
    <cellStyle name="标题 1 3 143" xfId="14794"/>
    <cellStyle name="标题 1 3 144" xfId="14795"/>
    <cellStyle name="标题 1 3 145" xfId="14796"/>
    <cellStyle name="标题 1 3 146" xfId="14797"/>
    <cellStyle name="标题 1 3 147" xfId="14798"/>
    <cellStyle name="标题 1 3 148" xfId="14799"/>
    <cellStyle name="标题 1 3 149" xfId="14800"/>
    <cellStyle name="标题 1 3 15" xfId="14801"/>
    <cellStyle name="标题 1 3 150" xfId="14802"/>
    <cellStyle name="标题 1 3 151" xfId="14803"/>
    <cellStyle name="标题 1 3 152" xfId="14804"/>
    <cellStyle name="标题 1 3 153" xfId="14805"/>
    <cellStyle name="标题 1 3 16" xfId="14806"/>
    <cellStyle name="标题 1 3 17" xfId="14807"/>
    <cellStyle name="标题 1 3 18" xfId="14808"/>
    <cellStyle name="标题 1 3 19" xfId="14809"/>
    <cellStyle name="标题 1 3 2" xfId="14810"/>
    <cellStyle name="标题 1 3 20" xfId="14811"/>
    <cellStyle name="标题 1 3 21" xfId="14812"/>
    <cellStyle name="标题 1 3 22" xfId="14813"/>
    <cellStyle name="标题 1 3 23" xfId="14814"/>
    <cellStyle name="标题 1 3 24" xfId="14815"/>
    <cellStyle name="标题 1 3 25" xfId="14816"/>
    <cellStyle name="标题 1 3 26" xfId="14817"/>
    <cellStyle name="标题 1 3 27" xfId="14818"/>
    <cellStyle name="标题 1 3 28" xfId="14819"/>
    <cellStyle name="标题 1 3 29" xfId="14820"/>
    <cellStyle name="标题 1 3 3" xfId="14821"/>
    <cellStyle name="标题 1 3 30" xfId="14822"/>
    <cellStyle name="标题 1 3 31" xfId="14823"/>
    <cellStyle name="标题 1 3 32" xfId="14824"/>
    <cellStyle name="标题 1 3 33" xfId="14825"/>
    <cellStyle name="标题 1 3 34" xfId="14826"/>
    <cellStyle name="标题 1 3 35" xfId="14827"/>
    <cellStyle name="标题 1 3 36" xfId="14828"/>
    <cellStyle name="标题 1 3 37" xfId="14829"/>
    <cellStyle name="标题 1 3 38" xfId="14830"/>
    <cellStyle name="标题 1 3 39" xfId="14831"/>
    <cellStyle name="标题 1 3 4" xfId="14832"/>
    <cellStyle name="标题 1 3 40" xfId="14833"/>
    <cellStyle name="标题 1 3 41" xfId="14834"/>
    <cellStyle name="标题 1 3 42" xfId="14835"/>
    <cellStyle name="标题 1 3 43" xfId="14836"/>
    <cellStyle name="标题 1 3 44" xfId="14837"/>
    <cellStyle name="标题 1 3 45" xfId="14838"/>
    <cellStyle name="标题 1 3 46" xfId="14839"/>
    <cellStyle name="标题 1 3 47" xfId="14840"/>
    <cellStyle name="标题 1 3 48" xfId="14841"/>
    <cellStyle name="标题 1 3 49" xfId="14842"/>
    <cellStyle name="标题 1 3 5" xfId="14843"/>
    <cellStyle name="标题 1 3 50" xfId="14844"/>
    <cellStyle name="标题 1 3 51" xfId="14845"/>
    <cellStyle name="标题 1 3 52" xfId="14846"/>
    <cellStyle name="标题 1 3 53" xfId="14847"/>
    <cellStyle name="标题 1 3 54" xfId="14848"/>
    <cellStyle name="标题 1 3 55" xfId="14849"/>
    <cellStyle name="标题 1 3 56" xfId="14850"/>
    <cellStyle name="标题 1 3 57" xfId="14851"/>
    <cellStyle name="标题 1 3 58" xfId="14852"/>
    <cellStyle name="标题 1 3 59" xfId="14853"/>
    <cellStyle name="标题 1 3 6" xfId="14854"/>
    <cellStyle name="标题 1 3 60" xfId="14855"/>
    <cellStyle name="标题 1 3 61" xfId="14856"/>
    <cellStyle name="标题 1 3 62" xfId="14857"/>
    <cellStyle name="标题 1 3 63" xfId="14858"/>
    <cellStyle name="标题 1 3 64" xfId="14859"/>
    <cellStyle name="标题 1 3 65" xfId="14860"/>
    <cellStyle name="标题 1 3 66" xfId="14861"/>
    <cellStyle name="标题 1 3 67" xfId="14862"/>
    <cellStyle name="标题 1 3 68" xfId="14863"/>
    <cellStyle name="标题 1 3 69" xfId="14864"/>
    <cellStyle name="标题 1 3 7" xfId="14865"/>
    <cellStyle name="标题 1 3 70" xfId="14866"/>
    <cellStyle name="标题 1 3 71" xfId="14867"/>
    <cellStyle name="标题 1 3 72" xfId="14868"/>
    <cellStyle name="标题 1 3 73" xfId="14869"/>
    <cellStyle name="标题 1 3 74" xfId="14870"/>
    <cellStyle name="标题 1 3 75" xfId="14871"/>
    <cellStyle name="标题 1 3 76" xfId="14872"/>
    <cellStyle name="标题 1 3 77" xfId="14873"/>
    <cellStyle name="标题 1 3 78" xfId="14874"/>
    <cellStyle name="标题 1 3 79" xfId="14875"/>
    <cellStyle name="标题 1 3 8" xfId="14876"/>
    <cellStyle name="标题 1 3 80" xfId="14877"/>
    <cellStyle name="标题 1 3 81" xfId="14878"/>
    <cellStyle name="标题 1 3 82" xfId="14879"/>
    <cellStyle name="标题 1 3 83" xfId="14880"/>
    <cellStyle name="标题 1 3 84" xfId="14881"/>
    <cellStyle name="标题 1 3 85" xfId="14882"/>
    <cellStyle name="标题 1 3 86" xfId="14883"/>
    <cellStyle name="标题 1 3 87" xfId="14884"/>
    <cellStyle name="标题 1 3 88" xfId="14885"/>
    <cellStyle name="标题 1 3 89" xfId="14886"/>
    <cellStyle name="标题 1 3 9" xfId="14887"/>
    <cellStyle name="标题 1 3 90" xfId="14888"/>
    <cellStyle name="标题 1 3 91" xfId="14889"/>
    <cellStyle name="标题 1 3 92" xfId="14890"/>
    <cellStyle name="标题 1 3 93" xfId="14891"/>
    <cellStyle name="标题 1 3 94" xfId="14892"/>
    <cellStyle name="标题 1 3 95" xfId="14893"/>
    <cellStyle name="标题 1 3 96" xfId="14894"/>
    <cellStyle name="标题 1 3 97" xfId="14895"/>
    <cellStyle name="标题 1 3 98" xfId="14896"/>
    <cellStyle name="标题 1 3 99" xfId="14897"/>
    <cellStyle name="标题 1 30" xfId="14898"/>
    <cellStyle name="标题 1 31" xfId="14899"/>
    <cellStyle name="标题 1 32" xfId="14900"/>
    <cellStyle name="标题 1 33" xfId="14901"/>
    <cellStyle name="标题 1 34" xfId="14902"/>
    <cellStyle name="标题 1 35" xfId="14903"/>
    <cellStyle name="标题 1 36" xfId="14904"/>
    <cellStyle name="标题 1 4" xfId="14905"/>
    <cellStyle name="标题 1 4 10" xfId="14906"/>
    <cellStyle name="标题 1 4 11" xfId="14907"/>
    <cellStyle name="标题 1 4 12" xfId="14908"/>
    <cellStyle name="标题 1 4 13" xfId="14909"/>
    <cellStyle name="标题 1 4 14" xfId="14910"/>
    <cellStyle name="标题 1 4 15" xfId="14911"/>
    <cellStyle name="标题 1 4 2" xfId="14912"/>
    <cellStyle name="标题 1 4 3" xfId="14913"/>
    <cellStyle name="标题 1 4 4" xfId="14914"/>
    <cellStyle name="标题 1 4 5" xfId="14915"/>
    <cellStyle name="标题 1 4 6" xfId="14916"/>
    <cellStyle name="标题 1 4 7" xfId="14917"/>
    <cellStyle name="标题 1 4 8" xfId="14918"/>
    <cellStyle name="标题 1 4 9" xfId="14919"/>
    <cellStyle name="标题 1 5" xfId="14920"/>
    <cellStyle name="标题 1 5 10" xfId="14921"/>
    <cellStyle name="标题 1 5 11" xfId="14922"/>
    <cellStyle name="标题 1 5 12" xfId="14923"/>
    <cellStyle name="标题 1 5 13" xfId="14924"/>
    <cellStyle name="标题 1 5 14" xfId="14925"/>
    <cellStyle name="标题 1 5 15" xfId="14926"/>
    <cellStyle name="标题 1 5 16" xfId="14927"/>
    <cellStyle name="标题 1 5 17" xfId="14928"/>
    <cellStyle name="标题 1 5 18" xfId="14929"/>
    <cellStyle name="标题 1 5 19" xfId="14930"/>
    <cellStyle name="标题 1 5 2" xfId="14931"/>
    <cellStyle name="标题 1 5 20" xfId="14932"/>
    <cellStyle name="标题 1 5 21" xfId="14933"/>
    <cellStyle name="标题 1 5 22" xfId="14934"/>
    <cellStyle name="标题 1 5 23" xfId="14935"/>
    <cellStyle name="标题 1 5 24" xfId="14936"/>
    <cellStyle name="标题 1 5 25" xfId="14937"/>
    <cellStyle name="标题 1 5 26" xfId="14938"/>
    <cellStyle name="标题 1 5 27" xfId="14939"/>
    <cellStyle name="标题 1 5 28" xfId="14940"/>
    <cellStyle name="标题 1 5 29" xfId="14941"/>
    <cellStyle name="标题 1 5 3" xfId="14942"/>
    <cellStyle name="标题 1 5 4" xfId="14943"/>
    <cellStyle name="标题 1 5 5" xfId="14944"/>
    <cellStyle name="标题 1 5 6" xfId="14945"/>
    <cellStyle name="标题 1 5 7" xfId="14946"/>
    <cellStyle name="标题 1 5 8" xfId="14947"/>
    <cellStyle name="标题 1 5 9" xfId="14948"/>
    <cellStyle name="标题 1 6" xfId="14949"/>
    <cellStyle name="标题 1 6 10" xfId="14950"/>
    <cellStyle name="标题 1 6 11" xfId="14951"/>
    <cellStyle name="标题 1 6 12" xfId="14952"/>
    <cellStyle name="标题 1 6 13" xfId="14953"/>
    <cellStyle name="标题 1 6 14" xfId="14954"/>
    <cellStyle name="标题 1 6 15" xfId="14955"/>
    <cellStyle name="标题 1 6 16" xfId="14956"/>
    <cellStyle name="标题 1 6 17" xfId="14957"/>
    <cellStyle name="标题 1 6 18" xfId="14958"/>
    <cellStyle name="标题 1 6 19" xfId="14959"/>
    <cellStyle name="标题 1 6 2" xfId="14960"/>
    <cellStyle name="标题 1 6 20" xfId="14961"/>
    <cellStyle name="标题 1 6 21" xfId="14962"/>
    <cellStyle name="标题 1 6 22" xfId="14963"/>
    <cellStyle name="标题 1 6 23" xfId="14964"/>
    <cellStyle name="标题 1 6 24" xfId="14965"/>
    <cellStyle name="标题 1 6 25" xfId="14966"/>
    <cellStyle name="标题 1 6 26" xfId="14967"/>
    <cellStyle name="标题 1 6 27" xfId="14968"/>
    <cellStyle name="标题 1 6 28" xfId="14969"/>
    <cellStyle name="标题 1 6 29" xfId="14970"/>
    <cellStyle name="标题 1 6 3" xfId="14971"/>
    <cellStyle name="标题 1 6 4" xfId="14972"/>
    <cellStyle name="标题 1 6 5" xfId="14973"/>
    <cellStyle name="标题 1 6 6" xfId="14974"/>
    <cellStyle name="标题 1 6 7" xfId="14975"/>
    <cellStyle name="标题 1 6 8" xfId="14976"/>
    <cellStyle name="标题 1 6 9" xfId="14977"/>
    <cellStyle name="标题 1 7" xfId="14978"/>
    <cellStyle name="标题 1 7 10" xfId="14979"/>
    <cellStyle name="标题 1 7 11" xfId="14980"/>
    <cellStyle name="标题 1 7 12" xfId="14981"/>
    <cellStyle name="标题 1 7 13" xfId="14982"/>
    <cellStyle name="标题 1 7 14" xfId="14983"/>
    <cellStyle name="标题 1 7 15" xfId="14984"/>
    <cellStyle name="标题 1 7 16" xfId="14985"/>
    <cellStyle name="标题 1 7 17" xfId="14986"/>
    <cellStyle name="标题 1 7 18" xfId="14987"/>
    <cellStyle name="标题 1 7 19" xfId="14988"/>
    <cellStyle name="标题 1 7 2" xfId="14989"/>
    <cellStyle name="标题 1 7 20" xfId="14990"/>
    <cellStyle name="标题 1 7 21" xfId="14991"/>
    <cellStyle name="标题 1 7 22" xfId="14992"/>
    <cellStyle name="标题 1 7 23" xfId="14993"/>
    <cellStyle name="标题 1 7 24" xfId="14994"/>
    <cellStyle name="标题 1 7 25" xfId="14995"/>
    <cellStyle name="标题 1 7 26" xfId="14996"/>
    <cellStyle name="标题 1 7 27" xfId="14997"/>
    <cellStyle name="标题 1 7 28" xfId="14998"/>
    <cellStyle name="标题 1 7 29" xfId="14999"/>
    <cellStyle name="标题 1 7 3" xfId="15000"/>
    <cellStyle name="标题 1 7 4" xfId="15001"/>
    <cellStyle name="标题 1 7 5" xfId="15002"/>
    <cellStyle name="标题 1 7 6" xfId="15003"/>
    <cellStyle name="标题 1 7 7" xfId="15004"/>
    <cellStyle name="标题 1 7 8" xfId="15005"/>
    <cellStyle name="标题 1 7 9" xfId="15006"/>
    <cellStyle name="标题 1 8" xfId="15007"/>
    <cellStyle name="标题 1 8 10" xfId="15008"/>
    <cellStyle name="标题 1 8 11" xfId="15009"/>
    <cellStyle name="标题 1 8 12" xfId="15010"/>
    <cellStyle name="标题 1 8 13" xfId="15011"/>
    <cellStyle name="标题 1 8 14" xfId="15012"/>
    <cellStyle name="标题 1 8 15" xfId="15013"/>
    <cellStyle name="标题 1 8 16" xfId="15014"/>
    <cellStyle name="标题 1 8 17" xfId="15015"/>
    <cellStyle name="标题 1 8 18" xfId="15016"/>
    <cellStyle name="标题 1 8 19" xfId="15017"/>
    <cellStyle name="标题 1 8 2" xfId="15018"/>
    <cellStyle name="标题 1 8 20" xfId="15019"/>
    <cellStyle name="标题 1 8 21" xfId="15020"/>
    <cellStyle name="标题 1 8 22" xfId="15021"/>
    <cellStyle name="标题 1 8 23" xfId="15022"/>
    <cellStyle name="标题 1 8 24" xfId="15023"/>
    <cellStyle name="标题 1 8 25" xfId="15024"/>
    <cellStyle name="标题 1 8 26" xfId="15025"/>
    <cellStyle name="标题 1 8 27" xfId="15026"/>
    <cellStyle name="标题 1 8 28" xfId="15027"/>
    <cellStyle name="标题 1 8 29" xfId="15028"/>
    <cellStyle name="标题 1 8 3" xfId="15029"/>
    <cellStyle name="标题 1 8 4" xfId="15030"/>
    <cellStyle name="标题 1 8 5" xfId="15031"/>
    <cellStyle name="标题 1 8 6" xfId="15032"/>
    <cellStyle name="标题 1 8 7" xfId="15033"/>
    <cellStyle name="标题 1 8 8" xfId="15034"/>
    <cellStyle name="标题 1 8 9" xfId="15035"/>
    <cellStyle name="标题 1 9" xfId="15036"/>
    <cellStyle name="标题 10" xfId="15037"/>
    <cellStyle name="标题 10 10" xfId="15038"/>
    <cellStyle name="标题 10 11" xfId="15039"/>
    <cellStyle name="标题 10 12" xfId="15040"/>
    <cellStyle name="标题 10 13" xfId="15041"/>
    <cellStyle name="标题 10 14" xfId="15042"/>
    <cellStyle name="标题 10 15" xfId="15043"/>
    <cellStyle name="标题 10 16" xfId="15044"/>
    <cellStyle name="标题 10 17" xfId="15045"/>
    <cellStyle name="标题 10 18" xfId="15046"/>
    <cellStyle name="标题 10 19" xfId="15047"/>
    <cellStyle name="标题 10 2" xfId="15048"/>
    <cellStyle name="标题 10 20" xfId="15049"/>
    <cellStyle name="标题 10 21" xfId="15050"/>
    <cellStyle name="标题 10 22" xfId="15051"/>
    <cellStyle name="标题 10 23" xfId="15052"/>
    <cellStyle name="标题 10 24" xfId="15053"/>
    <cellStyle name="标题 10 25" xfId="15054"/>
    <cellStyle name="标题 10 26" xfId="15055"/>
    <cellStyle name="标题 10 27" xfId="15056"/>
    <cellStyle name="标题 10 28" xfId="15057"/>
    <cellStyle name="标题 10 29" xfId="15058"/>
    <cellStyle name="标题 10 3" xfId="15059"/>
    <cellStyle name="标题 10 4" xfId="15060"/>
    <cellStyle name="标题 10 5" xfId="15061"/>
    <cellStyle name="标题 10 6" xfId="15062"/>
    <cellStyle name="标题 10 7" xfId="15063"/>
    <cellStyle name="标题 10 8" xfId="15064"/>
    <cellStyle name="标题 10 9" xfId="15065"/>
    <cellStyle name="标题 11" xfId="15066"/>
    <cellStyle name="标题 11 10" xfId="15067"/>
    <cellStyle name="标题 11 11" xfId="15068"/>
    <cellStyle name="标题 11 12" xfId="15069"/>
    <cellStyle name="标题 11 13" xfId="15070"/>
    <cellStyle name="标题 11 14" xfId="15071"/>
    <cellStyle name="标题 11 15" xfId="15072"/>
    <cellStyle name="标题 11 16" xfId="15073"/>
    <cellStyle name="标题 11 17" xfId="15074"/>
    <cellStyle name="标题 11 18" xfId="15075"/>
    <cellStyle name="标题 11 19" xfId="15076"/>
    <cellStyle name="标题 11 2" xfId="15077"/>
    <cellStyle name="标题 11 20" xfId="15078"/>
    <cellStyle name="标题 11 21" xfId="15079"/>
    <cellStyle name="标题 11 22" xfId="15080"/>
    <cellStyle name="标题 11 23" xfId="15081"/>
    <cellStyle name="标题 11 24" xfId="15082"/>
    <cellStyle name="标题 11 25" xfId="15083"/>
    <cellStyle name="标题 11 26" xfId="15084"/>
    <cellStyle name="标题 11 27" xfId="15085"/>
    <cellStyle name="标题 11 28" xfId="15086"/>
    <cellStyle name="标题 11 29" xfId="15087"/>
    <cellStyle name="标题 11 3" xfId="15088"/>
    <cellStyle name="标题 11 4" xfId="15089"/>
    <cellStyle name="标题 11 5" xfId="15090"/>
    <cellStyle name="标题 11 6" xfId="15091"/>
    <cellStyle name="标题 11 7" xfId="15092"/>
    <cellStyle name="标题 11 8" xfId="15093"/>
    <cellStyle name="标题 11 9" xfId="15094"/>
    <cellStyle name="标题 12" xfId="15095"/>
    <cellStyle name="标题 13" xfId="15096"/>
    <cellStyle name="标题 14" xfId="15097"/>
    <cellStyle name="标题 14 10" xfId="15098"/>
    <cellStyle name="标题 14 11" xfId="15099"/>
    <cellStyle name="标题 14 12" xfId="15100"/>
    <cellStyle name="标题 14 13" xfId="15101"/>
    <cellStyle name="标题 14 14" xfId="15102"/>
    <cellStyle name="标题 14 15" xfId="15103"/>
    <cellStyle name="标题 14 16" xfId="15104"/>
    <cellStyle name="标题 14 17" xfId="15105"/>
    <cellStyle name="标题 14 18" xfId="15106"/>
    <cellStyle name="标题 14 19" xfId="15107"/>
    <cellStyle name="标题 14 2" xfId="15108"/>
    <cellStyle name="标题 14 20" xfId="15109"/>
    <cellStyle name="标题 14 3" xfId="15110"/>
    <cellStyle name="标题 14 4" xfId="15111"/>
    <cellStyle name="标题 14 5" xfId="15112"/>
    <cellStyle name="标题 14 6" xfId="15113"/>
    <cellStyle name="标题 14 7" xfId="15114"/>
    <cellStyle name="标题 14 8" xfId="15115"/>
    <cellStyle name="标题 14 9" xfId="15116"/>
    <cellStyle name="标题 15" xfId="15117"/>
    <cellStyle name="标题 15 10" xfId="15118"/>
    <cellStyle name="标题 15 11" xfId="15119"/>
    <cellStyle name="标题 15 12" xfId="15120"/>
    <cellStyle name="标题 15 13" xfId="15121"/>
    <cellStyle name="标题 15 14" xfId="15122"/>
    <cellStyle name="标题 15 15" xfId="15123"/>
    <cellStyle name="标题 15 16" xfId="15124"/>
    <cellStyle name="标题 15 17" xfId="15125"/>
    <cellStyle name="标题 15 18" xfId="15126"/>
    <cellStyle name="标题 15 19" xfId="15127"/>
    <cellStyle name="标题 15 2" xfId="15128"/>
    <cellStyle name="标题 15 20" xfId="15129"/>
    <cellStyle name="标题 15 3" xfId="15130"/>
    <cellStyle name="标题 15 4" xfId="15131"/>
    <cellStyle name="标题 15 5" xfId="15132"/>
    <cellStyle name="标题 15 6" xfId="15133"/>
    <cellStyle name="标题 15 7" xfId="15134"/>
    <cellStyle name="标题 15 8" xfId="15135"/>
    <cellStyle name="标题 15 9" xfId="15136"/>
    <cellStyle name="标题 16" xfId="15137"/>
    <cellStyle name="标题 16 10" xfId="15138"/>
    <cellStyle name="标题 16 11" xfId="15139"/>
    <cellStyle name="标题 16 12" xfId="15140"/>
    <cellStyle name="标题 16 13" xfId="15141"/>
    <cellStyle name="标题 16 14" xfId="15142"/>
    <cellStyle name="标题 16 15" xfId="15143"/>
    <cellStyle name="标题 16 16" xfId="15144"/>
    <cellStyle name="标题 16 17" xfId="15145"/>
    <cellStyle name="标题 16 18" xfId="15146"/>
    <cellStyle name="标题 16 19" xfId="15147"/>
    <cellStyle name="标题 16 2" xfId="15148"/>
    <cellStyle name="标题 16 20" xfId="15149"/>
    <cellStyle name="标题 16 3" xfId="15150"/>
    <cellStyle name="标题 16 4" xfId="15151"/>
    <cellStyle name="标题 16 5" xfId="15152"/>
    <cellStyle name="标题 16 6" xfId="15153"/>
    <cellStyle name="标题 16 7" xfId="15154"/>
    <cellStyle name="标题 16 8" xfId="15155"/>
    <cellStyle name="标题 16 9" xfId="15156"/>
    <cellStyle name="标题 17" xfId="15157"/>
    <cellStyle name="标题 17 10" xfId="15158"/>
    <cellStyle name="标题 17 11" xfId="15159"/>
    <cellStyle name="标题 17 12" xfId="15160"/>
    <cellStyle name="标题 17 13" xfId="15161"/>
    <cellStyle name="标题 17 14" xfId="15162"/>
    <cellStyle name="标题 17 15" xfId="15163"/>
    <cellStyle name="标题 17 16" xfId="15164"/>
    <cellStyle name="标题 17 17" xfId="15165"/>
    <cellStyle name="标题 17 18" xfId="15166"/>
    <cellStyle name="标题 17 19" xfId="15167"/>
    <cellStyle name="标题 17 2" xfId="15168"/>
    <cellStyle name="标题 17 20" xfId="15169"/>
    <cellStyle name="标题 17 3" xfId="15170"/>
    <cellStyle name="标题 17 4" xfId="15171"/>
    <cellStyle name="标题 17 5" xfId="15172"/>
    <cellStyle name="标题 17 6" xfId="15173"/>
    <cellStyle name="标题 17 7" xfId="15174"/>
    <cellStyle name="标题 17 8" xfId="15175"/>
    <cellStyle name="标题 17 9" xfId="15176"/>
    <cellStyle name="标题 18" xfId="15177"/>
    <cellStyle name="标题 19" xfId="15178"/>
    <cellStyle name="标题 2 10" xfId="15179"/>
    <cellStyle name="标题 2 11" xfId="15180"/>
    <cellStyle name="标题 2 11 10" xfId="15181"/>
    <cellStyle name="标题 2 11 11" xfId="15182"/>
    <cellStyle name="标题 2 11 12" xfId="15183"/>
    <cellStyle name="标题 2 11 13" xfId="15184"/>
    <cellStyle name="标题 2 11 14" xfId="15185"/>
    <cellStyle name="标题 2 11 15" xfId="15186"/>
    <cellStyle name="标题 2 11 16" xfId="15187"/>
    <cellStyle name="标题 2 11 17" xfId="15188"/>
    <cellStyle name="标题 2 11 18" xfId="15189"/>
    <cellStyle name="标题 2 11 19" xfId="15190"/>
    <cellStyle name="标题 2 11 2" xfId="15191"/>
    <cellStyle name="标题 2 11 20" xfId="15192"/>
    <cellStyle name="标题 2 11 3" xfId="15193"/>
    <cellStyle name="标题 2 11 4" xfId="15194"/>
    <cellStyle name="标题 2 11 5" xfId="15195"/>
    <cellStyle name="标题 2 11 6" xfId="15196"/>
    <cellStyle name="标题 2 11 7" xfId="15197"/>
    <cellStyle name="标题 2 11 8" xfId="15198"/>
    <cellStyle name="标题 2 11 9" xfId="15199"/>
    <cellStyle name="标题 2 12" xfId="15200"/>
    <cellStyle name="标题 2 12 10" xfId="15201"/>
    <cellStyle name="标题 2 12 11" xfId="15202"/>
    <cellStyle name="标题 2 12 12" xfId="15203"/>
    <cellStyle name="标题 2 12 13" xfId="15204"/>
    <cellStyle name="标题 2 12 14" xfId="15205"/>
    <cellStyle name="标题 2 12 15" xfId="15206"/>
    <cellStyle name="标题 2 12 16" xfId="15207"/>
    <cellStyle name="标题 2 12 17" xfId="15208"/>
    <cellStyle name="标题 2 12 18" xfId="15209"/>
    <cellStyle name="标题 2 12 19" xfId="15210"/>
    <cellStyle name="标题 2 12 2" xfId="15211"/>
    <cellStyle name="标题 2 12 20" xfId="15212"/>
    <cellStyle name="标题 2 12 3" xfId="15213"/>
    <cellStyle name="标题 2 12 4" xfId="15214"/>
    <cellStyle name="标题 2 12 5" xfId="15215"/>
    <cellStyle name="标题 2 12 6" xfId="15216"/>
    <cellStyle name="标题 2 12 7" xfId="15217"/>
    <cellStyle name="标题 2 12 8" xfId="15218"/>
    <cellStyle name="标题 2 12 9" xfId="15219"/>
    <cellStyle name="标题 2 13" xfId="15220"/>
    <cellStyle name="标题 2 13 10" xfId="15221"/>
    <cellStyle name="标题 2 13 11" xfId="15222"/>
    <cellStyle name="标题 2 13 12" xfId="15223"/>
    <cellStyle name="标题 2 13 13" xfId="15224"/>
    <cellStyle name="标题 2 13 14" xfId="15225"/>
    <cellStyle name="标题 2 13 15" xfId="15226"/>
    <cellStyle name="标题 2 13 16" xfId="15227"/>
    <cellStyle name="标题 2 13 17" xfId="15228"/>
    <cellStyle name="标题 2 13 18" xfId="15229"/>
    <cellStyle name="标题 2 13 19" xfId="15230"/>
    <cellStyle name="标题 2 13 2" xfId="15231"/>
    <cellStyle name="标题 2 13 20" xfId="15232"/>
    <cellStyle name="标题 2 13 3" xfId="15233"/>
    <cellStyle name="标题 2 13 4" xfId="15234"/>
    <cellStyle name="标题 2 13 5" xfId="15235"/>
    <cellStyle name="标题 2 13 6" xfId="15236"/>
    <cellStyle name="标题 2 13 7" xfId="15237"/>
    <cellStyle name="标题 2 13 8" xfId="15238"/>
    <cellStyle name="标题 2 13 9" xfId="15239"/>
    <cellStyle name="标题 2 14" xfId="15240"/>
    <cellStyle name="标题 2 14 10" xfId="15241"/>
    <cellStyle name="标题 2 14 11" xfId="15242"/>
    <cellStyle name="标题 2 14 12" xfId="15243"/>
    <cellStyle name="标题 2 14 13" xfId="15244"/>
    <cellStyle name="标题 2 14 14" xfId="15245"/>
    <cellStyle name="标题 2 14 15" xfId="15246"/>
    <cellStyle name="标题 2 14 16" xfId="15247"/>
    <cellStyle name="标题 2 14 17" xfId="15248"/>
    <cellStyle name="标题 2 14 18" xfId="15249"/>
    <cellStyle name="标题 2 14 19" xfId="15250"/>
    <cellStyle name="标题 2 14 2" xfId="15251"/>
    <cellStyle name="标题 2 14 20" xfId="15252"/>
    <cellStyle name="标题 2 14 3" xfId="15253"/>
    <cellStyle name="标题 2 14 4" xfId="15254"/>
    <cellStyle name="标题 2 14 5" xfId="15255"/>
    <cellStyle name="标题 2 14 6" xfId="15256"/>
    <cellStyle name="标题 2 14 7" xfId="15257"/>
    <cellStyle name="标题 2 14 8" xfId="15258"/>
    <cellStyle name="标题 2 14 9" xfId="15259"/>
    <cellStyle name="标题 2 15" xfId="15260"/>
    <cellStyle name="标题 2 16" xfId="15261"/>
    <cellStyle name="标题 2 17" xfId="15262"/>
    <cellStyle name="标题 2 18" xfId="15263"/>
    <cellStyle name="标题 2 19" xfId="15264"/>
    <cellStyle name="标题 2 2" xfId="15265"/>
    <cellStyle name="标题 2 2 10" xfId="15266"/>
    <cellStyle name="标题 2 2 100" xfId="15267"/>
    <cellStyle name="标题 2 2 101" xfId="15268"/>
    <cellStyle name="标题 2 2 102" xfId="15269"/>
    <cellStyle name="标题 2 2 103" xfId="15270"/>
    <cellStyle name="标题 2 2 104" xfId="15271"/>
    <cellStyle name="标题 2 2 105" xfId="15272"/>
    <cellStyle name="标题 2 2 106" xfId="15273"/>
    <cellStyle name="标题 2 2 107" xfId="15274"/>
    <cellStyle name="标题 2 2 108" xfId="15275"/>
    <cellStyle name="标题 2 2 109" xfId="15276"/>
    <cellStyle name="标题 2 2 11" xfId="15277"/>
    <cellStyle name="标题 2 2 110" xfId="15278"/>
    <cellStyle name="标题 2 2 111" xfId="15279"/>
    <cellStyle name="标题 2 2 112" xfId="15280"/>
    <cellStyle name="标题 2 2 113" xfId="15281"/>
    <cellStyle name="标题 2 2 114" xfId="15282"/>
    <cellStyle name="标题 2 2 115" xfId="15283"/>
    <cellStyle name="标题 2 2 116" xfId="15284"/>
    <cellStyle name="标题 2 2 117" xfId="15285"/>
    <cellStyle name="标题 2 2 118" xfId="15286"/>
    <cellStyle name="标题 2 2 119" xfId="15287"/>
    <cellStyle name="标题 2 2 12" xfId="15288"/>
    <cellStyle name="标题 2 2 120" xfId="15289"/>
    <cellStyle name="标题 2 2 121" xfId="15290"/>
    <cellStyle name="标题 2 2 122" xfId="15291"/>
    <cellStyle name="标题 2 2 123" xfId="15292"/>
    <cellStyle name="标题 2 2 124" xfId="15293"/>
    <cellStyle name="标题 2 2 125" xfId="15294"/>
    <cellStyle name="标题 2 2 126" xfId="15295"/>
    <cellStyle name="标题 2 2 127" xfId="15296"/>
    <cellStyle name="标题 2 2 128" xfId="15297"/>
    <cellStyle name="标题 2 2 129" xfId="15298"/>
    <cellStyle name="标题 2 2 13" xfId="15299"/>
    <cellStyle name="标题 2 2 130" xfId="15300"/>
    <cellStyle name="标题 2 2 131" xfId="15301"/>
    <cellStyle name="标题 2 2 132" xfId="15302"/>
    <cellStyle name="标题 2 2 133" xfId="15303"/>
    <cellStyle name="标题 2 2 134" xfId="15304"/>
    <cellStyle name="标题 2 2 135" xfId="15305"/>
    <cellStyle name="标题 2 2 136" xfId="15306"/>
    <cellStyle name="标题 2 2 137" xfId="15307"/>
    <cellStyle name="标题 2 2 138" xfId="15308"/>
    <cellStyle name="标题 2 2 139" xfId="15309"/>
    <cellStyle name="标题 2 2 14" xfId="15310"/>
    <cellStyle name="标题 2 2 140" xfId="15311"/>
    <cellStyle name="标题 2 2 141" xfId="15312"/>
    <cellStyle name="标题 2 2 142" xfId="15313"/>
    <cellStyle name="标题 2 2 143" xfId="15314"/>
    <cellStyle name="标题 2 2 144" xfId="15315"/>
    <cellStyle name="标题 2 2 145" xfId="15316"/>
    <cellStyle name="标题 2 2 146" xfId="15317"/>
    <cellStyle name="标题 2 2 147" xfId="15318"/>
    <cellStyle name="标题 2 2 148" xfId="15319"/>
    <cellStyle name="标题 2 2 149" xfId="15320"/>
    <cellStyle name="标题 2 2 15" xfId="15321"/>
    <cellStyle name="标题 2 2 150" xfId="15322"/>
    <cellStyle name="标题 2 2 151" xfId="15323"/>
    <cellStyle name="标题 2 2 152" xfId="15324"/>
    <cellStyle name="标题 2 2 153" xfId="15325"/>
    <cellStyle name="标题 2 2 16" xfId="15326"/>
    <cellStyle name="标题 2 2 17" xfId="15327"/>
    <cellStyle name="标题 2 2 18" xfId="15328"/>
    <cellStyle name="标题 2 2 19" xfId="15329"/>
    <cellStyle name="标题 2 2 2" xfId="15330"/>
    <cellStyle name="标题 2 2 20" xfId="15331"/>
    <cellStyle name="标题 2 2 21" xfId="15332"/>
    <cellStyle name="标题 2 2 22" xfId="15333"/>
    <cellStyle name="标题 2 2 23" xfId="15334"/>
    <cellStyle name="标题 2 2 24" xfId="15335"/>
    <cellStyle name="标题 2 2 25" xfId="15336"/>
    <cellStyle name="标题 2 2 26" xfId="15337"/>
    <cellStyle name="标题 2 2 27" xfId="15338"/>
    <cellStyle name="标题 2 2 28" xfId="15339"/>
    <cellStyle name="标题 2 2 29" xfId="15340"/>
    <cellStyle name="标题 2 2 3" xfId="15341"/>
    <cellStyle name="标题 2 2 30" xfId="15342"/>
    <cellStyle name="标题 2 2 31" xfId="15343"/>
    <cellStyle name="标题 2 2 32" xfId="15344"/>
    <cellStyle name="标题 2 2 33" xfId="15345"/>
    <cellStyle name="标题 2 2 34" xfId="15346"/>
    <cellStyle name="标题 2 2 35" xfId="15347"/>
    <cellStyle name="标题 2 2 36" xfId="15348"/>
    <cellStyle name="标题 2 2 37" xfId="15349"/>
    <cellStyle name="标题 2 2 38" xfId="15350"/>
    <cellStyle name="标题 2 2 39" xfId="15351"/>
    <cellStyle name="标题 2 2 4" xfId="15352"/>
    <cellStyle name="标题 2 2 40" xfId="15353"/>
    <cellStyle name="标题 2 2 41" xfId="15354"/>
    <cellStyle name="标题 2 2 42" xfId="15355"/>
    <cellStyle name="标题 2 2 43" xfId="15356"/>
    <cellStyle name="标题 2 2 44" xfId="15357"/>
    <cellStyle name="标题 2 2 45" xfId="15358"/>
    <cellStyle name="标题 2 2 46" xfId="15359"/>
    <cellStyle name="标题 2 2 47" xfId="15360"/>
    <cellStyle name="标题 2 2 48" xfId="15361"/>
    <cellStyle name="标题 2 2 49" xfId="15362"/>
    <cellStyle name="标题 2 2 5" xfId="15363"/>
    <cellStyle name="标题 2 2 50" xfId="15364"/>
    <cellStyle name="标题 2 2 51" xfId="15365"/>
    <cellStyle name="标题 2 2 52" xfId="15366"/>
    <cellStyle name="标题 2 2 53" xfId="15367"/>
    <cellStyle name="标题 2 2 54" xfId="15368"/>
    <cellStyle name="标题 2 2 55" xfId="15369"/>
    <cellStyle name="标题 2 2 56" xfId="15370"/>
    <cellStyle name="标题 2 2 57" xfId="15371"/>
    <cellStyle name="标题 2 2 58" xfId="15372"/>
    <cellStyle name="标题 2 2 59" xfId="15373"/>
    <cellStyle name="标题 2 2 6" xfId="15374"/>
    <cellStyle name="标题 2 2 60" xfId="15375"/>
    <cellStyle name="标题 2 2 61" xfId="15376"/>
    <cellStyle name="标题 2 2 62" xfId="15377"/>
    <cellStyle name="标题 2 2 63" xfId="15378"/>
    <cellStyle name="标题 2 2 64" xfId="15379"/>
    <cellStyle name="标题 2 2 65" xfId="15380"/>
    <cellStyle name="标题 2 2 66" xfId="15381"/>
    <cellStyle name="标题 2 2 67" xfId="15382"/>
    <cellStyle name="标题 2 2 68" xfId="15383"/>
    <cellStyle name="标题 2 2 69" xfId="15384"/>
    <cellStyle name="标题 2 2 7" xfId="15385"/>
    <cellStyle name="标题 2 2 70" xfId="15386"/>
    <cellStyle name="标题 2 2 71" xfId="15387"/>
    <cellStyle name="标题 2 2 72" xfId="15388"/>
    <cellStyle name="标题 2 2 73" xfId="15389"/>
    <cellStyle name="标题 2 2 74" xfId="15390"/>
    <cellStyle name="标题 2 2 75" xfId="15391"/>
    <cellStyle name="标题 2 2 76" xfId="15392"/>
    <cellStyle name="标题 2 2 77" xfId="15393"/>
    <cellStyle name="标题 2 2 78" xfId="15394"/>
    <cellStyle name="标题 2 2 79" xfId="15395"/>
    <cellStyle name="标题 2 2 8" xfId="15396"/>
    <cellStyle name="标题 2 2 80" xfId="15397"/>
    <cellStyle name="标题 2 2 81" xfId="15398"/>
    <cellStyle name="标题 2 2 82" xfId="15399"/>
    <cellStyle name="标题 2 2 83" xfId="15400"/>
    <cellStyle name="标题 2 2 84" xfId="15401"/>
    <cellStyle name="标题 2 2 85" xfId="15402"/>
    <cellStyle name="标题 2 2 86" xfId="15403"/>
    <cellStyle name="标题 2 2 87" xfId="15404"/>
    <cellStyle name="标题 2 2 88" xfId="15405"/>
    <cellStyle name="标题 2 2 89" xfId="15406"/>
    <cellStyle name="标题 2 2 9" xfId="15407"/>
    <cellStyle name="标题 2 2 90" xfId="15408"/>
    <cellStyle name="标题 2 2 91" xfId="15409"/>
    <cellStyle name="标题 2 2 92" xfId="15410"/>
    <cellStyle name="标题 2 2 93" xfId="15411"/>
    <cellStyle name="标题 2 2 94" xfId="15412"/>
    <cellStyle name="标题 2 2 95" xfId="15413"/>
    <cellStyle name="标题 2 2 96" xfId="15414"/>
    <cellStyle name="标题 2 2 97" xfId="15415"/>
    <cellStyle name="标题 2 2 98" xfId="15416"/>
    <cellStyle name="标题 2 2 99" xfId="15417"/>
    <cellStyle name="标题 2 20" xfId="15418"/>
    <cellStyle name="标题 2 21" xfId="15419"/>
    <cellStyle name="标题 2 22" xfId="15420"/>
    <cellStyle name="标题 2 23" xfId="15421"/>
    <cellStyle name="标题 2 24" xfId="15422"/>
    <cellStyle name="标题 2 25" xfId="15423"/>
    <cellStyle name="标题 2 26" xfId="15424"/>
    <cellStyle name="标题 2 27" xfId="15425"/>
    <cellStyle name="标题 2 28" xfId="15426"/>
    <cellStyle name="标题 2 29" xfId="15427"/>
    <cellStyle name="标题 2 3" xfId="15428"/>
    <cellStyle name="标题 2 3 10" xfId="15429"/>
    <cellStyle name="标题 2 3 100" xfId="15430"/>
    <cellStyle name="标题 2 3 101" xfId="15431"/>
    <cellStyle name="标题 2 3 102" xfId="15432"/>
    <cellStyle name="标题 2 3 103" xfId="15433"/>
    <cellStyle name="标题 2 3 104" xfId="15434"/>
    <cellStyle name="标题 2 3 105" xfId="15435"/>
    <cellStyle name="标题 2 3 106" xfId="15436"/>
    <cellStyle name="标题 2 3 107" xfId="15437"/>
    <cellStyle name="标题 2 3 108" xfId="15438"/>
    <cellStyle name="标题 2 3 109" xfId="15439"/>
    <cellStyle name="标题 2 3 11" xfId="15440"/>
    <cellStyle name="标题 2 3 110" xfId="15441"/>
    <cellStyle name="标题 2 3 111" xfId="15442"/>
    <cellStyle name="标题 2 3 112" xfId="15443"/>
    <cellStyle name="标题 2 3 113" xfId="15444"/>
    <cellStyle name="标题 2 3 114" xfId="15445"/>
    <cellStyle name="标题 2 3 115" xfId="15446"/>
    <cellStyle name="标题 2 3 116" xfId="15447"/>
    <cellStyle name="标题 2 3 117" xfId="15448"/>
    <cellStyle name="标题 2 3 118" xfId="15449"/>
    <cellStyle name="标题 2 3 119" xfId="15450"/>
    <cellStyle name="标题 2 3 12" xfId="15451"/>
    <cellStyle name="标题 2 3 120" xfId="15452"/>
    <cellStyle name="标题 2 3 121" xfId="15453"/>
    <cellStyle name="标题 2 3 122" xfId="15454"/>
    <cellStyle name="标题 2 3 123" xfId="15455"/>
    <cellStyle name="标题 2 3 124" xfId="15456"/>
    <cellStyle name="标题 2 3 125" xfId="15457"/>
    <cellStyle name="标题 2 3 126" xfId="15458"/>
    <cellStyle name="标题 2 3 127" xfId="15459"/>
    <cellStyle name="标题 2 3 128" xfId="15460"/>
    <cellStyle name="标题 2 3 129" xfId="15461"/>
    <cellStyle name="标题 2 3 13" xfId="15462"/>
    <cellStyle name="标题 2 3 130" xfId="15463"/>
    <cellStyle name="标题 2 3 131" xfId="15464"/>
    <cellStyle name="标题 2 3 132" xfId="15465"/>
    <cellStyle name="标题 2 3 133" xfId="15466"/>
    <cellStyle name="标题 2 3 134" xfId="15467"/>
    <cellStyle name="标题 2 3 135" xfId="15468"/>
    <cellStyle name="标题 2 3 136" xfId="15469"/>
    <cellStyle name="标题 2 3 137" xfId="15470"/>
    <cellStyle name="标题 2 3 138" xfId="15471"/>
    <cellStyle name="标题 2 3 139" xfId="15472"/>
    <cellStyle name="标题 2 3 14" xfId="15473"/>
    <cellStyle name="标题 2 3 140" xfId="15474"/>
    <cellStyle name="标题 2 3 141" xfId="15475"/>
    <cellStyle name="标题 2 3 142" xfId="15476"/>
    <cellStyle name="标题 2 3 143" xfId="15477"/>
    <cellStyle name="标题 2 3 144" xfId="15478"/>
    <cellStyle name="标题 2 3 145" xfId="15479"/>
    <cellStyle name="标题 2 3 146" xfId="15480"/>
    <cellStyle name="标题 2 3 147" xfId="15481"/>
    <cellStyle name="标题 2 3 148" xfId="15482"/>
    <cellStyle name="标题 2 3 149" xfId="15483"/>
    <cellStyle name="标题 2 3 15" xfId="15484"/>
    <cellStyle name="标题 2 3 150" xfId="15485"/>
    <cellStyle name="标题 2 3 151" xfId="15486"/>
    <cellStyle name="标题 2 3 152" xfId="15487"/>
    <cellStyle name="标题 2 3 153" xfId="15488"/>
    <cellStyle name="标题 2 3 16" xfId="15489"/>
    <cellStyle name="标题 2 3 17" xfId="15490"/>
    <cellStyle name="标题 2 3 18" xfId="15491"/>
    <cellStyle name="标题 2 3 19" xfId="15492"/>
    <cellStyle name="标题 2 3 2" xfId="15493"/>
    <cellStyle name="标题 2 3 20" xfId="15494"/>
    <cellStyle name="标题 2 3 21" xfId="15495"/>
    <cellStyle name="标题 2 3 22" xfId="15496"/>
    <cellStyle name="标题 2 3 23" xfId="15497"/>
    <cellStyle name="标题 2 3 24" xfId="15498"/>
    <cellStyle name="标题 2 3 25" xfId="15499"/>
    <cellStyle name="标题 2 3 26" xfId="15500"/>
    <cellStyle name="标题 2 3 27" xfId="15501"/>
    <cellStyle name="标题 2 3 28" xfId="15502"/>
    <cellStyle name="标题 2 3 29" xfId="15503"/>
    <cellStyle name="标题 2 3 3" xfId="15504"/>
    <cellStyle name="标题 2 3 30" xfId="15505"/>
    <cellStyle name="标题 2 3 31" xfId="15506"/>
    <cellStyle name="标题 2 3 32" xfId="15507"/>
    <cellStyle name="标题 2 3 33" xfId="15508"/>
    <cellStyle name="标题 2 3 34" xfId="15509"/>
    <cellStyle name="标题 2 3 35" xfId="15510"/>
    <cellStyle name="标题 2 3 36" xfId="15511"/>
    <cellStyle name="标题 2 3 37" xfId="15512"/>
    <cellStyle name="标题 2 3 38" xfId="15513"/>
    <cellStyle name="标题 2 3 39" xfId="15514"/>
    <cellStyle name="标题 2 3 4" xfId="15515"/>
    <cellStyle name="标题 2 3 40" xfId="15516"/>
    <cellStyle name="标题 2 3 41" xfId="15517"/>
    <cellStyle name="标题 2 3 42" xfId="15518"/>
    <cellStyle name="标题 2 3 43" xfId="15519"/>
    <cellStyle name="标题 2 3 44" xfId="15520"/>
    <cellStyle name="标题 2 3 45" xfId="15521"/>
    <cellStyle name="标题 2 3 46" xfId="15522"/>
    <cellStyle name="标题 2 3 47" xfId="15523"/>
    <cellStyle name="标题 2 3 48" xfId="15524"/>
    <cellStyle name="标题 2 3 49" xfId="15525"/>
    <cellStyle name="标题 2 3 5" xfId="15526"/>
    <cellStyle name="标题 2 3 50" xfId="15527"/>
    <cellStyle name="标题 2 3 51" xfId="15528"/>
    <cellStyle name="标题 2 3 52" xfId="15529"/>
    <cellStyle name="标题 2 3 53" xfId="15530"/>
    <cellStyle name="标题 2 3 54" xfId="15531"/>
    <cellStyle name="标题 2 3 55" xfId="15532"/>
    <cellStyle name="标题 2 3 56" xfId="15533"/>
    <cellStyle name="标题 2 3 57" xfId="15534"/>
    <cellStyle name="标题 2 3 58" xfId="15535"/>
    <cellStyle name="标题 2 3 59" xfId="15536"/>
    <cellStyle name="标题 2 3 6" xfId="15537"/>
    <cellStyle name="标题 2 3 60" xfId="15538"/>
    <cellStyle name="标题 2 3 61" xfId="15539"/>
    <cellStyle name="标题 2 3 62" xfId="15540"/>
    <cellStyle name="标题 2 3 63" xfId="15541"/>
    <cellStyle name="标题 2 3 64" xfId="15542"/>
    <cellStyle name="标题 2 3 65" xfId="15543"/>
    <cellStyle name="标题 2 3 66" xfId="15544"/>
    <cellStyle name="标题 2 3 67" xfId="15545"/>
    <cellStyle name="标题 2 3 68" xfId="15546"/>
    <cellStyle name="标题 2 3 69" xfId="15547"/>
    <cellStyle name="标题 2 3 7" xfId="15548"/>
    <cellStyle name="标题 2 3 70" xfId="15549"/>
    <cellStyle name="标题 2 3 71" xfId="15550"/>
    <cellStyle name="标题 2 3 72" xfId="15551"/>
    <cellStyle name="标题 2 3 73" xfId="15552"/>
    <cellStyle name="标题 2 3 74" xfId="15553"/>
    <cellStyle name="标题 2 3 75" xfId="15554"/>
    <cellStyle name="标题 2 3 76" xfId="15555"/>
    <cellStyle name="标题 2 3 77" xfId="15556"/>
    <cellStyle name="标题 2 3 78" xfId="15557"/>
    <cellStyle name="标题 2 3 79" xfId="15558"/>
    <cellStyle name="标题 2 3 8" xfId="15559"/>
    <cellStyle name="标题 2 3 80" xfId="15560"/>
    <cellStyle name="标题 2 3 81" xfId="15561"/>
    <cellStyle name="标题 2 3 82" xfId="15562"/>
    <cellStyle name="标题 2 3 83" xfId="15563"/>
    <cellStyle name="标题 2 3 84" xfId="15564"/>
    <cellStyle name="标题 2 3 85" xfId="15565"/>
    <cellStyle name="标题 2 3 86" xfId="15566"/>
    <cellStyle name="标题 2 3 87" xfId="15567"/>
    <cellStyle name="标题 2 3 88" xfId="15568"/>
    <cellStyle name="标题 2 3 89" xfId="15569"/>
    <cellStyle name="标题 2 3 9" xfId="15570"/>
    <cellStyle name="标题 2 3 90" xfId="15571"/>
    <cellStyle name="标题 2 3 91" xfId="15572"/>
    <cellStyle name="标题 2 3 92" xfId="15573"/>
    <cellStyle name="标题 2 3 93" xfId="15574"/>
    <cellStyle name="标题 2 3 94" xfId="15575"/>
    <cellStyle name="标题 2 3 95" xfId="15576"/>
    <cellStyle name="标题 2 3 96" xfId="15577"/>
    <cellStyle name="标题 2 3 97" xfId="15578"/>
    <cellStyle name="标题 2 3 98" xfId="15579"/>
    <cellStyle name="标题 2 3 99" xfId="15580"/>
    <cellStyle name="标题 2 30" xfId="15581"/>
    <cellStyle name="标题 2 31" xfId="15582"/>
    <cellStyle name="标题 2 32" xfId="15583"/>
    <cellStyle name="标题 2 33" xfId="15584"/>
    <cellStyle name="标题 2 34" xfId="15585"/>
    <cellStyle name="标题 2 35" xfId="15586"/>
    <cellStyle name="标题 2 36" xfId="15587"/>
    <cellStyle name="标题 2 4" xfId="15588"/>
    <cellStyle name="标题 2 4 10" xfId="15589"/>
    <cellStyle name="标题 2 4 11" xfId="15590"/>
    <cellStyle name="标题 2 4 12" xfId="15591"/>
    <cellStyle name="标题 2 4 13" xfId="15592"/>
    <cellStyle name="标题 2 4 14" xfId="15593"/>
    <cellStyle name="标题 2 4 15" xfId="15594"/>
    <cellStyle name="标题 2 4 2" xfId="15595"/>
    <cellStyle name="标题 2 4 3" xfId="15596"/>
    <cellStyle name="标题 2 4 4" xfId="15597"/>
    <cellStyle name="标题 2 4 5" xfId="15598"/>
    <cellStyle name="标题 2 4 6" xfId="15599"/>
    <cellStyle name="标题 2 4 7" xfId="15600"/>
    <cellStyle name="标题 2 4 8" xfId="15601"/>
    <cellStyle name="标题 2 4 9" xfId="15602"/>
    <cellStyle name="标题 2 5" xfId="15603"/>
    <cellStyle name="标题 2 5 10" xfId="15604"/>
    <cellStyle name="标题 2 5 11" xfId="15605"/>
    <cellStyle name="标题 2 5 12" xfId="15606"/>
    <cellStyle name="标题 2 5 13" xfId="15607"/>
    <cellStyle name="标题 2 5 14" xfId="15608"/>
    <cellStyle name="标题 2 5 15" xfId="15609"/>
    <cellStyle name="标题 2 5 16" xfId="15610"/>
    <cellStyle name="标题 2 5 17" xfId="15611"/>
    <cellStyle name="标题 2 5 18" xfId="15612"/>
    <cellStyle name="标题 2 5 19" xfId="15613"/>
    <cellStyle name="标题 2 5 2" xfId="15614"/>
    <cellStyle name="标题 2 5 20" xfId="15615"/>
    <cellStyle name="标题 2 5 21" xfId="15616"/>
    <cellStyle name="标题 2 5 22" xfId="15617"/>
    <cellStyle name="标题 2 5 23" xfId="15618"/>
    <cellStyle name="标题 2 5 24" xfId="15619"/>
    <cellStyle name="标题 2 5 25" xfId="15620"/>
    <cellStyle name="标题 2 5 26" xfId="15621"/>
    <cellStyle name="标题 2 5 27" xfId="15622"/>
    <cellStyle name="标题 2 5 28" xfId="15623"/>
    <cellStyle name="标题 2 5 29" xfId="15624"/>
    <cellStyle name="标题 2 5 3" xfId="15625"/>
    <cellStyle name="标题 2 5 4" xfId="15626"/>
    <cellStyle name="标题 2 5 5" xfId="15627"/>
    <cellStyle name="标题 2 5 6" xfId="15628"/>
    <cellStyle name="标题 2 5 7" xfId="15629"/>
    <cellStyle name="标题 2 5 8" xfId="15630"/>
    <cellStyle name="标题 2 5 9" xfId="15631"/>
    <cellStyle name="标题 2 6" xfId="15632"/>
    <cellStyle name="标题 2 6 10" xfId="15633"/>
    <cellStyle name="标题 2 6 11" xfId="15634"/>
    <cellStyle name="标题 2 6 12" xfId="15635"/>
    <cellStyle name="标题 2 6 13" xfId="15636"/>
    <cellStyle name="标题 2 6 14" xfId="15637"/>
    <cellStyle name="标题 2 6 15" xfId="15638"/>
    <cellStyle name="标题 2 6 16" xfId="15639"/>
    <cellStyle name="标题 2 6 17" xfId="15640"/>
    <cellStyle name="标题 2 6 18" xfId="15641"/>
    <cellStyle name="标题 2 6 19" xfId="15642"/>
    <cellStyle name="标题 2 6 2" xfId="15643"/>
    <cellStyle name="标题 2 6 20" xfId="15644"/>
    <cellStyle name="标题 2 6 21" xfId="15645"/>
    <cellStyle name="标题 2 6 22" xfId="15646"/>
    <cellStyle name="标题 2 6 23" xfId="15647"/>
    <cellStyle name="标题 2 6 24" xfId="15648"/>
    <cellStyle name="标题 2 6 25" xfId="15649"/>
    <cellStyle name="标题 2 6 26" xfId="15650"/>
    <cellStyle name="标题 2 6 27" xfId="15651"/>
    <cellStyle name="标题 2 6 28" xfId="15652"/>
    <cellStyle name="标题 2 6 29" xfId="15653"/>
    <cellStyle name="标题 2 6 3" xfId="15654"/>
    <cellStyle name="标题 2 6 4" xfId="15655"/>
    <cellStyle name="标题 2 6 5" xfId="15656"/>
    <cellStyle name="标题 2 6 6" xfId="15657"/>
    <cellStyle name="标题 2 6 7" xfId="15658"/>
    <cellStyle name="标题 2 6 8" xfId="15659"/>
    <cellStyle name="标题 2 6 9" xfId="15660"/>
    <cellStyle name="标题 2 7" xfId="15661"/>
    <cellStyle name="标题 2 7 10" xfId="15662"/>
    <cellStyle name="标题 2 7 11" xfId="15663"/>
    <cellStyle name="标题 2 7 12" xfId="15664"/>
    <cellStyle name="标题 2 7 13" xfId="15665"/>
    <cellStyle name="标题 2 7 14" xfId="15666"/>
    <cellStyle name="标题 2 7 15" xfId="15667"/>
    <cellStyle name="标题 2 7 16" xfId="15668"/>
    <cellStyle name="标题 2 7 17" xfId="15669"/>
    <cellStyle name="标题 2 7 18" xfId="15670"/>
    <cellStyle name="标题 2 7 19" xfId="15671"/>
    <cellStyle name="标题 2 7 2" xfId="15672"/>
    <cellStyle name="标题 2 7 20" xfId="15673"/>
    <cellStyle name="标题 2 7 21" xfId="15674"/>
    <cellStyle name="标题 2 7 22" xfId="15675"/>
    <cellStyle name="标题 2 7 23" xfId="15676"/>
    <cellStyle name="标题 2 7 24" xfId="15677"/>
    <cellStyle name="标题 2 7 25" xfId="15678"/>
    <cellStyle name="标题 2 7 26" xfId="15679"/>
    <cellStyle name="标题 2 7 27" xfId="15680"/>
    <cellStyle name="标题 2 7 28" xfId="15681"/>
    <cellStyle name="标题 2 7 29" xfId="15682"/>
    <cellStyle name="标题 2 7 3" xfId="15683"/>
    <cellStyle name="标题 2 7 4" xfId="15684"/>
    <cellStyle name="标题 2 7 5" xfId="15685"/>
    <cellStyle name="标题 2 7 6" xfId="15686"/>
    <cellStyle name="标题 2 7 7" xfId="15687"/>
    <cellStyle name="标题 2 7 8" xfId="15688"/>
    <cellStyle name="标题 2 7 9" xfId="15689"/>
    <cellStyle name="标题 2 8" xfId="15690"/>
    <cellStyle name="标题 2 8 10" xfId="15691"/>
    <cellStyle name="标题 2 8 11" xfId="15692"/>
    <cellStyle name="标题 2 8 12" xfId="15693"/>
    <cellStyle name="标题 2 8 13" xfId="15694"/>
    <cellStyle name="标题 2 8 14" xfId="15695"/>
    <cellStyle name="标题 2 8 15" xfId="15696"/>
    <cellStyle name="标题 2 8 16" xfId="15697"/>
    <cellStyle name="标题 2 8 17" xfId="15698"/>
    <cellStyle name="标题 2 8 18" xfId="15699"/>
    <cellStyle name="标题 2 8 19" xfId="15700"/>
    <cellStyle name="标题 2 8 2" xfId="15701"/>
    <cellStyle name="标题 2 8 20" xfId="15702"/>
    <cellStyle name="标题 2 8 21" xfId="15703"/>
    <cellStyle name="标题 2 8 22" xfId="15704"/>
    <cellStyle name="标题 2 8 23" xfId="15705"/>
    <cellStyle name="标题 2 8 24" xfId="15706"/>
    <cellStyle name="标题 2 8 25" xfId="15707"/>
    <cellStyle name="标题 2 8 26" xfId="15708"/>
    <cellStyle name="标题 2 8 27" xfId="15709"/>
    <cellStyle name="标题 2 8 28" xfId="15710"/>
    <cellStyle name="标题 2 8 29" xfId="15711"/>
    <cellStyle name="标题 2 8 3" xfId="15712"/>
    <cellStyle name="标题 2 8 4" xfId="15713"/>
    <cellStyle name="标题 2 8 5" xfId="15714"/>
    <cellStyle name="标题 2 8 6" xfId="15715"/>
    <cellStyle name="标题 2 8 7" xfId="15716"/>
    <cellStyle name="标题 2 8 8" xfId="15717"/>
    <cellStyle name="标题 2 8 9" xfId="15718"/>
    <cellStyle name="标题 2 9" xfId="15719"/>
    <cellStyle name="标题 20" xfId="15720"/>
    <cellStyle name="标题 21" xfId="15721"/>
    <cellStyle name="标题 22" xfId="15722"/>
    <cellStyle name="标题 23" xfId="15723"/>
    <cellStyle name="标题 24" xfId="15724"/>
    <cellStyle name="标题 25" xfId="15725"/>
    <cellStyle name="标题 26" xfId="15726"/>
    <cellStyle name="标题 27" xfId="15727"/>
    <cellStyle name="标题 28" xfId="15728"/>
    <cellStyle name="标题 29" xfId="15729"/>
    <cellStyle name="标题 3 10" xfId="15730"/>
    <cellStyle name="标题 3 11" xfId="15731"/>
    <cellStyle name="标题 3 11 10" xfId="15732"/>
    <cellStyle name="标题 3 11 11" xfId="15733"/>
    <cellStyle name="标题 3 11 12" xfId="15734"/>
    <cellStyle name="标题 3 11 13" xfId="15735"/>
    <cellStyle name="标题 3 11 14" xfId="15736"/>
    <cellStyle name="标题 3 11 15" xfId="15737"/>
    <cellStyle name="标题 3 11 16" xfId="15738"/>
    <cellStyle name="标题 3 11 17" xfId="15739"/>
    <cellStyle name="标题 3 11 18" xfId="15740"/>
    <cellStyle name="标题 3 11 19" xfId="15741"/>
    <cellStyle name="标题 3 11 2" xfId="15742"/>
    <cellStyle name="标题 3 11 20" xfId="15743"/>
    <cellStyle name="标题 3 11 3" xfId="15744"/>
    <cellStyle name="标题 3 11 4" xfId="15745"/>
    <cellStyle name="标题 3 11 5" xfId="15746"/>
    <cellStyle name="标题 3 11 6" xfId="15747"/>
    <cellStyle name="标题 3 11 7" xfId="15748"/>
    <cellStyle name="标题 3 11 8" xfId="15749"/>
    <cellStyle name="标题 3 11 9" xfId="15750"/>
    <cellStyle name="标题 3 12" xfId="15751"/>
    <cellStyle name="标题 3 12 10" xfId="15752"/>
    <cellStyle name="标题 3 12 11" xfId="15753"/>
    <cellStyle name="标题 3 12 12" xfId="15754"/>
    <cellStyle name="标题 3 12 13" xfId="15755"/>
    <cellStyle name="标题 3 12 14" xfId="15756"/>
    <cellStyle name="标题 3 12 15" xfId="15757"/>
    <cellStyle name="标题 3 12 16" xfId="15758"/>
    <cellStyle name="标题 3 12 17" xfId="15759"/>
    <cellStyle name="标题 3 12 18" xfId="15760"/>
    <cellStyle name="标题 3 12 19" xfId="15761"/>
    <cellStyle name="标题 3 12 2" xfId="15762"/>
    <cellStyle name="标题 3 12 20" xfId="15763"/>
    <cellStyle name="标题 3 12 3" xfId="15764"/>
    <cellStyle name="标题 3 12 4" xfId="15765"/>
    <cellStyle name="标题 3 12 5" xfId="15766"/>
    <cellStyle name="标题 3 12 6" xfId="15767"/>
    <cellStyle name="标题 3 12 7" xfId="15768"/>
    <cellStyle name="标题 3 12 8" xfId="15769"/>
    <cellStyle name="标题 3 12 9" xfId="15770"/>
    <cellStyle name="标题 3 13" xfId="15771"/>
    <cellStyle name="标题 3 13 10" xfId="15772"/>
    <cellStyle name="标题 3 13 11" xfId="15773"/>
    <cellStyle name="标题 3 13 12" xfId="15774"/>
    <cellStyle name="标题 3 13 13" xfId="15775"/>
    <cellStyle name="标题 3 13 14" xfId="15776"/>
    <cellStyle name="标题 3 13 15" xfId="15777"/>
    <cellStyle name="标题 3 13 16" xfId="15778"/>
    <cellStyle name="标题 3 13 17" xfId="15779"/>
    <cellStyle name="标题 3 13 18" xfId="15780"/>
    <cellStyle name="标题 3 13 19" xfId="15781"/>
    <cellStyle name="标题 3 13 2" xfId="15782"/>
    <cellStyle name="标题 3 13 20" xfId="15783"/>
    <cellStyle name="标题 3 13 3" xfId="15784"/>
    <cellStyle name="标题 3 13 4" xfId="15785"/>
    <cellStyle name="标题 3 13 5" xfId="15786"/>
    <cellStyle name="标题 3 13 6" xfId="15787"/>
    <cellStyle name="标题 3 13 7" xfId="15788"/>
    <cellStyle name="标题 3 13 8" xfId="15789"/>
    <cellStyle name="标题 3 13 9" xfId="15790"/>
    <cellStyle name="标题 3 14" xfId="15791"/>
    <cellStyle name="标题 3 14 10" xfId="15792"/>
    <cellStyle name="标题 3 14 11" xfId="15793"/>
    <cellStyle name="标题 3 14 12" xfId="15794"/>
    <cellStyle name="标题 3 14 13" xfId="15795"/>
    <cellStyle name="标题 3 14 14" xfId="15796"/>
    <cellStyle name="标题 3 14 15" xfId="15797"/>
    <cellStyle name="标题 3 14 16" xfId="15798"/>
    <cellStyle name="标题 3 14 17" xfId="15799"/>
    <cellStyle name="标题 3 14 18" xfId="15800"/>
    <cellStyle name="标题 3 14 19" xfId="15801"/>
    <cellStyle name="标题 3 14 2" xfId="15802"/>
    <cellStyle name="标题 3 14 20" xfId="15803"/>
    <cellStyle name="标题 3 14 3" xfId="15804"/>
    <cellStyle name="标题 3 14 4" xfId="15805"/>
    <cellStyle name="标题 3 14 5" xfId="15806"/>
    <cellStyle name="标题 3 14 6" xfId="15807"/>
    <cellStyle name="标题 3 14 7" xfId="15808"/>
    <cellStyle name="标题 3 14 8" xfId="15809"/>
    <cellStyle name="标题 3 14 9" xfId="15810"/>
    <cellStyle name="标题 3 15" xfId="15811"/>
    <cellStyle name="标题 3 16" xfId="15812"/>
    <cellStyle name="标题 3 17" xfId="15813"/>
    <cellStyle name="标题 3 18" xfId="15814"/>
    <cellStyle name="标题 3 19" xfId="15815"/>
    <cellStyle name="标题 3 2" xfId="15816"/>
    <cellStyle name="标题 3 2 10" xfId="15817"/>
    <cellStyle name="标题 3 2 100" xfId="15818"/>
    <cellStyle name="标题 3 2 101" xfId="15819"/>
    <cellStyle name="标题 3 2 102" xfId="15820"/>
    <cellStyle name="标题 3 2 103" xfId="15821"/>
    <cellStyle name="标题 3 2 104" xfId="15822"/>
    <cellStyle name="标题 3 2 105" xfId="15823"/>
    <cellStyle name="标题 3 2 106" xfId="15824"/>
    <cellStyle name="标题 3 2 107" xfId="15825"/>
    <cellStyle name="标题 3 2 108" xfId="15826"/>
    <cellStyle name="标题 3 2 109" xfId="15827"/>
    <cellStyle name="标题 3 2 11" xfId="15828"/>
    <cellStyle name="标题 3 2 110" xfId="15829"/>
    <cellStyle name="标题 3 2 111" xfId="15830"/>
    <cellStyle name="标题 3 2 112" xfId="15831"/>
    <cellStyle name="标题 3 2 113" xfId="15832"/>
    <cellStyle name="标题 3 2 114" xfId="15833"/>
    <cellStyle name="标题 3 2 115" xfId="15834"/>
    <cellStyle name="标题 3 2 116" xfId="15835"/>
    <cellStyle name="标题 3 2 117" xfId="15836"/>
    <cellStyle name="标题 3 2 118" xfId="15837"/>
    <cellStyle name="标题 3 2 119" xfId="15838"/>
    <cellStyle name="标题 3 2 12" xfId="15839"/>
    <cellStyle name="标题 3 2 120" xfId="15840"/>
    <cellStyle name="标题 3 2 121" xfId="15841"/>
    <cellStyle name="标题 3 2 122" xfId="15842"/>
    <cellStyle name="标题 3 2 123" xfId="15843"/>
    <cellStyle name="标题 3 2 124" xfId="15844"/>
    <cellStyle name="标题 3 2 125" xfId="15845"/>
    <cellStyle name="标题 3 2 126" xfId="15846"/>
    <cellStyle name="标题 3 2 127" xfId="15847"/>
    <cellStyle name="标题 3 2 128" xfId="15848"/>
    <cellStyle name="标题 3 2 129" xfId="15849"/>
    <cellStyle name="标题 3 2 13" xfId="15850"/>
    <cellStyle name="标题 3 2 130" xfId="15851"/>
    <cellStyle name="标题 3 2 131" xfId="15852"/>
    <cellStyle name="标题 3 2 132" xfId="15853"/>
    <cellStyle name="标题 3 2 133" xfId="15854"/>
    <cellStyle name="标题 3 2 134" xfId="15855"/>
    <cellStyle name="标题 3 2 135" xfId="15856"/>
    <cellStyle name="标题 3 2 136" xfId="15857"/>
    <cellStyle name="标题 3 2 137" xfId="15858"/>
    <cellStyle name="标题 3 2 138" xfId="15859"/>
    <cellStyle name="标题 3 2 139" xfId="15860"/>
    <cellStyle name="标题 3 2 14" xfId="15861"/>
    <cellStyle name="标题 3 2 140" xfId="15862"/>
    <cellStyle name="标题 3 2 141" xfId="15863"/>
    <cellStyle name="标题 3 2 142" xfId="15864"/>
    <cellStyle name="标题 3 2 143" xfId="15865"/>
    <cellStyle name="标题 3 2 144" xfId="15866"/>
    <cellStyle name="标题 3 2 145" xfId="15867"/>
    <cellStyle name="标题 3 2 146" xfId="15868"/>
    <cellStyle name="标题 3 2 147" xfId="15869"/>
    <cellStyle name="标题 3 2 148" xfId="15870"/>
    <cellStyle name="标题 3 2 149" xfId="15871"/>
    <cellStyle name="标题 3 2 15" xfId="15872"/>
    <cellStyle name="标题 3 2 150" xfId="15873"/>
    <cellStyle name="标题 3 2 151" xfId="15874"/>
    <cellStyle name="标题 3 2 152" xfId="15875"/>
    <cellStyle name="标题 3 2 153" xfId="15876"/>
    <cellStyle name="标题 3 2 16" xfId="15877"/>
    <cellStyle name="标题 3 2 17" xfId="15878"/>
    <cellStyle name="标题 3 2 18" xfId="15879"/>
    <cellStyle name="标题 3 2 19" xfId="15880"/>
    <cellStyle name="标题 3 2 2" xfId="15881"/>
    <cellStyle name="标题 3 2 20" xfId="15882"/>
    <cellStyle name="标题 3 2 21" xfId="15883"/>
    <cellStyle name="标题 3 2 22" xfId="15884"/>
    <cellStyle name="标题 3 2 23" xfId="15885"/>
    <cellStyle name="标题 3 2 24" xfId="15886"/>
    <cellStyle name="标题 3 2 25" xfId="15887"/>
    <cellStyle name="标题 3 2 26" xfId="15888"/>
    <cellStyle name="标题 3 2 27" xfId="15889"/>
    <cellStyle name="标题 3 2 28" xfId="15890"/>
    <cellStyle name="标题 3 2 29" xfId="15891"/>
    <cellStyle name="标题 3 2 3" xfId="15892"/>
    <cellStyle name="标题 3 2 30" xfId="15893"/>
    <cellStyle name="标题 3 2 31" xfId="15894"/>
    <cellStyle name="标题 3 2 32" xfId="15895"/>
    <cellStyle name="标题 3 2 33" xfId="15896"/>
    <cellStyle name="标题 3 2 34" xfId="15897"/>
    <cellStyle name="标题 3 2 35" xfId="15898"/>
    <cellStyle name="标题 3 2 36" xfId="15899"/>
    <cellStyle name="标题 3 2 37" xfId="15900"/>
    <cellStyle name="标题 3 2 38" xfId="15901"/>
    <cellStyle name="标题 3 2 39" xfId="15902"/>
    <cellStyle name="标题 3 2 4" xfId="15903"/>
    <cellStyle name="标题 3 2 40" xfId="15904"/>
    <cellStyle name="标题 3 2 41" xfId="15905"/>
    <cellStyle name="标题 3 2 42" xfId="15906"/>
    <cellStyle name="标题 3 2 43" xfId="15907"/>
    <cellStyle name="标题 3 2 44" xfId="15908"/>
    <cellStyle name="标题 3 2 45" xfId="15909"/>
    <cellStyle name="标题 3 2 46" xfId="15910"/>
    <cellStyle name="标题 3 2 47" xfId="15911"/>
    <cellStyle name="标题 3 2 48" xfId="15912"/>
    <cellStyle name="标题 3 2 49" xfId="15913"/>
    <cellStyle name="标题 3 2 5" xfId="15914"/>
    <cellStyle name="标题 3 2 50" xfId="15915"/>
    <cellStyle name="标题 3 2 51" xfId="15916"/>
    <cellStyle name="标题 3 2 52" xfId="15917"/>
    <cellStyle name="标题 3 2 53" xfId="15918"/>
    <cellStyle name="标题 3 2 54" xfId="15919"/>
    <cellStyle name="标题 3 2 55" xfId="15920"/>
    <cellStyle name="标题 3 2 56" xfId="15921"/>
    <cellStyle name="标题 3 2 57" xfId="15922"/>
    <cellStyle name="标题 3 2 58" xfId="15923"/>
    <cellStyle name="标题 3 2 59" xfId="15924"/>
    <cellStyle name="标题 3 2 6" xfId="15925"/>
    <cellStyle name="标题 3 2 60" xfId="15926"/>
    <cellStyle name="标题 3 2 61" xfId="15927"/>
    <cellStyle name="标题 3 2 62" xfId="15928"/>
    <cellStyle name="标题 3 2 63" xfId="15929"/>
    <cellStyle name="标题 3 2 64" xfId="15930"/>
    <cellStyle name="标题 3 2 65" xfId="15931"/>
    <cellStyle name="标题 3 2 66" xfId="15932"/>
    <cellStyle name="标题 3 2 67" xfId="15933"/>
    <cellStyle name="标题 3 2 68" xfId="15934"/>
    <cellStyle name="标题 3 2 69" xfId="15935"/>
    <cellStyle name="标题 3 2 7" xfId="15936"/>
    <cellStyle name="标题 3 2 70" xfId="15937"/>
    <cellStyle name="标题 3 2 71" xfId="15938"/>
    <cellStyle name="标题 3 2 72" xfId="15939"/>
    <cellStyle name="标题 3 2 73" xfId="15940"/>
    <cellStyle name="标题 3 2 74" xfId="15941"/>
    <cellStyle name="标题 3 2 75" xfId="15942"/>
    <cellStyle name="标题 3 2 76" xfId="15943"/>
    <cellStyle name="标题 3 2 77" xfId="15944"/>
    <cellStyle name="标题 3 2 78" xfId="15945"/>
    <cellStyle name="标题 3 2 79" xfId="15946"/>
    <cellStyle name="标题 3 2 8" xfId="15947"/>
    <cellStyle name="标题 3 2 80" xfId="15948"/>
    <cellStyle name="标题 3 2 81" xfId="15949"/>
    <cellStyle name="标题 3 2 82" xfId="15950"/>
    <cellStyle name="标题 3 2 83" xfId="15951"/>
    <cellStyle name="标题 3 2 84" xfId="15952"/>
    <cellStyle name="标题 3 2 85" xfId="15953"/>
    <cellStyle name="标题 3 2 86" xfId="15954"/>
    <cellStyle name="标题 3 2 87" xfId="15955"/>
    <cellStyle name="标题 3 2 88" xfId="15956"/>
    <cellStyle name="标题 3 2 89" xfId="15957"/>
    <cellStyle name="标题 3 2 9" xfId="15958"/>
    <cellStyle name="标题 3 2 90" xfId="15959"/>
    <cellStyle name="标题 3 2 91" xfId="15960"/>
    <cellStyle name="标题 3 2 92" xfId="15961"/>
    <cellStyle name="标题 3 2 93" xfId="15962"/>
    <cellStyle name="标题 3 2 94" xfId="15963"/>
    <cellStyle name="标题 3 2 95" xfId="15964"/>
    <cellStyle name="标题 3 2 96" xfId="15965"/>
    <cellStyle name="标题 3 2 97" xfId="15966"/>
    <cellStyle name="标题 3 2 98" xfId="15967"/>
    <cellStyle name="标题 3 2 99" xfId="15968"/>
    <cellStyle name="标题 3 20" xfId="15969"/>
    <cellStyle name="标题 3 21" xfId="15970"/>
    <cellStyle name="标题 3 22" xfId="15971"/>
    <cellStyle name="标题 3 23" xfId="15972"/>
    <cellStyle name="标题 3 24" xfId="15973"/>
    <cellStyle name="标题 3 25" xfId="15974"/>
    <cellStyle name="标题 3 26" xfId="15975"/>
    <cellStyle name="标题 3 27" xfId="15976"/>
    <cellStyle name="标题 3 28" xfId="15977"/>
    <cellStyle name="标题 3 29" xfId="15978"/>
    <cellStyle name="标题 3 3" xfId="15979"/>
    <cellStyle name="标题 3 3 10" xfId="15980"/>
    <cellStyle name="标题 3 3 100" xfId="15981"/>
    <cellStyle name="标题 3 3 101" xfId="15982"/>
    <cellStyle name="标题 3 3 102" xfId="15983"/>
    <cellStyle name="标题 3 3 103" xfId="15984"/>
    <cellStyle name="标题 3 3 104" xfId="15985"/>
    <cellStyle name="标题 3 3 105" xfId="15986"/>
    <cellStyle name="标题 3 3 106" xfId="15987"/>
    <cellStyle name="标题 3 3 107" xfId="15988"/>
    <cellStyle name="标题 3 3 108" xfId="15989"/>
    <cellStyle name="标题 3 3 109" xfId="15990"/>
    <cellStyle name="标题 3 3 11" xfId="15991"/>
    <cellStyle name="标题 3 3 110" xfId="15992"/>
    <cellStyle name="标题 3 3 111" xfId="15993"/>
    <cellStyle name="标题 3 3 112" xfId="15994"/>
    <cellStyle name="标题 3 3 113" xfId="15995"/>
    <cellStyle name="标题 3 3 114" xfId="15996"/>
    <cellStyle name="标题 3 3 115" xfId="15997"/>
    <cellStyle name="标题 3 3 116" xfId="15998"/>
    <cellStyle name="标题 3 3 117" xfId="15999"/>
    <cellStyle name="标题 3 3 118" xfId="16000"/>
    <cellStyle name="标题 3 3 119" xfId="16001"/>
    <cellStyle name="标题 3 3 12" xfId="16002"/>
    <cellStyle name="标题 3 3 120" xfId="16003"/>
    <cellStyle name="标题 3 3 121" xfId="16004"/>
    <cellStyle name="标题 3 3 122" xfId="16005"/>
    <cellStyle name="标题 3 3 123" xfId="16006"/>
    <cellStyle name="标题 3 3 124" xfId="16007"/>
    <cellStyle name="标题 3 3 125" xfId="16008"/>
    <cellStyle name="标题 3 3 126" xfId="16009"/>
    <cellStyle name="标题 3 3 127" xfId="16010"/>
    <cellStyle name="标题 3 3 128" xfId="16011"/>
    <cellStyle name="标题 3 3 129" xfId="16012"/>
    <cellStyle name="标题 3 3 13" xfId="16013"/>
    <cellStyle name="标题 3 3 130" xfId="16014"/>
    <cellStyle name="标题 3 3 131" xfId="16015"/>
    <cellStyle name="标题 3 3 132" xfId="16016"/>
    <cellStyle name="标题 3 3 133" xfId="16017"/>
    <cellStyle name="标题 3 3 134" xfId="16018"/>
    <cellStyle name="标题 3 3 135" xfId="16019"/>
    <cellStyle name="标题 3 3 136" xfId="16020"/>
    <cellStyle name="标题 3 3 137" xfId="16021"/>
    <cellStyle name="标题 3 3 138" xfId="16022"/>
    <cellStyle name="标题 3 3 139" xfId="16023"/>
    <cellStyle name="标题 3 3 14" xfId="16024"/>
    <cellStyle name="标题 3 3 140" xfId="16025"/>
    <cellStyle name="标题 3 3 141" xfId="16026"/>
    <cellStyle name="标题 3 3 142" xfId="16027"/>
    <cellStyle name="标题 3 3 143" xfId="16028"/>
    <cellStyle name="标题 3 3 144" xfId="16029"/>
    <cellStyle name="标题 3 3 145" xfId="16030"/>
    <cellStyle name="标题 3 3 146" xfId="16031"/>
    <cellStyle name="标题 3 3 147" xfId="16032"/>
    <cellStyle name="标题 3 3 148" xfId="16033"/>
    <cellStyle name="标题 3 3 149" xfId="16034"/>
    <cellStyle name="标题 3 3 15" xfId="16035"/>
    <cellStyle name="标题 3 3 150" xfId="16036"/>
    <cellStyle name="标题 3 3 151" xfId="16037"/>
    <cellStyle name="标题 3 3 152" xfId="16038"/>
    <cellStyle name="标题 3 3 153" xfId="16039"/>
    <cellStyle name="标题 3 3 16" xfId="16040"/>
    <cellStyle name="标题 3 3 17" xfId="16041"/>
    <cellStyle name="标题 3 3 18" xfId="16042"/>
    <cellStyle name="标题 3 3 19" xfId="16043"/>
    <cellStyle name="标题 3 3 2" xfId="16044"/>
    <cellStyle name="标题 3 3 20" xfId="16045"/>
    <cellStyle name="标题 3 3 21" xfId="16046"/>
    <cellStyle name="标题 3 3 22" xfId="16047"/>
    <cellStyle name="标题 3 3 23" xfId="16048"/>
    <cellStyle name="标题 3 3 24" xfId="16049"/>
    <cellStyle name="标题 3 3 25" xfId="16050"/>
    <cellStyle name="标题 3 3 26" xfId="16051"/>
    <cellStyle name="标题 3 3 27" xfId="16052"/>
    <cellStyle name="标题 3 3 28" xfId="16053"/>
    <cellStyle name="标题 3 3 29" xfId="16054"/>
    <cellStyle name="标题 3 3 3" xfId="16055"/>
    <cellStyle name="标题 3 3 30" xfId="16056"/>
    <cellStyle name="标题 3 3 31" xfId="16057"/>
    <cellStyle name="标题 3 3 32" xfId="16058"/>
    <cellStyle name="标题 3 3 33" xfId="16059"/>
    <cellStyle name="标题 3 3 34" xfId="16060"/>
    <cellStyle name="标题 3 3 35" xfId="16061"/>
    <cellStyle name="标题 3 3 36" xfId="16062"/>
    <cellStyle name="标题 3 3 37" xfId="16063"/>
    <cellStyle name="标题 3 3 38" xfId="16064"/>
    <cellStyle name="标题 3 3 39" xfId="16065"/>
    <cellStyle name="标题 3 3 4" xfId="16066"/>
    <cellStyle name="标题 3 3 40" xfId="16067"/>
    <cellStyle name="标题 3 3 41" xfId="16068"/>
    <cellStyle name="标题 3 3 42" xfId="16069"/>
    <cellStyle name="标题 3 3 43" xfId="16070"/>
    <cellStyle name="标题 3 3 44" xfId="16071"/>
    <cellStyle name="标题 3 3 45" xfId="16072"/>
    <cellStyle name="标题 3 3 46" xfId="16073"/>
    <cellStyle name="标题 3 3 47" xfId="16074"/>
    <cellStyle name="标题 3 3 48" xfId="16075"/>
    <cellStyle name="标题 3 3 49" xfId="16076"/>
    <cellStyle name="标题 3 3 5" xfId="16077"/>
    <cellStyle name="标题 3 3 50" xfId="16078"/>
    <cellStyle name="标题 3 3 51" xfId="16079"/>
    <cellStyle name="标题 3 3 52" xfId="16080"/>
    <cellStyle name="标题 3 3 53" xfId="16081"/>
    <cellStyle name="标题 3 3 54" xfId="16082"/>
    <cellStyle name="标题 3 3 55" xfId="16083"/>
    <cellStyle name="标题 3 3 56" xfId="16084"/>
    <cellStyle name="标题 3 3 57" xfId="16085"/>
    <cellStyle name="标题 3 3 58" xfId="16086"/>
    <cellStyle name="标题 3 3 59" xfId="16087"/>
    <cellStyle name="标题 3 3 6" xfId="16088"/>
    <cellStyle name="标题 3 3 60" xfId="16089"/>
    <cellStyle name="标题 3 3 61" xfId="16090"/>
    <cellStyle name="标题 3 3 62" xfId="16091"/>
    <cellStyle name="标题 3 3 63" xfId="16092"/>
    <cellStyle name="标题 3 3 64" xfId="16093"/>
    <cellStyle name="标题 3 3 65" xfId="16094"/>
    <cellStyle name="标题 3 3 66" xfId="16095"/>
    <cellStyle name="标题 3 3 67" xfId="16096"/>
    <cellStyle name="标题 3 3 68" xfId="16097"/>
    <cellStyle name="标题 3 3 69" xfId="16098"/>
    <cellStyle name="标题 3 3 7" xfId="16099"/>
    <cellStyle name="标题 3 3 70" xfId="16100"/>
    <cellStyle name="标题 3 3 71" xfId="16101"/>
    <cellStyle name="标题 3 3 72" xfId="16102"/>
    <cellStyle name="标题 3 3 73" xfId="16103"/>
    <cellStyle name="标题 3 3 74" xfId="16104"/>
    <cellStyle name="标题 3 3 75" xfId="16105"/>
    <cellStyle name="标题 3 3 76" xfId="16106"/>
    <cellStyle name="标题 3 3 77" xfId="16107"/>
    <cellStyle name="标题 3 3 78" xfId="16108"/>
    <cellStyle name="标题 3 3 79" xfId="16109"/>
    <cellStyle name="标题 3 3 8" xfId="16110"/>
    <cellStyle name="标题 3 3 80" xfId="16111"/>
    <cellStyle name="标题 3 3 81" xfId="16112"/>
    <cellStyle name="标题 3 3 82" xfId="16113"/>
    <cellStyle name="标题 3 3 83" xfId="16114"/>
    <cellStyle name="标题 3 3 84" xfId="16115"/>
    <cellStyle name="标题 3 3 85" xfId="16116"/>
    <cellStyle name="标题 3 3 86" xfId="16117"/>
    <cellStyle name="标题 3 3 87" xfId="16118"/>
    <cellStyle name="标题 3 3 88" xfId="16119"/>
    <cellStyle name="标题 3 3 89" xfId="16120"/>
    <cellStyle name="标题 3 3 9" xfId="16121"/>
    <cellStyle name="标题 3 3 90" xfId="16122"/>
    <cellStyle name="标题 3 3 91" xfId="16123"/>
    <cellStyle name="标题 3 3 92" xfId="16124"/>
    <cellStyle name="标题 3 3 93" xfId="16125"/>
    <cellStyle name="标题 3 3 94" xfId="16126"/>
    <cellStyle name="标题 3 3 95" xfId="16127"/>
    <cellStyle name="标题 3 3 96" xfId="16128"/>
    <cellStyle name="标题 3 3 97" xfId="16129"/>
    <cellStyle name="标题 3 3 98" xfId="16130"/>
    <cellStyle name="标题 3 3 99" xfId="16131"/>
    <cellStyle name="标题 3 30" xfId="16132"/>
    <cellStyle name="标题 3 31" xfId="16133"/>
    <cellStyle name="标题 3 32" xfId="16134"/>
    <cellStyle name="标题 3 33" xfId="16135"/>
    <cellStyle name="标题 3 34" xfId="16136"/>
    <cellStyle name="标题 3 35" xfId="16137"/>
    <cellStyle name="标题 3 36" xfId="16138"/>
    <cellStyle name="标题 3 4" xfId="16139"/>
    <cellStyle name="标题 3 4 10" xfId="16140"/>
    <cellStyle name="标题 3 4 11" xfId="16141"/>
    <cellStyle name="标题 3 4 12" xfId="16142"/>
    <cellStyle name="标题 3 4 13" xfId="16143"/>
    <cellStyle name="标题 3 4 14" xfId="16144"/>
    <cellStyle name="标题 3 4 15" xfId="16145"/>
    <cellStyle name="标题 3 4 2" xfId="16146"/>
    <cellStyle name="标题 3 4 3" xfId="16147"/>
    <cellStyle name="标题 3 4 4" xfId="16148"/>
    <cellStyle name="标题 3 4 5" xfId="16149"/>
    <cellStyle name="标题 3 4 6" xfId="16150"/>
    <cellStyle name="标题 3 4 7" xfId="16151"/>
    <cellStyle name="标题 3 4 8" xfId="16152"/>
    <cellStyle name="标题 3 4 9" xfId="16153"/>
    <cellStyle name="标题 3 5" xfId="16154"/>
    <cellStyle name="标题 3 5 10" xfId="16155"/>
    <cellStyle name="标题 3 5 11" xfId="16156"/>
    <cellStyle name="标题 3 5 12" xfId="16157"/>
    <cellStyle name="标题 3 5 13" xfId="16158"/>
    <cellStyle name="标题 3 5 14" xfId="16159"/>
    <cellStyle name="标题 3 5 15" xfId="16160"/>
    <cellStyle name="标题 3 5 16" xfId="16161"/>
    <cellStyle name="标题 3 5 17" xfId="16162"/>
    <cellStyle name="标题 3 5 18" xfId="16163"/>
    <cellStyle name="标题 3 5 19" xfId="16164"/>
    <cellStyle name="标题 3 5 2" xfId="16165"/>
    <cellStyle name="标题 3 5 20" xfId="16166"/>
    <cellStyle name="标题 3 5 21" xfId="16167"/>
    <cellStyle name="标题 3 5 22" xfId="16168"/>
    <cellStyle name="标题 3 5 23" xfId="16169"/>
    <cellStyle name="标题 3 5 24" xfId="16170"/>
    <cellStyle name="标题 3 5 25" xfId="16171"/>
    <cellStyle name="标题 3 5 26" xfId="16172"/>
    <cellStyle name="标题 3 5 27" xfId="16173"/>
    <cellStyle name="标题 3 5 28" xfId="16174"/>
    <cellStyle name="标题 3 5 29" xfId="16175"/>
    <cellStyle name="标题 3 5 3" xfId="16176"/>
    <cellStyle name="标题 3 5 4" xfId="16177"/>
    <cellStyle name="标题 3 5 5" xfId="16178"/>
    <cellStyle name="标题 3 5 6" xfId="16179"/>
    <cellStyle name="标题 3 5 7" xfId="16180"/>
    <cellStyle name="标题 3 5 8" xfId="16181"/>
    <cellStyle name="标题 3 5 9" xfId="16182"/>
    <cellStyle name="标题 3 6" xfId="16183"/>
    <cellStyle name="标题 3 6 10" xfId="16184"/>
    <cellStyle name="标题 3 6 11" xfId="16185"/>
    <cellStyle name="标题 3 6 12" xfId="16186"/>
    <cellStyle name="标题 3 6 13" xfId="16187"/>
    <cellStyle name="标题 3 6 14" xfId="16188"/>
    <cellStyle name="标题 3 6 15" xfId="16189"/>
    <cellStyle name="标题 3 6 16" xfId="16190"/>
    <cellStyle name="标题 3 6 17" xfId="16191"/>
    <cellStyle name="标题 3 6 18" xfId="16192"/>
    <cellStyle name="标题 3 6 19" xfId="16193"/>
    <cellStyle name="标题 3 6 2" xfId="16194"/>
    <cellStyle name="标题 3 6 20" xfId="16195"/>
    <cellStyle name="标题 3 6 21" xfId="16196"/>
    <cellStyle name="标题 3 6 22" xfId="16197"/>
    <cellStyle name="标题 3 6 23" xfId="16198"/>
    <cellStyle name="标题 3 6 24" xfId="16199"/>
    <cellStyle name="标题 3 6 25" xfId="16200"/>
    <cellStyle name="标题 3 6 26" xfId="16201"/>
    <cellStyle name="标题 3 6 27" xfId="16202"/>
    <cellStyle name="标题 3 6 28" xfId="16203"/>
    <cellStyle name="标题 3 6 29" xfId="16204"/>
    <cellStyle name="标题 3 6 3" xfId="16205"/>
    <cellStyle name="标题 3 6 4" xfId="16206"/>
    <cellStyle name="标题 3 6 5" xfId="16207"/>
    <cellStyle name="标题 3 6 6" xfId="16208"/>
    <cellStyle name="标题 3 6 7" xfId="16209"/>
    <cellStyle name="标题 3 6 8" xfId="16210"/>
    <cellStyle name="标题 3 6 9" xfId="16211"/>
    <cellStyle name="标题 3 7" xfId="16212"/>
    <cellStyle name="标题 3 7 10" xfId="16213"/>
    <cellStyle name="标题 3 7 11" xfId="16214"/>
    <cellStyle name="标题 3 7 12" xfId="16215"/>
    <cellStyle name="标题 3 7 13" xfId="16216"/>
    <cellStyle name="标题 3 7 14" xfId="16217"/>
    <cellStyle name="标题 3 7 15" xfId="16218"/>
    <cellStyle name="标题 3 7 16" xfId="16219"/>
    <cellStyle name="标题 3 7 17" xfId="16220"/>
    <cellStyle name="标题 3 7 18" xfId="16221"/>
    <cellStyle name="标题 3 7 19" xfId="16222"/>
    <cellStyle name="标题 3 7 2" xfId="16223"/>
    <cellStyle name="标题 3 7 20" xfId="16224"/>
    <cellStyle name="标题 3 7 21" xfId="16225"/>
    <cellStyle name="标题 3 7 22" xfId="16226"/>
    <cellStyle name="标题 3 7 23" xfId="16227"/>
    <cellStyle name="标题 3 7 24" xfId="16228"/>
    <cellStyle name="标题 3 7 25" xfId="16229"/>
    <cellStyle name="标题 3 7 26" xfId="16230"/>
    <cellStyle name="标题 3 7 27" xfId="16231"/>
    <cellStyle name="标题 3 7 28" xfId="16232"/>
    <cellStyle name="标题 3 7 29" xfId="16233"/>
    <cellStyle name="标题 3 7 3" xfId="16234"/>
    <cellStyle name="标题 3 7 4" xfId="16235"/>
    <cellStyle name="标题 3 7 5" xfId="16236"/>
    <cellStyle name="标题 3 7 6" xfId="16237"/>
    <cellStyle name="标题 3 7 7" xfId="16238"/>
    <cellStyle name="标题 3 7 8" xfId="16239"/>
    <cellStyle name="标题 3 7 9" xfId="16240"/>
    <cellStyle name="标题 3 8" xfId="16241"/>
    <cellStyle name="标题 3 8 10" xfId="16242"/>
    <cellStyle name="标题 3 8 11" xfId="16243"/>
    <cellStyle name="标题 3 8 12" xfId="16244"/>
    <cellStyle name="标题 3 8 13" xfId="16245"/>
    <cellStyle name="标题 3 8 14" xfId="16246"/>
    <cellStyle name="标题 3 8 15" xfId="16247"/>
    <cellStyle name="标题 3 8 16" xfId="16248"/>
    <cellStyle name="标题 3 8 17" xfId="16249"/>
    <cellStyle name="标题 3 8 18" xfId="16250"/>
    <cellStyle name="标题 3 8 19" xfId="16251"/>
    <cellStyle name="标题 3 8 2" xfId="16252"/>
    <cellStyle name="标题 3 8 20" xfId="16253"/>
    <cellStyle name="标题 3 8 21" xfId="16254"/>
    <cellStyle name="标题 3 8 22" xfId="16255"/>
    <cellStyle name="标题 3 8 23" xfId="16256"/>
    <cellStyle name="标题 3 8 24" xfId="16257"/>
    <cellStyle name="标题 3 8 25" xfId="16258"/>
    <cellStyle name="标题 3 8 26" xfId="16259"/>
    <cellStyle name="标题 3 8 27" xfId="16260"/>
    <cellStyle name="标题 3 8 28" xfId="16261"/>
    <cellStyle name="标题 3 8 29" xfId="16262"/>
    <cellStyle name="标题 3 8 3" xfId="16263"/>
    <cellStyle name="标题 3 8 4" xfId="16264"/>
    <cellStyle name="标题 3 8 5" xfId="16265"/>
    <cellStyle name="标题 3 8 6" xfId="16266"/>
    <cellStyle name="标题 3 8 7" xfId="16267"/>
    <cellStyle name="标题 3 8 8" xfId="16268"/>
    <cellStyle name="标题 3 8 9" xfId="16269"/>
    <cellStyle name="标题 3 9" xfId="16270"/>
    <cellStyle name="标题 30" xfId="16271"/>
    <cellStyle name="标题 31" xfId="16272"/>
    <cellStyle name="标题 32" xfId="16273"/>
    <cellStyle name="标题 33" xfId="16274"/>
    <cellStyle name="标题 34" xfId="16275"/>
    <cellStyle name="标题 35" xfId="16276"/>
    <cellStyle name="标题 36" xfId="16277"/>
    <cellStyle name="标题 37" xfId="16278"/>
    <cellStyle name="标题 38" xfId="16279"/>
    <cellStyle name="标题 39" xfId="16280"/>
    <cellStyle name="标题 4 10" xfId="16281"/>
    <cellStyle name="标题 4 11" xfId="16282"/>
    <cellStyle name="标题 4 11 10" xfId="16283"/>
    <cellStyle name="标题 4 11 11" xfId="16284"/>
    <cellStyle name="标题 4 11 12" xfId="16285"/>
    <cellStyle name="标题 4 11 13" xfId="16286"/>
    <cellStyle name="标题 4 11 14" xfId="16287"/>
    <cellStyle name="标题 4 11 15" xfId="16288"/>
    <cellStyle name="标题 4 11 16" xfId="16289"/>
    <cellStyle name="标题 4 11 17" xfId="16290"/>
    <cellStyle name="标题 4 11 18" xfId="16291"/>
    <cellStyle name="标题 4 11 19" xfId="16292"/>
    <cellStyle name="标题 4 11 2" xfId="16293"/>
    <cellStyle name="标题 4 11 20" xfId="16294"/>
    <cellStyle name="标题 4 11 3" xfId="16295"/>
    <cellStyle name="标题 4 11 4" xfId="16296"/>
    <cellStyle name="标题 4 11 5" xfId="16297"/>
    <cellStyle name="标题 4 11 6" xfId="16298"/>
    <cellStyle name="标题 4 11 7" xfId="16299"/>
    <cellStyle name="标题 4 11 8" xfId="16300"/>
    <cellStyle name="标题 4 11 9" xfId="16301"/>
    <cellStyle name="标题 4 12" xfId="16302"/>
    <cellStyle name="标题 4 12 10" xfId="16303"/>
    <cellStyle name="标题 4 12 11" xfId="16304"/>
    <cellStyle name="标题 4 12 12" xfId="16305"/>
    <cellStyle name="标题 4 12 13" xfId="16306"/>
    <cellStyle name="标题 4 12 14" xfId="16307"/>
    <cellStyle name="标题 4 12 15" xfId="16308"/>
    <cellStyle name="标题 4 12 16" xfId="16309"/>
    <cellStyle name="标题 4 12 17" xfId="16310"/>
    <cellStyle name="标题 4 12 18" xfId="16311"/>
    <cellStyle name="标题 4 12 19" xfId="16312"/>
    <cellStyle name="标题 4 12 2" xfId="16313"/>
    <cellStyle name="标题 4 12 20" xfId="16314"/>
    <cellStyle name="标题 4 12 3" xfId="16315"/>
    <cellStyle name="标题 4 12 4" xfId="16316"/>
    <cellStyle name="标题 4 12 5" xfId="16317"/>
    <cellStyle name="标题 4 12 6" xfId="16318"/>
    <cellStyle name="标题 4 12 7" xfId="16319"/>
    <cellStyle name="标题 4 12 8" xfId="16320"/>
    <cellStyle name="标题 4 12 9" xfId="16321"/>
    <cellStyle name="标题 4 13" xfId="16322"/>
    <cellStyle name="标题 4 13 10" xfId="16323"/>
    <cellStyle name="标题 4 13 11" xfId="16324"/>
    <cellStyle name="标题 4 13 12" xfId="16325"/>
    <cellStyle name="标题 4 13 13" xfId="16326"/>
    <cellStyle name="标题 4 13 14" xfId="16327"/>
    <cellStyle name="标题 4 13 15" xfId="16328"/>
    <cellStyle name="标题 4 13 16" xfId="16329"/>
    <cellStyle name="标题 4 13 17" xfId="16330"/>
    <cellStyle name="标题 4 13 18" xfId="16331"/>
    <cellStyle name="标题 4 13 19" xfId="16332"/>
    <cellStyle name="标题 4 13 2" xfId="16333"/>
    <cellStyle name="标题 4 13 20" xfId="16334"/>
    <cellStyle name="标题 4 13 3" xfId="16335"/>
    <cellStyle name="标题 4 13 4" xfId="16336"/>
    <cellStyle name="标题 4 13 5" xfId="16337"/>
    <cellStyle name="标题 4 13 6" xfId="16338"/>
    <cellStyle name="标题 4 13 7" xfId="16339"/>
    <cellStyle name="标题 4 13 8" xfId="16340"/>
    <cellStyle name="标题 4 13 9" xfId="16341"/>
    <cellStyle name="标题 4 14" xfId="16342"/>
    <cellStyle name="标题 4 14 10" xfId="16343"/>
    <cellStyle name="标题 4 14 11" xfId="16344"/>
    <cellStyle name="标题 4 14 12" xfId="16345"/>
    <cellStyle name="标题 4 14 13" xfId="16346"/>
    <cellStyle name="标题 4 14 14" xfId="16347"/>
    <cellStyle name="标题 4 14 15" xfId="16348"/>
    <cellStyle name="标题 4 14 16" xfId="16349"/>
    <cellStyle name="标题 4 14 17" xfId="16350"/>
    <cellStyle name="标题 4 14 18" xfId="16351"/>
    <cellStyle name="标题 4 14 19" xfId="16352"/>
    <cellStyle name="标题 4 14 2" xfId="16353"/>
    <cellStyle name="标题 4 14 20" xfId="16354"/>
    <cellStyle name="标题 4 14 3" xfId="16355"/>
    <cellStyle name="标题 4 14 4" xfId="16356"/>
    <cellStyle name="标题 4 14 5" xfId="16357"/>
    <cellStyle name="标题 4 14 6" xfId="16358"/>
    <cellStyle name="标题 4 14 7" xfId="16359"/>
    <cellStyle name="标题 4 14 8" xfId="16360"/>
    <cellStyle name="标题 4 14 9" xfId="16361"/>
    <cellStyle name="标题 4 15" xfId="16362"/>
    <cellStyle name="标题 4 16" xfId="16363"/>
    <cellStyle name="标题 4 17" xfId="16364"/>
    <cellStyle name="标题 4 18" xfId="16365"/>
    <cellStyle name="标题 4 19" xfId="16366"/>
    <cellStyle name="标题 4 2" xfId="16367"/>
    <cellStyle name="标题 4 2 10" xfId="16368"/>
    <cellStyle name="标题 4 2 100" xfId="16369"/>
    <cellStyle name="标题 4 2 101" xfId="16370"/>
    <cellStyle name="标题 4 2 102" xfId="16371"/>
    <cellStyle name="标题 4 2 103" xfId="16372"/>
    <cellStyle name="标题 4 2 104" xfId="16373"/>
    <cellStyle name="标题 4 2 105" xfId="16374"/>
    <cellStyle name="标题 4 2 106" xfId="16375"/>
    <cellStyle name="标题 4 2 107" xfId="16376"/>
    <cellStyle name="标题 4 2 108" xfId="16377"/>
    <cellStyle name="标题 4 2 109" xfId="16378"/>
    <cellStyle name="标题 4 2 11" xfId="16379"/>
    <cellStyle name="标题 4 2 110" xfId="16380"/>
    <cellStyle name="标题 4 2 111" xfId="16381"/>
    <cellStyle name="标题 4 2 112" xfId="16382"/>
    <cellStyle name="标题 4 2 113" xfId="16383"/>
    <cellStyle name="标题 4 2 114" xfId="16384"/>
    <cellStyle name="标题 4 2 115" xfId="16385"/>
    <cellStyle name="标题 4 2 116" xfId="16386"/>
    <cellStyle name="标题 4 2 117" xfId="16387"/>
    <cellStyle name="标题 4 2 118" xfId="16388"/>
    <cellStyle name="标题 4 2 119" xfId="16389"/>
    <cellStyle name="标题 4 2 12" xfId="16390"/>
    <cellStyle name="标题 4 2 120" xfId="16391"/>
    <cellStyle name="标题 4 2 121" xfId="16392"/>
    <cellStyle name="标题 4 2 122" xfId="16393"/>
    <cellStyle name="标题 4 2 123" xfId="16394"/>
    <cellStyle name="标题 4 2 124" xfId="16395"/>
    <cellStyle name="标题 4 2 125" xfId="16396"/>
    <cellStyle name="标题 4 2 126" xfId="16397"/>
    <cellStyle name="标题 4 2 127" xfId="16398"/>
    <cellStyle name="标题 4 2 128" xfId="16399"/>
    <cellStyle name="标题 4 2 129" xfId="16400"/>
    <cellStyle name="标题 4 2 13" xfId="16401"/>
    <cellStyle name="标题 4 2 130" xfId="16402"/>
    <cellStyle name="标题 4 2 131" xfId="16403"/>
    <cellStyle name="标题 4 2 132" xfId="16404"/>
    <cellStyle name="标题 4 2 133" xfId="16405"/>
    <cellStyle name="标题 4 2 134" xfId="16406"/>
    <cellStyle name="标题 4 2 135" xfId="16407"/>
    <cellStyle name="标题 4 2 136" xfId="16408"/>
    <cellStyle name="标题 4 2 137" xfId="16409"/>
    <cellStyle name="标题 4 2 138" xfId="16410"/>
    <cellStyle name="标题 4 2 139" xfId="16411"/>
    <cellStyle name="标题 4 2 14" xfId="16412"/>
    <cellStyle name="标题 4 2 140" xfId="16413"/>
    <cellStyle name="标题 4 2 141" xfId="16414"/>
    <cellStyle name="标题 4 2 142" xfId="16415"/>
    <cellStyle name="标题 4 2 143" xfId="16416"/>
    <cellStyle name="标题 4 2 144" xfId="16417"/>
    <cellStyle name="标题 4 2 145" xfId="16418"/>
    <cellStyle name="标题 4 2 146" xfId="16419"/>
    <cellStyle name="标题 4 2 147" xfId="16420"/>
    <cellStyle name="标题 4 2 148" xfId="16421"/>
    <cellStyle name="标题 4 2 149" xfId="16422"/>
    <cellStyle name="标题 4 2 15" xfId="16423"/>
    <cellStyle name="标题 4 2 150" xfId="16424"/>
    <cellStyle name="标题 4 2 151" xfId="16425"/>
    <cellStyle name="标题 4 2 152" xfId="16426"/>
    <cellStyle name="标题 4 2 153" xfId="16427"/>
    <cellStyle name="标题 4 2 16" xfId="16428"/>
    <cellStyle name="标题 4 2 17" xfId="16429"/>
    <cellStyle name="标题 4 2 18" xfId="16430"/>
    <cellStyle name="标题 4 2 19" xfId="16431"/>
    <cellStyle name="标题 4 2 2" xfId="16432"/>
    <cellStyle name="标题 4 2 20" xfId="16433"/>
    <cellStyle name="标题 4 2 21" xfId="16434"/>
    <cellStyle name="标题 4 2 22" xfId="16435"/>
    <cellStyle name="标题 4 2 23" xfId="16436"/>
    <cellStyle name="标题 4 2 24" xfId="16437"/>
    <cellStyle name="标题 4 2 25" xfId="16438"/>
    <cellStyle name="标题 4 2 26" xfId="16439"/>
    <cellStyle name="标题 4 2 27" xfId="16440"/>
    <cellStyle name="标题 4 2 28" xfId="16441"/>
    <cellStyle name="标题 4 2 29" xfId="16442"/>
    <cellStyle name="标题 4 2 3" xfId="16443"/>
    <cellStyle name="标题 4 2 30" xfId="16444"/>
    <cellStyle name="标题 4 2 31" xfId="16445"/>
    <cellStyle name="标题 4 2 32" xfId="16446"/>
    <cellStyle name="标题 4 2 33" xfId="16447"/>
    <cellStyle name="标题 4 2 34" xfId="16448"/>
    <cellStyle name="标题 4 2 35" xfId="16449"/>
    <cellStyle name="标题 4 2 36" xfId="16450"/>
    <cellStyle name="标题 4 2 37" xfId="16451"/>
    <cellStyle name="标题 4 2 38" xfId="16452"/>
    <cellStyle name="标题 4 2 39" xfId="16453"/>
    <cellStyle name="标题 4 2 4" xfId="16454"/>
    <cellStyle name="标题 4 2 40" xfId="16455"/>
    <cellStyle name="标题 4 2 41" xfId="16456"/>
    <cellStyle name="标题 4 2 42" xfId="16457"/>
    <cellStyle name="标题 4 2 43" xfId="16458"/>
    <cellStyle name="标题 4 2 44" xfId="16459"/>
    <cellStyle name="标题 4 2 45" xfId="16460"/>
    <cellStyle name="标题 4 2 46" xfId="16461"/>
    <cellStyle name="标题 4 2 47" xfId="16462"/>
    <cellStyle name="标题 4 2 48" xfId="16463"/>
    <cellStyle name="标题 4 2 49" xfId="16464"/>
    <cellStyle name="标题 4 2 5" xfId="16465"/>
    <cellStyle name="标题 4 2 50" xfId="16466"/>
    <cellStyle name="标题 4 2 51" xfId="16467"/>
    <cellStyle name="标题 4 2 52" xfId="16468"/>
    <cellStyle name="标题 4 2 53" xfId="16469"/>
    <cellStyle name="标题 4 2 54" xfId="16470"/>
    <cellStyle name="标题 4 2 55" xfId="16471"/>
    <cellStyle name="标题 4 2 56" xfId="16472"/>
    <cellStyle name="标题 4 2 57" xfId="16473"/>
    <cellStyle name="标题 4 2 58" xfId="16474"/>
    <cellStyle name="标题 4 2 59" xfId="16475"/>
    <cellStyle name="标题 4 2 6" xfId="16476"/>
    <cellStyle name="标题 4 2 60" xfId="16477"/>
    <cellStyle name="标题 4 2 61" xfId="16478"/>
    <cellStyle name="标题 4 2 62" xfId="16479"/>
    <cellStyle name="标题 4 2 63" xfId="16480"/>
    <cellStyle name="标题 4 2 64" xfId="16481"/>
    <cellStyle name="标题 4 2 65" xfId="16482"/>
    <cellStyle name="标题 4 2 66" xfId="16483"/>
    <cellStyle name="标题 4 2 67" xfId="16484"/>
    <cellStyle name="标题 4 2 68" xfId="16485"/>
    <cellStyle name="标题 4 2 69" xfId="16486"/>
    <cellStyle name="标题 4 2 7" xfId="16487"/>
    <cellStyle name="标题 4 2 70" xfId="16488"/>
    <cellStyle name="标题 4 2 71" xfId="16489"/>
    <cellStyle name="标题 4 2 72" xfId="16490"/>
    <cellStyle name="标题 4 2 73" xfId="16491"/>
    <cellStyle name="标题 4 2 74" xfId="16492"/>
    <cellStyle name="标题 4 2 75" xfId="16493"/>
    <cellStyle name="标题 4 2 76" xfId="16494"/>
    <cellStyle name="标题 4 2 77" xfId="16495"/>
    <cellStyle name="标题 4 2 78" xfId="16496"/>
    <cellStyle name="标题 4 2 79" xfId="16497"/>
    <cellStyle name="标题 4 2 8" xfId="16498"/>
    <cellStyle name="标题 4 2 80" xfId="16499"/>
    <cellStyle name="标题 4 2 81" xfId="16500"/>
    <cellStyle name="标题 4 2 82" xfId="16501"/>
    <cellStyle name="标题 4 2 83" xfId="16502"/>
    <cellStyle name="标题 4 2 84" xfId="16503"/>
    <cellStyle name="标题 4 2 85" xfId="16504"/>
    <cellStyle name="标题 4 2 86" xfId="16505"/>
    <cellStyle name="标题 4 2 87" xfId="16506"/>
    <cellStyle name="标题 4 2 88" xfId="16507"/>
    <cellStyle name="标题 4 2 89" xfId="16508"/>
    <cellStyle name="标题 4 2 9" xfId="16509"/>
    <cellStyle name="标题 4 2 90" xfId="16510"/>
    <cellStyle name="标题 4 2 91" xfId="16511"/>
    <cellStyle name="标题 4 2 92" xfId="16512"/>
    <cellStyle name="标题 4 2 93" xfId="16513"/>
    <cellStyle name="标题 4 2 94" xfId="16514"/>
    <cellStyle name="标题 4 2 95" xfId="16515"/>
    <cellStyle name="标题 4 2 96" xfId="16516"/>
    <cellStyle name="标题 4 2 97" xfId="16517"/>
    <cellStyle name="标题 4 2 98" xfId="16518"/>
    <cellStyle name="标题 4 2 99" xfId="16519"/>
    <cellStyle name="标题 4 20" xfId="16520"/>
    <cellStyle name="标题 4 21" xfId="16521"/>
    <cellStyle name="标题 4 22" xfId="16522"/>
    <cellStyle name="标题 4 23" xfId="16523"/>
    <cellStyle name="标题 4 24" xfId="16524"/>
    <cellStyle name="标题 4 25" xfId="16525"/>
    <cellStyle name="标题 4 26" xfId="16526"/>
    <cellStyle name="标题 4 27" xfId="16527"/>
    <cellStyle name="标题 4 28" xfId="16528"/>
    <cellStyle name="标题 4 29" xfId="16529"/>
    <cellStyle name="标题 4 3" xfId="16530"/>
    <cellStyle name="标题 4 3 10" xfId="16531"/>
    <cellStyle name="标题 4 3 100" xfId="16532"/>
    <cellStyle name="标题 4 3 101" xfId="16533"/>
    <cellStyle name="标题 4 3 102" xfId="16534"/>
    <cellStyle name="标题 4 3 103" xfId="16535"/>
    <cellStyle name="标题 4 3 104" xfId="16536"/>
    <cellStyle name="标题 4 3 105" xfId="16537"/>
    <cellStyle name="标题 4 3 106" xfId="16538"/>
    <cellStyle name="标题 4 3 107" xfId="16539"/>
    <cellStyle name="标题 4 3 108" xfId="16540"/>
    <cellStyle name="标题 4 3 109" xfId="16541"/>
    <cellStyle name="标题 4 3 11" xfId="16542"/>
    <cellStyle name="标题 4 3 110" xfId="16543"/>
    <cellStyle name="标题 4 3 111" xfId="16544"/>
    <cellStyle name="标题 4 3 112" xfId="16545"/>
    <cellStyle name="标题 4 3 113" xfId="16546"/>
    <cellStyle name="标题 4 3 114" xfId="16547"/>
    <cellStyle name="标题 4 3 115" xfId="16548"/>
    <cellStyle name="标题 4 3 116" xfId="16549"/>
    <cellStyle name="标题 4 3 117" xfId="16550"/>
    <cellStyle name="标题 4 3 118" xfId="16551"/>
    <cellStyle name="标题 4 3 119" xfId="16552"/>
    <cellStyle name="标题 4 3 12" xfId="16553"/>
    <cellStyle name="标题 4 3 120" xfId="16554"/>
    <cellStyle name="标题 4 3 121" xfId="16555"/>
    <cellStyle name="标题 4 3 122" xfId="16556"/>
    <cellStyle name="标题 4 3 123" xfId="16557"/>
    <cellStyle name="标题 4 3 124" xfId="16558"/>
    <cellStyle name="标题 4 3 125" xfId="16559"/>
    <cellStyle name="标题 4 3 126" xfId="16560"/>
    <cellStyle name="标题 4 3 127" xfId="16561"/>
    <cellStyle name="标题 4 3 128" xfId="16562"/>
    <cellStyle name="标题 4 3 129" xfId="16563"/>
    <cellStyle name="标题 4 3 13" xfId="16564"/>
    <cellStyle name="标题 4 3 130" xfId="16565"/>
    <cellStyle name="标题 4 3 131" xfId="16566"/>
    <cellStyle name="标题 4 3 132" xfId="16567"/>
    <cellStyle name="标题 4 3 133" xfId="16568"/>
    <cellStyle name="标题 4 3 134" xfId="16569"/>
    <cellStyle name="标题 4 3 135" xfId="16570"/>
    <cellStyle name="标题 4 3 136" xfId="16571"/>
    <cellStyle name="标题 4 3 137" xfId="16572"/>
    <cellStyle name="标题 4 3 138" xfId="16573"/>
    <cellStyle name="标题 4 3 139" xfId="16574"/>
    <cellStyle name="标题 4 3 14" xfId="16575"/>
    <cellStyle name="标题 4 3 140" xfId="16576"/>
    <cellStyle name="标题 4 3 141" xfId="16577"/>
    <cellStyle name="标题 4 3 142" xfId="16578"/>
    <cellStyle name="标题 4 3 143" xfId="16579"/>
    <cellStyle name="标题 4 3 144" xfId="16580"/>
    <cellStyle name="标题 4 3 145" xfId="16581"/>
    <cellStyle name="标题 4 3 146" xfId="16582"/>
    <cellStyle name="标题 4 3 147" xfId="16583"/>
    <cellStyle name="标题 4 3 148" xfId="16584"/>
    <cellStyle name="标题 4 3 149" xfId="16585"/>
    <cellStyle name="标题 4 3 15" xfId="16586"/>
    <cellStyle name="标题 4 3 150" xfId="16587"/>
    <cellStyle name="标题 4 3 151" xfId="16588"/>
    <cellStyle name="标题 4 3 152" xfId="16589"/>
    <cellStyle name="标题 4 3 153" xfId="16590"/>
    <cellStyle name="标题 4 3 16" xfId="16591"/>
    <cellStyle name="标题 4 3 17" xfId="16592"/>
    <cellStyle name="标题 4 3 18" xfId="16593"/>
    <cellStyle name="标题 4 3 19" xfId="16594"/>
    <cellStyle name="标题 4 3 2" xfId="16595"/>
    <cellStyle name="标题 4 3 20" xfId="16596"/>
    <cellStyle name="标题 4 3 21" xfId="16597"/>
    <cellStyle name="标题 4 3 22" xfId="16598"/>
    <cellStyle name="标题 4 3 23" xfId="16599"/>
    <cellStyle name="标题 4 3 24" xfId="16600"/>
    <cellStyle name="标题 4 3 25" xfId="16601"/>
    <cellStyle name="标题 4 3 26" xfId="16602"/>
    <cellStyle name="标题 4 3 27" xfId="16603"/>
    <cellStyle name="标题 4 3 28" xfId="16604"/>
    <cellStyle name="标题 4 3 29" xfId="16605"/>
    <cellStyle name="标题 4 3 3" xfId="16606"/>
    <cellStyle name="标题 4 3 30" xfId="16607"/>
    <cellStyle name="标题 4 3 31" xfId="16608"/>
    <cellStyle name="标题 4 3 32" xfId="16609"/>
    <cellStyle name="标题 4 3 33" xfId="16610"/>
    <cellStyle name="标题 4 3 34" xfId="16611"/>
    <cellStyle name="标题 4 3 35" xfId="16612"/>
    <cellStyle name="标题 4 3 36" xfId="16613"/>
    <cellStyle name="标题 4 3 37" xfId="16614"/>
    <cellStyle name="标题 4 3 38" xfId="16615"/>
    <cellStyle name="标题 4 3 39" xfId="16616"/>
    <cellStyle name="标题 4 3 4" xfId="16617"/>
    <cellStyle name="标题 4 3 40" xfId="16618"/>
    <cellStyle name="标题 4 3 41" xfId="16619"/>
    <cellStyle name="标题 4 3 42" xfId="16620"/>
    <cellStyle name="标题 4 3 43" xfId="16621"/>
    <cellStyle name="标题 4 3 44" xfId="16622"/>
    <cellStyle name="标题 4 3 45" xfId="16623"/>
    <cellStyle name="标题 4 3 46" xfId="16624"/>
    <cellStyle name="标题 4 3 47" xfId="16625"/>
    <cellStyle name="标题 4 3 48" xfId="16626"/>
    <cellStyle name="标题 4 3 49" xfId="16627"/>
    <cellStyle name="标题 4 3 5" xfId="16628"/>
    <cellStyle name="标题 4 3 50" xfId="16629"/>
    <cellStyle name="标题 4 3 51" xfId="16630"/>
    <cellStyle name="标题 4 3 52" xfId="16631"/>
    <cellStyle name="标题 4 3 53" xfId="16632"/>
    <cellStyle name="标题 4 3 54" xfId="16633"/>
    <cellStyle name="标题 4 3 55" xfId="16634"/>
    <cellStyle name="标题 4 3 56" xfId="16635"/>
    <cellStyle name="标题 4 3 57" xfId="16636"/>
    <cellStyle name="标题 4 3 58" xfId="16637"/>
    <cellStyle name="标题 4 3 59" xfId="16638"/>
    <cellStyle name="标题 4 3 6" xfId="16639"/>
    <cellStyle name="标题 4 3 60" xfId="16640"/>
    <cellStyle name="标题 4 3 61" xfId="16641"/>
    <cellStyle name="标题 4 3 62" xfId="16642"/>
    <cellStyle name="标题 4 3 63" xfId="16643"/>
    <cellStyle name="标题 4 3 64" xfId="16644"/>
    <cellStyle name="标题 4 3 65" xfId="16645"/>
    <cellStyle name="标题 4 3 66" xfId="16646"/>
    <cellStyle name="标题 4 3 67" xfId="16647"/>
    <cellStyle name="标题 4 3 68" xfId="16648"/>
    <cellStyle name="标题 4 3 69" xfId="16649"/>
    <cellStyle name="标题 4 3 7" xfId="16650"/>
    <cellStyle name="标题 4 3 70" xfId="16651"/>
    <cellStyle name="标题 4 3 71" xfId="16652"/>
    <cellStyle name="标题 4 3 72" xfId="16653"/>
    <cellStyle name="标题 4 3 73" xfId="16654"/>
    <cellStyle name="标题 4 3 74" xfId="16655"/>
    <cellStyle name="标题 4 3 75" xfId="16656"/>
    <cellStyle name="标题 4 3 76" xfId="16657"/>
    <cellStyle name="标题 4 3 77" xfId="16658"/>
    <cellStyle name="标题 4 3 78" xfId="16659"/>
    <cellStyle name="标题 4 3 79" xfId="16660"/>
    <cellStyle name="标题 4 3 8" xfId="16661"/>
    <cellStyle name="标题 4 3 80" xfId="16662"/>
    <cellStyle name="标题 4 3 81" xfId="16663"/>
    <cellStyle name="标题 4 3 82" xfId="16664"/>
    <cellStyle name="标题 4 3 83" xfId="16665"/>
    <cellStyle name="标题 4 3 84" xfId="16666"/>
    <cellStyle name="标题 4 3 85" xfId="16667"/>
    <cellStyle name="标题 4 3 86" xfId="16668"/>
    <cellStyle name="标题 4 3 87" xfId="16669"/>
    <cellStyle name="标题 4 3 88" xfId="16670"/>
    <cellStyle name="标题 4 3 89" xfId="16671"/>
    <cellStyle name="标题 4 3 9" xfId="16672"/>
    <cellStyle name="标题 4 3 90" xfId="16673"/>
    <cellStyle name="标题 4 3 91" xfId="16674"/>
    <cellStyle name="标题 4 3 92" xfId="16675"/>
    <cellStyle name="标题 4 3 93" xfId="16676"/>
    <cellStyle name="标题 4 3 94" xfId="16677"/>
    <cellStyle name="标题 4 3 95" xfId="16678"/>
    <cellStyle name="标题 4 3 96" xfId="16679"/>
    <cellStyle name="标题 4 3 97" xfId="16680"/>
    <cellStyle name="标题 4 3 98" xfId="16681"/>
    <cellStyle name="标题 4 3 99" xfId="16682"/>
    <cellStyle name="标题 4 30" xfId="16683"/>
    <cellStyle name="标题 4 31" xfId="16684"/>
    <cellStyle name="标题 4 32" xfId="16685"/>
    <cellStyle name="标题 4 33" xfId="16686"/>
    <cellStyle name="标题 4 34" xfId="16687"/>
    <cellStyle name="标题 4 35" xfId="16688"/>
    <cellStyle name="标题 4 36" xfId="16689"/>
    <cellStyle name="标题 4 4" xfId="16690"/>
    <cellStyle name="标题 4 4 10" xfId="16691"/>
    <cellStyle name="标题 4 4 11" xfId="16692"/>
    <cellStyle name="标题 4 4 12" xfId="16693"/>
    <cellStyle name="标题 4 4 13" xfId="16694"/>
    <cellStyle name="标题 4 4 14" xfId="16695"/>
    <cellStyle name="标题 4 4 15" xfId="16696"/>
    <cellStyle name="标题 4 4 2" xfId="16697"/>
    <cellStyle name="标题 4 4 3" xfId="16698"/>
    <cellStyle name="标题 4 4 4" xfId="16699"/>
    <cellStyle name="标题 4 4 5" xfId="16700"/>
    <cellStyle name="标题 4 4 6" xfId="16701"/>
    <cellStyle name="标题 4 4 7" xfId="16702"/>
    <cellStyle name="标题 4 4 8" xfId="16703"/>
    <cellStyle name="标题 4 4 9" xfId="16704"/>
    <cellStyle name="标题 4 5" xfId="16705"/>
    <cellStyle name="标题 4 5 10" xfId="16706"/>
    <cellStyle name="标题 4 5 11" xfId="16707"/>
    <cellStyle name="标题 4 5 12" xfId="16708"/>
    <cellStyle name="标题 4 5 13" xfId="16709"/>
    <cellStyle name="标题 4 5 14" xfId="16710"/>
    <cellStyle name="标题 4 5 15" xfId="16711"/>
    <cellStyle name="标题 4 5 16" xfId="16712"/>
    <cellStyle name="标题 4 5 17" xfId="16713"/>
    <cellStyle name="标题 4 5 18" xfId="16714"/>
    <cellStyle name="标题 4 5 19" xfId="16715"/>
    <cellStyle name="标题 4 5 2" xfId="16716"/>
    <cellStyle name="标题 4 5 20" xfId="16717"/>
    <cellStyle name="标题 4 5 21" xfId="16718"/>
    <cellStyle name="标题 4 5 22" xfId="16719"/>
    <cellStyle name="标题 4 5 23" xfId="16720"/>
    <cellStyle name="标题 4 5 24" xfId="16721"/>
    <cellStyle name="标题 4 5 25" xfId="16722"/>
    <cellStyle name="标题 4 5 26" xfId="16723"/>
    <cellStyle name="标题 4 5 27" xfId="16724"/>
    <cellStyle name="标题 4 5 28" xfId="16725"/>
    <cellStyle name="标题 4 5 29" xfId="16726"/>
    <cellStyle name="标题 4 5 3" xfId="16727"/>
    <cellStyle name="标题 4 5 4" xfId="16728"/>
    <cellStyle name="标题 4 5 5" xfId="16729"/>
    <cellStyle name="标题 4 5 6" xfId="16730"/>
    <cellStyle name="标题 4 5 7" xfId="16731"/>
    <cellStyle name="标题 4 5 8" xfId="16732"/>
    <cellStyle name="标题 4 5 9" xfId="16733"/>
    <cellStyle name="标题 4 6" xfId="16734"/>
    <cellStyle name="标题 4 6 10" xfId="16735"/>
    <cellStyle name="标题 4 6 11" xfId="16736"/>
    <cellStyle name="标题 4 6 12" xfId="16737"/>
    <cellStyle name="标题 4 6 13" xfId="16738"/>
    <cellStyle name="标题 4 6 14" xfId="16739"/>
    <cellStyle name="标题 4 6 15" xfId="16740"/>
    <cellStyle name="标题 4 6 16" xfId="16741"/>
    <cellStyle name="标题 4 6 17" xfId="16742"/>
    <cellStyle name="标题 4 6 18" xfId="16743"/>
    <cellStyle name="标题 4 6 19" xfId="16744"/>
    <cellStyle name="标题 4 6 2" xfId="16745"/>
    <cellStyle name="标题 4 6 20" xfId="16746"/>
    <cellStyle name="标题 4 6 21" xfId="16747"/>
    <cellStyle name="标题 4 6 22" xfId="16748"/>
    <cellStyle name="标题 4 6 23" xfId="16749"/>
    <cellStyle name="标题 4 6 24" xfId="16750"/>
    <cellStyle name="标题 4 6 25" xfId="16751"/>
    <cellStyle name="标题 4 6 26" xfId="16752"/>
    <cellStyle name="标题 4 6 27" xfId="16753"/>
    <cellStyle name="标题 4 6 28" xfId="16754"/>
    <cellStyle name="标题 4 6 29" xfId="16755"/>
    <cellStyle name="标题 4 6 3" xfId="16756"/>
    <cellStyle name="标题 4 6 4" xfId="16757"/>
    <cellStyle name="标题 4 6 5" xfId="16758"/>
    <cellStyle name="标题 4 6 6" xfId="16759"/>
    <cellStyle name="标题 4 6 7" xfId="16760"/>
    <cellStyle name="标题 4 6 8" xfId="16761"/>
    <cellStyle name="标题 4 6 9" xfId="16762"/>
    <cellStyle name="标题 4 7" xfId="16763"/>
    <cellStyle name="标题 4 7 10" xfId="16764"/>
    <cellStyle name="标题 4 7 11" xfId="16765"/>
    <cellStyle name="标题 4 7 12" xfId="16766"/>
    <cellStyle name="标题 4 7 13" xfId="16767"/>
    <cellStyle name="标题 4 7 14" xfId="16768"/>
    <cellStyle name="标题 4 7 15" xfId="16769"/>
    <cellStyle name="标题 4 7 16" xfId="16770"/>
    <cellStyle name="标题 4 7 17" xfId="16771"/>
    <cellStyle name="标题 4 7 18" xfId="16772"/>
    <cellStyle name="标题 4 7 19" xfId="16773"/>
    <cellStyle name="标题 4 7 2" xfId="16774"/>
    <cellStyle name="标题 4 7 20" xfId="16775"/>
    <cellStyle name="标题 4 7 21" xfId="16776"/>
    <cellStyle name="标题 4 7 22" xfId="16777"/>
    <cellStyle name="标题 4 7 23" xfId="16778"/>
    <cellStyle name="标题 4 7 24" xfId="16779"/>
    <cellStyle name="标题 4 7 25" xfId="16780"/>
    <cellStyle name="标题 4 7 26" xfId="16781"/>
    <cellStyle name="标题 4 7 27" xfId="16782"/>
    <cellStyle name="标题 4 7 28" xfId="16783"/>
    <cellStyle name="标题 4 7 29" xfId="16784"/>
    <cellStyle name="标题 4 7 3" xfId="16785"/>
    <cellStyle name="标题 4 7 4" xfId="16786"/>
    <cellStyle name="标题 4 7 5" xfId="16787"/>
    <cellStyle name="标题 4 7 6" xfId="16788"/>
    <cellStyle name="标题 4 7 7" xfId="16789"/>
    <cellStyle name="标题 4 7 8" xfId="16790"/>
    <cellStyle name="标题 4 7 9" xfId="16791"/>
    <cellStyle name="标题 4 8" xfId="16792"/>
    <cellStyle name="标题 4 8 10" xfId="16793"/>
    <cellStyle name="标题 4 8 11" xfId="16794"/>
    <cellStyle name="标题 4 8 12" xfId="16795"/>
    <cellStyle name="标题 4 8 13" xfId="16796"/>
    <cellStyle name="标题 4 8 14" xfId="16797"/>
    <cellStyle name="标题 4 8 15" xfId="16798"/>
    <cellStyle name="标题 4 8 16" xfId="16799"/>
    <cellStyle name="标题 4 8 17" xfId="16800"/>
    <cellStyle name="标题 4 8 18" xfId="16801"/>
    <cellStyle name="标题 4 8 19" xfId="16802"/>
    <cellStyle name="标题 4 8 2" xfId="16803"/>
    <cellStyle name="标题 4 8 20" xfId="16804"/>
    <cellStyle name="标题 4 8 21" xfId="16805"/>
    <cellStyle name="标题 4 8 22" xfId="16806"/>
    <cellStyle name="标题 4 8 23" xfId="16807"/>
    <cellStyle name="标题 4 8 24" xfId="16808"/>
    <cellStyle name="标题 4 8 25" xfId="16809"/>
    <cellStyle name="标题 4 8 26" xfId="16810"/>
    <cellStyle name="标题 4 8 27" xfId="16811"/>
    <cellStyle name="标题 4 8 28" xfId="16812"/>
    <cellStyle name="标题 4 8 29" xfId="16813"/>
    <cellStyle name="标题 4 8 3" xfId="16814"/>
    <cellStyle name="标题 4 8 4" xfId="16815"/>
    <cellStyle name="标题 4 8 5" xfId="16816"/>
    <cellStyle name="标题 4 8 6" xfId="16817"/>
    <cellStyle name="标题 4 8 7" xfId="16818"/>
    <cellStyle name="标题 4 8 8" xfId="16819"/>
    <cellStyle name="标题 4 8 9" xfId="16820"/>
    <cellStyle name="标题 4 9" xfId="16821"/>
    <cellStyle name="标题 5" xfId="16822"/>
    <cellStyle name="标题 5 10" xfId="16823"/>
    <cellStyle name="标题 5 100" xfId="16824"/>
    <cellStyle name="标题 5 101" xfId="16825"/>
    <cellStyle name="标题 5 102" xfId="16826"/>
    <cellStyle name="标题 5 103" xfId="16827"/>
    <cellStyle name="标题 5 104" xfId="16828"/>
    <cellStyle name="标题 5 105" xfId="16829"/>
    <cellStyle name="标题 5 106" xfId="16830"/>
    <cellStyle name="标题 5 107" xfId="16831"/>
    <cellStyle name="标题 5 108" xfId="16832"/>
    <cellStyle name="标题 5 109" xfId="16833"/>
    <cellStyle name="标题 5 11" xfId="16834"/>
    <cellStyle name="标题 5 110" xfId="16835"/>
    <cellStyle name="标题 5 111" xfId="16836"/>
    <cellStyle name="标题 5 112" xfId="16837"/>
    <cellStyle name="标题 5 113" xfId="16838"/>
    <cellStyle name="标题 5 114" xfId="16839"/>
    <cellStyle name="标题 5 115" xfId="16840"/>
    <cellStyle name="标题 5 116" xfId="16841"/>
    <cellStyle name="标题 5 117" xfId="16842"/>
    <cellStyle name="标题 5 118" xfId="16843"/>
    <cellStyle name="标题 5 119" xfId="16844"/>
    <cellStyle name="标题 5 12" xfId="16845"/>
    <cellStyle name="标题 5 120" xfId="16846"/>
    <cellStyle name="标题 5 121" xfId="16847"/>
    <cellStyle name="标题 5 122" xfId="16848"/>
    <cellStyle name="标题 5 123" xfId="16849"/>
    <cellStyle name="标题 5 124" xfId="16850"/>
    <cellStyle name="标题 5 125" xfId="16851"/>
    <cellStyle name="标题 5 126" xfId="16852"/>
    <cellStyle name="标题 5 127" xfId="16853"/>
    <cellStyle name="标题 5 128" xfId="16854"/>
    <cellStyle name="标题 5 129" xfId="16855"/>
    <cellStyle name="标题 5 13" xfId="16856"/>
    <cellStyle name="标题 5 130" xfId="16857"/>
    <cellStyle name="标题 5 131" xfId="16858"/>
    <cellStyle name="标题 5 132" xfId="16859"/>
    <cellStyle name="标题 5 133" xfId="16860"/>
    <cellStyle name="标题 5 134" xfId="16861"/>
    <cellStyle name="标题 5 135" xfId="16862"/>
    <cellStyle name="标题 5 136" xfId="16863"/>
    <cellStyle name="标题 5 137" xfId="16864"/>
    <cellStyle name="标题 5 138" xfId="16865"/>
    <cellStyle name="标题 5 139" xfId="16866"/>
    <cellStyle name="标题 5 14" xfId="16867"/>
    <cellStyle name="标题 5 140" xfId="16868"/>
    <cellStyle name="标题 5 141" xfId="16869"/>
    <cellStyle name="标题 5 142" xfId="16870"/>
    <cellStyle name="标题 5 143" xfId="16871"/>
    <cellStyle name="标题 5 144" xfId="16872"/>
    <cellStyle name="标题 5 145" xfId="16873"/>
    <cellStyle name="标题 5 146" xfId="16874"/>
    <cellStyle name="标题 5 147" xfId="16875"/>
    <cellStyle name="标题 5 148" xfId="16876"/>
    <cellStyle name="标题 5 149" xfId="16877"/>
    <cellStyle name="标题 5 15" xfId="16878"/>
    <cellStyle name="标题 5 150" xfId="16879"/>
    <cellStyle name="标题 5 151" xfId="16880"/>
    <cellStyle name="标题 5 152" xfId="16881"/>
    <cellStyle name="标题 5 153" xfId="16882"/>
    <cellStyle name="标题 5 16" xfId="16883"/>
    <cellStyle name="标题 5 17" xfId="16884"/>
    <cellStyle name="标题 5 18" xfId="16885"/>
    <cellStyle name="标题 5 19" xfId="16886"/>
    <cellStyle name="标题 5 2" xfId="16887"/>
    <cellStyle name="标题 5 20" xfId="16888"/>
    <cellStyle name="标题 5 21" xfId="16889"/>
    <cellStyle name="标题 5 22" xfId="16890"/>
    <cellStyle name="标题 5 23" xfId="16891"/>
    <cellStyle name="标题 5 24" xfId="16892"/>
    <cellStyle name="标题 5 25" xfId="16893"/>
    <cellStyle name="标题 5 26" xfId="16894"/>
    <cellStyle name="标题 5 27" xfId="16895"/>
    <cellStyle name="标题 5 28" xfId="16896"/>
    <cellStyle name="标题 5 29" xfId="16897"/>
    <cellStyle name="标题 5 3" xfId="16898"/>
    <cellStyle name="标题 5 30" xfId="16899"/>
    <cellStyle name="标题 5 31" xfId="16900"/>
    <cellStyle name="标题 5 32" xfId="16901"/>
    <cellStyle name="标题 5 33" xfId="16902"/>
    <cellStyle name="标题 5 34" xfId="16903"/>
    <cellStyle name="标题 5 35" xfId="16904"/>
    <cellStyle name="标题 5 36" xfId="16905"/>
    <cellStyle name="标题 5 37" xfId="16906"/>
    <cellStyle name="标题 5 38" xfId="16907"/>
    <cellStyle name="标题 5 39" xfId="16908"/>
    <cellStyle name="标题 5 4" xfId="16909"/>
    <cellStyle name="标题 5 40" xfId="16910"/>
    <cellStyle name="标题 5 41" xfId="16911"/>
    <cellStyle name="标题 5 42" xfId="16912"/>
    <cellStyle name="标题 5 43" xfId="16913"/>
    <cellStyle name="标题 5 44" xfId="16914"/>
    <cellStyle name="标题 5 45" xfId="16915"/>
    <cellStyle name="标题 5 46" xfId="16916"/>
    <cellStyle name="标题 5 47" xfId="16917"/>
    <cellStyle name="标题 5 48" xfId="16918"/>
    <cellStyle name="标题 5 49" xfId="16919"/>
    <cellStyle name="标题 5 5" xfId="16920"/>
    <cellStyle name="标题 5 50" xfId="16921"/>
    <cellStyle name="标题 5 51" xfId="16922"/>
    <cellStyle name="标题 5 52" xfId="16923"/>
    <cellStyle name="标题 5 53" xfId="16924"/>
    <cellStyle name="标题 5 54" xfId="16925"/>
    <cellStyle name="标题 5 55" xfId="16926"/>
    <cellStyle name="标题 5 56" xfId="16927"/>
    <cellStyle name="标题 5 57" xfId="16928"/>
    <cellStyle name="标题 5 58" xfId="16929"/>
    <cellStyle name="标题 5 59" xfId="16930"/>
    <cellStyle name="标题 5 6" xfId="16931"/>
    <cellStyle name="标题 5 60" xfId="16932"/>
    <cellStyle name="标题 5 61" xfId="16933"/>
    <cellStyle name="标题 5 62" xfId="16934"/>
    <cellStyle name="标题 5 63" xfId="16935"/>
    <cellStyle name="标题 5 64" xfId="16936"/>
    <cellStyle name="标题 5 65" xfId="16937"/>
    <cellStyle name="标题 5 66" xfId="16938"/>
    <cellStyle name="标题 5 67" xfId="16939"/>
    <cellStyle name="标题 5 68" xfId="16940"/>
    <cellStyle name="标题 5 69" xfId="16941"/>
    <cellStyle name="标题 5 7" xfId="16942"/>
    <cellStyle name="标题 5 70" xfId="16943"/>
    <cellStyle name="标题 5 71" xfId="16944"/>
    <cellStyle name="标题 5 72" xfId="16945"/>
    <cellStyle name="标题 5 73" xfId="16946"/>
    <cellStyle name="标题 5 74" xfId="16947"/>
    <cellStyle name="标题 5 75" xfId="16948"/>
    <cellStyle name="标题 5 76" xfId="16949"/>
    <cellStyle name="标题 5 77" xfId="16950"/>
    <cellStyle name="标题 5 78" xfId="16951"/>
    <cellStyle name="标题 5 79" xfId="16952"/>
    <cellStyle name="标题 5 8" xfId="16953"/>
    <cellStyle name="标题 5 80" xfId="16954"/>
    <cellStyle name="标题 5 81" xfId="16955"/>
    <cellStyle name="标题 5 82" xfId="16956"/>
    <cellStyle name="标题 5 83" xfId="16957"/>
    <cellStyle name="标题 5 84" xfId="16958"/>
    <cellStyle name="标题 5 85" xfId="16959"/>
    <cellStyle name="标题 5 86" xfId="16960"/>
    <cellStyle name="标题 5 87" xfId="16961"/>
    <cellStyle name="标题 5 88" xfId="16962"/>
    <cellStyle name="标题 5 89" xfId="16963"/>
    <cellStyle name="标题 5 9" xfId="16964"/>
    <cellStyle name="标题 5 90" xfId="16965"/>
    <cellStyle name="标题 5 91" xfId="16966"/>
    <cellStyle name="标题 5 92" xfId="16967"/>
    <cellStyle name="标题 5 93" xfId="16968"/>
    <cellStyle name="标题 5 94" xfId="16969"/>
    <cellStyle name="标题 5 95" xfId="16970"/>
    <cellStyle name="标题 5 96" xfId="16971"/>
    <cellStyle name="标题 5 97" xfId="16972"/>
    <cellStyle name="标题 5 98" xfId="16973"/>
    <cellStyle name="标题 5 99" xfId="16974"/>
    <cellStyle name="标题 6" xfId="16975"/>
    <cellStyle name="标题 6 10" xfId="16976"/>
    <cellStyle name="标题 6 100" xfId="16977"/>
    <cellStyle name="标题 6 101" xfId="16978"/>
    <cellStyle name="标题 6 102" xfId="16979"/>
    <cellStyle name="标题 6 103" xfId="16980"/>
    <cellStyle name="标题 6 104" xfId="16981"/>
    <cellStyle name="标题 6 105" xfId="16982"/>
    <cellStyle name="标题 6 106" xfId="16983"/>
    <cellStyle name="标题 6 107" xfId="16984"/>
    <cellStyle name="标题 6 108" xfId="16985"/>
    <cellStyle name="标题 6 109" xfId="16986"/>
    <cellStyle name="标题 6 11" xfId="16987"/>
    <cellStyle name="标题 6 110" xfId="16988"/>
    <cellStyle name="标题 6 111" xfId="16989"/>
    <cellStyle name="标题 6 112" xfId="16990"/>
    <cellStyle name="标题 6 113" xfId="16991"/>
    <cellStyle name="标题 6 114" xfId="16992"/>
    <cellStyle name="标题 6 115" xfId="16993"/>
    <cellStyle name="标题 6 116" xfId="16994"/>
    <cellStyle name="标题 6 117" xfId="16995"/>
    <cellStyle name="标题 6 118" xfId="16996"/>
    <cellStyle name="标题 6 119" xfId="16997"/>
    <cellStyle name="标题 6 12" xfId="16998"/>
    <cellStyle name="标题 6 120" xfId="16999"/>
    <cellStyle name="标题 6 121" xfId="17000"/>
    <cellStyle name="标题 6 122" xfId="17001"/>
    <cellStyle name="标题 6 123" xfId="17002"/>
    <cellStyle name="标题 6 124" xfId="17003"/>
    <cellStyle name="标题 6 125" xfId="17004"/>
    <cellStyle name="标题 6 126" xfId="17005"/>
    <cellStyle name="标题 6 127" xfId="17006"/>
    <cellStyle name="标题 6 128" xfId="17007"/>
    <cellStyle name="标题 6 129" xfId="17008"/>
    <cellStyle name="标题 6 13" xfId="17009"/>
    <cellStyle name="标题 6 130" xfId="17010"/>
    <cellStyle name="标题 6 131" xfId="17011"/>
    <cellStyle name="标题 6 132" xfId="17012"/>
    <cellStyle name="标题 6 133" xfId="17013"/>
    <cellStyle name="标题 6 134" xfId="17014"/>
    <cellStyle name="标题 6 135" xfId="17015"/>
    <cellStyle name="标题 6 136" xfId="17016"/>
    <cellStyle name="标题 6 137" xfId="17017"/>
    <cellStyle name="标题 6 138" xfId="17018"/>
    <cellStyle name="标题 6 139" xfId="17019"/>
    <cellStyle name="标题 6 14" xfId="17020"/>
    <cellStyle name="标题 6 140" xfId="17021"/>
    <cellStyle name="标题 6 141" xfId="17022"/>
    <cellStyle name="标题 6 142" xfId="17023"/>
    <cellStyle name="标题 6 143" xfId="17024"/>
    <cellStyle name="标题 6 144" xfId="17025"/>
    <cellStyle name="标题 6 145" xfId="17026"/>
    <cellStyle name="标题 6 146" xfId="17027"/>
    <cellStyle name="标题 6 147" xfId="17028"/>
    <cellStyle name="标题 6 148" xfId="17029"/>
    <cellStyle name="标题 6 149" xfId="17030"/>
    <cellStyle name="标题 6 15" xfId="17031"/>
    <cellStyle name="标题 6 150" xfId="17032"/>
    <cellStyle name="标题 6 151" xfId="17033"/>
    <cellStyle name="标题 6 152" xfId="17034"/>
    <cellStyle name="标题 6 153" xfId="17035"/>
    <cellStyle name="标题 6 16" xfId="17036"/>
    <cellStyle name="标题 6 17" xfId="17037"/>
    <cellStyle name="标题 6 18" xfId="17038"/>
    <cellStyle name="标题 6 19" xfId="17039"/>
    <cellStyle name="标题 6 2" xfId="17040"/>
    <cellStyle name="标题 6 20" xfId="17041"/>
    <cellStyle name="标题 6 21" xfId="17042"/>
    <cellStyle name="标题 6 22" xfId="17043"/>
    <cellStyle name="标题 6 23" xfId="17044"/>
    <cellStyle name="标题 6 24" xfId="17045"/>
    <cellStyle name="标题 6 25" xfId="17046"/>
    <cellStyle name="标题 6 26" xfId="17047"/>
    <cellStyle name="标题 6 27" xfId="17048"/>
    <cellStyle name="标题 6 28" xfId="17049"/>
    <cellStyle name="标题 6 29" xfId="17050"/>
    <cellStyle name="标题 6 3" xfId="17051"/>
    <cellStyle name="标题 6 30" xfId="17052"/>
    <cellStyle name="标题 6 31" xfId="17053"/>
    <cellStyle name="标题 6 32" xfId="17054"/>
    <cellStyle name="标题 6 33" xfId="17055"/>
    <cellStyle name="标题 6 34" xfId="17056"/>
    <cellStyle name="标题 6 35" xfId="17057"/>
    <cellStyle name="标题 6 36" xfId="17058"/>
    <cellStyle name="标题 6 37" xfId="17059"/>
    <cellStyle name="标题 6 38" xfId="17060"/>
    <cellStyle name="标题 6 39" xfId="17061"/>
    <cellStyle name="标题 6 4" xfId="17062"/>
    <cellStyle name="标题 6 40" xfId="17063"/>
    <cellStyle name="标题 6 41" xfId="17064"/>
    <cellStyle name="标题 6 42" xfId="17065"/>
    <cellStyle name="标题 6 43" xfId="17066"/>
    <cellStyle name="标题 6 44" xfId="17067"/>
    <cellStyle name="标题 6 45" xfId="17068"/>
    <cellStyle name="标题 6 46" xfId="17069"/>
    <cellStyle name="标题 6 47" xfId="17070"/>
    <cellStyle name="标题 6 48" xfId="17071"/>
    <cellStyle name="标题 6 49" xfId="17072"/>
    <cellStyle name="标题 6 5" xfId="17073"/>
    <cellStyle name="标题 6 50" xfId="17074"/>
    <cellStyle name="标题 6 51" xfId="17075"/>
    <cellStyle name="标题 6 52" xfId="17076"/>
    <cellStyle name="标题 6 53" xfId="17077"/>
    <cellStyle name="标题 6 54" xfId="17078"/>
    <cellStyle name="标题 6 55" xfId="17079"/>
    <cellStyle name="标题 6 56" xfId="17080"/>
    <cellStyle name="标题 6 57" xfId="17081"/>
    <cellStyle name="标题 6 58" xfId="17082"/>
    <cellStyle name="标题 6 59" xfId="17083"/>
    <cellStyle name="标题 6 6" xfId="17084"/>
    <cellStyle name="标题 6 60" xfId="17085"/>
    <cellStyle name="标题 6 61" xfId="17086"/>
    <cellStyle name="标题 6 62" xfId="17087"/>
    <cellStyle name="标题 6 63" xfId="17088"/>
    <cellStyle name="标题 6 64" xfId="17089"/>
    <cellStyle name="标题 6 65" xfId="17090"/>
    <cellStyle name="标题 6 66" xfId="17091"/>
    <cellStyle name="标题 6 67" xfId="17092"/>
    <cellStyle name="标题 6 68" xfId="17093"/>
    <cellStyle name="标题 6 69" xfId="17094"/>
    <cellStyle name="标题 6 7" xfId="17095"/>
    <cellStyle name="标题 6 70" xfId="17096"/>
    <cellStyle name="标题 6 71" xfId="17097"/>
    <cellStyle name="标题 6 72" xfId="17098"/>
    <cellStyle name="标题 6 73" xfId="17099"/>
    <cellStyle name="标题 6 74" xfId="17100"/>
    <cellStyle name="标题 6 75" xfId="17101"/>
    <cellStyle name="标题 6 76" xfId="17102"/>
    <cellStyle name="标题 6 77" xfId="17103"/>
    <cellStyle name="标题 6 78" xfId="17104"/>
    <cellStyle name="标题 6 79" xfId="17105"/>
    <cellStyle name="标题 6 8" xfId="17106"/>
    <cellStyle name="标题 6 80" xfId="17107"/>
    <cellStyle name="标题 6 81" xfId="17108"/>
    <cellStyle name="标题 6 82" xfId="17109"/>
    <cellStyle name="标题 6 83" xfId="17110"/>
    <cellStyle name="标题 6 84" xfId="17111"/>
    <cellStyle name="标题 6 85" xfId="17112"/>
    <cellStyle name="标题 6 86" xfId="17113"/>
    <cellStyle name="标题 6 87" xfId="17114"/>
    <cellStyle name="标题 6 88" xfId="17115"/>
    <cellStyle name="标题 6 89" xfId="17116"/>
    <cellStyle name="标题 6 9" xfId="17117"/>
    <cellStyle name="标题 6 90" xfId="17118"/>
    <cellStyle name="标题 6 91" xfId="17119"/>
    <cellStyle name="标题 6 92" xfId="17120"/>
    <cellStyle name="标题 6 93" xfId="17121"/>
    <cellStyle name="标题 6 94" xfId="17122"/>
    <cellStyle name="标题 6 95" xfId="17123"/>
    <cellStyle name="标题 6 96" xfId="17124"/>
    <cellStyle name="标题 6 97" xfId="17125"/>
    <cellStyle name="标题 6 98" xfId="17126"/>
    <cellStyle name="标题 6 99" xfId="17127"/>
    <cellStyle name="标题 7" xfId="17128"/>
    <cellStyle name="标题 7 10" xfId="17129"/>
    <cellStyle name="标题 7 11" xfId="17130"/>
    <cellStyle name="标题 7 12" xfId="17131"/>
    <cellStyle name="标题 7 13" xfId="17132"/>
    <cellStyle name="标题 7 14" xfId="17133"/>
    <cellStyle name="标题 7 15" xfId="17134"/>
    <cellStyle name="标题 7 2" xfId="17135"/>
    <cellStyle name="标题 7 3" xfId="17136"/>
    <cellStyle name="标题 7 4" xfId="17137"/>
    <cellStyle name="标题 7 5" xfId="17138"/>
    <cellStyle name="标题 7 6" xfId="17139"/>
    <cellStyle name="标题 7 7" xfId="17140"/>
    <cellStyle name="标题 7 8" xfId="17141"/>
    <cellStyle name="标题 7 9" xfId="17142"/>
    <cellStyle name="标题 8" xfId="17143"/>
    <cellStyle name="标题 8 10" xfId="17144"/>
    <cellStyle name="标题 8 11" xfId="17145"/>
    <cellStyle name="标题 8 12" xfId="17146"/>
    <cellStyle name="标题 8 13" xfId="17147"/>
    <cellStyle name="标题 8 14" xfId="17148"/>
    <cellStyle name="标题 8 15" xfId="17149"/>
    <cellStyle name="标题 8 16" xfId="17150"/>
    <cellStyle name="标题 8 17" xfId="17151"/>
    <cellStyle name="标题 8 18" xfId="17152"/>
    <cellStyle name="标题 8 19" xfId="17153"/>
    <cellStyle name="标题 8 2" xfId="17154"/>
    <cellStyle name="标题 8 20" xfId="17155"/>
    <cellStyle name="标题 8 21" xfId="17156"/>
    <cellStyle name="标题 8 22" xfId="17157"/>
    <cellStyle name="标题 8 23" xfId="17158"/>
    <cellStyle name="标题 8 24" xfId="17159"/>
    <cellStyle name="标题 8 25" xfId="17160"/>
    <cellStyle name="标题 8 26" xfId="17161"/>
    <cellStyle name="标题 8 27" xfId="17162"/>
    <cellStyle name="标题 8 28" xfId="17163"/>
    <cellStyle name="标题 8 29" xfId="17164"/>
    <cellStyle name="标题 8 3" xfId="17165"/>
    <cellStyle name="标题 8 4" xfId="17166"/>
    <cellStyle name="标题 8 5" xfId="17167"/>
    <cellStyle name="标题 8 6" xfId="17168"/>
    <cellStyle name="标题 8 7" xfId="17169"/>
    <cellStyle name="标题 8 8" xfId="17170"/>
    <cellStyle name="标题 8 9" xfId="17171"/>
    <cellStyle name="标题 9" xfId="17172"/>
    <cellStyle name="标题 9 10" xfId="17173"/>
    <cellStyle name="标题 9 11" xfId="17174"/>
    <cellStyle name="标题 9 12" xfId="17175"/>
    <cellStyle name="标题 9 13" xfId="17176"/>
    <cellStyle name="标题 9 14" xfId="17177"/>
    <cellStyle name="标题 9 15" xfId="17178"/>
    <cellStyle name="标题 9 16" xfId="17179"/>
    <cellStyle name="标题 9 17" xfId="17180"/>
    <cellStyle name="标题 9 18" xfId="17181"/>
    <cellStyle name="标题 9 19" xfId="17182"/>
    <cellStyle name="标题 9 2" xfId="17183"/>
    <cellStyle name="标题 9 20" xfId="17184"/>
    <cellStyle name="标题 9 21" xfId="17185"/>
    <cellStyle name="标题 9 22" xfId="17186"/>
    <cellStyle name="标题 9 23" xfId="17187"/>
    <cellStyle name="标题 9 24" xfId="17188"/>
    <cellStyle name="标题 9 25" xfId="17189"/>
    <cellStyle name="标题 9 26" xfId="17190"/>
    <cellStyle name="标题 9 27" xfId="17191"/>
    <cellStyle name="标题 9 28" xfId="17192"/>
    <cellStyle name="标题 9 29" xfId="17193"/>
    <cellStyle name="标题 9 3" xfId="17194"/>
    <cellStyle name="标题 9 4" xfId="17195"/>
    <cellStyle name="标题 9 5" xfId="17196"/>
    <cellStyle name="标题 9 6" xfId="17197"/>
    <cellStyle name="标题 9 7" xfId="17198"/>
    <cellStyle name="标题 9 8" xfId="17199"/>
    <cellStyle name="标题 9 9" xfId="17200"/>
    <cellStyle name="标题1" xfId="17201"/>
    <cellStyle name="标题1 10" xfId="17202"/>
    <cellStyle name="标题1 11" xfId="17203"/>
    <cellStyle name="标题1 12" xfId="17204"/>
    <cellStyle name="标题1 13" xfId="17205"/>
    <cellStyle name="标题1 14" xfId="17206"/>
    <cellStyle name="标题1 15" xfId="17207"/>
    <cellStyle name="标题1 16" xfId="17208"/>
    <cellStyle name="标题1 17" xfId="17209"/>
    <cellStyle name="标题1 18" xfId="17210"/>
    <cellStyle name="标题1 19" xfId="17211"/>
    <cellStyle name="标题1 2" xfId="17212"/>
    <cellStyle name="标题1 20" xfId="17213"/>
    <cellStyle name="标题1 21" xfId="17214"/>
    <cellStyle name="标题1 22" xfId="17215"/>
    <cellStyle name="标题1 23" xfId="17216"/>
    <cellStyle name="标题1 24" xfId="17217"/>
    <cellStyle name="标题1 25" xfId="17218"/>
    <cellStyle name="标题1 26" xfId="17219"/>
    <cellStyle name="标题1 27" xfId="17220"/>
    <cellStyle name="标题1 28" xfId="17221"/>
    <cellStyle name="标题1 29" xfId="17222"/>
    <cellStyle name="标题1 3" xfId="17223"/>
    <cellStyle name="标题1 30" xfId="17224"/>
    <cellStyle name="标题1 31" xfId="17225"/>
    <cellStyle name="标题1 32" xfId="17226"/>
    <cellStyle name="标题1 33" xfId="17227"/>
    <cellStyle name="标题1 4" xfId="17228"/>
    <cellStyle name="标题1 5" xfId="17229"/>
    <cellStyle name="标题1 6" xfId="17230"/>
    <cellStyle name="标题1 7" xfId="17231"/>
    <cellStyle name="标题1 8" xfId="17232"/>
    <cellStyle name="标题1 9" xfId="17233"/>
    <cellStyle name="表标题" xfId="17234"/>
    <cellStyle name="表标题 10" xfId="17235"/>
    <cellStyle name="表标题 10 2" xfId="17236"/>
    <cellStyle name="表标题 10 3" xfId="17237"/>
    <cellStyle name="表标题 10 4" xfId="17238"/>
    <cellStyle name="表标题 10 5" xfId="17239"/>
    <cellStyle name="表标题 11" xfId="17240"/>
    <cellStyle name="表标题 11 2" xfId="17241"/>
    <cellStyle name="表标题 11 3" xfId="17242"/>
    <cellStyle name="表标题 11 4" xfId="17243"/>
    <cellStyle name="表标题 11 5" xfId="17244"/>
    <cellStyle name="表标题 12" xfId="17245"/>
    <cellStyle name="表标题 12 2" xfId="17246"/>
    <cellStyle name="表标题 12 3" xfId="17247"/>
    <cellStyle name="表标题 12 4" xfId="17248"/>
    <cellStyle name="表标题 12 5" xfId="17249"/>
    <cellStyle name="表标题 13" xfId="17250"/>
    <cellStyle name="表标题 13 2" xfId="17251"/>
    <cellStyle name="表标题 13 3" xfId="17252"/>
    <cellStyle name="表标题 13 4" xfId="17253"/>
    <cellStyle name="表标题 13 5" xfId="17254"/>
    <cellStyle name="表标题 14" xfId="17255"/>
    <cellStyle name="表标题 14 2" xfId="17256"/>
    <cellStyle name="表标题 14 3" xfId="17257"/>
    <cellStyle name="表标题 14 4" xfId="17258"/>
    <cellStyle name="表标题 14 5" xfId="17259"/>
    <cellStyle name="表标题 15" xfId="17260"/>
    <cellStyle name="表标题 15 2" xfId="17261"/>
    <cellStyle name="表标题 15 3" xfId="17262"/>
    <cellStyle name="表标题 15 4" xfId="17263"/>
    <cellStyle name="表标题 15 5" xfId="17264"/>
    <cellStyle name="表标题 16" xfId="17265"/>
    <cellStyle name="表标题 17" xfId="17266"/>
    <cellStyle name="表标题 18" xfId="17267"/>
    <cellStyle name="表标题 19" xfId="17268"/>
    <cellStyle name="表标题 2" xfId="17269"/>
    <cellStyle name="表标题 2 2" xfId="17270"/>
    <cellStyle name="表标题 2 3" xfId="17271"/>
    <cellStyle name="表标题 2 4" xfId="17272"/>
    <cellStyle name="表标题 2 5" xfId="17273"/>
    <cellStyle name="表标题 20" xfId="17274"/>
    <cellStyle name="表标题 21" xfId="17275"/>
    <cellStyle name="表标题 22" xfId="17276"/>
    <cellStyle name="表标题 23" xfId="17277"/>
    <cellStyle name="表标题 24" xfId="17278"/>
    <cellStyle name="表标题 25" xfId="17279"/>
    <cellStyle name="表标题 26" xfId="17280"/>
    <cellStyle name="表标题 27" xfId="17281"/>
    <cellStyle name="表标题 28" xfId="17282"/>
    <cellStyle name="表标题 29" xfId="17283"/>
    <cellStyle name="表标题 3" xfId="17284"/>
    <cellStyle name="表标题 3 2" xfId="17285"/>
    <cellStyle name="表标题 3 3" xfId="17286"/>
    <cellStyle name="表标题 3 4" xfId="17287"/>
    <cellStyle name="表标题 3 5" xfId="17288"/>
    <cellStyle name="表标题 30" xfId="17289"/>
    <cellStyle name="表标题 31" xfId="17290"/>
    <cellStyle name="表标题 32" xfId="17291"/>
    <cellStyle name="表标题 33" xfId="17292"/>
    <cellStyle name="表标题 34" xfId="17293"/>
    <cellStyle name="表标题 35" xfId="17294"/>
    <cellStyle name="表标题 36" xfId="17295"/>
    <cellStyle name="表标题 37" xfId="17296"/>
    <cellStyle name="表标题 38" xfId="17297"/>
    <cellStyle name="表标题 39" xfId="17298"/>
    <cellStyle name="表标题 4" xfId="17299"/>
    <cellStyle name="表标题 4 2" xfId="17300"/>
    <cellStyle name="表标题 4 3" xfId="17301"/>
    <cellStyle name="表标题 4 4" xfId="17302"/>
    <cellStyle name="表标题 4 5" xfId="17303"/>
    <cellStyle name="表标题 40" xfId="17304"/>
    <cellStyle name="表标题 41" xfId="17305"/>
    <cellStyle name="表标题 42" xfId="17306"/>
    <cellStyle name="表标题 43" xfId="17307"/>
    <cellStyle name="表标题 44" xfId="17308"/>
    <cellStyle name="表标题 45" xfId="17309"/>
    <cellStyle name="表标题 46" xfId="17310"/>
    <cellStyle name="表标题 47" xfId="17311"/>
    <cellStyle name="表标题 5" xfId="17312"/>
    <cellStyle name="表标题 5 2" xfId="17313"/>
    <cellStyle name="表标题 5 3" xfId="17314"/>
    <cellStyle name="表标题 5 4" xfId="17315"/>
    <cellStyle name="表标题 5 5" xfId="17316"/>
    <cellStyle name="表标题 6" xfId="17317"/>
    <cellStyle name="表标题 6 2" xfId="17318"/>
    <cellStyle name="表标题 6 3" xfId="17319"/>
    <cellStyle name="表标题 6 4" xfId="17320"/>
    <cellStyle name="表标题 6 5" xfId="17321"/>
    <cellStyle name="表标题 7" xfId="17322"/>
    <cellStyle name="表标题 7 2" xfId="17323"/>
    <cellStyle name="表标题 7 3" xfId="17324"/>
    <cellStyle name="表标题 7 4" xfId="17325"/>
    <cellStyle name="表标题 7 5" xfId="17326"/>
    <cellStyle name="表标题 8" xfId="17327"/>
    <cellStyle name="表标题 8 2" xfId="17328"/>
    <cellStyle name="表标题 8 3" xfId="17329"/>
    <cellStyle name="表标题 8 4" xfId="17330"/>
    <cellStyle name="表标题 8 5" xfId="17331"/>
    <cellStyle name="表标题 9" xfId="17332"/>
    <cellStyle name="表标题 9 2" xfId="17333"/>
    <cellStyle name="表标题 9 3" xfId="17334"/>
    <cellStyle name="表标题 9 4" xfId="17335"/>
    <cellStyle name="表标题 9 5" xfId="17336"/>
    <cellStyle name="部门" xfId="17337"/>
    <cellStyle name="部门 10" xfId="17338"/>
    <cellStyle name="部门 11" xfId="17339"/>
    <cellStyle name="部门 12" xfId="17340"/>
    <cellStyle name="部门 13" xfId="17341"/>
    <cellStyle name="部门 14" xfId="17342"/>
    <cellStyle name="部门 15" xfId="17343"/>
    <cellStyle name="部门 16" xfId="17344"/>
    <cellStyle name="部门 17" xfId="17345"/>
    <cellStyle name="部门 18" xfId="17346"/>
    <cellStyle name="部门 19" xfId="17347"/>
    <cellStyle name="部门 2" xfId="17348"/>
    <cellStyle name="部门 20" xfId="17349"/>
    <cellStyle name="部门 21" xfId="17350"/>
    <cellStyle name="部门 22" xfId="17351"/>
    <cellStyle name="部门 23" xfId="17352"/>
    <cellStyle name="部门 24" xfId="17353"/>
    <cellStyle name="部门 25" xfId="17354"/>
    <cellStyle name="部门 26" xfId="17355"/>
    <cellStyle name="部门 27" xfId="17356"/>
    <cellStyle name="部门 28" xfId="17357"/>
    <cellStyle name="部门 29" xfId="17358"/>
    <cellStyle name="部门 3" xfId="17359"/>
    <cellStyle name="部门 30" xfId="17360"/>
    <cellStyle name="部门 31" xfId="17361"/>
    <cellStyle name="部门 32" xfId="17362"/>
    <cellStyle name="部门 33" xfId="17363"/>
    <cellStyle name="部门 4" xfId="17364"/>
    <cellStyle name="部门 5" xfId="17365"/>
    <cellStyle name="部门 6" xfId="17366"/>
    <cellStyle name="部门 7" xfId="17367"/>
    <cellStyle name="部门 8" xfId="17368"/>
    <cellStyle name="部门 9" xfId="17369"/>
    <cellStyle name="差 10" xfId="17370"/>
    <cellStyle name="差 11" xfId="17371"/>
    <cellStyle name="差 11 10" xfId="17372"/>
    <cellStyle name="差 11 11" xfId="17373"/>
    <cellStyle name="差 11 12" xfId="17374"/>
    <cellStyle name="差 11 13" xfId="17375"/>
    <cellStyle name="差 11 14" xfId="17376"/>
    <cellStyle name="差 11 15" xfId="17377"/>
    <cellStyle name="差 11 16" xfId="17378"/>
    <cellStyle name="差 11 17" xfId="17379"/>
    <cellStyle name="差 11 18" xfId="17380"/>
    <cellStyle name="差 11 19" xfId="17381"/>
    <cellStyle name="差 11 2" xfId="17382"/>
    <cellStyle name="差 11 20" xfId="17383"/>
    <cellStyle name="差 11 3" xfId="17384"/>
    <cellStyle name="差 11 4" xfId="17385"/>
    <cellStyle name="差 11 5" xfId="17386"/>
    <cellStyle name="差 11 6" xfId="17387"/>
    <cellStyle name="差 11 7" xfId="17388"/>
    <cellStyle name="差 11 8" xfId="17389"/>
    <cellStyle name="差 11 9" xfId="17390"/>
    <cellStyle name="差 12" xfId="17391"/>
    <cellStyle name="差 12 10" xfId="17392"/>
    <cellStyle name="差 12 11" xfId="17393"/>
    <cellStyle name="差 12 12" xfId="17394"/>
    <cellStyle name="差 12 13" xfId="17395"/>
    <cellStyle name="差 12 14" xfId="17396"/>
    <cellStyle name="差 12 15" xfId="17397"/>
    <cellStyle name="差 12 16" xfId="17398"/>
    <cellStyle name="差 12 17" xfId="17399"/>
    <cellStyle name="差 12 18" xfId="17400"/>
    <cellStyle name="差 12 19" xfId="17401"/>
    <cellStyle name="差 12 2" xfId="17402"/>
    <cellStyle name="差 12 20" xfId="17403"/>
    <cellStyle name="差 12 3" xfId="17404"/>
    <cellStyle name="差 12 4" xfId="17405"/>
    <cellStyle name="差 12 5" xfId="17406"/>
    <cellStyle name="差 12 6" xfId="17407"/>
    <cellStyle name="差 12 7" xfId="17408"/>
    <cellStyle name="差 12 8" xfId="17409"/>
    <cellStyle name="差 12 9" xfId="17410"/>
    <cellStyle name="差 13" xfId="17411"/>
    <cellStyle name="差 13 10" xfId="17412"/>
    <cellStyle name="差 13 11" xfId="17413"/>
    <cellStyle name="差 13 12" xfId="17414"/>
    <cellStyle name="差 13 13" xfId="17415"/>
    <cellStyle name="差 13 14" xfId="17416"/>
    <cellStyle name="差 13 15" xfId="17417"/>
    <cellStyle name="差 13 16" xfId="17418"/>
    <cellStyle name="差 13 17" xfId="17419"/>
    <cellStyle name="差 13 18" xfId="17420"/>
    <cellStyle name="差 13 19" xfId="17421"/>
    <cellStyle name="差 13 2" xfId="17422"/>
    <cellStyle name="差 13 20" xfId="17423"/>
    <cellStyle name="差 13 3" xfId="17424"/>
    <cellStyle name="差 13 4" xfId="17425"/>
    <cellStyle name="差 13 5" xfId="17426"/>
    <cellStyle name="差 13 6" xfId="17427"/>
    <cellStyle name="差 13 7" xfId="17428"/>
    <cellStyle name="差 13 8" xfId="17429"/>
    <cellStyle name="差 13 9" xfId="17430"/>
    <cellStyle name="差 14" xfId="17431"/>
    <cellStyle name="差 14 10" xfId="17432"/>
    <cellStyle name="差 14 11" xfId="17433"/>
    <cellStyle name="差 14 12" xfId="17434"/>
    <cellStyle name="差 14 13" xfId="17435"/>
    <cellStyle name="差 14 14" xfId="17436"/>
    <cellStyle name="差 14 15" xfId="17437"/>
    <cellStyle name="差 14 16" xfId="17438"/>
    <cellStyle name="差 14 17" xfId="17439"/>
    <cellStyle name="差 14 18" xfId="17440"/>
    <cellStyle name="差 14 19" xfId="17441"/>
    <cellStyle name="差 14 2" xfId="17442"/>
    <cellStyle name="差 14 20" xfId="17443"/>
    <cellStyle name="差 14 3" xfId="17444"/>
    <cellStyle name="差 14 4" xfId="17445"/>
    <cellStyle name="差 14 5" xfId="17446"/>
    <cellStyle name="差 14 6" xfId="17447"/>
    <cellStyle name="差 14 7" xfId="17448"/>
    <cellStyle name="差 14 8" xfId="17449"/>
    <cellStyle name="差 14 9" xfId="17450"/>
    <cellStyle name="差 15" xfId="17451"/>
    <cellStyle name="差 16" xfId="17452"/>
    <cellStyle name="差 17" xfId="17453"/>
    <cellStyle name="差 18" xfId="17454"/>
    <cellStyle name="差 19" xfId="17455"/>
    <cellStyle name="差 2" xfId="17456"/>
    <cellStyle name="差 2 10" xfId="17457"/>
    <cellStyle name="差 2 11" xfId="17458"/>
    <cellStyle name="差 2 12" xfId="17459"/>
    <cellStyle name="差 2 13" xfId="17460"/>
    <cellStyle name="差 2 14" xfId="17461"/>
    <cellStyle name="差 2 15" xfId="17462"/>
    <cellStyle name="差 2 2" xfId="17463"/>
    <cellStyle name="差 2 3" xfId="17464"/>
    <cellStyle name="差 2 4" xfId="17465"/>
    <cellStyle name="差 2 5" xfId="17466"/>
    <cellStyle name="差 2 6" xfId="17467"/>
    <cellStyle name="差 2 7" xfId="17468"/>
    <cellStyle name="差 2 8" xfId="17469"/>
    <cellStyle name="差 2 9" xfId="17470"/>
    <cellStyle name="差 20" xfId="17471"/>
    <cellStyle name="差 21" xfId="17472"/>
    <cellStyle name="差 22" xfId="17473"/>
    <cellStyle name="差 23" xfId="17474"/>
    <cellStyle name="差 24" xfId="17475"/>
    <cellStyle name="差 25" xfId="17476"/>
    <cellStyle name="差 26" xfId="17477"/>
    <cellStyle name="差 27" xfId="17478"/>
    <cellStyle name="差 28" xfId="17479"/>
    <cellStyle name="差 29" xfId="17480"/>
    <cellStyle name="差 3" xfId="17481"/>
    <cellStyle name="差 3 10" xfId="17482"/>
    <cellStyle name="差 3 11" xfId="17483"/>
    <cellStyle name="差 3 12" xfId="17484"/>
    <cellStyle name="差 3 13" xfId="17485"/>
    <cellStyle name="差 3 14" xfId="17486"/>
    <cellStyle name="差 3 15" xfId="17487"/>
    <cellStyle name="差 3 2" xfId="17488"/>
    <cellStyle name="差 3 3" xfId="17489"/>
    <cellStyle name="差 3 4" xfId="17490"/>
    <cellStyle name="差 3 5" xfId="17491"/>
    <cellStyle name="差 3 6" xfId="17492"/>
    <cellStyle name="差 3 7" xfId="17493"/>
    <cellStyle name="差 3 8" xfId="17494"/>
    <cellStyle name="差 3 9" xfId="17495"/>
    <cellStyle name="差 30" xfId="17496"/>
    <cellStyle name="差 31" xfId="17497"/>
    <cellStyle name="差 32" xfId="17498"/>
    <cellStyle name="差 33" xfId="17499"/>
    <cellStyle name="差 34" xfId="17500"/>
    <cellStyle name="差 35" xfId="17501"/>
    <cellStyle name="差 36" xfId="17502"/>
    <cellStyle name="差 4" xfId="17503"/>
    <cellStyle name="差 4 10" xfId="17504"/>
    <cellStyle name="差 4 11" xfId="17505"/>
    <cellStyle name="差 4 12" xfId="17506"/>
    <cellStyle name="差 4 13" xfId="17507"/>
    <cellStyle name="差 4 14" xfId="17508"/>
    <cellStyle name="差 4 15" xfId="17509"/>
    <cellStyle name="差 4 16" xfId="17510"/>
    <cellStyle name="差 4 17" xfId="17511"/>
    <cellStyle name="差 4 18" xfId="17512"/>
    <cellStyle name="差 4 2" xfId="17513"/>
    <cellStyle name="差 4 2 10" xfId="17514"/>
    <cellStyle name="差 4 2 11" xfId="17515"/>
    <cellStyle name="差 4 2 12" xfId="17516"/>
    <cellStyle name="差 4 2 13" xfId="17517"/>
    <cellStyle name="差 4 2 14" xfId="17518"/>
    <cellStyle name="差 4 2 15" xfId="17519"/>
    <cellStyle name="差 4 2 2" xfId="17520"/>
    <cellStyle name="差 4 2 3" xfId="17521"/>
    <cellStyle name="差 4 2 4" xfId="17522"/>
    <cellStyle name="差 4 2 5" xfId="17523"/>
    <cellStyle name="差 4 2 6" xfId="17524"/>
    <cellStyle name="差 4 2 7" xfId="17525"/>
    <cellStyle name="差 4 2 8" xfId="17526"/>
    <cellStyle name="差 4 2 9" xfId="17527"/>
    <cellStyle name="差 4 3" xfId="17528"/>
    <cellStyle name="差 4 3 2" xfId="17529"/>
    <cellStyle name="差 4 3 3" xfId="17530"/>
    <cellStyle name="差 4 3 4" xfId="17531"/>
    <cellStyle name="差 4 3 5" xfId="17532"/>
    <cellStyle name="差 4 3 6" xfId="17533"/>
    <cellStyle name="差 4 4" xfId="17534"/>
    <cellStyle name="差 4 4 2" xfId="17535"/>
    <cellStyle name="差 4 4 3" xfId="17536"/>
    <cellStyle name="差 4 4 4" xfId="17537"/>
    <cellStyle name="差 4 4 5" xfId="17538"/>
    <cellStyle name="差 4 4 6" xfId="17539"/>
    <cellStyle name="差 4 5" xfId="17540"/>
    <cellStyle name="差 4 5 2" xfId="17541"/>
    <cellStyle name="差 4 5 3" xfId="17542"/>
    <cellStyle name="差 4 5 4" xfId="17543"/>
    <cellStyle name="差 4 5 5" xfId="17544"/>
    <cellStyle name="差 4 5 6" xfId="17545"/>
    <cellStyle name="差 4 6" xfId="17546"/>
    <cellStyle name="差 4 7" xfId="17547"/>
    <cellStyle name="差 4 8" xfId="17548"/>
    <cellStyle name="差 4 9" xfId="17549"/>
    <cellStyle name="差 5" xfId="17550"/>
    <cellStyle name="差 5 10" xfId="17551"/>
    <cellStyle name="差 5 11" xfId="17552"/>
    <cellStyle name="差 5 12" xfId="17553"/>
    <cellStyle name="差 5 13" xfId="17554"/>
    <cellStyle name="差 5 14" xfId="17555"/>
    <cellStyle name="差 5 15" xfId="17556"/>
    <cellStyle name="差 5 16" xfId="17557"/>
    <cellStyle name="差 5 17" xfId="17558"/>
    <cellStyle name="差 5 18" xfId="17559"/>
    <cellStyle name="差 5 19" xfId="17560"/>
    <cellStyle name="差 5 2" xfId="17561"/>
    <cellStyle name="差 5 20" xfId="17562"/>
    <cellStyle name="差 5 21" xfId="17563"/>
    <cellStyle name="差 5 22" xfId="17564"/>
    <cellStyle name="差 5 23" xfId="17565"/>
    <cellStyle name="差 5 24" xfId="17566"/>
    <cellStyle name="差 5 25" xfId="17567"/>
    <cellStyle name="差 5 26" xfId="17568"/>
    <cellStyle name="差 5 27" xfId="17569"/>
    <cellStyle name="差 5 28" xfId="17570"/>
    <cellStyle name="差 5 29" xfId="17571"/>
    <cellStyle name="差 5 3" xfId="17572"/>
    <cellStyle name="差 5 4" xfId="17573"/>
    <cellStyle name="差 5 5" xfId="17574"/>
    <cellStyle name="差 5 6" xfId="17575"/>
    <cellStyle name="差 5 7" xfId="17576"/>
    <cellStyle name="差 5 8" xfId="17577"/>
    <cellStyle name="差 5 9" xfId="17578"/>
    <cellStyle name="差 6" xfId="17579"/>
    <cellStyle name="差 6 10" xfId="17580"/>
    <cellStyle name="差 6 11" xfId="17581"/>
    <cellStyle name="差 6 12" xfId="17582"/>
    <cellStyle name="差 6 13" xfId="17583"/>
    <cellStyle name="差 6 14" xfId="17584"/>
    <cellStyle name="差 6 15" xfId="17585"/>
    <cellStyle name="差 6 16" xfId="17586"/>
    <cellStyle name="差 6 17" xfId="17587"/>
    <cellStyle name="差 6 18" xfId="17588"/>
    <cellStyle name="差 6 19" xfId="17589"/>
    <cellStyle name="差 6 2" xfId="17590"/>
    <cellStyle name="差 6 20" xfId="17591"/>
    <cellStyle name="差 6 21" xfId="17592"/>
    <cellStyle name="差 6 22" xfId="17593"/>
    <cellStyle name="差 6 23" xfId="17594"/>
    <cellStyle name="差 6 24" xfId="17595"/>
    <cellStyle name="差 6 25" xfId="17596"/>
    <cellStyle name="差 6 26" xfId="17597"/>
    <cellStyle name="差 6 27" xfId="17598"/>
    <cellStyle name="差 6 28" xfId="17599"/>
    <cellStyle name="差 6 29" xfId="17600"/>
    <cellStyle name="差 6 3" xfId="17601"/>
    <cellStyle name="差 6 4" xfId="17602"/>
    <cellStyle name="差 6 5" xfId="17603"/>
    <cellStyle name="差 6 6" xfId="17604"/>
    <cellStyle name="差 6 7" xfId="17605"/>
    <cellStyle name="差 6 8" xfId="17606"/>
    <cellStyle name="差 6 9" xfId="17607"/>
    <cellStyle name="差 7" xfId="17608"/>
    <cellStyle name="差 7 10" xfId="17609"/>
    <cellStyle name="差 7 11" xfId="17610"/>
    <cellStyle name="差 7 12" xfId="17611"/>
    <cellStyle name="差 7 13" xfId="17612"/>
    <cellStyle name="差 7 14" xfId="17613"/>
    <cellStyle name="差 7 15" xfId="17614"/>
    <cellStyle name="差 7 16" xfId="17615"/>
    <cellStyle name="差 7 17" xfId="17616"/>
    <cellStyle name="差 7 18" xfId="17617"/>
    <cellStyle name="差 7 19" xfId="17618"/>
    <cellStyle name="差 7 2" xfId="17619"/>
    <cellStyle name="差 7 20" xfId="17620"/>
    <cellStyle name="差 7 21" xfId="17621"/>
    <cellStyle name="差 7 22" xfId="17622"/>
    <cellStyle name="差 7 23" xfId="17623"/>
    <cellStyle name="差 7 24" xfId="17624"/>
    <cellStyle name="差 7 25" xfId="17625"/>
    <cellStyle name="差 7 26" xfId="17626"/>
    <cellStyle name="差 7 27" xfId="17627"/>
    <cellStyle name="差 7 28" xfId="17628"/>
    <cellStyle name="差 7 29" xfId="17629"/>
    <cellStyle name="差 7 3" xfId="17630"/>
    <cellStyle name="差 7 4" xfId="17631"/>
    <cellStyle name="差 7 5" xfId="17632"/>
    <cellStyle name="差 7 6" xfId="17633"/>
    <cellStyle name="差 7 7" xfId="17634"/>
    <cellStyle name="差 7 8" xfId="17635"/>
    <cellStyle name="差 7 9" xfId="17636"/>
    <cellStyle name="差 8" xfId="17637"/>
    <cellStyle name="差 8 10" xfId="17638"/>
    <cellStyle name="差 8 11" xfId="17639"/>
    <cellStyle name="差 8 12" xfId="17640"/>
    <cellStyle name="差 8 13" xfId="17641"/>
    <cellStyle name="差 8 14" xfId="17642"/>
    <cellStyle name="差 8 15" xfId="17643"/>
    <cellStyle name="差 8 16" xfId="17644"/>
    <cellStyle name="差 8 17" xfId="17645"/>
    <cellStyle name="差 8 18" xfId="17646"/>
    <cellStyle name="差 8 19" xfId="17647"/>
    <cellStyle name="差 8 2" xfId="17648"/>
    <cellStyle name="差 8 20" xfId="17649"/>
    <cellStyle name="差 8 21" xfId="17650"/>
    <cellStyle name="差 8 22" xfId="17651"/>
    <cellStyle name="差 8 23" xfId="17652"/>
    <cellStyle name="差 8 24" xfId="17653"/>
    <cellStyle name="差 8 25" xfId="17654"/>
    <cellStyle name="差 8 26" xfId="17655"/>
    <cellStyle name="差 8 27" xfId="17656"/>
    <cellStyle name="差 8 28" xfId="17657"/>
    <cellStyle name="差 8 29" xfId="17658"/>
    <cellStyle name="差 8 3" xfId="17659"/>
    <cellStyle name="差 8 4" xfId="17660"/>
    <cellStyle name="差 8 5" xfId="17661"/>
    <cellStyle name="差 8 6" xfId="17662"/>
    <cellStyle name="差 8 7" xfId="17663"/>
    <cellStyle name="差 8 8" xfId="17664"/>
    <cellStyle name="差 8 9" xfId="17665"/>
    <cellStyle name="差 9" xfId="17666"/>
    <cellStyle name="差_2013年收入说明表 " xfId="17667"/>
    <cellStyle name="差_2013年收入说明表更新" xfId="17668"/>
    <cellStyle name="差_2013年收入说明表更新 10" xfId="17669"/>
    <cellStyle name="差_2013年收入说明表更新 11" xfId="17670"/>
    <cellStyle name="差_2013年收入说明表更新 12" xfId="17671"/>
    <cellStyle name="差_2013年收入说明表更新 13" xfId="17672"/>
    <cellStyle name="差_2013年收入说明表更新 14" xfId="17673"/>
    <cellStyle name="差_2013年收入说明表更新 15" xfId="17674"/>
    <cellStyle name="差_2013年收入说明表更新 16" xfId="17675"/>
    <cellStyle name="差_2013年收入说明表更新 17" xfId="17676"/>
    <cellStyle name="差_2013年收入说明表更新 18" xfId="17677"/>
    <cellStyle name="差_2013年收入说明表更新 19" xfId="17678"/>
    <cellStyle name="差_2013年收入说明表更新 2" xfId="17679"/>
    <cellStyle name="差_2013年收入说明表更新 2 10" xfId="17680"/>
    <cellStyle name="差_2013年收入说明表更新 2 11" xfId="17681"/>
    <cellStyle name="差_2013年收入说明表更新 2 12" xfId="17682"/>
    <cellStyle name="差_2013年收入说明表更新 2 13" xfId="17683"/>
    <cellStyle name="差_2013年收入说明表更新 2 14" xfId="17684"/>
    <cellStyle name="差_2013年收入说明表更新 2 15" xfId="17685"/>
    <cellStyle name="差_2013年收入说明表更新 2 16" xfId="17686"/>
    <cellStyle name="差_2013年收入说明表更新 2 17" xfId="17687"/>
    <cellStyle name="差_2013年收入说明表更新 2 18" xfId="17688"/>
    <cellStyle name="差_2013年收入说明表更新 2 19" xfId="17689"/>
    <cellStyle name="差_2013年收入说明表更新 2 2" xfId="17690"/>
    <cellStyle name="差_2013年收入说明表更新 2 2 10" xfId="17691"/>
    <cellStyle name="差_2013年收入说明表更新 2 2 11" xfId="17692"/>
    <cellStyle name="差_2013年收入说明表更新 2 2 12" xfId="17693"/>
    <cellStyle name="差_2013年收入说明表更新 2 2 13" xfId="17694"/>
    <cellStyle name="差_2013年收入说明表更新 2 2 14" xfId="17695"/>
    <cellStyle name="差_2013年收入说明表更新 2 2 15" xfId="17696"/>
    <cellStyle name="差_2013年收入说明表更新 2 2 16" xfId="17697"/>
    <cellStyle name="差_2013年收入说明表更新 2 2 17" xfId="17698"/>
    <cellStyle name="差_2013年收入说明表更新 2 2 18" xfId="17699"/>
    <cellStyle name="差_2013年收入说明表更新 2 2 19" xfId="17700"/>
    <cellStyle name="差_2013年收入说明表更新 2 2 2" xfId="17701"/>
    <cellStyle name="差_2013年收入说明表更新 2 2 20" xfId="17702"/>
    <cellStyle name="差_2013年收入说明表更新 2 2 21" xfId="17703"/>
    <cellStyle name="差_2013年收入说明表更新 2 2 22" xfId="17704"/>
    <cellStyle name="差_2013年收入说明表更新 2 2 23" xfId="17705"/>
    <cellStyle name="差_2013年收入说明表更新 2 2 24" xfId="17706"/>
    <cellStyle name="差_2013年收入说明表更新 2 2 25" xfId="17707"/>
    <cellStyle name="差_2013年收入说明表更新 2 2 26" xfId="17708"/>
    <cellStyle name="差_2013年收入说明表更新 2 2 27" xfId="17709"/>
    <cellStyle name="差_2013年收入说明表更新 2 2 28" xfId="17710"/>
    <cellStyle name="差_2013年收入说明表更新 2 2 29" xfId="17711"/>
    <cellStyle name="差_2013年收入说明表更新 2 2 3" xfId="17712"/>
    <cellStyle name="差_2013年收入说明表更新 2 2 4" xfId="17713"/>
    <cellStyle name="差_2013年收入说明表更新 2 2 5" xfId="17714"/>
    <cellStyle name="差_2013年收入说明表更新 2 2 6" xfId="17715"/>
    <cellStyle name="差_2013年收入说明表更新 2 2 7" xfId="17716"/>
    <cellStyle name="差_2013年收入说明表更新 2 2 8" xfId="17717"/>
    <cellStyle name="差_2013年收入说明表更新 2 2 9" xfId="17718"/>
    <cellStyle name="差_2013年收入说明表更新 2 20" xfId="17719"/>
    <cellStyle name="差_2013年收入说明表更新 2 21" xfId="17720"/>
    <cellStyle name="差_2013年收入说明表更新 2 22" xfId="17721"/>
    <cellStyle name="差_2013年收入说明表更新 2 23" xfId="17722"/>
    <cellStyle name="差_2013年收入说明表更新 2 24" xfId="17723"/>
    <cellStyle name="差_2013年收入说明表更新 2 25" xfId="17724"/>
    <cellStyle name="差_2013年收入说明表更新 2 26" xfId="17725"/>
    <cellStyle name="差_2013年收入说明表更新 2 27" xfId="17726"/>
    <cellStyle name="差_2013年收入说明表更新 2 28" xfId="17727"/>
    <cellStyle name="差_2013年收入说明表更新 2 29" xfId="17728"/>
    <cellStyle name="差_2013年收入说明表更新 2 3" xfId="17729"/>
    <cellStyle name="差_2013年收入说明表更新 2 3 10" xfId="17730"/>
    <cellStyle name="差_2013年收入说明表更新 2 3 11" xfId="17731"/>
    <cellStyle name="差_2013年收入说明表更新 2 3 12" xfId="17732"/>
    <cellStyle name="差_2013年收入说明表更新 2 3 13" xfId="17733"/>
    <cellStyle name="差_2013年收入说明表更新 2 3 14" xfId="17734"/>
    <cellStyle name="差_2013年收入说明表更新 2 3 15" xfId="17735"/>
    <cellStyle name="差_2013年收入说明表更新 2 3 16" xfId="17736"/>
    <cellStyle name="差_2013年收入说明表更新 2 3 17" xfId="17737"/>
    <cellStyle name="差_2013年收入说明表更新 2 3 18" xfId="17738"/>
    <cellStyle name="差_2013年收入说明表更新 2 3 19" xfId="17739"/>
    <cellStyle name="差_2013年收入说明表更新 2 3 2" xfId="17740"/>
    <cellStyle name="差_2013年收入说明表更新 2 3 20" xfId="17741"/>
    <cellStyle name="差_2013年收入说明表更新 2 3 21" xfId="17742"/>
    <cellStyle name="差_2013年收入说明表更新 2 3 22" xfId="17743"/>
    <cellStyle name="差_2013年收入说明表更新 2 3 23" xfId="17744"/>
    <cellStyle name="差_2013年收入说明表更新 2 3 24" xfId="17745"/>
    <cellStyle name="差_2013年收入说明表更新 2 3 25" xfId="17746"/>
    <cellStyle name="差_2013年收入说明表更新 2 3 26" xfId="17747"/>
    <cellStyle name="差_2013年收入说明表更新 2 3 27" xfId="17748"/>
    <cellStyle name="差_2013年收入说明表更新 2 3 28" xfId="17749"/>
    <cellStyle name="差_2013年收入说明表更新 2 3 29" xfId="17750"/>
    <cellStyle name="差_2013年收入说明表更新 2 3 3" xfId="17751"/>
    <cellStyle name="差_2013年收入说明表更新 2 3 4" xfId="17752"/>
    <cellStyle name="差_2013年收入说明表更新 2 3 5" xfId="17753"/>
    <cellStyle name="差_2013年收入说明表更新 2 3 6" xfId="17754"/>
    <cellStyle name="差_2013年收入说明表更新 2 3 7" xfId="17755"/>
    <cellStyle name="差_2013年收入说明表更新 2 3 8" xfId="17756"/>
    <cellStyle name="差_2013年收入说明表更新 2 3 9" xfId="17757"/>
    <cellStyle name="差_2013年收入说明表更新 2 30" xfId="17758"/>
    <cellStyle name="差_2013年收入说明表更新 2 31" xfId="17759"/>
    <cellStyle name="差_2013年收入说明表更新 2 32" xfId="17760"/>
    <cellStyle name="差_2013年收入说明表更新 2 33" xfId="17761"/>
    <cellStyle name="差_2013年收入说明表更新 2 4" xfId="17762"/>
    <cellStyle name="差_2013年收入说明表更新 2 4 10" xfId="17763"/>
    <cellStyle name="差_2013年收入说明表更新 2 4 11" xfId="17764"/>
    <cellStyle name="差_2013年收入说明表更新 2 4 12" xfId="17765"/>
    <cellStyle name="差_2013年收入说明表更新 2 4 13" xfId="17766"/>
    <cellStyle name="差_2013年收入说明表更新 2 4 14" xfId="17767"/>
    <cellStyle name="差_2013年收入说明表更新 2 4 15" xfId="17768"/>
    <cellStyle name="差_2013年收入说明表更新 2 4 16" xfId="17769"/>
    <cellStyle name="差_2013年收入说明表更新 2 4 17" xfId="17770"/>
    <cellStyle name="差_2013年收入说明表更新 2 4 18" xfId="17771"/>
    <cellStyle name="差_2013年收入说明表更新 2 4 19" xfId="17772"/>
    <cellStyle name="差_2013年收入说明表更新 2 4 2" xfId="17773"/>
    <cellStyle name="差_2013年收入说明表更新 2 4 20" xfId="17774"/>
    <cellStyle name="差_2013年收入说明表更新 2 4 21" xfId="17775"/>
    <cellStyle name="差_2013年收入说明表更新 2 4 22" xfId="17776"/>
    <cellStyle name="差_2013年收入说明表更新 2 4 23" xfId="17777"/>
    <cellStyle name="差_2013年收入说明表更新 2 4 24" xfId="17778"/>
    <cellStyle name="差_2013年收入说明表更新 2 4 25" xfId="17779"/>
    <cellStyle name="差_2013年收入说明表更新 2 4 26" xfId="17780"/>
    <cellStyle name="差_2013年收入说明表更新 2 4 27" xfId="17781"/>
    <cellStyle name="差_2013年收入说明表更新 2 4 28" xfId="17782"/>
    <cellStyle name="差_2013年收入说明表更新 2 4 29" xfId="17783"/>
    <cellStyle name="差_2013年收入说明表更新 2 4 3" xfId="17784"/>
    <cellStyle name="差_2013年收入说明表更新 2 4 4" xfId="17785"/>
    <cellStyle name="差_2013年收入说明表更新 2 4 5" xfId="17786"/>
    <cellStyle name="差_2013年收入说明表更新 2 4 6" xfId="17787"/>
    <cellStyle name="差_2013年收入说明表更新 2 4 7" xfId="17788"/>
    <cellStyle name="差_2013年收入说明表更新 2 4 8" xfId="17789"/>
    <cellStyle name="差_2013年收入说明表更新 2 4 9" xfId="17790"/>
    <cellStyle name="差_2013年收入说明表更新 2 5" xfId="17791"/>
    <cellStyle name="差_2013年收入说明表更新 2 5 10" xfId="17792"/>
    <cellStyle name="差_2013年收入说明表更新 2 5 11" xfId="17793"/>
    <cellStyle name="差_2013年收入说明表更新 2 5 12" xfId="17794"/>
    <cellStyle name="差_2013年收入说明表更新 2 5 13" xfId="17795"/>
    <cellStyle name="差_2013年收入说明表更新 2 5 14" xfId="17796"/>
    <cellStyle name="差_2013年收入说明表更新 2 5 15" xfId="17797"/>
    <cellStyle name="差_2013年收入说明表更新 2 5 16" xfId="17798"/>
    <cellStyle name="差_2013年收入说明表更新 2 5 17" xfId="17799"/>
    <cellStyle name="差_2013年收入说明表更新 2 5 18" xfId="17800"/>
    <cellStyle name="差_2013年收入说明表更新 2 5 19" xfId="17801"/>
    <cellStyle name="差_2013年收入说明表更新 2 5 2" xfId="17802"/>
    <cellStyle name="差_2013年收入说明表更新 2 5 20" xfId="17803"/>
    <cellStyle name="差_2013年收入说明表更新 2 5 21" xfId="17804"/>
    <cellStyle name="差_2013年收入说明表更新 2 5 22" xfId="17805"/>
    <cellStyle name="差_2013年收入说明表更新 2 5 23" xfId="17806"/>
    <cellStyle name="差_2013年收入说明表更新 2 5 24" xfId="17807"/>
    <cellStyle name="差_2013年收入说明表更新 2 5 25" xfId="17808"/>
    <cellStyle name="差_2013年收入说明表更新 2 5 26" xfId="17809"/>
    <cellStyle name="差_2013年收入说明表更新 2 5 27" xfId="17810"/>
    <cellStyle name="差_2013年收入说明表更新 2 5 28" xfId="17811"/>
    <cellStyle name="差_2013年收入说明表更新 2 5 29" xfId="17812"/>
    <cellStyle name="差_2013年收入说明表更新 2 5 3" xfId="17813"/>
    <cellStyle name="差_2013年收入说明表更新 2 5 4" xfId="17814"/>
    <cellStyle name="差_2013年收入说明表更新 2 5 5" xfId="17815"/>
    <cellStyle name="差_2013年收入说明表更新 2 5 6" xfId="17816"/>
    <cellStyle name="差_2013年收入说明表更新 2 5 7" xfId="17817"/>
    <cellStyle name="差_2013年收入说明表更新 2 5 8" xfId="17818"/>
    <cellStyle name="差_2013年收入说明表更新 2 5 9" xfId="17819"/>
    <cellStyle name="差_2013年收入说明表更新 2 6" xfId="17820"/>
    <cellStyle name="差_2013年收入说明表更新 2 7" xfId="17821"/>
    <cellStyle name="差_2013年收入说明表更新 2 8" xfId="17822"/>
    <cellStyle name="差_2013年收入说明表更新 2 9" xfId="17823"/>
    <cellStyle name="差_2013年收入说明表更新 20" xfId="17824"/>
    <cellStyle name="差_2013年收入说明表更新 21" xfId="17825"/>
    <cellStyle name="差_2013年收入说明表更新 22" xfId="17826"/>
    <cellStyle name="差_2013年收入说明表更新 23" xfId="17827"/>
    <cellStyle name="差_2013年收入说明表更新 24" xfId="17828"/>
    <cellStyle name="差_2013年收入说明表更新 25" xfId="17829"/>
    <cellStyle name="差_2013年收入说明表更新 26" xfId="17830"/>
    <cellStyle name="差_2013年收入说明表更新 27" xfId="17831"/>
    <cellStyle name="差_2013年收入说明表更新 28" xfId="17832"/>
    <cellStyle name="差_2013年收入说明表更新 29" xfId="17833"/>
    <cellStyle name="差_2013年收入说明表更新 3" xfId="17834"/>
    <cellStyle name="差_2013年收入说明表更新 30" xfId="17835"/>
    <cellStyle name="差_2013年收入说明表更新 31" xfId="17836"/>
    <cellStyle name="差_2013年收入说明表更新 32" xfId="17837"/>
    <cellStyle name="差_2013年收入说明表更新 33" xfId="17838"/>
    <cellStyle name="差_2013年收入说明表更新 34" xfId="17839"/>
    <cellStyle name="差_2013年收入说明表更新 35" xfId="17840"/>
    <cellStyle name="差_2013年收入说明表更新 36" xfId="17841"/>
    <cellStyle name="差_2013年收入说明表更新 37" xfId="17842"/>
    <cellStyle name="差_2013年收入说明表更新 38" xfId="17843"/>
    <cellStyle name="差_2013年收入说明表更新 39" xfId="17844"/>
    <cellStyle name="差_2013年收入说明表更新 4" xfId="17845"/>
    <cellStyle name="差_2013年收入说明表更新 40" xfId="17846"/>
    <cellStyle name="差_2013年收入说明表更新 41" xfId="17847"/>
    <cellStyle name="差_2013年收入说明表更新 42" xfId="17848"/>
    <cellStyle name="差_2013年收入说明表更新 43" xfId="17849"/>
    <cellStyle name="差_2013年收入说明表更新 44" xfId="17850"/>
    <cellStyle name="差_2013年收入说明表更新 45" xfId="17851"/>
    <cellStyle name="差_2013年收入说明表更新 46" xfId="17852"/>
    <cellStyle name="差_2013年收入说明表更新 47" xfId="17853"/>
    <cellStyle name="差_2013年收入说明表更新 48" xfId="17854"/>
    <cellStyle name="差_2013年收入说明表更新 49" xfId="17855"/>
    <cellStyle name="差_2013年收入说明表更新 5" xfId="17856"/>
    <cellStyle name="差_2013年收入说明表更新 50" xfId="17857"/>
    <cellStyle name="差_2013年收入说明表更新 51" xfId="17858"/>
    <cellStyle name="差_2013年收入说明表更新 52" xfId="17859"/>
    <cellStyle name="差_2013年收入说明表更新 53" xfId="17860"/>
    <cellStyle name="差_2013年收入说明表更新 54" xfId="17861"/>
    <cellStyle name="差_2013年收入说明表更新 55" xfId="17862"/>
    <cellStyle name="差_2013年收入说明表更新 56" xfId="17863"/>
    <cellStyle name="差_2013年收入说明表更新 57" xfId="17864"/>
    <cellStyle name="差_2013年收入说明表更新 6" xfId="17865"/>
    <cellStyle name="差_2013年收入说明表更新 7" xfId="17866"/>
    <cellStyle name="差_2013年收入说明表更新 8" xfId="17867"/>
    <cellStyle name="差_2013年收入说明表更新 9" xfId="17868"/>
    <cellStyle name="差_7.1罗平县大学生“村官”统计季报表(7月修订，下发空表)" xfId="17869"/>
    <cellStyle name="差_7.1罗平县大学生“村官”统计季报表(7月修订，下发空表) 10" xfId="17870"/>
    <cellStyle name="差_7.1罗平县大学生“村官”统计季报表(7月修订，下发空表) 11" xfId="17871"/>
    <cellStyle name="差_7.1罗平县大学生“村官”统计季报表(7月修订，下发空表) 12" xfId="17872"/>
    <cellStyle name="差_7.1罗平县大学生“村官”统计季报表(7月修订，下发空表) 13" xfId="17873"/>
    <cellStyle name="差_7.1罗平县大学生“村官”统计季报表(7月修订，下发空表) 14" xfId="17874"/>
    <cellStyle name="差_7.1罗平县大学生“村官”统计季报表(7月修订，下发空表) 15" xfId="17875"/>
    <cellStyle name="差_7.1罗平县大学生“村官”统计季报表(7月修订，下发空表) 16" xfId="17876"/>
    <cellStyle name="差_7.1罗平县大学生“村官”统计季报表(7月修订，下发空表) 17" xfId="17877"/>
    <cellStyle name="差_7.1罗平县大学生“村官”统计季报表(7月修订，下发空表) 18" xfId="17878"/>
    <cellStyle name="差_7.1罗平县大学生“村官”统计季报表(7月修订，下发空表) 19" xfId="17879"/>
    <cellStyle name="差_7.1罗平县大学生“村官”统计季报表(7月修订，下发空表) 2" xfId="17880"/>
    <cellStyle name="差_7.1罗平县大学生“村官”统计季报表(7月修订，下发空表) 2 10" xfId="17881"/>
    <cellStyle name="差_7.1罗平县大学生“村官”统计季报表(7月修订，下发空表) 2 11" xfId="17882"/>
    <cellStyle name="差_7.1罗平县大学生“村官”统计季报表(7月修订，下发空表) 2 12" xfId="17883"/>
    <cellStyle name="差_7.1罗平县大学生“村官”统计季报表(7月修订，下发空表) 2 13" xfId="17884"/>
    <cellStyle name="差_7.1罗平县大学生“村官”统计季报表(7月修订，下发空表) 2 14" xfId="17885"/>
    <cellStyle name="差_7.1罗平县大学生“村官”统计季报表(7月修订，下发空表) 2 15" xfId="17886"/>
    <cellStyle name="差_7.1罗平县大学生“村官”统计季报表(7月修订，下发空表) 2 16" xfId="17887"/>
    <cellStyle name="差_7.1罗平县大学生“村官”统计季报表(7月修订，下发空表) 2 17" xfId="17888"/>
    <cellStyle name="差_7.1罗平县大学生“村官”统计季报表(7月修订，下发空表) 2 18" xfId="17889"/>
    <cellStyle name="差_7.1罗平县大学生“村官”统计季报表(7月修订，下发空表) 2 2" xfId="17890"/>
    <cellStyle name="差_7.1罗平县大学生“村官”统计季报表(7月修订，下发空表) 2 2 10" xfId="17891"/>
    <cellStyle name="差_7.1罗平县大学生“村官”统计季报表(7月修订，下发空表) 2 2 11" xfId="17892"/>
    <cellStyle name="差_7.1罗平县大学生“村官”统计季报表(7月修订，下发空表) 2 2 12" xfId="17893"/>
    <cellStyle name="差_7.1罗平县大学生“村官”统计季报表(7月修订，下发空表) 2 2 13" xfId="17894"/>
    <cellStyle name="差_7.1罗平县大学生“村官”统计季报表(7月修订，下发空表) 2 2 14" xfId="17895"/>
    <cellStyle name="差_7.1罗平县大学生“村官”统计季报表(7月修订，下发空表) 2 2 15" xfId="17896"/>
    <cellStyle name="差_7.1罗平县大学生“村官”统计季报表(7月修订，下发空表) 2 2 2" xfId="17897"/>
    <cellStyle name="差_7.1罗平县大学生“村官”统计季报表(7月修订，下发空表) 2 2 3" xfId="17898"/>
    <cellStyle name="差_7.1罗平县大学生“村官”统计季报表(7月修订，下发空表) 2 2 4" xfId="17899"/>
    <cellStyle name="差_7.1罗平县大学生“村官”统计季报表(7月修订，下发空表) 2 2 5" xfId="17900"/>
    <cellStyle name="差_7.1罗平县大学生“村官”统计季报表(7月修订，下发空表) 2 2 6" xfId="17901"/>
    <cellStyle name="差_7.1罗平县大学生“村官”统计季报表(7月修订，下发空表) 2 2 7" xfId="17902"/>
    <cellStyle name="差_7.1罗平县大学生“村官”统计季报表(7月修订，下发空表) 2 2 8" xfId="17903"/>
    <cellStyle name="差_7.1罗平县大学生“村官”统计季报表(7月修订，下发空表) 2 2 9" xfId="17904"/>
    <cellStyle name="差_7.1罗平县大学生“村官”统计季报表(7月修订，下发空表) 2 3" xfId="17905"/>
    <cellStyle name="差_7.1罗平县大学生“村官”统计季报表(7月修订，下发空表) 2 3 2" xfId="17906"/>
    <cellStyle name="差_7.1罗平县大学生“村官”统计季报表(7月修订，下发空表) 2 3 3" xfId="17907"/>
    <cellStyle name="差_7.1罗平县大学生“村官”统计季报表(7月修订，下发空表) 2 3 4" xfId="17908"/>
    <cellStyle name="差_7.1罗平县大学生“村官”统计季报表(7月修订，下发空表) 2 3 5" xfId="17909"/>
    <cellStyle name="差_7.1罗平县大学生“村官”统计季报表(7月修订，下发空表) 2 3 6" xfId="17910"/>
    <cellStyle name="差_7.1罗平县大学生“村官”统计季报表(7月修订，下发空表) 2 4" xfId="17911"/>
    <cellStyle name="差_7.1罗平县大学生“村官”统计季报表(7月修订，下发空表) 2 4 2" xfId="17912"/>
    <cellStyle name="差_7.1罗平县大学生“村官”统计季报表(7月修订，下发空表) 2 4 3" xfId="17913"/>
    <cellStyle name="差_7.1罗平县大学生“村官”统计季报表(7月修订，下发空表) 2 4 4" xfId="17914"/>
    <cellStyle name="差_7.1罗平县大学生“村官”统计季报表(7月修订，下发空表) 2 4 5" xfId="17915"/>
    <cellStyle name="差_7.1罗平县大学生“村官”统计季报表(7月修订，下发空表) 2 4 6" xfId="17916"/>
    <cellStyle name="差_7.1罗平县大学生“村官”统计季报表(7月修订，下发空表) 2 5" xfId="17917"/>
    <cellStyle name="差_7.1罗平县大学生“村官”统计季报表(7月修订，下发空表) 2 5 2" xfId="17918"/>
    <cellStyle name="差_7.1罗平县大学生“村官”统计季报表(7月修订，下发空表) 2 5 3" xfId="17919"/>
    <cellStyle name="差_7.1罗平县大学生“村官”统计季报表(7月修订，下发空表) 2 5 4" xfId="17920"/>
    <cellStyle name="差_7.1罗平县大学生“村官”统计季报表(7月修订，下发空表) 2 5 5" xfId="17921"/>
    <cellStyle name="差_7.1罗平县大学生“村官”统计季报表(7月修订，下发空表) 2 5 6" xfId="17922"/>
    <cellStyle name="差_7.1罗平县大学生“村官”统计季报表(7月修订，下发空表) 2 6" xfId="17923"/>
    <cellStyle name="差_7.1罗平县大学生“村官”统计季报表(7月修订，下发空表) 2 7" xfId="17924"/>
    <cellStyle name="差_7.1罗平县大学生“村官”统计季报表(7月修订，下发空表) 2 8" xfId="17925"/>
    <cellStyle name="差_7.1罗平县大学生“村官”统计季报表(7月修订，下发空表) 2 9" xfId="17926"/>
    <cellStyle name="差_7.1罗平县大学生“村官”统计季报表(7月修订，下发空表) 20" xfId="17927"/>
    <cellStyle name="差_7.1罗平县大学生“村官”统计季报表(7月修订，下发空表) 21" xfId="17928"/>
    <cellStyle name="差_7.1罗平县大学生“村官”统计季报表(7月修订，下发空表) 22" xfId="17929"/>
    <cellStyle name="差_7.1罗平县大学生“村官”统计季报表(7月修订，下发空表) 23" xfId="17930"/>
    <cellStyle name="差_7.1罗平县大学生“村官”统计季报表(7月修订，下发空表) 24" xfId="17931"/>
    <cellStyle name="差_7.1罗平县大学生“村官”统计季报表(7月修订，下发空表) 25" xfId="17932"/>
    <cellStyle name="差_7.1罗平县大学生“村官”统计季报表(7月修订，下发空表) 26" xfId="17933"/>
    <cellStyle name="差_7.1罗平县大学生“村官”统计季报表(7月修订，下发空表) 27" xfId="17934"/>
    <cellStyle name="差_7.1罗平县大学生“村官”统计季报表(7月修订，下发空表) 28" xfId="17935"/>
    <cellStyle name="差_7.1罗平县大学生“村官”统计季报表(7月修订，下发空表) 29" xfId="17936"/>
    <cellStyle name="差_7.1罗平县大学生“村官”统计季报表(7月修订，下发空表) 3" xfId="17937"/>
    <cellStyle name="差_7.1罗平县大学生“村官”统计季报表(7月修订，下发空表) 30" xfId="17938"/>
    <cellStyle name="差_7.1罗平县大学生“村官”统计季报表(7月修订，下发空表) 31" xfId="17939"/>
    <cellStyle name="差_7.1罗平县大学生“村官”统计季报表(7月修订，下发空表) 32" xfId="17940"/>
    <cellStyle name="差_7.1罗平县大学生“村官”统计季报表(7月修订，下发空表) 33" xfId="17941"/>
    <cellStyle name="差_7.1罗平县大学生“村官”统计季报表(7月修订，下发空表) 34" xfId="17942"/>
    <cellStyle name="差_7.1罗平县大学生“村官”统计季报表(7月修订，下发空表) 35" xfId="17943"/>
    <cellStyle name="差_7.1罗平县大学生“村官”统计季报表(7月修订，下发空表) 36" xfId="17944"/>
    <cellStyle name="差_7.1罗平县大学生“村官”统计季报表(7月修订，下发空表) 37" xfId="17945"/>
    <cellStyle name="差_7.1罗平县大学生“村官”统计季报表(7月修订，下发空表) 38" xfId="17946"/>
    <cellStyle name="差_7.1罗平县大学生“村官”统计季报表(7月修订，下发空表) 39" xfId="17947"/>
    <cellStyle name="差_7.1罗平县大学生“村官”统计季报表(7月修订，下发空表) 4" xfId="17948"/>
    <cellStyle name="差_7.1罗平县大学生“村官”统计季报表(7月修订，下发空表) 5" xfId="17949"/>
    <cellStyle name="差_7.1罗平县大学生“村官”统计季报表(7月修订，下发空表) 6" xfId="17950"/>
    <cellStyle name="差_7.1罗平县大学生“村官”统计季报表(7月修订，下发空表) 7" xfId="17951"/>
    <cellStyle name="差_7.1罗平县大学生“村官”统计季报表(7月修订，下发空表) 8" xfId="17952"/>
    <cellStyle name="差_7.1罗平县大学生“村官”统计季报表(7月修订，下发空表) 9" xfId="17953"/>
    <cellStyle name="差_Book1" xfId="17954"/>
    <cellStyle name="差_Book1 10" xfId="17955"/>
    <cellStyle name="差_Book1 11" xfId="17956"/>
    <cellStyle name="差_Book1 12" xfId="17957"/>
    <cellStyle name="差_Book1 13" xfId="17958"/>
    <cellStyle name="差_Book1 14" xfId="17959"/>
    <cellStyle name="差_Book1 15" xfId="17960"/>
    <cellStyle name="差_Book1 16" xfId="17961"/>
    <cellStyle name="差_Book1 17" xfId="17962"/>
    <cellStyle name="差_Book1 18" xfId="17963"/>
    <cellStyle name="差_Book1 19" xfId="17964"/>
    <cellStyle name="差_Book1 2" xfId="17965"/>
    <cellStyle name="差_Book1 2 10" xfId="17966"/>
    <cellStyle name="差_Book1 2 11" xfId="17967"/>
    <cellStyle name="差_Book1 2 12" xfId="17968"/>
    <cellStyle name="差_Book1 2 13" xfId="17969"/>
    <cellStyle name="差_Book1 2 14" xfId="17970"/>
    <cellStyle name="差_Book1 2 15" xfId="17971"/>
    <cellStyle name="差_Book1 2 16" xfId="17972"/>
    <cellStyle name="差_Book1 2 17" xfId="17973"/>
    <cellStyle name="差_Book1 2 18" xfId="17974"/>
    <cellStyle name="差_Book1 2 2" xfId="17975"/>
    <cellStyle name="差_Book1 2 2 10" xfId="17976"/>
    <cellStyle name="差_Book1 2 2 11" xfId="17977"/>
    <cellStyle name="差_Book1 2 2 12" xfId="17978"/>
    <cellStyle name="差_Book1 2 2 13" xfId="17979"/>
    <cellStyle name="差_Book1 2 2 14" xfId="17980"/>
    <cellStyle name="差_Book1 2 2 15" xfId="17981"/>
    <cellStyle name="差_Book1 2 2 2" xfId="17982"/>
    <cellStyle name="差_Book1 2 2 3" xfId="17983"/>
    <cellStyle name="差_Book1 2 2 4" xfId="17984"/>
    <cellStyle name="差_Book1 2 2 5" xfId="17985"/>
    <cellStyle name="差_Book1 2 2 6" xfId="17986"/>
    <cellStyle name="差_Book1 2 2 7" xfId="17987"/>
    <cellStyle name="差_Book1 2 2 8" xfId="17988"/>
    <cellStyle name="差_Book1 2 2 9" xfId="17989"/>
    <cellStyle name="差_Book1 2 3" xfId="17990"/>
    <cellStyle name="差_Book1 2 3 2" xfId="17991"/>
    <cellStyle name="差_Book1 2 3 3" xfId="17992"/>
    <cellStyle name="差_Book1 2 3 4" xfId="17993"/>
    <cellStyle name="差_Book1 2 3 5" xfId="17994"/>
    <cellStyle name="差_Book1 2 3 6" xfId="17995"/>
    <cellStyle name="差_Book1 2 4" xfId="17996"/>
    <cellStyle name="差_Book1 2 4 2" xfId="17997"/>
    <cellStyle name="差_Book1 2 4 3" xfId="17998"/>
    <cellStyle name="差_Book1 2 4 4" xfId="17999"/>
    <cellStyle name="差_Book1 2 4 5" xfId="18000"/>
    <cellStyle name="差_Book1 2 4 6" xfId="18001"/>
    <cellStyle name="差_Book1 2 5" xfId="18002"/>
    <cellStyle name="差_Book1 2 5 2" xfId="18003"/>
    <cellStyle name="差_Book1 2 5 3" xfId="18004"/>
    <cellStyle name="差_Book1 2 5 4" xfId="18005"/>
    <cellStyle name="差_Book1 2 5 5" xfId="18006"/>
    <cellStyle name="差_Book1 2 5 6" xfId="18007"/>
    <cellStyle name="差_Book1 2 6" xfId="18008"/>
    <cellStyle name="差_Book1 2 7" xfId="18009"/>
    <cellStyle name="差_Book1 2 8" xfId="18010"/>
    <cellStyle name="差_Book1 2 9" xfId="18011"/>
    <cellStyle name="差_Book1 20" xfId="18012"/>
    <cellStyle name="差_Book1 21" xfId="18013"/>
    <cellStyle name="差_Book1 22" xfId="18014"/>
    <cellStyle name="差_Book1 23" xfId="18015"/>
    <cellStyle name="差_Book1 24" xfId="18016"/>
    <cellStyle name="差_Book1 25" xfId="18017"/>
    <cellStyle name="差_Book1 26" xfId="18018"/>
    <cellStyle name="差_Book1 27" xfId="18019"/>
    <cellStyle name="差_Book1 28" xfId="18020"/>
    <cellStyle name="差_Book1 29" xfId="18021"/>
    <cellStyle name="差_Book1 3" xfId="18022"/>
    <cellStyle name="差_Book1 30" xfId="18023"/>
    <cellStyle name="差_Book1 31" xfId="18024"/>
    <cellStyle name="差_Book1 32" xfId="18025"/>
    <cellStyle name="差_Book1 33" xfId="18026"/>
    <cellStyle name="差_Book1 34" xfId="18027"/>
    <cellStyle name="差_Book1 35" xfId="18028"/>
    <cellStyle name="差_Book1 36" xfId="18029"/>
    <cellStyle name="差_Book1 37" xfId="18030"/>
    <cellStyle name="差_Book1 38" xfId="18031"/>
    <cellStyle name="差_Book1 39" xfId="18032"/>
    <cellStyle name="差_Book1 4" xfId="18033"/>
    <cellStyle name="差_Book1 5" xfId="18034"/>
    <cellStyle name="差_Book1 6" xfId="18035"/>
    <cellStyle name="差_Book1 7" xfId="18036"/>
    <cellStyle name="差_Book1 8" xfId="18037"/>
    <cellStyle name="差_Book1 9" xfId="18038"/>
    <cellStyle name="差_Book1_1" xfId="18039"/>
    <cellStyle name="差_Book1_1 10" xfId="18040"/>
    <cellStyle name="差_Book1_1 10 2" xfId="18041"/>
    <cellStyle name="差_Book1_1 10 3" xfId="18042"/>
    <cellStyle name="差_Book1_1 10 4" xfId="18043"/>
    <cellStyle name="差_Book1_1 10 5" xfId="18044"/>
    <cellStyle name="差_Book1_1 11" xfId="18045"/>
    <cellStyle name="差_Book1_1 11 2" xfId="18046"/>
    <cellStyle name="差_Book1_1 11 3" xfId="18047"/>
    <cellStyle name="差_Book1_1 11 4" xfId="18048"/>
    <cellStyle name="差_Book1_1 11 5" xfId="18049"/>
    <cellStyle name="差_Book1_1 12" xfId="18050"/>
    <cellStyle name="差_Book1_1 12 2" xfId="18051"/>
    <cellStyle name="差_Book1_1 12 3" xfId="18052"/>
    <cellStyle name="差_Book1_1 12 4" xfId="18053"/>
    <cellStyle name="差_Book1_1 12 5" xfId="18054"/>
    <cellStyle name="差_Book1_1 13" xfId="18055"/>
    <cellStyle name="差_Book1_1 13 2" xfId="18056"/>
    <cellStyle name="差_Book1_1 13 3" xfId="18057"/>
    <cellStyle name="差_Book1_1 13 4" xfId="18058"/>
    <cellStyle name="差_Book1_1 13 5" xfId="18059"/>
    <cellStyle name="差_Book1_1 14" xfId="18060"/>
    <cellStyle name="差_Book1_1 14 2" xfId="18061"/>
    <cellStyle name="差_Book1_1 14 3" xfId="18062"/>
    <cellStyle name="差_Book1_1 14 4" xfId="18063"/>
    <cellStyle name="差_Book1_1 14 5" xfId="18064"/>
    <cellStyle name="差_Book1_1 15" xfId="18065"/>
    <cellStyle name="差_Book1_1 15 2" xfId="18066"/>
    <cellStyle name="差_Book1_1 15 3" xfId="18067"/>
    <cellStyle name="差_Book1_1 15 4" xfId="18068"/>
    <cellStyle name="差_Book1_1 15 5" xfId="18069"/>
    <cellStyle name="差_Book1_1 16" xfId="18070"/>
    <cellStyle name="差_Book1_1 17" xfId="18071"/>
    <cellStyle name="差_Book1_1 18" xfId="18072"/>
    <cellStyle name="差_Book1_1 19" xfId="18073"/>
    <cellStyle name="差_Book1_1 2" xfId="18074"/>
    <cellStyle name="差_Book1_1 2 2" xfId="18075"/>
    <cellStyle name="差_Book1_1 2 3" xfId="18076"/>
    <cellStyle name="差_Book1_1 2 4" xfId="18077"/>
    <cellStyle name="差_Book1_1 2 5" xfId="18078"/>
    <cellStyle name="差_Book1_1 20" xfId="18079"/>
    <cellStyle name="差_Book1_1 21" xfId="18080"/>
    <cellStyle name="差_Book1_1 22" xfId="18081"/>
    <cellStyle name="差_Book1_1 23" xfId="18082"/>
    <cellStyle name="差_Book1_1 24" xfId="18083"/>
    <cellStyle name="差_Book1_1 25" xfId="18084"/>
    <cellStyle name="差_Book1_1 26" xfId="18085"/>
    <cellStyle name="差_Book1_1 27" xfId="18086"/>
    <cellStyle name="差_Book1_1 28" xfId="18087"/>
    <cellStyle name="差_Book1_1 29" xfId="18088"/>
    <cellStyle name="差_Book1_1 3" xfId="18089"/>
    <cellStyle name="差_Book1_1 3 2" xfId="18090"/>
    <cellStyle name="差_Book1_1 3 3" xfId="18091"/>
    <cellStyle name="差_Book1_1 3 4" xfId="18092"/>
    <cellStyle name="差_Book1_1 3 5" xfId="18093"/>
    <cellStyle name="差_Book1_1 30" xfId="18094"/>
    <cellStyle name="差_Book1_1 31" xfId="18095"/>
    <cellStyle name="差_Book1_1 32" xfId="18096"/>
    <cellStyle name="差_Book1_1 33" xfId="18097"/>
    <cellStyle name="差_Book1_1 34" xfId="18098"/>
    <cellStyle name="差_Book1_1 35" xfId="18099"/>
    <cellStyle name="差_Book1_1 36" xfId="18100"/>
    <cellStyle name="差_Book1_1 37" xfId="18101"/>
    <cellStyle name="差_Book1_1 38" xfId="18102"/>
    <cellStyle name="差_Book1_1 39" xfId="18103"/>
    <cellStyle name="差_Book1_1 4" xfId="18104"/>
    <cellStyle name="差_Book1_1 4 2" xfId="18105"/>
    <cellStyle name="差_Book1_1 4 3" xfId="18106"/>
    <cellStyle name="差_Book1_1 4 4" xfId="18107"/>
    <cellStyle name="差_Book1_1 4 5" xfId="18108"/>
    <cellStyle name="差_Book1_1 40" xfId="18109"/>
    <cellStyle name="差_Book1_1 41" xfId="18110"/>
    <cellStyle name="差_Book1_1 42" xfId="18111"/>
    <cellStyle name="差_Book1_1 43" xfId="18112"/>
    <cellStyle name="差_Book1_1 44" xfId="18113"/>
    <cellStyle name="差_Book1_1 45" xfId="18114"/>
    <cellStyle name="差_Book1_1 46" xfId="18115"/>
    <cellStyle name="差_Book1_1 47" xfId="18116"/>
    <cellStyle name="差_Book1_1 5" xfId="18117"/>
    <cellStyle name="差_Book1_1 5 2" xfId="18118"/>
    <cellStyle name="差_Book1_1 5 3" xfId="18119"/>
    <cellStyle name="差_Book1_1 5 4" xfId="18120"/>
    <cellStyle name="差_Book1_1 5 5" xfId="18121"/>
    <cellStyle name="差_Book1_1 6" xfId="18122"/>
    <cellStyle name="差_Book1_1 6 2" xfId="18123"/>
    <cellStyle name="差_Book1_1 6 3" xfId="18124"/>
    <cellStyle name="差_Book1_1 6 4" xfId="18125"/>
    <cellStyle name="差_Book1_1 6 5" xfId="18126"/>
    <cellStyle name="差_Book1_1 7" xfId="18127"/>
    <cellStyle name="差_Book1_1 7 2" xfId="18128"/>
    <cellStyle name="差_Book1_1 7 3" xfId="18129"/>
    <cellStyle name="差_Book1_1 7 4" xfId="18130"/>
    <cellStyle name="差_Book1_1 7 5" xfId="18131"/>
    <cellStyle name="差_Book1_1 8" xfId="18132"/>
    <cellStyle name="差_Book1_1 8 2" xfId="18133"/>
    <cellStyle name="差_Book1_1 8 3" xfId="18134"/>
    <cellStyle name="差_Book1_1 8 4" xfId="18135"/>
    <cellStyle name="差_Book1_1 8 5" xfId="18136"/>
    <cellStyle name="差_Book1_1 9" xfId="18137"/>
    <cellStyle name="差_Book1_1 9 2" xfId="18138"/>
    <cellStyle name="差_Book1_1 9 3" xfId="18139"/>
    <cellStyle name="差_Book1_1 9 4" xfId="18140"/>
    <cellStyle name="差_Book1_1 9 5" xfId="18141"/>
    <cellStyle name="差_Book1_1_Book1" xfId="18142"/>
    <cellStyle name="差_Book1_2" xfId="18143"/>
    <cellStyle name="差_Book1_Book1" xfId="18144"/>
    <cellStyle name="差_Book1_Book1_1" xfId="18145"/>
    <cellStyle name="差_Book1_云南省建国前入党的老党员补贴有关情况统计表2010(1).01" xfId="18146"/>
    <cellStyle name="差_Book1_云南省建国前入党的老党员补贴有关情况统计表2010(1).01 10" xfId="18147"/>
    <cellStyle name="差_Book1_云南省建国前入党的老党员补贴有关情况统计表2010(1).01 11" xfId="18148"/>
    <cellStyle name="差_Book1_云南省建国前入党的老党员补贴有关情况统计表2010(1).01 12" xfId="18149"/>
    <cellStyle name="差_Book1_云南省建国前入党的老党员补贴有关情况统计表2010(1).01 13" xfId="18150"/>
    <cellStyle name="差_Book1_云南省建国前入党的老党员补贴有关情况统计表2010(1).01 14" xfId="18151"/>
    <cellStyle name="差_Book1_云南省建国前入党的老党员补贴有关情况统计表2010(1).01 15" xfId="18152"/>
    <cellStyle name="差_Book1_云南省建国前入党的老党员补贴有关情况统计表2010(1).01 16" xfId="18153"/>
    <cellStyle name="差_Book1_云南省建国前入党的老党员补贴有关情况统计表2010(1).01 17" xfId="18154"/>
    <cellStyle name="差_Book1_云南省建国前入党的老党员补贴有关情况统计表2010(1).01 18" xfId="18155"/>
    <cellStyle name="差_Book1_云南省建国前入党的老党员补贴有关情况统计表2010(1).01 19" xfId="18156"/>
    <cellStyle name="差_Book1_云南省建国前入党的老党员补贴有关情况统计表2010(1).01 2" xfId="18157"/>
    <cellStyle name="差_Book1_云南省建国前入党的老党员补贴有关情况统计表2010(1).01 2 10" xfId="18158"/>
    <cellStyle name="差_Book1_云南省建国前入党的老党员补贴有关情况统计表2010(1).01 2 11" xfId="18159"/>
    <cellStyle name="差_Book1_云南省建国前入党的老党员补贴有关情况统计表2010(1).01 2 12" xfId="18160"/>
    <cellStyle name="差_Book1_云南省建国前入党的老党员补贴有关情况统计表2010(1).01 2 13" xfId="18161"/>
    <cellStyle name="差_Book1_云南省建国前入党的老党员补贴有关情况统计表2010(1).01 2 14" xfId="18162"/>
    <cellStyle name="差_Book1_云南省建国前入党的老党员补贴有关情况统计表2010(1).01 2 15" xfId="18163"/>
    <cellStyle name="差_Book1_云南省建国前入党的老党员补贴有关情况统计表2010(1).01 2 16" xfId="18164"/>
    <cellStyle name="差_Book1_云南省建国前入党的老党员补贴有关情况统计表2010(1).01 2 17" xfId="18165"/>
    <cellStyle name="差_Book1_云南省建国前入党的老党员补贴有关情况统计表2010(1).01 2 18" xfId="18166"/>
    <cellStyle name="差_Book1_云南省建国前入党的老党员补贴有关情况统计表2010(1).01 2 2" xfId="18167"/>
    <cellStyle name="差_Book1_云南省建国前入党的老党员补贴有关情况统计表2010(1).01 2 2 10" xfId="18168"/>
    <cellStyle name="差_Book1_云南省建国前入党的老党员补贴有关情况统计表2010(1).01 2 2 11" xfId="18169"/>
    <cellStyle name="差_Book1_云南省建国前入党的老党员补贴有关情况统计表2010(1).01 2 2 12" xfId="18170"/>
    <cellStyle name="差_Book1_云南省建国前入党的老党员补贴有关情况统计表2010(1).01 2 2 13" xfId="18171"/>
    <cellStyle name="差_Book1_云南省建国前入党的老党员补贴有关情况统计表2010(1).01 2 2 14" xfId="18172"/>
    <cellStyle name="差_Book1_云南省建国前入党的老党员补贴有关情况统计表2010(1).01 2 2 15" xfId="18173"/>
    <cellStyle name="差_Book1_云南省建国前入党的老党员补贴有关情况统计表2010(1).01 2 2 2" xfId="18174"/>
    <cellStyle name="差_Book1_云南省建国前入党的老党员补贴有关情况统计表2010(1).01 2 2 3" xfId="18175"/>
    <cellStyle name="差_Book1_云南省建国前入党的老党员补贴有关情况统计表2010(1).01 2 2 4" xfId="18176"/>
    <cellStyle name="差_Book1_云南省建国前入党的老党员补贴有关情况统计表2010(1).01 2 2 5" xfId="18177"/>
    <cellStyle name="差_Book1_云南省建国前入党的老党员补贴有关情况统计表2010(1).01 2 2 6" xfId="18178"/>
    <cellStyle name="差_Book1_云南省建国前入党的老党员补贴有关情况统计表2010(1).01 2 2 7" xfId="18179"/>
    <cellStyle name="差_Book1_云南省建国前入党的老党员补贴有关情况统计表2010(1).01 2 2 8" xfId="18180"/>
    <cellStyle name="差_Book1_云南省建国前入党的老党员补贴有关情况统计表2010(1).01 2 2 9" xfId="18181"/>
    <cellStyle name="差_Book1_云南省建国前入党的老党员补贴有关情况统计表2010(1).01 2 3" xfId="18182"/>
    <cellStyle name="差_Book1_云南省建国前入党的老党员补贴有关情况统计表2010(1).01 2 3 2" xfId="18183"/>
    <cellStyle name="差_Book1_云南省建国前入党的老党员补贴有关情况统计表2010(1).01 2 3 3" xfId="18184"/>
    <cellStyle name="差_Book1_云南省建国前入党的老党员补贴有关情况统计表2010(1).01 2 3 4" xfId="18185"/>
    <cellStyle name="差_Book1_云南省建国前入党的老党员补贴有关情况统计表2010(1).01 2 3 5" xfId="18186"/>
    <cellStyle name="差_Book1_云南省建国前入党的老党员补贴有关情况统计表2010(1).01 2 3 6" xfId="18187"/>
    <cellStyle name="差_Book1_云南省建国前入党的老党员补贴有关情况统计表2010(1).01 2 4" xfId="18188"/>
    <cellStyle name="差_Book1_云南省建国前入党的老党员补贴有关情况统计表2010(1).01 2 4 2" xfId="18189"/>
    <cellStyle name="差_Book1_云南省建国前入党的老党员补贴有关情况统计表2010(1).01 2 4 3" xfId="18190"/>
    <cellStyle name="差_Book1_云南省建国前入党的老党员补贴有关情况统计表2010(1).01 2 4 4" xfId="18191"/>
    <cellStyle name="差_Book1_云南省建国前入党的老党员补贴有关情况统计表2010(1).01 2 4 5" xfId="18192"/>
    <cellStyle name="差_Book1_云南省建国前入党的老党员补贴有关情况统计表2010(1).01 2 4 6" xfId="18193"/>
    <cellStyle name="差_Book1_云南省建国前入党的老党员补贴有关情况统计表2010(1).01 2 5" xfId="18194"/>
    <cellStyle name="差_Book1_云南省建国前入党的老党员补贴有关情况统计表2010(1).01 2 5 2" xfId="18195"/>
    <cellStyle name="差_Book1_云南省建国前入党的老党员补贴有关情况统计表2010(1).01 2 5 3" xfId="18196"/>
    <cellStyle name="差_Book1_云南省建国前入党的老党员补贴有关情况统计表2010(1).01 2 5 4" xfId="18197"/>
    <cellStyle name="差_Book1_云南省建国前入党的老党员补贴有关情况统计表2010(1).01 2 5 5" xfId="18198"/>
    <cellStyle name="差_Book1_云南省建国前入党的老党员补贴有关情况统计表2010(1).01 2 5 6" xfId="18199"/>
    <cellStyle name="差_Book1_云南省建国前入党的老党员补贴有关情况统计表2010(1).01 2 6" xfId="18200"/>
    <cellStyle name="差_Book1_云南省建国前入党的老党员补贴有关情况统计表2010(1).01 2 7" xfId="18201"/>
    <cellStyle name="差_Book1_云南省建国前入党的老党员补贴有关情况统计表2010(1).01 2 8" xfId="18202"/>
    <cellStyle name="差_Book1_云南省建国前入党的老党员补贴有关情况统计表2010(1).01 2 9" xfId="18203"/>
    <cellStyle name="差_Book1_云南省建国前入党的老党员补贴有关情况统计表2010(1).01 20" xfId="18204"/>
    <cellStyle name="差_Book1_云南省建国前入党的老党员补贴有关情况统计表2010(1).01 21" xfId="18205"/>
    <cellStyle name="差_Book1_云南省建国前入党的老党员补贴有关情况统计表2010(1).01 22" xfId="18206"/>
    <cellStyle name="差_Book1_云南省建国前入党的老党员补贴有关情况统计表2010(1).01 23" xfId="18207"/>
    <cellStyle name="差_Book1_云南省建国前入党的老党员补贴有关情况统计表2010(1).01 24" xfId="18208"/>
    <cellStyle name="差_Book1_云南省建国前入党的老党员补贴有关情况统计表2010(1).01 25" xfId="18209"/>
    <cellStyle name="差_Book1_云南省建国前入党的老党员补贴有关情况统计表2010(1).01 26" xfId="18210"/>
    <cellStyle name="差_Book1_云南省建国前入党的老党员补贴有关情况统计表2010(1).01 27" xfId="18211"/>
    <cellStyle name="差_Book1_云南省建国前入党的老党员补贴有关情况统计表2010(1).01 28" xfId="18212"/>
    <cellStyle name="差_Book1_云南省建国前入党的老党员补贴有关情况统计表2010(1).01 29" xfId="18213"/>
    <cellStyle name="差_Book1_云南省建国前入党的老党员补贴有关情况统计表2010(1).01 3" xfId="18214"/>
    <cellStyle name="差_Book1_云南省建国前入党的老党员补贴有关情况统计表2010(1).01 30" xfId="18215"/>
    <cellStyle name="差_Book1_云南省建国前入党的老党员补贴有关情况统计表2010(1).01 31" xfId="18216"/>
    <cellStyle name="差_Book1_云南省建国前入党的老党员补贴有关情况统计表2010(1).01 32" xfId="18217"/>
    <cellStyle name="差_Book1_云南省建国前入党的老党员补贴有关情况统计表2010(1).01 33" xfId="18218"/>
    <cellStyle name="差_Book1_云南省建国前入党的老党员补贴有关情况统计表2010(1).01 34" xfId="18219"/>
    <cellStyle name="差_Book1_云南省建国前入党的老党员补贴有关情况统计表2010(1).01 35" xfId="18220"/>
    <cellStyle name="差_Book1_云南省建国前入党的老党员补贴有关情况统计表2010(1).01 36" xfId="18221"/>
    <cellStyle name="差_Book1_云南省建国前入党的老党员补贴有关情况统计表2010(1).01 37" xfId="18222"/>
    <cellStyle name="差_Book1_云南省建国前入党的老党员补贴有关情况统计表2010(1).01 38" xfId="18223"/>
    <cellStyle name="差_Book1_云南省建国前入党的老党员补贴有关情况统计表2010(1).01 39" xfId="18224"/>
    <cellStyle name="差_Book1_云南省建国前入党的老党员补贴有关情况统计表2010(1).01 4" xfId="18225"/>
    <cellStyle name="差_Book1_云南省建国前入党的老党员补贴有关情况统计表2010(1).01 5" xfId="18226"/>
    <cellStyle name="差_Book1_云南省建国前入党的老党员补贴有关情况统计表2010(1).01 6" xfId="18227"/>
    <cellStyle name="差_Book1_云南省建国前入党的老党员补贴有关情况统计表2010(1).01 7" xfId="18228"/>
    <cellStyle name="差_Book1_云南省建国前入党的老党员补贴有关情况统计表2010(1).01 8" xfId="18229"/>
    <cellStyle name="差_Book1_云南省建国前入党的老党员补贴有关情况统计表2010(1).01 9" xfId="18230"/>
    <cellStyle name="差_readdata" xfId="18231"/>
    <cellStyle name="差_readdata 10" xfId="18232"/>
    <cellStyle name="差_readdata 11" xfId="18233"/>
    <cellStyle name="差_readdata 12" xfId="18234"/>
    <cellStyle name="差_readdata 13" xfId="18235"/>
    <cellStyle name="差_readdata 14" xfId="18236"/>
    <cellStyle name="差_readdata 15" xfId="18237"/>
    <cellStyle name="差_readdata 16" xfId="18238"/>
    <cellStyle name="差_readdata 17" xfId="18239"/>
    <cellStyle name="差_readdata 18" xfId="18240"/>
    <cellStyle name="差_readdata 19" xfId="18241"/>
    <cellStyle name="差_readdata 2" xfId="18242"/>
    <cellStyle name="差_readdata 2 10" xfId="18243"/>
    <cellStyle name="差_readdata 2 11" xfId="18244"/>
    <cellStyle name="差_readdata 2 12" xfId="18245"/>
    <cellStyle name="差_readdata 2 13" xfId="18246"/>
    <cellStyle name="差_readdata 2 14" xfId="18247"/>
    <cellStyle name="差_readdata 2 15" xfId="18248"/>
    <cellStyle name="差_readdata 2 16" xfId="18249"/>
    <cellStyle name="差_readdata 2 17" xfId="18250"/>
    <cellStyle name="差_readdata 2 18" xfId="18251"/>
    <cellStyle name="差_readdata 2 19" xfId="18252"/>
    <cellStyle name="差_readdata 2 2" xfId="18253"/>
    <cellStyle name="差_readdata 2 2 10" xfId="18254"/>
    <cellStyle name="差_readdata 2 2 11" xfId="18255"/>
    <cellStyle name="差_readdata 2 2 12" xfId="18256"/>
    <cellStyle name="差_readdata 2 2 13" xfId="18257"/>
    <cellStyle name="差_readdata 2 2 14" xfId="18258"/>
    <cellStyle name="差_readdata 2 2 15" xfId="18259"/>
    <cellStyle name="差_readdata 2 2 16" xfId="18260"/>
    <cellStyle name="差_readdata 2 2 17" xfId="18261"/>
    <cellStyle name="差_readdata 2 2 18" xfId="18262"/>
    <cellStyle name="差_readdata 2 2 19" xfId="18263"/>
    <cellStyle name="差_readdata 2 2 2" xfId="18264"/>
    <cellStyle name="差_readdata 2 2 20" xfId="18265"/>
    <cellStyle name="差_readdata 2 2 21" xfId="18266"/>
    <cellStyle name="差_readdata 2 2 22" xfId="18267"/>
    <cellStyle name="差_readdata 2 2 23" xfId="18268"/>
    <cellStyle name="差_readdata 2 2 24" xfId="18269"/>
    <cellStyle name="差_readdata 2 2 25" xfId="18270"/>
    <cellStyle name="差_readdata 2 2 26" xfId="18271"/>
    <cellStyle name="差_readdata 2 2 27" xfId="18272"/>
    <cellStyle name="差_readdata 2 2 28" xfId="18273"/>
    <cellStyle name="差_readdata 2 2 29" xfId="18274"/>
    <cellStyle name="差_readdata 2 2 3" xfId="18275"/>
    <cellStyle name="差_readdata 2 2 4" xfId="18276"/>
    <cellStyle name="差_readdata 2 2 5" xfId="18277"/>
    <cellStyle name="差_readdata 2 2 6" xfId="18278"/>
    <cellStyle name="差_readdata 2 2 7" xfId="18279"/>
    <cellStyle name="差_readdata 2 2 8" xfId="18280"/>
    <cellStyle name="差_readdata 2 2 9" xfId="18281"/>
    <cellStyle name="差_readdata 2 20" xfId="18282"/>
    <cellStyle name="差_readdata 2 21" xfId="18283"/>
    <cellStyle name="差_readdata 2 22" xfId="18284"/>
    <cellStyle name="差_readdata 2 23" xfId="18285"/>
    <cellStyle name="差_readdata 2 24" xfId="18286"/>
    <cellStyle name="差_readdata 2 25" xfId="18287"/>
    <cellStyle name="差_readdata 2 26" xfId="18288"/>
    <cellStyle name="差_readdata 2 27" xfId="18289"/>
    <cellStyle name="差_readdata 2 28" xfId="18290"/>
    <cellStyle name="差_readdata 2 29" xfId="18291"/>
    <cellStyle name="差_readdata 2 3" xfId="18292"/>
    <cellStyle name="差_readdata 2 3 10" xfId="18293"/>
    <cellStyle name="差_readdata 2 3 11" xfId="18294"/>
    <cellStyle name="差_readdata 2 3 12" xfId="18295"/>
    <cellStyle name="差_readdata 2 3 13" xfId="18296"/>
    <cellStyle name="差_readdata 2 3 14" xfId="18297"/>
    <cellStyle name="差_readdata 2 3 15" xfId="18298"/>
    <cellStyle name="差_readdata 2 3 16" xfId="18299"/>
    <cellStyle name="差_readdata 2 3 17" xfId="18300"/>
    <cellStyle name="差_readdata 2 3 18" xfId="18301"/>
    <cellStyle name="差_readdata 2 3 19" xfId="18302"/>
    <cellStyle name="差_readdata 2 3 2" xfId="18303"/>
    <cellStyle name="差_readdata 2 3 20" xfId="18304"/>
    <cellStyle name="差_readdata 2 3 21" xfId="18305"/>
    <cellStyle name="差_readdata 2 3 22" xfId="18306"/>
    <cellStyle name="差_readdata 2 3 23" xfId="18307"/>
    <cellStyle name="差_readdata 2 3 24" xfId="18308"/>
    <cellStyle name="差_readdata 2 3 25" xfId="18309"/>
    <cellStyle name="差_readdata 2 3 26" xfId="18310"/>
    <cellStyle name="差_readdata 2 3 27" xfId="18311"/>
    <cellStyle name="差_readdata 2 3 28" xfId="18312"/>
    <cellStyle name="差_readdata 2 3 29" xfId="18313"/>
    <cellStyle name="差_readdata 2 3 3" xfId="18314"/>
    <cellStyle name="差_readdata 2 3 4" xfId="18315"/>
    <cellStyle name="差_readdata 2 3 5" xfId="18316"/>
    <cellStyle name="差_readdata 2 3 6" xfId="18317"/>
    <cellStyle name="差_readdata 2 3 7" xfId="18318"/>
    <cellStyle name="差_readdata 2 3 8" xfId="18319"/>
    <cellStyle name="差_readdata 2 3 9" xfId="18320"/>
    <cellStyle name="差_readdata 2 30" xfId="18321"/>
    <cellStyle name="差_readdata 2 31" xfId="18322"/>
    <cellStyle name="差_readdata 2 32" xfId="18323"/>
    <cellStyle name="差_readdata 2 33" xfId="18324"/>
    <cellStyle name="差_readdata 2 4" xfId="18325"/>
    <cellStyle name="差_readdata 2 4 10" xfId="18326"/>
    <cellStyle name="差_readdata 2 4 11" xfId="18327"/>
    <cellStyle name="差_readdata 2 4 12" xfId="18328"/>
    <cellStyle name="差_readdata 2 4 13" xfId="18329"/>
    <cellStyle name="差_readdata 2 4 14" xfId="18330"/>
    <cellStyle name="差_readdata 2 4 15" xfId="18331"/>
    <cellStyle name="差_readdata 2 4 16" xfId="18332"/>
    <cellStyle name="差_readdata 2 4 17" xfId="18333"/>
    <cellStyle name="差_readdata 2 4 18" xfId="18334"/>
    <cellStyle name="差_readdata 2 4 19" xfId="18335"/>
    <cellStyle name="差_readdata 2 4 2" xfId="18336"/>
    <cellStyle name="差_readdata 2 4 20" xfId="18337"/>
    <cellStyle name="差_readdata 2 4 21" xfId="18338"/>
    <cellStyle name="差_readdata 2 4 22" xfId="18339"/>
    <cellStyle name="差_readdata 2 4 23" xfId="18340"/>
    <cellStyle name="差_readdata 2 4 24" xfId="18341"/>
    <cellStyle name="差_readdata 2 4 25" xfId="18342"/>
    <cellStyle name="差_readdata 2 4 26" xfId="18343"/>
    <cellStyle name="差_readdata 2 4 27" xfId="18344"/>
    <cellStyle name="差_readdata 2 4 28" xfId="18345"/>
    <cellStyle name="差_readdata 2 4 29" xfId="18346"/>
    <cellStyle name="差_readdata 2 4 3" xfId="18347"/>
    <cellStyle name="差_readdata 2 4 4" xfId="18348"/>
    <cellStyle name="差_readdata 2 4 5" xfId="18349"/>
    <cellStyle name="差_readdata 2 4 6" xfId="18350"/>
    <cellStyle name="差_readdata 2 4 7" xfId="18351"/>
    <cellStyle name="差_readdata 2 4 8" xfId="18352"/>
    <cellStyle name="差_readdata 2 4 9" xfId="18353"/>
    <cellStyle name="差_readdata 2 5" xfId="18354"/>
    <cellStyle name="差_readdata 2 5 10" xfId="18355"/>
    <cellStyle name="差_readdata 2 5 11" xfId="18356"/>
    <cellStyle name="差_readdata 2 5 12" xfId="18357"/>
    <cellStyle name="差_readdata 2 5 13" xfId="18358"/>
    <cellStyle name="差_readdata 2 5 14" xfId="18359"/>
    <cellStyle name="差_readdata 2 5 15" xfId="18360"/>
    <cellStyle name="差_readdata 2 5 16" xfId="18361"/>
    <cellStyle name="差_readdata 2 5 17" xfId="18362"/>
    <cellStyle name="差_readdata 2 5 18" xfId="18363"/>
    <cellStyle name="差_readdata 2 5 19" xfId="18364"/>
    <cellStyle name="差_readdata 2 5 2" xfId="18365"/>
    <cellStyle name="差_readdata 2 5 20" xfId="18366"/>
    <cellStyle name="差_readdata 2 5 21" xfId="18367"/>
    <cellStyle name="差_readdata 2 5 22" xfId="18368"/>
    <cellStyle name="差_readdata 2 5 23" xfId="18369"/>
    <cellStyle name="差_readdata 2 5 24" xfId="18370"/>
    <cellStyle name="差_readdata 2 5 25" xfId="18371"/>
    <cellStyle name="差_readdata 2 5 26" xfId="18372"/>
    <cellStyle name="差_readdata 2 5 27" xfId="18373"/>
    <cellStyle name="差_readdata 2 5 28" xfId="18374"/>
    <cellStyle name="差_readdata 2 5 29" xfId="18375"/>
    <cellStyle name="差_readdata 2 5 3" xfId="18376"/>
    <cellStyle name="差_readdata 2 5 4" xfId="18377"/>
    <cellStyle name="差_readdata 2 5 5" xfId="18378"/>
    <cellStyle name="差_readdata 2 5 6" xfId="18379"/>
    <cellStyle name="差_readdata 2 5 7" xfId="18380"/>
    <cellStyle name="差_readdata 2 5 8" xfId="18381"/>
    <cellStyle name="差_readdata 2 5 9" xfId="18382"/>
    <cellStyle name="差_readdata 2 6" xfId="18383"/>
    <cellStyle name="差_readdata 2 7" xfId="18384"/>
    <cellStyle name="差_readdata 2 8" xfId="18385"/>
    <cellStyle name="差_readdata 2 9" xfId="18386"/>
    <cellStyle name="差_readdata 20" xfId="18387"/>
    <cellStyle name="差_readdata 21" xfId="18388"/>
    <cellStyle name="差_readdata 22" xfId="18389"/>
    <cellStyle name="差_readdata 23" xfId="18390"/>
    <cellStyle name="差_readdata 24" xfId="18391"/>
    <cellStyle name="差_readdata 25" xfId="18392"/>
    <cellStyle name="差_readdata 26" xfId="18393"/>
    <cellStyle name="差_readdata 27" xfId="18394"/>
    <cellStyle name="差_readdata 28" xfId="18395"/>
    <cellStyle name="差_readdata 29" xfId="18396"/>
    <cellStyle name="差_readdata 3" xfId="18397"/>
    <cellStyle name="差_readdata 30" xfId="18398"/>
    <cellStyle name="差_readdata 31" xfId="18399"/>
    <cellStyle name="差_readdata 32" xfId="18400"/>
    <cellStyle name="差_readdata 33" xfId="18401"/>
    <cellStyle name="差_readdata 34" xfId="18402"/>
    <cellStyle name="差_readdata 35" xfId="18403"/>
    <cellStyle name="差_readdata 36" xfId="18404"/>
    <cellStyle name="差_readdata 37" xfId="18405"/>
    <cellStyle name="差_readdata 38" xfId="18406"/>
    <cellStyle name="差_readdata 39" xfId="18407"/>
    <cellStyle name="差_readdata 4" xfId="18408"/>
    <cellStyle name="差_readdata 40" xfId="18409"/>
    <cellStyle name="差_readdata 41" xfId="18410"/>
    <cellStyle name="差_readdata 42" xfId="18411"/>
    <cellStyle name="差_readdata 43" xfId="18412"/>
    <cellStyle name="差_readdata 44" xfId="18413"/>
    <cellStyle name="差_readdata 45" xfId="18414"/>
    <cellStyle name="差_readdata 46" xfId="18415"/>
    <cellStyle name="差_readdata 47" xfId="18416"/>
    <cellStyle name="差_readdata 48" xfId="18417"/>
    <cellStyle name="差_readdata 49" xfId="18418"/>
    <cellStyle name="差_readdata 5" xfId="18419"/>
    <cellStyle name="差_readdata 50" xfId="18420"/>
    <cellStyle name="差_readdata 51" xfId="18421"/>
    <cellStyle name="差_readdata 52" xfId="18422"/>
    <cellStyle name="差_readdata 53" xfId="18423"/>
    <cellStyle name="差_readdata 54" xfId="18424"/>
    <cellStyle name="差_readdata 55" xfId="18425"/>
    <cellStyle name="差_readdata 56" xfId="18426"/>
    <cellStyle name="差_readdata 57" xfId="18427"/>
    <cellStyle name="差_readdata 6" xfId="18428"/>
    <cellStyle name="差_readdata 7" xfId="18429"/>
    <cellStyle name="差_readdata 8" xfId="18430"/>
    <cellStyle name="差_readdata 9" xfId="18431"/>
    <cellStyle name="差_南骏分校收入说明表（2012.1.1-2013.1.31）" xfId="18432"/>
    <cellStyle name="差_南骏分校收入说明表（2013.08.01-2013.08.31）" xfId="18433"/>
    <cellStyle name="差_收入说明表" xfId="18434"/>
    <cellStyle name="差_五羊2013年6月小初班级档案" xfId="18435"/>
    <cellStyle name="常规" xfId="0" builtinId="0"/>
    <cellStyle name="常规 10" xfId="18436"/>
    <cellStyle name="常规 10 10" xfId="18437"/>
    <cellStyle name="常规 10 11" xfId="18438"/>
    <cellStyle name="常规 10 12" xfId="18439"/>
    <cellStyle name="常规 10 13" xfId="18440"/>
    <cellStyle name="常规 10 14" xfId="18441"/>
    <cellStyle name="常规 10 15" xfId="18442"/>
    <cellStyle name="常规 10 16" xfId="18443"/>
    <cellStyle name="常规 10 2" xfId="18444"/>
    <cellStyle name="常规 10 2 10" xfId="18445"/>
    <cellStyle name="常规 10 2 11" xfId="18446"/>
    <cellStyle name="常规 10 2 12" xfId="18447"/>
    <cellStyle name="常规 10 2 13" xfId="18448"/>
    <cellStyle name="常规 10 2 14" xfId="18449"/>
    <cellStyle name="常规 10 2 15" xfId="18450"/>
    <cellStyle name="常规 10 2 2" xfId="18451"/>
    <cellStyle name="常规 10 2 3" xfId="18452"/>
    <cellStyle name="常规 10 2 4" xfId="18453"/>
    <cellStyle name="常规 10 2 5" xfId="18454"/>
    <cellStyle name="常规 10 2 6" xfId="18455"/>
    <cellStyle name="常规 10 2 7" xfId="18456"/>
    <cellStyle name="常规 10 2 8" xfId="18457"/>
    <cellStyle name="常规 10 2 9" xfId="18458"/>
    <cellStyle name="常规 10 3" xfId="18459"/>
    <cellStyle name="常规 10 4" xfId="18460"/>
    <cellStyle name="常规 10 5" xfId="18461"/>
    <cellStyle name="常规 10 6" xfId="18462"/>
    <cellStyle name="常规 10 7" xfId="18463"/>
    <cellStyle name="常规 10 8" xfId="18464"/>
    <cellStyle name="常规 10 9" xfId="18465"/>
    <cellStyle name="常规 100" xfId="18466"/>
    <cellStyle name="常规 101" xfId="18467"/>
    <cellStyle name="常规 102" xfId="18468"/>
    <cellStyle name="常规 103" xfId="18469"/>
    <cellStyle name="常规 103 2" xfId="18470"/>
    <cellStyle name="常规 103 2 26 16" xfId="13"/>
    <cellStyle name="常规 104" xfId="18471"/>
    <cellStyle name="常规 104 2" xfId="20"/>
    <cellStyle name="常规 105" xfId="18472"/>
    <cellStyle name="常规 105 2" xfId="18473"/>
    <cellStyle name="常规 106" xfId="18474"/>
    <cellStyle name="常规 106 2" xfId="18475"/>
    <cellStyle name="常规 107" xfId="18476"/>
    <cellStyle name="常规 108" xfId="18477"/>
    <cellStyle name="常规 109" xfId="18478"/>
    <cellStyle name="常规 109 2" xfId="18479"/>
    <cellStyle name="常规 11" xfId="18480"/>
    <cellStyle name="常规 11 10" xfId="18481"/>
    <cellStyle name="常规 11 11" xfId="18482"/>
    <cellStyle name="常规 11 12" xfId="18483"/>
    <cellStyle name="常规 11 13" xfId="18484"/>
    <cellStyle name="常规 11 14" xfId="18485"/>
    <cellStyle name="常规 11 15" xfId="18486"/>
    <cellStyle name="常规 11 16" xfId="18487"/>
    <cellStyle name="常规 11 2" xfId="18488"/>
    <cellStyle name="常规 11 2 10" xfId="18489"/>
    <cellStyle name="常规 11 2 11" xfId="18490"/>
    <cellStyle name="常规 11 2 12" xfId="18491"/>
    <cellStyle name="常规 11 2 13" xfId="18492"/>
    <cellStyle name="常规 11 2 14" xfId="18493"/>
    <cellStyle name="常规 11 2 15" xfId="18494"/>
    <cellStyle name="常规 11 2 2" xfId="18495"/>
    <cellStyle name="常规 11 2 3" xfId="18496"/>
    <cellStyle name="常规 11 2 4" xfId="18497"/>
    <cellStyle name="常规 11 2 5" xfId="18498"/>
    <cellStyle name="常规 11 2 6" xfId="18499"/>
    <cellStyle name="常规 11 2 7" xfId="18500"/>
    <cellStyle name="常规 11 2 8" xfId="18501"/>
    <cellStyle name="常规 11 2 9" xfId="18502"/>
    <cellStyle name="常规 11 3" xfId="18503"/>
    <cellStyle name="常规 11 4" xfId="18504"/>
    <cellStyle name="常规 11 5" xfId="18505"/>
    <cellStyle name="常规 11 6" xfId="18506"/>
    <cellStyle name="常规 11 7" xfId="18507"/>
    <cellStyle name="常规 11 8" xfId="18508"/>
    <cellStyle name="常规 11 9" xfId="18509"/>
    <cellStyle name="常规 110" xfId="7"/>
    <cellStyle name="常规 110 2" xfId="8"/>
    <cellStyle name="常规 111" xfId="18510"/>
    <cellStyle name="常规 111 2" xfId="23"/>
    <cellStyle name="常规 112" xfId="18511"/>
    <cellStyle name="常规 113" xfId="18512"/>
    <cellStyle name="常规 114" xfId="18513"/>
    <cellStyle name="常规 115" xfId="18514"/>
    <cellStyle name="常规 116" xfId="18515"/>
    <cellStyle name="常规 117" xfId="18516"/>
    <cellStyle name="常规 118" xfId="18517"/>
    <cellStyle name="常规 119" xfId="24"/>
    <cellStyle name="常规 12" xfId="18518"/>
    <cellStyle name="常规 12 10" xfId="18519"/>
    <cellStyle name="常规 12 11" xfId="18520"/>
    <cellStyle name="常规 12 12" xfId="18521"/>
    <cellStyle name="常规 12 13" xfId="18522"/>
    <cellStyle name="常规 12 14" xfId="18523"/>
    <cellStyle name="常规 12 15" xfId="18524"/>
    <cellStyle name="常规 12 16" xfId="18525"/>
    <cellStyle name="常规 12 2" xfId="18526"/>
    <cellStyle name="常规 12 2 10" xfId="18527"/>
    <cellStyle name="常规 12 2 11" xfId="18528"/>
    <cellStyle name="常规 12 2 12" xfId="18529"/>
    <cellStyle name="常规 12 2 13" xfId="18530"/>
    <cellStyle name="常规 12 2 14" xfId="18531"/>
    <cellStyle name="常规 12 2 15" xfId="18532"/>
    <cellStyle name="常规 12 2 2" xfId="18533"/>
    <cellStyle name="常规 12 2 3" xfId="18534"/>
    <cellStyle name="常规 12 2 4" xfId="18535"/>
    <cellStyle name="常规 12 2 5" xfId="18536"/>
    <cellStyle name="常规 12 2 6" xfId="18537"/>
    <cellStyle name="常规 12 2 7" xfId="18538"/>
    <cellStyle name="常规 12 2 8" xfId="18539"/>
    <cellStyle name="常规 12 2 9" xfId="18540"/>
    <cellStyle name="常规 12 3" xfId="18541"/>
    <cellStyle name="常规 12 4" xfId="18542"/>
    <cellStyle name="常规 12 5" xfId="18543"/>
    <cellStyle name="常规 12 6" xfId="18544"/>
    <cellStyle name="常规 12 7" xfId="18545"/>
    <cellStyle name="常规 12 8" xfId="18546"/>
    <cellStyle name="常规 12 9" xfId="18547"/>
    <cellStyle name="常规 120" xfId="34277"/>
    <cellStyle name="常规 122" xfId="18548"/>
    <cellStyle name="常规 123" xfId="18549"/>
    <cellStyle name="常规 124" xfId="18550"/>
    <cellStyle name="常规 128" xfId="18551"/>
    <cellStyle name="常规 13" xfId="18552"/>
    <cellStyle name="常规 13 10" xfId="18553"/>
    <cellStyle name="常规 13 11" xfId="18554"/>
    <cellStyle name="常规 13 12" xfId="18555"/>
    <cellStyle name="常规 13 13" xfId="18556"/>
    <cellStyle name="常规 13 14" xfId="18557"/>
    <cellStyle name="常规 13 15" xfId="18558"/>
    <cellStyle name="常规 13 16" xfId="18559"/>
    <cellStyle name="常规 13 2" xfId="18560"/>
    <cellStyle name="常规 13 2 10" xfId="18561"/>
    <cellStyle name="常规 13 2 11" xfId="18562"/>
    <cellStyle name="常规 13 2 12" xfId="18563"/>
    <cellStyle name="常规 13 2 13" xfId="18564"/>
    <cellStyle name="常规 13 2 14" xfId="18565"/>
    <cellStyle name="常规 13 2 15" xfId="18566"/>
    <cellStyle name="常规 13 2 2" xfId="18567"/>
    <cellStyle name="常规 13 2 3" xfId="18568"/>
    <cellStyle name="常规 13 2 4" xfId="18569"/>
    <cellStyle name="常规 13 2 5" xfId="18570"/>
    <cellStyle name="常规 13 2 6" xfId="18571"/>
    <cellStyle name="常规 13 2 7" xfId="18572"/>
    <cellStyle name="常规 13 2 8" xfId="18573"/>
    <cellStyle name="常规 13 2 9" xfId="18574"/>
    <cellStyle name="常规 13 3" xfId="18575"/>
    <cellStyle name="常规 13 4" xfId="18576"/>
    <cellStyle name="常规 13 5" xfId="18577"/>
    <cellStyle name="常规 13 6" xfId="18578"/>
    <cellStyle name="常规 13 7" xfId="18579"/>
    <cellStyle name="常规 13 8" xfId="18580"/>
    <cellStyle name="常规 13 9" xfId="18581"/>
    <cellStyle name="常规 131" xfId="18582"/>
    <cellStyle name="常规 132" xfId="18583"/>
    <cellStyle name="常规 133" xfId="18584"/>
    <cellStyle name="常规 137" xfId="18585"/>
    <cellStyle name="常规 138" xfId="18586"/>
    <cellStyle name="常规 14" xfId="18587"/>
    <cellStyle name="常规 14 10" xfId="18588"/>
    <cellStyle name="常规 14 11" xfId="18589"/>
    <cellStyle name="常规 14 12" xfId="18590"/>
    <cellStyle name="常规 14 13" xfId="18591"/>
    <cellStyle name="常规 14 14" xfId="18592"/>
    <cellStyle name="常规 14 15" xfId="18593"/>
    <cellStyle name="常规 14 16" xfId="18594"/>
    <cellStyle name="常规 14 17" xfId="18595"/>
    <cellStyle name="常规 14 18" xfId="18596"/>
    <cellStyle name="常规 14 19" xfId="18597"/>
    <cellStyle name="常规 14 2" xfId="18598"/>
    <cellStyle name="常规 14 2 10" xfId="18599"/>
    <cellStyle name="常规 14 2 11" xfId="18600"/>
    <cellStyle name="常规 14 2 12" xfId="18601"/>
    <cellStyle name="常规 14 2 13" xfId="18602"/>
    <cellStyle name="常规 14 2 14" xfId="18603"/>
    <cellStyle name="常规 14 2 15" xfId="18604"/>
    <cellStyle name="常规 14 2 16" xfId="18605"/>
    <cellStyle name="常规 14 2 17" xfId="18606"/>
    <cellStyle name="常规 14 2 18" xfId="18607"/>
    <cellStyle name="常规 14 2 19" xfId="18608"/>
    <cellStyle name="常规 14 2 2" xfId="18609"/>
    <cellStyle name="常规 14 2 20" xfId="18610"/>
    <cellStyle name="常规 14 2 3" xfId="18611"/>
    <cellStyle name="常规 14 2 4" xfId="18612"/>
    <cellStyle name="常规 14 2 5" xfId="18613"/>
    <cellStyle name="常规 14 2 6" xfId="18614"/>
    <cellStyle name="常规 14 2 7" xfId="18615"/>
    <cellStyle name="常规 14 2 8" xfId="18616"/>
    <cellStyle name="常规 14 2 9" xfId="18617"/>
    <cellStyle name="常规 14 20" xfId="18618"/>
    <cellStyle name="常规 14 21" xfId="18619"/>
    <cellStyle name="常规 14 22" xfId="18620"/>
    <cellStyle name="常规 14 23" xfId="18621"/>
    <cellStyle name="常规 14 24" xfId="18622"/>
    <cellStyle name="常规 14 25" xfId="18623"/>
    <cellStyle name="常规 14 26" xfId="18624"/>
    <cellStyle name="常规 14 27" xfId="18625"/>
    <cellStyle name="常规 14 28" xfId="18626"/>
    <cellStyle name="常规 14 29" xfId="18627"/>
    <cellStyle name="常规 14 3" xfId="18628"/>
    <cellStyle name="常规 14 3 10" xfId="18629"/>
    <cellStyle name="常规 14 3 11" xfId="18630"/>
    <cellStyle name="常规 14 3 12" xfId="18631"/>
    <cellStyle name="常规 14 3 13" xfId="18632"/>
    <cellStyle name="常规 14 3 14" xfId="18633"/>
    <cellStyle name="常规 14 3 15" xfId="18634"/>
    <cellStyle name="常规 14 3 16" xfId="18635"/>
    <cellStyle name="常规 14 3 17" xfId="18636"/>
    <cellStyle name="常规 14 3 18" xfId="18637"/>
    <cellStyle name="常规 14 3 19" xfId="18638"/>
    <cellStyle name="常规 14 3 2" xfId="18639"/>
    <cellStyle name="常规 14 3 20" xfId="18640"/>
    <cellStyle name="常规 14 3 3" xfId="18641"/>
    <cellStyle name="常规 14 3 4" xfId="18642"/>
    <cellStyle name="常规 14 3 5" xfId="18643"/>
    <cellStyle name="常规 14 3 6" xfId="18644"/>
    <cellStyle name="常规 14 3 7" xfId="18645"/>
    <cellStyle name="常规 14 3 8" xfId="18646"/>
    <cellStyle name="常规 14 3 9" xfId="18647"/>
    <cellStyle name="常规 14 30" xfId="18648"/>
    <cellStyle name="常规 14 31" xfId="18649"/>
    <cellStyle name="常规 14 32" xfId="18650"/>
    <cellStyle name="常规 14 33" xfId="18651"/>
    <cellStyle name="常规 14 34" xfId="18652"/>
    <cellStyle name="常规 14 35" xfId="18653"/>
    <cellStyle name="常规 14 36" xfId="18654"/>
    <cellStyle name="常规 14 37" xfId="18655"/>
    <cellStyle name="常规 14 38" xfId="18656"/>
    <cellStyle name="常规 14 39" xfId="18657"/>
    <cellStyle name="常规 14 4" xfId="18658"/>
    <cellStyle name="常规 14 4 10" xfId="18659"/>
    <cellStyle name="常规 14 4 11" xfId="18660"/>
    <cellStyle name="常规 14 4 12" xfId="18661"/>
    <cellStyle name="常规 14 4 13" xfId="18662"/>
    <cellStyle name="常规 14 4 14" xfId="18663"/>
    <cellStyle name="常规 14 4 15" xfId="18664"/>
    <cellStyle name="常规 14 4 16" xfId="18665"/>
    <cellStyle name="常规 14 4 17" xfId="18666"/>
    <cellStyle name="常规 14 4 18" xfId="18667"/>
    <cellStyle name="常规 14 4 19" xfId="18668"/>
    <cellStyle name="常规 14 4 2" xfId="18669"/>
    <cellStyle name="常规 14 4 20" xfId="18670"/>
    <cellStyle name="常规 14 4 3" xfId="18671"/>
    <cellStyle name="常规 14 4 4" xfId="18672"/>
    <cellStyle name="常规 14 4 5" xfId="18673"/>
    <cellStyle name="常规 14 4 6" xfId="18674"/>
    <cellStyle name="常规 14 4 7" xfId="18675"/>
    <cellStyle name="常规 14 4 8" xfId="18676"/>
    <cellStyle name="常规 14 4 9" xfId="18677"/>
    <cellStyle name="常规 14 40" xfId="18678"/>
    <cellStyle name="常规 14 41" xfId="18679"/>
    <cellStyle name="常规 14 42" xfId="18680"/>
    <cellStyle name="常规 14 43" xfId="18681"/>
    <cellStyle name="常规 14 44" xfId="18682"/>
    <cellStyle name="常规 14 45" xfId="18683"/>
    <cellStyle name="常规 14 46" xfId="18684"/>
    <cellStyle name="常规 14 47" xfId="18685"/>
    <cellStyle name="常规 14 5" xfId="18686"/>
    <cellStyle name="常规 14 5 10" xfId="18687"/>
    <cellStyle name="常规 14 5 11" xfId="18688"/>
    <cellStyle name="常规 14 5 12" xfId="18689"/>
    <cellStyle name="常规 14 5 13" xfId="18690"/>
    <cellStyle name="常规 14 5 14" xfId="18691"/>
    <cellStyle name="常规 14 5 15" xfId="18692"/>
    <cellStyle name="常规 14 5 16" xfId="18693"/>
    <cellStyle name="常规 14 5 17" xfId="18694"/>
    <cellStyle name="常规 14 5 18" xfId="18695"/>
    <cellStyle name="常规 14 5 19" xfId="18696"/>
    <cellStyle name="常规 14 5 2" xfId="18697"/>
    <cellStyle name="常规 14 5 20" xfId="18698"/>
    <cellStyle name="常规 14 5 3" xfId="18699"/>
    <cellStyle name="常规 14 5 4" xfId="18700"/>
    <cellStyle name="常规 14 5 5" xfId="18701"/>
    <cellStyle name="常规 14 5 6" xfId="18702"/>
    <cellStyle name="常规 14 5 7" xfId="18703"/>
    <cellStyle name="常规 14 5 8" xfId="18704"/>
    <cellStyle name="常规 14 5 9" xfId="18705"/>
    <cellStyle name="常规 14 6" xfId="18706"/>
    <cellStyle name="常规 14 6 10" xfId="18707"/>
    <cellStyle name="常规 14 6 11" xfId="18708"/>
    <cellStyle name="常规 14 6 12" xfId="18709"/>
    <cellStyle name="常规 14 6 13" xfId="18710"/>
    <cellStyle name="常规 14 6 14" xfId="18711"/>
    <cellStyle name="常规 14 6 15" xfId="18712"/>
    <cellStyle name="常规 14 6 16" xfId="18713"/>
    <cellStyle name="常规 14 6 17" xfId="18714"/>
    <cellStyle name="常规 14 6 18" xfId="18715"/>
    <cellStyle name="常规 14 6 19" xfId="18716"/>
    <cellStyle name="常规 14 6 2" xfId="18717"/>
    <cellStyle name="常规 14 6 20" xfId="18718"/>
    <cellStyle name="常规 14 6 3" xfId="18719"/>
    <cellStyle name="常规 14 6 4" xfId="18720"/>
    <cellStyle name="常规 14 6 5" xfId="18721"/>
    <cellStyle name="常规 14 6 6" xfId="18722"/>
    <cellStyle name="常规 14 6 7" xfId="18723"/>
    <cellStyle name="常规 14 6 8" xfId="18724"/>
    <cellStyle name="常规 14 6 9" xfId="18725"/>
    <cellStyle name="常规 14 7" xfId="18726"/>
    <cellStyle name="常规 14 8" xfId="18727"/>
    <cellStyle name="常规 14 9" xfId="18728"/>
    <cellStyle name="常规 15" xfId="18729"/>
    <cellStyle name="常规 15 10" xfId="18730"/>
    <cellStyle name="常规 15 11" xfId="18731"/>
    <cellStyle name="常规 15 12" xfId="18732"/>
    <cellStyle name="常规 15 13" xfId="18733"/>
    <cellStyle name="常规 15 14" xfId="18734"/>
    <cellStyle name="常规 15 15" xfId="18735"/>
    <cellStyle name="常规 15 16" xfId="18736"/>
    <cellStyle name="常规 15 2" xfId="18737"/>
    <cellStyle name="常规 15 2 10" xfId="18738"/>
    <cellStyle name="常规 15 2 11" xfId="18739"/>
    <cellStyle name="常规 15 2 12" xfId="18740"/>
    <cellStyle name="常规 15 2 13" xfId="18741"/>
    <cellStyle name="常规 15 2 14" xfId="18742"/>
    <cellStyle name="常规 15 2 15" xfId="18743"/>
    <cellStyle name="常规 15 2 2" xfId="18744"/>
    <cellStyle name="常规 15 2 3" xfId="18745"/>
    <cellStyle name="常规 15 2 4" xfId="18746"/>
    <cellStyle name="常规 15 2 5" xfId="18747"/>
    <cellStyle name="常规 15 2 6" xfId="18748"/>
    <cellStyle name="常规 15 2 7" xfId="18749"/>
    <cellStyle name="常规 15 2 8" xfId="18750"/>
    <cellStyle name="常规 15 2 9" xfId="18751"/>
    <cellStyle name="常规 15 3" xfId="18752"/>
    <cellStyle name="常规 15 4" xfId="18753"/>
    <cellStyle name="常规 15 5" xfId="18754"/>
    <cellStyle name="常规 15 6" xfId="18755"/>
    <cellStyle name="常规 15 7" xfId="18756"/>
    <cellStyle name="常规 15 8" xfId="18757"/>
    <cellStyle name="常规 15 9" xfId="18758"/>
    <cellStyle name="常规 16" xfId="18759"/>
    <cellStyle name="常规 16 10" xfId="18760"/>
    <cellStyle name="常规 16 11" xfId="18761"/>
    <cellStyle name="常规 16 12" xfId="18762"/>
    <cellStyle name="常规 16 13" xfId="18763"/>
    <cellStyle name="常规 16 14" xfId="18764"/>
    <cellStyle name="常规 16 15" xfId="18765"/>
    <cellStyle name="常规 16 16" xfId="18766"/>
    <cellStyle name="常规 16 2" xfId="18767"/>
    <cellStyle name="常规 16 2 10" xfId="18768"/>
    <cellStyle name="常规 16 2 11" xfId="18769"/>
    <cellStyle name="常规 16 2 12" xfId="18770"/>
    <cellStyle name="常规 16 2 13" xfId="18771"/>
    <cellStyle name="常规 16 2 14" xfId="18772"/>
    <cellStyle name="常规 16 2 15" xfId="18773"/>
    <cellStyle name="常规 16 2 2" xfId="18774"/>
    <cellStyle name="常规 16 2 3" xfId="18775"/>
    <cellStyle name="常规 16 2 4" xfId="18776"/>
    <cellStyle name="常规 16 2 5" xfId="18777"/>
    <cellStyle name="常规 16 2 6" xfId="18778"/>
    <cellStyle name="常规 16 2 7" xfId="18779"/>
    <cellStyle name="常规 16 2 8" xfId="18780"/>
    <cellStyle name="常规 16 2 9" xfId="18781"/>
    <cellStyle name="常规 16 3" xfId="18782"/>
    <cellStyle name="常规 16 4" xfId="18783"/>
    <cellStyle name="常规 16 5" xfId="18784"/>
    <cellStyle name="常规 16 6" xfId="18785"/>
    <cellStyle name="常规 16 7" xfId="18786"/>
    <cellStyle name="常规 16 8" xfId="18787"/>
    <cellStyle name="常规 16 9" xfId="18788"/>
    <cellStyle name="常规 17" xfId="18789"/>
    <cellStyle name="常规 17 10" xfId="18790"/>
    <cellStyle name="常规 17 11" xfId="18791"/>
    <cellStyle name="常规 17 12" xfId="18792"/>
    <cellStyle name="常规 17 13" xfId="18793"/>
    <cellStyle name="常规 17 14" xfId="18794"/>
    <cellStyle name="常规 17 15" xfId="18795"/>
    <cellStyle name="常规 17 16" xfId="18796"/>
    <cellStyle name="常规 17 2" xfId="18797"/>
    <cellStyle name="常规 17 2 10" xfId="18798"/>
    <cellStyle name="常规 17 2 11" xfId="18799"/>
    <cellStyle name="常规 17 2 12" xfId="18800"/>
    <cellStyle name="常规 17 2 13" xfId="18801"/>
    <cellStyle name="常规 17 2 14" xfId="18802"/>
    <cellStyle name="常规 17 2 15" xfId="18803"/>
    <cellStyle name="常规 17 2 2" xfId="18804"/>
    <cellStyle name="常规 17 2 3" xfId="18805"/>
    <cellStyle name="常规 17 2 4" xfId="18806"/>
    <cellStyle name="常规 17 2 5" xfId="18807"/>
    <cellStyle name="常规 17 2 6" xfId="18808"/>
    <cellStyle name="常规 17 2 7" xfId="18809"/>
    <cellStyle name="常规 17 2 8" xfId="18810"/>
    <cellStyle name="常规 17 2 9" xfId="18811"/>
    <cellStyle name="常规 17 3" xfId="18812"/>
    <cellStyle name="常规 17 4" xfId="18813"/>
    <cellStyle name="常规 17 5" xfId="18814"/>
    <cellStyle name="常规 17 6" xfId="18815"/>
    <cellStyle name="常规 17 7" xfId="18816"/>
    <cellStyle name="常规 17 8" xfId="18817"/>
    <cellStyle name="常规 17 9" xfId="18818"/>
    <cellStyle name="常规 18" xfId="18819"/>
    <cellStyle name="常规 18 10" xfId="18820"/>
    <cellStyle name="常规 18 11" xfId="18821"/>
    <cellStyle name="常规 18 12" xfId="18822"/>
    <cellStyle name="常规 18 13" xfId="18823"/>
    <cellStyle name="常规 18 14" xfId="18824"/>
    <cellStyle name="常规 18 15" xfId="18825"/>
    <cellStyle name="常规 18 16" xfId="18826"/>
    <cellStyle name="常规 18 2" xfId="18827"/>
    <cellStyle name="常规 18 2 10" xfId="18828"/>
    <cellStyle name="常规 18 2 11" xfId="18829"/>
    <cellStyle name="常规 18 2 12" xfId="18830"/>
    <cellStyle name="常规 18 2 13" xfId="18831"/>
    <cellStyle name="常规 18 2 14" xfId="18832"/>
    <cellStyle name="常规 18 2 15" xfId="18833"/>
    <cellStyle name="常规 18 2 2" xfId="18834"/>
    <cellStyle name="常规 18 2 3" xfId="18835"/>
    <cellStyle name="常规 18 2 4" xfId="18836"/>
    <cellStyle name="常规 18 2 5" xfId="18837"/>
    <cellStyle name="常规 18 2 6" xfId="18838"/>
    <cellStyle name="常规 18 2 7" xfId="18839"/>
    <cellStyle name="常规 18 2 8" xfId="18840"/>
    <cellStyle name="常规 18 2 9" xfId="18841"/>
    <cellStyle name="常规 18 3" xfId="18842"/>
    <cellStyle name="常规 18 4" xfId="18843"/>
    <cellStyle name="常规 18 5" xfId="18844"/>
    <cellStyle name="常规 18 6" xfId="18845"/>
    <cellStyle name="常规 18 7" xfId="18846"/>
    <cellStyle name="常规 18 8" xfId="18847"/>
    <cellStyle name="常规 18 9" xfId="18848"/>
    <cellStyle name="常规 19" xfId="18849"/>
    <cellStyle name="常规 19 10" xfId="18850"/>
    <cellStyle name="常规 19 11" xfId="18851"/>
    <cellStyle name="常规 19 12" xfId="18852"/>
    <cellStyle name="常规 19 13" xfId="18853"/>
    <cellStyle name="常规 19 14" xfId="18854"/>
    <cellStyle name="常规 19 15" xfId="18855"/>
    <cellStyle name="常规 19 16" xfId="18856"/>
    <cellStyle name="常规 19 2" xfId="18857"/>
    <cellStyle name="常规 19 2 10" xfId="18858"/>
    <cellStyle name="常规 19 2 11" xfId="18859"/>
    <cellStyle name="常规 19 2 12" xfId="18860"/>
    <cellStyle name="常规 19 2 13" xfId="18861"/>
    <cellStyle name="常规 19 2 14" xfId="18862"/>
    <cellStyle name="常规 19 2 15" xfId="18863"/>
    <cellStyle name="常规 19 2 2" xfId="18864"/>
    <cellStyle name="常规 19 2 3" xfId="18865"/>
    <cellStyle name="常规 19 2 4" xfId="18866"/>
    <cellStyle name="常规 19 2 5" xfId="18867"/>
    <cellStyle name="常规 19 2 6" xfId="18868"/>
    <cellStyle name="常规 19 2 7" xfId="18869"/>
    <cellStyle name="常规 19 2 8" xfId="18870"/>
    <cellStyle name="常规 19 2 9" xfId="18871"/>
    <cellStyle name="常规 19 3" xfId="18872"/>
    <cellStyle name="常规 19 4" xfId="18873"/>
    <cellStyle name="常规 19 5" xfId="18874"/>
    <cellStyle name="常规 19 6" xfId="18875"/>
    <cellStyle name="常规 19 7" xfId="18876"/>
    <cellStyle name="常规 19 8" xfId="18877"/>
    <cellStyle name="常规 19 9" xfId="18878"/>
    <cellStyle name="常规 2" xfId="25"/>
    <cellStyle name="常规 2 10" xfId="18879"/>
    <cellStyle name="常规 2 10 10" xfId="18880"/>
    <cellStyle name="常规 2 10 11" xfId="18881"/>
    <cellStyle name="常规 2 10 12" xfId="18882"/>
    <cellStyle name="常规 2 10 13" xfId="18883"/>
    <cellStyle name="常规 2 10 14" xfId="18884"/>
    <cellStyle name="常规 2 10 15" xfId="18885"/>
    <cellStyle name="常规 2 10 16" xfId="18886"/>
    <cellStyle name="常规 2 10 17" xfId="18887"/>
    <cellStyle name="常规 2 10 18" xfId="18888"/>
    <cellStyle name="常规 2 10 19" xfId="18889"/>
    <cellStyle name="常规 2 10 2" xfId="18890"/>
    <cellStyle name="常规 2 10 20" xfId="18891"/>
    <cellStyle name="常规 2 10 21" xfId="18892"/>
    <cellStyle name="常规 2 10 22" xfId="18893"/>
    <cellStyle name="常规 2 10 23" xfId="18894"/>
    <cellStyle name="常规 2 10 24" xfId="18895"/>
    <cellStyle name="常规 2 10 25" xfId="18896"/>
    <cellStyle name="常规 2 10 26" xfId="18897"/>
    <cellStyle name="常规 2 10 27" xfId="18898"/>
    <cellStyle name="常规 2 10 28" xfId="18899"/>
    <cellStyle name="常规 2 10 29" xfId="18900"/>
    <cellStyle name="常规 2 10 3" xfId="18901"/>
    <cellStyle name="常规 2 10 4" xfId="18902"/>
    <cellStyle name="常规 2 10 5" xfId="18903"/>
    <cellStyle name="常规 2 10 6" xfId="18904"/>
    <cellStyle name="常规 2 10 7" xfId="18905"/>
    <cellStyle name="常规 2 10 8" xfId="18906"/>
    <cellStyle name="常规 2 10 9" xfId="18907"/>
    <cellStyle name="常规 2 100" xfId="18908"/>
    <cellStyle name="常规 2 101" xfId="18909"/>
    <cellStyle name="常规 2 102" xfId="18910"/>
    <cellStyle name="常规 2 103" xfId="18911"/>
    <cellStyle name="常规 2 104" xfId="18912"/>
    <cellStyle name="常规 2 105" xfId="18913"/>
    <cellStyle name="常规 2 106" xfId="18914"/>
    <cellStyle name="常规 2 107" xfId="18915"/>
    <cellStyle name="常规 2 108" xfId="18916"/>
    <cellStyle name="常规 2 109" xfId="18917"/>
    <cellStyle name="常规 2 11" xfId="18918"/>
    <cellStyle name="常规 2 11 10" xfId="18919"/>
    <cellStyle name="常规 2 11 11" xfId="18920"/>
    <cellStyle name="常规 2 11 12" xfId="18921"/>
    <cellStyle name="常规 2 11 13" xfId="18922"/>
    <cellStyle name="常规 2 11 14" xfId="18923"/>
    <cellStyle name="常规 2 11 15" xfId="18924"/>
    <cellStyle name="常规 2 11 16" xfId="18925"/>
    <cellStyle name="常规 2 11 17" xfId="18926"/>
    <cellStyle name="常规 2 11 18" xfId="18927"/>
    <cellStyle name="常规 2 11 19" xfId="18928"/>
    <cellStyle name="常规 2 11 2" xfId="18929"/>
    <cellStyle name="常规 2 11 20" xfId="18930"/>
    <cellStyle name="常规 2 11 3" xfId="18931"/>
    <cellStyle name="常规 2 11 4" xfId="18932"/>
    <cellStyle name="常规 2 11 5" xfId="18933"/>
    <cellStyle name="常规 2 11 6" xfId="18934"/>
    <cellStyle name="常规 2 11 7" xfId="18935"/>
    <cellStyle name="常规 2 11 8" xfId="18936"/>
    <cellStyle name="常规 2 11 9" xfId="18937"/>
    <cellStyle name="常规 2 110" xfId="18938"/>
    <cellStyle name="常规 2 111" xfId="18939"/>
    <cellStyle name="常规 2 112" xfId="18940"/>
    <cellStyle name="常规 2 113" xfId="18941"/>
    <cellStyle name="常规 2 114" xfId="18942"/>
    <cellStyle name="常规 2 115" xfId="18943"/>
    <cellStyle name="常规 2 116" xfId="18944"/>
    <cellStyle name="常规 2 117" xfId="18945"/>
    <cellStyle name="常规 2 118" xfId="18946"/>
    <cellStyle name="常规 2 119" xfId="18947"/>
    <cellStyle name="常规 2 12" xfId="18948"/>
    <cellStyle name="常规 2 12 10" xfId="18949"/>
    <cellStyle name="常规 2 12 11" xfId="18950"/>
    <cellStyle name="常规 2 12 12" xfId="18951"/>
    <cellStyle name="常规 2 12 13" xfId="18952"/>
    <cellStyle name="常规 2 12 14" xfId="18953"/>
    <cellStyle name="常规 2 12 15" xfId="18954"/>
    <cellStyle name="常规 2 12 16" xfId="18955"/>
    <cellStyle name="常规 2 12 17" xfId="18956"/>
    <cellStyle name="常规 2 12 18" xfId="18957"/>
    <cellStyle name="常规 2 12 19" xfId="18958"/>
    <cellStyle name="常规 2 12 2" xfId="18959"/>
    <cellStyle name="常规 2 12 20" xfId="18960"/>
    <cellStyle name="常规 2 12 3" xfId="18961"/>
    <cellStyle name="常规 2 12 4" xfId="18962"/>
    <cellStyle name="常规 2 12 5" xfId="18963"/>
    <cellStyle name="常规 2 12 6" xfId="18964"/>
    <cellStyle name="常规 2 12 7" xfId="18965"/>
    <cellStyle name="常规 2 12 8" xfId="18966"/>
    <cellStyle name="常规 2 12 9" xfId="18967"/>
    <cellStyle name="常规 2 120" xfId="18968"/>
    <cellStyle name="常规 2 121" xfId="18969"/>
    <cellStyle name="常规 2 122" xfId="18970"/>
    <cellStyle name="常规 2 123" xfId="18971"/>
    <cellStyle name="常规 2 124" xfId="18972"/>
    <cellStyle name="常规 2 125" xfId="18973"/>
    <cellStyle name="常规 2 126" xfId="18974"/>
    <cellStyle name="常规 2 127" xfId="18975"/>
    <cellStyle name="常规 2 128" xfId="18976"/>
    <cellStyle name="常规 2 129" xfId="18977"/>
    <cellStyle name="常规 2 13" xfId="18978"/>
    <cellStyle name="常规 2 13 10" xfId="18979"/>
    <cellStyle name="常规 2 13 11" xfId="18980"/>
    <cellStyle name="常规 2 13 12" xfId="18981"/>
    <cellStyle name="常规 2 13 13" xfId="18982"/>
    <cellStyle name="常规 2 13 14" xfId="18983"/>
    <cellStyle name="常规 2 13 15" xfId="18984"/>
    <cellStyle name="常规 2 13 16" xfId="18985"/>
    <cellStyle name="常规 2 13 17" xfId="18986"/>
    <cellStyle name="常规 2 13 18" xfId="18987"/>
    <cellStyle name="常规 2 13 19" xfId="18988"/>
    <cellStyle name="常规 2 13 2" xfId="18989"/>
    <cellStyle name="常规 2 13 20" xfId="18990"/>
    <cellStyle name="常规 2 13 3" xfId="18991"/>
    <cellStyle name="常规 2 13 4" xfId="18992"/>
    <cellStyle name="常规 2 13 5" xfId="18993"/>
    <cellStyle name="常规 2 13 6" xfId="18994"/>
    <cellStyle name="常规 2 13 7" xfId="18995"/>
    <cellStyle name="常规 2 13 8" xfId="18996"/>
    <cellStyle name="常规 2 13 9" xfId="18997"/>
    <cellStyle name="常规 2 130" xfId="18998"/>
    <cellStyle name="常规 2 131" xfId="18999"/>
    <cellStyle name="常规 2 132" xfId="19000"/>
    <cellStyle name="常规 2 133" xfId="19001"/>
    <cellStyle name="常规 2 134" xfId="19002"/>
    <cellStyle name="常规 2 135" xfId="19003"/>
    <cellStyle name="常规 2 136" xfId="19004"/>
    <cellStyle name="常规 2 137" xfId="19005"/>
    <cellStyle name="常规 2 138" xfId="19006"/>
    <cellStyle name="常规 2 139" xfId="19007"/>
    <cellStyle name="常规 2 14" xfId="19008"/>
    <cellStyle name="常规 2 14 10" xfId="19009"/>
    <cellStyle name="常规 2 14 11" xfId="19010"/>
    <cellStyle name="常规 2 14 12" xfId="19011"/>
    <cellStyle name="常规 2 14 13" xfId="19012"/>
    <cellStyle name="常规 2 14 14" xfId="19013"/>
    <cellStyle name="常规 2 14 15" xfId="19014"/>
    <cellStyle name="常规 2 14 16" xfId="19015"/>
    <cellStyle name="常规 2 14 17" xfId="19016"/>
    <cellStyle name="常规 2 14 18" xfId="19017"/>
    <cellStyle name="常规 2 14 19" xfId="19018"/>
    <cellStyle name="常规 2 14 2" xfId="19019"/>
    <cellStyle name="常规 2 14 20" xfId="19020"/>
    <cellStyle name="常规 2 14 3" xfId="19021"/>
    <cellStyle name="常规 2 14 4" xfId="19022"/>
    <cellStyle name="常规 2 14 5" xfId="19023"/>
    <cellStyle name="常规 2 14 6" xfId="19024"/>
    <cellStyle name="常规 2 14 7" xfId="19025"/>
    <cellStyle name="常规 2 14 8" xfId="19026"/>
    <cellStyle name="常规 2 14 9" xfId="19027"/>
    <cellStyle name="常规 2 140" xfId="19028"/>
    <cellStyle name="常规 2 141" xfId="19029"/>
    <cellStyle name="常规 2 142" xfId="19030"/>
    <cellStyle name="常规 2 143" xfId="19031"/>
    <cellStyle name="常规 2 144" xfId="19032"/>
    <cellStyle name="常规 2 145" xfId="19033"/>
    <cellStyle name="常规 2 146" xfId="19034"/>
    <cellStyle name="常规 2 147" xfId="19035"/>
    <cellStyle name="常规 2 148" xfId="19036"/>
    <cellStyle name="常规 2 149" xfId="19037"/>
    <cellStyle name="常规 2 15" xfId="19038"/>
    <cellStyle name="常规 2 15 10" xfId="19039"/>
    <cellStyle name="常规 2 15 11" xfId="19040"/>
    <cellStyle name="常规 2 15 12" xfId="19041"/>
    <cellStyle name="常规 2 15 13" xfId="19042"/>
    <cellStyle name="常规 2 15 14" xfId="19043"/>
    <cellStyle name="常规 2 15 15" xfId="19044"/>
    <cellStyle name="常规 2 15 16" xfId="19045"/>
    <cellStyle name="常规 2 15 17" xfId="19046"/>
    <cellStyle name="常规 2 15 18" xfId="19047"/>
    <cellStyle name="常规 2 15 19" xfId="19048"/>
    <cellStyle name="常规 2 15 2" xfId="19049"/>
    <cellStyle name="常规 2 15 20" xfId="19050"/>
    <cellStyle name="常规 2 15 3" xfId="19051"/>
    <cellStyle name="常规 2 15 4" xfId="19052"/>
    <cellStyle name="常规 2 15 5" xfId="19053"/>
    <cellStyle name="常规 2 15 6" xfId="19054"/>
    <cellStyle name="常规 2 15 7" xfId="19055"/>
    <cellStyle name="常规 2 15 8" xfId="19056"/>
    <cellStyle name="常规 2 15 9" xfId="19057"/>
    <cellStyle name="常规 2 150" xfId="19058"/>
    <cellStyle name="常规 2 151" xfId="19059"/>
    <cellStyle name="常规 2 152" xfId="19060"/>
    <cellStyle name="常规 2 153" xfId="19061"/>
    <cellStyle name="常规 2 154" xfId="19062"/>
    <cellStyle name="常规 2 155" xfId="19063"/>
    <cellStyle name="常规 2 156" xfId="19064"/>
    <cellStyle name="常规 2 16" xfId="19065"/>
    <cellStyle name="常规 2 16 10" xfId="19066"/>
    <cellStyle name="常规 2 16 11" xfId="19067"/>
    <cellStyle name="常规 2 16 12" xfId="19068"/>
    <cellStyle name="常规 2 16 13" xfId="19069"/>
    <cellStyle name="常规 2 16 14" xfId="19070"/>
    <cellStyle name="常规 2 16 15" xfId="19071"/>
    <cellStyle name="常规 2 16 16" xfId="19072"/>
    <cellStyle name="常规 2 16 17" xfId="19073"/>
    <cellStyle name="常规 2 16 18" xfId="19074"/>
    <cellStyle name="常规 2 16 19" xfId="19075"/>
    <cellStyle name="常规 2 16 2" xfId="19076"/>
    <cellStyle name="常规 2 16 20" xfId="19077"/>
    <cellStyle name="常规 2 16 3" xfId="19078"/>
    <cellStyle name="常规 2 16 4" xfId="19079"/>
    <cellStyle name="常规 2 16 5" xfId="19080"/>
    <cellStyle name="常规 2 16 6" xfId="19081"/>
    <cellStyle name="常规 2 16 7" xfId="19082"/>
    <cellStyle name="常规 2 16 8" xfId="19083"/>
    <cellStyle name="常规 2 16 9" xfId="19084"/>
    <cellStyle name="常规 2 17" xfId="19085"/>
    <cellStyle name="常规 2 17 10" xfId="19086"/>
    <cellStyle name="常规 2 17 11" xfId="19087"/>
    <cellStyle name="常规 2 17 12" xfId="19088"/>
    <cellStyle name="常规 2 17 13" xfId="19089"/>
    <cellStyle name="常规 2 17 14" xfId="19090"/>
    <cellStyle name="常规 2 17 15" xfId="19091"/>
    <cellStyle name="常规 2 17 16" xfId="19092"/>
    <cellStyle name="常规 2 17 17" xfId="19093"/>
    <cellStyle name="常规 2 17 18" xfId="19094"/>
    <cellStyle name="常规 2 17 19" xfId="19095"/>
    <cellStyle name="常规 2 17 2" xfId="19096"/>
    <cellStyle name="常规 2 17 20" xfId="19097"/>
    <cellStyle name="常规 2 17 3" xfId="19098"/>
    <cellStyle name="常规 2 17 4" xfId="19099"/>
    <cellStyle name="常规 2 17 5" xfId="19100"/>
    <cellStyle name="常规 2 17 6" xfId="19101"/>
    <cellStyle name="常规 2 17 7" xfId="19102"/>
    <cellStyle name="常规 2 17 8" xfId="19103"/>
    <cellStyle name="常规 2 17 9" xfId="19104"/>
    <cellStyle name="常规 2 18" xfId="19105"/>
    <cellStyle name="常规 2 19" xfId="19106"/>
    <cellStyle name="常规 2 2" xfId="19107"/>
    <cellStyle name="常规 2 2 10" xfId="19108"/>
    <cellStyle name="常规 2 2 100" xfId="19109"/>
    <cellStyle name="常规 2 2 101" xfId="19110"/>
    <cellStyle name="常规 2 2 102" xfId="19111"/>
    <cellStyle name="常规 2 2 103" xfId="19112"/>
    <cellStyle name="常规 2 2 104" xfId="19113"/>
    <cellStyle name="常规 2 2 105" xfId="19114"/>
    <cellStyle name="常规 2 2 106" xfId="19115"/>
    <cellStyle name="常规 2 2 107" xfId="19116"/>
    <cellStyle name="常规 2 2 108" xfId="19117"/>
    <cellStyle name="常规 2 2 109" xfId="19118"/>
    <cellStyle name="常规 2 2 11" xfId="19119"/>
    <cellStyle name="常规 2 2 110" xfId="19120"/>
    <cellStyle name="常规 2 2 111" xfId="19121"/>
    <cellStyle name="常规 2 2 112" xfId="19122"/>
    <cellStyle name="常规 2 2 113" xfId="19123"/>
    <cellStyle name="常规 2 2 114" xfId="19124"/>
    <cellStyle name="常规 2 2 115" xfId="19125"/>
    <cellStyle name="常规 2 2 116" xfId="19126"/>
    <cellStyle name="常规 2 2 117" xfId="19127"/>
    <cellStyle name="常规 2 2 118" xfId="19128"/>
    <cellStyle name="常规 2 2 119" xfId="19129"/>
    <cellStyle name="常规 2 2 12" xfId="19130"/>
    <cellStyle name="常规 2 2 120" xfId="19131"/>
    <cellStyle name="常规 2 2 121" xfId="19132"/>
    <cellStyle name="常规 2 2 122" xfId="19133"/>
    <cellStyle name="常规 2 2 123" xfId="19134"/>
    <cellStyle name="常规 2 2 124" xfId="19135"/>
    <cellStyle name="常规 2 2 125" xfId="19136"/>
    <cellStyle name="常规 2 2 126" xfId="19137"/>
    <cellStyle name="常规 2 2 127" xfId="19138"/>
    <cellStyle name="常规 2 2 128" xfId="19139"/>
    <cellStyle name="常规 2 2 129" xfId="19140"/>
    <cellStyle name="常规 2 2 13" xfId="19141"/>
    <cellStyle name="常规 2 2 130" xfId="19142"/>
    <cellStyle name="常规 2 2 131" xfId="19143"/>
    <cellStyle name="常规 2 2 132" xfId="19144"/>
    <cellStyle name="常规 2 2 133" xfId="19145"/>
    <cellStyle name="常规 2 2 134" xfId="19146"/>
    <cellStyle name="常规 2 2 135" xfId="19147"/>
    <cellStyle name="常规 2 2 136" xfId="19148"/>
    <cellStyle name="常规 2 2 137" xfId="19149"/>
    <cellStyle name="常规 2 2 138" xfId="19150"/>
    <cellStyle name="常规 2 2 139" xfId="19151"/>
    <cellStyle name="常规 2 2 14" xfId="19152"/>
    <cellStyle name="常规 2 2 140" xfId="19153"/>
    <cellStyle name="常规 2 2 141" xfId="19154"/>
    <cellStyle name="常规 2 2 142" xfId="19155"/>
    <cellStyle name="常规 2 2 143" xfId="19156"/>
    <cellStyle name="常规 2 2 144" xfId="19157"/>
    <cellStyle name="常规 2 2 145" xfId="19158"/>
    <cellStyle name="常规 2 2 146" xfId="19159"/>
    <cellStyle name="常规 2 2 147" xfId="19160"/>
    <cellStyle name="常规 2 2 148" xfId="19161"/>
    <cellStyle name="常规 2 2 149" xfId="19162"/>
    <cellStyle name="常规 2 2 15" xfId="19163"/>
    <cellStyle name="常规 2 2 150" xfId="19164"/>
    <cellStyle name="常规 2 2 151" xfId="19165"/>
    <cellStyle name="常规 2 2 152" xfId="19166"/>
    <cellStyle name="常规 2 2 153" xfId="19167"/>
    <cellStyle name="常规 2 2 16" xfId="19168"/>
    <cellStyle name="常规 2 2 17" xfId="19169"/>
    <cellStyle name="常规 2 2 18" xfId="19170"/>
    <cellStyle name="常规 2 2 19" xfId="19171"/>
    <cellStyle name="常规 2 2 2" xfId="19172"/>
    <cellStyle name="常规 2 2 20" xfId="19173"/>
    <cellStyle name="常规 2 2 21" xfId="19174"/>
    <cellStyle name="常规 2 2 22" xfId="19175"/>
    <cellStyle name="常规 2 2 23" xfId="19176"/>
    <cellStyle name="常规 2 2 24" xfId="19177"/>
    <cellStyle name="常规 2 2 25" xfId="19178"/>
    <cellStyle name="常规 2 2 26" xfId="19179"/>
    <cellStyle name="常规 2 2 27" xfId="19180"/>
    <cellStyle name="常规 2 2 28" xfId="19181"/>
    <cellStyle name="常规 2 2 29" xfId="19182"/>
    <cellStyle name="常规 2 2 3" xfId="19183"/>
    <cellStyle name="常规 2 2 30" xfId="19184"/>
    <cellStyle name="常规 2 2 31" xfId="19185"/>
    <cellStyle name="常规 2 2 32" xfId="19186"/>
    <cellStyle name="常规 2 2 33" xfId="19187"/>
    <cellStyle name="常规 2 2 34" xfId="19188"/>
    <cellStyle name="常规 2 2 35" xfId="19189"/>
    <cellStyle name="常规 2 2 36" xfId="19190"/>
    <cellStyle name="常规 2 2 37" xfId="19191"/>
    <cellStyle name="常规 2 2 38" xfId="19192"/>
    <cellStyle name="常规 2 2 39" xfId="19193"/>
    <cellStyle name="常规 2 2 4" xfId="19194"/>
    <cellStyle name="常规 2 2 40" xfId="19195"/>
    <cellStyle name="常规 2 2 41" xfId="19196"/>
    <cellStyle name="常规 2 2 42" xfId="19197"/>
    <cellStyle name="常规 2 2 43" xfId="19198"/>
    <cellStyle name="常规 2 2 44" xfId="19199"/>
    <cellStyle name="常规 2 2 45" xfId="19200"/>
    <cellStyle name="常规 2 2 46" xfId="19201"/>
    <cellStyle name="常规 2 2 47" xfId="19202"/>
    <cellStyle name="常规 2 2 48" xfId="19203"/>
    <cellStyle name="常规 2 2 49" xfId="19204"/>
    <cellStyle name="常规 2 2 5" xfId="19205"/>
    <cellStyle name="常规 2 2 50" xfId="19206"/>
    <cellStyle name="常规 2 2 51" xfId="19207"/>
    <cellStyle name="常规 2 2 52" xfId="19208"/>
    <cellStyle name="常规 2 2 53" xfId="19209"/>
    <cellStyle name="常规 2 2 54" xfId="19210"/>
    <cellStyle name="常规 2 2 55" xfId="19211"/>
    <cellStyle name="常规 2 2 56" xfId="19212"/>
    <cellStyle name="常规 2 2 57" xfId="19213"/>
    <cellStyle name="常规 2 2 58" xfId="19214"/>
    <cellStyle name="常规 2 2 59" xfId="19215"/>
    <cellStyle name="常规 2 2 6" xfId="19216"/>
    <cellStyle name="常规 2 2 60" xfId="19217"/>
    <cellStyle name="常规 2 2 61" xfId="19218"/>
    <cellStyle name="常规 2 2 62" xfId="19219"/>
    <cellStyle name="常规 2 2 63" xfId="19220"/>
    <cellStyle name="常规 2 2 64" xfId="19221"/>
    <cellStyle name="常规 2 2 65" xfId="19222"/>
    <cellStyle name="常规 2 2 66" xfId="19223"/>
    <cellStyle name="常规 2 2 67" xfId="19224"/>
    <cellStyle name="常规 2 2 68" xfId="19225"/>
    <cellStyle name="常规 2 2 69" xfId="19226"/>
    <cellStyle name="常规 2 2 7" xfId="19227"/>
    <cellStyle name="常规 2 2 70" xfId="19228"/>
    <cellStyle name="常规 2 2 71" xfId="19229"/>
    <cellStyle name="常规 2 2 72" xfId="19230"/>
    <cellStyle name="常规 2 2 73" xfId="19231"/>
    <cellStyle name="常规 2 2 74" xfId="19232"/>
    <cellStyle name="常规 2 2 75" xfId="19233"/>
    <cellStyle name="常规 2 2 76" xfId="19234"/>
    <cellStyle name="常规 2 2 77" xfId="19235"/>
    <cellStyle name="常规 2 2 78" xfId="19236"/>
    <cellStyle name="常规 2 2 79" xfId="19237"/>
    <cellStyle name="常规 2 2 8" xfId="19238"/>
    <cellStyle name="常规 2 2 80" xfId="19239"/>
    <cellStyle name="常规 2 2 81" xfId="19240"/>
    <cellStyle name="常规 2 2 82" xfId="19241"/>
    <cellStyle name="常规 2 2 83" xfId="19242"/>
    <cellStyle name="常规 2 2 84" xfId="19243"/>
    <cellStyle name="常规 2 2 85" xfId="19244"/>
    <cellStyle name="常规 2 2 86" xfId="19245"/>
    <cellStyle name="常规 2 2 87" xfId="19246"/>
    <cellStyle name="常规 2 2 88" xfId="19247"/>
    <cellStyle name="常规 2 2 89" xfId="19248"/>
    <cellStyle name="常规 2 2 9" xfId="19249"/>
    <cellStyle name="常规 2 2 90" xfId="19250"/>
    <cellStyle name="常规 2 2 91" xfId="19251"/>
    <cellStyle name="常规 2 2 92" xfId="19252"/>
    <cellStyle name="常规 2 2 93" xfId="19253"/>
    <cellStyle name="常规 2 2 94" xfId="19254"/>
    <cellStyle name="常规 2 2 95" xfId="19255"/>
    <cellStyle name="常规 2 2 96" xfId="19256"/>
    <cellStyle name="常规 2 2 97" xfId="19257"/>
    <cellStyle name="常规 2 2 98" xfId="19258"/>
    <cellStyle name="常规 2 2 99" xfId="19259"/>
    <cellStyle name="常规 2 20" xfId="19260"/>
    <cellStyle name="常规 2 21" xfId="19261"/>
    <cellStyle name="常规 2 22" xfId="19262"/>
    <cellStyle name="常规 2 23" xfId="19263"/>
    <cellStyle name="常规 2 24" xfId="19264"/>
    <cellStyle name="常规 2 25" xfId="19265"/>
    <cellStyle name="常规 2 26" xfId="19266"/>
    <cellStyle name="常规 2 27" xfId="19267"/>
    <cellStyle name="常规 2 28" xfId="19268"/>
    <cellStyle name="常规 2 29" xfId="19269"/>
    <cellStyle name="常规 2 3" xfId="19270"/>
    <cellStyle name="常规 2 3 10" xfId="19271"/>
    <cellStyle name="常规 2 3 100" xfId="19272"/>
    <cellStyle name="常规 2 3 101" xfId="19273"/>
    <cellStyle name="常规 2 3 102" xfId="19274"/>
    <cellStyle name="常规 2 3 103" xfId="19275"/>
    <cellStyle name="常规 2 3 104" xfId="19276"/>
    <cellStyle name="常规 2 3 105" xfId="19277"/>
    <cellStyle name="常规 2 3 106" xfId="19278"/>
    <cellStyle name="常规 2 3 107" xfId="19279"/>
    <cellStyle name="常规 2 3 108" xfId="19280"/>
    <cellStyle name="常规 2 3 109" xfId="19281"/>
    <cellStyle name="常规 2 3 11" xfId="19282"/>
    <cellStyle name="常规 2 3 110" xfId="19283"/>
    <cellStyle name="常规 2 3 111" xfId="19284"/>
    <cellStyle name="常规 2 3 112" xfId="19285"/>
    <cellStyle name="常规 2 3 113" xfId="19286"/>
    <cellStyle name="常规 2 3 114" xfId="19287"/>
    <cellStyle name="常规 2 3 115" xfId="19288"/>
    <cellStyle name="常规 2 3 116" xfId="19289"/>
    <cellStyle name="常规 2 3 117" xfId="19290"/>
    <cellStyle name="常规 2 3 118" xfId="19291"/>
    <cellStyle name="常规 2 3 119" xfId="19292"/>
    <cellStyle name="常规 2 3 12" xfId="19293"/>
    <cellStyle name="常规 2 3 120" xfId="19294"/>
    <cellStyle name="常规 2 3 121" xfId="19295"/>
    <cellStyle name="常规 2 3 122" xfId="19296"/>
    <cellStyle name="常规 2 3 123" xfId="19297"/>
    <cellStyle name="常规 2 3 124" xfId="19298"/>
    <cellStyle name="常规 2 3 125" xfId="19299"/>
    <cellStyle name="常规 2 3 126" xfId="19300"/>
    <cellStyle name="常规 2 3 127" xfId="19301"/>
    <cellStyle name="常规 2 3 128" xfId="19302"/>
    <cellStyle name="常规 2 3 129" xfId="19303"/>
    <cellStyle name="常规 2 3 13" xfId="19304"/>
    <cellStyle name="常规 2 3 130" xfId="19305"/>
    <cellStyle name="常规 2 3 131" xfId="19306"/>
    <cellStyle name="常规 2 3 132" xfId="19307"/>
    <cellStyle name="常规 2 3 133" xfId="19308"/>
    <cellStyle name="常规 2 3 134" xfId="19309"/>
    <cellStyle name="常规 2 3 135" xfId="19310"/>
    <cellStyle name="常规 2 3 136" xfId="19311"/>
    <cellStyle name="常规 2 3 137" xfId="19312"/>
    <cellStyle name="常规 2 3 138" xfId="19313"/>
    <cellStyle name="常规 2 3 139" xfId="19314"/>
    <cellStyle name="常规 2 3 14" xfId="19315"/>
    <cellStyle name="常规 2 3 140" xfId="19316"/>
    <cellStyle name="常规 2 3 141" xfId="19317"/>
    <cellStyle name="常规 2 3 142" xfId="19318"/>
    <cellStyle name="常规 2 3 143" xfId="19319"/>
    <cellStyle name="常规 2 3 144" xfId="19320"/>
    <cellStyle name="常规 2 3 145" xfId="19321"/>
    <cellStyle name="常规 2 3 146" xfId="19322"/>
    <cellStyle name="常规 2 3 147" xfId="19323"/>
    <cellStyle name="常规 2 3 148" xfId="19324"/>
    <cellStyle name="常规 2 3 149" xfId="19325"/>
    <cellStyle name="常规 2 3 15" xfId="19326"/>
    <cellStyle name="常规 2 3 150" xfId="19327"/>
    <cellStyle name="常规 2 3 151" xfId="19328"/>
    <cellStyle name="常规 2 3 152" xfId="19329"/>
    <cellStyle name="常规 2 3 153" xfId="19330"/>
    <cellStyle name="常规 2 3 16" xfId="19331"/>
    <cellStyle name="常规 2 3 17" xfId="19332"/>
    <cellStyle name="常规 2 3 18" xfId="19333"/>
    <cellStyle name="常规 2 3 19" xfId="19334"/>
    <cellStyle name="常规 2 3 2" xfId="19335"/>
    <cellStyle name="常规 2 3 20" xfId="19336"/>
    <cellStyle name="常规 2 3 21" xfId="19337"/>
    <cellStyle name="常规 2 3 22" xfId="19338"/>
    <cellStyle name="常规 2 3 23" xfId="19339"/>
    <cellStyle name="常规 2 3 24" xfId="19340"/>
    <cellStyle name="常规 2 3 25" xfId="19341"/>
    <cellStyle name="常规 2 3 26" xfId="19342"/>
    <cellStyle name="常规 2 3 27" xfId="19343"/>
    <cellStyle name="常规 2 3 28" xfId="19344"/>
    <cellStyle name="常规 2 3 29" xfId="19345"/>
    <cellStyle name="常规 2 3 3" xfId="19346"/>
    <cellStyle name="常规 2 3 30" xfId="19347"/>
    <cellStyle name="常规 2 3 31" xfId="19348"/>
    <cellStyle name="常规 2 3 32" xfId="19349"/>
    <cellStyle name="常规 2 3 33" xfId="19350"/>
    <cellStyle name="常规 2 3 34" xfId="19351"/>
    <cellStyle name="常规 2 3 35" xfId="19352"/>
    <cellStyle name="常规 2 3 36" xfId="19353"/>
    <cellStyle name="常规 2 3 37" xfId="19354"/>
    <cellStyle name="常规 2 3 38" xfId="19355"/>
    <cellStyle name="常规 2 3 39" xfId="19356"/>
    <cellStyle name="常规 2 3 4" xfId="19357"/>
    <cellStyle name="常规 2 3 40" xfId="19358"/>
    <cellStyle name="常规 2 3 41" xfId="19359"/>
    <cellStyle name="常规 2 3 42" xfId="19360"/>
    <cellStyle name="常规 2 3 43" xfId="19361"/>
    <cellStyle name="常规 2 3 44" xfId="19362"/>
    <cellStyle name="常规 2 3 45" xfId="19363"/>
    <cellStyle name="常规 2 3 46" xfId="19364"/>
    <cellStyle name="常规 2 3 47" xfId="19365"/>
    <cellStyle name="常规 2 3 48" xfId="19366"/>
    <cellStyle name="常规 2 3 49" xfId="19367"/>
    <cellStyle name="常规 2 3 5" xfId="19368"/>
    <cellStyle name="常规 2 3 50" xfId="19369"/>
    <cellStyle name="常规 2 3 51" xfId="19370"/>
    <cellStyle name="常规 2 3 52" xfId="19371"/>
    <cellStyle name="常规 2 3 53" xfId="19372"/>
    <cellStyle name="常规 2 3 54" xfId="19373"/>
    <cellStyle name="常规 2 3 55" xfId="19374"/>
    <cellStyle name="常规 2 3 56" xfId="19375"/>
    <cellStyle name="常规 2 3 57" xfId="19376"/>
    <cellStyle name="常规 2 3 58" xfId="19377"/>
    <cellStyle name="常规 2 3 59" xfId="19378"/>
    <cellStyle name="常规 2 3 6" xfId="19379"/>
    <cellStyle name="常规 2 3 60" xfId="19380"/>
    <cellStyle name="常规 2 3 61" xfId="19381"/>
    <cellStyle name="常规 2 3 62" xfId="19382"/>
    <cellStyle name="常规 2 3 63" xfId="19383"/>
    <cellStyle name="常规 2 3 64" xfId="19384"/>
    <cellStyle name="常规 2 3 65" xfId="19385"/>
    <cellStyle name="常规 2 3 66" xfId="19386"/>
    <cellStyle name="常规 2 3 67" xfId="19387"/>
    <cellStyle name="常规 2 3 68" xfId="19388"/>
    <cellStyle name="常规 2 3 69" xfId="19389"/>
    <cellStyle name="常规 2 3 7" xfId="19390"/>
    <cellStyle name="常规 2 3 70" xfId="19391"/>
    <cellStyle name="常规 2 3 71" xfId="19392"/>
    <cellStyle name="常规 2 3 72" xfId="19393"/>
    <cellStyle name="常规 2 3 73" xfId="19394"/>
    <cellStyle name="常规 2 3 74" xfId="19395"/>
    <cellStyle name="常规 2 3 75" xfId="19396"/>
    <cellStyle name="常规 2 3 76" xfId="19397"/>
    <cellStyle name="常规 2 3 77" xfId="19398"/>
    <cellStyle name="常规 2 3 78" xfId="19399"/>
    <cellStyle name="常规 2 3 79" xfId="19400"/>
    <cellStyle name="常规 2 3 8" xfId="19401"/>
    <cellStyle name="常规 2 3 80" xfId="19402"/>
    <cellStyle name="常规 2 3 81" xfId="19403"/>
    <cellStyle name="常规 2 3 82" xfId="19404"/>
    <cellStyle name="常规 2 3 83" xfId="19405"/>
    <cellStyle name="常规 2 3 84" xfId="19406"/>
    <cellStyle name="常规 2 3 85" xfId="19407"/>
    <cellStyle name="常规 2 3 86" xfId="19408"/>
    <cellStyle name="常规 2 3 87" xfId="19409"/>
    <cellStyle name="常规 2 3 88" xfId="19410"/>
    <cellStyle name="常规 2 3 89" xfId="19411"/>
    <cellStyle name="常规 2 3 9" xfId="19412"/>
    <cellStyle name="常规 2 3 90" xfId="19413"/>
    <cellStyle name="常规 2 3 91" xfId="19414"/>
    <cellStyle name="常规 2 3 92" xfId="19415"/>
    <cellStyle name="常规 2 3 93" xfId="19416"/>
    <cellStyle name="常规 2 3 94" xfId="19417"/>
    <cellStyle name="常规 2 3 95" xfId="19418"/>
    <cellStyle name="常规 2 3 96" xfId="19419"/>
    <cellStyle name="常规 2 3 97" xfId="19420"/>
    <cellStyle name="常规 2 3 98" xfId="19421"/>
    <cellStyle name="常规 2 3 99" xfId="19422"/>
    <cellStyle name="常规 2 30" xfId="19423"/>
    <cellStyle name="常规 2 31" xfId="19424"/>
    <cellStyle name="常规 2 32" xfId="19425"/>
    <cellStyle name="常规 2 33" xfId="19426"/>
    <cellStyle name="常规 2 34" xfId="19427"/>
    <cellStyle name="常规 2 35" xfId="19428"/>
    <cellStyle name="常规 2 36" xfId="19429"/>
    <cellStyle name="常规 2 37" xfId="19430"/>
    <cellStyle name="常规 2 38" xfId="19431"/>
    <cellStyle name="常规 2 39" xfId="19432"/>
    <cellStyle name="常规 2 4" xfId="19433"/>
    <cellStyle name="常规 2 4 10" xfId="19434"/>
    <cellStyle name="常规 2 4 100" xfId="19435"/>
    <cellStyle name="常规 2 4 101" xfId="19436"/>
    <cellStyle name="常规 2 4 102" xfId="19437"/>
    <cellStyle name="常规 2 4 103" xfId="19438"/>
    <cellStyle name="常规 2 4 104" xfId="19439"/>
    <cellStyle name="常规 2 4 105" xfId="19440"/>
    <cellStyle name="常规 2 4 106" xfId="19441"/>
    <cellStyle name="常规 2 4 107" xfId="19442"/>
    <cellStyle name="常规 2 4 108" xfId="19443"/>
    <cellStyle name="常规 2 4 109" xfId="19444"/>
    <cellStyle name="常规 2 4 11" xfId="19445"/>
    <cellStyle name="常规 2 4 110" xfId="19446"/>
    <cellStyle name="常规 2 4 111" xfId="19447"/>
    <cellStyle name="常规 2 4 112" xfId="19448"/>
    <cellStyle name="常规 2 4 113" xfId="19449"/>
    <cellStyle name="常规 2 4 114" xfId="19450"/>
    <cellStyle name="常规 2 4 115" xfId="19451"/>
    <cellStyle name="常规 2 4 116" xfId="19452"/>
    <cellStyle name="常规 2 4 117" xfId="19453"/>
    <cellStyle name="常规 2 4 118" xfId="19454"/>
    <cellStyle name="常规 2 4 119" xfId="19455"/>
    <cellStyle name="常规 2 4 12" xfId="19456"/>
    <cellStyle name="常规 2 4 120" xfId="19457"/>
    <cellStyle name="常规 2 4 121" xfId="19458"/>
    <cellStyle name="常规 2 4 122" xfId="19459"/>
    <cellStyle name="常规 2 4 123" xfId="19460"/>
    <cellStyle name="常规 2 4 124" xfId="19461"/>
    <cellStyle name="常规 2 4 125" xfId="19462"/>
    <cellStyle name="常规 2 4 13" xfId="19463"/>
    <cellStyle name="常规 2 4 14" xfId="19464"/>
    <cellStyle name="常规 2 4 15" xfId="19465"/>
    <cellStyle name="常规 2 4 16" xfId="19466"/>
    <cellStyle name="常规 2 4 17" xfId="19467"/>
    <cellStyle name="常规 2 4 18" xfId="19468"/>
    <cellStyle name="常规 2 4 19" xfId="19469"/>
    <cellStyle name="常规 2 4 2" xfId="19470"/>
    <cellStyle name="常规 2 4 2 10" xfId="19471"/>
    <cellStyle name="常规 2 4 2 100" xfId="19472"/>
    <cellStyle name="常规 2 4 2 101" xfId="19473"/>
    <cellStyle name="常规 2 4 2 102" xfId="19474"/>
    <cellStyle name="常规 2 4 2 103" xfId="19475"/>
    <cellStyle name="常规 2 4 2 104" xfId="19476"/>
    <cellStyle name="常规 2 4 2 105" xfId="19477"/>
    <cellStyle name="常规 2 4 2 106" xfId="19478"/>
    <cellStyle name="常规 2 4 2 107" xfId="19479"/>
    <cellStyle name="常规 2 4 2 108" xfId="19480"/>
    <cellStyle name="常规 2 4 2 109" xfId="19481"/>
    <cellStyle name="常规 2 4 2 11" xfId="19482"/>
    <cellStyle name="常规 2 4 2 110" xfId="19483"/>
    <cellStyle name="常规 2 4 2 111" xfId="19484"/>
    <cellStyle name="常规 2 4 2 112" xfId="19485"/>
    <cellStyle name="常规 2 4 2 12" xfId="19486"/>
    <cellStyle name="常规 2 4 2 13" xfId="19487"/>
    <cellStyle name="常规 2 4 2 14" xfId="19488"/>
    <cellStyle name="常规 2 4 2 15" xfId="19489"/>
    <cellStyle name="常规 2 4 2 16" xfId="19490"/>
    <cellStyle name="常规 2 4 2 17" xfId="19491"/>
    <cellStyle name="常规 2 4 2 18" xfId="19492"/>
    <cellStyle name="常规 2 4 2 19" xfId="19493"/>
    <cellStyle name="常规 2 4 2 2" xfId="19494"/>
    <cellStyle name="常规 2 4 2 20" xfId="19495"/>
    <cellStyle name="常规 2 4 2 21" xfId="19496"/>
    <cellStyle name="常规 2 4 2 22" xfId="19497"/>
    <cellStyle name="常规 2 4 2 23" xfId="19498"/>
    <cellStyle name="常规 2 4 2 24" xfId="19499"/>
    <cellStyle name="常规 2 4 2 25" xfId="19500"/>
    <cellStyle name="常规 2 4 2 26" xfId="19501"/>
    <cellStyle name="常规 2 4 2 27" xfId="19502"/>
    <cellStyle name="常规 2 4 2 28" xfId="19503"/>
    <cellStyle name="常规 2 4 2 29" xfId="19504"/>
    <cellStyle name="常规 2 4 2 3" xfId="19505"/>
    <cellStyle name="常规 2 4 2 30" xfId="19506"/>
    <cellStyle name="常规 2 4 2 31" xfId="19507"/>
    <cellStyle name="常规 2 4 2 32" xfId="19508"/>
    <cellStyle name="常规 2 4 2 33" xfId="19509"/>
    <cellStyle name="常规 2 4 2 34" xfId="19510"/>
    <cellStyle name="常规 2 4 2 35" xfId="19511"/>
    <cellStyle name="常规 2 4 2 36" xfId="19512"/>
    <cellStyle name="常规 2 4 2 37" xfId="19513"/>
    <cellStyle name="常规 2 4 2 38" xfId="19514"/>
    <cellStyle name="常规 2 4 2 39" xfId="19515"/>
    <cellStyle name="常规 2 4 2 4" xfId="19516"/>
    <cellStyle name="常规 2 4 2 40" xfId="19517"/>
    <cellStyle name="常规 2 4 2 41" xfId="19518"/>
    <cellStyle name="常规 2 4 2 42" xfId="19519"/>
    <cellStyle name="常规 2 4 2 43" xfId="19520"/>
    <cellStyle name="常规 2 4 2 44" xfId="19521"/>
    <cellStyle name="常规 2 4 2 45" xfId="19522"/>
    <cellStyle name="常规 2 4 2 46" xfId="19523"/>
    <cellStyle name="常规 2 4 2 47" xfId="19524"/>
    <cellStyle name="常规 2 4 2 48" xfId="19525"/>
    <cellStyle name="常规 2 4 2 49" xfId="19526"/>
    <cellStyle name="常规 2 4 2 5" xfId="19527"/>
    <cellStyle name="常规 2 4 2 50" xfId="19528"/>
    <cellStyle name="常规 2 4 2 51" xfId="19529"/>
    <cellStyle name="常规 2 4 2 52" xfId="19530"/>
    <cellStyle name="常规 2 4 2 53" xfId="19531"/>
    <cellStyle name="常规 2 4 2 54" xfId="19532"/>
    <cellStyle name="常规 2 4 2 55" xfId="19533"/>
    <cellStyle name="常规 2 4 2 56" xfId="19534"/>
    <cellStyle name="常规 2 4 2 57" xfId="19535"/>
    <cellStyle name="常规 2 4 2 58" xfId="19536"/>
    <cellStyle name="常规 2 4 2 59" xfId="19537"/>
    <cellStyle name="常规 2 4 2 6" xfId="19538"/>
    <cellStyle name="常规 2 4 2 60" xfId="19539"/>
    <cellStyle name="常规 2 4 2 61" xfId="19540"/>
    <cellStyle name="常规 2 4 2 62" xfId="19541"/>
    <cellStyle name="常规 2 4 2 63" xfId="19542"/>
    <cellStyle name="常规 2 4 2 64" xfId="19543"/>
    <cellStyle name="常规 2 4 2 65" xfId="19544"/>
    <cellStyle name="常规 2 4 2 66" xfId="19545"/>
    <cellStyle name="常规 2 4 2 67" xfId="19546"/>
    <cellStyle name="常规 2 4 2 68" xfId="19547"/>
    <cellStyle name="常规 2 4 2 69" xfId="19548"/>
    <cellStyle name="常规 2 4 2 7" xfId="19549"/>
    <cellStyle name="常规 2 4 2 70" xfId="19550"/>
    <cellStyle name="常规 2 4 2 71" xfId="19551"/>
    <cellStyle name="常规 2 4 2 72" xfId="19552"/>
    <cellStyle name="常规 2 4 2 73" xfId="19553"/>
    <cellStyle name="常规 2 4 2 74" xfId="19554"/>
    <cellStyle name="常规 2 4 2 75" xfId="19555"/>
    <cellStyle name="常规 2 4 2 76" xfId="19556"/>
    <cellStyle name="常规 2 4 2 77" xfId="19557"/>
    <cellStyle name="常规 2 4 2 78" xfId="19558"/>
    <cellStyle name="常规 2 4 2 79" xfId="19559"/>
    <cellStyle name="常规 2 4 2 8" xfId="19560"/>
    <cellStyle name="常规 2 4 2 80" xfId="19561"/>
    <cellStyle name="常规 2 4 2 81" xfId="19562"/>
    <cellStyle name="常规 2 4 2 82" xfId="19563"/>
    <cellStyle name="常规 2 4 2 83" xfId="19564"/>
    <cellStyle name="常规 2 4 2 84" xfId="19565"/>
    <cellStyle name="常规 2 4 2 85" xfId="19566"/>
    <cellStyle name="常规 2 4 2 86" xfId="19567"/>
    <cellStyle name="常规 2 4 2 87" xfId="19568"/>
    <cellStyle name="常规 2 4 2 88" xfId="19569"/>
    <cellStyle name="常规 2 4 2 89" xfId="19570"/>
    <cellStyle name="常规 2 4 2 9" xfId="19571"/>
    <cellStyle name="常规 2 4 2 90" xfId="19572"/>
    <cellStyle name="常规 2 4 2 91" xfId="19573"/>
    <cellStyle name="常规 2 4 2 92" xfId="19574"/>
    <cellStyle name="常规 2 4 2 93" xfId="19575"/>
    <cellStyle name="常规 2 4 2 94" xfId="19576"/>
    <cellStyle name="常规 2 4 2 95" xfId="19577"/>
    <cellStyle name="常规 2 4 2 96" xfId="19578"/>
    <cellStyle name="常规 2 4 2 97" xfId="19579"/>
    <cellStyle name="常规 2 4 2 98" xfId="19580"/>
    <cellStyle name="常规 2 4 2 99" xfId="19581"/>
    <cellStyle name="常规 2 4 20" xfId="19582"/>
    <cellStyle name="常规 2 4 21" xfId="19583"/>
    <cellStyle name="常规 2 4 22" xfId="19584"/>
    <cellStyle name="常规 2 4 23" xfId="19585"/>
    <cellStyle name="常规 2 4 24" xfId="19586"/>
    <cellStyle name="常规 2 4 25" xfId="19587"/>
    <cellStyle name="常规 2 4 26" xfId="19588"/>
    <cellStyle name="常规 2 4 27" xfId="19589"/>
    <cellStyle name="常规 2 4 28" xfId="19590"/>
    <cellStyle name="常规 2 4 29" xfId="19591"/>
    <cellStyle name="常规 2 4 3" xfId="19592"/>
    <cellStyle name="常规 2 4 30" xfId="19593"/>
    <cellStyle name="常规 2 4 31" xfId="19594"/>
    <cellStyle name="常规 2 4 32" xfId="19595"/>
    <cellStyle name="常规 2 4 33" xfId="19596"/>
    <cellStyle name="常规 2 4 34" xfId="19597"/>
    <cellStyle name="常规 2 4 35" xfId="19598"/>
    <cellStyle name="常规 2 4 36" xfId="19599"/>
    <cellStyle name="常规 2 4 37" xfId="19600"/>
    <cellStyle name="常规 2 4 38" xfId="19601"/>
    <cellStyle name="常规 2 4 39" xfId="19602"/>
    <cellStyle name="常规 2 4 4" xfId="19603"/>
    <cellStyle name="常规 2 4 40" xfId="19604"/>
    <cellStyle name="常规 2 4 41" xfId="19605"/>
    <cellStyle name="常规 2 4 42" xfId="19606"/>
    <cellStyle name="常规 2 4 43" xfId="19607"/>
    <cellStyle name="常规 2 4 44" xfId="19608"/>
    <cellStyle name="常规 2 4 45" xfId="19609"/>
    <cellStyle name="常规 2 4 46" xfId="19610"/>
    <cellStyle name="常规 2 4 47" xfId="19611"/>
    <cellStyle name="常规 2 4 48" xfId="19612"/>
    <cellStyle name="常规 2 4 49" xfId="19613"/>
    <cellStyle name="常规 2 4 5" xfId="19614"/>
    <cellStyle name="常规 2 4 50" xfId="19615"/>
    <cellStyle name="常规 2 4 51" xfId="19616"/>
    <cellStyle name="常规 2 4 52" xfId="19617"/>
    <cellStyle name="常规 2 4 53" xfId="19618"/>
    <cellStyle name="常规 2 4 54" xfId="19619"/>
    <cellStyle name="常规 2 4 55" xfId="19620"/>
    <cellStyle name="常规 2 4 56" xfId="19621"/>
    <cellStyle name="常规 2 4 57" xfId="19622"/>
    <cellStyle name="常规 2 4 58" xfId="19623"/>
    <cellStyle name="常规 2 4 59" xfId="19624"/>
    <cellStyle name="常规 2 4 6" xfId="19625"/>
    <cellStyle name="常规 2 4 60" xfId="19626"/>
    <cellStyle name="常规 2 4 61" xfId="19627"/>
    <cellStyle name="常规 2 4 62" xfId="19628"/>
    <cellStyle name="常规 2 4 63" xfId="19629"/>
    <cellStyle name="常规 2 4 64" xfId="19630"/>
    <cellStyle name="常规 2 4 65" xfId="19631"/>
    <cellStyle name="常规 2 4 66" xfId="19632"/>
    <cellStyle name="常规 2 4 67" xfId="19633"/>
    <cellStyle name="常规 2 4 68" xfId="19634"/>
    <cellStyle name="常规 2 4 69" xfId="19635"/>
    <cellStyle name="常规 2 4 7" xfId="19636"/>
    <cellStyle name="常规 2 4 70" xfId="19637"/>
    <cellStyle name="常规 2 4 71" xfId="19638"/>
    <cellStyle name="常规 2 4 72" xfId="19639"/>
    <cellStyle name="常规 2 4 73" xfId="19640"/>
    <cellStyle name="常规 2 4 74" xfId="19641"/>
    <cellStyle name="常规 2 4 75" xfId="19642"/>
    <cellStyle name="常规 2 4 76" xfId="19643"/>
    <cellStyle name="常规 2 4 77" xfId="19644"/>
    <cellStyle name="常规 2 4 78" xfId="19645"/>
    <cellStyle name="常规 2 4 79" xfId="19646"/>
    <cellStyle name="常规 2 4 8" xfId="19647"/>
    <cellStyle name="常规 2 4 80" xfId="19648"/>
    <cellStyle name="常规 2 4 81" xfId="19649"/>
    <cellStyle name="常规 2 4 82" xfId="19650"/>
    <cellStyle name="常规 2 4 83" xfId="19651"/>
    <cellStyle name="常规 2 4 84" xfId="19652"/>
    <cellStyle name="常规 2 4 85" xfId="19653"/>
    <cellStyle name="常规 2 4 86" xfId="19654"/>
    <cellStyle name="常规 2 4 87" xfId="19655"/>
    <cellStyle name="常规 2 4 88" xfId="19656"/>
    <cellStyle name="常规 2 4 89" xfId="19657"/>
    <cellStyle name="常规 2 4 9" xfId="19658"/>
    <cellStyle name="常规 2 4 90" xfId="19659"/>
    <cellStyle name="常规 2 4 91" xfId="19660"/>
    <cellStyle name="常规 2 4 92" xfId="19661"/>
    <cellStyle name="常规 2 4 93" xfId="19662"/>
    <cellStyle name="常规 2 4 94" xfId="19663"/>
    <cellStyle name="常规 2 4 95" xfId="19664"/>
    <cellStyle name="常规 2 4 96" xfId="19665"/>
    <cellStyle name="常规 2 4 97" xfId="19666"/>
    <cellStyle name="常规 2 4 98" xfId="19667"/>
    <cellStyle name="常规 2 4 99" xfId="19668"/>
    <cellStyle name="常规 2 40" xfId="19669"/>
    <cellStyle name="常规 2 41" xfId="19670"/>
    <cellStyle name="常规 2 42" xfId="19671"/>
    <cellStyle name="常规 2 43" xfId="19672"/>
    <cellStyle name="常规 2 44" xfId="19673"/>
    <cellStyle name="常规 2 45" xfId="19674"/>
    <cellStyle name="常规 2 46" xfId="19675"/>
    <cellStyle name="常规 2 47" xfId="19676"/>
    <cellStyle name="常规 2 48" xfId="19677"/>
    <cellStyle name="常规 2 49" xfId="19678"/>
    <cellStyle name="常规 2 5" xfId="19679"/>
    <cellStyle name="常规 2 5 10" xfId="19680"/>
    <cellStyle name="常规 2 5 100" xfId="19681"/>
    <cellStyle name="常规 2 5 101" xfId="19682"/>
    <cellStyle name="常规 2 5 102" xfId="19683"/>
    <cellStyle name="常规 2 5 103" xfId="19684"/>
    <cellStyle name="常规 2 5 104" xfId="19685"/>
    <cellStyle name="常规 2 5 105" xfId="19686"/>
    <cellStyle name="常规 2 5 106" xfId="19687"/>
    <cellStyle name="常规 2 5 107" xfId="19688"/>
    <cellStyle name="常规 2 5 108" xfId="19689"/>
    <cellStyle name="常规 2 5 109" xfId="19690"/>
    <cellStyle name="常规 2 5 11" xfId="19691"/>
    <cellStyle name="常规 2 5 110" xfId="19692"/>
    <cellStyle name="常规 2 5 111" xfId="19693"/>
    <cellStyle name="常规 2 5 112" xfId="19694"/>
    <cellStyle name="常规 2 5 12" xfId="19695"/>
    <cellStyle name="常规 2 5 13" xfId="19696"/>
    <cellStyle name="常规 2 5 14" xfId="19697"/>
    <cellStyle name="常规 2 5 15" xfId="19698"/>
    <cellStyle name="常规 2 5 16" xfId="19699"/>
    <cellStyle name="常规 2 5 17" xfId="19700"/>
    <cellStyle name="常规 2 5 18" xfId="19701"/>
    <cellStyle name="常规 2 5 19" xfId="19702"/>
    <cellStyle name="常规 2 5 2" xfId="19703"/>
    <cellStyle name="常规 2 5 20" xfId="19704"/>
    <cellStyle name="常规 2 5 21" xfId="19705"/>
    <cellStyle name="常规 2 5 22" xfId="19706"/>
    <cellStyle name="常规 2 5 23" xfId="19707"/>
    <cellStyle name="常规 2 5 24" xfId="19708"/>
    <cellStyle name="常规 2 5 25" xfId="19709"/>
    <cellStyle name="常规 2 5 26" xfId="19710"/>
    <cellStyle name="常规 2 5 27" xfId="19711"/>
    <cellStyle name="常规 2 5 28" xfId="19712"/>
    <cellStyle name="常规 2 5 29" xfId="19713"/>
    <cellStyle name="常规 2 5 3" xfId="19714"/>
    <cellStyle name="常规 2 5 30" xfId="19715"/>
    <cellStyle name="常规 2 5 31" xfId="19716"/>
    <cellStyle name="常规 2 5 32" xfId="19717"/>
    <cellStyle name="常规 2 5 33" xfId="19718"/>
    <cellStyle name="常规 2 5 34" xfId="19719"/>
    <cellStyle name="常规 2 5 35" xfId="19720"/>
    <cellStyle name="常规 2 5 36" xfId="19721"/>
    <cellStyle name="常规 2 5 37" xfId="19722"/>
    <cellStyle name="常规 2 5 38" xfId="19723"/>
    <cellStyle name="常规 2 5 39" xfId="19724"/>
    <cellStyle name="常规 2 5 4" xfId="19725"/>
    <cellStyle name="常规 2 5 40" xfId="19726"/>
    <cellStyle name="常规 2 5 41" xfId="19727"/>
    <cellStyle name="常规 2 5 42" xfId="19728"/>
    <cellStyle name="常规 2 5 43" xfId="19729"/>
    <cellStyle name="常规 2 5 44" xfId="19730"/>
    <cellStyle name="常规 2 5 45" xfId="19731"/>
    <cellStyle name="常规 2 5 46" xfId="19732"/>
    <cellStyle name="常规 2 5 47" xfId="19733"/>
    <cellStyle name="常规 2 5 48" xfId="19734"/>
    <cellStyle name="常规 2 5 49" xfId="19735"/>
    <cellStyle name="常规 2 5 5" xfId="19736"/>
    <cellStyle name="常规 2 5 50" xfId="19737"/>
    <cellStyle name="常规 2 5 51" xfId="19738"/>
    <cellStyle name="常规 2 5 52" xfId="19739"/>
    <cellStyle name="常规 2 5 53" xfId="19740"/>
    <cellStyle name="常规 2 5 54" xfId="19741"/>
    <cellStyle name="常规 2 5 55" xfId="19742"/>
    <cellStyle name="常规 2 5 56" xfId="19743"/>
    <cellStyle name="常规 2 5 57" xfId="19744"/>
    <cellStyle name="常规 2 5 58" xfId="19745"/>
    <cellStyle name="常规 2 5 59" xfId="19746"/>
    <cellStyle name="常规 2 5 6" xfId="19747"/>
    <cellStyle name="常规 2 5 60" xfId="19748"/>
    <cellStyle name="常规 2 5 61" xfId="19749"/>
    <cellStyle name="常规 2 5 62" xfId="19750"/>
    <cellStyle name="常规 2 5 63" xfId="19751"/>
    <cellStyle name="常规 2 5 64" xfId="19752"/>
    <cellStyle name="常规 2 5 65" xfId="19753"/>
    <cellStyle name="常规 2 5 66" xfId="19754"/>
    <cellStyle name="常规 2 5 67" xfId="19755"/>
    <cellStyle name="常规 2 5 68" xfId="19756"/>
    <cellStyle name="常规 2 5 69" xfId="19757"/>
    <cellStyle name="常规 2 5 7" xfId="19758"/>
    <cellStyle name="常规 2 5 70" xfId="19759"/>
    <cellStyle name="常规 2 5 71" xfId="19760"/>
    <cellStyle name="常规 2 5 72" xfId="19761"/>
    <cellStyle name="常规 2 5 73" xfId="19762"/>
    <cellStyle name="常规 2 5 74" xfId="19763"/>
    <cellStyle name="常规 2 5 75" xfId="19764"/>
    <cellStyle name="常规 2 5 76" xfId="19765"/>
    <cellStyle name="常规 2 5 77" xfId="19766"/>
    <cellStyle name="常规 2 5 78" xfId="19767"/>
    <cellStyle name="常规 2 5 79" xfId="19768"/>
    <cellStyle name="常规 2 5 8" xfId="19769"/>
    <cellStyle name="常规 2 5 80" xfId="19770"/>
    <cellStyle name="常规 2 5 81" xfId="19771"/>
    <cellStyle name="常规 2 5 82" xfId="19772"/>
    <cellStyle name="常规 2 5 83" xfId="19773"/>
    <cellStyle name="常规 2 5 84" xfId="19774"/>
    <cellStyle name="常规 2 5 85" xfId="19775"/>
    <cellStyle name="常规 2 5 86" xfId="19776"/>
    <cellStyle name="常规 2 5 87" xfId="19777"/>
    <cellStyle name="常规 2 5 88" xfId="19778"/>
    <cellStyle name="常规 2 5 89" xfId="19779"/>
    <cellStyle name="常规 2 5 9" xfId="19780"/>
    <cellStyle name="常规 2 5 90" xfId="19781"/>
    <cellStyle name="常规 2 5 91" xfId="19782"/>
    <cellStyle name="常规 2 5 92" xfId="19783"/>
    <cellStyle name="常规 2 5 93" xfId="19784"/>
    <cellStyle name="常规 2 5 94" xfId="19785"/>
    <cellStyle name="常规 2 5 95" xfId="19786"/>
    <cellStyle name="常规 2 5 96" xfId="19787"/>
    <cellStyle name="常规 2 5 97" xfId="19788"/>
    <cellStyle name="常规 2 5 98" xfId="19789"/>
    <cellStyle name="常规 2 5 99" xfId="19790"/>
    <cellStyle name="常规 2 50" xfId="19791"/>
    <cellStyle name="常规 2 51" xfId="19792"/>
    <cellStyle name="常规 2 52" xfId="19793"/>
    <cellStyle name="常规 2 53" xfId="19794"/>
    <cellStyle name="常规 2 54" xfId="19795"/>
    <cellStyle name="常规 2 55" xfId="19796"/>
    <cellStyle name="常规 2 56" xfId="19797"/>
    <cellStyle name="常规 2 57" xfId="19798"/>
    <cellStyle name="常规 2 58" xfId="19799"/>
    <cellStyle name="常规 2 59" xfId="19800"/>
    <cellStyle name="常规 2 6" xfId="19801"/>
    <cellStyle name="常规 2 6 10" xfId="19802"/>
    <cellStyle name="常规 2 6 100" xfId="19803"/>
    <cellStyle name="常规 2 6 101" xfId="19804"/>
    <cellStyle name="常规 2 6 102" xfId="19805"/>
    <cellStyle name="常规 2 6 103" xfId="19806"/>
    <cellStyle name="常规 2 6 104" xfId="19807"/>
    <cellStyle name="常规 2 6 105" xfId="19808"/>
    <cellStyle name="常规 2 6 106" xfId="19809"/>
    <cellStyle name="常规 2 6 107" xfId="19810"/>
    <cellStyle name="常规 2 6 108" xfId="19811"/>
    <cellStyle name="常规 2 6 109" xfId="19812"/>
    <cellStyle name="常规 2 6 11" xfId="19813"/>
    <cellStyle name="常规 2 6 110" xfId="19814"/>
    <cellStyle name="常规 2 6 111" xfId="19815"/>
    <cellStyle name="常规 2 6 112" xfId="19816"/>
    <cellStyle name="常规 2 6 12" xfId="19817"/>
    <cellStyle name="常规 2 6 13" xfId="19818"/>
    <cellStyle name="常规 2 6 14" xfId="19819"/>
    <cellStyle name="常规 2 6 15" xfId="19820"/>
    <cellStyle name="常规 2 6 16" xfId="19821"/>
    <cellStyle name="常规 2 6 17" xfId="19822"/>
    <cellStyle name="常规 2 6 18" xfId="19823"/>
    <cellStyle name="常规 2 6 19" xfId="19824"/>
    <cellStyle name="常规 2 6 2" xfId="19825"/>
    <cellStyle name="常规 2 6 20" xfId="19826"/>
    <cellStyle name="常规 2 6 21" xfId="19827"/>
    <cellStyle name="常规 2 6 22" xfId="19828"/>
    <cellStyle name="常规 2 6 23" xfId="19829"/>
    <cellStyle name="常规 2 6 24" xfId="19830"/>
    <cellStyle name="常规 2 6 25" xfId="19831"/>
    <cellStyle name="常规 2 6 26" xfId="19832"/>
    <cellStyle name="常规 2 6 27" xfId="19833"/>
    <cellStyle name="常规 2 6 28" xfId="19834"/>
    <cellStyle name="常规 2 6 29" xfId="19835"/>
    <cellStyle name="常规 2 6 3" xfId="19836"/>
    <cellStyle name="常规 2 6 30" xfId="19837"/>
    <cellStyle name="常规 2 6 31" xfId="19838"/>
    <cellStyle name="常规 2 6 32" xfId="19839"/>
    <cellStyle name="常规 2 6 33" xfId="19840"/>
    <cellStyle name="常规 2 6 34" xfId="19841"/>
    <cellStyle name="常规 2 6 35" xfId="19842"/>
    <cellStyle name="常规 2 6 36" xfId="19843"/>
    <cellStyle name="常规 2 6 37" xfId="19844"/>
    <cellStyle name="常规 2 6 38" xfId="19845"/>
    <cellStyle name="常规 2 6 39" xfId="19846"/>
    <cellStyle name="常规 2 6 4" xfId="19847"/>
    <cellStyle name="常规 2 6 40" xfId="19848"/>
    <cellStyle name="常规 2 6 41" xfId="19849"/>
    <cellStyle name="常规 2 6 42" xfId="19850"/>
    <cellStyle name="常规 2 6 43" xfId="19851"/>
    <cellStyle name="常规 2 6 44" xfId="19852"/>
    <cellStyle name="常规 2 6 45" xfId="19853"/>
    <cellStyle name="常规 2 6 46" xfId="19854"/>
    <cellStyle name="常规 2 6 47" xfId="19855"/>
    <cellStyle name="常规 2 6 48" xfId="19856"/>
    <cellStyle name="常规 2 6 49" xfId="19857"/>
    <cellStyle name="常规 2 6 5" xfId="19858"/>
    <cellStyle name="常规 2 6 50" xfId="19859"/>
    <cellStyle name="常规 2 6 51" xfId="19860"/>
    <cellStyle name="常规 2 6 52" xfId="19861"/>
    <cellStyle name="常规 2 6 53" xfId="19862"/>
    <cellStyle name="常规 2 6 54" xfId="19863"/>
    <cellStyle name="常规 2 6 55" xfId="19864"/>
    <cellStyle name="常规 2 6 56" xfId="19865"/>
    <cellStyle name="常规 2 6 57" xfId="19866"/>
    <cellStyle name="常规 2 6 58" xfId="19867"/>
    <cellStyle name="常规 2 6 59" xfId="19868"/>
    <cellStyle name="常规 2 6 6" xfId="19869"/>
    <cellStyle name="常规 2 6 60" xfId="19870"/>
    <cellStyle name="常规 2 6 61" xfId="19871"/>
    <cellStyle name="常规 2 6 62" xfId="19872"/>
    <cellStyle name="常规 2 6 63" xfId="19873"/>
    <cellStyle name="常规 2 6 64" xfId="19874"/>
    <cellStyle name="常规 2 6 65" xfId="19875"/>
    <cellStyle name="常规 2 6 66" xfId="19876"/>
    <cellStyle name="常规 2 6 67" xfId="19877"/>
    <cellStyle name="常规 2 6 68" xfId="19878"/>
    <cellStyle name="常规 2 6 69" xfId="19879"/>
    <cellStyle name="常规 2 6 7" xfId="19880"/>
    <cellStyle name="常规 2 6 70" xfId="19881"/>
    <cellStyle name="常规 2 6 71" xfId="19882"/>
    <cellStyle name="常规 2 6 72" xfId="19883"/>
    <cellStyle name="常规 2 6 73" xfId="19884"/>
    <cellStyle name="常规 2 6 74" xfId="19885"/>
    <cellStyle name="常规 2 6 75" xfId="19886"/>
    <cellStyle name="常规 2 6 76" xfId="19887"/>
    <cellStyle name="常规 2 6 77" xfId="19888"/>
    <cellStyle name="常规 2 6 78" xfId="19889"/>
    <cellStyle name="常规 2 6 79" xfId="19890"/>
    <cellStyle name="常规 2 6 8" xfId="19891"/>
    <cellStyle name="常规 2 6 80" xfId="19892"/>
    <cellStyle name="常规 2 6 81" xfId="19893"/>
    <cellStyle name="常规 2 6 82" xfId="19894"/>
    <cellStyle name="常规 2 6 83" xfId="19895"/>
    <cellStyle name="常规 2 6 84" xfId="19896"/>
    <cellStyle name="常规 2 6 85" xfId="19897"/>
    <cellStyle name="常规 2 6 86" xfId="19898"/>
    <cellStyle name="常规 2 6 87" xfId="19899"/>
    <cellStyle name="常规 2 6 88" xfId="19900"/>
    <cellStyle name="常规 2 6 89" xfId="19901"/>
    <cellStyle name="常规 2 6 9" xfId="19902"/>
    <cellStyle name="常规 2 6 90" xfId="19903"/>
    <cellStyle name="常规 2 6 91" xfId="19904"/>
    <cellStyle name="常规 2 6 92" xfId="19905"/>
    <cellStyle name="常规 2 6 93" xfId="19906"/>
    <cellStyle name="常规 2 6 94" xfId="19907"/>
    <cellStyle name="常规 2 6 95" xfId="19908"/>
    <cellStyle name="常规 2 6 96" xfId="19909"/>
    <cellStyle name="常规 2 6 97" xfId="19910"/>
    <cellStyle name="常规 2 6 98" xfId="19911"/>
    <cellStyle name="常规 2 6 99" xfId="19912"/>
    <cellStyle name="常规 2 60" xfId="19913"/>
    <cellStyle name="常规 2 61" xfId="19914"/>
    <cellStyle name="常规 2 62" xfId="19915"/>
    <cellStyle name="常规 2 63" xfId="19916"/>
    <cellStyle name="常规 2 64" xfId="19917"/>
    <cellStyle name="常规 2 65" xfId="19918"/>
    <cellStyle name="常规 2 66" xfId="19919"/>
    <cellStyle name="常规 2 67" xfId="19920"/>
    <cellStyle name="常规 2 68" xfId="19921"/>
    <cellStyle name="常规 2 69" xfId="19922"/>
    <cellStyle name="常规 2 7" xfId="19923"/>
    <cellStyle name="常规 2 7 10" xfId="19924"/>
    <cellStyle name="常规 2 7 11" xfId="19925"/>
    <cellStyle name="常规 2 7 12" xfId="19926"/>
    <cellStyle name="常规 2 7 13" xfId="19927"/>
    <cellStyle name="常规 2 7 14" xfId="19928"/>
    <cellStyle name="常规 2 7 15" xfId="19929"/>
    <cellStyle name="常规 2 7 16" xfId="19930"/>
    <cellStyle name="常规 2 7 17" xfId="19931"/>
    <cellStyle name="常规 2 7 18" xfId="19932"/>
    <cellStyle name="常规 2 7 19" xfId="19933"/>
    <cellStyle name="常规 2 7 2" xfId="19934"/>
    <cellStyle name="常规 2 7 20" xfId="19935"/>
    <cellStyle name="常规 2 7 21" xfId="19936"/>
    <cellStyle name="常规 2 7 22" xfId="19937"/>
    <cellStyle name="常规 2 7 23" xfId="19938"/>
    <cellStyle name="常规 2 7 24" xfId="19939"/>
    <cellStyle name="常规 2 7 25" xfId="19940"/>
    <cellStyle name="常规 2 7 26" xfId="19941"/>
    <cellStyle name="常规 2 7 27" xfId="19942"/>
    <cellStyle name="常规 2 7 28" xfId="19943"/>
    <cellStyle name="常规 2 7 29" xfId="19944"/>
    <cellStyle name="常规 2 7 3" xfId="19945"/>
    <cellStyle name="常规 2 7 4" xfId="19946"/>
    <cellStyle name="常规 2 7 5" xfId="19947"/>
    <cellStyle name="常规 2 7 6" xfId="19948"/>
    <cellStyle name="常规 2 7 7" xfId="19949"/>
    <cellStyle name="常规 2 7 8" xfId="19950"/>
    <cellStyle name="常规 2 7 9" xfId="19951"/>
    <cellStyle name="常规 2 70" xfId="19952"/>
    <cellStyle name="常规 2 71" xfId="19953"/>
    <cellStyle name="常规 2 72" xfId="19954"/>
    <cellStyle name="常规 2 73" xfId="19955"/>
    <cellStyle name="常规 2 74" xfId="19956"/>
    <cellStyle name="常规 2 75" xfId="19957"/>
    <cellStyle name="常规 2 76" xfId="19958"/>
    <cellStyle name="常规 2 77" xfId="19959"/>
    <cellStyle name="常规 2 78" xfId="19960"/>
    <cellStyle name="常规 2 79" xfId="19961"/>
    <cellStyle name="常规 2 8" xfId="19962"/>
    <cellStyle name="常规 2 8 10" xfId="19963"/>
    <cellStyle name="常规 2 8 11" xfId="19964"/>
    <cellStyle name="常规 2 8 12" xfId="19965"/>
    <cellStyle name="常规 2 8 13" xfId="19966"/>
    <cellStyle name="常规 2 8 14" xfId="19967"/>
    <cellStyle name="常规 2 8 15" xfId="19968"/>
    <cellStyle name="常规 2 8 16" xfId="19969"/>
    <cellStyle name="常规 2 8 17" xfId="19970"/>
    <cellStyle name="常规 2 8 18" xfId="19971"/>
    <cellStyle name="常规 2 8 19" xfId="19972"/>
    <cellStyle name="常规 2 8 2" xfId="19973"/>
    <cellStyle name="常规 2 8 20" xfId="19974"/>
    <cellStyle name="常规 2 8 21" xfId="19975"/>
    <cellStyle name="常规 2 8 22" xfId="19976"/>
    <cellStyle name="常规 2 8 23" xfId="19977"/>
    <cellStyle name="常规 2 8 24" xfId="19978"/>
    <cellStyle name="常规 2 8 25" xfId="19979"/>
    <cellStyle name="常规 2 8 26" xfId="19980"/>
    <cellStyle name="常规 2 8 27" xfId="19981"/>
    <cellStyle name="常规 2 8 28" xfId="19982"/>
    <cellStyle name="常规 2 8 29" xfId="19983"/>
    <cellStyle name="常规 2 8 3" xfId="19984"/>
    <cellStyle name="常规 2 8 4" xfId="19985"/>
    <cellStyle name="常规 2 8 5" xfId="19986"/>
    <cellStyle name="常规 2 8 6" xfId="19987"/>
    <cellStyle name="常规 2 8 7" xfId="19988"/>
    <cellStyle name="常规 2 8 8" xfId="19989"/>
    <cellStyle name="常规 2 8 9" xfId="19990"/>
    <cellStyle name="常规 2 80" xfId="19991"/>
    <cellStyle name="常规 2 81" xfId="19992"/>
    <cellStyle name="常规 2 82" xfId="19993"/>
    <cellStyle name="常规 2 83" xfId="19994"/>
    <cellStyle name="常规 2 84" xfId="19995"/>
    <cellStyle name="常规 2 85" xfId="19996"/>
    <cellStyle name="常规 2 86" xfId="19997"/>
    <cellStyle name="常规 2 87" xfId="19998"/>
    <cellStyle name="常规 2 88" xfId="19999"/>
    <cellStyle name="常规 2 89" xfId="20000"/>
    <cellStyle name="常规 2 9" xfId="20001"/>
    <cellStyle name="常规 2 9 10" xfId="20002"/>
    <cellStyle name="常规 2 9 11" xfId="20003"/>
    <cellStyle name="常规 2 9 12" xfId="20004"/>
    <cellStyle name="常规 2 9 13" xfId="20005"/>
    <cellStyle name="常规 2 9 14" xfId="20006"/>
    <cellStyle name="常规 2 9 15" xfId="20007"/>
    <cellStyle name="常规 2 9 16" xfId="20008"/>
    <cellStyle name="常规 2 9 17" xfId="20009"/>
    <cellStyle name="常规 2 9 18" xfId="20010"/>
    <cellStyle name="常规 2 9 19" xfId="20011"/>
    <cellStyle name="常规 2 9 2" xfId="20012"/>
    <cellStyle name="常规 2 9 20" xfId="20013"/>
    <cellStyle name="常规 2 9 21" xfId="20014"/>
    <cellStyle name="常规 2 9 22" xfId="20015"/>
    <cellStyle name="常规 2 9 23" xfId="20016"/>
    <cellStyle name="常规 2 9 24" xfId="20017"/>
    <cellStyle name="常规 2 9 25" xfId="20018"/>
    <cellStyle name="常规 2 9 26" xfId="20019"/>
    <cellStyle name="常规 2 9 27" xfId="20020"/>
    <cellStyle name="常规 2 9 28" xfId="20021"/>
    <cellStyle name="常规 2 9 29" xfId="20022"/>
    <cellStyle name="常规 2 9 3" xfId="20023"/>
    <cellStyle name="常规 2 9 4" xfId="20024"/>
    <cellStyle name="常规 2 9 5" xfId="20025"/>
    <cellStyle name="常规 2 9 6" xfId="20026"/>
    <cellStyle name="常规 2 9 7" xfId="20027"/>
    <cellStyle name="常规 2 9 8" xfId="20028"/>
    <cellStyle name="常规 2 9 9" xfId="20029"/>
    <cellStyle name="常规 2 90" xfId="20030"/>
    <cellStyle name="常规 2 91" xfId="20031"/>
    <cellStyle name="常规 2 92" xfId="20032"/>
    <cellStyle name="常规 2 93" xfId="20033"/>
    <cellStyle name="常规 2 94" xfId="20034"/>
    <cellStyle name="常规 2 95" xfId="20035"/>
    <cellStyle name="常规 2 96" xfId="20036"/>
    <cellStyle name="常规 2 97" xfId="20037"/>
    <cellStyle name="常规 2 98" xfId="20038"/>
    <cellStyle name="常规 2 99" xfId="20039"/>
    <cellStyle name="常规 2_2013年收入说明表更新" xfId="20040"/>
    <cellStyle name="常规 20" xfId="20041"/>
    <cellStyle name="常规 20 10" xfId="20042"/>
    <cellStyle name="常规 20 11" xfId="20043"/>
    <cellStyle name="常规 20 12" xfId="20044"/>
    <cellStyle name="常规 20 13" xfId="20045"/>
    <cellStyle name="常规 20 14" xfId="20046"/>
    <cellStyle name="常规 20 15" xfId="20047"/>
    <cellStyle name="常规 20 16" xfId="20048"/>
    <cellStyle name="常规 20 17" xfId="20049"/>
    <cellStyle name="常规 20 18" xfId="20050"/>
    <cellStyle name="常规 20 19" xfId="20051"/>
    <cellStyle name="常规 20 2" xfId="20052"/>
    <cellStyle name="常规 20 2 10" xfId="20053"/>
    <cellStyle name="常规 20 2 11" xfId="20054"/>
    <cellStyle name="常规 20 2 12" xfId="20055"/>
    <cellStyle name="常规 20 2 13" xfId="20056"/>
    <cellStyle name="常规 20 2 14" xfId="20057"/>
    <cellStyle name="常规 20 2 15" xfId="20058"/>
    <cellStyle name="常规 20 2 16" xfId="20059"/>
    <cellStyle name="常规 20 2 17" xfId="20060"/>
    <cellStyle name="常规 20 2 18" xfId="20061"/>
    <cellStyle name="常规 20 2 19" xfId="20062"/>
    <cellStyle name="常规 20 2 2" xfId="20063"/>
    <cellStyle name="常规 20 2 20" xfId="20064"/>
    <cellStyle name="常规 20 2 3" xfId="20065"/>
    <cellStyle name="常规 20 2 4" xfId="20066"/>
    <cellStyle name="常规 20 2 5" xfId="20067"/>
    <cellStyle name="常规 20 2 6" xfId="20068"/>
    <cellStyle name="常规 20 2 7" xfId="20069"/>
    <cellStyle name="常规 20 2 8" xfId="20070"/>
    <cellStyle name="常规 20 2 9" xfId="20071"/>
    <cellStyle name="常规 20 20" xfId="20072"/>
    <cellStyle name="常规 20 21" xfId="20073"/>
    <cellStyle name="常规 20 22" xfId="20074"/>
    <cellStyle name="常规 20 23" xfId="20075"/>
    <cellStyle name="常规 20 24" xfId="20076"/>
    <cellStyle name="常规 20 25" xfId="20077"/>
    <cellStyle name="常规 20 26" xfId="20078"/>
    <cellStyle name="常规 20 27" xfId="20079"/>
    <cellStyle name="常规 20 28" xfId="20080"/>
    <cellStyle name="常规 20 29" xfId="20081"/>
    <cellStyle name="常规 20 3" xfId="20082"/>
    <cellStyle name="常规 20 3 10" xfId="20083"/>
    <cellStyle name="常规 20 3 11" xfId="20084"/>
    <cellStyle name="常规 20 3 12" xfId="20085"/>
    <cellStyle name="常规 20 3 13" xfId="20086"/>
    <cellStyle name="常规 20 3 14" xfId="20087"/>
    <cellStyle name="常规 20 3 15" xfId="20088"/>
    <cellStyle name="常规 20 3 16" xfId="20089"/>
    <cellStyle name="常规 20 3 17" xfId="20090"/>
    <cellStyle name="常规 20 3 18" xfId="20091"/>
    <cellStyle name="常规 20 3 19" xfId="20092"/>
    <cellStyle name="常规 20 3 2" xfId="20093"/>
    <cellStyle name="常规 20 3 20" xfId="20094"/>
    <cellStyle name="常规 20 3 3" xfId="20095"/>
    <cellStyle name="常规 20 3 4" xfId="20096"/>
    <cellStyle name="常规 20 3 5" xfId="20097"/>
    <cellStyle name="常规 20 3 6" xfId="20098"/>
    <cellStyle name="常规 20 3 7" xfId="20099"/>
    <cellStyle name="常规 20 3 8" xfId="20100"/>
    <cellStyle name="常规 20 3 9" xfId="20101"/>
    <cellStyle name="常规 20 30" xfId="20102"/>
    <cellStyle name="常规 20 31" xfId="20103"/>
    <cellStyle name="常规 20 32" xfId="20104"/>
    <cellStyle name="常规 20 33" xfId="20105"/>
    <cellStyle name="常规 20 34" xfId="20106"/>
    <cellStyle name="常规 20 35" xfId="20107"/>
    <cellStyle name="常规 20 36" xfId="20108"/>
    <cellStyle name="常规 20 37" xfId="20109"/>
    <cellStyle name="常规 20 38" xfId="20110"/>
    <cellStyle name="常规 20 39" xfId="20111"/>
    <cellStyle name="常规 20 4" xfId="20112"/>
    <cellStyle name="常规 20 4 10" xfId="20113"/>
    <cellStyle name="常规 20 4 11" xfId="20114"/>
    <cellStyle name="常规 20 4 12" xfId="20115"/>
    <cellStyle name="常规 20 4 13" xfId="20116"/>
    <cellStyle name="常规 20 4 14" xfId="20117"/>
    <cellStyle name="常规 20 4 15" xfId="20118"/>
    <cellStyle name="常规 20 4 16" xfId="20119"/>
    <cellStyle name="常规 20 4 17" xfId="20120"/>
    <cellStyle name="常规 20 4 18" xfId="20121"/>
    <cellStyle name="常规 20 4 19" xfId="20122"/>
    <cellStyle name="常规 20 4 2" xfId="20123"/>
    <cellStyle name="常规 20 4 20" xfId="20124"/>
    <cellStyle name="常规 20 4 3" xfId="20125"/>
    <cellStyle name="常规 20 4 4" xfId="20126"/>
    <cellStyle name="常规 20 4 5" xfId="20127"/>
    <cellStyle name="常规 20 4 6" xfId="20128"/>
    <cellStyle name="常规 20 4 7" xfId="20129"/>
    <cellStyle name="常规 20 4 8" xfId="20130"/>
    <cellStyle name="常规 20 4 9" xfId="20131"/>
    <cellStyle name="常规 20 40" xfId="20132"/>
    <cellStyle name="常规 20 41" xfId="20133"/>
    <cellStyle name="常规 20 42" xfId="20134"/>
    <cellStyle name="常规 20 43" xfId="20135"/>
    <cellStyle name="常规 20 44" xfId="20136"/>
    <cellStyle name="常规 20 45" xfId="20137"/>
    <cellStyle name="常规 20 46" xfId="20138"/>
    <cellStyle name="常规 20 47" xfId="20139"/>
    <cellStyle name="常规 20 5" xfId="20140"/>
    <cellStyle name="常规 20 5 10" xfId="20141"/>
    <cellStyle name="常规 20 5 11" xfId="20142"/>
    <cellStyle name="常规 20 5 12" xfId="20143"/>
    <cellStyle name="常规 20 5 13" xfId="20144"/>
    <cellStyle name="常规 20 5 14" xfId="20145"/>
    <cellStyle name="常规 20 5 15" xfId="20146"/>
    <cellStyle name="常规 20 5 16" xfId="20147"/>
    <cellStyle name="常规 20 5 17" xfId="20148"/>
    <cellStyle name="常规 20 5 18" xfId="20149"/>
    <cellStyle name="常规 20 5 19" xfId="20150"/>
    <cellStyle name="常规 20 5 2" xfId="20151"/>
    <cellStyle name="常规 20 5 20" xfId="20152"/>
    <cellStyle name="常规 20 5 3" xfId="20153"/>
    <cellStyle name="常规 20 5 4" xfId="20154"/>
    <cellStyle name="常规 20 5 5" xfId="20155"/>
    <cellStyle name="常规 20 5 6" xfId="20156"/>
    <cellStyle name="常规 20 5 7" xfId="20157"/>
    <cellStyle name="常规 20 5 8" xfId="20158"/>
    <cellStyle name="常规 20 5 9" xfId="20159"/>
    <cellStyle name="常规 20 6" xfId="20160"/>
    <cellStyle name="常规 20 6 10" xfId="20161"/>
    <cellStyle name="常规 20 6 11" xfId="20162"/>
    <cellStyle name="常规 20 6 12" xfId="20163"/>
    <cellStyle name="常规 20 6 13" xfId="20164"/>
    <cellStyle name="常规 20 6 14" xfId="20165"/>
    <cellStyle name="常规 20 6 15" xfId="20166"/>
    <cellStyle name="常规 20 6 16" xfId="20167"/>
    <cellStyle name="常规 20 6 17" xfId="20168"/>
    <cellStyle name="常规 20 6 18" xfId="20169"/>
    <cellStyle name="常规 20 6 19" xfId="20170"/>
    <cellStyle name="常规 20 6 2" xfId="20171"/>
    <cellStyle name="常规 20 6 20" xfId="20172"/>
    <cellStyle name="常规 20 6 3" xfId="20173"/>
    <cellStyle name="常规 20 6 4" xfId="20174"/>
    <cellStyle name="常规 20 6 5" xfId="20175"/>
    <cellStyle name="常规 20 6 6" xfId="20176"/>
    <cellStyle name="常规 20 6 7" xfId="20177"/>
    <cellStyle name="常规 20 6 8" xfId="20178"/>
    <cellStyle name="常规 20 6 9" xfId="20179"/>
    <cellStyle name="常规 20 7" xfId="20180"/>
    <cellStyle name="常规 20 8" xfId="20181"/>
    <cellStyle name="常规 20 9" xfId="20182"/>
    <cellStyle name="常规 21" xfId="20183"/>
    <cellStyle name="常规 21 10" xfId="20184"/>
    <cellStyle name="常规 21 11" xfId="20185"/>
    <cellStyle name="常规 21 12" xfId="20186"/>
    <cellStyle name="常规 21 13" xfId="20187"/>
    <cellStyle name="常规 21 14" xfId="20188"/>
    <cellStyle name="常规 21 15" xfId="20189"/>
    <cellStyle name="常规 21 16" xfId="20190"/>
    <cellStyle name="常规 21 17" xfId="20191"/>
    <cellStyle name="常规 21 18" xfId="20192"/>
    <cellStyle name="常规 21 19" xfId="20193"/>
    <cellStyle name="常规 21 2" xfId="20194"/>
    <cellStyle name="常规 21 2 10" xfId="20195"/>
    <cellStyle name="常规 21 2 11" xfId="20196"/>
    <cellStyle name="常规 21 2 12" xfId="20197"/>
    <cellStyle name="常规 21 2 13" xfId="20198"/>
    <cellStyle name="常规 21 2 14" xfId="20199"/>
    <cellStyle name="常规 21 2 15" xfId="20200"/>
    <cellStyle name="常规 21 2 16" xfId="20201"/>
    <cellStyle name="常规 21 2 17" xfId="20202"/>
    <cellStyle name="常规 21 2 18" xfId="20203"/>
    <cellStyle name="常规 21 2 19" xfId="20204"/>
    <cellStyle name="常规 21 2 2" xfId="20205"/>
    <cellStyle name="常规 21 2 20" xfId="20206"/>
    <cellStyle name="常规 21 2 3" xfId="20207"/>
    <cellStyle name="常规 21 2 4" xfId="20208"/>
    <cellStyle name="常规 21 2 5" xfId="20209"/>
    <cellStyle name="常规 21 2 6" xfId="20210"/>
    <cellStyle name="常规 21 2 7" xfId="20211"/>
    <cellStyle name="常规 21 2 8" xfId="20212"/>
    <cellStyle name="常规 21 2 9" xfId="20213"/>
    <cellStyle name="常规 21 20" xfId="20214"/>
    <cellStyle name="常规 21 21" xfId="20215"/>
    <cellStyle name="常规 21 22" xfId="20216"/>
    <cellStyle name="常规 21 23" xfId="20217"/>
    <cellStyle name="常规 21 24" xfId="20218"/>
    <cellStyle name="常规 21 25" xfId="20219"/>
    <cellStyle name="常规 21 26" xfId="20220"/>
    <cellStyle name="常规 21 27" xfId="20221"/>
    <cellStyle name="常规 21 28" xfId="20222"/>
    <cellStyle name="常规 21 29" xfId="20223"/>
    <cellStyle name="常规 21 3" xfId="20224"/>
    <cellStyle name="常规 21 3 10" xfId="20225"/>
    <cellStyle name="常规 21 3 11" xfId="20226"/>
    <cellStyle name="常规 21 3 12" xfId="20227"/>
    <cellStyle name="常规 21 3 13" xfId="20228"/>
    <cellStyle name="常规 21 3 14" xfId="20229"/>
    <cellStyle name="常规 21 3 15" xfId="20230"/>
    <cellStyle name="常规 21 3 16" xfId="20231"/>
    <cellStyle name="常规 21 3 17" xfId="20232"/>
    <cellStyle name="常规 21 3 18" xfId="20233"/>
    <cellStyle name="常规 21 3 19" xfId="20234"/>
    <cellStyle name="常规 21 3 2" xfId="20235"/>
    <cellStyle name="常规 21 3 20" xfId="20236"/>
    <cellStyle name="常规 21 3 3" xfId="20237"/>
    <cellStyle name="常规 21 3 4" xfId="20238"/>
    <cellStyle name="常规 21 3 5" xfId="20239"/>
    <cellStyle name="常规 21 3 6" xfId="20240"/>
    <cellStyle name="常规 21 3 7" xfId="20241"/>
    <cellStyle name="常规 21 3 8" xfId="20242"/>
    <cellStyle name="常规 21 3 9" xfId="20243"/>
    <cellStyle name="常规 21 30" xfId="20244"/>
    <cellStyle name="常规 21 31" xfId="20245"/>
    <cellStyle name="常规 21 32" xfId="20246"/>
    <cellStyle name="常规 21 33" xfId="20247"/>
    <cellStyle name="常规 21 34" xfId="20248"/>
    <cellStyle name="常规 21 35" xfId="20249"/>
    <cellStyle name="常规 21 36" xfId="20250"/>
    <cellStyle name="常规 21 37" xfId="20251"/>
    <cellStyle name="常规 21 38" xfId="20252"/>
    <cellStyle name="常规 21 39" xfId="20253"/>
    <cellStyle name="常规 21 4" xfId="20254"/>
    <cellStyle name="常规 21 4 10" xfId="20255"/>
    <cellStyle name="常规 21 4 11" xfId="20256"/>
    <cellStyle name="常规 21 4 12" xfId="20257"/>
    <cellStyle name="常规 21 4 13" xfId="20258"/>
    <cellStyle name="常规 21 4 14" xfId="20259"/>
    <cellStyle name="常规 21 4 15" xfId="20260"/>
    <cellStyle name="常规 21 4 16" xfId="20261"/>
    <cellStyle name="常规 21 4 17" xfId="20262"/>
    <cellStyle name="常规 21 4 18" xfId="20263"/>
    <cellStyle name="常规 21 4 19" xfId="20264"/>
    <cellStyle name="常规 21 4 2" xfId="20265"/>
    <cellStyle name="常规 21 4 20" xfId="20266"/>
    <cellStyle name="常规 21 4 3" xfId="20267"/>
    <cellStyle name="常规 21 4 4" xfId="20268"/>
    <cellStyle name="常规 21 4 5" xfId="20269"/>
    <cellStyle name="常规 21 4 6" xfId="20270"/>
    <cellStyle name="常规 21 4 7" xfId="20271"/>
    <cellStyle name="常规 21 4 8" xfId="20272"/>
    <cellStyle name="常规 21 4 9" xfId="20273"/>
    <cellStyle name="常规 21 40" xfId="20274"/>
    <cellStyle name="常规 21 41" xfId="20275"/>
    <cellStyle name="常规 21 42" xfId="20276"/>
    <cellStyle name="常规 21 43" xfId="20277"/>
    <cellStyle name="常规 21 44" xfId="20278"/>
    <cellStyle name="常规 21 45" xfId="20279"/>
    <cellStyle name="常规 21 46" xfId="20280"/>
    <cellStyle name="常规 21 47" xfId="20281"/>
    <cellStyle name="常规 21 5" xfId="20282"/>
    <cellStyle name="常规 21 5 10" xfId="20283"/>
    <cellStyle name="常规 21 5 11" xfId="20284"/>
    <cellStyle name="常规 21 5 12" xfId="20285"/>
    <cellStyle name="常规 21 5 13" xfId="20286"/>
    <cellStyle name="常规 21 5 14" xfId="20287"/>
    <cellStyle name="常规 21 5 15" xfId="20288"/>
    <cellStyle name="常规 21 5 16" xfId="20289"/>
    <cellStyle name="常规 21 5 17" xfId="20290"/>
    <cellStyle name="常规 21 5 18" xfId="20291"/>
    <cellStyle name="常规 21 5 19" xfId="20292"/>
    <cellStyle name="常规 21 5 2" xfId="20293"/>
    <cellStyle name="常规 21 5 20" xfId="20294"/>
    <cellStyle name="常规 21 5 3" xfId="20295"/>
    <cellStyle name="常规 21 5 4" xfId="20296"/>
    <cellStyle name="常规 21 5 5" xfId="20297"/>
    <cellStyle name="常规 21 5 6" xfId="20298"/>
    <cellStyle name="常规 21 5 7" xfId="20299"/>
    <cellStyle name="常规 21 5 8" xfId="20300"/>
    <cellStyle name="常规 21 5 9" xfId="20301"/>
    <cellStyle name="常规 21 6" xfId="20302"/>
    <cellStyle name="常规 21 6 10" xfId="20303"/>
    <cellStyle name="常规 21 6 11" xfId="20304"/>
    <cellStyle name="常规 21 6 12" xfId="20305"/>
    <cellStyle name="常规 21 6 13" xfId="20306"/>
    <cellStyle name="常规 21 6 14" xfId="20307"/>
    <cellStyle name="常规 21 6 15" xfId="20308"/>
    <cellStyle name="常规 21 6 16" xfId="20309"/>
    <cellStyle name="常规 21 6 17" xfId="20310"/>
    <cellStyle name="常规 21 6 18" xfId="20311"/>
    <cellStyle name="常规 21 6 19" xfId="20312"/>
    <cellStyle name="常规 21 6 2" xfId="20313"/>
    <cellStyle name="常规 21 6 20" xfId="20314"/>
    <cellStyle name="常规 21 6 3" xfId="20315"/>
    <cellStyle name="常规 21 6 4" xfId="20316"/>
    <cellStyle name="常规 21 6 5" xfId="20317"/>
    <cellStyle name="常规 21 6 6" xfId="20318"/>
    <cellStyle name="常规 21 6 7" xfId="20319"/>
    <cellStyle name="常规 21 6 8" xfId="20320"/>
    <cellStyle name="常规 21 6 9" xfId="20321"/>
    <cellStyle name="常规 21 7" xfId="20322"/>
    <cellStyle name="常规 21 8" xfId="20323"/>
    <cellStyle name="常规 21 9" xfId="20324"/>
    <cellStyle name="常规 22" xfId="4"/>
    <cellStyle name="常规 22 10" xfId="20325"/>
    <cellStyle name="常规 22 11" xfId="20326"/>
    <cellStyle name="常规 22 12" xfId="20327"/>
    <cellStyle name="常规 22 13" xfId="20328"/>
    <cellStyle name="常规 22 14" xfId="20329"/>
    <cellStyle name="常规 22 15" xfId="20330"/>
    <cellStyle name="常规 22 16" xfId="20331"/>
    <cellStyle name="常规 22 17" xfId="20332"/>
    <cellStyle name="常规 22 18" xfId="20333"/>
    <cellStyle name="常规 22 19" xfId="20334"/>
    <cellStyle name="常规 22 2" xfId="20335"/>
    <cellStyle name="常规 22 20" xfId="20336"/>
    <cellStyle name="常规 22 21" xfId="20337"/>
    <cellStyle name="常规 22 22" xfId="20338"/>
    <cellStyle name="常规 22 23" xfId="20339"/>
    <cellStyle name="常规 22 24" xfId="20340"/>
    <cellStyle name="常规 22 3" xfId="20341"/>
    <cellStyle name="常规 22 4" xfId="20342"/>
    <cellStyle name="常规 22 5" xfId="20343"/>
    <cellStyle name="常规 22 6" xfId="20344"/>
    <cellStyle name="常规 22 7" xfId="20345"/>
    <cellStyle name="常规 22 8" xfId="20346"/>
    <cellStyle name="常规 22 9" xfId="20347"/>
    <cellStyle name="常规 23" xfId="20348"/>
    <cellStyle name="常规 24" xfId="20349"/>
    <cellStyle name="常规 24 10" xfId="20350"/>
    <cellStyle name="常规 24 11" xfId="20351"/>
    <cellStyle name="常规 24 12" xfId="20352"/>
    <cellStyle name="常规 24 13" xfId="20353"/>
    <cellStyle name="常规 24 14" xfId="20354"/>
    <cellStyle name="常规 24 15" xfId="20355"/>
    <cellStyle name="常规 24 16" xfId="20356"/>
    <cellStyle name="常规 24 17" xfId="20357"/>
    <cellStyle name="常规 24 18" xfId="20358"/>
    <cellStyle name="常规 24 19" xfId="20359"/>
    <cellStyle name="常规 24 2" xfId="20360"/>
    <cellStyle name="常规 24 20" xfId="20361"/>
    <cellStyle name="常规 24 21" xfId="20362"/>
    <cellStyle name="常规 24 22" xfId="20363"/>
    <cellStyle name="常规 24 23" xfId="20364"/>
    <cellStyle name="常规 24 24" xfId="20365"/>
    <cellStyle name="常规 24 25" xfId="20366"/>
    <cellStyle name="常规 24 26" xfId="20367"/>
    <cellStyle name="常规 24 27" xfId="20368"/>
    <cellStyle name="常规 24 28" xfId="20369"/>
    <cellStyle name="常规 24 29" xfId="20370"/>
    <cellStyle name="常规 24 3" xfId="20371"/>
    <cellStyle name="常规 24 30" xfId="20372"/>
    <cellStyle name="常规 24 31" xfId="20373"/>
    <cellStyle name="常规 24 32" xfId="20374"/>
    <cellStyle name="常规 24 33" xfId="20375"/>
    <cellStyle name="常规 24 4" xfId="20376"/>
    <cellStyle name="常规 24 5" xfId="20377"/>
    <cellStyle name="常规 24 6" xfId="20378"/>
    <cellStyle name="常规 24 7" xfId="20379"/>
    <cellStyle name="常规 24 8" xfId="20380"/>
    <cellStyle name="常规 24 9" xfId="20381"/>
    <cellStyle name="常规 25" xfId="20382"/>
    <cellStyle name="常规 25 10" xfId="20383"/>
    <cellStyle name="常规 25 11" xfId="20384"/>
    <cellStyle name="常规 25 12" xfId="20385"/>
    <cellStyle name="常规 25 13" xfId="20386"/>
    <cellStyle name="常规 25 14" xfId="20387"/>
    <cellStyle name="常规 25 15" xfId="20388"/>
    <cellStyle name="常规 25 16" xfId="20389"/>
    <cellStyle name="常规 25 17" xfId="20390"/>
    <cellStyle name="常规 25 18" xfId="20391"/>
    <cellStyle name="常规 25 19" xfId="20392"/>
    <cellStyle name="常规 25 2" xfId="20393"/>
    <cellStyle name="常规 25 20" xfId="20394"/>
    <cellStyle name="常规 25 21" xfId="20395"/>
    <cellStyle name="常规 25 22" xfId="20396"/>
    <cellStyle name="常规 25 23" xfId="20397"/>
    <cellStyle name="常规 25 24" xfId="20398"/>
    <cellStyle name="常规 25 25" xfId="20399"/>
    <cellStyle name="常规 25 26" xfId="20400"/>
    <cellStyle name="常规 25 27" xfId="20401"/>
    <cellStyle name="常规 25 28" xfId="20402"/>
    <cellStyle name="常规 25 29" xfId="20403"/>
    <cellStyle name="常规 25 3" xfId="20404"/>
    <cellStyle name="常规 25 30" xfId="20405"/>
    <cellStyle name="常规 25 31" xfId="20406"/>
    <cellStyle name="常规 25 32" xfId="20407"/>
    <cellStyle name="常规 25 33" xfId="20408"/>
    <cellStyle name="常规 25 4" xfId="20409"/>
    <cellStyle name="常规 25 5" xfId="20410"/>
    <cellStyle name="常规 25 6" xfId="20411"/>
    <cellStyle name="常规 25 7" xfId="20412"/>
    <cellStyle name="常规 25 8" xfId="20413"/>
    <cellStyle name="常规 25 9" xfId="20414"/>
    <cellStyle name="常规 26" xfId="20415"/>
    <cellStyle name="常规 26 10" xfId="20416"/>
    <cellStyle name="常规 26 11" xfId="20417"/>
    <cellStyle name="常规 26 12" xfId="20418"/>
    <cellStyle name="常规 26 13" xfId="20419"/>
    <cellStyle name="常规 26 14" xfId="20420"/>
    <cellStyle name="常规 26 15" xfId="20421"/>
    <cellStyle name="常规 26 16" xfId="20422"/>
    <cellStyle name="常规 26 17" xfId="20423"/>
    <cellStyle name="常规 26 18" xfId="20424"/>
    <cellStyle name="常规 26 19" xfId="20425"/>
    <cellStyle name="常规 26 2" xfId="20426"/>
    <cellStyle name="常规 26 20" xfId="20427"/>
    <cellStyle name="常规 26 21" xfId="20428"/>
    <cellStyle name="常规 26 22" xfId="20429"/>
    <cellStyle name="常规 26 23" xfId="20430"/>
    <cellStyle name="常规 26 24" xfId="20431"/>
    <cellStyle name="常规 26 25" xfId="20432"/>
    <cellStyle name="常规 26 26" xfId="20433"/>
    <cellStyle name="常规 26 27" xfId="20434"/>
    <cellStyle name="常规 26 28" xfId="20435"/>
    <cellStyle name="常规 26 29" xfId="20436"/>
    <cellStyle name="常规 26 3" xfId="20437"/>
    <cellStyle name="常规 26 4" xfId="20438"/>
    <cellStyle name="常规 26 5" xfId="20439"/>
    <cellStyle name="常规 26 6" xfId="20440"/>
    <cellStyle name="常规 26 7" xfId="20441"/>
    <cellStyle name="常规 26 8" xfId="20442"/>
    <cellStyle name="常规 26 9" xfId="20443"/>
    <cellStyle name="常规 27" xfId="20444"/>
    <cellStyle name="常规 27 10" xfId="20445"/>
    <cellStyle name="常规 27 11" xfId="20446"/>
    <cellStyle name="常规 27 12" xfId="20447"/>
    <cellStyle name="常规 27 13" xfId="20448"/>
    <cellStyle name="常规 27 14" xfId="20449"/>
    <cellStyle name="常规 27 15" xfId="20450"/>
    <cellStyle name="常规 27 16" xfId="20451"/>
    <cellStyle name="常规 27 17" xfId="20452"/>
    <cellStyle name="常规 27 18" xfId="20453"/>
    <cellStyle name="常规 27 19" xfId="20454"/>
    <cellStyle name="常规 27 2" xfId="20455"/>
    <cellStyle name="常规 27 20" xfId="20456"/>
    <cellStyle name="常规 27 21" xfId="20457"/>
    <cellStyle name="常规 27 22" xfId="20458"/>
    <cellStyle name="常规 27 23" xfId="20459"/>
    <cellStyle name="常规 27 24" xfId="20460"/>
    <cellStyle name="常规 27 3" xfId="20461"/>
    <cellStyle name="常规 27 4" xfId="20462"/>
    <cellStyle name="常规 27 5" xfId="20463"/>
    <cellStyle name="常规 27 6" xfId="20464"/>
    <cellStyle name="常规 27 7" xfId="20465"/>
    <cellStyle name="常规 27 8" xfId="20466"/>
    <cellStyle name="常规 27 9" xfId="20467"/>
    <cellStyle name="常规 28" xfId="20468"/>
    <cellStyle name="常规 28 10" xfId="20469"/>
    <cellStyle name="常规 28 11" xfId="20470"/>
    <cellStyle name="常规 28 12" xfId="20471"/>
    <cellStyle name="常规 28 13" xfId="20472"/>
    <cellStyle name="常规 28 14" xfId="20473"/>
    <cellStyle name="常规 28 15" xfId="20474"/>
    <cellStyle name="常规 28 16" xfId="20475"/>
    <cellStyle name="常规 28 17" xfId="20476"/>
    <cellStyle name="常规 28 18" xfId="20477"/>
    <cellStyle name="常规 28 19" xfId="20478"/>
    <cellStyle name="常规 28 2" xfId="20479"/>
    <cellStyle name="常规 28 20" xfId="20480"/>
    <cellStyle name="常规 28 21" xfId="20481"/>
    <cellStyle name="常规 28 22" xfId="20482"/>
    <cellStyle name="常规 28 23" xfId="20483"/>
    <cellStyle name="常规 28 24" xfId="20484"/>
    <cellStyle name="常规 28 3" xfId="20485"/>
    <cellStyle name="常规 28 4" xfId="20486"/>
    <cellStyle name="常规 28 5" xfId="20487"/>
    <cellStyle name="常规 28 6" xfId="20488"/>
    <cellStyle name="常规 28 7" xfId="20489"/>
    <cellStyle name="常规 28 8" xfId="20490"/>
    <cellStyle name="常规 28 9" xfId="20491"/>
    <cellStyle name="常规 29" xfId="20492"/>
    <cellStyle name="常规 29 10" xfId="20493"/>
    <cellStyle name="常规 29 11" xfId="20494"/>
    <cellStyle name="常规 29 12" xfId="20495"/>
    <cellStyle name="常规 29 13" xfId="20496"/>
    <cellStyle name="常规 29 14" xfId="20497"/>
    <cellStyle name="常规 29 15" xfId="20498"/>
    <cellStyle name="常规 29 16" xfId="20499"/>
    <cellStyle name="常规 29 17" xfId="20500"/>
    <cellStyle name="常规 29 18" xfId="20501"/>
    <cellStyle name="常规 29 19" xfId="20502"/>
    <cellStyle name="常规 29 2" xfId="20503"/>
    <cellStyle name="常规 29 20" xfId="20504"/>
    <cellStyle name="常规 29 21" xfId="20505"/>
    <cellStyle name="常规 29 22" xfId="20506"/>
    <cellStyle name="常规 29 23" xfId="20507"/>
    <cellStyle name="常规 29 24" xfId="20508"/>
    <cellStyle name="常规 29 3" xfId="20509"/>
    <cellStyle name="常规 29 4" xfId="20510"/>
    <cellStyle name="常规 29 5" xfId="20511"/>
    <cellStyle name="常规 29 6" xfId="20512"/>
    <cellStyle name="常规 29 7" xfId="20513"/>
    <cellStyle name="常规 29 8" xfId="20514"/>
    <cellStyle name="常规 29 9" xfId="20515"/>
    <cellStyle name="常规 3" xfId="26"/>
    <cellStyle name="常规 3 10" xfId="20516"/>
    <cellStyle name="常规 3 11" xfId="20517"/>
    <cellStyle name="常规 3 12" xfId="20518"/>
    <cellStyle name="常规 3 13" xfId="20519"/>
    <cellStyle name="常规 3 14" xfId="20520"/>
    <cellStyle name="常规 3 15" xfId="20521"/>
    <cellStyle name="常规 3 16" xfId="20522"/>
    <cellStyle name="常规 3 17" xfId="20523"/>
    <cellStyle name="常规 3 18" xfId="20524"/>
    <cellStyle name="常规 3 19" xfId="20525"/>
    <cellStyle name="常规 3 2" xfId="20526"/>
    <cellStyle name="常规 3 2 10" xfId="20527"/>
    <cellStyle name="常规 3 2 100" xfId="20528"/>
    <cellStyle name="常规 3 2 101" xfId="20529"/>
    <cellStyle name="常规 3 2 102" xfId="20530"/>
    <cellStyle name="常规 3 2 103" xfId="20531"/>
    <cellStyle name="常规 3 2 104" xfId="20532"/>
    <cellStyle name="常规 3 2 105" xfId="20533"/>
    <cellStyle name="常规 3 2 106" xfId="20534"/>
    <cellStyle name="常规 3 2 107" xfId="20535"/>
    <cellStyle name="常规 3 2 108" xfId="20536"/>
    <cellStyle name="常规 3 2 109" xfId="20537"/>
    <cellStyle name="常规 3 2 11" xfId="20538"/>
    <cellStyle name="常规 3 2 110" xfId="20539"/>
    <cellStyle name="常规 3 2 111" xfId="20540"/>
    <cellStyle name="常规 3 2 112" xfId="20541"/>
    <cellStyle name="常规 3 2 113" xfId="20542"/>
    <cellStyle name="常规 3 2 114" xfId="20543"/>
    <cellStyle name="常规 3 2 115" xfId="20544"/>
    <cellStyle name="常规 3 2 116" xfId="20545"/>
    <cellStyle name="常规 3 2 117" xfId="20546"/>
    <cellStyle name="常规 3 2 118" xfId="20547"/>
    <cellStyle name="常规 3 2 119" xfId="20548"/>
    <cellStyle name="常规 3 2 12" xfId="20549"/>
    <cellStyle name="常规 3 2 120" xfId="20550"/>
    <cellStyle name="常规 3 2 121" xfId="20551"/>
    <cellStyle name="常规 3 2 122" xfId="20552"/>
    <cellStyle name="常规 3 2 123" xfId="20553"/>
    <cellStyle name="常规 3 2 124" xfId="20554"/>
    <cellStyle name="常规 3 2 125" xfId="20555"/>
    <cellStyle name="常规 3 2 126" xfId="20556"/>
    <cellStyle name="常规 3 2 127" xfId="20557"/>
    <cellStyle name="常规 3 2 128" xfId="20558"/>
    <cellStyle name="常规 3 2 129" xfId="20559"/>
    <cellStyle name="常规 3 2 13" xfId="20560"/>
    <cellStyle name="常规 3 2 130" xfId="20561"/>
    <cellStyle name="常规 3 2 131" xfId="20562"/>
    <cellStyle name="常规 3 2 132" xfId="20563"/>
    <cellStyle name="常规 3 2 133" xfId="20564"/>
    <cellStyle name="常规 3 2 134" xfId="20565"/>
    <cellStyle name="常规 3 2 135" xfId="20566"/>
    <cellStyle name="常规 3 2 136" xfId="20567"/>
    <cellStyle name="常规 3 2 137" xfId="20568"/>
    <cellStyle name="常规 3 2 138" xfId="20569"/>
    <cellStyle name="常规 3 2 139" xfId="20570"/>
    <cellStyle name="常规 3 2 14" xfId="20571"/>
    <cellStyle name="常规 3 2 140" xfId="20572"/>
    <cellStyle name="常规 3 2 141" xfId="20573"/>
    <cellStyle name="常规 3 2 142" xfId="20574"/>
    <cellStyle name="常规 3 2 143" xfId="20575"/>
    <cellStyle name="常规 3 2 144" xfId="20576"/>
    <cellStyle name="常规 3 2 145" xfId="20577"/>
    <cellStyle name="常规 3 2 146" xfId="20578"/>
    <cellStyle name="常规 3 2 147" xfId="20579"/>
    <cellStyle name="常规 3 2 148" xfId="20580"/>
    <cellStyle name="常规 3 2 149" xfId="20581"/>
    <cellStyle name="常规 3 2 15" xfId="20582"/>
    <cellStyle name="常规 3 2 150" xfId="20583"/>
    <cellStyle name="常规 3 2 151" xfId="20584"/>
    <cellStyle name="常规 3 2 152" xfId="20585"/>
    <cellStyle name="常规 3 2 153" xfId="20586"/>
    <cellStyle name="常规 3 2 16" xfId="20587"/>
    <cellStyle name="常规 3 2 17" xfId="20588"/>
    <cellStyle name="常规 3 2 18" xfId="20589"/>
    <cellStyle name="常规 3 2 19" xfId="20590"/>
    <cellStyle name="常规 3 2 2" xfId="20591"/>
    <cellStyle name="常规 3 2 20" xfId="20592"/>
    <cellStyle name="常规 3 2 21" xfId="20593"/>
    <cellStyle name="常规 3 2 22" xfId="20594"/>
    <cellStyle name="常规 3 2 23" xfId="20595"/>
    <cellStyle name="常规 3 2 24" xfId="20596"/>
    <cellStyle name="常规 3 2 25" xfId="20597"/>
    <cellStyle name="常规 3 2 26" xfId="20598"/>
    <cellStyle name="常规 3 2 27" xfId="20599"/>
    <cellStyle name="常规 3 2 28" xfId="20600"/>
    <cellStyle name="常规 3 2 29" xfId="20601"/>
    <cellStyle name="常规 3 2 3" xfId="20602"/>
    <cellStyle name="常规 3 2 30" xfId="20603"/>
    <cellStyle name="常规 3 2 31" xfId="20604"/>
    <cellStyle name="常规 3 2 32" xfId="20605"/>
    <cellStyle name="常规 3 2 33" xfId="20606"/>
    <cellStyle name="常规 3 2 34" xfId="20607"/>
    <cellStyle name="常规 3 2 35" xfId="20608"/>
    <cellStyle name="常规 3 2 36" xfId="20609"/>
    <cellStyle name="常规 3 2 37" xfId="20610"/>
    <cellStyle name="常规 3 2 38" xfId="20611"/>
    <cellStyle name="常规 3 2 39" xfId="20612"/>
    <cellStyle name="常规 3 2 4" xfId="20613"/>
    <cellStyle name="常规 3 2 40" xfId="20614"/>
    <cellStyle name="常规 3 2 41" xfId="20615"/>
    <cellStyle name="常规 3 2 42" xfId="20616"/>
    <cellStyle name="常规 3 2 43" xfId="20617"/>
    <cellStyle name="常规 3 2 44" xfId="20618"/>
    <cellStyle name="常规 3 2 45" xfId="20619"/>
    <cellStyle name="常规 3 2 46" xfId="20620"/>
    <cellStyle name="常规 3 2 47" xfId="20621"/>
    <cellStyle name="常规 3 2 48" xfId="20622"/>
    <cellStyle name="常规 3 2 49" xfId="20623"/>
    <cellStyle name="常规 3 2 5" xfId="20624"/>
    <cellStyle name="常规 3 2 50" xfId="20625"/>
    <cellStyle name="常规 3 2 51" xfId="20626"/>
    <cellStyle name="常规 3 2 52" xfId="20627"/>
    <cellStyle name="常规 3 2 53" xfId="20628"/>
    <cellStyle name="常规 3 2 54" xfId="20629"/>
    <cellStyle name="常规 3 2 55" xfId="20630"/>
    <cellStyle name="常规 3 2 56" xfId="20631"/>
    <cellStyle name="常规 3 2 57" xfId="20632"/>
    <cellStyle name="常规 3 2 58" xfId="20633"/>
    <cellStyle name="常规 3 2 59" xfId="20634"/>
    <cellStyle name="常规 3 2 6" xfId="20635"/>
    <cellStyle name="常规 3 2 60" xfId="20636"/>
    <cellStyle name="常规 3 2 61" xfId="20637"/>
    <cellStyle name="常规 3 2 62" xfId="20638"/>
    <cellStyle name="常规 3 2 63" xfId="20639"/>
    <cellStyle name="常规 3 2 64" xfId="20640"/>
    <cellStyle name="常规 3 2 65" xfId="20641"/>
    <cellStyle name="常规 3 2 66" xfId="20642"/>
    <cellStyle name="常规 3 2 67" xfId="20643"/>
    <cellStyle name="常规 3 2 68" xfId="20644"/>
    <cellStyle name="常规 3 2 69" xfId="20645"/>
    <cellStyle name="常规 3 2 7" xfId="20646"/>
    <cellStyle name="常规 3 2 70" xfId="20647"/>
    <cellStyle name="常规 3 2 71" xfId="20648"/>
    <cellStyle name="常规 3 2 72" xfId="20649"/>
    <cellStyle name="常规 3 2 73" xfId="20650"/>
    <cellStyle name="常规 3 2 74" xfId="20651"/>
    <cellStyle name="常规 3 2 75" xfId="20652"/>
    <cellStyle name="常规 3 2 76" xfId="20653"/>
    <cellStyle name="常规 3 2 77" xfId="20654"/>
    <cellStyle name="常规 3 2 78" xfId="20655"/>
    <cellStyle name="常规 3 2 79" xfId="20656"/>
    <cellStyle name="常规 3 2 8" xfId="20657"/>
    <cellStyle name="常规 3 2 80" xfId="20658"/>
    <cellStyle name="常规 3 2 81" xfId="20659"/>
    <cellStyle name="常规 3 2 82" xfId="20660"/>
    <cellStyle name="常规 3 2 83" xfId="20661"/>
    <cellStyle name="常规 3 2 84" xfId="20662"/>
    <cellStyle name="常规 3 2 85" xfId="20663"/>
    <cellStyle name="常规 3 2 86" xfId="20664"/>
    <cellStyle name="常规 3 2 87" xfId="20665"/>
    <cellStyle name="常规 3 2 88" xfId="20666"/>
    <cellStyle name="常规 3 2 89" xfId="20667"/>
    <cellStyle name="常规 3 2 9" xfId="20668"/>
    <cellStyle name="常规 3 2 90" xfId="20669"/>
    <cellStyle name="常规 3 2 91" xfId="20670"/>
    <cellStyle name="常规 3 2 92" xfId="20671"/>
    <cellStyle name="常规 3 2 93" xfId="20672"/>
    <cellStyle name="常规 3 2 94" xfId="20673"/>
    <cellStyle name="常规 3 2 95" xfId="20674"/>
    <cellStyle name="常规 3 2 96" xfId="20675"/>
    <cellStyle name="常规 3 2 97" xfId="20676"/>
    <cellStyle name="常规 3 2 98" xfId="20677"/>
    <cellStyle name="常规 3 2 99" xfId="20678"/>
    <cellStyle name="常规 3 20" xfId="20679"/>
    <cellStyle name="常规 3 21" xfId="20680"/>
    <cellStyle name="常规 3 22" xfId="20681"/>
    <cellStyle name="常规 3 23" xfId="20682"/>
    <cellStyle name="常规 3 24" xfId="20683"/>
    <cellStyle name="常规 3 25" xfId="20684"/>
    <cellStyle name="常规 3 26" xfId="20685"/>
    <cellStyle name="常规 3 27" xfId="20686"/>
    <cellStyle name="常规 3 28" xfId="20687"/>
    <cellStyle name="常规 3 29" xfId="20688"/>
    <cellStyle name="常规 3 3" xfId="20689"/>
    <cellStyle name="常规 3 3 10" xfId="20690"/>
    <cellStyle name="常规 3 3 100" xfId="20691"/>
    <cellStyle name="常规 3 3 101" xfId="20692"/>
    <cellStyle name="常规 3 3 102" xfId="20693"/>
    <cellStyle name="常规 3 3 103" xfId="20694"/>
    <cellStyle name="常规 3 3 104" xfId="20695"/>
    <cellStyle name="常规 3 3 105" xfId="20696"/>
    <cellStyle name="常规 3 3 106" xfId="20697"/>
    <cellStyle name="常规 3 3 107" xfId="20698"/>
    <cellStyle name="常规 3 3 108" xfId="20699"/>
    <cellStyle name="常规 3 3 109" xfId="20700"/>
    <cellStyle name="常规 3 3 11" xfId="20701"/>
    <cellStyle name="常规 3 3 110" xfId="20702"/>
    <cellStyle name="常规 3 3 111" xfId="20703"/>
    <cellStyle name="常规 3 3 112" xfId="20704"/>
    <cellStyle name="常规 3 3 113" xfId="20705"/>
    <cellStyle name="常规 3 3 114" xfId="20706"/>
    <cellStyle name="常规 3 3 12" xfId="20707"/>
    <cellStyle name="常规 3 3 13" xfId="20708"/>
    <cellStyle name="常规 3 3 14" xfId="20709"/>
    <cellStyle name="常规 3 3 15" xfId="20710"/>
    <cellStyle name="常规 3 3 16" xfId="20711"/>
    <cellStyle name="常规 3 3 17" xfId="20712"/>
    <cellStyle name="常规 3 3 18" xfId="20713"/>
    <cellStyle name="常规 3 3 19" xfId="20714"/>
    <cellStyle name="常规 3 3 2" xfId="20715"/>
    <cellStyle name="常规 3 3 20" xfId="20716"/>
    <cellStyle name="常规 3 3 21" xfId="20717"/>
    <cellStyle name="常规 3 3 22" xfId="20718"/>
    <cellStyle name="常规 3 3 23" xfId="20719"/>
    <cellStyle name="常规 3 3 24" xfId="20720"/>
    <cellStyle name="常规 3 3 25" xfId="20721"/>
    <cellStyle name="常规 3 3 26" xfId="20722"/>
    <cellStyle name="常规 3 3 27" xfId="20723"/>
    <cellStyle name="常规 3 3 28" xfId="20724"/>
    <cellStyle name="常规 3 3 29" xfId="20725"/>
    <cellStyle name="常规 3 3 3" xfId="20726"/>
    <cellStyle name="常规 3 3 30" xfId="20727"/>
    <cellStyle name="常规 3 3 31" xfId="20728"/>
    <cellStyle name="常规 3 3 32" xfId="20729"/>
    <cellStyle name="常规 3 3 33" xfId="20730"/>
    <cellStyle name="常规 3 3 34" xfId="20731"/>
    <cellStyle name="常规 3 3 35" xfId="20732"/>
    <cellStyle name="常规 3 3 36" xfId="20733"/>
    <cellStyle name="常规 3 3 37" xfId="20734"/>
    <cellStyle name="常规 3 3 38" xfId="20735"/>
    <cellStyle name="常规 3 3 39" xfId="20736"/>
    <cellStyle name="常规 3 3 4" xfId="20737"/>
    <cellStyle name="常规 3 3 40" xfId="20738"/>
    <cellStyle name="常规 3 3 41" xfId="20739"/>
    <cellStyle name="常规 3 3 42" xfId="20740"/>
    <cellStyle name="常规 3 3 43" xfId="20741"/>
    <cellStyle name="常规 3 3 44" xfId="20742"/>
    <cellStyle name="常规 3 3 45" xfId="20743"/>
    <cellStyle name="常规 3 3 46" xfId="20744"/>
    <cellStyle name="常规 3 3 47" xfId="20745"/>
    <cellStyle name="常规 3 3 48" xfId="20746"/>
    <cellStyle name="常规 3 3 49" xfId="20747"/>
    <cellStyle name="常规 3 3 5" xfId="20748"/>
    <cellStyle name="常规 3 3 50" xfId="20749"/>
    <cellStyle name="常规 3 3 51" xfId="20750"/>
    <cellStyle name="常规 3 3 52" xfId="20751"/>
    <cellStyle name="常规 3 3 53" xfId="20752"/>
    <cellStyle name="常规 3 3 54" xfId="20753"/>
    <cellStyle name="常规 3 3 55" xfId="20754"/>
    <cellStyle name="常规 3 3 56" xfId="20755"/>
    <cellStyle name="常规 3 3 57" xfId="20756"/>
    <cellStyle name="常规 3 3 58" xfId="20757"/>
    <cellStyle name="常规 3 3 59" xfId="20758"/>
    <cellStyle name="常规 3 3 6" xfId="20759"/>
    <cellStyle name="常规 3 3 60" xfId="20760"/>
    <cellStyle name="常规 3 3 61" xfId="20761"/>
    <cellStyle name="常规 3 3 62" xfId="20762"/>
    <cellStyle name="常规 3 3 63" xfId="20763"/>
    <cellStyle name="常规 3 3 64" xfId="20764"/>
    <cellStyle name="常规 3 3 65" xfId="20765"/>
    <cellStyle name="常规 3 3 66" xfId="20766"/>
    <cellStyle name="常规 3 3 67" xfId="20767"/>
    <cellStyle name="常规 3 3 68" xfId="20768"/>
    <cellStyle name="常规 3 3 69" xfId="20769"/>
    <cellStyle name="常规 3 3 7" xfId="20770"/>
    <cellStyle name="常规 3 3 70" xfId="20771"/>
    <cellStyle name="常规 3 3 71" xfId="20772"/>
    <cellStyle name="常规 3 3 72" xfId="20773"/>
    <cellStyle name="常规 3 3 73" xfId="20774"/>
    <cellStyle name="常规 3 3 74" xfId="20775"/>
    <cellStyle name="常规 3 3 75" xfId="20776"/>
    <cellStyle name="常规 3 3 76" xfId="20777"/>
    <cellStyle name="常规 3 3 77" xfId="20778"/>
    <cellStyle name="常规 3 3 78" xfId="20779"/>
    <cellStyle name="常规 3 3 79" xfId="20780"/>
    <cellStyle name="常规 3 3 8" xfId="20781"/>
    <cellStyle name="常规 3 3 80" xfId="20782"/>
    <cellStyle name="常规 3 3 81" xfId="20783"/>
    <cellStyle name="常规 3 3 82" xfId="20784"/>
    <cellStyle name="常规 3 3 83" xfId="20785"/>
    <cellStyle name="常规 3 3 84" xfId="20786"/>
    <cellStyle name="常规 3 3 85" xfId="20787"/>
    <cellStyle name="常规 3 3 86" xfId="20788"/>
    <cellStyle name="常规 3 3 87" xfId="20789"/>
    <cellStyle name="常规 3 3 88" xfId="20790"/>
    <cellStyle name="常规 3 3 89" xfId="20791"/>
    <cellStyle name="常规 3 3 9" xfId="20792"/>
    <cellStyle name="常规 3 3 90" xfId="20793"/>
    <cellStyle name="常规 3 3 91" xfId="20794"/>
    <cellStyle name="常规 3 3 92" xfId="20795"/>
    <cellStyle name="常规 3 3 93" xfId="20796"/>
    <cellStyle name="常规 3 3 94" xfId="20797"/>
    <cellStyle name="常规 3 3 95" xfId="20798"/>
    <cellStyle name="常规 3 3 96" xfId="20799"/>
    <cellStyle name="常规 3 3 97" xfId="20800"/>
    <cellStyle name="常规 3 3 98" xfId="20801"/>
    <cellStyle name="常规 3 3 99" xfId="20802"/>
    <cellStyle name="常规 3 30" xfId="20803"/>
    <cellStyle name="常规 3 31" xfId="20804"/>
    <cellStyle name="常规 3 32" xfId="20805"/>
    <cellStyle name="常规 3 33" xfId="20806"/>
    <cellStyle name="常规 3 34" xfId="20807"/>
    <cellStyle name="常规 3 35" xfId="20808"/>
    <cellStyle name="常规 3 36" xfId="20809"/>
    <cellStyle name="常规 3 37" xfId="20810"/>
    <cellStyle name="常规 3 38" xfId="20811"/>
    <cellStyle name="常规 3 39" xfId="20812"/>
    <cellStyle name="常规 3 4" xfId="20813"/>
    <cellStyle name="常规 3 40" xfId="20814"/>
    <cellStyle name="常规 3 41" xfId="20815"/>
    <cellStyle name="常规 3 42" xfId="20816"/>
    <cellStyle name="常规 3 43" xfId="20817"/>
    <cellStyle name="常规 3 44" xfId="20818"/>
    <cellStyle name="常规 3 45" xfId="20819"/>
    <cellStyle name="常规 3 46" xfId="20820"/>
    <cellStyle name="常规 3 47" xfId="20821"/>
    <cellStyle name="常规 3 48" xfId="20822"/>
    <cellStyle name="常规 3 49" xfId="20823"/>
    <cellStyle name="常规 3 5" xfId="20824"/>
    <cellStyle name="常规 3 50" xfId="20825"/>
    <cellStyle name="常规 3 6" xfId="20826"/>
    <cellStyle name="常规 3 7" xfId="20827"/>
    <cellStyle name="常规 3 8" xfId="20828"/>
    <cellStyle name="常规 3 9" xfId="20829"/>
    <cellStyle name="常规 3_南骏分校收入说明表（2012.1.1-2013.1.31）" xfId="20830"/>
    <cellStyle name="常规 30" xfId="20831"/>
    <cellStyle name="常规 30 10" xfId="20832"/>
    <cellStyle name="常规 30 11" xfId="20833"/>
    <cellStyle name="常规 30 12" xfId="20834"/>
    <cellStyle name="常规 30 13" xfId="20835"/>
    <cellStyle name="常规 30 14" xfId="20836"/>
    <cellStyle name="常规 30 15" xfId="20837"/>
    <cellStyle name="常规 30 16" xfId="20838"/>
    <cellStyle name="常规 30 17" xfId="20839"/>
    <cellStyle name="常规 30 18" xfId="20840"/>
    <cellStyle name="常规 30 19" xfId="20841"/>
    <cellStyle name="常规 30 2" xfId="20842"/>
    <cellStyle name="常规 30 20" xfId="20843"/>
    <cellStyle name="常规 30 21" xfId="20844"/>
    <cellStyle name="常规 30 22" xfId="20845"/>
    <cellStyle name="常规 30 23" xfId="20846"/>
    <cellStyle name="常规 30 24" xfId="20847"/>
    <cellStyle name="常规 30 3" xfId="20848"/>
    <cellStyle name="常规 30 4" xfId="20849"/>
    <cellStyle name="常规 30 5" xfId="20850"/>
    <cellStyle name="常规 30 6" xfId="20851"/>
    <cellStyle name="常规 30 7" xfId="20852"/>
    <cellStyle name="常规 30 8" xfId="20853"/>
    <cellStyle name="常规 30 9" xfId="20854"/>
    <cellStyle name="常规 31" xfId="20855"/>
    <cellStyle name="常规 32" xfId="20856"/>
    <cellStyle name="常规 32 10" xfId="20857"/>
    <cellStyle name="常规 32 11" xfId="20858"/>
    <cellStyle name="常规 32 12" xfId="20859"/>
    <cellStyle name="常规 32 13" xfId="20860"/>
    <cellStyle name="常规 32 14" xfId="20861"/>
    <cellStyle name="常规 32 15" xfId="20862"/>
    <cellStyle name="常规 32 16" xfId="20863"/>
    <cellStyle name="常规 32 17" xfId="20864"/>
    <cellStyle name="常规 32 18" xfId="20865"/>
    <cellStyle name="常规 32 19" xfId="20866"/>
    <cellStyle name="常规 32 2" xfId="20867"/>
    <cellStyle name="常规 32 20" xfId="20868"/>
    <cellStyle name="常规 32 21" xfId="20869"/>
    <cellStyle name="常规 32 22" xfId="20870"/>
    <cellStyle name="常规 32 23" xfId="20871"/>
    <cellStyle name="常规 32 24" xfId="20872"/>
    <cellStyle name="常规 32 3" xfId="20873"/>
    <cellStyle name="常规 32 4" xfId="20874"/>
    <cellStyle name="常规 32 5" xfId="20875"/>
    <cellStyle name="常规 32 6" xfId="20876"/>
    <cellStyle name="常规 32 7" xfId="20877"/>
    <cellStyle name="常规 32 8" xfId="20878"/>
    <cellStyle name="常规 32 9" xfId="20879"/>
    <cellStyle name="常规 33" xfId="20880"/>
    <cellStyle name="常规 33 2" xfId="20881"/>
    <cellStyle name="常规 33 3" xfId="20882"/>
    <cellStyle name="常规 33 4" xfId="20883"/>
    <cellStyle name="常规 33 5" xfId="20884"/>
    <cellStyle name="常规 34" xfId="20885"/>
    <cellStyle name="常规 34 10" xfId="20886"/>
    <cellStyle name="常规 34 11" xfId="20887"/>
    <cellStyle name="常规 34 12" xfId="20888"/>
    <cellStyle name="常规 34 13" xfId="20889"/>
    <cellStyle name="常规 34 14" xfId="20890"/>
    <cellStyle name="常规 34 15" xfId="20891"/>
    <cellStyle name="常规 34 16" xfId="20892"/>
    <cellStyle name="常规 34 17" xfId="20893"/>
    <cellStyle name="常规 34 18" xfId="20894"/>
    <cellStyle name="常规 34 19" xfId="20895"/>
    <cellStyle name="常规 34 2" xfId="20896"/>
    <cellStyle name="常规 34 20" xfId="20897"/>
    <cellStyle name="常规 34 21" xfId="20898"/>
    <cellStyle name="常规 34 22" xfId="20899"/>
    <cellStyle name="常规 34 23" xfId="20900"/>
    <cellStyle name="常规 34 24" xfId="20901"/>
    <cellStyle name="常规 34 3" xfId="20902"/>
    <cellStyle name="常规 34 4" xfId="20903"/>
    <cellStyle name="常规 34 5" xfId="20904"/>
    <cellStyle name="常规 34 6" xfId="20905"/>
    <cellStyle name="常规 34 7" xfId="20906"/>
    <cellStyle name="常规 34 8" xfId="20907"/>
    <cellStyle name="常规 34 9" xfId="20908"/>
    <cellStyle name="常规 35" xfId="20909"/>
    <cellStyle name="常规 36" xfId="20910"/>
    <cellStyle name="常规 37" xfId="20911"/>
    <cellStyle name="常规 37 10" xfId="20912"/>
    <cellStyle name="常规 37 11" xfId="20913"/>
    <cellStyle name="常规 37 12" xfId="20914"/>
    <cellStyle name="常规 37 13" xfId="20915"/>
    <cellStyle name="常规 37 14" xfId="20916"/>
    <cellStyle name="常规 37 15" xfId="20917"/>
    <cellStyle name="常规 37 16" xfId="20918"/>
    <cellStyle name="常规 37 17" xfId="20919"/>
    <cellStyle name="常规 37 18" xfId="20920"/>
    <cellStyle name="常规 37 19" xfId="20921"/>
    <cellStyle name="常规 37 2" xfId="20922"/>
    <cellStyle name="常规 37 20" xfId="20923"/>
    <cellStyle name="常规 37 3" xfId="20924"/>
    <cellStyle name="常规 37 4" xfId="20925"/>
    <cellStyle name="常规 37 5" xfId="20926"/>
    <cellStyle name="常规 37 6" xfId="20927"/>
    <cellStyle name="常规 37 7" xfId="20928"/>
    <cellStyle name="常规 37 8" xfId="20929"/>
    <cellStyle name="常规 37 9" xfId="20930"/>
    <cellStyle name="常规 38" xfId="20931"/>
    <cellStyle name="常规 38 10" xfId="20932"/>
    <cellStyle name="常规 38 11" xfId="20933"/>
    <cellStyle name="常规 38 12" xfId="20934"/>
    <cellStyle name="常规 38 13" xfId="20935"/>
    <cellStyle name="常规 38 14" xfId="20936"/>
    <cellStyle name="常规 38 15" xfId="20937"/>
    <cellStyle name="常规 38 16" xfId="20938"/>
    <cellStyle name="常规 38 17" xfId="20939"/>
    <cellStyle name="常规 38 18" xfId="20940"/>
    <cellStyle name="常规 38 19" xfId="20941"/>
    <cellStyle name="常规 38 2" xfId="20942"/>
    <cellStyle name="常规 38 20" xfId="20943"/>
    <cellStyle name="常规 38 3" xfId="20944"/>
    <cellStyle name="常规 38 4" xfId="20945"/>
    <cellStyle name="常规 38 5" xfId="20946"/>
    <cellStyle name="常规 38 6" xfId="20947"/>
    <cellStyle name="常规 38 7" xfId="20948"/>
    <cellStyle name="常规 38 8" xfId="20949"/>
    <cellStyle name="常规 38 9" xfId="20950"/>
    <cellStyle name="常规 39" xfId="20951"/>
    <cellStyle name="常规 4" xfId="20952"/>
    <cellStyle name="常规 4 10" xfId="20953"/>
    <cellStyle name="常规 4 11" xfId="20954"/>
    <cellStyle name="常规 4 12" xfId="20955"/>
    <cellStyle name="常规 4 13" xfId="20956"/>
    <cellStyle name="常规 4 14" xfId="20957"/>
    <cellStyle name="常规 4 15" xfId="20958"/>
    <cellStyle name="常规 4 16" xfId="20959"/>
    <cellStyle name="常规 4 17" xfId="20960"/>
    <cellStyle name="常规 4 2" xfId="20961"/>
    <cellStyle name="常规 4 2 10" xfId="20962"/>
    <cellStyle name="常规 4 2 100" xfId="20963"/>
    <cellStyle name="常规 4 2 101" xfId="20964"/>
    <cellStyle name="常规 4 2 102" xfId="20965"/>
    <cellStyle name="常规 4 2 103" xfId="20966"/>
    <cellStyle name="常规 4 2 104" xfId="20967"/>
    <cellStyle name="常规 4 2 105" xfId="20968"/>
    <cellStyle name="常规 4 2 106" xfId="20969"/>
    <cellStyle name="常规 4 2 107" xfId="20970"/>
    <cellStyle name="常规 4 2 108" xfId="20971"/>
    <cellStyle name="常规 4 2 109" xfId="20972"/>
    <cellStyle name="常规 4 2 11" xfId="20973"/>
    <cellStyle name="常规 4 2 110" xfId="20974"/>
    <cellStyle name="常规 4 2 111" xfId="20975"/>
    <cellStyle name="常规 4 2 112" xfId="20976"/>
    <cellStyle name="常规 4 2 113" xfId="20977"/>
    <cellStyle name="常规 4 2 114" xfId="20978"/>
    <cellStyle name="常规 4 2 115" xfId="20979"/>
    <cellStyle name="常规 4 2 116" xfId="20980"/>
    <cellStyle name="常规 4 2 117" xfId="20981"/>
    <cellStyle name="常规 4 2 118" xfId="20982"/>
    <cellStyle name="常规 4 2 119" xfId="20983"/>
    <cellStyle name="常规 4 2 12" xfId="20984"/>
    <cellStyle name="常规 4 2 120" xfId="20985"/>
    <cellStyle name="常规 4 2 121" xfId="20986"/>
    <cellStyle name="常规 4 2 13" xfId="20987"/>
    <cellStyle name="常规 4 2 14" xfId="20988"/>
    <cellStyle name="常规 4 2 15" xfId="20989"/>
    <cellStyle name="常规 4 2 16" xfId="20990"/>
    <cellStyle name="常规 4 2 17" xfId="20991"/>
    <cellStyle name="常规 4 2 18" xfId="20992"/>
    <cellStyle name="常规 4 2 19" xfId="20993"/>
    <cellStyle name="常规 4 2 2" xfId="20994"/>
    <cellStyle name="常规 4 2 20" xfId="20995"/>
    <cellStyle name="常规 4 2 21" xfId="20996"/>
    <cellStyle name="常规 4 2 22" xfId="20997"/>
    <cellStyle name="常规 4 2 23" xfId="20998"/>
    <cellStyle name="常规 4 2 24" xfId="20999"/>
    <cellStyle name="常规 4 2 25" xfId="21000"/>
    <cellStyle name="常规 4 2 26" xfId="21001"/>
    <cellStyle name="常规 4 2 27" xfId="21002"/>
    <cellStyle name="常规 4 2 28" xfId="21003"/>
    <cellStyle name="常规 4 2 29" xfId="21004"/>
    <cellStyle name="常规 4 2 3" xfId="21005"/>
    <cellStyle name="常规 4 2 30" xfId="21006"/>
    <cellStyle name="常规 4 2 31" xfId="21007"/>
    <cellStyle name="常规 4 2 32" xfId="21008"/>
    <cellStyle name="常规 4 2 33" xfId="21009"/>
    <cellStyle name="常规 4 2 34" xfId="21010"/>
    <cellStyle name="常规 4 2 35" xfId="21011"/>
    <cellStyle name="常规 4 2 36" xfId="21012"/>
    <cellStyle name="常规 4 2 37" xfId="21013"/>
    <cellStyle name="常规 4 2 38" xfId="21014"/>
    <cellStyle name="常规 4 2 39" xfId="21015"/>
    <cellStyle name="常规 4 2 4" xfId="21016"/>
    <cellStyle name="常规 4 2 40" xfId="21017"/>
    <cellStyle name="常规 4 2 41" xfId="21018"/>
    <cellStyle name="常规 4 2 42" xfId="21019"/>
    <cellStyle name="常规 4 2 43" xfId="21020"/>
    <cellStyle name="常规 4 2 44" xfId="21021"/>
    <cellStyle name="常规 4 2 45" xfId="21022"/>
    <cellStyle name="常规 4 2 46" xfId="21023"/>
    <cellStyle name="常规 4 2 47" xfId="21024"/>
    <cellStyle name="常规 4 2 48" xfId="21025"/>
    <cellStyle name="常规 4 2 49" xfId="21026"/>
    <cellStyle name="常规 4 2 5" xfId="21027"/>
    <cellStyle name="常规 4 2 50" xfId="21028"/>
    <cellStyle name="常规 4 2 51" xfId="21029"/>
    <cellStyle name="常规 4 2 52" xfId="21030"/>
    <cellStyle name="常规 4 2 53" xfId="21031"/>
    <cellStyle name="常规 4 2 54" xfId="21032"/>
    <cellStyle name="常规 4 2 55" xfId="21033"/>
    <cellStyle name="常规 4 2 56" xfId="21034"/>
    <cellStyle name="常规 4 2 57" xfId="21035"/>
    <cellStyle name="常规 4 2 58" xfId="21036"/>
    <cellStyle name="常规 4 2 59" xfId="21037"/>
    <cellStyle name="常规 4 2 6" xfId="21038"/>
    <cellStyle name="常规 4 2 60" xfId="21039"/>
    <cellStyle name="常规 4 2 61" xfId="21040"/>
    <cellStyle name="常规 4 2 62" xfId="21041"/>
    <cellStyle name="常规 4 2 63" xfId="21042"/>
    <cellStyle name="常规 4 2 64" xfId="21043"/>
    <cellStyle name="常规 4 2 65" xfId="21044"/>
    <cellStyle name="常规 4 2 66" xfId="21045"/>
    <cellStyle name="常规 4 2 67" xfId="21046"/>
    <cellStyle name="常规 4 2 68" xfId="21047"/>
    <cellStyle name="常规 4 2 69" xfId="21048"/>
    <cellStyle name="常规 4 2 7" xfId="21049"/>
    <cellStyle name="常规 4 2 70" xfId="21050"/>
    <cellStyle name="常规 4 2 71" xfId="21051"/>
    <cellStyle name="常规 4 2 72" xfId="21052"/>
    <cellStyle name="常规 4 2 73" xfId="21053"/>
    <cellStyle name="常规 4 2 74" xfId="21054"/>
    <cellStyle name="常规 4 2 75" xfId="21055"/>
    <cellStyle name="常规 4 2 76" xfId="21056"/>
    <cellStyle name="常规 4 2 77" xfId="21057"/>
    <cellStyle name="常规 4 2 78" xfId="21058"/>
    <cellStyle name="常规 4 2 79" xfId="21059"/>
    <cellStyle name="常规 4 2 8" xfId="21060"/>
    <cellStyle name="常规 4 2 80" xfId="21061"/>
    <cellStyle name="常规 4 2 81" xfId="21062"/>
    <cellStyle name="常规 4 2 82" xfId="21063"/>
    <cellStyle name="常规 4 2 83" xfId="21064"/>
    <cellStyle name="常规 4 2 84" xfId="21065"/>
    <cellStyle name="常规 4 2 85" xfId="21066"/>
    <cellStyle name="常规 4 2 86" xfId="21067"/>
    <cellStyle name="常规 4 2 87" xfId="21068"/>
    <cellStyle name="常规 4 2 88" xfId="21069"/>
    <cellStyle name="常规 4 2 89" xfId="21070"/>
    <cellStyle name="常规 4 2 9" xfId="21071"/>
    <cellStyle name="常规 4 2 90" xfId="21072"/>
    <cellStyle name="常规 4 2 91" xfId="21073"/>
    <cellStyle name="常规 4 2 92" xfId="21074"/>
    <cellStyle name="常规 4 2 93" xfId="21075"/>
    <cellStyle name="常规 4 2 94" xfId="21076"/>
    <cellStyle name="常规 4 2 95" xfId="21077"/>
    <cellStyle name="常规 4 2 96" xfId="21078"/>
    <cellStyle name="常规 4 2 97" xfId="21079"/>
    <cellStyle name="常规 4 2 98" xfId="21080"/>
    <cellStyle name="常规 4 2 99" xfId="21081"/>
    <cellStyle name="常规 4 3" xfId="21082"/>
    <cellStyle name="常规 4 4" xfId="21083"/>
    <cellStyle name="常规 4 5" xfId="21084"/>
    <cellStyle name="常规 4 6" xfId="21085"/>
    <cellStyle name="常规 4 7" xfId="21086"/>
    <cellStyle name="常规 4 8" xfId="21087"/>
    <cellStyle name="常规 4 9" xfId="21088"/>
    <cellStyle name="常规 40" xfId="21089"/>
    <cellStyle name="常规 41" xfId="21090"/>
    <cellStyle name="常规 42" xfId="21091"/>
    <cellStyle name="常规 43" xfId="22"/>
    <cellStyle name="常规 43 10" xfId="21092"/>
    <cellStyle name="常规 43 11" xfId="21093"/>
    <cellStyle name="常规 43 12" xfId="21094"/>
    <cellStyle name="常规 43 13" xfId="21095"/>
    <cellStyle name="常规 43 14" xfId="21096"/>
    <cellStyle name="常规 43 15" xfId="21097"/>
    <cellStyle name="常规 43 16" xfId="21098"/>
    <cellStyle name="常规 43 17" xfId="21099"/>
    <cellStyle name="常规 43 18" xfId="21100"/>
    <cellStyle name="常规 43 19" xfId="21101"/>
    <cellStyle name="常规 43 2" xfId="21102"/>
    <cellStyle name="常规 43 20" xfId="21103"/>
    <cellStyle name="常规 43 3" xfId="21104"/>
    <cellStyle name="常规 43 4" xfId="21105"/>
    <cellStyle name="常规 43 5" xfId="21106"/>
    <cellStyle name="常规 43 6" xfId="21107"/>
    <cellStyle name="常规 43 7" xfId="21108"/>
    <cellStyle name="常规 43 8" xfId="21109"/>
    <cellStyle name="常规 43 9" xfId="21110"/>
    <cellStyle name="常规 44" xfId="21111"/>
    <cellStyle name="常规 45" xfId="21"/>
    <cellStyle name="常规 46" xfId="21112"/>
    <cellStyle name="常规 47" xfId="21113"/>
    <cellStyle name="常规 48" xfId="21114"/>
    <cellStyle name="常规 49" xfId="21115"/>
    <cellStyle name="常规 5" xfId="21116"/>
    <cellStyle name="常规 5 10" xfId="21117"/>
    <cellStyle name="常规 5 11" xfId="21118"/>
    <cellStyle name="常规 5 12" xfId="21119"/>
    <cellStyle name="常规 5 13" xfId="21120"/>
    <cellStyle name="常规 5 14" xfId="21121"/>
    <cellStyle name="常规 5 15" xfId="21122"/>
    <cellStyle name="常规 5 16" xfId="21123"/>
    <cellStyle name="常规 5 17" xfId="11"/>
    <cellStyle name="常规 5 2" xfId="21124"/>
    <cellStyle name="常规 5 2 10" xfId="21125"/>
    <cellStyle name="常规 5 2 11" xfId="21126"/>
    <cellStyle name="常规 5 2 12" xfId="21127"/>
    <cellStyle name="常规 5 2 13" xfId="21128"/>
    <cellStyle name="常规 5 2 14" xfId="21129"/>
    <cellStyle name="常规 5 2 15" xfId="21130"/>
    <cellStyle name="常规 5 2 2" xfId="21131"/>
    <cellStyle name="常规 5 2 3" xfId="21132"/>
    <cellStyle name="常规 5 2 4" xfId="21133"/>
    <cellStyle name="常规 5 2 5" xfId="21134"/>
    <cellStyle name="常规 5 2 6" xfId="21135"/>
    <cellStyle name="常规 5 2 7" xfId="21136"/>
    <cellStyle name="常规 5 2 8" xfId="21137"/>
    <cellStyle name="常规 5 2 9" xfId="21138"/>
    <cellStyle name="常规 5 3" xfId="21139"/>
    <cellStyle name="常规 5 4" xfId="21140"/>
    <cellStyle name="常规 5 5" xfId="21141"/>
    <cellStyle name="常规 5 6" xfId="21142"/>
    <cellStyle name="常规 5 7" xfId="21143"/>
    <cellStyle name="常规 5 8" xfId="21144"/>
    <cellStyle name="常规 5 9" xfId="21145"/>
    <cellStyle name="常规 50" xfId="21146"/>
    <cellStyle name="常规 51" xfId="21147"/>
    <cellStyle name="常规 52" xfId="21148"/>
    <cellStyle name="常规 53" xfId="21149"/>
    <cellStyle name="常规 54" xfId="21150"/>
    <cellStyle name="常规 55" xfId="21151"/>
    <cellStyle name="常规 56" xfId="21152"/>
    <cellStyle name="常规 57" xfId="21153"/>
    <cellStyle name="常规 58" xfId="21154"/>
    <cellStyle name="常规 59" xfId="21155"/>
    <cellStyle name="常规 6" xfId="21156"/>
    <cellStyle name="常规 6 10" xfId="21157"/>
    <cellStyle name="常规 6 100" xfId="21158"/>
    <cellStyle name="常规 6 101" xfId="21159"/>
    <cellStyle name="常规 6 102" xfId="21160"/>
    <cellStyle name="常规 6 103" xfId="21161"/>
    <cellStyle name="常规 6 104" xfId="21162"/>
    <cellStyle name="常规 6 105" xfId="21163"/>
    <cellStyle name="常规 6 106" xfId="21164"/>
    <cellStyle name="常规 6 107" xfId="21165"/>
    <cellStyle name="常规 6 108" xfId="21166"/>
    <cellStyle name="常规 6 109" xfId="21167"/>
    <cellStyle name="常规 6 11" xfId="21168"/>
    <cellStyle name="常规 6 110" xfId="21169"/>
    <cellStyle name="常规 6 111" xfId="21170"/>
    <cellStyle name="常规 6 112" xfId="21171"/>
    <cellStyle name="常规 6 113" xfId="21172"/>
    <cellStyle name="常规 6 114" xfId="21173"/>
    <cellStyle name="常规 6 115" xfId="21174"/>
    <cellStyle name="常规 6 116" xfId="21175"/>
    <cellStyle name="常规 6 117" xfId="21176"/>
    <cellStyle name="常规 6 118" xfId="21177"/>
    <cellStyle name="常规 6 119" xfId="21178"/>
    <cellStyle name="常规 6 12" xfId="21179"/>
    <cellStyle name="常规 6 120" xfId="21180"/>
    <cellStyle name="常规 6 121" xfId="21181"/>
    <cellStyle name="常规 6 122" xfId="21182"/>
    <cellStyle name="常规 6 123" xfId="21183"/>
    <cellStyle name="常规 6 124" xfId="21184"/>
    <cellStyle name="常规 6 125" xfId="21185"/>
    <cellStyle name="常规 6 126" xfId="21186"/>
    <cellStyle name="常规 6 127" xfId="21187"/>
    <cellStyle name="常规 6 128" xfId="21188"/>
    <cellStyle name="常规 6 129" xfId="21189"/>
    <cellStyle name="常规 6 13" xfId="21190"/>
    <cellStyle name="常规 6 130" xfId="21191"/>
    <cellStyle name="常规 6 131" xfId="21192"/>
    <cellStyle name="常规 6 132" xfId="21193"/>
    <cellStyle name="常规 6 133" xfId="21194"/>
    <cellStyle name="常规 6 134" xfId="21195"/>
    <cellStyle name="常规 6 135" xfId="21196"/>
    <cellStyle name="常规 6 136" xfId="21197"/>
    <cellStyle name="常规 6 137" xfId="21198"/>
    <cellStyle name="常规 6 138" xfId="21199"/>
    <cellStyle name="常规 6 139" xfId="21200"/>
    <cellStyle name="常规 6 14" xfId="21201"/>
    <cellStyle name="常规 6 140" xfId="21202"/>
    <cellStyle name="常规 6 141" xfId="21203"/>
    <cellStyle name="常规 6 142" xfId="21204"/>
    <cellStyle name="常规 6 143" xfId="21205"/>
    <cellStyle name="常规 6 144" xfId="21206"/>
    <cellStyle name="常规 6 145" xfId="21207"/>
    <cellStyle name="常规 6 146" xfId="21208"/>
    <cellStyle name="常规 6 147" xfId="21209"/>
    <cellStyle name="常规 6 148" xfId="21210"/>
    <cellStyle name="常规 6 149" xfId="21211"/>
    <cellStyle name="常规 6 15" xfId="21212"/>
    <cellStyle name="常规 6 150" xfId="21213"/>
    <cellStyle name="常规 6 151" xfId="21214"/>
    <cellStyle name="常规 6 152" xfId="21215"/>
    <cellStyle name="常规 6 153" xfId="21216"/>
    <cellStyle name="常规 6 154" xfId="21217"/>
    <cellStyle name="常规 6 16" xfId="21218"/>
    <cellStyle name="常规 6 17" xfId="21219"/>
    <cellStyle name="常规 6 18" xfId="21220"/>
    <cellStyle name="常规 6 19" xfId="21221"/>
    <cellStyle name="常规 6 2" xfId="21222"/>
    <cellStyle name="常规 6 2 10" xfId="21223"/>
    <cellStyle name="常规 6 2 11" xfId="21224"/>
    <cellStyle name="常规 6 2 12" xfId="21225"/>
    <cellStyle name="常规 6 2 13" xfId="21226"/>
    <cellStyle name="常规 6 2 14" xfId="21227"/>
    <cellStyle name="常规 6 2 15" xfId="21228"/>
    <cellStyle name="常规 6 2 2" xfId="21229"/>
    <cellStyle name="常规 6 2 3" xfId="21230"/>
    <cellStyle name="常规 6 2 4" xfId="21231"/>
    <cellStyle name="常规 6 2 5" xfId="21232"/>
    <cellStyle name="常规 6 2 6" xfId="21233"/>
    <cellStyle name="常规 6 2 7" xfId="21234"/>
    <cellStyle name="常规 6 2 8" xfId="21235"/>
    <cellStyle name="常规 6 2 9" xfId="21236"/>
    <cellStyle name="常规 6 20" xfId="21237"/>
    <cellStyle name="常规 6 21" xfId="21238"/>
    <cellStyle name="常规 6 22" xfId="21239"/>
    <cellStyle name="常规 6 23" xfId="21240"/>
    <cellStyle name="常规 6 24" xfId="21241"/>
    <cellStyle name="常规 6 25" xfId="21242"/>
    <cellStyle name="常规 6 26" xfId="21243"/>
    <cellStyle name="常规 6 27" xfId="21244"/>
    <cellStyle name="常规 6 28" xfId="21245"/>
    <cellStyle name="常规 6 29" xfId="21246"/>
    <cellStyle name="常规 6 3" xfId="21247"/>
    <cellStyle name="常规 6 30" xfId="21248"/>
    <cellStyle name="常规 6 31" xfId="21249"/>
    <cellStyle name="常规 6 32" xfId="21250"/>
    <cellStyle name="常规 6 33" xfId="21251"/>
    <cellStyle name="常规 6 34" xfId="21252"/>
    <cellStyle name="常规 6 35" xfId="21253"/>
    <cellStyle name="常规 6 36" xfId="21254"/>
    <cellStyle name="常规 6 37" xfId="21255"/>
    <cellStyle name="常规 6 38" xfId="21256"/>
    <cellStyle name="常规 6 39" xfId="21257"/>
    <cellStyle name="常规 6 4" xfId="21258"/>
    <cellStyle name="常规 6 40" xfId="21259"/>
    <cellStyle name="常规 6 41" xfId="21260"/>
    <cellStyle name="常规 6 42" xfId="21261"/>
    <cellStyle name="常规 6 43" xfId="21262"/>
    <cellStyle name="常规 6 44" xfId="21263"/>
    <cellStyle name="常规 6 45" xfId="21264"/>
    <cellStyle name="常规 6 46" xfId="21265"/>
    <cellStyle name="常规 6 47" xfId="21266"/>
    <cellStyle name="常规 6 48" xfId="21267"/>
    <cellStyle name="常规 6 49" xfId="21268"/>
    <cellStyle name="常规 6 5" xfId="21269"/>
    <cellStyle name="常规 6 50" xfId="21270"/>
    <cellStyle name="常规 6 51" xfId="21271"/>
    <cellStyle name="常规 6 52" xfId="21272"/>
    <cellStyle name="常规 6 53" xfId="21273"/>
    <cellStyle name="常规 6 54" xfId="21274"/>
    <cellStyle name="常规 6 55" xfId="21275"/>
    <cellStyle name="常规 6 56" xfId="21276"/>
    <cellStyle name="常规 6 57" xfId="21277"/>
    <cellStyle name="常规 6 58" xfId="21278"/>
    <cellStyle name="常规 6 59" xfId="21279"/>
    <cellStyle name="常规 6 6" xfId="21280"/>
    <cellStyle name="常规 6 60" xfId="21281"/>
    <cellStyle name="常规 6 61" xfId="21282"/>
    <cellStyle name="常规 6 62" xfId="21283"/>
    <cellStyle name="常规 6 63" xfId="21284"/>
    <cellStyle name="常规 6 64" xfId="21285"/>
    <cellStyle name="常规 6 65" xfId="21286"/>
    <cellStyle name="常规 6 66" xfId="21287"/>
    <cellStyle name="常规 6 67" xfId="21288"/>
    <cellStyle name="常规 6 68" xfId="21289"/>
    <cellStyle name="常规 6 69" xfId="21290"/>
    <cellStyle name="常规 6 7" xfId="21291"/>
    <cellStyle name="常规 6 70" xfId="21292"/>
    <cellStyle name="常规 6 71" xfId="21293"/>
    <cellStyle name="常规 6 72" xfId="21294"/>
    <cellStyle name="常规 6 73" xfId="21295"/>
    <cellStyle name="常规 6 74" xfId="21296"/>
    <cellStyle name="常规 6 75" xfId="21297"/>
    <cellStyle name="常规 6 76" xfId="21298"/>
    <cellStyle name="常规 6 77" xfId="21299"/>
    <cellStyle name="常规 6 78" xfId="21300"/>
    <cellStyle name="常规 6 79" xfId="21301"/>
    <cellStyle name="常规 6 8" xfId="21302"/>
    <cellStyle name="常规 6 80" xfId="21303"/>
    <cellStyle name="常规 6 81" xfId="21304"/>
    <cellStyle name="常规 6 82" xfId="21305"/>
    <cellStyle name="常规 6 83" xfId="21306"/>
    <cellStyle name="常规 6 84" xfId="21307"/>
    <cellStyle name="常规 6 85" xfId="21308"/>
    <cellStyle name="常规 6 86" xfId="21309"/>
    <cellStyle name="常规 6 87" xfId="21310"/>
    <cellStyle name="常规 6 88" xfId="21311"/>
    <cellStyle name="常规 6 89" xfId="21312"/>
    <cellStyle name="常规 6 9" xfId="21313"/>
    <cellStyle name="常规 6 90" xfId="21314"/>
    <cellStyle name="常规 6 91" xfId="21315"/>
    <cellStyle name="常规 6 92" xfId="21316"/>
    <cellStyle name="常规 6 93" xfId="21317"/>
    <cellStyle name="常规 6 94" xfId="21318"/>
    <cellStyle name="常规 6 95" xfId="21319"/>
    <cellStyle name="常规 6 96" xfId="21320"/>
    <cellStyle name="常规 6 97" xfId="21321"/>
    <cellStyle name="常规 6 98" xfId="21322"/>
    <cellStyle name="常规 6 99" xfId="21323"/>
    <cellStyle name="常规 60" xfId="21324"/>
    <cellStyle name="常规 61" xfId="21325"/>
    <cellStyle name="常规 62" xfId="21326"/>
    <cellStyle name="常规 63" xfId="21327"/>
    <cellStyle name="常规 64" xfId="21328"/>
    <cellStyle name="常规 65" xfId="21329"/>
    <cellStyle name="常规 66" xfId="21330"/>
    <cellStyle name="常规 67" xfId="21331"/>
    <cellStyle name="常规 68" xfId="21332"/>
    <cellStyle name="常规 69" xfId="21333"/>
    <cellStyle name="常规 7" xfId="21334"/>
    <cellStyle name="常规 7 10" xfId="21335"/>
    <cellStyle name="常规 7 11" xfId="21336"/>
    <cellStyle name="常规 7 12" xfId="21337"/>
    <cellStyle name="常规 7 13" xfId="21338"/>
    <cellStyle name="常规 7 14" xfId="21339"/>
    <cellStyle name="常规 7 15" xfId="21340"/>
    <cellStyle name="常规 7 16" xfId="21341"/>
    <cellStyle name="常规 7 2" xfId="21342"/>
    <cellStyle name="常规 7 2 10" xfId="21343"/>
    <cellStyle name="常规 7 2 11" xfId="21344"/>
    <cellStyle name="常规 7 2 12" xfId="21345"/>
    <cellStyle name="常规 7 2 13" xfId="21346"/>
    <cellStyle name="常规 7 2 14" xfId="21347"/>
    <cellStyle name="常规 7 2 15" xfId="21348"/>
    <cellStyle name="常规 7 2 2" xfId="21349"/>
    <cellStyle name="常规 7 2 3" xfId="21350"/>
    <cellStyle name="常规 7 2 4" xfId="21351"/>
    <cellStyle name="常规 7 2 5" xfId="21352"/>
    <cellStyle name="常规 7 2 6" xfId="21353"/>
    <cellStyle name="常规 7 2 7" xfId="21354"/>
    <cellStyle name="常规 7 2 8" xfId="21355"/>
    <cellStyle name="常规 7 2 9" xfId="21356"/>
    <cellStyle name="常规 7 3" xfId="21357"/>
    <cellStyle name="常规 7 4" xfId="21358"/>
    <cellStyle name="常规 7 5" xfId="21359"/>
    <cellStyle name="常规 7 6" xfId="21360"/>
    <cellStyle name="常规 7 7" xfId="21361"/>
    <cellStyle name="常规 7 8" xfId="21362"/>
    <cellStyle name="常规 7 9" xfId="21363"/>
    <cellStyle name="常规 70" xfId="21364"/>
    <cellStyle name="常规 71" xfId="21365"/>
    <cellStyle name="常规 72" xfId="21366"/>
    <cellStyle name="常规 73" xfId="21367"/>
    <cellStyle name="常规 74" xfId="21368"/>
    <cellStyle name="常规 75" xfId="21369"/>
    <cellStyle name="常规 76" xfId="21370"/>
    <cellStyle name="常规 77" xfId="21371"/>
    <cellStyle name="常规 78" xfId="21372"/>
    <cellStyle name="常规 79" xfId="21373"/>
    <cellStyle name="常规 8" xfId="21374"/>
    <cellStyle name="常规 8 10" xfId="21375"/>
    <cellStyle name="常规 8 11" xfId="21376"/>
    <cellStyle name="常规 8 12" xfId="21377"/>
    <cellStyle name="常规 8 13" xfId="21378"/>
    <cellStyle name="常规 8 14" xfId="21379"/>
    <cellStyle name="常规 8 15" xfId="21380"/>
    <cellStyle name="常规 8 16" xfId="21381"/>
    <cellStyle name="常规 8 17" xfId="21382"/>
    <cellStyle name="常规 8 2" xfId="21383"/>
    <cellStyle name="常规 8 2 10" xfId="21384"/>
    <cellStyle name="常规 8 2 11" xfId="21385"/>
    <cellStyle name="常规 8 2 12" xfId="21386"/>
    <cellStyle name="常规 8 2 13" xfId="21387"/>
    <cellStyle name="常规 8 2 14" xfId="21388"/>
    <cellStyle name="常规 8 2 15" xfId="21389"/>
    <cellStyle name="常规 8 2 2" xfId="21390"/>
    <cellStyle name="常规 8 2 3" xfId="21391"/>
    <cellStyle name="常规 8 2 4" xfId="21392"/>
    <cellStyle name="常规 8 2 5" xfId="21393"/>
    <cellStyle name="常规 8 2 6" xfId="21394"/>
    <cellStyle name="常规 8 2 7" xfId="21395"/>
    <cellStyle name="常规 8 2 8" xfId="21396"/>
    <cellStyle name="常规 8 2 9" xfId="21397"/>
    <cellStyle name="常规 8 3" xfId="21398"/>
    <cellStyle name="常规 8 4" xfId="21399"/>
    <cellStyle name="常规 8 5" xfId="21400"/>
    <cellStyle name="常规 8 6" xfId="21401"/>
    <cellStyle name="常规 8 7" xfId="21402"/>
    <cellStyle name="常规 8 8" xfId="21403"/>
    <cellStyle name="常规 8 9" xfId="21404"/>
    <cellStyle name="常规 80" xfId="21405"/>
    <cellStyle name="常规 81" xfId="21406"/>
    <cellStyle name="常规 82" xfId="21407"/>
    <cellStyle name="常规 83" xfId="21408"/>
    <cellStyle name="常规 84" xfId="21409"/>
    <cellStyle name="常规 85" xfId="21410"/>
    <cellStyle name="常规 86" xfId="21411"/>
    <cellStyle name="常规 87" xfId="21412"/>
    <cellStyle name="常规 88" xfId="21413"/>
    <cellStyle name="常规 89" xfId="21414"/>
    <cellStyle name="常规 9" xfId="21415"/>
    <cellStyle name="常规 9 10" xfId="21416"/>
    <cellStyle name="常规 9 11" xfId="21417"/>
    <cellStyle name="常规 9 12" xfId="21418"/>
    <cellStyle name="常规 9 13" xfId="21419"/>
    <cellStyle name="常规 9 14" xfId="21420"/>
    <cellStyle name="常规 9 15" xfId="21421"/>
    <cellStyle name="常规 9 16" xfId="21422"/>
    <cellStyle name="常规 9 17" xfId="21423"/>
    <cellStyle name="常规 9 18" xfId="21424"/>
    <cellStyle name="常规 9 19" xfId="21425"/>
    <cellStyle name="常规 9 2" xfId="21426"/>
    <cellStyle name="常规 9 20" xfId="21427"/>
    <cellStyle name="常规 9 21" xfId="21428"/>
    <cellStyle name="常规 9 22" xfId="21429"/>
    <cellStyle name="常规 9 23" xfId="21430"/>
    <cellStyle name="常规 9 24" xfId="21431"/>
    <cellStyle name="常规 9 3" xfId="21432"/>
    <cellStyle name="常规 9 4" xfId="21433"/>
    <cellStyle name="常规 9 5" xfId="21434"/>
    <cellStyle name="常规 9 6" xfId="21435"/>
    <cellStyle name="常规 9 7" xfId="21436"/>
    <cellStyle name="常规 9 8" xfId="21437"/>
    <cellStyle name="常规 9 9" xfId="21438"/>
    <cellStyle name="常规 90" xfId="21439"/>
    <cellStyle name="常规 91" xfId="21440"/>
    <cellStyle name="常规 92" xfId="21441"/>
    <cellStyle name="常规 93" xfId="21442"/>
    <cellStyle name="常规 94" xfId="21443"/>
    <cellStyle name="常规 95" xfId="21444"/>
    <cellStyle name="常规 96" xfId="21445"/>
    <cellStyle name="常规 97" xfId="21446"/>
    <cellStyle name="常规 97 2" xfId="19"/>
    <cellStyle name="常规 98" xfId="21447"/>
    <cellStyle name="常规 99" xfId="21448"/>
    <cellStyle name="常规_Sheet1 2 3" xfId="12"/>
    <cellStyle name="分级显示行_1_Book1" xfId="21449"/>
    <cellStyle name="分级显示列_1_Book1" xfId="21450"/>
    <cellStyle name="好 10" xfId="21451"/>
    <cellStyle name="好 11" xfId="21452"/>
    <cellStyle name="好 11 10" xfId="21453"/>
    <cellStyle name="好 11 11" xfId="21454"/>
    <cellStyle name="好 11 12" xfId="21455"/>
    <cellStyle name="好 11 13" xfId="21456"/>
    <cellStyle name="好 11 14" xfId="21457"/>
    <cellStyle name="好 11 15" xfId="21458"/>
    <cellStyle name="好 11 16" xfId="21459"/>
    <cellStyle name="好 11 17" xfId="21460"/>
    <cellStyle name="好 11 18" xfId="21461"/>
    <cellStyle name="好 11 19" xfId="21462"/>
    <cellStyle name="好 11 2" xfId="21463"/>
    <cellStyle name="好 11 20" xfId="21464"/>
    <cellStyle name="好 11 3" xfId="21465"/>
    <cellStyle name="好 11 4" xfId="21466"/>
    <cellStyle name="好 11 5" xfId="21467"/>
    <cellStyle name="好 11 6" xfId="21468"/>
    <cellStyle name="好 11 7" xfId="21469"/>
    <cellStyle name="好 11 8" xfId="21470"/>
    <cellStyle name="好 11 9" xfId="21471"/>
    <cellStyle name="好 12" xfId="21472"/>
    <cellStyle name="好 12 10" xfId="21473"/>
    <cellStyle name="好 12 11" xfId="21474"/>
    <cellStyle name="好 12 12" xfId="21475"/>
    <cellStyle name="好 12 13" xfId="21476"/>
    <cellStyle name="好 12 14" xfId="21477"/>
    <cellStyle name="好 12 15" xfId="21478"/>
    <cellStyle name="好 12 16" xfId="21479"/>
    <cellStyle name="好 12 17" xfId="21480"/>
    <cellStyle name="好 12 18" xfId="21481"/>
    <cellStyle name="好 12 19" xfId="21482"/>
    <cellStyle name="好 12 2" xfId="21483"/>
    <cellStyle name="好 12 20" xfId="21484"/>
    <cellStyle name="好 12 3" xfId="21485"/>
    <cellStyle name="好 12 4" xfId="21486"/>
    <cellStyle name="好 12 5" xfId="21487"/>
    <cellStyle name="好 12 6" xfId="21488"/>
    <cellStyle name="好 12 7" xfId="21489"/>
    <cellStyle name="好 12 8" xfId="21490"/>
    <cellStyle name="好 12 9" xfId="21491"/>
    <cellStyle name="好 13" xfId="21492"/>
    <cellStyle name="好 13 10" xfId="21493"/>
    <cellStyle name="好 13 11" xfId="21494"/>
    <cellStyle name="好 13 12" xfId="21495"/>
    <cellStyle name="好 13 13" xfId="21496"/>
    <cellStyle name="好 13 14" xfId="21497"/>
    <cellStyle name="好 13 15" xfId="21498"/>
    <cellStyle name="好 13 16" xfId="21499"/>
    <cellStyle name="好 13 17" xfId="21500"/>
    <cellStyle name="好 13 18" xfId="21501"/>
    <cellStyle name="好 13 19" xfId="21502"/>
    <cellStyle name="好 13 2" xfId="21503"/>
    <cellStyle name="好 13 20" xfId="21504"/>
    <cellStyle name="好 13 3" xfId="21505"/>
    <cellStyle name="好 13 4" xfId="21506"/>
    <cellStyle name="好 13 5" xfId="21507"/>
    <cellStyle name="好 13 6" xfId="21508"/>
    <cellStyle name="好 13 7" xfId="21509"/>
    <cellStyle name="好 13 8" xfId="21510"/>
    <cellStyle name="好 13 9" xfId="21511"/>
    <cellStyle name="好 14" xfId="21512"/>
    <cellStyle name="好 14 10" xfId="21513"/>
    <cellStyle name="好 14 11" xfId="21514"/>
    <cellStyle name="好 14 12" xfId="21515"/>
    <cellStyle name="好 14 13" xfId="21516"/>
    <cellStyle name="好 14 14" xfId="21517"/>
    <cellStyle name="好 14 15" xfId="21518"/>
    <cellStyle name="好 14 16" xfId="21519"/>
    <cellStyle name="好 14 17" xfId="21520"/>
    <cellStyle name="好 14 18" xfId="21521"/>
    <cellStyle name="好 14 19" xfId="21522"/>
    <cellStyle name="好 14 2" xfId="21523"/>
    <cellStyle name="好 14 20" xfId="21524"/>
    <cellStyle name="好 14 3" xfId="21525"/>
    <cellStyle name="好 14 4" xfId="21526"/>
    <cellStyle name="好 14 5" xfId="21527"/>
    <cellStyle name="好 14 6" xfId="21528"/>
    <cellStyle name="好 14 7" xfId="21529"/>
    <cellStyle name="好 14 8" xfId="21530"/>
    <cellStyle name="好 14 9" xfId="21531"/>
    <cellStyle name="好 15" xfId="21532"/>
    <cellStyle name="好 16" xfId="21533"/>
    <cellStyle name="好 17" xfId="21534"/>
    <cellStyle name="好 18" xfId="21535"/>
    <cellStyle name="好 19" xfId="21536"/>
    <cellStyle name="好 2" xfId="21537"/>
    <cellStyle name="好 2 10" xfId="21538"/>
    <cellStyle name="好 2 11" xfId="21539"/>
    <cellStyle name="好 2 12" xfId="21540"/>
    <cellStyle name="好 2 13" xfId="21541"/>
    <cellStyle name="好 2 14" xfId="21542"/>
    <cellStyle name="好 2 15" xfId="21543"/>
    <cellStyle name="好 2 2" xfId="21544"/>
    <cellStyle name="好 2 3" xfId="21545"/>
    <cellStyle name="好 2 4" xfId="21546"/>
    <cellStyle name="好 2 5" xfId="21547"/>
    <cellStyle name="好 2 6" xfId="21548"/>
    <cellStyle name="好 2 7" xfId="21549"/>
    <cellStyle name="好 2 8" xfId="21550"/>
    <cellStyle name="好 2 9" xfId="21551"/>
    <cellStyle name="好 20" xfId="21552"/>
    <cellStyle name="好 21" xfId="21553"/>
    <cellStyle name="好 22" xfId="21554"/>
    <cellStyle name="好 23" xfId="21555"/>
    <cellStyle name="好 24" xfId="21556"/>
    <cellStyle name="好 25" xfId="21557"/>
    <cellStyle name="好 26" xfId="21558"/>
    <cellStyle name="好 27" xfId="21559"/>
    <cellStyle name="好 28" xfId="21560"/>
    <cellStyle name="好 29" xfId="21561"/>
    <cellStyle name="好 3" xfId="21562"/>
    <cellStyle name="好 3 10" xfId="21563"/>
    <cellStyle name="好 3 11" xfId="21564"/>
    <cellStyle name="好 3 12" xfId="21565"/>
    <cellStyle name="好 3 13" xfId="21566"/>
    <cellStyle name="好 3 14" xfId="21567"/>
    <cellStyle name="好 3 15" xfId="21568"/>
    <cellStyle name="好 3 2" xfId="21569"/>
    <cellStyle name="好 3 3" xfId="21570"/>
    <cellStyle name="好 3 4" xfId="21571"/>
    <cellStyle name="好 3 5" xfId="21572"/>
    <cellStyle name="好 3 6" xfId="21573"/>
    <cellStyle name="好 3 7" xfId="21574"/>
    <cellStyle name="好 3 8" xfId="21575"/>
    <cellStyle name="好 3 9" xfId="21576"/>
    <cellStyle name="好 30" xfId="21577"/>
    <cellStyle name="好 31" xfId="21578"/>
    <cellStyle name="好 32" xfId="21579"/>
    <cellStyle name="好 33" xfId="21580"/>
    <cellStyle name="好 34" xfId="21581"/>
    <cellStyle name="好 35" xfId="21582"/>
    <cellStyle name="好 36" xfId="21583"/>
    <cellStyle name="好 4" xfId="21584"/>
    <cellStyle name="好 4 10" xfId="21585"/>
    <cellStyle name="好 4 11" xfId="21586"/>
    <cellStyle name="好 4 12" xfId="21587"/>
    <cellStyle name="好 4 13" xfId="21588"/>
    <cellStyle name="好 4 14" xfId="21589"/>
    <cellStyle name="好 4 15" xfId="21590"/>
    <cellStyle name="好 4 16" xfId="21591"/>
    <cellStyle name="好 4 17" xfId="21592"/>
    <cellStyle name="好 4 18" xfId="21593"/>
    <cellStyle name="好 4 2" xfId="21594"/>
    <cellStyle name="好 4 2 10" xfId="21595"/>
    <cellStyle name="好 4 2 11" xfId="21596"/>
    <cellStyle name="好 4 2 12" xfId="21597"/>
    <cellStyle name="好 4 2 13" xfId="21598"/>
    <cellStyle name="好 4 2 14" xfId="21599"/>
    <cellStyle name="好 4 2 15" xfId="21600"/>
    <cellStyle name="好 4 2 2" xfId="21601"/>
    <cellStyle name="好 4 2 3" xfId="21602"/>
    <cellStyle name="好 4 2 4" xfId="21603"/>
    <cellStyle name="好 4 2 5" xfId="21604"/>
    <cellStyle name="好 4 2 6" xfId="21605"/>
    <cellStyle name="好 4 2 7" xfId="21606"/>
    <cellStyle name="好 4 2 8" xfId="21607"/>
    <cellStyle name="好 4 2 9" xfId="21608"/>
    <cellStyle name="好 4 3" xfId="21609"/>
    <cellStyle name="好 4 3 2" xfId="21610"/>
    <cellStyle name="好 4 3 3" xfId="21611"/>
    <cellStyle name="好 4 3 4" xfId="21612"/>
    <cellStyle name="好 4 3 5" xfId="21613"/>
    <cellStyle name="好 4 3 6" xfId="21614"/>
    <cellStyle name="好 4 4" xfId="21615"/>
    <cellStyle name="好 4 4 2" xfId="21616"/>
    <cellStyle name="好 4 4 3" xfId="21617"/>
    <cellStyle name="好 4 4 4" xfId="21618"/>
    <cellStyle name="好 4 4 5" xfId="21619"/>
    <cellStyle name="好 4 4 6" xfId="21620"/>
    <cellStyle name="好 4 5" xfId="21621"/>
    <cellStyle name="好 4 5 2" xfId="21622"/>
    <cellStyle name="好 4 5 3" xfId="21623"/>
    <cellStyle name="好 4 5 4" xfId="21624"/>
    <cellStyle name="好 4 5 5" xfId="21625"/>
    <cellStyle name="好 4 5 6" xfId="21626"/>
    <cellStyle name="好 4 6" xfId="21627"/>
    <cellStyle name="好 4 7" xfId="21628"/>
    <cellStyle name="好 4 8" xfId="21629"/>
    <cellStyle name="好 4 9" xfId="21630"/>
    <cellStyle name="好 5" xfId="21631"/>
    <cellStyle name="好 5 10" xfId="21632"/>
    <cellStyle name="好 5 11" xfId="21633"/>
    <cellStyle name="好 5 12" xfId="21634"/>
    <cellStyle name="好 5 13" xfId="21635"/>
    <cellStyle name="好 5 14" xfId="21636"/>
    <cellStyle name="好 5 15" xfId="21637"/>
    <cellStyle name="好 5 16" xfId="21638"/>
    <cellStyle name="好 5 17" xfId="21639"/>
    <cellStyle name="好 5 18" xfId="21640"/>
    <cellStyle name="好 5 19" xfId="21641"/>
    <cellStyle name="好 5 2" xfId="21642"/>
    <cellStyle name="好 5 20" xfId="21643"/>
    <cellStyle name="好 5 21" xfId="21644"/>
    <cellStyle name="好 5 22" xfId="21645"/>
    <cellStyle name="好 5 23" xfId="21646"/>
    <cellStyle name="好 5 24" xfId="21647"/>
    <cellStyle name="好 5 25" xfId="21648"/>
    <cellStyle name="好 5 26" xfId="21649"/>
    <cellStyle name="好 5 27" xfId="21650"/>
    <cellStyle name="好 5 28" xfId="21651"/>
    <cellStyle name="好 5 29" xfId="21652"/>
    <cellStyle name="好 5 3" xfId="21653"/>
    <cellStyle name="好 5 3 2" xfId="21654"/>
    <cellStyle name="好 5 4" xfId="21655"/>
    <cellStyle name="好 5 5" xfId="21656"/>
    <cellStyle name="好 5 6" xfId="21657"/>
    <cellStyle name="好 5 7" xfId="21658"/>
    <cellStyle name="好 5 8" xfId="21659"/>
    <cellStyle name="好 5 9" xfId="21660"/>
    <cellStyle name="好 6" xfId="21661"/>
    <cellStyle name="好 6 10" xfId="21662"/>
    <cellStyle name="好 6 11" xfId="21663"/>
    <cellStyle name="好 6 12" xfId="21664"/>
    <cellStyle name="好 6 13" xfId="21665"/>
    <cellStyle name="好 6 14" xfId="21666"/>
    <cellStyle name="好 6 15" xfId="21667"/>
    <cellStyle name="好 6 16" xfId="21668"/>
    <cellStyle name="好 6 17" xfId="21669"/>
    <cellStyle name="好 6 18" xfId="21670"/>
    <cellStyle name="好 6 19" xfId="21671"/>
    <cellStyle name="好 6 2" xfId="21672"/>
    <cellStyle name="好 6 20" xfId="21673"/>
    <cellStyle name="好 6 21" xfId="21674"/>
    <cellStyle name="好 6 22" xfId="21675"/>
    <cellStyle name="好 6 23" xfId="21676"/>
    <cellStyle name="好 6 24" xfId="21677"/>
    <cellStyle name="好 6 25" xfId="21678"/>
    <cellStyle name="好 6 26" xfId="21679"/>
    <cellStyle name="好 6 27" xfId="21680"/>
    <cellStyle name="好 6 28" xfId="21681"/>
    <cellStyle name="好 6 29" xfId="21682"/>
    <cellStyle name="好 6 3" xfId="21683"/>
    <cellStyle name="好 6 4" xfId="21684"/>
    <cellStyle name="好 6 5" xfId="21685"/>
    <cellStyle name="好 6 6" xfId="21686"/>
    <cellStyle name="好 6 7" xfId="21687"/>
    <cellStyle name="好 6 8" xfId="21688"/>
    <cellStyle name="好 6 9" xfId="21689"/>
    <cellStyle name="好 7" xfId="21690"/>
    <cellStyle name="好 7 10" xfId="21691"/>
    <cellStyle name="好 7 11" xfId="21692"/>
    <cellStyle name="好 7 12" xfId="21693"/>
    <cellStyle name="好 7 13" xfId="21694"/>
    <cellStyle name="好 7 14" xfId="21695"/>
    <cellStyle name="好 7 15" xfId="21696"/>
    <cellStyle name="好 7 16" xfId="21697"/>
    <cellStyle name="好 7 17" xfId="21698"/>
    <cellStyle name="好 7 18" xfId="21699"/>
    <cellStyle name="好 7 19" xfId="21700"/>
    <cellStyle name="好 7 2" xfId="21701"/>
    <cellStyle name="好 7 20" xfId="21702"/>
    <cellStyle name="好 7 21" xfId="21703"/>
    <cellStyle name="好 7 22" xfId="21704"/>
    <cellStyle name="好 7 23" xfId="21705"/>
    <cellStyle name="好 7 24" xfId="21706"/>
    <cellStyle name="好 7 25" xfId="21707"/>
    <cellStyle name="好 7 26" xfId="21708"/>
    <cellStyle name="好 7 27" xfId="21709"/>
    <cellStyle name="好 7 28" xfId="21710"/>
    <cellStyle name="好 7 29" xfId="21711"/>
    <cellStyle name="好 7 3" xfId="21712"/>
    <cellStyle name="好 7 4" xfId="21713"/>
    <cellStyle name="好 7 5" xfId="21714"/>
    <cellStyle name="好 7 6" xfId="21715"/>
    <cellStyle name="好 7 7" xfId="21716"/>
    <cellStyle name="好 7 8" xfId="21717"/>
    <cellStyle name="好 7 9" xfId="21718"/>
    <cellStyle name="好 8" xfId="21719"/>
    <cellStyle name="好 8 10" xfId="21720"/>
    <cellStyle name="好 8 11" xfId="21721"/>
    <cellStyle name="好 8 12" xfId="21722"/>
    <cellStyle name="好 8 13" xfId="21723"/>
    <cellStyle name="好 8 14" xfId="21724"/>
    <cellStyle name="好 8 15" xfId="21725"/>
    <cellStyle name="好 8 16" xfId="21726"/>
    <cellStyle name="好 8 17" xfId="21727"/>
    <cellStyle name="好 8 18" xfId="21728"/>
    <cellStyle name="好 8 19" xfId="21729"/>
    <cellStyle name="好 8 2" xfId="21730"/>
    <cellStyle name="好 8 20" xfId="21731"/>
    <cellStyle name="好 8 21" xfId="21732"/>
    <cellStyle name="好 8 22" xfId="21733"/>
    <cellStyle name="好 8 23" xfId="21734"/>
    <cellStyle name="好 8 24" xfId="21735"/>
    <cellStyle name="好 8 25" xfId="21736"/>
    <cellStyle name="好 8 26" xfId="21737"/>
    <cellStyle name="好 8 27" xfId="21738"/>
    <cellStyle name="好 8 28" xfId="21739"/>
    <cellStyle name="好 8 29" xfId="21740"/>
    <cellStyle name="好 8 3" xfId="21741"/>
    <cellStyle name="好 8 4" xfId="21742"/>
    <cellStyle name="好 8 5" xfId="21743"/>
    <cellStyle name="好 8 6" xfId="21744"/>
    <cellStyle name="好 8 7" xfId="21745"/>
    <cellStyle name="好 8 8" xfId="21746"/>
    <cellStyle name="好 8 9" xfId="21747"/>
    <cellStyle name="好 9" xfId="21748"/>
    <cellStyle name="好_2013年收入说明表 " xfId="21749"/>
    <cellStyle name="好_2013年收入说明表更新" xfId="21750"/>
    <cellStyle name="好_2013年收入说明表更新 10" xfId="21751"/>
    <cellStyle name="好_2013年收入说明表更新 11" xfId="21752"/>
    <cellStyle name="好_2013年收入说明表更新 12" xfId="21753"/>
    <cellStyle name="好_2013年收入说明表更新 13" xfId="21754"/>
    <cellStyle name="好_2013年收入说明表更新 14" xfId="21755"/>
    <cellStyle name="好_2013年收入说明表更新 15" xfId="21756"/>
    <cellStyle name="好_2013年收入说明表更新 16" xfId="21757"/>
    <cellStyle name="好_2013年收入说明表更新 17" xfId="21758"/>
    <cellStyle name="好_2013年收入说明表更新 18" xfId="21759"/>
    <cellStyle name="好_2013年收入说明表更新 19" xfId="21760"/>
    <cellStyle name="好_2013年收入说明表更新 2" xfId="21761"/>
    <cellStyle name="好_2013年收入说明表更新 2 10" xfId="21762"/>
    <cellStyle name="好_2013年收入说明表更新 2 11" xfId="21763"/>
    <cellStyle name="好_2013年收入说明表更新 2 12" xfId="21764"/>
    <cellStyle name="好_2013年收入说明表更新 2 13" xfId="21765"/>
    <cellStyle name="好_2013年收入说明表更新 2 14" xfId="21766"/>
    <cellStyle name="好_2013年收入说明表更新 2 15" xfId="21767"/>
    <cellStyle name="好_2013年收入说明表更新 2 16" xfId="21768"/>
    <cellStyle name="好_2013年收入说明表更新 2 17" xfId="21769"/>
    <cellStyle name="好_2013年收入说明表更新 2 18" xfId="21770"/>
    <cellStyle name="好_2013年收入说明表更新 2 19" xfId="21771"/>
    <cellStyle name="好_2013年收入说明表更新 2 2" xfId="21772"/>
    <cellStyle name="好_2013年收入说明表更新 2 2 10" xfId="21773"/>
    <cellStyle name="好_2013年收入说明表更新 2 2 11" xfId="21774"/>
    <cellStyle name="好_2013年收入说明表更新 2 2 12" xfId="21775"/>
    <cellStyle name="好_2013年收入说明表更新 2 2 13" xfId="21776"/>
    <cellStyle name="好_2013年收入说明表更新 2 2 14" xfId="21777"/>
    <cellStyle name="好_2013年收入说明表更新 2 2 15" xfId="21778"/>
    <cellStyle name="好_2013年收入说明表更新 2 2 16" xfId="21779"/>
    <cellStyle name="好_2013年收入说明表更新 2 2 17" xfId="21780"/>
    <cellStyle name="好_2013年收入说明表更新 2 2 18" xfId="21781"/>
    <cellStyle name="好_2013年收入说明表更新 2 2 19" xfId="21782"/>
    <cellStyle name="好_2013年收入说明表更新 2 2 2" xfId="21783"/>
    <cellStyle name="好_2013年收入说明表更新 2 2 20" xfId="21784"/>
    <cellStyle name="好_2013年收入说明表更新 2 2 21" xfId="21785"/>
    <cellStyle name="好_2013年收入说明表更新 2 2 22" xfId="21786"/>
    <cellStyle name="好_2013年收入说明表更新 2 2 23" xfId="21787"/>
    <cellStyle name="好_2013年收入说明表更新 2 2 24" xfId="21788"/>
    <cellStyle name="好_2013年收入说明表更新 2 2 25" xfId="21789"/>
    <cellStyle name="好_2013年收入说明表更新 2 2 26" xfId="21790"/>
    <cellStyle name="好_2013年收入说明表更新 2 2 27" xfId="21791"/>
    <cellStyle name="好_2013年收入说明表更新 2 2 28" xfId="21792"/>
    <cellStyle name="好_2013年收入说明表更新 2 2 29" xfId="21793"/>
    <cellStyle name="好_2013年收入说明表更新 2 2 3" xfId="21794"/>
    <cellStyle name="好_2013年收入说明表更新 2 2 4" xfId="21795"/>
    <cellStyle name="好_2013年收入说明表更新 2 2 5" xfId="21796"/>
    <cellStyle name="好_2013年收入说明表更新 2 2 6" xfId="21797"/>
    <cellStyle name="好_2013年收入说明表更新 2 2 7" xfId="21798"/>
    <cellStyle name="好_2013年收入说明表更新 2 2 8" xfId="21799"/>
    <cellStyle name="好_2013年收入说明表更新 2 2 9" xfId="21800"/>
    <cellStyle name="好_2013年收入说明表更新 2 20" xfId="21801"/>
    <cellStyle name="好_2013年收入说明表更新 2 21" xfId="21802"/>
    <cellStyle name="好_2013年收入说明表更新 2 22" xfId="21803"/>
    <cellStyle name="好_2013年收入说明表更新 2 23" xfId="21804"/>
    <cellStyle name="好_2013年收入说明表更新 2 24" xfId="21805"/>
    <cellStyle name="好_2013年收入说明表更新 2 25" xfId="21806"/>
    <cellStyle name="好_2013年收入说明表更新 2 26" xfId="21807"/>
    <cellStyle name="好_2013年收入说明表更新 2 27" xfId="21808"/>
    <cellStyle name="好_2013年收入说明表更新 2 28" xfId="21809"/>
    <cellStyle name="好_2013年收入说明表更新 2 29" xfId="21810"/>
    <cellStyle name="好_2013年收入说明表更新 2 3" xfId="21811"/>
    <cellStyle name="好_2013年收入说明表更新 2 3 10" xfId="21812"/>
    <cellStyle name="好_2013年收入说明表更新 2 3 11" xfId="21813"/>
    <cellStyle name="好_2013年收入说明表更新 2 3 12" xfId="21814"/>
    <cellStyle name="好_2013年收入说明表更新 2 3 13" xfId="21815"/>
    <cellStyle name="好_2013年收入说明表更新 2 3 14" xfId="21816"/>
    <cellStyle name="好_2013年收入说明表更新 2 3 15" xfId="21817"/>
    <cellStyle name="好_2013年收入说明表更新 2 3 16" xfId="21818"/>
    <cellStyle name="好_2013年收入说明表更新 2 3 17" xfId="21819"/>
    <cellStyle name="好_2013年收入说明表更新 2 3 18" xfId="21820"/>
    <cellStyle name="好_2013年收入说明表更新 2 3 19" xfId="21821"/>
    <cellStyle name="好_2013年收入说明表更新 2 3 2" xfId="21822"/>
    <cellStyle name="好_2013年收入说明表更新 2 3 20" xfId="21823"/>
    <cellStyle name="好_2013年收入说明表更新 2 3 21" xfId="21824"/>
    <cellStyle name="好_2013年收入说明表更新 2 3 22" xfId="21825"/>
    <cellStyle name="好_2013年收入说明表更新 2 3 23" xfId="21826"/>
    <cellStyle name="好_2013年收入说明表更新 2 3 24" xfId="21827"/>
    <cellStyle name="好_2013年收入说明表更新 2 3 25" xfId="21828"/>
    <cellStyle name="好_2013年收入说明表更新 2 3 26" xfId="21829"/>
    <cellStyle name="好_2013年收入说明表更新 2 3 27" xfId="21830"/>
    <cellStyle name="好_2013年收入说明表更新 2 3 28" xfId="21831"/>
    <cellStyle name="好_2013年收入说明表更新 2 3 29" xfId="21832"/>
    <cellStyle name="好_2013年收入说明表更新 2 3 3" xfId="21833"/>
    <cellStyle name="好_2013年收入说明表更新 2 3 4" xfId="21834"/>
    <cellStyle name="好_2013年收入说明表更新 2 3 5" xfId="21835"/>
    <cellStyle name="好_2013年收入说明表更新 2 3 6" xfId="21836"/>
    <cellStyle name="好_2013年收入说明表更新 2 3 7" xfId="21837"/>
    <cellStyle name="好_2013年收入说明表更新 2 3 8" xfId="21838"/>
    <cellStyle name="好_2013年收入说明表更新 2 3 9" xfId="21839"/>
    <cellStyle name="好_2013年收入说明表更新 2 30" xfId="21840"/>
    <cellStyle name="好_2013年收入说明表更新 2 31" xfId="21841"/>
    <cellStyle name="好_2013年收入说明表更新 2 32" xfId="21842"/>
    <cellStyle name="好_2013年收入说明表更新 2 33" xfId="21843"/>
    <cellStyle name="好_2013年收入说明表更新 2 4" xfId="21844"/>
    <cellStyle name="好_2013年收入说明表更新 2 4 10" xfId="21845"/>
    <cellStyle name="好_2013年收入说明表更新 2 4 11" xfId="21846"/>
    <cellStyle name="好_2013年收入说明表更新 2 4 12" xfId="21847"/>
    <cellStyle name="好_2013年收入说明表更新 2 4 13" xfId="21848"/>
    <cellStyle name="好_2013年收入说明表更新 2 4 14" xfId="21849"/>
    <cellStyle name="好_2013年收入说明表更新 2 4 15" xfId="21850"/>
    <cellStyle name="好_2013年收入说明表更新 2 4 16" xfId="21851"/>
    <cellStyle name="好_2013年收入说明表更新 2 4 17" xfId="21852"/>
    <cellStyle name="好_2013年收入说明表更新 2 4 18" xfId="21853"/>
    <cellStyle name="好_2013年收入说明表更新 2 4 19" xfId="21854"/>
    <cellStyle name="好_2013年收入说明表更新 2 4 2" xfId="21855"/>
    <cellStyle name="好_2013年收入说明表更新 2 4 20" xfId="21856"/>
    <cellStyle name="好_2013年收入说明表更新 2 4 21" xfId="21857"/>
    <cellStyle name="好_2013年收入说明表更新 2 4 22" xfId="21858"/>
    <cellStyle name="好_2013年收入说明表更新 2 4 23" xfId="21859"/>
    <cellStyle name="好_2013年收入说明表更新 2 4 24" xfId="21860"/>
    <cellStyle name="好_2013年收入说明表更新 2 4 25" xfId="21861"/>
    <cellStyle name="好_2013年收入说明表更新 2 4 26" xfId="21862"/>
    <cellStyle name="好_2013年收入说明表更新 2 4 27" xfId="21863"/>
    <cellStyle name="好_2013年收入说明表更新 2 4 28" xfId="21864"/>
    <cellStyle name="好_2013年收入说明表更新 2 4 29" xfId="21865"/>
    <cellStyle name="好_2013年收入说明表更新 2 4 3" xfId="21866"/>
    <cellStyle name="好_2013年收入说明表更新 2 4 4" xfId="21867"/>
    <cellStyle name="好_2013年收入说明表更新 2 4 5" xfId="21868"/>
    <cellStyle name="好_2013年收入说明表更新 2 4 6" xfId="21869"/>
    <cellStyle name="好_2013年收入说明表更新 2 4 7" xfId="21870"/>
    <cellStyle name="好_2013年收入说明表更新 2 4 8" xfId="21871"/>
    <cellStyle name="好_2013年收入说明表更新 2 4 9" xfId="21872"/>
    <cellStyle name="好_2013年收入说明表更新 2 5" xfId="21873"/>
    <cellStyle name="好_2013年收入说明表更新 2 5 10" xfId="21874"/>
    <cellStyle name="好_2013年收入说明表更新 2 5 11" xfId="21875"/>
    <cellStyle name="好_2013年收入说明表更新 2 5 12" xfId="21876"/>
    <cellStyle name="好_2013年收入说明表更新 2 5 13" xfId="21877"/>
    <cellStyle name="好_2013年收入说明表更新 2 5 14" xfId="21878"/>
    <cellStyle name="好_2013年收入说明表更新 2 5 15" xfId="21879"/>
    <cellStyle name="好_2013年收入说明表更新 2 5 16" xfId="21880"/>
    <cellStyle name="好_2013年收入说明表更新 2 5 17" xfId="21881"/>
    <cellStyle name="好_2013年收入说明表更新 2 5 18" xfId="21882"/>
    <cellStyle name="好_2013年收入说明表更新 2 5 19" xfId="21883"/>
    <cellStyle name="好_2013年收入说明表更新 2 5 2" xfId="21884"/>
    <cellStyle name="好_2013年收入说明表更新 2 5 20" xfId="21885"/>
    <cellStyle name="好_2013年收入说明表更新 2 5 21" xfId="21886"/>
    <cellStyle name="好_2013年收入说明表更新 2 5 22" xfId="21887"/>
    <cellStyle name="好_2013年收入说明表更新 2 5 23" xfId="21888"/>
    <cellStyle name="好_2013年收入说明表更新 2 5 24" xfId="21889"/>
    <cellStyle name="好_2013年收入说明表更新 2 5 25" xfId="21890"/>
    <cellStyle name="好_2013年收入说明表更新 2 5 26" xfId="21891"/>
    <cellStyle name="好_2013年收入说明表更新 2 5 27" xfId="21892"/>
    <cellStyle name="好_2013年收入说明表更新 2 5 28" xfId="21893"/>
    <cellStyle name="好_2013年收入说明表更新 2 5 29" xfId="21894"/>
    <cellStyle name="好_2013年收入说明表更新 2 5 3" xfId="21895"/>
    <cellStyle name="好_2013年收入说明表更新 2 5 4" xfId="21896"/>
    <cellStyle name="好_2013年收入说明表更新 2 5 5" xfId="21897"/>
    <cellStyle name="好_2013年收入说明表更新 2 5 6" xfId="21898"/>
    <cellStyle name="好_2013年收入说明表更新 2 5 7" xfId="21899"/>
    <cellStyle name="好_2013年收入说明表更新 2 5 8" xfId="21900"/>
    <cellStyle name="好_2013年收入说明表更新 2 5 9" xfId="21901"/>
    <cellStyle name="好_2013年收入说明表更新 2 6" xfId="21902"/>
    <cellStyle name="好_2013年收入说明表更新 2 7" xfId="21903"/>
    <cellStyle name="好_2013年收入说明表更新 2 8" xfId="21904"/>
    <cellStyle name="好_2013年收入说明表更新 2 9" xfId="21905"/>
    <cellStyle name="好_2013年收入说明表更新 20" xfId="21906"/>
    <cellStyle name="好_2013年收入说明表更新 21" xfId="21907"/>
    <cellStyle name="好_2013年收入说明表更新 22" xfId="21908"/>
    <cellStyle name="好_2013年收入说明表更新 23" xfId="21909"/>
    <cellStyle name="好_2013年收入说明表更新 24" xfId="21910"/>
    <cellStyle name="好_2013年收入说明表更新 25" xfId="21911"/>
    <cellStyle name="好_2013年收入说明表更新 26" xfId="21912"/>
    <cellStyle name="好_2013年收入说明表更新 27" xfId="21913"/>
    <cellStyle name="好_2013年收入说明表更新 28" xfId="21914"/>
    <cellStyle name="好_2013年收入说明表更新 29" xfId="21915"/>
    <cellStyle name="好_2013年收入说明表更新 3" xfId="21916"/>
    <cellStyle name="好_2013年收入说明表更新 30" xfId="21917"/>
    <cellStyle name="好_2013年收入说明表更新 31" xfId="21918"/>
    <cellStyle name="好_2013年收入说明表更新 32" xfId="21919"/>
    <cellStyle name="好_2013年收入说明表更新 33" xfId="21920"/>
    <cellStyle name="好_2013年收入说明表更新 34" xfId="21921"/>
    <cellStyle name="好_2013年收入说明表更新 35" xfId="21922"/>
    <cellStyle name="好_2013年收入说明表更新 36" xfId="21923"/>
    <cellStyle name="好_2013年收入说明表更新 37" xfId="21924"/>
    <cellStyle name="好_2013年收入说明表更新 38" xfId="21925"/>
    <cellStyle name="好_2013年收入说明表更新 39" xfId="21926"/>
    <cellStyle name="好_2013年收入说明表更新 4" xfId="21927"/>
    <cellStyle name="好_2013年收入说明表更新 40" xfId="21928"/>
    <cellStyle name="好_2013年收入说明表更新 41" xfId="21929"/>
    <cellStyle name="好_2013年收入说明表更新 42" xfId="21930"/>
    <cellStyle name="好_2013年收入说明表更新 43" xfId="21931"/>
    <cellStyle name="好_2013年收入说明表更新 44" xfId="21932"/>
    <cellStyle name="好_2013年收入说明表更新 45" xfId="21933"/>
    <cellStyle name="好_2013年收入说明表更新 46" xfId="21934"/>
    <cellStyle name="好_2013年收入说明表更新 47" xfId="21935"/>
    <cellStyle name="好_2013年收入说明表更新 48" xfId="21936"/>
    <cellStyle name="好_2013年收入说明表更新 49" xfId="21937"/>
    <cellStyle name="好_2013年收入说明表更新 5" xfId="21938"/>
    <cellStyle name="好_2013年收入说明表更新 50" xfId="21939"/>
    <cellStyle name="好_2013年收入说明表更新 51" xfId="21940"/>
    <cellStyle name="好_2013年收入说明表更新 52" xfId="21941"/>
    <cellStyle name="好_2013年收入说明表更新 53" xfId="21942"/>
    <cellStyle name="好_2013年收入说明表更新 54" xfId="21943"/>
    <cellStyle name="好_2013年收入说明表更新 55" xfId="21944"/>
    <cellStyle name="好_2013年收入说明表更新 56" xfId="21945"/>
    <cellStyle name="好_2013年收入说明表更新 57" xfId="21946"/>
    <cellStyle name="好_2013年收入说明表更新 6" xfId="21947"/>
    <cellStyle name="好_2013年收入说明表更新 7" xfId="21948"/>
    <cellStyle name="好_2013年收入说明表更新 8" xfId="21949"/>
    <cellStyle name="好_2013年收入说明表更新 9" xfId="21950"/>
    <cellStyle name="好_7.1罗平县大学生“村官”统计季报表(7月修订，下发空表)" xfId="21951"/>
    <cellStyle name="好_7.1罗平县大学生“村官”统计季报表(7月修订，下发空表) 10" xfId="21952"/>
    <cellStyle name="好_7.1罗平县大学生“村官”统计季报表(7月修订，下发空表) 11" xfId="21953"/>
    <cellStyle name="好_7.1罗平县大学生“村官”统计季报表(7月修订，下发空表) 12" xfId="21954"/>
    <cellStyle name="好_7.1罗平县大学生“村官”统计季报表(7月修订，下发空表) 13" xfId="21955"/>
    <cellStyle name="好_7.1罗平县大学生“村官”统计季报表(7月修订，下发空表) 14" xfId="21956"/>
    <cellStyle name="好_7.1罗平县大学生“村官”统计季报表(7月修订，下发空表) 15" xfId="21957"/>
    <cellStyle name="好_7.1罗平县大学生“村官”统计季报表(7月修订，下发空表) 16" xfId="21958"/>
    <cellStyle name="好_7.1罗平县大学生“村官”统计季报表(7月修订，下发空表) 17" xfId="21959"/>
    <cellStyle name="好_7.1罗平县大学生“村官”统计季报表(7月修订，下发空表) 18" xfId="21960"/>
    <cellStyle name="好_7.1罗平县大学生“村官”统计季报表(7月修订，下发空表) 19" xfId="21961"/>
    <cellStyle name="好_7.1罗平县大学生“村官”统计季报表(7月修订，下发空表) 2" xfId="21962"/>
    <cellStyle name="好_7.1罗平县大学生“村官”统计季报表(7月修订，下发空表) 2 10" xfId="21963"/>
    <cellStyle name="好_7.1罗平县大学生“村官”统计季报表(7月修订，下发空表) 2 11" xfId="21964"/>
    <cellStyle name="好_7.1罗平县大学生“村官”统计季报表(7月修订，下发空表) 2 12" xfId="21965"/>
    <cellStyle name="好_7.1罗平县大学生“村官”统计季报表(7月修订，下发空表) 2 13" xfId="21966"/>
    <cellStyle name="好_7.1罗平县大学生“村官”统计季报表(7月修订，下发空表) 2 14" xfId="21967"/>
    <cellStyle name="好_7.1罗平县大学生“村官”统计季报表(7月修订，下发空表) 2 15" xfId="21968"/>
    <cellStyle name="好_7.1罗平县大学生“村官”统计季报表(7月修订，下发空表) 2 16" xfId="21969"/>
    <cellStyle name="好_7.1罗平县大学生“村官”统计季报表(7月修订，下发空表) 2 17" xfId="21970"/>
    <cellStyle name="好_7.1罗平县大学生“村官”统计季报表(7月修订，下发空表) 2 18" xfId="21971"/>
    <cellStyle name="好_7.1罗平县大学生“村官”统计季报表(7月修订，下发空表) 2 2" xfId="21972"/>
    <cellStyle name="好_7.1罗平县大学生“村官”统计季报表(7月修订，下发空表) 2 2 10" xfId="21973"/>
    <cellStyle name="好_7.1罗平县大学生“村官”统计季报表(7月修订，下发空表) 2 2 11" xfId="21974"/>
    <cellStyle name="好_7.1罗平县大学生“村官”统计季报表(7月修订，下发空表) 2 2 12" xfId="21975"/>
    <cellStyle name="好_7.1罗平县大学生“村官”统计季报表(7月修订，下发空表) 2 2 13" xfId="21976"/>
    <cellStyle name="好_7.1罗平县大学生“村官”统计季报表(7月修订，下发空表) 2 2 14" xfId="21977"/>
    <cellStyle name="好_7.1罗平县大学生“村官”统计季报表(7月修订，下发空表) 2 2 15" xfId="21978"/>
    <cellStyle name="好_7.1罗平县大学生“村官”统计季报表(7月修订，下发空表) 2 2 2" xfId="21979"/>
    <cellStyle name="好_7.1罗平县大学生“村官”统计季报表(7月修订，下发空表) 2 2 3" xfId="21980"/>
    <cellStyle name="好_7.1罗平县大学生“村官”统计季报表(7月修订，下发空表) 2 2 4" xfId="21981"/>
    <cellStyle name="好_7.1罗平县大学生“村官”统计季报表(7月修订，下发空表) 2 2 5" xfId="21982"/>
    <cellStyle name="好_7.1罗平县大学生“村官”统计季报表(7月修订，下发空表) 2 2 6" xfId="21983"/>
    <cellStyle name="好_7.1罗平县大学生“村官”统计季报表(7月修订，下发空表) 2 2 7" xfId="21984"/>
    <cellStyle name="好_7.1罗平县大学生“村官”统计季报表(7月修订，下发空表) 2 2 8" xfId="21985"/>
    <cellStyle name="好_7.1罗平县大学生“村官”统计季报表(7月修订，下发空表) 2 2 9" xfId="21986"/>
    <cellStyle name="好_7.1罗平县大学生“村官”统计季报表(7月修订，下发空表) 2 3" xfId="21987"/>
    <cellStyle name="好_7.1罗平县大学生“村官”统计季报表(7月修订，下发空表) 2 3 2" xfId="21988"/>
    <cellStyle name="好_7.1罗平县大学生“村官”统计季报表(7月修订，下发空表) 2 3 3" xfId="21989"/>
    <cellStyle name="好_7.1罗平县大学生“村官”统计季报表(7月修订，下发空表) 2 3 4" xfId="21990"/>
    <cellStyle name="好_7.1罗平县大学生“村官”统计季报表(7月修订，下发空表) 2 3 5" xfId="21991"/>
    <cellStyle name="好_7.1罗平县大学生“村官”统计季报表(7月修订，下发空表) 2 3 6" xfId="21992"/>
    <cellStyle name="好_7.1罗平县大学生“村官”统计季报表(7月修订，下发空表) 2 4" xfId="21993"/>
    <cellStyle name="好_7.1罗平县大学生“村官”统计季报表(7月修订，下发空表) 2 4 2" xfId="21994"/>
    <cellStyle name="好_7.1罗平县大学生“村官”统计季报表(7月修订，下发空表) 2 4 3" xfId="21995"/>
    <cellStyle name="好_7.1罗平县大学生“村官”统计季报表(7月修订，下发空表) 2 4 4" xfId="21996"/>
    <cellStyle name="好_7.1罗平县大学生“村官”统计季报表(7月修订，下发空表) 2 4 5" xfId="21997"/>
    <cellStyle name="好_7.1罗平县大学生“村官”统计季报表(7月修订，下发空表) 2 4 6" xfId="21998"/>
    <cellStyle name="好_7.1罗平县大学生“村官”统计季报表(7月修订，下发空表) 2 5" xfId="21999"/>
    <cellStyle name="好_7.1罗平县大学生“村官”统计季报表(7月修订，下发空表) 2 5 2" xfId="22000"/>
    <cellStyle name="好_7.1罗平县大学生“村官”统计季报表(7月修订，下发空表) 2 5 3" xfId="22001"/>
    <cellStyle name="好_7.1罗平县大学生“村官”统计季报表(7月修订，下发空表) 2 5 4" xfId="22002"/>
    <cellStyle name="好_7.1罗平县大学生“村官”统计季报表(7月修订，下发空表) 2 5 5" xfId="22003"/>
    <cellStyle name="好_7.1罗平县大学生“村官”统计季报表(7月修订，下发空表) 2 5 6" xfId="22004"/>
    <cellStyle name="好_7.1罗平县大学生“村官”统计季报表(7月修订，下发空表) 2 6" xfId="22005"/>
    <cellStyle name="好_7.1罗平县大学生“村官”统计季报表(7月修订，下发空表) 2 7" xfId="22006"/>
    <cellStyle name="好_7.1罗平县大学生“村官”统计季报表(7月修订，下发空表) 2 8" xfId="22007"/>
    <cellStyle name="好_7.1罗平县大学生“村官”统计季报表(7月修订，下发空表) 2 9" xfId="22008"/>
    <cellStyle name="好_7.1罗平县大学生“村官”统计季报表(7月修订，下发空表) 20" xfId="22009"/>
    <cellStyle name="好_7.1罗平县大学生“村官”统计季报表(7月修订，下发空表) 21" xfId="22010"/>
    <cellStyle name="好_7.1罗平县大学生“村官”统计季报表(7月修订，下发空表) 22" xfId="22011"/>
    <cellStyle name="好_7.1罗平县大学生“村官”统计季报表(7月修订，下发空表) 23" xfId="22012"/>
    <cellStyle name="好_7.1罗平县大学生“村官”统计季报表(7月修订，下发空表) 24" xfId="22013"/>
    <cellStyle name="好_7.1罗平县大学生“村官”统计季报表(7月修订，下发空表) 25" xfId="22014"/>
    <cellStyle name="好_7.1罗平县大学生“村官”统计季报表(7月修订，下发空表) 26" xfId="22015"/>
    <cellStyle name="好_7.1罗平县大学生“村官”统计季报表(7月修订，下发空表) 27" xfId="22016"/>
    <cellStyle name="好_7.1罗平县大学生“村官”统计季报表(7月修订，下发空表) 28" xfId="22017"/>
    <cellStyle name="好_7.1罗平县大学生“村官”统计季报表(7月修订，下发空表) 29" xfId="22018"/>
    <cellStyle name="好_7.1罗平县大学生“村官”统计季报表(7月修订，下发空表) 3" xfId="22019"/>
    <cellStyle name="好_7.1罗平县大学生“村官”统计季报表(7月修订，下发空表) 30" xfId="22020"/>
    <cellStyle name="好_7.1罗平县大学生“村官”统计季报表(7月修订，下发空表) 31" xfId="22021"/>
    <cellStyle name="好_7.1罗平县大学生“村官”统计季报表(7月修订，下发空表) 32" xfId="22022"/>
    <cellStyle name="好_7.1罗平县大学生“村官”统计季报表(7月修订，下发空表) 33" xfId="22023"/>
    <cellStyle name="好_7.1罗平县大学生“村官”统计季报表(7月修订，下发空表) 34" xfId="22024"/>
    <cellStyle name="好_7.1罗平县大学生“村官”统计季报表(7月修订，下发空表) 35" xfId="22025"/>
    <cellStyle name="好_7.1罗平县大学生“村官”统计季报表(7月修订，下发空表) 36" xfId="22026"/>
    <cellStyle name="好_7.1罗平县大学生“村官”统计季报表(7月修订，下发空表) 37" xfId="22027"/>
    <cellStyle name="好_7.1罗平县大学生“村官”统计季报表(7月修订，下发空表) 38" xfId="22028"/>
    <cellStyle name="好_7.1罗平县大学生“村官”统计季报表(7月修订，下发空表) 39" xfId="22029"/>
    <cellStyle name="好_7.1罗平县大学生“村官”统计季报表(7月修订，下发空表) 4" xfId="22030"/>
    <cellStyle name="好_7.1罗平县大学生“村官”统计季报表(7月修订，下发空表) 5" xfId="22031"/>
    <cellStyle name="好_7.1罗平县大学生“村官”统计季报表(7月修订，下发空表) 6" xfId="22032"/>
    <cellStyle name="好_7.1罗平县大学生“村官”统计季报表(7月修订，下发空表) 7" xfId="22033"/>
    <cellStyle name="好_7.1罗平县大学生“村官”统计季报表(7月修订，下发空表) 8" xfId="22034"/>
    <cellStyle name="好_7.1罗平县大学生“村官”统计季报表(7月修订，下发空表) 9" xfId="22035"/>
    <cellStyle name="好_Book1" xfId="22036"/>
    <cellStyle name="好_Book1 10" xfId="22037"/>
    <cellStyle name="好_Book1 11" xfId="22038"/>
    <cellStyle name="好_Book1 12" xfId="22039"/>
    <cellStyle name="好_Book1 13" xfId="22040"/>
    <cellStyle name="好_Book1 14" xfId="22041"/>
    <cellStyle name="好_Book1 15" xfId="22042"/>
    <cellStyle name="好_Book1 16" xfId="22043"/>
    <cellStyle name="好_Book1 17" xfId="22044"/>
    <cellStyle name="好_Book1 18" xfId="22045"/>
    <cellStyle name="好_Book1 19" xfId="22046"/>
    <cellStyle name="好_Book1 2" xfId="22047"/>
    <cellStyle name="好_Book1 2 10" xfId="22048"/>
    <cellStyle name="好_Book1 2 11" xfId="22049"/>
    <cellStyle name="好_Book1 2 12" xfId="22050"/>
    <cellStyle name="好_Book1 2 13" xfId="22051"/>
    <cellStyle name="好_Book1 2 14" xfId="22052"/>
    <cellStyle name="好_Book1 2 15" xfId="22053"/>
    <cellStyle name="好_Book1 2 16" xfId="22054"/>
    <cellStyle name="好_Book1 2 17" xfId="22055"/>
    <cellStyle name="好_Book1 2 18" xfId="22056"/>
    <cellStyle name="好_Book1 2 2" xfId="22057"/>
    <cellStyle name="好_Book1 2 2 10" xfId="22058"/>
    <cellStyle name="好_Book1 2 2 11" xfId="22059"/>
    <cellStyle name="好_Book1 2 2 12" xfId="22060"/>
    <cellStyle name="好_Book1 2 2 13" xfId="22061"/>
    <cellStyle name="好_Book1 2 2 14" xfId="22062"/>
    <cellStyle name="好_Book1 2 2 15" xfId="22063"/>
    <cellStyle name="好_Book1 2 2 2" xfId="22064"/>
    <cellStyle name="好_Book1 2 2 3" xfId="22065"/>
    <cellStyle name="好_Book1 2 2 4" xfId="22066"/>
    <cellStyle name="好_Book1 2 2 5" xfId="22067"/>
    <cellStyle name="好_Book1 2 2 6" xfId="22068"/>
    <cellStyle name="好_Book1 2 2 7" xfId="22069"/>
    <cellStyle name="好_Book1 2 2 8" xfId="22070"/>
    <cellStyle name="好_Book1 2 2 9" xfId="22071"/>
    <cellStyle name="好_Book1 2 3" xfId="22072"/>
    <cellStyle name="好_Book1 2 3 2" xfId="22073"/>
    <cellStyle name="好_Book1 2 3 3" xfId="22074"/>
    <cellStyle name="好_Book1 2 3 4" xfId="22075"/>
    <cellStyle name="好_Book1 2 3 5" xfId="22076"/>
    <cellStyle name="好_Book1 2 3 6" xfId="22077"/>
    <cellStyle name="好_Book1 2 4" xfId="22078"/>
    <cellStyle name="好_Book1 2 4 2" xfId="22079"/>
    <cellStyle name="好_Book1 2 4 3" xfId="22080"/>
    <cellStyle name="好_Book1 2 4 4" xfId="22081"/>
    <cellStyle name="好_Book1 2 4 5" xfId="22082"/>
    <cellStyle name="好_Book1 2 4 6" xfId="22083"/>
    <cellStyle name="好_Book1 2 5" xfId="22084"/>
    <cellStyle name="好_Book1 2 5 2" xfId="22085"/>
    <cellStyle name="好_Book1 2 5 3" xfId="22086"/>
    <cellStyle name="好_Book1 2 5 4" xfId="22087"/>
    <cellStyle name="好_Book1 2 5 5" xfId="22088"/>
    <cellStyle name="好_Book1 2 5 6" xfId="22089"/>
    <cellStyle name="好_Book1 2 6" xfId="22090"/>
    <cellStyle name="好_Book1 2 7" xfId="22091"/>
    <cellStyle name="好_Book1 2 8" xfId="22092"/>
    <cellStyle name="好_Book1 2 9" xfId="22093"/>
    <cellStyle name="好_Book1 20" xfId="22094"/>
    <cellStyle name="好_Book1 21" xfId="22095"/>
    <cellStyle name="好_Book1 22" xfId="22096"/>
    <cellStyle name="好_Book1 23" xfId="22097"/>
    <cellStyle name="好_Book1 24" xfId="22098"/>
    <cellStyle name="好_Book1 25" xfId="22099"/>
    <cellStyle name="好_Book1 26" xfId="22100"/>
    <cellStyle name="好_Book1 27" xfId="22101"/>
    <cellStyle name="好_Book1 28" xfId="22102"/>
    <cellStyle name="好_Book1 29" xfId="22103"/>
    <cellStyle name="好_Book1 3" xfId="22104"/>
    <cellStyle name="好_Book1 30" xfId="22105"/>
    <cellStyle name="好_Book1 31" xfId="22106"/>
    <cellStyle name="好_Book1 32" xfId="22107"/>
    <cellStyle name="好_Book1 33" xfId="22108"/>
    <cellStyle name="好_Book1 34" xfId="22109"/>
    <cellStyle name="好_Book1 35" xfId="22110"/>
    <cellStyle name="好_Book1 36" xfId="22111"/>
    <cellStyle name="好_Book1 37" xfId="22112"/>
    <cellStyle name="好_Book1 38" xfId="22113"/>
    <cellStyle name="好_Book1 39" xfId="22114"/>
    <cellStyle name="好_Book1 4" xfId="22115"/>
    <cellStyle name="好_Book1 5" xfId="22116"/>
    <cellStyle name="好_Book1 6" xfId="22117"/>
    <cellStyle name="好_Book1 7" xfId="22118"/>
    <cellStyle name="好_Book1 8" xfId="22119"/>
    <cellStyle name="好_Book1 9" xfId="22120"/>
    <cellStyle name="好_Book1_1" xfId="22121"/>
    <cellStyle name="好_Book1_1 10" xfId="22122"/>
    <cellStyle name="好_Book1_1 10 2" xfId="22123"/>
    <cellStyle name="好_Book1_1 10 3" xfId="22124"/>
    <cellStyle name="好_Book1_1 10 4" xfId="22125"/>
    <cellStyle name="好_Book1_1 10 5" xfId="22126"/>
    <cellStyle name="好_Book1_1 11" xfId="22127"/>
    <cellStyle name="好_Book1_1 11 2" xfId="22128"/>
    <cellStyle name="好_Book1_1 11 3" xfId="22129"/>
    <cellStyle name="好_Book1_1 11 4" xfId="22130"/>
    <cellStyle name="好_Book1_1 11 5" xfId="22131"/>
    <cellStyle name="好_Book1_1 12" xfId="22132"/>
    <cellStyle name="好_Book1_1 12 2" xfId="22133"/>
    <cellStyle name="好_Book1_1 12 3" xfId="22134"/>
    <cellStyle name="好_Book1_1 12 4" xfId="22135"/>
    <cellStyle name="好_Book1_1 12 5" xfId="22136"/>
    <cellStyle name="好_Book1_1 13" xfId="22137"/>
    <cellStyle name="好_Book1_1 13 2" xfId="22138"/>
    <cellStyle name="好_Book1_1 13 3" xfId="22139"/>
    <cellStyle name="好_Book1_1 13 4" xfId="22140"/>
    <cellStyle name="好_Book1_1 13 5" xfId="22141"/>
    <cellStyle name="好_Book1_1 14" xfId="22142"/>
    <cellStyle name="好_Book1_1 14 2" xfId="22143"/>
    <cellStyle name="好_Book1_1 14 3" xfId="22144"/>
    <cellStyle name="好_Book1_1 14 4" xfId="22145"/>
    <cellStyle name="好_Book1_1 14 5" xfId="22146"/>
    <cellStyle name="好_Book1_1 15" xfId="22147"/>
    <cellStyle name="好_Book1_1 15 2" xfId="22148"/>
    <cellStyle name="好_Book1_1 15 3" xfId="22149"/>
    <cellStyle name="好_Book1_1 15 4" xfId="22150"/>
    <cellStyle name="好_Book1_1 15 5" xfId="22151"/>
    <cellStyle name="好_Book1_1 16" xfId="22152"/>
    <cellStyle name="好_Book1_1 17" xfId="22153"/>
    <cellStyle name="好_Book1_1 18" xfId="22154"/>
    <cellStyle name="好_Book1_1 19" xfId="22155"/>
    <cellStyle name="好_Book1_1 2" xfId="22156"/>
    <cellStyle name="好_Book1_1 2 2" xfId="22157"/>
    <cellStyle name="好_Book1_1 2 3" xfId="22158"/>
    <cellStyle name="好_Book1_1 2 4" xfId="22159"/>
    <cellStyle name="好_Book1_1 2 5" xfId="22160"/>
    <cellStyle name="好_Book1_1 20" xfId="22161"/>
    <cellStyle name="好_Book1_1 21" xfId="22162"/>
    <cellStyle name="好_Book1_1 22" xfId="22163"/>
    <cellStyle name="好_Book1_1 23" xfId="22164"/>
    <cellStyle name="好_Book1_1 24" xfId="22165"/>
    <cellStyle name="好_Book1_1 25" xfId="22166"/>
    <cellStyle name="好_Book1_1 26" xfId="22167"/>
    <cellStyle name="好_Book1_1 27" xfId="22168"/>
    <cellStyle name="好_Book1_1 28" xfId="22169"/>
    <cellStyle name="好_Book1_1 29" xfId="22170"/>
    <cellStyle name="好_Book1_1 3" xfId="22171"/>
    <cellStyle name="好_Book1_1 3 2" xfId="22172"/>
    <cellStyle name="好_Book1_1 3 3" xfId="22173"/>
    <cellStyle name="好_Book1_1 3 4" xfId="22174"/>
    <cellStyle name="好_Book1_1 3 5" xfId="22175"/>
    <cellStyle name="好_Book1_1 30" xfId="22176"/>
    <cellStyle name="好_Book1_1 31" xfId="22177"/>
    <cellStyle name="好_Book1_1 32" xfId="22178"/>
    <cellStyle name="好_Book1_1 33" xfId="22179"/>
    <cellStyle name="好_Book1_1 34" xfId="22180"/>
    <cellStyle name="好_Book1_1 35" xfId="22181"/>
    <cellStyle name="好_Book1_1 36" xfId="22182"/>
    <cellStyle name="好_Book1_1 37" xfId="22183"/>
    <cellStyle name="好_Book1_1 38" xfId="22184"/>
    <cellStyle name="好_Book1_1 39" xfId="22185"/>
    <cellStyle name="好_Book1_1 4" xfId="22186"/>
    <cellStyle name="好_Book1_1 4 2" xfId="22187"/>
    <cellStyle name="好_Book1_1 4 3" xfId="22188"/>
    <cellStyle name="好_Book1_1 4 4" xfId="22189"/>
    <cellStyle name="好_Book1_1 4 5" xfId="22190"/>
    <cellStyle name="好_Book1_1 40" xfId="22191"/>
    <cellStyle name="好_Book1_1 41" xfId="22192"/>
    <cellStyle name="好_Book1_1 42" xfId="22193"/>
    <cellStyle name="好_Book1_1 43" xfId="22194"/>
    <cellStyle name="好_Book1_1 44" xfId="22195"/>
    <cellStyle name="好_Book1_1 45" xfId="22196"/>
    <cellStyle name="好_Book1_1 46" xfId="22197"/>
    <cellStyle name="好_Book1_1 47" xfId="22198"/>
    <cellStyle name="好_Book1_1 5" xfId="22199"/>
    <cellStyle name="好_Book1_1 5 2" xfId="22200"/>
    <cellStyle name="好_Book1_1 5 3" xfId="22201"/>
    <cellStyle name="好_Book1_1 5 4" xfId="22202"/>
    <cellStyle name="好_Book1_1 5 5" xfId="22203"/>
    <cellStyle name="好_Book1_1 6" xfId="22204"/>
    <cellStyle name="好_Book1_1 6 2" xfId="22205"/>
    <cellStyle name="好_Book1_1 6 3" xfId="22206"/>
    <cellStyle name="好_Book1_1 6 4" xfId="22207"/>
    <cellStyle name="好_Book1_1 6 5" xfId="22208"/>
    <cellStyle name="好_Book1_1 7" xfId="22209"/>
    <cellStyle name="好_Book1_1 7 2" xfId="22210"/>
    <cellStyle name="好_Book1_1 7 3" xfId="22211"/>
    <cellStyle name="好_Book1_1 7 4" xfId="22212"/>
    <cellStyle name="好_Book1_1 7 5" xfId="22213"/>
    <cellStyle name="好_Book1_1 8" xfId="22214"/>
    <cellStyle name="好_Book1_1 8 2" xfId="22215"/>
    <cellStyle name="好_Book1_1 8 3" xfId="22216"/>
    <cellStyle name="好_Book1_1 8 4" xfId="22217"/>
    <cellStyle name="好_Book1_1 8 5" xfId="22218"/>
    <cellStyle name="好_Book1_1 9" xfId="22219"/>
    <cellStyle name="好_Book1_1 9 2" xfId="22220"/>
    <cellStyle name="好_Book1_1 9 3" xfId="22221"/>
    <cellStyle name="好_Book1_1 9 4" xfId="22222"/>
    <cellStyle name="好_Book1_1 9 5" xfId="22223"/>
    <cellStyle name="好_Book1_1_Book1" xfId="22224"/>
    <cellStyle name="好_Book1_2" xfId="22225"/>
    <cellStyle name="好_Book1_Book1" xfId="22226"/>
    <cellStyle name="好_Book1_Book1_1" xfId="22227"/>
    <cellStyle name="好_Book1_云南省建国前入党的老党员补贴有关情况统计表2010(1).01" xfId="22228"/>
    <cellStyle name="好_Book1_云南省建国前入党的老党员补贴有关情况统计表2010(1).01 10" xfId="22229"/>
    <cellStyle name="好_Book1_云南省建国前入党的老党员补贴有关情况统计表2010(1).01 11" xfId="22230"/>
    <cellStyle name="好_Book1_云南省建国前入党的老党员补贴有关情况统计表2010(1).01 12" xfId="22231"/>
    <cellStyle name="好_Book1_云南省建国前入党的老党员补贴有关情况统计表2010(1).01 13" xfId="22232"/>
    <cellStyle name="好_Book1_云南省建国前入党的老党员补贴有关情况统计表2010(1).01 14" xfId="22233"/>
    <cellStyle name="好_Book1_云南省建国前入党的老党员补贴有关情况统计表2010(1).01 15" xfId="22234"/>
    <cellStyle name="好_Book1_云南省建国前入党的老党员补贴有关情况统计表2010(1).01 16" xfId="22235"/>
    <cellStyle name="好_Book1_云南省建国前入党的老党员补贴有关情况统计表2010(1).01 17" xfId="22236"/>
    <cellStyle name="好_Book1_云南省建国前入党的老党员补贴有关情况统计表2010(1).01 18" xfId="22237"/>
    <cellStyle name="好_Book1_云南省建国前入党的老党员补贴有关情况统计表2010(1).01 19" xfId="22238"/>
    <cellStyle name="好_Book1_云南省建国前入党的老党员补贴有关情况统计表2010(1).01 2" xfId="22239"/>
    <cellStyle name="好_Book1_云南省建国前入党的老党员补贴有关情况统计表2010(1).01 2 10" xfId="22240"/>
    <cellStyle name="好_Book1_云南省建国前入党的老党员补贴有关情况统计表2010(1).01 2 11" xfId="22241"/>
    <cellStyle name="好_Book1_云南省建国前入党的老党员补贴有关情况统计表2010(1).01 2 12" xfId="22242"/>
    <cellStyle name="好_Book1_云南省建国前入党的老党员补贴有关情况统计表2010(1).01 2 13" xfId="22243"/>
    <cellStyle name="好_Book1_云南省建国前入党的老党员补贴有关情况统计表2010(1).01 2 14" xfId="22244"/>
    <cellStyle name="好_Book1_云南省建国前入党的老党员补贴有关情况统计表2010(1).01 2 15" xfId="22245"/>
    <cellStyle name="好_Book1_云南省建国前入党的老党员补贴有关情况统计表2010(1).01 2 16" xfId="22246"/>
    <cellStyle name="好_Book1_云南省建国前入党的老党员补贴有关情况统计表2010(1).01 2 17" xfId="22247"/>
    <cellStyle name="好_Book1_云南省建国前入党的老党员补贴有关情况统计表2010(1).01 2 18" xfId="22248"/>
    <cellStyle name="好_Book1_云南省建国前入党的老党员补贴有关情况统计表2010(1).01 2 2" xfId="22249"/>
    <cellStyle name="好_Book1_云南省建国前入党的老党员补贴有关情况统计表2010(1).01 2 2 10" xfId="22250"/>
    <cellStyle name="好_Book1_云南省建国前入党的老党员补贴有关情况统计表2010(1).01 2 2 11" xfId="22251"/>
    <cellStyle name="好_Book1_云南省建国前入党的老党员补贴有关情况统计表2010(1).01 2 2 12" xfId="22252"/>
    <cellStyle name="好_Book1_云南省建国前入党的老党员补贴有关情况统计表2010(1).01 2 2 13" xfId="22253"/>
    <cellStyle name="好_Book1_云南省建国前入党的老党员补贴有关情况统计表2010(1).01 2 2 14" xfId="22254"/>
    <cellStyle name="好_Book1_云南省建国前入党的老党员补贴有关情况统计表2010(1).01 2 2 15" xfId="22255"/>
    <cellStyle name="好_Book1_云南省建国前入党的老党员补贴有关情况统计表2010(1).01 2 2 2" xfId="22256"/>
    <cellStyle name="好_Book1_云南省建国前入党的老党员补贴有关情况统计表2010(1).01 2 2 3" xfId="22257"/>
    <cellStyle name="好_Book1_云南省建国前入党的老党员补贴有关情况统计表2010(1).01 2 2 4" xfId="22258"/>
    <cellStyle name="好_Book1_云南省建国前入党的老党员补贴有关情况统计表2010(1).01 2 2 5" xfId="22259"/>
    <cellStyle name="好_Book1_云南省建国前入党的老党员补贴有关情况统计表2010(1).01 2 2 6" xfId="22260"/>
    <cellStyle name="好_Book1_云南省建国前入党的老党员补贴有关情况统计表2010(1).01 2 2 7" xfId="22261"/>
    <cellStyle name="好_Book1_云南省建国前入党的老党员补贴有关情况统计表2010(1).01 2 2 8" xfId="22262"/>
    <cellStyle name="好_Book1_云南省建国前入党的老党员补贴有关情况统计表2010(1).01 2 2 9" xfId="22263"/>
    <cellStyle name="好_Book1_云南省建国前入党的老党员补贴有关情况统计表2010(1).01 2 3" xfId="22264"/>
    <cellStyle name="好_Book1_云南省建国前入党的老党员补贴有关情况统计表2010(1).01 2 3 2" xfId="22265"/>
    <cellStyle name="好_Book1_云南省建国前入党的老党员补贴有关情况统计表2010(1).01 2 3 3" xfId="22266"/>
    <cellStyle name="好_Book1_云南省建国前入党的老党员补贴有关情况统计表2010(1).01 2 3 4" xfId="22267"/>
    <cellStyle name="好_Book1_云南省建国前入党的老党员补贴有关情况统计表2010(1).01 2 3 5" xfId="22268"/>
    <cellStyle name="好_Book1_云南省建国前入党的老党员补贴有关情况统计表2010(1).01 2 3 6" xfId="22269"/>
    <cellStyle name="好_Book1_云南省建国前入党的老党员补贴有关情况统计表2010(1).01 2 4" xfId="22270"/>
    <cellStyle name="好_Book1_云南省建国前入党的老党员补贴有关情况统计表2010(1).01 2 4 2" xfId="22271"/>
    <cellStyle name="好_Book1_云南省建国前入党的老党员补贴有关情况统计表2010(1).01 2 4 3" xfId="22272"/>
    <cellStyle name="好_Book1_云南省建国前入党的老党员补贴有关情况统计表2010(1).01 2 4 4" xfId="22273"/>
    <cellStyle name="好_Book1_云南省建国前入党的老党员补贴有关情况统计表2010(1).01 2 4 5" xfId="22274"/>
    <cellStyle name="好_Book1_云南省建国前入党的老党员补贴有关情况统计表2010(1).01 2 4 6" xfId="22275"/>
    <cellStyle name="好_Book1_云南省建国前入党的老党员补贴有关情况统计表2010(1).01 2 5" xfId="22276"/>
    <cellStyle name="好_Book1_云南省建国前入党的老党员补贴有关情况统计表2010(1).01 2 5 2" xfId="22277"/>
    <cellStyle name="好_Book1_云南省建国前入党的老党员补贴有关情况统计表2010(1).01 2 5 3" xfId="22278"/>
    <cellStyle name="好_Book1_云南省建国前入党的老党员补贴有关情况统计表2010(1).01 2 5 4" xfId="22279"/>
    <cellStyle name="好_Book1_云南省建国前入党的老党员补贴有关情况统计表2010(1).01 2 5 5" xfId="22280"/>
    <cellStyle name="好_Book1_云南省建国前入党的老党员补贴有关情况统计表2010(1).01 2 5 6" xfId="22281"/>
    <cellStyle name="好_Book1_云南省建国前入党的老党员补贴有关情况统计表2010(1).01 2 6" xfId="22282"/>
    <cellStyle name="好_Book1_云南省建国前入党的老党员补贴有关情况统计表2010(1).01 2 7" xfId="22283"/>
    <cellStyle name="好_Book1_云南省建国前入党的老党员补贴有关情况统计表2010(1).01 2 8" xfId="22284"/>
    <cellStyle name="好_Book1_云南省建国前入党的老党员补贴有关情况统计表2010(1).01 2 9" xfId="22285"/>
    <cellStyle name="好_Book1_云南省建国前入党的老党员补贴有关情况统计表2010(1).01 20" xfId="22286"/>
    <cellStyle name="好_Book1_云南省建国前入党的老党员补贴有关情况统计表2010(1).01 21" xfId="22287"/>
    <cellStyle name="好_Book1_云南省建国前入党的老党员补贴有关情况统计表2010(1).01 22" xfId="22288"/>
    <cellStyle name="好_Book1_云南省建国前入党的老党员补贴有关情况统计表2010(1).01 23" xfId="22289"/>
    <cellStyle name="好_Book1_云南省建国前入党的老党员补贴有关情况统计表2010(1).01 24" xfId="22290"/>
    <cellStyle name="好_Book1_云南省建国前入党的老党员补贴有关情况统计表2010(1).01 25" xfId="22291"/>
    <cellStyle name="好_Book1_云南省建国前入党的老党员补贴有关情况统计表2010(1).01 26" xfId="22292"/>
    <cellStyle name="好_Book1_云南省建国前入党的老党员补贴有关情况统计表2010(1).01 27" xfId="22293"/>
    <cellStyle name="好_Book1_云南省建国前入党的老党员补贴有关情况统计表2010(1).01 28" xfId="22294"/>
    <cellStyle name="好_Book1_云南省建国前入党的老党员补贴有关情况统计表2010(1).01 29" xfId="22295"/>
    <cellStyle name="好_Book1_云南省建国前入党的老党员补贴有关情况统计表2010(1).01 3" xfId="22296"/>
    <cellStyle name="好_Book1_云南省建国前入党的老党员补贴有关情况统计表2010(1).01 30" xfId="22297"/>
    <cellStyle name="好_Book1_云南省建国前入党的老党员补贴有关情况统计表2010(1).01 31" xfId="22298"/>
    <cellStyle name="好_Book1_云南省建国前入党的老党员补贴有关情况统计表2010(1).01 32" xfId="22299"/>
    <cellStyle name="好_Book1_云南省建国前入党的老党员补贴有关情况统计表2010(1).01 33" xfId="22300"/>
    <cellStyle name="好_Book1_云南省建国前入党的老党员补贴有关情况统计表2010(1).01 34" xfId="22301"/>
    <cellStyle name="好_Book1_云南省建国前入党的老党员补贴有关情况统计表2010(1).01 35" xfId="22302"/>
    <cellStyle name="好_Book1_云南省建国前入党的老党员补贴有关情况统计表2010(1).01 36" xfId="22303"/>
    <cellStyle name="好_Book1_云南省建国前入党的老党员补贴有关情况统计表2010(1).01 37" xfId="22304"/>
    <cellStyle name="好_Book1_云南省建国前入党的老党员补贴有关情况统计表2010(1).01 38" xfId="22305"/>
    <cellStyle name="好_Book1_云南省建国前入党的老党员补贴有关情况统计表2010(1).01 39" xfId="22306"/>
    <cellStyle name="好_Book1_云南省建国前入党的老党员补贴有关情况统计表2010(1).01 4" xfId="22307"/>
    <cellStyle name="好_Book1_云南省建国前入党的老党员补贴有关情况统计表2010(1).01 5" xfId="22308"/>
    <cellStyle name="好_Book1_云南省建国前入党的老党员补贴有关情况统计表2010(1).01 6" xfId="22309"/>
    <cellStyle name="好_Book1_云南省建国前入党的老党员补贴有关情况统计表2010(1).01 7" xfId="22310"/>
    <cellStyle name="好_Book1_云南省建国前入党的老党员补贴有关情况统计表2010(1).01 8" xfId="22311"/>
    <cellStyle name="好_Book1_云南省建国前入党的老党员补贴有关情况统计表2010(1).01 9" xfId="22312"/>
    <cellStyle name="好_readdata" xfId="22313"/>
    <cellStyle name="好_readdata 10" xfId="22314"/>
    <cellStyle name="好_readdata 11" xfId="22315"/>
    <cellStyle name="好_readdata 12" xfId="22316"/>
    <cellStyle name="好_readdata 13" xfId="22317"/>
    <cellStyle name="好_readdata 14" xfId="22318"/>
    <cellStyle name="好_readdata 15" xfId="22319"/>
    <cellStyle name="好_readdata 16" xfId="22320"/>
    <cellStyle name="好_readdata 17" xfId="22321"/>
    <cellStyle name="好_readdata 18" xfId="22322"/>
    <cellStyle name="好_readdata 19" xfId="22323"/>
    <cellStyle name="好_readdata 2" xfId="22324"/>
    <cellStyle name="好_readdata 2 10" xfId="22325"/>
    <cellStyle name="好_readdata 2 11" xfId="22326"/>
    <cellStyle name="好_readdata 2 12" xfId="22327"/>
    <cellStyle name="好_readdata 2 13" xfId="22328"/>
    <cellStyle name="好_readdata 2 14" xfId="22329"/>
    <cellStyle name="好_readdata 2 15" xfId="22330"/>
    <cellStyle name="好_readdata 2 16" xfId="22331"/>
    <cellStyle name="好_readdata 2 17" xfId="22332"/>
    <cellStyle name="好_readdata 2 18" xfId="22333"/>
    <cellStyle name="好_readdata 2 19" xfId="22334"/>
    <cellStyle name="好_readdata 2 2" xfId="22335"/>
    <cellStyle name="好_readdata 2 2 10" xfId="22336"/>
    <cellStyle name="好_readdata 2 2 11" xfId="22337"/>
    <cellStyle name="好_readdata 2 2 12" xfId="22338"/>
    <cellStyle name="好_readdata 2 2 13" xfId="22339"/>
    <cellStyle name="好_readdata 2 2 14" xfId="22340"/>
    <cellStyle name="好_readdata 2 2 15" xfId="22341"/>
    <cellStyle name="好_readdata 2 2 16" xfId="22342"/>
    <cellStyle name="好_readdata 2 2 17" xfId="22343"/>
    <cellStyle name="好_readdata 2 2 18" xfId="22344"/>
    <cellStyle name="好_readdata 2 2 19" xfId="22345"/>
    <cellStyle name="好_readdata 2 2 2" xfId="22346"/>
    <cellStyle name="好_readdata 2 2 20" xfId="22347"/>
    <cellStyle name="好_readdata 2 2 21" xfId="22348"/>
    <cellStyle name="好_readdata 2 2 22" xfId="22349"/>
    <cellStyle name="好_readdata 2 2 23" xfId="22350"/>
    <cellStyle name="好_readdata 2 2 24" xfId="22351"/>
    <cellStyle name="好_readdata 2 2 25" xfId="22352"/>
    <cellStyle name="好_readdata 2 2 26" xfId="22353"/>
    <cellStyle name="好_readdata 2 2 27" xfId="22354"/>
    <cellStyle name="好_readdata 2 2 28" xfId="22355"/>
    <cellStyle name="好_readdata 2 2 29" xfId="22356"/>
    <cellStyle name="好_readdata 2 2 3" xfId="22357"/>
    <cellStyle name="好_readdata 2 2 4" xfId="22358"/>
    <cellStyle name="好_readdata 2 2 5" xfId="22359"/>
    <cellStyle name="好_readdata 2 2 6" xfId="22360"/>
    <cellStyle name="好_readdata 2 2 7" xfId="22361"/>
    <cellStyle name="好_readdata 2 2 8" xfId="22362"/>
    <cellStyle name="好_readdata 2 2 9" xfId="22363"/>
    <cellStyle name="好_readdata 2 20" xfId="22364"/>
    <cellStyle name="好_readdata 2 21" xfId="22365"/>
    <cellStyle name="好_readdata 2 22" xfId="22366"/>
    <cellStyle name="好_readdata 2 23" xfId="22367"/>
    <cellStyle name="好_readdata 2 24" xfId="22368"/>
    <cellStyle name="好_readdata 2 25" xfId="22369"/>
    <cellStyle name="好_readdata 2 26" xfId="22370"/>
    <cellStyle name="好_readdata 2 27" xfId="22371"/>
    <cellStyle name="好_readdata 2 28" xfId="22372"/>
    <cellStyle name="好_readdata 2 29" xfId="22373"/>
    <cellStyle name="好_readdata 2 3" xfId="22374"/>
    <cellStyle name="好_readdata 2 3 10" xfId="22375"/>
    <cellStyle name="好_readdata 2 3 11" xfId="22376"/>
    <cellStyle name="好_readdata 2 3 12" xfId="22377"/>
    <cellStyle name="好_readdata 2 3 13" xfId="22378"/>
    <cellStyle name="好_readdata 2 3 14" xfId="22379"/>
    <cellStyle name="好_readdata 2 3 15" xfId="22380"/>
    <cellStyle name="好_readdata 2 3 16" xfId="22381"/>
    <cellStyle name="好_readdata 2 3 17" xfId="22382"/>
    <cellStyle name="好_readdata 2 3 18" xfId="22383"/>
    <cellStyle name="好_readdata 2 3 19" xfId="22384"/>
    <cellStyle name="好_readdata 2 3 2" xfId="22385"/>
    <cellStyle name="好_readdata 2 3 20" xfId="22386"/>
    <cellStyle name="好_readdata 2 3 21" xfId="22387"/>
    <cellStyle name="好_readdata 2 3 22" xfId="22388"/>
    <cellStyle name="好_readdata 2 3 23" xfId="22389"/>
    <cellStyle name="好_readdata 2 3 24" xfId="22390"/>
    <cellStyle name="好_readdata 2 3 25" xfId="22391"/>
    <cellStyle name="好_readdata 2 3 26" xfId="22392"/>
    <cellStyle name="好_readdata 2 3 27" xfId="22393"/>
    <cellStyle name="好_readdata 2 3 28" xfId="22394"/>
    <cellStyle name="好_readdata 2 3 29" xfId="22395"/>
    <cellStyle name="好_readdata 2 3 3" xfId="22396"/>
    <cellStyle name="好_readdata 2 3 4" xfId="22397"/>
    <cellStyle name="好_readdata 2 3 5" xfId="22398"/>
    <cellStyle name="好_readdata 2 3 6" xfId="22399"/>
    <cellStyle name="好_readdata 2 3 7" xfId="22400"/>
    <cellStyle name="好_readdata 2 3 8" xfId="22401"/>
    <cellStyle name="好_readdata 2 3 9" xfId="22402"/>
    <cellStyle name="好_readdata 2 30" xfId="22403"/>
    <cellStyle name="好_readdata 2 31" xfId="22404"/>
    <cellStyle name="好_readdata 2 32" xfId="22405"/>
    <cellStyle name="好_readdata 2 33" xfId="22406"/>
    <cellStyle name="好_readdata 2 4" xfId="22407"/>
    <cellStyle name="好_readdata 2 4 10" xfId="22408"/>
    <cellStyle name="好_readdata 2 4 11" xfId="22409"/>
    <cellStyle name="好_readdata 2 4 12" xfId="22410"/>
    <cellStyle name="好_readdata 2 4 13" xfId="22411"/>
    <cellStyle name="好_readdata 2 4 14" xfId="22412"/>
    <cellStyle name="好_readdata 2 4 15" xfId="22413"/>
    <cellStyle name="好_readdata 2 4 16" xfId="22414"/>
    <cellStyle name="好_readdata 2 4 17" xfId="22415"/>
    <cellStyle name="好_readdata 2 4 18" xfId="22416"/>
    <cellStyle name="好_readdata 2 4 19" xfId="22417"/>
    <cellStyle name="好_readdata 2 4 2" xfId="22418"/>
    <cellStyle name="好_readdata 2 4 20" xfId="22419"/>
    <cellStyle name="好_readdata 2 4 21" xfId="22420"/>
    <cellStyle name="好_readdata 2 4 22" xfId="22421"/>
    <cellStyle name="好_readdata 2 4 23" xfId="22422"/>
    <cellStyle name="好_readdata 2 4 24" xfId="22423"/>
    <cellStyle name="好_readdata 2 4 25" xfId="22424"/>
    <cellStyle name="好_readdata 2 4 26" xfId="22425"/>
    <cellStyle name="好_readdata 2 4 27" xfId="22426"/>
    <cellStyle name="好_readdata 2 4 28" xfId="22427"/>
    <cellStyle name="好_readdata 2 4 29" xfId="22428"/>
    <cellStyle name="好_readdata 2 4 3" xfId="22429"/>
    <cellStyle name="好_readdata 2 4 4" xfId="22430"/>
    <cellStyle name="好_readdata 2 4 5" xfId="22431"/>
    <cellStyle name="好_readdata 2 4 6" xfId="22432"/>
    <cellStyle name="好_readdata 2 4 7" xfId="22433"/>
    <cellStyle name="好_readdata 2 4 8" xfId="22434"/>
    <cellStyle name="好_readdata 2 4 9" xfId="22435"/>
    <cellStyle name="好_readdata 2 5" xfId="22436"/>
    <cellStyle name="好_readdata 2 5 10" xfId="22437"/>
    <cellStyle name="好_readdata 2 5 11" xfId="22438"/>
    <cellStyle name="好_readdata 2 5 12" xfId="22439"/>
    <cellStyle name="好_readdata 2 5 13" xfId="22440"/>
    <cellStyle name="好_readdata 2 5 14" xfId="22441"/>
    <cellStyle name="好_readdata 2 5 15" xfId="22442"/>
    <cellStyle name="好_readdata 2 5 16" xfId="22443"/>
    <cellStyle name="好_readdata 2 5 17" xfId="22444"/>
    <cellStyle name="好_readdata 2 5 18" xfId="22445"/>
    <cellStyle name="好_readdata 2 5 19" xfId="22446"/>
    <cellStyle name="好_readdata 2 5 2" xfId="22447"/>
    <cellStyle name="好_readdata 2 5 20" xfId="22448"/>
    <cellStyle name="好_readdata 2 5 21" xfId="22449"/>
    <cellStyle name="好_readdata 2 5 22" xfId="22450"/>
    <cellStyle name="好_readdata 2 5 23" xfId="22451"/>
    <cellStyle name="好_readdata 2 5 24" xfId="22452"/>
    <cellStyle name="好_readdata 2 5 25" xfId="22453"/>
    <cellStyle name="好_readdata 2 5 26" xfId="22454"/>
    <cellStyle name="好_readdata 2 5 27" xfId="22455"/>
    <cellStyle name="好_readdata 2 5 28" xfId="22456"/>
    <cellStyle name="好_readdata 2 5 29" xfId="22457"/>
    <cellStyle name="好_readdata 2 5 3" xfId="22458"/>
    <cellStyle name="好_readdata 2 5 4" xfId="22459"/>
    <cellStyle name="好_readdata 2 5 5" xfId="22460"/>
    <cellStyle name="好_readdata 2 5 6" xfId="22461"/>
    <cellStyle name="好_readdata 2 5 7" xfId="22462"/>
    <cellStyle name="好_readdata 2 5 8" xfId="22463"/>
    <cellStyle name="好_readdata 2 5 9" xfId="22464"/>
    <cellStyle name="好_readdata 2 6" xfId="22465"/>
    <cellStyle name="好_readdata 2 7" xfId="22466"/>
    <cellStyle name="好_readdata 2 8" xfId="22467"/>
    <cellStyle name="好_readdata 2 9" xfId="22468"/>
    <cellStyle name="好_readdata 20" xfId="22469"/>
    <cellStyle name="好_readdata 21" xfId="22470"/>
    <cellStyle name="好_readdata 22" xfId="22471"/>
    <cellStyle name="好_readdata 23" xfId="22472"/>
    <cellStyle name="好_readdata 24" xfId="22473"/>
    <cellStyle name="好_readdata 25" xfId="22474"/>
    <cellStyle name="好_readdata 26" xfId="22475"/>
    <cellStyle name="好_readdata 27" xfId="22476"/>
    <cellStyle name="好_readdata 28" xfId="22477"/>
    <cellStyle name="好_readdata 29" xfId="22478"/>
    <cellStyle name="好_readdata 3" xfId="22479"/>
    <cellStyle name="好_readdata 30" xfId="22480"/>
    <cellStyle name="好_readdata 31" xfId="22481"/>
    <cellStyle name="好_readdata 32" xfId="22482"/>
    <cellStyle name="好_readdata 33" xfId="22483"/>
    <cellStyle name="好_readdata 34" xfId="22484"/>
    <cellStyle name="好_readdata 35" xfId="22485"/>
    <cellStyle name="好_readdata 36" xfId="22486"/>
    <cellStyle name="好_readdata 37" xfId="22487"/>
    <cellStyle name="好_readdata 38" xfId="22488"/>
    <cellStyle name="好_readdata 39" xfId="22489"/>
    <cellStyle name="好_readdata 4" xfId="22490"/>
    <cellStyle name="好_readdata 40" xfId="22491"/>
    <cellStyle name="好_readdata 41" xfId="22492"/>
    <cellStyle name="好_readdata 42" xfId="22493"/>
    <cellStyle name="好_readdata 43" xfId="22494"/>
    <cellStyle name="好_readdata 44" xfId="22495"/>
    <cellStyle name="好_readdata 45" xfId="22496"/>
    <cellStyle name="好_readdata 46" xfId="22497"/>
    <cellStyle name="好_readdata 47" xfId="22498"/>
    <cellStyle name="好_readdata 48" xfId="22499"/>
    <cellStyle name="好_readdata 49" xfId="22500"/>
    <cellStyle name="好_readdata 5" xfId="22501"/>
    <cellStyle name="好_readdata 50" xfId="22502"/>
    <cellStyle name="好_readdata 51" xfId="22503"/>
    <cellStyle name="好_readdata 52" xfId="22504"/>
    <cellStyle name="好_readdata 53" xfId="22505"/>
    <cellStyle name="好_readdata 54" xfId="22506"/>
    <cellStyle name="好_readdata 55" xfId="22507"/>
    <cellStyle name="好_readdata 56" xfId="22508"/>
    <cellStyle name="好_readdata 57" xfId="22509"/>
    <cellStyle name="好_readdata 6" xfId="22510"/>
    <cellStyle name="好_readdata 7" xfId="22511"/>
    <cellStyle name="好_readdata 8" xfId="22512"/>
    <cellStyle name="好_readdata 9" xfId="22513"/>
    <cellStyle name="好_南骏分校收入说明表（2012.1.1-2013.1.31）" xfId="22514"/>
    <cellStyle name="好_南骏分校收入说明表（2013.08.01-2013.08.31）" xfId="22515"/>
    <cellStyle name="好_收入说明表" xfId="22516"/>
    <cellStyle name="好_五羊2013年6月小初班级档案" xfId="22517"/>
    <cellStyle name="汇总 10" xfId="22518"/>
    <cellStyle name="汇总 11" xfId="22519"/>
    <cellStyle name="汇总 11 10" xfId="22520"/>
    <cellStyle name="汇总 11 11" xfId="22521"/>
    <cellStyle name="汇总 11 12" xfId="22522"/>
    <cellStyle name="汇总 11 13" xfId="22523"/>
    <cellStyle name="汇总 11 14" xfId="22524"/>
    <cellStyle name="汇总 11 15" xfId="22525"/>
    <cellStyle name="汇总 11 16" xfId="22526"/>
    <cellStyle name="汇总 11 17" xfId="22527"/>
    <cellStyle name="汇总 11 18" xfId="22528"/>
    <cellStyle name="汇总 11 19" xfId="22529"/>
    <cellStyle name="汇总 11 2" xfId="22530"/>
    <cellStyle name="汇总 11 20" xfId="22531"/>
    <cellStyle name="汇总 11 3" xfId="22532"/>
    <cellStyle name="汇总 11 4" xfId="22533"/>
    <cellStyle name="汇总 11 5" xfId="22534"/>
    <cellStyle name="汇总 11 6" xfId="22535"/>
    <cellStyle name="汇总 11 7" xfId="22536"/>
    <cellStyle name="汇总 11 8" xfId="22537"/>
    <cellStyle name="汇总 11 9" xfId="22538"/>
    <cellStyle name="汇总 12" xfId="22539"/>
    <cellStyle name="汇总 12 10" xfId="22540"/>
    <cellStyle name="汇总 12 11" xfId="22541"/>
    <cellStyle name="汇总 12 12" xfId="22542"/>
    <cellStyle name="汇总 12 13" xfId="22543"/>
    <cellStyle name="汇总 12 14" xfId="22544"/>
    <cellStyle name="汇总 12 15" xfId="22545"/>
    <cellStyle name="汇总 12 16" xfId="22546"/>
    <cellStyle name="汇总 12 17" xfId="22547"/>
    <cellStyle name="汇总 12 18" xfId="22548"/>
    <cellStyle name="汇总 12 19" xfId="22549"/>
    <cellStyle name="汇总 12 2" xfId="22550"/>
    <cellStyle name="汇总 12 20" xfId="22551"/>
    <cellStyle name="汇总 12 3" xfId="22552"/>
    <cellStyle name="汇总 12 4" xfId="22553"/>
    <cellStyle name="汇总 12 5" xfId="22554"/>
    <cellStyle name="汇总 12 6" xfId="22555"/>
    <cellStyle name="汇总 12 7" xfId="22556"/>
    <cellStyle name="汇总 12 8" xfId="22557"/>
    <cellStyle name="汇总 12 9" xfId="22558"/>
    <cellStyle name="汇总 13" xfId="22559"/>
    <cellStyle name="汇总 13 10" xfId="22560"/>
    <cellStyle name="汇总 13 11" xfId="22561"/>
    <cellStyle name="汇总 13 12" xfId="22562"/>
    <cellStyle name="汇总 13 13" xfId="22563"/>
    <cellStyle name="汇总 13 14" xfId="22564"/>
    <cellStyle name="汇总 13 15" xfId="22565"/>
    <cellStyle name="汇总 13 16" xfId="22566"/>
    <cellStyle name="汇总 13 17" xfId="22567"/>
    <cellStyle name="汇总 13 18" xfId="22568"/>
    <cellStyle name="汇总 13 19" xfId="22569"/>
    <cellStyle name="汇总 13 2" xfId="22570"/>
    <cellStyle name="汇总 13 20" xfId="22571"/>
    <cellStyle name="汇总 13 3" xfId="22572"/>
    <cellStyle name="汇总 13 4" xfId="22573"/>
    <cellStyle name="汇总 13 5" xfId="22574"/>
    <cellStyle name="汇总 13 6" xfId="22575"/>
    <cellStyle name="汇总 13 7" xfId="22576"/>
    <cellStyle name="汇总 13 8" xfId="22577"/>
    <cellStyle name="汇总 13 9" xfId="22578"/>
    <cellStyle name="汇总 14" xfId="22579"/>
    <cellStyle name="汇总 14 10" xfId="22580"/>
    <cellStyle name="汇总 14 11" xfId="22581"/>
    <cellStyle name="汇总 14 12" xfId="22582"/>
    <cellStyle name="汇总 14 13" xfId="22583"/>
    <cellStyle name="汇总 14 14" xfId="22584"/>
    <cellStyle name="汇总 14 15" xfId="22585"/>
    <cellStyle name="汇总 14 16" xfId="22586"/>
    <cellStyle name="汇总 14 17" xfId="22587"/>
    <cellStyle name="汇总 14 18" xfId="22588"/>
    <cellStyle name="汇总 14 19" xfId="22589"/>
    <cellStyle name="汇总 14 2" xfId="22590"/>
    <cellStyle name="汇总 14 20" xfId="22591"/>
    <cellStyle name="汇总 14 3" xfId="22592"/>
    <cellStyle name="汇总 14 4" xfId="22593"/>
    <cellStyle name="汇总 14 5" xfId="22594"/>
    <cellStyle name="汇总 14 6" xfId="22595"/>
    <cellStyle name="汇总 14 7" xfId="22596"/>
    <cellStyle name="汇总 14 8" xfId="22597"/>
    <cellStyle name="汇总 14 9" xfId="22598"/>
    <cellStyle name="汇总 15" xfId="22599"/>
    <cellStyle name="汇总 16" xfId="22600"/>
    <cellStyle name="汇总 17" xfId="22601"/>
    <cellStyle name="汇总 18" xfId="22602"/>
    <cellStyle name="汇总 19" xfId="22603"/>
    <cellStyle name="汇总 2" xfId="22604"/>
    <cellStyle name="汇总 2 10" xfId="22605"/>
    <cellStyle name="汇总 2 100" xfId="22606"/>
    <cellStyle name="汇总 2 101" xfId="22607"/>
    <cellStyle name="汇总 2 102" xfId="22608"/>
    <cellStyle name="汇总 2 103" xfId="22609"/>
    <cellStyle name="汇总 2 104" xfId="22610"/>
    <cellStyle name="汇总 2 105" xfId="22611"/>
    <cellStyle name="汇总 2 106" xfId="22612"/>
    <cellStyle name="汇总 2 107" xfId="22613"/>
    <cellStyle name="汇总 2 108" xfId="22614"/>
    <cellStyle name="汇总 2 109" xfId="22615"/>
    <cellStyle name="汇总 2 11" xfId="22616"/>
    <cellStyle name="汇总 2 110" xfId="22617"/>
    <cellStyle name="汇总 2 111" xfId="22618"/>
    <cellStyle name="汇总 2 112" xfId="22619"/>
    <cellStyle name="汇总 2 113" xfId="22620"/>
    <cellStyle name="汇总 2 114" xfId="22621"/>
    <cellStyle name="汇总 2 115" xfId="22622"/>
    <cellStyle name="汇总 2 116" xfId="22623"/>
    <cellStyle name="汇总 2 117" xfId="22624"/>
    <cellStyle name="汇总 2 118" xfId="22625"/>
    <cellStyle name="汇总 2 119" xfId="22626"/>
    <cellStyle name="汇总 2 12" xfId="22627"/>
    <cellStyle name="汇总 2 120" xfId="22628"/>
    <cellStyle name="汇总 2 121" xfId="22629"/>
    <cellStyle name="汇总 2 122" xfId="22630"/>
    <cellStyle name="汇总 2 123" xfId="22631"/>
    <cellStyle name="汇总 2 124" xfId="22632"/>
    <cellStyle name="汇总 2 125" xfId="22633"/>
    <cellStyle name="汇总 2 126" xfId="22634"/>
    <cellStyle name="汇总 2 127" xfId="22635"/>
    <cellStyle name="汇总 2 128" xfId="22636"/>
    <cellStyle name="汇总 2 129" xfId="22637"/>
    <cellStyle name="汇总 2 13" xfId="22638"/>
    <cellStyle name="汇总 2 130" xfId="22639"/>
    <cellStyle name="汇总 2 131" xfId="22640"/>
    <cellStyle name="汇总 2 132" xfId="22641"/>
    <cellStyle name="汇总 2 133" xfId="22642"/>
    <cellStyle name="汇总 2 134" xfId="22643"/>
    <cellStyle name="汇总 2 135" xfId="22644"/>
    <cellStyle name="汇总 2 136" xfId="22645"/>
    <cellStyle name="汇总 2 137" xfId="22646"/>
    <cellStyle name="汇总 2 138" xfId="22647"/>
    <cellStyle name="汇总 2 139" xfId="22648"/>
    <cellStyle name="汇总 2 14" xfId="22649"/>
    <cellStyle name="汇总 2 140" xfId="22650"/>
    <cellStyle name="汇总 2 141" xfId="22651"/>
    <cellStyle name="汇总 2 142" xfId="22652"/>
    <cellStyle name="汇总 2 143" xfId="22653"/>
    <cellStyle name="汇总 2 144" xfId="22654"/>
    <cellStyle name="汇总 2 145" xfId="22655"/>
    <cellStyle name="汇总 2 146" xfId="22656"/>
    <cellStyle name="汇总 2 147" xfId="22657"/>
    <cellStyle name="汇总 2 148" xfId="22658"/>
    <cellStyle name="汇总 2 149" xfId="22659"/>
    <cellStyle name="汇总 2 15" xfId="22660"/>
    <cellStyle name="汇总 2 150" xfId="22661"/>
    <cellStyle name="汇总 2 151" xfId="22662"/>
    <cellStyle name="汇总 2 152" xfId="22663"/>
    <cellStyle name="汇总 2 153" xfId="22664"/>
    <cellStyle name="汇总 2 16" xfId="22665"/>
    <cellStyle name="汇总 2 17" xfId="22666"/>
    <cellStyle name="汇总 2 18" xfId="22667"/>
    <cellStyle name="汇总 2 19" xfId="22668"/>
    <cellStyle name="汇总 2 2" xfId="22669"/>
    <cellStyle name="汇总 2 20" xfId="22670"/>
    <cellStyle name="汇总 2 21" xfId="22671"/>
    <cellStyle name="汇总 2 22" xfId="22672"/>
    <cellStyle name="汇总 2 23" xfId="22673"/>
    <cellStyle name="汇总 2 24" xfId="22674"/>
    <cellStyle name="汇总 2 25" xfId="22675"/>
    <cellStyle name="汇总 2 26" xfId="22676"/>
    <cellStyle name="汇总 2 27" xfId="22677"/>
    <cellStyle name="汇总 2 28" xfId="22678"/>
    <cellStyle name="汇总 2 29" xfId="22679"/>
    <cellStyle name="汇总 2 3" xfId="22680"/>
    <cellStyle name="汇总 2 30" xfId="22681"/>
    <cellStyle name="汇总 2 31" xfId="22682"/>
    <cellStyle name="汇总 2 32" xfId="22683"/>
    <cellStyle name="汇总 2 33" xfId="22684"/>
    <cellStyle name="汇总 2 34" xfId="22685"/>
    <cellStyle name="汇总 2 35" xfId="22686"/>
    <cellStyle name="汇总 2 36" xfId="22687"/>
    <cellStyle name="汇总 2 37" xfId="22688"/>
    <cellStyle name="汇总 2 38" xfId="22689"/>
    <cellStyle name="汇总 2 39" xfId="22690"/>
    <cellStyle name="汇总 2 4" xfId="22691"/>
    <cellStyle name="汇总 2 40" xfId="22692"/>
    <cellStyle name="汇总 2 41" xfId="22693"/>
    <cellStyle name="汇总 2 42" xfId="22694"/>
    <cellStyle name="汇总 2 43" xfId="22695"/>
    <cellStyle name="汇总 2 44" xfId="22696"/>
    <cellStyle name="汇总 2 45" xfId="22697"/>
    <cellStyle name="汇总 2 46" xfId="22698"/>
    <cellStyle name="汇总 2 47" xfId="22699"/>
    <cellStyle name="汇总 2 48" xfId="22700"/>
    <cellStyle name="汇总 2 49" xfId="22701"/>
    <cellStyle name="汇总 2 5" xfId="22702"/>
    <cellStyle name="汇总 2 50" xfId="22703"/>
    <cellStyle name="汇总 2 51" xfId="22704"/>
    <cellStyle name="汇总 2 52" xfId="22705"/>
    <cellStyle name="汇总 2 53" xfId="22706"/>
    <cellStyle name="汇总 2 54" xfId="22707"/>
    <cellStyle name="汇总 2 55" xfId="22708"/>
    <cellStyle name="汇总 2 56" xfId="22709"/>
    <cellStyle name="汇总 2 57" xfId="22710"/>
    <cellStyle name="汇总 2 58" xfId="22711"/>
    <cellStyle name="汇总 2 59" xfId="22712"/>
    <cellStyle name="汇总 2 6" xfId="22713"/>
    <cellStyle name="汇总 2 60" xfId="22714"/>
    <cellStyle name="汇总 2 61" xfId="22715"/>
    <cellStyle name="汇总 2 62" xfId="22716"/>
    <cellStyle name="汇总 2 63" xfId="22717"/>
    <cellStyle name="汇总 2 64" xfId="22718"/>
    <cellStyle name="汇总 2 65" xfId="22719"/>
    <cellStyle name="汇总 2 66" xfId="22720"/>
    <cellStyle name="汇总 2 67" xfId="22721"/>
    <cellStyle name="汇总 2 68" xfId="22722"/>
    <cellStyle name="汇总 2 69" xfId="22723"/>
    <cellStyle name="汇总 2 7" xfId="22724"/>
    <cellStyle name="汇总 2 70" xfId="22725"/>
    <cellStyle name="汇总 2 71" xfId="22726"/>
    <cellStyle name="汇总 2 72" xfId="22727"/>
    <cellStyle name="汇总 2 73" xfId="22728"/>
    <cellStyle name="汇总 2 74" xfId="22729"/>
    <cellStyle name="汇总 2 75" xfId="22730"/>
    <cellStyle name="汇总 2 76" xfId="22731"/>
    <cellStyle name="汇总 2 77" xfId="22732"/>
    <cellStyle name="汇总 2 78" xfId="22733"/>
    <cellStyle name="汇总 2 79" xfId="22734"/>
    <cellStyle name="汇总 2 8" xfId="22735"/>
    <cellStyle name="汇总 2 80" xfId="22736"/>
    <cellStyle name="汇总 2 81" xfId="22737"/>
    <cellStyle name="汇总 2 82" xfId="22738"/>
    <cellStyle name="汇总 2 83" xfId="22739"/>
    <cellStyle name="汇总 2 84" xfId="22740"/>
    <cellStyle name="汇总 2 85" xfId="22741"/>
    <cellStyle name="汇总 2 86" xfId="22742"/>
    <cellStyle name="汇总 2 87" xfId="22743"/>
    <cellStyle name="汇总 2 88" xfId="22744"/>
    <cellStyle name="汇总 2 89" xfId="22745"/>
    <cellStyle name="汇总 2 9" xfId="22746"/>
    <cellStyle name="汇总 2 90" xfId="22747"/>
    <cellStyle name="汇总 2 91" xfId="22748"/>
    <cellStyle name="汇总 2 92" xfId="22749"/>
    <cellStyle name="汇总 2 93" xfId="22750"/>
    <cellStyle name="汇总 2 94" xfId="22751"/>
    <cellStyle name="汇总 2 95" xfId="22752"/>
    <cellStyle name="汇总 2 96" xfId="22753"/>
    <cellStyle name="汇总 2 97" xfId="22754"/>
    <cellStyle name="汇总 2 98" xfId="22755"/>
    <cellStyle name="汇总 2 99" xfId="22756"/>
    <cellStyle name="汇总 20" xfId="22757"/>
    <cellStyle name="汇总 21" xfId="22758"/>
    <cellStyle name="汇总 22" xfId="22759"/>
    <cellStyle name="汇总 23" xfId="22760"/>
    <cellStyle name="汇总 24" xfId="22761"/>
    <cellStyle name="汇总 25" xfId="22762"/>
    <cellStyle name="汇总 26" xfId="22763"/>
    <cellStyle name="汇总 27" xfId="22764"/>
    <cellStyle name="汇总 28" xfId="22765"/>
    <cellStyle name="汇总 29" xfId="22766"/>
    <cellStyle name="汇总 3" xfId="22767"/>
    <cellStyle name="汇总 3 10" xfId="22768"/>
    <cellStyle name="汇总 3 100" xfId="22769"/>
    <cellStyle name="汇总 3 101" xfId="22770"/>
    <cellStyle name="汇总 3 102" xfId="22771"/>
    <cellStyle name="汇总 3 103" xfId="22772"/>
    <cellStyle name="汇总 3 104" xfId="22773"/>
    <cellStyle name="汇总 3 105" xfId="22774"/>
    <cellStyle name="汇总 3 106" xfId="22775"/>
    <cellStyle name="汇总 3 107" xfId="22776"/>
    <cellStyle name="汇总 3 108" xfId="22777"/>
    <cellStyle name="汇总 3 109" xfId="22778"/>
    <cellStyle name="汇总 3 11" xfId="22779"/>
    <cellStyle name="汇总 3 110" xfId="22780"/>
    <cellStyle name="汇总 3 111" xfId="22781"/>
    <cellStyle name="汇总 3 112" xfId="22782"/>
    <cellStyle name="汇总 3 113" xfId="22783"/>
    <cellStyle name="汇总 3 114" xfId="22784"/>
    <cellStyle name="汇总 3 115" xfId="22785"/>
    <cellStyle name="汇总 3 116" xfId="22786"/>
    <cellStyle name="汇总 3 117" xfId="22787"/>
    <cellStyle name="汇总 3 118" xfId="22788"/>
    <cellStyle name="汇总 3 119" xfId="22789"/>
    <cellStyle name="汇总 3 12" xfId="22790"/>
    <cellStyle name="汇总 3 120" xfId="22791"/>
    <cellStyle name="汇总 3 121" xfId="22792"/>
    <cellStyle name="汇总 3 122" xfId="22793"/>
    <cellStyle name="汇总 3 123" xfId="22794"/>
    <cellStyle name="汇总 3 124" xfId="22795"/>
    <cellStyle name="汇总 3 125" xfId="22796"/>
    <cellStyle name="汇总 3 126" xfId="22797"/>
    <cellStyle name="汇总 3 127" xfId="22798"/>
    <cellStyle name="汇总 3 128" xfId="22799"/>
    <cellStyle name="汇总 3 129" xfId="22800"/>
    <cellStyle name="汇总 3 13" xfId="22801"/>
    <cellStyle name="汇总 3 130" xfId="22802"/>
    <cellStyle name="汇总 3 131" xfId="22803"/>
    <cellStyle name="汇总 3 132" xfId="22804"/>
    <cellStyle name="汇总 3 133" xfId="22805"/>
    <cellStyle name="汇总 3 134" xfId="22806"/>
    <cellStyle name="汇总 3 135" xfId="22807"/>
    <cellStyle name="汇总 3 136" xfId="22808"/>
    <cellStyle name="汇总 3 137" xfId="22809"/>
    <cellStyle name="汇总 3 138" xfId="22810"/>
    <cellStyle name="汇总 3 139" xfId="22811"/>
    <cellStyle name="汇总 3 14" xfId="22812"/>
    <cellStyle name="汇总 3 140" xfId="22813"/>
    <cellStyle name="汇总 3 141" xfId="22814"/>
    <cellStyle name="汇总 3 142" xfId="22815"/>
    <cellStyle name="汇总 3 143" xfId="22816"/>
    <cellStyle name="汇总 3 144" xfId="22817"/>
    <cellStyle name="汇总 3 145" xfId="22818"/>
    <cellStyle name="汇总 3 146" xfId="22819"/>
    <cellStyle name="汇总 3 147" xfId="22820"/>
    <cellStyle name="汇总 3 148" xfId="22821"/>
    <cellStyle name="汇总 3 149" xfId="22822"/>
    <cellStyle name="汇总 3 15" xfId="22823"/>
    <cellStyle name="汇总 3 150" xfId="22824"/>
    <cellStyle name="汇总 3 151" xfId="22825"/>
    <cellStyle name="汇总 3 152" xfId="22826"/>
    <cellStyle name="汇总 3 153" xfId="22827"/>
    <cellStyle name="汇总 3 16" xfId="22828"/>
    <cellStyle name="汇总 3 17" xfId="22829"/>
    <cellStyle name="汇总 3 18" xfId="22830"/>
    <cellStyle name="汇总 3 19" xfId="22831"/>
    <cellStyle name="汇总 3 2" xfId="22832"/>
    <cellStyle name="汇总 3 20" xfId="22833"/>
    <cellStyle name="汇总 3 21" xfId="22834"/>
    <cellStyle name="汇总 3 22" xfId="22835"/>
    <cellStyle name="汇总 3 23" xfId="22836"/>
    <cellStyle name="汇总 3 24" xfId="22837"/>
    <cellStyle name="汇总 3 25" xfId="22838"/>
    <cellStyle name="汇总 3 26" xfId="22839"/>
    <cellStyle name="汇总 3 27" xfId="22840"/>
    <cellStyle name="汇总 3 28" xfId="22841"/>
    <cellStyle name="汇总 3 29" xfId="22842"/>
    <cellStyle name="汇总 3 3" xfId="22843"/>
    <cellStyle name="汇总 3 30" xfId="22844"/>
    <cellStyle name="汇总 3 31" xfId="22845"/>
    <cellStyle name="汇总 3 32" xfId="22846"/>
    <cellStyle name="汇总 3 33" xfId="22847"/>
    <cellStyle name="汇总 3 34" xfId="22848"/>
    <cellStyle name="汇总 3 35" xfId="22849"/>
    <cellStyle name="汇总 3 36" xfId="22850"/>
    <cellStyle name="汇总 3 37" xfId="22851"/>
    <cellStyle name="汇总 3 38" xfId="22852"/>
    <cellStyle name="汇总 3 39" xfId="22853"/>
    <cellStyle name="汇总 3 4" xfId="22854"/>
    <cellStyle name="汇总 3 40" xfId="22855"/>
    <cellStyle name="汇总 3 41" xfId="22856"/>
    <cellStyle name="汇总 3 42" xfId="22857"/>
    <cellStyle name="汇总 3 43" xfId="22858"/>
    <cellStyle name="汇总 3 44" xfId="22859"/>
    <cellStyle name="汇总 3 45" xfId="22860"/>
    <cellStyle name="汇总 3 46" xfId="22861"/>
    <cellStyle name="汇总 3 47" xfId="22862"/>
    <cellStyle name="汇总 3 48" xfId="22863"/>
    <cellStyle name="汇总 3 49" xfId="22864"/>
    <cellStyle name="汇总 3 5" xfId="22865"/>
    <cellStyle name="汇总 3 50" xfId="22866"/>
    <cellStyle name="汇总 3 51" xfId="22867"/>
    <cellStyle name="汇总 3 52" xfId="22868"/>
    <cellStyle name="汇总 3 53" xfId="22869"/>
    <cellStyle name="汇总 3 54" xfId="22870"/>
    <cellStyle name="汇总 3 55" xfId="22871"/>
    <cellStyle name="汇总 3 56" xfId="22872"/>
    <cellStyle name="汇总 3 57" xfId="22873"/>
    <cellStyle name="汇总 3 58" xfId="22874"/>
    <cellStyle name="汇总 3 59" xfId="22875"/>
    <cellStyle name="汇总 3 6" xfId="22876"/>
    <cellStyle name="汇总 3 60" xfId="22877"/>
    <cellStyle name="汇总 3 61" xfId="22878"/>
    <cellStyle name="汇总 3 62" xfId="22879"/>
    <cellStyle name="汇总 3 63" xfId="22880"/>
    <cellStyle name="汇总 3 64" xfId="22881"/>
    <cellStyle name="汇总 3 65" xfId="22882"/>
    <cellStyle name="汇总 3 66" xfId="22883"/>
    <cellStyle name="汇总 3 67" xfId="22884"/>
    <cellStyle name="汇总 3 68" xfId="22885"/>
    <cellStyle name="汇总 3 69" xfId="22886"/>
    <cellStyle name="汇总 3 7" xfId="22887"/>
    <cellStyle name="汇总 3 70" xfId="22888"/>
    <cellStyle name="汇总 3 71" xfId="22889"/>
    <cellStyle name="汇总 3 72" xfId="22890"/>
    <cellStyle name="汇总 3 73" xfId="22891"/>
    <cellStyle name="汇总 3 74" xfId="22892"/>
    <cellStyle name="汇总 3 75" xfId="22893"/>
    <cellStyle name="汇总 3 76" xfId="22894"/>
    <cellStyle name="汇总 3 77" xfId="22895"/>
    <cellStyle name="汇总 3 78" xfId="22896"/>
    <cellStyle name="汇总 3 79" xfId="22897"/>
    <cellStyle name="汇总 3 8" xfId="22898"/>
    <cellStyle name="汇总 3 80" xfId="22899"/>
    <cellStyle name="汇总 3 81" xfId="22900"/>
    <cellStyle name="汇总 3 82" xfId="22901"/>
    <cellStyle name="汇总 3 83" xfId="22902"/>
    <cellStyle name="汇总 3 84" xfId="22903"/>
    <cellStyle name="汇总 3 85" xfId="22904"/>
    <cellStyle name="汇总 3 86" xfId="22905"/>
    <cellStyle name="汇总 3 87" xfId="22906"/>
    <cellStyle name="汇总 3 88" xfId="22907"/>
    <cellStyle name="汇总 3 89" xfId="22908"/>
    <cellStyle name="汇总 3 9" xfId="22909"/>
    <cellStyle name="汇总 3 90" xfId="22910"/>
    <cellStyle name="汇总 3 91" xfId="22911"/>
    <cellStyle name="汇总 3 92" xfId="22912"/>
    <cellStyle name="汇总 3 93" xfId="22913"/>
    <cellStyle name="汇总 3 94" xfId="22914"/>
    <cellStyle name="汇总 3 95" xfId="22915"/>
    <cellStyle name="汇总 3 96" xfId="22916"/>
    <cellStyle name="汇总 3 97" xfId="22917"/>
    <cellStyle name="汇总 3 98" xfId="22918"/>
    <cellStyle name="汇总 3 99" xfId="22919"/>
    <cellStyle name="汇总 30" xfId="22920"/>
    <cellStyle name="汇总 31" xfId="22921"/>
    <cellStyle name="汇总 32" xfId="22922"/>
    <cellStyle name="汇总 33" xfId="22923"/>
    <cellStyle name="汇总 34" xfId="22924"/>
    <cellStyle name="汇总 35" xfId="22925"/>
    <cellStyle name="汇总 36" xfId="22926"/>
    <cellStyle name="汇总 4" xfId="22927"/>
    <cellStyle name="汇总 4 10" xfId="22928"/>
    <cellStyle name="汇总 4 11" xfId="22929"/>
    <cellStyle name="汇总 4 12" xfId="22930"/>
    <cellStyle name="汇总 4 13" xfId="22931"/>
    <cellStyle name="汇总 4 14" xfId="22932"/>
    <cellStyle name="汇总 4 15" xfId="22933"/>
    <cellStyle name="汇总 4 16" xfId="22934"/>
    <cellStyle name="汇总 4 17" xfId="22935"/>
    <cellStyle name="汇总 4 18" xfId="22936"/>
    <cellStyle name="汇总 4 2" xfId="22937"/>
    <cellStyle name="汇总 4 2 10" xfId="22938"/>
    <cellStyle name="汇总 4 2 11" xfId="22939"/>
    <cellStyle name="汇总 4 2 12" xfId="22940"/>
    <cellStyle name="汇总 4 2 13" xfId="22941"/>
    <cellStyle name="汇总 4 2 14" xfId="22942"/>
    <cellStyle name="汇总 4 2 15" xfId="22943"/>
    <cellStyle name="汇总 4 2 2" xfId="22944"/>
    <cellStyle name="汇总 4 2 3" xfId="22945"/>
    <cellStyle name="汇总 4 2 4" xfId="22946"/>
    <cellStyle name="汇总 4 2 5" xfId="22947"/>
    <cellStyle name="汇总 4 2 6" xfId="22948"/>
    <cellStyle name="汇总 4 2 7" xfId="22949"/>
    <cellStyle name="汇总 4 2 8" xfId="22950"/>
    <cellStyle name="汇总 4 2 9" xfId="22951"/>
    <cellStyle name="汇总 4 3" xfId="22952"/>
    <cellStyle name="汇总 4 3 2" xfId="22953"/>
    <cellStyle name="汇总 4 3 3" xfId="22954"/>
    <cellStyle name="汇总 4 3 4" xfId="22955"/>
    <cellStyle name="汇总 4 3 5" xfId="22956"/>
    <cellStyle name="汇总 4 3 6" xfId="22957"/>
    <cellStyle name="汇总 4 4" xfId="22958"/>
    <cellStyle name="汇总 4 4 2" xfId="22959"/>
    <cellStyle name="汇总 4 4 3" xfId="22960"/>
    <cellStyle name="汇总 4 4 4" xfId="22961"/>
    <cellStyle name="汇总 4 4 5" xfId="22962"/>
    <cellStyle name="汇总 4 4 6" xfId="22963"/>
    <cellStyle name="汇总 4 5" xfId="22964"/>
    <cellStyle name="汇总 4 5 2" xfId="22965"/>
    <cellStyle name="汇总 4 5 3" xfId="22966"/>
    <cellStyle name="汇总 4 5 4" xfId="22967"/>
    <cellStyle name="汇总 4 5 5" xfId="22968"/>
    <cellStyle name="汇总 4 5 6" xfId="22969"/>
    <cellStyle name="汇总 4 6" xfId="22970"/>
    <cellStyle name="汇总 4 7" xfId="22971"/>
    <cellStyle name="汇总 4 8" xfId="22972"/>
    <cellStyle name="汇总 4 9" xfId="22973"/>
    <cellStyle name="汇总 5" xfId="22974"/>
    <cellStyle name="汇总 5 10" xfId="22975"/>
    <cellStyle name="汇总 5 11" xfId="22976"/>
    <cellStyle name="汇总 5 12" xfId="22977"/>
    <cellStyle name="汇总 5 13" xfId="22978"/>
    <cellStyle name="汇总 5 14" xfId="22979"/>
    <cellStyle name="汇总 5 15" xfId="22980"/>
    <cellStyle name="汇总 5 16" xfId="22981"/>
    <cellStyle name="汇总 5 17" xfId="22982"/>
    <cellStyle name="汇总 5 18" xfId="22983"/>
    <cellStyle name="汇总 5 19" xfId="22984"/>
    <cellStyle name="汇总 5 2" xfId="22985"/>
    <cellStyle name="汇总 5 20" xfId="22986"/>
    <cellStyle name="汇总 5 21" xfId="22987"/>
    <cellStyle name="汇总 5 22" xfId="22988"/>
    <cellStyle name="汇总 5 23" xfId="22989"/>
    <cellStyle name="汇总 5 24" xfId="22990"/>
    <cellStyle name="汇总 5 25" xfId="22991"/>
    <cellStyle name="汇总 5 26" xfId="22992"/>
    <cellStyle name="汇总 5 27" xfId="22993"/>
    <cellStyle name="汇总 5 28" xfId="22994"/>
    <cellStyle name="汇总 5 29" xfId="22995"/>
    <cellStyle name="汇总 5 3" xfId="22996"/>
    <cellStyle name="汇总 5 4" xfId="22997"/>
    <cellStyle name="汇总 5 5" xfId="22998"/>
    <cellStyle name="汇总 5 6" xfId="22999"/>
    <cellStyle name="汇总 5 7" xfId="23000"/>
    <cellStyle name="汇总 5 8" xfId="23001"/>
    <cellStyle name="汇总 5 9" xfId="23002"/>
    <cellStyle name="汇总 6" xfId="23003"/>
    <cellStyle name="汇总 6 10" xfId="23004"/>
    <cellStyle name="汇总 6 11" xfId="23005"/>
    <cellStyle name="汇总 6 12" xfId="23006"/>
    <cellStyle name="汇总 6 13" xfId="23007"/>
    <cellStyle name="汇总 6 14" xfId="23008"/>
    <cellStyle name="汇总 6 15" xfId="23009"/>
    <cellStyle name="汇总 6 16" xfId="23010"/>
    <cellStyle name="汇总 6 17" xfId="23011"/>
    <cellStyle name="汇总 6 18" xfId="23012"/>
    <cellStyle name="汇总 6 19" xfId="23013"/>
    <cellStyle name="汇总 6 2" xfId="23014"/>
    <cellStyle name="汇总 6 20" xfId="23015"/>
    <cellStyle name="汇总 6 21" xfId="23016"/>
    <cellStyle name="汇总 6 22" xfId="23017"/>
    <cellStyle name="汇总 6 23" xfId="23018"/>
    <cellStyle name="汇总 6 24" xfId="23019"/>
    <cellStyle name="汇总 6 25" xfId="23020"/>
    <cellStyle name="汇总 6 26" xfId="23021"/>
    <cellStyle name="汇总 6 27" xfId="23022"/>
    <cellStyle name="汇总 6 28" xfId="23023"/>
    <cellStyle name="汇总 6 29" xfId="23024"/>
    <cellStyle name="汇总 6 3" xfId="23025"/>
    <cellStyle name="汇总 6 4" xfId="23026"/>
    <cellStyle name="汇总 6 5" xfId="23027"/>
    <cellStyle name="汇总 6 6" xfId="23028"/>
    <cellStyle name="汇总 6 7" xfId="23029"/>
    <cellStyle name="汇总 6 8" xfId="23030"/>
    <cellStyle name="汇总 6 9" xfId="23031"/>
    <cellStyle name="汇总 7" xfId="23032"/>
    <cellStyle name="汇总 7 10" xfId="23033"/>
    <cellStyle name="汇总 7 11" xfId="23034"/>
    <cellStyle name="汇总 7 12" xfId="23035"/>
    <cellStyle name="汇总 7 13" xfId="23036"/>
    <cellStyle name="汇总 7 14" xfId="23037"/>
    <cellStyle name="汇总 7 15" xfId="23038"/>
    <cellStyle name="汇总 7 16" xfId="23039"/>
    <cellStyle name="汇总 7 17" xfId="23040"/>
    <cellStyle name="汇总 7 18" xfId="23041"/>
    <cellStyle name="汇总 7 19" xfId="23042"/>
    <cellStyle name="汇总 7 2" xfId="23043"/>
    <cellStyle name="汇总 7 20" xfId="23044"/>
    <cellStyle name="汇总 7 21" xfId="23045"/>
    <cellStyle name="汇总 7 22" xfId="23046"/>
    <cellStyle name="汇总 7 23" xfId="23047"/>
    <cellStyle name="汇总 7 24" xfId="23048"/>
    <cellStyle name="汇总 7 25" xfId="23049"/>
    <cellStyle name="汇总 7 26" xfId="23050"/>
    <cellStyle name="汇总 7 27" xfId="23051"/>
    <cellStyle name="汇总 7 28" xfId="23052"/>
    <cellStyle name="汇总 7 29" xfId="23053"/>
    <cellStyle name="汇总 7 3" xfId="23054"/>
    <cellStyle name="汇总 7 4" xfId="23055"/>
    <cellStyle name="汇总 7 5" xfId="23056"/>
    <cellStyle name="汇总 7 6" xfId="23057"/>
    <cellStyle name="汇总 7 7" xfId="23058"/>
    <cellStyle name="汇总 7 8" xfId="23059"/>
    <cellStyle name="汇总 7 9" xfId="23060"/>
    <cellStyle name="汇总 8" xfId="23061"/>
    <cellStyle name="汇总 8 10" xfId="23062"/>
    <cellStyle name="汇总 8 11" xfId="23063"/>
    <cellStyle name="汇总 8 12" xfId="23064"/>
    <cellStyle name="汇总 8 13" xfId="23065"/>
    <cellStyle name="汇总 8 14" xfId="23066"/>
    <cellStyle name="汇总 8 15" xfId="23067"/>
    <cellStyle name="汇总 8 16" xfId="23068"/>
    <cellStyle name="汇总 8 17" xfId="23069"/>
    <cellStyle name="汇总 8 18" xfId="23070"/>
    <cellStyle name="汇总 8 19" xfId="23071"/>
    <cellStyle name="汇总 8 2" xfId="23072"/>
    <cellStyle name="汇总 8 20" xfId="23073"/>
    <cellStyle name="汇总 8 21" xfId="23074"/>
    <cellStyle name="汇总 8 22" xfId="23075"/>
    <cellStyle name="汇总 8 23" xfId="23076"/>
    <cellStyle name="汇总 8 24" xfId="23077"/>
    <cellStyle name="汇总 8 25" xfId="23078"/>
    <cellStyle name="汇总 8 26" xfId="23079"/>
    <cellStyle name="汇总 8 27" xfId="23080"/>
    <cellStyle name="汇总 8 28" xfId="23081"/>
    <cellStyle name="汇总 8 29" xfId="23082"/>
    <cellStyle name="汇总 8 3" xfId="23083"/>
    <cellStyle name="汇总 8 4" xfId="23084"/>
    <cellStyle name="汇总 8 5" xfId="23085"/>
    <cellStyle name="汇总 8 6" xfId="23086"/>
    <cellStyle name="汇总 8 7" xfId="23087"/>
    <cellStyle name="汇总 8 8" xfId="23088"/>
    <cellStyle name="汇总 8 9" xfId="23089"/>
    <cellStyle name="汇总 9" xfId="23090"/>
    <cellStyle name="货币 2" xfId="23091"/>
    <cellStyle name="计算 10" xfId="23092"/>
    <cellStyle name="计算 11" xfId="23093"/>
    <cellStyle name="计算 11 10" xfId="23094"/>
    <cellStyle name="计算 11 11" xfId="23095"/>
    <cellStyle name="计算 11 12" xfId="23096"/>
    <cellStyle name="计算 11 13" xfId="23097"/>
    <cellStyle name="计算 11 14" xfId="23098"/>
    <cellStyle name="计算 11 15" xfId="23099"/>
    <cellStyle name="计算 11 16" xfId="23100"/>
    <cellStyle name="计算 11 17" xfId="23101"/>
    <cellStyle name="计算 11 18" xfId="23102"/>
    <cellStyle name="计算 11 19" xfId="23103"/>
    <cellStyle name="计算 11 2" xfId="23104"/>
    <cellStyle name="计算 11 20" xfId="23105"/>
    <cellStyle name="计算 11 3" xfId="23106"/>
    <cellStyle name="计算 11 4" xfId="23107"/>
    <cellStyle name="计算 11 5" xfId="23108"/>
    <cellStyle name="计算 11 6" xfId="23109"/>
    <cellStyle name="计算 11 7" xfId="23110"/>
    <cellStyle name="计算 11 8" xfId="23111"/>
    <cellStyle name="计算 11 9" xfId="23112"/>
    <cellStyle name="计算 12" xfId="23113"/>
    <cellStyle name="计算 12 10" xfId="23114"/>
    <cellStyle name="计算 12 11" xfId="23115"/>
    <cellStyle name="计算 12 12" xfId="23116"/>
    <cellStyle name="计算 12 13" xfId="23117"/>
    <cellStyle name="计算 12 14" xfId="23118"/>
    <cellStyle name="计算 12 15" xfId="23119"/>
    <cellStyle name="计算 12 16" xfId="23120"/>
    <cellStyle name="计算 12 17" xfId="23121"/>
    <cellStyle name="计算 12 18" xfId="23122"/>
    <cellStyle name="计算 12 19" xfId="23123"/>
    <cellStyle name="计算 12 2" xfId="23124"/>
    <cellStyle name="计算 12 20" xfId="23125"/>
    <cellStyle name="计算 12 3" xfId="23126"/>
    <cellStyle name="计算 12 4" xfId="23127"/>
    <cellStyle name="计算 12 5" xfId="23128"/>
    <cellStyle name="计算 12 6" xfId="23129"/>
    <cellStyle name="计算 12 7" xfId="23130"/>
    <cellStyle name="计算 12 8" xfId="23131"/>
    <cellStyle name="计算 12 9" xfId="23132"/>
    <cellStyle name="计算 13" xfId="23133"/>
    <cellStyle name="计算 13 10" xfId="23134"/>
    <cellStyle name="计算 13 11" xfId="23135"/>
    <cellStyle name="计算 13 12" xfId="23136"/>
    <cellStyle name="计算 13 13" xfId="23137"/>
    <cellStyle name="计算 13 14" xfId="23138"/>
    <cellStyle name="计算 13 15" xfId="23139"/>
    <cellStyle name="计算 13 16" xfId="23140"/>
    <cellStyle name="计算 13 17" xfId="23141"/>
    <cellStyle name="计算 13 18" xfId="23142"/>
    <cellStyle name="计算 13 19" xfId="23143"/>
    <cellStyle name="计算 13 2" xfId="23144"/>
    <cellStyle name="计算 13 20" xfId="23145"/>
    <cellStyle name="计算 13 3" xfId="23146"/>
    <cellStyle name="计算 13 4" xfId="23147"/>
    <cellStyle name="计算 13 5" xfId="23148"/>
    <cellStyle name="计算 13 6" xfId="23149"/>
    <cellStyle name="计算 13 7" xfId="23150"/>
    <cellStyle name="计算 13 8" xfId="23151"/>
    <cellStyle name="计算 13 9" xfId="23152"/>
    <cellStyle name="计算 14" xfId="23153"/>
    <cellStyle name="计算 14 10" xfId="23154"/>
    <cellStyle name="计算 14 11" xfId="23155"/>
    <cellStyle name="计算 14 12" xfId="23156"/>
    <cellStyle name="计算 14 13" xfId="23157"/>
    <cellStyle name="计算 14 14" xfId="23158"/>
    <cellStyle name="计算 14 15" xfId="23159"/>
    <cellStyle name="计算 14 16" xfId="23160"/>
    <cellStyle name="计算 14 17" xfId="23161"/>
    <cellStyle name="计算 14 18" xfId="23162"/>
    <cellStyle name="计算 14 19" xfId="23163"/>
    <cellStyle name="计算 14 2" xfId="23164"/>
    <cellStyle name="计算 14 20" xfId="23165"/>
    <cellStyle name="计算 14 3" xfId="23166"/>
    <cellStyle name="计算 14 4" xfId="23167"/>
    <cellStyle name="计算 14 5" xfId="23168"/>
    <cellStyle name="计算 14 6" xfId="23169"/>
    <cellStyle name="计算 14 7" xfId="23170"/>
    <cellStyle name="计算 14 8" xfId="23171"/>
    <cellStyle name="计算 14 9" xfId="23172"/>
    <cellStyle name="计算 15" xfId="23173"/>
    <cellStyle name="计算 16" xfId="23174"/>
    <cellStyle name="计算 17" xfId="23175"/>
    <cellStyle name="计算 18" xfId="23176"/>
    <cellStyle name="计算 19" xfId="23177"/>
    <cellStyle name="计算 2" xfId="23178"/>
    <cellStyle name="计算 2 10" xfId="23179"/>
    <cellStyle name="计算 2 100" xfId="23180"/>
    <cellStyle name="计算 2 101" xfId="23181"/>
    <cellStyle name="计算 2 102" xfId="23182"/>
    <cellStyle name="计算 2 103" xfId="23183"/>
    <cellStyle name="计算 2 104" xfId="23184"/>
    <cellStyle name="计算 2 105" xfId="23185"/>
    <cellStyle name="计算 2 106" xfId="23186"/>
    <cellStyle name="计算 2 107" xfId="23187"/>
    <cellStyle name="计算 2 108" xfId="23188"/>
    <cellStyle name="计算 2 109" xfId="23189"/>
    <cellStyle name="计算 2 11" xfId="23190"/>
    <cellStyle name="计算 2 110" xfId="23191"/>
    <cellStyle name="计算 2 111" xfId="23192"/>
    <cellStyle name="计算 2 112" xfId="23193"/>
    <cellStyle name="计算 2 113" xfId="23194"/>
    <cellStyle name="计算 2 114" xfId="23195"/>
    <cellStyle name="计算 2 115" xfId="23196"/>
    <cellStyle name="计算 2 116" xfId="23197"/>
    <cellStyle name="计算 2 117" xfId="23198"/>
    <cellStyle name="计算 2 118" xfId="23199"/>
    <cellStyle name="计算 2 119" xfId="23200"/>
    <cellStyle name="计算 2 12" xfId="23201"/>
    <cellStyle name="计算 2 120" xfId="23202"/>
    <cellStyle name="计算 2 121" xfId="23203"/>
    <cellStyle name="计算 2 122" xfId="23204"/>
    <cellStyle name="计算 2 123" xfId="23205"/>
    <cellStyle name="计算 2 124" xfId="23206"/>
    <cellStyle name="计算 2 125" xfId="23207"/>
    <cellStyle name="计算 2 126" xfId="23208"/>
    <cellStyle name="计算 2 127" xfId="23209"/>
    <cellStyle name="计算 2 128" xfId="23210"/>
    <cellStyle name="计算 2 129" xfId="23211"/>
    <cellStyle name="计算 2 13" xfId="23212"/>
    <cellStyle name="计算 2 130" xfId="23213"/>
    <cellStyle name="计算 2 131" xfId="23214"/>
    <cellStyle name="计算 2 132" xfId="23215"/>
    <cellStyle name="计算 2 133" xfId="23216"/>
    <cellStyle name="计算 2 134" xfId="23217"/>
    <cellStyle name="计算 2 135" xfId="23218"/>
    <cellStyle name="计算 2 136" xfId="23219"/>
    <cellStyle name="计算 2 137" xfId="23220"/>
    <cellStyle name="计算 2 138" xfId="23221"/>
    <cellStyle name="计算 2 139" xfId="23222"/>
    <cellStyle name="计算 2 14" xfId="23223"/>
    <cellStyle name="计算 2 140" xfId="23224"/>
    <cellStyle name="计算 2 141" xfId="23225"/>
    <cellStyle name="计算 2 142" xfId="23226"/>
    <cellStyle name="计算 2 143" xfId="23227"/>
    <cellStyle name="计算 2 144" xfId="23228"/>
    <cellStyle name="计算 2 145" xfId="23229"/>
    <cellStyle name="计算 2 146" xfId="23230"/>
    <cellStyle name="计算 2 147" xfId="23231"/>
    <cellStyle name="计算 2 148" xfId="23232"/>
    <cellStyle name="计算 2 149" xfId="23233"/>
    <cellStyle name="计算 2 15" xfId="23234"/>
    <cellStyle name="计算 2 150" xfId="23235"/>
    <cellStyle name="计算 2 151" xfId="23236"/>
    <cellStyle name="计算 2 152" xfId="23237"/>
    <cellStyle name="计算 2 153" xfId="23238"/>
    <cellStyle name="计算 2 16" xfId="23239"/>
    <cellStyle name="计算 2 17" xfId="23240"/>
    <cellStyle name="计算 2 18" xfId="23241"/>
    <cellStyle name="计算 2 19" xfId="23242"/>
    <cellStyle name="计算 2 2" xfId="23243"/>
    <cellStyle name="计算 2 20" xfId="23244"/>
    <cellStyle name="计算 2 21" xfId="23245"/>
    <cellStyle name="计算 2 22" xfId="23246"/>
    <cellStyle name="计算 2 23" xfId="23247"/>
    <cellStyle name="计算 2 24" xfId="23248"/>
    <cellStyle name="计算 2 25" xfId="23249"/>
    <cellStyle name="计算 2 26" xfId="23250"/>
    <cellStyle name="计算 2 27" xfId="23251"/>
    <cellStyle name="计算 2 28" xfId="23252"/>
    <cellStyle name="计算 2 29" xfId="23253"/>
    <cellStyle name="计算 2 3" xfId="23254"/>
    <cellStyle name="计算 2 30" xfId="23255"/>
    <cellStyle name="计算 2 31" xfId="23256"/>
    <cellStyle name="计算 2 32" xfId="23257"/>
    <cellStyle name="计算 2 33" xfId="23258"/>
    <cellStyle name="计算 2 34" xfId="23259"/>
    <cellStyle name="计算 2 35" xfId="23260"/>
    <cellStyle name="计算 2 36" xfId="23261"/>
    <cellStyle name="计算 2 37" xfId="23262"/>
    <cellStyle name="计算 2 38" xfId="23263"/>
    <cellStyle name="计算 2 39" xfId="23264"/>
    <cellStyle name="计算 2 4" xfId="23265"/>
    <cellStyle name="计算 2 40" xfId="23266"/>
    <cellStyle name="计算 2 41" xfId="23267"/>
    <cellStyle name="计算 2 42" xfId="23268"/>
    <cellStyle name="计算 2 43" xfId="23269"/>
    <cellStyle name="计算 2 44" xfId="23270"/>
    <cellStyle name="计算 2 45" xfId="23271"/>
    <cellStyle name="计算 2 46" xfId="23272"/>
    <cellStyle name="计算 2 47" xfId="23273"/>
    <cellStyle name="计算 2 48" xfId="23274"/>
    <cellStyle name="计算 2 49" xfId="23275"/>
    <cellStyle name="计算 2 5" xfId="23276"/>
    <cellStyle name="计算 2 50" xfId="23277"/>
    <cellStyle name="计算 2 51" xfId="23278"/>
    <cellStyle name="计算 2 52" xfId="23279"/>
    <cellStyle name="计算 2 53" xfId="23280"/>
    <cellStyle name="计算 2 54" xfId="23281"/>
    <cellStyle name="计算 2 55" xfId="23282"/>
    <cellStyle name="计算 2 56" xfId="23283"/>
    <cellStyle name="计算 2 57" xfId="23284"/>
    <cellStyle name="计算 2 58" xfId="23285"/>
    <cellStyle name="计算 2 59" xfId="23286"/>
    <cellStyle name="计算 2 6" xfId="23287"/>
    <cellStyle name="计算 2 60" xfId="23288"/>
    <cellStyle name="计算 2 61" xfId="23289"/>
    <cellStyle name="计算 2 62" xfId="23290"/>
    <cellStyle name="计算 2 63" xfId="23291"/>
    <cellStyle name="计算 2 64" xfId="23292"/>
    <cellStyle name="计算 2 65" xfId="23293"/>
    <cellStyle name="计算 2 66" xfId="23294"/>
    <cellStyle name="计算 2 67" xfId="23295"/>
    <cellStyle name="计算 2 68" xfId="23296"/>
    <cellStyle name="计算 2 69" xfId="23297"/>
    <cellStyle name="计算 2 7" xfId="23298"/>
    <cellStyle name="计算 2 70" xfId="23299"/>
    <cellStyle name="计算 2 71" xfId="23300"/>
    <cellStyle name="计算 2 72" xfId="23301"/>
    <cellStyle name="计算 2 73" xfId="23302"/>
    <cellStyle name="计算 2 74" xfId="23303"/>
    <cellStyle name="计算 2 75" xfId="23304"/>
    <cellStyle name="计算 2 76" xfId="23305"/>
    <cellStyle name="计算 2 77" xfId="23306"/>
    <cellStyle name="计算 2 78" xfId="23307"/>
    <cellStyle name="计算 2 79" xfId="23308"/>
    <cellStyle name="计算 2 8" xfId="23309"/>
    <cellStyle name="计算 2 80" xfId="23310"/>
    <cellStyle name="计算 2 81" xfId="23311"/>
    <cellStyle name="计算 2 82" xfId="23312"/>
    <cellStyle name="计算 2 83" xfId="23313"/>
    <cellStyle name="计算 2 84" xfId="23314"/>
    <cellStyle name="计算 2 85" xfId="23315"/>
    <cellStyle name="计算 2 86" xfId="23316"/>
    <cellStyle name="计算 2 87" xfId="23317"/>
    <cellStyle name="计算 2 88" xfId="23318"/>
    <cellStyle name="计算 2 89" xfId="23319"/>
    <cellStyle name="计算 2 9" xfId="23320"/>
    <cellStyle name="计算 2 90" xfId="23321"/>
    <cellStyle name="计算 2 91" xfId="23322"/>
    <cellStyle name="计算 2 92" xfId="23323"/>
    <cellStyle name="计算 2 93" xfId="23324"/>
    <cellStyle name="计算 2 94" xfId="23325"/>
    <cellStyle name="计算 2 95" xfId="23326"/>
    <cellStyle name="计算 2 96" xfId="23327"/>
    <cellStyle name="计算 2 97" xfId="23328"/>
    <cellStyle name="计算 2 98" xfId="23329"/>
    <cellStyle name="计算 2 99" xfId="23330"/>
    <cellStyle name="计算 20" xfId="23331"/>
    <cellStyle name="计算 21" xfId="23332"/>
    <cellStyle name="计算 22" xfId="23333"/>
    <cellStyle name="计算 23" xfId="23334"/>
    <cellStyle name="计算 24" xfId="23335"/>
    <cellStyle name="计算 25" xfId="23336"/>
    <cellStyle name="计算 26" xfId="23337"/>
    <cellStyle name="计算 27" xfId="23338"/>
    <cellStyle name="计算 28" xfId="23339"/>
    <cellStyle name="计算 29" xfId="23340"/>
    <cellStyle name="计算 3" xfId="23341"/>
    <cellStyle name="计算 3 10" xfId="23342"/>
    <cellStyle name="计算 3 100" xfId="23343"/>
    <cellStyle name="计算 3 101" xfId="23344"/>
    <cellStyle name="计算 3 102" xfId="23345"/>
    <cellStyle name="计算 3 103" xfId="23346"/>
    <cellStyle name="计算 3 104" xfId="23347"/>
    <cellStyle name="计算 3 105" xfId="23348"/>
    <cellStyle name="计算 3 106" xfId="23349"/>
    <cellStyle name="计算 3 107" xfId="23350"/>
    <cellStyle name="计算 3 108" xfId="23351"/>
    <cellStyle name="计算 3 109" xfId="23352"/>
    <cellStyle name="计算 3 11" xfId="23353"/>
    <cellStyle name="计算 3 110" xfId="23354"/>
    <cellStyle name="计算 3 111" xfId="23355"/>
    <cellStyle name="计算 3 112" xfId="23356"/>
    <cellStyle name="计算 3 113" xfId="23357"/>
    <cellStyle name="计算 3 114" xfId="23358"/>
    <cellStyle name="计算 3 115" xfId="23359"/>
    <cellStyle name="计算 3 116" xfId="23360"/>
    <cellStyle name="计算 3 117" xfId="23361"/>
    <cellStyle name="计算 3 118" xfId="23362"/>
    <cellStyle name="计算 3 119" xfId="23363"/>
    <cellStyle name="计算 3 12" xfId="23364"/>
    <cellStyle name="计算 3 120" xfId="23365"/>
    <cellStyle name="计算 3 121" xfId="23366"/>
    <cellStyle name="计算 3 122" xfId="23367"/>
    <cellStyle name="计算 3 123" xfId="23368"/>
    <cellStyle name="计算 3 124" xfId="23369"/>
    <cellStyle name="计算 3 125" xfId="23370"/>
    <cellStyle name="计算 3 126" xfId="23371"/>
    <cellStyle name="计算 3 127" xfId="23372"/>
    <cellStyle name="计算 3 128" xfId="23373"/>
    <cellStyle name="计算 3 129" xfId="23374"/>
    <cellStyle name="计算 3 13" xfId="23375"/>
    <cellStyle name="计算 3 130" xfId="23376"/>
    <cellStyle name="计算 3 131" xfId="23377"/>
    <cellStyle name="计算 3 132" xfId="23378"/>
    <cellStyle name="计算 3 133" xfId="23379"/>
    <cellStyle name="计算 3 134" xfId="23380"/>
    <cellStyle name="计算 3 135" xfId="23381"/>
    <cellStyle name="计算 3 136" xfId="23382"/>
    <cellStyle name="计算 3 137" xfId="23383"/>
    <cellStyle name="计算 3 138" xfId="23384"/>
    <cellStyle name="计算 3 139" xfId="23385"/>
    <cellStyle name="计算 3 14" xfId="23386"/>
    <cellStyle name="计算 3 140" xfId="23387"/>
    <cellStyle name="计算 3 141" xfId="23388"/>
    <cellStyle name="计算 3 142" xfId="23389"/>
    <cellStyle name="计算 3 143" xfId="23390"/>
    <cellStyle name="计算 3 144" xfId="23391"/>
    <cellStyle name="计算 3 145" xfId="23392"/>
    <cellStyle name="计算 3 146" xfId="23393"/>
    <cellStyle name="计算 3 147" xfId="23394"/>
    <cellStyle name="计算 3 148" xfId="23395"/>
    <cellStyle name="计算 3 149" xfId="23396"/>
    <cellStyle name="计算 3 15" xfId="23397"/>
    <cellStyle name="计算 3 150" xfId="23398"/>
    <cellStyle name="计算 3 151" xfId="23399"/>
    <cellStyle name="计算 3 152" xfId="23400"/>
    <cellStyle name="计算 3 153" xfId="23401"/>
    <cellStyle name="计算 3 16" xfId="23402"/>
    <cellStyle name="计算 3 17" xfId="23403"/>
    <cellStyle name="计算 3 18" xfId="23404"/>
    <cellStyle name="计算 3 19" xfId="23405"/>
    <cellStyle name="计算 3 2" xfId="23406"/>
    <cellStyle name="计算 3 20" xfId="23407"/>
    <cellStyle name="计算 3 21" xfId="23408"/>
    <cellStyle name="计算 3 22" xfId="23409"/>
    <cellStyle name="计算 3 23" xfId="23410"/>
    <cellStyle name="计算 3 24" xfId="23411"/>
    <cellStyle name="计算 3 25" xfId="23412"/>
    <cellStyle name="计算 3 26" xfId="23413"/>
    <cellStyle name="计算 3 27" xfId="23414"/>
    <cellStyle name="计算 3 28" xfId="23415"/>
    <cellStyle name="计算 3 29" xfId="23416"/>
    <cellStyle name="计算 3 3" xfId="23417"/>
    <cellStyle name="计算 3 30" xfId="23418"/>
    <cellStyle name="计算 3 31" xfId="23419"/>
    <cellStyle name="计算 3 32" xfId="23420"/>
    <cellStyle name="计算 3 33" xfId="23421"/>
    <cellStyle name="计算 3 34" xfId="23422"/>
    <cellStyle name="计算 3 35" xfId="23423"/>
    <cellStyle name="计算 3 36" xfId="23424"/>
    <cellStyle name="计算 3 37" xfId="23425"/>
    <cellStyle name="计算 3 38" xfId="23426"/>
    <cellStyle name="计算 3 39" xfId="23427"/>
    <cellStyle name="计算 3 4" xfId="23428"/>
    <cellStyle name="计算 3 40" xfId="23429"/>
    <cellStyle name="计算 3 41" xfId="23430"/>
    <cellStyle name="计算 3 42" xfId="23431"/>
    <cellStyle name="计算 3 43" xfId="23432"/>
    <cellStyle name="计算 3 44" xfId="23433"/>
    <cellStyle name="计算 3 45" xfId="23434"/>
    <cellStyle name="计算 3 46" xfId="23435"/>
    <cellStyle name="计算 3 47" xfId="23436"/>
    <cellStyle name="计算 3 48" xfId="23437"/>
    <cellStyle name="计算 3 49" xfId="23438"/>
    <cellStyle name="计算 3 5" xfId="23439"/>
    <cellStyle name="计算 3 50" xfId="23440"/>
    <cellStyle name="计算 3 51" xfId="23441"/>
    <cellStyle name="计算 3 52" xfId="23442"/>
    <cellStyle name="计算 3 53" xfId="23443"/>
    <cellStyle name="计算 3 54" xfId="23444"/>
    <cellStyle name="计算 3 55" xfId="23445"/>
    <cellStyle name="计算 3 56" xfId="23446"/>
    <cellStyle name="计算 3 57" xfId="23447"/>
    <cellStyle name="计算 3 58" xfId="23448"/>
    <cellStyle name="计算 3 59" xfId="23449"/>
    <cellStyle name="计算 3 6" xfId="23450"/>
    <cellStyle name="计算 3 60" xfId="23451"/>
    <cellStyle name="计算 3 61" xfId="23452"/>
    <cellStyle name="计算 3 62" xfId="23453"/>
    <cellStyle name="计算 3 63" xfId="23454"/>
    <cellStyle name="计算 3 64" xfId="23455"/>
    <cellStyle name="计算 3 65" xfId="23456"/>
    <cellStyle name="计算 3 66" xfId="23457"/>
    <cellStyle name="计算 3 67" xfId="23458"/>
    <cellStyle name="计算 3 68" xfId="23459"/>
    <cellStyle name="计算 3 69" xfId="23460"/>
    <cellStyle name="计算 3 7" xfId="23461"/>
    <cellStyle name="计算 3 70" xfId="23462"/>
    <cellStyle name="计算 3 71" xfId="23463"/>
    <cellStyle name="计算 3 72" xfId="23464"/>
    <cellStyle name="计算 3 73" xfId="23465"/>
    <cellStyle name="计算 3 74" xfId="23466"/>
    <cellStyle name="计算 3 75" xfId="23467"/>
    <cellStyle name="计算 3 76" xfId="23468"/>
    <cellStyle name="计算 3 77" xfId="23469"/>
    <cellStyle name="计算 3 78" xfId="23470"/>
    <cellStyle name="计算 3 79" xfId="23471"/>
    <cellStyle name="计算 3 8" xfId="23472"/>
    <cellStyle name="计算 3 80" xfId="23473"/>
    <cellStyle name="计算 3 81" xfId="23474"/>
    <cellStyle name="计算 3 82" xfId="23475"/>
    <cellStyle name="计算 3 83" xfId="23476"/>
    <cellStyle name="计算 3 84" xfId="23477"/>
    <cellStyle name="计算 3 85" xfId="23478"/>
    <cellStyle name="计算 3 86" xfId="23479"/>
    <cellStyle name="计算 3 87" xfId="23480"/>
    <cellStyle name="计算 3 88" xfId="23481"/>
    <cellStyle name="计算 3 89" xfId="23482"/>
    <cellStyle name="计算 3 9" xfId="23483"/>
    <cellStyle name="计算 3 90" xfId="23484"/>
    <cellStyle name="计算 3 91" xfId="23485"/>
    <cellStyle name="计算 3 92" xfId="23486"/>
    <cellStyle name="计算 3 93" xfId="23487"/>
    <cellStyle name="计算 3 94" xfId="23488"/>
    <cellStyle name="计算 3 95" xfId="23489"/>
    <cellStyle name="计算 3 96" xfId="23490"/>
    <cellStyle name="计算 3 97" xfId="23491"/>
    <cellStyle name="计算 3 98" xfId="23492"/>
    <cellStyle name="计算 3 99" xfId="23493"/>
    <cellStyle name="计算 30" xfId="23494"/>
    <cellStyle name="计算 31" xfId="23495"/>
    <cellStyle name="计算 32" xfId="23496"/>
    <cellStyle name="计算 33" xfId="23497"/>
    <cellStyle name="计算 34" xfId="23498"/>
    <cellStyle name="计算 35" xfId="23499"/>
    <cellStyle name="计算 36" xfId="23500"/>
    <cellStyle name="计算 4" xfId="23501"/>
    <cellStyle name="计算 4 10" xfId="23502"/>
    <cellStyle name="计算 4 11" xfId="23503"/>
    <cellStyle name="计算 4 12" xfId="23504"/>
    <cellStyle name="计算 4 13" xfId="23505"/>
    <cellStyle name="计算 4 14" xfId="23506"/>
    <cellStyle name="计算 4 15" xfId="23507"/>
    <cellStyle name="计算 4 16" xfId="23508"/>
    <cellStyle name="计算 4 17" xfId="23509"/>
    <cellStyle name="计算 4 18" xfId="23510"/>
    <cellStyle name="计算 4 2" xfId="23511"/>
    <cellStyle name="计算 4 2 10" xfId="23512"/>
    <cellStyle name="计算 4 2 11" xfId="23513"/>
    <cellStyle name="计算 4 2 12" xfId="23514"/>
    <cellStyle name="计算 4 2 13" xfId="23515"/>
    <cellStyle name="计算 4 2 14" xfId="23516"/>
    <cellStyle name="计算 4 2 15" xfId="23517"/>
    <cellStyle name="计算 4 2 2" xfId="23518"/>
    <cellStyle name="计算 4 2 3" xfId="23519"/>
    <cellStyle name="计算 4 2 4" xfId="23520"/>
    <cellStyle name="计算 4 2 5" xfId="23521"/>
    <cellStyle name="计算 4 2 6" xfId="23522"/>
    <cellStyle name="计算 4 2 7" xfId="23523"/>
    <cellStyle name="计算 4 2 8" xfId="23524"/>
    <cellStyle name="计算 4 2 9" xfId="23525"/>
    <cellStyle name="计算 4 3" xfId="23526"/>
    <cellStyle name="计算 4 3 2" xfId="23527"/>
    <cellStyle name="计算 4 3 3" xfId="23528"/>
    <cellStyle name="计算 4 3 4" xfId="23529"/>
    <cellStyle name="计算 4 3 5" xfId="23530"/>
    <cellStyle name="计算 4 3 6" xfId="23531"/>
    <cellStyle name="计算 4 4" xfId="23532"/>
    <cellStyle name="计算 4 4 2" xfId="23533"/>
    <cellStyle name="计算 4 4 3" xfId="23534"/>
    <cellStyle name="计算 4 4 4" xfId="23535"/>
    <cellStyle name="计算 4 4 5" xfId="23536"/>
    <cellStyle name="计算 4 4 6" xfId="23537"/>
    <cellStyle name="计算 4 5" xfId="23538"/>
    <cellStyle name="计算 4 5 2" xfId="23539"/>
    <cellStyle name="计算 4 5 3" xfId="23540"/>
    <cellStyle name="计算 4 5 4" xfId="23541"/>
    <cellStyle name="计算 4 5 5" xfId="23542"/>
    <cellStyle name="计算 4 5 6" xfId="23543"/>
    <cellStyle name="计算 4 6" xfId="23544"/>
    <cellStyle name="计算 4 7" xfId="23545"/>
    <cellStyle name="计算 4 8" xfId="23546"/>
    <cellStyle name="计算 4 9" xfId="23547"/>
    <cellStyle name="计算 5" xfId="23548"/>
    <cellStyle name="计算 5 10" xfId="23549"/>
    <cellStyle name="计算 5 11" xfId="23550"/>
    <cellStyle name="计算 5 12" xfId="23551"/>
    <cellStyle name="计算 5 13" xfId="23552"/>
    <cellStyle name="计算 5 14" xfId="23553"/>
    <cellStyle name="计算 5 15" xfId="23554"/>
    <cellStyle name="计算 5 16" xfId="23555"/>
    <cellStyle name="计算 5 17" xfId="23556"/>
    <cellStyle name="计算 5 18" xfId="23557"/>
    <cellStyle name="计算 5 19" xfId="23558"/>
    <cellStyle name="计算 5 2" xfId="23559"/>
    <cellStyle name="计算 5 20" xfId="23560"/>
    <cellStyle name="计算 5 21" xfId="23561"/>
    <cellStyle name="计算 5 22" xfId="23562"/>
    <cellStyle name="计算 5 23" xfId="23563"/>
    <cellStyle name="计算 5 24" xfId="23564"/>
    <cellStyle name="计算 5 25" xfId="23565"/>
    <cellStyle name="计算 5 26" xfId="23566"/>
    <cellStyle name="计算 5 27" xfId="23567"/>
    <cellStyle name="计算 5 28" xfId="23568"/>
    <cellStyle name="计算 5 29" xfId="23569"/>
    <cellStyle name="计算 5 3" xfId="23570"/>
    <cellStyle name="计算 5 4" xfId="23571"/>
    <cellStyle name="计算 5 5" xfId="23572"/>
    <cellStyle name="计算 5 6" xfId="23573"/>
    <cellStyle name="计算 5 7" xfId="23574"/>
    <cellStyle name="计算 5 8" xfId="23575"/>
    <cellStyle name="计算 5 9" xfId="23576"/>
    <cellStyle name="计算 6" xfId="23577"/>
    <cellStyle name="计算 6 10" xfId="23578"/>
    <cellStyle name="计算 6 11" xfId="23579"/>
    <cellStyle name="计算 6 12" xfId="23580"/>
    <cellStyle name="计算 6 13" xfId="23581"/>
    <cellStyle name="计算 6 14" xfId="23582"/>
    <cellStyle name="计算 6 15" xfId="23583"/>
    <cellStyle name="计算 6 16" xfId="23584"/>
    <cellStyle name="计算 6 17" xfId="23585"/>
    <cellStyle name="计算 6 18" xfId="23586"/>
    <cellStyle name="计算 6 19" xfId="23587"/>
    <cellStyle name="计算 6 2" xfId="23588"/>
    <cellStyle name="计算 6 20" xfId="23589"/>
    <cellStyle name="计算 6 21" xfId="23590"/>
    <cellStyle name="计算 6 22" xfId="23591"/>
    <cellStyle name="计算 6 23" xfId="23592"/>
    <cellStyle name="计算 6 24" xfId="23593"/>
    <cellStyle name="计算 6 25" xfId="23594"/>
    <cellStyle name="计算 6 26" xfId="23595"/>
    <cellStyle name="计算 6 27" xfId="23596"/>
    <cellStyle name="计算 6 28" xfId="23597"/>
    <cellStyle name="计算 6 29" xfId="23598"/>
    <cellStyle name="计算 6 3" xfId="23599"/>
    <cellStyle name="计算 6 4" xfId="23600"/>
    <cellStyle name="计算 6 5" xfId="23601"/>
    <cellStyle name="计算 6 6" xfId="23602"/>
    <cellStyle name="计算 6 7" xfId="23603"/>
    <cellStyle name="计算 6 8" xfId="23604"/>
    <cellStyle name="计算 6 9" xfId="23605"/>
    <cellStyle name="计算 7" xfId="23606"/>
    <cellStyle name="计算 7 10" xfId="23607"/>
    <cellStyle name="计算 7 11" xfId="23608"/>
    <cellStyle name="计算 7 12" xfId="23609"/>
    <cellStyle name="计算 7 13" xfId="23610"/>
    <cellStyle name="计算 7 14" xfId="23611"/>
    <cellStyle name="计算 7 15" xfId="23612"/>
    <cellStyle name="计算 7 16" xfId="23613"/>
    <cellStyle name="计算 7 17" xfId="23614"/>
    <cellStyle name="计算 7 18" xfId="23615"/>
    <cellStyle name="计算 7 19" xfId="23616"/>
    <cellStyle name="计算 7 2" xfId="23617"/>
    <cellStyle name="计算 7 20" xfId="23618"/>
    <cellStyle name="计算 7 21" xfId="23619"/>
    <cellStyle name="计算 7 22" xfId="23620"/>
    <cellStyle name="计算 7 23" xfId="23621"/>
    <cellStyle name="计算 7 24" xfId="23622"/>
    <cellStyle name="计算 7 25" xfId="23623"/>
    <cellStyle name="计算 7 26" xfId="23624"/>
    <cellStyle name="计算 7 27" xfId="23625"/>
    <cellStyle name="计算 7 28" xfId="23626"/>
    <cellStyle name="计算 7 29" xfId="23627"/>
    <cellStyle name="计算 7 3" xfId="23628"/>
    <cellStyle name="计算 7 4" xfId="23629"/>
    <cellStyle name="计算 7 5" xfId="23630"/>
    <cellStyle name="计算 7 6" xfId="23631"/>
    <cellStyle name="计算 7 7" xfId="23632"/>
    <cellStyle name="计算 7 8" xfId="23633"/>
    <cellStyle name="计算 7 9" xfId="23634"/>
    <cellStyle name="计算 8" xfId="23635"/>
    <cellStyle name="计算 8 10" xfId="23636"/>
    <cellStyle name="计算 8 11" xfId="23637"/>
    <cellStyle name="计算 8 12" xfId="23638"/>
    <cellStyle name="计算 8 13" xfId="23639"/>
    <cellStyle name="计算 8 14" xfId="23640"/>
    <cellStyle name="计算 8 15" xfId="23641"/>
    <cellStyle name="计算 8 16" xfId="23642"/>
    <cellStyle name="计算 8 17" xfId="23643"/>
    <cellStyle name="计算 8 18" xfId="23644"/>
    <cellStyle name="计算 8 19" xfId="23645"/>
    <cellStyle name="计算 8 2" xfId="23646"/>
    <cellStyle name="计算 8 20" xfId="23647"/>
    <cellStyle name="计算 8 21" xfId="23648"/>
    <cellStyle name="计算 8 22" xfId="23649"/>
    <cellStyle name="计算 8 23" xfId="23650"/>
    <cellStyle name="计算 8 24" xfId="23651"/>
    <cellStyle name="计算 8 25" xfId="23652"/>
    <cellStyle name="计算 8 26" xfId="23653"/>
    <cellStyle name="计算 8 27" xfId="23654"/>
    <cellStyle name="计算 8 28" xfId="23655"/>
    <cellStyle name="计算 8 29" xfId="23656"/>
    <cellStyle name="计算 8 3" xfId="23657"/>
    <cellStyle name="计算 8 4" xfId="23658"/>
    <cellStyle name="计算 8 5" xfId="23659"/>
    <cellStyle name="计算 8 6" xfId="23660"/>
    <cellStyle name="计算 8 7" xfId="23661"/>
    <cellStyle name="计算 8 8" xfId="23662"/>
    <cellStyle name="计算 8 9" xfId="23663"/>
    <cellStyle name="计算 9" xfId="23664"/>
    <cellStyle name="检查单元格 10" xfId="23665"/>
    <cellStyle name="检查单元格 11" xfId="23666"/>
    <cellStyle name="检查单元格 11 10" xfId="23667"/>
    <cellStyle name="检查单元格 11 11" xfId="23668"/>
    <cellStyle name="检查单元格 11 12" xfId="23669"/>
    <cellStyle name="检查单元格 11 13" xfId="23670"/>
    <cellStyle name="检查单元格 11 14" xfId="23671"/>
    <cellStyle name="检查单元格 11 15" xfId="23672"/>
    <cellStyle name="检查单元格 11 16" xfId="23673"/>
    <cellStyle name="检查单元格 11 17" xfId="23674"/>
    <cellStyle name="检查单元格 11 18" xfId="23675"/>
    <cellStyle name="检查单元格 11 19" xfId="23676"/>
    <cellStyle name="检查单元格 11 2" xfId="23677"/>
    <cellStyle name="检查单元格 11 20" xfId="23678"/>
    <cellStyle name="检查单元格 11 3" xfId="23679"/>
    <cellStyle name="检查单元格 11 4" xfId="23680"/>
    <cellStyle name="检查单元格 11 5" xfId="23681"/>
    <cellStyle name="检查单元格 11 6" xfId="23682"/>
    <cellStyle name="检查单元格 11 7" xfId="23683"/>
    <cellStyle name="检查单元格 11 8" xfId="23684"/>
    <cellStyle name="检查单元格 11 9" xfId="23685"/>
    <cellStyle name="检查单元格 12" xfId="23686"/>
    <cellStyle name="检查单元格 12 10" xfId="23687"/>
    <cellStyle name="检查单元格 12 11" xfId="23688"/>
    <cellStyle name="检查单元格 12 12" xfId="23689"/>
    <cellStyle name="检查单元格 12 13" xfId="23690"/>
    <cellStyle name="检查单元格 12 14" xfId="23691"/>
    <cellStyle name="检查单元格 12 15" xfId="23692"/>
    <cellStyle name="检查单元格 12 16" xfId="23693"/>
    <cellStyle name="检查单元格 12 17" xfId="23694"/>
    <cellStyle name="检查单元格 12 18" xfId="23695"/>
    <cellStyle name="检查单元格 12 19" xfId="23696"/>
    <cellStyle name="检查单元格 12 2" xfId="23697"/>
    <cellStyle name="检查单元格 12 20" xfId="23698"/>
    <cellStyle name="检查单元格 12 3" xfId="23699"/>
    <cellStyle name="检查单元格 12 4" xfId="23700"/>
    <cellStyle name="检查单元格 12 5" xfId="23701"/>
    <cellStyle name="检查单元格 12 6" xfId="23702"/>
    <cellStyle name="检查单元格 12 7" xfId="23703"/>
    <cellStyle name="检查单元格 12 8" xfId="23704"/>
    <cellStyle name="检查单元格 12 9" xfId="23705"/>
    <cellStyle name="检查单元格 13" xfId="23706"/>
    <cellStyle name="检查单元格 13 10" xfId="23707"/>
    <cellStyle name="检查单元格 13 11" xfId="23708"/>
    <cellStyle name="检查单元格 13 12" xfId="23709"/>
    <cellStyle name="检查单元格 13 13" xfId="23710"/>
    <cellStyle name="检查单元格 13 14" xfId="23711"/>
    <cellStyle name="检查单元格 13 15" xfId="23712"/>
    <cellStyle name="检查单元格 13 16" xfId="23713"/>
    <cellStyle name="检查单元格 13 17" xfId="23714"/>
    <cellStyle name="检查单元格 13 18" xfId="23715"/>
    <cellStyle name="检查单元格 13 19" xfId="23716"/>
    <cellStyle name="检查单元格 13 2" xfId="23717"/>
    <cellStyle name="检查单元格 13 20" xfId="23718"/>
    <cellStyle name="检查单元格 13 3" xfId="23719"/>
    <cellStyle name="检查单元格 13 4" xfId="23720"/>
    <cellStyle name="检查单元格 13 5" xfId="23721"/>
    <cellStyle name="检查单元格 13 6" xfId="23722"/>
    <cellStyle name="检查单元格 13 7" xfId="23723"/>
    <cellStyle name="检查单元格 13 8" xfId="23724"/>
    <cellStyle name="检查单元格 13 9" xfId="23725"/>
    <cellStyle name="检查单元格 14" xfId="23726"/>
    <cellStyle name="检查单元格 14 10" xfId="23727"/>
    <cellStyle name="检查单元格 14 11" xfId="23728"/>
    <cellStyle name="检查单元格 14 12" xfId="23729"/>
    <cellStyle name="检查单元格 14 13" xfId="23730"/>
    <cellStyle name="检查单元格 14 14" xfId="23731"/>
    <cellStyle name="检查单元格 14 15" xfId="23732"/>
    <cellStyle name="检查单元格 14 16" xfId="23733"/>
    <cellStyle name="检查单元格 14 17" xfId="23734"/>
    <cellStyle name="检查单元格 14 18" xfId="23735"/>
    <cellStyle name="检查单元格 14 19" xfId="23736"/>
    <cellStyle name="检查单元格 14 2" xfId="23737"/>
    <cellStyle name="检查单元格 14 20" xfId="23738"/>
    <cellStyle name="检查单元格 14 3" xfId="23739"/>
    <cellStyle name="检查单元格 14 4" xfId="23740"/>
    <cellStyle name="检查单元格 14 5" xfId="23741"/>
    <cellStyle name="检查单元格 14 6" xfId="23742"/>
    <cellStyle name="检查单元格 14 7" xfId="23743"/>
    <cellStyle name="检查单元格 14 8" xfId="23744"/>
    <cellStyle name="检查单元格 14 9" xfId="23745"/>
    <cellStyle name="检查单元格 15" xfId="23746"/>
    <cellStyle name="检查单元格 16" xfId="23747"/>
    <cellStyle name="检查单元格 17" xfId="23748"/>
    <cellStyle name="检查单元格 18" xfId="23749"/>
    <cellStyle name="检查单元格 19" xfId="23750"/>
    <cellStyle name="检查单元格 2" xfId="23751"/>
    <cellStyle name="检查单元格 2 10" xfId="23752"/>
    <cellStyle name="检查单元格 2 100" xfId="23753"/>
    <cellStyle name="检查单元格 2 101" xfId="23754"/>
    <cellStyle name="检查单元格 2 102" xfId="23755"/>
    <cellStyle name="检查单元格 2 103" xfId="23756"/>
    <cellStyle name="检查单元格 2 104" xfId="23757"/>
    <cellStyle name="检查单元格 2 105" xfId="23758"/>
    <cellStyle name="检查单元格 2 106" xfId="23759"/>
    <cellStyle name="检查单元格 2 107" xfId="23760"/>
    <cellStyle name="检查单元格 2 108" xfId="23761"/>
    <cellStyle name="检查单元格 2 109" xfId="23762"/>
    <cellStyle name="检查单元格 2 11" xfId="23763"/>
    <cellStyle name="检查单元格 2 110" xfId="23764"/>
    <cellStyle name="检查单元格 2 111" xfId="23765"/>
    <cellStyle name="检查单元格 2 112" xfId="23766"/>
    <cellStyle name="检查单元格 2 113" xfId="23767"/>
    <cellStyle name="检查单元格 2 114" xfId="23768"/>
    <cellStyle name="检查单元格 2 115" xfId="23769"/>
    <cellStyle name="检查单元格 2 116" xfId="23770"/>
    <cellStyle name="检查单元格 2 117" xfId="23771"/>
    <cellStyle name="检查单元格 2 118" xfId="23772"/>
    <cellStyle name="检查单元格 2 119" xfId="23773"/>
    <cellStyle name="检查单元格 2 12" xfId="23774"/>
    <cellStyle name="检查单元格 2 120" xfId="23775"/>
    <cellStyle name="检查单元格 2 121" xfId="23776"/>
    <cellStyle name="检查单元格 2 122" xfId="23777"/>
    <cellStyle name="检查单元格 2 123" xfId="23778"/>
    <cellStyle name="检查单元格 2 124" xfId="23779"/>
    <cellStyle name="检查单元格 2 125" xfId="23780"/>
    <cellStyle name="检查单元格 2 126" xfId="23781"/>
    <cellStyle name="检查单元格 2 127" xfId="23782"/>
    <cellStyle name="检查单元格 2 128" xfId="23783"/>
    <cellStyle name="检查单元格 2 129" xfId="23784"/>
    <cellStyle name="检查单元格 2 13" xfId="23785"/>
    <cellStyle name="检查单元格 2 130" xfId="23786"/>
    <cellStyle name="检查单元格 2 131" xfId="23787"/>
    <cellStyle name="检查单元格 2 132" xfId="23788"/>
    <cellStyle name="检查单元格 2 133" xfId="23789"/>
    <cellStyle name="检查单元格 2 134" xfId="23790"/>
    <cellStyle name="检查单元格 2 135" xfId="23791"/>
    <cellStyle name="检查单元格 2 136" xfId="23792"/>
    <cellStyle name="检查单元格 2 137" xfId="23793"/>
    <cellStyle name="检查单元格 2 138" xfId="23794"/>
    <cellStyle name="检查单元格 2 139" xfId="23795"/>
    <cellStyle name="检查单元格 2 14" xfId="23796"/>
    <cellStyle name="检查单元格 2 140" xfId="23797"/>
    <cellStyle name="检查单元格 2 141" xfId="23798"/>
    <cellStyle name="检查单元格 2 142" xfId="23799"/>
    <cellStyle name="检查单元格 2 143" xfId="23800"/>
    <cellStyle name="检查单元格 2 144" xfId="23801"/>
    <cellStyle name="检查单元格 2 145" xfId="23802"/>
    <cellStyle name="检查单元格 2 146" xfId="23803"/>
    <cellStyle name="检查单元格 2 147" xfId="23804"/>
    <cellStyle name="检查单元格 2 148" xfId="23805"/>
    <cellStyle name="检查单元格 2 149" xfId="23806"/>
    <cellStyle name="检查单元格 2 15" xfId="23807"/>
    <cellStyle name="检查单元格 2 150" xfId="23808"/>
    <cellStyle name="检查单元格 2 151" xfId="23809"/>
    <cellStyle name="检查单元格 2 152" xfId="23810"/>
    <cellStyle name="检查单元格 2 153" xfId="23811"/>
    <cellStyle name="检查单元格 2 16" xfId="23812"/>
    <cellStyle name="检查单元格 2 17" xfId="23813"/>
    <cellStyle name="检查单元格 2 18" xfId="23814"/>
    <cellStyle name="检查单元格 2 19" xfId="23815"/>
    <cellStyle name="检查单元格 2 2" xfId="23816"/>
    <cellStyle name="检查单元格 2 20" xfId="23817"/>
    <cellStyle name="检查单元格 2 21" xfId="23818"/>
    <cellStyle name="检查单元格 2 22" xfId="23819"/>
    <cellStyle name="检查单元格 2 23" xfId="23820"/>
    <cellStyle name="检查单元格 2 24" xfId="23821"/>
    <cellStyle name="检查单元格 2 25" xfId="23822"/>
    <cellStyle name="检查单元格 2 26" xfId="23823"/>
    <cellStyle name="检查单元格 2 27" xfId="23824"/>
    <cellStyle name="检查单元格 2 28" xfId="23825"/>
    <cellStyle name="检查单元格 2 29" xfId="23826"/>
    <cellStyle name="检查单元格 2 3" xfId="23827"/>
    <cellStyle name="检查单元格 2 30" xfId="23828"/>
    <cellStyle name="检查单元格 2 31" xfId="23829"/>
    <cellStyle name="检查单元格 2 32" xfId="23830"/>
    <cellStyle name="检查单元格 2 33" xfId="23831"/>
    <cellStyle name="检查单元格 2 34" xfId="23832"/>
    <cellStyle name="检查单元格 2 35" xfId="23833"/>
    <cellStyle name="检查单元格 2 36" xfId="23834"/>
    <cellStyle name="检查单元格 2 37" xfId="23835"/>
    <cellStyle name="检查单元格 2 38" xfId="23836"/>
    <cellStyle name="检查单元格 2 39" xfId="23837"/>
    <cellStyle name="检查单元格 2 4" xfId="23838"/>
    <cellStyle name="检查单元格 2 40" xfId="23839"/>
    <cellStyle name="检查单元格 2 41" xfId="23840"/>
    <cellStyle name="检查单元格 2 42" xfId="23841"/>
    <cellStyle name="检查单元格 2 43" xfId="23842"/>
    <cellStyle name="检查单元格 2 44" xfId="23843"/>
    <cellStyle name="检查单元格 2 45" xfId="23844"/>
    <cellStyle name="检查单元格 2 46" xfId="23845"/>
    <cellStyle name="检查单元格 2 47" xfId="23846"/>
    <cellStyle name="检查单元格 2 48" xfId="23847"/>
    <cellStyle name="检查单元格 2 49" xfId="23848"/>
    <cellStyle name="检查单元格 2 5" xfId="23849"/>
    <cellStyle name="检查单元格 2 50" xfId="23850"/>
    <cellStyle name="检查单元格 2 51" xfId="23851"/>
    <cellStyle name="检查单元格 2 52" xfId="23852"/>
    <cellStyle name="检查单元格 2 53" xfId="23853"/>
    <cellStyle name="检查单元格 2 54" xfId="23854"/>
    <cellStyle name="检查单元格 2 55" xfId="23855"/>
    <cellStyle name="检查单元格 2 56" xfId="23856"/>
    <cellStyle name="检查单元格 2 57" xfId="23857"/>
    <cellStyle name="检查单元格 2 58" xfId="23858"/>
    <cellStyle name="检查单元格 2 59" xfId="23859"/>
    <cellStyle name="检查单元格 2 6" xfId="23860"/>
    <cellStyle name="检查单元格 2 60" xfId="23861"/>
    <cellStyle name="检查单元格 2 61" xfId="23862"/>
    <cellStyle name="检查单元格 2 62" xfId="23863"/>
    <cellStyle name="检查单元格 2 63" xfId="23864"/>
    <cellStyle name="检查单元格 2 64" xfId="23865"/>
    <cellStyle name="检查单元格 2 65" xfId="23866"/>
    <cellStyle name="检查单元格 2 66" xfId="23867"/>
    <cellStyle name="检查单元格 2 67" xfId="23868"/>
    <cellStyle name="检查单元格 2 68" xfId="23869"/>
    <cellStyle name="检查单元格 2 69" xfId="23870"/>
    <cellStyle name="检查单元格 2 7" xfId="23871"/>
    <cellStyle name="检查单元格 2 70" xfId="23872"/>
    <cellStyle name="检查单元格 2 71" xfId="23873"/>
    <cellStyle name="检查单元格 2 72" xfId="23874"/>
    <cellStyle name="检查单元格 2 73" xfId="23875"/>
    <cellStyle name="检查单元格 2 74" xfId="23876"/>
    <cellStyle name="检查单元格 2 75" xfId="23877"/>
    <cellStyle name="检查单元格 2 76" xfId="23878"/>
    <cellStyle name="检查单元格 2 77" xfId="23879"/>
    <cellStyle name="检查单元格 2 78" xfId="23880"/>
    <cellStyle name="检查单元格 2 79" xfId="23881"/>
    <cellStyle name="检查单元格 2 8" xfId="23882"/>
    <cellStyle name="检查单元格 2 80" xfId="23883"/>
    <cellStyle name="检查单元格 2 81" xfId="23884"/>
    <cellStyle name="检查单元格 2 82" xfId="23885"/>
    <cellStyle name="检查单元格 2 83" xfId="23886"/>
    <cellStyle name="检查单元格 2 84" xfId="23887"/>
    <cellStyle name="检查单元格 2 85" xfId="23888"/>
    <cellStyle name="检查单元格 2 86" xfId="23889"/>
    <cellStyle name="检查单元格 2 87" xfId="23890"/>
    <cellStyle name="检查单元格 2 88" xfId="23891"/>
    <cellStyle name="检查单元格 2 89" xfId="23892"/>
    <cellStyle name="检查单元格 2 9" xfId="23893"/>
    <cellStyle name="检查单元格 2 90" xfId="23894"/>
    <cellStyle name="检查单元格 2 91" xfId="23895"/>
    <cellStyle name="检查单元格 2 92" xfId="23896"/>
    <cellStyle name="检查单元格 2 93" xfId="23897"/>
    <cellStyle name="检查单元格 2 94" xfId="23898"/>
    <cellStyle name="检查单元格 2 95" xfId="23899"/>
    <cellStyle name="检查单元格 2 96" xfId="23900"/>
    <cellStyle name="检查单元格 2 97" xfId="23901"/>
    <cellStyle name="检查单元格 2 98" xfId="23902"/>
    <cellStyle name="检查单元格 2 99" xfId="23903"/>
    <cellStyle name="检查单元格 20" xfId="23904"/>
    <cellStyle name="检查单元格 21" xfId="23905"/>
    <cellStyle name="检查单元格 22" xfId="23906"/>
    <cellStyle name="检查单元格 23" xfId="23907"/>
    <cellStyle name="检查单元格 24" xfId="23908"/>
    <cellStyle name="检查单元格 25" xfId="23909"/>
    <cellStyle name="检查单元格 26" xfId="23910"/>
    <cellStyle name="检查单元格 27" xfId="23911"/>
    <cellStyle name="检查单元格 28" xfId="23912"/>
    <cellStyle name="检查单元格 29" xfId="23913"/>
    <cellStyle name="检查单元格 3" xfId="23914"/>
    <cellStyle name="检查单元格 3 10" xfId="23915"/>
    <cellStyle name="检查单元格 3 100" xfId="23916"/>
    <cellStyle name="检查单元格 3 101" xfId="23917"/>
    <cellStyle name="检查单元格 3 102" xfId="23918"/>
    <cellStyle name="检查单元格 3 103" xfId="23919"/>
    <cellStyle name="检查单元格 3 104" xfId="23920"/>
    <cellStyle name="检查单元格 3 105" xfId="23921"/>
    <cellStyle name="检查单元格 3 106" xfId="23922"/>
    <cellStyle name="检查单元格 3 107" xfId="23923"/>
    <cellStyle name="检查单元格 3 108" xfId="23924"/>
    <cellStyle name="检查单元格 3 109" xfId="23925"/>
    <cellStyle name="检查单元格 3 11" xfId="23926"/>
    <cellStyle name="检查单元格 3 110" xfId="23927"/>
    <cellStyle name="检查单元格 3 111" xfId="23928"/>
    <cellStyle name="检查单元格 3 112" xfId="23929"/>
    <cellStyle name="检查单元格 3 113" xfId="23930"/>
    <cellStyle name="检查单元格 3 114" xfId="23931"/>
    <cellStyle name="检查单元格 3 115" xfId="23932"/>
    <cellStyle name="检查单元格 3 116" xfId="23933"/>
    <cellStyle name="检查单元格 3 117" xfId="23934"/>
    <cellStyle name="检查单元格 3 118" xfId="23935"/>
    <cellStyle name="检查单元格 3 119" xfId="23936"/>
    <cellStyle name="检查单元格 3 12" xfId="23937"/>
    <cellStyle name="检查单元格 3 120" xfId="23938"/>
    <cellStyle name="检查单元格 3 121" xfId="23939"/>
    <cellStyle name="检查单元格 3 122" xfId="23940"/>
    <cellStyle name="检查单元格 3 123" xfId="23941"/>
    <cellStyle name="检查单元格 3 124" xfId="23942"/>
    <cellStyle name="检查单元格 3 125" xfId="23943"/>
    <cellStyle name="检查单元格 3 126" xfId="23944"/>
    <cellStyle name="检查单元格 3 127" xfId="23945"/>
    <cellStyle name="检查单元格 3 128" xfId="23946"/>
    <cellStyle name="检查单元格 3 129" xfId="23947"/>
    <cellStyle name="检查单元格 3 13" xfId="23948"/>
    <cellStyle name="检查单元格 3 130" xfId="23949"/>
    <cellStyle name="检查单元格 3 131" xfId="23950"/>
    <cellStyle name="检查单元格 3 132" xfId="23951"/>
    <cellStyle name="检查单元格 3 133" xfId="23952"/>
    <cellStyle name="检查单元格 3 134" xfId="23953"/>
    <cellStyle name="检查单元格 3 135" xfId="23954"/>
    <cellStyle name="检查单元格 3 136" xfId="23955"/>
    <cellStyle name="检查单元格 3 137" xfId="23956"/>
    <cellStyle name="检查单元格 3 138" xfId="23957"/>
    <cellStyle name="检查单元格 3 139" xfId="23958"/>
    <cellStyle name="检查单元格 3 14" xfId="23959"/>
    <cellStyle name="检查单元格 3 140" xfId="23960"/>
    <cellStyle name="检查单元格 3 141" xfId="23961"/>
    <cellStyle name="检查单元格 3 142" xfId="23962"/>
    <cellStyle name="检查单元格 3 143" xfId="23963"/>
    <cellStyle name="检查单元格 3 144" xfId="23964"/>
    <cellStyle name="检查单元格 3 145" xfId="23965"/>
    <cellStyle name="检查单元格 3 146" xfId="23966"/>
    <cellStyle name="检查单元格 3 147" xfId="23967"/>
    <cellStyle name="检查单元格 3 148" xfId="23968"/>
    <cellStyle name="检查单元格 3 149" xfId="23969"/>
    <cellStyle name="检查单元格 3 15" xfId="23970"/>
    <cellStyle name="检查单元格 3 150" xfId="23971"/>
    <cellStyle name="检查单元格 3 151" xfId="23972"/>
    <cellStyle name="检查单元格 3 152" xfId="23973"/>
    <cellStyle name="检查单元格 3 153" xfId="23974"/>
    <cellStyle name="检查单元格 3 16" xfId="23975"/>
    <cellStyle name="检查单元格 3 17" xfId="23976"/>
    <cellStyle name="检查单元格 3 18" xfId="23977"/>
    <cellStyle name="检查单元格 3 19" xfId="23978"/>
    <cellStyle name="检查单元格 3 2" xfId="23979"/>
    <cellStyle name="检查单元格 3 20" xfId="23980"/>
    <cellStyle name="检查单元格 3 21" xfId="23981"/>
    <cellStyle name="检查单元格 3 22" xfId="23982"/>
    <cellStyle name="检查单元格 3 23" xfId="23983"/>
    <cellStyle name="检查单元格 3 24" xfId="23984"/>
    <cellStyle name="检查单元格 3 25" xfId="23985"/>
    <cellStyle name="检查单元格 3 26" xfId="23986"/>
    <cellStyle name="检查单元格 3 27" xfId="23987"/>
    <cellStyle name="检查单元格 3 28" xfId="23988"/>
    <cellStyle name="检查单元格 3 29" xfId="23989"/>
    <cellStyle name="检查单元格 3 3" xfId="23990"/>
    <cellStyle name="检查单元格 3 30" xfId="23991"/>
    <cellStyle name="检查单元格 3 31" xfId="23992"/>
    <cellStyle name="检查单元格 3 32" xfId="23993"/>
    <cellStyle name="检查单元格 3 33" xfId="23994"/>
    <cellStyle name="检查单元格 3 34" xfId="23995"/>
    <cellStyle name="检查单元格 3 35" xfId="23996"/>
    <cellStyle name="检查单元格 3 36" xfId="23997"/>
    <cellStyle name="检查单元格 3 37" xfId="23998"/>
    <cellStyle name="检查单元格 3 38" xfId="23999"/>
    <cellStyle name="检查单元格 3 39" xfId="24000"/>
    <cellStyle name="检查单元格 3 4" xfId="24001"/>
    <cellStyle name="检查单元格 3 40" xfId="24002"/>
    <cellStyle name="检查单元格 3 41" xfId="24003"/>
    <cellStyle name="检查单元格 3 42" xfId="24004"/>
    <cellStyle name="检查单元格 3 43" xfId="24005"/>
    <cellStyle name="检查单元格 3 44" xfId="24006"/>
    <cellStyle name="检查单元格 3 45" xfId="24007"/>
    <cellStyle name="检查单元格 3 46" xfId="24008"/>
    <cellStyle name="检查单元格 3 47" xfId="24009"/>
    <cellStyle name="检查单元格 3 48" xfId="24010"/>
    <cellStyle name="检查单元格 3 49" xfId="24011"/>
    <cellStyle name="检查单元格 3 5" xfId="24012"/>
    <cellStyle name="检查单元格 3 50" xfId="24013"/>
    <cellStyle name="检查单元格 3 51" xfId="24014"/>
    <cellStyle name="检查单元格 3 52" xfId="24015"/>
    <cellStyle name="检查单元格 3 53" xfId="24016"/>
    <cellStyle name="检查单元格 3 54" xfId="24017"/>
    <cellStyle name="检查单元格 3 55" xfId="24018"/>
    <cellStyle name="检查单元格 3 56" xfId="24019"/>
    <cellStyle name="检查单元格 3 57" xfId="24020"/>
    <cellStyle name="检查单元格 3 58" xfId="24021"/>
    <cellStyle name="检查单元格 3 59" xfId="24022"/>
    <cellStyle name="检查单元格 3 6" xfId="24023"/>
    <cellStyle name="检查单元格 3 60" xfId="24024"/>
    <cellStyle name="检查单元格 3 61" xfId="24025"/>
    <cellStyle name="检查单元格 3 62" xfId="24026"/>
    <cellStyle name="检查单元格 3 63" xfId="24027"/>
    <cellStyle name="检查单元格 3 64" xfId="24028"/>
    <cellStyle name="检查单元格 3 65" xfId="24029"/>
    <cellStyle name="检查单元格 3 66" xfId="24030"/>
    <cellStyle name="检查单元格 3 67" xfId="24031"/>
    <cellStyle name="检查单元格 3 68" xfId="24032"/>
    <cellStyle name="检查单元格 3 69" xfId="24033"/>
    <cellStyle name="检查单元格 3 7" xfId="24034"/>
    <cellStyle name="检查单元格 3 70" xfId="24035"/>
    <cellStyle name="检查单元格 3 71" xfId="24036"/>
    <cellStyle name="检查单元格 3 72" xfId="24037"/>
    <cellStyle name="检查单元格 3 73" xfId="24038"/>
    <cellStyle name="检查单元格 3 74" xfId="24039"/>
    <cellStyle name="检查单元格 3 75" xfId="24040"/>
    <cellStyle name="检查单元格 3 76" xfId="24041"/>
    <cellStyle name="检查单元格 3 77" xfId="24042"/>
    <cellStyle name="检查单元格 3 78" xfId="24043"/>
    <cellStyle name="检查单元格 3 79" xfId="24044"/>
    <cellStyle name="检查单元格 3 8" xfId="24045"/>
    <cellStyle name="检查单元格 3 80" xfId="24046"/>
    <cellStyle name="检查单元格 3 81" xfId="24047"/>
    <cellStyle name="检查单元格 3 82" xfId="24048"/>
    <cellStyle name="检查单元格 3 83" xfId="24049"/>
    <cellStyle name="检查单元格 3 84" xfId="24050"/>
    <cellStyle name="检查单元格 3 85" xfId="24051"/>
    <cellStyle name="检查单元格 3 86" xfId="24052"/>
    <cellStyle name="检查单元格 3 87" xfId="24053"/>
    <cellStyle name="检查单元格 3 88" xfId="24054"/>
    <cellStyle name="检查单元格 3 89" xfId="24055"/>
    <cellStyle name="检查单元格 3 9" xfId="24056"/>
    <cellStyle name="检查单元格 3 90" xfId="24057"/>
    <cellStyle name="检查单元格 3 91" xfId="24058"/>
    <cellStyle name="检查单元格 3 92" xfId="24059"/>
    <cellStyle name="检查单元格 3 93" xfId="24060"/>
    <cellStyle name="检查单元格 3 94" xfId="24061"/>
    <cellStyle name="检查单元格 3 95" xfId="24062"/>
    <cellStyle name="检查单元格 3 96" xfId="24063"/>
    <cellStyle name="检查单元格 3 97" xfId="24064"/>
    <cellStyle name="检查单元格 3 98" xfId="24065"/>
    <cellStyle name="检查单元格 3 99" xfId="24066"/>
    <cellStyle name="检查单元格 30" xfId="24067"/>
    <cellStyle name="检查单元格 31" xfId="24068"/>
    <cellStyle name="检查单元格 32" xfId="24069"/>
    <cellStyle name="检查单元格 33" xfId="24070"/>
    <cellStyle name="检查单元格 34" xfId="24071"/>
    <cellStyle name="检查单元格 35" xfId="24072"/>
    <cellStyle name="检查单元格 36" xfId="24073"/>
    <cellStyle name="检查单元格 4" xfId="24074"/>
    <cellStyle name="检查单元格 4 10" xfId="24075"/>
    <cellStyle name="检查单元格 4 11" xfId="24076"/>
    <cellStyle name="检查单元格 4 12" xfId="24077"/>
    <cellStyle name="检查单元格 4 13" xfId="24078"/>
    <cellStyle name="检查单元格 4 14" xfId="24079"/>
    <cellStyle name="检查单元格 4 15" xfId="24080"/>
    <cellStyle name="检查单元格 4 16" xfId="24081"/>
    <cellStyle name="检查单元格 4 17" xfId="24082"/>
    <cellStyle name="检查单元格 4 18" xfId="24083"/>
    <cellStyle name="检查单元格 4 2" xfId="24084"/>
    <cellStyle name="检查单元格 4 2 10" xfId="24085"/>
    <cellStyle name="检查单元格 4 2 11" xfId="24086"/>
    <cellStyle name="检查单元格 4 2 12" xfId="24087"/>
    <cellStyle name="检查单元格 4 2 13" xfId="24088"/>
    <cellStyle name="检查单元格 4 2 14" xfId="24089"/>
    <cellStyle name="检查单元格 4 2 15" xfId="24090"/>
    <cellStyle name="检查单元格 4 2 2" xfId="24091"/>
    <cellStyle name="检查单元格 4 2 3" xfId="24092"/>
    <cellStyle name="检查单元格 4 2 4" xfId="24093"/>
    <cellStyle name="检查单元格 4 2 5" xfId="24094"/>
    <cellStyle name="检查单元格 4 2 6" xfId="24095"/>
    <cellStyle name="检查单元格 4 2 7" xfId="24096"/>
    <cellStyle name="检查单元格 4 2 8" xfId="24097"/>
    <cellStyle name="检查单元格 4 2 9" xfId="24098"/>
    <cellStyle name="检查单元格 4 3" xfId="24099"/>
    <cellStyle name="检查单元格 4 3 2" xfId="24100"/>
    <cellStyle name="检查单元格 4 3 3" xfId="24101"/>
    <cellStyle name="检查单元格 4 3 4" xfId="24102"/>
    <cellStyle name="检查单元格 4 3 5" xfId="24103"/>
    <cellStyle name="检查单元格 4 3 6" xfId="24104"/>
    <cellStyle name="检查单元格 4 4" xfId="24105"/>
    <cellStyle name="检查单元格 4 4 2" xfId="24106"/>
    <cellStyle name="检查单元格 4 4 3" xfId="24107"/>
    <cellStyle name="检查单元格 4 4 4" xfId="24108"/>
    <cellStyle name="检查单元格 4 4 5" xfId="24109"/>
    <cellStyle name="检查单元格 4 4 6" xfId="24110"/>
    <cellStyle name="检查单元格 4 5" xfId="24111"/>
    <cellStyle name="检查单元格 4 5 2" xfId="24112"/>
    <cellStyle name="检查单元格 4 5 3" xfId="24113"/>
    <cellStyle name="检查单元格 4 5 4" xfId="24114"/>
    <cellStyle name="检查单元格 4 5 5" xfId="24115"/>
    <cellStyle name="检查单元格 4 5 6" xfId="24116"/>
    <cellStyle name="检查单元格 4 6" xfId="24117"/>
    <cellStyle name="检查单元格 4 7" xfId="24118"/>
    <cellStyle name="检查单元格 4 8" xfId="24119"/>
    <cellStyle name="检查单元格 4 9" xfId="24120"/>
    <cellStyle name="检查单元格 5" xfId="24121"/>
    <cellStyle name="检查单元格 5 10" xfId="24122"/>
    <cellStyle name="检查单元格 5 11" xfId="24123"/>
    <cellStyle name="检查单元格 5 12" xfId="24124"/>
    <cellStyle name="检查单元格 5 13" xfId="24125"/>
    <cellStyle name="检查单元格 5 14" xfId="24126"/>
    <cellStyle name="检查单元格 5 15" xfId="24127"/>
    <cellStyle name="检查单元格 5 16" xfId="24128"/>
    <cellStyle name="检查单元格 5 17" xfId="24129"/>
    <cellStyle name="检查单元格 5 18" xfId="24130"/>
    <cellStyle name="检查单元格 5 19" xfId="24131"/>
    <cellStyle name="检查单元格 5 2" xfId="24132"/>
    <cellStyle name="检查单元格 5 20" xfId="24133"/>
    <cellStyle name="检查单元格 5 21" xfId="24134"/>
    <cellStyle name="检查单元格 5 22" xfId="24135"/>
    <cellStyle name="检查单元格 5 23" xfId="24136"/>
    <cellStyle name="检查单元格 5 24" xfId="24137"/>
    <cellStyle name="检查单元格 5 25" xfId="24138"/>
    <cellStyle name="检查单元格 5 26" xfId="24139"/>
    <cellStyle name="检查单元格 5 27" xfId="24140"/>
    <cellStyle name="检查单元格 5 28" xfId="24141"/>
    <cellStyle name="检查单元格 5 29" xfId="24142"/>
    <cellStyle name="检查单元格 5 3" xfId="24143"/>
    <cellStyle name="检查单元格 5 4" xfId="24144"/>
    <cellStyle name="检查单元格 5 5" xfId="24145"/>
    <cellStyle name="检查单元格 5 6" xfId="24146"/>
    <cellStyle name="检查单元格 5 7" xfId="24147"/>
    <cellStyle name="检查单元格 5 8" xfId="24148"/>
    <cellStyle name="检查单元格 5 9" xfId="24149"/>
    <cellStyle name="检查单元格 6" xfId="24150"/>
    <cellStyle name="检查单元格 6 10" xfId="24151"/>
    <cellStyle name="检查单元格 6 11" xfId="24152"/>
    <cellStyle name="检查单元格 6 12" xfId="24153"/>
    <cellStyle name="检查单元格 6 13" xfId="24154"/>
    <cellStyle name="检查单元格 6 14" xfId="24155"/>
    <cellStyle name="检查单元格 6 15" xfId="24156"/>
    <cellStyle name="检查单元格 6 16" xfId="24157"/>
    <cellStyle name="检查单元格 6 17" xfId="24158"/>
    <cellStyle name="检查单元格 6 18" xfId="24159"/>
    <cellStyle name="检查单元格 6 19" xfId="24160"/>
    <cellStyle name="检查单元格 6 2" xfId="24161"/>
    <cellStyle name="检查单元格 6 20" xfId="24162"/>
    <cellStyle name="检查单元格 6 21" xfId="24163"/>
    <cellStyle name="检查单元格 6 22" xfId="24164"/>
    <cellStyle name="检查单元格 6 23" xfId="24165"/>
    <cellStyle name="检查单元格 6 24" xfId="24166"/>
    <cellStyle name="检查单元格 6 25" xfId="24167"/>
    <cellStyle name="检查单元格 6 26" xfId="24168"/>
    <cellStyle name="检查单元格 6 27" xfId="24169"/>
    <cellStyle name="检查单元格 6 28" xfId="24170"/>
    <cellStyle name="检查单元格 6 29" xfId="24171"/>
    <cellStyle name="检查单元格 6 3" xfId="24172"/>
    <cellStyle name="检查单元格 6 4" xfId="24173"/>
    <cellStyle name="检查单元格 6 5" xfId="24174"/>
    <cellStyle name="检查单元格 6 6" xfId="24175"/>
    <cellStyle name="检查单元格 6 7" xfId="24176"/>
    <cellStyle name="检查单元格 6 8" xfId="24177"/>
    <cellStyle name="检查单元格 6 9" xfId="24178"/>
    <cellStyle name="检查单元格 7" xfId="24179"/>
    <cellStyle name="检查单元格 7 10" xfId="24180"/>
    <cellStyle name="检查单元格 7 11" xfId="24181"/>
    <cellStyle name="检查单元格 7 12" xfId="24182"/>
    <cellStyle name="检查单元格 7 13" xfId="24183"/>
    <cellStyle name="检查单元格 7 14" xfId="24184"/>
    <cellStyle name="检查单元格 7 15" xfId="24185"/>
    <cellStyle name="检查单元格 7 16" xfId="24186"/>
    <cellStyle name="检查单元格 7 17" xfId="24187"/>
    <cellStyle name="检查单元格 7 18" xfId="24188"/>
    <cellStyle name="检查单元格 7 19" xfId="24189"/>
    <cellStyle name="检查单元格 7 2" xfId="24190"/>
    <cellStyle name="检查单元格 7 20" xfId="24191"/>
    <cellStyle name="检查单元格 7 21" xfId="24192"/>
    <cellStyle name="检查单元格 7 22" xfId="24193"/>
    <cellStyle name="检查单元格 7 23" xfId="24194"/>
    <cellStyle name="检查单元格 7 24" xfId="24195"/>
    <cellStyle name="检查单元格 7 25" xfId="24196"/>
    <cellStyle name="检查单元格 7 26" xfId="24197"/>
    <cellStyle name="检查单元格 7 27" xfId="24198"/>
    <cellStyle name="检查单元格 7 28" xfId="24199"/>
    <cellStyle name="检查单元格 7 29" xfId="24200"/>
    <cellStyle name="检查单元格 7 3" xfId="24201"/>
    <cellStyle name="检查单元格 7 4" xfId="24202"/>
    <cellStyle name="检查单元格 7 5" xfId="24203"/>
    <cellStyle name="检查单元格 7 6" xfId="24204"/>
    <cellStyle name="检查单元格 7 7" xfId="24205"/>
    <cellStyle name="检查单元格 7 8" xfId="24206"/>
    <cellStyle name="检查单元格 7 9" xfId="24207"/>
    <cellStyle name="检查单元格 8" xfId="24208"/>
    <cellStyle name="检查单元格 8 10" xfId="24209"/>
    <cellStyle name="检查单元格 8 11" xfId="24210"/>
    <cellStyle name="检查单元格 8 12" xfId="24211"/>
    <cellStyle name="检查单元格 8 13" xfId="24212"/>
    <cellStyle name="检查单元格 8 14" xfId="24213"/>
    <cellStyle name="检查单元格 8 15" xfId="24214"/>
    <cellStyle name="检查单元格 8 16" xfId="24215"/>
    <cellStyle name="检查单元格 8 17" xfId="24216"/>
    <cellStyle name="检查单元格 8 18" xfId="24217"/>
    <cellStyle name="检查单元格 8 19" xfId="24218"/>
    <cellStyle name="检查单元格 8 2" xfId="24219"/>
    <cellStyle name="检查单元格 8 20" xfId="24220"/>
    <cellStyle name="检查单元格 8 21" xfId="24221"/>
    <cellStyle name="检查单元格 8 22" xfId="24222"/>
    <cellStyle name="检查单元格 8 23" xfId="24223"/>
    <cellStyle name="检查单元格 8 24" xfId="24224"/>
    <cellStyle name="检查单元格 8 25" xfId="24225"/>
    <cellStyle name="检查单元格 8 26" xfId="24226"/>
    <cellStyle name="检查单元格 8 27" xfId="24227"/>
    <cellStyle name="检查单元格 8 28" xfId="24228"/>
    <cellStyle name="检查单元格 8 29" xfId="24229"/>
    <cellStyle name="检查单元格 8 3" xfId="24230"/>
    <cellStyle name="检查单元格 8 4" xfId="24231"/>
    <cellStyle name="检查单元格 8 5" xfId="24232"/>
    <cellStyle name="检查单元格 8 6" xfId="24233"/>
    <cellStyle name="检查单元格 8 7" xfId="24234"/>
    <cellStyle name="检查单元格 8 8" xfId="24235"/>
    <cellStyle name="检查单元格 8 9" xfId="24236"/>
    <cellStyle name="检查单元格 9" xfId="24237"/>
    <cellStyle name="解释性文本 10" xfId="24238"/>
    <cellStyle name="解释性文本 11" xfId="24239"/>
    <cellStyle name="解释性文本 12" xfId="24240"/>
    <cellStyle name="解释性文本 13" xfId="24241"/>
    <cellStyle name="解释性文本 14" xfId="24242"/>
    <cellStyle name="解释性文本 15" xfId="24243"/>
    <cellStyle name="解释性文本 16" xfId="24244"/>
    <cellStyle name="解释性文本 17" xfId="24245"/>
    <cellStyle name="解释性文本 18" xfId="24246"/>
    <cellStyle name="解释性文本 19" xfId="24247"/>
    <cellStyle name="解释性文本 2" xfId="24248"/>
    <cellStyle name="解释性文本 2 10" xfId="24249"/>
    <cellStyle name="解释性文本 2 11" xfId="24250"/>
    <cellStyle name="解释性文本 2 12" xfId="24251"/>
    <cellStyle name="解释性文本 2 13" xfId="24252"/>
    <cellStyle name="解释性文本 2 14" xfId="24253"/>
    <cellStyle name="解释性文本 2 15" xfId="24254"/>
    <cellStyle name="解释性文本 2 2" xfId="24255"/>
    <cellStyle name="解释性文本 2 3" xfId="24256"/>
    <cellStyle name="解释性文本 2 4" xfId="24257"/>
    <cellStyle name="解释性文本 2 5" xfId="24258"/>
    <cellStyle name="解释性文本 2 6" xfId="24259"/>
    <cellStyle name="解释性文本 2 7" xfId="24260"/>
    <cellStyle name="解释性文本 2 8" xfId="24261"/>
    <cellStyle name="解释性文本 2 9" xfId="24262"/>
    <cellStyle name="解释性文本 20" xfId="24263"/>
    <cellStyle name="解释性文本 21" xfId="24264"/>
    <cellStyle name="解释性文本 22" xfId="24265"/>
    <cellStyle name="解释性文本 23" xfId="24266"/>
    <cellStyle name="解释性文本 24" xfId="24267"/>
    <cellStyle name="解释性文本 25" xfId="24268"/>
    <cellStyle name="解释性文本 26" xfId="24269"/>
    <cellStyle name="解释性文本 27" xfId="24270"/>
    <cellStyle name="解释性文本 28" xfId="24271"/>
    <cellStyle name="解释性文本 29" xfId="24272"/>
    <cellStyle name="解释性文本 3" xfId="24273"/>
    <cellStyle name="解释性文本 3 10" xfId="24274"/>
    <cellStyle name="解释性文本 3 11" xfId="24275"/>
    <cellStyle name="解释性文本 3 12" xfId="24276"/>
    <cellStyle name="解释性文本 3 13" xfId="24277"/>
    <cellStyle name="解释性文本 3 14" xfId="24278"/>
    <cellStyle name="解释性文本 3 15" xfId="24279"/>
    <cellStyle name="解释性文本 3 2" xfId="24280"/>
    <cellStyle name="解释性文本 3 3" xfId="24281"/>
    <cellStyle name="解释性文本 3 4" xfId="24282"/>
    <cellStyle name="解释性文本 3 5" xfId="24283"/>
    <cellStyle name="解释性文本 3 6" xfId="24284"/>
    <cellStyle name="解释性文本 3 7" xfId="24285"/>
    <cellStyle name="解释性文本 3 8" xfId="24286"/>
    <cellStyle name="解释性文本 3 9" xfId="24287"/>
    <cellStyle name="解释性文本 30" xfId="24288"/>
    <cellStyle name="解释性文本 31" xfId="24289"/>
    <cellStyle name="解释性文本 32" xfId="24290"/>
    <cellStyle name="解释性文本 33" xfId="24291"/>
    <cellStyle name="解释性文本 34" xfId="24292"/>
    <cellStyle name="解释性文本 35" xfId="24293"/>
    <cellStyle name="解释性文本 36" xfId="24294"/>
    <cellStyle name="解释性文本 4" xfId="24295"/>
    <cellStyle name="解释性文本 4 10" xfId="24296"/>
    <cellStyle name="解释性文本 4 11" xfId="24297"/>
    <cellStyle name="解释性文本 4 12" xfId="24298"/>
    <cellStyle name="解释性文本 4 13" xfId="24299"/>
    <cellStyle name="解释性文本 4 14" xfId="24300"/>
    <cellStyle name="解释性文本 4 15" xfId="24301"/>
    <cellStyle name="解释性文本 4 16" xfId="24302"/>
    <cellStyle name="解释性文本 4 17" xfId="24303"/>
    <cellStyle name="解释性文本 4 18" xfId="24304"/>
    <cellStyle name="解释性文本 4 2" xfId="24305"/>
    <cellStyle name="解释性文本 4 2 10" xfId="24306"/>
    <cellStyle name="解释性文本 4 2 11" xfId="24307"/>
    <cellStyle name="解释性文本 4 2 12" xfId="24308"/>
    <cellStyle name="解释性文本 4 2 13" xfId="24309"/>
    <cellStyle name="解释性文本 4 2 14" xfId="24310"/>
    <cellStyle name="解释性文本 4 2 15" xfId="24311"/>
    <cellStyle name="解释性文本 4 2 2" xfId="24312"/>
    <cellStyle name="解释性文本 4 2 3" xfId="24313"/>
    <cellStyle name="解释性文本 4 2 4" xfId="24314"/>
    <cellStyle name="解释性文本 4 2 5" xfId="24315"/>
    <cellStyle name="解释性文本 4 2 6" xfId="24316"/>
    <cellStyle name="解释性文本 4 2 7" xfId="24317"/>
    <cellStyle name="解释性文本 4 2 8" xfId="24318"/>
    <cellStyle name="解释性文本 4 2 9" xfId="24319"/>
    <cellStyle name="解释性文本 4 3" xfId="24320"/>
    <cellStyle name="解释性文本 4 3 2" xfId="24321"/>
    <cellStyle name="解释性文本 4 3 3" xfId="24322"/>
    <cellStyle name="解释性文本 4 3 4" xfId="24323"/>
    <cellStyle name="解释性文本 4 3 5" xfId="24324"/>
    <cellStyle name="解释性文本 4 3 6" xfId="24325"/>
    <cellStyle name="解释性文本 4 4" xfId="24326"/>
    <cellStyle name="解释性文本 4 4 2" xfId="24327"/>
    <cellStyle name="解释性文本 4 4 3" xfId="24328"/>
    <cellStyle name="解释性文本 4 4 4" xfId="24329"/>
    <cellStyle name="解释性文本 4 4 5" xfId="24330"/>
    <cellStyle name="解释性文本 4 4 6" xfId="24331"/>
    <cellStyle name="解释性文本 4 5" xfId="24332"/>
    <cellStyle name="解释性文本 4 5 2" xfId="24333"/>
    <cellStyle name="解释性文本 4 5 3" xfId="24334"/>
    <cellStyle name="解释性文本 4 5 4" xfId="24335"/>
    <cellStyle name="解释性文本 4 5 5" xfId="24336"/>
    <cellStyle name="解释性文本 4 5 6" xfId="24337"/>
    <cellStyle name="解释性文本 4 6" xfId="24338"/>
    <cellStyle name="解释性文本 4 7" xfId="24339"/>
    <cellStyle name="解释性文本 4 8" xfId="24340"/>
    <cellStyle name="解释性文本 4 9" xfId="24341"/>
    <cellStyle name="解释性文本 5" xfId="24342"/>
    <cellStyle name="解释性文本 5 10" xfId="24343"/>
    <cellStyle name="解释性文本 5 11" xfId="24344"/>
    <cellStyle name="解释性文本 5 12" xfId="24345"/>
    <cellStyle name="解释性文本 5 13" xfId="24346"/>
    <cellStyle name="解释性文本 5 14" xfId="24347"/>
    <cellStyle name="解释性文本 5 15" xfId="24348"/>
    <cellStyle name="解释性文本 5 16" xfId="24349"/>
    <cellStyle name="解释性文本 5 17" xfId="24350"/>
    <cellStyle name="解释性文本 5 18" xfId="24351"/>
    <cellStyle name="解释性文本 5 19" xfId="24352"/>
    <cellStyle name="解释性文本 5 2" xfId="24353"/>
    <cellStyle name="解释性文本 5 20" xfId="24354"/>
    <cellStyle name="解释性文本 5 21" xfId="24355"/>
    <cellStyle name="解释性文本 5 22" xfId="24356"/>
    <cellStyle name="解释性文本 5 23" xfId="24357"/>
    <cellStyle name="解释性文本 5 24" xfId="24358"/>
    <cellStyle name="解释性文本 5 25" xfId="24359"/>
    <cellStyle name="解释性文本 5 26" xfId="24360"/>
    <cellStyle name="解释性文本 5 27" xfId="24361"/>
    <cellStyle name="解释性文本 5 28" xfId="24362"/>
    <cellStyle name="解释性文本 5 29" xfId="24363"/>
    <cellStyle name="解释性文本 5 3" xfId="24364"/>
    <cellStyle name="解释性文本 5 4" xfId="24365"/>
    <cellStyle name="解释性文本 5 5" xfId="24366"/>
    <cellStyle name="解释性文本 5 6" xfId="24367"/>
    <cellStyle name="解释性文本 5 7" xfId="24368"/>
    <cellStyle name="解释性文本 5 8" xfId="24369"/>
    <cellStyle name="解释性文本 5 9" xfId="24370"/>
    <cellStyle name="解释性文本 6" xfId="24371"/>
    <cellStyle name="解释性文本 6 10" xfId="24372"/>
    <cellStyle name="解释性文本 6 11" xfId="24373"/>
    <cellStyle name="解释性文本 6 12" xfId="24374"/>
    <cellStyle name="解释性文本 6 13" xfId="24375"/>
    <cellStyle name="解释性文本 6 14" xfId="24376"/>
    <cellStyle name="解释性文本 6 15" xfId="24377"/>
    <cellStyle name="解释性文本 6 16" xfId="24378"/>
    <cellStyle name="解释性文本 6 17" xfId="24379"/>
    <cellStyle name="解释性文本 6 18" xfId="24380"/>
    <cellStyle name="解释性文本 6 19" xfId="24381"/>
    <cellStyle name="解释性文本 6 2" xfId="24382"/>
    <cellStyle name="解释性文本 6 20" xfId="24383"/>
    <cellStyle name="解释性文本 6 21" xfId="24384"/>
    <cellStyle name="解释性文本 6 22" xfId="24385"/>
    <cellStyle name="解释性文本 6 23" xfId="24386"/>
    <cellStyle name="解释性文本 6 24" xfId="24387"/>
    <cellStyle name="解释性文本 6 25" xfId="24388"/>
    <cellStyle name="解释性文本 6 26" xfId="24389"/>
    <cellStyle name="解释性文本 6 27" xfId="24390"/>
    <cellStyle name="解释性文本 6 28" xfId="24391"/>
    <cellStyle name="解释性文本 6 29" xfId="24392"/>
    <cellStyle name="解释性文本 6 3" xfId="24393"/>
    <cellStyle name="解释性文本 6 4" xfId="24394"/>
    <cellStyle name="解释性文本 6 5" xfId="24395"/>
    <cellStyle name="解释性文本 6 6" xfId="24396"/>
    <cellStyle name="解释性文本 6 7" xfId="24397"/>
    <cellStyle name="解释性文本 6 8" xfId="24398"/>
    <cellStyle name="解释性文本 6 9" xfId="24399"/>
    <cellStyle name="解释性文本 7" xfId="24400"/>
    <cellStyle name="解释性文本 7 10" xfId="24401"/>
    <cellStyle name="解释性文本 7 11" xfId="24402"/>
    <cellStyle name="解释性文本 7 12" xfId="24403"/>
    <cellStyle name="解释性文本 7 13" xfId="24404"/>
    <cellStyle name="解释性文本 7 14" xfId="24405"/>
    <cellStyle name="解释性文本 7 15" xfId="24406"/>
    <cellStyle name="解释性文本 7 16" xfId="24407"/>
    <cellStyle name="解释性文本 7 17" xfId="24408"/>
    <cellStyle name="解释性文本 7 18" xfId="24409"/>
    <cellStyle name="解释性文本 7 19" xfId="24410"/>
    <cellStyle name="解释性文本 7 2" xfId="24411"/>
    <cellStyle name="解释性文本 7 20" xfId="24412"/>
    <cellStyle name="解释性文本 7 21" xfId="24413"/>
    <cellStyle name="解释性文本 7 22" xfId="24414"/>
    <cellStyle name="解释性文本 7 23" xfId="24415"/>
    <cellStyle name="解释性文本 7 24" xfId="24416"/>
    <cellStyle name="解释性文本 7 25" xfId="24417"/>
    <cellStyle name="解释性文本 7 26" xfId="24418"/>
    <cellStyle name="解释性文本 7 27" xfId="24419"/>
    <cellStyle name="解释性文本 7 28" xfId="24420"/>
    <cellStyle name="解释性文本 7 29" xfId="24421"/>
    <cellStyle name="解释性文本 7 3" xfId="24422"/>
    <cellStyle name="解释性文本 7 4" xfId="24423"/>
    <cellStyle name="解释性文本 7 5" xfId="24424"/>
    <cellStyle name="解释性文本 7 6" xfId="24425"/>
    <cellStyle name="解释性文本 7 7" xfId="24426"/>
    <cellStyle name="解释性文本 7 8" xfId="24427"/>
    <cellStyle name="解释性文本 7 9" xfId="24428"/>
    <cellStyle name="解释性文本 8" xfId="24429"/>
    <cellStyle name="解释性文本 8 10" xfId="24430"/>
    <cellStyle name="解释性文本 8 11" xfId="24431"/>
    <cellStyle name="解释性文本 8 12" xfId="24432"/>
    <cellStyle name="解释性文本 8 13" xfId="24433"/>
    <cellStyle name="解释性文本 8 14" xfId="24434"/>
    <cellStyle name="解释性文本 8 15" xfId="24435"/>
    <cellStyle name="解释性文本 8 16" xfId="24436"/>
    <cellStyle name="解释性文本 8 17" xfId="24437"/>
    <cellStyle name="解释性文本 8 18" xfId="24438"/>
    <cellStyle name="解释性文本 8 19" xfId="24439"/>
    <cellStyle name="解释性文本 8 2" xfId="24440"/>
    <cellStyle name="解释性文本 8 20" xfId="24441"/>
    <cellStyle name="解释性文本 8 21" xfId="24442"/>
    <cellStyle name="解释性文本 8 22" xfId="24443"/>
    <cellStyle name="解释性文本 8 23" xfId="24444"/>
    <cellStyle name="解释性文本 8 24" xfId="24445"/>
    <cellStyle name="解释性文本 8 25" xfId="24446"/>
    <cellStyle name="解释性文本 8 26" xfId="24447"/>
    <cellStyle name="解释性文本 8 27" xfId="24448"/>
    <cellStyle name="解释性文本 8 28" xfId="24449"/>
    <cellStyle name="解释性文本 8 29" xfId="24450"/>
    <cellStyle name="解释性文本 8 3" xfId="24451"/>
    <cellStyle name="解释性文本 8 4" xfId="24452"/>
    <cellStyle name="解释性文本 8 5" xfId="24453"/>
    <cellStyle name="解释性文本 8 6" xfId="24454"/>
    <cellStyle name="解释性文本 8 7" xfId="24455"/>
    <cellStyle name="解释性文本 8 8" xfId="24456"/>
    <cellStyle name="解释性文本 8 9" xfId="24457"/>
    <cellStyle name="解释性文本 9" xfId="24458"/>
    <cellStyle name="借出原因" xfId="24459"/>
    <cellStyle name="借出原因 10" xfId="24460"/>
    <cellStyle name="借出原因 11" xfId="24461"/>
    <cellStyle name="借出原因 12" xfId="24462"/>
    <cellStyle name="借出原因 13" xfId="24463"/>
    <cellStyle name="借出原因 14" xfId="24464"/>
    <cellStyle name="借出原因 15" xfId="24465"/>
    <cellStyle name="借出原因 16" xfId="24466"/>
    <cellStyle name="借出原因 17" xfId="24467"/>
    <cellStyle name="借出原因 18" xfId="24468"/>
    <cellStyle name="借出原因 19" xfId="24469"/>
    <cellStyle name="借出原因 2" xfId="24470"/>
    <cellStyle name="借出原因 20" xfId="24471"/>
    <cellStyle name="借出原因 21" xfId="24472"/>
    <cellStyle name="借出原因 22" xfId="24473"/>
    <cellStyle name="借出原因 23" xfId="24474"/>
    <cellStyle name="借出原因 24" xfId="24475"/>
    <cellStyle name="借出原因 25" xfId="24476"/>
    <cellStyle name="借出原因 26" xfId="24477"/>
    <cellStyle name="借出原因 27" xfId="24478"/>
    <cellStyle name="借出原因 28" xfId="24479"/>
    <cellStyle name="借出原因 29" xfId="24480"/>
    <cellStyle name="借出原因 3" xfId="24481"/>
    <cellStyle name="借出原因 30" xfId="24482"/>
    <cellStyle name="借出原因 31" xfId="24483"/>
    <cellStyle name="借出原因 32" xfId="24484"/>
    <cellStyle name="借出原因 33" xfId="24485"/>
    <cellStyle name="借出原因 4" xfId="24486"/>
    <cellStyle name="借出原因 5" xfId="24487"/>
    <cellStyle name="借出原因 6" xfId="24488"/>
    <cellStyle name="借出原因 7" xfId="24489"/>
    <cellStyle name="借出原因 8" xfId="24490"/>
    <cellStyle name="借出原因 9" xfId="24491"/>
    <cellStyle name="警告文本 10" xfId="24492"/>
    <cellStyle name="警告文本 11" xfId="24493"/>
    <cellStyle name="警告文本 12" xfId="24494"/>
    <cellStyle name="警告文本 13" xfId="24495"/>
    <cellStyle name="警告文本 14" xfId="24496"/>
    <cellStyle name="警告文本 15" xfId="24497"/>
    <cellStyle name="警告文本 16" xfId="24498"/>
    <cellStyle name="警告文本 17" xfId="24499"/>
    <cellStyle name="警告文本 18" xfId="24500"/>
    <cellStyle name="警告文本 19" xfId="24501"/>
    <cellStyle name="警告文本 2" xfId="24502"/>
    <cellStyle name="警告文本 2 10" xfId="24503"/>
    <cellStyle name="警告文本 2 11" xfId="24504"/>
    <cellStyle name="警告文本 2 12" xfId="24505"/>
    <cellStyle name="警告文本 2 13" xfId="24506"/>
    <cellStyle name="警告文本 2 14" xfId="24507"/>
    <cellStyle name="警告文本 2 15" xfId="24508"/>
    <cellStyle name="警告文本 2 2" xfId="24509"/>
    <cellStyle name="警告文本 2 3" xfId="24510"/>
    <cellStyle name="警告文本 2 4" xfId="24511"/>
    <cellStyle name="警告文本 2 5" xfId="24512"/>
    <cellStyle name="警告文本 2 6" xfId="24513"/>
    <cellStyle name="警告文本 2 7" xfId="24514"/>
    <cellStyle name="警告文本 2 8" xfId="24515"/>
    <cellStyle name="警告文本 2 9" xfId="24516"/>
    <cellStyle name="警告文本 20" xfId="24517"/>
    <cellStyle name="警告文本 21" xfId="24518"/>
    <cellStyle name="警告文本 22" xfId="24519"/>
    <cellStyle name="警告文本 23" xfId="24520"/>
    <cellStyle name="警告文本 24" xfId="24521"/>
    <cellStyle name="警告文本 25" xfId="24522"/>
    <cellStyle name="警告文本 26" xfId="24523"/>
    <cellStyle name="警告文本 27" xfId="24524"/>
    <cellStyle name="警告文本 28" xfId="24525"/>
    <cellStyle name="警告文本 29" xfId="24526"/>
    <cellStyle name="警告文本 3" xfId="24527"/>
    <cellStyle name="警告文本 3 10" xfId="24528"/>
    <cellStyle name="警告文本 3 11" xfId="24529"/>
    <cellStyle name="警告文本 3 12" xfId="24530"/>
    <cellStyle name="警告文本 3 13" xfId="24531"/>
    <cellStyle name="警告文本 3 14" xfId="24532"/>
    <cellStyle name="警告文本 3 15" xfId="24533"/>
    <cellStyle name="警告文本 3 2" xfId="24534"/>
    <cellStyle name="警告文本 3 3" xfId="24535"/>
    <cellStyle name="警告文本 3 4" xfId="24536"/>
    <cellStyle name="警告文本 3 5" xfId="24537"/>
    <cellStyle name="警告文本 3 6" xfId="24538"/>
    <cellStyle name="警告文本 3 7" xfId="24539"/>
    <cellStyle name="警告文本 3 8" xfId="24540"/>
    <cellStyle name="警告文本 3 9" xfId="24541"/>
    <cellStyle name="警告文本 30" xfId="24542"/>
    <cellStyle name="警告文本 31" xfId="24543"/>
    <cellStyle name="警告文本 32" xfId="24544"/>
    <cellStyle name="警告文本 33" xfId="24545"/>
    <cellStyle name="警告文本 34" xfId="24546"/>
    <cellStyle name="警告文本 35" xfId="24547"/>
    <cellStyle name="警告文本 36" xfId="24548"/>
    <cellStyle name="警告文本 4" xfId="24549"/>
    <cellStyle name="警告文本 4 10" xfId="24550"/>
    <cellStyle name="警告文本 4 11" xfId="24551"/>
    <cellStyle name="警告文本 4 12" xfId="24552"/>
    <cellStyle name="警告文本 4 13" xfId="24553"/>
    <cellStyle name="警告文本 4 14" xfId="24554"/>
    <cellStyle name="警告文本 4 15" xfId="24555"/>
    <cellStyle name="警告文本 4 16" xfId="24556"/>
    <cellStyle name="警告文本 4 17" xfId="24557"/>
    <cellStyle name="警告文本 4 18" xfId="24558"/>
    <cellStyle name="警告文本 4 2" xfId="24559"/>
    <cellStyle name="警告文本 4 2 10" xfId="24560"/>
    <cellStyle name="警告文本 4 2 11" xfId="24561"/>
    <cellStyle name="警告文本 4 2 12" xfId="24562"/>
    <cellStyle name="警告文本 4 2 13" xfId="24563"/>
    <cellStyle name="警告文本 4 2 14" xfId="24564"/>
    <cellStyle name="警告文本 4 2 15" xfId="24565"/>
    <cellStyle name="警告文本 4 2 2" xfId="24566"/>
    <cellStyle name="警告文本 4 2 3" xfId="24567"/>
    <cellStyle name="警告文本 4 2 4" xfId="24568"/>
    <cellStyle name="警告文本 4 2 5" xfId="24569"/>
    <cellStyle name="警告文本 4 2 6" xfId="24570"/>
    <cellStyle name="警告文本 4 2 7" xfId="24571"/>
    <cellStyle name="警告文本 4 2 8" xfId="24572"/>
    <cellStyle name="警告文本 4 2 9" xfId="24573"/>
    <cellStyle name="警告文本 4 3" xfId="24574"/>
    <cellStyle name="警告文本 4 3 2" xfId="24575"/>
    <cellStyle name="警告文本 4 3 3" xfId="24576"/>
    <cellStyle name="警告文本 4 3 4" xfId="24577"/>
    <cellStyle name="警告文本 4 3 5" xfId="24578"/>
    <cellStyle name="警告文本 4 3 6" xfId="24579"/>
    <cellStyle name="警告文本 4 4" xfId="24580"/>
    <cellStyle name="警告文本 4 4 2" xfId="24581"/>
    <cellStyle name="警告文本 4 4 3" xfId="24582"/>
    <cellStyle name="警告文本 4 4 4" xfId="24583"/>
    <cellStyle name="警告文本 4 4 5" xfId="24584"/>
    <cellStyle name="警告文本 4 4 6" xfId="24585"/>
    <cellStyle name="警告文本 4 5" xfId="24586"/>
    <cellStyle name="警告文本 4 5 2" xfId="24587"/>
    <cellStyle name="警告文本 4 5 3" xfId="24588"/>
    <cellStyle name="警告文本 4 5 4" xfId="24589"/>
    <cellStyle name="警告文本 4 5 5" xfId="24590"/>
    <cellStyle name="警告文本 4 5 6" xfId="24591"/>
    <cellStyle name="警告文本 4 6" xfId="24592"/>
    <cellStyle name="警告文本 4 7" xfId="24593"/>
    <cellStyle name="警告文本 4 8" xfId="24594"/>
    <cellStyle name="警告文本 4 9" xfId="24595"/>
    <cellStyle name="警告文本 5" xfId="24596"/>
    <cellStyle name="警告文本 5 10" xfId="24597"/>
    <cellStyle name="警告文本 5 11" xfId="24598"/>
    <cellStyle name="警告文本 5 12" xfId="24599"/>
    <cellStyle name="警告文本 5 13" xfId="24600"/>
    <cellStyle name="警告文本 5 14" xfId="24601"/>
    <cellStyle name="警告文本 5 15" xfId="24602"/>
    <cellStyle name="警告文本 5 16" xfId="24603"/>
    <cellStyle name="警告文本 5 17" xfId="24604"/>
    <cellStyle name="警告文本 5 18" xfId="24605"/>
    <cellStyle name="警告文本 5 19" xfId="24606"/>
    <cellStyle name="警告文本 5 2" xfId="24607"/>
    <cellStyle name="警告文本 5 20" xfId="24608"/>
    <cellStyle name="警告文本 5 21" xfId="24609"/>
    <cellStyle name="警告文本 5 22" xfId="24610"/>
    <cellStyle name="警告文本 5 23" xfId="24611"/>
    <cellStyle name="警告文本 5 24" xfId="24612"/>
    <cellStyle name="警告文本 5 25" xfId="24613"/>
    <cellStyle name="警告文本 5 26" xfId="24614"/>
    <cellStyle name="警告文本 5 27" xfId="24615"/>
    <cellStyle name="警告文本 5 28" xfId="24616"/>
    <cellStyle name="警告文本 5 29" xfId="24617"/>
    <cellStyle name="警告文本 5 3" xfId="24618"/>
    <cellStyle name="警告文本 5 4" xfId="24619"/>
    <cellStyle name="警告文本 5 5" xfId="24620"/>
    <cellStyle name="警告文本 5 6" xfId="24621"/>
    <cellStyle name="警告文本 5 7" xfId="24622"/>
    <cellStyle name="警告文本 5 8" xfId="24623"/>
    <cellStyle name="警告文本 5 9" xfId="24624"/>
    <cellStyle name="警告文本 6" xfId="24625"/>
    <cellStyle name="警告文本 6 10" xfId="24626"/>
    <cellStyle name="警告文本 6 11" xfId="24627"/>
    <cellStyle name="警告文本 6 12" xfId="24628"/>
    <cellStyle name="警告文本 6 13" xfId="24629"/>
    <cellStyle name="警告文本 6 14" xfId="24630"/>
    <cellStyle name="警告文本 6 15" xfId="24631"/>
    <cellStyle name="警告文本 6 16" xfId="24632"/>
    <cellStyle name="警告文本 6 17" xfId="24633"/>
    <cellStyle name="警告文本 6 18" xfId="24634"/>
    <cellStyle name="警告文本 6 19" xfId="24635"/>
    <cellStyle name="警告文本 6 2" xfId="24636"/>
    <cellStyle name="警告文本 6 20" xfId="24637"/>
    <cellStyle name="警告文本 6 21" xfId="24638"/>
    <cellStyle name="警告文本 6 22" xfId="24639"/>
    <cellStyle name="警告文本 6 23" xfId="24640"/>
    <cellStyle name="警告文本 6 24" xfId="24641"/>
    <cellStyle name="警告文本 6 25" xfId="24642"/>
    <cellStyle name="警告文本 6 26" xfId="24643"/>
    <cellStyle name="警告文本 6 27" xfId="24644"/>
    <cellStyle name="警告文本 6 28" xfId="24645"/>
    <cellStyle name="警告文本 6 29" xfId="24646"/>
    <cellStyle name="警告文本 6 3" xfId="24647"/>
    <cellStyle name="警告文本 6 4" xfId="24648"/>
    <cellStyle name="警告文本 6 5" xfId="24649"/>
    <cellStyle name="警告文本 6 6" xfId="24650"/>
    <cellStyle name="警告文本 6 7" xfId="24651"/>
    <cellStyle name="警告文本 6 8" xfId="24652"/>
    <cellStyle name="警告文本 6 9" xfId="24653"/>
    <cellStyle name="警告文本 7" xfId="24654"/>
    <cellStyle name="警告文本 7 10" xfId="24655"/>
    <cellStyle name="警告文本 7 11" xfId="24656"/>
    <cellStyle name="警告文本 7 12" xfId="24657"/>
    <cellStyle name="警告文本 7 13" xfId="24658"/>
    <cellStyle name="警告文本 7 14" xfId="24659"/>
    <cellStyle name="警告文本 7 15" xfId="24660"/>
    <cellStyle name="警告文本 7 16" xfId="24661"/>
    <cellStyle name="警告文本 7 17" xfId="24662"/>
    <cellStyle name="警告文本 7 18" xfId="24663"/>
    <cellStyle name="警告文本 7 19" xfId="24664"/>
    <cellStyle name="警告文本 7 2" xfId="24665"/>
    <cellStyle name="警告文本 7 20" xfId="24666"/>
    <cellStyle name="警告文本 7 21" xfId="24667"/>
    <cellStyle name="警告文本 7 22" xfId="24668"/>
    <cellStyle name="警告文本 7 23" xfId="24669"/>
    <cellStyle name="警告文本 7 24" xfId="24670"/>
    <cellStyle name="警告文本 7 25" xfId="24671"/>
    <cellStyle name="警告文本 7 26" xfId="24672"/>
    <cellStyle name="警告文本 7 27" xfId="24673"/>
    <cellStyle name="警告文本 7 28" xfId="24674"/>
    <cellStyle name="警告文本 7 29" xfId="24675"/>
    <cellStyle name="警告文本 7 3" xfId="24676"/>
    <cellStyle name="警告文本 7 4" xfId="24677"/>
    <cellStyle name="警告文本 7 5" xfId="24678"/>
    <cellStyle name="警告文本 7 6" xfId="24679"/>
    <cellStyle name="警告文本 7 7" xfId="24680"/>
    <cellStyle name="警告文本 7 8" xfId="24681"/>
    <cellStyle name="警告文本 7 9" xfId="24682"/>
    <cellStyle name="警告文本 8" xfId="24683"/>
    <cellStyle name="警告文本 8 10" xfId="24684"/>
    <cellStyle name="警告文本 8 11" xfId="24685"/>
    <cellStyle name="警告文本 8 12" xfId="24686"/>
    <cellStyle name="警告文本 8 13" xfId="24687"/>
    <cellStyle name="警告文本 8 14" xfId="24688"/>
    <cellStyle name="警告文本 8 15" xfId="24689"/>
    <cellStyle name="警告文本 8 16" xfId="24690"/>
    <cellStyle name="警告文本 8 17" xfId="24691"/>
    <cellStyle name="警告文本 8 18" xfId="24692"/>
    <cellStyle name="警告文本 8 19" xfId="24693"/>
    <cellStyle name="警告文本 8 2" xfId="24694"/>
    <cellStyle name="警告文本 8 20" xfId="24695"/>
    <cellStyle name="警告文本 8 21" xfId="24696"/>
    <cellStyle name="警告文本 8 22" xfId="24697"/>
    <cellStyle name="警告文本 8 23" xfId="24698"/>
    <cellStyle name="警告文本 8 24" xfId="24699"/>
    <cellStyle name="警告文本 8 25" xfId="24700"/>
    <cellStyle name="警告文本 8 26" xfId="24701"/>
    <cellStyle name="警告文本 8 27" xfId="24702"/>
    <cellStyle name="警告文本 8 28" xfId="24703"/>
    <cellStyle name="警告文本 8 29" xfId="24704"/>
    <cellStyle name="警告文本 8 3" xfId="24705"/>
    <cellStyle name="警告文本 8 4" xfId="24706"/>
    <cellStyle name="警告文本 8 5" xfId="24707"/>
    <cellStyle name="警告文本 8 6" xfId="24708"/>
    <cellStyle name="警告文本 8 7" xfId="24709"/>
    <cellStyle name="警告文本 8 8" xfId="24710"/>
    <cellStyle name="警告文本 8 9" xfId="24711"/>
    <cellStyle name="警告文本 9" xfId="24712"/>
    <cellStyle name="链接单元格 10" xfId="24713"/>
    <cellStyle name="链接单元格 11" xfId="24714"/>
    <cellStyle name="链接单元格 12" xfId="24715"/>
    <cellStyle name="链接单元格 13" xfId="24716"/>
    <cellStyle name="链接单元格 14" xfId="24717"/>
    <cellStyle name="链接单元格 15" xfId="24718"/>
    <cellStyle name="链接单元格 16" xfId="24719"/>
    <cellStyle name="链接单元格 17" xfId="24720"/>
    <cellStyle name="链接单元格 18" xfId="24721"/>
    <cellStyle name="链接单元格 19" xfId="24722"/>
    <cellStyle name="链接单元格 2" xfId="24723"/>
    <cellStyle name="链接单元格 2 10" xfId="24724"/>
    <cellStyle name="链接单元格 2 11" xfId="24725"/>
    <cellStyle name="链接单元格 2 12" xfId="24726"/>
    <cellStyle name="链接单元格 2 13" xfId="24727"/>
    <cellStyle name="链接单元格 2 14" xfId="24728"/>
    <cellStyle name="链接单元格 2 15" xfId="24729"/>
    <cellStyle name="链接单元格 2 2" xfId="24730"/>
    <cellStyle name="链接单元格 2 3" xfId="24731"/>
    <cellStyle name="链接单元格 2 4" xfId="24732"/>
    <cellStyle name="链接单元格 2 5" xfId="24733"/>
    <cellStyle name="链接单元格 2 6" xfId="24734"/>
    <cellStyle name="链接单元格 2 7" xfId="24735"/>
    <cellStyle name="链接单元格 2 8" xfId="24736"/>
    <cellStyle name="链接单元格 2 9" xfId="24737"/>
    <cellStyle name="链接单元格 20" xfId="24738"/>
    <cellStyle name="链接单元格 21" xfId="24739"/>
    <cellStyle name="链接单元格 22" xfId="24740"/>
    <cellStyle name="链接单元格 23" xfId="24741"/>
    <cellStyle name="链接单元格 24" xfId="24742"/>
    <cellStyle name="链接单元格 25" xfId="24743"/>
    <cellStyle name="链接单元格 26" xfId="24744"/>
    <cellStyle name="链接单元格 27" xfId="24745"/>
    <cellStyle name="链接单元格 28" xfId="24746"/>
    <cellStyle name="链接单元格 29" xfId="24747"/>
    <cellStyle name="链接单元格 3" xfId="24748"/>
    <cellStyle name="链接单元格 3 10" xfId="24749"/>
    <cellStyle name="链接单元格 3 11" xfId="24750"/>
    <cellStyle name="链接单元格 3 12" xfId="24751"/>
    <cellStyle name="链接单元格 3 13" xfId="24752"/>
    <cellStyle name="链接单元格 3 14" xfId="24753"/>
    <cellStyle name="链接单元格 3 15" xfId="24754"/>
    <cellStyle name="链接单元格 3 2" xfId="24755"/>
    <cellStyle name="链接单元格 3 3" xfId="24756"/>
    <cellStyle name="链接单元格 3 4" xfId="24757"/>
    <cellStyle name="链接单元格 3 5" xfId="24758"/>
    <cellStyle name="链接单元格 3 6" xfId="24759"/>
    <cellStyle name="链接单元格 3 7" xfId="24760"/>
    <cellStyle name="链接单元格 3 8" xfId="24761"/>
    <cellStyle name="链接单元格 3 9" xfId="24762"/>
    <cellStyle name="链接单元格 30" xfId="24763"/>
    <cellStyle name="链接单元格 31" xfId="24764"/>
    <cellStyle name="链接单元格 32" xfId="24765"/>
    <cellStyle name="链接单元格 33" xfId="24766"/>
    <cellStyle name="链接单元格 34" xfId="24767"/>
    <cellStyle name="链接单元格 35" xfId="24768"/>
    <cellStyle name="链接单元格 36" xfId="24769"/>
    <cellStyle name="链接单元格 4" xfId="24770"/>
    <cellStyle name="链接单元格 4 10" xfId="24771"/>
    <cellStyle name="链接单元格 4 11" xfId="24772"/>
    <cellStyle name="链接单元格 4 12" xfId="24773"/>
    <cellStyle name="链接单元格 4 13" xfId="24774"/>
    <cellStyle name="链接单元格 4 14" xfId="24775"/>
    <cellStyle name="链接单元格 4 15" xfId="24776"/>
    <cellStyle name="链接单元格 4 16" xfId="24777"/>
    <cellStyle name="链接单元格 4 17" xfId="24778"/>
    <cellStyle name="链接单元格 4 18" xfId="24779"/>
    <cellStyle name="链接单元格 4 2" xfId="24780"/>
    <cellStyle name="链接单元格 4 2 10" xfId="24781"/>
    <cellStyle name="链接单元格 4 2 11" xfId="24782"/>
    <cellStyle name="链接单元格 4 2 12" xfId="24783"/>
    <cellStyle name="链接单元格 4 2 13" xfId="24784"/>
    <cellStyle name="链接单元格 4 2 14" xfId="24785"/>
    <cellStyle name="链接单元格 4 2 15" xfId="24786"/>
    <cellStyle name="链接单元格 4 2 2" xfId="24787"/>
    <cellStyle name="链接单元格 4 2 3" xfId="24788"/>
    <cellStyle name="链接单元格 4 2 4" xfId="24789"/>
    <cellStyle name="链接单元格 4 2 5" xfId="24790"/>
    <cellStyle name="链接单元格 4 2 6" xfId="24791"/>
    <cellStyle name="链接单元格 4 2 7" xfId="24792"/>
    <cellStyle name="链接单元格 4 2 8" xfId="24793"/>
    <cellStyle name="链接单元格 4 2 9" xfId="24794"/>
    <cellStyle name="链接单元格 4 3" xfId="24795"/>
    <cellStyle name="链接单元格 4 3 2" xfId="24796"/>
    <cellStyle name="链接单元格 4 3 3" xfId="24797"/>
    <cellStyle name="链接单元格 4 3 4" xfId="24798"/>
    <cellStyle name="链接单元格 4 3 5" xfId="24799"/>
    <cellStyle name="链接单元格 4 3 6" xfId="24800"/>
    <cellStyle name="链接单元格 4 4" xfId="24801"/>
    <cellStyle name="链接单元格 4 4 2" xfId="24802"/>
    <cellStyle name="链接单元格 4 4 3" xfId="24803"/>
    <cellStyle name="链接单元格 4 4 4" xfId="24804"/>
    <cellStyle name="链接单元格 4 4 5" xfId="24805"/>
    <cellStyle name="链接单元格 4 4 6" xfId="24806"/>
    <cellStyle name="链接单元格 4 5" xfId="24807"/>
    <cellStyle name="链接单元格 4 5 2" xfId="24808"/>
    <cellStyle name="链接单元格 4 5 3" xfId="24809"/>
    <cellStyle name="链接单元格 4 5 4" xfId="24810"/>
    <cellStyle name="链接单元格 4 5 5" xfId="24811"/>
    <cellStyle name="链接单元格 4 5 6" xfId="24812"/>
    <cellStyle name="链接单元格 4 6" xfId="24813"/>
    <cellStyle name="链接单元格 4 7" xfId="24814"/>
    <cellStyle name="链接单元格 4 8" xfId="24815"/>
    <cellStyle name="链接单元格 4 9" xfId="24816"/>
    <cellStyle name="链接单元格 5" xfId="24817"/>
    <cellStyle name="链接单元格 5 10" xfId="24818"/>
    <cellStyle name="链接单元格 5 11" xfId="24819"/>
    <cellStyle name="链接单元格 5 12" xfId="24820"/>
    <cellStyle name="链接单元格 5 13" xfId="24821"/>
    <cellStyle name="链接单元格 5 14" xfId="24822"/>
    <cellStyle name="链接单元格 5 15" xfId="24823"/>
    <cellStyle name="链接单元格 5 16" xfId="24824"/>
    <cellStyle name="链接单元格 5 17" xfId="24825"/>
    <cellStyle name="链接单元格 5 18" xfId="24826"/>
    <cellStyle name="链接单元格 5 19" xfId="24827"/>
    <cellStyle name="链接单元格 5 2" xfId="24828"/>
    <cellStyle name="链接单元格 5 20" xfId="24829"/>
    <cellStyle name="链接单元格 5 21" xfId="24830"/>
    <cellStyle name="链接单元格 5 22" xfId="24831"/>
    <cellStyle name="链接单元格 5 23" xfId="24832"/>
    <cellStyle name="链接单元格 5 24" xfId="24833"/>
    <cellStyle name="链接单元格 5 25" xfId="24834"/>
    <cellStyle name="链接单元格 5 26" xfId="24835"/>
    <cellStyle name="链接单元格 5 27" xfId="24836"/>
    <cellStyle name="链接单元格 5 28" xfId="24837"/>
    <cellStyle name="链接单元格 5 29" xfId="24838"/>
    <cellStyle name="链接单元格 5 3" xfId="24839"/>
    <cellStyle name="链接单元格 5 4" xfId="24840"/>
    <cellStyle name="链接单元格 5 5" xfId="24841"/>
    <cellStyle name="链接单元格 5 6" xfId="24842"/>
    <cellStyle name="链接单元格 5 7" xfId="24843"/>
    <cellStyle name="链接单元格 5 8" xfId="24844"/>
    <cellStyle name="链接单元格 5 9" xfId="24845"/>
    <cellStyle name="链接单元格 6" xfId="24846"/>
    <cellStyle name="链接单元格 6 10" xfId="24847"/>
    <cellStyle name="链接单元格 6 11" xfId="24848"/>
    <cellStyle name="链接单元格 6 12" xfId="24849"/>
    <cellStyle name="链接单元格 6 13" xfId="24850"/>
    <cellStyle name="链接单元格 6 14" xfId="24851"/>
    <cellStyle name="链接单元格 6 15" xfId="24852"/>
    <cellStyle name="链接单元格 6 16" xfId="24853"/>
    <cellStyle name="链接单元格 6 17" xfId="24854"/>
    <cellStyle name="链接单元格 6 18" xfId="24855"/>
    <cellStyle name="链接单元格 6 19" xfId="24856"/>
    <cellStyle name="链接单元格 6 2" xfId="24857"/>
    <cellStyle name="链接单元格 6 20" xfId="24858"/>
    <cellStyle name="链接单元格 6 21" xfId="24859"/>
    <cellStyle name="链接单元格 6 22" xfId="24860"/>
    <cellStyle name="链接单元格 6 23" xfId="24861"/>
    <cellStyle name="链接单元格 6 24" xfId="24862"/>
    <cellStyle name="链接单元格 6 25" xfId="24863"/>
    <cellStyle name="链接单元格 6 26" xfId="24864"/>
    <cellStyle name="链接单元格 6 27" xfId="24865"/>
    <cellStyle name="链接单元格 6 28" xfId="24866"/>
    <cellStyle name="链接单元格 6 29" xfId="24867"/>
    <cellStyle name="链接单元格 6 3" xfId="24868"/>
    <cellStyle name="链接单元格 6 4" xfId="24869"/>
    <cellStyle name="链接单元格 6 5" xfId="24870"/>
    <cellStyle name="链接单元格 6 6" xfId="24871"/>
    <cellStyle name="链接单元格 6 7" xfId="24872"/>
    <cellStyle name="链接单元格 6 8" xfId="24873"/>
    <cellStyle name="链接单元格 6 9" xfId="24874"/>
    <cellStyle name="链接单元格 7" xfId="24875"/>
    <cellStyle name="链接单元格 7 10" xfId="24876"/>
    <cellStyle name="链接单元格 7 11" xfId="24877"/>
    <cellStyle name="链接单元格 7 12" xfId="24878"/>
    <cellStyle name="链接单元格 7 13" xfId="24879"/>
    <cellStyle name="链接单元格 7 14" xfId="24880"/>
    <cellStyle name="链接单元格 7 15" xfId="24881"/>
    <cellStyle name="链接单元格 7 16" xfId="24882"/>
    <cellStyle name="链接单元格 7 17" xfId="24883"/>
    <cellStyle name="链接单元格 7 18" xfId="24884"/>
    <cellStyle name="链接单元格 7 19" xfId="24885"/>
    <cellStyle name="链接单元格 7 2" xfId="24886"/>
    <cellStyle name="链接单元格 7 20" xfId="24887"/>
    <cellStyle name="链接单元格 7 21" xfId="24888"/>
    <cellStyle name="链接单元格 7 22" xfId="24889"/>
    <cellStyle name="链接单元格 7 23" xfId="24890"/>
    <cellStyle name="链接单元格 7 24" xfId="24891"/>
    <cellStyle name="链接单元格 7 25" xfId="24892"/>
    <cellStyle name="链接单元格 7 26" xfId="24893"/>
    <cellStyle name="链接单元格 7 27" xfId="24894"/>
    <cellStyle name="链接单元格 7 28" xfId="24895"/>
    <cellStyle name="链接单元格 7 29" xfId="24896"/>
    <cellStyle name="链接单元格 7 3" xfId="24897"/>
    <cellStyle name="链接单元格 7 4" xfId="24898"/>
    <cellStyle name="链接单元格 7 5" xfId="24899"/>
    <cellStyle name="链接单元格 7 6" xfId="24900"/>
    <cellStyle name="链接单元格 7 7" xfId="24901"/>
    <cellStyle name="链接单元格 7 8" xfId="24902"/>
    <cellStyle name="链接单元格 7 9" xfId="24903"/>
    <cellStyle name="链接单元格 8" xfId="24904"/>
    <cellStyle name="链接单元格 8 10" xfId="24905"/>
    <cellStyle name="链接单元格 8 11" xfId="24906"/>
    <cellStyle name="链接单元格 8 12" xfId="24907"/>
    <cellStyle name="链接单元格 8 13" xfId="24908"/>
    <cellStyle name="链接单元格 8 14" xfId="24909"/>
    <cellStyle name="链接单元格 8 15" xfId="24910"/>
    <cellStyle name="链接单元格 8 16" xfId="24911"/>
    <cellStyle name="链接单元格 8 17" xfId="24912"/>
    <cellStyle name="链接单元格 8 18" xfId="24913"/>
    <cellStyle name="链接单元格 8 19" xfId="24914"/>
    <cellStyle name="链接单元格 8 2" xfId="24915"/>
    <cellStyle name="链接单元格 8 20" xfId="24916"/>
    <cellStyle name="链接单元格 8 21" xfId="24917"/>
    <cellStyle name="链接单元格 8 22" xfId="24918"/>
    <cellStyle name="链接单元格 8 23" xfId="24919"/>
    <cellStyle name="链接单元格 8 24" xfId="24920"/>
    <cellStyle name="链接单元格 8 25" xfId="24921"/>
    <cellStyle name="链接单元格 8 26" xfId="24922"/>
    <cellStyle name="链接单元格 8 27" xfId="24923"/>
    <cellStyle name="链接单元格 8 28" xfId="24924"/>
    <cellStyle name="链接单元格 8 29" xfId="24925"/>
    <cellStyle name="链接单元格 8 3" xfId="24926"/>
    <cellStyle name="链接单元格 8 4" xfId="24927"/>
    <cellStyle name="链接单元格 8 5" xfId="24928"/>
    <cellStyle name="链接单元格 8 6" xfId="24929"/>
    <cellStyle name="链接单元格 8 7" xfId="24930"/>
    <cellStyle name="链接单元格 8 8" xfId="24931"/>
    <cellStyle name="链接单元格 8 9" xfId="24932"/>
    <cellStyle name="链接单元格 9" xfId="24933"/>
    <cellStyle name="普通_laroux" xfId="24934"/>
    <cellStyle name="千分位[0]_laroux" xfId="24935"/>
    <cellStyle name="千分位_laroux" xfId="24936"/>
    <cellStyle name="千位[0]_ 方正PC" xfId="24937"/>
    <cellStyle name="千位_ 方正PC" xfId="24938"/>
    <cellStyle name="千位分隔" xfId="1" builtinId="3"/>
    <cellStyle name="千位分隔 10" xfId="24939"/>
    <cellStyle name="千位分隔 10 2" xfId="9"/>
    <cellStyle name="千位分隔 11" xfId="24940"/>
    <cellStyle name="千位分隔 12" xfId="24941"/>
    <cellStyle name="千位分隔 13" xfId="24942"/>
    <cellStyle name="千位分隔 14" xfId="24943"/>
    <cellStyle name="千位分隔 15" xfId="24944"/>
    <cellStyle name="千位分隔 16" xfId="24945"/>
    <cellStyle name="千位分隔 17" xfId="16"/>
    <cellStyle name="千位分隔 18" xfId="24946"/>
    <cellStyle name="千位分隔 19" xfId="24947"/>
    <cellStyle name="千位分隔 2" xfId="24948"/>
    <cellStyle name="千位分隔 2 2" xfId="24949"/>
    <cellStyle name="千位分隔 2 3" xfId="24950"/>
    <cellStyle name="千位分隔 2 4" xfId="24951"/>
    <cellStyle name="千位分隔 2 5" xfId="24952"/>
    <cellStyle name="千位分隔 2 6" xfId="24953"/>
    <cellStyle name="千位分隔 2 7" xfId="24954"/>
    <cellStyle name="千位分隔 2 8" xfId="24955"/>
    <cellStyle name="千位分隔 2 9" xfId="24956"/>
    <cellStyle name="千位分隔 20" xfId="15"/>
    <cellStyle name="千位分隔 21" xfId="24957"/>
    <cellStyle name="千位分隔 22" xfId="24958"/>
    <cellStyle name="千位分隔 3" xfId="24959"/>
    <cellStyle name="千位分隔 3 2" xfId="24960"/>
    <cellStyle name="千位分隔 3 3" xfId="24961"/>
    <cellStyle name="千位分隔 3 4" xfId="24962"/>
    <cellStyle name="千位分隔 3 5" xfId="24963"/>
    <cellStyle name="千位分隔 3 6" xfId="24964"/>
    <cellStyle name="千位分隔 3 7" xfId="24965"/>
    <cellStyle name="千位分隔 3 8" xfId="24966"/>
    <cellStyle name="千位分隔 3 9" xfId="24967"/>
    <cellStyle name="千位分隔 30" xfId="14"/>
    <cellStyle name="千位分隔 35" xfId="24968"/>
    <cellStyle name="千位分隔 36" xfId="24969"/>
    <cellStyle name="千位分隔 4" xfId="24970"/>
    <cellStyle name="千位分隔 5" xfId="24971"/>
    <cellStyle name="千位分隔 6" xfId="24972"/>
    <cellStyle name="千位分隔 6 2" xfId="24973"/>
    <cellStyle name="千位分隔 7" xfId="24974"/>
    <cellStyle name="千位分隔 8" xfId="24975"/>
    <cellStyle name="千位分隔 9" xfId="24976"/>
    <cellStyle name="千位分隔[0]" xfId="2" builtinId="6"/>
    <cellStyle name="千位分隔[0] 10" xfId="6"/>
    <cellStyle name="千位分隔[0] 10 2" xfId="24977"/>
    <cellStyle name="千位分隔[0] 10 3" xfId="24978"/>
    <cellStyle name="千位分隔[0] 11" xfId="24979"/>
    <cellStyle name="千位分隔[0] 12" xfId="24980"/>
    <cellStyle name="千位分隔[0] 13" xfId="24981"/>
    <cellStyle name="千位分隔[0] 14" xfId="24982"/>
    <cellStyle name="千位分隔[0] 15" xfId="24983"/>
    <cellStyle name="千位分隔[0] 16" xfId="10"/>
    <cellStyle name="千位分隔[0] 17" xfId="24984"/>
    <cellStyle name="千位分隔[0] 18" xfId="24985"/>
    <cellStyle name="千位分隔[0] 19" xfId="24986"/>
    <cellStyle name="千位分隔[0] 2" xfId="24987"/>
    <cellStyle name="千位分隔[0] 3" xfId="24988"/>
    <cellStyle name="千位分隔[0] 4" xfId="24989"/>
    <cellStyle name="千位分隔[0] 5" xfId="24990"/>
    <cellStyle name="千位分隔[0] 6" xfId="24991"/>
    <cellStyle name="千位分隔[0] 7" xfId="24992"/>
    <cellStyle name="千位分隔[0] 8" xfId="24993"/>
    <cellStyle name="千位分隔[0] 9" xfId="24994"/>
    <cellStyle name="强调 1" xfId="24995"/>
    <cellStyle name="强调 1 10" xfId="24996"/>
    <cellStyle name="强调 1 10 2" xfId="24997"/>
    <cellStyle name="强调 1 10 3" xfId="24998"/>
    <cellStyle name="强调 1 10 4" xfId="24999"/>
    <cellStyle name="强调 1 10 5" xfId="25000"/>
    <cellStyle name="强调 1 11" xfId="25001"/>
    <cellStyle name="强调 1 11 2" xfId="25002"/>
    <cellStyle name="强调 1 11 3" xfId="25003"/>
    <cellStyle name="强调 1 11 4" xfId="25004"/>
    <cellStyle name="强调 1 11 5" xfId="25005"/>
    <cellStyle name="强调 1 12" xfId="25006"/>
    <cellStyle name="强调 1 12 2" xfId="25007"/>
    <cellStyle name="强调 1 12 3" xfId="25008"/>
    <cellStyle name="强调 1 12 4" xfId="25009"/>
    <cellStyle name="强调 1 12 5" xfId="25010"/>
    <cellStyle name="强调 1 13" xfId="25011"/>
    <cellStyle name="强调 1 13 2" xfId="25012"/>
    <cellStyle name="强调 1 13 3" xfId="25013"/>
    <cellStyle name="强调 1 13 4" xfId="25014"/>
    <cellStyle name="强调 1 13 5" xfId="25015"/>
    <cellStyle name="强调 1 14" xfId="25016"/>
    <cellStyle name="强调 1 14 2" xfId="25017"/>
    <cellStyle name="强调 1 14 3" xfId="25018"/>
    <cellStyle name="强调 1 14 4" xfId="25019"/>
    <cellStyle name="强调 1 14 5" xfId="25020"/>
    <cellStyle name="强调 1 15" xfId="25021"/>
    <cellStyle name="强调 1 15 2" xfId="25022"/>
    <cellStyle name="强调 1 15 3" xfId="25023"/>
    <cellStyle name="强调 1 15 4" xfId="25024"/>
    <cellStyle name="强调 1 15 5" xfId="25025"/>
    <cellStyle name="强调 1 16" xfId="25026"/>
    <cellStyle name="强调 1 17" xfId="25027"/>
    <cellStyle name="强调 1 18" xfId="25028"/>
    <cellStyle name="强调 1 19" xfId="25029"/>
    <cellStyle name="强调 1 2" xfId="25030"/>
    <cellStyle name="强调 1 2 2" xfId="25031"/>
    <cellStyle name="强调 1 2 3" xfId="25032"/>
    <cellStyle name="强调 1 2 4" xfId="25033"/>
    <cellStyle name="强调 1 2 5" xfId="25034"/>
    <cellStyle name="强调 1 20" xfId="25035"/>
    <cellStyle name="强调 1 21" xfId="25036"/>
    <cellStyle name="强调 1 22" xfId="25037"/>
    <cellStyle name="强调 1 23" xfId="25038"/>
    <cellStyle name="强调 1 24" xfId="25039"/>
    <cellStyle name="强调 1 25" xfId="25040"/>
    <cellStyle name="强调 1 26" xfId="25041"/>
    <cellStyle name="强调 1 27" xfId="25042"/>
    <cellStyle name="强调 1 28" xfId="25043"/>
    <cellStyle name="强调 1 29" xfId="25044"/>
    <cellStyle name="强调 1 3" xfId="25045"/>
    <cellStyle name="强调 1 3 2" xfId="25046"/>
    <cellStyle name="强调 1 3 3" xfId="25047"/>
    <cellStyle name="强调 1 3 4" xfId="25048"/>
    <cellStyle name="强调 1 3 5" xfId="25049"/>
    <cellStyle name="强调 1 30" xfId="25050"/>
    <cellStyle name="强调 1 31" xfId="25051"/>
    <cellStyle name="强调 1 32" xfId="25052"/>
    <cellStyle name="强调 1 33" xfId="25053"/>
    <cellStyle name="强调 1 34" xfId="25054"/>
    <cellStyle name="强调 1 35" xfId="25055"/>
    <cellStyle name="强调 1 36" xfId="25056"/>
    <cellStyle name="强调 1 37" xfId="25057"/>
    <cellStyle name="强调 1 38" xfId="25058"/>
    <cellStyle name="强调 1 39" xfId="25059"/>
    <cellStyle name="强调 1 4" xfId="25060"/>
    <cellStyle name="强调 1 4 2" xfId="25061"/>
    <cellStyle name="强调 1 4 3" xfId="25062"/>
    <cellStyle name="强调 1 4 4" xfId="25063"/>
    <cellStyle name="强调 1 4 5" xfId="25064"/>
    <cellStyle name="强调 1 40" xfId="25065"/>
    <cellStyle name="强调 1 41" xfId="25066"/>
    <cellStyle name="强调 1 42" xfId="25067"/>
    <cellStyle name="强调 1 43" xfId="25068"/>
    <cellStyle name="强调 1 44" xfId="25069"/>
    <cellStyle name="强调 1 45" xfId="25070"/>
    <cellStyle name="强调 1 46" xfId="25071"/>
    <cellStyle name="强调 1 47" xfId="25072"/>
    <cellStyle name="强调 1 5" xfId="25073"/>
    <cellStyle name="强调 1 5 2" xfId="25074"/>
    <cellStyle name="强调 1 5 3" xfId="25075"/>
    <cellStyle name="强调 1 5 4" xfId="25076"/>
    <cellStyle name="强调 1 5 5" xfId="25077"/>
    <cellStyle name="强调 1 6" xfId="25078"/>
    <cellStyle name="强调 1 6 2" xfId="25079"/>
    <cellStyle name="强调 1 6 3" xfId="25080"/>
    <cellStyle name="强调 1 6 4" xfId="25081"/>
    <cellStyle name="强调 1 6 5" xfId="25082"/>
    <cellStyle name="强调 1 7" xfId="25083"/>
    <cellStyle name="强调 1 7 2" xfId="25084"/>
    <cellStyle name="强调 1 7 3" xfId="25085"/>
    <cellStyle name="强调 1 7 4" xfId="25086"/>
    <cellStyle name="强调 1 7 5" xfId="25087"/>
    <cellStyle name="强调 1 8" xfId="25088"/>
    <cellStyle name="强调 1 8 2" xfId="25089"/>
    <cellStyle name="强调 1 8 3" xfId="25090"/>
    <cellStyle name="强调 1 8 4" xfId="25091"/>
    <cellStyle name="强调 1 8 5" xfId="25092"/>
    <cellStyle name="强调 1 9" xfId="25093"/>
    <cellStyle name="强调 1 9 2" xfId="25094"/>
    <cellStyle name="强调 1 9 3" xfId="25095"/>
    <cellStyle name="强调 1 9 4" xfId="25096"/>
    <cellStyle name="强调 1 9 5" xfId="25097"/>
    <cellStyle name="强调 2" xfId="25098"/>
    <cellStyle name="强调 2 10" xfId="25099"/>
    <cellStyle name="强调 2 10 2" xfId="25100"/>
    <cellStyle name="强调 2 10 3" xfId="25101"/>
    <cellStyle name="强调 2 10 4" xfId="25102"/>
    <cellStyle name="强调 2 10 5" xfId="25103"/>
    <cellStyle name="强调 2 11" xfId="25104"/>
    <cellStyle name="强调 2 11 2" xfId="25105"/>
    <cellStyle name="强调 2 11 3" xfId="25106"/>
    <cellStyle name="强调 2 11 4" xfId="25107"/>
    <cellStyle name="强调 2 11 5" xfId="25108"/>
    <cellStyle name="强调 2 12" xfId="25109"/>
    <cellStyle name="强调 2 12 2" xfId="25110"/>
    <cellStyle name="强调 2 12 3" xfId="25111"/>
    <cellStyle name="强调 2 12 4" xfId="25112"/>
    <cellStyle name="强调 2 12 5" xfId="25113"/>
    <cellStyle name="强调 2 13" xfId="25114"/>
    <cellStyle name="强调 2 13 2" xfId="25115"/>
    <cellStyle name="强调 2 13 3" xfId="25116"/>
    <cellStyle name="强调 2 13 4" xfId="25117"/>
    <cellStyle name="强调 2 13 5" xfId="25118"/>
    <cellStyle name="强调 2 14" xfId="25119"/>
    <cellStyle name="强调 2 14 2" xfId="25120"/>
    <cellStyle name="强调 2 14 3" xfId="25121"/>
    <cellStyle name="强调 2 14 4" xfId="25122"/>
    <cellStyle name="强调 2 14 5" xfId="25123"/>
    <cellStyle name="强调 2 15" xfId="25124"/>
    <cellStyle name="强调 2 15 2" xfId="25125"/>
    <cellStyle name="强调 2 15 3" xfId="25126"/>
    <cellStyle name="强调 2 15 4" xfId="25127"/>
    <cellStyle name="强调 2 15 5" xfId="25128"/>
    <cellStyle name="强调 2 16" xfId="25129"/>
    <cellStyle name="强调 2 17" xfId="25130"/>
    <cellStyle name="强调 2 18" xfId="25131"/>
    <cellStyle name="强调 2 19" xfId="25132"/>
    <cellStyle name="强调 2 2" xfId="25133"/>
    <cellStyle name="强调 2 2 2" xfId="25134"/>
    <cellStyle name="强调 2 2 3" xfId="25135"/>
    <cellStyle name="强调 2 2 4" xfId="25136"/>
    <cellStyle name="强调 2 2 5" xfId="25137"/>
    <cellStyle name="强调 2 20" xfId="25138"/>
    <cellStyle name="强调 2 21" xfId="25139"/>
    <cellStyle name="强调 2 22" xfId="25140"/>
    <cellStyle name="强调 2 23" xfId="25141"/>
    <cellStyle name="强调 2 24" xfId="25142"/>
    <cellStyle name="强调 2 25" xfId="25143"/>
    <cellStyle name="强调 2 26" xfId="25144"/>
    <cellStyle name="强调 2 27" xfId="25145"/>
    <cellStyle name="强调 2 28" xfId="25146"/>
    <cellStyle name="强调 2 29" xfId="25147"/>
    <cellStyle name="强调 2 3" xfId="25148"/>
    <cellStyle name="强调 2 3 2" xfId="25149"/>
    <cellStyle name="强调 2 3 3" xfId="25150"/>
    <cellStyle name="强调 2 3 4" xfId="25151"/>
    <cellStyle name="强调 2 3 5" xfId="25152"/>
    <cellStyle name="强调 2 30" xfId="25153"/>
    <cellStyle name="强调 2 31" xfId="25154"/>
    <cellStyle name="强调 2 32" xfId="25155"/>
    <cellStyle name="强调 2 33" xfId="25156"/>
    <cellStyle name="强调 2 34" xfId="25157"/>
    <cellStyle name="强调 2 35" xfId="25158"/>
    <cellStyle name="强调 2 36" xfId="25159"/>
    <cellStyle name="强调 2 37" xfId="25160"/>
    <cellStyle name="强调 2 38" xfId="25161"/>
    <cellStyle name="强调 2 39" xfId="25162"/>
    <cellStyle name="强调 2 4" xfId="25163"/>
    <cellStyle name="强调 2 4 2" xfId="25164"/>
    <cellStyle name="强调 2 4 3" xfId="25165"/>
    <cellStyle name="强调 2 4 4" xfId="25166"/>
    <cellStyle name="强调 2 4 5" xfId="25167"/>
    <cellStyle name="强调 2 40" xfId="25168"/>
    <cellStyle name="强调 2 41" xfId="25169"/>
    <cellStyle name="强调 2 42" xfId="25170"/>
    <cellStyle name="强调 2 43" xfId="25171"/>
    <cellStyle name="强调 2 44" xfId="25172"/>
    <cellStyle name="强调 2 45" xfId="25173"/>
    <cellStyle name="强调 2 46" xfId="25174"/>
    <cellStyle name="强调 2 47" xfId="25175"/>
    <cellStyle name="强调 2 5" xfId="25176"/>
    <cellStyle name="强调 2 5 2" xfId="25177"/>
    <cellStyle name="强调 2 5 3" xfId="25178"/>
    <cellStyle name="强调 2 5 4" xfId="25179"/>
    <cellStyle name="强调 2 5 5" xfId="25180"/>
    <cellStyle name="强调 2 6" xfId="25181"/>
    <cellStyle name="强调 2 6 2" xfId="25182"/>
    <cellStyle name="强调 2 6 3" xfId="25183"/>
    <cellStyle name="强调 2 6 4" xfId="25184"/>
    <cellStyle name="强调 2 6 5" xfId="25185"/>
    <cellStyle name="强调 2 7" xfId="25186"/>
    <cellStyle name="强调 2 7 2" xfId="25187"/>
    <cellStyle name="强调 2 7 3" xfId="25188"/>
    <cellStyle name="强调 2 7 4" xfId="25189"/>
    <cellStyle name="强调 2 7 5" xfId="25190"/>
    <cellStyle name="强调 2 8" xfId="25191"/>
    <cellStyle name="强调 2 8 2" xfId="25192"/>
    <cellStyle name="强调 2 8 3" xfId="25193"/>
    <cellStyle name="强调 2 8 4" xfId="25194"/>
    <cellStyle name="强调 2 8 5" xfId="25195"/>
    <cellStyle name="强调 2 9" xfId="25196"/>
    <cellStyle name="强调 2 9 2" xfId="25197"/>
    <cellStyle name="强调 2 9 3" xfId="25198"/>
    <cellStyle name="强调 2 9 4" xfId="25199"/>
    <cellStyle name="强调 2 9 5" xfId="25200"/>
    <cellStyle name="强调 3" xfId="25201"/>
    <cellStyle name="强调 3 10" xfId="25202"/>
    <cellStyle name="强调 3 10 2" xfId="25203"/>
    <cellStyle name="强调 3 10 3" xfId="25204"/>
    <cellStyle name="强调 3 10 4" xfId="25205"/>
    <cellStyle name="强调 3 10 5" xfId="25206"/>
    <cellStyle name="强调 3 11" xfId="25207"/>
    <cellStyle name="强调 3 11 2" xfId="25208"/>
    <cellStyle name="强调 3 11 3" xfId="25209"/>
    <cellStyle name="强调 3 11 4" xfId="25210"/>
    <cellStyle name="强调 3 11 5" xfId="25211"/>
    <cellStyle name="强调 3 12" xfId="25212"/>
    <cellStyle name="强调 3 12 2" xfId="25213"/>
    <cellStyle name="强调 3 12 3" xfId="25214"/>
    <cellStyle name="强调 3 12 4" xfId="25215"/>
    <cellStyle name="强调 3 12 5" xfId="25216"/>
    <cellStyle name="强调 3 13" xfId="25217"/>
    <cellStyle name="强调 3 13 2" xfId="25218"/>
    <cellStyle name="强调 3 13 3" xfId="25219"/>
    <cellStyle name="强调 3 13 4" xfId="25220"/>
    <cellStyle name="强调 3 13 5" xfId="25221"/>
    <cellStyle name="强调 3 14" xfId="25222"/>
    <cellStyle name="强调 3 14 2" xfId="25223"/>
    <cellStyle name="强调 3 14 3" xfId="25224"/>
    <cellStyle name="强调 3 14 4" xfId="25225"/>
    <cellStyle name="强调 3 14 5" xfId="25226"/>
    <cellStyle name="强调 3 15" xfId="25227"/>
    <cellStyle name="强调 3 15 2" xfId="25228"/>
    <cellStyle name="强调 3 15 3" xfId="25229"/>
    <cellStyle name="强调 3 15 4" xfId="25230"/>
    <cellStyle name="强调 3 15 5" xfId="25231"/>
    <cellStyle name="强调 3 16" xfId="25232"/>
    <cellStyle name="强调 3 17" xfId="25233"/>
    <cellStyle name="强调 3 18" xfId="25234"/>
    <cellStyle name="强调 3 19" xfId="25235"/>
    <cellStyle name="强调 3 2" xfId="25236"/>
    <cellStyle name="强调 3 2 2" xfId="25237"/>
    <cellStyle name="强调 3 2 3" xfId="25238"/>
    <cellStyle name="强调 3 2 4" xfId="25239"/>
    <cellStyle name="强调 3 2 5" xfId="25240"/>
    <cellStyle name="强调 3 20" xfId="25241"/>
    <cellStyle name="强调 3 21" xfId="25242"/>
    <cellStyle name="强调 3 22" xfId="25243"/>
    <cellStyle name="强调 3 23" xfId="25244"/>
    <cellStyle name="强调 3 24" xfId="25245"/>
    <cellStyle name="强调 3 25" xfId="25246"/>
    <cellStyle name="强调 3 26" xfId="25247"/>
    <cellStyle name="强调 3 27" xfId="25248"/>
    <cellStyle name="强调 3 28" xfId="25249"/>
    <cellStyle name="强调 3 29" xfId="25250"/>
    <cellStyle name="强调 3 3" xfId="25251"/>
    <cellStyle name="强调 3 3 2" xfId="25252"/>
    <cellStyle name="强调 3 3 3" xfId="25253"/>
    <cellStyle name="强调 3 3 4" xfId="25254"/>
    <cellStyle name="强调 3 3 5" xfId="25255"/>
    <cellStyle name="强调 3 30" xfId="25256"/>
    <cellStyle name="强调 3 31" xfId="25257"/>
    <cellStyle name="强调 3 32" xfId="25258"/>
    <cellStyle name="强调 3 33" xfId="25259"/>
    <cellStyle name="强调 3 34" xfId="25260"/>
    <cellStyle name="强调 3 35" xfId="25261"/>
    <cellStyle name="强调 3 36" xfId="25262"/>
    <cellStyle name="强调 3 37" xfId="25263"/>
    <cellStyle name="强调 3 38" xfId="25264"/>
    <cellStyle name="强调 3 39" xfId="25265"/>
    <cellStyle name="强调 3 4" xfId="25266"/>
    <cellStyle name="强调 3 4 2" xfId="25267"/>
    <cellStyle name="强调 3 4 3" xfId="25268"/>
    <cellStyle name="强调 3 4 4" xfId="25269"/>
    <cellStyle name="强调 3 4 5" xfId="25270"/>
    <cellStyle name="强调 3 40" xfId="25271"/>
    <cellStyle name="强调 3 41" xfId="25272"/>
    <cellStyle name="强调 3 42" xfId="25273"/>
    <cellStyle name="强调 3 43" xfId="25274"/>
    <cellStyle name="强调 3 44" xfId="25275"/>
    <cellStyle name="强调 3 45" xfId="25276"/>
    <cellStyle name="强调 3 46" xfId="25277"/>
    <cellStyle name="强调 3 47" xfId="25278"/>
    <cellStyle name="强调 3 5" xfId="25279"/>
    <cellStyle name="强调 3 5 2" xfId="25280"/>
    <cellStyle name="强调 3 5 3" xfId="25281"/>
    <cellStyle name="强调 3 5 4" xfId="25282"/>
    <cellStyle name="强调 3 5 5" xfId="25283"/>
    <cellStyle name="强调 3 6" xfId="25284"/>
    <cellStyle name="强调 3 6 2" xfId="25285"/>
    <cellStyle name="强调 3 6 3" xfId="25286"/>
    <cellStyle name="强调 3 6 4" xfId="25287"/>
    <cellStyle name="强调 3 6 5" xfId="25288"/>
    <cellStyle name="强调 3 7" xfId="25289"/>
    <cellStyle name="强调 3 7 2" xfId="25290"/>
    <cellStyle name="强调 3 7 3" xfId="25291"/>
    <cellStyle name="强调 3 7 4" xfId="25292"/>
    <cellStyle name="强调 3 7 5" xfId="25293"/>
    <cellStyle name="强调 3 8" xfId="25294"/>
    <cellStyle name="强调 3 8 2" xfId="25295"/>
    <cellStyle name="强调 3 8 3" xfId="25296"/>
    <cellStyle name="强调 3 8 4" xfId="25297"/>
    <cellStyle name="强调 3 8 5" xfId="25298"/>
    <cellStyle name="强调 3 9" xfId="25299"/>
    <cellStyle name="强调 3 9 2" xfId="25300"/>
    <cellStyle name="强调 3 9 3" xfId="25301"/>
    <cellStyle name="强调 3 9 4" xfId="25302"/>
    <cellStyle name="强调 3 9 5" xfId="25303"/>
    <cellStyle name="强调文字颜色 1 10" xfId="25304"/>
    <cellStyle name="强调文字颜色 1 11" xfId="25305"/>
    <cellStyle name="强调文字颜色 1 11 10" xfId="25306"/>
    <cellStyle name="强调文字颜色 1 11 11" xfId="25307"/>
    <cellStyle name="强调文字颜色 1 11 12" xfId="25308"/>
    <cellStyle name="强调文字颜色 1 11 13" xfId="25309"/>
    <cellStyle name="强调文字颜色 1 11 14" xfId="25310"/>
    <cellStyle name="强调文字颜色 1 11 15" xfId="25311"/>
    <cellStyle name="强调文字颜色 1 11 16" xfId="25312"/>
    <cellStyle name="强调文字颜色 1 11 17" xfId="25313"/>
    <cellStyle name="强调文字颜色 1 11 18" xfId="25314"/>
    <cellStyle name="强调文字颜色 1 11 19" xfId="25315"/>
    <cellStyle name="强调文字颜色 1 11 2" xfId="25316"/>
    <cellStyle name="强调文字颜色 1 11 20" xfId="25317"/>
    <cellStyle name="强调文字颜色 1 11 3" xfId="25318"/>
    <cellStyle name="强调文字颜色 1 11 4" xfId="25319"/>
    <cellStyle name="强调文字颜色 1 11 5" xfId="25320"/>
    <cellStyle name="强调文字颜色 1 11 6" xfId="25321"/>
    <cellStyle name="强调文字颜色 1 11 7" xfId="25322"/>
    <cellStyle name="强调文字颜色 1 11 8" xfId="25323"/>
    <cellStyle name="强调文字颜色 1 11 9" xfId="25324"/>
    <cellStyle name="强调文字颜色 1 12" xfId="25325"/>
    <cellStyle name="强调文字颜色 1 12 10" xfId="25326"/>
    <cellStyle name="强调文字颜色 1 12 11" xfId="25327"/>
    <cellStyle name="强调文字颜色 1 12 12" xfId="25328"/>
    <cellStyle name="强调文字颜色 1 12 13" xfId="25329"/>
    <cellStyle name="强调文字颜色 1 12 14" xfId="25330"/>
    <cellStyle name="强调文字颜色 1 12 15" xfId="25331"/>
    <cellStyle name="强调文字颜色 1 12 16" xfId="25332"/>
    <cellStyle name="强调文字颜色 1 12 17" xfId="25333"/>
    <cellStyle name="强调文字颜色 1 12 18" xfId="25334"/>
    <cellStyle name="强调文字颜色 1 12 19" xfId="25335"/>
    <cellStyle name="强调文字颜色 1 12 2" xfId="25336"/>
    <cellStyle name="强调文字颜色 1 12 20" xfId="25337"/>
    <cellStyle name="强调文字颜色 1 12 3" xfId="25338"/>
    <cellStyle name="强调文字颜色 1 12 4" xfId="25339"/>
    <cellStyle name="强调文字颜色 1 12 5" xfId="25340"/>
    <cellStyle name="强调文字颜色 1 12 6" xfId="25341"/>
    <cellStyle name="强调文字颜色 1 12 7" xfId="25342"/>
    <cellStyle name="强调文字颜色 1 12 8" xfId="25343"/>
    <cellStyle name="强调文字颜色 1 12 9" xfId="25344"/>
    <cellStyle name="强调文字颜色 1 13" xfId="25345"/>
    <cellStyle name="强调文字颜色 1 13 10" xfId="25346"/>
    <cellStyle name="强调文字颜色 1 13 11" xfId="25347"/>
    <cellStyle name="强调文字颜色 1 13 12" xfId="25348"/>
    <cellStyle name="强调文字颜色 1 13 13" xfId="25349"/>
    <cellStyle name="强调文字颜色 1 13 14" xfId="25350"/>
    <cellStyle name="强调文字颜色 1 13 15" xfId="25351"/>
    <cellStyle name="强调文字颜色 1 13 16" xfId="25352"/>
    <cellStyle name="强调文字颜色 1 13 17" xfId="25353"/>
    <cellStyle name="强调文字颜色 1 13 18" xfId="25354"/>
    <cellStyle name="强调文字颜色 1 13 19" xfId="25355"/>
    <cellStyle name="强调文字颜色 1 13 2" xfId="25356"/>
    <cellStyle name="强调文字颜色 1 13 20" xfId="25357"/>
    <cellStyle name="强调文字颜色 1 13 3" xfId="25358"/>
    <cellStyle name="强调文字颜色 1 13 4" xfId="25359"/>
    <cellStyle name="强调文字颜色 1 13 5" xfId="25360"/>
    <cellStyle name="强调文字颜色 1 13 6" xfId="25361"/>
    <cellStyle name="强调文字颜色 1 13 7" xfId="25362"/>
    <cellStyle name="强调文字颜色 1 13 8" xfId="25363"/>
    <cellStyle name="强调文字颜色 1 13 9" xfId="25364"/>
    <cellStyle name="强调文字颜色 1 14" xfId="25365"/>
    <cellStyle name="强调文字颜色 1 14 10" xfId="25366"/>
    <cellStyle name="强调文字颜色 1 14 11" xfId="25367"/>
    <cellStyle name="强调文字颜色 1 14 12" xfId="25368"/>
    <cellStyle name="强调文字颜色 1 14 13" xfId="25369"/>
    <cellStyle name="强调文字颜色 1 14 14" xfId="25370"/>
    <cellStyle name="强调文字颜色 1 14 15" xfId="25371"/>
    <cellStyle name="强调文字颜色 1 14 16" xfId="25372"/>
    <cellStyle name="强调文字颜色 1 14 17" xfId="25373"/>
    <cellStyle name="强调文字颜色 1 14 18" xfId="25374"/>
    <cellStyle name="强调文字颜色 1 14 19" xfId="25375"/>
    <cellStyle name="强调文字颜色 1 14 2" xfId="25376"/>
    <cellStyle name="强调文字颜色 1 14 20" xfId="25377"/>
    <cellStyle name="强调文字颜色 1 14 3" xfId="25378"/>
    <cellStyle name="强调文字颜色 1 14 4" xfId="25379"/>
    <cellStyle name="强调文字颜色 1 14 5" xfId="25380"/>
    <cellStyle name="强调文字颜色 1 14 6" xfId="25381"/>
    <cellStyle name="强调文字颜色 1 14 7" xfId="25382"/>
    <cellStyle name="强调文字颜色 1 14 8" xfId="25383"/>
    <cellStyle name="强调文字颜色 1 14 9" xfId="25384"/>
    <cellStyle name="强调文字颜色 1 15" xfId="25385"/>
    <cellStyle name="强调文字颜色 1 16" xfId="25386"/>
    <cellStyle name="强调文字颜色 1 17" xfId="25387"/>
    <cellStyle name="强调文字颜色 1 18" xfId="25388"/>
    <cellStyle name="强调文字颜色 1 19" xfId="25389"/>
    <cellStyle name="强调文字颜色 1 2" xfId="25390"/>
    <cellStyle name="强调文字颜色 1 2 10" xfId="25391"/>
    <cellStyle name="强调文字颜色 1 2 100" xfId="25392"/>
    <cellStyle name="强调文字颜色 1 2 101" xfId="25393"/>
    <cellStyle name="强调文字颜色 1 2 102" xfId="25394"/>
    <cellStyle name="强调文字颜色 1 2 103" xfId="25395"/>
    <cellStyle name="强调文字颜色 1 2 104" xfId="25396"/>
    <cellStyle name="强调文字颜色 1 2 105" xfId="25397"/>
    <cellStyle name="强调文字颜色 1 2 106" xfId="25398"/>
    <cellStyle name="强调文字颜色 1 2 107" xfId="25399"/>
    <cellStyle name="强调文字颜色 1 2 108" xfId="25400"/>
    <cellStyle name="强调文字颜色 1 2 109" xfId="25401"/>
    <cellStyle name="强调文字颜色 1 2 11" xfId="25402"/>
    <cellStyle name="强调文字颜色 1 2 110" xfId="25403"/>
    <cellStyle name="强调文字颜色 1 2 111" xfId="25404"/>
    <cellStyle name="强调文字颜色 1 2 112" xfId="25405"/>
    <cellStyle name="强调文字颜色 1 2 113" xfId="25406"/>
    <cellStyle name="强调文字颜色 1 2 114" xfId="25407"/>
    <cellStyle name="强调文字颜色 1 2 115" xfId="25408"/>
    <cellStyle name="强调文字颜色 1 2 116" xfId="25409"/>
    <cellStyle name="强调文字颜色 1 2 117" xfId="25410"/>
    <cellStyle name="强调文字颜色 1 2 118" xfId="25411"/>
    <cellStyle name="强调文字颜色 1 2 119" xfId="25412"/>
    <cellStyle name="强调文字颜色 1 2 12" xfId="25413"/>
    <cellStyle name="强调文字颜色 1 2 120" xfId="25414"/>
    <cellStyle name="强调文字颜色 1 2 121" xfId="25415"/>
    <cellStyle name="强调文字颜色 1 2 122" xfId="25416"/>
    <cellStyle name="强调文字颜色 1 2 123" xfId="25417"/>
    <cellStyle name="强调文字颜色 1 2 124" xfId="25418"/>
    <cellStyle name="强调文字颜色 1 2 125" xfId="25419"/>
    <cellStyle name="强调文字颜色 1 2 126" xfId="25420"/>
    <cellStyle name="强调文字颜色 1 2 127" xfId="25421"/>
    <cellStyle name="强调文字颜色 1 2 128" xfId="25422"/>
    <cellStyle name="强调文字颜色 1 2 129" xfId="25423"/>
    <cellStyle name="强调文字颜色 1 2 13" xfId="25424"/>
    <cellStyle name="强调文字颜色 1 2 130" xfId="25425"/>
    <cellStyle name="强调文字颜色 1 2 131" xfId="25426"/>
    <cellStyle name="强调文字颜色 1 2 132" xfId="25427"/>
    <cellStyle name="强调文字颜色 1 2 133" xfId="25428"/>
    <cellStyle name="强调文字颜色 1 2 134" xfId="25429"/>
    <cellStyle name="强调文字颜色 1 2 135" xfId="25430"/>
    <cellStyle name="强调文字颜色 1 2 136" xfId="25431"/>
    <cellStyle name="强调文字颜色 1 2 137" xfId="25432"/>
    <cellStyle name="强调文字颜色 1 2 138" xfId="25433"/>
    <cellStyle name="强调文字颜色 1 2 139" xfId="25434"/>
    <cellStyle name="强调文字颜色 1 2 14" xfId="25435"/>
    <cellStyle name="强调文字颜色 1 2 140" xfId="25436"/>
    <cellStyle name="强调文字颜色 1 2 141" xfId="25437"/>
    <cellStyle name="强调文字颜色 1 2 142" xfId="25438"/>
    <cellStyle name="强调文字颜色 1 2 143" xfId="25439"/>
    <cellStyle name="强调文字颜色 1 2 144" xfId="25440"/>
    <cellStyle name="强调文字颜色 1 2 145" xfId="25441"/>
    <cellStyle name="强调文字颜色 1 2 146" xfId="25442"/>
    <cellStyle name="强调文字颜色 1 2 147" xfId="25443"/>
    <cellStyle name="强调文字颜色 1 2 148" xfId="25444"/>
    <cellStyle name="强调文字颜色 1 2 149" xfId="25445"/>
    <cellStyle name="强调文字颜色 1 2 15" xfId="25446"/>
    <cellStyle name="强调文字颜色 1 2 150" xfId="25447"/>
    <cellStyle name="强调文字颜色 1 2 151" xfId="25448"/>
    <cellStyle name="强调文字颜色 1 2 152" xfId="25449"/>
    <cellStyle name="强调文字颜色 1 2 153" xfId="25450"/>
    <cellStyle name="强调文字颜色 1 2 16" xfId="25451"/>
    <cellStyle name="强调文字颜色 1 2 17" xfId="25452"/>
    <cellStyle name="强调文字颜色 1 2 18" xfId="25453"/>
    <cellStyle name="强调文字颜色 1 2 19" xfId="25454"/>
    <cellStyle name="强调文字颜色 1 2 2" xfId="25455"/>
    <cellStyle name="强调文字颜色 1 2 20" xfId="25456"/>
    <cellStyle name="强调文字颜色 1 2 21" xfId="25457"/>
    <cellStyle name="强调文字颜色 1 2 22" xfId="25458"/>
    <cellStyle name="强调文字颜色 1 2 23" xfId="25459"/>
    <cellStyle name="强调文字颜色 1 2 24" xfId="25460"/>
    <cellStyle name="强调文字颜色 1 2 25" xfId="25461"/>
    <cellStyle name="强调文字颜色 1 2 26" xfId="25462"/>
    <cellStyle name="强调文字颜色 1 2 27" xfId="25463"/>
    <cellStyle name="强调文字颜色 1 2 28" xfId="25464"/>
    <cellStyle name="强调文字颜色 1 2 29" xfId="25465"/>
    <cellStyle name="强调文字颜色 1 2 3" xfId="25466"/>
    <cellStyle name="强调文字颜色 1 2 30" xfId="25467"/>
    <cellStyle name="强调文字颜色 1 2 31" xfId="25468"/>
    <cellStyle name="强调文字颜色 1 2 32" xfId="25469"/>
    <cellStyle name="强调文字颜色 1 2 33" xfId="25470"/>
    <cellStyle name="强调文字颜色 1 2 34" xfId="25471"/>
    <cellStyle name="强调文字颜色 1 2 35" xfId="25472"/>
    <cellStyle name="强调文字颜色 1 2 36" xfId="25473"/>
    <cellStyle name="强调文字颜色 1 2 37" xfId="25474"/>
    <cellStyle name="强调文字颜色 1 2 38" xfId="25475"/>
    <cellStyle name="强调文字颜色 1 2 39" xfId="25476"/>
    <cellStyle name="强调文字颜色 1 2 4" xfId="25477"/>
    <cellStyle name="强调文字颜色 1 2 40" xfId="25478"/>
    <cellStyle name="强调文字颜色 1 2 41" xfId="25479"/>
    <cellStyle name="强调文字颜色 1 2 42" xfId="25480"/>
    <cellStyle name="强调文字颜色 1 2 43" xfId="25481"/>
    <cellStyle name="强调文字颜色 1 2 44" xfId="25482"/>
    <cellStyle name="强调文字颜色 1 2 45" xfId="25483"/>
    <cellStyle name="强调文字颜色 1 2 46" xfId="25484"/>
    <cellStyle name="强调文字颜色 1 2 47" xfId="25485"/>
    <cellStyle name="强调文字颜色 1 2 48" xfId="25486"/>
    <cellStyle name="强调文字颜色 1 2 49" xfId="25487"/>
    <cellStyle name="强调文字颜色 1 2 5" xfId="25488"/>
    <cellStyle name="强调文字颜色 1 2 50" xfId="25489"/>
    <cellStyle name="强调文字颜色 1 2 51" xfId="25490"/>
    <cellStyle name="强调文字颜色 1 2 52" xfId="25491"/>
    <cellStyle name="强调文字颜色 1 2 53" xfId="25492"/>
    <cellStyle name="强调文字颜色 1 2 54" xfId="25493"/>
    <cellStyle name="强调文字颜色 1 2 55" xfId="25494"/>
    <cellStyle name="强调文字颜色 1 2 56" xfId="25495"/>
    <cellStyle name="强调文字颜色 1 2 57" xfId="25496"/>
    <cellStyle name="强调文字颜色 1 2 58" xfId="25497"/>
    <cellStyle name="强调文字颜色 1 2 59" xfId="25498"/>
    <cellStyle name="强调文字颜色 1 2 6" xfId="25499"/>
    <cellStyle name="强调文字颜色 1 2 60" xfId="25500"/>
    <cellStyle name="强调文字颜色 1 2 61" xfId="25501"/>
    <cellStyle name="强调文字颜色 1 2 62" xfId="25502"/>
    <cellStyle name="强调文字颜色 1 2 63" xfId="25503"/>
    <cellStyle name="强调文字颜色 1 2 64" xfId="25504"/>
    <cellStyle name="强调文字颜色 1 2 65" xfId="25505"/>
    <cellStyle name="强调文字颜色 1 2 66" xfId="25506"/>
    <cellStyle name="强调文字颜色 1 2 67" xfId="25507"/>
    <cellStyle name="强调文字颜色 1 2 68" xfId="25508"/>
    <cellStyle name="强调文字颜色 1 2 69" xfId="25509"/>
    <cellStyle name="强调文字颜色 1 2 7" xfId="25510"/>
    <cellStyle name="强调文字颜色 1 2 70" xfId="25511"/>
    <cellStyle name="强调文字颜色 1 2 71" xfId="25512"/>
    <cellStyle name="强调文字颜色 1 2 72" xfId="25513"/>
    <cellStyle name="强调文字颜色 1 2 73" xfId="25514"/>
    <cellStyle name="强调文字颜色 1 2 74" xfId="25515"/>
    <cellStyle name="强调文字颜色 1 2 75" xfId="25516"/>
    <cellStyle name="强调文字颜色 1 2 76" xfId="25517"/>
    <cellStyle name="强调文字颜色 1 2 77" xfId="25518"/>
    <cellStyle name="强调文字颜色 1 2 78" xfId="25519"/>
    <cellStyle name="强调文字颜色 1 2 79" xfId="25520"/>
    <cellStyle name="强调文字颜色 1 2 8" xfId="25521"/>
    <cellStyle name="强调文字颜色 1 2 80" xfId="25522"/>
    <cellStyle name="强调文字颜色 1 2 81" xfId="25523"/>
    <cellStyle name="强调文字颜色 1 2 82" xfId="25524"/>
    <cellStyle name="强调文字颜色 1 2 83" xfId="25525"/>
    <cellStyle name="强调文字颜色 1 2 84" xfId="25526"/>
    <cellStyle name="强调文字颜色 1 2 85" xfId="25527"/>
    <cellStyle name="强调文字颜色 1 2 86" xfId="25528"/>
    <cellStyle name="强调文字颜色 1 2 87" xfId="25529"/>
    <cellStyle name="强调文字颜色 1 2 88" xfId="25530"/>
    <cellStyle name="强调文字颜色 1 2 89" xfId="25531"/>
    <cellStyle name="强调文字颜色 1 2 9" xfId="25532"/>
    <cellStyle name="强调文字颜色 1 2 90" xfId="25533"/>
    <cellStyle name="强调文字颜色 1 2 91" xfId="25534"/>
    <cellStyle name="强调文字颜色 1 2 92" xfId="25535"/>
    <cellStyle name="强调文字颜色 1 2 93" xfId="25536"/>
    <cellStyle name="强调文字颜色 1 2 94" xfId="25537"/>
    <cellStyle name="强调文字颜色 1 2 95" xfId="25538"/>
    <cellStyle name="强调文字颜色 1 2 96" xfId="25539"/>
    <cellStyle name="强调文字颜色 1 2 97" xfId="25540"/>
    <cellStyle name="强调文字颜色 1 2 98" xfId="25541"/>
    <cellStyle name="强调文字颜色 1 2 99" xfId="25542"/>
    <cellStyle name="强调文字颜色 1 20" xfId="25543"/>
    <cellStyle name="强调文字颜色 1 21" xfId="25544"/>
    <cellStyle name="强调文字颜色 1 22" xfId="25545"/>
    <cellStyle name="强调文字颜色 1 23" xfId="25546"/>
    <cellStyle name="强调文字颜色 1 24" xfId="25547"/>
    <cellStyle name="强调文字颜色 1 25" xfId="25548"/>
    <cellStyle name="强调文字颜色 1 26" xfId="25549"/>
    <cellStyle name="强调文字颜色 1 27" xfId="25550"/>
    <cellStyle name="强调文字颜色 1 28" xfId="25551"/>
    <cellStyle name="强调文字颜色 1 29" xfId="25552"/>
    <cellStyle name="强调文字颜色 1 3" xfId="25553"/>
    <cellStyle name="强调文字颜色 1 3 10" xfId="25554"/>
    <cellStyle name="强调文字颜色 1 3 100" xfId="25555"/>
    <cellStyle name="强调文字颜色 1 3 101" xfId="25556"/>
    <cellStyle name="强调文字颜色 1 3 102" xfId="25557"/>
    <cellStyle name="强调文字颜色 1 3 103" xfId="25558"/>
    <cellStyle name="强调文字颜色 1 3 104" xfId="25559"/>
    <cellStyle name="强调文字颜色 1 3 105" xfId="25560"/>
    <cellStyle name="强调文字颜色 1 3 106" xfId="25561"/>
    <cellStyle name="强调文字颜色 1 3 107" xfId="25562"/>
    <cellStyle name="强调文字颜色 1 3 108" xfId="25563"/>
    <cellStyle name="强调文字颜色 1 3 109" xfId="25564"/>
    <cellStyle name="强调文字颜色 1 3 11" xfId="25565"/>
    <cellStyle name="强调文字颜色 1 3 110" xfId="25566"/>
    <cellStyle name="强调文字颜色 1 3 111" xfId="25567"/>
    <cellStyle name="强调文字颜色 1 3 112" xfId="25568"/>
    <cellStyle name="强调文字颜色 1 3 113" xfId="25569"/>
    <cellStyle name="强调文字颜色 1 3 114" xfId="25570"/>
    <cellStyle name="强调文字颜色 1 3 115" xfId="25571"/>
    <cellStyle name="强调文字颜色 1 3 116" xfId="25572"/>
    <cellStyle name="强调文字颜色 1 3 117" xfId="25573"/>
    <cellStyle name="强调文字颜色 1 3 118" xfId="25574"/>
    <cellStyle name="强调文字颜色 1 3 119" xfId="25575"/>
    <cellStyle name="强调文字颜色 1 3 12" xfId="25576"/>
    <cellStyle name="强调文字颜色 1 3 120" xfId="25577"/>
    <cellStyle name="强调文字颜色 1 3 121" xfId="25578"/>
    <cellStyle name="强调文字颜色 1 3 122" xfId="25579"/>
    <cellStyle name="强调文字颜色 1 3 123" xfId="25580"/>
    <cellStyle name="强调文字颜色 1 3 124" xfId="25581"/>
    <cellStyle name="强调文字颜色 1 3 125" xfId="25582"/>
    <cellStyle name="强调文字颜色 1 3 126" xfId="25583"/>
    <cellStyle name="强调文字颜色 1 3 127" xfId="25584"/>
    <cellStyle name="强调文字颜色 1 3 128" xfId="25585"/>
    <cellStyle name="强调文字颜色 1 3 129" xfId="25586"/>
    <cellStyle name="强调文字颜色 1 3 13" xfId="25587"/>
    <cellStyle name="强调文字颜色 1 3 130" xfId="25588"/>
    <cellStyle name="强调文字颜色 1 3 131" xfId="25589"/>
    <cellStyle name="强调文字颜色 1 3 132" xfId="25590"/>
    <cellStyle name="强调文字颜色 1 3 133" xfId="25591"/>
    <cellStyle name="强调文字颜色 1 3 134" xfId="25592"/>
    <cellStyle name="强调文字颜色 1 3 135" xfId="25593"/>
    <cellStyle name="强调文字颜色 1 3 136" xfId="25594"/>
    <cellStyle name="强调文字颜色 1 3 137" xfId="25595"/>
    <cellStyle name="强调文字颜色 1 3 138" xfId="25596"/>
    <cellStyle name="强调文字颜色 1 3 139" xfId="25597"/>
    <cellStyle name="强调文字颜色 1 3 14" xfId="25598"/>
    <cellStyle name="强调文字颜色 1 3 140" xfId="25599"/>
    <cellStyle name="强调文字颜色 1 3 141" xfId="25600"/>
    <cellStyle name="强调文字颜色 1 3 142" xfId="25601"/>
    <cellStyle name="强调文字颜色 1 3 143" xfId="25602"/>
    <cellStyle name="强调文字颜色 1 3 144" xfId="25603"/>
    <cellStyle name="强调文字颜色 1 3 145" xfId="25604"/>
    <cellStyle name="强调文字颜色 1 3 146" xfId="25605"/>
    <cellStyle name="强调文字颜色 1 3 147" xfId="25606"/>
    <cellStyle name="强调文字颜色 1 3 148" xfId="25607"/>
    <cellStyle name="强调文字颜色 1 3 149" xfId="25608"/>
    <cellStyle name="强调文字颜色 1 3 15" xfId="25609"/>
    <cellStyle name="强调文字颜色 1 3 150" xfId="25610"/>
    <cellStyle name="强调文字颜色 1 3 151" xfId="25611"/>
    <cellStyle name="强调文字颜色 1 3 152" xfId="25612"/>
    <cellStyle name="强调文字颜色 1 3 153" xfId="25613"/>
    <cellStyle name="强调文字颜色 1 3 16" xfId="25614"/>
    <cellStyle name="强调文字颜色 1 3 17" xfId="25615"/>
    <cellStyle name="强调文字颜色 1 3 18" xfId="25616"/>
    <cellStyle name="强调文字颜色 1 3 19" xfId="25617"/>
    <cellStyle name="强调文字颜色 1 3 2" xfId="25618"/>
    <cellStyle name="强调文字颜色 1 3 20" xfId="25619"/>
    <cellStyle name="强调文字颜色 1 3 21" xfId="25620"/>
    <cellStyle name="强调文字颜色 1 3 22" xfId="25621"/>
    <cellStyle name="强调文字颜色 1 3 23" xfId="25622"/>
    <cellStyle name="强调文字颜色 1 3 24" xfId="25623"/>
    <cellStyle name="强调文字颜色 1 3 25" xfId="25624"/>
    <cellStyle name="强调文字颜色 1 3 26" xfId="25625"/>
    <cellStyle name="强调文字颜色 1 3 27" xfId="25626"/>
    <cellStyle name="强调文字颜色 1 3 28" xfId="25627"/>
    <cellStyle name="强调文字颜色 1 3 29" xfId="25628"/>
    <cellStyle name="强调文字颜色 1 3 3" xfId="25629"/>
    <cellStyle name="强调文字颜色 1 3 30" xfId="25630"/>
    <cellStyle name="强调文字颜色 1 3 31" xfId="25631"/>
    <cellStyle name="强调文字颜色 1 3 32" xfId="25632"/>
    <cellStyle name="强调文字颜色 1 3 33" xfId="25633"/>
    <cellStyle name="强调文字颜色 1 3 34" xfId="25634"/>
    <cellStyle name="强调文字颜色 1 3 35" xfId="25635"/>
    <cellStyle name="强调文字颜色 1 3 36" xfId="25636"/>
    <cellStyle name="强调文字颜色 1 3 37" xfId="25637"/>
    <cellStyle name="强调文字颜色 1 3 38" xfId="25638"/>
    <cellStyle name="强调文字颜色 1 3 39" xfId="25639"/>
    <cellStyle name="强调文字颜色 1 3 4" xfId="25640"/>
    <cellStyle name="强调文字颜色 1 3 40" xfId="25641"/>
    <cellStyle name="强调文字颜色 1 3 41" xfId="25642"/>
    <cellStyle name="强调文字颜色 1 3 42" xfId="25643"/>
    <cellStyle name="强调文字颜色 1 3 43" xfId="25644"/>
    <cellStyle name="强调文字颜色 1 3 44" xfId="25645"/>
    <cellStyle name="强调文字颜色 1 3 45" xfId="25646"/>
    <cellStyle name="强调文字颜色 1 3 46" xfId="25647"/>
    <cellStyle name="强调文字颜色 1 3 47" xfId="25648"/>
    <cellStyle name="强调文字颜色 1 3 48" xfId="25649"/>
    <cellStyle name="强调文字颜色 1 3 49" xfId="25650"/>
    <cellStyle name="强调文字颜色 1 3 5" xfId="25651"/>
    <cellStyle name="强调文字颜色 1 3 50" xfId="25652"/>
    <cellStyle name="强调文字颜色 1 3 51" xfId="25653"/>
    <cellStyle name="强调文字颜色 1 3 52" xfId="25654"/>
    <cellStyle name="强调文字颜色 1 3 53" xfId="25655"/>
    <cellStyle name="强调文字颜色 1 3 54" xfId="25656"/>
    <cellStyle name="强调文字颜色 1 3 55" xfId="25657"/>
    <cellStyle name="强调文字颜色 1 3 56" xfId="25658"/>
    <cellStyle name="强调文字颜色 1 3 57" xfId="25659"/>
    <cellStyle name="强调文字颜色 1 3 58" xfId="25660"/>
    <cellStyle name="强调文字颜色 1 3 59" xfId="25661"/>
    <cellStyle name="强调文字颜色 1 3 6" xfId="25662"/>
    <cellStyle name="强调文字颜色 1 3 60" xfId="25663"/>
    <cellStyle name="强调文字颜色 1 3 61" xfId="25664"/>
    <cellStyle name="强调文字颜色 1 3 62" xfId="25665"/>
    <cellStyle name="强调文字颜色 1 3 63" xfId="25666"/>
    <cellStyle name="强调文字颜色 1 3 64" xfId="25667"/>
    <cellStyle name="强调文字颜色 1 3 65" xfId="25668"/>
    <cellStyle name="强调文字颜色 1 3 66" xfId="25669"/>
    <cellStyle name="强调文字颜色 1 3 67" xfId="25670"/>
    <cellStyle name="强调文字颜色 1 3 68" xfId="25671"/>
    <cellStyle name="强调文字颜色 1 3 69" xfId="25672"/>
    <cellStyle name="强调文字颜色 1 3 7" xfId="25673"/>
    <cellStyle name="强调文字颜色 1 3 70" xfId="25674"/>
    <cellStyle name="强调文字颜色 1 3 71" xfId="25675"/>
    <cellStyle name="强调文字颜色 1 3 72" xfId="25676"/>
    <cellStyle name="强调文字颜色 1 3 73" xfId="25677"/>
    <cellStyle name="强调文字颜色 1 3 74" xfId="25678"/>
    <cellStyle name="强调文字颜色 1 3 75" xfId="25679"/>
    <cellStyle name="强调文字颜色 1 3 76" xfId="25680"/>
    <cellStyle name="强调文字颜色 1 3 77" xfId="25681"/>
    <cellStyle name="强调文字颜色 1 3 78" xfId="25682"/>
    <cellStyle name="强调文字颜色 1 3 79" xfId="25683"/>
    <cellStyle name="强调文字颜色 1 3 8" xfId="25684"/>
    <cellStyle name="强调文字颜色 1 3 80" xfId="25685"/>
    <cellStyle name="强调文字颜色 1 3 81" xfId="25686"/>
    <cellStyle name="强调文字颜色 1 3 82" xfId="25687"/>
    <cellStyle name="强调文字颜色 1 3 83" xfId="25688"/>
    <cellStyle name="强调文字颜色 1 3 84" xfId="25689"/>
    <cellStyle name="强调文字颜色 1 3 85" xfId="25690"/>
    <cellStyle name="强调文字颜色 1 3 86" xfId="25691"/>
    <cellStyle name="强调文字颜色 1 3 87" xfId="25692"/>
    <cellStyle name="强调文字颜色 1 3 88" xfId="25693"/>
    <cellStyle name="强调文字颜色 1 3 89" xfId="25694"/>
    <cellStyle name="强调文字颜色 1 3 9" xfId="25695"/>
    <cellStyle name="强调文字颜色 1 3 90" xfId="25696"/>
    <cellStyle name="强调文字颜色 1 3 91" xfId="25697"/>
    <cellStyle name="强调文字颜色 1 3 92" xfId="25698"/>
    <cellStyle name="强调文字颜色 1 3 93" xfId="25699"/>
    <cellStyle name="强调文字颜色 1 3 94" xfId="25700"/>
    <cellStyle name="强调文字颜色 1 3 95" xfId="25701"/>
    <cellStyle name="强调文字颜色 1 3 96" xfId="25702"/>
    <cellStyle name="强调文字颜色 1 3 97" xfId="25703"/>
    <cellStyle name="强调文字颜色 1 3 98" xfId="25704"/>
    <cellStyle name="强调文字颜色 1 3 99" xfId="25705"/>
    <cellStyle name="强调文字颜色 1 30" xfId="25706"/>
    <cellStyle name="强调文字颜色 1 31" xfId="25707"/>
    <cellStyle name="强调文字颜色 1 32" xfId="25708"/>
    <cellStyle name="强调文字颜色 1 33" xfId="25709"/>
    <cellStyle name="强调文字颜色 1 34" xfId="25710"/>
    <cellStyle name="强调文字颜色 1 35" xfId="25711"/>
    <cellStyle name="强调文字颜色 1 36" xfId="25712"/>
    <cellStyle name="强调文字颜色 1 4" xfId="25713"/>
    <cellStyle name="强调文字颜色 1 4 10" xfId="25714"/>
    <cellStyle name="强调文字颜色 1 4 11" xfId="25715"/>
    <cellStyle name="强调文字颜色 1 4 12" xfId="25716"/>
    <cellStyle name="强调文字颜色 1 4 13" xfId="25717"/>
    <cellStyle name="强调文字颜色 1 4 14" xfId="25718"/>
    <cellStyle name="强调文字颜色 1 4 15" xfId="25719"/>
    <cellStyle name="强调文字颜色 1 4 16" xfId="25720"/>
    <cellStyle name="强调文字颜色 1 4 17" xfId="25721"/>
    <cellStyle name="强调文字颜色 1 4 18" xfId="25722"/>
    <cellStyle name="强调文字颜色 1 4 2" xfId="25723"/>
    <cellStyle name="强调文字颜色 1 4 2 10" xfId="25724"/>
    <cellStyle name="强调文字颜色 1 4 2 11" xfId="25725"/>
    <cellStyle name="强调文字颜色 1 4 2 12" xfId="25726"/>
    <cellStyle name="强调文字颜色 1 4 2 13" xfId="25727"/>
    <cellStyle name="强调文字颜色 1 4 2 14" xfId="25728"/>
    <cellStyle name="强调文字颜色 1 4 2 15" xfId="25729"/>
    <cellStyle name="强调文字颜色 1 4 2 2" xfId="25730"/>
    <cellStyle name="强调文字颜色 1 4 2 3" xfId="25731"/>
    <cellStyle name="强调文字颜色 1 4 2 4" xfId="25732"/>
    <cellStyle name="强调文字颜色 1 4 2 5" xfId="25733"/>
    <cellStyle name="强调文字颜色 1 4 2 6" xfId="25734"/>
    <cellStyle name="强调文字颜色 1 4 2 7" xfId="25735"/>
    <cellStyle name="强调文字颜色 1 4 2 8" xfId="25736"/>
    <cellStyle name="强调文字颜色 1 4 2 9" xfId="25737"/>
    <cellStyle name="强调文字颜色 1 4 3" xfId="25738"/>
    <cellStyle name="强调文字颜色 1 4 3 2" xfId="25739"/>
    <cellStyle name="强调文字颜色 1 4 3 3" xfId="25740"/>
    <cellStyle name="强调文字颜色 1 4 3 4" xfId="25741"/>
    <cellStyle name="强调文字颜色 1 4 3 5" xfId="25742"/>
    <cellStyle name="强调文字颜色 1 4 3 6" xfId="25743"/>
    <cellStyle name="强调文字颜色 1 4 4" xfId="25744"/>
    <cellStyle name="强调文字颜色 1 4 4 2" xfId="25745"/>
    <cellStyle name="强调文字颜色 1 4 4 3" xfId="25746"/>
    <cellStyle name="强调文字颜色 1 4 4 4" xfId="25747"/>
    <cellStyle name="强调文字颜色 1 4 4 5" xfId="25748"/>
    <cellStyle name="强调文字颜色 1 4 4 6" xfId="25749"/>
    <cellStyle name="强调文字颜色 1 4 5" xfId="25750"/>
    <cellStyle name="强调文字颜色 1 4 5 2" xfId="25751"/>
    <cellStyle name="强调文字颜色 1 4 5 3" xfId="25752"/>
    <cellStyle name="强调文字颜色 1 4 5 4" xfId="25753"/>
    <cellStyle name="强调文字颜色 1 4 5 5" xfId="25754"/>
    <cellStyle name="强调文字颜色 1 4 5 6" xfId="25755"/>
    <cellStyle name="强调文字颜色 1 4 6" xfId="25756"/>
    <cellStyle name="强调文字颜色 1 4 7" xfId="25757"/>
    <cellStyle name="强调文字颜色 1 4 8" xfId="25758"/>
    <cellStyle name="强调文字颜色 1 4 9" xfId="25759"/>
    <cellStyle name="强调文字颜色 1 5" xfId="25760"/>
    <cellStyle name="强调文字颜色 1 5 10" xfId="25761"/>
    <cellStyle name="强调文字颜色 1 5 11" xfId="25762"/>
    <cellStyle name="强调文字颜色 1 5 12" xfId="25763"/>
    <cellStyle name="强调文字颜色 1 5 13" xfId="25764"/>
    <cellStyle name="强调文字颜色 1 5 14" xfId="25765"/>
    <cellStyle name="强调文字颜色 1 5 15" xfId="25766"/>
    <cellStyle name="强调文字颜色 1 5 16" xfId="25767"/>
    <cellStyle name="强调文字颜色 1 5 17" xfId="25768"/>
    <cellStyle name="强调文字颜色 1 5 18" xfId="25769"/>
    <cellStyle name="强调文字颜色 1 5 19" xfId="25770"/>
    <cellStyle name="强调文字颜色 1 5 2" xfId="25771"/>
    <cellStyle name="强调文字颜色 1 5 20" xfId="25772"/>
    <cellStyle name="强调文字颜色 1 5 21" xfId="25773"/>
    <cellStyle name="强调文字颜色 1 5 22" xfId="25774"/>
    <cellStyle name="强调文字颜色 1 5 23" xfId="25775"/>
    <cellStyle name="强调文字颜色 1 5 24" xfId="25776"/>
    <cellStyle name="强调文字颜色 1 5 25" xfId="25777"/>
    <cellStyle name="强调文字颜色 1 5 26" xfId="25778"/>
    <cellStyle name="强调文字颜色 1 5 27" xfId="25779"/>
    <cellStyle name="强调文字颜色 1 5 28" xfId="25780"/>
    <cellStyle name="强调文字颜色 1 5 29" xfId="25781"/>
    <cellStyle name="强调文字颜色 1 5 3" xfId="25782"/>
    <cellStyle name="强调文字颜色 1 5 4" xfId="25783"/>
    <cellStyle name="强调文字颜色 1 5 5" xfId="25784"/>
    <cellStyle name="强调文字颜色 1 5 6" xfId="25785"/>
    <cellStyle name="强调文字颜色 1 5 7" xfId="25786"/>
    <cellStyle name="强调文字颜色 1 5 8" xfId="25787"/>
    <cellStyle name="强调文字颜色 1 5 9" xfId="25788"/>
    <cellStyle name="强调文字颜色 1 6" xfId="25789"/>
    <cellStyle name="强调文字颜色 1 6 10" xfId="25790"/>
    <cellStyle name="强调文字颜色 1 6 11" xfId="25791"/>
    <cellStyle name="强调文字颜色 1 6 12" xfId="25792"/>
    <cellStyle name="强调文字颜色 1 6 13" xfId="25793"/>
    <cellStyle name="强调文字颜色 1 6 14" xfId="25794"/>
    <cellStyle name="强调文字颜色 1 6 15" xfId="25795"/>
    <cellStyle name="强调文字颜色 1 6 16" xfId="25796"/>
    <cellStyle name="强调文字颜色 1 6 17" xfId="25797"/>
    <cellStyle name="强调文字颜色 1 6 18" xfId="25798"/>
    <cellStyle name="强调文字颜色 1 6 19" xfId="25799"/>
    <cellStyle name="强调文字颜色 1 6 2" xfId="25800"/>
    <cellStyle name="强调文字颜色 1 6 20" xfId="25801"/>
    <cellStyle name="强调文字颜色 1 6 21" xfId="25802"/>
    <cellStyle name="强调文字颜色 1 6 22" xfId="25803"/>
    <cellStyle name="强调文字颜色 1 6 23" xfId="25804"/>
    <cellStyle name="强调文字颜色 1 6 24" xfId="25805"/>
    <cellStyle name="强调文字颜色 1 6 25" xfId="25806"/>
    <cellStyle name="强调文字颜色 1 6 26" xfId="25807"/>
    <cellStyle name="强调文字颜色 1 6 27" xfId="25808"/>
    <cellStyle name="强调文字颜色 1 6 28" xfId="25809"/>
    <cellStyle name="强调文字颜色 1 6 29" xfId="25810"/>
    <cellStyle name="强调文字颜色 1 6 3" xfId="25811"/>
    <cellStyle name="强调文字颜色 1 6 4" xfId="25812"/>
    <cellStyle name="强调文字颜色 1 6 5" xfId="25813"/>
    <cellStyle name="强调文字颜色 1 6 6" xfId="25814"/>
    <cellStyle name="强调文字颜色 1 6 7" xfId="25815"/>
    <cellStyle name="强调文字颜色 1 6 8" xfId="25816"/>
    <cellStyle name="强调文字颜色 1 6 9" xfId="25817"/>
    <cellStyle name="强调文字颜色 1 7" xfId="25818"/>
    <cellStyle name="强调文字颜色 1 7 10" xfId="25819"/>
    <cellStyle name="强调文字颜色 1 7 11" xfId="25820"/>
    <cellStyle name="强调文字颜色 1 7 12" xfId="25821"/>
    <cellStyle name="强调文字颜色 1 7 13" xfId="25822"/>
    <cellStyle name="强调文字颜色 1 7 14" xfId="25823"/>
    <cellStyle name="强调文字颜色 1 7 15" xfId="25824"/>
    <cellStyle name="强调文字颜色 1 7 16" xfId="25825"/>
    <cellStyle name="强调文字颜色 1 7 17" xfId="25826"/>
    <cellStyle name="强调文字颜色 1 7 18" xfId="25827"/>
    <cellStyle name="强调文字颜色 1 7 19" xfId="25828"/>
    <cellStyle name="强调文字颜色 1 7 2" xfId="25829"/>
    <cellStyle name="强调文字颜色 1 7 20" xfId="25830"/>
    <cellStyle name="强调文字颜色 1 7 21" xfId="25831"/>
    <cellStyle name="强调文字颜色 1 7 22" xfId="25832"/>
    <cellStyle name="强调文字颜色 1 7 23" xfId="25833"/>
    <cellStyle name="强调文字颜色 1 7 24" xfId="25834"/>
    <cellStyle name="强调文字颜色 1 7 25" xfId="25835"/>
    <cellStyle name="强调文字颜色 1 7 26" xfId="25836"/>
    <cellStyle name="强调文字颜色 1 7 27" xfId="25837"/>
    <cellStyle name="强调文字颜色 1 7 28" xfId="25838"/>
    <cellStyle name="强调文字颜色 1 7 29" xfId="25839"/>
    <cellStyle name="强调文字颜色 1 7 3" xfId="25840"/>
    <cellStyle name="强调文字颜色 1 7 4" xfId="25841"/>
    <cellStyle name="强调文字颜色 1 7 5" xfId="25842"/>
    <cellStyle name="强调文字颜色 1 7 6" xfId="25843"/>
    <cellStyle name="强调文字颜色 1 7 7" xfId="25844"/>
    <cellStyle name="强调文字颜色 1 7 8" xfId="25845"/>
    <cellStyle name="强调文字颜色 1 7 9" xfId="25846"/>
    <cellStyle name="强调文字颜色 1 8" xfId="25847"/>
    <cellStyle name="强调文字颜色 1 8 10" xfId="25848"/>
    <cellStyle name="强调文字颜色 1 8 11" xfId="25849"/>
    <cellStyle name="强调文字颜色 1 8 12" xfId="25850"/>
    <cellStyle name="强调文字颜色 1 8 13" xfId="25851"/>
    <cellStyle name="强调文字颜色 1 8 14" xfId="25852"/>
    <cellStyle name="强调文字颜色 1 8 15" xfId="25853"/>
    <cellStyle name="强调文字颜色 1 8 16" xfId="25854"/>
    <cellStyle name="强调文字颜色 1 8 17" xfId="25855"/>
    <cellStyle name="强调文字颜色 1 8 18" xfId="25856"/>
    <cellStyle name="强调文字颜色 1 8 19" xfId="25857"/>
    <cellStyle name="强调文字颜色 1 8 2" xfId="25858"/>
    <cellStyle name="强调文字颜色 1 8 20" xfId="25859"/>
    <cellStyle name="强调文字颜色 1 8 21" xfId="25860"/>
    <cellStyle name="强调文字颜色 1 8 22" xfId="25861"/>
    <cellStyle name="强调文字颜色 1 8 23" xfId="25862"/>
    <cellStyle name="强调文字颜色 1 8 24" xfId="25863"/>
    <cellStyle name="强调文字颜色 1 8 25" xfId="25864"/>
    <cellStyle name="强调文字颜色 1 8 26" xfId="25865"/>
    <cellStyle name="强调文字颜色 1 8 27" xfId="25866"/>
    <cellStyle name="强调文字颜色 1 8 28" xfId="25867"/>
    <cellStyle name="强调文字颜色 1 8 29" xfId="25868"/>
    <cellStyle name="强调文字颜色 1 8 3" xfId="25869"/>
    <cellStyle name="强调文字颜色 1 8 4" xfId="25870"/>
    <cellStyle name="强调文字颜色 1 8 5" xfId="25871"/>
    <cellStyle name="强调文字颜色 1 8 6" xfId="25872"/>
    <cellStyle name="强调文字颜色 1 8 7" xfId="25873"/>
    <cellStyle name="强调文字颜色 1 8 8" xfId="25874"/>
    <cellStyle name="强调文字颜色 1 8 9" xfId="25875"/>
    <cellStyle name="强调文字颜色 1 9" xfId="25876"/>
    <cellStyle name="强调文字颜色 2 10" xfId="25877"/>
    <cellStyle name="强调文字颜色 2 11" xfId="25878"/>
    <cellStyle name="强调文字颜色 2 11 10" xfId="25879"/>
    <cellStyle name="强调文字颜色 2 11 11" xfId="25880"/>
    <cellStyle name="强调文字颜色 2 11 12" xfId="25881"/>
    <cellStyle name="强调文字颜色 2 11 13" xfId="25882"/>
    <cellStyle name="强调文字颜色 2 11 14" xfId="25883"/>
    <cellStyle name="强调文字颜色 2 11 15" xfId="25884"/>
    <cellStyle name="强调文字颜色 2 11 16" xfId="25885"/>
    <cellStyle name="强调文字颜色 2 11 17" xfId="25886"/>
    <cellStyle name="强调文字颜色 2 11 18" xfId="25887"/>
    <cellStyle name="强调文字颜色 2 11 19" xfId="25888"/>
    <cellStyle name="强调文字颜色 2 11 2" xfId="25889"/>
    <cellStyle name="强调文字颜色 2 11 20" xfId="25890"/>
    <cellStyle name="强调文字颜色 2 11 3" xfId="25891"/>
    <cellStyle name="强调文字颜色 2 11 4" xfId="25892"/>
    <cellStyle name="强调文字颜色 2 11 5" xfId="25893"/>
    <cellStyle name="强调文字颜色 2 11 6" xfId="25894"/>
    <cellStyle name="强调文字颜色 2 11 7" xfId="25895"/>
    <cellStyle name="强调文字颜色 2 11 8" xfId="25896"/>
    <cellStyle name="强调文字颜色 2 11 9" xfId="25897"/>
    <cellStyle name="强调文字颜色 2 12" xfId="25898"/>
    <cellStyle name="强调文字颜色 2 12 10" xfId="25899"/>
    <cellStyle name="强调文字颜色 2 12 11" xfId="25900"/>
    <cellStyle name="强调文字颜色 2 12 12" xfId="25901"/>
    <cellStyle name="强调文字颜色 2 12 13" xfId="25902"/>
    <cellStyle name="强调文字颜色 2 12 14" xfId="25903"/>
    <cellStyle name="强调文字颜色 2 12 15" xfId="25904"/>
    <cellStyle name="强调文字颜色 2 12 16" xfId="25905"/>
    <cellStyle name="强调文字颜色 2 12 17" xfId="25906"/>
    <cellStyle name="强调文字颜色 2 12 18" xfId="25907"/>
    <cellStyle name="强调文字颜色 2 12 19" xfId="25908"/>
    <cellStyle name="强调文字颜色 2 12 2" xfId="25909"/>
    <cellStyle name="强调文字颜色 2 12 20" xfId="25910"/>
    <cellStyle name="强调文字颜色 2 12 3" xfId="25911"/>
    <cellStyle name="强调文字颜色 2 12 4" xfId="25912"/>
    <cellStyle name="强调文字颜色 2 12 5" xfId="25913"/>
    <cellStyle name="强调文字颜色 2 12 6" xfId="25914"/>
    <cellStyle name="强调文字颜色 2 12 7" xfId="25915"/>
    <cellStyle name="强调文字颜色 2 12 8" xfId="25916"/>
    <cellStyle name="强调文字颜色 2 12 9" xfId="25917"/>
    <cellStyle name="强调文字颜色 2 13" xfId="25918"/>
    <cellStyle name="强调文字颜色 2 13 10" xfId="25919"/>
    <cellStyle name="强调文字颜色 2 13 11" xfId="25920"/>
    <cellStyle name="强调文字颜色 2 13 12" xfId="25921"/>
    <cellStyle name="强调文字颜色 2 13 13" xfId="25922"/>
    <cellStyle name="强调文字颜色 2 13 14" xfId="25923"/>
    <cellStyle name="强调文字颜色 2 13 15" xfId="25924"/>
    <cellStyle name="强调文字颜色 2 13 16" xfId="25925"/>
    <cellStyle name="强调文字颜色 2 13 17" xfId="25926"/>
    <cellStyle name="强调文字颜色 2 13 18" xfId="25927"/>
    <cellStyle name="强调文字颜色 2 13 19" xfId="25928"/>
    <cellStyle name="强调文字颜色 2 13 2" xfId="25929"/>
    <cellStyle name="强调文字颜色 2 13 20" xfId="25930"/>
    <cellStyle name="强调文字颜色 2 13 3" xfId="25931"/>
    <cellStyle name="强调文字颜色 2 13 4" xfId="25932"/>
    <cellStyle name="强调文字颜色 2 13 5" xfId="25933"/>
    <cellStyle name="强调文字颜色 2 13 6" xfId="25934"/>
    <cellStyle name="强调文字颜色 2 13 7" xfId="25935"/>
    <cellStyle name="强调文字颜色 2 13 8" xfId="25936"/>
    <cellStyle name="强调文字颜色 2 13 9" xfId="25937"/>
    <cellStyle name="强调文字颜色 2 14" xfId="25938"/>
    <cellStyle name="强调文字颜色 2 14 10" xfId="25939"/>
    <cellStyle name="强调文字颜色 2 14 11" xfId="25940"/>
    <cellStyle name="强调文字颜色 2 14 12" xfId="25941"/>
    <cellStyle name="强调文字颜色 2 14 13" xfId="25942"/>
    <cellStyle name="强调文字颜色 2 14 14" xfId="25943"/>
    <cellStyle name="强调文字颜色 2 14 15" xfId="25944"/>
    <cellStyle name="强调文字颜色 2 14 16" xfId="25945"/>
    <cellStyle name="强调文字颜色 2 14 17" xfId="25946"/>
    <cellStyle name="强调文字颜色 2 14 18" xfId="25947"/>
    <cellStyle name="强调文字颜色 2 14 19" xfId="25948"/>
    <cellStyle name="强调文字颜色 2 14 2" xfId="25949"/>
    <cellStyle name="强调文字颜色 2 14 20" xfId="25950"/>
    <cellStyle name="强调文字颜色 2 14 3" xfId="25951"/>
    <cellStyle name="强调文字颜色 2 14 4" xfId="25952"/>
    <cellStyle name="强调文字颜色 2 14 5" xfId="25953"/>
    <cellStyle name="强调文字颜色 2 14 6" xfId="25954"/>
    <cellStyle name="强调文字颜色 2 14 7" xfId="25955"/>
    <cellStyle name="强调文字颜色 2 14 8" xfId="25956"/>
    <cellStyle name="强调文字颜色 2 14 9" xfId="25957"/>
    <cellStyle name="强调文字颜色 2 15" xfId="25958"/>
    <cellStyle name="强调文字颜色 2 16" xfId="25959"/>
    <cellStyle name="强调文字颜色 2 17" xfId="25960"/>
    <cellStyle name="强调文字颜色 2 18" xfId="25961"/>
    <cellStyle name="强调文字颜色 2 19" xfId="25962"/>
    <cellStyle name="强调文字颜色 2 2" xfId="25963"/>
    <cellStyle name="强调文字颜色 2 2 10" xfId="25964"/>
    <cellStyle name="强调文字颜色 2 2 11" xfId="25965"/>
    <cellStyle name="强调文字颜色 2 2 12" xfId="25966"/>
    <cellStyle name="强调文字颜色 2 2 13" xfId="25967"/>
    <cellStyle name="强调文字颜色 2 2 14" xfId="25968"/>
    <cellStyle name="强调文字颜色 2 2 15" xfId="25969"/>
    <cellStyle name="强调文字颜色 2 2 2" xfId="25970"/>
    <cellStyle name="强调文字颜色 2 2 3" xfId="25971"/>
    <cellStyle name="强调文字颜色 2 2 4" xfId="25972"/>
    <cellStyle name="强调文字颜色 2 2 5" xfId="25973"/>
    <cellStyle name="强调文字颜色 2 2 6" xfId="25974"/>
    <cellStyle name="强调文字颜色 2 2 7" xfId="25975"/>
    <cellStyle name="强调文字颜色 2 2 8" xfId="25976"/>
    <cellStyle name="强调文字颜色 2 2 9" xfId="25977"/>
    <cellStyle name="强调文字颜色 2 20" xfId="25978"/>
    <cellStyle name="强调文字颜色 2 21" xfId="25979"/>
    <cellStyle name="强调文字颜色 2 22" xfId="25980"/>
    <cellStyle name="强调文字颜色 2 23" xfId="25981"/>
    <cellStyle name="强调文字颜色 2 24" xfId="25982"/>
    <cellStyle name="强调文字颜色 2 25" xfId="25983"/>
    <cellStyle name="强调文字颜色 2 26" xfId="25984"/>
    <cellStyle name="强调文字颜色 2 27" xfId="25985"/>
    <cellStyle name="强调文字颜色 2 28" xfId="25986"/>
    <cellStyle name="强调文字颜色 2 29" xfId="25987"/>
    <cellStyle name="强调文字颜色 2 3" xfId="25988"/>
    <cellStyle name="强调文字颜色 2 3 10" xfId="25989"/>
    <cellStyle name="强调文字颜色 2 3 11" xfId="25990"/>
    <cellStyle name="强调文字颜色 2 3 12" xfId="25991"/>
    <cellStyle name="强调文字颜色 2 3 13" xfId="25992"/>
    <cellStyle name="强调文字颜色 2 3 14" xfId="25993"/>
    <cellStyle name="强调文字颜色 2 3 15" xfId="25994"/>
    <cellStyle name="强调文字颜色 2 3 2" xfId="25995"/>
    <cellStyle name="强调文字颜色 2 3 3" xfId="25996"/>
    <cellStyle name="强调文字颜色 2 3 4" xfId="25997"/>
    <cellStyle name="强调文字颜色 2 3 5" xfId="25998"/>
    <cellStyle name="强调文字颜色 2 3 6" xfId="25999"/>
    <cellStyle name="强调文字颜色 2 3 7" xfId="26000"/>
    <cellStyle name="强调文字颜色 2 3 8" xfId="26001"/>
    <cellStyle name="强调文字颜色 2 3 9" xfId="26002"/>
    <cellStyle name="强调文字颜色 2 30" xfId="26003"/>
    <cellStyle name="强调文字颜色 2 31" xfId="26004"/>
    <cellStyle name="强调文字颜色 2 32" xfId="26005"/>
    <cellStyle name="强调文字颜色 2 33" xfId="26006"/>
    <cellStyle name="强调文字颜色 2 34" xfId="26007"/>
    <cellStyle name="强调文字颜色 2 35" xfId="26008"/>
    <cellStyle name="强调文字颜色 2 36" xfId="26009"/>
    <cellStyle name="强调文字颜色 2 4" xfId="26010"/>
    <cellStyle name="强调文字颜色 2 4 10" xfId="26011"/>
    <cellStyle name="强调文字颜色 2 4 11" xfId="26012"/>
    <cellStyle name="强调文字颜色 2 4 12" xfId="26013"/>
    <cellStyle name="强调文字颜色 2 4 13" xfId="26014"/>
    <cellStyle name="强调文字颜色 2 4 14" xfId="26015"/>
    <cellStyle name="强调文字颜色 2 4 15" xfId="26016"/>
    <cellStyle name="强调文字颜色 2 4 16" xfId="26017"/>
    <cellStyle name="强调文字颜色 2 4 17" xfId="26018"/>
    <cellStyle name="强调文字颜色 2 4 18" xfId="26019"/>
    <cellStyle name="强调文字颜色 2 4 2" xfId="26020"/>
    <cellStyle name="强调文字颜色 2 4 2 10" xfId="26021"/>
    <cellStyle name="强调文字颜色 2 4 2 11" xfId="26022"/>
    <cellStyle name="强调文字颜色 2 4 2 12" xfId="26023"/>
    <cellStyle name="强调文字颜色 2 4 2 13" xfId="26024"/>
    <cellStyle name="强调文字颜色 2 4 2 14" xfId="26025"/>
    <cellStyle name="强调文字颜色 2 4 2 15" xfId="26026"/>
    <cellStyle name="强调文字颜色 2 4 2 2" xfId="26027"/>
    <cellStyle name="强调文字颜色 2 4 2 3" xfId="26028"/>
    <cellStyle name="强调文字颜色 2 4 2 4" xfId="26029"/>
    <cellStyle name="强调文字颜色 2 4 2 5" xfId="26030"/>
    <cellStyle name="强调文字颜色 2 4 2 6" xfId="26031"/>
    <cellStyle name="强调文字颜色 2 4 2 7" xfId="26032"/>
    <cellStyle name="强调文字颜色 2 4 2 8" xfId="26033"/>
    <cellStyle name="强调文字颜色 2 4 2 9" xfId="26034"/>
    <cellStyle name="强调文字颜色 2 4 3" xfId="26035"/>
    <cellStyle name="强调文字颜色 2 4 3 2" xfId="26036"/>
    <cellStyle name="强调文字颜色 2 4 3 3" xfId="26037"/>
    <cellStyle name="强调文字颜色 2 4 3 4" xfId="26038"/>
    <cellStyle name="强调文字颜色 2 4 3 5" xfId="26039"/>
    <cellStyle name="强调文字颜色 2 4 3 6" xfId="26040"/>
    <cellStyle name="强调文字颜色 2 4 4" xfId="26041"/>
    <cellStyle name="强调文字颜色 2 4 4 2" xfId="26042"/>
    <cellStyle name="强调文字颜色 2 4 4 3" xfId="26043"/>
    <cellStyle name="强调文字颜色 2 4 4 4" xfId="26044"/>
    <cellStyle name="强调文字颜色 2 4 4 5" xfId="26045"/>
    <cellStyle name="强调文字颜色 2 4 4 6" xfId="26046"/>
    <cellStyle name="强调文字颜色 2 4 5" xfId="26047"/>
    <cellStyle name="强调文字颜色 2 4 5 2" xfId="26048"/>
    <cellStyle name="强调文字颜色 2 4 5 3" xfId="26049"/>
    <cellStyle name="强调文字颜色 2 4 5 4" xfId="26050"/>
    <cellStyle name="强调文字颜色 2 4 5 5" xfId="26051"/>
    <cellStyle name="强调文字颜色 2 4 5 6" xfId="26052"/>
    <cellStyle name="强调文字颜色 2 4 6" xfId="26053"/>
    <cellStyle name="强调文字颜色 2 4 7" xfId="26054"/>
    <cellStyle name="强调文字颜色 2 4 8" xfId="26055"/>
    <cellStyle name="强调文字颜色 2 4 9" xfId="26056"/>
    <cellStyle name="强调文字颜色 2 5" xfId="26057"/>
    <cellStyle name="强调文字颜色 2 5 10" xfId="26058"/>
    <cellStyle name="强调文字颜色 2 5 11" xfId="26059"/>
    <cellStyle name="强调文字颜色 2 5 12" xfId="26060"/>
    <cellStyle name="强调文字颜色 2 5 13" xfId="26061"/>
    <cellStyle name="强调文字颜色 2 5 14" xfId="26062"/>
    <cellStyle name="强调文字颜色 2 5 15" xfId="26063"/>
    <cellStyle name="强调文字颜色 2 5 16" xfId="26064"/>
    <cellStyle name="强调文字颜色 2 5 17" xfId="26065"/>
    <cellStyle name="强调文字颜色 2 5 18" xfId="26066"/>
    <cellStyle name="强调文字颜色 2 5 19" xfId="26067"/>
    <cellStyle name="强调文字颜色 2 5 2" xfId="26068"/>
    <cellStyle name="强调文字颜色 2 5 20" xfId="26069"/>
    <cellStyle name="强调文字颜色 2 5 21" xfId="26070"/>
    <cellStyle name="强调文字颜色 2 5 22" xfId="26071"/>
    <cellStyle name="强调文字颜色 2 5 23" xfId="26072"/>
    <cellStyle name="强调文字颜色 2 5 24" xfId="26073"/>
    <cellStyle name="强调文字颜色 2 5 25" xfId="26074"/>
    <cellStyle name="强调文字颜色 2 5 26" xfId="26075"/>
    <cellStyle name="强调文字颜色 2 5 27" xfId="26076"/>
    <cellStyle name="强调文字颜色 2 5 28" xfId="26077"/>
    <cellStyle name="强调文字颜色 2 5 29" xfId="26078"/>
    <cellStyle name="强调文字颜色 2 5 3" xfId="26079"/>
    <cellStyle name="强调文字颜色 2 5 4" xfId="26080"/>
    <cellStyle name="强调文字颜色 2 5 5" xfId="26081"/>
    <cellStyle name="强调文字颜色 2 5 6" xfId="26082"/>
    <cellStyle name="强调文字颜色 2 5 7" xfId="26083"/>
    <cellStyle name="强调文字颜色 2 5 8" xfId="26084"/>
    <cellStyle name="强调文字颜色 2 5 9" xfId="26085"/>
    <cellStyle name="强调文字颜色 2 6" xfId="26086"/>
    <cellStyle name="强调文字颜色 2 6 10" xfId="26087"/>
    <cellStyle name="强调文字颜色 2 6 11" xfId="26088"/>
    <cellStyle name="强调文字颜色 2 6 12" xfId="26089"/>
    <cellStyle name="强调文字颜色 2 6 13" xfId="26090"/>
    <cellStyle name="强调文字颜色 2 6 14" xfId="26091"/>
    <cellStyle name="强调文字颜色 2 6 15" xfId="26092"/>
    <cellStyle name="强调文字颜色 2 6 16" xfId="26093"/>
    <cellStyle name="强调文字颜色 2 6 17" xfId="26094"/>
    <cellStyle name="强调文字颜色 2 6 18" xfId="26095"/>
    <cellStyle name="强调文字颜色 2 6 19" xfId="26096"/>
    <cellStyle name="强调文字颜色 2 6 2" xfId="26097"/>
    <cellStyle name="强调文字颜色 2 6 20" xfId="26098"/>
    <cellStyle name="强调文字颜色 2 6 21" xfId="26099"/>
    <cellStyle name="强调文字颜色 2 6 22" xfId="26100"/>
    <cellStyle name="强调文字颜色 2 6 23" xfId="26101"/>
    <cellStyle name="强调文字颜色 2 6 24" xfId="26102"/>
    <cellStyle name="强调文字颜色 2 6 25" xfId="26103"/>
    <cellStyle name="强调文字颜色 2 6 26" xfId="26104"/>
    <cellStyle name="强调文字颜色 2 6 27" xfId="26105"/>
    <cellStyle name="强调文字颜色 2 6 28" xfId="26106"/>
    <cellStyle name="强调文字颜色 2 6 29" xfId="26107"/>
    <cellStyle name="强调文字颜色 2 6 3" xfId="26108"/>
    <cellStyle name="强调文字颜色 2 6 4" xfId="26109"/>
    <cellStyle name="强调文字颜色 2 6 5" xfId="26110"/>
    <cellStyle name="强调文字颜色 2 6 6" xfId="26111"/>
    <cellStyle name="强调文字颜色 2 6 7" xfId="26112"/>
    <cellStyle name="强调文字颜色 2 6 8" xfId="26113"/>
    <cellStyle name="强调文字颜色 2 6 9" xfId="26114"/>
    <cellStyle name="强调文字颜色 2 7" xfId="26115"/>
    <cellStyle name="强调文字颜色 2 7 10" xfId="26116"/>
    <cellStyle name="强调文字颜色 2 7 11" xfId="26117"/>
    <cellStyle name="强调文字颜色 2 7 12" xfId="26118"/>
    <cellStyle name="强调文字颜色 2 7 13" xfId="26119"/>
    <cellStyle name="强调文字颜色 2 7 14" xfId="26120"/>
    <cellStyle name="强调文字颜色 2 7 15" xfId="26121"/>
    <cellStyle name="强调文字颜色 2 7 16" xfId="26122"/>
    <cellStyle name="强调文字颜色 2 7 17" xfId="26123"/>
    <cellStyle name="强调文字颜色 2 7 18" xfId="26124"/>
    <cellStyle name="强调文字颜色 2 7 19" xfId="26125"/>
    <cellStyle name="强调文字颜色 2 7 2" xfId="26126"/>
    <cellStyle name="强调文字颜色 2 7 20" xfId="26127"/>
    <cellStyle name="强调文字颜色 2 7 21" xfId="26128"/>
    <cellStyle name="强调文字颜色 2 7 22" xfId="26129"/>
    <cellStyle name="强调文字颜色 2 7 23" xfId="26130"/>
    <cellStyle name="强调文字颜色 2 7 24" xfId="26131"/>
    <cellStyle name="强调文字颜色 2 7 25" xfId="26132"/>
    <cellStyle name="强调文字颜色 2 7 26" xfId="26133"/>
    <cellStyle name="强调文字颜色 2 7 27" xfId="26134"/>
    <cellStyle name="强调文字颜色 2 7 28" xfId="26135"/>
    <cellStyle name="强调文字颜色 2 7 29" xfId="26136"/>
    <cellStyle name="强调文字颜色 2 7 3" xfId="26137"/>
    <cellStyle name="强调文字颜色 2 7 4" xfId="26138"/>
    <cellStyle name="强调文字颜色 2 7 5" xfId="26139"/>
    <cellStyle name="强调文字颜色 2 7 6" xfId="26140"/>
    <cellStyle name="强调文字颜色 2 7 7" xfId="26141"/>
    <cellStyle name="强调文字颜色 2 7 8" xfId="26142"/>
    <cellStyle name="强调文字颜色 2 7 9" xfId="26143"/>
    <cellStyle name="强调文字颜色 2 8" xfId="26144"/>
    <cellStyle name="强调文字颜色 2 8 10" xfId="26145"/>
    <cellStyle name="强调文字颜色 2 8 11" xfId="26146"/>
    <cellStyle name="强调文字颜色 2 8 12" xfId="26147"/>
    <cellStyle name="强调文字颜色 2 8 13" xfId="26148"/>
    <cellStyle name="强调文字颜色 2 8 14" xfId="26149"/>
    <cellStyle name="强调文字颜色 2 8 15" xfId="26150"/>
    <cellStyle name="强调文字颜色 2 8 16" xfId="26151"/>
    <cellStyle name="强调文字颜色 2 8 17" xfId="26152"/>
    <cellStyle name="强调文字颜色 2 8 18" xfId="26153"/>
    <cellStyle name="强调文字颜色 2 8 19" xfId="26154"/>
    <cellStyle name="强调文字颜色 2 8 2" xfId="26155"/>
    <cellStyle name="强调文字颜色 2 8 20" xfId="26156"/>
    <cellStyle name="强调文字颜色 2 8 21" xfId="26157"/>
    <cellStyle name="强调文字颜色 2 8 22" xfId="26158"/>
    <cellStyle name="强调文字颜色 2 8 23" xfId="26159"/>
    <cellStyle name="强调文字颜色 2 8 24" xfId="26160"/>
    <cellStyle name="强调文字颜色 2 8 25" xfId="26161"/>
    <cellStyle name="强调文字颜色 2 8 26" xfId="26162"/>
    <cellStyle name="强调文字颜色 2 8 27" xfId="26163"/>
    <cellStyle name="强调文字颜色 2 8 28" xfId="26164"/>
    <cellStyle name="强调文字颜色 2 8 29" xfId="26165"/>
    <cellStyle name="强调文字颜色 2 8 3" xfId="26166"/>
    <cellStyle name="强调文字颜色 2 8 4" xfId="26167"/>
    <cellStyle name="强调文字颜色 2 8 5" xfId="26168"/>
    <cellStyle name="强调文字颜色 2 8 6" xfId="26169"/>
    <cellStyle name="强调文字颜色 2 8 7" xfId="26170"/>
    <cellStyle name="强调文字颜色 2 8 8" xfId="26171"/>
    <cellStyle name="强调文字颜色 2 8 9" xfId="26172"/>
    <cellStyle name="强调文字颜色 2 9" xfId="26173"/>
    <cellStyle name="强调文字颜色 3 10" xfId="26174"/>
    <cellStyle name="强调文字颜色 3 11" xfId="26175"/>
    <cellStyle name="强调文字颜色 3 11 10" xfId="26176"/>
    <cellStyle name="强调文字颜色 3 11 11" xfId="26177"/>
    <cellStyle name="强调文字颜色 3 11 12" xfId="26178"/>
    <cellStyle name="强调文字颜色 3 11 13" xfId="26179"/>
    <cellStyle name="强调文字颜色 3 11 14" xfId="26180"/>
    <cellStyle name="强调文字颜色 3 11 15" xfId="26181"/>
    <cellStyle name="强调文字颜色 3 11 16" xfId="26182"/>
    <cellStyle name="强调文字颜色 3 11 17" xfId="26183"/>
    <cellStyle name="强调文字颜色 3 11 18" xfId="26184"/>
    <cellStyle name="强调文字颜色 3 11 19" xfId="26185"/>
    <cellStyle name="强调文字颜色 3 11 2" xfId="26186"/>
    <cellStyle name="强调文字颜色 3 11 20" xfId="26187"/>
    <cellStyle name="强调文字颜色 3 11 3" xfId="26188"/>
    <cellStyle name="强调文字颜色 3 11 4" xfId="26189"/>
    <cellStyle name="强调文字颜色 3 11 5" xfId="26190"/>
    <cellStyle name="强调文字颜色 3 11 6" xfId="26191"/>
    <cellStyle name="强调文字颜色 3 11 7" xfId="26192"/>
    <cellStyle name="强调文字颜色 3 11 8" xfId="26193"/>
    <cellStyle name="强调文字颜色 3 11 9" xfId="26194"/>
    <cellStyle name="强调文字颜色 3 12" xfId="26195"/>
    <cellStyle name="强调文字颜色 3 12 10" xfId="26196"/>
    <cellStyle name="强调文字颜色 3 12 11" xfId="26197"/>
    <cellStyle name="强调文字颜色 3 12 12" xfId="26198"/>
    <cellStyle name="强调文字颜色 3 12 13" xfId="26199"/>
    <cellStyle name="强调文字颜色 3 12 14" xfId="26200"/>
    <cellStyle name="强调文字颜色 3 12 15" xfId="26201"/>
    <cellStyle name="强调文字颜色 3 12 16" xfId="26202"/>
    <cellStyle name="强调文字颜色 3 12 17" xfId="26203"/>
    <cellStyle name="强调文字颜色 3 12 18" xfId="26204"/>
    <cellStyle name="强调文字颜色 3 12 19" xfId="26205"/>
    <cellStyle name="强调文字颜色 3 12 2" xfId="26206"/>
    <cellStyle name="强调文字颜色 3 12 20" xfId="26207"/>
    <cellStyle name="强调文字颜色 3 12 3" xfId="26208"/>
    <cellStyle name="强调文字颜色 3 12 4" xfId="26209"/>
    <cellStyle name="强调文字颜色 3 12 5" xfId="26210"/>
    <cellStyle name="强调文字颜色 3 12 6" xfId="26211"/>
    <cellStyle name="强调文字颜色 3 12 7" xfId="26212"/>
    <cellStyle name="强调文字颜色 3 12 8" xfId="26213"/>
    <cellStyle name="强调文字颜色 3 12 9" xfId="26214"/>
    <cellStyle name="强调文字颜色 3 13" xfId="26215"/>
    <cellStyle name="强调文字颜色 3 13 10" xfId="26216"/>
    <cellStyle name="强调文字颜色 3 13 11" xfId="26217"/>
    <cellStyle name="强调文字颜色 3 13 12" xfId="26218"/>
    <cellStyle name="强调文字颜色 3 13 13" xfId="26219"/>
    <cellStyle name="强调文字颜色 3 13 14" xfId="26220"/>
    <cellStyle name="强调文字颜色 3 13 15" xfId="26221"/>
    <cellStyle name="强调文字颜色 3 13 16" xfId="26222"/>
    <cellStyle name="强调文字颜色 3 13 17" xfId="26223"/>
    <cellStyle name="强调文字颜色 3 13 18" xfId="26224"/>
    <cellStyle name="强调文字颜色 3 13 19" xfId="26225"/>
    <cellStyle name="强调文字颜色 3 13 2" xfId="26226"/>
    <cellStyle name="强调文字颜色 3 13 20" xfId="26227"/>
    <cellStyle name="强调文字颜色 3 13 3" xfId="26228"/>
    <cellStyle name="强调文字颜色 3 13 4" xfId="26229"/>
    <cellStyle name="强调文字颜色 3 13 5" xfId="26230"/>
    <cellStyle name="强调文字颜色 3 13 6" xfId="26231"/>
    <cellStyle name="强调文字颜色 3 13 7" xfId="26232"/>
    <cellStyle name="强调文字颜色 3 13 8" xfId="26233"/>
    <cellStyle name="强调文字颜色 3 13 9" xfId="26234"/>
    <cellStyle name="强调文字颜色 3 14" xfId="26235"/>
    <cellStyle name="强调文字颜色 3 14 10" xfId="26236"/>
    <cellStyle name="强调文字颜色 3 14 11" xfId="26237"/>
    <cellStyle name="强调文字颜色 3 14 12" xfId="26238"/>
    <cellStyle name="强调文字颜色 3 14 13" xfId="26239"/>
    <cellStyle name="强调文字颜色 3 14 14" xfId="26240"/>
    <cellStyle name="强调文字颜色 3 14 15" xfId="26241"/>
    <cellStyle name="强调文字颜色 3 14 16" xfId="26242"/>
    <cellStyle name="强调文字颜色 3 14 17" xfId="26243"/>
    <cellStyle name="强调文字颜色 3 14 18" xfId="26244"/>
    <cellStyle name="强调文字颜色 3 14 19" xfId="26245"/>
    <cellStyle name="强调文字颜色 3 14 2" xfId="26246"/>
    <cellStyle name="强调文字颜色 3 14 20" xfId="26247"/>
    <cellStyle name="强调文字颜色 3 14 3" xfId="26248"/>
    <cellStyle name="强调文字颜色 3 14 4" xfId="26249"/>
    <cellStyle name="强调文字颜色 3 14 5" xfId="26250"/>
    <cellStyle name="强调文字颜色 3 14 6" xfId="26251"/>
    <cellStyle name="强调文字颜色 3 14 7" xfId="26252"/>
    <cellStyle name="强调文字颜色 3 14 8" xfId="26253"/>
    <cellStyle name="强调文字颜色 3 14 9" xfId="26254"/>
    <cellStyle name="强调文字颜色 3 15" xfId="26255"/>
    <cellStyle name="强调文字颜色 3 16" xfId="26256"/>
    <cellStyle name="强调文字颜色 3 17" xfId="26257"/>
    <cellStyle name="强调文字颜色 3 18" xfId="26258"/>
    <cellStyle name="强调文字颜色 3 19" xfId="26259"/>
    <cellStyle name="强调文字颜色 3 2" xfId="26260"/>
    <cellStyle name="强调文字颜色 3 2 10" xfId="26261"/>
    <cellStyle name="强调文字颜色 3 2 11" xfId="26262"/>
    <cellStyle name="强调文字颜色 3 2 12" xfId="26263"/>
    <cellStyle name="强调文字颜色 3 2 13" xfId="26264"/>
    <cellStyle name="强调文字颜色 3 2 14" xfId="26265"/>
    <cellStyle name="强调文字颜色 3 2 15" xfId="26266"/>
    <cellStyle name="强调文字颜色 3 2 2" xfId="26267"/>
    <cellStyle name="强调文字颜色 3 2 3" xfId="26268"/>
    <cellStyle name="强调文字颜色 3 2 4" xfId="26269"/>
    <cellStyle name="强调文字颜色 3 2 5" xfId="26270"/>
    <cellStyle name="强调文字颜色 3 2 6" xfId="26271"/>
    <cellStyle name="强调文字颜色 3 2 7" xfId="26272"/>
    <cellStyle name="强调文字颜色 3 2 8" xfId="26273"/>
    <cellStyle name="强调文字颜色 3 2 9" xfId="26274"/>
    <cellStyle name="强调文字颜色 3 20" xfId="26275"/>
    <cellStyle name="强调文字颜色 3 21" xfId="26276"/>
    <cellStyle name="强调文字颜色 3 22" xfId="26277"/>
    <cellStyle name="强调文字颜色 3 23" xfId="26278"/>
    <cellStyle name="强调文字颜色 3 24" xfId="26279"/>
    <cellStyle name="强调文字颜色 3 25" xfId="26280"/>
    <cellStyle name="强调文字颜色 3 26" xfId="26281"/>
    <cellStyle name="强调文字颜色 3 27" xfId="26282"/>
    <cellStyle name="强调文字颜色 3 28" xfId="26283"/>
    <cellStyle name="强调文字颜色 3 29" xfId="26284"/>
    <cellStyle name="强调文字颜色 3 3" xfId="26285"/>
    <cellStyle name="强调文字颜色 3 3 10" xfId="26286"/>
    <cellStyle name="强调文字颜色 3 3 11" xfId="26287"/>
    <cellStyle name="强调文字颜色 3 3 12" xfId="26288"/>
    <cellStyle name="强调文字颜色 3 3 13" xfId="26289"/>
    <cellStyle name="强调文字颜色 3 3 14" xfId="26290"/>
    <cellStyle name="强调文字颜色 3 3 15" xfId="26291"/>
    <cellStyle name="强调文字颜色 3 3 2" xfId="26292"/>
    <cellStyle name="强调文字颜色 3 3 3" xfId="26293"/>
    <cellStyle name="强调文字颜色 3 3 4" xfId="26294"/>
    <cellStyle name="强调文字颜色 3 3 5" xfId="26295"/>
    <cellStyle name="强调文字颜色 3 3 6" xfId="26296"/>
    <cellStyle name="强调文字颜色 3 3 7" xfId="26297"/>
    <cellStyle name="强调文字颜色 3 3 8" xfId="26298"/>
    <cellStyle name="强调文字颜色 3 3 9" xfId="26299"/>
    <cellStyle name="强调文字颜色 3 30" xfId="26300"/>
    <cellStyle name="强调文字颜色 3 31" xfId="26301"/>
    <cellStyle name="强调文字颜色 3 32" xfId="26302"/>
    <cellStyle name="强调文字颜色 3 33" xfId="26303"/>
    <cellStyle name="强调文字颜色 3 34" xfId="26304"/>
    <cellStyle name="强调文字颜色 3 35" xfId="26305"/>
    <cellStyle name="强调文字颜色 3 36" xfId="26306"/>
    <cellStyle name="强调文字颜色 3 4" xfId="26307"/>
    <cellStyle name="强调文字颜色 3 4 10" xfId="26308"/>
    <cellStyle name="强调文字颜色 3 4 11" xfId="26309"/>
    <cellStyle name="强调文字颜色 3 4 12" xfId="26310"/>
    <cellStyle name="强调文字颜色 3 4 13" xfId="26311"/>
    <cellStyle name="强调文字颜色 3 4 14" xfId="26312"/>
    <cellStyle name="强调文字颜色 3 4 15" xfId="26313"/>
    <cellStyle name="强调文字颜色 3 4 16" xfId="26314"/>
    <cellStyle name="强调文字颜色 3 4 17" xfId="26315"/>
    <cellStyle name="强调文字颜色 3 4 18" xfId="26316"/>
    <cellStyle name="强调文字颜色 3 4 2" xfId="26317"/>
    <cellStyle name="强调文字颜色 3 4 2 10" xfId="26318"/>
    <cellStyle name="强调文字颜色 3 4 2 11" xfId="26319"/>
    <cellStyle name="强调文字颜色 3 4 2 12" xfId="26320"/>
    <cellStyle name="强调文字颜色 3 4 2 13" xfId="26321"/>
    <cellStyle name="强调文字颜色 3 4 2 14" xfId="26322"/>
    <cellStyle name="强调文字颜色 3 4 2 15" xfId="26323"/>
    <cellStyle name="强调文字颜色 3 4 2 2" xfId="26324"/>
    <cellStyle name="强调文字颜色 3 4 2 3" xfId="26325"/>
    <cellStyle name="强调文字颜色 3 4 2 4" xfId="26326"/>
    <cellStyle name="强调文字颜色 3 4 2 5" xfId="26327"/>
    <cellStyle name="强调文字颜色 3 4 2 6" xfId="26328"/>
    <cellStyle name="强调文字颜色 3 4 2 7" xfId="26329"/>
    <cellStyle name="强调文字颜色 3 4 2 8" xfId="26330"/>
    <cellStyle name="强调文字颜色 3 4 2 9" xfId="26331"/>
    <cellStyle name="强调文字颜色 3 4 3" xfId="26332"/>
    <cellStyle name="强调文字颜色 3 4 3 2" xfId="26333"/>
    <cellStyle name="强调文字颜色 3 4 3 3" xfId="26334"/>
    <cellStyle name="强调文字颜色 3 4 3 4" xfId="26335"/>
    <cellStyle name="强调文字颜色 3 4 3 5" xfId="26336"/>
    <cellStyle name="强调文字颜色 3 4 3 6" xfId="26337"/>
    <cellStyle name="强调文字颜色 3 4 4" xfId="26338"/>
    <cellStyle name="强调文字颜色 3 4 4 2" xfId="26339"/>
    <cellStyle name="强调文字颜色 3 4 4 3" xfId="26340"/>
    <cellStyle name="强调文字颜色 3 4 4 4" xfId="26341"/>
    <cellStyle name="强调文字颜色 3 4 4 5" xfId="26342"/>
    <cellStyle name="强调文字颜色 3 4 4 6" xfId="26343"/>
    <cellStyle name="强调文字颜色 3 4 5" xfId="26344"/>
    <cellStyle name="强调文字颜色 3 4 5 2" xfId="26345"/>
    <cellStyle name="强调文字颜色 3 4 5 3" xfId="26346"/>
    <cellStyle name="强调文字颜色 3 4 5 4" xfId="26347"/>
    <cellStyle name="强调文字颜色 3 4 5 5" xfId="26348"/>
    <cellStyle name="强调文字颜色 3 4 5 6" xfId="26349"/>
    <cellStyle name="强调文字颜色 3 4 6" xfId="26350"/>
    <cellStyle name="强调文字颜色 3 4 7" xfId="26351"/>
    <cellStyle name="强调文字颜色 3 4 8" xfId="26352"/>
    <cellStyle name="强调文字颜色 3 4 9" xfId="26353"/>
    <cellStyle name="强调文字颜色 3 5" xfId="26354"/>
    <cellStyle name="强调文字颜色 3 5 10" xfId="26355"/>
    <cellStyle name="强调文字颜色 3 5 11" xfId="26356"/>
    <cellStyle name="强调文字颜色 3 5 12" xfId="26357"/>
    <cellStyle name="强调文字颜色 3 5 13" xfId="26358"/>
    <cellStyle name="强调文字颜色 3 5 14" xfId="26359"/>
    <cellStyle name="强调文字颜色 3 5 15" xfId="26360"/>
    <cellStyle name="强调文字颜色 3 5 16" xfId="26361"/>
    <cellStyle name="强调文字颜色 3 5 17" xfId="26362"/>
    <cellStyle name="强调文字颜色 3 5 18" xfId="26363"/>
    <cellStyle name="强调文字颜色 3 5 19" xfId="26364"/>
    <cellStyle name="强调文字颜色 3 5 2" xfId="26365"/>
    <cellStyle name="强调文字颜色 3 5 20" xfId="26366"/>
    <cellStyle name="强调文字颜色 3 5 21" xfId="26367"/>
    <cellStyle name="强调文字颜色 3 5 22" xfId="26368"/>
    <cellStyle name="强调文字颜色 3 5 23" xfId="26369"/>
    <cellStyle name="强调文字颜色 3 5 24" xfId="26370"/>
    <cellStyle name="强调文字颜色 3 5 25" xfId="26371"/>
    <cellStyle name="强调文字颜色 3 5 26" xfId="26372"/>
    <cellStyle name="强调文字颜色 3 5 27" xfId="26373"/>
    <cellStyle name="强调文字颜色 3 5 28" xfId="26374"/>
    <cellStyle name="强调文字颜色 3 5 29" xfId="26375"/>
    <cellStyle name="强调文字颜色 3 5 3" xfId="26376"/>
    <cellStyle name="强调文字颜色 3 5 4" xfId="26377"/>
    <cellStyle name="强调文字颜色 3 5 5" xfId="26378"/>
    <cellStyle name="强调文字颜色 3 5 6" xfId="26379"/>
    <cellStyle name="强调文字颜色 3 5 7" xfId="26380"/>
    <cellStyle name="强调文字颜色 3 5 8" xfId="26381"/>
    <cellStyle name="强调文字颜色 3 5 9" xfId="26382"/>
    <cellStyle name="强调文字颜色 3 6" xfId="26383"/>
    <cellStyle name="强调文字颜色 3 6 10" xfId="26384"/>
    <cellStyle name="强调文字颜色 3 6 11" xfId="26385"/>
    <cellStyle name="强调文字颜色 3 6 12" xfId="26386"/>
    <cellStyle name="强调文字颜色 3 6 13" xfId="26387"/>
    <cellStyle name="强调文字颜色 3 6 14" xfId="26388"/>
    <cellStyle name="强调文字颜色 3 6 15" xfId="26389"/>
    <cellStyle name="强调文字颜色 3 6 16" xfId="26390"/>
    <cellStyle name="强调文字颜色 3 6 17" xfId="26391"/>
    <cellStyle name="强调文字颜色 3 6 18" xfId="26392"/>
    <cellStyle name="强调文字颜色 3 6 19" xfId="26393"/>
    <cellStyle name="强调文字颜色 3 6 2" xfId="26394"/>
    <cellStyle name="强调文字颜色 3 6 20" xfId="26395"/>
    <cellStyle name="强调文字颜色 3 6 21" xfId="26396"/>
    <cellStyle name="强调文字颜色 3 6 22" xfId="26397"/>
    <cellStyle name="强调文字颜色 3 6 23" xfId="26398"/>
    <cellStyle name="强调文字颜色 3 6 24" xfId="26399"/>
    <cellStyle name="强调文字颜色 3 6 25" xfId="26400"/>
    <cellStyle name="强调文字颜色 3 6 26" xfId="26401"/>
    <cellStyle name="强调文字颜色 3 6 27" xfId="26402"/>
    <cellStyle name="强调文字颜色 3 6 28" xfId="26403"/>
    <cellStyle name="强调文字颜色 3 6 29" xfId="26404"/>
    <cellStyle name="强调文字颜色 3 6 3" xfId="26405"/>
    <cellStyle name="强调文字颜色 3 6 4" xfId="26406"/>
    <cellStyle name="强调文字颜色 3 6 5" xfId="26407"/>
    <cellStyle name="强调文字颜色 3 6 6" xfId="26408"/>
    <cellStyle name="强调文字颜色 3 6 7" xfId="26409"/>
    <cellStyle name="强调文字颜色 3 6 8" xfId="26410"/>
    <cellStyle name="强调文字颜色 3 6 9" xfId="26411"/>
    <cellStyle name="强调文字颜色 3 7" xfId="26412"/>
    <cellStyle name="强调文字颜色 3 7 10" xfId="26413"/>
    <cellStyle name="强调文字颜色 3 7 11" xfId="26414"/>
    <cellStyle name="强调文字颜色 3 7 12" xfId="26415"/>
    <cellStyle name="强调文字颜色 3 7 13" xfId="26416"/>
    <cellStyle name="强调文字颜色 3 7 14" xfId="26417"/>
    <cellStyle name="强调文字颜色 3 7 15" xfId="26418"/>
    <cellStyle name="强调文字颜色 3 7 16" xfId="26419"/>
    <cellStyle name="强调文字颜色 3 7 17" xfId="26420"/>
    <cellStyle name="强调文字颜色 3 7 18" xfId="26421"/>
    <cellStyle name="强调文字颜色 3 7 19" xfId="26422"/>
    <cellStyle name="强调文字颜色 3 7 2" xfId="26423"/>
    <cellStyle name="强调文字颜色 3 7 20" xfId="26424"/>
    <cellStyle name="强调文字颜色 3 7 21" xfId="26425"/>
    <cellStyle name="强调文字颜色 3 7 22" xfId="26426"/>
    <cellStyle name="强调文字颜色 3 7 23" xfId="26427"/>
    <cellStyle name="强调文字颜色 3 7 24" xfId="26428"/>
    <cellStyle name="强调文字颜色 3 7 25" xfId="26429"/>
    <cellStyle name="强调文字颜色 3 7 26" xfId="26430"/>
    <cellStyle name="强调文字颜色 3 7 27" xfId="26431"/>
    <cellStyle name="强调文字颜色 3 7 28" xfId="26432"/>
    <cellStyle name="强调文字颜色 3 7 29" xfId="26433"/>
    <cellStyle name="强调文字颜色 3 7 3" xfId="26434"/>
    <cellStyle name="强调文字颜色 3 7 4" xfId="26435"/>
    <cellStyle name="强调文字颜色 3 7 5" xfId="26436"/>
    <cellStyle name="强调文字颜色 3 7 6" xfId="26437"/>
    <cellStyle name="强调文字颜色 3 7 7" xfId="26438"/>
    <cellStyle name="强调文字颜色 3 7 8" xfId="26439"/>
    <cellStyle name="强调文字颜色 3 7 9" xfId="26440"/>
    <cellStyle name="强调文字颜色 3 8" xfId="26441"/>
    <cellStyle name="强调文字颜色 3 8 10" xfId="26442"/>
    <cellStyle name="强调文字颜色 3 8 11" xfId="26443"/>
    <cellStyle name="强调文字颜色 3 8 12" xfId="26444"/>
    <cellStyle name="强调文字颜色 3 8 13" xfId="26445"/>
    <cellStyle name="强调文字颜色 3 8 14" xfId="26446"/>
    <cellStyle name="强调文字颜色 3 8 15" xfId="26447"/>
    <cellStyle name="强调文字颜色 3 8 16" xfId="26448"/>
    <cellStyle name="强调文字颜色 3 8 17" xfId="26449"/>
    <cellStyle name="强调文字颜色 3 8 18" xfId="26450"/>
    <cellStyle name="强调文字颜色 3 8 19" xfId="26451"/>
    <cellStyle name="强调文字颜色 3 8 2" xfId="26452"/>
    <cellStyle name="强调文字颜色 3 8 20" xfId="26453"/>
    <cellStyle name="强调文字颜色 3 8 21" xfId="26454"/>
    <cellStyle name="强调文字颜色 3 8 22" xfId="26455"/>
    <cellStyle name="强调文字颜色 3 8 23" xfId="26456"/>
    <cellStyle name="强调文字颜色 3 8 24" xfId="26457"/>
    <cellStyle name="强调文字颜色 3 8 25" xfId="26458"/>
    <cellStyle name="强调文字颜色 3 8 26" xfId="26459"/>
    <cellStyle name="强调文字颜色 3 8 27" xfId="26460"/>
    <cellStyle name="强调文字颜色 3 8 28" xfId="26461"/>
    <cellStyle name="强调文字颜色 3 8 29" xfId="26462"/>
    <cellStyle name="强调文字颜色 3 8 3" xfId="26463"/>
    <cellStyle name="强调文字颜色 3 8 4" xfId="26464"/>
    <cellStyle name="强调文字颜色 3 8 5" xfId="26465"/>
    <cellStyle name="强调文字颜色 3 8 6" xfId="26466"/>
    <cellStyle name="强调文字颜色 3 8 7" xfId="26467"/>
    <cellStyle name="强调文字颜色 3 8 8" xfId="26468"/>
    <cellStyle name="强调文字颜色 3 8 9" xfId="26469"/>
    <cellStyle name="强调文字颜色 3 9" xfId="26470"/>
    <cellStyle name="强调文字颜色 4 10" xfId="26471"/>
    <cellStyle name="强调文字颜色 4 11" xfId="26472"/>
    <cellStyle name="强调文字颜色 4 11 10" xfId="26473"/>
    <cellStyle name="强调文字颜色 4 11 11" xfId="26474"/>
    <cellStyle name="强调文字颜色 4 11 12" xfId="26475"/>
    <cellStyle name="强调文字颜色 4 11 13" xfId="26476"/>
    <cellStyle name="强调文字颜色 4 11 14" xfId="26477"/>
    <cellStyle name="强调文字颜色 4 11 15" xfId="26478"/>
    <cellStyle name="强调文字颜色 4 11 16" xfId="26479"/>
    <cellStyle name="强调文字颜色 4 11 17" xfId="26480"/>
    <cellStyle name="强调文字颜色 4 11 18" xfId="26481"/>
    <cellStyle name="强调文字颜色 4 11 19" xfId="26482"/>
    <cellStyle name="强调文字颜色 4 11 2" xfId="26483"/>
    <cellStyle name="强调文字颜色 4 11 20" xfId="26484"/>
    <cellStyle name="强调文字颜色 4 11 3" xfId="26485"/>
    <cellStyle name="强调文字颜色 4 11 4" xfId="26486"/>
    <cellStyle name="强调文字颜色 4 11 5" xfId="26487"/>
    <cellStyle name="强调文字颜色 4 11 6" xfId="26488"/>
    <cellStyle name="强调文字颜色 4 11 7" xfId="26489"/>
    <cellStyle name="强调文字颜色 4 11 8" xfId="26490"/>
    <cellStyle name="强调文字颜色 4 11 9" xfId="26491"/>
    <cellStyle name="强调文字颜色 4 12" xfId="26492"/>
    <cellStyle name="强调文字颜色 4 12 10" xfId="26493"/>
    <cellStyle name="强调文字颜色 4 12 11" xfId="26494"/>
    <cellStyle name="强调文字颜色 4 12 12" xfId="26495"/>
    <cellStyle name="强调文字颜色 4 12 13" xfId="26496"/>
    <cellStyle name="强调文字颜色 4 12 14" xfId="26497"/>
    <cellStyle name="强调文字颜色 4 12 15" xfId="26498"/>
    <cellStyle name="强调文字颜色 4 12 16" xfId="26499"/>
    <cellStyle name="强调文字颜色 4 12 17" xfId="26500"/>
    <cellStyle name="强调文字颜色 4 12 18" xfId="26501"/>
    <cellStyle name="强调文字颜色 4 12 19" xfId="26502"/>
    <cellStyle name="强调文字颜色 4 12 2" xfId="26503"/>
    <cellStyle name="强调文字颜色 4 12 20" xfId="26504"/>
    <cellStyle name="强调文字颜色 4 12 3" xfId="26505"/>
    <cellStyle name="强调文字颜色 4 12 4" xfId="26506"/>
    <cellStyle name="强调文字颜色 4 12 5" xfId="26507"/>
    <cellStyle name="强调文字颜色 4 12 6" xfId="26508"/>
    <cellStyle name="强调文字颜色 4 12 7" xfId="26509"/>
    <cellStyle name="强调文字颜色 4 12 8" xfId="26510"/>
    <cellStyle name="强调文字颜色 4 12 9" xfId="26511"/>
    <cellStyle name="强调文字颜色 4 13" xfId="26512"/>
    <cellStyle name="强调文字颜色 4 13 10" xfId="26513"/>
    <cellStyle name="强调文字颜色 4 13 11" xfId="26514"/>
    <cellStyle name="强调文字颜色 4 13 12" xfId="26515"/>
    <cellStyle name="强调文字颜色 4 13 13" xfId="26516"/>
    <cellStyle name="强调文字颜色 4 13 14" xfId="26517"/>
    <cellStyle name="强调文字颜色 4 13 15" xfId="26518"/>
    <cellStyle name="强调文字颜色 4 13 16" xfId="26519"/>
    <cellStyle name="强调文字颜色 4 13 17" xfId="26520"/>
    <cellStyle name="强调文字颜色 4 13 18" xfId="26521"/>
    <cellStyle name="强调文字颜色 4 13 19" xfId="26522"/>
    <cellStyle name="强调文字颜色 4 13 2" xfId="26523"/>
    <cellStyle name="强调文字颜色 4 13 20" xfId="26524"/>
    <cellStyle name="强调文字颜色 4 13 3" xfId="26525"/>
    <cellStyle name="强调文字颜色 4 13 4" xfId="26526"/>
    <cellStyle name="强调文字颜色 4 13 5" xfId="26527"/>
    <cellStyle name="强调文字颜色 4 13 6" xfId="26528"/>
    <cellStyle name="强调文字颜色 4 13 7" xfId="26529"/>
    <cellStyle name="强调文字颜色 4 13 8" xfId="26530"/>
    <cellStyle name="强调文字颜色 4 13 9" xfId="26531"/>
    <cellStyle name="强调文字颜色 4 14" xfId="26532"/>
    <cellStyle name="强调文字颜色 4 14 10" xfId="26533"/>
    <cellStyle name="强调文字颜色 4 14 11" xfId="26534"/>
    <cellStyle name="强调文字颜色 4 14 12" xfId="26535"/>
    <cellStyle name="强调文字颜色 4 14 13" xfId="26536"/>
    <cellStyle name="强调文字颜色 4 14 14" xfId="26537"/>
    <cellStyle name="强调文字颜色 4 14 15" xfId="26538"/>
    <cellStyle name="强调文字颜色 4 14 16" xfId="26539"/>
    <cellStyle name="强调文字颜色 4 14 17" xfId="26540"/>
    <cellStyle name="强调文字颜色 4 14 18" xfId="26541"/>
    <cellStyle name="强调文字颜色 4 14 19" xfId="26542"/>
    <cellStyle name="强调文字颜色 4 14 2" xfId="26543"/>
    <cellStyle name="强调文字颜色 4 14 20" xfId="26544"/>
    <cellStyle name="强调文字颜色 4 14 3" xfId="26545"/>
    <cellStyle name="强调文字颜色 4 14 4" xfId="26546"/>
    <cellStyle name="强调文字颜色 4 14 5" xfId="26547"/>
    <cellStyle name="强调文字颜色 4 14 6" xfId="26548"/>
    <cellStyle name="强调文字颜色 4 14 7" xfId="26549"/>
    <cellStyle name="强调文字颜色 4 14 8" xfId="26550"/>
    <cellStyle name="强调文字颜色 4 14 9" xfId="26551"/>
    <cellStyle name="强调文字颜色 4 15" xfId="26552"/>
    <cellStyle name="强调文字颜色 4 16" xfId="26553"/>
    <cellStyle name="强调文字颜色 4 17" xfId="26554"/>
    <cellStyle name="强调文字颜色 4 18" xfId="26555"/>
    <cellStyle name="强调文字颜色 4 19" xfId="26556"/>
    <cellStyle name="强调文字颜色 4 2" xfId="26557"/>
    <cellStyle name="强调文字颜色 4 2 10" xfId="26558"/>
    <cellStyle name="强调文字颜色 4 2 100" xfId="26559"/>
    <cellStyle name="强调文字颜色 4 2 101" xfId="26560"/>
    <cellStyle name="强调文字颜色 4 2 102" xfId="26561"/>
    <cellStyle name="强调文字颜色 4 2 103" xfId="26562"/>
    <cellStyle name="强调文字颜色 4 2 104" xfId="26563"/>
    <cellStyle name="强调文字颜色 4 2 105" xfId="26564"/>
    <cellStyle name="强调文字颜色 4 2 106" xfId="26565"/>
    <cellStyle name="强调文字颜色 4 2 107" xfId="26566"/>
    <cellStyle name="强调文字颜色 4 2 108" xfId="26567"/>
    <cellStyle name="强调文字颜色 4 2 109" xfId="26568"/>
    <cellStyle name="强调文字颜色 4 2 11" xfId="26569"/>
    <cellStyle name="强调文字颜色 4 2 110" xfId="26570"/>
    <cellStyle name="强调文字颜色 4 2 111" xfId="26571"/>
    <cellStyle name="强调文字颜色 4 2 112" xfId="26572"/>
    <cellStyle name="强调文字颜色 4 2 113" xfId="26573"/>
    <cellStyle name="强调文字颜色 4 2 114" xfId="26574"/>
    <cellStyle name="强调文字颜色 4 2 115" xfId="26575"/>
    <cellStyle name="强调文字颜色 4 2 116" xfId="26576"/>
    <cellStyle name="强调文字颜色 4 2 117" xfId="26577"/>
    <cellStyle name="强调文字颜色 4 2 118" xfId="26578"/>
    <cellStyle name="强调文字颜色 4 2 119" xfId="26579"/>
    <cellStyle name="强调文字颜色 4 2 12" xfId="26580"/>
    <cellStyle name="强调文字颜色 4 2 120" xfId="26581"/>
    <cellStyle name="强调文字颜色 4 2 121" xfId="26582"/>
    <cellStyle name="强调文字颜色 4 2 122" xfId="26583"/>
    <cellStyle name="强调文字颜色 4 2 123" xfId="26584"/>
    <cellStyle name="强调文字颜色 4 2 124" xfId="26585"/>
    <cellStyle name="强调文字颜色 4 2 125" xfId="26586"/>
    <cellStyle name="强调文字颜色 4 2 126" xfId="26587"/>
    <cellStyle name="强调文字颜色 4 2 127" xfId="26588"/>
    <cellStyle name="强调文字颜色 4 2 128" xfId="26589"/>
    <cellStyle name="强调文字颜色 4 2 129" xfId="26590"/>
    <cellStyle name="强调文字颜色 4 2 13" xfId="26591"/>
    <cellStyle name="强调文字颜色 4 2 130" xfId="26592"/>
    <cellStyle name="强调文字颜色 4 2 131" xfId="26593"/>
    <cellStyle name="强调文字颜色 4 2 132" xfId="26594"/>
    <cellStyle name="强调文字颜色 4 2 133" xfId="26595"/>
    <cellStyle name="强调文字颜色 4 2 134" xfId="26596"/>
    <cellStyle name="强调文字颜色 4 2 135" xfId="26597"/>
    <cellStyle name="强调文字颜色 4 2 136" xfId="26598"/>
    <cellStyle name="强调文字颜色 4 2 137" xfId="26599"/>
    <cellStyle name="强调文字颜色 4 2 138" xfId="26600"/>
    <cellStyle name="强调文字颜色 4 2 139" xfId="26601"/>
    <cellStyle name="强调文字颜色 4 2 14" xfId="26602"/>
    <cellStyle name="强调文字颜色 4 2 140" xfId="26603"/>
    <cellStyle name="强调文字颜色 4 2 141" xfId="26604"/>
    <cellStyle name="强调文字颜色 4 2 142" xfId="26605"/>
    <cellStyle name="强调文字颜色 4 2 143" xfId="26606"/>
    <cellStyle name="强调文字颜色 4 2 144" xfId="26607"/>
    <cellStyle name="强调文字颜色 4 2 145" xfId="26608"/>
    <cellStyle name="强调文字颜色 4 2 146" xfId="26609"/>
    <cellStyle name="强调文字颜色 4 2 147" xfId="26610"/>
    <cellStyle name="强调文字颜色 4 2 148" xfId="26611"/>
    <cellStyle name="强调文字颜色 4 2 149" xfId="26612"/>
    <cellStyle name="强调文字颜色 4 2 15" xfId="26613"/>
    <cellStyle name="强调文字颜色 4 2 150" xfId="26614"/>
    <cellStyle name="强调文字颜色 4 2 151" xfId="26615"/>
    <cellStyle name="强调文字颜色 4 2 152" xfId="26616"/>
    <cellStyle name="强调文字颜色 4 2 153" xfId="26617"/>
    <cellStyle name="强调文字颜色 4 2 16" xfId="26618"/>
    <cellStyle name="强调文字颜色 4 2 17" xfId="26619"/>
    <cellStyle name="强调文字颜色 4 2 18" xfId="26620"/>
    <cellStyle name="强调文字颜色 4 2 19" xfId="26621"/>
    <cellStyle name="强调文字颜色 4 2 2" xfId="26622"/>
    <cellStyle name="强调文字颜色 4 2 20" xfId="26623"/>
    <cellStyle name="强调文字颜色 4 2 21" xfId="26624"/>
    <cellStyle name="强调文字颜色 4 2 22" xfId="26625"/>
    <cellStyle name="强调文字颜色 4 2 23" xfId="26626"/>
    <cellStyle name="强调文字颜色 4 2 24" xfId="26627"/>
    <cellStyle name="强调文字颜色 4 2 25" xfId="26628"/>
    <cellStyle name="强调文字颜色 4 2 26" xfId="26629"/>
    <cellStyle name="强调文字颜色 4 2 27" xfId="26630"/>
    <cellStyle name="强调文字颜色 4 2 28" xfId="26631"/>
    <cellStyle name="强调文字颜色 4 2 29" xfId="26632"/>
    <cellStyle name="强调文字颜色 4 2 3" xfId="26633"/>
    <cellStyle name="强调文字颜色 4 2 30" xfId="26634"/>
    <cellStyle name="强调文字颜色 4 2 31" xfId="26635"/>
    <cellStyle name="强调文字颜色 4 2 32" xfId="26636"/>
    <cellStyle name="强调文字颜色 4 2 33" xfId="26637"/>
    <cellStyle name="强调文字颜色 4 2 34" xfId="26638"/>
    <cellStyle name="强调文字颜色 4 2 35" xfId="26639"/>
    <cellStyle name="强调文字颜色 4 2 36" xfId="26640"/>
    <cellStyle name="强调文字颜色 4 2 37" xfId="26641"/>
    <cellStyle name="强调文字颜色 4 2 38" xfId="26642"/>
    <cellStyle name="强调文字颜色 4 2 39" xfId="26643"/>
    <cellStyle name="强调文字颜色 4 2 4" xfId="26644"/>
    <cellStyle name="强调文字颜色 4 2 40" xfId="26645"/>
    <cellStyle name="强调文字颜色 4 2 41" xfId="26646"/>
    <cellStyle name="强调文字颜色 4 2 42" xfId="26647"/>
    <cellStyle name="强调文字颜色 4 2 43" xfId="26648"/>
    <cellStyle name="强调文字颜色 4 2 44" xfId="26649"/>
    <cellStyle name="强调文字颜色 4 2 45" xfId="26650"/>
    <cellStyle name="强调文字颜色 4 2 46" xfId="26651"/>
    <cellStyle name="强调文字颜色 4 2 47" xfId="26652"/>
    <cellStyle name="强调文字颜色 4 2 48" xfId="26653"/>
    <cellStyle name="强调文字颜色 4 2 49" xfId="26654"/>
    <cellStyle name="强调文字颜色 4 2 5" xfId="26655"/>
    <cellStyle name="强调文字颜色 4 2 50" xfId="26656"/>
    <cellStyle name="强调文字颜色 4 2 51" xfId="26657"/>
    <cellStyle name="强调文字颜色 4 2 52" xfId="26658"/>
    <cellStyle name="强调文字颜色 4 2 53" xfId="26659"/>
    <cellStyle name="强调文字颜色 4 2 54" xfId="26660"/>
    <cellStyle name="强调文字颜色 4 2 55" xfId="26661"/>
    <cellStyle name="强调文字颜色 4 2 56" xfId="26662"/>
    <cellStyle name="强调文字颜色 4 2 57" xfId="26663"/>
    <cellStyle name="强调文字颜色 4 2 58" xfId="26664"/>
    <cellStyle name="强调文字颜色 4 2 59" xfId="26665"/>
    <cellStyle name="强调文字颜色 4 2 6" xfId="26666"/>
    <cellStyle name="强调文字颜色 4 2 60" xfId="26667"/>
    <cellStyle name="强调文字颜色 4 2 61" xfId="26668"/>
    <cellStyle name="强调文字颜色 4 2 62" xfId="26669"/>
    <cellStyle name="强调文字颜色 4 2 63" xfId="26670"/>
    <cellStyle name="强调文字颜色 4 2 64" xfId="26671"/>
    <cellStyle name="强调文字颜色 4 2 65" xfId="26672"/>
    <cellStyle name="强调文字颜色 4 2 66" xfId="26673"/>
    <cellStyle name="强调文字颜色 4 2 67" xfId="26674"/>
    <cellStyle name="强调文字颜色 4 2 68" xfId="26675"/>
    <cellStyle name="强调文字颜色 4 2 69" xfId="26676"/>
    <cellStyle name="强调文字颜色 4 2 7" xfId="26677"/>
    <cellStyle name="强调文字颜色 4 2 70" xfId="26678"/>
    <cellStyle name="强调文字颜色 4 2 71" xfId="26679"/>
    <cellStyle name="强调文字颜色 4 2 72" xfId="26680"/>
    <cellStyle name="强调文字颜色 4 2 73" xfId="26681"/>
    <cellStyle name="强调文字颜色 4 2 74" xfId="26682"/>
    <cellStyle name="强调文字颜色 4 2 75" xfId="26683"/>
    <cellStyle name="强调文字颜色 4 2 76" xfId="26684"/>
    <cellStyle name="强调文字颜色 4 2 77" xfId="26685"/>
    <cellStyle name="强调文字颜色 4 2 78" xfId="26686"/>
    <cellStyle name="强调文字颜色 4 2 79" xfId="26687"/>
    <cellStyle name="强调文字颜色 4 2 8" xfId="26688"/>
    <cellStyle name="强调文字颜色 4 2 80" xfId="26689"/>
    <cellStyle name="强调文字颜色 4 2 81" xfId="26690"/>
    <cellStyle name="强调文字颜色 4 2 82" xfId="26691"/>
    <cellStyle name="强调文字颜色 4 2 83" xfId="26692"/>
    <cellStyle name="强调文字颜色 4 2 84" xfId="26693"/>
    <cellStyle name="强调文字颜色 4 2 85" xfId="26694"/>
    <cellStyle name="强调文字颜色 4 2 86" xfId="26695"/>
    <cellStyle name="强调文字颜色 4 2 87" xfId="26696"/>
    <cellStyle name="强调文字颜色 4 2 88" xfId="26697"/>
    <cellStyle name="强调文字颜色 4 2 89" xfId="26698"/>
    <cellStyle name="强调文字颜色 4 2 9" xfId="26699"/>
    <cellStyle name="强调文字颜色 4 2 90" xfId="26700"/>
    <cellStyle name="强调文字颜色 4 2 91" xfId="26701"/>
    <cellStyle name="强调文字颜色 4 2 92" xfId="26702"/>
    <cellStyle name="强调文字颜色 4 2 93" xfId="26703"/>
    <cellStyle name="强调文字颜色 4 2 94" xfId="26704"/>
    <cellStyle name="强调文字颜色 4 2 95" xfId="26705"/>
    <cellStyle name="强调文字颜色 4 2 96" xfId="26706"/>
    <cellStyle name="强调文字颜色 4 2 97" xfId="26707"/>
    <cellStyle name="强调文字颜色 4 2 98" xfId="26708"/>
    <cellStyle name="强调文字颜色 4 2 99" xfId="26709"/>
    <cellStyle name="强调文字颜色 4 20" xfId="26710"/>
    <cellStyle name="强调文字颜色 4 21" xfId="26711"/>
    <cellStyle name="强调文字颜色 4 22" xfId="26712"/>
    <cellStyle name="强调文字颜色 4 23" xfId="26713"/>
    <cellStyle name="强调文字颜色 4 24" xfId="26714"/>
    <cellStyle name="强调文字颜色 4 25" xfId="26715"/>
    <cellStyle name="强调文字颜色 4 26" xfId="26716"/>
    <cellStyle name="强调文字颜色 4 27" xfId="26717"/>
    <cellStyle name="强调文字颜色 4 28" xfId="26718"/>
    <cellStyle name="强调文字颜色 4 29" xfId="26719"/>
    <cellStyle name="强调文字颜色 4 3" xfId="26720"/>
    <cellStyle name="强调文字颜色 4 3 10" xfId="26721"/>
    <cellStyle name="强调文字颜色 4 3 100" xfId="26722"/>
    <cellStyle name="强调文字颜色 4 3 101" xfId="26723"/>
    <cellStyle name="强调文字颜色 4 3 102" xfId="26724"/>
    <cellStyle name="强调文字颜色 4 3 103" xfId="26725"/>
    <cellStyle name="强调文字颜色 4 3 104" xfId="26726"/>
    <cellStyle name="强调文字颜色 4 3 105" xfId="26727"/>
    <cellStyle name="强调文字颜色 4 3 106" xfId="26728"/>
    <cellStyle name="强调文字颜色 4 3 107" xfId="26729"/>
    <cellStyle name="强调文字颜色 4 3 108" xfId="26730"/>
    <cellStyle name="强调文字颜色 4 3 109" xfId="26731"/>
    <cellStyle name="强调文字颜色 4 3 11" xfId="26732"/>
    <cellStyle name="强调文字颜色 4 3 110" xfId="26733"/>
    <cellStyle name="强调文字颜色 4 3 111" xfId="26734"/>
    <cellStyle name="强调文字颜色 4 3 112" xfId="26735"/>
    <cellStyle name="强调文字颜色 4 3 113" xfId="26736"/>
    <cellStyle name="强调文字颜色 4 3 114" xfId="26737"/>
    <cellStyle name="强调文字颜色 4 3 115" xfId="26738"/>
    <cellStyle name="强调文字颜色 4 3 116" xfId="26739"/>
    <cellStyle name="强调文字颜色 4 3 117" xfId="26740"/>
    <cellStyle name="强调文字颜色 4 3 118" xfId="26741"/>
    <cellStyle name="强调文字颜色 4 3 119" xfId="26742"/>
    <cellStyle name="强调文字颜色 4 3 12" xfId="26743"/>
    <cellStyle name="强调文字颜色 4 3 120" xfId="26744"/>
    <cellStyle name="强调文字颜色 4 3 121" xfId="26745"/>
    <cellStyle name="强调文字颜色 4 3 122" xfId="26746"/>
    <cellStyle name="强调文字颜色 4 3 123" xfId="26747"/>
    <cellStyle name="强调文字颜色 4 3 124" xfId="26748"/>
    <cellStyle name="强调文字颜色 4 3 125" xfId="26749"/>
    <cellStyle name="强调文字颜色 4 3 126" xfId="26750"/>
    <cellStyle name="强调文字颜色 4 3 127" xfId="26751"/>
    <cellStyle name="强调文字颜色 4 3 128" xfId="26752"/>
    <cellStyle name="强调文字颜色 4 3 129" xfId="26753"/>
    <cellStyle name="强调文字颜色 4 3 13" xfId="26754"/>
    <cellStyle name="强调文字颜色 4 3 130" xfId="26755"/>
    <cellStyle name="强调文字颜色 4 3 131" xfId="26756"/>
    <cellStyle name="强调文字颜色 4 3 132" xfId="26757"/>
    <cellStyle name="强调文字颜色 4 3 133" xfId="26758"/>
    <cellStyle name="强调文字颜色 4 3 134" xfId="26759"/>
    <cellStyle name="强调文字颜色 4 3 135" xfId="26760"/>
    <cellStyle name="强调文字颜色 4 3 136" xfId="26761"/>
    <cellStyle name="强调文字颜色 4 3 137" xfId="26762"/>
    <cellStyle name="强调文字颜色 4 3 138" xfId="26763"/>
    <cellStyle name="强调文字颜色 4 3 139" xfId="26764"/>
    <cellStyle name="强调文字颜色 4 3 14" xfId="26765"/>
    <cellStyle name="强调文字颜色 4 3 140" xfId="26766"/>
    <cellStyle name="强调文字颜色 4 3 141" xfId="26767"/>
    <cellStyle name="强调文字颜色 4 3 142" xfId="26768"/>
    <cellStyle name="强调文字颜色 4 3 143" xfId="26769"/>
    <cellStyle name="强调文字颜色 4 3 144" xfId="26770"/>
    <cellStyle name="强调文字颜色 4 3 145" xfId="26771"/>
    <cellStyle name="强调文字颜色 4 3 146" xfId="26772"/>
    <cellStyle name="强调文字颜色 4 3 147" xfId="26773"/>
    <cellStyle name="强调文字颜色 4 3 148" xfId="26774"/>
    <cellStyle name="强调文字颜色 4 3 149" xfId="26775"/>
    <cellStyle name="强调文字颜色 4 3 15" xfId="26776"/>
    <cellStyle name="强调文字颜色 4 3 150" xfId="26777"/>
    <cellStyle name="强调文字颜色 4 3 151" xfId="26778"/>
    <cellStyle name="强调文字颜色 4 3 152" xfId="26779"/>
    <cellStyle name="强调文字颜色 4 3 153" xfId="26780"/>
    <cellStyle name="强调文字颜色 4 3 16" xfId="26781"/>
    <cellStyle name="强调文字颜色 4 3 17" xfId="26782"/>
    <cellStyle name="强调文字颜色 4 3 18" xfId="26783"/>
    <cellStyle name="强调文字颜色 4 3 19" xfId="26784"/>
    <cellStyle name="强调文字颜色 4 3 2" xfId="26785"/>
    <cellStyle name="强调文字颜色 4 3 20" xfId="26786"/>
    <cellStyle name="强调文字颜色 4 3 21" xfId="26787"/>
    <cellStyle name="强调文字颜色 4 3 22" xfId="26788"/>
    <cellStyle name="强调文字颜色 4 3 23" xfId="26789"/>
    <cellStyle name="强调文字颜色 4 3 24" xfId="26790"/>
    <cellStyle name="强调文字颜色 4 3 25" xfId="26791"/>
    <cellStyle name="强调文字颜色 4 3 26" xfId="26792"/>
    <cellStyle name="强调文字颜色 4 3 27" xfId="26793"/>
    <cellStyle name="强调文字颜色 4 3 28" xfId="26794"/>
    <cellStyle name="强调文字颜色 4 3 29" xfId="26795"/>
    <cellStyle name="强调文字颜色 4 3 3" xfId="26796"/>
    <cellStyle name="强调文字颜色 4 3 30" xfId="26797"/>
    <cellStyle name="强调文字颜色 4 3 31" xfId="26798"/>
    <cellStyle name="强调文字颜色 4 3 32" xfId="26799"/>
    <cellStyle name="强调文字颜色 4 3 33" xfId="26800"/>
    <cellStyle name="强调文字颜色 4 3 34" xfId="26801"/>
    <cellStyle name="强调文字颜色 4 3 35" xfId="26802"/>
    <cellStyle name="强调文字颜色 4 3 36" xfId="26803"/>
    <cellStyle name="强调文字颜色 4 3 37" xfId="26804"/>
    <cellStyle name="强调文字颜色 4 3 38" xfId="26805"/>
    <cellStyle name="强调文字颜色 4 3 39" xfId="26806"/>
    <cellStyle name="强调文字颜色 4 3 4" xfId="26807"/>
    <cellStyle name="强调文字颜色 4 3 40" xfId="26808"/>
    <cellStyle name="强调文字颜色 4 3 41" xfId="26809"/>
    <cellStyle name="强调文字颜色 4 3 42" xfId="26810"/>
    <cellStyle name="强调文字颜色 4 3 43" xfId="26811"/>
    <cellStyle name="强调文字颜色 4 3 44" xfId="26812"/>
    <cellStyle name="强调文字颜色 4 3 45" xfId="26813"/>
    <cellStyle name="强调文字颜色 4 3 46" xfId="26814"/>
    <cellStyle name="强调文字颜色 4 3 47" xfId="26815"/>
    <cellStyle name="强调文字颜色 4 3 48" xfId="26816"/>
    <cellStyle name="强调文字颜色 4 3 49" xfId="26817"/>
    <cellStyle name="强调文字颜色 4 3 5" xfId="26818"/>
    <cellStyle name="强调文字颜色 4 3 50" xfId="26819"/>
    <cellStyle name="强调文字颜色 4 3 51" xfId="26820"/>
    <cellStyle name="强调文字颜色 4 3 52" xfId="26821"/>
    <cellStyle name="强调文字颜色 4 3 53" xfId="26822"/>
    <cellStyle name="强调文字颜色 4 3 54" xfId="26823"/>
    <cellStyle name="强调文字颜色 4 3 55" xfId="26824"/>
    <cellStyle name="强调文字颜色 4 3 56" xfId="26825"/>
    <cellStyle name="强调文字颜色 4 3 57" xfId="26826"/>
    <cellStyle name="强调文字颜色 4 3 58" xfId="26827"/>
    <cellStyle name="强调文字颜色 4 3 59" xfId="26828"/>
    <cellStyle name="强调文字颜色 4 3 6" xfId="26829"/>
    <cellStyle name="强调文字颜色 4 3 60" xfId="26830"/>
    <cellStyle name="强调文字颜色 4 3 61" xfId="26831"/>
    <cellStyle name="强调文字颜色 4 3 62" xfId="26832"/>
    <cellStyle name="强调文字颜色 4 3 63" xfId="26833"/>
    <cellStyle name="强调文字颜色 4 3 64" xfId="26834"/>
    <cellStyle name="强调文字颜色 4 3 65" xfId="26835"/>
    <cellStyle name="强调文字颜色 4 3 66" xfId="26836"/>
    <cellStyle name="强调文字颜色 4 3 67" xfId="26837"/>
    <cellStyle name="强调文字颜色 4 3 68" xfId="26838"/>
    <cellStyle name="强调文字颜色 4 3 69" xfId="26839"/>
    <cellStyle name="强调文字颜色 4 3 7" xfId="26840"/>
    <cellStyle name="强调文字颜色 4 3 70" xfId="26841"/>
    <cellStyle name="强调文字颜色 4 3 71" xfId="26842"/>
    <cellStyle name="强调文字颜色 4 3 72" xfId="26843"/>
    <cellStyle name="强调文字颜色 4 3 73" xfId="26844"/>
    <cellStyle name="强调文字颜色 4 3 74" xfId="26845"/>
    <cellStyle name="强调文字颜色 4 3 75" xfId="26846"/>
    <cellStyle name="强调文字颜色 4 3 76" xfId="26847"/>
    <cellStyle name="强调文字颜色 4 3 77" xfId="26848"/>
    <cellStyle name="强调文字颜色 4 3 78" xfId="26849"/>
    <cellStyle name="强调文字颜色 4 3 79" xfId="26850"/>
    <cellStyle name="强调文字颜色 4 3 8" xfId="26851"/>
    <cellStyle name="强调文字颜色 4 3 80" xfId="26852"/>
    <cellStyle name="强调文字颜色 4 3 81" xfId="26853"/>
    <cellStyle name="强调文字颜色 4 3 82" xfId="26854"/>
    <cellStyle name="强调文字颜色 4 3 83" xfId="26855"/>
    <cellStyle name="强调文字颜色 4 3 84" xfId="26856"/>
    <cellStyle name="强调文字颜色 4 3 85" xfId="26857"/>
    <cellStyle name="强调文字颜色 4 3 86" xfId="26858"/>
    <cellStyle name="强调文字颜色 4 3 87" xfId="26859"/>
    <cellStyle name="强调文字颜色 4 3 88" xfId="26860"/>
    <cellStyle name="强调文字颜色 4 3 89" xfId="26861"/>
    <cellStyle name="强调文字颜色 4 3 9" xfId="26862"/>
    <cellStyle name="强调文字颜色 4 3 90" xfId="26863"/>
    <cellStyle name="强调文字颜色 4 3 91" xfId="26864"/>
    <cellStyle name="强调文字颜色 4 3 92" xfId="26865"/>
    <cellStyle name="强调文字颜色 4 3 93" xfId="26866"/>
    <cellStyle name="强调文字颜色 4 3 94" xfId="26867"/>
    <cellStyle name="强调文字颜色 4 3 95" xfId="26868"/>
    <cellStyle name="强调文字颜色 4 3 96" xfId="26869"/>
    <cellStyle name="强调文字颜色 4 3 97" xfId="26870"/>
    <cellStyle name="强调文字颜色 4 3 98" xfId="26871"/>
    <cellStyle name="强调文字颜色 4 3 99" xfId="26872"/>
    <cellStyle name="强调文字颜色 4 30" xfId="26873"/>
    <cellStyle name="强调文字颜色 4 31" xfId="26874"/>
    <cellStyle name="强调文字颜色 4 32" xfId="26875"/>
    <cellStyle name="强调文字颜色 4 33" xfId="26876"/>
    <cellStyle name="强调文字颜色 4 34" xfId="26877"/>
    <cellStyle name="强调文字颜色 4 35" xfId="26878"/>
    <cellStyle name="强调文字颜色 4 36" xfId="26879"/>
    <cellStyle name="强调文字颜色 4 4" xfId="26880"/>
    <cellStyle name="强调文字颜色 4 4 10" xfId="26881"/>
    <cellStyle name="强调文字颜色 4 4 11" xfId="26882"/>
    <cellStyle name="强调文字颜色 4 4 12" xfId="26883"/>
    <cellStyle name="强调文字颜色 4 4 13" xfId="26884"/>
    <cellStyle name="强调文字颜色 4 4 14" xfId="26885"/>
    <cellStyle name="强调文字颜色 4 4 15" xfId="26886"/>
    <cellStyle name="强调文字颜色 4 4 16" xfId="26887"/>
    <cellStyle name="强调文字颜色 4 4 17" xfId="26888"/>
    <cellStyle name="强调文字颜色 4 4 18" xfId="26889"/>
    <cellStyle name="强调文字颜色 4 4 2" xfId="26890"/>
    <cellStyle name="强调文字颜色 4 4 2 10" xfId="26891"/>
    <cellStyle name="强调文字颜色 4 4 2 11" xfId="26892"/>
    <cellStyle name="强调文字颜色 4 4 2 12" xfId="26893"/>
    <cellStyle name="强调文字颜色 4 4 2 13" xfId="26894"/>
    <cellStyle name="强调文字颜色 4 4 2 14" xfId="26895"/>
    <cellStyle name="强调文字颜色 4 4 2 15" xfId="26896"/>
    <cellStyle name="强调文字颜色 4 4 2 2" xfId="26897"/>
    <cellStyle name="强调文字颜色 4 4 2 3" xfId="26898"/>
    <cellStyle name="强调文字颜色 4 4 2 4" xfId="26899"/>
    <cellStyle name="强调文字颜色 4 4 2 5" xfId="26900"/>
    <cellStyle name="强调文字颜色 4 4 2 6" xfId="26901"/>
    <cellStyle name="强调文字颜色 4 4 2 7" xfId="26902"/>
    <cellStyle name="强调文字颜色 4 4 2 8" xfId="26903"/>
    <cellStyle name="强调文字颜色 4 4 2 9" xfId="26904"/>
    <cellStyle name="强调文字颜色 4 4 3" xfId="26905"/>
    <cellStyle name="强调文字颜色 4 4 3 2" xfId="26906"/>
    <cellStyle name="强调文字颜色 4 4 3 3" xfId="26907"/>
    <cellStyle name="强调文字颜色 4 4 3 4" xfId="26908"/>
    <cellStyle name="强调文字颜色 4 4 3 5" xfId="26909"/>
    <cellStyle name="强调文字颜色 4 4 3 6" xfId="26910"/>
    <cellStyle name="强调文字颜色 4 4 4" xfId="26911"/>
    <cellStyle name="强调文字颜色 4 4 4 2" xfId="26912"/>
    <cellStyle name="强调文字颜色 4 4 4 3" xfId="26913"/>
    <cellStyle name="强调文字颜色 4 4 4 4" xfId="26914"/>
    <cellStyle name="强调文字颜色 4 4 4 5" xfId="26915"/>
    <cellStyle name="强调文字颜色 4 4 4 6" xfId="26916"/>
    <cellStyle name="强调文字颜色 4 4 5" xfId="26917"/>
    <cellStyle name="强调文字颜色 4 4 5 2" xfId="26918"/>
    <cellStyle name="强调文字颜色 4 4 5 3" xfId="26919"/>
    <cellStyle name="强调文字颜色 4 4 5 4" xfId="26920"/>
    <cellStyle name="强调文字颜色 4 4 5 5" xfId="26921"/>
    <cellStyle name="强调文字颜色 4 4 5 6" xfId="26922"/>
    <cellStyle name="强调文字颜色 4 4 6" xfId="26923"/>
    <cellStyle name="强调文字颜色 4 4 7" xfId="26924"/>
    <cellStyle name="强调文字颜色 4 4 8" xfId="26925"/>
    <cellStyle name="强调文字颜色 4 4 9" xfId="26926"/>
    <cellStyle name="强调文字颜色 4 5" xfId="26927"/>
    <cellStyle name="强调文字颜色 4 5 10" xfId="26928"/>
    <cellStyle name="强调文字颜色 4 5 11" xfId="26929"/>
    <cellStyle name="强调文字颜色 4 5 12" xfId="26930"/>
    <cellStyle name="强调文字颜色 4 5 13" xfId="26931"/>
    <cellStyle name="强调文字颜色 4 5 14" xfId="26932"/>
    <cellStyle name="强调文字颜色 4 5 15" xfId="26933"/>
    <cellStyle name="强调文字颜色 4 5 16" xfId="26934"/>
    <cellStyle name="强调文字颜色 4 5 17" xfId="26935"/>
    <cellStyle name="强调文字颜色 4 5 18" xfId="26936"/>
    <cellStyle name="强调文字颜色 4 5 19" xfId="26937"/>
    <cellStyle name="强调文字颜色 4 5 2" xfId="26938"/>
    <cellStyle name="强调文字颜色 4 5 20" xfId="26939"/>
    <cellStyle name="强调文字颜色 4 5 21" xfId="26940"/>
    <cellStyle name="强调文字颜色 4 5 22" xfId="26941"/>
    <cellStyle name="强调文字颜色 4 5 23" xfId="26942"/>
    <cellStyle name="强调文字颜色 4 5 24" xfId="26943"/>
    <cellStyle name="强调文字颜色 4 5 25" xfId="26944"/>
    <cellStyle name="强调文字颜色 4 5 26" xfId="26945"/>
    <cellStyle name="强调文字颜色 4 5 27" xfId="26946"/>
    <cellStyle name="强调文字颜色 4 5 28" xfId="26947"/>
    <cellStyle name="强调文字颜色 4 5 29" xfId="26948"/>
    <cellStyle name="强调文字颜色 4 5 3" xfId="26949"/>
    <cellStyle name="强调文字颜色 4 5 4" xfId="26950"/>
    <cellStyle name="强调文字颜色 4 5 5" xfId="26951"/>
    <cellStyle name="强调文字颜色 4 5 6" xfId="26952"/>
    <cellStyle name="强调文字颜色 4 5 7" xfId="26953"/>
    <cellStyle name="强调文字颜色 4 5 8" xfId="26954"/>
    <cellStyle name="强调文字颜色 4 5 9" xfId="26955"/>
    <cellStyle name="强调文字颜色 4 6" xfId="26956"/>
    <cellStyle name="强调文字颜色 4 6 10" xfId="26957"/>
    <cellStyle name="强调文字颜色 4 6 11" xfId="26958"/>
    <cellStyle name="强调文字颜色 4 6 12" xfId="26959"/>
    <cellStyle name="强调文字颜色 4 6 13" xfId="26960"/>
    <cellStyle name="强调文字颜色 4 6 14" xfId="26961"/>
    <cellStyle name="强调文字颜色 4 6 15" xfId="26962"/>
    <cellStyle name="强调文字颜色 4 6 16" xfId="26963"/>
    <cellStyle name="强调文字颜色 4 6 17" xfId="26964"/>
    <cellStyle name="强调文字颜色 4 6 18" xfId="26965"/>
    <cellStyle name="强调文字颜色 4 6 19" xfId="26966"/>
    <cellStyle name="强调文字颜色 4 6 2" xfId="26967"/>
    <cellStyle name="强调文字颜色 4 6 20" xfId="26968"/>
    <cellStyle name="强调文字颜色 4 6 21" xfId="26969"/>
    <cellStyle name="强调文字颜色 4 6 22" xfId="26970"/>
    <cellStyle name="强调文字颜色 4 6 23" xfId="26971"/>
    <cellStyle name="强调文字颜色 4 6 24" xfId="26972"/>
    <cellStyle name="强调文字颜色 4 6 25" xfId="26973"/>
    <cellStyle name="强调文字颜色 4 6 26" xfId="26974"/>
    <cellStyle name="强调文字颜色 4 6 27" xfId="26975"/>
    <cellStyle name="强调文字颜色 4 6 28" xfId="26976"/>
    <cellStyle name="强调文字颜色 4 6 29" xfId="26977"/>
    <cellStyle name="强调文字颜色 4 6 3" xfId="26978"/>
    <cellStyle name="强调文字颜色 4 6 4" xfId="26979"/>
    <cellStyle name="强调文字颜色 4 6 5" xfId="26980"/>
    <cellStyle name="强调文字颜色 4 6 6" xfId="26981"/>
    <cellStyle name="强调文字颜色 4 6 7" xfId="26982"/>
    <cellStyle name="强调文字颜色 4 6 8" xfId="26983"/>
    <cellStyle name="强调文字颜色 4 6 9" xfId="26984"/>
    <cellStyle name="强调文字颜色 4 7" xfId="26985"/>
    <cellStyle name="强调文字颜色 4 7 10" xfId="26986"/>
    <cellStyle name="强调文字颜色 4 7 11" xfId="26987"/>
    <cellStyle name="强调文字颜色 4 7 12" xfId="26988"/>
    <cellStyle name="强调文字颜色 4 7 13" xfId="26989"/>
    <cellStyle name="强调文字颜色 4 7 14" xfId="26990"/>
    <cellStyle name="强调文字颜色 4 7 15" xfId="26991"/>
    <cellStyle name="强调文字颜色 4 7 16" xfId="26992"/>
    <cellStyle name="强调文字颜色 4 7 17" xfId="26993"/>
    <cellStyle name="强调文字颜色 4 7 18" xfId="26994"/>
    <cellStyle name="强调文字颜色 4 7 19" xfId="26995"/>
    <cellStyle name="强调文字颜色 4 7 2" xfId="26996"/>
    <cellStyle name="强调文字颜色 4 7 20" xfId="26997"/>
    <cellStyle name="强调文字颜色 4 7 21" xfId="26998"/>
    <cellStyle name="强调文字颜色 4 7 22" xfId="26999"/>
    <cellStyle name="强调文字颜色 4 7 23" xfId="27000"/>
    <cellStyle name="强调文字颜色 4 7 24" xfId="27001"/>
    <cellStyle name="强调文字颜色 4 7 25" xfId="27002"/>
    <cellStyle name="强调文字颜色 4 7 26" xfId="27003"/>
    <cellStyle name="强调文字颜色 4 7 27" xfId="27004"/>
    <cellStyle name="强调文字颜色 4 7 28" xfId="27005"/>
    <cellStyle name="强调文字颜色 4 7 29" xfId="27006"/>
    <cellStyle name="强调文字颜色 4 7 3" xfId="27007"/>
    <cellStyle name="强调文字颜色 4 7 4" xfId="27008"/>
    <cellStyle name="强调文字颜色 4 7 5" xfId="27009"/>
    <cellStyle name="强调文字颜色 4 7 6" xfId="27010"/>
    <cellStyle name="强调文字颜色 4 7 7" xfId="27011"/>
    <cellStyle name="强调文字颜色 4 7 8" xfId="27012"/>
    <cellStyle name="强调文字颜色 4 7 9" xfId="27013"/>
    <cellStyle name="强调文字颜色 4 8" xfId="27014"/>
    <cellStyle name="强调文字颜色 4 8 10" xfId="27015"/>
    <cellStyle name="强调文字颜色 4 8 11" xfId="27016"/>
    <cellStyle name="强调文字颜色 4 8 12" xfId="27017"/>
    <cellStyle name="强调文字颜色 4 8 13" xfId="27018"/>
    <cellStyle name="强调文字颜色 4 8 14" xfId="27019"/>
    <cellStyle name="强调文字颜色 4 8 15" xfId="27020"/>
    <cellStyle name="强调文字颜色 4 8 16" xfId="27021"/>
    <cellStyle name="强调文字颜色 4 8 17" xfId="27022"/>
    <cellStyle name="强调文字颜色 4 8 18" xfId="27023"/>
    <cellStyle name="强调文字颜色 4 8 19" xfId="27024"/>
    <cellStyle name="强调文字颜色 4 8 2" xfId="27025"/>
    <cellStyle name="强调文字颜色 4 8 20" xfId="27026"/>
    <cellStyle name="强调文字颜色 4 8 21" xfId="27027"/>
    <cellStyle name="强调文字颜色 4 8 22" xfId="27028"/>
    <cellStyle name="强调文字颜色 4 8 23" xfId="27029"/>
    <cellStyle name="强调文字颜色 4 8 24" xfId="27030"/>
    <cellStyle name="强调文字颜色 4 8 25" xfId="27031"/>
    <cellStyle name="强调文字颜色 4 8 26" xfId="27032"/>
    <cellStyle name="强调文字颜色 4 8 27" xfId="27033"/>
    <cellStyle name="强调文字颜色 4 8 28" xfId="27034"/>
    <cellStyle name="强调文字颜色 4 8 29" xfId="27035"/>
    <cellStyle name="强调文字颜色 4 8 3" xfId="27036"/>
    <cellStyle name="强调文字颜色 4 8 4" xfId="27037"/>
    <cellStyle name="强调文字颜色 4 8 5" xfId="27038"/>
    <cellStyle name="强调文字颜色 4 8 6" xfId="27039"/>
    <cellStyle name="强调文字颜色 4 8 7" xfId="27040"/>
    <cellStyle name="强调文字颜色 4 8 8" xfId="27041"/>
    <cellStyle name="强调文字颜色 4 8 9" xfId="27042"/>
    <cellStyle name="强调文字颜色 4 9" xfId="27043"/>
    <cellStyle name="强调文字颜色 5 10" xfId="27044"/>
    <cellStyle name="强调文字颜色 5 11" xfId="27045"/>
    <cellStyle name="强调文字颜色 5 11 10" xfId="27046"/>
    <cellStyle name="强调文字颜色 5 11 11" xfId="27047"/>
    <cellStyle name="强调文字颜色 5 11 12" xfId="27048"/>
    <cellStyle name="强调文字颜色 5 11 13" xfId="27049"/>
    <cellStyle name="强调文字颜色 5 11 14" xfId="27050"/>
    <cellStyle name="强调文字颜色 5 11 15" xfId="27051"/>
    <cellStyle name="强调文字颜色 5 11 16" xfId="27052"/>
    <cellStyle name="强调文字颜色 5 11 17" xfId="27053"/>
    <cellStyle name="强调文字颜色 5 11 18" xfId="27054"/>
    <cellStyle name="强调文字颜色 5 11 19" xfId="27055"/>
    <cellStyle name="强调文字颜色 5 11 2" xfId="27056"/>
    <cellStyle name="强调文字颜色 5 11 20" xfId="27057"/>
    <cellStyle name="强调文字颜色 5 11 3" xfId="27058"/>
    <cellStyle name="强调文字颜色 5 11 4" xfId="27059"/>
    <cellStyle name="强调文字颜色 5 11 5" xfId="27060"/>
    <cellStyle name="强调文字颜色 5 11 6" xfId="27061"/>
    <cellStyle name="强调文字颜色 5 11 7" xfId="27062"/>
    <cellStyle name="强调文字颜色 5 11 8" xfId="27063"/>
    <cellStyle name="强调文字颜色 5 11 9" xfId="27064"/>
    <cellStyle name="强调文字颜色 5 12" xfId="27065"/>
    <cellStyle name="强调文字颜色 5 12 10" xfId="27066"/>
    <cellStyle name="强调文字颜色 5 12 11" xfId="27067"/>
    <cellStyle name="强调文字颜色 5 12 12" xfId="27068"/>
    <cellStyle name="强调文字颜色 5 12 13" xfId="27069"/>
    <cellStyle name="强调文字颜色 5 12 14" xfId="27070"/>
    <cellStyle name="强调文字颜色 5 12 15" xfId="27071"/>
    <cellStyle name="强调文字颜色 5 12 16" xfId="27072"/>
    <cellStyle name="强调文字颜色 5 12 17" xfId="27073"/>
    <cellStyle name="强调文字颜色 5 12 18" xfId="27074"/>
    <cellStyle name="强调文字颜色 5 12 19" xfId="27075"/>
    <cellStyle name="强调文字颜色 5 12 2" xfId="27076"/>
    <cellStyle name="强调文字颜色 5 12 20" xfId="27077"/>
    <cellStyle name="强调文字颜色 5 12 3" xfId="27078"/>
    <cellStyle name="强调文字颜色 5 12 4" xfId="27079"/>
    <cellStyle name="强调文字颜色 5 12 5" xfId="27080"/>
    <cellStyle name="强调文字颜色 5 12 6" xfId="27081"/>
    <cellStyle name="强调文字颜色 5 12 7" xfId="27082"/>
    <cellStyle name="强调文字颜色 5 12 8" xfId="27083"/>
    <cellStyle name="强调文字颜色 5 12 9" xfId="27084"/>
    <cellStyle name="强调文字颜色 5 13" xfId="27085"/>
    <cellStyle name="强调文字颜色 5 13 10" xfId="27086"/>
    <cellStyle name="强调文字颜色 5 13 11" xfId="27087"/>
    <cellStyle name="强调文字颜色 5 13 12" xfId="27088"/>
    <cellStyle name="强调文字颜色 5 13 13" xfId="27089"/>
    <cellStyle name="强调文字颜色 5 13 14" xfId="27090"/>
    <cellStyle name="强调文字颜色 5 13 15" xfId="27091"/>
    <cellStyle name="强调文字颜色 5 13 16" xfId="27092"/>
    <cellStyle name="强调文字颜色 5 13 17" xfId="27093"/>
    <cellStyle name="强调文字颜色 5 13 18" xfId="27094"/>
    <cellStyle name="强调文字颜色 5 13 19" xfId="27095"/>
    <cellStyle name="强调文字颜色 5 13 2" xfId="27096"/>
    <cellStyle name="强调文字颜色 5 13 20" xfId="27097"/>
    <cellStyle name="强调文字颜色 5 13 3" xfId="27098"/>
    <cellStyle name="强调文字颜色 5 13 4" xfId="27099"/>
    <cellStyle name="强调文字颜色 5 13 5" xfId="27100"/>
    <cellStyle name="强调文字颜色 5 13 6" xfId="27101"/>
    <cellStyle name="强调文字颜色 5 13 7" xfId="27102"/>
    <cellStyle name="强调文字颜色 5 13 8" xfId="27103"/>
    <cellStyle name="强调文字颜色 5 13 9" xfId="27104"/>
    <cellStyle name="强调文字颜色 5 14" xfId="27105"/>
    <cellStyle name="强调文字颜色 5 14 10" xfId="27106"/>
    <cellStyle name="强调文字颜色 5 14 11" xfId="27107"/>
    <cellStyle name="强调文字颜色 5 14 12" xfId="27108"/>
    <cellStyle name="强调文字颜色 5 14 13" xfId="27109"/>
    <cellStyle name="强调文字颜色 5 14 14" xfId="27110"/>
    <cellStyle name="强调文字颜色 5 14 15" xfId="27111"/>
    <cellStyle name="强调文字颜色 5 14 16" xfId="27112"/>
    <cellStyle name="强调文字颜色 5 14 17" xfId="27113"/>
    <cellStyle name="强调文字颜色 5 14 18" xfId="27114"/>
    <cellStyle name="强调文字颜色 5 14 19" xfId="27115"/>
    <cellStyle name="强调文字颜色 5 14 2" xfId="27116"/>
    <cellStyle name="强调文字颜色 5 14 20" xfId="27117"/>
    <cellStyle name="强调文字颜色 5 14 3" xfId="27118"/>
    <cellStyle name="强调文字颜色 5 14 4" xfId="27119"/>
    <cellStyle name="强调文字颜色 5 14 5" xfId="27120"/>
    <cellStyle name="强调文字颜色 5 14 6" xfId="27121"/>
    <cellStyle name="强调文字颜色 5 14 7" xfId="27122"/>
    <cellStyle name="强调文字颜色 5 14 8" xfId="27123"/>
    <cellStyle name="强调文字颜色 5 14 9" xfId="27124"/>
    <cellStyle name="强调文字颜色 5 15" xfId="27125"/>
    <cellStyle name="强调文字颜色 5 16" xfId="27126"/>
    <cellStyle name="强调文字颜色 5 17" xfId="27127"/>
    <cellStyle name="强调文字颜色 5 18" xfId="27128"/>
    <cellStyle name="强调文字颜色 5 19" xfId="27129"/>
    <cellStyle name="强调文字颜色 5 2" xfId="27130"/>
    <cellStyle name="强调文字颜色 5 2 10" xfId="27131"/>
    <cellStyle name="强调文字颜色 5 2 11" xfId="27132"/>
    <cellStyle name="强调文字颜色 5 2 12" xfId="27133"/>
    <cellStyle name="强调文字颜色 5 2 13" xfId="27134"/>
    <cellStyle name="强调文字颜色 5 2 14" xfId="27135"/>
    <cellStyle name="强调文字颜色 5 2 15" xfId="27136"/>
    <cellStyle name="强调文字颜色 5 2 2" xfId="27137"/>
    <cellStyle name="强调文字颜色 5 2 3" xfId="27138"/>
    <cellStyle name="强调文字颜色 5 2 4" xfId="27139"/>
    <cellStyle name="强调文字颜色 5 2 5" xfId="27140"/>
    <cellStyle name="强调文字颜色 5 2 6" xfId="27141"/>
    <cellStyle name="强调文字颜色 5 2 7" xfId="27142"/>
    <cellStyle name="强调文字颜色 5 2 8" xfId="27143"/>
    <cellStyle name="强调文字颜色 5 2 9" xfId="27144"/>
    <cellStyle name="强调文字颜色 5 20" xfId="27145"/>
    <cellStyle name="强调文字颜色 5 21" xfId="27146"/>
    <cellStyle name="强调文字颜色 5 22" xfId="27147"/>
    <cellStyle name="强调文字颜色 5 23" xfId="27148"/>
    <cellStyle name="强调文字颜色 5 24" xfId="27149"/>
    <cellStyle name="强调文字颜色 5 25" xfId="27150"/>
    <cellStyle name="强调文字颜色 5 26" xfId="27151"/>
    <cellStyle name="强调文字颜色 5 27" xfId="27152"/>
    <cellStyle name="强调文字颜色 5 28" xfId="27153"/>
    <cellStyle name="强调文字颜色 5 29" xfId="27154"/>
    <cellStyle name="强调文字颜色 5 3" xfId="27155"/>
    <cellStyle name="强调文字颜色 5 3 10" xfId="27156"/>
    <cellStyle name="强调文字颜色 5 3 11" xfId="27157"/>
    <cellStyle name="强调文字颜色 5 3 12" xfId="27158"/>
    <cellStyle name="强调文字颜色 5 3 13" xfId="27159"/>
    <cellStyle name="强调文字颜色 5 3 14" xfId="27160"/>
    <cellStyle name="强调文字颜色 5 3 15" xfId="27161"/>
    <cellStyle name="强调文字颜色 5 3 2" xfId="27162"/>
    <cellStyle name="强调文字颜色 5 3 3" xfId="27163"/>
    <cellStyle name="强调文字颜色 5 3 4" xfId="27164"/>
    <cellStyle name="强调文字颜色 5 3 5" xfId="27165"/>
    <cellStyle name="强调文字颜色 5 3 6" xfId="27166"/>
    <cellStyle name="强调文字颜色 5 3 7" xfId="27167"/>
    <cellStyle name="强调文字颜色 5 3 8" xfId="27168"/>
    <cellStyle name="强调文字颜色 5 3 9" xfId="27169"/>
    <cellStyle name="强调文字颜色 5 30" xfId="27170"/>
    <cellStyle name="强调文字颜色 5 31" xfId="27171"/>
    <cellStyle name="强调文字颜色 5 32" xfId="27172"/>
    <cellStyle name="强调文字颜色 5 33" xfId="27173"/>
    <cellStyle name="强调文字颜色 5 34" xfId="27174"/>
    <cellStyle name="强调文字颜色 5 35" xfId="27175"/>
    <cellStyle name="强调文字颜色 5 36" xfId="27176"/>
    <cellStyle name="强调文字颜色 5 4" xfId="27177"/>
    <cellStyle name="强调文字颜色 5 4 10" xfId="27178"/>
    <cellStyle name="强调文字颜色 5 4 11" xfId="27179"/>
    <cellStyle name="强调文字颜色 5 4 12" xfId="27180"/>
    <cellStyle name="强调文字颜色 5 4 13" xfId="27181"/>
    <cellStyle name="强调文字颜色 5 4 14" xfId="27182"/>
    <cellStyle name="强调文字颜色 5 4 15" xfId="27183"/>
    <cellStyle name="强调文字颜色 5 4 16" xfId="27184"/>
    <cellStyle name="强调文字颜色 5 4 17" xfId="27185"/>
    <cellStyle name="强调文字颜色 5 4 18" xfId="27186"/>
    <cellStyle name="强调文字颜色 5 4 2" xfId="27187"/>
    <cellStyle name="强调文字颜色 5 4 2 10" xfId="27188"/>
    <cellStyle name="强调文字颜色 5 4 2 11" xfId="27189"/>
    <cellStyle name="强调文字颜色 5 4 2 12" xfId="27190"/>
    <cellStyle name="强调文字颜色 5 4 2 13" xfId="27191"/>
    <cellStyle name="强调文字颜色 5 4 2 14" xfId="27192"/>
    <cellStyle name="强调文字颜色 5 4 2 15" xfId="27193"/>
    <cellStyle name="强调文字颜色 5 4 2 2" xfId="27194"/>
    <cellStyle name="强调文字颜色 5 4 2 3" xfId="27195"/>
    <cellStyle name="强调文字颜色 5 4 2 4" xfId="27196"/>
    <cellStyle name="强调文字颜色 5 4 2 5" xfId="27197"/>
    <cellStyle name="强调文字颜色 5 4 2 6" xfId="27198"/>
    <cellStyle name="强调文字颜色 5 4 2 7" xfId="27199"/>
    <cellStyle name="强调文字颜色 5 4 2 8" xfId="27200"/>
    <cellStyle name="强调文字颜色 5 4 2 9" xfId="27201"/>
    <cellStyle name="强调文字颜色 5 4 3" xfId="27202"/>
    <cellStyle name="强调文字颜色 5 4 3 2" xfId="27203"/>
    <cellStyle name="强调文字颜色 5 4 3 3" xfId="27204"/>
    <cellStyle name="强调文字颜色 5 4 3 4" xfId="27205"/>
    <cellStyle name="强调文字颜色 5 4 3 5" xfId="27206"/>
    <cellStyle name="强调文字颜色 5 4 3 6" xfId="27207"/>
    <cellStyle name="强调文字颜色 5 4 4" xfId="27208"/>
    <cellStyle name="强调文字颜色 5 4 4 2" xfId="27209"/>
    <cellStyle name="强调文字颜色 5 4 4 3" xfId="27210"/>
    <cellStyle name="强调文字颜色 5 4 4 4" xfId="27211"/>
    <cellStyle name="强调文字颜色 5 4 4 5" xfId="27212"/>
    <cellStyle name="强调文字颜色 5 4 4 6" xfId="27213"/>
    <cellStyle name="强调文字颜色 5 4 5" xfId="27214"/>
    <cellStyle name="强调文字颜色 5 4 5 2" xfId="27215"/>
    <cellStyle name="强调文字颜色 5 4 5 3" xfId="27216"/>
    <cellStyle name="强调文字颜色 5 4 5 4" xfId="27217"/>
    <cellStyle name="强调文字颜色 5 4 5 5" xfId="27218"/>
    <cellStyle name="强调文字颜色 5 4 5 6" xfId="27219"/>
    <cellStyle name="强调文字颜色 5 4 6" xfId="27220"/>
    <cellStyle name="强调文字颜色 5 4 7" xfId="27221"/>
    <cellStyle name="强调文字颜色 5 4 8" xfId="27222"/>
    <cellStyle name="强调文字颜色 5 4 9" xfId="27223"/>
    <cellStyle name="强调文字颜色 5 5" xfId="27224"/>
    <cellStyle name="强调文字颜色 5 5 10" xfId="27225"/>
    <cellStyle name="强调文字颜色 5 5 11" xfId="27226"/>
    <cellStyle name="强调文字颜色 5 5 12" xfId="27227"/>
    <cellStyle name="强调文字颜色 5 5 13" xfId="27228"/>
    <cellStyle name="强调文字颜色 5 5 14" xfId="27229"/>
    <cellStyle name="强调文字颜色 5 5 15" xfId="27230"/>
    <cellStyle name="强调文字颜色 5 5 16" xfId="27231"/>
    <cellStyle name="强调文字颜色 5 5 17" xfId="27232"/>
    <cellStyle name="强调文字颜色 5 5 18" xfId="27233"/>
    <cellStyle name="强调文字颜色 5 5 19" xfId="27234"/>
    <cellStyle name="强调文字颜色 5 5 2" xfId="27235"/>
    <cellStyle name="强调文字颜色 5 5 20" xfId="27236"/>
    <cellStyle name="强调文字颜色 5 5 21" xfId="27237"/>
    <cellStyle name="强调文字颜色 5 5 22" xfId="27238"/>
    <cellStyle name="强调文字颜色 5 5 23" xfId="27239"/>
    <cellStyle name="强调文字颜色 5 5 24" xfId="27240"/>
    <cellStyle name="强调文字颜色 5 5 25" xfId="27241"/>
    <cellStyle name="强调文字颜色 5 5 26" xfId="27242"/>
    <cellStyle name="强调文字颜色 5 5 27" xfId="27243"/>
    <cellStyle name="强调文字颜色 5 5 28" xfId="27244"/>
    <cellStyle name="强调文字颜色 5 5 29" xfId="27245"/>
    <cellStyle name="强调文字颜色 5 5 3" xfId="27246"/>
    <cellStyle name="强调文字颜色 5 5 4" xfId="27247"/>
    <cellStyle name="强调文字颜色 5 5 5" xfId="27248"/>
    <cellStyle name="强调文字颜色 5 5 6" xfId="27249"/>
    <cellStyle name="强调文字颜色 5 5 7" xfId="27250"/>
    <cellStyle name="强调文字颜色 5 5 8" xfId="27251"/>
    <cellStyle name="强调文字颜色 5 5 9" xfId="27252"/>
    <cellStyle name="强调文字颜色 5 6" xfId="27253"/>
    <cellStyle name="强调文字颜色 5 6 10" xfId="27254"/>
    <cellStyle name="强调文字颜色 5 6 11" xfId="27255"/>
    <cellStyle name="强调文字颜色 5 6 12" xfId="27256"/>
    <cellStyle name="强调文字颜色 5 6 13" xfId="27257"/>
    <cellStyle name="强调文字颜色 5 6 14" xfId="27258"/>
    <cellStyle name="强调文字颜色 5 6 15" xfId="27259"/>
    <cellStyle name="强调文字颜色 5 6 16" xfId="27260"/>
    <cellStyle name="强调文字颜色 5 6 17" xfId="27261"/>
    <cellStyle name="强调文字颜色 5 6 18" xfId="27262"/>
    <cellStyle name="强调文字颜色 5 6 19" xfId="27263"/>
    <cellStyle name="强调文字颜色 5 6 2" xfId="27264"/>
    <cellStyle name="强调文字颜色 5 6 20" xfId="27265"/>
    <cellStyle name="强调文字颜色 5 6 21" xfId="27266"/>
    <cellStyle name="强调文字颜色 5 6 22" xfId="27267"/>
    <cellStyle name="强调文字颜色 5 6 23" xfId="27268"/>
    <cellStyle name="强调文字颜色 5 6 24" xfId="27269"/>
    <cellStyle name="强调文字颜色 5 6 25" xfId="27270"/>
    <cellStyle name="强调文字颜色 5 6 26" xfId="27271"/>
    <cellStyle name="强调文字颜色 5 6 27" xfId="27272"/>
    <cellStyle name="强调文字颜色 5 6 28" xfId="27273"/>
    <cellStyle name="强调文字颜色 5 6 29" xfId="27274"/>
    <cellStyle name="强调文字颜色 5 6 3" xfId="27275"/>
    <cellStyle name="强调文字颜色 5 6 4" xfId="27276"/>
    <cellStyle name="强调文字颜色 5 6 5" xfId="27277"/>
    <cellStyle name="强调文字颜色 5 6 6" xfId="27278"/>
    <cellStyle name="强调文字颜色 5 6 7" xfId="27279"/>
    <cellStyle name="强调文字颜色 5 6 8" xfId="27280"/>
    <cellStyle name="强调文字颜色 5 6 9" xfId="27281"/>
    <cellStyle name="强调文字颜色 5 7" xfId="27282"/>
    <cellStyle name="强调文字颜色 5 7 10" xfId="27283"/>
    <cellStyle name="强调文字颜色 5 7 11" xfId="27284"/>
    <cellStyle name="强调文字颜色 5 7 12" xfId="27285"/>
    <cellStyle name="强调文字颜色 5 7 13" xfId="27286"/>
    <cellStyle name="强调文字颜色 5 7 14" xfId="27287"/>
    <cellStyle name="强调文字颜色 5 7 15" xfId="27288"/>
    <cellStyle name="强调文字颜色 5 7 16" xfId="27289"/>
    <cellStyle name="强调文字颜色 5 7 17" xfId="27290"/>
    <cellStyle name="强调文字颜色 5 7 18" xfId="27291"/>
    <cellStyle name="强调文字颜色 5 7 19" xfId="27292"/>
    <cellStyle name="强调文字颜色 5 7 2" xfId="27293"/>
    <cellStyle name="强调文字颜色 5 7 20" xfId="27294"/>
    <cellStyle name="强调文字颜色 5 7 21" xfId="27295"/>
    <cellStyle name="强调文字颜色 5 7 22" xfId="27296"/>
    <cellStyle name="强调文字颜色 5 7 23" xfId="27297"/>
    <cellStyle name="强调文字颜色 5 7 24" xfId="27298"/>
    <cellStyle name="强调文字颜色 5 7 25" xfId="27299"/>
    <cellStyle name="强调文字颜色 5 7 26" xfId="27300"/>
    <cellStyle name="强调文字颜色 5 7 27" xfId="27301"/>
    <cellStyle name="强调文字颜色 5 7 28" xfId="27302"/>
    <cellStyle name="强调文字颜色 5 7 29" xfId="27303"/>
    <cellStyle name="强调文字颜色 5 7 3" xfId="27304"/>
    <cellStyle name="强调文字颜色 5 7 4" xfId="27305"/>
    <cellStyle name="强调文字颜色 5 7 5" xfId="27306"/>
    <cellStyle name="强调文字颜色 5 7 6" xfId="27307"/>
    <cellStyle name="强调文字颜色 5 7 7" xfId="27308"/>
    <cellStyle name="强调文字颜色 5 7 8" xfId="27309"/>
    <cellStyle name="强调文字颜色 5 7 9" xfId="27310"/>
    <cellStyle name="强调文字颜色 5 8" xfId="27311"/>
    <cellStyle name="强调文字颜色 5 8 10" xfId="27312"/>
    <cellStyle name="强调文字颜色 5 8 11" xfId="27313"/>
    <cellStyle name="强调文字颜色 5 8 12" xfId="27314"/>
    <cellStyle name="强调文字颜色 5 8 13" xfId="27315"/>
    <cellStyle name="强调文字颜色 5 8 14" xfId="27316"/>
    <cellStyle name="强调文字颜色 5 8 15" xfId="27317"/>
    <cellStyle name="强调文字颜色 5 8 16" xfId="27318"/>
    <cellStyle name="强调文字颜色 5 8 17" xfId="27319"/>
    <cellStyle name="强调文字颜色 5 8 18" xfId="27320"/>
    <cellStyle name="强调文字颜色 5 8 19" xfId="27321"/>
    <cellStyle name="强调文字颜色 5 8 2" xfId="27322"/>
    <cellStyle name="强调文字颜色 5 8 20" xfId="27323"/>
    <cellStyle name="强调文字颜色 5 8 21" xfId="27324"/>
    <cellStyle name="强调文字颜色 5 8 22" xfId="27325"/>
    <cellStyle name="强调文字颜色 5 8 23" xfId="27326"/>
    <cellStyle name="强调文字颜色 5 8 24" xfId="27327"/>
    <cellStyle name="强调文字颜色 5 8 25" xfId="27328"/>
    <cellStyle name="强调文字颜色 5 8 26" xfId="27329"/>
    <cellStyle name="强调文字颜色 5 8 27" xfId="27330"/>
    <cellStyle name="强调文字颜色 5 8 28" xfId="27331"/>
    <cellStyle name="强调文字颜色 5 8 29" xfId="27332"/>
    <cellStyle name="强调文字颜色 5 8 3" xfId="27333"/>
    <cellStyle name="强调文字颜色 5 8 4" xfId="27334"/>
    <cellStyle name="强调文字颜色 5 8 5" xfId="27335"/>
    <cellStyle name="强调文字颜色 5 8 6" xfId="27336"/>
    <cellStyle name="强调文字颜色 5 8 7" xfId="27337"/>
    <cellStyle name="强调文字颜色 5 8 8" xfId="27338"/>
    <cellStyle name="强调文字颜色 5 8 9" xfId="27339"/>
    <cellStyle name="强调文字颜色 5 9" xfId="27340"/>
    <cellStyle name="强调文字颜色 6 10" xfId="27341"/>
    <cellStyle name="强调文字颜色 6 11" xfId="27342"/>
    <cellStyle name="强调文字颜色 6 11 10" xfId="27343"/>
    <cellStyle name="强调文字颜色 6 11 11" xfId="27344"/>
    <cellStyle name="强调文字颜色 6 11 12" xfId="27345"/>
    <cellStyle name="强调文字颜色 6 11 13" xfId="27346"/>
    <cellStyle name="强调文字颜色 6 11 14" xfId="27347"/>
    <cellStyle name="强调文字颜色 6 11 15" xfId="27348"/>
    <cellStyle name="强调文字颜色 6 11 16" xfId="27349"/>
    <cellStyle name="强调文字颜色 6 11 17" xfId="27350"/>
    <cellStyle name="强调文字颜色 6 11 18" xfId="27351"/>
    <cellStyle name="强调文字颜色 6 11 19" xfId="27352"/>
    <cellStyle name="强调文字颜色 6 11 2" xfId="27353"/>
    <cellStyle name="强调文字颜色 6 11 20" xfId="27354"/>
    <cellStyle name="强调文字颜色 6 11 3" xfId="27355"/>
    <cellStyle name="强调文字颜色 6 11 4" xfId="27356"/>
    <cellStyle name="强调文字颜色 6 11 5" xfId="27357"/>
    <cellStyle name="强调文字颜色 6 11 6" xfId="27358"/>
    <cellStyle name="强调文字颜色 6 11 7" xfId="27359"/>
    <cellStyle name="强调文字颜色 6 11 8" xfId="27360"/>
    <cellStyle name="强调文字颜色 6 11 9" xfId="27361"/>
    <cellStyle name="强调文字颜色 6 12" xfId="27362"/>
    <cellStyle name="强调文字颜色 6 12 10" xfId="27363"/>
    <cellStyle name="强调文字颜色 6 12 11" xfId="27364"/>
    <cellStyle name="强调文字颜色 6 12 12" xfId="27365"/>
    <cellStyle name="强调文字颜色 6 12 13" xfId="27366"/>
    <cellStyle name="强调文字颜色 6 12 14" xfId="27367"/>
    <cellStyle name="强调文字颜色 6 12 15" xfId="27368"/>
    <cellStyle name="强调文字颜色 6 12 16" xfId="27369"/>
    <cellStyle name="强调文字颜色 6 12 17" xfId="27370"/>
    <cellStyle name="强调文字颜色 6 12 18" xfId="27371"/>
    <cellStyle name="强调文字颜色 6 12 19" xfId="27372"/>
    <cellStyle name="强调文字颜色 6 12 2" xfId="27373"/>
    <cellStyle name="强调文字颜色 6 12 20" xfId="27374"/>
    <cellStyle name="强调文字颜色 6 12 3" xfId="27375"/>
    <cellStyle name="强调文字颜色 6 12 4" xfId="27376"/>
    <cellStyle name="强调文字颜色 6 12 5" xfId="27377"/>
    <cellStyle name="强调文字颜色 6 12 6" xfId="27378"/>
    <cellStyle name="强调文字颜色 6 12 7" xfId="27379"/>
    <cellStyle name="强调文字颜色 6 12 8" xfId="27380"/>
    <cellStyle name="强调文字颜色 6 12 9" xfId="27381"/>
    <cellStyle name="强调文字颜色 6 13" xfId="27382"/>
    <cellStyle name="强调文字颜色 6 13 10" xfId="27383"/>
    <cellStyle name="强调文字颜色 6 13 11" xfId="27384"/>
    <cellStyle name="强调文字颜色 6 13 12" xfId="27385"/>
    <cellStyle name="强调文字颜色 6 13 13" xfId="27386"/>
    <cellStyle name="强调文字颜色 6 13 14" xfId="27387"/>
    <cellStyle name="强调文字颜色 6 13 15" xfId="27388"/>
    <cellStyle name="强调文字颜色 6 13 16" xfId="27389"/>
    <cellStyle name="强调文字颜色 6 13 17" xfId="27390"/>
    <cellStyle name="强调文字颜色 6 13 18" xfId="27391"/>
    <cellStyle name="强调文字颜色 6 13 19" xfId="27392"/>
    <cellStyle name="强调文字颜色 6 13 2" xfId="27393"/>
    <cellStyle name="强调文字颜色 6 13 20" xfId="27394"/>
    <cellStyle name="强调文字颜色 6 13 3" xfId="27395"/>
    <cellStyle name="强调文字颜色 6 13 4" xfId="27396"/>
    <cellStyle name="强调文字颜色 6 13 5" xfId="27397"/>
    <cellStyle name="强调文字颜色 6 13 6" xfId="27398"/>
    <cellStyle name="强调文字颜色 6 13 7" xfId="27399"/>
    <cellStyle name="强调文字颜色 6 13 8" xfId="27400"/>
    <cellStyle name="强调文字颜色 6 13 9" xfId="27401"/>
    <cellStyle name="强调文字颜色 6 14" xfId="27402"/>
    <cellStyle name="强调文字颜色 6 14 10" xfId="27403"/>
    <cellStyle name="强调文字颜色 6 14 11" xfId="27404"/>
    <cellStyle name="强调文字颜色 6 14 12" xfId="27405"/>
    <cellStyle name="强调文字颜色 6 14 13" xfId="27406"/>
    <cellStyle name="强调文字颜色 6 14 14" xfId="27407"/>
    <cellStyle name="强调文字颜色 6 14 15" xfId="27408"/>
    <cellStyle name="强调文字颜色 6 14 16" xfId="27409"/>
    <cellStyle name="强调文字颜色 6 14 17" xfId="27410"/>
    <cellStyle name="强调文字颜色 6 14 18" xfId="27411"/>
    <cellStyle name="强调文字颜色 6 14 19" xfId="27412"/>
    <cellStyle name="强调文字颜色 6 14 2" xfId="27413"/>
    <cellStyle name="强调文字颜色 6 14 20" xfId="27414"/>
    <cellStyle name="强调文字颜色 6 14 3" xfId="27415"/>
    <cellStyle name="强调文字颜色 6 14 4" xfId="27416"/>
    <cellStyle name="强调文字颜色 6 14 5" xfId="27417"/>
    <cellStyle name="强调文字颜色 6 14 6" xfId="27418"/>
    <cellStyle name="强调文字颜色 6 14 7" xfId="27419"/>
    <cellStyle name="强调文字颜色 6 14 8" xfId="27420"/>
    <cellStyle name="强调文字颜色 6 14 9" xfId="27421"/>
    <cellStyle name="强调文字颜色 6 15" xfId="27422"/>
    <cellStyle name="强调文字颜色 6 16" xfId="27423"/>
    <cellStyle name="强调文字颜色 6 17" xfId="27424"/>
    <cellStyle name="强调文字颜色 6 18" xfId="27425"/>
    <cellStyle name="强调文字颜色 6 19" xfId="27426"/>
    <cellStyle name="强调文字颜色 6 2" xfId="27427"/>
    <cellStyle name="强调文字颜色 6 2 10" xfId="27428"/>
    <cellStyle name="强调文字颜色 6 2 11" xfId="27429"/>
    <cellStyle name="强调文字颜色 6 2 12" xfId="27430"/>
    <cellStyle name="强调文字颜色 6 2 13" xfId="27431"/>
    <cellStyle name="强调文字颜色 6 2 14" xfId="27432"/>
    <cellStyle name="强调文字颜色 6 2 15" xfId="27433"/>
    <cellStyle name="强调文字颜色 6 2 2" xfId="27434"/>
    <cellStyle name="强调文字颜色 6 2 3" xfId="27435"/>
    <cellStyle name="强调文字颜色 6 2 4" xfId="27436"/>
    <cellStyle name="强调文字颜色 6 2 5" xfId="27437"/>
    <cellStyle name="强调文字颜色 6 2 6" xfId="27438"/>
    <cellStyle name="强调文字颜色 6 2 7" xfId="27439"/>
    <cellStyle name="强调文字颜色 6 2 8" xfId="27440"/>
    <cellStyle name="强调文字颜色 6 2 9" xfId="27441"/>
    <cellStyle name="强调文字颜色 6 20" xfId="27442"/>
    <cellStyle name="强调文字颜色 6 21" xfId="27443"/>
    <cellStyle name="强调文字颜色 6 22" xfId="27444"/>
    <cellStyle name="强调文字颜色 6 23" xfId="27445"/>
    <cellStyle name="强调文字颜色 6 24" xfId="27446"/>
    <cellStyle name="强调文字颜色 6 25" xfId="27447"/>
    <cellStyle name="强调文字颜色 6 26" xfId="27448"/>
    <cellStyle name="强调文字颜色 6 27" xfId="27449"/>
    <cellStyle name="强调文字颜色 6 28" xfId="27450"/>
    <cellStyle name="强调文字颜色 6 29" xfId="27451"/>
    <cellStyle name="强调文字颜色 6 3" xfId="27452"/>
    <cellStyle name="强调文字颜色 6 3 10" xfId="27453"/>
    <cellStyle name="强调文字颜色 6 3 11" xfId="27454"/>
    <cellStyle name="强调文字颜色 6 3 12" xfId="27455"/>
    <cellStyle name="强调文字颜色 6 3 13" xfId="27456"/>
    <cellStyle name="强调文字颜色 6 3 14" xfId="27457"/>
    <cellStyle name="强调文字颜色 6 3 15" xfId="27458"/>
    <cellStyle name="强调文字颜色 6 3 2" xfId="27459"/>
    <cellStyle name="强调文字颜色 6 3 3" xfId="27460"/>
    <cellStyle name="强调文字颜色 6 3 4" xfId="27461"/>
    <cellStyle name="强调文字颜色 6 3 5" xfId="27462"/>
    <cellStyle name="强调文字颜色 6 3 6" xfId="27463"/>
    <cellStyle name="强调文字颜色 6 3 7" xfId="27464"/>
    <cellStyle name="强调文字颜色 6 3 8" xfId="27465"/>
    <cellStyle name="强调文字颜色 6 3 9" xfId="27466"/>
    <cellStyle name="强调文字颜色 6 30" xfId="27467"/>
    <cellStyle name="强调文字颜色 6 31" xfId="27468"/>
    <cellStyle name="强调文字颜色 6 32" xfId="27469"/>
    <cellStyle name="强调文字颜色 6 33" xfId="27470"/>
    <cellStyle name="强调文字颜色 6 34" xfId="27471"/>
    <cellStyle name="强调文字颜色 6 35" xfId="27472"/>
    <cellStyle name="强调文字颜色 6 36" xfId="27473"/>
    <cellStyle name="强调文字颜色 6 4" xfId="27474"/>
    <cellStyle name="强调文字颜色 6 4 10" xfId="27475"/>
    <cellStyle name="强调文字颜色 6 4 11" xfId="27476"/>
    <cellStyle name="强调文字颜色 6 4 12" xfId="27477"/>
    <cellStyle name="强调文字颜色 6 4 13" xfId="27478"/>
    <cellStyle name="强调文字颜色 6 4 14" xfId="27479"/>
    <cellStyle name="强调文字颜色 6 4 15" xfId="27480"/>
    <cellStyle name="强调文字颜色 6 4 16" xfId="27481"/>
    <cellStyle name="强调文字颜色 6 4 17" xfId="27482"/>
    <cellStyle name="强调文字颜色 6 4 18" xfId="27483"/>
    <cellStyle name="强调文字颜色 6 4 2" xfId="27484"/>
    <cellStyle name="强调文字颜色 6 4 2 10" xfId="27485"/>
    <cellStyle name="强调文字颜色 6 4 2 11" xfId="27486"/>
    <cellStyle name="强调文字颜色 6 4 2 12" xfId="27487"/>
    <cellStyle name="强调文字颜色 6 4 2 13" xfId="27488"/>
    <cellStyle name="强调文字颜色 6 4 2 14" xfId="27489"/>
    <cellStyle name="强调文字颜色 6 4 2 15" xfId="27490"/>
    <cellStyle name="强调文字颜色 6 4 2 2" xfId="27491"/>
    <cellStyle name="强调文字颜色 6 4 2 3" xfId="27492"/>
    <cellStyle name="强调文字颜色 6 4 2 4" xfId="27493"/>
    <cellStyle name="强调文字颜色 6 4 2 5" xfId="27494"/>
    <cellStyle name="强调文字颜色 6 4 2 6" xfId="27495"/>
    <cellStyle name="强调文字颜色 6 4 2 7" xfId="27496"/>
    <cellStyle name="强调文字颜色 6 4 2 8" xfId="27497"/>
    <cellStyle name="强调文字颜色 6 4 2 9" xfId="27498"/>
    <cellStyle name="强调文字颜色 6 4 3" xfId="27499"/>
    <cellStyle name="强调文字颜色 6 4 3 2" xfId="27500"/>
    <cellStyle name="强调文字颜色 6 4 3 3" xfId="27501"/>
    <cellStyle name="强调文字颜色 6 4 3 4" xfId="27502"/>
    <cellStyle name="强调文字颜色 6 4 3 5" xfId="27503"/>
    <cellStyle name="强调文字颜色 6 4 3 6" xfId="27504"/>
    <cellStyle name="强调文字颜色 6 4 4" xfId="27505"/>
    <cellStyle name="强调文字颜色 6 4 4 2" xfId="27506"/>
    <cellStyle name="强调文字颜色 6 4 4 3" xfId="27507"/>
    <cellStyle name="强调文字颜色 6 4 4 4" xfId="27508"/>
    <cellStyle name="强调文字颜色 6 4 4 5" xfId="27509"/>
    <cellStyle name="强调文字颜色 6 4 4 6" xfId="27510"/>
    <cellStyle name="强调文字颜色 6 4 5" xfId="27511"/>
    <cellStyle name="强调文字颜色 6 4 5 2" xfId="27512"/>
    <cellStyle name="强调文字颜色 6 4 5 3" xfId="27513"/>
    <cellStyle name="强调文字颜色 6 4 5 4" xfId="27514"/>
    <cellStyle name="强调文字颜色 6 4 5 5" xfId="27515"/>
    <cellStyle name="强调文字颜色 6 4 5 6" xfId="27516"/>
    <cellStyle name="强调文字颜色 6 4 6" xfId="27517"/>
    <cellStyle name="强调文字颜色 6 4 7" xfId="27518"/>
    <cellStyle name="强调文字颜色 6 4 8" xfId="27519"/>
    <cellStyle name="强调文字颜色 6 4 9" xfId="27520"/>
    <cellStyle name="强调文字颜色 6 5" xfId="27521"/>
    <cellStyle name="强调文字颜色 6 5 10" xfId="27522"/>
    <cellStyle name="强调文字颜色 6 5 11" xfId="27523"/>
    <cellStyle name="强调文字颜色 6 5 12" xfId="27524"/>
    <cellStyle name="强调文字颜色 6 5 13" xfId="27525"/>
    <cellStyle name="强调文字颜色 6 5 14" xfId="27526"/>
    <cellStyle name="强调文字颜色 6 5 15" xfId="27527"/>
    <cellStyle name="强调文字颜色 6 5 16" xfId="27528"/>
    <cellStyle name="强调文字颜色 6 5 17" xfId="27529"/>
    <cellStyle name="强调文字颜色 6 5 18" xfId="27530"/>
    <cellStyle name="强调文字颜色 6 5 19" xfId="27531"/>
    <cellStyle name="强调文字颜色 6 5 2" xfId="27532"/>
    <cellStyle name="强调文字颜色 6 5 20" xfId="27533"/>
    <cellStyle name="强调文字颜色 6 5 21" xfId="27534"/>
    <cellStyle name="强调文字颜色 6 5 22" xfId="27535"/>
    <cellStyle name="强调文字颜色 6 5 23" xfId="27536"/>
    <cellStyle name="强调文字颜色 6 5 24" xfId="27537"/>
    <cellStyle name="强调文字颜色 6 5 25" xfId="27538"/>
    <cellStyle name="强调文字颜色 6 5 26" xfId="27539"/>
    <cellStyle name="强调文字颜色 6 5 27" xfId="27540"/>
    <cellStyle name="强调文字颜色 6 5 28" xfId="27541"/>
    <cellStyle name="强调文字颜色 6 5 29" xfId="27542"/>
    <cellStyle name="强调文字颜色 6 5 3" xfId="27543"/>
    <cellStyle name="强调文字颜色 6 5 4" xfId="27544"/>
    <cellStyle name="强调文字颜色 6 5 5" xfId="27545"/>
    <cellStyle name="强调文字颜色 6 5 6" xfId="27546"/>
    <cellStyle name="强调文字颜色 6 5 7" xfId="27547"/>
    <cellStyle name="强调文字颜色 6 5 8" xfId="27548"/>
    <cellStyle name="强调文字颜色 6 5 9" xfId="27549"/>
    <cellStyle name="强调文字颜色 6 6" xfId="27550"/>
    <cellStyle name="强调文字颜色 6 6 10" xfId="27551"/>
    <cellStyle name="强调文字颜色 6 6 11" xfId="27552"/>
    <cellStyle name="强调文字颜色 6 6 12" xfId="27553"/>
    <cellStyle name="强调文字颜色 6 6 13" xfId="27554"/>
    <cellStyle name="强调文字颜色 6 6 14" xfId="27555"/>
    <cellStyle name="强调文字颜色 6 6 15" xfId="27556"/>
    <cellStyle name="强调文字颜色 6 6 16" xfId="27557"/>
    <cellStyle name="强调文字颜色 6 6 17" xfId="27558"/>
    <cellStyle name="强调文字颜色 6 6 18" xfId="27559"/>
    <cellStyle name="强调文字颜色 6 6 19" xfId="27560"/>
    <cellStyle name="强调文字颜色 6 6 2" xfId="27561"/>
    <cellStyle name="强调文字颜色 6 6 20" xfId="27562"/>
    <cellStyle name="强调文字颜色 6 6 21" xfId="27563"/>
    <cellStyle name="强调文字颜色 6 6 22" xfId="27564"/>
    <cellStyle name="强调文字颜色 6 6 23" xfId="27565"/>
    <cellStyle name="强调文字颜色 6 6 24" xfId="27566"/>
    <cellStyle name="强调文字颜色 6 6 25" xfId="27567"/>
    <cellStyle name="强调文字颜色 6 6 26" xfId="27568"/>
    <cellStyle name="强调文字颜色 6 6 27" xfId="27569"/>
    <cellStyle name="强调文字颜色 6 6 28" xfId="27570"/>
    <cellStyle name="强调文字颜色 6 6 29" xfId="27571"/>
    <cellStyle name="强调文字颜色 6 6 3" xfId="27572"/>
    <cellStyle name="强调文字颜色 6 6 4" xfId="27573"/>
    <cellStyle name="强调文字颜色 6 6 5" xfId="27574"/>
    <cellStyle name="强调文字颜色 6 6 6" xfId="27575"/>
    <cellStyle name="强调文字颜色 6 6 7" xfId="27576"/>
    <cellStyle name="强调文字颜色 6 6 8" xfId="27577"/>
    <cellStyle name="强调文字颜色 6 6 9" xfId="27578"/>
    <cellStyle name="强调文字颜色 6 7" xfId="27579"/>
    <cellStyle name="强调文字颜色 6 7 10" xfId="27580"/>
    <cellStyle name="强调文字颜色 6 7 11" xfId="27581"/>
    <cellStyle name="强调文字颜色 6 7 12" xfId="27582"/>
    <cellStyle name="强调文字颜色 6 7 13" xfId="27583"/>
    <cellStyle name="强调文字颜色 6 7 14" xfId="27584"/>
    <cellStyle name="强调文字颜色 6 7 15" xfId="27585"/>
    <cellStyle name="强调文字颜色 6 7 16" xfId="27586"/>
    <cellStyle name="强调文字颜色 6 7 17" xfId="27587"/>
    <cellStyle name="强调文字颜色 6 7 18" xfId="27588"/>
    <cellStyle name="强调文字颜色 6 7 19" xfId="27589"/>
    <cellStyle name="强调文字颜色 6 7 2" xfId="27590"/>
    <cellStyle name="强调文字颜色 6 7 20" xfId="27591"/>
    <cellStyle name="强调文字颜色 6 7 21" xfId="27592"/>
    <cellStyle name="强调文字颜色 6 7 22" xfId="27593"/>
    <cellStyle name="强调文字颜色 6 7 23" xfId="27594"/>
    <cellStyle name="强调文字颜色 6 7 24" xfId="27595"/>
    <cellStyle name="强调文字颜色 6 7 25" xfId="27596"/>
    <cellStyle name="强调文字颜色 6 7 26" xfId="27597"/>
    <cellStyle name="强调文字颜色 6 7 27" xfId="27598"/>
    <cellStyle name="强调文字颜色 6 7 28" xfId="27599"/>
    <cellStyle name="强调文字颜色 6 7 29" xfId="27600"/>
    <cellStyle name="强调文字颜色 6 7 3" xfId="27601"/>
    <cellStyle name="强调文字颜色 6 7 4" xfId="27602"/>
    <cellStyle name="强调文字颜色 6 7 5" xfId="27603"/>
    <cellStyle name="强调文字颜色 6 7 6" xfId="27604"/>
    <cellStyle name="强调文字颜色 6 7 7" xfId="27605"/>
    <cellStyle name="强调文字颜色 6 7 8" xfId="27606"/>
    <cellStyle name="强调文字颜色 6 7 9" xfId="27607"/>
    <cellStyle name="强调文字颜色 6 8" xfId="27608"/>
    <cellStyle name="强调文字颜色 6 8 10" xfId="27609"/>
    <cellStyle name="强调文字颜色 6 8 11" xfId="27610"/>
    <cellStyle name="强调文字颜色 6 8 12" xfId="27611"/>
    <cellStyle name="强调文字颜色 6 8 13" xfId="27612"/>
    <cellStyle name="强调文字颜色 6 8 14" xfId="27613"/>
    <cellStyle name="强调文字颜色 6 8 15" xfId="27614"/>
    <cellStyle name="强调文字颜色 6 8 16" xfId="27615"/>
    <cellStyle name="强调文字颜色 6 8 17" xfId="27616"/>
    <cellStyle name="强调文字颜色 6 8 18" xfId="27617"/>
    <cellStyle name="强调文字颜色 6 8 19" xfId="27618"/>
    <cellStyle name="强调文字颜色 6 8 2" xfId="27619"/>
    <cellStyle name="强调文字颜色 6 8 20" xfId="27620"/>
    <cellStyle name="强调文字颜色 6 8 21" xfId="27621"/>
    <cellStyle name="强调文字颜色 6 8 22" xfId="27622"/>
    <cellStyle name="强调文字颜色 6 8 23" xfId="27623"/>
    <cellStyle name="强调文字颜色 6 8 24" xfId="27624"/>
    <cellStyle name="强调文字颜色 6 8 25" xfId="27625"/>
    <cellStyle name="强调文字颜色 6 8 26" xfId="27626"/>
    <cellStyle name="强调文字颜色 6 8 27" xfId="27627"/>
    <cellStyle name="强调文字颜色 6 8 28" xfId="27628"/>
    <cellStyle name="强调文字颜色 6 8 29" xfId="27629"/>
    <cellStyle name="强调文字颜色 6 8 3" xfId="27630"/>
    <cellStyle name="强调文字颜色 6 8 4" xfId="27631"/>
    <cellStyle name="强调文字颜色 6 8 5" xfId="27632"/>
    <cellStyle name="强调文字颜色 6 8 6" xfId="27633"/>
    <cellStyle name="强调文字颜色 6 8 7" xfId="27634"/>
    <cellStyle name="强调文字颜色 6 8 8" xfId="27635"/>
    <cellStyle name="强调文字颜色 6 8 9" xfId="27636"/>
    <cellStyle name="强调文字颜色 6 9" xfId="27637"/>
    <cellStyle name="日期" xfId="27638"/>
    <cellStyle name="日期 10" xfId="27639"/>
    <cellStyle name="日期 11" xfId="27640"/>
    <cellStyle name="日期 12" xfId="27641"/>
    <cellStyle name="日期 13" xfId="27642"/>
    <cellStyle name="日期 14" xfId="27643"/>
    <cellStyle name="日期 15" xfId="27644"/>
    <cellStyle name="日期 16" xfId="27645"/>
    <cellStyle name="日期 17" xfId="27646"/>
    <cellStyle name="日期 18" xfId="27647"/>
    <cellStyle name="日期 19" xfId="27648"/>
    <cellStyle name="日期 2" xfId="27649"/>
    <cellStyle name="日期 20" xfId="27650"/>
    <cellStyle name="日期 21" xfId="27651"/>
    <cellStyle name="日期 22" xfId="27652"/>
    <cellStyle name="日期 23" xfId="27653"/>
    <cellStyle name="日期 24" xfId="27654"/>
    <cellStyle name="日期 25" xfId="27655"/>
    <cellStyle name="日期 26" xfId="27656"/>
    <cellStyle name="日期 27" xfId="27657"/>
    <cellStyle name="日期 28" xfId="27658"/>
    <cellStyle name="日期 29" xfId="27659"/>
    <cellStyle name="日期 3" xfId="27660"/>
    <cellStyle name="日期 30" xfId="27661"/>
    <cellStyle name="日期 31" xfId="27662"/>
    <cellStyle name="日期 32" xfId="27663"/>
    <cellStyle name="日期 33" xfId="27664"/>
    <cellStyle name="日期 4" xfId="27665"/>
    <cellStyle name="日期 5" xfId="27666"/>
    <cellStyle name="日期 6" xfId="27667"/>
    <cellStyle name="日期 7" xfId="27668"/>
    <cellStyle name="日期 8" xfId="27669"/>
    <cellStyle name="日期 9" xfId="27670"/>
    <cellStyle name="商品名称" xfId="27671"/>
    <cellStyle name="商品名称 10" xfId="27672"/>
    <cellStyle name="商品名称 11" xfId="27673"/>
    <cellStyle name="商品名称 12" xfId="27674"/>
    <cellStyle name="商品名称 13" xfId="27675"/>
    <cellStyle name="商品名称 14" xfId="27676"/>
    <cellStyle name="商品名称 15" xfId="27677"/>
    <cellStyle name="商品名称 16" xfId="27678"/>
    <cellStyle name="商品名称 17" xfId="27679"/>
    <cellStyle name="商品名称 18" xfId="27680"/>
    <cellStyle name="商品名称 19" xfId="27681"/>
    <cellStyle name="商品名称 2" xfId="27682"/>
    <cellStyle name="商品名称 20" xfId="27683"/>
    <cellStyle name="商品名称 21" xfId="27684"/>
    <cellStyle name="商品名称 22" xfId="27685"/>
    <cellStyle name="商品名称 23" xfId="27686"/>
    <cellStyle name="商品名称 24" xfId="27687"/>
    <cellStyle name="商品名称 25" xfId="27688"/>
    <cellStyle name="商品名称 26" xfId="27689"/>
    <cellStyle name="商品名称 27" xfId="27690"/>
    <cellStyle name="商品名称 28" xfId="27691"/>
    <cellStyle name="商品名称 29" xfId="27692"/>
    <cellStyle name="商品名称 3" xfId="27693"/>
    <cellStyle name="商品名称 30" xfId="27694"/>
    <cellStyle name="商品名称 31" xfId="27695"/>
    <cellStyle name="商品名称 32" xfId="27696"/>
    <cellStyle name="商品名称 33" xfId="27697"/>
    <cellStyle name="商品名称 4" xfId="27698"/>
    <cellStyle name="商品名称 5" xfId="27699"/>
    <cellStyle name="商品名称 6" xfId="27700"/>
    <cellStyle name="商品名称 7" xfId="27701"/>
    <cellStyle name="商品名称 8" xfId="27702"/>
    <cellStyle name="商品名称 9" xfId="27703"/>
    <cellStyle name="适中 10" xfId="27704"/>
    <cellStyle name="适中 11" xfId="27705"/>
    <cellStyle name="适中 11 10" xfId="27706"/>
    <cellStyle name="适中 11 11" xfId="27707"/>
    <cellStyle name="适中 11 12" xfId="27708"/>
    <cellStyle name="适中 11 13" xfId="27709"/>
    <cellStyle name="适中 11 14" xfId="27710"/>
    <cellStyle name="适中 11 15" xfId="27711"/>
    <cellStyle name="适中 11 16" xfId="27712"/>
    <cellStyle name="适中 11 17" xfId="27713"/>
    <cellStyle name="适中 11 18" xfId="27714"/>
    <cellStyle name="适中 11 19" xfId="27715"/>
    <cellStyle name="适中 11 2" xfId="27716"/>
    <cellStyle name="适中 11 20" xfId="27717"/>
    <cellStyle name="适中 11 3" xfId="27718"/>
    <cellStyle name="适中 11 4" xfId="27719"/>
    <cellStyle name="适中 11 5" xfId="27720"/>
    <cellStyle name="适中 11 6" xfId="27721"/>
    <cellStyle name="适中 11 7" xfId="27722"/>
    <cellStyle name="适中 11 8" xfId="27723"/>
    <cellStyle name="适中 11 9" xfId="27724"/>
    <cellStyle name="适中 12" xfId="27725"/>
    <cellStyle name="适中 12 10" xfId="27726"/>
    <cellStyle name="适中 12 11" xfId="27727"/>
    <cellStyle name="适中 12 12" xfId="27728"/>
    <cellStyle name="适中 12 13" xfId="27729"/>
    <cellStyle name="适中 12 14" xfId="27730"/>
    <cellStyle name="适中 12 15" xfId="27731"/>
    <cellStyle name="适中 12 16" xfId="27732"/>
    <cellStyle name="适中 12 17" xfId="27733"/>
    <cellStyle name="适中 12 18" xfId="27734"/>
    <cellStyle name="适中 12 19" xfId="27735"/>
    <cellStyle name="适中 12 2" xfId="27736"/>
    <cellStyle name="适中 12 20" xfId="27737"/>
    <cellStyle name="适中 12 3" xfId="27738"/>
    <cellStyle name="适中 12 4" xfId="27739"/>
    <cellStyle name="适中 12 5" xfId="27740"/>
    <cellStyle name="适中 12 6" xfId="27741"/>
    <cellStyle name="适中 12 7" xfId="27742"/>
    <cellStyle name="适中 12 8" xfId="27743"/>
    <cellStyle name="适中 12 9" xfId="27744"/>
    <cellStyle name="适中 13" xfId="27745"/>
    <cellStyle name="适中 13 10" xfId="27746"/>
    <cellStyle name="适中 13 11" xfId="27747"/>
    <cellStyle name="适中 13 12" xfId="27748"/>
    <cellStyle name="适中 13 13" xfId="27749"/>
    <cellStyle name="适中 13 14" xfId="27750"/>
    <cellStyle name="适中 13 15" xfId="27751"/>
    <cellStyle name="适中 13 16" xfId="27752"/>
    <cellStyle name="适中 13 17" xfId="27753"/>
    <cellStyle name="适中 13 18" xfId="27754"/>
    <cellStyle name="适中 13 19" xfId="27755"/>
    <cellStyle name="适中 13 2" xfId="27756"/>
    <cellStyle name="适中 13 20" xfId="27757"/>
    <cellStyle name="适中 13 3" xfId="27758"/>
    <cellStyle name="适中 13 4" xfId="27759"/>
    <cellStyle name="适中 13 5" xfId="27760"/>
    <cellStyle name="适中 13 6" xfId="27761"/>
    <cellStyle name="适中 13 7" xfId="27762"/>
    <cellStyle name="适中 13 8" xfId="27763"/>
    <cellStyle name="适中 13 9" xfId="27764"/>
    <cellStyle name="适中 14" xfId="27765"/>
    <cellStyle name="适中 14 10" xfId="27766"/>
    <cellStyle name="适中 14 11" xfId="27767"/>
    <cellStyle name="适中 14 12" xfId="27768"/>
    <cellStyle name="适中 14 13" xfId="27769"/>
    <cellStyle name="适中 14 14" xfId="27770"/>
    <cellStyle name="适中 14 15" xfId="27771"/>
    <cellStyle name="适中 14 16" xfId="27772"/>
    <cellStyle name="适中 14 17" xfId="27773"/>
    <cellStyle name="适中 14 18" xfId="27774"/>
    <cellStyle name="适中 14 19" xfId="27775"/>
    <cellStyle name="适中 14 2" xfId="27776"/>
    <cellStyle name="适中 14 20" xfId="27777"/>
    <cellStyle name="适中 14 3" xfId="27778"/>
    <cellStyle name="适中 14 4" xfId="27779"/>
    <cellStyle name="适中 14 5" xfId="27780"/>
    <cellStyle name="适中 14 6" xfId="27781"/>
    <cellStyle name="适中 14 7" xfId="27782"/>
    <cellStyle name="适中 14 8" xfId="27783"/>
    <cellStyle name="适中 14 9" xfId="27784"/>
    <cellStyle name="适中 15" xfId="27785"/>
    <cellStyle name="适中 16" xfId="27786"/>
    <cellStyle name="适中 17" xfId="27787"/>
    <cellStyle name="适中 18" xfId="27788"/>
    <cellStyle name="适中 19" xfId="27789"/>
    <cellStyle name="适中 2" xfId="27790"/>
    <cellStyle name="适中 2 10" xfId="27791"/>
    <cellStyle name="适中 2 11" xfId="27792"/>
    <cellStyle name="适中 2 12" xfId="27793"/>
    <cellStyle name="适中 2 13" xfId="27794"/>
    <cellStyle name="适中 2 14" xfId="27795"/>
    <cellStyle name="适中 2 15" xfId="27796"/>
    <cellStyle name="适中 2 2" xfId="27797"/>
    <cellStyle name="适中 2 3" xfId="27798"/>
    <cellStyle name="适中 2 4" xfId="27799"/>
    <cellStyle name="适中 2 5" xfId="27800"/>
    <cellStyle name="适中 2 6" xfId="27801"/>
    <cellStyle name="适中 2 7" xfId="27802"/>
    <cellStyle name="适中 2 8" xfId="27803"/>
    <cellStyle name="适中 2 9" xfId="27804"/>
    <cellStyle name="适中 20" xfId="27805"/>
    <cellStyle name="适中 21" xfId="27806"/>
    <cellStyle name="适中 22" xfId="27807"/>
    <cellStyle name="适中 23" xfId="27808"/>
    <cellStyle name="适中 24" xfId="27809"/>
    <cellStyle name="适中 25" xfId="27810"/>
    <cellStyle name="适中 26" xfId="27811"/>
    <cellStyle name="适中 27" xfId="27812"/>
    <cellStyle name="适中 28" xfId="27813"/>
    <cellStyle name="适中 29" xfId="27814"/>
    <cellStyle name="适中 3" xfId="27815"/>
    <cellStyle name="适中 3 10" xfId="27816"/>
    <cellStyle name="适中 3 11" xfId="27817"/>
    <cellStyle name="适中 3 12" xfId="27818"/>
    <cellStyle name="适中 3 13" xfId="27819"/>
    <cellStyle name="适中 3 14" xfId="27820"/>
    <cellStyle name="适中 3 15" xfId="27821"/>
    <cellStyle name="适中 3 2" xfId="27822"/>
    <cellStyle name="适中 3 3" xfId="27823"/>
    <cellStyle name="适中 3 4" xfId="27824"/>
    <cellStyle name="适中 3 5" xfId="27825"/>
    <cellStyle name="适中 3 6" xfId="27826"/>
    <cellStyle name="适中 3 7" xfId="27827"/>
    <cellStyle name="适中 3 8" xfId="27828"/>
    <cellStyle name="适中 3 9" xfId="27829"/>
    <cellStyle name="适中 30" xfId="27830"/>
    <cellStyle name="适中 31" xfId="27831"/>
    <cellStyle name="适中 32" xfId="27832"/>
    <cellStyle name="适中 33" xfId="27833"/>
    <cellStyle name="适中 34" xfId="27834"/>
    <cellStyle name="适中 35" xfId="27835"/>
    <cellStyle name="适中 36" xfId="27836"/>
    <cellStyle name="适中 4" xfId="27837"/>
    <cellStyle name="适中 4 10" xfId="27838"/>
    <cellStyle name="适中 4 11" xfId="27839"/>
    <cellStyle name="适中 4 12" xfId="27840"/>
    <cellStyle name="适中 4 13" xfId="27841"/>
    <cellStyle name="适中 4 14" xfId="27842"/>
    <cellStyle name="适中 4 15" xfId="27843"/>
    <cellStyle name="适中 4 16" xfId="27844"/>
    <cellStyle name="适中 4 17" xfId="27845"/>
    <cellStyle name="适中 4 18" xfId="27846"/>
    <cellStyle name="适中 4 2" xfId="27847"/>
    <cellStyle name="适中 4 2 10" xfId="27848"/>
    <cellStyle name="适中 4 2 11" xfId="27849"/>
    <cellStyle name="适中 4 2 12" xfId="27850"/>
    <cellStyle name="适中 4 2 13" xfId="27851"/>
    <cellStyle name="适中 4 2 14" xfId="27852"/>
    <cellStyle name="适中 4 2 15" xfId="27853"/>
    <cellStyle name="适中 4 2 2" xfId="27854"/>
    <cellStyle name="适中 4 2 3" xfId="27855"/>
    <cellStyle name="适中 4 2 4" xfId="27856"/>
    <cellStyle name="适中 4 2 5" xfId="27857"/>
    <cellStyle name="适中 4 2 6" xfId="27858"/>
    <cellStyle name="适中 4 2 7" xfId="27859"/>
    <cellStyle name="适中 4 2 8" xfId="27860"/>
    <cellStyle name="适中 4 2 9" xfId="27861"/>
    <cellStyle name="适中 4 3" xfId="27862"/>
    <cellStyle name="适中 4 3 2" xfId="27863"/>
    <cellStyle name="适中 4 3 3" xfId="27864"/>
    <cellStyle name="适中 4 3 4" xfId="27865"/>
    <cellStyle name="适中 4 3 5" xfId="27866"/>
    <cellStyle name="适中 4 3 6" xfId="27867"/>
    <cellStyle name="适中 4 4" xfId="27868"/>
    <cellStyle name="适中 4 4 2" xfId="27869"/>
    <cellStyle name="适中 4 4 3" xfId="27870"/>
    <cellStyle name="适中 4 4 4" xfId="27871"/>
    <cellStyle name="适中 4 4 5" xfId="27872"/>
    <cellStyle name="适中 4 4 6" xfId="27873"/>
    <cellStyle name="适中 4 5" xfId="27874"/>
    <cellStyle name="适中 4 5 2" xfId="27875"/>
    <cellStyle name="适中 4 5 3" xfId="27876"/>
    <cellStyle name="适中 4 5 4" xfId="27877"/>
    <cellStyle name="适中 4 5 5" xfId="27878"/>
    <cellStyle name="适中 4 5 6" xfId="27879"/>
    <cellStyle name="适中 4 6" xfId="27880"/>
    <cellStyle name="适中 4 7" xfId="27881"/>
    <cellStyle name="适中 4 8" xfId="27882"/>
    <cellStyle name="适中 4 9" xfId="27883"/>
    <cellStyle name="适中 5" xfId="27884"/>
    <cellStyle name="适中 5 10" xfId="27885"/>
    <cellStyle name="适中 5 11" xfId="27886"/>
    <cellStyle name="适中 5 12" xfId="27887"/>
    <cellStyle name="适中 5 13" xfId="27888"/>
    <cellStyle name="适中 5 14" xfId="27889"/>
    <cellStyle name="适中 5 15" xfId="27890"/>
    <cellStyle name="适中 5 16" xfId="27891"/>
    <cellStyle name="适中 5 17" xfId="27892"/>
    <cellStyle name="适中 5 18" xfId="27893"/>
    <cellStyle name="适中 5 19" xfId="27894"/>
    <cellStyle name="适中 5 2" xfId="27895"/>
    <cellStyle name="适中 5 20" xfId="27896"/>
    <cellStyle name="适中 5 21" xfId="27897"/>
    <cellStyle name="适中 5 22" xfId="27898"/>
    <cellStyle name="适中 5 23" xfId="27899"/>
    <cellStyle name="适中 5 24" xfId="27900"/>
    <cellStyle name="适中 5 25" xfId="27901"/>
    <cellStyle name="适中 5 26" xfId="27902"/>
    <cellStyle name="适中 5 27" xfId="27903"/>
    <cellStyle name="适中 5 28" xfId="27904"/>
    <cellStyle name="适中 5 29" xfId="27905"/>
    <cellStyle name="适中 5 3" xfId="27906"/>
    <cellStyle name="适中 5 4" xfId="27907"/>
    <cellStyle name="适中 5 5" xfId="27908"/>
    <cellStyle name="适中 5 6" xfId="27909"/>
    <cellStyle name="适中 5 7" xfId="27910"/>
    <cellStyle name="适中 5 8" xfId="27911"/>
    <cellStyle name="适中 5 9" xfId="27912"/>
    <cellStyle name="适中 6" xfId="27913"/>
    <cellStyle name="适中 6 10" xfId="27914"/>
    <cellStyle name="适中 6 11" xfId="27915"/>
    <cellStyle name="适中 6 12" xfId="27916"/>
    <cellStyle name="适中 6 13" xfId="27917"/>
    <cellStyle name="适中 6 14" xfId="27918"/>
    <cellStyle name="适中 6 15" xfId="27919"/>
    <cellStyle name="适中 6 16" xfId="27920"/>
    <cellStyle name="适中 6 17" xfId="27921"/>
    <cellStyle name="适中 6 18" xfId="27922"/>
    <cellStyle name="适中 6 19" xfId="27923"/>
    <cellStyle name="适中 6 2" xfId="27924"/>
    <cellStyle name="适中 6 20" xfId="27925"/>
    <cellStyle name="适中 6 21" xfId="27926"/>
    <cellStyle name="适中 6 22" xfId="27927"/>
    <cellStyle name="适中 6 23" xfId="27928"/>
    <cellStyle name="适中 6 24" xfId="27929"/>
    <cellStyle name="适中 6 25" xfId="27930"/>
    <cellStyle name="适中 6 26" xfId="27931"/>
    <cellStyle name="适中 6 27" xfId="27932"/>
    <cellStyle name="适中 6 28" xfId="27933"/>
    <cellStyle name="适中 6 29" xfId="27934"/>
    <cellStyle name="适中 6 3" xfId="27935"/>
    <cellStyle name="适中 6 4" xfId="27936"/>
    <cellStyle name="适中 6 5" xfId="27937"/>
    <cellStyle name="适中 6 6" xfId="27938"/>
    <cellStyle name="适中 6 7" xfId="27939"/>
    <cellStyle name="适中 6 8" xfId="27940"/>
    <cellStyle name="适中 6 9" xfId="27941"/>
    <cellStyle name="适中 7" xfId="27942"/>
    <cellStyle name="适中 7 10" xfId="27943"/>
    <cellStyle name="适中 7 11" xfId="27944"/>
    <cellStyle name="适中 7 12" xfId="27945"/>
    <cellStyle name="适中 7 13" xfId="27946"/>
    <cellStyle name="适中 7 14" xfId="27947"/>
    <cellStyle name="适中 7 15" xfId="27948"/>
    <cellStyle name="适中 7 16" xfId="27949"/>
    <cellStyle name="适中 7 17" xfId="27950"/>
    <cellStyle name="适中 7 18" xfId="27951"/>
    <cellStyle name="适中 7 19" xfId="27952"/>
    <cellStyle name="适中 7 2" xfId="27953"/>
    <cellStyle name="适中 7 20" xfId="27954"/>
    <cellStyle name="适中 7 21" xfId="27955"/>
    <cellStyle name="适中 7 22" xfId="27956"/>
    <cellStyle name="适中 7 23" xfId="27957"/>
    <cellStyle name="适中 7 24" xfId="27958"/>
    <cellStyle name="适中 7 25" xfId="27959"/>
    <cellStyle name="适中 7 26" xfId="27960"/>
    <cellStyle name="适中 7 27" xfId="27961"/>
    <cellStyle name="适中 7 28" xfId="27962"/>
    <cellStyle name="适中 7 29" xfId="27963"/>
    <cellStyle name="适中 7 3" xfId="27964"/>
    <cellStyle name="适中 7 4" xfId="27965"/>
    <cellStyle name="适中 7 5" xfId="27966"/>
    <cellStyle name="适中 7 6" xfId="27967"/>
    <cellStyle name="适中 7 7" xfId="27968"/>
    <cellStyle name="适中 7 8" xfId="27969"/>
    <cellStyle name="适中 7 9" xfId="27970"/>
    <cellStyle name="适中 8" xfId="27971"/>
    <cellStyle name="适中 8 10" xfId="27972"/>
    <cellStyle name="适中 8 11" xfId="27973"/>
    <cellStyle name="适中 8 12" xfId="27974"/>
    <cellStyle name="适中 8 13" xfId="27975"/>
    <cellStyle name="适中 8 14" xfId="27976"/>
    <cellStyle name="适中 8 15" xfId="27977"/>
    <cellStyle name="适中 8 16" xfId="27978"/>
    <cellStyle name="适中 8 17" xfId="27979"/>
    <cellStyle name="适中 8 18" xfId="27980"/>
    <cellStyle name="适中 8 19" xfId="27981"/>
    <cellStyle name="适中 8 2" xfId="27982"/>
    <cellStyle name="适中 8 20" xfId="27983"/>
    <cellStyle name="适中 8 21" xfId="27984"/>
    <cellStyle name="适中 8 22" xfId="27985"/>
    <cellStyle name="适中 8 23" xfId="27986"/>
    <cellStyle name="适中 8 24" xfId="27987"/>
    <cellStyle name="适中 8 25" xfId="27988"/>
    <cellStyle name="适中 8 26" xfId="27989"/>
    <cellStyle name="适中 8 27" xfId="27990"/>
    <cellStyle name="适中 8 28" xfId="27991"/>
    <cellStyle name="适中 8 29" xfId="27992"/>
    <cellStyle name="适中 8 3" xfId="27993"/>
    <cellStyle name="适中 8 4" xfId="27994"/>
    <cellStyle name="适中 8 5" xfId="27995"/>
    <cellStyle name="适中 8 6" xfId="27996"/>
    <cellStyle name="适中 8 7" xfId="27997"/>
    <cellStyle name="适中 8 8" xfId="27998"/>
    <cellStyle name="适中 8 9" xfId="27999"/>
    <cellStyle name="适中 9" xfId="28000"/>
    <cellStyle name="输出 10" xfId="28001"/>
    <cellStyle name="输出 11" xfId="28002"/>
    <cellStyle name="输出 11 10" xfId="28003"/>
    <cellStyle name="输出 11 11" xfId="28004"/>
    <cellStyle name="输出 11 12" xfId="28005"/>
    <cellStyle name="输出 11 13" xfId="28006"/>
    <cellStyle name="输出 11 14" xfId="28007"/>
    <cellStyle name="输出 11 15" xfId="28008"/>
    <cellStyle name="输出 11 16" xfId="28009"/>
    <cellStyle name="输出 11 17" xfId="28010"/>
    <cellStyle name="输出 11 18" xfId="28011"/>
    <cellStyle name="输出 11 19" xfId="28012"/>
    <cellStyle name="输出 11 2" xfId="28013"/>
    <cellStyle name="输出 11 20" xfId="28014"/>
    <cellStyle name="输出 11 3" xfId="28015"/>
    <cellStyle name="输出 11 4" xfId="28016"/>
    <cellStyle name="输出 11 5" xfId="28017"/>
    <cellStyle name="输出 11 6" xfId="28018"/>
    <cellStyle name="输出 11 7" xfId="28019"/>
    <cellStyle name="输出 11 8" xfId="28020"/>
    <cellStyle name="输出 11 9" xfId="28021"/>
    <cellStyle name="输出 12" xfId="28022"/>
    <cellStyle name="输出 12 10" xfId="28023"/>
    <cellStyle name="输出 12 11" xfId="28024"/>
    <cellStyle name="输出 12 12" xfId="28025"/>
    <cellStyle name="输出 12 13" xfId="28026"/>
    <cellStyle name="输出 12 14" xfId="28027"/>
    <cellStyle name="输出 12 15" xfId="28028"/>
    <cellStyle name="输出 12 16" xfId="28029"/>
    <cellStyle name="输出 12 17" xfId="28030"/>
    <cellStyle name="输出 12 18" xfId="28031"/>
    <cellStyle name="输出 12 19" xfId="28032"/>
    <cellStyle name="输出 12 2" xfId="28033"/>
    <cellStyle name="输出 12 20" xfId="28034"/>
    <cellStyle name="输出 12 3" xfId="28035"/>
    <cellStyle name="输出 12 4" xfId="28036"/>
    <cellStyle name="输出 12 5" xfId="28037"/>
    <cellStyle name="输出 12 6" xfId="28038"/>
    <cellStyle name="输出 12 7" xfId="28039"/>
    <cellStyle name="输出 12 8" xfId="28040"/>
    <cellStyle name="输出 12 9" xfId="28041"/>
    <cellStyle name="输出 13" xfId="28042"/>
    <cellStyle name="输出 13 10" xfId="28043"/>
    <cellStyle name="输出 13 11" xfId="28044"/>
    <cellStyle name="输出 13 12" xfId="28045"/>
    <cellStyle name="输出 13 13" xfId="28046"/>
    <cellStyle name="输出 13 14" xfId="28047"/>
    <cellStyle name="输出 13 15" xfId="28048"/>
    <cellStyle name="输出 13 16" xfId="28049"/>
    <cellStyle name="输出 13 17" xfId="28050"/>
    <cellStyle name="输出 13 18" xfId="28051"/>
    <cellStyle name="输出 13 19" xfId="28052"/>
    <cellStyle name="输出 13 2" xfId="28053"/>
    <cellStyle name="输出 13 20" xfId="28054"/>
    <cellStyle name="输出 13 3" xfId="28055"/>
    <cellStyle name="输出 13 4" xfId="28056"/>
    <cellStyle name="输出 13 5" xfId="28057"/>
    <cellStyle name="输出 13 6" xfId="28058"/>
    <cellStyle name="输出 13 7" xfId="28059"/>
    <cellStyle name="输出 13 8" xfId="28060"/>
    <cellStyle name="输出 13 9" xfId="28061"/>
    <cellStyle name="输出 14" xfId="28062"/>
    <cellStyle name="输出 14 10" xfId="28063"/>
    <cellStyle name="输出 14 11" xfId="28064"/>
    <cellStyle name="输出 14 12" xfId="28065"/>
    <cellStyle name="输出 14 13" xfId="28066"/>
    <cellStyle name="输出 14 14" xfId="28067"/>
    <cellStyle name="输出 14 15" xfId="28068"/>
    <cellStyle name="输出 14 16" xfId="28069"/>
    <cellStyle name="输出 14 17" xfId="28070"/>
    <cellStyle name="输出 14 18" xfId="28071"/>
    <cellStyle name="输出 14 19" xfId="28072"/>
    <cellStyle name="输出 14 2" xfId="28073"/>
    <cellStyle name="输出 14 20" xfId="28074"/>
    <cellStyle name="输出 14 3" xfId="28075"/>
    <cellStyle name="输出 14 4" xfId="28076"/>
    <cellStyle name="输出 14 5" xfId="28077"/>
    <cellStyle name="输出 14 6" xfId="28078"/>
    <cellStyle name="输出 14 7" xfId="28079"/>
    <cellStyle name="输出 14 8" xfId="28080"/>
    <cellStyle name="输出 14 9" xfId="28081"/>
    <cellStyle name="输出 15" xfId="28082"/>
    <cellStyle name="输出 16" xfId="28083"/>
    <cellStyle name="输出 17" xfId="28084"/>
    <cellStyle name="输出 18" xfId="28085"/>
    <cellStyle name="输出 19" xfId="28086"/>
    <cellStyle name="输出 2" xfId="28087"/>
    <cellStyle name="输出 2 10" xfId="28088"/>
    <cellStyle name="输出 2 100" xfId="28089"/>
    <cellStyle name="输出 2 101" xfId="28090"/>
    <cellStyle name="输出 2 102" xfId="28091"/>
    <cellStyle name="输出 2 103" xfId="28092"/>
    <cellStyle name="输出 2 104" xfId="28093"/>
    <cellStyle name="输出 2 105" xfId="28094"/>
    <cellStyle name="输出 2 106" xfId="28095"/>
    <cellStyle name="输出 2 107" xfId="28096"/>
    <cellStyle name="输出 2 108" xfId="28097"/>
    <cellStyle name="输出 2 109" xfId="28098"/>
    <cellStyle name="输出 2 11" xfId="28099"/>
    <cellStyle name="输出 2 110" xfId="28100"/>
    <cellStyle name="输出 2 111" xfId="28101"/>
    <cellStyle name="输出 2 112" xfId="28102"/>
    <cellStyle name="输出 2 113" xfId="28103"/>
    <cellStyle name="输出 2 114" xfId="28104"/>
    <cellStyle name="输出 2 115" xfId="28105"/>
    <cellStyle name="输出 2 116" xfId="28106"/>
    <cellStyle name="输出 2 117" xfId="28107"/>
    <cellStyle name="输出 2 118" xfId="28108"/>
    <cellStyle name="输出 2 119" xfId="28109"/>
    <cellStyle name="输出 2 12" xfId="28110"/>
    <cellStyle name="输出 2 120" xfId="28111"/>
    <cellStyle name="输出 2 121" xfId="28112"/>
    <cellStyle name="输出 2 122" xfId="28113"/>
    <cellStyle name="输出 2 123" xfId="28114"/>
    <cellStyle name="输出 2 124" xfId="28115"/>
    <cellStyle name="输出 2 125" xfId="28116"/>
    <cellStyle name="输出 2 126" xfId="28117"/>
    <cellStyle name="输出 2 127" xfId="28118"/>
    <cellStyle name="输出 2 128" xfId="28119"/>
    <cellStyle name="输出 2 129" xfId="28120"/>
    <cellStyle name="输出 2 13" xfId="28121"/>
    <cellStyle name="输出 2 130" xfId="28122"/>
    <cellStyle name="输出 2 131" xfId="28123"/>
    <cellStyle name="输出 2 132" xfId="28124"/>
    <cellStyle name="输出 2 133" xfId="28125"/>
    <cellStyle name="输出 2 134" xfId="28126"/>
    <cellStyle name="输出 2 135" xfId="28127"/>
    <cellStyle name="输出 2 136" xfId="28128"/>
    <cellStyle name="输出 2 137" xfId="28129"/>
    <cellStyle name="输出 2 138" xfId="28130"/>
    <cellStyle name="输出 2 139" xfId="28131"/>
    <cellStyle name="输出 2 14" xfId="28132"/>
    <cellStyle name="输出 2 140" xfId="28133"/>
    <cellStyle name="输出 2 141" xfId="28134"/>
    <cellStyle name="输出 2 142" xfId="28135"/>
    <cellStyle name="输出 2 143" xfId="28136"/>
    <cellStyle name="输出 2 144" xfId="28137"/>
    <cellStyle name="输出 2 145" xfId="28138"/>
    <cellStyle name="输出 2 146" xfId="28139"/>
    <cellStyle name="输出 2 147" xfId="28140"/>
    <cellStyle name="输出 2 148" xfId="28141"/>
    <cellStyle name="输出 2 149" xfId="28142"/>
    <cellStyle name="输出 2 15" xfId="28143"/>
    <cellStyle name="输出 2 150" xfId="28144"/>
    <cellStyle name="输出 2 151" xfId="28145"/>
    <cellStyle name="输出 2 152" xfId="28146"/>
    <cellStyle name="输出 2 153" xfId="28147"/>
    <cellStyle name="输出 2 16" xfId="28148"/>
    <cellStyle name="输出 2 17" xfId="28149"/>
    <cellStyle name="输出 2 18" xfId="28150"/>
    <cellStyle name="输出 2 19" xfId="28151"/>
    <cellStyle name="输出 2 2" xfId="28152"/>
    <cellStyle name="输出 2 20" xfId="28153"/>
    <cellStyle name="输出 2 21" xfId="28154"/>
    <cellStyle name="输出 2 22" xfId="28155"/>
    <cellStyle name="输出 2 23" xfId="28156"/>
    <cellStyle name="输出 2 24" xfId="28157"/>
    <cellStyle name="输出 2 25" xfId="28158"/>
    <cellStyle name="输出 2 26" xfId="28159"/>
    <cellStyle name="输出 2 27" xfId="28160"/>
    <cellStyle name="输出 2 28" xfId="28161"/>
    <cellStyle name="输出 2 29" xfId="28162"/>
    <cellStyle name="输出 2 3" xfId="28163"/>
    <cellStyle name="输出 2 30" xfId="28164"/>
    <cellStyle name="输出 2 31" xfId="28165"/>
    <cellStyle name="输出 2 32" xfId="28166"/>
    <cellStyle name="输出 2 33" xfId="28167"/>
    <cellStyle name="输出 2 34" xfId="28168"/>
    <cellStyle name="输出 2 35" xfId="28169"/>
    <cellStyle name="输出 2 36" xfId="28170"/>
    <cellStyle name="输出 2 37" xfId="28171"/>
    <cellStyle name="输出 2 38" xfId="28172"/>
    <cellStyle name="输出 2 39" xfId="28173"/>
    <cellStyle name="输出 2 4" xfId="28174"/>
    <cellStyle name="输出 2 40" xfId="28175"/>
    <cellStyle name="输出 2 41" xfId="28176"/>
    <cellStyle name="输出 2 42" xfId="28177"/>
    <cellStyle name="输出 2 43" xfId="28178"/>
    <cellStyle name="输出 2 44" xfId="28179"/>
    <cellStyle name="输出 2 45" xfId="28180"/>
    <cellStyle name="输出 2 46" xfId="28181"/>
    <cellStyle name="输出 2 47" xfId="28182"/>
    <cellStyle name="输出 2 48" xfId="28183"/>
    <cellStyle name="输出 2 49" xfId="28184"/>
    <cellStyle name="输出 2 5" xfId="28185"/>
    <cellStyle name="输出 2 50" xfId="28186"/>
    <cellStyle name="输出 2 51" xfId="28187"/>
    <cellStyle name="输出 2 52" xfId="28188"/>
    <cellStyle name="输出 2 53" xfId="28189"/>
    <cellStyle name="输出 2 54" xfId="28190"/>
    <cellStyle name="输出 2 55" xfId="28191"/>
    <cellStyle name="输出 2 56" xfId="28192"/>
    <cellStyle name="输出 2 57" xfId="28193"/>
    <cellStyle name="输出 2 58" xfId="28194"/>
    <cellStyle name="输出 2 59" xfId="28195"/>
    <cellStyle name="输出 2 6" xfId="28196"/>
    <cellStyle name="输出 2 60" xfId="28197"/>
    <cellStyle name="输出 2 61" xfId="28198"/>
    <cellStyle name="输出 2 62" xfId="28199"/>
    <cellStyle name="输出 2 63" xfId="28200"/>
    <cellStyle name="输出 2 64" xfId="28201"/>
    <cellStyle name="输出 2 65" xfId="28202"/>
    <cellStyle name="输出 2 66" xfId="28203"/>
    <cellStyle name="输出 2 67" xfId="28204"/>
    <cellStyle name="输出 2 68" xfId="28205"/>
    <cellStyle name="输出 2 69" xfId="28206"/>
    <cellStyle name="输出 2 7" xfId="28207"/>
    <cellStyle name="输出 2 70" xfId="28208"/>
    <cellStyle name="输出 2 71" xfId="28209"/>
    <cellStyle name="输出 2 72" xfId="28210"/>
    <cellStyle name="输出 2 73" xfId="28211"/>
    <cellStyle name="输出 2 74" xfId="28212"/>
    <cellStyle name="输出 2 75" xfId="28213"/>
    <cellStyle name="输出 2 76" xfId="28214"/>
    <cellStyle name="输出 2 77" xfId="28215"/>
    <cellStyle name="输出 2 78" xfId="28216"/>
    <cellStyle name="输出 2 79" xfId="28217"/>
    <cellStyle name="输出 2 8" xfId="28218"/>
    <cellStyle name="输出 2 80" xfId="28219"/>
    <cellStyle name="输出 2 81" xfId="28220"/>
    <cellStyle name="输出 2 82" xfId="28221"/>
    <cellStyle name="输出 2 83" xfId="28222"/>
    <cellStyle name="输出 2 84" xfId="28223"/>
    <cellStyle name="输出 2 85" xfId="28224"/>
    <cellStyle name="输出 2 86" xfId="28225"/>
    <cellStyle name="输出 2 87" xfId="28226"/>
    <cellStyle name="输出 2 88" xfId="28227"/>
    <cellStyle name="输出 2 89" xfId="28228"/>
    <cellStyle name="输出 2 9" xfId="28229"/>
    <cellStyle name="输出 2 90" xfId="28230"/>
    <cellStyle name="输出 2 91" xfId="28231"/>
    <cellStyle name="输出 2 92" xfId="28232"/>
    <cellStyle name="输出 2 93" xfId="28233"/>
    <cellStyle name="输出 2 94" xfId="28234"/>
    <cellStyle name="输出 2 95" xfId="28235"/>
    <cellStyle name="输出 2 96" xfId="28236"/>
    <cellStyle name="输出 2 97" xfId="28237"/>
    <cellStyle name="输出 2 98" xfId="28238"/>
    <cellStyle name="输出 2 99" xfId="28239"/>
    <cellStyle name="输出 20" xfId="28240"/>
    <cellStyle name="输出 21" xfId="28241"/>
    <cellStyle name="输出 22" xfId="28242"/>
    <cellStyle name="输出 23" xfId="28243"/>
    <cellStyle name="输出 24" xfId="28244"/>
    <cellStyle name="输出 25" xfId="28245"/>
    <cellStyle name="输出 26" xfId="28246"/>
    <cellStyle name="输出 27" xfId="28247"/>
    <cellStyle name="输出 28" xfId="28248"/>
    <cellStyle name="输出 29" xfId="28249"/>
    <cellStyle name="输出 3" xfId="28250"/>
    <cellStyle name="输出 3 10" xfId="28251"/>
    <cellStyle name="输出 3 100" xfId="28252"/>
    <cellStyle name="输出 3 101" xfId="28253"/>
    <cellStyle name="输出 3 102" xfId="28254"/>
    <cellStyle name="输出 3 103" xfId="28255"/>
    <cellStyle name="输出 3 104" xfId="28256"/>
    <cellStyle name="输出 3 105" xfId="28257"/>
    <cellStyle name="输出 3 106" xfId="28258"/>
    <cellStyle name="输出 3 107" xfId="28259"/>
    <cellStyle name="输出 3 108" xfId="28260"/>
    <cellStyle name="输出 3 109" xfId="28261"/>
    <cellStyle name="输出 3 11" xfId="28262"/>
    <cellStyle name="输出 3 110" xfId="28263"/>
    <cellStyle name="输出 3 111" xfId="28264"/>
    <cellStyle name="输出 3 112" xfId="28265"/>
    <cellStyle name="输出 3 113" xfId="28266"/>
    <cellStyle name="输出 3 114" xfId="28267"/>
    <cellStyle name="输出 3 115" xfId="28268"/>
    <cellStyle name="输出 3 116" xfId="28269"/>
    <cellStyle name="输出 3 117" xfId="28270"/>
    <cellStyle name="输出 3 118" xfId="28271"/>
    <cellStyle name="输出 3 119" xfId="28272"/>
    <cellStyle name="输出 3 12" xfId="28273"/>
    <cellStyle name="输出 3 120" xfId="28274"/>
    <cellStyle name="输出 3 121" xfId="28275"/>
    <cellStyle name="输出 3 122" xfId="28276"/>
    <cellStyle name="输出 3 123" xfId="28277"/>
    <cellStyle name="输出 3 124" xfId="28278"/>
    <cellStyle name="输出 3 125" xfId="28279"/>
    <cellStyle name="输出 3 126" xfId="28280"/>
    <cellStyle name="输出 3 127" xfId="28281"/>
    <cellStyle name="输出 3 128" xfId="28282"/>
    <cellStyle name="输出 3 129" xfId="28283"/>
    <cellStyle name="输出 3 13" xfId="28284"/>
    <cellStyle name="输出 3 130" xfId="28285"/>
    <cellStyle name="输出 3 131" xfId="28286"/>
    <cellStyle name="输出 3 132" xfId="28287"/>
    <cellStyle name="输出 3 133" xfId="28288"/>
    <cellStyle name="输出 3 134" xfId="28289"/>
    <cellStyle name="输出 3 135" xfId="28290"/>
    <cellStyle name="输出 3 136" xfId="28291"/>
    <cellStyle name="输出 3 137" xfId="28292"/>
    <cellStyle name="输出 3 138" xfId="28293"/>
    <cellStyle name="输出 3 139" xfId="28294"/>
    <cellStyle name="输出 3 14" xfId="28295"/>
    <cellStyle name="输出 3 140" xfId="28296"/>
    <cellStyle name="输出 3 141" xfId="28297"/>
    <cellStyle name="输出 3 142" xfId="28298"/>
    <cellStyle name="输出 3 143" xfId="28299"/>
    <cellStyle name="输出 3 144" xfId="28300"/>
    <cellStyle name="输出 3 145" xfId="28301"/>
    <cellStyle name="输出 3 146" xfId="28302"/>
    <cellStyle name="输出 3 147" xfId="28303"/>
    <cellStyle name="输出 3 148" xfId="28304"/>
    <cellStyle name="输出 3 149" xfId="28305"/>
    <cellStyle name="输出 3 15" xfId="28306"/>
    <cellStyle name="输出 3 150" xfId="28307"/>
    <cellStyle name="输出 3 151" xfId="28308"/>
    <cellStyle name="输出 3 152" xfId="28309"/>
    <cellStyle name="输出 3 153" xfId="28310"/>
    <cellStyle name="输出 3 16" xfId="28311"/>
    <cellStyle name="输出 3 17" xfId="28312"/>
    <cellStyle name="输出 3 18" xfId="28313"/>
    <cellStyle name="输出 3 19" xfId="28314"/>
    <cellStyle name="输出 3 2" xfId="28315"/>
    <cellStyle name="输出 3 20" xfId="28316"/>
    <cellStyle name="输出 3 21" xfId="28317"/>
    <cellStyle name="输出 3 22" xfId="28318"/>
    <cellStyle name="输出 3 23" xfId="28319"/>
    <cellStyle name="输出 3 24" xfId="28320"/>
    <cellStyle name="输出 3 25" xfId="28321"/>
    <cellStyle name="输出 3 26" xfId="28322"/>
    <cellStyle name="输出 3 27" xfId="28323"/>
    <cellStyle name="输出 3 28" xfId="28324"/>
    <cellStyle name="输出 3 29" xfId="28325"/>
    <cellStyle name="输出 3 3" xfId="28326"/>
    <cellStyle name="输出 3 30" xfId="28327"/>
    <cellStyle name="输出 3 31" xfId="28328"/>
    <cellStyle name="输出 3 32" xfId="28329"/>
    <cellStyle name="输出 3 33" xfId="28330"/>
    <cellStyle name="输出 3 34" xfId="28331"/>
    <cellStyle name="输出 3 35" xfId="28332"/>
    <cellStyle name="输出 3 36" xfId="28333"/>
    <cellStyle name="输出 3 37" xfId="28334"/>
    <cellStyle name="输出 3 38" xfId="28335"/>
    <cellStyle name="输出 3 39" xfId="28336"/>
    <cellStyle name="输出 3 4" xfId="28337"/>
    <cellStyle name="输出 3 40" xfId="28338"/>
    <cellStyle name="输出 3 41" xfId="28339"/>
    <cellStyle name="输出 3 42" xfId="28340"/>
    <cellStyle name="输出 3 43" xfId="28341"/>
    <cellStyle name="输出 3 44" xfId="28342"/>
    <cellStyle name="输出 3 45" xfId="28343"/>
    <cellStyle name="输出 3 46" xfId="28344"/>
    <cellStyle name="输出 3 47" xfId="28345"/>
    <cellStyle name="输出 3 48" xfId="28346"/>
    <cellStyle name="输出 3 49" xfId="28347"/>
    <cellStyle name="输出 3 5" xfId="28348"/>
    <cellStyle name="输出 3 50" xfId="28349"/>
    <cellStyle name="输出 3 51" xfId="28350"/>
    <cellStyle name="输出 3 52" xfId="28351"/>
    <cellStyle name="输出 3 53" xfId="28352"/>
    <cellStyle name="输出 3 54" xfId="28353"/>
    <cellStyle name="输出 3 55" xfId="28354"/>
    <cellStyle name="输出 3 56" xfId="28355"/>
    <cellStyle name="输出 3 57" xfId="28356"/>
    <cellStyle name="输出 3 58" xfId="28357"/>
    <cellStyle name="输出 3 59" xfId="28358"/>
    <cellStyle name="输出 3 6" xfId="28359"/>
    <cellStyle name="输出 3 60" xfId="28360"/>
    <cellStyle name="输出 3 61" xfId="28361"/>
    <cellStyle name="输出 3 62" xfId="28362"/>
    <cellStyle name="输出 3 63" xfId="28363"/>
    <cellStyle name="输出 3 64" xfId="28364"/>
    <cellStyle name="输出 3 65" xfId="28365"/>
    <cellStyle name="输出 3 66" xfId="28366"/>
    <cellStyle name="输出 3 67" xfId="28367"/>
    <cellStyle name="输出 3 68" xfId="28368"/>
    <cellStyle name="输出 3 69" xfId="28369"/>
    <cellStyle name="输出 3 7" xfId="28370"/>
    <cellStyle name="输出 3 70" xfId="28371"/>
    <cellStyle name="输出 3 71" xfId="28372"/>
    <cellStyle name="输出 3 72" xfId="28373"/>
    <cellStyle name="输出 3 73" xfId="28374"/>
    <cellStyle name="输出 3 74" xfId="28375"/>
    <cellStyle name="输出 3 75" xfId="28376"/>
    <cellStyle name="输出 3 76" xfId="28377"/>
    <cellStyle name="输出 3 77" xfId="28378"/>
    <cellStyle name="输出 3 78" xfId="28379"/>
    <cellStyle name="输出 3 79" xfId="28380"/>
    <cellStyle name="输出 3 8" xfId="28381"/>
    <cellStyle name="输出 3 80" xfId="28382"/>
    <cellStyle name="输出 3 81" xfId="28383"/>
    <cellStyle name="输出 3 82" xfId="28384"/>
    <cellStyle name="输出 3 83" xfId="28385"/>
    <cellStyle name="输出 3 84" xfId="28386"/>
    <cellStyle name="输出 3 85" xfId="28387"/>
    <cellStyle name="输出 3 86" xfId="28388"/>
    <cellStyle name="输出 3 87" xfId="28389"/>
    <cellStyle name="输出 3 88" xfId="28390"/>
    <cellStyle name="输出 3 89" xfId="28391"/>
    <cellStyle name="输出 3 9" xfId="28392"/>
    <cellStyle name="输出 3 90" xfId="28393"/>
    <cellStyle name="输出 3 91" xfId="28394"/>
    <cellStyle name="输出 3 92" xfId="28395"/>
    <cellStyle name="输出 3 93" xfId="28396"/>
    <cellStyle name="输出 3 94" xfId="28397"/>
    <cellStyle name="输出 3 95" xfId="28398"/>
    <cellStyle name="输出 3 96" xfId="28399"/>
    <cellStyle name="输出 3 97" xfId="28400"/>
    <cellStyle name="输出 3 98" xfId="28401"/>
    <cellStyle name="输出 3 99" xfId="28402"/>
    <cellStyle name="输出 30" xfId="28403"/>
    <cellStyle name="输出 31" xfId="28404"/>
    <cellStyle name="输出 32" xfId="28405"/>
    <cellStyle name="输出 33" xfId="28406"/>
    <cellStyle name="输出 34" xfId="28407"/>
    <cellStyle name="输出 35" xfId="28408"/>
    <cellStyle name="输出 36" xfId="28409"/>
    <cellStyle name="输出 4" xfId="28410"/>
    <cellStyle name="输出 4 10" xfId="28411"/>
    <cellStyle name="输出 4 11" xfId="28412"/>
    <cellStyle name="输出 4 12" xfId="28413"/>
    <cellStyle name="输出 4 13" xfId="28414"/>
    <cellStyle name="输出 4 14" xfId="28415"/>
    <cellStyle name="输出 4 15" xfId="28416"/>
    <cellStyle name="输出 4 16" xfId="28417"/>
    <cellStyle name="输出 4 17" xfId="28418"/>
    <cellStyle name="输出 4 18" xfId="28419"/>
    <cellStyle name="输出 4 2" xfId="28420"/>
    <cellStyle name="输出 4 2 10" xfId="28421"/>
    <cellStyle name="输出 4 2 11" xfId="28422"/>
    <cellStyle name="输出 4 2 12" xfId="28423"/>
    <cellStyle name="输出 4 2 13" xfId="28424"/>
    <cellStyle name="输出 4 2 14" xfId="28425"/>
    <cellStyle name="输出 4 2 15" xfId="28426"/>
    <cellStyle name="输出 4 2 2" xfId="28427"/>
    <cellStyle name="输出 4 2 3" xfId="28428"/>
    <cellStyle name="输出 4 2 4" xfId="28429"/>
    <cellStyle name="输出 4 2 5" xfId="28430"/>
    <cellStyle name="输出 4 2 6" xfId="28431"/>
    <cellStyle name="输出 4 2 7" xfId="28432"/>
    <cellStyle name="输出 4 2 8" xfId="28433"/>
    <cellStyle name="输出 4 2 9" xfId="28434"/>
    <cellStyle name="输出 4 3" xfId="28435"/>
    <cellStyle name="输出 4 3 2" xfId="28436"/>
    <cellStyle name="输出 4 3 3" xfId="28437"/>
    <cellStyle name="输出 4 3 4" xfId="28438"/>
    <cellStyle name="输出 4 3 5" xfId="28439"/>
    <cellStyle name="输出 4 3 6" xfId="28440"/>
    <cellStyle name="输出 4 4" xfId="28441"/>
    <cellStyle name="输出 4 4 2" xfId="28442"/>
    <cellStyle name="输出 4 4 3" xfId="28443"/>
    <cellStyle name="输出 4 4 4" xfId="28444"/>
    <cellStyle name="输出 4 4 5" xfId="28445"/>
    <cellStyle name="输出 4 4 6" xfId="28446"/>
    <cellStyle name="输出 4 5" xfId="28447"/>
    <cellStyle name="输出 4 5 2" xfId="28448"/>
    <cellStyle name="输出 4 5 3" xfId="28449"/>
    <cellStyle name="输出 4 5 4" xfId="28450"/>
    <cellStyle name="输出 4 5 5" xfId="28451"/>
    <cellStyle name="输出 4 5 6" xfId="28452"/>
    <cellStyle name="输出 4 6" xfId="28453"/>
    <cellStyle name="输出 4 7" xfId="28454"/>
    <cellStyle name="输出 4 8" xfId="28455"/>
    <cellStyle name="输出 4 9" xfId="28456"/>
    <cellStyle name="输出 5" xfId="28457"/>
    <cellStyle name="输出 5 10" xfId="28458"/>
    <cellStyle name="输出 5 11" xfId="28459"/>
    <cellStyle name="输出 5 12" xfId="28460"/>
    <cellStyle name="输出 5 13" xfId="28461"/>
    <cellStyle name="输出 5 14" xfId="28462"/>
    <cellStyle name="输出 5 15" xfId="28463"/>
    <cellStyle name="输出 5 16" xfId="28464"/>
    <cellStyle name="输出 5 17" xfId="28465"/>
    <cellStyle name="输出 5 18" xfId="28466"/>
    <cellStyle name="输出 5 19" xfId="28467"/>
    <cellStyle name="输出 5 2" xfId="28468"/>
    <cellStyle name="输出 5 20" xfId="28469"/>
    <cellStyle name="输出 5 21" xfId="28470"/>
    <cellStyle name="输出 5 22" xfId="28471"/>
    <cellStyle name="输出 5 23" xfId="28472"/>
    <cellStyle name="输出 5 24" xfId="28473"/>
    <cellStyle name="输出 5 25" xfId="28474"/>
    <cellStyle name="输出 5 26" xfId="28475"/>
    <cellStyle name="输出 5 27" xfId="28476"/>
    <cellStyle name="输出 5 28" xfId="28477"/>
    <cellStyle name="输出 5 29" xfId="28478"/>
    <cellStyle name="输出 5 3" xfId="28479"/>
    <cellStyle name="输出 5 4" xfId="28480"/>
    <cellStyle name="输出 5 5" xfId="28481"/>
    <cellStyle name="输出 5 6" xfId="28482"/>
    <cellStyle name="输出 5 7" xfId="28483"/>
    <cellStyle name="输出 5 8" xfId="28484"/>
    <cellStyle name="输出 5 9" xfId="28485"/>
    <cellStyle name="输出 6" xfId="28486"/>
    <cellStyle name="输出 6 10" xfId="28487"/>
    <cellStyle name="输出 6 11" xfId="28488"/>
    <cellStyle name="输出 6 12" xfId="28489"/>
    <cellStyle name="输出 6 13" xfId="28490"/>
    <cellStyle name="输出 6 14" xfId="28491"/>
    <cellStyle name="输出 6 15" xfId="28492"/>
    <cellStyle name="输出 6 16" xfId="28493"/>
    <cellStyle name="输出 6 17" xfId="28494"/>
    <cellStyle name="输出 6 18" xfId="28495"/>
    <cellStyle name="输出 6 19" xfId="28496"/>
    <cellStyle name="输出 6 2" xfId="28497"/>
    <cellStyle name="输出 6 20" xfId="28498"/>
    <cellStyle name="输出 6 21" xfId="28499"/>
    <cellStyle name="输出 6 22" xfId="28500"/>
    <cellStyle name="输出 6 23" xfId="28501"/>
    <cellStyle name="输出 6 24" xfId="28502"/>
    <cellStyle name="输出 6 25" xfId="28503"/>
    <cellStyle name="输出 6 26" xfId="28504"/>
    <cellStyle name="输出 6 27" xfId="28505"/>
    <cellStyle name="输出 6 28" xfId="28506"/>
    <cellStyle name="输出 6 29" xfId="28507"/>
    <cellStyle name="输出 6 3" xfId="28508"/>
    <cellStyle name="输出 6 4" xfId="28509"/>
    <cellStyle name="输出 6 5" xfId="28510"/>
    <cellStyle name="输出 6 6" xfId="28511"/>
    <cellStyle name="输出 6 7" xfId="28512"/>
    <cellStyle name="输出 6 8" xfId="28513"/>
    <cellStyle name="输出 6 9" xfId="28514"/>
    <cellStyle name="输出 7" xfId="28515"/>
    <cellStyle name="输出 7 10" xfId="28516"/>
    <cellStyle name="输出 7 11" xfId="28517"/>
    <cellStyle name="输出 7 12" xfId="28518"/>
    <cellStyle name="输出 7 13" xfId="28519"/>
    <cellStyle name="输出 7 14" xfId="28520"/>
    <cellStyle name="输出 7 15" xfId="28521"/>
    <cellStyle name="输出 7 16" xfId="28522"/>
    <cellStyle name="输出 7 17" xfId="28523"/>
    <cellStyle name="输出 7 18" xfId="28524"/>
    <cellStyle name="输出 7 19" xfId="28525"/>
    <cellStyle name="输出 7 2" xfId="28526"/>
    <cellStyle name="输出 7 20" xfId="28527"/>
    <cellStyle name="输出 7 21" xfId="28528"/>
    <cellStyle name="输出 7 22" xfId="28529"/>
    <cellStyle name="输出 7 23" xfId="28530"/>
    <cellStyle name="输出 7 24" xfId="28531"/>
    <cellStyle name="输出 7 25" xfId="28532"/>
    <cellStyle name="输出 7 26" xfId="28533"/>
    <cellStyle name="输出 7 27" xfId="28534"/>
    <cellStyle name="输出 7 28" xfId="28535"/>
    <cellStyle name="输出 7 29" xfId="28536"/>
    <cellStyle name="输出 7 3" xfId="28537"/>
    <cellStyle name="输出 7 4" xfId="28538"/>
    <cellStyle name="输出 7 5" xfId="28539"/>
    <cellStyle name="输出 7 6" xfId="28540"/>
    <cellStyle name="输出 7 7" xfId="28541"/>
    <cellStyle name="输出 7 8" xfId="28542"/>
    <cellStyle name="输出 7 9" xfId="28543"/>
    <cellStyle name="输出 8" xfId="28544"/>
    <cellStyle name="输出 8 10" xfId="28545"/>
    <cellStyle name="输出 8 11" xfId="28546"/>
    <cellStyle name="输出 8 12" xfId="28547"/>
    <cellStyle name="输出 8 13" xfId="28548"/>
    <cellStyle name="输出 8 14" xfId="28549"/>
    <cellStyle name="输出 8 15" xfId="28550"/>
    <cellStyle name="输出 8 16" xfId="28551"/>
    <cellStyle name="输出 8 17" xfId="28552"/>
    <cellStyle name="输出 8 18" xfId="28553"/>
    <cellStyle name="输出 8 19" xfId="28554"/>
    <cellStyle name="输出 8 2" xfId="28555"/>
    <cellStyle name="输出 8 20" xfId="28556"/>
    <cellStyle name="输出 8 21" xfId="28557"/>
    <cellStyle name="输出 8 22" xfId="28558"/>
    <cellStyle name="输出 8 23" xfId="28559"/>
    <cellStyle name="输出 8 24" xfId="28560"/>
    <cellStyle name="输出 8 25" xfId="28561"/>
    <cellStyle name="输出 8 26" xfId="28562"/>
    <cellStyle name="输出 8 27" xfId="28563"/>
    <cellStyle name="输出 8 28" xfId="28564"/>
    <cellStyle name="输出 8 29" xfId="28565"/>
    <cellStyle name="输出 8 3" xfId="28566"/>
    <cellStyle name="输出 8 4" xfId="28567"/>
    <cellStyle name="输出 8 5" xfId="28568"/>
    <cellStyle name="输出 8 6" xfId="28569"/>
    <cellStyle name="输出 8 7" xfId="28570"/>
    <cellStyle name="输出 8 8" xfId="28571"/>
    <cellStyle name="输出 8 9" xfId="28572"/>
    <cellStyle name="输出 9" xfId="28573"/>
    <cellStyle name="输入 10" xfId="28574"/>
    <cellStyle name="输入 11" xfId="28575"/>
    <cellStyle name="输入 11 10" xfId="28576"/>
    <cellStyle name="输入 11 11" xfId="28577"/>
    <cellStyle name="输入 11 12" xfId="28578"/>
    <cellStyle name="输入 11 13" xfId="28579"/>
    <cellStyle name="输入 11 14" xfId="28580"/>
    <cellStyle name="输入 11 15" xfId="28581"/>
    <cellStyle name="输入 11 16" xfId="28582"/>
    <cellStyle name="输入 11 17" xfId="28583"/>
    <cellStyle name="输入 11 18" xfId="28584"/>
    <cellStyle name="输入 11 19" xfId="28585"/>
    <cellStyle name="输入 11 2" xfId="28586"/>
    <cellStyle name="输入 11 20" xfId="28587"/>
    <cellStyle name="输入 11 3" xfId="28588"/>
    <cellStyle name="输入 11 4" xfId="28589"/>
    <cellStyle name="输入 11 5" xfId="28590"/>
    <cellStyle name="输入 11 6" xfId="28591"/>
    <cellStyle name="输入 11 7" xfId="28592"/>
    <cellStyle name="输入 11 8" xfId="28593"/>
    <cellStyle name="输入 11 9" xfId="28594"/>
    <cellStyle name="输入 12" xfId="28595"/>
    <cellStyle name="输入 12 10" xfId="28596"/>
    <cellStyle name="输入 12 11" xfId="28597"/>
    <cellStyle name="输入 12 12" xfId="28598"/>
    <cellStyle name="输入 12 13" xfId="28599"/>
    <cellStyle name="输入 12 14" xfId="28600"/>
    <cellStyle name="输入 12 15" xfId="28601"/>
    <cellStyle name="输入 12 16" xfId="28602"/>
    <cellStyle name="输入 12 17" xfId="28603"/>
    <cellStyle name="输入 12 18" xfId="28604"/>
    <cellStyle name="输入 12 19" xfId="28605"/>
    <cellStyle name="输入 12 2" xfId="28606"/>
    <cellStyle name="输入 12 20" xfId="28607"/>
    <cellStyle name="输入 12 3" xfId="28608"/>
    <cellStyle name="输入 12 4" xfId="28609"/>
    <cellStyle name="输入 12 5" xfId="28610"/>
    <cellStyle name="输入 12 6" xfId="28611"/>
    <cellStyle name="输入 12 7" xfId="28612"/>
    <cellStyle name="输入 12 8" xfId="28613"/>
    <cellStyle name="输入 12 9" xfId="28614"/>
    <cellStyle name="输入 13" xfId="28615"/>
    <cellStyle name="输入 13 10" xfId="28616"/>
    <cellStyle name="输入 13 11" xfId="28617"/>
    <cellStyle name="输入 13 12" xfId="28618"/>
    <cellStyle name="输入 13 13" xfId="28619"/>
    <cellStyle name="输入 13 14" xfId="28620"/>
    <cellStyle name="输入 13 15" xfId="28621"/>
    <cellStyle name="输入 13 16" xfId="28622"/>
    <cellStyle name="输入 13 17" xfId="28623"/>
    <cellStyle name="输入 13 18" xfId="28624"/>
    <cellStyle name="输入 13 19" xfId="28625"/>
    <cellStyle name="输入 13 2" xfId="28626"/>
    <cellStyle name="输入 13 20" xfId="28627"/>
    <cellStyle name="输入 13 3" xfId="28628"/>
    <cellStyle name="输入 13 4" xfId="28629"/>
    <cellStyle name="输入 13 5" xfId="28630"/>
    <cellStyle name="输入 13 6" xfId="28631"/>
    <cellStyle name="输入 13 7" xfId="28632"/>
    <cellStyle name="输入 13 8" xfId="28633"/>
    <cellStyle name="输入 13 9" xfId="28634"/>
    <cellStyle name="输入 14" xfId="28635"/>
    <cellStyle name="输入 14 10" xfId="28636"/>
    <cellStyle name="输入 14 11" xfId="28637"/>
    <cellStyle name="输入 14 12" xfId="28638"/>
    <cellStyle name="输入 14 13" xfId="28639"/>
    <cellStyle name="输入 14 14" xfId="28640"/>
    <cellStyle name="输入 14 15" xfId="28641"/>
    <cellStyle name="输入 14 16" xfId="28642"/>
    <cellStyle name="输入 14 17" xfId="28643"/>
    <cellStyle name="输入 14 18" xfId="28644"/>
    <cellStyle name="输入 14 19" xfId="28645"/>
    <cellStyle name="输入 14 2" xfId="28646"/>
    <cellStyle name="输入 14 20" xfId="28647"/>
    <cellStyle name="输入 14 3" xfId="28648"/>
    <cellStyle name="输入 14 4" xfId="28649"/>
    <cellStyle name="输入 14 5" xfId="28650"/>
    <cellStyle name="输入 14 6" xfId="28651"/>
    <cellStyle name="输入 14 7" xfId="28652"/>
    <cellStyle name="输入 14 8" xfId="28653"/>
    <cellStyle name="输入 14 9" xfId="28654"/>
    <cellStyle name="输入 15" xfId="28655"/>
    <cellStyle name="输入 16" xfId="28656"/>
    <cellStyle name="输入 17" xfId="28657"/>
    <cellStyle name="输入 18" xfId="28658"/>
    <cellStyle name="输入 19" xfId="28659"/>
    <cellStyle name="输入 2" xfId="28660"/>
    <cellStyle name="输入 2 10" xfId="28661"/>
    <cellStyle name="输入 2 100" xfId="28662"/>
    <cellStyle name="输入 2 101" xfId="28663"/>
    <cellStyle name="输入 2 102" xfId="28664"/>
    <cellStyle name="输入 2 103" xfId="28665"/>
    <cellStyle name="输入 2 104" xfId="28666"/>
    <cellStyle name="输入 2 105" xfId="28667"/>
    <cellStyle name="输入 2 106" xfId="28668"/>
    <cellStyle name="输入 2 107" xfId="28669"/>
    <cellStyle name="输入 2 108" xfId="28670"/>
    <cellStyle name="输入 2 109" xfId="28671"/>
    <cellStyle name="输入 2 11" xfId="28672"/>
    <cellStyle name="输入 2 110" xfId="28673"/>
    <cellStyle name="输入 2 111" xfId="28674"/>
    <cellStyle name="输入 2 112" xfId="28675"/>
    <cellStyle name="输入 2 113" xfId="28676"/>
    <cellStyle name="输入 2 114" xfId="28677"/>
    <cellStyle name="输入 2 115" xfId="28678"/>
    <cellStyle name="输入 2 116" xfId="28679"/>
    <cellStyle name="输入 2 117" xfId="28680"/>
    <cellStyle name="输入 2 118" xfId="28681"/>
    <cellStyle name="输入 2 119" xfId="28682"/>
    <cellStyle name="输入 2 12" xfId="28683"/>
    <cellStyle name="输入 2 120" xfId="28684"/>
    <cellStyle name="输入 2 121" xfId="28685"/>
    <cellStyle name="输入 2 122" xfId="28686"/>
    <cellStyle name="输入 2 123" xfId="28687"/>
    <cellStyle name="输入 2 124" xfId="28688"/>
    <cellStyle name="输入 2 125" xfId="28689"/>
    <cellStyle name="输入 2 126" xfId="28690"/>
    <cellStyle name="输入 2 127" xfId="28691"/>
    <cellStyle name="输入 2 128" xfId="28692"/>
    <cellStyle name="输入 2 129" xfId="28693"/>
    <cellStyle name="输入 2 13" xfId="28694"/>
    <cellStyle name="输入 2 130" xfId="28695"/>
    <cellStyle name="输入 2 131" xfId="28696"/>
    <cellStyle name="输入 2 132" xfId="28697"/>
    <cellStyle name="输入 2 133" xfId="28698"/>
    <cellStyle name="输入 2 134" xfId="28699"/>
    <cellStyle name="输入 2 135" xfId="28700"/>
    <cellStyle name="输入 2 136" xfId="28701"/>
    <cellStyle name="输入 2 137" xfId="28702"/>
    <cellStyle name="输入 2 138" xfId="28703"/>
    <cellStyle name="输入 2 139" xfId="28704"/>
    <cellStyle name="输入 2 14" xfId="28705"/>
    <cellStyle name="输入 2 140" xfId="28706"/>
    <cellStyle name="输入 2 141" xfId="28707"/>
    <cellStyle name="输入 2 142" xfId="28708"/>
    <cellStyle name="输入 2 143" xfId="28709"/>
    <cellStyle name="输入 2 144" xfId="28710"/>
    <cellStyle name="输入 2 145" xfId="28711"/>
    <cellStyle name="输入 2 146" xfId="28712"/>
    <cellStyle name="输入 2 147" xfId="28713"/>
    <cellStyle name="输入 2 148" xfId="28714"/>
    <cellStyle name="输入 2 149" xfId="28715"/>
    <cellStyle name="输入 2 15" xfId="28716"/>
    <cellStyle name="输入 2 150" xfId="28717"/>
    <cellStyle name="输入 2 151" xfId="28718"/>
    <cellStyle name="输入 2 152" xfId="28719"/>
    <cellStyle name="输入 2 153" xfId="28720"/>
    <cellStyle name="输入 2 16" xfId="28721"/>
    <cellStyle name="输入 2 17" xfId="28722"/>
    <cellStyle name="输入 2 18" xfId="28723"/>
    <cellStyle name="输入 2 19" xfId="28724"/>
    <cellStyle name="输入 2 2" xfId="28725"/>
    <cellStyle name="输入 2 20" xfId="28726"/>
    <cellStyle name="输入 2 21" xfId="28727"/>
    <cellStyle name="输入 2 22" xfId="28728"/>
    <cellStyle name="输入 2 23" xfId="28729"/>
    <cellStyle name="输入 2 24" xfId="28730"/>
    <cellStyle name="输入 2 25" xfId="28731"/>
    <cellStyle name="输入 2 26" xfId="28732"/>
    <cellStyle name="输入 2 27" xfId="28733"/>
    <cellStyle name="输入 2 28" xfId="28734"/>
    <cellStyle name="输入 2 29" xfId="28735"/>
    <cellStyle name="输入 2 3" xfId="28736"/>
    <cellStyle name="输入 2 30" xfId="28737"/>
    <cellStyle name="输入 2 31" xfId="28738"/>
    <cellStyle name="输入 2 32" xfId="28739"/>
    <cellStyle name="输入 2 33" xfId="28740"/>
    <cellStyle name="输入 2 34" xfId="28741"/>
    <cellStyle name="输入 2 35" xfId="28742"/>
    <cellStyle name="输入 2 36" xfId="28743"/>
    <cellStyle name="输入 2 37" xfId="28744"/>
    <cellStyle name="输入 2 38" xfId="28745"/>
    <cellStyle name="输入 2 39" xfId="28746"/>
    <cellStyle name="输入 2 4" xfId="28747"/>
    <cellStyle name="输入 2 40" xfId="28748"/>
    <cellStyle name="输入 2 41" xfId="28749"/>
    <cellStyle name="输入 2 42" xfId="28750"/>
    <cellStyle name="输入 2 43" xfId="28751"/>
    <cellStyle name="输入 2 44" xfId="28752"/>
    <cellStyle name="输入 2 45" xfId="28753"/>
    <cellStyle name="输入 2 46" xfId="28754"/>
    <cellStyle name="输入 2 47" xfId="28755"/>
    <cellStyle name="输入 2 48" xfId="28756"/>
    <cellStyle name="输入 2 49" xfId="28757"/>
    <cellStyle name="输入 2 5" xfId="28758"/>
    <cellStyle name="输入 2 50" xfId="28759"/>
    <cellStyle name="输入 2 51" xfId="28760"/>
    <cellStyle name="输入 2 52" xfId="28761"/>
    <cellStyle name="输入 2 53" xfId="28762"/>
    <cellStyle name="输入 2 54" xfId="28763"/>
    <cellStyle name="输入 2 55" xfId="28764"/>
    <cellStyle name="输入 2 56" xfId="28765"/>
    <cellStyle name="输入 2 57" xfId="28766"/>
    <cellStyle name="输入 2 58" xfId="28767"/>
    <cellStyle name="输入 2 59" xfId="28768"/>
    <cellStyle name="输入 2 6" xfId="28769"/>
    <cellStyle name="输入 2 60" xfId="28770"/>
    <cellStyle name="输入 2 61" xfId="28771"/>
    <cellStyle name="输入 2 62" xfId="28772"/>
    <cellStyle name="输入 2 63" xfId="28773"/>
    <cellStyle name="输入 2 64" xfId="28774"/>
    <cellStyle name="输入 2 65" xfId="28775"/>
    <cellStyle name="输入 2 66" xfId="28776"/>
    <cellStyle name="输入 2 67" xfId="28777"/>
    <cellStyle name="输入 2 68" xfId="28778"/>
    <cellStyle name="输入 2 69" xfId="28779"/>
    <cellStyle name="输入 2 7" xfId="28780"/>
    <cellStyle name="输入 2 70" xfId="28781"/>
    <cellStyle name="输入 2 71" xfId="28782"/>
    <cellStyle name="输入 2 72" xfId="28783"/>
    <cellStyle name="输入 2 73" xfId="28784"/>
    <cellStyle name="输入 2 74" xfId="28785"/>
    <cellStyle name="输入 2 75" xfId="28786"/>
    <cellStyle name="输入 2 76" xfId="28787"/>
    <cellStyle name="输入 2 77" xfId="28788"/>
    <cellStyle name="输入 2 78" xfId="28789"/>
    <cellStyle name="输入 2 79" xfId="28790"/>
    <cellStyle name="输入 2 8" xfId="28791"/>
    <cellStyle name="输入 2 80" xfId="28792"/>
    <cellStyle name="输入 2 81" xfId="28793"/>
    <cellStyle name="输入 2 82" xfId="28794"/>
    <cellStyle name="输入 2 83" xfId="28795"/>
    <cellStyle name="输入 2 84" xfId="28796"/>
    <cellStyle name="输入 2 85" xfId="28797"/>
    <cellStyle name="输入 2 86" xfId="28798"/>
    <cellStyle name="输入 2 87" xfId="28799"/>
    <cellStyle name="输入 2 88" xfId="28800"/>
    <cellStyle name="输入 2 89" xfId="28801"/>
    <cellStyle name="输入 2 9" xfId="28802"/>
    <cellStyle name="输入 2 90" xfId="28803"/>
    <cellStyle name="输入 2 91" xfId="28804"/>
    <cellStyle name="输入 2 92" xfId="28805"/>
    <cellStyle name="输入 2 93" xfId="28806"/>
    <cellStyle name="输入 2 94" xfId="28807"/>
    <cellStyle name="输入 2 95" xfId="28808"/>
    <cellStyle name="输入 2 96" xfId="28809"/>
    <cellStyle name="输入 2 97" xfId="28810"/>
    <cellStyle name="输入 2 98" xfId="28811"/>
    <cellStyle name="输入 2 99" xfId="28812"/>
    <cellStyle name="输入 20" xfId="28813"/>
    <cellStyle name="输入 21" xfId="28814"/>
    <cellStyle name="输入 22" xfId="28815"/>
    <cellStyle name="输入 23" xfId="28816"/>
    <cellStyle name="输入 24" xfId="28817"/>
    <cellStyle name="输入 25" xfId="28818"/>
    <cellStyle name="输入 26" xfId="28819"/>
    <cellStyle name="输入 27" xfId="28820"/>
    <cellStyle name="输入 28" xfId="28821"/>
    <cellStyle name="输入 29" xfId="28822"/>
    <cellStyle name="输入 3" xfId="28823"/>
    <cellStyle name="输入 3 10" xfId="28824"/>
    <cellStyle name="输入 3 100" xfId="28825"/>
    <cellStyle name="输入 3 101" xfId="28826"/>
    <cellStyle name="输入 3 102" xfId="28827"/>
    <cellStyle name="输入 3 103" xfId="28828"/>
    <cellStyle name="输入 3 104" xfId="28829"/>
    <cellStyle name="输入 3 105" xfId="28830"/>
    <cellStyle name="输入 3 106" xfId="28831"/>
    <cellStyle name="输入 3 107" xfId="28832"/>
    <cellStyle name="输入 3 108" xfId="28833"/>
    <cellStyle name="输入 3 109" xfId="28834"/>
    <cellStyle name="输入 3 11" xfId="28835"/>
    <cellStyle name="输入 3 110" xfId="28836"/>
    <cellStyle name="输入 3 111" xfId="28837"/>
    <cellStyle name="输入 3 112" xfId="28838"/>
    <cellStyle name="输入 3 113" xfId="28839"/>
    <cellStyle name="输入 3 114" xfId="28840"/>
    <cellStyle name="输入 3 115" xfId="28841"/>
    <cellStyle name="输入 3 116" xfId="28842"/>
    <cellStyle name="输入 3 117" xfId="28843"/>
    <cellStyle name="输入 3 118" xfId="28844"/>
    <cellStyle name="输入 3 119" xfId="28845"/>
    <cellStyle name="输入 3 12" xfId="28846"/>
    <cellStyle name="输入 3 120" xfId="28847"/>
    <cellStyle name="输入 3 121" xfId="28848"/>
    <cellStyle name="输入 3 122" xfId="28849"/>
    <cellStyle name="输入 3 123" xfId="28850"/>
    <cellStyle name="输入 3 124" xfId="28851"/>
    <cellStyle name="输入 3 125" xfId="28852"/>
    <cellStyle name="输入 3 126" xfId="28853"/>
    <cellStyle name="输入 3 127" xfId="28854"/>
    <cellStyle name="输入 3 128" xfId="28855"/>
    <cellStyle name="输入 3 129" xfId="28856"/>
    <cellStyle name="输入 3 13" xfId="28857"/>
    <cellStyle name="输入 3 130" xfId="28858"/>
    <cellStyle name="输入 3 131" xfId="28859"/>
    <cellStyle name="输入 3 132" xfId="28860"/>
    <cellStyle name="输入 3 133" xfId="28861"/>
    <cellStyle name="输入 3 134" xfId="28862"/>
    <cellStyle name="输入 3 135" xfId="28863"/>
    <cellStyle name="输入 3 136" xfId="28864"/>
    <cellStyle name="输入 3 137" xfId="28865"/>
    <cellStyle name="输入 3 138" xfId="28866"/>
    <cellStyle name="输入 3 139" xfId="28867"/>
    <cellStyle name="输入 3 14" xfId="28868"/>
    <cellStyle name="输入 3 140" xfId="28869"/>
    <cellStyle name="输入 3 141" xfId="28870"/>
    <cellStyle name="输入 3 142" xfId="28871"/>
    <cellStyle name="输入 3 143" xfId="28872"/>
    <cellStyle name="输入 3 144" xfId="28873"/>
    <cellStyle name="输入 3 145" xfId="28874"/>
    <cellStyle name="输入 3 146" xfId="28875"/>
    <cellStyle name="输入 3 147" xfId="28876"/>
    <cellStyle name="输入 3 148" xfId="28877"/>
    <cellStyle name="输入 3 149" xfId="28878"/>
    <cellStyle name="输入 3 15" xfId="28879"/>
    <cellStyle name="输入 3 150" xfId="28880"/>
    <cellStyle name="输入 3 151" xfId="28881"/>
    <cellStyle name="输入 3 152" xfId="28882"/>
    <cellStyle name="输入 3 153" xfId="28883"/>
    <cellStyle name="输入 3 16" xfId="28884"/>
    <cellStyle name="输入 3 17" xfId="28885"/>
    <cellStyle name="输入 3 18" xfId="28886"/>
    <cellStyle name="输入 3 19" xfId="28887"/>
    <cellStyle name="输入 3 2" xfId="28888"/>
    <cellStyle name="输入 3 20" xfId="28889"/>
    <cellStyle name="输入 3 21" xfId="28890"/>
    <cellStyle name="输入 3 22" xfId="28891"/>
    <cellStyle name="输入 3 23" xfId="28892"/>
    <cellStyle name="输入 3 24" xfId="28893"/>
    <cellStyle name="输入 3 25" xfId="28894"/>
    <cellStyle name="输入 3 26" xfId="28895"/>
    <cellStyle name="输入 3 27" xfId="28896"/>
    <cellStyle name="输入 3 28" xfId="28897"/>
    <cellStyle name="输入 3 29" xfId="28898"/>
    <cellStyle name="输入 3 3" xfId="28899"/>
    <cellStyle name="输入 3 30" xfId="28900"/>
    <cellStyle name="输入 3 31" xfId="28901"/>
    <cellStyle name="输入 3 32" xfId="28902"/>
    <cellStyle name="输入 3 33" xfId="28903"/>
    <cellStyle name="输入 3 34" xfId="28904"/>
    <cellStyle name="输入 3 35" xfId="28905"/>
    <cellStyle name="输入 3 36" xfId="28906"/>
    <cellStyle name="输入 3 37" xfId="28907"/>
    <cellStyle name="输入 3 38" xfId="28908"/>
    <cellStyle name="输入 3 39" xfId="28909"/>
    <cellStyle name="输入 3 4" xfId="28910"/>
    <cellStyle name="输入 3 40" xfId="28911"/>
    <cellStyle name="输入 3 41" xfId="28912"/>
    <cellStyle name="输入 3 42" xfId="28913"/>
    <cellStyle name="输入 3 43" xfId="28914"/>
    <cellStyle name="输入 3 44" xfId="28915"/>
    <cellStyle name="输入 3 45" xfId="28916"/>
    <cellStyle name="输入 3 46" xfId="28917"/>
    <cellStyle name="输入 3 47" xfId="28918"/>
    <cellStyle name="输入 3 48" xfId="28919"/>
    <cellStyle name="输入 3 49" xfId="28920"/>
    <cellStyle name="输入 3 5" xfId="28921"/>
    <cellStyle name="输入 3 50" xfId="28922"/>
    <cellStyle name="输入 3 51" xfId="28923"/>
    <cellStyle name="输入 3 52" xfId="28924"/>
    <cellStyle name="输入 3 53" xfId="28925"/>
    <cellStyle name="输入 3 54" xfId="28926"/>
    <cellStyle name="输入 3 55" xfId="28927"/>
    <cellStyle name="输入 3 56" xfId="28928"/>
    <cellStyle name="输入 3 57" xfId="28929"/>
    <cellStyle name="输入 3 58" xfId="28930"/>
    <cellStyle name="输入 3 59" xfId="28931"/>
    <cellStyle name="输入 3 6" xfId="28932"/>
    <cellStyle name="输入 3 60" xfId="28933"/>
    <cellStyle name="输入 3 61" xfId="28934"/>
    <cellStyle name="输入 3 62" xfId="28935"/>
    <cellStyle name="输入 3 63" xfId="28936"/>
    <cellStyle name="输入 3 64" xfId="28937"/>
    <cellStyle name="输入 3 65" xfId="28938"/>
    <cellStyle name="输入 3 66" xfId="28939"/>
    <cellStyle name="输入 3 67" xfId="28940"/>
    <cellStyle name="输入 3 68" xfId="28941"/>
    <cellStyle name="输入 3 69" xfId="28942"/>
    <cellStyle name="输入 3 7" xfId="28943"/>
    <cellStyle name="输入 3 70" xfId="28944"/>
    <cellStyle name="输入 3 71" xfId="28945"/>
    <cellStyle name="输入 3 72" xfId="28946"/>
    <cellStyle name="输入 3 73" xfId="28947"/>
    <cellStyle name="输入 3 74" xfId="28948"/>
    <cellStyle name="输入 3 75" xfId="28949"/>
    <cellStyle name="输入 3 76" xfId="28950"/>
    <cellStyle name="输入 3 77" xfId="28951"/>
    <cellStyle name="输入 3 78" xfId="28952"/>
    <cellStyle name="输入 3 79" xfId="28953"/>
    <cellStyle name="输入 3 8" xfId="28954"/>
    <cellStyle name="输入 3 80" xfId="28955"/>
    <cellStyle name="输入 3 81" xfId="28956"/>
    <cellStyle name="输入 3 82" xfId="28957"/>
    <cellStyle name="输入 3 83" xfId="28958"/>
    <cellStyle name="输入 3 84" xfId="28959"/>
    <cellStyle name="输入 3 85" xfId="28960"/>
    <cellStyle name="输入 3 86" xfId="28961"/>
    <cellStyle name="输入 3 87" xfId="28962"/>
    <cellStyle name="输入 3 88" xfId="28963"/>
    <cellStyle name="输入 3 89" xfId="28964"/>
    <cellStyle name="输入 3 9" xfId="28965"/>
    <cellStyle name="输入 3 90" xfId="28966"/>
    <cellStyle name="输入 3 91" xfId="28967"/>
    <cellStyle name="输入 3 92" xfId="28968"/>
    <cellStyle name="输入 3 93" xfId="28969"/>
    <cellStyle name="输入 3 94" xfId="28970"/>
    <cellStyle name="输入 3 95" xfId="28971"/>
    <cellStyle name="输入 3 96" xfId="28972"/>
    <cellStyle name="输入 3 97" xfId="28973"/>
    <cellStyle name="输入 3 98" xfId="28974"/>
    <cellStyle name="输入 3 99" xfId="28975"/>
    <cellStyle name="输入 30" xfId="28976"/>
    <cellStyle name="输入 31" xfId="28977"/>
    <cellStyle name="输入 32" xfId="28978"/>
    <cellStyle name="输入 33" xfId="28979"/>
    <cellStyle name="输入 34" xfId="28980"/>
    <cellStyle name="输入 35" xfId="28981"/>
    <cellStyle name="输入 36" xfId="28982"/>
    <cellStyle name="输入 4" xfId="28983"/>
    <cellStyle name="输入 4 10" xfId="28984"/>
    <cellStyle name="输入 4 11" xfId="28985"/>
    <cellStyle name="输入 4 12" xfId="28986"/>
    <cellStyle name="输入 4 13" xfId="28987"/>
    <cellStyle name="输入 4 14" xfId="28988"/>
    <cellStyle name="输入 4 15" xfId="28989"/>
    <cellStyle name="输入 4 2" xfId="28990"/>
    <cellStyle name="输入 4 3" xfId="28991"/>
    <cellStyle name="输入 4 4" xfId="28992"/>
    <cellStyle name="输入 4 5" xfId="28993"/>
    <cellStyle name="输入 4 6" xfId="28994"/>
    <cellStyle name="输入 4 7" xfId="28995"/>
    <cellStyle name="输入 4 8" xfId="28996"/>
    <cellStyle name="输入 4 9" xfId="28997"/>
    <cellStyle name="输入 5" xfId="28998"/>
    <cellStyle name="输入 5 10" xfId="28999"/>
    <cellStyle name="输入 5 11" xfId="29000"/>
    <cellStyle name="输入 5 12" xfId="29001"/>
    <cellStyle name="输入 5 13" xfId="29002"/>
    <cellStyle name="输入 5 14" xfId="29003"/>
    <cellStyle name="输入 5 15" xfId="29004"/>
    <cellStyle name="输入 5 16" xfId="29005"/>
    <cellStyle name="输入 5 17" xfId="29006"/>
    <cellStyle name="输入 5 18" xfId="29007"/>
    <cellStyle name="输入 5 19" xfId="29008"/>
    <cellStyle name="输入 5 2" xfId="29009"/>
    <cellStyle name="输入 5 20" xfId="29010"/>
    <cellStyle name="输入 5 21" xfId="29011"/>
    <cellStyle name="输入 5 22" xfId="29012"/>
    <cellStyle name="输入 5 23" xfId="29013"/>
    <cellStyle name="输入 5 24" xfId="29014"/>
    <cellStyle name="输入 5 25" xfId="29015"/>
    <cellStyle name="输入 5 26" xfId="29016"/>
    <cellStyle name="输入 5 27" xfId="29017"/>
    <cellStyle name="输入 5 28" xfId="29018"/>
    <cellStyle name="输入 5 29" xfId="29019"/>
    <cellStyle name="输入 5 3" xfId="29020"/>
    <cellStyle name="输入 5 4" xfId="29021"/>
    <cellStyle name="输入 5 5" xfId="29022"/>
    <cellStyle name="输入 5 6" xfId="29023"/>
    <cellStyle name="输入 5 7" xfId="29024"/>
    <cellStyle name="输入 5 8" xfId="29025"/>
    <cellStyle name="输入 5 9" xfId="29026"/>
    <cellStyle name="输入 6" xfId="29027"/>
    <cellStyle name="输入 6 10" xfId="29028"/>
    <cellStyle name="输入 6 11" xfId="29029"/>
    <cellStyle name="输入 6 12" xfId="29030"/>
    <cellStyle name="输入 6 13" xfId="29031"/>
    <cellStyle name="输入 6 14" xfId="29032"/>
    <cellStyle name="输入 6 15" xfId="29033"/>
    <cellStyle name="输入 6 16" xfId="29034"/>
    <cellStyle name="输入 6 17" xfId="29035"/>
    <cellStyle name="输入 6 18" xfId="29036"/>
    <cellStyle name="输入 6 19" xfId="29037"/>
    <cellStyle name="输入 6 2" xfId="29038"/>
    <cellStyle name="输入 6 20" xfId="29039"/>
    <cellStyle name="输入 6 21" xfId="29040"/>
    <cellStyle name="输入 6 22" xfId="29041"/>
    <cellStyle name="输入 6 23" xfId="29042"/>
    <cellStyle name="输入 6 24" xfId="29043"/>
    <cellStyle name="输入 6 25" xfId="29044"/>
    <cellStyle name="输入 6 26" xfId="29045"/>
    <cellStyle name="输入 6 27" xfId="29046"/>
    <cellStyle name="输入 6 28" xfId="29047"/>
    <cellStyle name="输入 6 29" xfId="29048"/>
    <cellStyle name="输入 6 3" xfId="29049"/>
    <cellStyle name="输入 6 4" xfId="29050"/>
    <cellStyle name="输入 6 5" xfId="29051"/>
    <cellStyle name="输入 6 6" xfId="29052"/>
    <cellStyle name="输入 6 7" xfId="29053"/>
    <cellStyle name="输入 6 8" xfId="29054"/>
    <cellStyle name="输入 6 9" xfId="29055"/>
    <cellStyle name="输入 7" xfId="29056"/>
    <cellStyle name="输入 7 10" xfId="29057"/>
    <cellStyle name="输入 7 11" xfId="29058"/>
    <cellStyle name="输入 7 12" xfId="29059"/>
    <cellStyle name="输入 7 13" xfId="29060"/>
    <cellStyle name="输入 7 14" xfId="29061"/>
    <cellStyle name="输入 7 15" xfId="29062"/>
    <cellStyle name="输入 7 16" xfId="29063"/>
    <cellStyle name="输入 7 17" xfId="29064"/>
    <cellStyle name="输入 7 18" xfId="29065"/>
    <cellStyle name="输入 7 19" xfId="29066"/>
    <cellStyle name="输入 7 2" xfId="29067"/>
    <cellStyle name="输入 7 20" xfId="29068"/>
    <cellStyle name="输入 7 21" xfId="29069"/>
    <cellStyle name="输入 7 22" xfId="29070"/>
    <cellStyle name="输入 7 23" xfId="29071"/>
    <cellStyle name="输入 7 24" xfId="29072"/>
    <cellStyle name="输入 7 25" xfId="29073"/>
    <cellStyle name="输入 7 26" xfId="29074"/>
    <cellStyle name="输入 7 27" xfId="29075"/>
    <cellStyle name="输入 7 28" xfId="29076"/>
    <cellStyle name="输入 7 29" xfId="29077"/>
    <cellStyle name="输入 7 3" xfId="29078"/>
    <cellStyle name="输入 7 4" xfId="29079"/>
    <cellStyle name="输入 7 5" xfId="29080"/>
    <cellStyle name="输入 7 6" xfId="29081"/>
    <cellStyle name="输入 7 7" xfId="29082"/>
    <cellStyle name="输入 7 8" xfId="29083"/>
    <cellStyle name="输入 7 9" xfId="29084"/>
    <cellStyle name="输入 8" xfId="29085"/>
    <cellStyle name="输入 8 10" xfId="29086"/>
    <cellStyle name="输入 8 11" xfId="29087"/>
    <cellStyle name="输入 8 12" xfId="29088"/>
    <cellStyle name="输入 8 13" xfId="29089"/>
    <cellStyle name="输入 8 14" xfId="29090"/>
    <cellStyle name="输入 8 15" xfId="29091"/>
    <cellStyle name="输入 8 16" xfId="29092"/>
    <cellStyle name="输入 8 17" xfId="29093"/>
    <cellStyle name="输入 8 18" xfId="29094"/>
    <cellStyle name="输入 8 19" xfId="29095"/>
    <cellStyle name="输入 8 2" xfId="29096"/>
    <cellStyle name="输入 8 20" xfId="29097"/>
    <cellStyle name="输入 8 21" xfId="29098"/>
    <cellStyle name="输入 8 22" xfId="29099"/>
    <cellStyle name="输入 8 23" xfId="29100"/>
    <cellStyle name="输入 8 24" xfId="29101"/>
    <cellStyle name="输入 8 25" xfId="29102"/>
    <cellStyle name="输入 8 26" xfId="29103"/>
    <cellStyle name="输入 8 27" xfId="29104"/>
    <cellStyle name="输入 8 28" xfId="29105"/>
    <cellStyle name="输入 8 29" xfId="29106"/>
    <cellStyle name="输入 8 3" xfId="29107"/>
    <cellStyle name="输入 8 4" xfId="29108"/>
    <cellStyle name="输入 8 5" xfId="29109"/>
    <cellStyle name="输入 8 6" xfId="29110"/>
    <cellStyle name="输入 8 7" xfId="29111"/>
    <cellStyle name="输入 8 8" xfId="29112"/>
    <cellStyle name="输入 8 9" xfId="29113"/>
    <cellStyle name="输入 9" xfId="29114"/>
    <cellStyle name="数量" xfId="29115"/>
    <cellStyle name="数量 10" xfId="29116"/>
    <cellStyle name="数量 11" xfId="29117"/>
    <cellStyle name="数量 12" xfId="29118"/>
    <cellStyle name="数量 13" xfId="29119"/>
    <cellStyle name="数量 14" xfId="29120"/>
    <cellStyle name="数量 15" xfId="29121"/>
    <cellStyle name="数量 16" xfId="29122"/>
    <cellStyle name="数量 17" xfId="29123"/>
    <cellStyle name="数量 18" xfId="29124"/>
    <cellStyle name="数量 19" xfId="29125"/>
    <cellStyle name="数量 2" xfId="29126"/>
    <cellStyle name="数量 20" xfId="29127"/>
    <cellStyle name="数量 21" xfId="29128"/>
    <cellStyle name="数量 22" xfId="29129"/>
    <cellStyle name="数量 23" xfId="29130"/>
    <cellStyle name="数量 24" xfId="29131"/>
    <cellStyle name="数量 25" xfId="29132"/>
    <cellStyle name="数量 26" xfId="29133"/>
    <cellStyle name="数量 27" xfId="29134"/>
    <cellStyle name="数量 28" xfId="29135"/>
    <cellStyle name="数量 29" xfId="29136"/>
    <cellStyle name="数量 3" xfId="29137"/>
    <cellStyle name="数量 30" xfId="29138"/>
    <cellStyle name="数量 31" xfId="29139"/>
    <cellStyle name="数量 32" xfId="29140"/>
    <cellStyle name="数量 33" xfId="29141"/>
    <cellStyle name="数量 4" xfId="29142"/>
    <cellStyle name="数量 5" xfId="29143"/>
    <cellStyle name="数量 6" xfId="29144"/>
    <cellStyle name="数量 7" xfId="29145"/>
    <cellStyle name="数量 8" xfId="29146"/>
    <cellStyle name="数量 9" xfId="29147"/>
    <cellStyle name="样式 1" xfId="29148"/>
    <cellStyle name="样式 1 10" xfId="29149"/>
    <cellStyle name="样式 1 100" xfId="29150"/>
    <cellStyle name="样式 1 101" xfId="29151"/>
    <cellStyle name="样式 1 102" xfId="29152"/>
    <cellStyle name="样式 1 103" xfId="29153"/>
    <cellStyle name="样式 1 104" xfId="29154"/>
    <cellStyle name="样式 1 105" xfId="29155"/>
    <cellStyle name="样式 1 106" xfId="29156"/>
    <cellStyle name="样式 1 107" xfId="29157"/>
    <cellStyle name="样式 1 108" xfId="29158"/>
    <cellStyle name="样式 1 109" xfId="29159"/>
    <cellStyle name="样式 1 11" xfId="29160"/>
    <cellStyle name="样式 1 110" xfId="29161"/>
    <cellStyle name="样式 1 111" xfId="29162"/>
    <cellStyle name="样式 1 112" xfId="29163"/>
    <cellStyle name="样式 1 113" xfId="29164"/>
    <cellStyle name="样式 1 114" xfId="29165"/>
    <cellStyle name="样式 1 115" xfId="29166"/>
    <cellStyle name="样式 1 116" xfId="29167"/>
    <cellStyle name="样式 1 117" xfId="29168"/>
    <cellStyle name="样式 1 118" xfId="29169"/>
    <cellStyle name="样式 1 119" xfId="29170"/>
    <cellStyle name="样式 1 12" xfId="29171"/>
    <cellStyle name="样式 1 120" xfId="29172"/>
    <cellStyle name="样式 1 121" xfId="29173"/>
    <cellStyle name="样式 1 122" xfId="29174"/>
    <cellStyle name="样式 1 123" xfId="29175"/>
    <cellStyle name="样式 1 124" xfId="29176"/>
    <cellStyle name="样式 1 125" xfId="29177"/>
    <cellStyle name="样式 1 126" xfId="29178"/>
    <cellStyle name="样式 1 127" xfId="29179"/>
    <cellStyle name="样式 1 128" xfId="29180"/>
    <cellStyle name="样式 1 129" xfId="29181"/>
    <cellStyle name="样式 1 13" xfId="29182"/>
    <cellStyle name="样式 1 130" xfId="29183"/>
    <cellStyle name="样式 1 131" xfId="29184"/>
    <cellStyle name="样式 1 132" xfId="29185"/>
    <cellStyle name="样式 1 133" xfId="29186"/>
    <cellStyle name="样式 1 134" xfId="29187"/>
    <cellStyle name="样式 1 135" xfId="29188"/>
    <cellStyle name="样式 1 136" xfId="29189"/>
    <cellStyle name="样式 1 137" xfId="29190"/>
    <cellStyle name="样式 1 138" xfId="29191"/>
    <cellStyle name="样式 1 139" xfId="29192"/>
    <cellStyle name="样式 1 14" xfId="29193"/>
    <cellStyle name="样式 1 140" xfId="29194"/>
    <cellStyle name="样式 1 141" xfId="29195"/>
    <cellStyle name="样式 1 142" xfId="29196"/>
    <cellStyle name="样式 1 143" xfId="29197"/>
    <cellStyle name="样式 1 144" xfId="29198"/>
    <cellStyle name="样式 1 145" xfId="29199"/>
    <cellStyle name="样式 1 146" xfId="29200"/>
    <cellStyle name="样式 1 15" xfId="29201"/>
    <cellStyle name="样式 1 16" xfId="29202"/>
    <cellStyle name="样式 1 17" xfId="29203"/>
    <cellStyle name="样式 1 18" xfId="29204"/>
    <cellStyle name="样式 1 19" xfId="29205"/>
    <cellStyle name="样式 1 2" xfId="29206"/>
    <cellStyle name="样式 1 20" xfId="29207"/>
    <cellStyle name="样式 1 21" xfId="29208"/>
    <cellStyle name="样式 1 22" xfId="29209"/>
    <cellStyle name="样式 1 23" xfId="29210"/>
    <cellStyle name="样式 1 24" xfId="29211"/>
    <cellStyle name="样式 1 25" xfId="29212"/>
    <cellStyle name="样式 1 26" xfId="29213"/>
    <cellStyle name="样式 1 27" xfId="29214"/>
    <cellStyle name="样式 1 28" xfId="29215"/>
    <cellStyle name="样式 1 29" xfId="29216"/>
    <cellStyle name="样式 1 3" xfId="29217"/>
    <cellStyle name="样式 1 30" xfId="29218"/>
    <cellStyle name="样式 1 31" xfId="29219"/>
    <cellStyle name="样式 1 32" xfId="29220"/>
    <cellStyle name="样式 1 33" xfId="29221"/>
    <cellStyle name="样式 1 34" xfId="29222"/>
    <cellStyle name="样式 1 35" xfId="29223"/>
    <cellStyle name="样式 1 36" xfId="29224"/>
    <cellStyle name="样式 1 37" xfId="29225"/>
    <cellStyle name="样式 1 38" xfId="29226"/>
    <cellStyle name="样式 1 39" xfId="29227"/>
    <cellStyle name="样式 1 4" xfId="29228"/>
    <cellStyle name="样式 1 40" xfId="29229"/>
    <cellStyle name="样式 1 41" xfId="29230"/>
    <cellStyle name="样式 1 42" xfId="29231"/>
    <cellStyle name="样式 1 43" xfId="29232"/>
    <cellStyle name="样式 1 44" xfId="29233"/>
    <cellStyle name="样式 1 45" xfId="29234"/>
    <cellStyle name="样式 1 46" xfId="29235"/>
    <cellStyle name="样式 1 47" xfId="29236"/>
    <cellStyle name="样式 1 48" xfId="29237"/>
    <cellStyle name="样式 1 49" xfId="29238"/>
    <cellStyle name="样式 1 5" xfId="29239"/>
    <cellStyle name="样式 1 50" xfId="29240"/>
    <cellStyle name="样式 1 51" xfId="29241"/>
    <cellStyle name="样式 1 52" xfId="29242"/>
    <cellStyle name="样式 1 53" xfId="29243"/>
    <cellStyle name="样式 1 54" xfId="29244"/>
    <cellStyle name="样式 1 55" xfId="29245"/>
    <cellStyle name="样式 1 56" xfId="29246"/>
    <cellStyle name="样式 1 57" xfId="29247"/>
    <cellStyle name="样式 1 58" xfId="29248"/>
    <cellStyle name="样式 1 59" xfId="29249"/>
    <cellStyle name="样式 1 6" xfId="29250"/>
    <cellStyle name="样式 1 60" xfId="29251"/>
    <cellStyle name="样式 1 61" xfId="29252"/>
    <cellStyle name="样式 1 62" xfId="29253"/>
    <cellStyle name="样式 1 63" xfId="29254"/>
    <cellStyle name="样式 1 64" xfId="29255"/>
    <cellStyle name="样式 1 65" xfId="29256"/>
    <cellStyle name="样式 1 66" xfId="29257"/>
    <cellStyle name="样式 1 67" xfId="29258"/>
    <cellStyle name="样式 1 68" xfId="29259"/>
    <cellStyle name="样式 1 69" xfId="29260"/>
    <cellStyle name="样式 1 7" xfId="29261"/>
    <cellStyle name="样式 1 70" xfId="29262"/>
    <cellStyle name="样式 1 71" xfId="29263"/>
    <cellStyle name="样式 1 72" xfId="29264"/>
    <cellStyle name="样式 1 73" xfId="29265"/>
    <cellStyle name="样式 1 74" xfId="29266"/>
    <cellStyle name="样式 1 75" xfId="29267"/>
    <cellStyle name="样式 1 76" xfId="29268"/>
    <cellStyle name="样式 1 77" xfId="29269"/>
    <cellStyle name="样式 1 78" xfId="29270"/>
    <cellStyle name="样式 1 79" xfId="29271"/>
    <cellStyle name="样式 1 8" xfId="29272"/>
    <cellStyle name="样式 1 80" xfId="29273"/>
    <cellStyle name="样式 1 81" xfId="29274"/>
    <cellStyle name="样式 1 82" xfId="29275"/>
    <cellStyle name="样式 1 83" xfId="29276"/>
    <cellStyle name="样式 1 84" xfId="29277"/>
    <cellStyle name="样式 1 85" xfId="29278"/>
    <cellStyle name="样式 1 86" xfId="29279"/>
    <cellStyle name="样式 1 87" xfId="29280"/>
    <cellStyle name="样式 1 88" xfId="29281"/>
    <cellStyle name="样式 1 89" xfId="29282"/>
    <cellStyle name="样式 1 9" xfId="29283"/>
    <cellStyle name="样式 1 90" xfId="29284"/>
    <cellStyle name="样式 1 91" xfId="29285"/>
    <cellStyle name="样式 1 92" xfId="29286"/>
    <cellStyle name="样式 1 93" xfId="29287"/>
    <cellStyle name="样式 1 94" xfId="29288"/>
    <cellStyle name="样式 1 95" xfId="29289"/>
    <cellStyle name="样式 1 96" xfId="29290"/>
    <cellStyle name="样式 1 97" xfId="29291"/>
    <cellStyle name="样式 1 98" xfId="29292"/>
    <cellStyle name="样式 1 99" xfId="29293"/>
    <cellStyle name="昗弨_Pacific Region P&amp;L" xfId="29294"/>
    <cellStyle name="寘嬫愗傝 [0.00]_Region Orders (2)" xfId="29295"/>
    <cellStyle name="寘嬫愗傝_Region Orders (2)" xfId="29296"/>
    <cellStyle name="注释 10" xfId="29297"/>
    <cellStyle name="注释 11" xfId="29298"/>
    <cellStyle name="注释 12" xfId="29299"/>
    <cellStyle name="注释 13" xfId="29300"/>
    <cellStyle name="注释 13 10" xfId="29301"/>
    <cellStyle name="注释 13 11" xfId="29302"/>
    <cellStyle name="注释 13 12" xfId="29303"/>
    <cellStyle name="注释 13 13" xfId="29304"/>
    <cellStyle name="注释 13 14" xfId="29305"/>
    <cellStyle name="注释 13 15" xfId="29306"/>
    <cellStyle name="注释 13 16" xfId="29307"/>
    <cellStyle name="注释 13 17" xfId="29308"/>
    <cellStyle name="注释 13 18" xfId="29309"/>
    <cellStyle name="注释 13 19" xfId="29310"/>
    <cellStyle name="注释 13 2" xfId="29311"/>
    <cellStyle name="注释 13 20" xfId="29312"/>
    <cellStyle name="注释 13 3" xfId="29313"/>
    <cellStyle name="注释 13 4" xfId="29314"/>
    <cellStyle name="注释 13 5" xfId="29315"/>
    <cellStyle name="注释 13 6" xfId="29316"/>
    <cellStyle name="注释 13 7" xfId="29317"/>
    <cellStyle name="注释 13 8" xfId="29318"/>
    <cellStyle name="注释 13 9" xfId="29319"/>
    <cellStyle name="注释 14" xfId="29320"/>
    <cellStyle name="注释 14 10" xfId="29321"/>
    <cellStyle name="注释 14 11" xfId="29322"/>
    <cellStyle name="注释 14 12" xfId="29323"/>
    <cellStyle name="注释 14 13" xfId="29324"/>
    <cellStyle name="注释 14 14" xfId="29325"/>
    <cellStyle name="注释 14 15" xfId="29326"/>
    <cellStyle name="注释 14 16" xfId="29327"/>
    <cellStyle name="注释 14 17" xfId="29328"/>
    <cellStyle name="注释 14 18" xfId="29329"/>
    <cellStyle name="注释 14 19" xfId="29330"/>
    <cellStyle name="注释 14 2" xfId="29331"/>
    <cellStyle name="注释 14 20" xfId="29332"/>
    <cellStyle name="注释 14 3" xfId="29333"/>
    <cellStyle name="注释 14 4" xfId="29334"/>
    <cellStyle name="注释 14 5" xfId="29335"/>
    <cellStyle name="注释 14 6" xfId="29336"/>
    <cellStyle name="注释 14 7" xfId="29337"/>
    <cellStyle name="注释 14 8" xfId="29338"/>
    <cellStyle name="注释 14 9" xfId="29339"/>
    <cellStyle name="注释 15" xfId="29340"/>
    <cellStyle name="注释 15 10" xfId="29341"/>
    <cellStyle name="注释 15 11" xfId="29342"/>
    <cellStyle name="注释 15 12" xfId="29343"/>
    <cellStyle name="注释 15 13" xfId="29344"/>
    <cellStyle name="注释 15 14" xfId="29345"/>
    <cellStyle name="注释 15 15" xfId="29346"/>
    <cellStyle name="注释 15 16" xfId="29347"/>
    <cellStyle name="注释 15 17" xfId="29348"/>
    <cellStyle name="注释 15 18" xfId="29349"/>
    <cellStyle name="注释 15 19" xfId="29350"/>
    <cellStyle name="注释 15 2" xfId="29351"/>
    <cellStyle name="注释 15 20" xfId="29352"/>
    <cellStyle name="注释 15 3" xfId="29353"/>
    <cellStyle name="注释 15 4" xfId="29354"/>
    <cellStyle name="注释 15 5" xfId="29355"/>
    <cellStyle name="注释 15 6" xfId="29356"/>
    <cellStyle name="注释 15 7" xfId="29357"/>
    <cellStyle name="注释 15 8" xfId="29358"/>
    <cellStyle name="注释 15 9" xfId="29359"/>
    <cellStyle name="注释 16" xfId="29360"/>
    <cellStyle name="注释 16 10" xfId="29361"/>
    <cellStyle name="注释 16 11" xfId="29362"/>
    <cellStyle name="注释 16 12" xfId="29363"/>
    <cellStyle name="注释 16 13" xfId="29364"/>
    <cellStyle name="注释 16 14" xfId="29365"/>
    <cellStyle name="注释 16 15" xfId="29366"/>
    <cellStyle name="注释 16 16" xfId="29367"/>
    <cellStyle name="注释 16 17" xfId="29368"/>
    <cellStyle name="注释 16 18" xfId="29369"/>
    <cellStyle name="注释 16 19" xfId="29370"/>
    <cellStyle name="注释 16 2" xfId="29371"/>
    <cellStyle name="注释 16 20" xfId="29372"/>
    <cellStyle name="注释 16 3" xfId="29373"/>
    <cellStyle name="注释 16 4" xfId="29374"/>
    <cellStyle name="注释 16 5" xfId="29375"/>
    <cellStyle name="注释 16 6" xfId="29376"/>
    <cellStyle name="注释 16 7" xfId="29377"/>
    <cellStyle name="注释 16 8" xfId="29378"/>
    <cellStyle name="注释 16 9" xfId="29379"/>
    <cellStyle name="注释 17" xfId="29380"/>
    <cellStyle name="注释 18" xfId="29381"/>
    <cellStyle name="注释 19" xfId="29382"/>
    <cellStyle name="注释 2" xfId="29383"/>
    <cellStyle name="注释 2 10" xfId="29384"/>
    <cellStyle name="注释 2 10 2" xfId="29385"/>
    <cellStyle name="注释 2 10 3" xfId="29386"/>
    <cellStyle name="注释 2 10 4" xfId="29387"/>
    <cellStyle name="注释 2 10 5" xfId="29388"/>
    <cellStyle name="注释 2 10 6" xfId="29389"/>
    <cellStyle name="注释 2 10 7" xfId="29390"/>
    <cellStyle name="注释 2 10 8" xfId="29391"/>
    <cellStyle name="注释 2 10 9" xfId="29392"/>
    <cellStyle name="注释 2 100" xfId="29393"/>
    <cellStyle name="注释 2 100 2" xfId="29394"/>
    <cellStyle name="注释 2 100 3" xfId="29395"/>
    <cellStyle name="注释 2 100 4" xfId="29396"/>
    <cellStyle name="注释 2 100 5" xfId="29397"/>
    <cellStyle name="注释 2 101" xfId="29398"/>
    <cellStyle name="注释 2 101 2" xfId="29399"/>
    <cellStyle name="注释 2 101 3" xfId="29400"/>
    <cellStyle name="注释 2 101 4" xfId="29401"/>
    <cellStyle name="注释 2 101 5" xfId="29402"/>
    <cellStyle name="注释 2 102" xfId="29403"/>
    <cellStyle name="注释 2 102 2" xfId="29404"/>
    <cellStyle name="注释 2 102 3" xfId="29405"/>
    <cellStyle name="注释 2 102 4" xfId="29406"/>
    <cellStyle name="注释 2 102 5" xfId="29407"/>
    <cellStyle name="注释 2 103" xfId="29408"/>
    <cellStyle name="注释 2 103 2" xfId="29409"/>
    <cellStyle name="注释 2 103 3" xfId="29410"/>
    <cellStyle name="注释 2 103 4" xfId="29411"/>
    <cellStyle name="注释 2 103 5" xfId="29412"/>
    <cellStyle name="注释 2 104" xfId="29413"/>
    <cellStyle name="注释 2 104 2" xfId="29414"/>
    <cellStyle name="注释 2 104 3" xfId="29415"/>
    <cellStyle name="注释 2 104 4" xfId="29416"/>
    <cellStyle name="注释 2 104 5" xfId="29417"/>
    <cellStyle name="注释 2 105" xfId="29418"/>
    <cellStyle name="注释 2 105 2" xfId="29419"/>
    <cellStyle name="注释 2 105 3" xfId="29420"/>
    <cellStyle name="注释 2 105 4" xfId="29421"/>
    <cellStyle name="注释 2 105 5" xfId="29422"/>
    <cellStyle name="注释 2 106" xfId="29423"/>
    <cellStyle name="注释 2 106 2" xfId="29424"/>
    <cellStyle name="注释 2 106 3" xfId="29425"/>
    <cellStyle name="注释 2 106 4" xfId="29426"/>
    <cellStyle name="注释 2 106 5" xfId="29427"/>
    <cellStyle name="注释 2 107" xfId="29428"/>
    <cellStyle name="注释 2 107 2" xfId="29429"/>
    <cellStyle name="注释 2 107 3" xfId="29430"/>
    <cellStyle name="注释 2 107 4" xfId="29431"/>
    <cellStyle name="注释 2 107 5" xfId="29432"/>
    <cellStyle name="注释 2 108" xfId="29433"/>
    <cellStyle name="注释 2 108 2" xfId="29434"/>
    <cellStyle name="注释 2 108 3" xfId="29435"/>
    <cellStyle name="注释 2 108 4" xfId="29436"/>
    <cellStyle name="注释 2 108 5" xfId="29437"/>
    <cellStyle name="注释 2 109" xfId="29438"/>
    <cellStyle name="注释 2 109 2" xfId="29439"/>
    <cellStyle name="注释 2 109 3" xfId="29440"/>
    <cellStyle name="注释 2 109 4" xfId="29441"/>
    <cellStyle name="注释 2 109 5" xfId="29442"/>
    <cellStyle name="注释 2 11" xfId="29443"/>
    <cellStyle name="注释 2 11 2" xfId="29444"/>
    <cellStyle name="注释 2 11 3" xfId="29445"/>
    <cellStyle name="注释 2 11 4" xfId="29446"/>
    <cellStyle name="注释 2 11 5" xfId="29447"/>
    <cellStyle name="注释 2 11 6" xfId="29448"/>
    <cellStyle name="注释 2 11 7" xfId="29449"/>
    <cellStyle name="注释 2 11 8" xfId="29450"/>
    <cellStyle name="注释 2 11 9" xfId="29451"/>
    <cellStyle name="注释 2 110" xfId="29452"/>
    <cellStyle name="注释 2 110 2" xfId="29453"/>
    <cellStyle name="注释 2 110 3" xfId="29454"/>
    <cellStyle name="注释 2 110 4" xfId="29455"/>
    <cellStyle name="注释 2 110 5" xfId="29456"/>
    <cellStyle name="注释 2 111" xfId="29457"/>
    <cellStyle name="注释 2 111 2" xfId="29458"/>
    <cellStyle name="注释 2 111 3" xfId="29459"/>
    <cellStyle name="注释 2 111 4" xfId="29460"/>
    <cellStyle name="注释 2 111 5" xfId="29461"/>
    <cellStyle name="注释 2 112" xfId="29462"/>
    <cellStyle name="注释 2 112 2" xfId="29463"/>
    <cellStyle name="注释 2 112 3" xfId="29464"/>
    <cellStyle name="注释 2 112 4" xfId="29465"/>
    <cellStyle name="注释 2 112 5" xfId="29466"/>
    <cellStyle name="注释 2 113" xfId="29467"/>
    <cellStyle name="注释 2 113 2" xfId="29468"/>
    <cellStyle name="注释 2 113 3" xfId="29469"/>
    <cellStyle name="注释 2 113 4" xfId="29470"/>
    <cellStyle name="注释 2 113 5" xfId="29471"/>
    <cellStyle name="注释 2 114" xfId="29472"/>
    <cellStyle name="注释 2 114 2" xfId="29473"/>
    <cellStyle name="注释 2 114 3" xfId="29474"/>
    <cellStyle name="注释 2 114 4" xfId="29475"/>
    <cellStyle name="注释 2 114 5" xfId="29476"/>
    <cellStyle name="注释 2 115" xfId="29477"/>
    <cellStyle name="注释 2 115 2" xfId="29478"/>
    <cellStyle name="注释 2 115 3" xfId="29479"/>
    <cellStyle name="注释 2 115 4" xfId="29480"/>
    <cellStyle name="注释 2 115 5" xfId="29481"/>
    <cellStyle name="注释 2 116" xfId="29482"/>
    <cellStyle name="注释 2 116 2" xfId="29483"/>
    <cellStyle name="注释 2 116 3" xfId="29484"/>
    <cellStyle name="注释 2 116 4" xfId="29485"/>
    <cellStyle name="注释 2 116 5" xfId="29486"/>
    <cellStyle name="注释 2 117" xfId="29487"/>
    <cellStyle name="注释 2 117 2" xfId="29488"/>
    <cellStyle name="注释 2 117 3" xfId="29489"/>
    <cellStyle name="注释 2 117 4" xfId="29490"/>
    <cellStyle name="注释 2 117 5" xfId="29491"/>
    <cellStyle name="注释 2 118" xfId="29492"/>
    <cellStyle name="注释 2 118 2" xfId="29493"/>
    <cellStyle name="注释 2 118 3" xfId="29494"/>
    <cellStyle name="注释 2 118 4" xfId="29495"/>
    <cellStyle name="注释 2 118 5" xfId="29496"/>
    <cellStyle name="注释 2 119" xfId="29497"/>
    <cellStyle name="注释 2 119 2" xfId="29498"/>
    <cellStyle name="注释 2 119 3" xfId="29499"/>
    <cellStyle name="注释 2 119 4" xfId="29500"/>
    <cellStyle name="注释 2 119 5" xfId="29501"/>
    <cellStyle name="注释 2 12" xfId="29502"/>
    <cellStyle name="注释 2 12 2" xfId="29503"/>
    <cellStyle name="注释 2 12 3" xfId="29504"/>
    <cellStyle name="注释 2 12 4" xfId="29505"/>
    <cellStyle name="注释 2 12 5" xfId="29506"/>
    <cellStyle name="注释 2 12 6" xfId="29507"/>
    <cellStyle name="注释 2 12 7" xfId="29508"/>
    <cellStyle name="注释 2 12 8" xfId="29509"/>
    <cellStyle name="注释 2 12 9" xfId="29510"/>
    <cellStyle name="注释 2 120" xfId="29511"/>
    <cellStyle name="注释 2 120 2" xfId="29512"/>
    <cellStyle name="注释 2 120 3" xfId="29513"/>
    <cellStyle name="注释 2 120 4" xfId="29514"/>
    <cellStyle name="注释 2 120 5" xfId="29515"/>
    <cellStyle name="注释 2 121" xfId="29516"/>
    <cellStyle name="注释 2 121 2" xfId="29517"/>
    <cellStyle name="注释 2 121 3" xfId="29518"/>
    <cellStyle name="注释 2 121 4" xfId="29519"/>
    <cellStyle name="注释 2 121 5" xfId="29520"/>
    <cellStyle name="注释 2 122" xfId="29521"/>
    <cellStyle name="注释 2 123" xfId="29522"/>
    <cellStyle name="注释 2 124" xfId="29523"/>
    <cellStyle name="注释 2 125" xfId="29524"/>
    <cellStyle name="注释 2 126" xfId="29525"/>
    <cellStyle name="注释 2 127" xfId="29526"/>
    <cellStyle name="注释 2 128" xfId="29527"/>
    <cellStyle name="注释 2 129" xfId="29528"/>
    <cellStyle name="注释 2 13" xfId="29529"/>
    <cellStyle name="注释 2 13 2" xfId="29530"/>
    <cellStyle name="注释 2 13 3" xfId="29531"/>
    <cellStyle name="注释 2 13 4" xfId="29532"/>
    <cellStyle name="注释 2 13 5" xfId="29533"/>
    <cellStyle name="注释 2 13 6" xfId="29534"/>
    <cellStyle name="注释 2 13 7" xfId="29535"/>
    <cellStyle name="注释 2 13 8" xfId="29536"/>
    <cellStyle name="注释 2 13 9" xfId="29537"/>
    <cellStyle name="注释 2 130" xfId="29538"/>
    <cellStyle name="注释 2 131" xfId="29539"/>
    <cellStyle name="注释 2 132" xfId="29540"/>
    <cellStyle name="注释 2 133" xfId="29541"/>
    <cellStyle name="注释 2 134" xfId="29542"/>
    <cellStyle name="注释 2 135" xfId="29543"/>
    <cellStyle name="注释 2 136" xfId="29544"/>
    <cellStyle name="注释 2 137" xfId="29545"/>
    <cellStyle name="注释 2 138" xfId="29546"/>
    <cellStyle name="注释 2 139" xfId="29547"/>
    <cellStyle name="注释 2 14" xfId="29548"/>
    <cellStyle name="注释 2 14 2" xfId="29549"/>
    <cellStyle name="注释 2 14 3" xfId="29550"/>
    <cellStyle name="注释 2 14 4" xfId="29551"/>
    <cellStyle name="注释 2 14 5" xfId="29552"/>
    <cellStyle name="注释 2 14 6" xfId="29553"/>
    <cellStyle name="注释 2 14 7" xfId="29554"/>
    <cellStyle name="注释 2 14 8" xfId="29555"/>
    <cellStyle name="注释 2 14 9" xfId="29556"/>
    <cellStyle name="注释 2 140" xfId="29557"/>
    <cellStyle name="注释 2 141" xfId="29558"/>
    <cellStyle name="注释 2 142" xfId="29559"/>
    <cellStyle name="注释 2 143" xfId="29560"/>
    <cellStyle name="注释 2 144" xfId="29561"/>
    <cellStyle name="注释 2 145" xfId="29562"/>
    <cellStyle name="注释 2 146" xfId="29563"/>
    <cellStyle name="注释 2 147" xfId="29564"/>
    <cellStyle name="注释 2 148" xfId="29565"/>
    <cellStyle name="注释 2 149" xfId="29566"/>
    <cellStyle name="注释 2 15" xfId="29567"/>
    <cellStyle name="注释 2 15 2" xfId="29568"/>
    <cellStyle name="注释 2 15 3" xfId="29569"/>
    <cellStyle name="注释 2 15 4" xfId="29570"/>
    <cellStyle name="注释 2 15 5" xfId="29571"/>
    <cellStyle name="注释 2 15 6" xfId="29572"/>
    <cellStyle name="注释 2 15 7" xfId="29573"/>
    <cellStyle name="注释 2 15 8" xfId="29574"/>
    <cellStyle name="注释 2 15 9" xfId="29575"/>
    <cellStyle name="注释 2 150" xfId="29576"/>
    <cellStyle name="注释 2 151" xfId="29577"/>
    <cellStyle name="注释 2 152" xfId="29578"/>
    <cellStyle name="注释 2 153" xfId="29579"/>
    <cellStyle name="注释 2 154" xfId="29580"/>
    <cellStyle name="注释 2 155" xfId="29581"/>
    <cellStyle name="注释 2 156" xfId="29582"/>
    <cellStyle name="注释 2 157" xfId="29583"/>
    <cellStyle name="注释 2 16" xfId="29584"/>
    <cellStyle name="注释 2 16 2" xfId="29585"/>
    <cellStyle name="注释 2 16 3" xfId="29586"/>
    <cellStyle name="注释 2 16 4" xfId="29587"/>
    <cellStyle name="注释 2 16 5" xfId="29588"/>
    <cellStyle name="注释 2 17" xfId="29589"/>
    <cellStyle name="注释 2 17 2" xfId="29590"/>
    <cellStyle name="注释 2 17 3" xfId="29591"/>
    <cellStyle name="注释 2 17 4" xfId="29592"/>
    <cellStyle name="注释 2 17 5" xfId="29593"/>
    <cellStyle name="注释 2 18" xfId="29594"/>
    <cellStyle name="注释 2 18 2" xfId="29595"/>
    <cellStyle name="注释 2 18 3" xfId="29596"/>
    <cellStyle name="注释 2 18 4" xfId="29597"/>
    <cellStyle name="注释 2 18 5" xfId="29598"/>
    <cellStyle name="注释 2 19" xfId="29599"/>
    <cellStyle name="注释 2 19 2" xfId="29600"/>
    <cellStyle name="注释 2 19 3" xfId="29601"/>
    <cellStyle name="注释 2 19 4" xfId="29602"/>
    <cellStyle name="注释 2 19 5" xfId="29603"/>
    <cellStyle name="注释 2 2" xfId="29604"/>
    <cellStyle name="注释 2 2 10" xfId="29605"/>
    <cellStyle name="注释 2 2 10 2" xfId="29606"/>
    <cellStyle name="注释 2 2 10 3" xfId="29607"/>
    <cellStyle name="注释 2 2 10 4" xfId="29608"/>
    <cellStyle name="注释 2 2 10 5" xfId="29609"/>
    <cellStyle name="注释 2 2 100" xfId="29610"/>
    <cellStyle name="注释 2 2 100 2" xfId="29611"/>
    <cellStyle name="注释 2 2 100 3" xfId="29612"/>
    <cellStyle name="注释 2 2 100 4" xfId="29613"/>
    <cellStyle name="注释 2 2 100 5" xfId="29614"/>
    <cellStyle name="注释 2 2 101" xfId="29615"/>
    <cellStyle name="注释 2 2 101 2" xfId="29616"/>
    <cellStyle name="注释 2 2 101 3" xfId="29617"/>
    <cellStyle name="注释 2 2 101 4" xfId="29618"/>
    <cellStyle name="注释 2 2 101 5" xfId="29619"/>
    <cellStyle name="注释 2 2 102" xfId="29620"/>
    <cellStyle name="注释 2 2 102 2" xfId="29621"/>
    <cellStyle name="注释 2 2 102 3" xfId="29622"/>
    <cellStyle name="注释 2 2 102 4" xfId="29623"/>
    <cellStyle name="注释 2 2 102 5" xfId="29624"/>
    <cellStyle name="注释 2 2 103" xfId="29625"/>
    <cellStyle name="注释 2 2 103 2" xfId="29626"/>
    <cellStyle name="注释 2 2 103 3" xfId="29627"/>
    <cellStyle name="注释 2 2 103 4" xfId="29628"/>
    <cellStyle name="注释 2 2 103 5" xfId="29629"/>
    <cellStyle name="注释 2 2 104" xfId="29630"/>
    <cellStyle name="注释 2 2 104 2" xfId="29631"/>
    <cellStyle name="注释 2 2 104 3" xfId="29632"/>
    <cellStyle name="注释 2 2 104 4" xfId="29633"/>
    <cellStyle name="注释 2 2 104 5" xfId="29634"/>
    <cellStyle name="注释 2 2 105" xfId="29635"/>
    <cellStyle name="注释 2 2 105 2" xfId="29636"/>
    <cellStyle name="注释 2 2 105 3" xfId="29637"/>
    <cellStyle name="注释 2 2 105 4" xfId="29638"/>
    <cellStyle name="注释 2 2 105 5" xfId="29639"/>
    <cellStyle name="注释 2 2 106" xfId="29640"/>
    <cellStyle name="注释 2 2 106 2" xfId="29641"/>
    <cellStyle name="注释 2 2 106 3" xfId="29642"/>
    <cellStyle name="注释 2 2 106 4" xfId="29643"/>
    <cellStyle name="注释 2 2 106 5" xfId="29644"/>
    <cellStyle name="注释 2 2 107" xfId="29645"/>
    <cellStyle name="注释 2 2 107 2" xfId="29646"/>
    <cellStyle name="注释 2 2 107 3" xfId="29647"/>
    <cellStyle name="注释 2 2 107 4" xfId="29648"/>
    <cellStyle name="注释 2 2 107 5" xfId="29649"/>
    <cellStyle name="注释 2 2 108" xfId="29650"/>
    <cellStyle name="注释 2 2 108 2" xfId="29651"/>
    <cellStyle name="注释 2 2 108 3" xfId="29652"/>
    <cellStyle name="注释 2 2 108 4" xfId="29653"/>
    <cellStyle name="注释 2 2 108 5" xfId="29654"/>
    <cellStyle name="注释 2 2 109" xfId="29655"/>
    <cellStyle name="注释 2 2 11" xfId="29656"/>
    <cellStyle name="注释 2 2 11 2" xfId="29657"/>
    <cellStyle name="注释 2 2 11 3" xfId="29658"/>
    <cellStyle name="注释 2 2 11 4" xfId="29659"/>
    <cellStyle name="注释 2 2 11 5" xfId="29660"/>
    <cellStyle name="注释 2 2 110" xfId="29661"/>
    <cellStyle name="注释 2 2 111" xfId="29662"/>
    <cellStyle name="注释 2 2 112" xfId="29663"/>
    <cellStyle name="注释 2 2 113" xfId="29664"/>
    <cellStyle name="注释 2 2 114" xfId="29665"/>
    <cellStyle name="注释 2 2 115" xfId="29666"/>
    <cellStyle name="注释 2 2 116" xfId="29667"/>
    <cellStyle name="注释 2 2 12" xfId="29668"/>
    <cellStyle name="注释 2 2 12 2" xfId="29669"/>
    <cellStyle name="注释 2 2 12 3" xfId="29670"/>
    <cellStyle name="注释 2 2 12 4" xfId="29671"/>
    <cellStyle name="注释 2 2 12 5" xfId="29672"/>
    <cellStyle name="注释 2 2 13" xfId="29673"/>
    <cellStyle name="注释 2 2 13 2" xfId="29674"/>
    <cellStyle name="注释 2 2 13 3" xfId="29675"/>
    <cellStyle name="注释 2 2 13 4" xfId="29676"/>
    <cellStyle name="注释 2 2 13 5" xfId="29677"/>
    <cellStyle name="注释 2 2 14" xfId="29678"/>
    <cellStyle name="注释 2 2 14 2" xfId="29679"/>
    <cellStyle name="注释 2 2 14 3" xfId="29680"/>
    <cellStyle name="注释 2 2 14 4" xfId="29681"/>
    <cellStyle name="注释 2 2 14 5" xfId="29682"/>
    <cellStyle name="注释 2 2 15" xfId="29683"/>
    <cellStyle name="注释 2 2 15 2" xfId="29684"/>
    <cellStyle name="注释 2 2 15 3" xfId="29685"/>
    <cellStyle name="注释 2 2 15 4" xfId="29686"/>
    <cellStyle name="注释 2 2 15 5" xfId="29687"/>
    <cellStyle name="注释 2 2 16" xfId="29688"/>
    <cellStyle name="注释 2 2 16 2" xfId="29689"/>
    <cellStyle name="注释 2 2 16 3" xfId="29690"/>
    <cellStyle name="注释 2 2 16 4" xfId="29691"/>
    <cellStyle name="注释 2 2 16 5" xfId="29692"/>
    <cellStyle name="注释 2 2 17" xfId="29693"/>
    <cellStyle name="注释 2 2 17 2" xfId="29694"/>
    <cellStyle name="注释 2 2 17 3" xfId="29695"/>
    <cellStyle name="注释 2 2 17 4" xfId="29696"/>
    <cellStyle name="注释 2 2 17 5" xfId="29697"/>
    <cellStyle name="注释 2 2 18" xfId="29698"/>
    <cellStyle name="注释 2 2 18 2" xfId="29699"/>
    <cellStyle name="注释 2 2 18 3" xfId="29700"/>
    <cellStyle name="注释 2 2 18 4" xfId="29701"/>
    <cellStyle name="注释 2 2 18 5" xfId="29702"/>
    <cellStyle name="注释 2 2 19" xfId="29703"/>
    <cellStyle name="注释 2 2 19 2" xfId="29704"/>
    <cellStyle name="注释 2 2 19 3" xfId="29705"/>
    <cellStyle name="注释 2 2 19 4" xfId="29706"/>
    <cellStyle name="注释 2 2 19 5" xfId="29707"/>
    <cellStyle name="注释 2 2 2" xfId="29708"/>
    <cellStyle name="注释 2 2 2 2" xfId="29709"/>
    <cellStyle name="注释 2 2 2 3" xfId="29710"/>
    <cellStyle name="注释 2 2 2 4" xfId="29711"/>
    <cellStyle name="注释 2 2 2 5" xfId="29712"/>
    <cellStyle name="注释 2 2 20" xfId="29713"/>
    <cellStyle name="注释 2 2 20 2" xfId="29714"/>
    <cellStyle name="注释 2 2 20 3" xfId="29715"/>
    <cellStyle name="注释 2 2 20 4" xfId="29716"/>
    <cellStyle name="注释 2 2 20 5" xfId="29717"/>
    <cellStyle name="注释 2 2 21" xfId="29718"/>
    <cellStyle name="注释 2 2 21 2" xfId="29719"/>
    <cellStyle name="注释 2 2 21 3" xfId="29720"/>
    <cellStyle name="注释 2 2 21 4" xfId="29721"/>
    <cellStyle name="注释 2 2 21 5" xfId="29722"/>
    <cellStyle name="注释 2 2 22" xfId="29723"/>
    <cellStyle name="注释 2 2 22 2" xfId="29724"/>
    <cellStyle name="注释 2 2 22 3" xfId="29725"/>
    <cellStyle name="注释 2 2 22 4" xfId="29726"/>
    <cellStyle name="注释 2 2 22 5" xfId="29727"/>
    <cellStyle name="注释 2 2 23" xfId="29728"/>
    <cellStyle name="注释 2 2 23 2" xfId="29729"/>
    <cellStyle name="注释 2 2 23 3" xfId="29730"/>
    <cellStyle name="注释 2 2 23 4" xfId="29731"/>
    <cellStyle name="注释 2 2 23 5" xfId="29732"/>
    <cellStyle name="注释 2 2 24" xfId="29733"/>
    <cellStyle name="注释 2 2 24 2" xfId="29734"/>
    <cellStyle name="注释 2 2 24 3" xfId="29735"/>
    <cellStyle name="注释 2 2 24 4" xfId="29736"/>
    <cellStyle name="注释 2 2 24 5" xfId="29737"/>
    <cellStyle name="注释 2 2 25" xfId="29738"/>
    <cellStyle name="注释 2 2 25 2" xfId="29739"/>
    <cellStyle name="注释 2 2 25 3" xfId="29740"/>
    <cellStyle name="注释 2 2 25 4" xfId="29741"/>
    <cellStyle name="注释 2 2 25 5" xfId="29742"/>
    <cellStyle name="注释 2 2 26" xfId="29743"/>
    <cellStyle name="注释 2 2 26 2" xfId="29744"/>
    <cellStyle name="注释 2 2 26 3" xfId="29745"/>
    <cellStyle name="注释 2 2 26 4" xfId="29746"/>
    <cellStyle name="注释 2 2 26 5" xfId="29747"/>
    <cellStyle name="注释 2 2 27" xfId="29748"/>
    <cellStyle name="注释 2 2 27 2" xfId="29749"/>
    <cellStyle name="注释 2 2 27 3" xfId="29750"/>
    <cellStyle name="注释 2 2 27 4" xfId="29751"/>
    <cellStyle name="注释 2 2 27 5" xfId="29752"/>
    <cellStyle name="注释 2 2 28" xfId="29753"/>
    <cellStyle name="注释 2 2 28 2" xfId="29754"/>
    <cellStyle name="注释 2 2 28 3" xfId="29755"/>
    <cellStyle name="注释 2 2 28 4" xfId="29756"/>
    <cellStyle name="注释 2 2 28 5" xfId="29757"/>
    <cellStyle name="注释 2 2 29" xfId="29758"/>
    <cellStyle name="注释 2 2 29 2" xfId="29759"/>
    <cellStyle name="注释 2 2 29 3" xfId="29760"/>
    <cellStyle name="注释 2 2 29 4" xfId="29761"/>
    <cellStyle name="注释 2 2 29 5" xfId="29762"/>
    <cellStyle name="注释 2 2 3" xfId="29763"/>
    <cellStyle name="注释 2 2 3 2" xfId="29764"/>
    <cellStyle name="注释 2 2 3 3" xfId="29765"/>
    <cellStyle name="注释 2 2 3 4" xfId="29766"/>
    <cellStyle name="注释 2 2 3 5" xfId="29767"/>
    <cellStyle name="注释 2 2 30" xfId="29768"/>
    <cellStyle name="注释 2 2 30 2" xfId="29769"/>
    <cellStyle name="注释 2 2 30 3" xfId="29770"/>
    <cellStyle name="注释 2 2 30 4" xfId="29771"/>
    <cellStyle name="注释 2 2 30 5" xfId="29772"/>
    <cellStyle name="注释 2 2 31" xfId="29773"/>
    <cellStyle name="注释 2 2 31 2" xfId="29774"/>
    <cellStyle name="注释 2 2 31 3" xfId="29775"/>
    <cellStyle name="注释 2 2 31 4" xfId="29776"/>
    <cellStyle name="注释 2 2 31 5" xfId="29777"/>
    <cellStyle name="注释 2 2 32" xfId="29778"/>
    <cellStyle name="注释 2 2 32 2" xfId="29779"/>
    <cellStyle name="注释 2 2 32 3" xfId="29780"/>
    <cellStyle name="注释 2 2 32 4" xfId="29781"/>
    <cellStyle name="注释 2 2 32 5" xfId="29782"/>
    <cellStyle name="注释 2 2 33" xfId="29783"/>
    <cellStyle name="注释 2 2 33 2" xfId="29784"/>
    <cellStyle name="注释 2 2 33 3" xfId="29785"/>
    <cellStyle name="注释 2 2 33 4" xfId="29786"/>
    <cellStyle name="注释 2 2 33 5" xfId="29787"/>
    <cellStyle name="注释 2 2 34" xfId="29788"/>
    <cellStyle name="注释 2 2 34 2" xfId="29789"/>
    <cellStyle name="注释 2 2 34 3" xfId="29790"/>
    <cellStyle name="注释 2 2 34 4" xfId="29791"/>
    <cellStyle name="注释 2 2 34 5" xfId="29792"/>
    <cellStyle name="注释 2 2 35" xfId="29793"/>
    <cellStyle name="注释 2 2 35 2" xfId="29794"/>
    <cellStyle name="注释 2 2 35 3" xfId="29795"/>
    <cellStyle name="注释 2 2 35 4" xfId="29796"/>
    <cellStyle name="注释 2 2 35 5" xfId="29797"/>
    <cellStyle name="注释 2 2 36" xfId="29798"/>
    <cellStyle name="注释 2 2 36 2" xfId="29799"/>
    <cellStyle name="注释 2 2 36 3" xfId="29800"/>
    <cellStyle name="注释 2 2 36 4" xfId="29801"/>
    <cellStyle name="注释 2 2 36 5" xfId="29802"/>
    <cellStyle name="注释 2 2 37" xfId="29803"/>
    <cellStyle name="注释 2 2 37 2" xfId="29804"/>
    <cellStyle name="注释 2 2 37 3" xfId="29805"/>
    <cellStyle name="注释 2 2 37 4" xfId="29806"/>
    <cellStyle name="注释 2 2 37 5" xfId="29807"/>
    <cellStyle name="注释 2 2 38" xfId="29808"/>
    <cellStyle name="注释 2 2 38 2" xfId="29809"/>
    <cellStyle name="注释 2 2 38 3" xfId="29810"/>
    <cellStyle name="注释 2 2 38 4" xfId="29811"/>
    <cellStyle name="注释 2 2 38 5" xfId="29812"/>
    <cellStyle name="注释 2 2 39" xfId="29813"/>
    <cellStyle name="注释 2 2 39 2" xfId="29814"/>
    <cellStyle name="注释 2 2 39 3" xfId="29815"/>
    <cellStyle name="注释 2 2 39 4" xfId="29816"/>
    <cellStyle name="注释 2 2 39 5" xfId="29817"/>
    <cellStyle name="注释 2 2 4" xfId="29818"/>
    <cellStyle name="注释 2 2 4 2" xfId="29819"/>
    <cellStyle name="注释 2 2 4 3" xfId="29820"/>
    <cellStyle name="注释 2 2 4 4" xfId="29821"/>
    <cellStyle name="注释 2 2 4 5" xfId="29822"/>
    <cellStyle name="注释 2 2 40" xfId="29823"/>
    <cellStyle name="注释 2 2 40 2" xfId="29824"/>
    <cellStyle name="注释 2 2 40 3" xfId="29825"/>
    <cellStyle name="注释 2 2 40 4" xfId="29826"/>
    <cellStyle name="注释 2 2 40 5" xfId="29827"/>
    <cellStyle name="注释 2 2 41" xfId="29828"/>
    <cellStyle name="注释 2 2 41 2" xfId="29829"/>
    <cellStyle name="注释 2 2 41 3" xfId="29830"/>
    <cellStyle name="注释 2 2 41 4" xfId="29831"/>
    <cellStyle name="注释 2 2 41 5" xfId="29832"/>
    <cellStyle name="注释 2 2 42" xfId="29833"/>
    <cellStyle name="注释 2 2 42 2" xfId="29834"/>
    <cellStyle name="注释 2 2 42 3" xfId="29835"/>
    <cellStyle name="注释 2 2 42 4" xfId="29836"/>
    <cellStyle name="注释 2 2 42 5" xfId="29837"/>
    <cellStyle name="注释 2 2 43" xfId="29838"/>
    <cellStyle name="注释 2 2 43 2" xfId="29839"/>
    <cellStyle name="注释 2 2 43 3" xfId="29840"/>
    <cellStyle name="注释 2 2 43 4" xfId="29841"/>
    <cellStyle name="注释 2 2 43 5" xfId="29842"/>
    <cellStyle name="注释 2 2 44" xfId="29843"/>
    <cellStyle name="注释 2 2 44 2" xfId="29844"/>
    <cellStyle name="注释 2 2 44 3" xfId="29845"/>
    <cellStyle name="注释 2 2 44 4" xfId="29846"/>
    <cellStyle name="注释 2 2 44 5" xfId="29847"/>
    <cellStyle name="注释 2 2 45" xfId="29848"/>
    <cellStyle name="注释 2 2 45 2" xfId="29849"/>
    <cellStyle name="注释 2 2 45 3" xfId="29850"/>
    <cellStyle name="注释 2 2 45 4" xfId="29851"/>
    <cellStyle name="注释 2 2 45 5" xfId="29852"/>
    <cellStyle name="注释 2 2 46" xfId="29853"/>
    <cellStyle name="注释 2 2 46 2" xfId="29854"/>
    <cellStyle name="注释 2 2 46 3" xfId="29855"/>
    <cellStyle name="注释 2 2 46 4" xfId="29856"/>
    <cellStyle name="注释 2 2 46 5" xfId="29857"/>
    <cellStyle name="注释 2 2 47" xfId="29858"/>
    <cellStyle name="注释 2 2 47 2" xfId="29859"/>
    <cellStyle name="注释 2 2 47 3" xfId="29860"/>
    <cellStyle name="注释 2 2 47 4" xfId="29861"/>
    <cellStyle name="注释 2 2 47 5" xfId="29862"/>
    <cellStyle name="注释 2 2 48" xfId="29863"/>
    <cellStyle name="注释 2 2 48 2" xfId="29864"/>
    <cellStyle name="注释 2 2 48 3" xfId="29865"/>
    <cellStyle name="注释 2 2 48 4" xfId="29866"/>
    <cellStyle name="注释 2 2 48 5" xfId="29867"/>
    <cellStyle name="注释 2 2 49" xfId="29868"/>
    <cellStyle name="注释 2 2 49 2" xfId="29869"/>
    <cellStyle name="注释 2 2 49 3" xfId="29870"/>
    <cellStyle name="注释 2 2 49 4" xfId="29871"/>
    <cellStyle name="注释 2 2 49 5" xfId="29872"/>
    <cellStyle name="注释 2 2 5" xfId="29873"/>
    <cellStyle name="注释 2 2 5 2" xfId="29874"/>
    <cellStyle name="注释 2 2 5 3" xfId="29875"/>
    <cellStyle name="注释 2 2 5 4" xfId="29876"/>
    <cellStyle name="注释 2 2 5 5" xfId="29877"/>
    <cellStyle name="注释 2 2 50" xfId="29878"/>
    <cellStyle name="注释 2 2 50 2" xfId="29879"/>
    <cellStyle name="注释 2 2 50 3" xfId="29880"/>
    <cellStyle name="注释 2 2 50 4" xfId="29881"/>
    <cellStyle name="注释 2 2 50 5" xfId="29882"/>
    <cellStyle name="注释 2 2 51" xfId="29883"/>
    <cellStyle name="注释 2 2 51 2" xfId="29884"/>
    <cellStyle name="注释 2 2 51 3" xfId="29885"/>
    <cellStyle name="注释 2 2 51 4" xfId="29886"/>
    <cellStyle name="注释 2 2 51 5" xfId="29887"/>
    <cellStyle name="注释 2 2 52" xfId="29888"/>
    <cellStyle name="注释 2 2 52 2" xfId="29889"/>
    <cellStyle name="注释 2 2 52 3" xfId="29890"/>
    <cellStyle name="注释 2 2 52 4" xfId="29891"/>
    <cellStyle name="注释 2 2 52 5" xfId="29892"/>
    <cellStyle name="注释 2 2 53" xfId="29893"/>
    <cellStyle name="注释 2 2 53 2" xfId="29894"/>
    <cellStyle name="注释 2 2 53 3" xfId="29895"/>
    <cellStyle name="注释 2 2 53 4" xfId="29896"/>
    <cellStyle name="注释 2 2 53 5" xfId="29897"/>
    <cellStyle name="注释 2 2 54" xfId="29898"/>
    <cellStyle name="注释 2 2 54 2" xfId="29899"/>
    <cellStyle name="注释 2 2 54 3" xfId="29900"/>
    <cellStyle name="注释 2 2 54 4" xfId="29901"/>
    <cellStyle name="注释 2 2 54 5" xfId="29902"/>
    <cellStyle name="注释 2 2 55" xfId="29903"/>
    <cellStyle name="注释 2 2 55 2" xfId="29904"/>
    <cellStyle name="注释 2 2 55 3" xfId="29905"/>
    <cellStyle name="注释 2 2 55 4" xfId="29906"/>
    <cellStyle name="注释 2 2 55 5" xfId="29907"/>
    <cellStyle name="注释 2 2 56" xfId="29908"/>
    <cellStyle name="注释 2 2 56 2" xfId="29909"/>
    <cellStyle name="注释 2 2 56 3" xfId="29910"/>
    <cellStyle name="注释 2 2 56 4" xfId="29911"/>
    <cellStyle name="注释 2 2 56 5" xfId="29912"/>
    <cellStyle name="注释 2 2 57" xfId="29913"/>
    <cellStyle name="注释 2 2 57 2" xfId="29914"/>
    <cellStyle name="注释 2 2 57 3" xfId="29915"/>
    <cellStyle name="注释 2 2 57 4" xfId="29916"/>
    <cellStyle name="注释 2 2 57 5" xfId="29917"/>
    <cellStyle name="注释 2 2 58" xfId="29918"/>
    <cellStyle name="注释 2 2 58 2" xfId="29919"/>
    <cellStyle name="注释 2 2 58 3" xfId="29920"/>
    <cellStyle name="注释 2 2 58 4" xfId="29921"/>
    <cellStyle name="注释 2 2 58 5" xfId="29922"/>
    <cellStyle name="注释 2 2 59" xfId="29923"/>
    <cellStyle name="注释 2 2 59 2" xfId="29924"/>
    <cellStyle name="注释 2 2 59 3" xfId="29925"/>
    <cellStyle name="注释 2 2 59 4" xfId="29926"/>
    <cellStyle name="注释 2 2 59 5" xfId="29927"/>
    <cellStyle name="注释 2 2 6" xfId="29928"/>
    <cellStyle name="注释 2 2 6 2" xfId="29929"/>
    <cellStyle name="注释 2 2 6 3" xfId="29930"/>
    <cellStyle name="注释 2 2 6 4" xfId="29931"/>
    <cellStyle name="注释 2 2 6 5" xfId="29932"/>
    <cellStyle name="注释 2 2 60" xfId="29933"/>
    <cellStyle name="注释 2 2 60 2" xfId="29934"/>
    <cellStyle name="注释 2 2 60 3" xfId="29935"/>
    <cellStyle name="注释 2 2 60 4" xfId="29936"/>
    <cellStyle name="注释 2 2 60 5" xfId="29937"/>
    <cellStyle name="注释 2 2 61" xfId="29938"/>
    <cellStyle name="注释 2 2 61 2" xfId="29939"/>
    <cellStyle name="注释 2 2 61 3" xfId="29940"/>
    <cellStyle name="注释 2 2 61 4" xfId="29941"/>
    <cellStyle name="注释 2 2 61 5" xfId="29942"/>
    <cellStyle name="注释 2 2 62" xfId="29943"/>
    <cellStyle name="注释 2 2 62 2" xfId="29944"/>
    <cellStyle name="注释 2 2 62 3" xfId="29945"/>
    <cellStyle name="注释 2 2 62 4" xfId="29946"/>
    <cellStyle name="注释 2 2 62 5" xfId="29947"/>
    <cellStyle name="注释 2 2 63" xfId="29948"/>
    <cellStyle name="注释 2 2 63 2" xfId="29949"/>
    <cellStyle name="注释 2 2 63 3" xfId="29950"/>
    <cellStyle name="注释 2 2 63 4" xfId="29951"/>
    <cellStyle name="注释 2 2 63 5" xfId="29952"/>
    <cellStyle name="注释 2 2 64" xfId="29953"/>
    <cellStyle name="注释 2 2 64 2" xfId="29954"/>
    <cellStyle name="注释 2 2 64 3" xfId="29955"/>
    <cellStyle name="注释 2 2 64 4" xfId="29956"/>
    <cellStyle name="注释 2 2 64 5" xfId="29957"/>
    <cellStyle name="注释 2 2 65" xfId="29958"/>
    <cellStyle name="注释 2 2 65 2" xfId="29959"/>
    <cellStyle name="注释 2 2 65 3" xfId="29960"/>
    <cellStyle name="注释 2 2 65 4" xfId="29961"/>
    <cellStyle name="注释 2 2 65 5" xfId="29962"/>
    <cellStyle name="注释 2 2 66" xfId="29963"/>
    <cellStyle name="注释 2 2 66 2" xfId="29964"/>
    <cellStyle name="注释 2 2 66 3" xfId="29965"/>
    <cellStyle name="注释 2 2 66 4" xfId="29966"/>
    <cellStyle name="注释 2 2 66 5" xfId="29967"/>
    <cellStyle name="注释 2 2 67" xfId="29968"/>
    <cellStyle name="注释 2 2 67 2" xfId="29969"/>
    <cellStyle name="注释 2 2 67 3" xfId="29970"/>
    <cellStyle name="注释 2 2 67 4" xfId="29971"/>
    <cellStyle name="注释 2 2 67 5" xfId="29972"/>
    <cellStyle name="注释 2 2 68" xfId="29973"/>
    <cellStyle name="注释 2 2 68 2" xfId="29974"/>
    <cellStyle name="注释 2 2 68 3" xfId="29975"/>
    <cellStyle name="注释 2 2 68 4" xfId="29976"/>
    <cellStyle name="注释 2 2 68 5" xfId="29977"/>
    <cellStyle name="注释 2 2 69" xfId="29978"/>
    <cellStyle name="注释 2 2 69 2" xfId="29979"/>
    <cellStyle name="注释 2 2 69 3" xfId="29980"/>
    <cellStyle name="注释 2 2 69 4" xfId="29981"/>
    <cellStyle name="注释 2 2 69 5" xfId="29982"/>
    <cellStyle name="注释 2 2 7" xfId="29983"/>
    <cellStyle name="注释 2 2 7 2" xfId="29984"/>
    <cellStyle name="注释 2 2 7 3" xfId="29985"/>
    <cellStyle name="注释 2 2 7 4" xfId="29986"/>
    <cellStyle name="注释 2 2 7 5" xfId="29987"/>
    <cellStyle name="注释 2 2 70" xfId="29988"/>
    <cellStyle name="注释 2 2 70 2" xfId="29989"/>
    <cellStyle name="注释 2 2 70 3" xfId="29990"/>
    <cellStyle name="注释 2 2 70 4" xfId="29991"/>
    <cellStyle name="注释 2 2 70 5" xfId="29992"/>
    <cellStyle name="注释 2 2 71" xfId="29993"/>
    <cellStyle name="注释 2 2 71 2" xfId="29994"/>
    <cellStyle name="注释 2 2 71 3" xfId="29995"/>
    <cellStyle name="注释 2 2 71 4" xfId="29996"/>
    <cellStyle name="注释 2 2 71 5" xfId="29997"/>
    <cellStyle name="注释 2 2 72" xfId="29998"/>
    <cellStyle name="注释 2 2 72 2" xfId="29999"/>
    <cellStyle name="注释 2 2 72 3" xfId="30000"/>
    <cellStyle name="注释 2 2 72 4" xfId="30001"/>
    <cellStyle name="注释 2 2 72 5" xfId="30002"/>
    <cellStyle name="注释 2 2 73" xfId="30003"/>
    <cellStyle name="注释 2 2 73 2" xfId="30004"/>
    <cellStyle name="注释 2 2 73 3" xfId="30005"/>
    <cellStyle name="注释 2 2 73 4" xfId="30006"/>
    <cellStyle name="注释 2 2 73 5" xfId="30007"/>
    <cellStyle name="注释 2 2 74" xfId="30008"/>
    <cellStyle name="注释 2 2 74 2" xfId="30009"/>
    <cellStyle name="注释 2 2 74 3" xfId="30010"/>
    <cellStyle name="注释 2 2 74 4" xfId="30011"/>
    <cellStyle name="注释 2 2 74 5" xfId="30012"/>
    <cellStyle name="注释 2 2 75" xfId="30013"/>
    <cellStyle name="注释 2 2 75 2" xfId="30014"/>
    <cellStyle name="注释 2 2 75 3" xfId="30015"/>
    <cellStyle name="注释 2 2 75 4" xfId="30016"/>
    <cellStyle name="注释 2 2 75 5" xfId="30017"/>
    <cellStyle name="注释 2 2 76" xfId="30018"/>
    <cellStyle name="注释 2 2 76 2" xfId="30019"/>
    <cellStyle name="注释 2 2 76 3" xfId="30020"/>
    <cellStyle name="注释 2 2 76 4" xfId="30021"/>
    <cellStyle name="注释 2 2 76 5" xfId="30022"/>
    <cellStyle name="注释 2 2 77" xfId="30023"/>
    <cellStyle name="注释 2 2 77 2" xfId="30024"/>
    <cellStyle name="注释 2 2 77 3" xfId="30025"/>
    <cellStyle name="注释 2 2 77 4" xfId="30026"/>
    <cellStyle name="注释 2 2 77 5" xfId="30027"/>
    <cellStyle name="注释 2 2 78" xfId="30028"/>
    <cellStyle name="注释 2 2 78 2" xfId="30029"/>
    <cellStyle name="注释 2 2 78 3" xfId="30030"/>
    <cellStyle name="注释 2 2 78 4" xfId="30031"/>
    <cellStyle name="注释 2 2 78 5" xfId="30032"/>
    <cellStyle name="注释 2 2 79" xfId="30033"/>
    <cellStyle name="注释 2 2 79 2" xfId="30034"/>
    <cellStyle name="注释 2 2 79 3" xfId="30035"/>
    <cellStyle name="注释 2 2 79 4" xfId="30036"/>
    <cellStyle name="注释 2 2 79 5" xfId="30037"/>
    <cellStyle name="注释 2 2 8" xfId="30038"/>
    <cellStyle name="注释 2 2 8 2" xfId="30039"/>
    <cellStyle name="注释 2 2 8 3" xfId="30040"/>
    <cellStyle name="注释 2 2 8 4" xfId="30041"/>
    <cellStyle name="注释 2 2 8 5" xfId="30042"/>
    <cellStyle name="注释 2 2 80" xfId="30043"/>
    <cellStyle name="注释 2 2 80 2" xfId="30044"/>
    <cellStyle name="注释 2 2 80 3" xfId="30045"/>
    <cellStyle name="注释 2 2 80 4" xfId="30046"/>
    <cellStyle name="注释 2 2 80 5" xfId="30047"/>
    <cellStyle name="注释 2 2 81" xfId="30048"/>
    <cellStyle name="注释 2 2 81 2" xfId="30049"/>
    <cellStyle name="注释 2 2 81 3" xfId="30050"/>
    <cellStyle name="注释 2 2 81 4" xfId="30051"/>
    <cellStyle name="注释 2 2 81 5" xfId="30052"/>
    <cellStyle name="注释 2 2 82" xfId="30053"/>
    <cellStyle name="注释 2 2 82 2" xfId="30054"/>
    <cellStyle name="注释 2 2 82 3" xfId="30055"/>
    <cellStyle name="注释 2 2 82 4" xfId="30056"/>
    <cellStyle name="注释 2 2 82 5" xfId="30057"/>
    <cellStyle name="注释 2 2 83" xfId="30058"/>
    <cellStyle name="注释 2 2 83 2" xfId="30059"/>
    <cellStyle name="注释 2 2 83 3" xfId="30060"/>
    <cellStyle name="注释 2 2 83 4" xfId="30061"/>
    <cellStyle name="注释 2 2 83 5" xfId="30062"/>
    <cellStyle name="注释 2 2 84" xfId="30063"/>
    <cellStyle name="注释 2 2 84 2" xfId="30064"/>
    <cellStyle name="注释 2 2 84 3" xfId="30065"/>
    <cellStyle name="注释 2 2 84 4" xfId="30066"/>
    <cellStyle name="注释 2 2 84 5" xfId="30067"/>
    <cellStyle name="注释 2 2 85" xfId="30068"/>
    <cellStyle name="注释 2 2 85 2" xfId="30069"/>
    <cellStyle name="注释 2 2 85 3" xfId="30070"/>
    <cellStyle name="注释 2 2 85 4" xfId="30071"/>
    <cellStyle name="注释 2 2 85 5" xfId="30072"/>
    <cellStyle name="注释 2 2 86" xfId="30073"/>
    <cellStyle name="注释 2 2 86 2" xfId="30074"/>
    <cellStyle name="注释 2 2 86 3" xfId="30075"/>
    <cellStyle name="注释 2 2 86 4" xfId="30076"/>
    <cellStyle name="注释 2 2 86 5" xfId="30077"/>
    <cellStyle name="注释 2 2 87" xfId="30078"/>
    <cellStyle name="注释 2 2 87 2" xfId="30079"/>
    <cellStyle name="注释 2 2 87 3" xfId="30080"/>
    <cellStyle name="注释 2 2 87 4" xfId="30081"/>
    <cellStyle name="注释 2 2 87 5" xfId="30082"/>
    <cellStyle name="注释 2 2 88" xfId="30083"/>
    <cellStyle name="注释 2 2 88 2" xfId="30084"/>
    <cellStyle name="注释 2 2 88 3" xfId="30085"/>
    <cellStyle name="注释 2 2 88 4" xfId="30086"/>
    <cellStyle name="注释 2 2 88 5" xfId="30087"/>
    <cellStyle name="注释 2 2 89" xfId="30088"/>
    <cellStyle name="注释 2 2 89 2" xfId="30089"/>
    <cellStyle name="注释 2 2 89 3" xfId="30090"/>
    <cellStyle name="注释 2 2 89 4" xfId="30091"/>
    <cellStyle name="注释 2 2 89 5" xfId="30092"/>
    <cellStyle name="注释 2 2 9" xfId="30093"/>
    <cellStyle name="注释 2 2 9 2" xfId="30094"/>
    <cellStyle name="注释 2 2 9 3" xfId="30095"/>
    <cellStyle name="注释 2 2 9 4" xfId="30096"/>
    <cellStyle name="注释 2 2 9 5" xfId="30097"/>
    <cellStyle name="注释 2 2 90" xfId="30098"/>
    <cellStyle name="注释 2 2 90 2" xfId="30099"/>
    <cellStyle name="注释 2 2 90 3" xfId="30100"/>
    <cellStyle name="注释 2 2 90 4" xfId="30101"/>
    <cellStyle name="注释 2 2 90 5" xfId="30102"/>
    <cellStyle name="注释 2 2 91" xfId="30103"/>
    <cellStyle name="注释 2 2 91 2" xfId="30104"/>
    <cellStyle name="注释 2 2 91 3" xfId="30105"/>
    <cellStyle name="注释 2 2 91 4" xfId="30106"/>
    <cellStyle name="注释 2 2 91 5" xfId="30107"/>
    <cellStyle name="注释 2 2 92" xfId="30108"/>
    <cellStyle name="注释 2 2 92 2" xfId="30109"/>
    <cellStyle name="注释 2 2 92 3" xfId="30110"/>
    <cellStyle name="注释 2 2 92 4" xfId="30111"/>
    <cellStyle name="注释 2 2 92 5" xfId="30112"/>
    <cellStyle name="注释 2 2 93" xfId="30113"/>
    <cellStyle name="注释 2 2 93 2" xfId="30114"/>
    <cellStyle name="注释 2 2 93 3" xfId="30115"/>
    <cellStyle name="注释 2 2 93 4" xfId="30116"/>
    <cellStyle name="注释 2 2 93 5" xfId="30117"/>
    <cellStyle name="注释 2 2 94" xfId="30118"/>
    <cellStyle name="注释 2 2 94 2" xfId="30119"/>
    <cellStyle name="注释 2 2 94 3" xfId="30120"/>
    <cellStyle name="注释 2 2 94 4" xfId="30121"/>
    <cellStyle name="注释 2 2 94 5" xfId="30122"/>
    <cellStyle name="注释 2 2 95" xfId="30123"/>
    <cellStyle name="注释 2 2 95 2" xfId="30124"/>
    <cellStyle name="注释 2 2 95 3" xfId="30125"/>
    <cellStyle name="注释 2 2 95 4" xfId="30126"/>
    <cellStyle name="注释 2 2 95 5" xfId="30127"/>
    <cellStyle name="注释 2 2 96" xfId="30128"/>
    <cellStyle name="注释 2 2 96 2" xfId="30129"/>
    <cellStyle name="注释 2 2 96 3" xfId="30130"/>
    <cellStyle name="注释 2 2 96 4" xfId="30131"/>
    <cellStyle name="注释 2 2 96 5" xfId="30132"/>
    <cellStyle name="注释 2 2 97" xfId="30133"/>
    <cellStyle name="注释 2 2 97 2" xfId="30134"/>
    <cellStyle name="注释 2 2 97 3" xfId="30135"/>
    <cellStyle name="注释 2 2 97 4" xfId="30136"/>
    <cellStyle name="注释 2 2 97 5" xfId="30137"/>
    <cellStyle name="注释 2 2 98" xfId="30138"/>
    <cellStyle name="注释 2 2 98 2" xfId="30139"/>
    <cellStyle name="注释 2 2 98 3" xfId="30140"/>
    <cellStyle name="注释 2 2 98 4" xfId="30141"/>
    <cellStyle name="注释 2 2 98 5" xfId="30142"/>
    <cellStyle name="注释 2 2 99" xfId="30143"/>
    <cellStyle name="注释 2 2 99 2" xfId="30144"/>
    <cellStyle name="注释 2 2 99 3" xfId="30145"/>
    <cellStyle name="注释 2 2 99 4" xfId="30146"/>
    <cellStyle name="注释 2 2 99 5" xfId="30147"/>
    <cellStyle name="注释 2 20" xfId="30148"/>
    <cellStyle name="注释 2 20 2" xfId="30149"/>
    <cellStyle name="注释 2 20 3" xfId="30150"/>
    <cellStyle name="注释 2 20 4" xfId="30151"/>
    <cellStyle name="注释 2 20 5" xfId="30152"/>
    <cellStyle name="注释 2 21" xfId="30153"/>
    <cellStyle name="注释 2 21 2" xfId="30154"/>
    <cellStyle name="注释 2 21 3" xfId="30155"/>
    <cellStyle name="注释 2 21 4" xfId="30156"/>
    <cellStyle name="注释 2 21 5" xfId="30157"/>
    <cellStyle name="注释 2 22" xfId="30158"/>
    <cellStyle name="注释 2 22 2" xfId="30159"/>
    <cellStyle name="注释 2 22 3" xfId="30160"/>
    <cellStyle name="注释 2 22 4" xfId="30161"/>
    <cellStyle name="注释 2 22 5" xfId="30162"/>
    <cellStyle name="注释 2 23" xfId="30163"/>
    <cellStyle name="注释 2 23 2" xfId="30164"/>
    <cellStyle name="注释 2 23 3" xfId="30165"/>
    <cellStyle name="注释 2 23 4" xfId="30166"/>
    <cellStyle name="注释 2 23 5" xfId="30167"/>
    <cellStyle name="注释 2 24" xfId="30168"/>
    <cellStyle name="注释 2 24 2" xfId="30169"/>
    <cellStyle name="注释 2 24 3" xfId="30170"/>
    <cellStyle name="注释 2 24 4" xfId="30171"/>
    <cellStyle name="注释 2 24 5" xfId="30172"/>
    <cellStyle name="注释 2 25" xfId="30173"/>
    <cellStyle name="注释 2 25 2" xfId="30174"/>
    <cellStyle name="注释 2 25 3" xfId="30175"/>
    <cellStyle name="注释 2 25 4" xfId="30176"/>
    <cellStyle name="注释 2 25 5" xfId="30177"/>
    <cellStyle name="注释 2 26" xfId="30178"/>
    <cellStyle name="注释 2 26 2" xfId="30179"/>
    <cellStyle name="注释 2 26 3" xfId="30180"/>
    <cellStyle name="注释 2 26 4" xfId="30181"/>
    <cellStyle name="注释 2 26 5" xfId="30182"/>
    <cellStyle name="注释 2 27" xfId="30183"/>
    <cellStyle name="注释 2 27 2" xfId="30184"/>
    <cellStyle name="注释 2 27 3" xfId="30185"/>
    <cellStyle name="注释 2 27 4" xfId="30186"/>
    <cellStyle name="注释 2 27 5" xfId="30187"/>
    <cellStyle name="注释 2 28" xfId="30188"/>
    <cellStyle name="注释 2 28 2" xfId="30189"/>
    <cellStyle name="注释 2 28 3" xfId="30190"/>
    <cellStyle name="注释 2 28 4" xfId="30191"/>
    <cellStyle name="注释 2 28 5" xfId="30192"/>
    <cellStyle name="注释 2 29" xfId="30193"/>
    <cellStyle name="注释 2 29 2" xfId="30194"/>
    <cellStyle name="注释 2 29 3" xfId="30195"/>
    <cellStyle name="注释 2 29 4" xfId="30196"/>
    <cellStyle name="注释 2 29 5" xfId="30197"/>
    <cellStyle name="注释 2 3" xfId="30198"/>
    <cellStyle name="注释 2 3 10" xfId="30199"/>
    <cellStyle name="注释 2 3 10 2" xfId="30200"/>
    <cellStyle name="注释 2 3 10 3" xfId="30201"/>
    <cellStyle name="注释 2 3 10 4" xfId="30202"/>
    <cellStyle name="注释 2 3 10 5" xfId="30203"/>
    <cellStyle name="注释 2 3 100" xfId="30204"/>
    <cellStyle name="注释 2 3 100 2" xfId="30205"/>
    <cellStyle name="注释 2 3 100 3" xfId="30206"/>
    <cellStyle name="注释 2 3 100 4" xfId="30207"/>
    <cellStyle name="注释 2 3 100 5" xfId="30208"/>
    <cellStyle name="注释 2 3 101" xfId="30209"/>
    <cellStyle name="注释 2 3 101 2" xfId="30210"/>
    <cellStyle name="注释 2 3 101 3" xfId="30211"/>
    <cellStyle name="注释 2 3 101 4" xfId="30212"/>
    <cellStyle name="注释 2 3 101 5" xfId="30213"/>
    <cellStyle name="注释 2 3 102" xfId="30214"/>
    <cellStyle name="注释 2 3 102 2" xfId="30215"/>
    <cellStyle name="注释 2 3 102 3" xfId="30216"/>
    <cellStyle name="注释 2 3 102 4" xfId="30217"/>
    <cellStyle name="注释 2 3 102 5" xfId="30218"/>
    <cellStyle name="注释 2 3 103" xfId="30219"/>
    <cellStyle name="注释 2 3 103 2" xfId="30220"/>
    <cellStyle name="注释 2 3 103 3" xfId="30221"/>
    <cellStyle name="注释 2 3 103 4" xfId="30222"/>
    <cellStyle name="注释 2 3 103 5" xfId="30223"/>
    <cellStyle name="注释 2 3 104" xfId="30224"/>
    <cellStyle name="注释 2 3 104 2" xfId="30225"/>
    <cellStyle name="注释 2 3 104 3" xfId="30226"/>
    <cellStyle name="注释 2 3 104 4" xfId="30227"/>
    <cellStyle name="注释 2 3 104 5" xfId="30228"/>
    <cellStyle name="注释 2 3 105" xfId="30229"/>
    <cellStyle name="注释 2 3 105 2" xfId="30230"/>
    <cellStyle name="注释 2 3 105 3" xfId="30231"/>
    <cellStyle name="注释 2 3 105 4" xfId="30232"/>
    <cellStyle name="注释 2 3 105 5" xfId="30233"/>
    <cellStyle name="注释 2 3 106" xfId="30234"/>
    <cellStyle name="注释 2 3 106 2" xfId="30235"/>
    <cellStyle name="注释 2 3 106 3" xfId="30236"/>
    <cellStyle name="注释 2 3 106 4" xfId="30237"/>
    <cellStyle name="注释 2 3 106 5" xfId="30238"/>
    <cellStyle name="注释 2 3 107" xfId="30239"/>
    <cellStyle name="注释 2 3 107 2" xfId="30240"/>
    <cellStyle name="注释 2 3 107 3" xfId="30241"/>
    <cellStyle name="注释 2 3 107 4" xfId="30242"/>
    <cellStyle name="注释 2 3 107 5" xfId="30243"/>
    <cellStyle name="注释 2 3 108" xfId="30244"/>
    <cellStyle name="注释 2 3 108 2" xfId="30245"/>
    <cellStyle name="注释 2 3 108 3" xfId="30246"/>
    <cellStyle name="注释 2 3 108 4" xfId="30247"/>
    <cellStyle name="注释 2 3 108 5" xfId="30248"/>
    <cellStyle name="注释 2 3 109" xfId="30249"/>
    <cellStyle name="注释 2 3 11" xfId="30250"/>
    <cellStyle name="注释 2 3 11 2" xfId="30251"/>
    <cellStyle name="注释 2 3 11 3" xfId="30252"/>
    <cellStyle name="注释 2 3 11 4" xfId="30253"/>
    <cellStyle name="注释 2 3 11 5" xfId="30254"/>
    <cellStyle name="注释 2 3 110" xfId="30255"/>
    <cellStyle name="注释 2 3 111" xfId="30256"/>
    <cellStyle name="注释 2 3 112" xfId="30257"/>
    <cellStyle name="注释 2 3 113" xfId="30258"/>
    <cellStyle name="注释 2 3 114" xfId="30259"/>
    <cellStyle name="注释 2 3 115" xfId="30260"/>
    <cellStyle name="注释 2 3 116" xfId="30261"/>
    <cellStyle name="注释 2 3 12" xfId="30262"/>
    <cellStyle name="注释 2 3 12 2" xfId="30263"/>
    <cellStyle name="注释 2 3 12 3" xfId="30264"/>
    <cellStyle name="注释 2 3 12 4" xfId="30265"/>
    <cellStyle name="注释 2 3 12 5" xfId="30266"/>
    <cellStyle name="注释 2 3 13" xfId="30267"/>
    <cellStyle name="注释 2 3 13 2" xfId="30268"/>
    <cellStyle name="注释 2 3 13 3" xfId="30269"/>
    <cellStyle name="注释 2 3 13 4" xfId="30270"/>
    <cellStyle name="注释 2 3 13 5" xfId="30271"/>
    <cellStyle name="注释 2 3 14" xfId="30272"/>
    <cellStyle name="注释 2 3 14 2" xfId="30273"/>
    <cellStyle name="注释 2 3 14 3" xfId="30274"/>
    <cellStyle name="注释 2 3 14 4" xfId="30275"/>
    <cellStyle name="注释 2 3 14 5" xfId="30276"/>
    <cellStyle name="注释 2 3 15" xfId="30277"/>
    <cellStyle name="注释 2 3 15 2" xfId="30278"/>
    <cellStyle name="注释 2 3 15 3" xfId="30279"/>
    <cellStyle name="注释 2 3 15 4" xfId="30280"/>
    <cellStyle name="注释 2 3 15 5" xfId="30281"/>
    <cellStyle name="注释 2 3 16" xfId="30282"/>
    <cellStyle name="注释 2 3 16 2" xfId="30283"/>
    <cellStyle name="注释 2 3 16 3" xfId="30284"/>
    <cellStyle name="注释 2 3 16 4" xfId="30285"/>
    <cellStyle name="注释 2 3 16 5" xfId="30286"/>
    <cellStyle name="注释 2 3 17" xfId="30287"/>
    <cellStyle name="注释 2 3 17 2" xfId="30288"/>
    <cellStyle name="注释 2 3 17 3" xfId="30289"/>
    <cellStyle name="注释 2 3 17 4" xfId="30290"/>
    <cellStyle name="注释 2 3 17 5" xfId="30291"/>
    <cellStyle name="注释 2 3 18" xfId="30292"/>
    <cellStyle name="注释 2 3 18 2" xfId="30293"/>
    <cellStyle name="注释 2 3 18 3" xfId="30294"/>
    <cellStyle name="注释 2 3 18 4" xfId="30295"/>
    <cellStyle name="注释 2 3 18 5" xfId="30296"/>
    <cellStyle name="注释 2 3 19" xfId="30297"/>
    <cellStyle name="注释 2 3 19 2" xfId="30298"/>
    <cellStyle name="注释 2 3 19 3" xfId="30299"/>
    <cellStyle name="注释 2 3 19 4" xfId="30300"/>
    <cellStyle name="注释 2 3 19 5" xfId="30301"/>
    <cellStyle name="注释 2 3 2" xfId="30302"/>
    <cellStyle name="注释 2 3 2 2" xfId="30303"/>
    <cellStyle name="注释 2 3 2 3" xfId="30304"/>
    <cellStyle name="注释 2 3 2 4" xfId="30305"/>
    <cellStyle name="注释 2 3 2 5" xfId="30306"/>
    <cellStyle name="注释 2 3 20" xfId="30307"/>
    <cellStyle name="注释 2 3 20 2" xfId="30308"/>
    <cellStyle name="注释 2 3 20 3" xfId="30309"/>
    <cellStyle name="注释 2 3 20 4" xfId="30310"/>
    <cellStyle name="注释 2 3 20 5" xfId="30311"/>
    <cellStyle name="注释 2 3 21" xfId="30312"/>
    <cellStyle name="注释 2 3 21 2" xfId="30313"/>
    <cellStyle name="注释 2 3 21 3" xfId="30314"/>
    <cellStyle name="注释 2 3 21 4" xfId="30315"/>
    <cellStyle name="注释 2 3 21 5" xfId="30316"/>
    <cellStyle name="注释 2 3 22" xfId="30317"/>
    <cellStyle name="注释 2 3 22 2" xfId="30318"/>
    <cellStyle name="注释 2 3 22 3" xfId="30319"/>
    <cellStyle name="注释 2 3 22 4" xfId="30320"/>
    <cellStyle name="注释 2 3 22 5" xfId="30321"/>
    <cellStyle name="注释 2 3 23" xfId="30322"/>
    <cellStyle name="注释 2 3 23 2" xfId="30323"/>
    <cellStyle name="注释 2 3 23 3" xfId="30324"/>
    <cellStyle name="注释 2 3 23 4" xfId="30325"/>
    <cellStyle name="注释 2 3 23 5" xfId="30326"/>
    <cellStyle name="注释 2 3 24" xfId="30327"/>
    <cellStyle name="注释 2 3 24 2" xfId="30328"/>
    <cellStyle name="注释 2 3 24 3" xfId="30329"/>
    <cellStyle name="注释 2 3 24 4" xfId="30330"/>
    <cellStyle name="注释 2 3 24 5" xfId="30331"/>
    <cellStyle name="注释 2 3 25" xfId="30332"/>
    <cellStyle name="注释 2 3 25 2" xfId="30333"/>
    <cellStyle name="注释 2 3 25 3" xfId="30334"/>
    <cellStyle name="注释 2 3 25 4" xfId="30335"/>
    <cellStyle name="注释 2 3 25 5" xfId="30336"/>
    <cellStyle name="注释 2 3 26" xfId="30337"/>
    <cellStyle name="注释 2 3 26 2" xfId="30338"/>
    <cellStyle name="注释 2 3 26 3" xfId="30339"/>
    <cellStyle name="注释 2 3 26 4" xfId="30340"/>
    <cellStyle name="注释 2 3 26 5" xfId="30341"/>
    <cellStyle name="注释 2 3 27" xfId="30342"/>
    <cellStyle name="注释 2 3 27 2" xfId="30343"/>
    <cellStyle name="注释 2 3 27 3" xfId="30344"/>
    <cellStyle name="注释 2 3 27 4" xfId="30345"/>
    <cellStyle name="注释 2 3 27 5" xfId="30346"/>
    <cellStyle name="注释 2 3 28" xfId="30347"/>
    <cellStyle name="注释 2 3 28 2" xfId="30348"/>
    <cellStyle name="注释 2 3 28 3" xfId="30349"/>
    <cellStyle name="注释 2 3 28 4" xfId="30350"/>
    <cellStyle name="注释 2 3 28 5" xfId="30351"/>
    <cellStyle name="注释 2 3 29" xfId="30352"/>
    <cellStyle name="注释 2 3 29 2" xfId="30353"/>
    <cellStyle name="注释 2 3 29 3" xfId="30354"/>
    <cellStyle name="注释 2 3 29 4" xfId="30355"/>
    <cellStyle name="注释 2 3 29 5" xfId="30356"/>
    <cellStyle name="注释 2 3 3" xfId="30357"/>
    <cellStyle name="注释 2 3 3 2" xfId="30358"/>
    <cellStyle name="注释 2 3 3 3" xfId="30359"/>
    <cellStyle name="注释 2 3 3 4" xfId="30360"/>
    <cellStyle name="注释 2 3 3 5" xfId="30361"/>
    <cellStyle name="注释 2 3 30" xfId="30362"/>
    <cellStyle name="注释 2 3 30 2" xfId="30363"/>
    <cellStyle name="注释 2 3 30 3" xfId="30364"/>
    <cellStyle name="注释 2 3 30 4" xfId="30365"/>
    <cellStyle name="注释 2 3 30 5" xfId="30366"/>
    <cellStyle name="注释 2 3 31" xfId="30367"/>
    <cellStyle name="注释 2 3 31 2" xfId="30368"/>
    <cellStyle name="注释 2 3 31 3" xfId="30369"/>
    <cellStyle name="注释 2 3 31 4" xfId="30370"/>
    <cellStyle name="注释 2 3 31 5" xfId="30371"/>
    <cellStyle name="注释 2 3 32" xfId="30372"/>
    <cellStyle name="注释 2 3 32 2" xfId="30373"/>
    <cellStyle name="注释 2 3 32 3" xfId="30374"/>
    <cellStyle name="注释 2 3 32 4" xfId="30375"/>
    <cellStyle name="注释 2 3 32 5" xfId="30376"/>
    <cellStyle name="注释 2 3 33" xfId="30377"/>
    <cellStyle name="注释 2 3 33 2" xfId="30378"/>
    <cellStyle name="注释 2 3 33 3" xfId="30379"/>
    <cellStyle name="注释 2 3 33 4" xfId="30380"/>
    <cellStyle name="注释 2 3 33 5" xfId="30381"/>
    <cellStyle name="注释 2 3 34" xfId="30382"/>
    <cellStyle name="注释 2 3 34 2" xfId="30383"/>
    <cellStyle name="注释 2 3 34 3" xfId="30384"/>
    <cellStyle name="注释 2 3 34 4" xfId="30385"/>
    <cellStyle name="注释 2 3 34 5" xfId="30386"/>
    <cellStyle name="注释 2 3 35" xfId="30387"/>
    <cellStyle name="注释 2 3 35 2" xfId="30388"/>
    <cellStyle name="注释 2 3 35 3" xfId="30389"/>
    <cellStyle name="注释 2 3 35 4" xfId="30390"/>
    <cellStyle name="注释 2 3 35 5" xfId="30391"/>
    <cellStyle name="注释 2 3 36" xfId="30392"/>
    <cellStyle name="注释 2 3 36 2" xfId="30393"/>
    <cellStyle name="注释 2 3 36 3" xfId="30394"/>
    <cellStyle name="注释 2 3 36 4" xfId="30395"/>
    <cellStyle name="注释 2 3 36 5" xfId="30396"/>
    <cellStyle name="注释 2 3 37" xfId="30397"/>
    <cellStyle name="注释 2 3 37 2" xfId="30398"/>
    <cellStyle name="注释 2 3 37 3" xfId="30399"/>
    <cellStyle name="注释 2 3 37 4" xfId="30400"/>
    <cellStyle name="注释 2 3 37 5" xfId="30401"/>
    <cellStyle name="注释 2 3 38" xfId="30402"/>
    <cellStyle name="注释 2 3 38 2" xfId="30403"/>
    <cellStyle name="注释 2 3 38 3" xfId="30404"/>
    <cellStyle name="注释 2 3 38 4" xfId="30405"/>
    <cellStyle name="注释 2 3 38 5" xfId="30406"/>
    <cellStyle name="注释 2 3 39" xfId="30407"/>
    <cellStyle name="注释 2 3 39 2" xfId="30408"/>
    <cellStyle name="注释 2 3 39 3" xfId="30409"/>
    <cellStyle name="注释 2 3 39 4" xfId="30410"/>
    <cellStyle name="注释 2 3 39 5" xfId="30411"/>
    <cellStyle name="注释 2 3 4" xfId="30412"/>
    <cellStyle name="注释 2 3 4 2" xfId="30413"/>
    <cellStyle name="注释 2 3 4 3" xfId="30414"/>
    <cellStyle name="注释 2 3 4 4" xfId="30415"/>
    <cellStyle name="注释 2 3 4 5" xfId="30416"/>
    <cellStyle name="注释 2 3 40" xfId="30417"/>
    <cellStyle name="注释 2 3 40 2" xfId="30418"/>
    <cellStyle name="注释 2 3 40 3" xfId="30419"/>
    <cellStyle name="注释 2 3 40 4" xfId="30420"/>
    <cellStyle name="注释 2 3 40 5" xfId="30421"/>
    <cellStyle name="注释 2 3 41" xfId="30422"/>
    <cellStyle name="注释 2 3 41 2" xfId="30423"/>
    <cellStyle name="注释 2 3 41 3" xfId="30424"/>
    <cellStyle name="注释 2 3 41 4" xfId="30425"/>
    <cellStyle name="注释 2 3 41 5" xfId="30426"/>
    <cellStyle name="注释 2 3 42" xfId="30427"/>
    <cellStyle name="注释 2 3 42 2" xfId="30428"/>
    <cellStyle name="注释 2 3 42 3" xfId="30429"/>
    <cellStyle name="注释 2 3 42 4" xfId="30430"/>
    <cellStyle name="注释 2 3 42 5" xfId="30431"/>
    <cellStyle name="注释 2 3 43" xfId="30432"/>
    <cellStyle name="注释 2 3 43 2" xfId="30433"/>
    <cellStyle name="注释 2 3 43 3" xfId="30434"/>
    <cellStyle name="注释 2 3 43 4" xfId="30435"/>
    <cellStyle name="注释 2 3 43 5" xfId="30436"/>
    <cellStyle name="注释 2 3 44" xfId="30437"/>
    <cellStyle name="注释 2 3 44 2" xfId="30438"/>
    <cellStyle name="注释 2 3 44 3" xfId="30439"/>
    <cellStyle name="注释 2 3 44 4" xfId="30440"/>
    <cellStyle name="注释 2 3 44 5" xfId="30441"/>
    <cellStyle name="注释 2 3 45" xfId="30442"/>
    <cellStyle name="注释 2 3 45 2" xfId="30443"/>
    <cellStyle name="注释 2 3 45 3" xfId="30444"/>
    <cellStyle name="注释 2 3 45 4" xfId="30445"/>
    <cellStyle name="注释 2 3 45 5" xfId="30446"/>
    <cellStyle name="注释 2 3 46" xfId="30447"/>
    <cellStyle name="注释 2 3 46 2" xfId="30448"/>
    <cellStyle name="注释 2 3 46 3" xfId="30449"/>
    <cellStyle name="注释 2 3 46 4" xfId="30450"/>
    <cellStyle name="注释 2 3 46 5" xfId="30451"/>
    <cellStyle name="注释 2 3 47" xfId="30452"/>
    <cellStyle name="注释 2 3 47 2" xfId="30453"/>
    <cellStyle name="注释 2 3 47 3" xfId="30454"/>
    <cellStyle name="注释 2 3 47 4" xfId="30455"/>
    <cellStyle name="注释 2 3 47 5" xfId="30456"/>
    <cellStyle name="注释 2 3 48" xfId="30457"/>
    <cellStyle name="注释 2 3 48 2" xfId="30458"/>
    <cellStyle name="注释 2 3 48 3" xfId="30459"/>
    <cellStyle name="注释 2 3 48 4" xfId="30460"/>
    <cellStyle name="注释 2 3 48 5" xfId="30461"/>
    <cellStyle name="注释 2 3 49" xfId="30462"/>
    <cellStyle name="注释 2 3 49 2" xfId="30463"/>
    <cellStyle name="注释 2 3 49 3" xfId="30464"/>
    <cellStyle name="注释 2 3 49 4" xfId="30465"/>
    <cellStyle name="注释 2 3 49 5" xfId="30466"/>
    <cellStyle name="注释 2 3 5" xfId="30467"/>
    <cellStyle name="注释 2 3 5 2" xfId="30468"/>
    <cellStyle name="注释 2 3 5 3" xfId="30469"/>
    <cellStyle name="注释 2 3 5 4" xfId="30470"/>
    <cellStyle name="注释 2 3 5 5" xfId="30471"/>
    <cellStyle name="注释 2 3 50" xfId="30472"/>
    <cellStyle name="注释 2 3 50 2" xfId="30473"/>
    <cellStyle name="注释 2 3 50 3" xfId="30474"/>
    <cellStyle name="注释 2 3 50 4" xfId="30475"/>
    <cellStyle name="注释 2 3 50 5" xfId="30476"/>
    <cellStyle name="注释 2 3 51" xfId="30477"/>
    <cellStyle name="注释 2 3 51 2" xfId="30478"/>
    <cellStyle name="注释 2 3 51 3" xfId="30479"/>
    <cellStyle name="注释 2 3 51 4" xfId="30480"/>
    <cellStyle name="注释 2 3 51 5" xfId="30481"/>
    <cellStyle name="注释 2 3 52" xfId="30482"/>
    <cellStyle name="注释 2 3 52 2" xfId="30483"/>
    <cellStyle name="注释 2 3 52 3" xfId="30484"/>
    <cellStyle name="注释 2 3 52 4" xfId="30485"/>
    <cellStyle name="注释 2 3 52 5" xfId="30486"/>
    <cellStyle name="注释 2 3 53" xfId="30487"/>
    <cellStyle name="注释 2 3 53 2" xfId="30488"/>
    <cellStyle name="注释 2 3 53 3" xfId="30489"/>
    <cellStyle name="注释 2 3 53 4" xfId="30490"/>
    <cellStyle name="注释 2 3 53 5" xfId="30491"/>
    <cellStyle name="注释 2 3 54" xfId="30492"/>
    <cellStyle name="注释 2 3 54 2" xfId="30493"/>
    <cellStyle name="注释 2 3 54 3" xfId="30494"/>
    <cellStyle name="注释 2 3 54 4" xfId="30495"/>
    <cellStyle name="注释 2 3 54 5" xfId="30496"/>
    <cellStyle name="注释 2 3 55" xfId="30497"/>
    <cellStyle name="注释 2 3 55 2" xfId="30498"/>
    <cellStyle name="注释 2 3 55 3" xfId="30499"/>
    <cellStyle name="注释 2 3 55 4" xfId="30500"/>
    <cellStyle name="注释 2 3 55 5" xfId="30501"/>
    <cellStyle name="注释 2 3 56" xfId="30502"/>
    <cellStyle name="注释 2 3 56 2" xfId="30503"/>
    <cellStyle name="注释 2 3 56 3" xfId="30504"/>
    <cellStyle name="注释 2 3 56 4" xfId="30505"/>
    <cellStyle name="注释 2 3 56 5" xfId="30506"/>
    <cellStyle name="注释 2 3 57" xfId="30507"/>
    <cellStyle name="注释 2 3 57 2" xfId="30508"/>
    <cellStyle name="注释 2 3 57 3" xfId="30509"/>
    <cellStyle name="注释 2 3 57 4" xfId="30510"/>
    <cellStyle name="注释 2 3 57 5" xfId="30511"/>
    <cellStyle name="注释 2 3 58" xfId="30512"/>
    <cellStyle name="注释 2 3 58 2" xfId="30513"/>
    <cellStyle name="注释 2 3 58 3" xfId="30514"/>
    <cellStyle name="注释 2 3 58 4" xfId="30515"/>
    <cellStyle name="注释 2 3 58 5" xfId="30516"/>
    <cellStyle name="注释 2 3 59" xfId="30517"/>
    <cellStyle name="注释 2 3 59 2" xfId="30518"/>
    <cellStyle name="注释 2 3 59 3" xfId="30519"/>
    <cellStyle name="注释 2 3 59 4" xfId="30520"/>
    <cellStyle name="注释 2 3 59 5" xfId="30521"/>
    <cellStyle name="注释 2 3 6" xfId="30522"/>
    <cellStyle name="注释 2 3 6 2" xfId="30523"/>
    <cellStyle name="注释 2 3 6 3" xfId="30524"/>
    <cellStyle name="注释 2 3 6 4" xfId="30525"/>
    <cellStyle name="注释 2 3 6 5" xfId="30526"/>
    <cellStyle name="注释 2 3 60" xfId="30527"/>
    <cellStyle name="注释 2 3 60 2" xfId="30528"/>
    <cellStyle name="注释 2 3 60 3" xfId="30529"/>
    <cellStyle name="注释 2 3 60 4" xfId="30530"/>
    <cellStyle name="注释 2 3 60 5" xfId="30531"/>
    <cellStyle name="注释 2 3 61" xfId="30532"/>
    <cellStyle name="注释 2 3 61 2" xfId="30533"/>
    <cellStyle name="注释 2 3 61 3" xfId="30534"/>
    <cellStyle name="注释 2 3 61 4" xfId="30535"/>
    <cellStyle name="注释 2 3 61 5" xfId="30536"/>
    <cellStyle name="注释 2 3 62" xfId="30537"/>
    <cellStyle name="注释 2 3 62 2" xfId="30538"/>
    <cellStyle name="注释 2 3 62 3" xfId="30539"/>
    <cellStyle name="注释 2 3 62 4" xfId="30540"/>
    <cellStyle name="注释 2 3 62 5" xfId="30541"/>
    <cellStyle name="注释 2 3 63" xfId="30542"/>
    <cellStyle name="注释 2 3 63 2" xfId="30543"/>
    <cellStyle name="注释 2 3 63 3" xfId="30544"/>
    <cellStyle name="注释 2 3 63 4" xfId="30545"/>
    <cellStyle name="注释 2 3 63 5" xfId="30546"/>
    <cellStyle name="注释 2 3 64" xfId="30547"/>
    <cellStyle name="注释 2 3 64 2" xfId="30548"/>
    <cellStyle name="注释 2 3 64 3" xfId="30549"/>
    <cellStyle name="注释 2 3 64 4" xfId="30550"/>
    <cellStyle name="注释 2 3 64 5" xfId="30551"/>
    <cellStyle name="注释 2 3 65" xfId="30552"/>
    <cellStyle name="注释 2 3 65 2" xfId="30553"/>
    <cellStyle name="注释 2 3 65 3" xfId="30554"/>
    <cellStyle name="注释 2 3 65 4" xfId="30555"/>
    <cellStyle name="注释 2 3 65 5" xfId="30556"/>
    <cellStyle name="注释 2 3 66" xfId="30557"/>
    <cellStyle name="注释 2 3 66 2" xfId="30558"/>
    <cellStyle name="注释 2 3 66 3" xfId="30559"/>
    <cellStyle name="注释 2 3 66 4" xfId="30560"/>
    <cellStyle name="注释 2 3 66 5" xfId="30561"/>
    <cellStyle name="注释 2 3 67" xfId="30562"/>
    <cellStyle name="注释 2 3 67 2" xfId="30563"/>
    <cellStyle name="注释 2 3 67 3" xfId="30564"/>
    <cellStyle name="注释 2 3 67 4" xfId="30565"/>
    <cellStyle name="注释 2 3 67 5" xfId="30566"/>
    <cellStyle name="注释 2 3 68" xfId="30567"/>
    <cellStyle name="注释 2 3 68 2" xfId="30568"/>
    <cellStyle name="注释 2 3 68 3" xfId="30569"/>
    <cellStyle name="注释 2 3 68 4" xfId="30570"/>
    <cellStyle name="注释 2 3 68 5" xfId="30571"/>
    <cellStyle name="注释 2 3 69" xfId="30572"/>
    <cellStyle name="注释 2 3 69 2" xfId="30573"/>
    <cellStyle name="注释 2 3 69 3" xfId="30574"/>
    <cellStyle name="注释 2 3 69 4" xfId="30575"/>
    <cellStyle name="注释 2 3 69 5" xfId="30576"/>
    <cellStyle name="注释 2 3 7" xfId="30577"/>
    <cellStyle name="注释 2 3 7 2" xfId="30578"/>
    <cellStyle name="注释 2 3 7 3" xfId="30579"/>
    <cellStyle name="注释 2 3 7 4" xfId="30580"/>
    <cellStyle name="注释 2 3 7 5" xfId="30581"/>
    <cellStyle name="注释 2 3 70" xfId="30582"/>
    <cellStyle name="注释 2 3 70 2" xfId="30583"/>
    <cellStyle name="注释 2 3 70 3" xfId="30584"/>
    <cellStyle name="注释 2 3 70 4" xfId="30585"/>
    <cellStyle name="注释 2 3 70 5" xfId="30586"/>
    <cellStyle name="注释 2 3 71" xfId="30587"/>
    <cellStyle name="注释 2 3 71 2" xfId="30588"/>
    <cellStyle name="注释 2 3 71 3" xfId="30589"/>
    <cellStyle name="注释 2 3 71 4" xfId="30590"/>
    <cellStyle name="注释 2 3 71 5" xfId="30591"/>
    <cellStyle name="注释 2 3 72" xfId="30592"/>
    <cellStyle name="注释 2 3 72 2" xfId="30593"/>
    <cellStyle name="注释 2 3 72 3" xfId="30594"/>
    <cellStyle name="注释 2 3 72 4" xfId="30595"/>
    <cellStyle name="注释 2 3 72 5" xfId="30596"/>
    <cellStyle name="注释 2 3 73" xfId="30597"/>
    <cellStyle name="注释 2 3 73 2" xfId="30598"/>
    <cellStyle name="注释 2 3 73 3" xfId="30599"/>
    <cellStyle name="注释 2 3 73 4" xfId="30600"/>
    <cellStyle name="注释 2 3 73 5" xfId="30601"/>
    <cellStyle name="注释 2 3 74" xfId="30602"/>
    <cellStyle name="注释 2 3 74 2" xfId="30603"/>
    <cellStyle name="注释 2 3 74 3" xfId="30604"/>
    <cellStyle name="注释 2 3 74 4" xfId="30605"/>
    <cellStyle name="注释 2 3 74 5" xfId="30606"/>
    <cellStyle name="注释 2 3 75" xfId="30607"/>
    <cellStyle name="注释 2 3 75 2" xfId="30608"/>
    <cellStyle name="注释 2 3 75 3" xfId="30609"/>
    <cellStyle name="注释 2 3 75 4" xfId="30610"/>
    <cellStyle name="注释 2 3 75 5" xfId="30611"/>
    <cellStyle name="注释 2 3 76" xfId="30612"/>
    <cellStyle name="注释 2 3 76 2" xfId="30613"/>
    <cellStyle name="注释 2 3 76 3" xfId="30614"/>
    <cellStyle name="注释 2 3 76 4" xfId="30615"/>
    <cellStyle name="注释 2 3 76 5" xfId="30616"/>
    <cellStyle name="注释 2 3 77" xfId="30617"/>
    <cellStyle name="注释 2 3 77 2" xfId="30618"/>
    <cellStyle name="注释 2 3 77 3" xfId="30619"/>
    <cellStyle name="注释 2 3 77 4" xfId="30620"/>
    <cellStyle name="注释 2 3 77 5" xfId="30621"/>
    <cellStyle name="注释 2 3 78" xfId="30622"/>
    <cellStyle name="注释 2 3 78 2" xfId="30623"/>
    <cellStyle name="注释 2 3 78 3" xfId="30624"/>
    <cellStyle name="注释 2 3 78 4" xfId="30625"/>
    <cellStyle name="注释 2 3 78 5" xfId="30626"/>
    <cellStyle name="注释 2 3 79" xfId="30627"/>
    <cellStyle name="注释 2 3 79 2" xfId="30628"/>
    <cellStyle name="注释 2 3 79 3" xfId="30629"/>
    <cellStyle name="注释 2 3 79 4" xfId="30630"/>
    <cellStyle name="注释 2 3 79 5" xfId="30631"/>
    <cellStyle name="注释 2 3 8" xfId="30632"/>
    <cellStyle name="注释 2 3 8 2" xfId="30633"/>
    <cellStyle name="注释 2 3 8 3" xfId="30634"/>
    <cellStyle name="注释 2 3 8 4" xfId="30635"/>
    <cellStyle name="注释 2 3 8 5" xfId="30636"/>
    <cellStyle name="注释 2 3 80" xfId="30637"/>
    <cellStyle name="注释 2 3 80 2" xfId="30638"/>
    <cellStyle name="注释 2 3 80 3" xfId="30639"/>
    <cellStyle name="注释 2 3 80 4" xfId="30640"/>
    <cellStyle name="注释 2 3 80 5" xfId="30641"/>
    <cellStyle name="注释 2 3 81" xfId="30642"/>
    <cellStyle name="注释 2 3 81 2" xfId="30643"/>
    <cellStyle name="注释 2 3 81 3" xfId="30644"/>
    <cellStyle name="注释 2 3 81 4" xfId="30645"/>
    <cellStyle name="注释 2 3 81 5" xfId="30646"/>
    <cellStyle name="注释 2 3 82" xfId="30647"/>
    <cellStyle name="注释 2 3 82 2" xfId="30648"/>
    <cellStyle name="注释 2 3 82 3" xfId="30649"/>
    <cellStyle name="注释 2 3 82 4" xfId="30650"/>
    <cellStyle name="注释 2 3 82 5" xfId="30651"/>
    <cellStyle name="注释 2 3 83" xfId="30652"/>
    <cellStyle name="注释 2 3 83 2" xfId="30653"/>
    <cellStyle name="注释 2 3 83 3" xfId="30654"/>
    <cellStyle name="注释 2 3 83 4" xfId="30655"/>
    <cellStyle name="注释 2 3 83 5" xfId="30656"/>
    <cellStyle name="注释 2 3 84" xfId="30657"/>
    <cellStyle name="注释 2 3 84 2" xfId="30658"/>
    <cellStyle name="注释 2 3 84 3" xfId="30659"/>
    <cellStyle name="注释 2 3 84 4" xfId="30660"/>
    <cellStyle name="注释 2 3 84 5" xfId="30661"/>
    <cellStyle name="注释 2 3 85" xfId="30662"/>
    <cellStyle name="注释 2 3 85 2" xfId="30663"/>
    <cellStyle name="注释 2 3 85 3" xfId="30664"/>
    <cellStyle name="注释 2 3 85 4" xfId="30665"/>
    <cellStyle name="注释 2 3 85 5" xfId="30666"/>
    <cellStyle name="注释 2 3 86" xfId="30667"/>
    <cellStyle name="注释 2 3 86 2" xfId="30668"/>
    <cellStyle name="注释 2 3 86 3" xfId="30669"/>
    <cellStyle name="注释 2 3 86 4" xfId="30670"/>
    <cellStyle name="注释 2 3 86 5" xfId="30671"/>
    <cellStyle name="注释 2 3 87" xfId="30672"/>
    <cellStyle name="注释 2 3 87 2" xfId="30673"/>
    <cellStyle name="注释 2 3 87 3" xfId="30674"/>
    <cellStyle name="注释 2 3 87 4" xfId="30675"/>
    <cellStyle name="注释 2 3 87 5" xfId="30676"/>
    <cellStyle name="注释 2 3 88" xfId="30677"/>
    <cellStyle name="注释 2 3 88 2" xfId="30678"/>
    <cellStyle name="注释 2 3 88 3" xfId="30679"/>
    <cellStyle name="注释 2 3 88 4" xfId="30680"/>
    <cellStyle name="注释 2 3 88 5" xfId="30681"/>
    <cellStyle name="注释 2 3 89" xfId="30682"/>
    <cellStyle name="注释 2 3 89 2" xfId="30683"/>
    <cellStyle name="注释 2 3 89 3" xfId="30684"/>
    <cellStyle name="注释 2 3 89 4" xfId="30685"/>
    <cellStyle name="注释 2 3 89 5" xfId="30686"/>
    <cellStyle name="注释 2 3 9" xfId="30687"/>
    <cellStyle name="注释 2 3 9 2" xfId="30688"/>
    <cellStyle name="注释 2 3 9 3" xfId="30689"/>
    <cellStyle name="注释 2 3 9 4" xfId="30690"/>
    <cellStyle name="注释 2 3 9 5" xfId="30691"/>
    <cellStyle name="注释 2 3 90" xfId="30692"/>
    <cellStyle name="注释 2 3 90 2" xfId="30693"/>
    <cellStyle name="注释 2 3 90 3" xfId="30694"/>
    <cellStyle name="注释 2 3 90 4" xfId="30695"/>
    <cellStyle name="注释 2 3 90 5" xfId="30696"/>
    <cellStyle name="注释 2 3 91" xfId="30697"/>
    <cellStyle name="注释 2 3 91 2" xfId="30698"/>
    <cellStyle name="注释 2 3 91 3" xfId="30699"/>
    <cellStyle name="注释 2 3 91 4" xfId="30700"/>
    <cellStyle name="注释 2 3 91 5" xfId="30701"/>
    <cellStyle name="注释 2 3 92" xfId="30702"/>
    <cellStyle name="注释 2 3 92 2" xfId="30703"/>
    <cellStyle name="注释 2 3 92 3" xfId="30704"/>
    <cellStyle name="注释 2 3 92 4" xfId="30705"/>
    <cellStyle name="注释 2 3 92 5" xfId="30706"/>
    <cellStyle name="注释 2 3 93" xfId="30707"/>
    <cellStyle name="注释 2 3 93 2" xfId="30708"/>
    <cellStyle name="注释 2 3 93 3" xfId="30709"/>
    <cellStyle name="注释 2 3 93 4" xfId="30710"/>
    <cellStyle name="注释 2 3 93 5" xfId="30711"/>
    <cellStyle name="注释 2 3 94" xfId="30712"/>
    <cellStyle name="注释 2 3 94 2" xfId="30713"/>
    <cellStyle name="注释 2 3 94 3" xfId="30714"/>
    <cellStyle name="注释 2 3 94 4" xfId="30715"/>
    <cellStyle name="注释 2 3 94 5" xfId="30716"/>
    <cellStyle name="注释 2 3 95" xfId="30717"/>
    <cellStyle name="注释 2 3 95 2" xfId="30718"/>
    <cellStyle name="注释 2 3 95 3" xfId="30719"/>
    <cellStyle name="注释 2 3 95 4" xfId="30720"/>
    <cellStyle name="注释 2 3 95 5" xfId="30721"/>
    <cellStyle name="注释 2 3 96" xfId="30722"/>
    <cellStyle name="注释 2 3 96 2" xfId="30723"/>
    <cellStyle name="注释 2 3 96 3" xfId="30724"/>
    <cellStyle name="注释 2 3 96 4" xfId="30725"/>
    <cellStyle name="注释 2 3 96 5" xfId="30726"/>
    <cellStyle name="注释 2 3 97" xfId="30727"/>
    <cellStyle name="注释 2 3 97 2" xfId="30728"/>
    <cellStyle name="注释 2 3 97 3" xfId="30729"/>
    <cellStyle name="注释 2 3 97 4" xfId="30730"/>
    <cellStyle name="注释 2 3 97 5" xfId="30731"/>
    <cellStyle name="注释 2 3 98" xfId="30732"/>
    <cellStyle name="注释 2 3 98 2" xfId="30733"/>
    <cellStyle name="注释 2 3 98 3" xfId="30734"/>
    <cellStyle name="注释 2 3 98 4" xfId="30735"/>
    <cellStyle name="注释 2 3 98 5" xfId="30736"/>
    <cellStyle name="注释 2 3 99" xfId="30737"/>
    <cellStyle name="注释 2 3 99 2" xfId="30738"/>
    <cellStyle name="注释 2 3 99 3" xfId="30739"/>
    <cellStyle name="注释 2 3 99 4" xfId="30740"/>
    <cellStyle name="注释 2 3 99 5" xfId="30741"/>
    <cellStyle name="注释 2 30" xfId="30742"/>
    <cellStyle name="注释 2 30 2" xfId="30743"/>
    <cellStyle name="注释 2 30 3" xfId="30744"/>
    <cellStyle name="注释 2 30 4" xfId="30745"/>
    <cellStyle name="注释 2 30 5" xfId="30746"/>
    <cellStyle name="注释 2 31" xfId="30747"/>
    <cellStyle name="注释 2 31 2" xfId="30748"/>
    <cellStyle name="注释 2 31 3" xfId="30749"/>
    <cellStyle name="注释 2 31 4" xfId="30750"/>
    <cellStyle name="注释 2 31 5" xfId="30751"/>
    <cellStyle name="注释 2 32" xfId="30752"/>
    <cellStyle name="注释 2 32 2" xfId="30753"/>
    <cellStyle name="注释 2 32 3" xfId="30754"/>
    <cellStyle name="注释 2 32 4" xfId="30755"/>
    <cellStyle name="注释 2 32 5" xfId="30756"/>
    <cellStyle name="注释 2 33" xfId="30757"/>
    <cellStyle name="注释 2 33 2" xfId="30758"/>
    <cellStyle name="注释 2 33 3" xfId="30759"/>
    <cellStyle name="注释 2 33 4" xfId="30760"/>
    <cellStyle name="注释 2 33 5" xfId="30761"/>
    <cellStyle name="注释 2 34" xfId="30762"/>
    <cellStyle name="注释 2 34 2" xfId="30763"/>
    <cellStyle name="注释 2 34 3" xfId="30764"/>
    <cellStyle name="注释 2 34 4" xfId="30765"/>
    <cellStyle name="注释 2 34 5" xfId="30766"/>
    <cellStyle name="注释 2 35" xfId="30767"/>
    <cellStyle name="注释 2 35 2" xfId="30768"/>
    <cellStyle name="注释 2 35 3" xfId="30769"/>
    <cellStyle name="注释 2 35 4" xfId="30770"/>
    <cellStyle name="注释 2 35 5" xfId="30771"/>
    <cellStyle name="注释 2 36" xfId="30772"/>
    <cellStyle name="注释 2 36 2" xfId="30773"/>
    <cellStyle name="注释 2 36 3" xfId="30774"/>
    <cellStyle name="注释 2 36 4" xfId="30775"/>
    <cellStyle name="注释 2 36 5" xfId="30776"/>
    <cellStyle name="注释 2 37" xfId="30777"/>
    <cellStyle name="注释 2 37 2" xfId="30778"/>
    <cellStyle name="注释 2 37 3" xfId="30779"/>
    <cellStyle name="注释 2 37 4" xfId="30780"/>
    <cellStyle name="注释 2 37 5" xfId="30781"/>
    <cellStyle name="注释 2 38" xfId="30782"/>
    <cellStyle name="注释 2 38 2" xfId="30783"/>
    <cellStyle name="注释 2 38 3" xfId="30784"/>
    <cellStyle name="注释 2 38 4" xfId="30785"/>
    <cellStyle name="注释 2 38 5" xfId="30786"/>
    <cellStyle name="注释 2 39" xfId="30787"/>
    <cellStyle name="注释 2 39 2" xfId="30788"/>
    <cellStyle name="注释 2 39 3" xfId="30789"/>
    <cellStyle name="注释 2 39 4" xfId="30790"/>
    <cellStyle name="注释 2 39 5" xfId="30791"/>
    <cellStyle name="注释 2 4" xfId="30792"/>
    <cellStyle name="注释 2 4 10" xfId="30793"/>
    <cellStyle name="注释 2 4 10 2" xfId="30794"/>
    <cellStyle name="注释 2 4 10 3" xfId="30795"/>
    <cellStyle name="注释 2 4 10 4" xfId="30796"/>
    <cellStyle name="注释 2 4 10 5" xfId="30797"/>
    <cellStyle name="注释 2 4 100" xfId="30798"/>
    <cellStyle name="注释 2 4 100 2" xfId="30799"/>
    <cellStyle name="注释 2 4 100 3" xfId="30800"/>
    <cellStyle name="注释 2 4 100 4" xfId="30801"/>
    <cellStyle name="注释 2 4 100 5" xfId="30802"/>
    <cellStyle name="注释 2 4 101" xfId="30803"/>
    <cellStyle name="注释 2 4 101 2" xfId="30804"/>
    <cellStyle name="注释 2 4 101 3" xfId="30805"/>
    <cellStyle name="注释 2 4 101 4" xfId="30806"/>
    <cellStyle name="注释 2 4 101 5" xfId="30807"/>
    <cellStyle name="注释 2 4 102" xfId="30808"/>
    <cellStyle name="注释 2 4 102 2" xfId="30809"/>
    <cellStyle name="注释 2 4 102 3" xfId="30810"/>
    <cellStyle name="注释 2 4 102 4" xfId="30811"/>
    <cellStyle name="注释 2 4 102 5" xfId="30812"/>
    <cellStyle name="注释 2 4 103" xfId="30813"/>
    <cellStyle name="注释 2 4 103 2" xfId="30814"/>
    <cellStyle name="注释 2 4 103 3" xfId="30815"/>
    <cellStyle name="注释 2 4 103 4" xfId="30816"/>
    <cellStyle name="注释 2 4 103 5" xfId="30817"/>
    <cellStyle name="注释 2 4 104" xfId="30818"/>
    <cellStyle name="注释 2 4 104 2" xfId="30819"/>
    <cellStyle name="注释 2 4 104 3" xfId="30820"/>
    <cellStyle name="注释 2 4 104 4" xfId="30821"/>
    <cellStyle name="注释 2 4 104 5" xfId="30822"/>
    <cellStyle name="注释 2 4 105" xfId="30823"/>
    <cellStyle name="注释 2 4 105 2" xfId="30824"/>
    <cellStyle name="注释 2 4 105 3" xfId="30825"/>
    <cellStyle name="注释 2 4 105 4" xfId="30826"/>
    <cellStyle name="注释 2 4 105 5" xfId="30827"/>
    <cellStyle name="注释 2 4 106" xfId="30828"/>
    <cellStyle name="注释 2 4 106 2" xfId="30829"/>
    <cellStyle name="注释 2 4 106 3" xfId="30830"/>
    <cellStyle name="注释 2 4 106 4" xfId="30831"/>
    <cellStyle name="注释 2 4 106 5" xfId="30832"/>
    <cellStyle name="注释 2 4 107" xfId="30833"/>
    <cellStyle name="注释 2 4 107 2" xfId="30834"/>
    <cellStyle name="注释 2 4 107 3" xfId="30835"/>
    <cellStyle name="注释 2 4 107 4" xfId="30836"/>
    <cellStyle name="注释 2 4 107 5" xfId="30837"/>
    <cellStyle name="注释 2 4 108" xfId="30838"/>
    <cellStyle name="注释 2 4 108 2" xfId="30839"/>
    <cellStyle name="注释 2 4 108 3" xfId="30840"/>
    <cellStyle name="注释 2 4 108 4" xfId="30841"/>
    <cellStyle name="注释 2 4 108 5" xfId="30842"/>
    <cellStyle name="注释 2 4 109" xfId="30843"/>
    <cellStyle name="注释 2 4 11" xfId="30844"/>
    <cellStyle name="注释 2 4 11 2" xfId="30845"/>
    <cellStyle name="注释 2 4 11 3" xfId="30846"/>
    <cellStyle name="注释 2 4 11 4" xfId="30847"/>
    <cellStyle name="注释 2 4 11 5" xfId="30848"/>
    <cellStyle name="注释 2 4 110" xfId="30849"/>
    <cellStyle name="注释 2 4 111" xfId="30850"/>
    <cellStyle name="注释 2 4 112" xfId="30851"/>
    <cellStyle name="注释 2 4 113" xfId="30852"/>
    <cellStyle name="注释 2 4 114" xfId="30853"/>
    <cellStyle name="注释 2 4 115" xfId="30854"/>
    <cellStyle name="注释 2 4 116" xfId="30855"/>
    <cellStyle name="注释 2 4 12" xfId="30856"/>
    <cellStyle name="注释 2 4 12 2" xfId="30857"/>
    <cellStyle name="注释 2 4 12 3" xfId="30858"/>
    <cellStyle name="注释 2 4 12 4" xfId="30859"/>
    <cellStyle name="注释 2 4 12 5" xfId="30860"/>
    <cellStyle name="注释 2 4 13" xfId="30861"/>
    <cellStyle name="注释 2 4 13 2" xfId="30862"/>
    <cellStyle name="注释 2 4 13 3" xfId="30863"/>
    <cellStyle name="注释 2 4 13 4" xfId="30864"/>
    <cellStyle name="注释 2 4 13 5" xfId="30865"/>
    <cellStyle name="注释 2 4 14" xfId="30866"/>
    <cellStyle name="注释 2 4 14 2" xfId="30867"/>
    <cellStyle name="注释 2 4 14 3" xfId="30868"/>
    <cellStyle name="注释 2 4 14 4" xfId="30869"/>
    <cellStyle name="注释 2 4 14 5" xfId="30870"/>
    <cellStyle name="注释 2 4 15" xfId="30871"/>
    <cellStyle name="注释 2 4 15 2" xfId="30872"/>
    <cellStyle name="注释 2 4 15 3" xfId="30873"/>
    <cellStyle name="注释 2 4 15 4" xfId="30874"/>
    <cellStyle name="注释 2 4 15 5" xfId="30875"/>
    <cellStyle name="注释 2 4 16" xfId="30876"/>
    <cellStyle name="注释 2 4 16 2" xfId="30877"/>
    <cellStyle name="注释 2 4 16 3" xfId="30878"/>
    <cellStyle name="注释 2 4 16 4" xfId="30879"/>
    <cellStyle name="注释 2 4 16 5" xfId="30880"/>
    <cellStyle name="注释 2 4 17" xfId="30881"/>
    <cellStyle name="注释 2 4 17 2" xfId="30882"/>
    <cellStyle name="注释 2 4 17 3" xfId="30883"/>
    <cellStyle name="注释 2 4 17 4" xfId="30884"/>
    <cellStyle name="注释 2 4 17 5" xfId="30885"/>
    <cellStyle name="注释 2 4 18" xfId="30886"/>
    <cellStyle name="注释 2 4 18 2" xfId="30887"/>
    <cellStyle name="注释 2 4 18 3" xfId="30888"/>
    <cellStyle name="注释 2 4 18 4" xfId="30889"/>
    <cellStyle name="注释 2 4 18 5" xfId="30890"/>
    <cellStyle name="注释 2 4 19" xfId="30891"/>
    <cellStyle name="注释 2 4 19 2" xfId="30892"/>
    <cellStyle name="注释 2 4 19 3" xfId="30893"/>
    <cellStyle name="注释 2 4 19 4" xfId="30894"/>
    <cellStyle name="注释 2 4 19 5" xfId="30895"/>
    <cellStyle name="注释 2 4 2" xfId="30896"/>
    <cellStyle name="注释 2 4 2 2" xfId="30897"/>
    <cellStyle name="注释 2 4 2 3" xfId="30898"/>
    <cellStyle name="注释 2 4 2 4" xfId="30899"/>
    <cellStyle name="注释 2 4 2 5" xfId="30900"/>
    <cellStyle name="注释 2 4 20" xfId="30901"/>
    <cellStyle name="注释 2 4 20 2" xfId="30902"/>
    <cellStyle name="注释 2 4 20 3" xfId="30903"/>
    <cellStyle name="注释 2 4 20 4" xfId="30904"/>
    <cellStyle name="注释 2 4 20 5" xfId="30905"/>
    <cellStyle name="注释 2 4 21" xfId="30906"/>
    <cellStyle name="注释 2 4 21 2" xfId="30907"/>
    <cellStyle name="注释 2 4 21 3" xfId="30908"/>
    <cellStyle name="注释 2 4 21 4" xfId="30909"/>
    <cellStyle name="注释 2 4 21 5" xfId="30910"/>
    <cellStyle name="注释 2 4 22" xfId="30911"/>
    <cellStyle name="注释 2 4 22 2" xfId="30912"/>
    <cellStyle name="注释 2 4 22 3" xfId="30913"/>
    <cellStyle name="注释 2 4 22 4" xfId="30914"/>
    <cellStyle name="注释 2 4 22 5" xfId="30915"/>
    <cellStyle name="注释 2 4 23" xfId="30916"/>
    <cellStyle name="注释 2 4 23 2" xfId="30917"/>
    <cellStyle name="注释 2 4 23 3" xfId="30918"/>
    <cellStyle name="注释 2 4 23 4" xfId="30919"/>
    <cellStyle name="注释 2 4 23 5" xfId="30920"/>
    <cellStyle name="注释 2 4 24" xfId="30921"/>
    <cellStyle name="注释 2 4 24 2" xfId="30922"/>
    <cellStyle name="注释 2 4 24 3" xfId="30923"/>
    <cellStyle name="注释 2 4 24 4" xfId="30924"/>
    <cellStyle name="注释 2 4 24 5" xfId="30925"/>
    <cellStyle name="注释 2 4 25" xfId="30926"/>
    <cellStyle name="注释 2 4 25 2" xfId="30927"/>
    <cellStyle name="注释 2 4 25 3" xfId="30928"/>
    <cellStyle name="注释 2 4 25 4" xfId="30929"/>
    <cellStyle name="注释 2 4 25 5" xfId="30930"/>
    <cellStyle name="注释 2 4 26" xfId="30931"/>
    <cellStyle name="注释 2 4 26 2" xfId="30932"/>
    <cellStyle name="注释 2 4 26 3" xfId="30933"/>
    <cellStyle name="注释 2 4 26 4" xfId="30934"/>
    <cellStyle name="注释 2 4 26 5" xfId="30935"/>
    <cellStyle name="注释 2 4 27" xfId="30936"/>
    <cellStyle name="注释 2 4 27 2" xfId="30937"/>
    <cellStyle name="注释 2 4 27 3" xfId="30938"/>
    <cellStyle name="注释 2 4 27 4" xfId="30939"/>
    <cellStyle name="注释 2 4 27 5" xfId="30940"/>
    <cellStyle name="注释 2 4 28" xfId="30941"/>
    <cellStyle name="注释 2 4 28 2" xfId="30942"/>
    <cellStyle name="注释 2 4 28 3" xfId="30943"/>
    <cellStyle name="注释 2 4 28 4" xfId="30944"/>
    <cellStyle name="注释 2 4 28 5" xfId="30945"/>
    <cellStyle name="注释 2 4 29" xfId="30946"/>
    <cellStyle name="注释 2 4 29 2" xfId="30947"/>
    <cellStyle name="注释 2 4 29 3" xfId="30948"/>
    <cellStyle name="注释 2 4 29 4" xfId="30949"/>
    <cellStyle name="注释 2 4 29 5" xfId="30950"/>
    <cellStyle name="注释 2 4 3" xfId="30951"/>
    <cellStyle name="注释 2 4 3 2" xfId="30952"/>
    <cellStyle name="注释 2 4 3 3" xfId="30953"/>
    <cellStyle name="注释 2 4 3 4" xfId="30954"/>
    <cellStyle name="注释 2 4 3 5" xfId="30955"/>
    <cellStyle name="注释 2 4 30" xfId="30956"/>
    <cellStyle name="注释 2 4 30 2" xfId="30957"/>
    <cellStyle name="注释 2 4 30 3" xfId="30958"/>
    <cellStyle name="注释 2 4 30 4" xfId="30959"/>
    <cellStyle name="注释 2 4 30 5" xfId="30960"/>
    <cellStyle name="注释 2 4 31" xfId="30961"/>
    <cellStyle name="注释 2 4 31 2" xfId="30962"/>
    <cellStyle name="注释 2 4 31 3" xfId="30963"/>
    <cellStyle name="注释 2 4 31 4" xfId="30964"/>
    <cellStyle name="注释 2 4 31 5" xfId="30965"/>
    <cellStyle name="注释 2 4 32" xfId="30966"/>
    <cellStyle name="注释 2 4 32 2" xfId="30967"/>
    <cellStyle name="注释 2 4 32 3" xfId="30968"/>
    <cellStyle name="注释 2 4 32 4" xfId="30969"/>
    <cellStyle name="注释 2 4 32 5" xfId="30970"/>
    <cellStyle name="注释 2 4 33" xfId="30971"/>
    <cellStyle name="注释 2 4 33 2" xfId="30972"/>
    <cellStyle name="注释 2 4 33 3" xfId="30973"/>
    <cellStyle name="注释 2 4 33 4" xfId="30974"/>
    <cellStyle name="注释 2 4 33 5" xfId="30975"/>
    <cellStyle name="注释 2 4 34" xfId="30976"/>
    <cellStyle name="注释 2 4 34 2" xfId="30977"/>
    <cellStyle name="注释 2 4 34 3" xfId="30978"/>
    <cellStyle name="注释 2 4 34 4" xfId="30979"/>
    <cellStyle name="注释 2 4 34 5" xfId="30980"/>
    <cellStyle name="注释 2 4 35" xfId="30981"/>
    <cellStyle name="注释 2 4 35 2" xfId="30982"/>
    <cellStyle name="注释 2 4 35 3" xfId="30983"/>
    <cellStyle name="注释 2 4 35 4" xfId="30984"/>
    <cellStyle name="注释 2 4 35 5" xfId="30985"/>
    <cellStyle name="注释 2 4 36" xfId="30986"/>
    <cellStyle name="注释 2 4 36 2" xfId="30987"/>
    <cellStyle name="注释 2 4 36 3" xfId="30988"/>
    <cellStyle name="注释 2 4 36 4" xfId="30989"/>
    <cellStyle name="注释 2 4 36 5" xfId="30990"/>
    <cellStyle name="注释 2 4 37" xfId="30991"/>
    <cellStyle name="注释 2 4 37 2" xfId="30992"/>
    <cellStyle name="注释 2 4 37 3" xfId="30993"/>
    <cellStyle name="注释 2 4 37 4" xfId="30994"/>
    <cellStyle name="注释 2 4 37 5" xfId="30995"/>
    <cellStyle name="注释 2 4 38" xfId="30996"/>
    <cellStyle name="注释 2 4 38 2" xfId="30997"/>
    <cellStyle name="注释 2 4 38 3" xfId="30998"/>
    <cellStyle name="注释 2 4 38 4" xfId="30999"/>
    <cellStyle name="注释 2 4 38 5" xfId="31000"/>
    <cellStyle name="注释 2 4 39" xfId="31001"/>
    <cellStyle name="注释 2 4 39 2" xfId="31002"/>
    <cellStyle name="注释 2 4 39 3" xfId="31003"/>
    <cellStyle name="注释 2 4 39 4" xfId="31004"/>
    <cellStyle name="注释 2 4 39 5" xfId="31005"/>
    <cellStyle name="注释 2 4 4" xfId="31006"/>
    <cellStyle name="注释 2 4 4 2" xfId="31007"/>
    <cellStyle name="注释 2 4 4 3" xfId="31008"/>
    <cellStyle name="注释 2 4 4 4" xfId="31009"/>
    <cellStyle name="注释 2 4 4 5" xfId="31010"/>
    <cellStyle name="注释 2 4 40" xfId="31011"/>
    <cellStyle name="注释 2 4 40 2" xfId="31012"/>
    <cellStyle name="注释 2 4 40 3" xfId="31013"/>
    <cellStyle name="注释 2 4 40 4" xfId="31014"/>
    <cellStyle name="注释 2 4 40 5" xfId="31015"/>
    <cellStyle name="注释 2 4 41" xfId="31016"/>
    <cellStyle name="注释 2 4 41 2" xfId="31017"/>
    <cellStyle name="注释 2 4 41 3" xfId="31018"/>
    <cellStyle name="注释 2 4 41 4" xfId="31019"/>
    <cellStyle name="注释 2 4 41 5" xfId="31020"/>
    <cellStyle name="注释 2 4 42" xfId="31021"/>
    <cellStyle name="注释 2 4 42 2" xfId="31022"/>
    <cellStyle name="注释 2 4 42 3" xfId="31023"/>
    <cellStyle name="注释 2 4 42 4" xfId="31024"/>
    <cellStyle name="注释 2 4 42 5" xfId="31025"/>
    <cellStyle name="注释 2 4 43" xfId="31026"/>
    <cellStyle name="注释 2 4 43 2" xfId="31027"/>
    <cellStyle name="注释 2 4 43 3" xfId="31028"/>
    <cellStyle name="注释 2 4 43 4" xfId="31029"/>
    <cellStyle name="注释 2 4 43 5" xfId="31030"/>
    <cellStyle name="注释 2 4 44" xfId="31031"/>
    <cellStyle name="注释 2 4 44 2" xfId="31032"/>
    <cellStyle name="注释 2 4 44 3" xfId="31033"/>
    <cellStyle name="注释 2 4 44 4" xfId="31034"/>
    <cellStyle name="注释 2 4 44 5" xfId="31035"/>
    <cellStyle name="注释 2 4 45" xfId="31036"/>
    <cellStyle name="注释 2 4 45 2" xfId="31037"/>
    <cellStyle name="注释 2 4 45 3" xfId="31038"/>
    <cellStyle name="注释 2 4 45 4" xfId="31039"/>
    <cellStyle name="注释 2 4 45 5" xfId="31040"/>
    <cellStyle name="注释 2 4 46" xfId="31041"/>
    <cellStyle name="注释 2 4 46 2" xfId="31042"/>
    <cellStyle name="注释 2 4 46 3" xfId="31043"/>
    <cellStyle name="注释 2 4 46 4" xfId="31044"/>
    <cellStyle name="注释 2 4 46 5" xfId="31045"/>
    <cellStyle name="注释 2 4 47" xfId="31046"/>
    <cellStyle name="注释 2 4 47 2" xfId="31047"/>
    <cellStyle name="注释 2 4 47 3" xfId="31048"/>
    <cellStyle name="注释 2 4 47 4" xfId="31049"/>
    <cellStyle name="注释 2 4 47 5" xfId="31050"/>
    <cellStyle name="注释 2 4 48" xfId="31051"/>
    <cellStyle name="注释 2 4 48 2" xfId="31052"/>
    <cellStyle name="注释 2 4 48 3" xfId="31053"/>
    <cellStyle name="注释 2 4 48 4" xfId="31054"/>
    <cellStyle name="注释 2 4 48 5" xfId="31055"/>
    <cellStyle name="注释 2 4 49" xfId="31056"/>
    <cellStyle name="注释 2 4 49 2" xfId="31057"/>
    <cellStyle name="注释 2 4 49 3" xfId="31058"/>
    <cellStyle name="注释 2 4 49 4" xfId="31059"/>
    <cellStyle name="注释 2 4 49 5" xfId="31060"/>
    <cellStyle name="注释 2 4 5" xfId="31061"/>
    <cellStyle name="注释 2 4 5 2" xfId="31062"/>
    <cellStyle name="注释 2 4 5 3" xfId="31063"/>
    <cellStyle name="注释 2 4 5 4" xfId="31064"/>
    <cellStyle name="注释 2 4 5 5" xfId="31065"/>
    <cellStyle name="注释 2 4 50" xfId="31066"/>
    <cellStyle name="注释 2 4 50 2" xfId="31067"/>
    <cellStyle name="注释 2 4 50 3" xfId="31068"/>
    <cellStyle name="注释 2 4 50 4" xfId="31069"/>
    <cellStyle name="注释 2 4 50 5" xfId="31070"/>
    <cellStyle name="注释 2 4 51" xfId="31071"/>
    <cellStyle name="注释 2 4 51 2" xfId="31072"/>
    <cellStyle name="注释 2 4 51 3" xfId="31073"/>
    <cellStyle name="注释 2 4 51 4" xfId="31074"/>
    <cellStyle name="注释 2 4 51 5" xfId="31075"/>
    <cellStyle name="注释 2 4 52" xfId="31076"/>
    <cellStyle name="注释 2 4 52 2" xfId="31077"/>
    <cellStyle name="注释 2 4 52 3" xfId="31078"/>
    <cellStyle name="注释 2 4 52 4" xfId="31079"/>
    <cellStyle name="注释 2 4 52 5" xfId="31080"/>
    <cellStyle name="注释 2 4 53" xfId="31081"/>
    <cellStyle name="注释 2 4 53 2" xfId="31082"/>
    <cellStyle name="注释 2 4 53 3" xfId="31083"/>
    <cellStyle name="注释 2 4 53 4" xfId="31084"/>
    <cellStyle name="注释 2 4 53 5" xfId="31085"/>
    <cellStyle name="注释 2 4 54" xfId="31086"/>
    <cellStyle name="注释 2 4 54 2" xfId="31087"/>
    <cellStyle name="注释 2 4 54 3" xfId="31088"/>
    <cellStyle name="注释 2 4 54 4" xfId="31089"/>
    <cellStyle name="注释 2 4 54 5" xfId="31090"/>
    <cellStyle name="注释 2 4 55" xfId="31091"/>
    <cellStyle name="注释 2 4 55 2" xfId="31092"/>
    <cellStyle name="注释 2 4 55 3" xfId="31093"/>
    <cellStyle name="注释 2 4 55 4" xfId="31094"/>
    <cellStyle name="注释 2 4 55 5" xfId="31095"/>
    <cellStyle name="注释 2 4 56" xfId="31096"/>
    <cellStyle name="注释 2 4 56 2" xfId="31097"/>
    <cellStyle name="注释 2 4 56 3" xfId="31098"/>
    <cellStyle name="注释 2 4 56 4" xfId="31099"/>
    <cellStyle name="注释 2 4 56 5" xfId="31100"/>
    <cellStyle name="注释 2 4 57" xfId="31101"/>
    <cellStyle name="注释 2 4 57 2" xfId="31102"/>
    <cellStyle name="注释 2 4 57 3" xfId="31103"/>
    <cellStyle name="注释 2 4 57 4" xfId="31104"/>
    <cellStyle name="注释 2 4 57 5" xfId="31105"/>
    <cellStyle name="注释 2 4 58" xfId="31106"/>
    <cellStyle name="注释 2 4 58 2" xfId="31107"/>
    <cellStyle name="注释 2 4 58 3" xfId="31108"/>
    <cellStyle name="注释 2 4 58 4" xfId="31109"/>
    <cellStyle name="注释 2 4 58 5" xfId="31110"/>
    <cellStyle name="注释 2 4 59" xfId="31111"/>
    <cellStyle name="注释 2 4 59 2" xfId="31112"/>
    <cellStyle name="注释 2 4 59 3" xfId="31113"/>
    <cellStyle name="注释 2 4 59 4" xfId="31114"/>
    <cellStyle name="注释 2 4 59 5" xfId="31115"/>
    <cellStyle name="注释 2 4 6" xfId="31116"/>
    <cellStyle name="注释 2 4 6 2" xfId="31117"/>
    <cellStyle name="注释 2 4 6 3" xfId="31118"/>
    <cellStyle name="注释 2 4 6 4" xfId="31119"/>
    <cellStyle name="注释 2 4 6 5" xfId="31120"/>
    <cellStyle name="注释 2 4 60" xfId="31121"/>
    <cellStyle name="注释 2 4 60 2" xfId="31122"/>
    <cellStyle name="注释 2 4 60 3" xfId="31123"/>
    <cellStyle name="注释 2 4 60 4" xfId="31124"/>
    <cellStyle name="注释 2 4 60 5" xfId="31125"/>
    <cellStyle name="注释 2 4 61" xfId="31126"/>
    <cellStyle name="注释 2 4 61 2" xfId="31127"/>
    <cellStyle name="注释 2 4 61 3" xfId="31128"/>
    <cellStyle name="注释 2 4 61 4" xfId="31129"/>
    <cellStyle name="注释 2 4 61 5" xfId="31130"/>
    <cellStyle name="注释 2 4 62" xfId="31131"/>
    <cellStyle name="注释 2 4 62 2" xfId="31132"/>
    <cellStyle name="注释 2 4 62 3" xfId="31133"/>
    <cellStyle name="注释 2 4 62 4" xfId="31134"/>
    <cellStyle name="注释 2 4 62 5" xfId="31135"/>
    <cellStyle name="注释 2 4 63" xfId="31136"/>
    <cellStyle name="注释 2 4 63 2" xfId="31137"/>
    <cellStyle name="注释 2 4 63 3" xfId="31138"/>
    <cellStyle name="注释 2 4 63 4" xfId="31139"/>
    <cellStyle name="注释 2 4 63 5" xfId="31140"/>
    <cellStyle name="注释 2 4 64" xfId="31141"/>
    <cellStyle name="注释 2 4 64 2" xfId="31142"/>
    <cellStyle name="注释 2 4 64 3" xfId="31143"/>
    <cellStyle name="注释 2 4 64 4" xfId="31144"/>
    <cellStyle name="注释 2 4 64 5" xfId="31145"/>
    <cellStyle name="注释 2 4 65" xfId="31146"/>
    <cellStyle name="注释 2 4 65 2" xfId="31147"/>
    <cellStyle name="注释 2 4 65 3" xfId="31148"/>
    <cellStyle name="注释 2 4 65 4" xfId="31149"/>
    <cellStyle name="注释 2 4 65 5" xfId="31150"/>
    <cellStyle name="注释 2 4 66" xfId="31151"/>
    <cellStyle name="注释 2 4 66 2" xfId="31152"/>
    <cellStyle name="注释 2 4 66 3" xfId="31153"/>
    <cellStyle name="注释 2 4 66 4" xfId="31154"/>
    <cellStyle name="注释 2 4 66 5" xfId="31155"/>
    <cellStyle name="注释 2 4 67" xfId="31156"/>
    <cellStyle name="注释 2 4 67 2" xfId="31157"/>
    <cellStyle name="注释 2 4 67 3" xfId="31158"/>
    <cellStyle name="注释 2 4 67 4" xfId="31159"/>
    <cellStyle name="注释 2 4 67 5" xfId="31160"/>
    <cellStyle name="注释 2 4 68" xfId="31161"/>
    <cellStyle name="注释 2 4 68 2" xfId="31162"/>
    <cellStyle name="注释 2 4 68 3" xfId="31163"/>
    <cellStyle name="注释 2 4 68 4" xfId="31164"/>
    <cellStyle name="注释 2 4 68 5" xfId="31165"/>
    <cellStyle name="注释 2 4 69" xfId="31166"/>
    <cellStyle name="注释 2 4 69 2" xfId="31167"/>
    <cellStyle name="注释 2 4 69 3" xfId="31168"/>
    <cellStyle name="注释 2 4 69 4" xfId="31169"/>
    <cellStyle name="注释 2 4 69 5" xfId="31170"/>
    <cellStyle name="注释 2 4 7" xfId="31171"/>
    <cellStyle name="注释 2 4 7 2" xfId="31172"/>
    <cellStyle name="注释 2 4 7 3" xfId="31173"/>
    <cellStyle name="注释 2 4 7 4" xfId="31174"/>
    <cellStyle name="注释 2 4 7 5" xfId="31175"/>
    <cellStyle name="注释 2 4 70" xfId="31176"/>
    <cellStyle name="注释 2 4 70 2" xfId="31177"/>
    <cellStyle name="注释 2 4 70 3" xfId="31178"/>
    <cellStyle name="注释 2 4 70 4" xfId="31179"/>
    <cellStyle name="注释 2 4 70 5" xfId="31180"/>
    <cellStyle name="注释 2 4 71" xfId="31181"/>
    <cellStyle name="注释 2 4 71 2" xfId="31182"/>
    <cellStyle name="注释 2 4 71 3" xfId="31183"/>
    <cellStyle name="注释 2 4 71 4" xfId="31184"/>
    <cellStyle name="注释 2 4 71 5" xfId="31185"/>
    <cellStyle name="注释 2 4 72" xfId="31186"/>
    <cellStyle name="注释 2 4 72 2" xfId="31187"/>
    <cellStyle name="注释 2 4 72 3" xfId="31188"/>
    <cellStyle name="注释 2 4 72 4" xfId="31189"/>
    <cellStyle name="注释 2 4 72 5" xfId="31190"/>
    <cellStyle name="注释 2 4 73" xfId="31191"/>
    <cellStyle name="注释 2 4 73 2" xfId="31192"/>
    <cellStyle name="注释 2 4 73 3" xfId="31193"/>
    <cellStyle name="注释 2 4 73 4" xfId="31194"/>
    <cellStyle name="注释 2 4 73 5" xfId="31195"/>
    <cellStyle name="注释 2 4 74" xfId="31196"/>
    <cellStyle name="注释 2 4 74 2" xfId="31197"/>
    <cellStyle name="注释 2 4 74 3" xfId="31198"/>
    <cellStyle name="注释 2 4 74 4" xfId="31199"/>
    <cellStyle name="注释 2 4 74 5" xfId="31200"/>
    <cellStyle name="注释 2 4 75" xfId="31201"/>
    <cellStyle name="注释 2 4 75 2" xfId="31202"/>
    <cellStyle name="注释 2 4 75 3" xfId="31203"/>
    <cellStyle name="注释 2 4 75 4" xfId="31204"/>
    <cellStyle name="注释 2 4 75 5" xfId="31205"/>
    <cellStyle name="注释 2 4 76" xfId="31206"/>
    <cellStyle name="注释 2 4 76 2" xfId="31207"/>
    <cellStyle name="注释 2 4 76 3" xfId="31208"/>
    <cellStyle name="注释 2 4 76 4" xfId="31209"/>
    <cellStyle name="注释 2 4 76 5" xfId="31210"/>
    <cellStyle name="注释 2 4 77" xfId="31211"/>
    <cellStyle name="注释 2 4 77 2" xfId="31212"/>
    <cellStyle name="注释 2 4 77 3" xfId="31213"/>
    <cellStyle name="注释 2 4 77 4" xfId="31214"/>
    <cellStyle name="注释 2 4 77 5" xfId="31215"/>
    <cellStyle name="注释 2 4 78" xfId="31216"/>
    <cellStyle name="注释 2 4 78 2" xfId="31217"/>
    <cellStyle name="注释 2 4 78 3" xfId="31218"/>
    <cellStyle name="注释 2 4 78 4" xfId="31219"/>
    <cellStyle name="注释 2 4 78 5" xfId="31220"/>
    <cellStyle name="注释 2 4 79" xfId="31221"/>
    <cellStyle name="注释 2 4 79 2" xfId="31222"/>
    <cellStyle name="注释 2 4 79 3" xfId="31223"/>
    <cellStyle name="注释 2 4 79 4" xfId="31224"/>
    <cellStyle name="注释 2 4 79 5" xfId="31225"/>
    <cellStyle name="注释 2 4 8" xfId="31226"/>
    <cellStyle name="注释 2 4 8 2" xfId="31227"/>
    <cellStyle name="注释 2 4 8 3" xfId="31228"/>
    <cellStyle name="注释 2 4 8 4" xfId="31229"/>
    <cellStyle name="注释 2 4 8 5" xfId="31230"/>
    <cellStyle name="注释 2 4 80" xfId="31231"/>
    <cellStyle name="注释 2 4 80 2" xfId="31232"/>
    <cellStyle name="注释 2 4 80 3" xfId="31233"/>
    <cellStyle name="注释 2 4 80 4" xfId="31234"/>
    <cellStyle name="注释 2 4 80 5" xfId="31235"/>
    <cellStyle name="注释 2 4 81" xfId="31236"/>
    <cellStyle name="注释 2 4 81 2" xfId="31237"/>
    <cellStyle name="注释 2 4 81 3" xfId="31238"/>
    <cellStyle name="注释 2 4 81 4" xfId="31239"/>
    <cellStyle name="注释 2 4 81 5" xfId="31240"/>
    <cellStyle name="注释 2 4 82" xfId="31241"/>
    <cellStyle name="注释 2 4 82 2" xfId="31242"/>
    <cellStyle name="注释 2 4 82 3" xfId="31243"/>
    <cellStyle name="注释 2 4 82 4" xfId="31244"/>
    <cellStyle name="注释 2 4 82 5" xfId="31245"/>
    <cellStyle name="注释 2 4 83" xfId="31246"/>
    <cellStyle name="注释 2 4 83 2" xfId="31247"/>
    <cellStyle name="注释 2 4 83 3" xfId="31248"/>
    <cellStyle name="注释 2 4 83 4" xfId="31249"/>
    <cellStyle name="注释 2 4 83 5" xfId="31250"/>
    <cellStyle name="注释 2 4 84" xfId="31251"/>
    <cellStyle name="注释 2 4 84 2" xfId="31252"/>
    <cellStyle name="注释 2 4 84 3" xfId="31253"/>
    <cellStyle name="注释 2 4 84 4" xfId="31254"/>
    <cellStyle name="注释 2 4 84 5" xfId="31255"/>
    <cellStyle name="注释 2 4 85" xfId="31256"/>
    <cellStyle name="注释 2 4 85 2" xfId="31257"/>
    <cellStyle name="注释 2 4 85 3" xfId="31258"/>
    <cellStyle name="注释 2 4 85 4" xfId="31259"/>
    <cellStyle name="注释 2 4 85 5" xfId="31260"/>
    <cellStyle name="注释 2 4 86" xfId="31261"/>
    <cellStyle name="注释 2 4 86 2" xfId="31262"/>
    <cellStyle name="注释 2 4 86 3" xfId="31263"/>
    <cellStyle name="注释 2 4 86 4" xfId="31264"/>
    <cellStyle name="注释 2 4 86 5" xfId="31265"/>
    <cellStyle name="注释 2 4 87" xfId="31266"/>
    <cellStyle name="注释 2 4 87 2" xfId="31267"/>
    <cellStyle name="注释 2 4 87 3" xfId="31268"/>
    <cellStyle name="注释 2 4 87 4" xfId="31269"/>
    <cellStyle name="注释 2 4 87 5" xfId="31270"/>
    <cellStyle name="注释 2 4 88" xfId="31271"/>
    <cellStyle name="注释 2 4 88 2" xfId="31272"/>
    <cellStyle name="注释 2 4 88 3" xfId="31273"/>
    <cellStyle name="注释 2 4 88 4" xfId="31274"/>
    <cellStyle name="注释 2 4 88 5" xfId="31275"/>
    <cellStyle name="注释 2 4 89" xfId="31276"/>
    <cellStyle name="注释 2 4 89 2" xfId="31277"/>
    <cellStyle name="注释 2 4 89 3" xfId="31278"/>
    <cellStyle name="注释 2 4 89 4" xfId="31279"/>
    <cellStyle name="注释 2 4 89 5" xfId="31280"/>
    <cellStyle name="注释 2 4 9" xfId="31281"/>
    <cellStyle name="注释 2 4 9 2" xfId="31282"/>
    <cellStyle name="注释 2 4 9 3" xfId="31283"/>
    <cellStyle name="注释 2 4 9 4" xfId="31284"/>
    <cellStyle name="注释 2 4 9 5" xfId="31285"/>
    <cellStyle name="注释 2 4 90" xfId="31286"/>
    <cellStyle name="注释 2 4 90 2" xfId="31287"/>
    <cellStyle name="注释 2 4 90 3" xfId="31288"/>
    <cellStyle name="注释 2 4 90 4" xfId="31289"/>
    <cellStyle name="注释 2 4 90 5" xfId="31290"/>
    <cellStyle name="注释 2 4 91" xfId="31291"/>
    <cellStyle name="注释 2 4 91 2" xfId="31292"/>
    <cellStyle name="注释 2 4 91 3" xfId="31293"/>
    <cellStyle name="注释 2 4 91 4" xfId="31294"/>
    <cellStyle name="注释 2 4 91 5" xfId="31295"/>
    <cellStyle name="注释 2 4 92" xfId="31296"/>
    <cellStyle name="注释 2 4 92 2" xfId="31297"/>
    <cellStyle name="注释 2 4 92 3" xfId="31298"/>
    <cellStyle name="注释 2 4 92 4" xfId="31299"/>
    <cellStyle name="注释 2 4 92 5" xfId="31300"/>
    <cellStyle name="注释 2 4 93" xfId="31301"/>
    <cellStyle name="注释 2 4 93 2" xfId="31302"/>
    <cellStyle name="注释 2 4 93 3" xfId="31303"/>
    <cellStyle name="注释 2 4 93 4" xfId="31304"/>
    <cellStyle name="注释 2 4 93 5" xfId="31305"/>
    <cellStyle name="注释 2 4 94" xfId="31306"/>
    <cellStyle name="注释 2 4 94 2" xfId="31307"/>
    <cellStyle name="注释 2 4 94 3" xfId="31308"/>
    <cellStyle name="注释 2 4 94 4" xfId="31309"/>
    <cellStyle name="注释 2 4 94 5" xfId="31310"/>
    <cellStyle name="注释 2 4 95" xfId="31311"/>
    <cellStyle name="注释 2 4 95 2" xfId="31312"/>
    <cellStyle name="注释 2 4 95 3" xfId="31313"/>
    <cellStyle name="注释 2 4 95 4" xfId="31314"/>
    <cellStyle name="注释 2 4 95 5" xfId="31315"/>
    <cellStyle name="注释 2 4 96" xfId="31316"/>
    <cellStyle name="注释 2 4 96 2" xfId="31317"/>
    <cellStyle name="注释 2 4 96 3" xfId="31318"/>
    <cellStyle name="注释 2 4 96 4" xfId="31319"/>
    <cellStyle name="注释 2 4 96 5" xfId="31320"/>
    <cellStyle name="注释 2 4 97" xfId="31321"/>
    <cellStyle name="注释 2 4 97 2" xfId="31322"/>
    <cellStyle name="注释 2 4 97 3" xfId="31323"/>
    <cellStyle name="注释 2 4 97 4" xfId="31324"/>
    <cellStyle name="注释 2 4 97 5" xfId="31325"/>
    <cellStyle name="注释 2 4 98" xfId="31326"/>
    <cellStyle name="注释 2 4 98 2" xfId="31327"/>
    <cellStyle name="注释 2 4 98 3" xfId="31328"/>
    <cellStyle name="注释 2 4 98 4" xfId="31329"/>
    <cellStyle name="注释 2 4 98 5" xfId="31330"/>
    <cellStyle name="注释 2 4 99" xfId="31331"/>
    <cellStyle name="注释 2 4 99 2" xfId="31332"/>
    <cellStyle name="注释 2 4 99 3" xfId="31333"/>
    <cellStyle name="注释 2 4 99 4" xfId="31334"/>
    <cellStyle name="注释 2 4 99 5" xfId="31335"/>
    <cellStyle name="注释 2 40" xfId="31336"/>
    <cellStyle name="注释 2 40 2" xfId="31337"/>
    <cellStyle name="注释 2 40 3" xfId="31338"/>
    <cellStyle name="注释 2 40 4" xfId="31339"/>
    <cellStyle name="注释 2 40 5" xfId="31340"/>
    <cellStyle name="注释 2 41" xfId="31341"/>
    <cellStyle name="注释 2 41 2" xfId="31342"/>
    <cellStyle name="注释 2 41 3" xfId="31343"/>
    <cellStyle name="注释 2 41 4" xfId="31344"/>
    <cellStyle name="注释 2 41 5" xfId="31345"/>
    <cellStyle name="注释 2 42" xfId="31346"/>
    <cellStyle name="注释 2 42 2" xfId="31347"/>
    <cellStyle name="注释 2 42 3" xfId="31348"/>
    <cellStyle name="注释 2 42 4" xfId="31349"/>
    <cellStyle name="注释 2 42 5" xfId="31350"/>
    <cellStyle name="注释 2 43" xfId="31351"/>
    <cellStyle name="注释 2 43 2" xfId="31352"/>
    <cellStyle name="注释 2 43 3" xfId="31353"/>
    <cellStyle name="注释 2 43 4" xfId="31354"/>
    <cellStyle name="注释 2 43 5" xfId="31355"/>
    <cellStyle name="注释 2 44" xfId="31356"/>
    <cellStyle name="注释 2 44 2" xfId="31357"/>
    <cellStyle name="注释 2 44 3" xfId="31358"/>
    <cellStyle name="注释 2 44 4" xfId="31359"/>
    <cellStyle name="注释 2 44 5" xfId="31360"/>
    <cellStyle name="注释 2 45" xfId="31361"/>
    <cellStyle name="注释 2 45 2" xfId="31362"/>
    <cellStyle name="注释 2 45 3" xfId="31363"/>
    <cellStyle name="注释 2 45 4" xfId="31364"/>
    <cellStyle name="注释 2 45 5" xfId="31365"/>
    <cellStyle name="注释 2 46" xfId="31366"/>
    <cellStyle name="注释 2 46 2" xfId="31367"/>
    <cellStyle name="注释 2 46 3" xfId="31368"/>
    <cellStyle name="注释 2 46 4" xfId="31369"/>
    <cellStyle name="注释 2 46 5" xfId="31370"/>
    <cellStyle name="注释 2 47" xfId="31371"/>
    <cellStyle name="注释 2 47 2" xfId="31372"/>
    <cellStyle name="注释 2 47 3" xfId="31373"/>
    <cellStyle name="注释 2 47 4" xfId="31374"/>
    <cellStyle name="注释 2 47 5" xfId="31375"/>
    <cellStyle name="注释 2 48" xfId="31376"/>
    <cellStyle name="注释 2 48 2" xfId="31377"/>
    <cellStyle name="注释 2 48 3" xfId="31378"/>
    <cellStyle name="注释 2 48 4" xfId="31379"/>
    <cellStyle name="注释 2 48 5" xfId="31380"/>
    <cellStyle name="注释 2 49" xfId="31381"/>
    <cellStyle name="注释 2 49 2" xfId="31382"/>
    <cellStyle name="注释 2 49 3" xfId="31383"/>
    <cellStyle name="注释 2 49 4" xfId="31384"/>
    <cellStyle name="注释 2 49 5" xfId="31385"/>
    <cellStyle name="注释 2 5" xfId="31386"/>
    <cellStyle name="注释 2 5 2" xfId="31387"/>
    <cellStyle name="注释 2 5 3" xfId="31388"/>
    <cellStyle name="注释 2 5 4" xfId="31389"/>
    <cellStyle name="注释 2 5 5" xfId="31390"/>
    <cellStyle name="注释 2 5 6" xfId="31391"/>
    <cellStyle name="注释 2 5 7" xfId="31392"/>
    <cellStyle name="注释 2 5 8" xfId="31393"/>
    <cellStyle name="注释 2 5 9" xfId="31394"/>
    <cellStyle name="注释 2 50" xfId="31395"/>
    <cellStyle name="注释 2 50 2" xfId="31396"/>
    <cellStyle name="注释 2 50 3" xfId="31397"/>
    <cellStyle name="注释 2 50 4" xfId="31398"/>
    <cellStyle name="注释 2 50 5" xfId="31399"/>
    <cellStyle name="注释 2 51" xfId="31400"/>
    <cellStyle name="注释 2 51 2" xfId="31401"/>
    <cellStyle name="注释 2 51 3" xfId="31402"/>
    <cellStyle name="注释 2 51 4" xfId="31403"/>
    <cellStyle name="注释 2 51 5" xfId="31404"/>
    <cellStyle name="注释 2 52" xfId="31405"/>
    <cellStyle name="注释 2 52 2" xfId="31406"/>
    <cellStyle name="注释 2 52 3" xfId="31407"/>
    <cellStyle name="注释 2 52 4" xfId="31408"/>
    <cellStyle name="注释 2 52 5" xfId="31409"/>
    <cellStyle name="注释 2 53" xfId="31410"/>
    <cellStyle name="注释 2 53 2" xfId="31411"/>
    <cellStyle name="注释 2 53 3" xfId="31412"/>
    <cellStyle name="注释 2 53 4" xfId="31413"/>
    <cellStyle name="注释 2 53 5" xfId="31414"/>
    <cellStyle name="注释 2 54" xfId="31415"/>
    <cellStyle name="注释 2 54 2" xfId="31416"/>
    <cellStyle name="注释 2 54 3" xfId="31417"/>
    <cellStyle name="注释 2 54 4" xfId="31418"/>
    <cellStyle name="注释 2 54 5" xfId="31419"/>
    <cellStyle name="注释 2 55" xfId="31420"/>
    <cellStyle name="注释 2 55 2" xfId="31421"/>
    <cellStyle name="注释 2 55 3" xfId="31422"/>
    <cellStyle name="注释 2 55 4" xfId="31423"/>
    <cellStyle name="注释 2 55 5" xfId="31424"/>
    <cellStyle name="注释 2 56" xfId="31425"/>
    <cellStyle name="注释 2 56 2" xfId="31426"/>
    <cellStyle name="注释 2 56 3" xfId="31427"/>
    <cellStyle name="注释 2 56 4" xfId="31428"/>
    <cellStyle name="注释 2 56 5" xfId="31429"/>
    <cellStyle name="注释 2 57" xfId="31430"/>
    <cellStyle name="注释 2 57 2" xfId="31431"/>
    <cellStyle name="注释 2 57 3" xfId="31432"/>
    <cellStyle name="注释 2 57 4" xfId="31433"/>
    <cellStyle name="注释 2 57 5" xfId="31434"/>
    <cellStyle name="注释 2 58" xfId="31435"/>
    <cellStyle name="注释 2 58 2" xfId="31436"/>
    <cellStyle name="注释 2 58 3" xfId="31437"/>
    <cellStyle name="注释 2 58 4" xfId="31438"/>
    <cellStyle name="注释 2 58 5" xfId="31439"/>
    <cellStyle name="注释 2 59" xfId="31440"/>
    <cellStyle name="注释 2 59 2" xfId="31441"/>
    <cellStyle name="注释 2 59 3" xfId="31442"/>
    <cellStyle name="注释 2 59 4" xfId="31443"/>
    <cellStyle name="注释 2 59 5" xfId="31444"/>
    <cellStyle name="注释 2 6" xfId="31445"/>
    <cellStyle name="注释 2 6 2" xfId="31446"/>
    <cellStyle name="注释 2 6 3" xfId="31447"/>
    <cellStyle name="注释 2 6 4" xfId="31448"/>
    <cellStyle name="注释 2 6 5" xfId="31449"/>
    <cellStyle name="注释 2 6 6" xfId="31450"/>
    <cellStyle name="注释 2 6 7" xfId="31451"/>
    <cellStyle name="注释 2 6 8" xfId="31452"/>
    <cellStyle name="注释 2 6 9" xfId="31453"/>
    <cellStyle name="注释 2 60" xfId="31454"/>
    <cellStyle name="注释 2 60 2" xfId="31455"/>
    <cellStyle name="注释 2 60 3" xfId="31456"/>
    <cellStyle name="注释 2 60 4" xfId="31457"/>
    <cellStyle name="注释 2 60 5" xfId="31458"/>
    <cellStyle name="注释 2 61" xfId="31459"/>
    <cellStyle name="注释 2 61 2" xfId="31460"/>
    <cellStyle name="注释 2 61 3" xfId="31461"/>
    <cellStyle name="注释 2 61 4" xfId="31462"/>
    <cellStyle name="注释 2 61 5" xfId="31463"/>
    <cellStyle name="注释 2 62" xfId="31464"/>
    <cellStyle name="注释 2 62 2" xfId="31465"/>
    <cellStyle name="注释 2 62 3" xfId="31466"/>
    <cellStyle name="注释 2 62 4" xfId="31467"/>
    <cellStyle name="注释 2 62 5" xfId="31468"/>
    <cellStyle name="注释 2 63" xfId="31469"/>
    <cellStyle name="注释 2 63 2" xfId="31470"/>
    <cellStyle name="注释 2 63 3" xfId="31471"/>
    <cellStyle name="注释 2 63 4" xfId="31472"/>
    <cellStyle name="注释 2 63 5" xfId="31473"/>
    <cellStyle name="注释 2 64" xfId="31474"/>
    <cellStyle name="注释 2 64 2" xfId="31475"/>
    <cellStyle name="注释 2 64 3" xfId="31476"/>
    <cellStyle name="注释 2 64 4" xfId="31477"/>
    <cellStyle name="注释 2 64 5" xfId="31478"/>
    <cellStyle name="注释 2 65" xfId="31479"/>
    <cellStyle name="注释 2 65 2" xfId="31480"/>
    <cellStyle name="注释 2 65 3" xfId="31481"/>
    <cellStyle name="注释 2 65 4" xfId="31482"/>
    <cellStyle name="注释 2 65 5" xfId="31483"/>
    <cellStyle name="注释 2 66" xfId="31484"/>
    <cellStyle name="注释 2 66 2" xfId="31485"/>
    <cellStyle name="注释 2 66 3" xfId="31486"/>
    <cellStyle name="注释 2 66 4" xfId="31487"/>
    <cellStyle name="注释 2 66 5" xfId="31488"/>
    <cellStyle name="注释 2 67" xfId="31489"/>
    <cellStyle name="注释 2 67 2" xfId="31490"/>
    <cellStyle name="注释 2 67 3" xfId="31491"/>
    <cellStyle name="注释 2 67 4" xfId="31492"/>
    <cellStyle name="注释 2 67 5" xfId="31493"/>
    <cellStyle name="注释 2 68" xfId="31494"/>
    <cellStyle name="注释 2 68 2" xfId="31495"/>
    <cellStyle name="注释 2 68 3" xfId="31496"/>
    <cellStyle name="注释 2 68 4" xfId="31497"/>
    <cellStyle name="注释 2 68 5" xfId="31498"/>
    <cellStyle name="注释 2 69" xfId="31499"/>
    <cellStyle name="注释 2 69 2" xfId="31500"/>
    <cellStyle name="注释 2 69 3" xfId="31501"/>
    <cellStyle name="注释 2 69 4" xfId="31502"/>
    <cellStyle name="注释 2 69 5" xfId="31503"/>
    <cellStyle name="注释 2 7" xfId="31504"/>
    <cellStyle name="注释 2 7 2" xfId="31505"/>
    <cellStyle name="注释 2 7 3" xfId="31506"/>
    <cellStyle name="注释 2 7 4" xfId="31507"/>
    <cellStyle name="注释 2 7 5" xfId="31508"/>
    <cellStyle name="注释 2 7 6" xfId="31509"/>
    <cellStyle name="注释 2 7 7" xfId="31510"/>
    <cellStyle name="注释 2 7 8" xfId="31511"/>
    <cellStyle name="注释 2 7 9" xfId="31512"/>
    <cellStyle name="注释 2 70" xfId="31513"/>
    <cellStyle name="注释 2 70 2" xfId="31514"/>
    <cellStyle name="注释 2 70 3" xfId="31515"/>
    <cellStyle name="注释 2 70 4" xfId="31516"/>
    <cellStyle name="注释 2 70 5" xfId="31517"/>
    <cellStyle name="注释 2 71" xfId="31518"/>
    <cellStyle name="注释 2 71 2" xfId="31519"/>
    <cellStyle name="注释 2 71 3" xfId="31520"/>
    <cellStyle name="注释 2 71 4" xfId="31521"/>
    <cellStyle name="注释 2 71 5" xfId="31522"/>
    <cellStyle name="注释 2 72" xfId="31523"/>
    <cellStyle name="注释 2 72 2" xfId="31524"/>
    <cellStyle name="注释 2 72 3" xfId="31525"/>
    <cellStyle name="注释 2 72 4" xfId="31526"/>
    <cellStyle name="注释 2 72 5" xfId="31527"/>
    <cellStyle name="注释 2 73" xfId="31528"/>
    <cellStyle name="注释 2 73 2" xfId="31529"/>
    <cellStyle name="注释 2 73 3" xfId="31530"/>
    <cellStyle name="注释 2 73 4" xfId="31531"/>
    <cellStyle name="注释 2 73 5" xfId="31532"/>
    <cellStyle name="注释 2 74" xfId="31533"/>
    <cellStyle name="注释 2 74 2" xfId="31534"/>
    <cellStyle name="注释 2 74 3" xfId="31535"/>
    <cellStyle name="注释 2 74 4" xfId="31536"/>
    <cellStyle name="注释 2 74 5" xfId="31537"/>
    <cellStyle name="注释 2 75" xfId="31538"/>
    <cellStyle name="注释 2 75 2" xfId="31539"/>
    <cellStyle name="注释 2 75 3" xfId="31540"/>
    <cellStyle name="注释 2 75 4" xfId="31541"/>
    <cellStyle name="注释 2 75 5" xfId="31542"/>
    <cellStyle name="注释 2 76" xfId="31543"/>
    <cellStyle name="注释 2 76 2" xfId="31544"/>
    <cellStyle name="注释 2 76 3" xfId="31545"/>
    <cellStyle name="注释 2 76 4" xfId="31546"/>
    <cellStyle name="注释 2 76 5" xfId="31547"/>
    <cellStyle name="注释 2 77" xfId="31548"/>
    <cellStyle name="注释 2 77 2" xfId="31549"/>
    <cellStyle name="注释 2 77 3" xfId="31550"/>
    <cellStyle name="注释 2 77 4" xfId="31551"/>
    <cellStyle name="注释 2 77 5" xfId="31552"/>
    <cellStyle name="注释 2 78" xfId="31553"/>
    <cellStyle name="注释 2 78 2" xfId="31554"/>
    <cellStyle name="注释 2 78 3" xfId="31555"/>
    <cellStyle name="注释 2 78 4" xfId="31556"/>
    <cellStyle name="注释 2 78 5" xfId="31557"/>
    <cellStyle name="注释 2 79" xfId="31558"/>
    <cellStyle name="注释 2 79 2" xfId="31559"/>
    <cellStyle name="注释 2 79 3" xfId="31560"/>
    <cellStyle name="注释 2 79 4" xfId="31561"/>
    <cellStyle name="注释 2 79 5" xfId="31562"/>
    <cellStyle name="注释 2 8" xfId="31563"/>
    <cellStyle name="注释 2 8 2" xfId="31564"/>
    <cellStyle name="注释 2 8 3" xfId="31565"/>
    <cellStyle name="注释 2 8 4" xfId="31566"/>
    <cellStyle name="注释 2 8 5" xfId="31567"/>
    <cellStyle name="注释 2 8 6" xfId="31568"/>
    <cellStyle name="注释 2 8 7" xfId="31569"/>
    <cellStyle name="注释 2 8 8" xfId="31570"/>
    <cellStyle name="注释 2 8 9" xfId="31571"/>
    <cellStyle name="注释 2 80" xfId="31572"/>
    <cellStyle name="注释 2 80 2" xfId="31573"/>
    <cellStyle name="注释 2 80 3" xfId="31574"/>
    <cellStyle name="注释 2 80 4" xfId="31575"/>
    <cellStyle name="注释 2 80 5" xfId="31576"/>
    <cellStyle name="注释 2 81" xfId="31577"/>
    <cellStyle name="注释 2 81 2" xfId="31578"/>
    <cellStyle name="注释 2 81 3" xfId="31579"/>
    <cellStyle name="注释 2 81 4" xfId="31580"/>
    <cellStyle name="注释 2 81 5" xfId="31581"/>
    <cellStyle name="注释 2 82" xfId="31582"/>
    <cellStyle name="注释 2 82 2" xfId="31583"/>
    <cellStyle name="注释 2 82 3" xfId="31584"/>
    <cellStyle name="注释 2 82 4" xfId="31585"/>
    <cellStyle name="注释 2 82 5" xfId="31586"/>
    <cellStyle name="注释 2 83" xfId="31587"/>
    <cellStyle name="注释 2 83 2" xfId="31588"/>
    <cellStyle name="注释 2 83 3" xfId="31589"/>
    <cellStyle name="注释 2 83 4" xfId="31590"/>
    <cellStyle name="注释 2 83 5" xfId="31591"/>
    <cellStyle name="注释 2 84" xfId="31592"/>
    <cellStyle name="注释 2 84 2" xfId="31593"/>
    <cellStyle name="注释 2 84 3" xfId="31594"/>
    <cellStyle name="注释 2 84 4" xfId="31595"/>
    <cellStyle name="注释 2 84 5" xfId="31596"/>
    <cellStyle name="注释 2 85" xfId="31597"/>
    <cellStyle name="注释 2 85 2" xfId="31598"/>
    <cellStyle name="注释 2 85 3" xfId="31599"/>
    <cellStyle name="注释 2 85 4" xfId="31600"/>
    <cellStyle name="注释 2 85 5" xfId="31601"/>
    <cellStyle name="注释 2 86" xfId="31602"/>
    <cellStyle name="注释 2 86 2" xfId="31603"/>
    <cellStyle name="注释 2 86 3" xfId="31604"/>
    <cellStyle name="注释 2 86 4" xfId="31605"/>
    <cellStyle name="注释 2 86 5" xfId="31606"/>
    <cellStyle name="注释 2 87" xfId="31607"/>
    <cellStyle name="注释 2 87 2" xfId="31608"/>
    <cellStyle name="注释 2 87 3" xfId="31609"/>
    <cellStyle name="注释 2 87 4" xfId="31610"/>
    <cellStyle name="注释 2 87 5" xfId="31611"/>
    <cellStyle name="注释 2 88" xfId="31612"/>
    <cellStyle name="注释 2 88 2" xfId="31613"/>
    <cellStyle name="注释 2 88 3" xfId="31614"/>
    <cellStyle name="注释 2 88 4" xfId="31615"/>
    <cellStyle name="注释 2 88 5" xfId="31616"/>
    <cellStyle name="注释 2 89" xfId="31617"/>
    <cellStyle name="注释 2 89 2" xfId="31618"/>
    <cellStyle name="注释 2 89 3" xfId="31619"/>
    <cellStyle name="注释 2 89 4" xfId="31620"/>
    <cellStyle name="注释 2 89 5" xfId="31621"/>
    <cellStyle name="注释 2 9" xfId="31622"/>
    <cellStyle name="注释 2 9 2" xfId="31623"/>
    <cellStyle name="注释 2 9 3" xfId="31624"/>
    <cellStyle name="注释 2 9 4" xfId="31625"/>
    <cellStyle name="注释 2 9 5" xfId="31626"/>
    <cellStyle name="注释 2 9 6" xfId="31627"/>
    <cellStyle name="注释 2 9 7" xfId="31628"/>
    <cellStyle name="注释 2 9 8" xfId="31629"/>
    <cellStyle name="注释 2 9 9" xfId="31630"/>
    <cellStyle name="注释 2 90" xfId="31631"/>
    <cellStyle name="注释 2 90 2" xfId="31632"/>
    <cellStyle name="注释 2 90 3" xfId="31633"/>
    <cellStyle name="注释 2 90 4" xfId="31634"/>
    <cellStyle name="注释 2 90 5" xfId="31635"/>
    <cellStyle name="注释 2 91" xfId="31636"/>
    <cellStyle name="注释 2 91 2" xfId="31637"/>
    <cellStyle name="注释 2 91 3" xfId="31638"/>
    <cellStyle name="注释 2 91 4" xfId="31639"/>
    <cellStyle name="注释 2 91 5" xfId="31640"/>
    <cellStyle name="注释 2 92" xfId="31641"/>
    <cellStyle name="注释 2 92 2" xfId="31642"/>
    <cellStyle name="注释 2 92 3" xfId="31643"/>
    <cellStyle name="注释 2 92 4" xfId="31644"/>
    <cellStyle name="注释 2 92 5" xfId="31645"/>
    <cellStyle name="注释 2 93" xfId="31646"/>
    <cellStyle name="注释 2 93 2" xfId="31647"/>
    <cellStyle name="注释 2 93 3" xfId="31648"/>
    <cellStyle name="注释 2 93 4" xfId="31649"/>
    <cellStyle name="注释 2 93 5" xfId="31650"/>
    <cellStyle name="注释 2 94" xfId="31651"/>
    <cellStyle name="注释 2 94 2" xfId="31652"/>
    <cellStyle name="注释 2 94 3" xfId="31653"/>
    <cellStyle name="注释 2 94 4" xfId="31654"/>
    <cellStyle name="注释 2 94 5" xfId="31655"/>
    <cellStyle name="注释 2 95" xfId="31656"/>
    <cellStyle name="注释 2 95 2" xfId="31657"/>
    <cellStyle name="注释 2 95 3" xfId="31658"/>
    <cellStyle name="注释 2 95 4" xfId="31659"/>
    <cellStyle name="注释 2 95 5" xfId="31660"/>
    <cellStyle name="注释 2 96" xfId="31661"/>
    <cellStyle name="注释 2 96 2" xfId="31662"/>
    <cellStyle name="注释 2 96 3" xfId="31663"/>
    <cellStyle name="注释 2 96 4" xfId="31664"/>
    <cellStyle name="注释 2 96 5" xfId="31665"/>
    <cellStyle name="注释 2 97" xfId="31666"/>
    <cellStyle name="注释 2 97 2" xfId="31667"/>
    <cellStyle name="注释 2 97 3" xfId="31668"/>
    <cellStyle name="注释 2 97 4" xfId="31669"/>
    <cellStyle name="注释 2 97 5" xfId="31670"/>
    <cellStyle name="注释 2 98" xfId="31671"/>
    <cellStyle name="注释 2 98 2" xfId="31672"/>
    <cellStyle name="注释 2 98 3" xfId="31673"/>
    <cellStyle name="注释 2 98 4" xfId="31674"/>
    <cellStyle name="注释 2 98 5" xfId="31675"/>
    <cellStyle name="注释 2 99" xfId="31676"/>
    <cellStyle name="注释 2 99 2" xfId="31677"/>
    <cellStyle name="注释 2 99 3" xfId="31678"/>
    <cellStyle name="注释 2 99 4" xfId="31679"/>
    <cellStyle name="注释 2 99 5" xfId="31680"/>
    <cellStyle name="注释 20" xfId="31681"/>
    <cellStyle name="注释 21" xfId="31682"/>
    <cellStyle name="注释 22" xfId="31683"/>
    <cellStyle name="注释 23" xfId="31684"/>
    <cellStyle name="注释 24" xfId="31685"/>
    <cellStyle name="注释 25" xfId="31686"/>
    <cellStyle name="注释 26" xfId="31687"/>
    <cellStyle name="注释 27" xfId="31688"/>
    <cellStyle name="注释 28" xfId="31689"/>
    <cellStyle name="注释 29" xfId="31690"/>
    <cellStyle name="注释 3" xfId="31691"/>
    <cellStyle name="注释 3 10" xfId="31692"/>
    <cellStyle name="注释 3 10 2" xfId="31693"/>
    <cellStyle name="注释 3 10 3" xfId="31694"/>
    <cellStyle name="注释 3 10 4" xfId="31695"/>
    <cellStyle name="注释 3 10 5" xfId="31696"/>
    <cellStyle name="注释 3 10 6" xfId="31697"/>
    <cellStyle name="注释 3 10 7" xfId="31698"/>
    <cellStyle name="注释 3 10 8" xfId="31699"/>
    <cellStyle name="注释 3 10 9" xfId="31700"/>
    <cellStyle name="注释 3 100" xfId="31701"/>
    <cellStyle name="注释 3 100 2" xfId="31702"/>
    <cellStyle name="注释 3 100 3" xfId="31703"/>
    <cellStyle name="注释 3 100 4" xfId="31704"/>
    <cellStyle name="注释 3 100 5" xfId="31705"/>
    <cellStyle name="注释 3 101" xfId="31706"/>
    <cellStyle name="注释 3 101 2" xfId="31707"/>
    <cellStyle name="注释 3 101 3" xfId="31708"/>
    <cellStyle name="注释 3 101 4" xfId="31709"/>
    <cellStyle name="注释 3 101 5" xfId="31710"/>
    <cellStyle name="注释 3 102" xfId="31711"/>
    <cellStyle name="注释 3 102 2" xfId="31712"/>
    <cellStyle name="注释 3 102 3" xfId="31713"/>
    <cellStyle name="注释 3 102 4" xfId="31714"/>
    <cellStyle name="注释 3 102 5" xfId="31715"/>
    <cellStyle name="注释 3 103" xfId="31716"/>
    <cellStyle name="注释 3 103 2" xfId="31717"/>
    <cellStyle name="注释 3 103 3" xfId="31718"/>
    <cellStyle name="注释 3 103 4" xfId="31719"/>
    <cellStyle name="注释 3 103 5" xfId="31720"/>
    <cellStyle name="注释 3 104" xfId="31721"/>
    <cellStyle name="注释 3 104 2" xfId="31722"/>
    <cellStyle name="注释 3 104 3" xfId="31723"/>
    <cellStyle name="注释 3 104 4" xfId="31724"/>
    <cellStyle name="注释 3 104 5" xfId="31725"/>
    <cellStyle name="注释 3 105" xfId="31726"/>
    <cellStyle name="注释 3 105 2" xfId="31727"/>
    <cellStyle name="注释 3 105 3" xfId="31728"/>
    <cellStyle name="注释 3 105 4" xfId="31729"/>
    <cellStyle name="注释 3 105 5" xfId="31730"/>
    <cellStyle name="注释 3 106" xfId="31731"/>
    <cellStyle name="注释 3 106 2" xfId="31732"/>
    <cellStyle name="注释 3 106 3" xfId="31733"/>
    <cellStyle name="注释 3 106 4" xfId="31734"/>
    <cellStyle name="注释 3 106 5" xfId="31735"/>
    <cellStyle name="注释 3 107" xfId="31736"/>
    <cellStyle name="注释 3 107 2" xfId="31737"/>
    <cellStyle name="注释 3 107 3" xfId="31738"/>
    <cellStyle name="注释 3 107 4" xfId="31739"/>
    <cellStyle name="注释 3 107 5" xfId="31740"/>
    <cellStyle name="注释 3 108" xfId="31741"/>
    <cellStyle name="注释 3 108 2" xfId="31742"/>
    <cellStyle name="注释 3 108 3" xfId="31743"/>
    <cellStyle name="注释 3 108 4" xfId="31744"/>
    <cellStyle name="注释 3 108 5" xfId="31745"/>
    <cellStyle name="注释 3 109" xfId="31746"/>
    <cellStyle name="注释 3 109 2" xfId="31747"/>
    <cellStyle name="注释 3 109 3" xfId="31748"/>
    <cellStyle name="注释 3 109 4" xfId="31749"/>
    <cellStyle name="注释 3 109 5" xfId="31750"/>
    <cellStyle name="注释 3 11" xfId="31751"/>
    <cellStyle name="注释 3 11 2" xfId="31752"/>
    <cellStyle name="注释 3 11 3" xfId="31753"/>
    <cellStyle name="注释 3 11 4" xfId="31754"/>
    <cellStyle name="注释 3 11 5" xfId="31755"/>
    <cellStyle name="注释 3 11 6" xfId="31756"/>
    <cellStyle name="注释 3 11 7" xfId="31757"/>
    <cellStyle name="注释 3 11 8" xfId="31758"/>
    <cellStyle name="注释 3 11 9" xfId="31759"/>
    <cellStyle name="注释 3 110" xfId="31760"/>
    <cellStyle name="注释 3 110 2" xfId="31761"/>
    <cellStyle name="注释 3 110 3" xfId="31762"/>
    <cellStyle name="注释 3 110 4" xfId="31763"/>
    <cellStyle name="注释 3 110 5" xfId="31764"/>
    <cellStyle name="注释 3 111" xfId="31765"/>
    <cellStyle name="注释 3 111 2" xfId="31766"/>
    <cellStyle name="注释 3 111 3" xfId="31767"/>
    <cellStyle name="注释 3 111 4" xfId="31768"/>
    <cellStyle name="注释 3 111 5" xfId="31769"/>
    <cellStyle name="注释 3 112" xfId="31770"/>
    <cellStyle name="注释 3 112 2" xfId="31771"/>
    <cellStyle name="注释 3 112 3" xfId="31772"/>
    <cellStyle name="注释 3 112 4" xfId="31773"/>
    <cellStyle name="注释 3 112 5" xfId="31774"/>
    <cellStyle name="注释 3 113" xfId="31775"/>
    <cellStyle name="注释 3 113 2" xfId="31776"/>
    <cellStyle name="注释 3 113 3" xfId="31777"/>
    <cellStyle name="注释 3 113 4" xfId="31778"/>
    <cellStyle name="注释 3 113 5" xfId="31779"/>
    <cellStyle name="注释 3 114" xfId="31780"/>
    <cellStyle name="注释 3 114 2" xfId="31781"/>
    <cellStyle name="注释 3 114 3" xfId="31782"/>
    <cellStyle name="注释 3 114 4" xfId="31783"/>
    <cellStyle name="注释 3 114 5" xfId="31784"/>
    <cellStyle name="注释 3 115" xfId="31785"/>
    <cellStyle name="注释 3 115 2" xfId="31786"/>
    <cellStyle name="注释 3 115 3" xfId="31787"/>
    <cellStyle name="注释 3 115 4" xfId="31788"/>
    <cellStyle name="注释 3 115 5" xfId="31789"/>
    <cellStyle name="注释 3 116" xfId="31790"/>
    <cellStyle name="注释 3 116 2" xfId="31791"/>
    <cellStyle name="注释 3 116 3" xfId="31792"/>
    <cellStyle name="注释 3 116 4" xfId="31793"/>
    <cellStyle name="注释 3 116 5" xfId="31794"/>
    <cellStyle name="注释 3 117" xfId="31795"/>
    <cellStyle name="注释 3 117 2" xfId="31796"/>
    <cellStyle name="注释 3 117 3" xfId="31797"/>
    <cellStyle name="注释 3 117 4" xfId="31798"/>
    <cellStyle name="注释 3 117 5" xfId="31799"/>
    <cellStyle name="注释 3 118" xfId="31800"/>
    <cellStyle name="注释 3 118 2" xfId="31801"/>
    <cellStyle name="注释 3 118 3" xfId="31802"/>
    <cellStyle name="注释 3 118 4" xfId="31803"/>
    <cellStyle name="注释 3 118 5" xfId="31804"/>
    <cellStyle name="注释 3 119" xfId="31805"/>
    <cellStyle name="注释 3 119 2" xfId="31806"/>
    <cellStyle name="注释 3 119 3" xfId="31807"/>
    <cellStyle name="注释 3 119 4" xfId="31808"/>
    <cellStyle name="注释 3 119 5" xfId="31809"/>
    <cellStyle name="注释 3 12" xfId="31810"/>
    <cellStyle name="注释 3 12 2" xfId="31811"/>
    <cellStyle name="注释 3 12 3" xfId="31812"/>
    <cellStyle name="注释 3 12 4" xfId="31813"/>
    <cellStyle name="注释 3 12 5" xfId="31814"/>
    <cellStyle name="注释 3 12 6" xfId="31815"/>
    <cellStyle name="注释 3 12 7" xfId="31816"/>
    <cellStyle name="注释 3 12 8" xfId="31817"/>
    <cellStyle name="注释 3 12 9" xfId="31818"/>
    <cellStyle name="注释 3 120" xfId="31819"/>
    <cellStyle name="注释 3 120 2" xfId="31820"/>
    <cellStyle name="注释 3 120 3" xfId="31821"/>
    <cellStyle name="注释 3 120 4" xfId="31822"/>
    <cellStyle name="注释 3 120 5" xfId="31823"/>
    <cellStyle name="注释 3 121" xfId="31824"/>
    <cellStyle name="注释 3 121 2" xfId="31825"/>
    <cellStyle name="注释 3 121 3" xfId="31826"/>
    <cellStyle name="注释 3 121 4" xfId="31827"/>
    <cellStyle name="注释 3 121 5" xfId="31828"/>
    <cellStyle name="注释 3 122" xfId="31829"/>
    <cellStyle name="注释 3 123" xfId="31830"/>
    <cellStyle name="注释 3 124" xfId="31831"/>
    <cellStyle name="注释 3 125" xfId="31832"/>
    <cellStyle name="注释 3 126" xfId="31833"/>
    <cellStyle name="注释 3 127" xfId="31834"/>
    <cellStyle name="注释 3 128" xfId="31835"/>
    <cellStyle name="注释 3 129" xfId="31836"/>
    <cellStyle name="注释 3 13" xfId="31837"/>
    <cellStyle name="注释 3 13 2" xfId="31838"/>
    <cellStyle name="注释 3 13 3" xfId="31839"/>
    <cellStyle name="注释 3 13 4" xfId="31840"/>
    <cellStyle name="注释 3 13 5" xfId="31841"/>
    <cellStyle name="注释 3 13 6" xfId="31842"/>
    <cellStyle name="注释 3 13 7" xfId="31843"/>
    <cellStyle name="注释 3 13 8" xfId="31844"/>
    <cellStyle name="注释 3 13 9" xfId="31845"/>
    <cellStyle name="注释 3 130" xfId="31846"/>
    <cellStyle name="注释 3 131" xfId="31847"/>
    <cellStyle name="注释 3 132" xfId="31848"/>
    <cellStyle name="注释 3 133" xfId="31849"/>
    <cellStyle name="注释 3 134" xfId="31850"/>
    <cellStyle name="注释 3 135" xfId="31851"/>
    <cellStyle name="注释 3 136" xfId="31852"/>
    <cellStyle name="注释 3 137" xfId="31853"/>
    <cellStyle name="注释 3 138" xfId="31854"/>
    <cellStyle name="注释 3 139" xfId="31855"/>
    <cellStyle name="注释 3 14" xfId="31856"/>
    <cellStyle name="注释 3 14 2" xfId="31857"/>
    <cellStyle name="注释 3 14 3" xfId="31858"/>
    <cellStyle name="注释 3 14 4" xfId="31859"/>
    <cellStyle name="注释 3 14 5" xfId="31860"/>
    <cellStyle name="注释 3 14 6" xfId="31861"/>
    <cellStyle name="注释 3 14 7" xfId="31862"/>
    <cellStyle name="注释 3 14 8" xfId="31863"/>
    <cellStyle name="注释 3 14 9" xfId="31864"/>
    <cellStyle name="注释 3 140" xfId="31865"/>
    <cellStyle name="注释 3 141" xfId="31866"/>
    <cellStyle name="注释 3 142" xfId="31867"/>
    <cellStyle name="注释 3 143" xfId="31868"/>
    <cellStyle name="注释 3 144" xfId="31869"/>
    <cellStyle name="注释 3 145" xfId="31870"/>
    <cellStyle name="注释 3 146" xfId="31871"/>
    <cellStyle name="注释 3 147" xfId="31872"/>
    <cellStyle name="注释 3 148" xfId="31873"/>
    <cellStyle name="注释 3 149" xfId="31874"/>
    <cellStyle name="注释 3 15" xfId="31875"/>
    <cellStyle name="注释 3 15 2" xfId="31876"/>
    <cellStyle name="注释 3 15 3" xfId="31877"/>
    <cellStyle name="注释 3 15 4" xfId="31878"/>
    <cellStyle name="注释 3 15 5" xfId="31879"/>
    <cellStyle name="注释 3 15 6" xfId="31880"/>
    <cellStyle name="注释 3 15 7" xfId="31881"/>
    <cellStyle name="注释 3 15 8" xfId="31882"/>
    <cellStyle name="注释 3 15 9" xfId="31883"/>
    <cellStyle name="注释 3 150" xfId="31884"/>
    <cellStyle name="注释 3 151" xfId="31885"/>
    <cellStyle name="注释 3 152" xfId="31886"/>
    <cellStyle name="注释 3 153" xfId="31887"/>
    <cellStyle name="注释 3 154" xfId="31888"/>
    <cellStyle name="注释 3 155" xfId="31889"/>
    <cellStyle name="注释 3 156" xfId="31890"/>
    <cellStyle name="注释 3 157" xfId="31891"/>
    <cellStyle name="注释 3 16" xfId="31892"/>
    <cellStyle name="注释 3 16 2" xfId="31893"/>
    <cellStyle name="注释 3 16 3" xfId="31894"/>
    <cellStyle name="注释 3 16 4" xfId="31895"/>
    <cellStyle name="注释 3 16 5" xfId="31896"/>
    <cellStyle name="注释 3 17" xfId="31897"/>
    <cellStyle name="注释 3 17 2" xfId="31898"/>
    <cellStyle name="注释 3 17 3" xfId="31899"/>
    <cellStyle name="注释 3 17 4" xfId="31900"/>
    <cellStyle name="注释 3 17 5" xfId="31901"/>
    <cellStyle name="注释 3 18" xfId="31902"/>
    <cellStyle name="注释 3 18 2" xfId="31903"/>
    <cellStyle name="注释 3 18 3" xfId="31904"/>
    <cellStyle name="注释 3 18 4" xfId="31905"/>
    <cellStyle name="注释 3 18 5" xfId="31906"/>
    <cellStyle name="注释 3 19" xfId="31907"/>
    <cellStyle name="注释 3 19 2" xfId="31908"/>
    <cellStyle name="注释 3 19 3" xfId="31909"/>
    <cellStyle name="注释 3 19 4" xfId="31910"/>
    <cellStyle name="注释 3 19 5" xfId="31911"/>
    <cellStyle name="注释 3 2" xfId="31912"/>
    <cellStyle name="注释 3 2 10" xfId="31913"/>
    <cellStyle name="注释 3 2 10 2" xfId="31914"/>
    <cellStyle name="注释 3 2 10 3" xfId="31915"/>
    <cellStyle name="注释 3 2 10 4" xfId="31916"/>
    <cellStyle name="注释 3 2 10 5" xfId="31917"/>
    <cellStyle name="注释 3 2 100" xfId="31918"/>
    <cellStyle name="注释 3 2 100 2" xfId="31919"/>
    <cellStyle name="注释 3 2 100 3" xfId="31920"/>
    <cellStyle name="注释 3 2 100 4" xfId="31921"/>
    <cellStyle name="注释 3 2 100 5" xfId="31922"/>
    <cellStyle name="注释 3 2 101" xfId="31923"/>
    <cellStyle name="注释 3 2 101 2" xfId="31924"/>
    <cellStyle name="注释 3 2 101 3" xfId="31925"/>
    <cellStyle name="注释 3 2 101 4" xfId="31926"/>
    <cellStyle name="注释 3 2 101 5" xfId="31927"/>
    <cellStyle name="注释 3 2 102" xfId="31928"/>
    <cellStyle name="注释 3 2 102 2" xfId="31929"/>
    <cellStyle name="注释 3 2 102 3" xfId="31930"/>
    <cellStyle name="注释 3 2 102 4" xfId="31931"/>
    <cellStyle name="注释 3 2 102 5" xfId="31932"/>
    <cellStyle name="注释 3 2 103" xfId="31933"/>
    <cellStyle name="注释 3 2 103 2" xfId="31934"/>
    <cellStyle name="注释 3 2 103 3" xfId="31935"/>
    <cellStyle name="注释 3 2 103 4" xfId="31936"/>
    <cellStyle name="注释 3 2 103 5" xfId="31937"/>
    <cellStyle name="注释 3 2 104" xfId="31938"/>
    <cellStyle name="注释 3 2 104 2" xfId="31939"/>
    <cellStyle name="注释 3 2 104 3" xfId="31940"/>
    <cellStyle name="注释 3 2 104 4" xfId="31941"/>
    <cellStyle name="注释 3 2 104 5" xfId="31942"/>
    <cellStyle name="注释 3 2 105" xfId="31943"/>
    <cellStyle name="注释 3 2 105 2" xfId="31944"/>
    <cellStyle name="注释 3 2 105 3" xfId="31945"/>
    <cellStyle name="注释 3 2 105 4" xfId="31946"/>
    <cellStyle name="注释 3 2 105 5" xfId="31947"/>
    <cellStyle name="注释 3 2 106" xfId="31948"/>
    <cellStyle name="注释 3 2 106 2" xfId="31949"/>
    <cellStyle name="注释 3 2 106 3" xfId="31950"/>
    <cellStyle name="注释 3 2 106 4" xfId="31951"/>
    <cellStyle name="注释 3 2 106 5" xfId="31952"/>
    <cellStyle name="注释 3 2 107" xfId="31953"/>
    <cellStyle name="注释 3 2 107 2" xfId="31954"/>
    <cellStyle name="注释 3 2 107 3" xfId="31955"/>
    <cellStyle name="注释 3 2 107 4" xfId="31956"/>
    <cellStyle name="注释 3 2 107 5" xfId="31957"/>
    <cellStyle name="注释 3 2 108" xfId="31958"/>
    <cellStyle name="注释 3 2 108 2" xfId="31959"/>
    <cellStyle name="注释 3 2 108 3" xfId="31960"/>
    <cellStyle name="注释 3 2 108 4" xfId="31961"/>
    <cellStyle name="注释 3 2 108 5" xfId="31962"/>
    <cellStyle name="注释 3 2 109" xfId="31963"/>
    <cellStyle name="注释 3 2 11" xfId="31964"/>
    <cellStyle name="注释 3 2 11 2" xfId="31965"/>
    <cellStyle name="注释 3 2 11 3" xfId="31966"/>
    <cellStyle name="注释 3 2 11 4" xfId="31967"/>
    <cellStyle name="注释 3 2 11 5" xfId="31968"/>
    <cellStyle name="注释 3 2 110" xfId="31969"/>
    <cellStyle name="注释 3 2 111" xfId="31970"/>
    <cellStyle name="注释 3 2 112" xfId="31971"/>
    <cellStyle name="注释 3 2 113" xfId="31972"/>
    <cellStyle name="注释 3 2 114" xfId="31973"/>
    <cellStyle name="注释 3 2 115" xfId="31974"/>
    <cellStyle name="注释 3 2 116" xfId="31975"/>
    <cellStyle name="注释 3 2 12" xfId="31976"/>
    <cellStyle name="注释 3 2 12 2" xfId="31977"/>
    <cellStyle name="注释 3 2 12 3" xfId="31978"/>
    <cellStyle name="注释 3 2 12 4" xfId="31979"/>
    <cellStyle name="注释 3 2 12 5" xfId="31980"/>
    <cellStyle name="注释 3 2 13" xfId="31981"/>
    <cellStyle name="注释 3 2 13 2" xfId="31982"/>
    <cellStyle name="注释 3 2 13 3" xfId="31983"/>
    <cellStyle name="注释 3 2 13 4" xfId="31984"/>
    <cellStyle name="注释 3 2 13 5" xfId="31985"/>
    <cellStyle name="注释 3 2 14" xfId="31986"/>
    <cellStyle name="注释 3 2 14 2" xfId="31987"/>
    <cellStyle name="注释 3 2 14 3" xfId="31988"/>
    <cellStyle name="注释 3 2 14 4" xfId="31989"/>
    <cellStyle name="注释 3 2 14 5" xfId="31990"/>
    <cellStyle name="注释 3 2 15" xfId="31991"/>
    <cellStyle name="注释 3 2 15 2" xfId="31992"/>
    <cellStyle name="注释 3 2 15 3" xfId="31993"/>
    <cellStyle name="注释 3 2 15 4" xfId="31994"/>
    <cellStyle name="注释 3 2 15 5" xfId="31995"/>
    <cellStyle name="注释 3 2 16" xfId="31996"/>
    <cellStyle name="注释 3 2 16 2" xfId="31997"/>
    <cellStyle name="注释 3 2 16 3" xfId="31998"/>
    <cellStyle name="注释 3 2 16 4" xfId="31999"/>
    <cellStyle name="注释 3 2 16 5" xfId="32000"/>
    <cellStyle name="注释 3 2 17" xfId="32001"/>
    <cellStyle name="注释 3 2 17 2" xfId="32002"/>
    <cellStyle name="注释 3 2 17 3" xfId="32003"/>
    <cellStyle name="注释 3 2 17 4" xfId="32004"/>
    <cellStyle name="注释 3 2 17 5" xfId="32005"/>
    <cellStyle name="注释 3 2 18" xfId="32006"/>
    <cellStyle name="注释 3 2 18 2" xfId="32007"/>
    <cellStyle name="注释 3 2 18 3" xfId="32008"/>
    <cellStyle name="注释 3 2 18 4" xfId="32009"/>
    <cellStyle name="注释 3 2 18 5" xfId="32010"/>
    <cellStyle name="注释 3 2 19" xfId="32011"/>
    <cellStyle name="注释 3 2 19 2" xfId="32012"/>
    <cellStyle name="注释 3 2 19 3" xfId="32013"/>
    <cellStyle name="注释 3 2 19 4" xfId="32014"/>
    <cellStyle name="注释 3 2 19 5" xfId="32015"/>
    <cellStyle name="注释 3 2 2" xfId="32016"/>
    <cellStyle name="注释 3 2 2 2" xfId="32017"/>
    <cellStyle name="注释 3 2 2 3" xfId="32018"/>
    <cellStyle name="注释 3 2 2 4" xfId="32019"/>
    <cellStyle name="注释 3 2 2 5" xfId="32020"/>
    <cellStyle name="注释 3 2 20" xfId="32021"/>
    <cellStyle name="注释 3 2 20 2" xfId="32022"/>
    <cellStyle name="注释 3 2 20 3" xfId="32023"/>
    <cellStyle name="注释 3 2 20 4" xfId="32024"/>
    <cellStyle name="注释 3 2 20 5" xfId="32025"/>
    <cellStyle name="注释 3 2 21" xfId="32026"/>
    <cellStyle name="注释 3 2 21 2" xfId="32027"/>
    <cellStyle name="注释 3 2 21 3" xfId="32028"/>
    <cellStyle name="注释 3 2 21 4" xfId="32029"/>
    <cellStyle name="注释 3 2 21 5" xfId="32030"/>
    <cellStyle name="注释 3 2 22" xfId="32031"/>
    <cellStyle name="注释 3 2 22 2" xfId="32032"/>
    <cellStyle name="注释 3 2 22 3" xfId="32033"/>
    <cellStyle name="注释 3 2 22 4" xfId="32034"/>
    <cellStyle name="注释 3 2 22 5" xfId="32035"/>
    <cellStyle name="注释 3 2 23" xfId="32036"/>
    <cellStyle name="注释 3 2 23 2" xfId="32037"/>
    <cellStyle name="注释 3 2 23 3" xfId="32038"/>
    <cellStyle name="注释 3 2 23 4" xfId="32039"/>
    <cellStyle name="注释 3 2 23 5" xfId="32040"/>
    <cellStyle name="注释 3 2 24" xfId="32041"/>
    <cellStyle name="注释 3 2 24 2" xfId="32042"/>
    <cellStyle name="注释 3 2 24 3" xfId="32043"/>
    <cellStyle name="注释 3 2 24 4" xfId="32044"/>
    <cellStyle name="注释 3 2 24 5" xfId="32045"/>
    <cellStyle name="注释 3 2 25" xfId="32046"/>
    <cellStyle name="注释 3 2 25 2" xfId="32047"/>
    <cellStyle name="注释 3 2 25 3" xfId="32048"/>
    <cellStyle name="注释 3 2 25 4" xfId="32049"/>
    <cellStyle name="注释 3 2 25 5" xfId="32050"/>
    <cellStyle name="注释 3 2 26" xfId="32051"/>
    <cellStyle name="注释 3 2 26 2" xfId="32052"/>
    <cellStyle name="注释 3 2 26 3" xfId="32053"/>
    <cellStyle name="注释 3 2 26 4" xfId="32054"/>
    <cellStyle name="注释 3 2 26 5" xfId="32055"/>
    <cellStyle name="注释 3 2 27" xfId="32056"/>
    <cellStyle name="注释 3 2 27 2" xfId="32057"/>
    <cellStyle name="注释 3 2 27 3" xfId="32058"/>
    <cellStyle name="注释 3 2 27 4" xfId="32059"/>
    <cellStyle name="注释 3 2 27 5" xfId="32060"/>
    <cellStyle name="注释 3 2 28" xfId="32061"/>
    <cellStyle name="注释 3 2 28 2" xfId="32062"/>
    <cellStyle name="注释 3 2 28 3" xfId="32063"/>
    <cellStyle name="注释 3 2 28 4" xfId="32064"/>
    <cellStyle name="注释 3 2 28 5" xfId="32065"/>
    <cellStyle name="注释 3 2 29" xfId="32066"/>
    <cellStyle name="注释 3 2 29 2" xfId="32067"/>
    <cellStyle name="注释 3 2 29 3" xfId="32068"/>
    <cellStyle name="注释 3 2 29 4" xfId="32069"/>
    <cellStyle name="注释 3 2 29 5" xfId="32070"/>
    <cellStyle name="注释 3 2 3" xfId="32071"/>
    <cellStyle name="注释 3 2 3 2" xfId="32072"/>
    <cellStyle name="注释 3 2 3 3" xfId="32073"/>
    <cellStyle name="注释 3 2 3 4" xfId="32074"/>
    <cellStyle name="注释 3 2 3 5" xfId="32075"/>
    <cellStyle name="注释 3 2 30" xfId="32076"/>
    <cellStyle name="注释 3 2 30 2" xfId="32077"/>
    <cellStyle name="注释 3 2 30 3" xfId="32078"/>
    <cellStyle name="注释 3 2 30 4" xfId="32079"/>
    <cellStyle name="注释 3 2 30 5" xfId="32080"/>
    <cellStyle name="注释 3 2 31" xfId="32081"/>
    <cellStyle name="注释 3 2 31 2" xfId="32082"/>
    <cellStyle name="注释 3 2 31 3" xfId="32083"/>
    <cellStyle name="注释 3 2 31 4" xfId="32084"/>
    <cellStyle name="注释 3 2 31 5" xfId="32085"/>
    <cellStyle name="注释 3 2 32" xfId="32086"/>
    <cellStyle name="注释 3 2 32 2" xfId="32087"/>
    <cellStyle name="注释 3 2 32 3" xfId="32088"/>
    <cellStyle name="注释 3 2 32 4" xfId="32089"/>
    <cellStyle name="注释 3 2 32 5" xfId="32090"/>
    <cellStyle name="注释 3 2 33" xfId="32091"/>
    <cellStyle name="注释 3 2 33 2" xfId="32092"/>
    <cellStyle name="注释 3 2 33 3" xfId="32093"/>
    <cellStyle name="注释 3 2 33 4" xfId="32094"/>
    <cellStyle name="注释 3 2 33 5" xfId="32095"/>
    <cellStyle name="注释 3 2 34" xfId="32096"/>
    <cellStyle name="注释 3 2 34 2" xfId="32097"/>
    <cellStyle name="注释 3 2 34 3" xfId="32098"/>
    <cellStyle name="注释 3 2 34 4" xfId="32099"/>
    <cellStyle name="注释 3 2 34 5" xfId="32100"/>
    <cellStyle name="注释 3 2 35" xfId="32101"/>
    <cellStyle name="注释 3 2 35 2" xfId="32102"/>
    <cellStyle name="注释 3 2 35 3" xfId="32103"/>
    <cellStyle name="注释 3 2 35 4" xfId="32104"/>
    <cellStyle name="注释 3 2 35 5" xfId="32105"/>
    <cellStyle name="注释 3 2 36" xfId="32106"/>
    <cellStyle name="注释 3 2 36 2" xfId="32107"/>
    <cellStyle name="注释 3 2 36 3" xfId="32108"/>
    <cellStyle name="注释 3 2 36 4" xfId="32109"/>
    <cellStyle name="注释 3 2 36 5" xfId="32110"/>
    <cellStyle name="注释 3 2 37" xfId="32111"/>
    <cellStyle name="注释 3 2 37 2" xfId="32112"/>
    <cellStyle name="注释 3 2 37 3" xfId="32113"/>
    <cellStyle name="注释 3 2 37 4" xfId="32114"/>
    <cellStyle name="注释 3 2 37 5" xfId="32115"/>
    <cellStyle name="注释 3 2 38" xfId="32116"/>
    <cellStyle name="注释 3 2 38 2" xfId="32117"/>
    <cellStyle name="注释 3 2 38 3" xfId="32118"/>
    <cellStyle name="注释 3 2 38 4" xfId="32119"/>
    <cellStyle name="注释 3 2 38 5" xfId="32120"/>
    <cellStyle name="注释 3 2 39" xfId="32121"/>
    <cellStyle name="注释 3 2 39 2" xfId="32122"/>
    <cellStyle name="注释 3 2 39 3" xfId="32123"/>
    <cellStyle name="注释 3 2 39 4" xfId="32124"/>
    <cellStyle name="注释 3 2 39 5" xfId="32125"/>
    <cellStyle name="注释 3 2 4" xfId="32126"/>
    <cellStyle name="注释 3 2 4 2" xfId="32127"/>
    <cellStyle name="注释 3 2 4 3" xfId="32128"/>
    <cellStyle name="注释 3 2 4 4" xfId="32129"/>
    <cellStyle name="注释 3 2 4 5" xfId="32130"/>
    <cellStyle name="注释 3 2 40" xfId="32131"/>
    <cellStyle name="注释 3 2 40 2" xfId="32132"/>
    <cellStyle name="注释 3 2 40 3" xfId="32133"/>
    <cellStyle name="注释 3 2 40 4" xfId="32134"/>
    <cellStyle name="注释 3 2 40 5" xfId="32135"/>
    <cellStyle name="注释 3 2 41" xfId="32136"/>
    <cellStyle name="注释 3 2 41 2" xfId="32137"/>
    <cellStyle name="注释 3 2 41 3" xfId="32138"/>
    <cellStyle name="注释 3 2 41 4" xfId="32139"/>
    <cellStyle name="注释 3 2 41 5" xfId="32140"/>
    <cellStyle name="注释 3 2 42" xfId="32141"/>
    <cellStyle name="注释 3 2 42 2" xfId="32142"/>
    <cellStyle name="注释 3 2 42 3" xfId="32143"/>
    <cellStyle name="注释 3 2 42 4" xfId="32144"/>
    <cellStyle name="注释 3 2 42 5" xfId="32145"/>
    <cellStyle name="注释 3 2 43" xfId="32146"/>
    <cellStyle name="注释 3 2 43 2" xfId="32147"/>
    <cellStyle name="注释 3 2 43 3" xfId="32148"/>
    <cellStyle name="注释 3 2 43 4" xfId="32149"/>
    <cellStyle name="注释 3 2 43 5" xfId="32150"/>
    <cellStyle name="注释 3 2 44" xfId="32151"/>
    <cellStyle name="注释 3 2 44 2" xfId="32152"/>
    <cellStyle name="注释 3 2 44 3" xfId="32153"/>
    <cellStyle name="注释 3 2 44 4" xfId="32154"/>
    <cellStyle name="注释 3 2 44 5" xfId="32155"/>
    <cellStyle name="注释 3 2 45" xfId="32156"/>
    <cellStyle name="注释 3 2 45 2" xfId="32157"/>
    <cellStyle name="注释 3 2 45 3" xfId="32158"/>
    <cellStyle name="注释 3 2 45 4" xfId="32159"/>
    <cellStyle name="注释 3 2 45 5" xfId="32160"/>
    <cellStyle name="注释 3 2 46" xfId="32161"/>
    <cellStyle name="注释 3 2 46 2" xfId="32162"/>
    <cellStyle name="注释 3 2 46 3" xfId="32163"/>
    <cellStyle name="注释 3 2 46 4" xfId="32164"/>
    <cellStyle name="注释 3 2 46 5" xfId="32165"/>
    <cellStyle name="注释 3 2 47" xfId="32166"/>
    <cellStyle name="注释 3 2 47 2" xfId="32167"/>
    <cellStyle name="注释 3 2 47 3" xfId="32168"/>
    <cellStyle name="注释 3 2 47 4" xfId="32169"/>
    <cellStyle name="注释 3 2 47 5" xfId="32170"/>
    <cellStyle name="注释 3 2 48" xfId="32171"/>
    <cellStyle name="注释 3 2 48 2" xfId="32172"/>
    <cellStyle name="注释 3 2 48 3" xfId="32173"/>
    <cellStyle name="注释 3 2 48 4" xfId="32174"/>
    <cellStyle name="注释 3 2 48 5" xfId="32175"/>
    <cellStyle name="注释 3 2 49" xfId="32176"/>
    <cellStyle name="注释 3 2 49 2" xfId="32177"/>
    <cellStyle name="注释 3 2 49 3" xfId="32178"/>
    <cellStyle name="注释 3 2 49 4" xfId="32179"/>
    <cellStyle name="注释 3 2 49 5" xfId="32180"/>
    <cellStyle name="注释 3 2 5" xfId="32181"/>
    <cellStyle name="注释 3 2 5 2" xfId="32182"/>
    <cellStyle name="注释 3 2 5 3" xfId="32183"/>
    <cellStyle name="注释 3 2 5 4" xfId="32184"/>
    <cellStyle name="注释 3 2 5 5" xfId="32185"/>
    <cellStyle name="注释 3 2 50" xfId="32186"/>
    <cellStyle name="注释 3 2 50 2" xfId="32187"/>
    <cellStyle name="注释 3 2 50 3" xfId="32188"/>
    <cellStyle name="注释 3 2 50 4" xfId="32189"/>
    <cellStyle name="注释 3 2 50 5" xfId="32190"/>
    <cellStyle name="注释 3 2 51" xfId="32191"/>
    <cellStyle name="注释 3 2 51 2" xfId="32192"/>
    <cellStyle name="注释 3 2 51 3" xfId="32193"/>
    <cellStyle name="注释 3 2 51 4" xfId="32194"/>
    <cellStyle name="注释 3 2 51 5" xfId="32195"/>
    <cellStyle name="注释 3 2 52" xfId="32196"/>
    <cellStyle name="注释 3 2 52 2" xfId="32197"/>
    <cellStyle name="注释 3 2 52 3" xfId="32198"/>
    <cellStyle name="注释 3 2 52 4" xfId="32199"/>
    <cellStyle name="注释 3 2 52 5" xfId="32200"/>
    <cellStyle name="注释 3 2 53" xfId="32201"/>
    <cellStyle name="注释 3 2 53 2" xfId="32202"/>
    <cellStyle name="注释 3 2 53 3" xfId="32203"/>
    <cellStyle name="注释 3 2 53 4" xfId="32204"/>
    <cellStyle name="注释 3 2 53 5" xfId="32205"/>
    <cellStyle name="注释 3 2 54" xfId="32206"/>
    <cellStyle name="注释 3 2 54 2" xfId="32207"/>
    <cellStyle name="注释 3 2 54 3" xfId="32208"/>
    <cellStyle name="注释 3 2 54 4" xfId="32209"/>
    <cellStyle name="注释 3 2 54 5" xfId="32210"/>
    <cellStyle name="注释 3 2 55" xfId="32211"/>
    <cellStyle name="注释 3 2 55 2" xfId="32212"/>
    <cellStyle name="注释 3 2 55 3" xfId="32213"/>
    <cellStyle name="注释 3 2 55 4" xfId="32214"/>
    <cellStyle name="注释 3 2 55 5" xfId="32215"/>
    <cellStyle name="注释 3 2 56" xfId="32216"/>
    <cellStyle name="注释 3 2 56 2" xfId="32217"/>
    <cellStyle name="注释 3 2 56 3" xfId="32218"/>
    <cellStyle name="注释 3 2 56 4" xfId="32219"/>
    <cellStyle name="注释 3 2 56 5" xfId="32220"/>
    <cellStyle name="注释 3 2 57" xfId="32221"/>
    <cellStyle name="注释 3 2 57 2" xfId="32222"/>
    <cellStyle name="注释 3 2 57 3" xfId="32223"/>
    <cellStyle name="注释 3 2 57 4" xfId="32224"/>
    <cellStyle name="注释 3 2 57 5" xfId="32225"/>
    <cellStyle name="注释 3 2 58" xfId="32226"/>
    <cellStyle name="注释 3 2 58 2" xfId="32227"/>
    <cellStyle name="注释 3 2 58 3" xfId="32228"/>
    <cellStyle name="注释 3 2 58 4" xfId="32229"/>
    <cellStyle name="注释 3 2 58 5" xfId="32230"/>
    <cellStyle name="注释 3 2 59" xfId="32231"/>
    <cellStyle name="注释 3 2 59 2" xfId="32232"/>
    <cellStyle name="注释 3 2 59 3" xfId="32233"/>
    <cellStyle name="注释 3 2 59 4" xfId="32234"/>
    <cellStyle name="注释 3 2 59 5" xfId="32235"/>
    <cellStyle name="注释 3 2 6" xfId="32236"/>
    <cellStyle name="注释 3 2 6 2" xfId="32237"/>
    <cellStyle name="注释 3 2 6 3" xfId="32238"/>
    <cellStyle name="注释 3 2 6 4" xfId="32239"/>
    <cellStyle name="注释 3 2 6 5" xfId="32240"/>
    <cellStyle name="注释 3 2 60" xfId="32241"/>
    <cellStyle name="注释 3 2 60 2" xfId="32242"/>
    <cellStyle name="注释 3 2 60 3" xfId="32243"/>
    <cellStyle name="注释 3 2 60 4" xfId="32244"/>
    <cellStyle name="注释 3 2 60 5" xfId="32245"/>
    <cellStyle name="注释 3 2 61" xfId="32246"/>
    <cellStyle name="注释 3 2 61 2" xfId="32247"/>
    <cellStyle name="注释 3 2 61 3" xfId="32248"/>
    <cellStyle name="注释 3 2 61 4" xfId="32249"/>
    <cellStyle name="注释 3 2 61 5" xfId="32250"/>
    <cellStyle name="注释 3 2 62" xfId="32251"/>
    <cellStyle name="注释 3 2 62 2" xfId="32252"/>
    <cellStyle name="注释 3 2 62 3" xfId="32253"/>
    <cellStyle name="注释 3 2 62 4" xfId="32254"/>
    <cellStyle name="注释 3 2 62 5" xfId="32255"/>
    <cellStyle name="注释 3 2 63" xfId="32256"/>
    <cellStyle name="注释 3 2 63 2" xfId="32257"/>
    <cellStyle name="注释 3 2 63 3" xfId="32258"/>
    <cellStyle name="注释 3 2 63 4" xfId="32259"/>
    <cellStyle name="注释 3 2 63 5" xfId="32260"/>
    <cellStyle name="注释 3 2 64" xfId="32261"/>
    <cellStyle name="注释 3 2 64 2" xfId="32262"/>
    <cellStyle name="注释 3 2 64 3" xfId="32263"/>
    <cellStyle name="注释 3 2 64 4" xfId="32264"/>
    <cellStyle name="注释 3 2 64 5" xfId="32265"/>
    <cellStyle name="注释 3 2 65" xfId="32266"/>
    <cellStyle name="注释 3 2 65 2" xfId="32267"/>
    <cellStyle name="注释 3 2 65 3" xfId="32268"/>
    <cellStyle name="注释 3 2 65 4" xfId="32269"/>
    <cellStyle name="注释 3 2 65 5" xfId="32270"/>
    <cellStyle name="注释 3 2 66" xfId="32271"/>
    <cellStyle name="注释 3 2 66 2" xfId="32272"/>
    <cellStyle name="注释 3 2 66 3" xfId="32273"/>
    <cellStyle name="注释 3 2 66 4" xfId="32274"/>
    <cellStyle name="注释 3 2 66 5" xfId="32275"/>
    <cellStyle name="注释 3 2 67" xfId="32276"/>
    <cellStyle name="注释 3 2 67 2" xfId="32277"/>
    <cellStyle name="注释 3 2 67 3" xfId="32278"/>
    <cellStyle name="注释 3 2 67 4" xfId="32279"/>
    <cellStyle name="注释 3 2 67 5" xfId="32280"/>
    <cellStyle name="注释 3 2 68" xfId="32281"/>
    <cellStyle name="注释 3 2 68 2" xfId="32282"/>
    <cellStyle name="注释 3 2 68 3" xfId="32283"/>
    <cellStyle name="注释 3 2 68 4" xfId="32284"/>
    <cellStyle name="注释 3 2 68 5" xfId="32285"/>
    <cellStyle name="注释 3 2 69" xfId="32286"/>
    <cellStyle name="注释 3 2 69 2" xfId="32287"/>
    <cellStyle name="注释 3 2 69 3" xfId="32288"/>
    <cellStyle name="注释 3 2 69 4" xfId="32289"/>
    <cellStyle name="注释 3 2 69 5" xfId="32290"/>
    <cellStyle name="注释 3 2 7" xfId="32291"/>
    <cellStyle name="注释 3 2 7 2" xfId="32292"/>
    <cellStyle name="注释 3 2 7 3" xfId="32293"/>
    <cellStyle name="注释 3 2 7 4" xfId="32294"/>
    <cellStyle name="注释 3 2 7 5" xfId="32295"/>
    <cellStyle name="注释 3 2 70" xfId="32296"/>
    <cellStyle name="注释 3 2 70 2" xfId="32297"/>
    <cellStyle name="注释 3 2 70 3" xfId="32298"/>
    <cellStyle name="注释 3 2 70 4" xfId="32299"/>
    <cellStyle name="注释 3 2 70 5" xfId="32300"/>
    <cellStyle name="注释 3 2 71" xfId="32301"/>
    <cellStyle name="注释 3 2 71 2" xfId="32302"/>
    <cellStyle name="注释 3 2 71 3" xfId="32303"/>
    <cellStyle name="注释 3 2 71 4" xfId="32304"/>
    <cellStyle name="注释 3 2 71 5" xfId="32305"/>
    <cellStyle name="注释 3 2 72" xfId="32306"/>
    <cellStyle name="注释 3 2 72 2" xfId="32307"/>
    <cellStyle name="注释 3 2 72 3" xfId="32308"/>
    <cellStyle name="注释 3 2 72 4" xfId="32309"/>
    <cellStyle name="注释 3 2 72 5" xfId="32310"/>
    <cellStyle name="注释 3 2 73" xfId="32311"/>
    <cellStyle name="注释 3 2 73 2" xfId="32312"/>
    <cellStyle name="注释 3 2 73 3" xfId="32313"/>
    <cellStyle name="注释 3 2 73 4" xfId="32314"/>
    <cellStyle name="注释 3 2 73 5" xfId="32315"/>
    <cellStyle name="注释 3 2 74" xfId="32316"/>
    <cellStyle name="注释 3 2 74 2" xfId="32317"/>
    <cellStyle name="注释 3 2 74 3" xfId="32318"/>
    <cellStyle name="注释 3 2 74 4" xfId="32319"/>
    <cellStyle name="注释 3 2 74 5" xfId="32320"/>
    <cellStyle name="注释 3 2 75" xfId="32321"/>
    <cellStyle name="注释 3 2 75 2" xfId="32322"/>
    <cellStyle name="注释 3 2 75 3" xfId="32323"/>
    <cellStyle name="注释 3 2 75 4" xfId="32324"/>
    <cellStyle name="注释 3 2 75 5" xfId="32325"/>
    <cellStyle name="注释 3 2 76" xfId="32326"/>
    <cellStyle name="注释 3 2 76 2" xfId="32327"/>
    <cellStyle name="注释 3 2 76 3" xfId="32328"/>
    <cellStyle name="注释 3 2 76 4" xfId="32329"/>
    <cellStyle name="注释 3 2 76 5" xfId="32330"/>
    <cellStyle name="注释 3 2 77" xfId="32331"/>
    <cellStyle name="注释 3 2 77 2" xfId="32332"/>
    <cellStyle name="注释 3 2 77 3" xfId="32333"/>
    <cellStyle name="注释 3 2 77 4" xfId="32334"/>
    <cellStyle name="注释 3 2 77 5" xfId="32335"/>
    <cellStyle name="注释 3 2 78" xfId="32336"/>
    <cellStyle name="注释 3 2 78 2" xfId="32337"/>
    <cellStyle name="注释 3 2 78 3" xfId="32338"/>
    <cellStyle name="注释 3 2 78 4" xfId="32339"/>
    <cellStyle name="注释 3 2 78 5" xfId="32340"/>
    <cellStyle name="注释 3 2 79" xfId="32341"/>
    <cellStyle name="注释 3 2 79 2" xfId="32342"/>
    <cellStyle name="注释 3 2 79 3" xfId="32343"/>
    <cellStyle name="注释 3 2 79 4" xfId="32344"/>
    <cellStyle name="注释 3 2 79 5" xfId="32345"/>
    <cellStyle name="注释 3 2 8" xfId="32346"/>
    <cellStyle name="注释 3 2 8 2" xfId="32347"/>
    <cellStyle name="注释 3 2 8 3" xfId="32348"/>
    <cellStyle name="注释 3 2 8 4" xfId="32349"/>
    <cellStyle name="注释 3 2 8 5" xfId="32350"/>
    <cellStyle name="注释 3 2 80" xfId="32351"/>
    <cellStyle name="注释 3 2 80 2" xfId="32352"/>
    <cellStyle name="注释 3 2 80 3" xfId="32353"/>
    <cellStyle name="注释 3 2 80 4" xfId="32354"/>
    <cellStyle name="注释 3 2 80 5" xfId="32355"/>
    <cellStyle name="注释 3 2 81" xfId="32356"/>
    <cellStyle name="注释 3 2 81 2" xfId="32357"/>
    <cellStyle name="注释 3 2 81 3" xfId="32358"/>
    <cellStyle name="注释 3 2 81 4" xfId="32359"/>
    <cellStyle name="注释 3 2 81 5" xfId="32360"/>
    <cellStyle name="注释 3 2 82" xfId="32361"/>
    <cellStyle name="注释 3 2 82 2" xfId="32362"/>
    <cellStyle name="注释 3 2 82 3" xfId="32363"/>
    <cellStyle name="注释 3 2 82 4" xfId="32364"/>
    <cellStyle name="注释 3 2 82 5" xfId="32365"/>
    <cellStyle name="注释 3 2 83" xfId="32366"/>
    <cellStyle name="注释 3 2 83 2" xfId="32367"/>
    <cellStyle name="注释 3 2 83 3" xfId="32368"/>
    <cellStyle name="注释 3 2 83 4" xfId="32369"/>
    <cellStyle name="注释 3 2 83 5" xfId="32370"/>
    <cellStyle name="注释 3 2 84" xfId="32371"/>
    <cellStyle name="注释 3 2 84 2" xfId="32372"/>
    <cellStyle name="注释 3 2 84 3" xfId="32373"/>
    <cellStyle name="注释 3 2 84 4" xfId="32374"/>
    <cellStyle name="注释 3 2 84 5" xfId="32375"/>
    <cellStyle name="注释 3 2 85" xfId="32376"/>
    <cellStyle name="注释 3 2 85 2" xfId="32377"/>
    <cellStyle name="注释 3 2 85 3" xfId="32378"/>
    <cellStyle name="注释 3 2 85 4" xfId="32379"/>
    <cellStyle name="注释 3 2 85 5" xfId="32380"/>
    <cellStyle name="注释 3 2 86" xfId="32381"/>
    <cellStyle name="注释 3 2 86 2" xfId="32382"/>
    <cellStyle name="注释 3 2 86 3" xfId="32383"/>
    <cellStyle name="注释 3 2 86 4" xfId="32384"/>
    <cellStyle name="注释 3 2 86 5" xfId="32385"/>
    <cellStyle name="注释 3 2 87" xfId="32386"/>
    <cellStyle name="注释 3 2 87 2" xfId="32387"/>
    <cellStyle name="注释 3 2 87 3" xfId="32388"/>
    <cellStyle name="注释 3 2 87 4" xfId="32389"/>
    <cellStyle name="注释 3 2 87 5" xfId="32390"/>
    <cellStyle name="注释 3 2 88" xfId="32391"/>
    <cellStyle name="注释 3 2 88 2" xfId="32392"/>
    <cellStyle name="注释 3 2 88 3" xfId="32393"/>
    <cellStyle name="注释 3 2 88 4" xfId="32394"/>
    <cellStyle name="注释 3 2 88 5" xfId="32395"/>
    <cellStyle name="注释 3 2 89" xfId="32396"/>
    <cellStyle name="注释 3 2 89 2" xfId="32397"/>
    <cellStyle name="注释 3 2 89 3" xfId="32398"/>
    <cellStyle name="注释 3 2 89 4" xfId="32399"/>
    <cellStyle name="注释 3 2 89 5" xfId="32400"/>
    <cellStyle name="注释 3 2 9" xfId="32401"/>
    <cellStyle name="注释 3 2 9 2" xfId="32402"/>
    <cellStyle name="注释 3 2 9 3" xfId="32403"/>
    <cellStyle name="注释 3 2 9 4" xfId="32404"/>
    <cellStyle name="注释 3 2 9 5" xfId="32405"/>
    <cellStyle name="注释 3 2 90" xfId="32406"/>
    <cellStyle name="注释 3 2 90 2" xfId="32407"/>
    <cellStyle name="注释 3 2 90 3" xfId="32408"/>
    <cellStyle name="注释 3 2 90 4" xfId="32409"/>
    <cellStyle name="注释 3 2 90 5" xfId="32410"/>
    <cellStyle name="注释 3 2 91" xfId="32411"/>
    <cellStyle name="注释 3 2 91 2" xfId="32412"/>
    <cellStyle name="注释 3 2 91 3" xfId="32413"/>
    <cellStyle name="注释 3 2 91 4" xfId="32414"/>
    <cellStyle name="注释 3 2 91 5" xfId="32415"/>
    <cellStyle name="注释 3 2 92" xfId="32416"/>
    <cellStyle name="注释 3 2 92 2" xfId="32417"/>
    <cellStyle name="注释 3 2 92 3" xfId="32418"/>
    <cellStyle name="注释 3 2 92 4" xfId="32419"/>
    <cellStyle name="注释 3 2 92 5" xfId="32420"/>
    <cellStyle name="注释 3 2 93" xfId="32421"/>
    <cellStyle name="注释 3 2 93 2" xfId="32422"/>
    <cellStyle name="注释 3 2 93 3" xfId="32423"/>
    <cellStyle name="注释 3 2 93 4" xfId="32424"/>
    <cellStyle name="注释 3 2 93 5" xfId="32425"/>
    <cellStyle name="注释 3 2 94" xfId="32426"/>
    <cellStyle name="注释 3 2 94 2" xfId="32427"/>
    <cellStyle name="注释 3 2 94 3" xfId="32428"/>
    <cellStyle name="注释 3 2 94 4" xfId="32429"/>
    <cellStyle name="注释 3 2 94 5" xfId="32430"/>
    <cellStyle name="注释 3 2 95" xfId="32431"/>
    <cellStyle name="注释 3 2 95 2" xfId="32432"/>
    <cellStyle name="注释 3 2 95 3" xfId="32433"/>
    <cellStyle name="注释 3 2 95 4" xfId="32434"/>
    <cellStyle name="注释 3 2 95 5" xfId="32435"/>
    <cellStyle name="注释 3 2 96" xfId="32436"/>
    <cellStyle name="注释 3 2 96 2" xfId="32437"/>
    <cellStyle name="注释 3 2 96 3" xfId="32438"/>
    <cellStyle name="注释 3 2 96 4" xfId="32439"/>
    <cellStyle name="注释 3 2 96 5" xfId="32440"/>
    <cellStyle name="注释 3 2 97" xfId="32441"/>
    <cellStyle name="注释 3 2 97 2" xfId="32442"/>
    <cellStyle name="注释 3 2 97 3" xfId="32443"/>
    <cellStyle name="注释 3 2 97 4" xfId="32444"/>
    <cellStyle name="注释 3 2 97 5" xfId="32445"/>
    <cellStyle name="注释 3 2 98" xfId="32446"/>
    <cellStyle name="注释 3 2 98 2" xfId="32447"/>
    <cellStyle name="注释 3 2 98 3" xfId="32448"/>
    <cellStyle name="注释 3 2 98 4" xfId="32449"/>
    <cellStyle name="注释 3 2 98 5" xfId="32450"/>
    <cellStyle name="注释 3 2 99" xfId="32451"/>
    <cellStyle name="注释 3 2 99 2" xfId="32452"/>
    <cellStyle name="注释 3 2 99 3" xfId="32453"/>
    <cellStyle name="注释 3 2 99 4" xfId="32454"/>
    <cellStyle name="注释 3 2 99 5" xfId="32455"/>
    <cellStyle name="注释 3 20" xfId="32456"/>
    <cellStyle name="注释 3 20 2" xfId="32457"/>
    <cellStyle name="注释 3 20 3" xfId="32458"/>
    <cellStyle name="注释 3 20 4" xfId="32459"/>
    <cellStyle name="注释 3 20 5" xfId="32460"/>
    <cellStyle name="注释 3 21" xfId="32461"/>
    <cellStyle name="注释 3 21 2" xfId="32462"/>
    <cellStyle name="注释 3 21 3" xfId="32463"/>
    <cellStyle name="注释 3 21 4" xfId="32464"/>
    <cellStyle name="注释 3 21 5" xfId="32465"/>
    <cellStyle name="注释 3 22" xfId="32466"/>
    <cellStyle name="注释 3 22 2" xfId="32467"/>
    <cellStyle name="注释 3 22 3" xfId="32468"/>
    <cellStyle name="注释 3 22 4" xfId="32469"/>
    <cellStyle name="注释 3 22 5" xfId="32470"/>
    <cellStyle name="注释 3 23" xfId="32471"/>
    <cellStyle name="注释 3 23 2" xfId="32472"/>
    <cellStyle name="注释 3 23 3" xfId="32473"/>
    <cellStyle name="注释 3 23 4" xfId="32474"/>
    <cellStyle name="注释 3 23 5" xfId="32475"/>
    <cellStyle name="注释 3 24" xfId="32476"/>
    <cellStyle name="注释 3 24 2" xfId="32477"/>
    <cellStyle name="注释 3 24 3" xfId="32478"/>
    <cellStyle name="注释 3 24 4" xfId="32479"/>
    <cellStyle name="注释 3 24 5" xfId="32480"/>
    <cellStyle name="注释 3 25" xfId="32481"/>
    <cellStyle name="注释 3 25 2" xfId="32482"/>
    <cellStyle name="注释 3 25 3" xfId="32483"/>
    <cellStyle name="注释 3 25 4" xfId="32484"/>
    <cellStyle name="注释 3 25 5" xfId="32485"/>
    <cellStyle name="注释 3 26" xfId="32486"/>
    <cellStyle name="注释 3 26 2" xfId="32487"/>
    <cellStyle name="注释 3 26 3" xfId="32488"/>
    <cellStyle name="注释 3 26 4" xfId="32489"/>
    <cellStyle name="注释 3 26 5" xfId="32490"/>
    <cellStyle name="注释 3 27" xfId="32491"/>
    <cellStyle name="注释 3 27 2" xfId="32492"/>
    <cellStyle name="注释 3 27 3" xfId="32493"/>
    <cellStyle name="注释 3 27 4" xfId="32494"/>
    <cellStyle name="注释 3 27 5" xfId="32495"/>
    <cellStyle name="注释 3 28" xfId="32496"/>
    <cellStyle name="注释 3 28 2" xfId="32497"/>
    <cellStyle name="注释 3 28 3" xfId="32498"/>
    <cellStyle name="注释 3 28 4" xfId="32499"/>
    <cellStyle name="注释 3 28 5" xfId="32500"/>
    <cellStyle name="注释 3 29" xfId="32501"/>
    <cellStyle name="注释 3 29 2" xfId="32502"/>
    <cellStyle name="注释 3 29 3" xfId="32503"/>
    <cellStyle name="注释 3 29 4" xfId="32504"/>
    <cellStyle name="注释 3 29 5" xfId="32505"/>
    <cellStyle name="注释 3 3" xfId="32506"/>
    <cellStyle name="注释 3 3 10" xfId="32507"/>
    <cellStyle name="注释 3 3 10 2" xfId="32508"/>
    <cellStyle name="注释 3 3 10 3" xfId="32509"/>
    <cellStyle name="注释 3 3 10 4" xfId="32510"/>
    <cellStyle name="注释 3 3 10 5" xfId="32511"/>
    <cellStyle name="注释 3 3 100" xfId="32512"/>
    <cellStyle name="注释 3 3 100 2" xfId="32513"/>
    <cellStyle name="注释 3 3 100 3" xfId="32514"/>
    <cellStyle name="注释 3 3 100 4" xfId="32515"/>
    <cellStyle name="注释 3 3 100 5" xfId="32516"/>
    <cellStyle name="注释 3 3 101" xfId="32517"/>
    <cellStyle name="注释 3 3 101 2" xfId="32518"/>
    <cellStyle name="注释 3 3 101 3" xfId="32519"/>
    <cellStyle name="注释 3 3 101 4" xfId="32520"/>
    <cellStyle name="注释 3 3 101 5" xfId="32521"/>
    <cellStyle name="注释 3 3 102" xfId="32522"/>
    <cellStyle name="注释 3 3 102 2" xfId="32523"/>
    <cellStyle name="注释 3 3 102 3" xfId="32524"/>
    <cellStyle name="注释 3 3 102 4" xfId="32525"/>
    <cellStyle name="注释 3 3 102 5" xfId="32526"/>
    <cellStyle name="注释 3 3 103" xfId="32527"/>
    <cellStyle name="注释 3 3 103 2" xfId="32528"/>
    <cellStyle name="注释 3 3 103 3" xfId="32529"/>
    <cellStyle name="注释 3 3 103 4" xfId="32530"/>
    <cellStyle name="注释 3 3 103 5" xfId="32531"/>
    <cellStyle name="注释 3 3 104" xfId="32532"/>
    <cellStyle name="注释 3 3 104 2" xfId="32533"/>
    <cellStyle name="注释 3 3 104 3" xfId="32534"/>
    <cellStyle name="注释 3 3 104 4" xfId="32535"/>
    <cellStyle name="注释 3 3 104 5" xfId="32536"/>
    <cellStyle name="注释 3 3 105" xfId="32537"/>
    <cellStyle name="注释 3 3 105 2" xfId="32538"/>
    <cellStyle name="注释 3 3 105 3" xfId="32539"/>
    <cellStyle name="注释 3 3 105 4" xfId="32540"/>
    <cellStyle name="注释 3 3 105 5" xfId="32541"/>
    <cellStyle name="注释 3 3 106" xfId="32542"/>
    <cellStyle name="注释 3 3 106 2" xfId="32543"/>
    <cellStyle name="注释 3 3 106 3" xfId="32544"/>
    <cellStyle name="注释 3 3 106 4" xfId="32545"/>
    <cellStyle name="注释 3 3 106 5" xfId="32546"/>
    <cellStyle name="注释 3 3 107" xfId="32547"/>
    <cellStyle name="注释 3 3 107 2" xfId="32548"/>
    <cellStyle name="注释 3 3 107 3" xfId="32549"/>
    <cellStyle name="注释 3 3 107 4" xfId="32550"/>
    <cellStyle name="注释 3 3 107 5" xfId="32551"/>
    <cellStyle name="注释 3 3 108" xfId="32552"/>
    <cellStyle name="注释 3 3 108 2" xfId="32553"/>
    <cellStyle name="注释 3 3 108 3" xfId="32554"/>
    <cellStyle name="注释 3 3 108 4" xfId="32555"/>
    <cellStyle name="注释 3 3 108 5" xfId="32556"/>
    <cellStyle name="注释 3 3 109" xfId="32557"/>
    <cellStyle name="注释 3 3 11" xfId="32558"/>
    <cellStyle name="注释 3 3 11 2" xfId="32559"/>
    <cellStyle name="注释 3 3 11 3" xfId="32560"/>
    <cellStyle name="注释 3 3 11 4" xfId="32561"/>
    <cellStyle name="注释 3 3 11 5" xfId="32562"/>
    <cellStyle name="注释 3 3 110" xfId="32563"/>
    <cellStyle name="注释 3 3 111" xfId="32564"/>
    <cellStyle name="注释 3 3 112" xfId="32565"/>
    <cellStyle name="注释 3 3 113" xfId="32566"/>
    <cellStyle name="注释 3 3 114" xfId="32567"/>
    <cellStyle name="注释 3 3 115" xfId="32568"/>
    <cellStyle name="注释 3 3 116" xfId="32569"/>
    <cellStyle name="注释 3 3 12" xfId="32570"/>
    <cellStyle name="注释 3 3 12 2" xfId="32571"/>
    <cellStyle name="注释 3 3 12 3" xfId="32572"/>
    <cellStyle name="注释 3 3 12 4" xfId="32573"/>
    <cellStyle name="注释 3 3 12 5" xfId="32574"/>
    <cellStyle name="注释 3 3 13" xfId="32575"/>
    <cellStyle name="注释 3 3 13 2" xfId="32576"/>
    <cellStyle name="注释 3 3 13 3" xfId="32577"/>
    <cellStyle name="注释 3 3 13 4" xfId="32578"/>
    <cellStyle name="注释 3 3 13 5" xfId="32579"/>
    <cellStyle name="注释 3 3 14" xfId="32580"/>
    <cellStyle name="注释 3 3 14 2" xfId="32581"/>
    <cellStyle name="注释 3 3 14 3" xfId="32582"/>
    <cellStyle name="注释 3 3 14 4" xfId="32583"/>
    <cellStyle name="注释 3 3 14 5" xfId="32584"/>
    <cellStyle name="注释 3 3 15" xfId="32585"/>
    <cellStyle name="注释 3 3 15 2" xfId="32586"/>
    <cellStyle name="注释 3 3 15 3" xfId="32587"/>
    <cellStyle name="注释 3 3 15 4" xfId="32588"/>
    <cellStyle name="注释 3 3 15 5" xfId="32589"/>
    <cellStyle name="注释 3 3 16" xfId="32590"/>
    <cellStyle name="注释 3 3 16 2" xfId="32591"/>
    <cellStyle name="注释 3 3 16 3" xfId="32592"/>
    <cellStyle name="注释 3 3 16 4" xfId="32593"/>
    <cellStyle name="注释 3 3 16 5" xfId="32594"/>
    <cellStyle name="注释 3 3 17" xfId="32595"/>
    <cellStyle name="注释 3 3 17 2" xfId="32596"/>
    <cellStyle name="注释 3 3 17 3" xfId="32597"/>
    <cellStyle name="注释 3 3 17 4" xfId="32598"/>
    <cellStyle name="注释 3 3 17 5" xfId="32599"/>
    <cellStyle name="注释 3 3 18" xfId="32600"/>
    <cellStyle name="注释 3 3 18 2" xfId="32601"/>
    <cellStyle name="注释 3 3 18 3" xfId="32602"/>
    <cellStyle name="注释 3 3 18 4" xfId="32603"/>
    <cellStyle name="注释 3 3 18 5" xfId="32604"/>
    <cellStyle name="注释 3 3 19" xfId="32605"/>
    <cellStyle name="注释 3 3 19 2" xfId="32606"/>
    <cellStyle name="注释 3 3 19 3" xfId="32607"/>
    <cellStyle name="注释 3 3 19 4" xfId="32608"/>
    <cellStyle name="注释 3 3 19 5" xfId="32609"/>
    <cellStyle name="注释 3 3 2" xfId="32610"/>
    <cellStyle name="注释 3 3 2 2" xfId="32611"/>
    <cellStyle name="注释 3 3 2 3" xfId="32612"/>
    <cellStyle name="注释 3 3 2 4" xfId="32613"/>
    <cellStyle name="注释 3 3 2 5" xfId="32614"/>
    <cellStyle name="注释 3 3 20" xfId="32615"/>
    <cellStyle name="注释 3 3 20 2" xfId="32616"/>
    <cellStyle name="注释 3 3 20 3" xfId="32617"/>
    <cellStyle name="注释 3 3 20 4" xfId="32618"/>
    <cellStyle name="注释 3 3 20 5" xfId="32619"/>
    <cellStyle name="注释 3 3 21" xfId="32620"/>
    <cellStyle name="注释 3 3 21 2" xfId="32621"/>
    <cellStyle name="注释 3 3 21 3" xfId="32622"/>
    <cellStyle name="注释 3 3 21 4" xfId="32623"/>
    <cellStyle name="注释 3 3 21 5" xfId="32624"/>
    <cellStyle name="注释 3 3 22" xfId="32625"/>
    <cellStyle name="注释 3 3 22 2" xfId="32626"/>
    <cellStyle name="注释 3 3 22 3" xfId="32627"/>
    <cellStyle name="注释 3 3 22 4" xfId="32628"/>
    <cellStyle name="注释 3 3 22 5" xfId="32629"/>
    <cellStyle name="注释 3 3 23" xfId="32630"/>
    <cellStyle name="注释 3 3 23 2" xfId="32631"/>
    <cellStyle name="注释 3 3 23 3" xfId="32632"/>
    <cellStyle name="注释 3 3 23 4" xfId="32633"/>
    <cellStyle name="注释 3 3 23 5" xfId="32634"/>
    <cellStyle name="注释 3 3 24" xfId="32635"/>
    <cellStyle name="注释 3 3 24 2" xfId="32636"/>
    <cellStyle name="注释 3 3 24 3" xfId="32637"/>
    <cellStyle name="注释 3 3 24 4" xfId="32638"/>
    <cellStyle name="注释 3 3 24 5" xfId="32639"/>
    <cellStyle name="注释 3 3 25" xfId="32640"/>
    <cellStyle name="注释 3 3 25 2" xfId="32641"/>
    <cellStyle name="注释 3 3 25 3" xfId="32642"/>
    <cellStyle name="注释 3 3 25 4" xfId="32643"/>
    <cellStyle name="注释 3 3 25 5" xfId="32644"/>
    <cellStyle name="注释 3 3 26" xfId="32645"/>
    <cellStyle name="注释 3 3 26 2" xfId="32646"/>
    <cellStyle name="注释 3 3 26 3" xfId="32647"/>
    <cellStyle name="注释 3 3 26 4" xfId="32648"/>
    <cellStyle name="注释 3 3 26 5" xfId="32649"/>
    <cellStyle name="注释 3 3 27" xfId="32650"/>
    <cellStyle name="注释 3 3 27 2" xfId="32651"/>
    <cellStyle name="注释 3 3 27 3" xfId="32652"/>
    <cellStyle name="注释 3 3 27 4" xfId="32653"/>
    <cellStyle name="注释 3 3 27 5" xfId="32654"/>
    <cellStyle name="注释 3 3 28" xfId="32655"/>
    <cellStyle name="注释 3 3 28 2" xfId="32656"/>
    <cellStyle name="注释 3 3 28 3" xfId="32657"/>
    <cellStyle name="注释 3 3 28 4" xfId="32658"/>
    <cellStyle name="注释 3 3 28 5" xfId="32659"/>
    <cellStyle name="注释 3 3 29" xfId="32660"/>
    <cellStyle name="注释 3 3 29 2" xfId="32661"/>
    <cellStyle name="注释 3 3 29 3" xfId="32662"/>
    <cellStyle name="注释 3 3 29 4" xfId="32663"/>
    <cellStyle name="注释 3 3 29 5" xfId="32664"/>
    <cellStyle name="注释 3 3 3" xfId="32665"/>
    <cellStyle name="注释 3 3 3 2" xfId="32666"/>
    <cellStyle name="注释 3 3 3 3" xfId="32667"/>
    <cellStyle name="注释 3 3 3 4" xfId="32668"/>
    <cellStyle name="注释 3 3 3 5" xfId="32669"/>
    <cellStyle name="注释 3 3 30" xfId="32670"/>
    <cellStyle name="注释 3 3 30 2" xfId="32671"/>
    <cellStyle name="注释 3 3 30 3" xfId="32672"/>
    <cellStyle name="注释 3 3 30 4" xfId="32673"/>
    <cellStyle name="注释 3 3 30 5" xfId="32674"/>
    <cellStyle name="注释 3 3 31" xfId="32675"/>
    <cellStyle name="注释 3 3 31 2" xfId="32676"/>
    <cellStyle name="注释 3 3 31 3" xfId="32677"/>
    <cellStyle name="注释 3 3 31 4" xfId="32678"/>
    <cellStyle name="注释 3 3 31 5" xfId="32679"/>
    <cellStyle name="注释 3 3 31 6" xfId="32680"/>
    <cellStyle name="注释 3 3 32" xfId="32681"/>
    <cellStyle name="注释 3 3 32 2" xfId="32682"/>
    <cellStyle name="注释 3 3 32 3" xfId="32683"/>
    <cellStyle name="注释 3 3 32 4" xfId="32684"/>
    <cellStyle name="注释 3 3 32 5" xfId="32685"/>
    <cellStyle name="注释 3 3 33" xfId="32686"/>
    <cellStyle name="注释 3 3 33 2" xfId="32687"/>
    <cellStyle name="注释 3 3 33 3" xfId="32688"/>
    <cellStyle name="注释 3 3 33 4" xfId="32689"/>
    <cellStyle name="注释 3 3 33 5" xfId="32690"/>
    <cellStyle name="注释 3 3 34" xfId="32691"/>
    <cellStyle name="注释 3 3 34 2" xfId="32692"/>
    <cellStyle name="注释 3 3 34 3" xfId="32693"/>
    <cellStyle name="注释 3 3 34 4" xfId="32694"/>
    <cellStyle name="注释 3 3 34 5" xfId="32695"/>
    <cellStyle name="注释 3 3 35" xfId="32696"/>
    <cellStyle name="注释 3 3 35 2" xfId="32697"/>
    <cellStyle name="注释 3 3 35 3" xfId="32698"/>
    <cellStyle name="注释 3 3 35 4" xfId="32699"/>
    <cellStyle name="注释 3 3 35 5" xfId="32700"/>
    <cellStyle name="注释 3 3 36" xfId="32701"/>
    <cellStyle name="注释 3 3 36 2" xfId="32702"/>
    <cellStyle name="注释 3 3 36 3" xfId="32703"/>
    <cellStyle name="注释 3 3 36 4" xfId="32704"/>
    <cellStyle name="注释 3 3 36 5" xfId="32705"/>
    <cellStyle name="注释 3 3 37" xfId="32706"/>
    <cellStyle name="注释 3 3 37 2" xfId="32707"/>
    <cellStyle name="注释 3 3 37 3" xfId="32708"/>
    <cellStyle name="注释 3 3 37 4" xfId="32709"/>
    <cellStyle name="注释 3 3 37 5" xfId="32710"/>
    <cellStyle name="注释 3 3 38" xfId="32711"/>
    <cellStyle name="注释 3 3 38 2" xfId="32712"/>
    <cellStyle name="注释 3 3 38 3" xfId="32713"/>
    <cellStyle name="注释 3 3 38 4" xfId="32714"/>
    <cellStyle name="注释 3 3 38 5" xfId="32715"/>
    <cellStyle name="注释 3 3 39" xfId="32716"/>
    <cellStyle name="注释 3 3 39 2" xfId="32717"/>
    <cellStyle name="注释 3 3 39 3" xfId="32718"/>
    <cellStyle name="注释 3 3 39 4" xfId="32719"/>
    <cellStyle name="注释 3 3 39 5" xfId="32720"/>
    <cellStyle name="注释 3 3 4" xfId="32721"/>
    <cellStyle name="注释 3 3 4 2" xfId="32722"/>
    <cellStyle name="注释 3 3 4 3" xfId="32723"/>
    <cellStyle name="注释 3 3 4 4" xfId="32724"/>
    <cellStyle name="注释 3 3 4 5" xfId="32725"/>
    <cellStyle name="注释 3 3 40" xfId="32726"/>
    <cellStyle name="注释 3 3 40 2" xfId="32727"/>
    <cellStyle name="注释 3 3 40 3" xfId="32728"/>
    <cellStyle name="注释 3 3 40 4" xfId="32729"/>
    <cellStyle name="注释 3 3 40 5" xfId="32730"/>
    <cellStyle name="注释 3 3 41" xfId="32731"/>
    <cellStyle name="注释 3 3 41 2" xfId="32732"/>
    <cellStyle name="注释 3 3 41 3" xfId="32733"/>
    <cellStyle name="注释 3 3 41 4" xfId="32734"/>
    <cellStyle name="注释 3 3 41 5" xfId="32735"/>
    <cellStyle name="注释 3 3 42" xfId="32736"/>
    <cellStyle name="注释 3 3 42 2" xfId="32737"/>
    <cellStyle name="注释 3 3 42 3" xfId="32738"/>
    <cellStyle name="注释 3 3 42 4" xfId="32739"/>
    <cellStyle name="注释 3 3 42 5" xfId="32740"/>
    <cellStyle name="注释 3 3 43" xfId="32741"/>
    <cellStyle name="注释 3 3 43 2" xfId="32742"/>
    <cellStyle name="注释 3 3 43 3" xfId="32743"/>
    <cellStyle name="注释 3 3 43 4" xfId="32744"/>
    <cellStyle name="注释 3 3 43 5" xfId="32745"/>
    <cellStyle name="注释 3 3 44" xfId="32746"/>
    <cellStyle name="注释 3 3 44 2" xfId="32747"/>
    <cellStyle name="注释 3 3 44 3" xfId="32748"/>
    <cellStyle name="注释 3 3 44 4" xfId="32749"/>
    <cellStyle name="注释 3 3 44 5" xfId="32750"/>
    <cellStyle name="注释 3 3 45" xfId="32751"/>
    <cellStyle name="注释 3 3 45 2" xfId="32752"/>
    <cellStyle name="注释 3 3 45 3" xfId="32753"/>
    <cellStyle name="注释 3 3 45 4" xfId="32754"/>
    <cellStyle name="注释 3 3 45 5" xfId="32755"/>
    <cellStyle name="注释 3 3 46" xfId="32756"/>
    <cellStyle name="注释 3 3 46 2" xfId="32757"/>
    <cellStyle name="注释 3 3 46 3" xfId="32758"/>
    <cellStyle name="注释 3 3 46 4" xfId="32759"/>
    <cellStyle name="注释 3 3 46 5" xfId="32760"/>
    <cellStyle name="注释 3 3 47" xfId="32761"/>
    <cellStyle name="注释 3 3 47 2" xfId="32762"/>
    <cellStyle name="注释 3 3 47 3" xfId="32763"/>
    <cellStyle name="注释 3 3 47 4" xfId="32764"/>
    <cellStyle name="注释 3 3 47 5" xfId="32765"/>
    <cellStyle name="注释 3 3 48" xfId="32766"/>
    <cellStyle name="注释 3 3 48 2" xfId="32767"/>
    <cellStyle name="注释 3 3 48 3" xfId="32768"/>
    <cellStyle name="注释 3 3 48 4" xfId="32769"/>
    <cellStyle name="注释 3 3 48 5" xfId="32770"/>
    <cellStyle name="注释 3 3 49" xfId="32771"/>
    <cellStyle name="注释 3 3 49 2" xfId="32772"/>
    <cellStyle name="注释 3 3 49 3" xfId="32773"/>
    <cellStyle name="注释 3 3 49 4" xfId="32774"/>
    <cellStyle name="注释 3 3 49 5" xfId="32775"/>
    <cellStyle name="注释 3 3 5" xfId="32776"/>
    <cellStyle name="注释 3 3 5 2" xfId="32777"/>
    <cellStyle name="注释 3 3 5 3" xfId="32778"/>
    <cellStyle name="注释 3 3 5 4" xfId="32779"/>
    <cellStyle name="注释 3 3 5 5" xfId="32780"/>
    <cellStyle name="注释 3 3 50" xfId="32781"/>
    <cellStyle name="注释 3 3 50 2" xfId="32782"/>
    <cellStyle name="注释 3 3 50 3" xfId="32783"/>
    <cellStyle name="注释 3 3 50 4" xfId="32784"/>
    <cellStyle name="注释 3 3 50 5" xfId="32785"/>
    <cellStyle name="注释 3 3 51" xfId="32786"/>
    <cellStyle name="注释 3 3 51 2" xfId="32787"/>
    <cellStyle name="注释 3 3 51 3" xfId="32788"/>
    <cellStyle name="注释 3 3 51 4" xfId="32789"/>
    <cellStyle name="注释 3 3 51 5" xfId="32790"/>
    <cellStyle name="注释 3 3 52" xfId="32791"/>
    <cellStyle name="注释 3 3 52 2" xfId="32792"/>
    <cellStyle name="注释 3 3 52 3" xfId="32793"/>
    <cellStyle name="注释 3 3 52 4" xfId="32794"/>
    <cellStyle name="注释 3 3 52 5" xfId="32795"/>
    <cellStyle name="注释 3 3 53" xfId="32796"/>
    <cellStyle name="注释 3 3 53 2" xfId="32797"/>
    <cellStyle name="注释 3 3 53 3" xfId="32798"/>
    <cellStyle name="注释 3 3 53 4" xfId="32799"/>
    <cellStyle name="注释 3 3 53 5" xfId="32800"/>
    <cellStyle name="注释 3 3 54" xfId="32801"/>
    <cellStyle name="注释 3 3 54 2" xfId="32802"/>
    <cellStyle name="注释 3 3 54 3" xfId="32803"/>
    <cellStyle name="注释 3 3 54 4" xfId="32804"/>
    <cellStyle name="注释 3 3 54 5" xfId="32805"/>
    <cellStyle name="注释 3 3 55" xfId="32806"/>
    <cellStyle name="注释 3 3 55 2" xfId="32807"/>
    <cellStyle name="注释 3 3 55 3" xfId="32808"/>
    <cellStyle name="注释 3 3 55 4" xfId="32809"/>
    <cellStyle name="注释 3 3 55 5" xfId="32810"/>
    <cellStyle name="注释 3 3 56" xfId="32811"/>
    <cellStyle name="注释 3 3 56 2" xfId="32812"/>
    <cellStyle name="注释 3 3 56 3" xfId="32813"/>
    <cellStyle name="注释 3 3 56 4" xfId="32814"/>
    <cellStyle name="注释 3 3 56 5" xfId="32815"/>
    <cellStyle name="注释 3 3 57" xfId="32816"/>
    <cellStyle name="注释 3 3 57 2" xfId="32817"/>
    <cellStyle name="注释 3 3 57 3" xfId="32818"/>
    <cellStyle name="注释 3 3 57 4" xfId="32819"/>
    <cellStyle name="注释 3 3 57 5" xfId="32820"/>
    <cellStyle name="注释 3 3 58" xfId="32821"/>
    <cellStyle name="注释 3 3 58 2" xfId="32822"/>
    <cellStyle name="注释 3 3 58 3" xfId="32823"/>
    <cellStyle name="注释 3 3 58 4" xfId="32824"/>
    <cellStyle name="注释 3 3 58 5" xfId="32825"/>
    <cellStyle name="注释 3 3 59" xfId="32826"/>
    <cellStyle name="注释 3 3 59 2" xfId="32827"/>
    <cellStyle name="注释 3 3 59 3" xfId="32828"/>
    <cellStyle name="注释 3 3 59 4" xfId="32829"/>
    <cellStyle name="注释 3 3 59 5" xfId="32830"/>
    <cellStyle name="注释 3 3 6" xfId="32831"/>
    <cellStyle name="注释 3 3 6 2" xfId="32832"/>
    <cellStyle name="注释 3 3 6 3" xfId="32833"/>
    <cellStyle name="注释 3 3 6 4" xfId="32834"/>
    <cellStyle name="注释 3 3 6 5" xfId="32835"/>
    <cellStyle name="注释 3 3 60" xfId="32836"/>
    <cellStyle name="注释 3 3 60 2" xfId="32837"/>
    <cellStyle name="注释 3 3 60 3" xfId="32838"/>
    <cellStyle name="注释 3 3 60 4" xfId="32839"/>
    <cellStyle name="注释 3 3 60 5" xfId="32840"/>
    <cellStyle name="注释 3 3 61" xfId="32841"/>
    <cellStyle name="注释 3 3 61 2" xfId="32842"/>
    <cellStyle name="注释 3 3 61 3" xfId="32843"/>
    <cellStyle name="注释 3 3 61 4" xfId="32844"/>
    <cellStyle name="注释 3 3 61 5" xfId="32845"/>
    <cellStyle name="注释 3 3 62" xfId="32846"/>
    <cellStyle name="注释 3 3 62 2" xfId="32847"/>
    <cellStyle name="注释 3 3 62 3" xfId="32848"/>
    <cellStyle name="注释 3 3 62 4" xfId="32849"/>
    <cellStyle name="注释 3 3 62 5" xfId="32850"/>
    <cellStyle name="注释 3 3 63" xfId="32851"/>
    <cellStyle name="注释 3 3 63 2" xfId="32852"/>
    <cellStyle name="注释 3 3 63 3" xfId="32853"/>
    <cellStyle name="注释 3 3 63 4" xfId="32854"/>
    <cellStyle name="注释 3 3 63 5" xfId="32855"/>
    <cellStyle name="注释 3 3 64" xfId="32856"/>
    <cellStyle name="注释 3 3 64 2" xfId="32857"/>
    <cellStyle name="注释 3 3 64 3" xfId="32858"/>
    <cellStyle name="注释 3 3 64 4" xfId="32859"/>
    <cellStyle name="注释 3 3 64 5" xfId="32860"/>
    <cellStyle name="注释 3 3 65" xfId="32861"/>
    <cellStyle name="注释 3 3 65 2" xfId="32862"/>
    <cellStyle name="注释 3 3 65 3" xfId="32863"/>
    <cellStyle name="注释 3 3 65 4" xfId="32864"/>
    <cellStyle name="注释 3 3 65 5" xfId="32865"/>
    <cellStyle name="注释 3 3 66" xfId="32866"/>
    <cellStyle name="注释 3 3 66 2" xfId="32867"/>
    <cellStyle name="注释 3 3 66 3" xfId="32868"/>
    <cellStyle name="注释 3 3 66 4" xfId="32869"/>
    <cellStyle name="注释 3 3 66 5" xfId="32870"/>
    <cellStyle name="注释 3 3 67" xfId="32871"/>
    <cellStyle name="注释 3 3 67 2" xfId="32872"/>
    <cellStyle name="注释 3 3 67 3" xfId="32873"/>
    <cellStyle name="注释 3 3 67 4" xfId="32874"/>
    <cellStyle name="注释 3 3 67 5" xfId="32875"/>
    <cellStyle name="注释 3 3 68" xfId="32876"/>
    <cellStyle name="注释 3 3 68 2" xfId="32877"/>
    <cellStyle name="注释 3 3 68 3" xfId="32878"/>
    <cellStyle name="注释 3 3 68 4" xfId="32879"/>
    <cellStyle name="注释 3 3 68 5" xfId="32880"/>
    <cellStyle name="注释 3 3 69" xfId="32881"/>
    <cellStyle name="注释 3 3 69 2" xfId="32882"/>
    <cellStyle name="注释 3 3 69 3" xfId="32883"/>
    <cellStyle name="注释 3 3 69 4" xfId="32884"/>
    <cellStyle name="注释 3 3 69 5" xfId="32885"/>
    <cellStyle name="注释 3 3 7" xfId="32886"/>
    <cellStyle name="注释 3 3 7 2" xfId="32887"/>
    <cellStyle name="注释 3 3 7 3" xfId="32888"/>
    <cellStyle name="注释 3 3 7 4" xfId="32889"/>
    <cellStyle name="注释 3 3 7 5" xfId="32890"/>
    <cellStyle name="注释 3 3 70" xfId="32891"/>
    <cellStyle name="注释 3 3 70 2" xfId="32892"/>
    <cellStyle name="注释 3 3 70 3" xfId="32893"/>
    <cellStyle name="注释 3 3 70 4" xfId="32894"/>
    <cellStyle name="注释 3 3 70 5" xfId="32895"/>
    <cellStyle name="注释 3 3 71" xfId="32896"/>
    <cellStyle name="注释 3 3 71 2" xfId="32897"/>
    <cellStyle name="注释 3 3 71 3" xfId="32898"/>
    <cellStyle name="注释 3 3 71 4" xfId="32899"/>
    <cellStyle name="注释 3 3 71 5" xfId="32900"/>
    <cellStyle name="注释 3 3 72" xfId="32901"/>
    <cellStyle name="注释 3 3 72 2" xfId="32902"/>
    <cellStyle name="注释 3 3 72 3" xfId="32903"/>
    <cellStyle name="注释 3 3 72 4" xfId="32904"/>
    <cellStyle name="注释 3 3 72 5" xfId="32905"/>
    <cellStyle name="注释 3 3 73" xfId="32906"/>
    <cellStyle name="注释 3 3 73 2" xfId="32907"/>
    <cellStyle name="注释 3 3 73 3" xfId="32908"/>
    <cellStyle name="注释 3 3 73 4" xfId="32909"/>
    <cellStyle name="注释 3 3 73 5" xfId="32910"/>
    <cellStyle name="注释 3 3 74" xfId="32911"/>
    <cellStyle name="注释 3 3 74 2" xfId="32912"/>
    <cellStyle name="注释 3 3 74 3" xfId="32913"/>
    <cellStyle name="注释 3 3 74 4" xfId="32914"/>
    <cellStyle name="注释 3 3 74 5" xfId="32915"/>
    <cellStyle name="注释 3 3 75" xfId="32916"/>
    <cellStyle name="注释 3 3 75 2" xfId="32917"/>
    <cellStyle name="注释 3 3 75 3" xfId="32918"/>
    <cellStyle name="注释 3 3 75 4" xfId="32919"/>
    <cellStyle name="注释 3 3 75 5" xfId="32920"/>
    <cellStyle name="注释 3 3 76" xfId="32921"/>
    <cellStyle name="注释 3 3 76 2" xfId="32922"/>
    <cellStyle name="注释 3 3 76 3" xfId="32923"/>
    <cellStyle name="注释 3 3 76 4" xfId="32924"/>
    <cellStyle name="注释 3 3 76 5" xfId="32925"/>
    <cellStyle name="注释 3 3 77" xfId="32926"/>
    <cellStyle name="注释 3 3 77 2" xfId="32927"/>
    <cellStyle name="注释 3 3 77 3" xfId="32928"/>
    <cellStyle name="注释 3 3 77 4" xfId="32929"/>
    <cellStyle name="注释 3 3 77 5" xfId="32930"/>
    <cellStyle name="注释 3 3 78" xfId="32931"/>
    <cellStyle name="注释 3 3 78 2" xfId="32932"/>
    <cellStyle name="注释 3 3 78 3" xfId="32933"/>
    <cellStyle name="注释 3 3 78 4" xfId="32934"/>
    <cellStyle name="注释 3 3 78 5" xfId="32935"/>
    <cellStyle name="注释 3 3 79" xfId="32936"/>
    <cellStyle name="注释 3 3 79 2" xfId="32937"/>
    <cellStyle name="注释 3 3 79 3" xfId="32938"/>
    <cellStyle name="注释 3 3 79 4" xfId="32939"/>
    <cellStyle name="注释 3 3 79 5" xfId="32940"/>
    <cellStyle name="注释 3 3 8" xfId="32941"/>
    <cellStyle name="注释 3 3 8 2" xfId="32942"/>
    <cellStyle name="注释 3 3 8 3" xfId="32943"/>
    <cellStyle name="注释 3 3 8 4" xfId="32944"/>
    <cellStyle name="注释 3 3 8 5" xfId="32945"/>
    <cellStyle name="注释 3 3 80" xfId="32946"/>
    <cellStyle name="注释 3 3 80 2" xfId="32947"/>
    <cellStyle name="注释 3 3 80 3" xfId="32948"/>
    <cellStyle name="注释 3 3 80 4" xfId="32949"/>
    <cellStyle name="注释 3 3 80 5" xfId="32950"/>
    <cellStyle name="注释 3 3 81" xfId="32951"/>
    <cellStyle name="注释 3 3 81 2" xfId="32952"/>
    <cellStyle name="注释 3 3 81 3" xfId="32953"/>
    <cellStyle name="注释 3 3 81 4" xfId="32954"/>
    <cellStyle name="注释 3 3 81 5" xfId="32955"/>
    <cellStyle name="注释 3 3 82" xfId="32956"/>
    <cellStyle name="注释 3 3 82 2" xfId="32957"/>
    <cellStyle name="注释 3 3 82 3" xfId="32958"/>
    <cellStyle name="注释 3 3 82 4" xfId="32959"/>
    <cellStyle name="注释 3 3 82 5" xfId="32960"/>
    <cellStyle name="注释 3 3 83" xfId="32961"/>
    <cellStyle name="注释 3 3 83 2" xfId="32962"/>
    <cellStyle name="注释 3 3 83 3" xfId="32963"/>
    <cellStyle name="注释 3 3 83 4" xfId="32964"/>
    <cellStyle name="注释 3 3 83 5" xfId="32965"/>
    <cellStyle name="注释 3 3 84" xfId="32966"/>
    <cellStyle name="注释 3 3 84 2" xfId="32967"/>
    <cellStyle name="注释 3 3 84 3" xfId="32968"/>
    <cellStyle name="注释 3 3 84 4" xfId="32969"/>
    <cellStyle name="注释 3 3 84 5" xfId="32970"/>
    <cellStyle name="注释 3 3 85" xfId="32971"/>
    <cellStyle name="注释 3 3 85 2" xfId="32972"/>
    <cellStyle name="注释 3 3 85 3" xfId="32973"/>
    <cellStyle name="注释 3 3 85 4" xfId="32974"/>
    <cellStyle name="注释 3 3 85 5" xfId="32975"/>
    <cellStyle name="注释 3 3 86" xfId="32976"/>
    <cellStyle name="注释 3 3 86 2" xfId="32977"/>
    <cellStyle name="注释 3 3 86 3" xfId="32978"/>
    <cellStyle name="注释 3 3 86 4" xfId="32979"/>
    <cellStyle name="注释 3 3 86 5" xfId="32980"/>
    <cellStyle name="注释 3 3 87" xfId="32981"/>
    <cellStyle name="注释 3 3 87 2" xfId="32982"/>
    <cellStyle name="注释 3 3 87 3" xfId="32983"/>
    <cellStyle name="注释 3 3 87 4" xfId="32984"/>
    <cellStyle name="注释 3 3 87 5" xfId="32985"/>
    <cellStyle name="注释 3 3 88" xfId="32986"/>
    <cellStyle name="注释 3 3 88 2" xfId="32987"/>
    <cellStyle name="注释 3 3 88 3" xfId="32988"/>
    <cellStyle name="注释 3 3 88 4" xfId="32989"/>
    <cellStyle name="注释 3 3 88 5" xfId="32990"/>
    <cellStyle name="注释 3 3 89" xfId="32991"/>
    <cellStyle name="注释 3 3 89 2" xfId="32992"/>
    <cellStyle name="注释 3 3 89 3" xfId="32993"/>
    <cellStyle name="注释 3 3 89 4" xfId="32994"/>
    <cellStyle name="注释 3 3 89 5" xfId="32995"/>
    <cellStyle name="注释 3 3 9" xfId="32996"/>
    <cellStyle name="注释 3 3 9 2" xfId="32997"/>
    <cellStyle name="注释 3 3 9 3" xfId="32998"/>
    <cellStyle name="注释 3 3 9 4" xfId="32999"/>
    <cellStyle name="注释 3 3 9 5" xfId="33000"/>
    <cellStyle name="注释 3 3 90" xfId="33001"/>
    <cellStyle name="注释 3 3 90 2" xfId="33002"/>
    <cellStyle name="注释 3 3 90 3" xfId="33003"/>
    <cellStyle name="注释 3 3 90 4" xfId="33004"/>
    <cellStyle name="注释 3 3 90 5" xfId="33005"/>
    <cellStyle name="注释 3 3 91" xfId="33006"/>
    <cellStyle name="注释 3 3 91 2" xfId="33007"/>
    <cellStyle name="注释 3 3 91 3" xfId="33008"/>
    <cellStyle name="注释 3 3 91 4" xfId="33009"/>
    <cellStyle name="注释 3 3 91 5" xfId="33010"/>
    <cellStyle name="注释 3 3 92" xfId="33011"/>
    <cellStyle name="注释 3 3 92 2" xfId="33012"/>
    <cellStyle name="注释 3 3 92 3" xfId="33013"/>
    <cellStyle name="注释 3 3 92 4" xfId="33014"/>
    <cellStyle name="注释 3 3 92 5" xfId="33015"/>
    <cellStyle name="注释 3 3 93" xfId="33016"/>
    <cellStyle name="注释 3 3 93 2" xfId="33017"/>
    <cellStyle name="注释 3 3 93 3" xfId="33018"/>
    <cellStyle name="注释 3 3 93 4" xfId="33019"/>
    <cellStyle name="注释 3 3 93 5" xfId="33020"/>
    <cellStyle name="注释 3 3 94" xfId="33021"/>
    <cellStyle name="注释 3 3 94 2" xfId="33022"/>
    <cellStyle name="注释 3 3 94 3" xfId="33023"/>
    <cellStyle name="注释 3 3 94 4" xfId="33024"/>
    <cellStyle name="注释 3 3 94 5" xfId="33025"/>
    <cellStyle name="注释 3 3 95" xfId="33026"/>
    <cellStyle name="注释 3 3 95 2" xfId="33027"/>
    <cellStyle name="注释 3 3 95 3" xfId="33028"/>
    <cellStyle name="注释 3 3 95 4" xfId="33029"/>
    <cellStyle name="注释 3 3 95 5" xfId="33030"/>
    <cellStyle name="注释 3 3 96" xfId="33031"/>
    <cellStyle name="注释 3 3 96 2" xfId="33032"/>
    <cellStyle name="注释 3 3 96 3" xfId="33033"/>
    <cellStyle name="注释 3 3 96 4" xfId="33034"/>
    <cellStyle name="注释 3 3 96 5" xfId="33035"/>
    <cellStyle name="注释 3 3 97" xfId="33036"/>
    <cellStyle name="注释 3 3 97 2" xfId="33037"/>
    <cellStyle name="注释 3 3 97 3" xfId="33038"/>
    <cellStyle name="注释 3 3 97 4" xfId="33039"/>
    <cellStyle name="注释 3 3 97 5" xfId="33040"/>
    <cellStyle name="注释 3 3 98" xfId="33041"/>
    <cellStyle name="注释 3 3 98 2" xfId="33042"/>
    <cellStyle name="注释 3 3 98 3" xfId="33043"/>
    <cellStyle name="注释 3 3 98 4" xfId="33044"/>
    <cellStyle name="注释 3 3 98 5" xfId="33045"/>
    <cellStyle name="注释 3 3 99" xfId="33046"/>
    <cellStyle name="注释 3 3 99 2" xfId="33047"/>
    <cellStyle name="注释 3 3 99 3" xfId="33048"/>
    <cellStyle name="注释 3 3 99 4" xfId="33049"/>
    <cellStyle name="注释 3 3 99 5" xfId="33050"/>
    <cellStyle name="注释 3 30" xfId="33051"/>
    <cellStyle name="注释 3 30 2" xfId="33052"/>
    <cellStyle name="注释 3 30 3" xfId="33053"/>
    <cellStyle name="注释 3 30 4" xfId="33054"/>
    <cellStyle name="注释 3 30 5" xfId="33055"/>
    <cellStyle name="注释 3 31" xfId="33056"/>
    <cellStyle name="注释 3 31 2" xfId="33057"/>
    <cellStyle name="注释 3 31 3" xfId="33058"/>
    <cellStyle name="注释 3 31 4" xfId="33059"/>
    <cellStyle name="注释 3 31 5" xfId="33060"/>
    <cellStyle name="注释 3 32" xfId="33061"/>
    <cellStyle name="注释 3 32 2" xfId="33062"/>
    <cellStyle name="注释 3 32 3" xfId="33063"/>
    <cellStyle name="注释 3 32 4" xfId="33064"/>
    <cellStyle name="注释 3 32 5" xfId="33065"/>
    <cellStyle name="注释 3 33" xfId="33066"/>
    <cellStyle name="注释 3 33 2" xfId="33067"/>
    <cellStyle name="注释 3 33 3" xfId="33068"/>
    <cellStyle name="注释 3 33 4" xfId="33069"/>
    <cellStyle name="注释 3 33 5" xfId="33070"/>
    <cellStyle name="注释 3 34" xfId="33071"/>
    <cellStyle name="注释 3 34 2" xfId="33072"/>
    <cellStyle name="注释 3 34 3" xfId="33073"/>
    <cellStyle name="注释 3 34 4" xfId="33074"/>
    <cellStyle name="注释 3 34 5" xfId="33075"/>
    <cellStyle name="注释 3 35" xfId="33076"/>
    <cellStyle name="注释 3 35 2" xfId="33077"/>
    <cellStyle name="注释 3 35 3" xfId="33078"/>
    <cellStyle name="注释 3 35 4" xfId="33079"/>
    <cellStyle name="注释 3 35 5" xfId="33080"/>
    <cellStyle name="注释 3 36" xfId="33081"/>
    <cellStyle name="注释 3 36 2" xfId="33082"/>
    <cellStyle name="注释 3 36 3" xfId="33083"/>
    <cellStyle name="注释 3 36 4" xfId="33084"/>
    <cellStyle name="注释 3 36 5" xfId="33085"/>
    <cellStyle name="注释 3 37" xfId="33086"/>
    <cellStyle name="注释 3 37 2" xfId="33087"/>
    <cellStyle name="注释 3 37 3" xfId="33088"/>
    <cellStyle name="注释 3 37 4" xfId="33089"/>
    <cellStyle name="注释 3 37 5" xfId="33090"/>
    <cellStyle name="注释 3 38" xfId="33091"/>
    <cellStyle name="注释 3 38 2" xfId="33092"/>
    <cellStyle name="注释 3 38 3" xfId="33093"/>
    <cellStyle name="注释 3 38 4" xfId="33094"/>
    <cellStyle name="注释 3 38 5" xfId="33095"/>
    <cellStyle name="注释 3 39" xfId="33096"/>
    <cellStyle name="注释 3 39 2" xfId="33097"/>
    <cellStyle name="注释 3 39 3" xfId="33098"/>
    <cellStyle name="注释 3 39 4" xfId="33099"/>
    <cellStyle name="注释 3 39 5" xfId="33100"/>
    <cellStyle name="注释 3 4" xfId="33101"/>
    <cellStyle name="注释 3 4 10" xfId="33102"/>
    <cellStyle name="注释 3 4 10 2" xfId="33103"/>
    <cellStyle name="注释 3 4 10 3" xfId="33104"/>
    <cellStyle name="注释 3 4 10 4" xfId="33105"/>
    <cellStyle name="注释 3 4 10 5" xfId="33106"/>
    <cellStyle name="注释 3 4 100" xfId="33107"/>
    <cellStyle name="注释 3 4 100 2" xfId="33108"/>
    <cellStyle name="注释 3 4 100 3" xfId="33109"/>
    <cellStyle name="注释 3 4 100 4" xfId="33110"/>
    <cellStyle name="注释 3 4 100 5" xfId="33111"/>
    <cellStyle name="注释 3 4 101" xfId="33112"/>
    <cellStyle name="注释 3 4 101 2" xfId="33113"/>
    <cellStyle name="注释 3 4 101 3" xfId="33114"/>
    <cellStyle name="注释 3 4 101 4" xfId="33115"/>
    <cellStyle name="注释 3 4 101 5" xfId="33116"/>
    <cellStyle name="注释 3 4 102" xfId="33117"/>
    <cellStyle name="注释 3 4 102 2" xfId="33118"/>
    <cellStyle name="注释 3 4 102 3" xfId="33119"/>
    <cellStyle name="注释 3 4 102 4" xfId="33120"/>
    <cellStyle name="注释 3 4 102 5" xfId="33121"/>
    <cellStyle name="注释 3 4 103" xfId="33122"/>
    <cellStyle name="注释 3 4 103 2" xfId="33123"/>
    <cellStyle name="注释 3 4 103 3" xfId="33124"/>
    <cellStyle name="注释 3 4 103 4" xfId="33125"/>
    <cellStyle name="注释 3 4 103 5" xfId="33126"/>
    <cellStyle name="注释 3 4 104" xfId="33127"/>
    <cellStyle name="注释 3 4 104 2" xfId="33128"/>
    <cellStyle name="注释 3 4 104 3" xfId="33129"/>
    <cellStyle name="注释 3 4 104 4" xfId="33130"/>
    <cellStyle name="注释 3 4 104 5" xfId="33131"/>
    <cellStyle name="注释 3 4 105" xfId="33132"/>
    <cellStyle name="注释 3 4 105 2" xfId="33133"/>
    <cellStyle name="注释 3 4 105 3" xfId="33134"/>
    <cellStyle name="注释 3 4 105 4" xfId="33135"/>
    <cellStyle name="注释 3 4 105 5" xfId="33136"/>
    <cellStyle name="注释 3 4 106" xfId="33137"/>
    <cellStyle name="注释 3 4 106 2" xfId="33138"/>
    <cellStyle name="注释 3 4 106 3" xfId="33139"/>
    <cellStyle name="注释 3 4 106 4" xfId="33140"/>
    <cellStyle name="注释 3 4 106 5" xfId="33141"/>
    <cellStyle name="注释 3 4 107" xfId="33142"/>
    <cellStyle name="注释 3 4 107 2" xfId="33143"/>
    <cellStyle name="注释 3 4 107 3" xfId="33144"/>
    <cellStyle name="注释 3 4 107 4" xfId="33145"/>
    <cellStyle name="注释 3 4 107 5" xfId="33146"/>
    <cellStyle name="注释 3 4 108" xfId="33147"/>
    <cellStyle name="注释 3 4 108 2" xfId="33148"/>
    <cellStyle name="注释 3 4 108 3" xfId="33149"/>
    <cellStyle name="注释 3 4 108 4" xfId="33150"/>
    <cellStyle name="注释 3 4 108 5" xfId="33151"/>
    <cellStyle name="注释 3 4 109" xfId="33152"/>
    <cellStyle name="注释 3 4 11" xfId="33153"/>
    <cellStyle name="注释 3 4 11 2" xfId="33154"/>
    <cellStyle name="注释 3 4 11 3" xfId="33155"/>
    <cellStyle name="注释 3 4 11 4" xfId="33156"/>
    <cellStyle name="注释 3 4 11 5" xfId="33157"/>
    <cellStyle name="注释 3 4 110" xfId="33158"/>
    <cellStyle name="注释 3 4 111" xfId="33159"/>
    <cellStyle name="注释 3 4 112" xfId="33160"/>
    <cellStyle name="注释 3 4 113" xfId="33161"/>
    <cellStyle name="注释 3 4 114" xfId="33162"/>
    <cellStyle name="注释 3 4 115" xfId="33163"/>
    <cellStyle name="注释 3 4 116" xfId="33164"/>
    <cellStyle name="注释 3 4 12" xfId="33165"/>
    <cellStyle name="注释 3 4 12 2" xfId="33166"/>
    <cellStyle name="注释 3 4 12 3" xfId="33167"/>
    <cellStyle name="注释 3 4 12 4" xfId="33168"/>
    <cellStyle name="注释 3 4 12 5" xfId="33169"/>
    <cellStyle name="注释 3 4 13" xfId="33170"/>
    <cellStyle name="注释 3 4 13 2" xfId="33171"/>
    <cellStyle name="注释 3 4 13 3" xfId="33172"/>
    <cellStyle name="注释 3 4 13 4" xfId="33173"/>
    <cellStyle name="注释 3 4 13 5" xfId="33174"/>
    <cellStyle name="注释 3 4 14" xfId="33175"/>
    <cellStyle name="注释 3 4 14 2" xfId="33176"/>
    <cellStyle name="注释 3 4 14 3" xfId="33177"/>
    <cellStyle name="注释 3 4 14 4" xfId="33178"/>
    <cellStyle name="注释 3 4 14 5" xfId="33179"/>
    <cellStyle name="注释 3 4 15" xfId="33180"/>
    <cellStyle name="注释 3 4 15 2" xfId="33181"/>
    <cellStyle name="注释 3 4 15 3" xfId="33182"/>
    <cellStyle name="注释 3 4 15 4" xfId="33183"/>
    <cellStyle name="注释 3 4 15 5" xfId="33184"/>
    <cellStyle name="注释 3 4 16" xfId="33185"/>
    <cellStyle name="注释 3 4 16 2" xfId="33186"/>
    <cellStyle name="注释 3 4 16 3" xfId="33187"/>
    <cellStyle name="注释 3 4 16 4" xfId="33188"/>
    <cellStyle name="注释 3 4 16 5" xfId="33189"/>
    <cellStyle name="注释 3 4 17" xfId="33190"/>
    <cellStyle name="注释 3 4 17 2" xfId="33191"/>
    <cellStyle name="注释 3 4 17 3" xfId="33192"/>
    <cellStyle name="注释 3 4 17 4" xfId="33193"/>
    <cellStyle name="注释 3 4 17 5" xfId="33194"/>
    <cellStyle name="注释 3 4 18" xfId="33195"/>
    <cellStyle name="注释 3 4 18 2" xfId="33196"/>
    <cellStyle name="注释 3 4 18 3" xfId="33197"/>
    <cellStyle name="注释 3 4 18 4" xfId="33198"/>
    <cellStyle name="注释 3 4 18 5" xfId="33199"/>
    <cellStyle name="注释 3 4 19" xfId="33200"/>
    <cellStyle name="注释 3 4 19 2" xfId="33201"/>
    <cellStyle name="注释 3 4 19 3" xfId="33202"/>
    <cellStyle name="注释 3 4 19 4" xfId="33203"/>
    <cellStyle name="注释 3 4 19 5" xfId="33204"/>
    <cellStyle name="注释 3 4 2" xfId="33205"/>
    <cellStyle name="注释 3 4 2 2" xfId="33206"/>
    <cellStyle name="注释 3 4 2 3" xfId="33207"/>
    <cellStyle name="注释 3 4 2 4" xfId="33208"/>
    <cellStyle name="注释 3 4 2 5" xfId="33209"/>
    <cellStyle name="注释 3 4 20" xfId="33210"/>
    <cellStyle name="注释 3 4 20 2" xfId="33211"/>
    <cellStyle name="注释 3 4 20 3" xfId="33212"/>
    <cellStyle name="注释 3 4 20 4" xfId="33213"/>
    <cellStyle name="注释 3 4 20 5" xfId="33214"/>
    <cellStyle name="注释 3 4 21" xfId="33215"/>
    <cellStyle name="注释 3 4 21 2" xfId="33216"/>
    <cellStyle name="注释 3 4 21 3" xfId="33217"/>
    <cellStyle name="注释 3 4 21 4" xfId="33218"/>
    <cellStyle name="注释 3 4 21 5" xfId="33219"/>
    <cellStyle name="注释 3 4 22" xfId="33220"/>
    <cellStyle name="注释 3 4 22 2" xfId="33221"/>
    <cellStyle name="注释 3 4 22 3" xfId="33222"/>
    <cellStyle name="注释 3 4 22 4" xfId="33223"/>
    <cellStyle name="注释 3 4 22 5" xfId="33224"/>
    <cellStyle name="注释 3 4 23" xfId="33225"/>
    <cellStyle name="注释 3 4 23 2" xfId="33226"/>
    <cellStyle name="注释 3 4 23 3" xfId="33227"/>
    <cellStyle name="注释 3 4 23 4" xfId="33228"/>
    <cellStyle name="注释 3 4 23 5" xfId="33229"/>
    <cellStyle name="注释 3 4 24" xfId="33230"/>
    <cellStyle name="注释 3 4 24 2" xfId="33231"/>
    <cellStyle name="注释 3 4 24 3" xfId="33232"/>
    <cellStyle name="注释 3 4 24 4" xfId="33233"/>
    <cellStyle name="注释 3 4 24 5" xfId="33234"/>
    <cellStyle name="注释 3 4 25" xfId="33235"/>
    <cellStyle name="注释 3 4 25 2" xfId="33236"/>
    <cellStyle name="注释 3 4 25 3" xfId="33237"/>
    <cellStyle name="注释 3 4 25 4" xfId="33238"/>
    <cellStyle name="注释 3 4 25 5" xfId="33239"/>
    <cellStyle name="注释 3 4 26" xfId="33240"/>
    <cellStyle name="注释 3 4 26 2" xfId="33241"/>
    <cellStyle name="注释 3 4 26 3" xfId="33242"/>
    <cellStyle name="注释 3 4 26 4" xfId="33243"/>
    <cellStyle name="注释 3 4 26 5" xfId="33244"/>
    <cellStyle name="注释 3 4 27" xfId="33245"/>
    <cellStyle name="注释 3 4 27 2" xfId="33246"/>
    <cellStyle name="注释 3 4 27 3" xfId="33247"/>
    <cellStyle name="注释 3 4 27 4" xfId="33248"/>
    <cellStyle name="注释 3 4 27 5" xfId="33249"/>
    <cellStyle name="注释 3 4 28" xfId="33250"/>
    <cellStyle name="注释 3 4 28 2" xfId="33251"/>
    <cellStyle name="注释 3 4 28 3" xfId="33252"/>
    <cellStyle name="注释 3 4 28 4" xfId="33253"/>
    <cellStyle name="注释 3 4 28 5" xfId="33254"/>
    <cellStyle name="注释 3 4 29" xfId="33255"/>
    <cellStyle name="注释 3 4 29 2" xfId="33256"/>
    <cellStyle name="注释 3 4 29 3" xfId="33257"/>
    <cellStyle name="注释 3 4 29 4" xfId="33258"/>
    <cellStyle name="注释 3 4 29 5" xfId="33259"/>
    <cellStyle name="注释 3 4 3" xfId="33260"/>
    <cellStyle name="注释 3 4 3 2" xfId="33261"/>
    <cellStyle name="注释 3 4 3 3" xfId="33262"/>
    <cellStyle name="注释 3 4 3 4" xfId="33263"/>
    <cellStyle name="注释 3 4 3 5" xfId="33264"/>
    <cellStyle name="注释 3 4 30" xfId="33265"/>
    <cellStyle name="注释 3 4 30 2" xfId="33266"/>
    <cellStyle name="注释 3 4 30 3" xfId="33267"/>
    <cellStyle name="注释 3 4 30 4" xfId="33268"/>
    <cellStyle name="注释 3 4 30 5" xfId="33269"/>
    <cellStyle name="注释 3 4 31" xfId="33270"/>
    <cellStyle name="注释 3 4 31 2" xfId="33271"/>
    <cellStyle name="注释 3 4 31 3" xfId="33272"/>
    <cellStyle name="注释 3 4 31 4" xfId="33273"/>
    <cellStyle name="注释 3 4 31 5" xfId="33274"/>
    <cellStyle name="注释 3 4 32" xfId="33275"/>
    <cellStyle name="注释 3 4 32 2" xfId="33276"/>
    <cellStyle name="注释 3 4 32 3" xfId="33277"/>
    <cellStyle name="注释 3 4 32 4" xfId="33278"/>
    <cellStyle name="注释 3 4 32 5" xfId="33279"/>
    <cellStyle name="注释 3 4 33" xfId="33280"/>
    <cellStyle name="注释 3 4 33 2" xfId="33281"/>
    <cellStyle name="注释 3 4 33 3" xfId="33282"/>
    <cellStyle name="注释 3 4 33 4" xfId="33283"/>
    <cellStyle name="注释 3 4 33 5" xfId="33284"/>
    <cellStyle name="注释 3 4 34" xfId="33285"/>
    <cellStyle name="注释 3 4 34 2" xfId="33286"/>
    <cellStyle name="注释 3 4 34 3" xfId="33287"/>
    <cellStyle name="注释 3 4 34 4" xfId="33288"/>
    <cellStyle name="注释 3 4 34 5" xfId="33289"/>
    <cellStyle name="注释 3 4 35" xfId="33290"/>
    <cellStyle name="注释 3 4 35 2" xfId="33291"/>
    <cellStyle name="注释 3 4 35 3" xfId="33292"/>
    <cellStyle name="注释 3 4 35 4" xfId="33293"/>
    <cellStyle name="注释 3 4 35 5" xfId="33294"/>
    <cellStyle name="注释 3 4 36" xfId="33295"/>
    <cellStyle name="注释 3 4 36 2" xfId="33296"/>
    <cellStyle name="注释 3 4 36 3" xfId="33297"/>
    <cellStyle name="注释 3 4 36 4" xfId="33298"/>
    <cellStyle name="注释 3 4 36 5" xfId="33299"/>
    <cellStyle name="注释 3 4 37" xfId="33300"/>
    <cellStyle name="注释 3 4 37 2" xfId="33301"/>
    <cellStyle name="注释 3 4 37 3" xfId="33302"/>
    <cellStyle name="注释 3 4 37 4" xfId="33303"/>
    <cellStyle name="注释 3 4 37 5" xfId="33304"/>
    <cellStyle name="注释 3 4 38" xfId="33305"/>
    <cellStyle name="注释 3 4 38 2" xfId="33306"/>
    <cellStyle name="注释 3 4 38 3" xfId="33307"/>
    <cellStyle name="注释 3 4 38 4" xfId="33308"/>
    <cellStyle name="注释 3 4 38 5" xfId="33309"/>
    <cellStyle name="注释 3 4 39" xfId="33310"/>
    <cellStyle name="注释 3 4 39 2" xfId="33311"/>
    <cellStyle name="注释 3 4 39 3" xfId="33312"/>
    <cellStyle name="注释 3 4 39 4" xfId="33313"/>
    <cellStyle name="注释 3 4 39 5" xfId="33314"/>
    <cellStyle name="注释 3 4 4" xfId="33315"/>
    <cellStyle name="注释 3 4 4 2" xfId="33316"/>
    <cellStyle name="注释 3 4 4 3" xfId="33317"/>
    <cellStyle name="注释 3 4 4 4" xfId="33318"/>
    <cellStyle name="注释 3 4 4 5" xfId="33319"/>
    <cellStyle name="注释 3 4 40" xfId="33320"/>
    <cellStyle name="注释 3 4 40 2" xfId="33321"/>
    <cellStyle name="注释 3 4 40 3" xfId="33322"/>
    <cellStyle name="注释 3 4 40 4" xfId="33323"/>
    <cellStyle name="注释 3 4 40 5" xfId="33324"/>
    <cellStyle name="注释 3 4 41" xfId="33325"/>
    <cellStyle name="注释 3 4 41 2" xfId="33326"/>
    <cellStyle name="注释 3 4 41 3" xfId="33327"/>
    <cellStyle name="注释 3 4 41 4" xfId="33328"/>
    <cellStyle name="注释 3 4 41 5" xfId="33329"/>
    <cellStyle name="注释 3 4 42" xfId="33330"/>
    <cellStyle name="注释 3 4 42 2" xfId="33331"/>
    <cellStyle name="注释 3 4 42 3" xfId="33332"/>
    <cellStyle name="注释 3 4 42 4" xfId="33333"/>
    <cellStyle name="注释 3 4 42 5" xfId="33334"/>
    <cellStyle name="注释 3 4 43" xfId="33335"/>
    <cellStyle name="注释 3 4 43 2" xfId="33336"/>
    <cellStyle name="注释 3 4 43 3" xfId="33337"/>
    <cellStyle name="注释 3 4 43 4" xfId="33338"/>
    <cellStyle name="注释 3 4 43 5" xfId="33339"/>
    <cellStyle name="注释 3 4 44" xfId="33340"/>
    <cellStyle name="注释 3 4 44 2" xfId="33341"/>
    <cellStyle name="注释 3 4 44 3" xfId="33342"/>
    <cellStyle name="注释 3 4 44 4" xfId="33343"/>
    <cellStyle name="注释 3 4 44 5" xfId="33344"/>
    <cellStyle name="注释 3 4 45" xfId="33345"/>
    <cellStyle name="注释 3 4 45 2" xfId="33346"/>
    <cellStyle name="注释 3 4 45 3" xfId="33347"/>
    <cellStyle name="注释 3 4 45 4" xfId="33348"/>
    <cellStyle name="注释 3 4 45 5" xfId="33349"/>
    <cellStyle name="注释 3 4 46" xfId="33350"/>
    <cellStyle name="注释 3 4 46 2" xfId="33351"/>
    <cellStyle name="注释 3 4 46 3" xfId="33352"/>
    <cellStyle name="注释 3 4 46 4" xfId="33353"/>
    <cellStyle name="注释 3 4 46 5" xfId="33354"/>
    <cellStyle name="注释 3 4 47" xfId="33355"/>
    <cellStyle name="注释 3 4 47 2" xfId="33356"/>
    <cellStyle name="注释 3 4 47 3" xfId="33357"/>
    <cellStyle name="注释 3 4 47 4" xfId="33358"/>
    <cellStyle name="注释 3 4 47 5" xfId="33359"/>
    <cellStyle name="注释 3 4 48" xfId="33360"/>
    <cellStyle name="注释 3 4 48 2" xfId="33361"/>
    <cellStyle name="注释 3 4 48 3" xfId="33362"/>
    <cellStyle name="注释 3 4 48 4" xfId="33363"/>
    <cellStyle name="注释 3 4 48 5" xfId="33364"/>
    <cellStyle name="注释 3 4 49" xfId="33365"/>
    <cellStyle name="注释 3 4 49 2" xfId="33366"/>
    <cellStyle name="注释 3 4 49 3" xfId="33367"/>
    <cellStyle name="注释 3 4 49 4" xfId="33368"/>
    <cellStyle name="注释 3 4 49 5" xfId="33369"/>
    <cellStyle name="注释 3 4 5" xfId="33370"/>
    <cellStyle name="注释 3 4 5 2" xfId="33371"/>
    <cellStyle name="注释 3 4 5 3" xfId="33372"/>
    <cellStyle name="注释 3 4 5 4" xfId="33373"/>
    <cellStyle name="注释 3 4 5 5" xfId="33374"/>
    <cellStyle name="注释 3 4 50" xfId="33375"/>
    <cellStyle name="注释 3 4 50 2" xfId="33376"/>
    <cellStyle name="注释 3 4 50 3" xfId="33377"/>
    <cellStyle name="注释 3 4 50 4" xfId="33378"/>
    <cellStyle name="注释 3 4 50 5" xfId="33379"/>
    <cellStyle name="注释 3 4 51" xfId="33380"/>
    <cellStyle name="注释 3 4 51 2" xfId="33381"/>
    <cellStyle name="注释 3 4 51 3" xfId="33382"/>
    <cellStyle name="注释 3 4 51 4" xfId="33383"/>
    <cellStyle name="注释 3 4 51 5" xfId="33384"/>
    <cellStyle name="注释 3 4 52" xfId="33385"/>
    <cellStyle name="注释 3 4 52 2" xfId="33386"/>
    <cellStyle name="注释 3 4 52 3" xfId="33387"/>
    <cellStyle name="注释 3 4 52 4" xfId="33388"/>
    <cellStyle name="注释 3 4 52 5" xfId="33389"/>
    <cellStyle name="注释 3 4 53" xfId="33390"/>
    <cellStyle name="注释 3 4 53 2" xfId="33391"/>
    <cellStyle name="注释 3 4 53 3" xfId="33392"/>
    <cellStyle name="注释 3 4 53 4" xfId="33393"/>
    <cellStyle name="注释 3 4 53 5" xfId="33394"/>
    <cellStyle name="注释 3 4 54" xfId="33395"/>
    <cellStyle name="注释 3 4 54 2" xfId="33396"/>
    <cellStyle name="注释 3 4 54 3" xfId="33397"/>
    <cellStyle name="注释 3 4 54 4" xfId="33398"/>
    <cellStyle name="注释 3 4 54 5" xfId="33399"/>
    <cellStyle name="注释 3 4 55" xfId="33400"/>
    <cellStyle name="注释 3 4 55 2" xfId="33401"/>
    <cellStyle name="注释 3 4 55 3" xfId="33402"/>
    <cellStyle name="注释 3 4 55 4" xfId="33403"/>
    <cellStyle name="注释 3 4 55 5" xfId="33404"/>
    <cellStyle name="注释 3 4 56" xfId="33405"/>
    <cellStyle name="注释 3 4 56 2" xfId="33406"/>
    <cellStyle name="注释 3 4 56 3" xfId="33407"/>
    <cellStyle name="注释 3 4 56 4" xfId="33408"/>
    <cellStyle name="注释 3 4 56 5" xfId="33409"/>
    <cellStyle name="注释 3 4 57" xfId="33410"/>
    <cellStyle name="注释 3 4 57 2" xfId="33411"/>
    <cellStyle name="注释 3 4 57 3" xfId="33412"/>
    <cellStyle name="注释 3 4 57 4" xfId="33413"/>
    <cellStyle name="注释 3 4 57 5" xfId="33414"/>
    <cellStyle name="注释 3 4 58" xfId="33415"/>
    <cellStyle name="注释 3 4 58 2" xfId="33416"/>
    <cellStyle name="注释 3 4 58 3" xfId="33417"/>
    <cellStyle name="注释 3 4 58 4" xfId="33418"/>
    <cellStyle name="注释 3 4 58 5" xfId="33419"/>
    <cellStyle name="注释 3 4 59" xfId="33420"/>
    <cellStyle name="注释 3 4 59 2" xfId="33421"/>
    <cellStyle name="注释 3 4 59 3" xfId="33422"/>
    <cellStyle name="注释 3 4 59 4" xfId="33423"/>
    <cellStyle name="注释 3 4 59 5" xfId="33424"/>
    <cellStyle name="注释 3 4 6" xfId="33425"/>
    <cellStyle name="注释 3 4 6 2" xfId="33426"/>
    <cellStyle name="注释 3 4 6 3" xfId="33427"/>
    <cellStyle name="注释 3 4 6 4" xfId="33428"/>
    <cellStyle name="注释 3 4 6 5" xfId="33429"/>
    <cellStyle name="注释 3 4 60" xfId="33430"/>
    <cellStyle name="注释 3 4 60 2" xfId="33431"/>
    <cellStyle name="注释 3 4 60 3" xfId="33432"/>
    <cellStyle name="注释 3 4 60 4" xfId="33433"/>
    <cellStyle name="注释 3 4 60 5" xfId="33434"/>
    <cellStyle name="注释 3 4 61" xfId="33435"/>
    <cellStyle name="注释 3 4 61 2" xfId="33436"/>
    <cellStyle name="注释 3 4 61 3" xfId="33437"/>
    <cellStyle name="注释 3 4 61 4" xfId="33438"/>
    <cellStyle name="注释 3 4 61 5" xfId="33439"/>
    <cellStyle name="注释 3 4 62" xfId="33440"/>
    <cellStyle name="注释 3 4 62 2" xfId="33441"/>
    <cellStyle name="注释 3 4 62 3" xfId="33442"/>
    <cellStyle name="注释 3 4 62 4" xfId="33443"/>
    <cellStyle name="注释 3 4 62 5" xfId="33444"/>
    <cellStyle name="注释 3 4 63" xfId="33445"/>
    <cellStyle name="注释 3 4 63 2" xfId="33446"/>
    <cellStyle name="注释 3 4 63 3" xfId="33447"/>
    <cellStyle name="注释 3 4 63 4" xfId="33448"/>
    <cellStyle name="注释 3 4 63 5" xfId="33449"/>
    <cellStyle name="注释 3 4 64" xfId="33450"/>
    <cellStyle name="注释 3 4 64 2" xfId="33451"/>
    <cellStyle name="注释 3 4 64 3" xfId="33452"/>
    <cellStyle name="注释 3 4 64 4" xfId="33453"/>
    <cellStyle name="注释 3 4 64 5" xfId="33454"/>
    <cellStyle name="注释 3 4 65" xfId="33455"/>
    <cellStyle name="注释 3 4 65 2" xfId="33456"/>
    <cellStyle name="注释 3 4 65 3" xfId="33457"/>
    <cellStyle name="注释 3 4 65 4" xfId="33458"/>
    <cellStyle name="注释 3 4 65 5" xfId="33459"/>
    <cellStyle name="注释 3 4 66" xfId="33460"/>
    <cellStyle name="注释 3 4 66 2" xfId="33461"/>
    <cellStyle name="注释 3 4 66 3" xfId="33462"/>
    <cellStyle name="注释 3 4 66 4" xfId="33463"/>
    <cellStyle name="注释 3 4 66 5" xfId="33464"/>
    <cellStyle name="注释 3 4 67" xfId="33465"/>
    <cellStyle name="注释 3 4 67 2" xfId="33466"/>
    <cellStyle name="注释 3 4 67 3" xfId="33467"/>
    <cellStyle name="注释 3 4 67 4" xfId="33468"/>
    <cellStyle name="注释 3 4 67 5" xfId="33469"/>
    <cellStyle name="注释 3 4 68" xfId="33470"/>
    <cellStyle name="注释 3 4 68 2" xfId="33471"/>
    <cellStyle name="注释 3 4 68 3" xfId="33472"/>
    <cellStyle name="注释 3 4 68 4" xfId="33473"/>
    <cellStyle name="注释 3 4 68 5" xfId="33474"/>
    <cellStyle name="注释 3 4 69" xfId="33475"/>
    <cellStyle name="注释 3 4 69 2" xfId="33476"/>
    <cellStyle name="注释 3 4 69 3" xfId="33477"/>
    <cellStyle name="注释 3 4 69 4" xfId="33478"/>
    <cellStyle name="注释 3 4 69 5" xfId="33479"/>
    <cellStyle name="注释 3 4 7" xfId="33480"/>
    <cellStyle name="注释 3 4 7 2" xfId="33481"/>
    <cellStyle name="注释 3 4 7 3" xfId="33482"/>
    <cellStyle name="注释 3 4 7 4" xfId="33483"/>
    <cellStyle name="注释 3 4 7 5" xfId="33484"/>
    <cellStyle name="注释 3 4 70" xfId="33485"/>
    <cellStyle name="注释 3 4 70 2" xfId="33486"/>
    <cellStyle name="注释 3 4 70 3" xfId="33487"/>
    <cellStyle name="注释 3 4 70 4" xfId="33488"/>
    <cellStyle name="注释 3 4 70 5" xfId="33489"/>
    <cellStyle name="注释 3 4 71" xfId="33490"/>
    <cellStyle name="注释 3 4 71 2" xfId="33491"/>
    <cellStyle name="注释 3 4 71 3" xfId="33492"/>
    <cellStyle name="注释 3 4 71 4" xfId="33493"/>
    <cellStyle name="注释 3 4 71 5" xfId="33494"/>
    <cellStyle name="注释 3 4 72" xfId="33495"/>
    <cellStyle name="注释 3 4 72 2" xfId="33496"/>
    <cellStyle name="注释 3 4 72 3" xfId="33497"/>
    <cellStyle name="注释 3 4 72 4" xfId="33498"/>
    <cellStyle name="注释 3 4 72 5" xfId="33499"/>
    <cellStyle name="注释 3 4 73" xfId="33500"/>
    <cellStyle name="注释 3 4 73 2" xfId="33501"/>
    <cellStyle name="注释 3 4 73 3" xfId="33502"/>
    <cellStyle name="注释 3 4 73 4" xfId="33503"/>
    <cellStyle name="注释 3 4 73 5" xfId="33504"/>
    <cellStyle name="注释 3 4 74" xfId="33505"/>
    <cellStyle name="注释 3 4 74 2" xfId="33506"/>
    <cellStyle name="注释 3 4 74 3" xfId="33507"/>
    <cellStyle name="注释 3 4 74 4" xfId="33508"/>
    <cellStyle name="注释 3 4 74 5" xfId="33509"/>
    <cellStyle name="注释 3 4 75" xfId="33510"/>
    <cellStyle name="注释 3 4 75 2" xfId="33511"/>
    <cellStyle name="注释 3 4 75 3" xfId="33512"/>
    <cellStyle name="注释 3 4 75 4" xfId="33513"/>
    <cellStyle name="注释 3 4 75 5" xfId="33514"/>
    <cellStyle name="注释 3 4 76" xfId="33515"/>
    <cellStyle name="注释 3 4 76 2" xfId="33516"/>
    <cellStyle name="注释 3 4 76 3" xfId="33517"/>
    <cellStyle name="注释 3 4 76 4" xfId="33518"/>
    <cellStyle name="注释 3 4 76 5" xfId="33519"/>
    <cellStyle name="注释 3 4 77" xfId="33520"/>
    <cellStyle name="注释 3 4 77 2" xfId="33521"/>
    <cellStyle name="注释 3 4 77 3" xfId="33522"/>
    <cellStyle name="注释 3 4 77 4" xfId="33523"/>
    <cellStyle name="注释 3 4 77 5" xfId="33524"/>
    <cellStyle name="注释 3 4 78" xfId="33525"/>
    <cellStyle name="注释 3 4 78 2" xfId="33526"/>
    <cellStyle name="注释 3 4 78 3" xfId="33527"/>
    <cellStyle name="注释 3 4 78 4" xfId="33528"/>
    <cellStyle name="注释 3 4 78 5" xfId="33529"/>
    <cellStyle name="注释 3 4 79" xfId="33530"/>
    <cellStyle name="注释 3 4 79 2" xfId="33531"/>
    <cellStyle name="注释 3 4 79 3" xfId="33532"/>
    <cellStyle name="注释 3 4 79 4" xfId="33533"/>
    <cellStyle name="注释 3 4 79 5" xfId="33534"/>
    <cellStyle name="注释 3 4 8" xfId="33535"/>
    <cellStyle name="注释 3 4 8 2" xfId="33536"/>
    <cellStyle name="注释 3 4 8 3" xfId="33537"/>
    <cellStyle name="注释 3 4 8 4" xfId="33538"/>
    <cellStyle name="注释 3 4 8 5" xfId="33539"/>
    <cellStyle name="注释 3 4 80" xfId="33540"/>
    <cellStyle name="注释 3 4 80 2" xfId="33541"/>
    <cellStyle name="注释 3 4 80 3" xfId="33542"/>
    <cellStyle name="注释 3 4 80 4" xfId="33543"/>
    <cellStyle name="注释 3 4 80 5" xfId="33544"/>
    <cellStyle name="注释 3 4 81" xfId="33545"/>
    <cellStyle name="注释 3 4 81 2" xfId="33546"/>
    <cellStyle name="注释 3 4 81 3" xfId="33547"/>
    <cellStyle name="注释 3 4 81 4" xfId="33548"/>
    <cellStyle name="注释 3 4 81 5" xfId="33549"/>
    <cellStyle name="注释 3 4 82" xfId="33550"/>
    <cellStyle name="注释 3 4 82 2" xfId="33551"/>
    <cellStyle name="注释 3 4 82 3" xfId="33552"/>
    <cellStyle name="注释 3 4 82 4" xfId="33553"/>
    <cellStyle name="注释 3 4 82 5" xfId="33554"/>
    <cellStyle name="注释 3 4 83" xfId="33555"/>
    <cellStyle name="注释 3 4 83 2" xfId="33556"/>
    <cellStyle name="注释 3 4 83 3" xfId="33557"/>
    <cellStyle name="注释 3 4 83 4" xfId="33558"/>
    <cellStyle name="注释 3 4 83 5" xfId="33559"/>
    <cellStyle name="注释 3 4 84" xfId="33560"/>
    <cellStyle name="注释 3 4 84 2" xfId="33561"/>
    <cellStyle name="注释 3 4 84 3" xfId="33562"/>
    <cellStyle name="注释 3 4 84 4" xfId="33563"/>
    <cellStyle name="注释 3 4 84 5" xfId="33564"/>
    <cellStyle name="注释 3 4 85" xfId="33565"/>
    <cellStyle name="注释 3 4 85 2" xfId="33566"/>
    <cellStyle name="注释 3 4 85 3" xfId="33567"/>
    <cellStyle name="注释 3 4 85 4" xfId="33568"/>
    <cellStyle name="注释 3 4 85 5" xfId="33569"/>
    <cellStyle name="注释 3 4 86" xfId="33570"/>
    <cellStyle name="注释 3 4 86 2" xfId="33571"/>
    <cellStyle name="注释 3 4 86 3" xfId="33572"/>
    <cellStyle name="注释 3 4 86 4" xfId="33573"/>
    <cellStyle name="注释 3 4 86 5" xfId="33574"/>
    <cellStyle name="注释 3 4 87" xfId="33575"/>
    <cellStyle name="注释 3 4 87 2" xfId="33576"/>
    <cellStyle name="注释 3 4 87 3" xfId="33577"/>
    <cellStyle name="注释 3 4 87 4" xfId="33578"/>
    <cellStyle name="注释 3 4 87 5" xfId="33579"/>
    <cellStyle name="注释 3 4 88" xfId="33580"/>
    <cellStyle name="注释 3 4 88 2" xfId="33581"/>
    <cellStyle name="注释 3 4 88 3" xfId="33582"/>
    <cellStyle name="注释 3 4 88 4" xfId="33583"/>
    <cellStyle name="注释 3 4 88 5" xfId="33584"/>
    <cellStyle name="注释 3 4 89" xfId="33585"/>
    <cellStyle name="注释 3 4 89 2" xfId="33586"/>
    <cellStyle name="注释 3 4 89 3" xfId="33587"/>
    <cellStyle name="注释 3 4 89 4" xfId="33588"/>
    <cellStyle name="注释 3 4 89 5" xfId="33589"/>
    <cellStyle name="注释 3 4 9" xfId="33590"/>
    <cellStyle name="注释 3 4 9 2" xfId="33591"/>
    <cellStyle name="注释 3 4 9 3" xfId="33592"/>
    <cellStyle name="注释 3 4 9 4" xfId="33593"/>
    <cellStyle name="注释 3 4 9 5" xfId="33594"/>
    <cellStyle name="注释 3 4 90" xfId="33595"/>
    <cellStyle name="注释 3 4 90 2" xfId="33596"/>
    <cellStyle name="注释 3 4 90 3" xfId="33597"/>
    <cellStyle name="注释 3 4 90 4" xfId="33598"/>
    <cellStyle name="注释 3 4 90 5" xfId="33599"/>
    <cellStyle name="注释 3 4 91" xfId="33600"/>
    <cellStyle name="注释 3 4 91 2" xfId="33601"/>
    <cellStyle name="注释 3 4 91 3" xfId="33602"/>
    <cellStyle name="注释 3 4 91 4" xfId="33603"/>
    <cellStyle name="注释 3 4 91 5" xfId="33604"/>
    <cellStyle name="注释 3 4 92" xfId="33605"/>
    <cellStyle name="注释 3 4 92 2" xfId="33606"/>
    <cellStyle name="注释 3 4 92 3" xfId="33607"/>
    <cellStyle name="注释 3 4 92 4" xfId="33608"/>
    <cellStyle name="注释 3 4 92 5" xfId="33609"/>
    <cellStyle name="注释 3 4 93" xfId="33610"/>
    <cellStyle name="注释 3 4 93 2" xfId="33611"/>
    <cellStyle name="注释 3 4 93 3" xfId="33612"/>
    <cellStyle name="注释 3 4 93 4" xfId="33613"/>
    <cellStyle name="注释 3 4 93 5" xfId="33614"/>
    <cellStyle name="注释 3 4 94" xfId="33615"/>
    <cellStyle name="注释 3 4 94 2" xfId="33616"/>
    <cellStyle name="注释 3 4 94 3" xfId="33617"/>
    <cellStyle name="注释 3 4 94 4" xfId="33618"/>
    <cellStyle name="注释 3 4 94 5" xfId="33619"/>
    <cellStyle name="注释 3 4 95" xfId="33620"/>
    <cellStyle name="注释 3 4 95 2" xfId="33621"/>
    <cellStyle name="注释 3 4 95 3" xfId="33622"/>
    <cellStyle name="注释 3 4 95 4" xfId="33623"/>
    <cellStyle name="注释 3 4 95 5" xfId="33624"/>
    <cellStyle name="注释 3 4 96" xfId="33625"/>
    <cellStyle name="注释 3 4 96 2" xfId="33626"/>
    <cellStyle name="注释 3 4 96 3" xfId="33627"/>
    <cellStyle name="注释 3 4 96 4" xfId="33628"/>
    <cellStyle name="注释 3 4 96 5" xfId="33629"/>
    <cellStyle name="注释 3 4 97" xfId="33630"/>
    <cellStyle name="注释 3 4 97 2" xfId="33631"/>
    <cellStyle name="注释 3 4 97 3" xfId="33632"/>
    <cellStyle name="注释 3 4 97 4" xfId="33633"/>
    <cellStyle name="注释 3 4 97 5" xfId="33634"/>
    <cellStyle name="注释 3 4 98" xfId="33635"/>
    <cellStyle name="注释 3 4 98 2" xfId="33636"/>
    <cellStyle name="注释 3 4 98 3" xfId="33637"/>
    <cellStyle name="注释 3 4 98 4" xfId="33638"/>
    <cellStyle name="注释 3 4 98 5" xfId="33639"/>
    <cellStyle name="注释 3 4 99" xfId="33640"/>
    <cellStyle name="注释 3 4 99 2" xfId="33641"/>
    <cellStyle name="注释 3 4 99 3" xfId="33642"/>
    <cellStyle name="注释 3 4 99 4" xfId="33643"/>
    <cellStyle name="注释 3 4 99 5" xfId="33644"/>
    <cellStyle name="注释 3 40" xfId="33645"/>
    <cellStyle name="注释 3 40 2" xfId="33646"/>
    <cellStyle name="注释 3 40 3" xfId="33647"/>
    <cellStyle name="注释 3 40 4" xfId="33648"/>
    <cellStyle name="注释 3 40 5" xfId="33649"/>
    <cellStyle name="注释 3 41" xfId="33650"/>
    <cellStyle name="注释 3 41 2" xfId="33651"/>
    <cellStyle name="注释 3 41 3" xfId="33652"/>
    <cellStyle name="注释 3 41 4" xfId="33653"/>
    <cellStyle name="注释 3 41 5" xfId="33654"/>
    <cellStyle name="注释 3 42" xfId="33655"/>
    <cellStyle name="注释 3 42 2" xfId="33656"/>
    <cellStyle name="注释 3 42 3" xfId="33657"/>
    <cellStyle name="注释 3 42 4" xfId="33658"/>
    <cellStyle name="注释 3 42 5" xfId="33659"/>
    <cellStyle name="注释 3 43" xfId="33660"/>
    <cellStyle name="注释 3 43 2" xfId="33661"/>
    <cellStyle name="注释 3 43 3" xfId="33662"/>
    <cellStyle name="注释 3 43 4" xfId="33663"/>
    <cellStyle name="注释 3 43 5" xfId="33664"/>
    <cellStyle name="注释 3 44" xfId="33665"/>
    <cellStyle name="注释 3 44 2" xfId="33666"/>
    <cellStyle name="注释 3 44 3" xfId="33667"/>
    <cellStyle name="注释 3 44 4" xfId="33668"/>
    <cellStyle name="注释 3 44 5" xfId="33669"/>
    <cellStyle name="注释 3 45" xfId="33670"/>
    <cellStyle name="注释 3 45 2" xfId="33671"/>
    <cellStyle name="注释 3 45 3" xfId="33672"/>
    <cellStyle name="注释 3 45 4" xfId="33673"/>
    <cellStyle name="注释 3 45 5" xfId="33674"/>
    <cellStyle name="注释 3 46" xfId="33675"/>
    <cellStyle name="注释 3 46 2" xfId="33676"/>
    <cellStyle name="注释 3 46 3" xfId="33677"/>
    <cellStyle name="注释 3 46 4" xfId="33678"/>
    <cellStyle name="注释 3 46 5" xfId="33679"/>
    <cellStyle name="注释 3 47" xfId="33680"/>
    <cellStyle name="注释 3 47 2" xfId="33681"/>
    <cellStyle name="注释 3 47 3" xfId="33682"/>
    <cellStyle name="注释 3 47 4" xfId="33683"/>
    <cellStyle name="注释 3 47 5" xfId="33684"/>
    <cellStyle name="注释 3 48" xfId="33685"/>
    <cellStyle name="注释 3 48 2" xfId="33686"/>
    <cellStyle name="注释 3 48 3" xfId="33687"/>
    <cellStyle name="注释 3 48 4" xfId="33688"/>
    <cellStyle name="注释 3 48 5" xfId="33689"/>
    <cellStyle name="注释 3 49" xfId="33690"/>
    <cellStyle name="注释 3 49 2" xfId="33691"/>
    <cellStyle name="注释 3 49 3" xfId="33692"/>
    <cellStyle name="注释 3 49 4" xfId="33693"/>
    <cellStyle name="注释 3 49 5" xfId="33694"/>
    <cellStyle name="注释 3 5" xfId="33695"/>
    <cellStyle name="注释 3 5 2" xfId="33696"/>
    <cellStyle name="注释 3 5 3" xfId="33697"/>
    <cellStyle name="注释 3 5 4" xfId="33698"/>
    <cellStyle name="注释 3 5 5" xfId="33699"/>
    <cellStyle name="注释 3 5 6" xfId="33700"/>
    <cellStyle name="注释 3 5 7" xfId="33701"/>
    <cellStyle name="注释 3 5 8" xfId="33702"/>
    <cellStyle name="注释 3 5 9" xfId="33703"/>
    <cellStyle name="注释 3 50" xfId="33704"/>
    <cellStyle name="注释 3 50 2" xfId="33705"/>
    <cellStyle name="注释 3 50 3" xfId="33706"/>
    <cellStyle name="注释 3 50 4" xfId="33707"/>
    <cellStyle name="注释 3 50 5" xfId="33708"/>
    <cellStyle name="注释 3 51" xfId="33709"/>
    <cellStyle name="注释 3 51 2" xfId="33710"/>
    <cellStyle name="注释 3 51 3" xfId="33711"/>
    <cellStyle name="注释 3 51 4" xfId="33712"/>
    <cellStyle name="注释 3 51 5" xfId="33713"/>
    <cellStyle name="注释 3 52" xfId="33714"/>
    <cellStyle name="注释 3 52 2" xfId="33715"/>
    <cellStyle name="注释 3 52 3" xfId="33716"/>
    <cellStyle name="注释 3 52 4" xfId="33717"/>
    <cellStyle name="注释 3 52 5" xfId="33718"/>
    <cellStyle name="注释 3 53" xfId="33719"/>
    <cellStyle name="注释 3 53 2" xfId="33720"/>
    <cellStyle name="注释 3 53 3" xfId="33721"/>
    <cellStyle name="注释 3 53 4" xfId="33722"/>
    <cellStyle name="注释 3 53 5" xfId="33723"/>
    <cellStyle name="注释 3 54" xfId="33724"/>
    <cellStyle name="注释 3 54 2" xfId="33725"/>
    <cellStyle name="注释 3 54 3" xfId="33726"/>
    <cellStyle name="注释 3 54 4" xfId="33727"/>
    <cellStyle name="注释 3 54 5" xfId="33728"/>
    <cellStyle name="注释 3 55" xfId="33729"/>
    <cellStyle name="注释 3 55 2" xfId="33730"/>
    <cellStyle name="注释 3 55 3" xfId="33731"/>
    <cellStyle name="注释 3 55 4" xfId="33732"/>
    <cellStyle name="注释 3 55 5" xfId="33733"/>
    <cellStyle name="注释 3 56" xfId="33734"/>
    <cellStyle name="注释 3 56 2" xfId="33735"/>
    <cellStyle name="注释 3 56 3" xfId="33736"/>
    <cellStyle name="注释 3 56 4" xfId="33737"/>
    <cellStyle name="注释 3 56 5" xfId="33738"/>
    <cellStyle name="注释 3 57" xfId="33739"/>
    <cellStyle name="注释 3 57 2" xfId="33740"/>
    <cellStyle name="注释 3 57 3" xfId="33741"/>
    <cellStyle name="注释 3 57 4" xfId="33742"/>
    <cellStyle name="注释 3 57 5" xfId="33743"/>
    <cellStyle name="注释 3 58" xfId="33744"/>
    <cellStyle name="注释 3 58 2" xfId="33745"/>
    <cellStyle name="注释 3 58 3" xfId="33746"/>
    <cellStyle name="注释 3 58 4" xfId="33747"/>
    <cellStyle name="注释 3 58 5" xfId="33748"/>
    <cellStyle name="注释 3 59" xfId="33749"/>
    <cellStyle name="注释 3 59 2" xfId="33750"/>
    <cellStyle name="注释 3 59 3" xfId="33751"/>
    <cellStyle name="注释 3 59 4" xfId="33752"/>
    <cellStyle name="注释 3 59 5" xfId="33753"/>
    <cellStyle name="注释 3 6" xfId="33754"/>
    <cellStyle name="注释 3 6 2" xfId="33755"/>
    <cellStyle name="注释 3 6 3" xfId="33756"/>
    <cellStyle name="注释 3 6 4" xfId="33757"/>
    <cellStyle name="注释 3 6 5" xfId="33758"/>
    <cellStyle name="注释 3 6 6" xfId="33759"/>
    <cellStyle name="注释 3 6 7" xfId="33760"/>
    <cellStyle name="注释 3 6 8" xfId="33761"/>
    <cellStyle name="注释 3 6 9" xfId="33762"/>
    <cellStyle name="注释 3 60" xfId="33763"/>
    <cellStyle name="注释 3 60 2" xfId="33764"/>
    <cellStyle name="注释 3 60 3" xfId="33765"/>
    <cellStyle name="注释 3 60 4" xfId="33766"/>
    <cellStyle name="注释 3 60 5" xfId="33767"/>
    <cellStyle name="注释 3 61" xfId="33768"/>
    <cellStyle name="注释 3 61 2" xfId="33769"/>
    <cellStyle name="注释 3 61 3" xfId="33770"/>
    <cellStyle name="注释 3 61 4" xfId="33771"/>
    <cellStyle name="注释 3 61 5" xfId="33772"/>
    <cellStyle name="注释 3 62" xfId="33773"/>
    <cellStyle name="注释 3 62 2" xfId="33774"/>
    <cellStyle name="注释 3 62 3" xfId="33775"/>
    <cellStyle name="注释 3 62 4" xfId="33776"/>
    <cellStyle name="注释 3 62 5" xfId="33777"/>
    <cellStyle name="注释 3 63" xfId="33778"/>
    <cellStyle name="注释 3 63 2" xfId="33779"/>
    <cellStyle name="注释 3 63 3" xfId="33780"/>
    <cellStyle name="注释 3 63 4" xfId="33781"/>
    <cellStyle name="注释 3 63 5" xfId="33782"/>
    <cellStyle name="注释 3 64" xfId="33783"/>
    <cellStyle name="注释 3 64 2" xfId="33784"/>
    <cellStyle name="注释 3 64 3" xfId="33785"/>
    <cellStyle name="注释 3 64 4" xfId="33786"/>
    <cellStyle name="注释 3 64 5" xfId="33787"/>
    <cellStyle name="注释 3 65" xfId="33788"/>
    <cellStyle name="注释 3 65 2" xfId="33789"/>
    <cellStyle name="注释 3 65 3" xfId="33790"/>
    <cellStyle name="注释 3 65 4" xfId="33791"/>
    <cellStyle name="注释 3 65 5" xfId="33792"/>
    <cellStyle name="注释 3 66" xfId="33793"/>
    <cellStyle name="注释 3 66 2" xfId="33794"/>
    <cellStyle name="注释 3 66 3" xfId="33795"/>
    <cellStyle name="注释 3 66 4" xfId="33796"/>
    <cellStyle name="注释 3 66 5" xfId="33797"/>
    <cellStyle name="注释 3 67" xfId="33798"/>
    <cellStyle name="注释 3 67 2" xfId="33799"/>
    <cellStyle name="注释 3 67 3" xfId="33800"/>
    <cellStyle name="注释 3 67 4" xfId="33801"/>
    <cellStyle name="注释 3 67 5" xfId="33802"/>
    <cellStyle name="注释 3 68" xfId="33803"/>
    <cellStyle name="注释 3 68 2" xfId="33804"/>
    <cellStyle name="注释 3 68 3" xfId="33805"/>
    <cellStyle name="注释 3 68 4" xfId="33806"/>
    <cellStyle name="注释 3 68 5" xfId="33807"/>
    <cellStyle name="注释 3 69" xfId="33808"/>
    <cellStyle name="注释 3 69 2" xfId="33809"/>
    <cellStyle name="注释 3 69 3" xfId="33810"/>
    <cellStyle name="注释 3 69 4" xfId="33811"/>
    <cellStyle name="注释 3 69 5" xfId="33812"/>
    <cellStyle name="注释 3 7" xfId="33813"/>
    <cellStyle name="注释 3 7 2" xfId="33814"/>
    <cellStyle name="注释 3 7 3" xfId="33815"/>
    <cellStyle name="注释 3 7 4" xfId="33816"/>
    <cellStyle name="注释 3 7 5" xfId="33817"/>
    <cellStyle name="注释 3 7 6" xfId="33818"/>
    <cellStyle name="注释 3 7 7" xfId="33819"/>
    <cellStyle name="注释 3 7 8" xfId="33820"/>
    <cellStyle name="注释 3 7 9" xfId="33821"/>
    <cellStyle name="注释 3 70" xfId="33822"/>
    <cellStyle name="注释 3 70 2" xfId="33823"/>
    <cellStyle name="注释 3 70 3" xfId="33824"/>
    <cellStyle name="注释 3 70 4" xfId="33825"/>
    <cellStyle name="注释 3 70 5" xfId="33826"/>
    <cellStyle name="注释 3 71" xfId="33827"/>
    <cellStyle name="注释 3 71 2" xfId="33828"/>
    <cellStyle name="注释 3 71 3" xfId="33829"/>
    <cellStyle name="注释 3 71 4" xfId="33830"/>
    <cellStyle name="注释 3 71 5" xfId="33831"/>
    <cellStyle name="注释 3 72" xfId="33832"/>
    <cellStyle name="注释 3 72 2" xfId="33833"/>
    <cellStyle name="注释 3 72 3" xfId="33834"/>
    <cellStyle name="注释 3 72 4" xfId="33835"/>
    <cellStyle name="注释 3 72 5" xfId="33836"/>
    <cellStyle name="注释 3 73" xfId="33837"/>
    <cellStyle name="注释 3 73 2" xfId="33838"/>
    <cellStyle name="注释 3 73 3" xfId="33839"/>
    <cellStyle name="注释 3 73 4" xfId="33840"/>
    <cellStyle name="注释 3 73 5" xfId="33841"/>
    <cellStyle name="注释 3 74" xfId="33842"/>
    <cellStyle name="注释 3 74 2" xfId="33843"/>
    <cellStyle name="注释 3 74 3" xfId="33844"/>
    <cellStyle name="注释 3 74 4" xfId="33845"/>
    <cellStyle name="注释 3 74 5" xfId="33846"/>
    <cellStyle name="注释 3 75" xfId="33847"/>
    <cellStyle name="注释 3 75 2" xfId="33848"/>
    <cellStyle name="注释 3 75 3" xfId="33849"/>
    <cellStyle name="注释 3 75 4" xfId="33850"/>
    <cellStyle name="注释 3 75 5" xfId="33851"/>
    <cellStyle name="注释 3 76" xfId="33852"/>
    <cellStyle name="注释 3 76 2" xfId="33853"/>
    <cellStyle name="注释 3 76 3" xfId="33854"/>
    <cellStyle name="注释 3 76 4" xfId="33855"/>
    <cellStyle name="注释 3 76 5" xfId="33856"/>
    <cellStyle name="注释 3 77" xfId="33857"/>
    <cellStyle name="注释 3 77 2" xfId="33858"/>
    <cellStyle name="注释 3 77 3" xfId="33859"/>
    <cellStyle name="注释 3 77 4" xfId="33860"/>
    <cellStyle name="注释 3 77 5" xfId="33861"/>
    <cellStyle name="注释 3 78" xfId="33862"/>
    <cellStyle name="注释 3 78 2" xfId="33863"/>
    <cellStyle name="注释 3 78 3" xfId="33864"/>
    <cellStyle name="注释 3 78 4" xfId="33865"/>
    <cellStyle name="注释 3 78 5" xfId="33866"/>
    <cellStyle name="注释 3 79" xfId="33867"/>
    <cellStyle name="注释 3 79 2" xfId="33868"/>
    <cellStyle name="注释 3 79 3" xfId="33869"/>
    <cellStyle name="注释 3 79 4" xfId="33870"/>
    <cellStyle name="注释 3 79 5" xfId="33871"/>
    <cellStyle name="注释 3 8" xfId="33872"/>
    <cellStyle name="注释 3 8 2" xfId="33873"/>
    <cellStyle name="注释 3 8 3" xfId="33874"/>
    <cellStyle name="注释 3 8 4" xfId="33875"/>
    <cellStyle name="注释 3 8 5" xfId="33876"/>
    <cellStyle name="注释 3 8 6" xfId="33877"/>
    <cellStyle name="注释 3 8 7" xfId="33878"/>
    <cellStyle name="注释 3 8 8" xfId="33879"/>
    <cellStyle name="注释 3 8 9" xfId="33880"/>
    <cellStyle name="注释 3 80" xfId="33881"/>
    <cellStyle name="注释 3 80 2" xfId="33882"/>
    <cellStyle name="注释 3 80 3" xfId="33883"/>
    <cellStyle name="注释 3 80 4" xfId="33884"/>
    <cellStyle name="注释 3 80 5" xfId="33885"/>
    <cellStyle name="注释 3 81" xfId="33886"/>
    <cellStyle name="注释 3 81 2" xfId="33887"/>
    <cellStyle name="注释 3 81 3" xfId="33888"/>
    <cellStyle name="注释 3 81 4" xfId="33889"/>
    <cellStyle name="注释 3 81 5" xfId="33890"/>
    <cellStyle name="注释 3 82" xfId="33891"/>
    <cellStyle name="注释 3 82 2" xfId="33892"/>
    <cellStyle name="注释 3 82 3" xfId="33893"/>
    <cellStyle name="注释 3 82 4" xfId="33894"/>
    <cellStyle name="注释 3 82 5" xfId="33895"/>
    <cellStyle name="注释 3 83" xfId="33896"/>
    <cellStyle name="注释 3 83 2" xfId="33897"/>
    <cellStyle name="注释 3 83 3" xfId="33898"/>
    <cellStyle name="注释 3 83 4" xfId="33899"/>
    <cellStyle name="注释 3 83 5" xfId="33900"/>
    <cellStyle name="注释 3 84" xfId="33901"/>
    <cellStyle name="注释 3 84 2" xfId="33902"/>
    <cellStyle name="注释 3 84 3" xfId="33903"/>
    <cellStyle name="注释 3 84 4" xfId="33904"/>
    <cellStyle name="注释 3 84 5" xfId="33905"/>
    <cellStyle name="注释 3 85" xfId="33906"/>
    <cellStyle name="注释 3 85 2" xfId="33907"/>
    <cellStyle name="注释 3 85 3" xfId="33908"/>
    <cellStyle name="注释 3 85 4" xfId="33909"/>
    <cellStyle name="注释 3 85 5" xfId="33910"/>
    <cellStyle name="注释 3 86" xfId="33911"/>
    <cellStyle name="注释 3 86 2" xfId="33912"/>
    <cellStyle name="注释 3 86 3" xfId="33913"/>
    <cellStyle name="注释 3 86 4" xfId="33914"/>
    <cellStyle name="注释 3 86 5" xfId="33915"/>
    <cellStyle name="注释 3 87" xfId="33916"/>
    <cellStyle name="注释 3 87 2" xfId="33917"/>
    <cellStyle name="注释 3 87 3" xfId="33918"/>
    <cellStyle name="注释 3 87 4" xfId="33919"/>
    <cellStyle name="注释 3 87 5" xfId="33920"/>
    <cellStyle name="注释 3 88" xfId="33921"/>
    <cellStyle name="注释 3 88 2" xfId="33922"/>
    <cellStyle name="注释 3 88 3" xfId="33923"/>
    <cellStyle name="注释 3 88 4" xfId="33924"/>
    <cellStyle name="注释 3 88 5" xfId="33925"/>
    <cellStyle name="注释 3 89" xfId="33926"/>
    <cellStyle name="注释 3 89 2" xfId="33927"/>
    <cellStyle name="注释 3 89 3" xfId="33928"/>
    <cellStyle name="注释 3 89 4" xfId="33929"/>
    <cellStyle name="注释 3 89 5" xfId="33930"/>
    <cellStyle name="注释 3 9" xfId="33931"/>
    <cellStyle name="注释 3 9 2" xfId="33932"/>
    <cellStyle name="注释 3 9 3" xfId="33933"/>
    <cellStyle name="注释 3 9 4" xfId="33934"/>
    <cellStyle name="注释 3 9 5" xfId="33935"/>
    <cellStyle name="注释 3 9 6" xfId="33936"/>
    <cellStyle name="注释 3 9 7" xfId="33937"/>
    <cellStyle name="注释 3 9 8" xfId="33938"/>
    <cellStyle name="注释 3 9 9" xfId="33939"/>
    <cellStyle name="注释 3 90" xfId="33940"/>
    <cellStyle name="注释 3 90 2" xfId="33941"/>
    <cellStyle name="注释 3 90 3" xfId="33942"/>
    <cellStyle name="注释 3 90 4" xfId="33943"/>
    <cellStyle name="注释 3 90 5" xfId="33944"/>
    <cellStyle name="注释 3 91" xfId="33945"/>
    <cellStyle name="注释 3 91 2" xfId="33946"/>
    <cellStyle name="注释 3 91 3" xfId="33947"/>
    <cellStyle name="注释 3 91 4" xfId="33948"/>
    <cellStyle name="注释 3 91 5" xfId="33949"/>
    <cellStyle name="注释 3 92" xfId="33950"/>
    <cellStyle name="注释 3 92 2" xfId="33951"/>
    <cellStyle name="注释 3 92 3" xfId="33952"/>
    <cellStyle name="注释 3 92 4" xfId="33953"/>
    <cellStyle name="注释 3 92 5" xfId="33954"/>
    <cellStyle name="注释 3 93" xfId="33955"/>
    <cellStyle name="注释 3 93 2" xfId="33956"/>
    <cellStyle name="注释 3 93 3" xfId="33957"/>
    <cellStyle name="注释 3 93 4" xfId="33958"/>
    <cellStyle name="注释 3 93 5" xfId="33959"/>
    <cellStyle name="注释 3 94" xfId="33960"/>
    <cellStyle name="注释 3 94 2" xfId="33961"/>
    <cellStyle name="注释 3 94 3" xfId="33962"/>
    <cellStyle name="注释 3 94 4" xfId="33963"/>
    <cellStyle name="注释 3 94 5" xfId="33964"/>
    <cellStyle name="注释 3 95" xfId="33965"/>
    <cellStyle name="注释 3 95 2" xfId="33966"/>
    <cellStyle name="注释 3 95 3" xfId="33967"/>
    <cellStyle name="注释 3 95 4" xfId="33968"/>
    <cellStyle name="注释 3 95 5" xfId="33969"/>
    <cellStyle name="注释 3 96" xfId="33970"/>
    <cellStyle name="注释 3 96 2" xfId="33971"/>
    <cellStyle name="注释 3 96 3" xfId="33972"/>
    <cellStyle name="注释 3 96 4" xfId="33973"/>
    <cellStyle name="注释 3 96 5" xfId="33974"/>
    <cellStyle name="注释 3 97" xfId="33975"/>
    <cellStyle name="注释 3 97 2" xfId="33976"/>
    <cellStyle name="注释 3 97 3" xfId="33977"/>
    <cellStyle name="注释 3 97 4" xfId="33978"/>
    <cellStyle name="注释 3 97 5" xfId="33979"/>
    <cellStyle name="注释 3 98" xfId="33980"/>
    <cellStyle name="注释 3 98 2" xfId="33981"/>
    <cellStyle name="注释 3 98 3" xfId="33982"/>
    <cellStyle name="注释 3 98 4" xfId="33983"/>
    <cellStyle name="注释 3 98 5" xfId="33984"/>
    <cellStyle name="注释 3 99" xfId="33985"/>
    <cellStyle name="注释 3 99 2" xfId="33986"/>
    <cellStyle name="注释 3 99 3" xfId="33987"/>
    <cellStyle name="注释 3 99 4" xfId="33988"/>
    <cellStyle name="注释 3 99 5" xfId="33989"/>
    <cellStyle name="注释 30" xfId="33990"/>
    <cellStyle name="注释 31" xfId="33991"/>
    <cellStyle name="注释 32" xfId="33992"/>
    <cellStyle name="注释 33" xfId="33993"/>
    <cellStyle name="注释 34" xfId="33994"/>
    <cellStyle name="注释 35" xfId="33995"/>
    <cellStyle name="注释 36" xfId="33996"/>
    <cellStyle name="注释 4" xfId="33997"/>
    <cellStyle name="注释 4 10" xfId="33998"/>
    <cellStyle name="注释 4 10 2" xfId="33999"/>
    <cellStyle name="注释 4 10 3" xfId="34000"/>
    <cellStyle name="注释 4 10 4" xfId="34001"/>
    <cellStyle name="注释 4 10 5" xfId="34002"/>
    <cellStyle name="注释 4 10 6" xfId="34003"/>
    <cellStyle name="注释 4 10 7" xfId="34004"/>
    <cellStyle name="注释 4 10 8" xfId="34005"/>
    <cellStyle name="注释 4 10 9" xfId="34006"/>
    <cellStyle name="注释 4 11" xfId="34007"/>
    <cellStyle name="注释 4 11 2" xfId="34008"/>
    <cellStyle name="注释 4 11 3" xfId="34009"/>
    <cellStyle name="注释 4 11 4" xfId="34010"/>
    <cellStyle name="注释 4 11 5" xfId="34011"/>
    <cellStyle name="注释 4 11 6" xfId="34012"/>
    <cellStyle name="注释 4 11 7" xfId="34013"/>
    <cellStyle name="注释 4 11 8" xfId="34014"/>
    <cellStyle name="注释 4 11 9" xfId="34015"/>
    <cellStyle name="注释 4 12" xfId="34016"/>
    <cellStyle name="注释 4 12 2" xfId="34017"/>
    <cellStyle name="注释 4 12 3" xfId="34018"/>
    <cellStyle name="注释 4 12 4" xfId="34019"/>
    <cellStyle name="注释 4 12 5" xfId="34020"/>
    <cellStyle name="注释 4 12 6" xfId="34021"/>
    <cellStyle name="注释 4 12 7" xfId="34022"/>
    <cellStyle name="注释 4 12 8" xfId="34023"/>
    <cellStyle name="注释 4 12 9" xfId="34024"/>
    <cellStyle name="注释 4 13" xfId="34025"/>
    <cellStyle name="注释 4 13 2" xfId="34026"/>
    <cellStyle name="注释 4 13 3" xfId="34027"/>
    <cellStyle name="注释 4 13 4" xfId="34028"/>
    <cellStyle name="注释 4 13 5" xfId="34029"/>
    <cellStyle name="注释 4 13 6" xfId="34030"/>
    <cellStyle name="注释 4 13 7" xfId="34031"/>
    <cellStyle name="注释 4 13 8" xfId="34032"/>
    <cellStyle name="注释 4 13 9" xfId="34033"/>
    <cellStyle name="注释 4 14" xfId="34034"/>
    <cellStyle name="注释 4 14 2" xfId="34035"/>
    <cellStyle name="注释 4 14 3" xfId="34036"/>
    <cellStyle name="注释 4 14 4" xfId="34037"/>
    <cellStyle name="注释 4 14 5" xfId="34038"/>
    <cellStyle name="注释 4 14 6" xfId="34039"/>
    <cellStyle name="注释 4 14 7" xfId="34040"/>
    <cellStyle name="注释 4 14 8" xfId="34041"/>
    <cellStyle name="注释 4 14 9" xfId="34042"/>
    <cellStyle name="注释 4 15" xfId="34043"/>
    <cellStyle name="注释 4 15 2" xfId="34044"/>
    <cellStyle name="注释 4 15 3" xfId="34045"/>
    <cellStyle name="注释 4 15 4" xfId="34046"/>
    <cellStyle name="注释 4 15 5" xfId="34047"/>
    <cellStyle name="注释 4 15 6" xfId="34048"/>
    <cellStyle name="注释 4 15 7" xfId="34049"/>
    <cellStyle name="注释 4 15 8" xfId="34050"/>
    <cellStyle name="注释 4 15 9" xfId="34051"/>
    <cellStyle name="注释 4 16" xfId="34052"/>
    <cellStyle name="注释 4 17" xfId="34053"/>
    <cellStyle name="注释 4 18" xfId="34054"/>
    <cellStyle name="注释 4 19" xfId="34055"/>
    <cellStyle name="注释 4 2" xfId="34056"/>
    <cellStyle name="注释 4 2 2" xfId="34057"/>
    <cellStyle name="注释 4 2 3" xfId="34058"/>
    <cellStyle name="注释 4 2 4" xfId="34059"/>
    <cellStyle name="注释 4 2 5" xfId="34060"/>
    <cellStyle name="注释 4 2 6" xfId="34061"/>
    <cellStyle name="注释 4 2 7" xfId="34062"/>
    <cellStyle name="注释 4 2 8" xfId="34063"/>
    <cellStyle name="注释 4 2 9" xfId="34064"/>
    <cellStyle name="注释 4 20" xfId="34065"/>
    <cellStyle name="注释 4 21" xfId="34066"/>
    <cellStyle name="注释 4 22" xfId="34067"/>
    <cellStyle name="注释 4 23" xfId="34068"/>
    <cellStyle name="注释 4 24" xfId="34069"/>
    <cellStyle name="注释 4 25" xfId="34070"/>
    <cellStyle name="注释 4 26" xfId="34071"/>
    <cellStyle name="注释 4 27" xfId="34072"/>
    <cellStyle name="注释 4 28" xfId="34073"/>
    <cellStyle name="注释 4 29" xfId="34074"/>
    <cellStyle name="注释 4 3" xfId="34075"/>
    <cellStyle name="注释 4 3 2" xfId="34076"/>
    <cellStyle name="注释 4 3 3" xfId="34077"/>
    <cellStyle name="注释 4 3 4" xfId="34078"/>
    <cellStyle name="注释 4 3 5" xfId="34079"/>
    <cellStyle name="注释 4 3 6" xfId="34080"/>
    <cellStyle name="注释 4 3 7" xfId="34081"/>
    <cellStyle name="注释 4 3 8" xfId="34082"/>
    <cellStyle name="注释 4 3 9" xfId="34083"/>
    <cellStyle name="注释 4 30" xfId="34084"/>
    <cellStyle name="注释 4 31" xfId="34085"/>
    <cellStyle name="注释 4 32" xfId="34086"/>
    <cellStyle name="注释 4 33" xfId="34087"/>
    <cellStyle name="注释 4 34" xfId="34088"/>
    <cellStyle name="注释 4 35" xfId="34089"/>
    <cellStyle name="注释 4 36" xfId="34090"/>
    <cellStyle name="注释 4 37" xfId="34091"/>
    <cellStyle name="注释 4 38" xfId="34092"/>
    <cellStyle name="注释 4 39" xfId="34093"/>
    <cellStyle name="注释 4 4" xfId="34094"/>
    <cellStyle name="注释 4 4 2" xfId="34095"/>
    <cellStyle name="注释 4 4 3" xfId="34096"/>
    <cellStyle name="注释 4 4 4" xfId="34097"/>
    <cellStyle name="注释 4 4 5" xfId="34098"/>
    <cellStyle name="注释 4 4 6" xfId="34099"/>
    <cellStyle name="注释 4 4 7" xfId="34100"/>
    <cellStyle name="注释 4 4 8" xfId="34101"/>
    <cellStyle name="注释 4 4 9" xfId="34102"/>
    <cellStyle name="注释 4 40" xfId="34103"/>
    <cellStyle name="注释 4 41" xfId="34104"/>
    <cellStyle name="注释 4 42" xfId="34105"/>
    <cellStyle name="注释 4 43" xfId="34106"/>
    <cellStyle name="注释 4 44" xfId="34107"/>
    <cellStyle name="注释 4 45" xfId="34108"/>
    <cellStyle name="注释 4 46" xfId="34109"/>
    <cellStyle name="注释 4 47" xfId="34110"/>
    <cellStyle name="注释 4 48" xfId="34111"/>
    <cellStyle name="注释 4 49" xfId="34112"/>
    <cellStyle name="注释 4 5" xfId="34113"/>
    <cellStyle name="注释 4 5 2" xfId="34114"/>
    <cellStyle name="注释 4 5 3" xfId="34115"/>
    <cellStyle name="注释 4 5 4" xfId="34116"/>
    <cellStyle name="注释 4 5 5" xfId="34117"/>
    <cellStyle name="注释 4 5 6" xfId="34118"/>
    <cellStyle name="注释 4 5 7" xfId="34119"/>
    <cellStyle name="注释 4 5 8" xfId="34120"/>
    <cellStyle name="注释 4 5 9" xfId="34121"/>
    <cellStyle name="注释 4 50" xfId="34122"/>
    <cellStyle name="注释 4 51" xfId="34123"/>
    <cellStyle name="注释 4 6" xfId="34124"/>
    <cellStyle name="注释 4 6 2" xfId="34125"/>
    <cellStyle name="注释 4 6 3" xfId="34126"/>
    <cellStyle name="注释 4 6 4" xfId="34127"/>
    <cellStyle name="注释 4 6 5" xfId="34128"/>
    <cellStyle name="注释 4 6 6" xfId="34129"/>
    <cellStyle name="注释 4 6 7" xfId="34130"/>
    <cellStyle name="注释 4 6 8" xfId="34131"/>
    <cellStyle name="注释 4 6 9" xfId="34132"/>
    <cellStyle name="注释 4 7" xfId="34133"/>
    <cellStyle name="注释 4 7 2" xfId="34134"/>
    <cellStyle name="注释 4 7 3" xfId="34135"/>
    <cellStyle name="注释 4 7 4" xfId="34136"/>
    <cellStyle name="注释 4 7 5" xfId="34137"/>
    <cellStyle name="注释 4 7 6" xfId="34138"/>
    <cellStyle name="注释 4 7 7" xfId="34139"/>
    <cellStyle name="注释 4 7 8" xfId="34140"/>
    <cellStyle name="注释 4 7 9" xfId="34141"/>
    <cellStyle name="注释 4 8" xfId="34142"/>
    <cellStyle name="注释 4 8 2" xfId="34143"/>
    <cellStyle name="注释 4 8 3" xfId="34144"/>
    <cellStyle name="注释 4 8 4" xfId="34145"/>
    <cellStyle name="注释 4 8 5" xfId="34146"/>
    <cellStyle name="注释 4 8 6" xfId="34147"/>
    <cellStyle name="注释 4 8 7" xfId="34148"/>
    <cellStyle name="注释 4 8 8" xfId="34149"/>
    <cellStyle name="注释 4 8 9" xfId="34150"/>
    <cellStyle name="注释 4 9" xfId="34151"/>
    <cellStyle name="注释 4 9 2" xfId="34152"/>
    <cellStyle name="注释 4 9 3" xfId="34153"/>
    <cellStyle name="注释 4 9 4" xfId="34154"/>
    <cellStyle name="注释 4 9 5" xfId="34155"/>
    <cellStyle name="注释 4 9 6" xfId="34156"/>
    <cellStyle name="注释 4 9 7" xfId="34157"/>
    <cellStyle name="注释 4 9 8" xfId="34158"/>
    <cellStyle name="注释 4 9 9" xfId="34159"/>
    <cellStyle name="注释 5" xfId="34160"/>
    <cellStyle name="注释 5 10" xfId="34161"/>
    <cellStyle name="注释 5 11" xfId="34162"/>
    <cellStyle name="注释 5 12" xfId="34163"/>
    <cellStyle name="注释 5 13" xfId="34164"/>
    <cellStyle name="注释 5 14" xfId="34165"/>
    <cellStyle name="注释 5 15" xfId="34166"/>
    <cellStyle name="注释 5 16" xfId="34167"/>
    <cellStyle name="注释 5 17" xfId="34168"/>
    <cellStyle name="注释 5 18" xfId="34169"/>
    <cellStyle name="注释 5 19" xfId="34170"/>
    <cellStyle name="注释 5 2" xfId="34171"/>
    <cellStyle name="注释 5 20" xfId="34172"/>
    <cellStyle name="注释 5 21" xfId="34173"/>
    <cellStyle name="注释 5 22" xfId="34174"/>
    <cellStyle name="注释 5 23" xfId="34175"/>
    <cellStyle name="注释 5 24" xfId="34176"/>
    <cellStyle name="注释 5 25" xfId="34177"/>
    <cellStyle name="注释 5 26" xfId="34178"/>
    <cellStyle name="注释 5 27" xfId="34179"/>
    <cellStyle name="注释 5 28" xfId="34180"/>
    <cellStyle name="注释 5 29" xfId="34181"/>
    <cellStyle name="注释 5 3" xfId="34182"/>
    <cellStyle name="注释 5 4" xfId="34183"/>
    <cellStyle name="注释 5 5" xfId="34184"/>
    <cellStyle name="注释 5 6" xfId="34185"/>
    <cellStyle name="注释 5 7" xfId="34186"/>
    <cellStyle name="注释 5 8" xfId="34187"/>
    <cellStyle name="注释 5 9" xfId="34188"/>
    <cellStyle name="注释 6" xfId="34189"/>
    <cellStyle name="注释 6 10" xfId="34190"/>
    <cellStyle name="注释 6 11" xfId="34191"/>
    <cellStyle name="注释 6 12" xfId="34192"/>
    <cellStyle name="注释 6 13" xfId="34193"/>
    <cellStyle name="注释 6 14" xfId="34194"/>
    <cellStyle name="注释 6 15" xfId="34195"/>
    <cellStyle name="注释 6 16" xfId="34196"/>
    <cellStyle name="注释 6 17" xfId="34197"/>
    <cellStyle name="注释 6 18" xfId="34198"/>
    <cellStyle name="注释 6 19" xfId="34199"/>
    <cellStyle name="注释 6 2" xfId="34200"/>
    <cellStyle name="注释 6 20" xfId="34201"/>
    <cellStyle name="注释 6 21" xfId="34202"/>
    <cellStyle name="注释 6 22" xfId="34203"/>
    <cellStyle name="注释 6 23" xfId="34204"/>
    <cellStyle name="注释 6 24" xfId="34205"/>
    <cellStyle name="注释 6 25" xfId="34206"/>
    <cellStyle name="注释 6 26" xfId="34207"/>
    <cellStyle name="注释 6 27" xfId="34208"/>
    <cellStyle name="注释 6 28" xfId="34209"/>
    <cellStyle name="注释 6 29" xfId="34210"/>
    <cellStyle name="注释 6 3" xfId="34211"/>
    <cellStyle name="注释 6 4" xfId="34212"/>
    <cellStyle name="注释 6 5" xfId="34213"/>
    <cellStyle name="注释 6 6" xfId="34214"/>
    <cellStyle name="注释 6 7" xfId="34215"/>
    <cellStyle name="注释 6 8" xfId="34216"/>
    <cellStyle name="注释 6 9" xfId="34217"/>
    <cellStyle name="注释 7" xfId="34218"/>
    <cellStyle name="注释 7 10" xfId="34219"/>
    <cellStyle name="注释 7 11" xfId="34220"/>
    <cellStyle name="注释 7 12" xfId="34221"/>
    <cellStyle name="注释 7 13" xfId="34222"/>
    <cellStyle name="注释 7 14" xfId="34223"/>
    <cellStyle name="注释 7 15" xfId="34224"/>
    <cellStyle name="注释 7 16" xfId="34225"/>
    <cellStyle name="注释 7 17" xfId="34226"/>
    <cellStyle name="注释 7 18" xfId="34227"/>
    <cellStyle name="注释 7 19" xfId="34228"/>
    <cellStyle name="注释 7 2" xfId="34229"/>
    <cellStyle name="注释 7 20" xfId="34230"/>
    <cellStyle name="注释 7 21" xfId="34231"/>
    <cellStyle name="注释 7 22" xfId="34232"/>
    <cellStyle name="注释 7 23" xfId="34233"/>
    <cellStyle name="注释 7 24" xfId="34234"/>
    <cellStyle name="注释 7 25" xfId="34235"/>
    <cellStyle name="注释 7 26" xfId="34236"/>
    <cellStyle name="注释 7 27" xfId="34237"/>
    <cellStyle name="注释 7 28" xfId="34238"/>
    <cellStyle name="注释 7 29" xfId="34239"/>
    <cellStyle name="注释 7 3" xfId="34240"/>
    <cellStyle name="注释 7 4" xfId="34241"/>
    <cellStyle name="注释 7 5" xfId="34242"/>
    <cellStyle name="注释 7 6" xfId="34243"/>
    <cellStyle name="注释 7 7" xfId="34244"/>
    <cellStyle name="注释 7 8" xfId="34245"/>
    <cellStyle name="注释 7 9" xfId="34246"/>
    <cellStyle name="注释 8" xfId="34247"/>
    <cellStyle name="注释 8 10" xfId="34248"/>
    <cellStyle name="注释 8 11" xfId="34249"/>
    <cellStyle name="注释 8 12" xfId="34250"/>
    <cellStyle name="注释 8 13" xfId="34251"/>
    <cellStyle name="注释 8 14" xfId="34252"/>
    <cellStyle name="注释 8 15" xfId="34253"/>
    <cellStyle name="注释 8 16" xfId="34254"/>
    <cellStyle name="注释 8 17" xfId="34255"/>
    <cellStyle name="注释 8 18" xfId="34256"/>
    <cellStyle name="注释 8 19" xfId="34257"/>
    <cellStyle name="注释 8 2" xfId="34258"/>
    <cellStyle name="注释 8 20" xfId="34259"/>
    <cellStyle name="注释 8 21" xfId="34260"/>
    <cellStyle name="注释 8 22" xfId="34261"/>
    <cellStyle name="注释 8 23" xfId="34262"/>
    <cellStyle name="注释 8 24" xfId="34263"/>
    <cellStyle name="注释 8 25" xfId="34264"/>
    <cellStyle name="注释 8 26" xfId="34265"/>
    <cellStyle name="注释 8 27" xfId="34266"/>
    <cellStyle name="注释 8 28" xfId="34267"/>
    <cellStyle name="注释 8 29" xfId="34268"/>
    <cellStyle name="注释 8 3" xfId="34269"/>
    <cellStyle name="注释 8 4" xfId="34270"/>
    <cellStyle name="注释 8 5" xfId="34271"/>
    <cellStyle name="注释 8 6" xfId="34272"/>
    <cellStyle name="注释 8 7" xfId="34273"/>
    <cellStyle name="注释 8 8" xfId="34274"/>
    <cellStyle name="注释 8 9" xfId="34275"/>
    <cellStyle name="注释 9" xfId="34276"/>
  </cellStyles>
  <dxfs count="1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9" activePane="bottomRight" state="frozen"/>
      <selection pane="topRight" activeCell="D1" sqref="D1"/>
      <selection pane="bottomLeft" activeCell="A3" sqref="A3"/>
      <selection pane="bottomRight" activeCell="H19" sqref="H19:H20"/>
    </sheetView>
  </sheetViews>
  <sheetFormatPr defaultColWidth="9" defaultRowHeight="18" customHeight="1"/>
  <cols>
    <col min="1" max="1" width="6.875" style="108" customWidth="1"/>
    <col min="2" max="2" width="6.125" style="108" customWidth="1"/>
    <col min="3" max="3" width="6.25" style="108" customWidth="1"/>
    <col min="4" max="4" width="5.875" style="108" customWidth="1"/>
    <col min="5" max="5" width="6.625" style="114" customWidth="1"/>
    <col min="6" max="6" width="5.625" style="108" customWidth="1"/>
    <col min="7" max="7" width="4.875" style="108" customWidth="1"/>
    <col min="8" max="8" width="8.125" style="114" customWidth="1"/>
    <col min="9" max="9" width="8.5" style="114" customWidth="1"/>
    <col min="10" max="10" width="16.125" style="114" bestFit="1" customWidth="1"/>
    <col min="11" max="11" width="52.875" style="108" bestFit="1" customWidth="1"/>
    <col min="12" max="12" width="8.125" style="114" customWidth="1"/>
    <col min="13" max="13" width="11.625" style="108" bestFit="1" customWidth="1"/>
    <col min="14" max="16384" width="9" style="99"/>
  </cols>
  <sheetData>
    <row r="1" spans="1:13" s="98" customFormat="1" ht="35.25" customHeight="1">
      <c r="A1" s="100" t="s">
        <v>198</v>
      </c>
      <c r="B1" s="100" t="s">
        <v>199</v>
      </c>
      <c r="C1" s="100" t="s">
        <v>185</v>
      </c>
      <c r="D1" s="100" t="s">
        <v>186</v>
      </c>
      <c r="E1" s="100" t="s">
        <v>200</v>
      </c>
      <c r="F1" s="100" t="s">
        <v>201</v>
      </c>
      <c r="G1" s="100" t="s">
        <v>202</v>
      </c>
      <c r="H1" s="101" t="s">
        <v>203</v>
      </c>
      <c r="I1" s="101" t="s">
        <v>204</v>
      </c>
      <c r="J1" s="101" t="s">
        <v>205</v>
      </c>
      <c r="K1" s="100" t="s">
        <v>206</v>
      </c>
      <c r="L1" s="101" t="s">
        <v>207</v>
      </c>
      <c r="M1" s="102"/>
    </row>
    <row r="2" spans="1:13" ht="18" customHeight="1">
      <c r="A2" s="103" t="s">
        <v>208</v>
      </c>
      <c r="B2" s="104" t="s">
        <v>209</v>
      </c>
      <c r="C2" s="104"/>
      <c r="D2" s="104"/>
      <c r="E2" s="105" t="s">
        <v>210</v>
      </c>
      <c r="F2" s="106" t="s">
        <v>211</v>
      </c>
      <c r="G2" s="106" t="s">
        <v>212</v>
      </c>
      <c r="H2" s="105" t="s">
        <v>213</v>
      </c>
      <c r="I2" s="105" t="s">
        <v>214</v>
      </c>
      <c r="J2" s="105" t="s">
        <v>215</v>
      </c>
      <c r="K2" s="107" t="s">
        <v>216</v>
      </c>
      <c r="L2" s="105" t="s">
        <v>213</v>
      </c>
      <c r="M2" s="114" t="s">
        <v>217</v>
      </c>
    </row>
    <row r="3" spans="1:13" ht="18" customHeight="1">
      <c r="A3" s="103" t="s">
        <v>187</v>
      </c>
      <c r="B3" s="109" t="s">
        <v>218</v>
      </c>
      <c r="C3" s="104"/>
      <c r="D3" s="104"/>
      <c r="E3" s="105" t="s">
        <v>219</v>
      </c>
      <c r="F3" s="106" t="s">
        <v>220</v>
      </c>
      <c r="G3" s="106" t="s">
        <v>221</v>
      </c>
      <c r="H3" s="105" t="s">
        <v>213</v>
      </c>
      <c r="I3" s="105" t="s">
        <v>214</v>
      </c>
      <c r="J3" s="105" t="s">
        <v>222</v>
      </c>
      <c r="K3" s="104"/>
      <c r="L3" s="105" t="s">
        <v>213</v>
      </c>
      <c r="M3" s="114" t="s">
        <v>485</v>
      </c>
    </row>
    <row r="4" spans="1:13" ht="18" customHeight="1">
      <c r="A4" s="103" t="s">
        <v>107</v>
      </c>
      <c r="B4" s="104" t="s">
        <v>223</v>
      </c>
      <c r="C4" s="104"/>
      <c r="D4" s="104"/>
      <c r="E4" s="105" t="s">
        <v>210</v>
      </c>
      <c r="F4" s="106" t="s">
        <v>224</v>
      </c>
      <c r="G4" s="106" t="s">
        <v>225</v>
      </c>
      <c r="H4" s="105" t="s">
        <v>213</v>
      </c>
      <c r="I4" s="105" t="s">
        <v>226</v>
      </c>
      <c r="J4" s="105" t="s">
        <v>227</v>
      </c>
      <c r="K4" s="107" t="s">
        <v>228</v>
      </c>
      <c r="L4" s="105" t="s">
        <v>213</v>
      </c>
      <c r="M4" s="114" t="s">
        <v>485</v>
      </c>
    </row>
    <row r="5" spans="1:13" ht="18" customHeight="1">
      <c r="A5" s="103" t="s">
        <v>108</v>
      </c>
      <c r="B5" s="104" t="s">
        <v>229</v>
      </c>
      <c r="C5" s="104"/>
      <c r="D5" s="104"/>
      <c r="E5" s="105" t="s">
        <v>219</v>
      </c>
      <c r="F5" s="106" t="s">
        <v>230</v>
      </c>
      <c r="G5" s="106" t="s">
        <v>231</v>
      </c>
      <c r="H5" s="105" t="s">
        <v>213</v>
      </c>
      <c r="I5" s="105" t="s">
        <v>226</v>
      </c>
      <c r="J5" s="105" t="s">
        <v>232</v>
      </c>
      <c r="K5" s="104" t="s">
        <v>233</v>
      </c>
      <c r="L5" s="105" t="s">
        <v>213</v>
      </c>
      <c r="M5" s="114" t="s">
        <v>485</v>
      </c>
    </row>
    <row r="6" spans="1:13" ht="18" customHeight="1">
      <c r="A6" s="103" t="s">
        <v>109</v>
      </c>
      <c r="B6" s="104" t="s">
        <v>234</v>
      </c>
      <c r="C6" s="104"/>
      <c r="D6" s="104"/>
      <c r="E6" s="105" t="s">
        <v>210</v>
      </c>
      <c r="F6" s="106" t="s">
        <v>235</v>
      </c>
      <c r="G6" s="106" t="s">
        <v>236</v>
      </c>
      <c r="H6" s="105" t="s">
        <v>213</v>
      </c>
      <c r="I6" s="105" t="s">
        <v>237</v>
      </c>
      <c r="J6" s="105" t="s">
        <v>238</v>
      </c>
      <c r="K6" s="104" t="s">
        <v>239</v>
      </c>
      <c r="L6" s="105" t="s">
        <v>213</v>
      </c>
      <c r="M6" s="114" t="s">
        <v>485</v>
      </c>
    </row>
    <row r="7" spans="1:13" ht="18" customHeight="1">
      <c r="A7" s="103" t="s">
        <v>110</v>
      </c>
      <c r="B7" s="104" t="s">
        <v>240</v>
      </c>
      <c r="C7" s="104"/>
      <c r="D7" s="104"/>
      <c r="E7" s="105" t="s">
        <v>219</v>
      </c>
      <c r="F7" s="110" t="s">
        <v>241</v>
      </c>
      <c r="G7" s="106" t="s">
        <v>242</v>
      </c>
      <c r="H7" s="105" t="s">
        <v>213</v>
      </c>
      <c r="I7" s="105" t="s">
        <v>237</v>
      </c>
      <c r="J7" s="105" t="s">
        <v>243</v>
      </c>
      <c r="K7" s="107" t="s">
        <v>244</v>
      </c>
      <c r="L7" s="105" t="s">
        <v>213</v>
      </c>
      <c r="M7" s="114" t="s">
        <v>485</v>
      </c>
    </row>
    <row r="8" spans="1:13" ht="18" customHeight="1">
      <c r="A8" s="111" t="s">
        <v>245</v>
      </c>
      <c r="B8" s="104" t="s">
        <v>246</v>
      </c>
      <c r="C8" s="104" t="s">
        <v>189</v>
      </c>
      <c r="D8" s="104" t="s">
        <v>190</v>
      </c>
      <c r="E8" s="105" t="s">
        <v>210</v>
      </c>
      <c r="F8" s="106" t="s">
        <v>247</v>
      </c>
      <c r="G8" s="106" t="s">
        <v>248</v>
      </c>
      <c r="H8" s="112" t="s">
        <v>249</v>
      </c>
      <c r="I8" s="105" t="s">
        <v>250</v>
      </c>
      <c r="J8" s="105" t="s">
        <v>251</v>
      </c>
      <c r="K8" s="104" t="s">
        <v>252</v>
      </c>
      <c r="L8" s="105" t="s">
        <v>249</v>
      </c>
      <c r="M8" s="114" t="s">
        <v>486</v>
      </c>
    </row>
    <row r="9" spans="1:13" ht="18" customHeight="1">
      <c r="A9" s="111" t="s">
        <v>112</v>
      </c>
      <c r="B9" s="104" t="s">
        <v>189</v>
      </c>
      <c r="C9" s="104" t="s">
        <v>191</v>
      </c>
      <c r="D9" s="104" t="s">
        <v>190</v>
      </c>
      <c r="E9" s="105" t="s">
        <v>219</v>
      </c>
      <c r="F9" s="106" t="s">
        <v>247</v>
      </c>
      <c r="G9" s="106" t="s">
        <v>253</v>
      </c>
      <c r="H9" s="112" t="s">
        <v>249</v>
      </c>
      <c r="I9" s="105" t="s">
        <v>250</v>
      </c>
      <c r="J9" s="105" t="s">
        <v>254</v>
      </c>
      <c r="K9" s="104" t="s">
        <v>255</v>
      </c>
      <c r="L9" s="105" t="s">
        <v>249</v>
      </c>
      <c r="M9" s="114" t="s">
        <v>486</v>
      </c>
    </row>
    <row r="10" spans="1:13" ht="18" customHeight="1">
      <c r="A10" s="111" t="s">
        <v>113</v>
      </c>
      <c r="B10" s="104" t="s">
        <v>190</v>
      </c>
      <c r="C10" s="104" t="s">
        <v>191</v>
      </c>
      <c r="D10" s="104" t="s">
        <v>189</v>
      </c>
      <c r="E10" s="105" t="s">
        <v>210</v>
      </c>
      <c r="F10" s="106" t="s">
        <v>247</v>
      </c>
      <c r="G10" s="106" t="s">
        <v>256</v>
      </c>
      <c r="H10" s="112" t="s">
        <v>249</v>
      </c>
      <c r="I10" s="105" t="s">
        <v>250</v>
      </c>
      <c r="J10" s="105" t="s">
        <v>257</v>
      </c>
      <c r="K10" s="104" t="s">
        <v>258</v>
      </c>
      <c r="L10" s="105" t="s">
        <v>249</v>
      </c>
      <c r="M10" s="114" t="s">
        <v>486</v>
      </c>
    </row>
    <row r="11" spans="1:13" ht="18" customHeight="1">
      <c r="A11" s="104" t="s">
        <v>259</v>
      </c>
      <c r="B11" s="104" t="s">
        <v>260</v>
      </c>
      <c r="C11" s="104"/>
      <c r="D11" s="104"/>
      <c r="E11" s="105" t="s">
        <v>219</v>
      </c>
      <c r="F11" s="106" t="s">
        <v>261</v>
      </c>
      <c r="G11" s="106" t="s">
        <v>172</v>
      </c>
      <c r="H11" s="112" t="s">
        <v>249</v>
      </c>
      <c r="I11" s="105" t="s">
        <v>262</v>
      </c>
      <c r="J11" s="105" t="s">
        <v>263</v>
      </c>
      <c r="K11" s="107" t="s">
        <v>264</v>
      </c>
      <c r="L11" s="105" t="s">
        <v>249</v>
      </c>
      <c r="M11" s="114" t="s">
        <v>486</v>
      </c>
    </row>
    <row r="12" spans="1:13" ht="18" customHeight="1">
      <c r="A12" s="104" t="s">
        <v>265</v>
      </c>
      <c r="B12" s="104" t="s">
        <v>266</v>
      </c>
      <c r="C12" s="104"/>
      <c r="D12" s="104"/>
      <c r="E12" s="105" t="s">
        <v>210</v>
      </c>
      <c r="F12" s="106" t="s">
        <v>247</v>
      </c>
      <c r="G12" s="106" t="s">
        <v>173</v>
      </c>
      <c r="H12" s="112" t="s">
        <v>249</v>
      </c>
      <c r="I12" s="105" t="s">
        <v>262</v>
      </c>
      <c r="J12" s="105" t="s">
        <v>267</v>
      </c>
      <c r="K12" s="107" t="s">
        <v>268</v>
      </c>
      <c r="L12" s="105" t="s">
        <v>249</v>
      </c>
      <c r="M12" s="114" t="s">
        <v>486</v>
      </c>
    </row>
    <row r="13" spans="1:13" ht="18" customHeight="1">
      <c r="A13" s="104" t="s">
        <v>86</v>
      </c>
      <c r="B13" s="104" t="s">
        <v>269</v>
      </c>
      <c r="C13" s="104"/>
      <c r="D13" s="104"/>
      <c r="E13" s="105" t="s">
        <v>219</v>
      </c>
      <c r="F13" s="106" t="s">
        <v>247</v>
      </c>
      <c r="G13" s="106" t="s">
        <v>183</v>
      </c>
      <c r="H13" s="112" t="s">
        <v>249</v>
      </c>
      <c r="I13" s="105" t="s">
        <v>262</v>
      </c>
      <c r="J13" s="105" t="s">
        <v>270</v>
      </c>
      <c r="K13" s="107" t="s">
        <v>271</v>
      </c>
      <c r="L13" s="105" t="s">
        <v>249</v>
      </c>
      <c r="M13" s="114" t="s">
        <v>486</v>
      </c>
    </row>
    <row r="14" spans="1:13" ht="18" customHeight="1">
      <c r="A14" s="104" t="s">
        <v>116</v>
      </c>
      <c r="B14" s="104" t="s">
        <v>272</v>
      </c>
      <c r="C14" s="104"/>
      <c r="D14" s="104"/>
      <c r="E14" s="105" t="s">
        <v>210</v>
      </c>
      <c r="F14" s="106" t="s">
        <v>192</v>
      </c>
      <c r="G14" s="106" t="s">
        <v>174</v>
      </c>
      <c r="H14" s="113" t="s">
        <v>273</v>
      </c>
      <c r="I14" s="105" t="s">
        <v>274</v>
      </c>
      <c r="J14" s="105" t="s">
        <v>275</v>
      </c>
      <c r="K14" s="107" t="s">
        <v>276</v>
      </c>
      <c r="L14" s="105" t="s">
        <v>273</v>
      </c>
      <c r="M14" s="114" t="s">
        <v>486</v>
      </c>
    </row>
    <row r="15" spans="1:13" ht="18" customHeight="1">
      <c r="A15" s="104" t="s">
        <v>117</v>
      </c>
      <c r="B15" s="104" t="s">
        <v>277</v>
      </c>
      <c r="C15" s="104"/>
      <c r="D15" s="104"/>
      <c r="E15" s="105" t="s">
        <v>219</v>
      </c>
      <c r="F15" s="106" t="s">
        <v>192</v>
      </c>
      <c r="G15" s="106" t="s">
        <v>175</v>
      </c>
      <c r="H15" s="113" t="s">
        <v>273</v>
      </c>
      <c r="I15" s="105" t="s">
        <v>274</v>
      </c>
      <c r="J15" s="105" t="s">
        <v>278</v>
      </c>
      <c r="K15" s="107" t="s">
        <v>279</v>
      </c>
      <c r="L15" s="105" t="s">
        <v>273</v>
      </c>
      <c r="M15" s="114" t="s">
        <v>486</v>
      </c>
    </row>
    <row r="16" spans="1:13" ht="18" customHeight="1">
      <c r="A16" s="104" t="s">
        <v>118</v>
      </c>
      <c r="B16" s="104" t="s">
        <v>280</v>
      </c>
      <c r="C16" s="104"/>
      <c r="D16" s="104"/>
      <c r="E16" s="105" t="s">
        <v>210</v>
      </c>
      <c r="F16" s="106" t="s">
        <v>192</v>
      </c>
      <c r="G16" s="106" t="s">
        <v>176</v>
      </c>
      <c r="H16" s="113" t="s">
        <v>273</v>
      </c>
      <c r="I16" s="105" t="s">
        <v>274</v>
      </c>
      <c r="J16" s="105" t="s">
        <v>281</v>
      </c>
      <c r="K16" s="107" t="s">
        <v>282</v>
      </c>
      <c r="L16" s="105" t="s">
        <v>273</v>
      </c>
      <c r="M16" s="114" t="s">
        <v>486</v>
      </c>
    </row>
    <row r="17" spans="1:13" ht="18" customHeight="1">
      <c r="A17" s="104" t="s">
        <v>119</v>
      </c>
      <c r="B17" s="104" t="s">
        <v>283</v>
      </c>
      <c r="C17" s="104"/>
      <c r="D17" s="104"/>
      <c r="E17" s="105" t="s">
        <v>219</v>
      </c>
      <c r="F17" s="106" t="s">
        <v>192</v>
      </c>
      <c r="G17" s="106" t="s">
        <v>177</v>
      </c>
      <c r="H17" s="113" t="s">
        <v>273</v>
      </c>
      <c r="I17" s="105" t="s">
        <v>284</v>
      </c>
      <c r="J17" s="105" t="s">
        <v>285</v>
      </c>
      <c r="K17" s="107" t="s">
        <v>286</v>
      </c>
      <c r="L17" s="105" t="s">
        <v>273</v>
      </c>
      <c r="M17" s="114" t="s">
        <v>486</v>
      </c>
    </row>
    <row r="18" spans="1:13" ht="18" customHeight="1">
      <c r="A18" s="104" t="s">
        <v>120</v>
      </c>
      <c r="B18" s="104" t="s">
        <v>287</v>
      </c>
      <c r="C18" s="104"/>
      <c r="D18" s="104"/>
      <c r="E18" s="105" t="s">
        <v>210</v>
      </c>
      <c r="F18" s="106" t="s">
        <v>288</v>
      </c>
      <c r="G18" s="106" t="s">
        <v>178</v>
      </c>
      <c r="H18" s="113" t="s">
        <v>273</v>
      </c>
      <c r="I18" s="105" t="s">
        <v>284</v>
      </c>
      <c r="J18" s="105" t="s">
        <v>289</v>
      </c>
      <c r="K18" s="107" t="s">
        <v>290</v>
      </c>
      <c r="L18" s="105" t="s">
        <v>291</v>
      </c>
      <c r="M18" s="114" t="s">
        <v>487</v>
      </c>
    </row>
    <row r="19" spans="1:13" ht="18" customHeight="1">
      <c r="A19" s="104" t="s">
        <v>121</v>
      </c>
      <c r="B19" s="104" t="s">
        <v>287</v>
      </c>
      <c r="C19" s="104"/>
      <c r="D19" s="104"/>
      <c r="E19" s="105" t="s">
        <v>219</v>
      </c>
      <c r="F19" s="106" t="s">
        <v>192</v>
      </c>
      <c r="G19" s="106" t="s">
        <v>179</v>
      </c>
      <c r="H19" s="113" t="s">
        <v>23</v>
      </c>
      <c r="I19" s="105" t="s">
        <v>284</v>
      </c>
      <c r="J19" s="105" t="s">
        <v>292</v>
      </c>
      <c r="K19" s="107" t="s">
        <v>293</v>
      </c>
      <c r="L19" s="105" t="s">
        <v>291</v>
      </c>
      <c r="M19" s="114" t="s">
        <v>487</v>
      </c>
    </row>
    <row r="20" spans="1:13" ht="18" customHeight="1">
      <c r="A20" s="104" t="s">
        <v>122</v>
      </c>
      <c r="B20" s="104" t="s">
        <v>294</v>
      </c>
      <c r="C20" s="104"/>
      <c r="D20" s="104"/>
      <c r="E20" s="105" t="s">
        <v>210</v>
      </c>
      <c r="F20" s="106" t="s">
        <v>295</v>
      </c>
      <c r="G20" s="106" t="s">
        <v>182</v>
      </c>
      <c r="H20" s="113" t="s">
        <v>23</v>
      </c>
      <c r="I20" s="105" t="s">
        <v>296</v>
      </c>
      <c r="J20" s="105" t="s">
        <v>297</v>
      </c>
      <c r="K20" s="107" t="s">
        <v>298</v>
      </c>
      <c r="L20" s="105" t="s">
        <v>291</v>
      </c>
      <c r="M20" s="114" t="s">
        <v>487</v>
      </c>
    </row>
    <row r="21" spans="1:13" ht="18" customHeight="1">
      <c r="A21" s="103" t="s">
        <v>123</v>
      </c>
      <c r="B21" s="104" t="s">
        <v>294</v>
      </c>
      <c r="C21" s="104"/>
      <c r="D21" s="104"/>
      <c r="E21" s="105" t="s">
        <v>219</v>
      </c>
      <c r="F21" s="106" t="s">
        <v>299</v>
      </c>
      <c r="G21" s="106" t="s">
        <v>184</v>
      </c>
      <c r="H21" s="105" t="s">
        <v>291</v>
      </c>
      <c r="I21" s="105" t="s">
        <v>296</v>
      </c>
      <c r="J21" s="105" t="s">
        <v>300</v>
      </c>
      <c r="K21" s="104" t="s">
        <v>301</v>
      </c>
      <c r="L21" s="105" t="s">
        <v>291</v>
      </c>
      <c r="M21" s="114" t="s">
        <v>487</v>
      </c>
    </row>
    <row r="22" spans="1:13" ht="18" customHeight="1">
      <c r="A22" s="103" t="s">
        <v>123</v>
      </c>
      <c r="B22" s="104" t="s">
        <v>302</v>
      </c>
      <c r="C22" s="104"/>
      <c r="D22" s="104"/>
      <c r="E22" s="105" t="s">
        <v>210</v>
      </c>
      <c r="F22" s="106" t="s">
        <v>295</v>
      </c>
      <c r="G22" s="106" t="s">
        <v>303</v>
      </c>
      <c r="H22" s="105" t="s">
        <v>291</v>
      </c>
      <c r="I22" s="105" t="s">
        <v>296</v>
      </c>
      <c r="J22" s="105" t="s">
        <v>304</v>
      </c>
      <c r="K22" s="104" t="s">
        <v>305</v>
      </c>
      <c r="L22" s="105" t="s">
        <v>291</v>
      </c>
      <c r="M22" s="114" t="s">
        <v>487</v>
      </c>
    </row>
    <row r="23" spans="1:13" ht="18" customHeight="1">
      <c r="A23" s="103" t="s">
        <v>124</v>
      </c>
      <c r="B23" s="104" t="s">
        <v>302</v>
      </c>
      <c r="C23" s="104"/>
      <c r="D23" s="104"/>
      <c r="E23" s="105" t="s">
        <v>219</v>
      </c>
      <c r="F23" s="106" t="s">
        <v>299</v>
      </c>
      <c r="G23" s="106" t="s">
        <v>306</v>
      </c>
      <c r="H23" s="105" t="s">
        <v>291</v>
      </c>
      <c r="I23" s="105" t="s">
        <v>296</v>
      </c>
      <c r="J23" s="105" t="s">
        <v>307</v>
      </c>
      <c r="K23" s="104" t="s">
        <v>308</v>
      </c>
      <c r="L23" s="105" t="s">
        <v>291</v>
      </c>
      <c r="M23" s="114" t="s">
        <v>487</v>
      </c>
    </row>
    <row r="24" spans="1:13" ht="18" customHeight="1">
      <c r="A24" s="103" t="s">
        <v>125</v>
      </c>
      <c r="B24" s="104" t="s">
        <v>309</v>
      </c>
      <c r="C24" s="104"/>
      <c r="D24" s="104"/>
      <c r="E24" s="105" t="s">
        <v>210</v>
      </c>
      <c r="F24" s="106" t="s">
        <v>299</v>
      </c>
      <c r="G24" s="106" t="s">
        <v>310</v>
      </c>
      <c r="H24" s="105" t="s">
        <v>291</v>
      </c>
      <c r="I24" s="105" t="s">
        <v>311</v>
      </c>
      <c r="J24" s="105" t="s">
        <v>312</v>
      </c>
      <c r="K24" s="104" t="s">
        <v>313</v>
      </c>
      <c r="L24" s="105" t="s">
        <v>291</v>
      </c>
      <c r="M24" s="114" t="s">
        <v>487</v>
      </c>
    </row>
    <row r="25" spans="1:13" ht="18" customHeight="1">
      <c r="A25" s="103" t="s">
        <v>126</v>
      </c>
      <c r="B25" s="104" t="s">
        <v>309</v>
      </c>
      <c r="C25" s="104"/>
      <c r="D25" s="104"/>
      <c r="E25" s="105" t="s">
        <v>219</v>
      </c>
      <c r="F25" s="106" t="s">
        <v>299</v>
      </c>
      <c r="G25" s="106" t="s">
        <v>314</v>
      </c>
      <c r="H25" s="105" t="s">
        <v>291</v>
      </c>
      <c r="I25" s="105" t="s">
        <v>311</v>
      </c>
      <c r="J25" s="105" t="s">
        <v>315</v>
      </c>
      <c r="K25" s="104" t="s">
        <v>316</v>
      </c>
      <c r="L25" s="105" t="s">
        <v>291</v>
      </c>
      <c r="M25" s="114" t="s">
        <v>487</v>
      </c>
    </row>
    <row r="26" spans="1:13" ht="18" customHeight="1">
      <c r="A26" s="103" t="s">
        <v>127</v>
      </c>
      <c r="B26" s="104" t="s">
        <v>317</v>
      </c>
      <c r="C26" s="104" t="s">
        <v>193</v>
      </c>
      <c r="D26" s="104"/>
      <c r="E26" s="105" t="s">
        <v>210</v>
      </c>
      <c r="F26" s="106" t="s">
        <v>318</v>
      </c>
      <c r="G26" s="106" t="s">
        <v>319</v>
      </c>
      <c r="H26" s="105" t="s">
        <v>291</v>
      </c>
      <c r="I26" s="105" t="s">
        <v>320</v>
      </c>
      <c r="J26" s="105" t="s">
        <v>321</v>
      </c>
      <c r="K26" s="104" t="s">
        <v>322</v>
      </c>
      <c r="L26" s="105" t="s">
        <v>291</v>
      </c>
      <c r="M26" s="114" t="s">
        <v>487</v>
      </c>
    </row>
    <row r="27" spans="1:13" ht="18" customHeight="1">
      <c r="A27" s="103" t="s">
        <v>194</v>
      </c>
      <c r="B27" s="104" t="s">
        <v>317</v>
      </c>
      <c r="C27" s="104" t="s">
        <v>193</v>
      </c>
      <c r="D27" s="104"/>
      <c r="E27" s="105" t="s">
        <v>219</v>
      </c>
      <c r="F27" s="106" t="s">
        <v>323</v>
      </c>
      <c r="G27" s="106" t="s">
        <v>324</v>
      </c>
      <c r="H27" s="105" t="s">
        <v>291</v>
      </c>
      <c r="I27" s="105" t="s">
        <v>320</v>
      </c>
      <c r="J27" s="105" t="s">
        <v>325</v>
      </c>
      <c r="K27" s="104" t="s">
        <v>326</v>
      </c>
      <c r="L27" s="105" t="s">
        <v>291</v>
      </c>
      <c r="M27" s="114" t="s">
        <v>487</v>
      </c>
    </row>
    <row r="28" spans="1:13" ht="18" customHeight="1">
      <c r="A28" s="103" t="s">
        <v>195</v>
      </c>
      <c r="B28" s="104" t="s">
        <v>327</v>
      </c>
      <c r="C28" s="104" t="s">
        <v>196</v>
      </c>
      <c r="D28" s="104"/>
      <c r="E28" s="105" t="s">
        <v>210</v>
      </c>
      <c r="F28" s="106" t="s">
        <v>328</v>
      </c>
      <c r="G28" s="106" t="s">
        <v>329</v>
      </c>
      <c r="H28" s="105" t="s">
        <v>291</v>
      </c>
      <c r="I28" s="105" t="s">
        <v>330</v>
      </c>
      <c r="J28" s="105" t="s">
        <v>331</v>
      </c>
      <c r="K28" s="104" t="s">
        <v>332</v>
      </c>
      <c r="L28" s="105" t="s">
        <v>291</v>
      </c>
      <c r="M28" s="114" t="s">
        <v>487</v>
      </c>
    </row>
    <row r="29" spans="1:13" ht="18" customHeight="1">
      <c r="A29" s="103" t="s">
        <v>197</v>
      </c>
      <c r="B29" s="104" t="s">
        <v>327</v>
      </c>
      <c r="C29" s="104" t="s">
        <v>196</v>
      </c>
      <c r="D29" s="104"/>
      <c r="E29" s="105" t="s">
        <v>219</v>
      </c>
      <c r="F29" s="106" t="s">
        <v>328</v>
      </c>
      <c r="G29" s="106" t="s">
        <v>333</v>
      </c>
      <c r="H29" s="105" t="s">
        <v>291</v>
      </c>
      <c r="I29" s="105" t="s">
        <v>330</v>
      </c>
      <c r="J29" s="105" t="s">
        <v>334</v>
      </c>
      <c r="K29" s="104" t="s">
        <v>335</v>
      </c>
      <c r="L29" s="105" t="s">
        <v>291</v>
      </c>
      <c r="M29" s="114" t="s">
        <v>487</v>
      </c>
    </row>
    <row r="30" spans="1:13" ht="18" customHeight="1">
      <c r="A30" s="103" t="s">
        <v>336</v>
      </c>
      <c r="B30" s="104" t="s">
        <v>337</v>
      </c>
      <c r="C30" s="104"/>
      <c r="D30" s="104"/>
      <c r="E30" s="105" t="s">
        <v>210</v>
      </c>
      <c r="F30" s="106" t="s">
        <v>338</v>
      </c>
      <c r="G30" s="106" t="s">
        <v>339</v>
      </c>
      <c r="H30" s="105" t="s">
        <v>291</v>
      </c>
      <c r="I30" s="105" t="s">
        <v>340</v>
      </c>
      <c r="J30" s="105" t="s">
        <v>341</v>
      </c>
      <c r="K30" s="104" t="s">
        <v>342</v>
      </c>
      <c r="L30" s="105" t="s">
        <v>291</v>
      </c>
      <c r="M30" s="114" t="s">
        <v>487</v>
      </c>
    </row>
    <row r="31" spans="1:13" ht="18" customHeight="1">
      <c r="A31" s="103" t="s">
        <v>343</v>
      </c>
      <c r="B31" s="104" t="s">
        <v>337</v>
      </c>
      <c r="C31" s="104"/>
      <c r="D31" s="104"/>
      <c r="E31" s="105" t="s">
        <v>219</v>
      </c>
      <c r="F31" s="106" t="s">
        <v>344</v>
      </c>
      <c r="G31" s="106" t="s">
        <v>345</v>
      </c>
      <c r="H31" s="105" t="s">
        <v>291</v>
      </c>
      <c r="I31" s="105" t="s">
        <v>340</v>
      </c>
      <c r="J31" s="105" t="s">
        <v>346</v>
      </c>
      <c r="K31" s="104" t="s">
        <v>347</v>
      </c>
      <c r="L31" s="105" t="s">
        <v>291</v>
      </c>
      <c r="M31" s="114" t="s">
        <v>487</v>
      </c>
    </row>
    <row r="33" spans="1:12" ht="18" customHeight="1">
      <c r="A33" s="108" t="s">
        <v>348</v>
      </c>
      <c r="F33" s="106" t="s">
        <v>188</v>
      </c>
      <c r="G33" s="108" t="s">
        <v>188</v>
      </c>
      <c r="H33" s="105" t="s">
        <v>249</v>
      </c>
      <c r="I33" s="105" t="s">
        <v>262</v>
      </c>
      <c r="L33" s="105" t="s">
        <v>249</v>
      </c>
    </row>
    <row r="34" spans="1:12" ht="18" customHeight="1">
      <c r="A34" s="108" t="s">
        <v>349</v>
      </c>
      <c r="F34" s="106" t="s">
        <v>221</v>
      </c>
      <c r="H34" s="105" t="s">
        <v>273</v>
      </c>
      <c r="I34" s="105" t="s">
        <v>274</v>
      </c>
      <c r="L34" s="105" t="s">
        <v>273</v>
      </c>
    </row>
    <row r="35" spans="1:12" ht="18" customHeight="1">
      <c r="F35" s="106" t="s">
        <v>225</v>
      </c>
    </row>
    <row r="36" spans="1:12" ht="18" customHeight="1">
      <c r="F36" s="106" t="s">
        <v>231</v>
      </c>
    </row>
    <row r="37" spans="1:12" ht="18" customHeight="1">
      <c r="F37" s="106" t="s">
        <v>236</v>
      </c>
    </row>
    <row r="38" spans="1:12" ht="18" customHeight="1">
      <c r="F38" s="106" t="s">
        <v>242</v>
      </c>
    </row>
    <row r="39" spans="1:12" ht="18" customHeight="1">
      <c r="F39" s="106" t="s">
        <v>248</v>
      </c>
    </row>
    <row r="40" spans="1:12" ht="18" customHeight="1">
      <c r="F40" s="106" t="s">
        <v>253</v>
      </c>
    </row>
    <row r="41" spans="1:12" ht="18" customHeight="1">
      <c r="F41" s="106" t="s">
        <v>256</v>
      </c>
    </row>
    <row r="42" spans="1:12" ht="18" customHeight="1">
      <c r="F42" s="110" t="s">
        <v>241</v>
      </c>
    </row>
    <row r="43" spans="1:12" ht="18" customHeight="1">
      <c r="A43" s="108" t="s">
        <v>350</v>
      </c>
      <c r="G43" s="106" t="s">
        <v>339</v>
      </c>
      <c r="H43" s="114" t="s">
        <v>249</v>
      </c>
    </row>
    <row r="44" spans="1:12" ht="18" customHeight="1">
      <c r="G44" s="106" t="s">
        <v>345</v>
      </c>
    </row>
    <row r="45" spans="1:12" ht="18" customHeight="1">
      <c r="G45" s="106" t="s">
        <v>351</v>
      </c>
    </row>
    <row r="46" spans="1:12" ht="18" customHeight="1">
      <c r="G46" s="106" t="s">
        <v>352</v>
      </c>
    </row>
    <row r="47" spans="1:12" ht="18" customHeight="1">
      <c r="G47" s="106" t="s">
        <v>353</v>
      </c>
    </row>
    <row r="48" spans="1:12" ht="18" customHeight="1">
      <c r="G48" s="106" t="s">
        <v>192</v>
      </c>
    </row>
    <row r="49" spans="7:7" ht="18" customHeight="1">
      <c r="G49" s="106" t="s">
        <v>354</v>
      </c>
    </row>
    <row r="50" spans="7:7" ht="18" customHeight="1">
      <c r="G50" s="106" t="s">
        <v>355</v>
      </c>
    </row>
    <row r="51" spans="7:7" ht="18" customHeight="1">
      <c r="G51" s="106" t="s">
        <v>356</v>
      </c>
    </row>
    <row r="52" spans="7:7" ht="18" customHeight="1">
      <c r="G52" s="106" t="s">
        <v>357</v>
      </c>
    </row>
    <row r="53" spans="7:7" ht="18" customHeight="1">
      <c r="G53" s="106" t="s">
        <v>358</v>
      </c>
    </row>
    <row r="54" spans="7:7" ht="18" customHeight="1">
      <c r="G54" s="106" t="s">
        <v>359</v>
      </c>
    </row>
    <row r="55" spans="7:7" ht="18" customHeight="1">
      <c r="G55" s="106" t="s">
        <v>360</v>
      </c>
    </row>
    <row r="56" spans="7:7" ht="18" customHeight="1">
      <c r="G56" s="106" t="s">
        <v>361</v>
      </c>
    </row>
    <row r="57" spans="7:7" ht="18" customHeight="1">
      <c r="G57" s="106" t="s">
        <v>362</v>
      </c>
    </row>
    <row r="58" spans="7:7" ht="18" customHeight="1">
      <c r="G58" s="106" t="s">
        <v>363</v>
      </c>
    </row>
    <row r="59" spans="7:7" ht="18" customHeight="1">
      <c r="G59" s="106" t="s">
        <v>364</v>
      </c>
    </row>
    <row r="60" spans="7:7" ht="18" customHeight="1">
      <c r="G60" s="106" t="s">
        <v>365</v>
      </c>
    </row>
    <row r="61" spans="7:7" ht="18" customHeight="1">
      <c r="G61" s="106" t="s">
        <v>366</v>
      </c>
    </row>
    <row r="62" spans="7:7" ht="18" customHeight="1">
      <c r="G62" s="106" t="s">
        <v>367</v>
      </c>
    </row>
    <row r="63" spans="7:7" ht="18" customHeight="1">
      <c r="G63" s="106" t="s">
        <v>368</v>
      </c>
    </row>
    <row r="64" spans="7:7" ht="18" customHeight="1">
      <c r="G64" s="106" t="s">
        <v>369</v>
      </c>
    </row>
    <row r="65" spans="7:7" ht="18" customHeight="1">
      <c r="G65" s="106" t="s">
        <v>370</v>
      </c>
    </row>
    <row r="66" spans="7:7" ht="18" customHeight="1">
      <c r="G66" s="106" t="s">
        <v>371</v>
      </c>
    </row>
    <row r="67" spans="7:7" ht="18" customHeight="1">
      <c r="G67" s="106" t="s">
        <v>372</v>
      </c>
    </row>
    <row r="68" spans="7:7" ht="18" customHeight="1">
      <c r="G68" s="106" t="s">
        <v>373</v>
      </c>
    </row>
    <row r="69" spans="7:7" ht="18" customHeight="1">
      <c r="G69" s="106" t="s">
        <v>374</v>
      </c>
    </row>
    <row r="70" spans="7:7" ht="18" customHeight="1">
      <c r="G70" s="106" t="s">
        <v>375</v>
      </c>
    </row>
    <row r="71" spans="7:7" ht="18" customHeight="1">
      <c r="G71" s="106" t="s">
        <v>376</v>
      </c>
    </row>
    <row r="72" spans="7:7" ht="18" customHeight="1">
      <c r="G72" s="106" t="s">
        <v>377</v>
      </c>
    </row>
    <row r="73" spans="7:7" ht="18" customHeight="1">
      <c r="G73" s="106" t="s">
        <v>378</v>
      </c>
    </row>
    <row r="74" spans="7:7" ht="18" customHeight="1">
      <c r="G74" s="106" t="s">
        <v>379</v>
      </c>
    </row>
    <row r="75" spans="7:7" ht="18" customHeight="1">
      <c r="G75" s="106" t="s">
        <v>380</v>
      </c>
    </row>
    <row r="76" spans="7:7" ht="18" customHeight="1">
      <c r="G76" s="106" t="s">
        <v>381</v>
      </c>
    </row>
    <row r="77" spans="7:7" ht="18" customHeight="1">
      <c r="G77" s="106" t="s">
        <v>382</v>
      </c>
    </row>
    <row r="78" spans="7:7" ht="18" customHeight="1">
      <c r="G78" s="106" t="s">
        <v>383</v>
      </c>
    </row>
    <row r="79" spans="7:7" ht="18" customHeight="1">
      <c r="G79" s="106" t="s">
        <v>384</v>
      </c>
    </row>
    <row r="80" spans="7:7" ht="18" customHeight="1">
      <c r="G80" s="106" t="s">
        <v>385</v>
      </c>
    </row>
    <row r="81" spans="7:7" ht="18" customHeight="1">
      <c r="G81" s="106" t="s">
        <v>386</v>
      </c>
    </row>
    <row r="82" spans="7:7" ht="18" customHeight="1">
      <c r="G82" s="106" t="s">
        <v>387</v>
      </c>
    </row>
    <row r="83" spans="7:7" ht="18" customHeight="1">
      <c r="G83" s="106" t="s">
        <v>388</v>
      </c>
    </row>
    <row r="84" spans="7:7" ht="18" customHeight="1">
      <c r="G84" s="106" t="s">
        <v>389</v>
      </c>
    </row>
    <row r="85" spans="7:7" ht="18" customHeight="1">
      <c r="G85" s="106" t="s">
        <v>390</v>
      </c>
    </row>
    <row r="86" spans="7:7" ht="18" customHeight="1">
      <c r="G86" s="106" t="s">
        <v>391</v>
      </c>
    </row>
    <row r="87" spans="7:7" ht="18" customHeight="1">
      <c r="G87" s="106" t="s">
        <v>392</v>
      </c>
    </row>
    <row r="88" spans="7:7" ht="18" customHeight="1">
      <c r="G88" s="106" t="s">
        <v>393</v>
      </c>
    </row>
    <row r="89" spans="7:7" ht="18" customHeight="1">
      <c r="G89" s="106" t="s">
        <v>394</v>
      </c>
    </row>
    <row r="90" spans="7:7" ht="18" customHeight="1">
      <c r="G90" s="106" t="s">
        <v>395</v>
      </c>
    </row>
    <row r="91" spans="7:7" ht="18" customHeight="1">
      <c r="G91" s="106" t="s">
        <v>396</v>
      </c>
    </row>
    <row r="92" spans="7:7" ht="18" customHeight="1">
      <c r="G92" s="106" t="s">
        <v>397</v>
      </c>
    </row>
    <row r="93" spans="7:7" ht="18" customHeight="1">
      <c r="G93" s="106" t="s">
        <v>398</v>
      </c>
    </row>
    <row r="94" spans="7:7" ht="18" customHeight="1">
      <c r="G94" s="106" t="s">
        <v>399</v>
      </c>
    </row>
    <row r="95" spans="7:7" ht="18" customHeight="1">
      <c r="G95" s="106" t="s">
        <v>400</v>
      </c>
    </row>
    <row r="96" spans="7:7" ht="18" customHeight="1">
      <c r="G96" s="106" t="s">
        <v>401</v>
      </c>
    </row>
    <row r="97" spans="7:7" ht="18" customHeight="1">
      <c r="G97" s="106" t="s">
        <v>402</v>
      </c>
    </row>
    <row r="98" spans="7:7" ht="18" customHeight="1">
      <c r="G98" s="106" t="s">
        <v>403</v>
      </c>
    </row>
    <row r="99" spans="7:7" ht="18" customHeight="1">
      <c r="G99" s="106" t="s">
        <v>404</v>
      </c>
    </row>
    <row r="100" spans="7:7" ht="18" customHeight="1">
      <c r="G100" s="106" t="s">
        <v>405</v>
      </c>
    </row>
    <row r="101" spans="7:7" ht="18" customHeight="1">
      <c r="G101" s="106" t="s">
        <v>406</v>
      </c>
    </row>
    <row r="102" spans="7:7" ht="18" customHeight="1">
      <c r="G102" s="106" t="s">
        <v>407</v>
      </c>
    </row>
    <row r="103" spans="7:7" ht="18" customHeight="1">
      <c r="G103" s="106" t="s">
        <v>408</v>
      </c>
    </row>
    <row r="104" spans="7:7" ht="18" customHeight="1">
      <c r="G104" s="106" t="s">
        <v>409</v>
      </c>
    </row>
    <row r="105" spans="7:7" ht="18" customHeight="1">
      <c r="G105" s="106" t="s">
        <v>410</v>
      </c>
    </row>
    <row r="106" spans="7:7" ht="18" customHeight="1">
      <c r="G106" s="106" t="s">
        <v>411</v>
      </c>
    </row>
    <row r="107" spans="7:7" ht="18" customHeight="1">
      <c r="G107" s="106" t="s">
        <v>412</v>
      </c>
    </row>
    <row r="108" spans="7:7" ht="18" customHeight="1">
      <c r="G108" s="106" t="s">
        <v>413</v>
      </c>
    </row>
    <row r="109" spans="7:7" ht="18" customHeight="1">
      <c r="G109" s="106" t="s">
        <v>414</v>
      </c>
    </row>
    <row r="110" spans="7:7" ht="18" customHeight="1">
      <c r="G110" s="106" t="s">
        <v>415</v>
      </c>
    </row>
    <row r="111" spans="7:7" ht="18" customHeight="1">
      <c r="G111" s="106" t="s">
        <v>416</v>
      </c>
    </row>
    <row r="112" spans="7:7" ht="18" customHeight="1">
      <c r="G112" s="106" t="s">
        <v>417</v>
      </c>
    </row>
    <row r="113" spans="7:7" ht="18" customHeight="1">
      <c r="G113" s="106" t="s">
        <v>418</v>
      </c>
    </row>
    <row r="114" spans="7:7" ht="18" customHeight="1">
      <c r="G114" s="106" t="s">
        <v>419</v>
      </c>
    </row>
    <row r="115" spans="7:7" ht="18" customHeight="1">
      <c r="G115" s="106" t="s">
        <v>420</v>
      </c>
    </row>
    <row r="116" spans="7:7" ht="18" customHeight="1">
      <c r="G116" s="106" t="s">
        <v>421</v>
      </c>
    </row>
    <row r="117" spans="7:7" ht="18" customHeight="1">
      <c r="G117" s="106" t="s">
        <v>422</v>
      </c>
    </row>
    <row r="118" spans="7:7" ht="18" customHeight="1">
      <c r="G118" s="106" t="s">
        <v>423</v>
      </c>
    </row>
    <row r="119" spans="7:7" ht="18" customHeight="1">
      <c r="G119" s="106" t="s">
        <v>424</v>
      </c>
    </row>
    <row r="120" spans="7:7" ht="18" customHeight="1">
      <c r="G120" s="106" t="s">
        <v>425</v>
      </c>
    </row>
    <row r="121" spans="7:7" ht="18" customHeight="1">
      <c r="G121" s="106" t="s">
        <v>426</v>
      </c>
    </row>
    <row r="122" spans="7:7" ht="18" customHeight="1">
      <c r="G122" s="106" t="s">
        <v>427</v>
      </c>
    </row>
    <row r="123" spans="7:7" ht="18" customHeight="1">
      <c r="G123" s="106" t="s">
        <v>428</v>
      </c>
    </row>
    <row r="124" spans="7:7" ht="18" customHeight="1">
      <c r="G124" s="106" t="s">
        <v>429</v>
      </c>
    </row>
    <row r="125" spans="7:7" ht="18" customHeight="1">
      <c r="G125" s="106" t="s">
        <v>430</v>
      </c>
    </row>
    <row r="126" spans="7:7" ht="18" customHeight="1">
      <c r="G126" s="106" t="s">
        <v>431</v>
      </c>
    </row>
    <row r="127" spans="7:7" ht="18" customHeight="1">
      <c r="G127" s="106" t="s">
        <v>432</v>
      </c>
    </row>
    <row r="128" spans="7:7" ht="18" customHeight="1">
      <c r="G128" s="106" t="s">
        <v>433</v>
      </c>
    </row>
    <row r="129" spans="7:7" ht="18" customHeight="1">
      <c r="G129" s="106" t="s">
        <v>434</v>
      </c>
    </row>
    <row r="130" spans="7:7" ht="18" customHeight="1">
      <c r="G130" s="106" t="s">
        <v>435</v>
      </c>
    </row>
    <row r="131" spans="7:7" ht="18" customHeight="1">
      <c r="G131" s="106" t="s">
        <v>436</v>
      </c>
    </row>
    <row r="132" spans="7:7" ht="18" customHeight="1">
      <c r="G132" s="106" t="s">
        <v>437</v>
      </c>
    </row>
    <row r="133" spans="7:7" ht="18" customHeight="1">
      <c r="G133" s="106" t="s">
        <v>438</v>
      </c>
    </row>
    <row r="134" spans="7:7" ht="18" customHeight="1">
      <c r="G134" s="106" t="s">
        <v>439</v>
      </c>
    </row>
    <row r="135" spans="7:7" ht="18" customHeight="1">
      <c r="G135" s="106" t="s">
        <v>440</v>
      </c>
    </row>
    <row r="136" spans="7:7" ht="18" customHeight="1">
      <c r="G136" s="106" t="s">
        <v>441</v>
      </c>
    </row>
    <row r="137" spans="7:7" ht="18" customHeight="1">
      <c r="G137" s="106" t="s">
        <v>442</v>
      </c>
    </row>
    <row r="138" spans="7:7" ht="18" customHeight="1">
      <c r="G138" s="106" t="s">
        <v>443</v>
      </c>
    </row>
    <row r="139" spans="7:7" ht="18" customHeight="1">
      <c r="G139" s="106" t="s">
        <v>444</v>
      </c>
    </row>
    <row r="140" spans="7:7" ht="18" customHeight="1">
      <c r="G140" s="106" t="s">
        <v>445</v>
      </c>
    </row>
    <row r="141" spans="7:7" ht="18" customHeight="1">
      <c r="G141" s="106" t="s">
        <v>446</v>
      </c>
    </row>
    <row r="142" spans="7:7" ht="18" customHeight="1">
      <c r="G142" s="106" t="s">
        <v>447</v>
      </c>
    </row>
    <row r="143" spans="7:7" ht="18" customHeight="1">
      <c r="G143" s="106" t="s">
        <v>448</v>
      </c>
    </row>
    <row r="144" spans="7:7" ht="18" customHeight="1">
      <c r="G144" s="106" t="s">
        <v>449</v>
      </c>
    </row>
    <row r="145" spans="7:7" ht="18" customHeight="1">
      <c r="G145" s="106" t="s">
        <v>450</v>
      </c>
    </row>
    <row r="146" spans="7:7" ht="18" customHeight="1">
      <c r="G146" s="106" t="s">
        <v>451</v>
      </c>
    </row>
    <row r="147" spans="7:7" ht="18" customHeight="1">
      <c r="G147" s="106" t="s">
        <v>452</v>
      </c>
    </row>
    <row r="148" spans="7:7" ht="18" customHeight="1">
      <c r="G148" s="106" t="s">
        <v>453</v>
      </c>
    </row>
    <row r="149" spans="7:7" ht="18" customHeight="1">
      <c r="G149" s="106" t="s">
        <v>454</v>
      </c>
    </row>
    <row r="150" spans="7:7" ht="18" customHeight="1">
      <c r="G150" s="106" t="s">
        <v>455</v>
      </c>
    </row>
    <row r="151" spans="7:7" ht="18" customHeight="1">
      <c r="G151" s="106" t="s">
        <v>456</v>
      </c>
    </row>
    <row r="152" spans="7:7" ht="18" customHeight="1">
      <c r="G152" s="106" t="s">
        <v>457</v>
      </c>
    </row>
    <row r="153" spans="7:7" ht="18" customHeight="1">
      <c r="G153" s="106" t="s">
        <v>458</v>
      </c>
    </row>
    <row r="154" spans="7:7" ht="18" customHeight="1">
      <c r="G154" s="106" t="s">
        <v>459</v>
      </c>
    </row>
    <row r="155" spans="7:7" ht="18" customHeight="1">
      <c r="G155" s="106" t="s">
        <v>460</v>
      </c>
    </row>
    <row r="156" spans="7:7" ht="18" customHeight="1">
      <c r="G156" s="106" t="s">
        <v>461</v>
      </c>
    </row>
    <row r="157" spans="7:7" ht="18" customHeight="1">
      <c r="G157" s="106" t="s">
        <v>462</v>
      </c>
    </row>
    <row r="158" spans="7:7" ht="18" customHeight="1">
      <c r="G158" s="106" t="s">
        <v>463</v>
      </c>
    </row>
    <row r="159" spans="7:7" ht="18" customHeight="1">
      <c r="G159" s="106" t="s">
        <v>464</v>
      </c>
    </row>
    <row r="160" spans="7:7" ht="18" customHeight="1">
      <c r="G160" s="106" t="s">
        <v>465</v>
      </c>
    </row>
    <row r="161" spans="7:7" ht="18" customHeight="1">
      <c r="G161" s="106" t="s">
        <v>466</v>
      </c>
    </row>
    <row r="162" spans="7:7" ht="18" customHeight="1">
      <c r="G162" s="106" t="s">
        <v>467</v>
      </c>
    </row>
    <row r="163" spans="7:7" ht="18" customHeight="1">
      <c r="G163" s="106" t="s">
        <v>468</v>
      </c>
    </row>
    <row r="164" spans="7:7" ht="18" customHeight="1">
      <c r="G164" s="106" t="s">
        <v>469</v>
      </c>
    </row>
    <row r="165" spans="7:7" ht="18" customHeight="1">
      <c r="G165" s="106" t="s">
        <v>470</v>
      </c>
    </row>
    <row r="166" spans="7:7" ht="18" customHeight="1">
      <c r="G166" s="106" t="s">
        <v>471</v>
      </c>
    </row>
    <row r="167" spans="7:7" ht="18" customHeight="1">
      <c r="G167" s="106" t="s">
        <v>472</v>
      </c>
    </row>
    <row r="168" spans="7:7" ht="18" customHeight="1">
      <c r="G168" s="106" t="s">
        <v>473</v>
      </c>
    </row>
    <row r="169" spans="7:7" ht="18" customHeight="1">
      <c r="G169" s="106" t="s">
        <v>474</v>
      </c>
    </row>
    <row r="170" spans="7:7" ht="18" customHeight="1">
      <c r="G170" s="106" t="s">
        <v>475</v>
      </c>
    </row>
    <row r="171" spans="7:7" ht="18" customHeight="1">
      <c r="G171" s="106" t="s">
        <v>476</v>
      </c>
    </row>
    <row r="172" spans="7:7" ht="18" customHeight="1">
      <c r="G172" s="106" t="s">
        <v>477</v>
      </c>
    </row>
    <row r="173" spans="7:7" ht="18" customHeight="1">
      <c r="G173" s="106" t="s">
        <v>478</v>
      </c>
    </row>
    <row r="174" spans="7:7" ht="18" customHeight="1">
      <c r="G174" s="106" t="s">
        <v>479</v>
      </c>
    </row>
    <row r="175" spans="7:7" ht="18" customHeight="1">
      <c r="G175" s="106" t="s">
        <v>480</v>
      </c>
    </row>
    <row r="176" spans="7:7" ht="18" customHeight="1">
      <c r="G176" s="106" t="s">
        <v>481</v>
      </c>
    </row>
    <row r="177" spans="7:7" ht="18" customHeight="1">
      <c r="G177" s="106" t="s">
        <v>482</v>
      </c>
    </row>
    <row r="178" spans="7:7" ht="18" customHeight="1">
      <c r="G178" s="106" t="s">
        <v>483</v>
      </c>
    </row>
    <row r="179" spans="7:7" ht="18" customHeight="1">
      <c r="G179" s="106" t="s">
        <v>484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C2062"/>
  <sheetViews>
    <sheetView workbookViewId="0">
      <pane xSplit="10" ySplit="4" topLeftCell="K128" activePane="bottomRight" state="frozen"/>
      <selection pane="topRight" activeCell="K1" sqref="K1"/>
      <selection pane="bottomLeft" activeCell="A5" sqref="A5"/>
      <selection pane="bottomRight" activeCell="A135" sqref="A135"/>
    </sheetView>
  </sheetViews>
  <sheetFormatPr defaultRowHeight="14.25"/>
  <cols>
    <col min="3" max="3" width="4.875" customWidth="1"/>
    <col min="4" max="7" width="0" hidden="1" customWidth="1"/>
    <col min="8" max="8" width="10.875" customWidth="1"/>
    <col min="11" max="11" width="9.875" customWidth="1"/>
    <col min="12" max="18" width="0" hidden="1" customWidth="1"/>
    <col min="19" max="19" width="13" customWidth="1"/>
    <col min="22" max="24" width="0" hidden="1" customWidth="1"/>
    <col min="25" max="25" width="5.75" customWidth="1"/>
    <col min="26" max="26" width="11.125" customWidth="1"/>
    <col min="28" max="28" width="10.125" customWidth="1"/>
  </cols>
  <sheetData>
    <row r="1" spans="1:29">
      <c r="A1" s="175" t="s">
        <v>493</v>
      </c>
      <c r="B1" s="175" t="s">
        <v>9</v>
      </c>
      <c r="C1" s="175" t="s">
        <v>502</v>
      </c>
      <c r="D1" s="175" t="s">
        <v>503</v>
      </c>
      <c r="E1" s="175" t="s">
        <v>504</v>
      </c>
      <c r="F1" s="175" t="s">
        <v>505</v>
      </c>
      <c r="G1" s="175" t="s">
        <v>506</v>
      </c>
      <c r="H1" s="175" t="s">
        <v>507</v>
      </c>
      <c r="I1" s="175" t="s">
        <v>72</v>
      </c>
      <c r="J1" s="175" t="s">
        <v>508</v>
      </c>
      <c r="K1" s="175" t="s">
        <v>509</v>
      </c>
      <c r="L1" s="175" t="s">
        <v>510</v>
      </c>
      <c r="M1" s="175" t="s">
        <v>511</v>
      </c>
      <c r="N1" s="175" t="s">
        <v>498</v>
      </c>
      <c r="O1" s="175" t="s">
        <v>512</v>
      </c>
      <c r="P1" s="175" t="s">
        <v>499</v>
      </c>
      <c r="Q1" s="175" t="s">
        <v>513</v>
      </c>
      <c r="R1" s="175" t="s">
        <v>181</v>
      </c>
      <c r="S1" s="175" t="s">
        <v>73</v>
      </c>
      <c r="T1" s="175" t="s">
        <v>494</v>
      </c>
      <c r="U1" s="175" t="s">
        <v>490</v>
      </c>
      <c r="V1" s="175" t="s">
        <v>3</v>
      </c>
      <c r="W1" s="175" t="s">
        <v>514</v>
      </c>
      <c r="X1" s="175" t="s">
        <v>515</v>
      </c>
      <c r="Y1" s="175" t="s">
        <v>516</v>
      </c>
      <c r="Z1" s="175" t="s">
        <v>517</v>
      </c>
      <c r="AA1" s="175" t="s">
        <v>518</v>
      </c>
      <c r="AB1" s="175" t="s">
        <v>1535</v>
      </c>
      <c r="AC1" s="175" t="s">
        <v>1536</v>
      </c>
    </row>
    <row r="2" spans="1:29">
      <c r="A2" s="175" t="s">
        <v>1764</v>
      </c>
      <c r="B2" s="175" t="s">
        <v>1763</v>
      </c>
      <c r="C2" s="175" t="s">
        <v>1170</v>
      </c>
      <c r="D2" s="176" t="s">
        <v>12</v>
      </c>
      <c r="E2" s="176" t="s">
        <v>12</v>
      </c>
      <c r="F2" s="176" t="s">
        <v>2386</v>
      </c>
      <c r="G2" s="176" t="s">
        <v>1144</v>
      </c>
      <c r="H2" s="175" t="s">
        <v>2387</v>
      </c>
      <c r="I2" s="183" t="s">
        <v>2712</v>
      </c>
      <c r="J2" s="176" t="s">
        <v>12</v>
      </c>
      <c r="K2" s="175" t="s">
        <v>2388</v>
      </c>
      <c r="L2" s="176" t="s">
        <v>12</v>
      </c>
      <c r="M2" s="176" t="s">
        <v>2389</v>
      </c>
      <c r="N2" s="176" t="s">
        <v>12</v>
      </c>
      <c r="O2" s="176" t="s">
        <v>2390</v>
      </c>
      <c r="P2" s="176" t="s">
        <v>2387</v>
      </c>
      <c r="Q2" s="176" t="s">
        <v>12</v>
      </c>
      <c r="R2" s="176" t="s">
        <v>12</v>
      </c>
      <c r="S2" s="321" t="s">
        <v>91</v>
      </c>
      <c r="T2" s="317" t="s">
        <v>1603</v>
      </c>
      <c r="U2" s="175" t="s">
        <v>12</v>
      </c>
      <c r="V2" s="176" t="s">
        <v>12</v>
      </c>
      <c r="W2" s="176">
        <v>0</v>
      </c>
      <c r="X2" s="176" t="s">
        <v>12</v>
      </c>
      <c r="Y2" s="175" t="s">
        <v>1167</v>
      </c>
      <c r="Z2" s="177">
        <v>0</v>
      </c>
      <c r="AA2" s="177">
        <v>0</v>
      </c>
      <c r="AB2" s="177">
        <v>960</v>
      </c>
      <c r="AC2" s="177" t="s">
        <v>2025</v>
      </c>
    </row>
    <row r="3" spans="1:29">
      <c r="A3" s="175" t="s">
        <v>1159</v>
      </c>
      <c r="B3" s="175" t="s">
        <v>1160</v>
      </c>
      <c r="C3" s="175" t="s">
        <v>1161</v>
      </c>
      <c r="D3" s="176" t="s">
        <v>12</v>
      </c>
      <c r="E3" s="176" t="s">
        <v>12</v>
      </c>
      <c r="F3" s="176" t="s">
        <v>2391</v>
      </c>
      <c r="G3" s="176" t="s">
        <v>1181</v>
      </c>
      <c r="H3" s="175" t="s">
        <v>1162</v>
      </c>
      <c r="I3" s="176" t="s">
        <v>1163</v>
      </c>
      <c r="J3" s="176" t="s">
        <v>1550</v>
      </c>
      <c r="K3" s="175" t="s">
        <v>1164</v>
      </c>
      <c r="L3" s="176" t="s">
        <v>12</v>
      </c>
      <c r="M3" s="176" t="s">
        <v>12</v>
      </c>
      <c r="N3" s="176" t="s">
        <v>12</v>
      </c>
      <c r="O3" s="176" t="s">
        <v>12</v>
      </c>
      <c r="P3" s="176" t="s">
        <v>12</v>
      </c>
      <c r="Q3" s="176" t="s">
        <v>12</v>
      </c>
      <c r="R3" s="176" t="s">
        <v>12</v>
      </c>
      <c r="S3" s="321" t="s">
        <v>1165</v>
      </c>
      <c r="T3" s="317" t="s">
        <v>11</v>
      </c>
      <c r="U3" s="175" t="s">
        <v>1166</v>
      </c>
      <c r="V3" s="176" t="s">
        <v>12</v>
      </c>
      <c r="W3" s="176">
        <v>0</v>
      </c>
      <c r="X3" s="176" t="s">
        <v>12</v>
      </c>
      <c r="Y3" s="175" t="s">
        <v>1167</v>
      </c>
      <c r="Z3" s="177">
        <v>0</v>
      </c>
      <c r="AA3" s="177">
        <v>0</v>
      </c>
      <c r="AB3" s="177">
        <v>48800</v>
      </c>
      <c r="AC3" s="177" t="s">
        <v>1493</v>
      </c>
    </row>
    <row r="4" spans="1:29">
      <c r="A4" s="175" t="s">
        <v>1730</v>
      </c>
      <c r="B4" s="175" t="s">
        <v>1729</v>
      </c>
      <c r="C4" s="175" t="s">
        <v>1170</v>
      </c>
      <c r="D4" s="176" t="s">
        <v>12</v>
      </c>
      <c r="E4" s="176" t="s">
        <v>12</v>
      </c>
      <c r="F4" s="176" t="s">
        <v>2392</v>
      </c>
      <c r="G4" s="176" t="s">
        <v>1143</v>
      </c>
      <c r="H4" s="175" t="s">
        <v>2393</v>
      </c>
      <c r="I4" s="176" t="s">
        <v>1174</v>
      </c>
      <c r="J4" s="176" t="s">
        <v>1550</v>
      </c>
      <c r="K4" s="175" t="s">
        <v>2394</v>
      </c>
      <c r="L4" s="176" t="s">
        <v>12</v>
      </c>
      <c r="M4" s="176" t="s">
        <v>12</v>
      </c>
      <c r="N4" s="176" t="s">
        <v>12</v>
      </c>
      <c r="O4" s="176" t="s">
        <v>12</v>
      </c>
      <c r="P4" s="176" t="s">
        <v>12</v>
      </c>
      <c r="Q4" s="176" t="s">
        <v>12</v>
      </c>
      <c r="R4" s="176" t="s">
        <v>12</v>
      </c>
      <c r="S4" s="321" t="s">
        <v>1165</v>
      </c>
      <c r="T4" s="317" t="s">
        <v>13</v>
      </c>
      <c r="U4" s="175" t="s">
        <v>2395</v>
      </c>
      <c r="V4" s="176" t="s">
        <v>12</v>
      </c>
      <c r="W4" s="176">
        <v>0</v>
      </c>
      <c r="X4" s="176" t="s">
        <v>12</v>
      </c>
      <c r="Y4" s="175" t="s">
        <v>1167</v>
      </c>
      <c r="Z4" s="177">
        <v>0</v>
      </c>
      <c r="AA4" s="177">
        <v>0</v>
      </c>
      <c r="AB4" s="177">
        <v>3316</v>
      </c>
      <c r="AC4" s="177" t="s">
        <v>2018</v>
      </c>
    </row>
    <row r="5" spans="1:29">
      <c r="A5" s="175" t="s">
        <v>1168</v>
      </c>
      <c r="B5" s="175" t="s">
        <v>1169</v>
      </c>
      <c r="C5" s="175" t="s">
        <v>1170</v>
      </c>
      <c r="D5" s="176" t="s">
        <v>12</v>
      </c>
      <c r="E5" s="176" t="s">
        <v>12</v>
      </c>
      <c r="F5" s="176" t="s">
        <v>1171</v>
      </c>
      <c r="G5" s="176" t="s">
        <v>1172</v>
      </c>
      <c r="H5" s="175" t="s">
        <v>1173</v>
      </c>
      <c r="I5" s="176" t="s">
        <v>1174</v>
      </c>
      <c r="J5" s="176" t="s">
        <v>12</v>
      </c>
      <c r="K5" s="175" t="s">
        <v>1175</v>
      </c>
      <c r="L5" s="176" t="s">
        <v>12</v>
      </c>
      <c r="M5" s="176" t="s">
        <v>1176</v>
      </c>
      <c r="N5" s="176" t="s">
        <v>1173</v>
      </c>
      <c r="O5" s="176" t="s">
        <v>12</v>
      </c>
      <c r="P5" s="176" t="s">
        <v>12</v>
      </c>
      <c r="Q5" s="176" t="s">
        <v>12</v>
      </c>
      <c r="R5" s="176" t="s">
        <v>12</v>
      </c>
      <c r="S5" s="321" t="s">
        <v>1165</v>
      </c>
      <c r="T5" s="175" t="s">
        <v>17</v>
      </c>
      <c r="U5" s="175" t="s">
        <v>1177</v>
      </c>
      <c r="V5" s="176" t="s">
        <v>12</v>
      </c>
      <c r="W5" s="176">
        <v>0</v>
      </c>
      <c r="X5" s="176" t="s">
        <v>12</v>
      </c>
      <c r="Y5" s="175" t="s">
        <v>1167</v>
      </c>
      <c r="Z5" s="177">
        <v>0</v>
      </c>
      <c r="AA5" s="177">
        <v>0</v>
      </c>
      <c r="AB5" s="177">
        <v>17191</v>
      </c>
      <c r="AC5" s="177" t="s">
        <v>2396</v>
      </c>
    </row>
    <row r="6" spans="1:29">
      <c r="A6" s="175" t="s">
        <v>1178</v>
      </c>
      <c r="B6" s="175" t="s">
        <v>1179</v>
      </c>
      <c r="C6" s="175" t="s">
        <v>1170</v>
      </c>
      <c r="D6" s="176" t="s">
        <v>12</v>
      </c>
      <c r="E6" s="176" t="s">
        <v>12</v>
      </c>
      <c r="F6" s="176" t="s">
        <v>1180</v>
      </c>
      <c r="G6" s="176" t="s">
        <v>1181</v>
      </c>
      <c r="H6" s="175" t="s">
        <v>1182</v>
      </c>
      <c r="I6" s="176" t="s">
        <v>1183</v>
      </c>
      <c r="J6" s="176" t="s">
        <v>12</v>
      </c>
      <c r="K6" s="175" t="s">
        <v>1184</v>
      </c>
      <c r="L6" s="176" t="s">
        <v>12</v>
      </c>
      <c r="M6" s="176" t="s">
        <v>12</v>
      </c>
      <c r="N6" s="176" t="s">
        <v>12</v>
      </c>
      <c r="O6" s="176" t="s">
        <v>12</v>
      </c>
      <c r="P6" s="176" t="s">
        <v>12</v>
      </c>
      <c r="Q6" s="176" t="s">
        <v>12</v>
      </c>
      <c r="R6" s="176" t="s">
        <v>12</v>
      </c>
      <c r="S6" s="321" t="s">
        <v>1165</v>
      </c>
      <c r="T6" s="317" t="s">
        <v>11</v>
      </c>
      <c r="U6" s="175" t="s">
        <v>1185</v>
      </c>
      <c r="V6" s="176" t="s">
        <v>12</v>
      </c>
      <c r="W6" s="176">
        <v>0</v>
      </c>
      <c r="X6" s="176" t="s">
        <v>12</v>
      </c>
      <c r="Y6" s="175" t="s">
        <v>1167</v>
      </c>
      <c r="Z6" s="177">
        <v>0</v>
      </c>
      <c r="AA6" s="177">
        <v>0</v>
      </c>
      <c r="AB6" s="177">
        <v>18924.75</v>
      </c>
      <c r="AC6" s="177" t="s">
        <v>2398</v>
      </c>
    </row>
    <row r="7" spans="1:29">
      <c r="A7" s="175" t="s">
        <v>1750</v>
      </c>
      <c r="B7" s="175" t="s">
        <v>1749</v>
      </c>
      <c r="C7" s="175" t="s">
        <v>1170</v>
      </c>
      <c r="D7" s="176" t="s">
        <v>12</v>
      </c>
      <c r="E7" s="176" t="s">
        <v>12</v>
      </c>
      <c r="F7" s="176" t="s">
        <v>12</v>
      </c>
      <c r="G7" s="176" t="s">
        <v>12</v>
      </c>
      <c r="H7" s="175" t="s">
        <v>2399</v>
      </c>
      <c r="I7" s="176" t="s">
        <v>1221</v>
      </c>
      <c r="J7" s="176" t="s">
        <v>1550</v>
      </c>
      <c r="K7" s="175" t="s">
        <v>2394</v>
      </c>
      <c r="L7" s="176" t="s">
        <v>12</v>
      </c>
      <c r="M7" s="176" t="s">
        <v>12</v>
      </c>
      <c r="N7" s="176" t="s">
        <v>12</v>
      </c>
      <c r="O7" s="176" t="s">
        <v>12</v>
      </c>
      <c r="P7" s="176" t="s">
        <v>12</v>
      </c>
      <c r="Q7" s="176" t="s">
        <v>12</v>
      </c>
      <c r="R7" s="176" t="s">
        <v>12</v>
      </c>
      <c r="S7" s="321" t="s">
        <v>2406</v>
      </c>
      <c r="T7" s="317" t="s">
        <v>1603</v>
      </c>
      <c r="U7" s="175" t="s">
        <v>12</v>
      </c>
      <c r="V7" s="176" t="s">
        <v>12</v>
      </c>
      <c r="W7" s="176">
        <v>0</v>
      </c>
      <c r="X7" s="176" t="s">
        <v>12</v>
      </c>
      <c r="Y7" s="175" t="s">
        <v>1167</v>
      </c>
      <c r="Z7" s="177">
        <v>230</v>
      </c>
      <c r="AA7" s="177">
        <v>0</v>
      </c>
      <c r="AB7" s="177">
        <v>960</v>
      </c>
      <c r="AC7" s="177" t="s">
        <v>2400</v>
      </c>
    </row>
    <row r="8" spans="1:29">
      <c r="A8" s="175" t="s">
        <v>1186</v>
      </c>
      <c r="B8" s="175" t="s">
        <v>1187</v>
      </c>
      <c r="C8" s="175" t="s">
        <v>1170</v>
      </c>
      <c r="D8" s="176" t="s">
        <v>12</v>
      </c>
      <c r="E8" s="176" t="s">
        <v>12</v>
      </c>
      <c r="F8" s="176" t="s">
        <v>1188</v>
      </c>
      <c r="G8" s="176" t="s">
        <v>172</v>
      </c>
      <c r="H8" s="175" t="s">
        <v>1189</v>
      </c>
      <c r="I8" s="183" t="s">
        <v>1174</v>
      </c>
      <c r="J8" s="176" t="s">
        <v>12</v>
      </c>
      <c r="K8" s="175" t="s">
        <v>1190</v>
      </c>
      <c r="L8" s="176" t="s">
        <v>12</v>
      </c>
      <c r="M8" s="176" t="s">
        <v>1191</v>
      </c>
      <c r="N8" s="176" t="s">
        <v>1192</v>
      </c>
      <c r="O8" s="176" t="s">
        <v>1193</v>
      </c>
      <c r="P8" s="176" t="s">
        <v>1189</v>
      </c>
      <c r="Q8" s="176" t="s">
        <v>12</v>
      </c>
      <c r="R8" s="176" t="s">
        <v>12</v>
      </c>
      <c r="S8" s="321" t="s">
        <v>1194</v>
      </c>
      <c r="T8" s="317" t="s">
        <v>13</v>
      </c>
      <c r="U8" s="175" t="s">
        <v>2401</v>
      </c>
      <c r="V8" s="176" t="s">
        <v>12</v>
      </c>
      <c r="W8" s="176">
        <v>0</v>
      </c>
      <c r="X8" s="176" t="s">
        <v>12</v>
      </c>
      <c r="Y8" s="175" t="s">
        <v>1167</v>
      </c>
      <c r="Z8" s="177">
        <v>280</v>
      </c>
      <c r="AA8" s="177">
        <v>0</v>
      </c>
      <c r="AB8" s="177">
        <v>25000</v>
      </c>
      <c r="AC8" s="177" t="s">
        <v>1537</v>
      </c>
    </row>
    <row r="9" spans="1:29">
      <c r="A9" s="175" t="s">
        <v>1195</v>
      </c>
      <c r="B9" s="175" t="s">
        <v>1196</v>
      </c>
      <c r="C9" s="175" t="s">
        <v>1161</v>
      </c>
      <c r="D9" s="176" t="s">
        <v>12</v>
      </c>
      <c r="E9" s="176" t="s">
        <v>12</v>
      </c>
      <c r="F9" s="176" t="s">
        <v>12</v>
      </c>
      <c r="G9" s="176" t="s">
        <v>12</v>
      </c>
      <c r="H9" s="175" t="s">
        <v>1197</v>
      </c>
      <c r="I9" s="176" t="s">
        <v>1198</v>
      </c>
      <c r="J9" s="176" t="s">
        <v>2402</v>
      </c>
      <c r="K9" s="175" t="s">
        <v>1199</v>
      </c>
      <c r="L9" s="176" t="s">
        <v>12</v>
      </c>
      <c r="M9" s="176" t="s">
        <v>12</v>
      </c>
      <c r="N9" s="176" t="s">
        <v>12</v>
      </c>
      <c r="O9" s="176" t="s">
        <v>12</v>
      </c>
      <c r="P9" s="176" t="s">
        <v>12</v>
      </c>
      <c r="Q9" s="176" t="s">
        <v>12</v>
      </c>
      <c r="R9" s="176" t="s">
        <v>12</v>
      </c>
      <c r="S9" s="321" t="s">
        <v>1165</v>
      </c>
      <c r="T9" s="317" t="s">
        <v>17</v>
      </c>
      <c r="U9" s="175" t="s">
        <v>12</v>
      </c>
      <c r="V9" s="176" t="s">
        <v>12</v>
      </c>
      <c r="W9" s="176">
        <v>0</v>
      </c>
      <c r="X9" s="176" t="s">
        <v>12</v>
      </c>
      <c r="Y9" s="175" t="s">
        <v>1167</v>
      </c>
      <c r="Z9" s="177">
        <v>0</v>
      </c>
      <c r="AA9" s="177">
        <v>0</v>
      </c>
      <c r="AB9" s="177">
        <v>18924.78</v>
      </c>
      <c r="AC9" s="177" t="s">
        <v>2403</v>
      </c>
    </row>
    <row r="10" spans="1:29">
      <c r="A10" s="175" t="s">
        <v>1200</v>
      </c>
      <c r="B10" s="175" t="s">
        <v>1201</v>
      </c>
      <c r="C10" s="175" t="s">
        <v>1170</v>
      </c>
      <c r="D10" s="176" t="s">
        <v>12</v>
      </c>
      <c r="E10" s="176" t="s">
        <v>12</v>
      </c>
      <c r="F10" s="176" t="s">
        <v>1202</v>
      </c>
      <c r="G10" s="176" t="s">
        <v>1172</v>
      </c>
      <c r="H10" s="175" t="s">
        <v>1203</v>
      </c>
      <c r="I10" s="176" t="s">
        <v>1174</v>
      </c>
      <c r="J10" s="176" t="s">
        <v>12</v>
      </c>
      <c r="K10" s="175" t="s">
        <v>1199</v>
      </c>
      <c r="L10" s="176" t="s">
        <v>12</v>
      </c>
      <c r="M10" s="176" t="s">
        <v>12</v>
      </c>
      <c r="N10" s="176" t="s">
        <v>12</v>
      </c>
      <c r="O10" s="176" t="s">
        <v>12</v>
      </c>
      <c r="P10" s="176" t="s">
        <v>12</v>
      </c>
      <c r="Q10" s="176" t="s">
        <v>12</v>
      </c>
      <c r="R10" s="176" t="s">
        <v>12</v>
      </c>
      <c r="S10" s="321" t="s">
        <v>1165</v>
      </c>
      <c r="T10" s="317" t="s">
        <v>17</v>
      </c>
      <c r="U10" s="175" t="s">
        <v>1204</v>
      </c>
      <c r="V10" s="176" t="s">
        <v>12</v>
      </c>
      <c r="W10" s="176">
        <v>0</v>
      </c>
      <c r="X10" s="176" t="s">
        <v>12</v>
      </c>
      <c r="Y10" s="175" t="s">
        <v>1167</v>
      </c>
      <c r="Z10" s="177">
        <v>0</v>
      </c>
      <c r="AA10" s="177">
        <v>9500</v>
      </c>
      <c r="AB10" s="177">
        <v>18922.23</v>
      </c>
      <c r="AC10" s="177" t="s">
        <v>2404</v>
      </c>
    </row>
    <row r="11" spans="1:29">
      <c r="A11" s="175" t="s">
        <v>1205</v>
      </c>
      <c r="B11" s="175" t="s">
        <v>1206</v>
      </c>
      <c r="C11" s="175" t="s">
        <v>1161</v>
      </c>
      <c r="D11" s="176" t="s">
        <v>12</v>
      </c>
      <c r="E11" s="176" t="s">
        <v>12</v>
      </c>
      <c r="F11" s="176" t="s">
        <v>1207</v>
      </c>
      <c r="G11" s="176" t="s">
        <v>1208</v>
      </c>
      <c r="H11" s="175" t="s">
        <v>1209</v>
      </c>
      <c r="I11" s="176" t="s">
        <v>1183</v>
      </c>
      <c r="J11" s="176" t="s">
        <v>12</v>
      </c>
      <c r="K11" s="175" t="s">
        <v>1175</v>
      </c>
      <c r="L11" s="176" t="s">
        <v>12</v>
      </c>
      <c r="M11" s="176" t="s">
        <v>1210</v>
      </c>
      <c r="N11" s="176" t="s">
        <v>12</v>
      </c>
      <c r="O11" s="176" t="s">
        <v>1211</v>
      </c>
      <c r="P11" s="176" t="s">
        <v>1209</v>
      </c>
      <c r="Q11" s="176" t="s">
        <v>12</v>
      </c>
      <c r="R11" s="176" t="s">
        <v>12</v>
      </c>
      <c r="S11" s="321" t="s">
        <v>1165</v>
      </c>
      <c r="T11" s="317" t="s">
        <v>17</v>
      </c>
      <c r="U11" s="175" t="s">
        <v>1177</v>
      </c>
      <c r="V11" s="176" t="s">
        <v>12</v>
      </c>
      <c r="W11" s="176">
        <v>0</v>
      </c>
      <c r="X11" s="176" t="s">
        <v>12</v>
      </c>
      <c r="Y11" s="175" t="s">
        <v>1167</v>
      </c>
      <c r="Z11" s="177">
        <v>0</v>
      </c>
      <c r="AA11" s="177">
        <v>0</v>
      </c>
      <c r="AB11" s="177">
        <v>17191</v>
      </c>
      <c r="AC11" s="177" t="s">
        <v>2396</v>
      </c>
    </row>
    <row r="12" spans="1:29">
      <c r="A12" s="175" t="s">
        <v>1680</v>
      </c>
      <c r="B12" s="175" t="s">
        <v>1679</v>
      </c>
      <c r="C12" s="175" t="s">
        <v>1161</v>
      </c>
      <c r="D12" s="176" t="s">
        <v>12</v>
      </c>
      <c r="E12" s="176" t="s">
        <v>12</v>
      </c>
      <c r="F12" s="176" t="s">
        <v>12</v>
      </c>
      <c r="G12" s="176" t="s">
        <v>12</v>
      </c>
      <c r="H12" s="175" t="s">
        <v>2405</v>
      </c>
      <c r="I12" s="310" t="s">
        <v>2712</v>
      </c>
      <c r="J12" s="176" t="s">
        <v>12</v>
      </c>
      <c r="K12" s="175" t="s">
        <v>2394</v>
      </c>
      <c r="L12" s="176" t="s">
        <v>12</v>
      </c>
      <c r="M12" s="176" t="s">
        <v>12</v>
      </c>
      <c r="N12" s="176" t="s">
        <v>12</v>
      </c>
      <c r="O12" s="176" t="s">
        <v>12</v>
      </c>
      <c r="P12" s="176" t="s">
        <v>12</v>
      </c>
      <c r="Q12" s="176" t="s">
        <v>12</v>
      </c>
      <c r="R12" s="176" t="s">
        <v>12</v>
      </c>
      <c r="S12" s="321" t="s">
        <v>2406</v>
      </c>
      <c r="T12" s="317" t="s">
        <v>1603</v>
      </c>
      <c r="U12" s="175" t="s">
        <v>12</v>
      </c>
      <c r="V12" s="176" t="s">
        <v>12</v>
      </c>
      <c r="W12" s="176">
        <v>0</v>
      </c>
      <c r="X12" s="176" t="s">
        <v>12</v>
      </c>
      <c r="Y12" s="175" t="s">
        <v>1167</v>
      </c>
      <c r="Z12" s="177">
        <v>0</v>
      </c>
      <c r="AA12" s="177">
        <v>0</v>
      </c>
      <c r="AB12" s="177">
        <v>760</v>
      </c>
      <c r="AC12" s="177" t="s">
        <v>2072</v>
      </c>
    </row>
    <row r="13" spans="1:29">
      <c r="A13" s="175" t="s">
        <v>1761</v>
      </c>
      <c r="B13" s="175" t="s">
        <v>1759</v>
      </c>
      <c r="C13" s="175" t="s">
        <v>1170</v>
      </c>
      <c r="D13" s="176" t="s">
        <v>12</v>
      </c>
      <c r="E13" s="176" t="s">
        <v>12</v>
      </c>
      <c r="F13" s="176" t="s">
        <v>2407</v>
      </c>
      <c r="G13" s="176" t="s">
        <v>2408</v>
      </c>
      <c r="H13" s="175" t="s">
        <v>2409</v>
      </c>
      <c r="I13" s="310" t="s">
        <v>2712</v>
      </c>
      <c r="J13" s="176" t="s">
        <v>12</v>
      </c>
      <c r="K13" s="175" t="s">
        <v>2388</v>
      </c>
      <c r="L13" s="176" t="s">
        <v>12</v>
      </c>
      <c r="M13" s="176" t="s">
        <v>12</v>
      </c>
      <c r="N13" s="176" t="s">
        <v>12</v>
      </c>
      <c r="O13" s="176" t="s">
        <v>12</v>
      </c>
      <c r="P13" s="176" t="s">
        <v>12</v>
      </c>
      <c r="Q13" s="176" t="s">
        <v>12</v>
      </c>
      <c r="R13" s="176" t="s">
        <v>12</v>
      </c>
      <c r="S13" s="321" t="s">
        <v>1165</v>
      </c>
      <c r="T13" s="175" t="s">
        <v>1760</v>
      </c>
      <c r="U13" s="175" t="s">
        <v>12</v>
      </c>
      <c r="V13" s="176" t="s">
        <v>12</v>
      </c>
      <c r="W13" s="176">
        <v>0</v>
      </c>
      <c r="X13" s="176" t="s">
        <v>12</v>
      </c>
      <c r="Y13" s="175" t="s">
        <v>1167</v>
      </c>
      <c r="Z13" s="177">
        <v>0</v>
      </c>
      <c r="AA13" s="177">
        <v>0</v>
      </c>
      <c r="AB13" s="177">
        <v>3316</v>
      </c>
      <c r="AC13" s="177" t="s">
        <v>2018</v>
      </c>
    </row>
    <row r="14" spans="1:29">
      <c r="A14" s="175" t="s">
        <v>1740</v>
      </c>
      <c r="B14" s="175" t="s">
        <v>1739</v>
      </c>
      <c r="C14" s="175" t="s">
        <v>1161</v>
      </c>
      <c r="D14" s="176" t="s">
        <v>12</v>
      </c>
      <c r="E14" s="176" t="s">
        <v>12</v>
      </c>
      <c r="F14" s="176" t="s">
        <v>12</v>
      </c>
      <c r="G14" s="176" t="s">
        <v>12</v>
      </c>
      <c r="H14" s="175" t="s">
        <v>2410</v>
      </c>
      <c r="I14" s="310" t="s">
        <v>2712</v>
      </c>
      <c r="J14" s="176" t="s">
        <v>12</v>
      </c>
      <c r="K14" s="175" t="s">
        <v>2394</v>
      </c>
      <c r="L14" s="176" t="s">
        <v>12</v>
      </c>
      <c r="M14" s="176" t="s">
        <v>12</v>
      </c>
      <c r="N14" s="176" t="s">
        <v>12</v>
      </c>
      <c r="O14" s="176" t="s">
        <v>12</v>
      </c>
      <c r="P14" s="176" t="s">
        <v>12</v>
      </c>
      <c r="Q14" s="176" t="s">
        <v>12</v>
      </c>
      <c r="R14" s="176" t="s">
        <v>12</v>
      </c>
      <c r="S14" s="321" t="s">
        <v>2406</v>
      </c>
      <c r="T14" s="317" t="s">
        <v>1603</v>
      </c>
      <c r="U14" s="175" t="s">
        <v>2411</v>
      </c>
      <c r="V14" s="176" t="s">
        <v>12</v>
      </c>
      <c r="W14" s="176">
        <v>0</v>
      </c>
      <c r="X14" s="176" t="s">
        <v>12</v>
      </c>
      <c r="Y14" s="175" t="s">
        <v>1167</v>
      </c>
      <c r="Z14" s="177">
        <v>0</v>
      </c>
      <c r="AA14" s="177">
        <v>0</v>
      </c>
      <c r="AB14" s="177">
        <v>760</v>
      </c>
      <c r="AC14" s="177" t="s">
        <v>2072</v>
      </c>
    </row>
    <row r="15" spans="1:29">
      <c r="A15" s="175" t="s">
        <v>1626</v>
      </c>
      <c r="B15" s="175" t="s">
        <v>1625</v>
      </c>
      <c r="C15" s="175" t="s">
        <v>1170</v>
      </c>
      <c r="D15" s="176" t="s">
        <v>12</v>
      </c>
      <c r="E15" s="176" t="s">
        <v>12</v>
      </c>
      <c r="F15" s="176" t="s">
        <v>12</v>
      </c>
      <c r="G15" s="176" t="s">
        <v>12</v>
      </c>
      <c r="H15" s="175" t="s">
        <v>2412</v>
      </c>
      <c r="I15" s="310" t="s">
        <v>2712</v>
      </c>
      <c r="J15" s="176" t="s">
        <v>12</v>
      </c>
      <c r="K15" s="175" t="s">
        <v>2394</v>
      </c>
      <c r="L15" s="176" t="s">
        <v>12</v>
      </c>
      <c r="M15" s="176" t="s">
        <v>2413</v>
      </c>
      <c r="N15" s="176" t="s">
        <v>2414</v>
      </c>
      <c r="O15" s="176" t="s">
        <v>2415</v>
      </c>
      <c r="P15" s="176" t="s">
        <v>2412</v>
      </c>
      <c r="Q15" s="176" t="s">
        <v>12</v>
      </c>
      <c r="R15" s="176" t="s">
        <v>12</v>
      </c>
      <c r="S15" s="321" t="s">
        <v>1165</v>
      </c>
      <c r="T15" s="317" t="s">
        <v>17</v>
      </c>
      <c r="U15" s="175" t="s">
        <v>2411</v>
      </c>
      <c r="V15" s="176" t="s">
        <v>12</v>
      </c>
      <c r="W15" s="176">
        <v>0</v>
      </c>
      <c r="X15" s="176" t="s">
        <v>12</v>
      </c>
      <c r="Y15" s="175" t="s">
        <v>1167</v>
      </c>
      <c r="Z15" s="177">
        <v>0</v>
      </c>
      <c r="AA15" s="177">
        <v>0</v>
      </c>
      <c r="AB15" s="177">
        <v>3108.75</v>
      </c>
      <c r="AC15" s="177" t="s">
        <v>2416</v>
      </c>
    </row>
    <row r="16" spans="1:29">
      <c r="A16" s="175" t="s">
        <v>1620</v>
      </c>
      <c r="B16" s="175" t="s">
        <v>1619</v>
      </c>
      <c r="C16" s="175" t="s">
        <v>1161</v>
      </c>
      <c r="D16" s="176" t="s">
        <v>12</v>
      </c>
      <c r="E16" s="176" t="s">
        <v>12</v>
      </c>
      <c r="F16" s="176" t="s">
        <v>12</v>
      </c>
      <c r="G16" s="176" t="s">
        <v>12</v>
      </c>
      <c r="H16" s="175" t="s">
        <v>2417</v>
      </c>
      <c r="I16" s="310" t="s">
        <v>2712</v>
      </c>
      <c r="J16" s="176" t="s">
        <v>12</v>
      </c>
      <c r="K16" s="175" t="s">
        <v>2394</v>
      </c>
      <c r="L16" s="176" t="s">
        <v>12</v>
      </c>
      <c r="M16" s="176" t="s">
        <v>12</v>
      </c>
      <c r="N16" s="176" t="s">
        <v>12</v>
      </c>
      <c r="O16" s="176" t="s">
        <v>12</v>
      </c>
      <c r="P16" s="176" t="s">
        <v>12</v>
      </c>
      <c r="Q16" s="176" t="s">
        <v>12</v>
      </c>
      <c r="R16" s="176" t="s">
        <v>12</v>
      </c>
      <c r="S16" s="321" t="s">
        <v>1165</v>
      </c>
      <c r="T16" s="317" t="s">
        <v>17</v>
      </c>
      <c r="U16" s="175" t="s">
        <v>2411</v>
      </c>
      <c r="V16" s="176" t="s">
        <v>12</v>
      </c>
      <c r="W16" s="176">
        <v>0</v>
      </c>
      <c r="X16" s="176" t="s">
        <v>12</v>
      </c>
      <c r="Y16" s="175" t="s">
        <v>1167</v>
      </c>
      <c r="Z16" s="177">
        <v>0</v>
      </c>
      <c r="AA16" s="177">
        <v>0</v>
      </c>
      <c r="AB16" s="177">
        <v>3316</v>
      </c>
      <c r="AC16" s="177" t="s">
        <v>2018</v>
      </c>
    </row>
    <row r="17" spans="1:29">
      <c r="A17" s="175" t="s">
        <v>1689</v>
      </c>
      <c r="B17" s="175" t="s">
        <v>1688</v>
      </c>
      <c r="C17" s="175" t="s">
        <v>1170</v>
      </c>
      <c r="D17" s="176" t="s">
        <v>12</v>
      </c>
      <c r="E17" s="176" t="s">
        <v>12</v>
      </c>
      <c r="F17" s="176" t="s">
        <v>2418</v>
      </c>
      <c r="G17" s="176" t="s">
        <v>1144</v>
      </c>
      <c r="H17" s="175" t="s">
        <v>2419</v>
      </c>
      <c r="I17" s="176" t="s">
        <v>2420</v>
      </c>
      <c r="J17" s="176" t="s">
        <v>1550</v>
      </c>
      <c r="K17" s="175" t="s">
        <v>2421</v>
      </c>
      <c r="L17" s="176" t="s">
        <v>12</v>
      </c>
      <c r="M17" s="176" t="s">
        <v>12</v>
      </c>
      <c r="N17" s="176" t="s">
        <v>12</v>
      </c>
      <c r="O17" s="176" t="s">
        <v>12</v>
      </c>
      <c r="P17" s="176" t="s">
        <v>12</v>
      </c>
      <c r="Q17" s="176" t="s">
        <v>12</v>
      </c>
      <c r="R17" s="176" t="s">
        <v>12</v>
      </c>
      <c r="S17" s="321" t="s">
        <v>2406</v>
      </c>
      <c r="T17" s="175" t="s">
        <v>1603</v>
      </c>
      <c r="U17" s="175" t="s">
        <v>12</v>
      </c>
      <c r="V17" s="176" t="s">
        <v>12</v>
      </c>
      <c r="W17" s="176">
        <v>0</v>
      </c>
      <c r="X17" s="176" t="s">
        <v>12</v>
      </c>
      <c r="Y17" s="175" t="s">
        <v>1167</v>
      </c>
      <c r="Z17" s="177">
        <v>230</v>
      </c>
      <c r="AA17" s="177">
        <v>0</v>
      </c>
      <c r="AB17" s="177">
        <v>960</v>
      </c>
      <c r="AC17" s="177" t="s">
        <v>2400</v>
      </c>
    </row>
    <row r="18" spans="1:29">
      <c r="A18" s="175" t="s">
        <v>1896</v>
      </c>
      <c r="B18" s="175" t="s">
        <v>1895</v>
      </c>
      <c r="C18" s="175" t="s">
        <v>1170</v>
      </c>
      <c r="D18" s="176" t="s">
        <v>12</v>
      </c>
      <c r="E18" s="176" t="s">
        <v>12</v>
      </c>
      <c r="F18" s="176" t="s">
        <v>2422</v>
      </c>
      <c r="G18" s="176" t="s">
        <v>1144</v>
      </c>
      <c r="H18" s="175" t="s">
        <v>2423</v>
      </c>
      <c r="I18" s="310" t="s">
        <v>2712</v>
      </c>
      <c r="J18" s="176" t="s">
        <v>12</v>
      </c>
      <c r="K18" s="175" t="s">
        <v>2424</v>
      </c>
      <c r="L18" s="176" t="s">
        <v>12</v>
      </c>
      <c r="M18" s="176" t="s">
        <v>2425</v>
      </c>
      <c r="N18" s="176" t="s">
        <v>12</v>
      </c>
      <c r="O18" s="176" t="s">
        <v>12</v>
      </c>
      <c r="P18" s="176" t="s">
        <v>12</v>
      </c>
      <c r="Q18" s="176" t="s">
        <v>12</v>
      </c>
      <c r="R18" s="176" t="s">
        <v>12</v>
      </c>
      <c r="S18" s="321" t="s">
        <v>2426</v>
      </c>
      <c r="T18" s="317" t="s">
        <v>1603</v>
      </c>
      <c r="U18" s="175" t="s">
        <v>12</v>
      </c>
      <c r="V18" s="176" t="s">
        <v>12</v>
      </c>
      <c r="W18" s="176">
        <v>0</v>
      </c>
      <c r="X18" s="176" t="s">
        <v>12</v>
      </c>
      <c r="Y18" s="175" t="s">
        <v>1167</v>
      </c>
      <c r="Z18" s="177">
        <v>0</v>
      </c>
      <c r="AA18" s="177">
        <v>0</v>
      </c>
      <c r="AB18" s="177">
        <v>960</v>
      </c>
      <c r="AC18" s="177" t="s">
        <v>2025</v>
      </c>
    </row>
    <row r="19" spans="1:29">
      <c r="A19" s="175" t="s">
        <v>1212</v>
      </c>
      <c r="B19" s="175" t="s">
        <v>1213</v>
      </c>
      <c r="C19" s="175" t="s">
        <v>1161</v>
      </c>
      <c r="D19" s="176" t="s">
        <v>12</v>
      </c>
      <c r="E19" s="176" t="s">
        <v>12</v>
      </c>
      <c r="F19" s="176" t="s">
        <v>1214</v>
      </c>
      <c r="G19" s="176" t="s">
        <v>1172</v>
      </c>
      <c r="H19" s="175" t="s">
        <v>1215</v>
      </c>
      <c r="I19" s="176" t="s">
        <v>1174</v>
      </c>
      <c r="J19" s="176" t="s">
        <v>12</v>
      </c>
      <c r="K19" s="175" t="s">
        <v>1199</v>
      </c>
      <c r="L19" s="176" t="s">
        <v>12</v>
      </c>
      <c r="M19" s="176" t="s">
        <v>12</v>
      </c>
      <c r="N19" s="176" t="s">
        <v>12</v>
      </c>
      <c r="O19" s="176" t="s">
        <v>12</v>
      </c>
      <c r="P19" s="176" t="s">
        <v>12</v>
      </c>
      <c r="Q19" s="176" t="s">
        <v>12</v>
      </c>
      <c r="R19" s="176" t="s">
        <v>12</v>
      </c>
      <c r="S19" s="321" t="s">
        <v>1165</v>
      </c>
      <c r="T19" s="317" t="s">
        <v>17</v>
      </c>
      <c r="U19" s="175" t="s">
        <v>1216</v>
      </c>
      <c r="V19" s="176" t="s">
        <v>12</v>
      </c>
      <c r="W19" s="176">
        <v>0</v>
      </c>
      <c r="X19" s="176" t="s">
        <v>12</v>
      </c>
      <c r="Y19" s="175" t="s">
        <v>1167</v>
      </c>
      <c r="Z19" s="177">
        <v>0</v>
      </c>
      <c r="AA19" s="177">
        <v>0</v>
      </c>
      <c r="AB19" s="177">
        <v>18744.509999999998</v>
      </c>
      <c r="AC19" s="177" t="s">
        <v>2427</v>
      </c>
    </row>
    <row r="20" spans="1:29">
      <c r="A20" s="175" t="s">
        <v>1714</v>
      </c>
      <c r="B20" s="175" t="s">
        <v>1713</v>
      </c>
      <c r="C20" s="175" t="s">
        <v>1170</v>
      </c>
      <c r="D20" s="176" t="s">
        <v>12</v>
      </c>
      <c r="E20" s="176" t="s">
        <v>12</v>
      </c>
      <c r="F20" s="176" t="s">
        <v>2428</v>
      </c>
      <c r="G20" s="176" t="s">
        <v>1144</v>
      </c>
      <c r="H20" s="175" t="s">
        <v>2429</v>
      </c>
      <c r="I20" s="176" t="s">
        <v>2420</v>
      </c>
      <c r="J20" s="176" t="s">
        <v>1550</v>
      </c>
      <c r="K20" s="175" t="s">
        <v>2421</v>
      </c>
      <c r="L20" s="176" t="s">
        <v>12</v>
      </c>
      <c r="M20" s="176" t="s">
        <v>12</v>
      </c>
      <c r="N20" s="176" t="s">
        <v>12</v>
      </c>
      <c r="O20" s="176" t="s">
        <v>12</v>
      </c>
      <c r="P20" s="176" t="s">
        <v>12</v>
      </c>
      <c r="Q20" s="176" t="s">
        <v>12</v>
      </c>
      <c r="R20" s="176" t="s">
        <v>12</v>
      </c>
      <c r="S20" s="321" t="s">
        <v>2406</v>
      </c>
      <c r="T20" s="317" t="s">
        <v>1603</v>
      </c>
      <c r="U20" s="175" t="s">
        <v>12</v>
      </c>
      <c r="V20" s="176" t="s">
        <v>12</v>
      </c>
      <c r="W20" s="176">
        <v>0</v>
      </c>
      <c r="X20" s="176" t="s">
        <v>12</v>
      </c>
      <c r="Y20" s="175" t="s">
        <v>1167</v>
      </c>
      <c r="Z20" s="177">
        <v>230</v>
      </c>
      <c r="AA20" s="177">
        <v>0</v>
      </c>
      <c r="AB20" s="177">
        <v>960</v>
      </c>
      <c r="AC20" s="177" t="s">
        <v>2400</v>
      </c>
    </row>
    <row r="21" spans="1:29">
      <c r="A21" s="175" t="s">
        <v>1686</v>
      </c>
      <c r="B21" s="175" t="s">
        <v>1685</v>
      </c>
      <c r="C21" s="175" t="s">
        <v>1170</v>
      </c>
      <c r="D21" s="176" t="s">
        <v>12</v>
      </c>
      <c r="E21" s="176" t="s">
        <v>12</v>
      </c>
      <c r="F21" s="176" t="s">
        <v>12</v>
      </c>
      <c r="G21" s="176" t="s">
        <v>12</v>
      </c>
      <c r="H21" s="175" t="s">
        <v>2430</v>
      </c>
      <c r="I21" s="310" t="s">
        <v>2712</v>
      </c>
      <c r="J21" s="176" t="s">
        <v>12</v>
      </c>
      <c r="K21" s="175" t="s">
        <v>2394</v>
      </c>
      <c r="L21" s="176" t="s">
        <v>12</v>
      </c>
      <c r="M21" s="176" t="s">
        <v>12</v>
      </c>
      <c r="N21" s="176" t="s">
        <v>12</v>
      </c>
      <c r="O21" s="176" t="s">
        <v>12</v>
      </c>
      <c r="P21" s="176" t="s">
        <v>12</v>
      </c>
      <c r="Q21" s="176" t="s">
        <v>12</v>
      </c>
      <c r="R21" s="176" t="s">
        <v>12</v>
      </c>
      <c r="S21" s="321" t="s">
        <v>2406</v>
      </c>
      <c r="T21" s="317" t="s">
        <v>1603</v>
      </c>
      <c r="U21" s="175" t="s">
        <v>12</v>
      </c>
      <c r="V21" s="176" t="s">
        <v>12</v>
      </c>
      <c r="W21" s="176">
        <v>0</v>
      </c>
      <c r="X21" s="176" t="s">
        <v>12</v>
      </c>
      <c r="Y21" s="175" t="s">
        <v>1167</v>
      </c>
      <c r="Z21" s="177">
        <v>0</v>
      </c>
      <c r="AA21" s="177">
        <v>0</v>
      </c>
      <c r="AB21" s="177">
        <v>760</v>
      </c>
      <c r="AC21" s="177" t="s">
        <v>2072</v>
      </c>
    </row>
    <row r="22" spans="1:29">
      <c r="A22" s="175" t="s">
        <v>1623</v>
      </c>
      <c r="B22" s="175" t="s">
        <v>1622</v>
      </c>
      <c r="C22" s="175" t="s">
        <v>1161</v>
      </c>
      <c r="D22" s="176" t="s">
        <v>12</v>
      </c>
      <c r="E22" s="176" t="s">
        <v>12</v>
      </c>
      <c r="F22" s="176" t="s">
        <v>12</v>
      </c>
      <c r="G22" s="176" t="s">
        <v>12</v>
      </c>
      <c r="H22" s="175" t="s">
        <v>2431</v>
      </c>
      <c r="I22" s="310" t="s">
        <v>2712</v>
      </c>
      <c r="J22" s="176" t="s">
        <v>12</v>
      </c>
      <c r="K22" s="175" t="s">
        <v>2394</v>
      </c>
      <c r="L22" s="176" t="s">
        <v>12</v>
      </c>
      <c r="M22" s="176" t="s">
        <v>12</v>
      </c>
      <c r="N22" s="176" t="s">
        <v>12</v>
      </c>
      <c r="O22" s="176" t="s">
        <v>12</v>
      </c>
      <c r="P22" s="176" t="s">
        <v>12</v>
      </c>
      <c r="Q22" s="176" t="s">
        <v>12</v>
      </c>
      <c r="R22" s="176" t="s">
        <v>12</v>
      </c>
      <c r="S22" s="321" t="s">
        <v>1165</v>
      </c>
      <c r="T22" s="317" t="s">
        <v>17</v>
      </c>
      <c r="U22" s="175" t="s">
        <v>2432</v>
      </c>
      <c r="V22" s="176" t="s">
        <v>12</v>
      </c>
      <c r="W22" s="176">
        <v>0</v>
      </c>
      <c r="X22" s="176" t="s">
        <v>12</v>
      </c>
      <c r="Y22" s="175" t="s">
        <v>1167</v>
      </c>
      <c r="Z22" s="177">
        <v>0</v>
      </c>
      <c r="AA22" s="177">
        <v>0</v>
      </c>
      <c r="AB22" s="177">
        <v>3316</v>
      </c>
      <c r="AC22" s="177" t="s">
        <v>2018</v>
      </c>
    </row>
    <row r="23" spans="1:29">
      <c r="A23" s="175" t="s">
        <v>1596</v>
      </c>
      <c r="B23" s="175" t="s">
        <v>1595</v>
      </c>
      <c r="C23" s="175" t="s">
        <v>1161</v>
      </c>
      <c r="D23" s="176" t="s">
        <v>12</v>
      </c>
      <c r="E23" s="176" t="s">
        <v>12</v>
      </c>
      <c r="F23" s="176" t="s">
        <v>12</v>
      </c>
      <c r="G23" s="176" t="s">
        <v>12</v>
      </c>
      <c r="H23" s="175" t="s">
        <v>2433</v>
      </c>
      <c r="I23" s="176" t="s">
        <v>1183</v>
      </c>
      <c r="J23" s="176" t="s">
        <v>1550</v>
      </c>
      <c r="K23" s="175" t="s">
        <v>2394</v>
      </c>
      <c r="L23" s="176" t="s">
        <v>12</v>
      </c>
      <c r="M23" s="176" t="s">
        <v>12</v>
      </c>
      <c r="N23" s="176" t="s">
        <v>12</v>
      </c>
      <c r="O23" s="176" t="s">
        <v>12</v>
      </c>
      <c r="P23" s="176" t="s">
        <v>12</v>
      </c>
      <c r="Q23" s="176" t="s">
        <v>12</v>
      </c>
      <c r="R23" s="176" t="s">
        <v>12</v>
      </c>
      <c r="S23" s="321" t="s">
        <v>1165</v>
      </c>
      <c r="T23" s="317" t="s">
        <v>11</v>
      </c>
      <c r="U23" s="175" t="s">
        <v>2434</v>
      </c>
      <c r="V23" s="176" t="s">
        <v>12</v>
      </c>
      <c r="W23" s="176">
        <v>0</v>
      </c>
      <c r="X23" s="176" t="s">
        <v>12</v>
      </c>
      <c r="Y23" s="175" t="s">
        <v>1167</v>
      </c>
      <c r="Z23" s="177">
        <v>0</v>
      </c>
      <c r="AA23" s="177">
        <v>0</v>
      </c>
      <c r="AB23" s="177">
        <v>3316</v>
      </c>
      <c r="AC23" s="177" t="s">
        <v>2018</v>
      </c>
    </row>
    <row r="24" spans="1:29">
      <c r="A24" s="175" t="s">
        <v>1600</v>
      </c>
      <c r="B24" s="175" t="s">
        <v>1599</v>
      </c>
      <c r="C24" s="175" t="s">
        <v>1161</v>
      </c>
      <c r="D24" s="176" t="s">
        <v>12</v>
      </c>
      <c r="E24" s="176" t="s">
        <v>12</v>
      </c>
      <c r="F24" s="176" t="s">
        <v>12</v>
      </c>
      <c r="G24" s="176" t="s">
        <v>12</v>
      </c>
      <c r="H24" s="175" t="s">
        <v>2433</v>
      </c>
      <c r="I24" s="310" t="s">
        <v>2712</v>
      </c>
      <c r="J24" s="176" t="s">
        <v>12</v>
      </c>
      <c r="K24" s="175" t="s">
        <v>2394</v>
      </c>
      <c r="L24" s="176" t="s">
        <v>12</v>
      </c>
      <c r="M24" s="176" t="s">
        <v>2435</v>
      </c>
      <c r="N24" s="176" t="s">
        <v>2436</v>
      </c>
      <c r="O24" s="176" t="s">
        <v>2437</v>
      </c>
      <c r="P24" s="176" t="s">
        <v>2433</v>
      </c>
      <c r="Q24" s="176" t="s">
        <v>12</v>
      </c>
      <c r="R24" s="176" t="s">
        <v>12</v>
      </c>
      <c r="S24" s="321" t="s">
        <v>2406</v>
      </c>
      <c r="T24" s="317" t="s">
        <v>1258</v>
      </c>
      <c r="U24" s="175" t="s">
        <v>12</v>
      </c>
      <c r="V24" s="176" t="s">
        <v>2438</v>
      </c>
      <c r="W24" s="176">
        <v>0</v>
      </c>
      <c r="X24" s="176" t="s">
        <v>12</v>
      </c>
      <c r="Y24" s="175" t="s">
        <v>1167</v>
      </c>
      <c r="Z24" s="177">
        <v>0</v>
      </c>
      <c r="AA24" s="177">
        <v>0</v>
      </c>
      <c r="AB24" s="177">
        <v>960</v>
      </c>
      <c r="AC24" s="177" t="s">
        <v>2025</v>
      </c>
    </row>
    <row r="25" spans="1:29">
      <c r="A25" s="175" t="s">
        <v>1217</v>
      </c>
      <c r="B25" s="175" t="s">
        <v>1218</v>
      </c>
      <c r="C25" s="175" t="s">
        <v>1170</v>
      </c>
      <c r="D25" s="176" t="s">
        <v>12</v>
      </c>
      <c r="E25" s="176" t="s">
        <v>12</v>
      </c>
      <c r="F25" s="176" t="s">
        <v>1219</v>
      </c>
      <c r="G25" s="176" t="s">
        <v>1143</v>
      </c>
      <c r="H25" s="175" t="s">
        <v>1220</v>
      </c>
      <c r="I25" s="176" t="s">
        <v>1221</v>
      </c>
      <c r="J25" s="176" t="s">
        <v>12</v>
      </c>
      <c r="K25" s="175" t="s">
        <v>1222</v>
      </c>
      <c r="L25" s="176" t="s">
        <v>12</v>
      </c>
      <c r="M25" s="176" t="s">
        <v>12</v>
      </c>
      <c r="N25" s="176" t="s">
        <v>12</v>
      </c>
      <c r="O25" s="176" t="s">
        <v>12</v>
      </c>
      <c r="P25" s="176" t="s">
        <v>12</v>
      </c>
      <c r="Q25" s="176" t="s">
        <v>12</v>
      </c>
      <c r="R25" s="176" t="s">
        <v>12</v>
      </c>
      <c r="S25" s="321" t="s">
        <v>1165</v>
      </c>
      <c r="T25" s="317" t="s">
        <v>15</v>
      </c>
      <c r="U25" s="175" t="s">
        <v>12</v>
      </c>
      <c r="V25" s="176" t="s">
        <v>12</v>
      </c>
      <c r="W25" s="176">
        <v>0</v>
      </c>
      <c r="X25" s="176" t="s">
        <v>12</v>
      </c>
      <c r="Y25" s="175" t="s">
        <v>1167</v>
      </c>
      <c r="Z25" s="177">
        <v>0</v>
      </c>
      <c r="AA25" s="177">
        <v>0</v>
      </c>
      <c r="AB25" s="177">
        <v>3588.75</v>
      </c>
      <c r="AC25" s="177" t="s">
        <v>2439</v>
      </c>
    </row>
    <row r="26" spans="1:29">
      <c r="A26" s="175" t="s">
        <v>1223</v>
      </c>
      <c r="B26" s="175" t="s">
        <v>1224</v>
      </c>
      <c r="C26" s="175" t="s">
        <v>1170</v>
      </c>
      <c r="D26" s="176" t="s">
        <v>12</v>
      </c>
      <c r="E26" s="176" t="s">
        <v>12</v>
      </c>
      <c r="F26" s="176" t="s">
        <v>1225</v>
      </c>
      <c r="G26" s="176" t="s">
        <v>1143</v>
      </c>
      <c r="H26" s="175" t="s">
        <v>1226</v>
      </c>
      <c r="I26" s="310" t="s">
        <v>2712</v>
      </c>
      <c r="J26" s="176" t="s">
        <v>12</v>
      </c>
      <c r="K26" s="175" t="s">
        <v>12</v>
      </c>
      <c r="L26" s="176" t="s">
        <v>12</v>
      </c>
      <c r="M26" s="176" t="s">
        <v>12</v>
      </c>
      <c r="N26" s="176" t="s">
        <v>12</v>
      </c>
      <c r="O26" s="176" t="s">
        <v>12</v>
      </c>
      <c r="P26" s="176" t="s">
        <v>12</v>
      </c>
      <c r="Q26" s="176" t="s">
        <v>12</v>
      </c>
      <c r="R26" s="176" t="s">
        <v>12</v>
      </c>
      <c r="S26" s="321" t="s">
        <v>1165</v>
      </c>
      <c r="T26" s="317" t="s">
        <v>15</v>
      </c>
      <c r="U26" s="175" t="s">
        <v>12</v>
      </c>
      <c r="V26" s="176" t="s">
        <v>12</v>
      </c>
      <c r="W26" s="176">
        <v>0</v>
      </c>
      <c r="X26" s="176" t="s">
        <v>12</v>
      </c>
      <c r="Y26" s="175" t="s">
        <v>1167</v>
      </c>
      <c r="Z26" s="177">
        <v>0</v>
      </c>
      <c r="AA26" s="177">
        <v>28800</v>
      </c>
      <c r="AB26" s="177">
        <v>48800</v>
      </c>
      <c r="AC26" s="177" t="s">
        <v>1538</v>
      </c>
    </row>
    <row r="27" spans="1:29">
      <c r="A27" s="175" t="s">
        <v>1711</v>
      </c>
      <c r="B27" s="175" t="s">
        <v>1710</v>
      </c>
      <c r="C27" s="175" t="s">
        <v>1161</v>
      </c>
      <c r="D27" s="176" t="s">
        <v>12</v>
      </c>
      <c r="E27" s="176" t="s">
        <v>12</v>
      </c>
      <c r="F27" s="176" t="s">
        <v>12</v>
      </c>
      <c r="G27" s="176" t="s">
        <v>12</v>
      </c>
      <c r="H27" s="175" t="s">
        <v>2440</v>
      </c>
      <c r="I27" s="310" t="s">
        <v>2712</v>
      </c>
      <c r="J27" s="176" t="s">
        <v>12</v>
      </c>
      <c r="K27" s="175" t="s">
        <v>2394</v>
      </c>
      <c r="L27" s="176" t="s">
        <v>12</v>
      </c>
      <c r="M27" s="176" t="s">
        <v>12</v>
      </c>
      <c r="N27" s="176" t="s">
        <v>12</v>
      </c>
      <c r="O27" s="176" t="s">
        <v>12</v>
      </c>
      <c r="P27" s="176" t="s">
        <v>12</v>
      </c>
      <c r="Q27" s="176" t="s">
        <v>12</v>
      </c>
      <c r="R27" s="176" t="s">
        <v>12</v>
      </c>
      <c r="S27" s="321" t="s">
        <v>2441</v>
      </c>
      <c r="T27" s="317" t="s">
        <v>17</v>
      </c>
      <c r="U27" s="175" t="s">
        <v>12</v>
      </c>
      <c r="V27" s="176" t="s">
        <v>12</v>
      </c>
      <c r="W27" s="176">
        <v>0</v>
      </c>
      <c r="X27" s="176" t="s">
        <v>12</v>
      </c>
      <c r="Y27" s="175" t="s">
        <v>1167</v>
      </c>
      <c r="Z27" s="177">
        <v>0</v>
      </c>
      <c r="AA27" s="177">
        <v>0</v>
      </c>
      <c r="AB27" s="177">
        <v>3316</v>
      </c>
      <c r="AC27" s="177" t="s">
        <v>2018</v>
      </c>
    </row>
    <row r="28" spans="1:29">
      <c r="A28" s="175" t="s">
        <v>1633</v>
      </c>
      <c r="B28" s="175" t="s">
        <v>1632</v>
      </c>
      <c r="C28" s="175" t="s">
        <v>1161</v>
      </c>
      <c r="D28" s="176" t="s">
        <v>12</v>
      </c>
      <c r="E28" s="176" t="s">
        <v>12</v>
      </c>
      <c r="F28" s="176" t="s">
        <v>12</v>
      </c>
      <c r="G28" s="176" t="s">
        <v>12</v>
      </c>
      <c r="H28" s="175" t="s">
        <v>2442</v>
      </c>
      <c r="I28" s="176" t="s">
        <v>1174</v>
      </c>
      <c r="J28" s="176" t="s">
        <v>1550</v>
      </c>
      <c r="K28" s="175" t="s">
        <v>2388</v>
      </c>
      <c r="L28" s="176" t="s">
        <v>12</v>
      </c>
      <c r="M28" s="176" t="s">
        <v>12</v>
      </c>
      <c r="N28" s="176" t="s">
        <v>12</v>
      </c>
      <c r="O28" s="176" t="s">
        <v>2443</v>
      </c>
      <c r="P28" s="176" t="s">
        <v>2442</v>
      </c>
      <c r="Q28" s="176" t="s">
        <v>12</v>
      </c>
      <c r="R28" s="176" t="s">
        <v>12</v>
      </c>
      <c r="S28" s="321" t="s">
        <v>1165</v>
      </c>
      <c r="T28" s="317" t="s">
        <v>17</v>
      </c>
      <c r="U28" s="175" t="s">
        <v>2401</v>
      </c>
      <c r="V28" s="176" t="s">
        <v>12</v>
      </c>
      <c r="W28" s="176">
        <v>0</v>
      </c>
      <c r="X28" s="176" t="s">
        <v>12</v>
      </c>
      <c r="Y28" s="175" t="s">
        <v>1167</v>
      </c>
      <c r="Z28" s="177">
        <v>0</v>
      </c>
      <c r="AA28" s="177">
        <v>0</v>
      </c>
      <c r="AB28" s="177">
        <v>3108.75</v>
      </c>
      <c r="AC28" s="177" t="s">
        <v>2416</v>
      </c>
    </row>
    <row r="29" spans="1:29">
      <c r="A29" s="175" t="s">
        <v>1227</v>
      </c>
      <c r="B29" s="175" t="s">
        <v>1228</v>
      </c>
      <c r="C29" s="175" t="s">
        <v>1170</v>
      </c>
      <c r="D29" s="176" t="s">
        <v>12</v>
      </c>
      <c r="E29" s="176" t="s">
        <v>12</v>
      </c>
      <c r="F29" s="176" t="s">
        <v>1229</v>
      </c>
      <c r="G29" s="176" t="s">
        <v>1172</v>
      </c>
      <c r="H29" s="175" t="s">
        <v>1230</v>
      </c>
      <c r="I29" s="176" t="s">
        <v>1183</v>
      </c>
      <c r="J29" s="176" t="s">
        <v>1550</v>
      </c>
      <c r="K29" s="175" t="s">
        <v>1231</v>
      </c>
      <c r="L29" s="176" t="s">
        <v>12</v>
      </c>
      <c r="M29" s="176" t="s">
        <v>12</v>
      </c>
      <c r="N29" s="176" t="s">
        <v>1232</v>
      </c>
      <c r="O29" s="176" t="s">
        <v>12</v>
      </c>
      <c r="P29" s="176" t="s">
        <v>1230</v>
      </c>
      <c r="Q29" s="176" t="s">
        <v>12</v>
      </c>
      <c r="R29" s="176" t="s">
        <v>12</v>
      </c>
      <c r="S29" s="321" t="s">
        <v>1165</v>
      </c>
      <c r="T29" s="317" t="s">
        <v>17</v>
      </c>
      <c r="U29" s="175" t="s">
        <v>12</v>
      </c>
      <c r="V29" s="176" t="s">
        <v>12</v>
      </c>
      <c r="W29" s="176">
        <v>0</v>
      </c>
      <c r="X29" s="176" t="s">
        <v>12</v>
      </c>
      <c r="Y29" s="175" t="s">
        <v>1167</v>
      </c>
      <c r="Z29" s="177">
        <v>0</v>
      </c>
      <c r="AA29" s="177">
        <v>0</v>
      </c>
      <c r="AB29" s="177">
        <v>24583.33</v>
      </c>
      <c r="AC29" s="177" t="s">
        <v>2444</v>
      </c>
    </row>
    <row r="30" spans="1:29">
      <c r="A30" s="175" t="s">
        <v>1233</v>
      </c>
      <c r="B30" s="175" t="s">
        <v>1234</v>
      </c>
      <c r="C30" s="175" t="s">
        <v>1170</v>
      </c>
      <c r="D30" s="176" t="s">
        <v>12</v>
      </c>
      <c r="E30" s="176" t="s">
        <v>12</v>
      </c>
      <c r="F30" s="176" t="s">
        <v>1235</v>
      </c>
      <c r="G30" s="176" t="s">
        <v>1181</v>
      </c>
      <c r="H30" s="175" t="s">
        <v>1236</v>
      </c>
      <c r="I30" s="176" t="s">
        <v>1174</v>
      </c>
      <c r="J30" s="176" t="s">
        <v>12</v>
      </c>
      <c r="K30" s="175" t="s">
        <v>1199</v>
      </c>
      <c r="L30" s="176" t="s">
        <v>12</v>
      </c>
      <c r="M30" s="176" t="s">
        <v>12</v>
      </c>
      <c r="N30" s="176" t="s">
        <v>12</v>
      </c>
      <c r="O30" s="176" t="s">
        <v>12</v>
      </c>
      <c r="P30" s="176" t="s">
        <v>12</v>
      </c>
      <c r="Q30" s="176" t="s">
        <v>12</v>
      </c>
      <c r="R30" s="176" t="s">
        <v>12</v>
      </c>
      <c r="S30" s="321" t="s">
        <v>1165</v>
      </c>
      <c r="T30" s="175" t="s">
        <v>11</v>
      </c>
      <c r="U30" s="175" t="s">
        <v>1216</v>
      </c>
      <c r="V30" s="176" t="s">
        <v>12</v>
      </c>
      <c r="W30" s="176">
        <v>0</v>
      </c>
      <c r="X30" s="176" t="s">
        <v>12</v>
      </c>
      <c r="Y30" s="175" t="s">
        <v>1167</v>
      </c>
      <c r="Z30" s="177">
        <v>1950</v>
      </c>
      <c r="AA30" s="177">
        <v>0</v>
      </c>
      <c r="AB30" s="177">
        <v>22313.39</v>
      </c>
      <c r="AC30" s="177" t="s">
        <v>2445</v>
      </c>
    </row>
    <row r="31" spans="1:29">
      <c r="A31" s="175" t="s">
        <v>1810</v>
      </c>
      <c r="B31" s="175" t="s">
        <v>1809</v>
      </c>
      <c r="C31" s="175" t="s">
        <v>1170</v>
      </c>
      <c r="D31" s="176" t="s">
        <v>12</v>
      </c>
      <c r="E31" s="176" t="s">
        <v>12</v>
      </c>
      <c r="F31" s="176" t="s">
        <v>12</v>
      </c>
      <c r="G31" s="176" t="s">
        <v>12</v>
      </c>
      <c r="H31" s="175" t="s">
        <v>2446</v>
      </c>
      <c r="I31" s="310" t="s">
        <v>2712</v>
      </c>
      <c r="J31" s="176" t="s">
        <v>12</v>
      </c>
      <c r="K31" s="175" t="s">
        <v>2421</v>
      </c>
      <c r="L31" s="176" t="s">
        <v>12</v>
      </c>
      <c r="M31" s="176" t="s">
        <v>12</v>
      </c>
      <c r="N31" s="176" t="s">
        <v>12</v>
      </c>
      <c r="O31" s="176" t="s">
        <v>12</v>
      </c>
      <c r="P31" s="176" t="s">
        <v>12</v>
      </c>
      <c r="Q31" s="176" t="s">
        <v>12</v>
      </c>
      <c r="R31" s="176" t="s">
        <v>12</v>
      </c>
      <c r="S31" s="321" t="s">
        <v>1165</v>
      </c>
      <c r="T31" s="317" t="s">
        <v>15</v>
      </c>
      <c r="U31" s="175" t="s">
        <v>1204</v>
      </c>
      <c r="V31" s="176" t="s">
        <v>12</v>
      </c>
      <c r="W31" s="176">
        <v>0</v>
      </c>
      <c r="X31" s="176" t="s">
        <v>12</v>
      </c>
      <c r="Y31" s="175" t="s">
        <v>1167</v>
      </c>
      <c r="Z31" s="177">
        <v>0</v>
      </c>
      <c r="AA31" s="177">
        <v>0</v>
      </c>
      <c r="AB31" s="177">
        <v>3316</v>
      </c>
      <c r="AC31" s="177" t="s">
        <v>2018</v>
      </c>
    </row>
    <row r="32" spans="1:29">
      <c r="A32" s="175" t="s">
        <v>1801</v>
      </c>
      <c r="B32" s="175" t="s">
        <v>1800</v>
      </c>
      <c r="C32" s="175" t="s">
        <v>1170</v>
      </c>
      <c r="D32" s="176" t="s">
        <v>12</v>
      </c>
      <c r="E32" s="176" t="s">
        <v>12</v>
      </c>
      <c r="F32" s="176" t="s">
        <v>12</v>
      </c>
      <c r="G32" s="176" t="s">
        <v>12</v>
      </c>
      <c r="H32" s="175" t="s">
        <v>2447</v>
      </c>
      <c r="I32" s="176" t="s">
        <v>2420</v>
      </c>
      <c r="J32" s="176" t="s">
        <v>1550</v>
      </c>
      <c r="K32" s="175" t="s">
        <v>2421</v>
      </c>
      <c r="L32" s="176" t="s">
        <v>12</v>
      </c>
      <c r="M32" s="176" t="s">
        <v>12</v>
      </c>
      <c r="N32" s="176" t="s">
        <v>12</v>
      </c>
      <c r="O32" s="176" t="s">
        <v>12</v>
      </c>
      <c r="P32" s="176" t="s">
        <v>12</v>
      </c>
      <c r="Q32" s="176" t="s">
        <v>12</v>
      </c>
      <c r="R32" s="176" t="s">
        <v>12</v>
      </c>
      <c r="S32" s="321" t="s">
        <v>2406</v>
      </c>
      <c r="T32" s="317" t="s">
        <v>1603</v>
      </c>
      <c r="U32" s="175" t="s">
        <v>12</v>
      </c>
      <c r="V32" s="176" t="s">
        <v>12</v>
      </c>
      <c r="W32" s="176">
        <v>0</v>
      </c>
      <c r="X32" s="176" t="s">
        <v>12</v>
      </c>
      <c r="Y32" s="175" t="s">
        <v>1167</v>
      </c>
      <c r="Z32" s="177">
        <v>0</v>
      </c>
      <c r="AA32" s="177">
        <v>0</v>
      </c>
      <c r="AB32" s="177">
        <v>960</v>
      </c>
      <c r="AC32" s="177" t="s">
        <v>2025</v>
      </c>
    </row>
    <row r="33" spans="1:29">
      <c r="A33" s="175" t="s">
        <v>1617</v>
      </c>
      <c r="B33" s="175" t="s">
        <v>1616</v>
      </c>
      <c r="C33" s="175" t="s">
        <v>1161</v>
      </c>
      <c r="D33" s="176" t="s">
        <v>12</v>
      </c>
      <c r="E33" s="176" t="s">
        <v>12</v>
      </c>
      <c r="F33" s="176" t="s">
        <v>12</v>
      </c>
      <c r="G33" s="176" t="s">
        <v>12</v>
      </c>
      <c r="H33" s="175" t="s">
        <v>2448</v>
      </c>
      <c r="I33" s="310" t="s">
        <v>2712</v>
      </c>
      <c r="J33" s="176" t="s">
        <v>12</v>
      </c>
      <c r="K33" s="175" t="s">
        <v>2394</v>
      </c>
      <c r="L33" s="176" t="s">
        <v>12</v>
      </c>
      <c r="M33" s="176" t="s">
        <v>12</v>
      </c>
      <c r="N33" s="176" t="s">
        <v>12</v>
      </c>
      <c r="O33" s="176" t="s">
        <v>12</v>
      </c>
      <c r="P33" s="176" t="s">
        <v>12</v>
      </c>
      <c r="Q33" s="176" t="s">
        <v>12</v>
      </c>
      <c r="R33" s="176" t="s">
        <v>12</v>
      </c>
      <c r="S33" s="321" t="s">
        <v>1165</v>
      </c>
      <c r="T33" s="317" t="s">
        <v>17</v>
      </c>
      <c r="U33" s="175" t="s">
        <v>12</v>
      </c>
      <c r="V33" s="176" t="s">
        <v>12</v>
      </c>
      <c r="W33" s="176">
        <v>0</v>
      </c>
      <c r="X33" s="176" t="s">
        <v>12</v>
      </c>
      <c r="Y33" s="175" t="s">
        <v>1167</v>
      </c>
      <c r="Z33" s="177">
        <v>0</v>
      </c>
      <c r="AA33" s="177">
        <v>0</v>
      </c>
      <c r="AB33" s="177">
        <v>3316</v>
      </c>
      <c r="AC33" s="177" t="s">
        <v>2018</v>
      </c>
    </row>
    <row r="34" spans="1:29">
      <c r="A34" s="175" t="s">
        <v>1614</v>
      </c>
      <c r="B34" s="175" t="s">
        <v>1613</v>
      </c>
      <c r="C34" s="175" t="s">
        <v>1170</v>
      </c>
      <c r="D34" s="176" t="s">
        <v>12</v>
      </c>
      <c r="E34" s="176" t="s">
        <v>12</v>
      </c>
      <c r="F34" s="176" t="s">
        <v>12</v>
      </c>
      <c r="G34" s="176" t="s">
        <v>12</v>
      </c>
      <c r="H34" s="175" t="s">
        <v>2448</v>
      </c>
      <c r="I34" s="310" t="s">
        <v>2712</v>
      </c>
      <c r="J34" s="176" t="s">
        <v>12</v>
      </c>
      <c r="K34" s="175" t="s">
        <v>2394</v>
      </c>
      <c r="L34" s="176" t="s">
        <v>12</v>
      </c>
      <c r="M34" s="176" t="s">
        <v>12</v>
      </c>
      <c r="N34" s="176" t="s">
        <v>12</v>
      </c>
      <c r="O34" s="176" t="s">
        <v>2449</v>
      </c>
      <c r="P34" s="176" t="s">
        <v>2448</v>
      </c>
      <c r="Q34" s="176" t="s">
        <v>12</v>
      </c>
      <c r="R34" s="176" t="s">
        <v>12</v>
      </c>
      <c r="S34" s="321" t="s">
        <v>1165</v>
      </c>
      <c r="T34" s="317" t="s">
        <v>11</v>
      </c>
      <c r="U34" s="175" t="s">
        <v>2450</v>
      </c>
      <c r="V34" s="176" t="s">
        <v>12</v>
      </c>
      <c r="W34" s="176">
        <v>0</v>
      </c>
      <c r="X34" s="176" t="s">
        <v>12</v>
      </c>
      <c r="Y34" s="175" t="s">
        <v>1167</v>
      </c>
      <c r="Z34" s="177">
        <v>0</v>
      </c>
      <c r="AA34" s="177">
        <v>0</v>
      </c>
      <c r="AB34" s="177">
        <v>3316</v>
      </c>
      <c r="AC34" s="177" t="s">
        <v>2018</v>
      </c>
    </row>
    <row r="35" spans="1:29">
      <c r="A35" s="175" t="s">
        <v>1701</v>
      </c>
      <c r="B35" s="175" t="s">
        <v>1700</v>
      </c>
      <c r="C35" s="175" t="s">
        <v>1161</v>
      </c>
      <c r="D35" s="176" t="s">
        <v>12</v>
      </c>
      <c r="E35" s="176" t="s">
        <v>12</v>
      </c>
      <c r="F35" s="176" t="s">
        <v>12</v>
      </c>
      <c r="G35" s="176" t="s">
        <v>12</v>
      </c>
      <c r="H35" s="175" t="s">
        <v>2451</v>
      </c>
      <c r="I35" s="310" t="s">
        <v>2712</v>
      </c>
      <c r="J35" s="176" t="s">
        <v>12</v>
      </c>
      <c r="K35" s="175" t="s">
        <v>2394</v>
      </c>
      <c r="L35" s="176" t="s">
        <v>12</v>
      </c>
      <c r="M35" s="176" t="s">
        <v>12</v>
      </c>
      <c r="N35" s="176" t="s">
        <v>12</v>
      </c>
      <c r="O35" s="176" t="s">
        <v>12</v>
      </c>
      <c r="P35" s="176" t="s">
        <v>2451</v>
      </c>
      <c r="Q35" s="176" t="s">
        <v>12</v>
      </c>
      <c r="R35" s="176" t="s">
        <v>12</v>
      </c>
      <c r="S35" s="321" t="s">
        <v>1165</v>
      </c>
      <c r="T35" s="317" t="s">
        <v>17</v>
      </c>
      <c r="U35" s="175" t="s">
        <v>2452</v>
      </c>
      <c r="V35" s="176" t="s">
        <v>12</v>
      </c>
      <c r="W35" s="176">
        <v>0</v>
      </c>
      <c r="X35" s="176" t="s">
        <v>12</v>
      </c>
      <c r="Y35" s="175" t="s">
        <v>1167</v>
      </c>
      <c r="Z35" s="177">
        <v>0</v>
      </c>
      <c r="AA35" s="177">
        <v>0</v>
      </c>
      <c r="AB35" s="177">
        <v>3316</v>
      </c>
      <c r="AC35" s="177" t="s">
        <v>2018</v>
      </c>
    </row>
    <row r="36" spans="1:29">
      <c r="A36" s="175" t="s">
        <v>1580</v>
      </c>
      <c r="B36" s="175" t="s">
        <v>1579</v>
      </c>
      <c r="C36" s="175" t="s">
        <v>1161</v>
      </c>
      <c r="D36" s="176" t="s">
        <v>12</v>
      </c>
      <c r="E36" s="176" t="s">
        <v>12</v>
      </c>
      <c r="F36" s="176" t="s">
        <v>12</v>
      </c>
      <c r="G36" s="176" t="s">
        <v>12</v>
      </c>
      <c r="H36" s="175" t="s">
        <v>2453</v>
      </c>
      <c r="I36" s="310" t="s">
        <v>2712</v>
      </c>
      <c r="J36" s="176" t="s">
        <v>12</v>
      </c>
      <c r="K36" s="175" t="s">
        <v>2388</v>
      </c>
      <c r="L36" s="176" t="s">
        <v>12</v>
      </c>
      <c r="M36" s="176" t="s">
        <v>2454</v>
      </c>
      <c r="N36" s="176" t="s">
        <v>2455</v>
      </c>
      <c r="O36" s="176" t="s">
        <v>2456</v>
      </c>
      <c r="P36" s="176" t="s">
        <v>2453</v>
      </c>
      <c r="Q36" s="176" t="s">
        <v>12</v>
      </c>
      <c r="R36" s="176" t="s">
        <v>12</v>
      </c>
      <c r="S36" s="321" t="s">
        <v>2457</v>
      </c>
      <c r="T36" s="317" t="s">
        <v>11</v>
      </c>
      <c r="U36" s="175" t="s">
        <v>1204</v>
      </c>
      <c r="V36" s="176" t="s">
        <v>12</v>
      </c>
      <c r="W36" s="176">
        <v>0</v>
      </c>
      <c r="X36" s="176" t="s">
        <v>12</v>
      </c>
      <c r="Y36" s="175" t="s">
        <v>1167</v>
      </c>
      <c r="Z36" s="177">
        <v>0</v>
      </c>
      <c r="AA36" s="177">
        <v>0</v>
      </c>
      <c r="AB36" s="177">
        <v>3108.75</v>
      </c>
      <c r="AC36" s="177" t="s">
        <v>2416</v>
      </c>
    </row>
    <row r="37" spans="1:29">
      <c r="A37" s="175" t="s">
        <v>1237</v>
      </c>
      <c r="B37" s="175" t="s">
        <v>1238</v>
      </c>
      <c r="C37" s="175" t="s">
        <v>1161</v>
      </c>
      <c r="D37" s="176" t="s">
        <v>12</v>
      </c>
      <c r="E37" s="176" t="s">
        <v>12</v>
      </c>
      <c r="F37" s="176" t="s">
        <v>1239</v>
      </c>
      <c r="G37" s="176" t="s">
        <v>1208</v>
      </c>
      <c r="H37" s="175" t="s">
        <v>1240</v>
      </c>
      <c r="I37" s="310" t="s">
        <v>2712</v>
      </c>
      <c r="J37" s="176" t="s">
        <v>12</v>
      </c>
      <c r="K37" s="175" t="s">
        <v>1241</v>
      </c>
      <c r="L37" s="176" t="s">
        <v>12</v>
      </c>
      <c r="M37" s="176" t="s">
        <v>12</v>
      </c>
      <c r="N37" s="176" t="s">
        <v>1240</v>
      </c>
      <c r="O37" s="176" t="s">
        <v>12</v>
      </c>
      <c r="P37" s="176" t="s">
        <v>1242</v>
      </c>
      <c r="Q37" s="176" t="s">
        <v>12</v>
      </c>
      <c r="R37" s="176" t="s">
        <v>12</v>
      </c>
      <c r="S37" s="321" t="s">
        <v>1165</v>
      </c>
      <c r="T37" s="317" t="s">
        <v>17</v>
      </c>
      <c r="U37" s="175" t="s">
        <v>1181</v>
      </c>
      <c r="V37" s="176" t="s">
        <v>12</v>
      </c>
      <c r="W37" s="176">
        <v>0</v>
      </c>
      <c r="X37" s="176" t="s">
        <v>12</v>
      </c>
      <c r="Y37" s="175" t="s">
        <v>1167</v>
      </c>
      <c r="Z37" s="177">
        <v>0</v>
      </c>
      <c r="AA37" s="177">
        <v>8900</v>
      </c>
      <c r="AB37" s="177">
        <v>16447.580000000002</v>
      </c>
      <c r="AC37" s="177" t="s">
        <v>2458</v>
      </c>
    </row>
    <row r="38" spans="1:29">
      <c r="A38" s="175" t="s">
        <v>1717</v>
      </c>
      <c r="B38" s="175" t="s">
        <v>1716</v>
      </c>
      <c r="C38" s="175" t="s">
        <v>1170</v>
      </c>
      <c r="D38" s="176" t="s">
        <v>12</v>
      </c>
      <c r="E38" s="176" t="s">
        <v>12</v>
      </c>
      <c r="F38" s="176" t="s">
        <v>12</v>
      </c>
      <c r="G38" s="176" t="s">
        <v>12</v>
      </c>
      <c r="H38" s="175" t="s">
        <v>2459</v>
      </c>
      <c r="I38" s="310" t="s">
        <v>2712</v>
      </c>
      <c r="J38" s="176" t="s">
        <v>12</v>
      </c>
      <c r="K38" s="175" t="s">
        <v>2394</v>
      </c>
      <c r="L38" s="176" t="s">
        <v>12</v>
      </c>
      <c r="M38" s="176" t="s">
        <v>12</v>
      </c>
      <c r="N38" s="176" t="s">
        <v>12</v>
      </c>
      <c r="O38" s="176" t="s">
        <v>12</v>
      </c>
      <c r="P38" s="176" t="s">
        <v>12</v>
      </c>
      <c r="Q38" s="176" t="s">
        <v>12</v>
      </c>
      <c r="R38" s="176" t="s">
        <v>12</v>
      </c>
      <c r="S38" s="321" t="s">
        <v>2460</v>
      </c>
      <c r="T38" s="317" t="s">
        <v>15</v>
      </c>
      <c r="U38" s="175" t="s">
        <v>2461</v>
      </c>
      <c r="V38" s="176" t="s">
        <v>12</v>
      </c>
      <c r="W38" s="176">
        <v>0</v>
      </c>
      <c r="X38" s="176" t="s">
        <v>12</v>
      </c>
      <c r="Y38" s="175" t="s">
        <v>1167</v>
      </c>
      <c r="Z38" s="177">
        <v>0</v>
      </c>
      <c r="AA38" s="177">
        <v>0</v>
      </c>
      <c r="AB38" s="177">
        <v>3316</v>
      </c>
      <c r="AC38" s="177" t="s">
        <v>2018</v>
      </c>
    </row>
    <row r="39" spans="1:29">
      <c r="A39" s="175" t="s">
        <v>1795</v>
      </c>
      <c r="B39" s="175" t="s">
        <v>1794</v>
      </c>
      <c r="C39" s="175" t="s">
        <v>1170</v>
      </c>
      <c r="D39" s="176" t="s">
        <v>12</v>
      </c>
      <c r="E39" s="176" t="s">
        <v>12</v>
      </c>
      <c r="F39" s="176" t="s">
        <v>2462</v>
      </c>
      <c r="G39" s="176" t="s">
        <v>1144</v>
      </c>
      <c r="H39" s="175" t="s">
        <v>2463</v>
      </c>
      <c r="I39" s="176" t="s">
        <v>2420</v>
      </c>
      <c r="J39" s="176" t="s">
        <v>1550</v>
      </c>
      <c r="K39" s="175" t="s">
        <v>2421</v>
      </c>
      <c r="L39" s="176" t="s">
        <v>12</v>
      </c>
      <c r="M39" s="176" t="s">
        <v>12</v>
      </c>
      <c r="N39" s="176" t="s">
        <v>12</v>
      </c>
      <c r="O39" s="176" t="s">
        <v>12</v>
      </c>
      <c r="P39" s="176" t="s">
        <v>12</v>
      </c>
      <c r="Q39" s="176" t="s">
        <v>12</v>
      </c>
      <c r="R39" s="176" t="s">
        <v>12</v>
      </c>
      <c r="S39" s="321" t="s">
        <v>2406</v>
      </c>
      <c r="T39" s="317" t="s">
        <v>1603</v>
      </c>
      <c r="U39" s="175" t="s">
        <v>12</v>
      </c>
      <c r="V39" s="176" t="s">
        <v>12</v>
      </c>
      <c r="W39" s="176">
        <v>0</v>
      </c>
      <c r="X39" s="176" t="s">
        <v>12</v>
      </c>
      <c r="Y39" s="175" t="s">
        <v>1167</v>
      </c>
      <c r="Z39" s="177">
        <v>0</v>
      </c>
      <c r="AA39" s="177">
        <v>0</v>
      </c>
      <c r="AB39" s="177">
        <v>960</v>
      </c>
      <c r="AC39" s="177" t="s">
        <v>2025</v>
      </c>
    </row>
    <row r="40" spans="1:29">
      <c r="A40" s="175" t="s">
        <v>1604</v>
      </c>
      <c r="B40" s="175" t="s">
        <v>1602</v>
      </c>
      <c r="C40" s="175" t="s">
        <v>1170</v>
      </c>
      <c r="D40" s="176" t="s">
        <v>12</v>
      </c>
      <c r="E40" s="176" t="s">
        <v>12</v>
      </c>
      <c r="F40" s="176" t="s">
        <v>2464</v>
      </c>
      <c r="G40" s="176" t="s">
        <v>1139</v>
      </c>
      <c r="H40" s="175" t="s">
        <v>2465</v>
      </c>
      <c r="I40" s="176" t="s">
        <v>2466</v>
      </c>
      <c r="J40" s="176" t="s">
        <v>1550</v>
      </c>
      <c r="K40" s="175" t="s">
        <v>2394</v>
      </c>
      <c r="L40" s="176" t="s">
        <v>12</v>
      </c>
      <c r="M40" s="176" t="s">
        <v>12</v>
      </c>
      <c r="N40" s="176" t="s">
        <v>12</v>
      </c>
      <c r="O40" s="176" t="s">
        <v>12</v>
      </c>
      <c r="P40" s="176" t="s">
        <v>12</v>
      </c>
      <c r="Q40" s="176" t="s">
        <v>12</v>
      </c>
      <c r="R40" s="176" t="s">
        <v>12</v>
      </c>
      <c r="S40" s="321" t="s">
        <v>2406</v>
      </c>
      <c r="T40" s="175" t="s">
        <v>1603</v>
      </c>
      <c r="U40" s="175" t="s">
        <v>12</v>
      </c>
      <c r="V40" s="176" t="s">
        <v>12</v>
      </c>
      <c r="W40" s="176">
        <v>0</v>
      </c>
      <c r="X40" s="176" t="s">
        <v>12</v>
      </c>
      <c r="Y40" s="175" t="s">
        <v>1167</v>
      </c>
      <c r="Z40" s="177">
        <v>230</v>
      </c>
      <c r="AA40" s="177">
        <v>0</v>
      </c>
      <c r="AB40" s="177">
        <v>960</v>
      </c>
      <c r="AC40" s="177" t="s">
        <v>2400</v>
      </c>
    </row>
    <row r="41" spans="1:29">
      <c r="A41" s="175" t="s">
        <v>1243</v>
      </c>
      <c r="B41" s="175" t="s">
        <v>1244</v>
      </c>
      <c r="C41" s="175" t="s">
        <v>1161</v>
      </c>
      <c r="D41" s="176" t="s">
        <v>12</v>
      </c>
      <c r="E41" s="176" t="s">
        <v>12</v>
      </c>
      <c r="F41" s="176" t="s">
        <v>1245</v>
      </c>
      <c r="G41" s="176" t="s">
        <v>1208</v>
      </c>
      <c r="H41" s="175" t="s">
        <v>1246</v>
      </c>
      <c r="I41" s="310" t="s">
        <v>2712</v>
      </c>
      <c r="J41" s="176" t="s">
        <v>12</v>
      </c>
      <c r="K41" s="175" t="s">
        <v>1241</v>
      </c>
      <c r="L41" s="176" t="s">
        <v>12</v>
      </c>
      <c r="M41" s="176" t="s">
        <v>1247</v>
      </c>
      <c r="N41" s="176" t="s">
        <v>1246</v>
      </c>
      <c r="O41" s="176" t="s">
        <v>1248</v>
      </c>
      <c r="P41" s="176" t="s">
        <v>1249</v>
      </c>
      <c r="Q41" s="176" t="s">
        <v>12</v>
      </c>
      <c r="R41" s="176" t="s">
        <v>12</v>
      </c>
      <c r="S41" s="321" t="s">
        <v>1165</v>
      </c>
      <c r="T41" s="317" t="s">
        <v>17</v>
      </c>
      <c r="U41" s="175" t="s">
        <v>12</v>
      </c>
      <c r="V41" s="176" t="s">
        <v>12</v>
      </c>
      <c r="W41" s="176">
        <v>0</v>
      </c>
      <c r="X41" s="176" t="s">
        <v>12</v>
      </c>
      <c r="Y41" s="175" t="s">
        <v>1167</v>
      </c>
      <c r="Z41" s="177">
        <v>0</v>
      </c>
      <c r="AA41" s="177">
        <v>0</v>
      </c>
      <c r="AB41" s="177">
        <v>11750</v>
      </c>
      <c r="AC41" s="177" t="s">
        <v>2467</v>
      </c>
    </row>
    <row r="42" spans="1:29">
      <c r="A42" s="175" t="s">
        <v>1250</v>
      </c>
      <c r="B42" s="175" t="s">
        <v>1251</v>
      </c>
      <c r="C42" s="175" t="s">
        <v>1161</v>
      </c>
      <c r="D42" s="176" t="s">
        <v>12</v>
      </c>
      <c r="E42" s="176" t="s">
        <v>12</v>
      </c>
      <c r="F42" s="176" t="s">
        <v>1245</v>
      </c>
      <c r="G42" s="176" t="s">
        <v>1208</v>
      </c>
      <c r="H42" s="175" t="s">
        <v>1246</v>
      </c>
      <c r="I42" s="310" t="s">
        <v>2712</v>
      </c>
      <c r="J42" s="176" t="s">
        <v>12</v>
      </c>
      <c r="K42" s="175" t="s">
        <v>1241</v>
      </c>
      <c r="L42" s="176" t="s">
        <v>12</v>
      </c>
      <c r="M42" s="176" t="s">
        <v>1247</v>
      </c>
      <c r="N42" s="176" t="s">
        <v>1246</v>
      </c>
      <c r="O42" s="176" t="s">
        <v>1248</v>
      </c>
      <c r="P42" s="176" t="s">
        <v>1249</v>
      </c>
      <c r="Q42" s="176" t="s">
        <v>12</v>
      </c>
      <c r="R42" s="176" t="s">
        <v>12</v>
      </c>
      <c r="S42" s="321" t="s">
        <v>1165</v>
      </c>
      <c r="T42" s="317" t="s">
        <v>17</v>
      </c>
      <c r="U42" s="175" t="s">
        <v>12</v>
      </c>
      <c r="V42" s="176" t="s">
        <v>12</v>
      </c>
      <c r="W42" s="176">
        <v>0</v>
      </c>
      <c r="X42" s="176" t="s">
        <v>12</v>
      </c>
      <c r="Y42" s="175" t="s">
        <v>1167</v>
      </c>
      <c r="Z42" s="177">
        <v>0</v>
      </c>
      <c r="AA42" s="177">
        <v>0</v>
      </c>
      <c r="AB42" s="177">
        <v>12000</v>
      </c>
      <c r="AC42" s="177" t="s">
        <v>1504</v>
      </c>
    </row>
    <row r="43" spans="1:29">
      <c r="A43" s="175" t="s">
        <v>2468</v>
      </c>
      <c r="B43" s="175" t="s">
        <v>2469</v>
      </c>
      <c r="C43" s="175" t="s">
        <v>1170</v>
      </c>
      <c r="D43" s="176" t="s">
        <v>12</v>
      </c>
      <c r="E43" s="176" t="s">
        <v>12</v>
      </c>
      <c r="F43" s="176" t="s">
        <v>2470</v>
      </c>
      <c r="G43" s="176" t="s">
        <v>1181</v>
      </c>
      <c r="H43" s="175" t="s">
        <v>2471</v>
      </c>
      <c r="I43" s="310" t="s">
        <v>2712</v>
      </c>
      <c r="J43" s="176" t="s">
        <v>12</v>
      </c>
      <c r="K43" s="175" t="s">
        <v>2394</v>
      </c>
      <c r="L43" s="176" t="s">
        <v>12</v>
      </c>
      <c r="M43" s="176" t="s">
        <v>12</v>
      </c>
      <c r="N43" s="176" t="s">
        <v>12</v>
      </c>
      <c r="O43" s="176" t="s">
        <v>2472</v>
      </c>
      <c r="P43" s="176" t="s">
        <v>12</v>
      </c>
      <c r="Q43" s="176" t="s">
        <v>12</v>
      </c>
      <c r="R43" s="176" t="s">
        <v>12</v>
      </c>
      <c r="S43" s="321" t="s">
        <v>2473</v>
      </c>
      <c r="T43" s="317" t="s">
        <v>11</v>
      </c>
      <c r="U43" s="175" t="s">
        <v>2474</v>
      </c>
      <c r="V43" s="176" t="s">
        <v>12</v>
      </c>
      <c r="W43" s="176">
        <v>0</v>
      </c>
      <c r="X43" s="176" t="s">
        <v>12</v>
      </c>
      <c r="Y43" s="175" t="s">
        <v>1167</v>
      </c>
      <c r="Z43" s="177">
        <v>0</v>
      </c>
      <c r="AA43" s="177">
        <v>0</v>
      </c>
      <c r="AB43" s="177">
        <v>0</v>
      </c>
      <c r="AC43" s="177" t="s">
        <v>1483</v>
      </c>
    </row>
    <row r="44" spans="1:29">
      <c r="A44" s="175" t="s">
        <v>2475</v>
      </c>
      <c r="B44" s="175" t="s">
        <v>2271</v>
      </c>
      <c r="C44" s="175" t="s">
        <v>1170</v>
      </c>
      <c r="D44" s="176" t="s">
        <v>12</v>
      </c>
      <c r="E44" s="176" t="s">
        <v>12</v>
      </c>
      <c r="F44" s="176" t="s">
        <v>2476</v>
      </c>
      <c r="G44" s="176" t="s">
        <v>1139</v>
      </c>
      <c r="H44" s="175" t="s">
        <v>2477</v>
      </c>
      <c r="I44" s="310" t="s">
        <v>2712</v>
      </c>
      <c r="J44" s="176" t="s">
        <v>12</v>
      </c>
      <c r="K44" s="175" t="s">
        <v>2394</v>
      </c>
      <c r="L44" s="176" t="s">
        <v>12</v>
      </c>
      <c r="M44" s="176" t="s">
        <v>12</v>
      </c>
      <c r="N44" s="176" t="s">
        <v>12</v>
      </c>
      <c r="O44" s="176" t="s">
        <v>2478</v>
      </c>
      <c r="P44" s="176" t="s">
        <v>2479</v>
      </c>
      <c r="Q44" s="176" t="s">
        <v>12</v>
      </c>
      <c r="R44" s="176" t="s">
        <v>12</v>
      </c>
      <c r="S44" s="321" t="s">
        <v>2480</v>
      </c>
      <c r="T44" s="317" t="s">
        <v>1603</v>
      </c>
      <c r="U44" s="175" t="s">
        <v>1266</v>
      </c>
      <c r="V44" s="176" t="s">
        <v>12</v>
      </c>
      <c r="W44" s="176">
        <v>0</v>
      </c>
      <c r="X44" s="176" t="s">
        <v>12</v>
      </c>
      <c r="Y44" s="175" t="s">
        <v>2481</v>
      </c>
      <c r="Z44" s="177">
        <v>0</v>
      </c>
      <c r="AA44" s="177">
        <v>0</v>
      </c>
      <c r="AB44" s="177">
        <v>0</v>
      </c>
      <c r="AC44" s="177" t="s">
        <v>1483</v>
      </c>
    </row>
    <row r="45" spans="1:29">
      <c r="A45" s="175" t="s">
        <v>1252</v>
      </c>
      <c r="B45" s="175" t="s">
        <v>1253</v>
      </c>
      <c r="C45" s="175" t="s">
        <v>1161</v>
      </c>
      <c r="D45" s="176" t="s">
        <v>12</v>
      </c>
      <c r="E45" s="176" t="s">
        <v>12</v>
      </c>
      <c r="F45" s="176" t="s">
        <v>1254</v>
      </c>
      <c r="G45" s="176" t="s">
        <v>1144</v>
      </c>
      <c r="H45" s="175" t="s">
        <v>1255</v>
      </c>
      <c r="I45" s="176" t="s">
        <v>1174</v>
      </c>
      <c r="J45" s="176" t="s">
        <v>12</v>
      </c>
      <c r="K45" s="175" t="s">
        <v>1256</v>
      </c>
      <c r="L45" s="176" t="s">
        <v>12</v>
      </c>
      <c r="M45" s="176" t="s">
        <v>12</v>
      </c>
      <c r="N45" s="176" t="s">
        <v>12</v>
      </c>
      <c r="O45" s="176" t="s">
        <v>1257</v>
      </c>
      <c r="P45" s="176" t="s">
        <v>1255</v>
      </c>
      <c r="Q45" s="176" t="s">
        <v>12</v>
      </c>
      <c r="R45" s="176" t="s">
        <v>12</v>
      </c>
      <c r="S45" s="321" t="s">
        <v>2406</v>
      </c>
      <c r="T45" s="317" t="s">
        <v>1258</v>
      </c>
      <c r="U45" s="175" t="s">
        <v>12</v>
      </c>
      <c r="V45" s="176" t="s">
        <v>12</v>
      </c>
      <c r="W45" s="176">
        <v>0</v>
      </c>
      <c r="X45" s="176" t="s">
        <v>12</v>
      </c>
      <c r="Y45" s="175" t="s">
        <v>1167</v>
      </c>
      <c r="Z45" s="177">
        <v>230</v>
      </c>
      <c r="AA45" s="177">
        <v>0</v>
      </c>
      <c r="AB45" s="177">
        <v>4350</v>
      </c>
      <c r="AC45" s="177" t="s">
        <v>2482</v>
      </c>
    </row>
    <row r="46" spans="1:29">
      <c r="A46" s="175" t="s">
        <v>2483</v>
      </c>
      <c r="B46" s="175" t="s">
        <v>2279</v>
      </c>
      <c r="C46" s="175" t="s">
        <v>1161</v>
      </c>
      <c r="D46" s="176" t="s">
        <v>12</v>
      </c>
      <c r="E46" s="176" t="s">
        <v>12</v>
      </c>
      <c r="F46" s="176" t="s">
        <v>2484</v>
      </c>
      <c r="G46" s="176" t="s">
        <v>1139</v>
      </c>
      <c r="H46" s="175" t="s">
        <v>2485</v>
      </c>
      <c r="I46" s="176" t="s">
        <v>1174</v>
      </c>
      <c r="J46" s="176" t="s">
        <v>12</v>
      </c>
      <c r="K46" s="175" t="s">
        <v>2388</v>
      </c>
      <c r="L46" s="176" t="s">
        <v>12</v>
      </c>
      <c r="M46" s="176" t="s">
        <v>12</v>
      </c>
      <c r="N46" s="176" t="s">
        <v>12</v>
      </c>
      <c r="O46" s="176" t="s">
        <v>12</v>
      </c>
      <c r="P46" s="176" t="s">
        <v>12</v>
      </c>
      <c r="Q46" s="176" t="s">
        <v>12</v>
      </c>
      <c r="R46" s="176" t="s">
        <v>12</v>
      </c>
      <c r="S46" s="321" t="s">
        <v>2486</v>
      </c>
      <c r="T46" s="317" t="s">
        <v>1603</v>
      </c>
      <c r="U46" s="175" t="s">
        <v>12</v>
      </c>
      <c r="V46" s="176" t="s">
        <v>12</v>
      </c>
      <c r="W46" s="176">
        <v>0</v>
      </c>
      <c r="X46" s="176" t="s">
        <v>12</v>
      </c>
      <c r="Y46" s="175" t="s">
        <v>1167</v>
      </c>
      <c r="Z46" s="177">
        <v>0</v>
      </c>
      <c r="AA46" s="177">
        <v>0</v>
      </c>
      <c r="AB46" s="177">
        <v>760</v>
      </c>
      <c r="AC46" s="177" t="s">
        <v>2072</v>
      </c>
    </row>
    <row r="47" spans="1:29">
      <c r="A47" s="175" t="s">
        <v>1677</v>
      </c>
      <c r="B47" s="175" t="s">
        <v>1676</v>
      </c>
      <c r="C47" s="175" t="s">
        <v>1161</v>
      </c>
      <c r="D47" s="176" t="s">
        <v>12</v>
      </c>
      <c r="E47" s="176" t="s">
        <v>12</v>
      </c>
      <c r="F47" s="176" t="s">
        <v>12</v>
      </c>
      <c r="G47" s="176" t="s">
        <v>12</v>
      </c>
      <c r="H47" s="175" t="s">
        <v>2487</v>
      </c>
      <c r="I47" s="310" t="s">
        <v>2712</v>
      </c>
      <c r="J47" s="176" t="s">
        <v>12</v>
      </c>
      <c r="K47" s="175" t="s">
        <v>2394</v>
      </c>
      <c r="L47" s="176" t="s">
        <v>12</v>
      </c>
      <c r="M47" s="176" t="s">
        <v>12</v>
      </c>
      <c r="N47" s="176" t="s">
        <v>12</v>
      </c>
      <c r="O47" s="176" t="s">
        <v>12</v>
      </c>
      <c r="P47" s="176" t="s">
        <v>12</v>
      </c>
      <c r="Q47" s="176" t="s">
        <v>12</v>
      </c>
      <c r="R47" s="176" t="s">
        <v>12</v>
      </c>
      <c r="S47" s="321" t="s">
        <v>2406</v>
      </c>
      <c r="T47" s="317" t="s">
        <v>1603</v>
      </c>
      <c r="U47" s="175" t="s">
        <v>12</v>
      </c>
      <c r="V47" s="176" t="s">
        <v>12</v>
      </c>
      <c r="W47" s="176">
        <v>0</v>
      </c>
      <c r="X47" s="176" t="s">
        <v>12</v>
      </c>
      <c r="Y47" s="175" t="s">
        <v>1167</v>
      </c>
      <c r="Z47" s="177">
        <v>0</v>
      </c>
      <c r="AA47" s="177">
        <v>0</v>
      </c>
      <c r="AB47" s="177">
        <v>760</v>
      </c>
      <c r="AC47" s="177" t="s">
        <v>2072</v>
      </c>
    </row>
    <row r="48" spans="1:29">
      <c r="A48" s="175" t="s">
        <v>1259</v>
      </c>
      <c r="B48" s="175" t="s">
        <v>1260</v>
      </c>
      <c r="C48" s="175" t="s">
        <v>1170</v>
      </c>
      <c r="D48" s="176" t="s">
        <v>12</v>
      </c>
      <c r="E48" s="176" t="s">
        <v>12</v>
      </c>
      <c r="F48" s="176" t="s">
        <v>2488</v>
      </c>
      <c r="G48" s="176" t="s">
        <v>1172</v>
      </c>
      <c r="H48" s="175" t="s">
        <v>1261</v>
      </c>
      <c r="I48" s="176" t="s">
        <v>1174</v>
      </c>
      <c r="J48" s="176" t="s">
        <v>12</v>
      </c>
      <c r="K48" s="175" t="s">
        <v>1199</v>
      </c>
      <c r="L48" s="176" t="s">
        <v>12</v>
      </c>
      <c r="M48" s="176" t="s">
        <v>12</v>
      </c>
      <c r="N48" s="176" t="s">
        <v>12</v>
      </c>
      <c r="O48" s="176" t="s">
        <v>12</v>
      </c>
      <c r="P48" s="176" t="s">
        <v>12</v>
      </c>
      <c r="Q48" s="176" t="s">
        <v>12</v>
      </c>
      <c r="R48" s="176" t="s">
        <v>12</v>
      </c>
      <c r="S48" s="321" t="s">
        <v>1165</v>
      </c>
      <c r="T48" s="317" t="s">
        <v>17</v>
      </c>
      <c r="U48" s="175" t="s">
        <v>1185</v>
      </c>
      <c r="V48" s="176" t="s">
        <v>12</v>
      </c>
      <c r="W48" s="176">
        <v>0</v>
      </c>
      <c r="X48" s="176" t="s">
        <v>12</v>
      </c>
      <c r="Y48" s="175" t="s">
        <v>1167</v>
      </c>
      <c r="Z48" s="177">
        <v>0</v>
      </c>
      <c r="AA48" s="177">
        <v>0</v>
      </c>
      <c r="AB48" s="177">
        <v>16791.63</v>
      </c>
      <c r="AC48" s="177" t="s">
        <v>2489</v>
      </c>
    </row>
    <row r="49" spans="1:29">
      <c r="A49" s="175" t="s">
        <v>1746</v>
      </c>
      <c r="B49" s="175" t="s">
        <v>1745</v>
      </c>
      <c r="C49" s="175" t="s">
        <v>1170</v>
      </c>
      <c r="D49" s="176" t="s">
        <v>12</v>
      </c>
      <c r="E49" s="176" t="s">
        <v>12</v>
      </c>
      <c r="F49" s="176" t="s">
        <v>2490</v>
      </c>
      <c r="G49" s="176" t="s">
        <v>1181</v>
      </c>
      <c r="H49" s="175" t="s">
        <v>2491</v>
      </c>
      <c r="I49" s="310" t="s">
        <v>2712</v>
      </c>
      <c r="J49" s="176" t="s">
        <v>12</v>
      </c>
      <c r="K49" s="175" t="s">
        <v>2388</v>
      </c>
      <c r="L49" s="176" t="s">
        <v>12</v>
      </c>
      <c r="M49" s="176" t="s">
        <v>2492</v>
      </c>
      <c r="N49" s="176" t="s">
        <v>2493</v>
      </c>
      <c r="O49" s="176" t="s">
        <v>12</v>
      </c>
      <c r="P49" s="176" t="s">
        <v>2491</v>
      </c>
      <c r="Q49" s="176" t="s">
        <v>12</v>
      </c>
      <c r="R49" s="176" t="s">
        <v>12</v>
      </c>
      <c r="S49" s="321" t="s">
        <v>1165</v>
      </c>
      <c r="T49" s="175" t="s">
        <v>11</v>
      </c>
      <c r="U49" s="175" t="s">
        <v>2494</v>
      </c>
      <c r="V49" s="176" t="s">
        <v>12</v>
      </c>
      <c r="W49" s="176">
        <v>0</v>
      </c>
      <c r="X49" s="176" t="s">
        <v>12</v>
      </c>
      <c r="Y49" s="175" t="s">
        <v>1167</v>
      </c>
      <c r="Z49" s="177">
        <v>280</v>
      </c>
      <c r="AA49" s="177">
        <v>0</v>
      </c>
      <c r="AB49" s="177">
        <v>3316</v>
      </c>
      <c r="AC49" s="177" t="s">
        <v>2495</v>
      </c>
    </row>
    <row r="50" spans="1:29">
      <c r="A50" s="175" t="s">
        <v>1779</v>
      </c>
      <c r="B50" s="175" t="s">
        <v>1778</v>
      </c>
      <c r="C50" s="175" t="s">
        <v>1170</v>
      </c>
      <c r="D50" s="176" t="s">
        <v>12</v>
      </c>
      <c r="E50" s="176" t="s">
        <v>12</v>
      </c>
      <c r="F50" s="176" t="s">
        <v>2496</v>
      </c>
      <c r="G50" s="176" t="s">
        <v>1143</v>
      </c>
      <c r="H50" s="175" t="s">
        <v>2497</v>
      </c>
      <c r="I50" s="310" t="s">
        <v>2712</v>
      </c>
      <c r="J50" s="176" t="s">
        <v>12</v>
      </c>
      <c r="K50" s="175" t="s">
        <v>2388</v>
      </c>
      <c r="L50" s="176" t="s">
        <v>12</v>
      </c>
      <c r="M50" s="176" t="s">
        <v>12</v>
      </c>
      <c r="N50" s="176" t="s">
        <v>12</v>
      </c>
      <c r="O50" s="176" t="s">
        <v>12</v>
      </c>
      <c r="P50" s="176" t="s">
        <v>12</v>
      </c>
      <c r="Q50" s="176" t="s">
        <v>12</v>
      </c>
      <c r="R50" s="176" t="s">
        <v>12</v>
      </c>
      <c r="S50" s="321" t="s">
        <v>1165</v>
      </c>
      <c r="T50" s="317" t="s">
        <v>15</v>
      </c>
      <c r="U50" s="175" t="s">
        <v>2498</v>
      </c>
      <c r="V50" s="176" t="s">
        <v>12</v>
      </c>
      <c r="W50" s="176">
        <v>0</v>
      </c>
      <c r="X50" s="176" t="s">
        <v>12</v>
      </c>
      <c r="Y50" s="175" t="s">
        <v>1167</v>
      </c>
      <c r="Z50" s="177">
        <v>0</v>
      </c>
      <c r="AA50" s="177">
        <v>0</v>
      </c>
      <c r="AB50" s="177">
        <v>3316</v>
      </c>
      <c r="AC50" s="177" t="s">
        <v>2018</v>
      </c>
    </row>
    <row r="51" spans="1:29">
      <c r="A51" s="175" t="s">
        <v>2499</v>
      </c>
      <c r="B51" s="175" t="s">
        <v>2500</v>
      </c>
      <c r="C51" s="175" t="s">
        <v>1170</v>
      </c>
      <c r="D51" s="176" t="s">
        <v>12</v>
      </c>
      <c r="E51" s="176" t="s">
        <v>12</v>
      </c>
      <c r="F51" s="176" t="s">
        <v>12</v>
      </c>
      <c r="G51" s="176" t="s">
        <v>12</v>
      </c>
      <c r="H51" s="175" t="s">
        <v>2501</v>
      </c>
      <c r="I51" s="176" t="s">
        <v>1221</v>
      </c>
      <c r="J51" s="176" t="s">
        <v>1550</v>
      </c>
      <c r="K51" s="175" t="s">
        <v>2388</v>
      </c>
      <c r="L51" s="176" t="s">
        <v>12</v>
      </c>
      <c r="M51" s="176" t="s">
        <v>12</v>
      </c>
      <c r="N51" s="176" t="s">
        <v>12</v>
      </c>
      <c r="O51" s="176" t="s">
        <v>12</v>
      </c>
      <c r="P51" s="176" t="s">
        <v>2501</v>
      </c>
      <c r="Q51" s="176" t="s">
        <v>12</v>
      </c>
      <c r="R51" s="176" t="s">
        <v>12</v>
      </c>
      <c r="S51" s="321" t="s">
        <v>1165</v>
      </c>
      <c r="T51" s="317" t="s">
        <v>15</v>
      </c>
      <c r="U51" s="175" t="s">
        <v>12</v>
      </c>
      <c r="V51" s="176" t="s">
        <v>12</v>
      </c>
      <c r="W51" s="176">
        <v>0</v>
      </c>
      <c r="X51" s="176" t="s">
        <v>12</v>
      </c>
      <c r="Y51" s="175" t="s">
        <v>1167</v>
      </c>
      <c r="Z51" s="177">
        <v>0</v>
      </c>
      <c r="AA51" s="177">
        <v>0</v>
      </c>
      <c r="AB51" s="177">
        <v>0</v>
      </c>
      <c r="AC51" s="177" t="s">
        <v>1483</v>
      </c>
    </row>
    <row r="52" spans="1:29">
      <c r="A52" s="175" t="s">
        <v>1262</v>
      </c>
      <c r="B52" s="175" t="s">
        <v>1263</v>
      </c>
      <c r="C52" s="175" t="s">
        <v>1161</v>
      </c>
      <c r="D52" s="176" t="s">
        <v>12</v>
      </c>
      <c r="E52" s="176" t="s">
        <v>12</v>
      </c>
      <c r="F52" s="176" t="s">
        <v>1264</v>
      </c>
      <c r="G52" s="176" t="s">
        <v>1172</v>
      </c>
      <c r="H52" s="175" t="s">
        <v>1265</v>
      </c>
      <c r="I52" s="176" t="s">
        <v>1174</v>
      </c>
      <c r="J52" s="176" t="s">
        <v>12</v>
      </c>
      <c r="K52" s="175" t="s">
        <v>1199</v>
      </c>
      <c r="L52" s="176" t="s">
        <v>12</v>
      </c>
      <c r="M52" s="176" t="s">
        <v>12</v>
      </c>
      <c r="N52" s="176" t="s">
        <v>12</v>
      </c>
      <c r="O52" s="176" t="s">
        <v>12</v>
      </c>
      <c r="P52" s="176" t="s">
        <v>12</v>
      </c>
      <c r="Q52" s="176" t="s">
        <v>12</v>
      </c>
      <c r="R52" s="176" t="s">
        <v>12</v>
      </c>
      <c r="S52" s="321" t="s">
        <v>1165</v>
      </c>
      <c r="T52" s="317" t="s">
        <v>17</v>
      </c>
      <c r="U52" s="175" t="s">
        <v>1266</v>
      </c>
      <c r="V52" s="176" t="s">
        <v>12</v>
      </c>
      <c r="W52" s="176">
        <v>0</v>
      </c>
      <c r="X52" s="176" t="s">
        <v>12</v>
      </c>
      <c r="Y52" s="175" t="s">
        <v>1167</v>
      </c>
      <c r="Z52" s="177">
        <v>0</v>
      </c>
      <c r="AA52" s="177">
        <v>0</v>
      </c>
      <c r="AB52" s="177">
        <v>47536.1</v>
      </c>
      <c r="AC52" s="177" t="s">
        <v>1539</v>
      </c>
    </row>
    <row r="53" spans="1:29">
      <c r="A53" s="175" t="s">
        <v>1847</v>
      </c>
      <c r="B53" s="175" t="s">
        <v>1846</v>
      </c>
      <c r="C53" s="175" t="s">
        <v>1170</v>
      </c>
      <c r="D53" s="176" t="s">
        <v>12</v>
      </c>
      <c r="E53" s="176" t="s">
        <v>12</v>
      </c>
      <c r="F53" s="176" t="s">
        <v>2502</v>
      </c>
      <c r="G53" s="176" t="s">
        <v>1143</v>
      </c>
      <c r="H53" s="175" t="s">
        <v>2503</v>
      </c>
      <c r="I53" s="176" t="s">
        <v>1174</v>
      </c>
      <c r="J53" s="176" t="s">
        <v>12</v>
      </c>
      <c r="K53" s="175" t="s">
        <v>2504</v>
      </c>
      <c r="L53" s="176" t="s">
        <v>12</v>
      </c>
      <c r="M53" s="176" t="s">
        <v>12</v>
      </c>
      <c r="N53" s="176" t="s">
        <v>12</v>
      </c>
      <c r="O53" s="176" t="s">
        <v>2505</v>
      </c>
      <c r="P53" s="176" t="s">
        <v>2503</v>
      </c>
      <c r="Q53" s="176" t="s">
        <v>12</v>
      </c>
      <c r="R53" s="176" t="s">
        <v>12</v>
      </c>
      <c r="S53" s="176" t="s">
        <v>2506</v>
      </c>
      <c r="T53" s="175" t="s">
        <v>15</v>
      </c>
      <c r="U53" s="175" t="s">
        <v>2507</v>
      </c>
      <c r="V53" s="176" t="s">
        <v>12</v>
      </c>
      <c r="W53" s="176">
        <v>0</v>
      </c>
      <c r="X53" s="176" t="s">
        <v>12</v>
      </c>
      <c r="Y53" s="175" t="s">
        <v>1167</v>
      </c>
      <c r="Z53" s="177">
        <v>0</v>
      </c>
      <c r="AA53" s="177">
        <v>0</v>
      </c>
      <c r="AB53" s="177">
        <v>3316</v>
      </c>
      <c r="AC53" s="177" t="s">
        <v>2018</v>
      </c>
    </row>
    <row r="54" spans="1:29">
      <c r="A54" s="175" t="s">
        <v>1664</v>
      </c>
      <c r="B54" s="175" t="s">
        <v>1663</v>
      </c>
      <c r="C54" s="175" t="s">
        <v>1161</v>
      </c>
      <c r="D54" s="176" t="s">
        <v>12</v>
      </c>
      <c r="E54" s="176" t="s">
        <v>12</v>
      </c>
      <c r="F54" s="176" t="s">
        <v>2508</v>
      </c>
      <c r="G54" s="176" t="s">
        <v>1172</v>
      </c>
      <c r="H54" s="175" t="s">
        <v>2509</v>
      </c>
      <c r="I54" s="310" t="s">
        <v>2712</v>
      </c>
      <c r="J54" s="176" t="s">
        <v>12</v>
      </c>
      <c r="K54" s="175" t="s">
        <v>2394</v>
      </c>
      <c r="L54" s="176" t="s">
        <v>12</v>
      </c>
      <c r="M54" s="176" t="s">
        <v>2510</v>
      </c>
      <c r="N54" s="176" t="s">
        <v>2511</v>
      </c>
      <c r="O54" s="176" t="s">
        <v>2512</v>
      </c>
      <c r="P54" s="176" t="s">
        <v>2509</v>
      </c>
      <c r="Q54" s="176" t="s">
        <v>12</v>
      </c>
      <c r="R54" s="176" t="s">
        <v>12</v>
      </c>
      <c r="S54" s="321" t="s">
        <v>1165</v>
      </c>
      <c r="T54" s="175" t="s">
        <v>17</v>
      </c>
      <c r="U54" s="175" t="s">
        <v>2411</v>
      </c>
      <c r="V54" s="176" t="s">
        <v>12</v>
      </c>
      <c r="W54" s="176">
        <v>0</v>
      </c>
      <c r="X54" s="176" t="s">
        <v>12</v>
      </c>
      <c r="Y54" s="175" t="s">
        <v>1167</v>
      </c>
      <c r="Z54" s="177">
        <v>0</v>
      </c>
      <c r="AA54" s="177">
        <v>0</v>
      </c>
      <c r="AB54" s="177">
        <v>3316</v>
      </c>
      <c r="AC54" s="177" t="s">
        <v>2018</v>
      </c>
    </row>
    <row r="55" spans="1:29">
      <c r="A55" s="175" t="s">
        <v>1267</v>
      </c>
      <c r="B55" s="175" t="s">
        <v>1268</v>
      </c>
      <c r="C55" s="175" t="s">
        <v>1161</v>
      </c>
      <c r="D55" s="176" t="s">
        <v>12</v>
      </c>
      <c r="E55" s="176" t="s">
        <v>12</v>
      </c>
      <c r="F55" s="176" t="s">
        <v>1269</v>
      </c>
      <c r="G55" s="176" t="s">
        <v>1208</v>
      </c>
      <c r="H55" s="175" t="s">
        <v>1270</v>
      </c>
      <c r="I55" s="310" t="s">
        <v>2712</v>
      </c>
      <c r="J55" s="176" t="s">
        <v>12</v>
      </c>
      <c r="K55" s="175" t="s">
        <v>1199</v>
      </c>
      <c r="L55" s="176" t="s">
        <v>12</v>
      </c>
      <c r="M55" s="176" t="s">
        <v>12</v>
      </c>
      <c r="N55" s="176" t="s">
        <v>12</v>
      </c>
      <c r="O55" s="176" t="s">
        <v>12</v>
      </c>
      <c r="P55" s="176" t="s">
        <v>12</v>
      </c>
      <c r="Q55" s="176" t="s">
        <v>12</v>
      </c>
      <c r="R55" s="176" t="s">
        <v>12</v>
      </c>
      <c r="S55" s="321" t="s">
        <v>1165</v>
      </c>
      <c r="T55" s="175" t="s">
        <v>17</v>
      </c>
      <c r="U55" s="175" t="s">
        <v>1271</v>
      </c>
      <c r="V55" s="176" t="s">
        <v>12</v>
      </c>
      <c r="W55" s="176">
        <v>0</v>
      </c>
      <c r="X55" s="176" t="s">
        <v>12</v>
      </c>
      <c r="Y55" s="175" t="s">
        <v>1167</v>
      </c>
      <c r="Z55" s="177">
        <v>0</v>
      </c>
      <c r="AA55" s="177">
        <v>0</v>
      </c>
      <c r="AB55" s="177">
        <v>23100</v>
      </c>
      <c r="AC55" s="177" t="s">
        <v>2513</v>
      </c>
    </row>
    <row r="56" spans="1:29">
      <c r="A56" s="175" t="s">
        <v>1272</v>
      </c>
      <c r="B56" s="175" t="s">
        <v>1273</v>
      </c>
      <c r="C56" s="175" t="s">
        <v>1161</v>
      </c>
      <c r="D56" s="176" t="s">
        <v>12</v>
      </c>
      <c r="E56" s="176" t="s">
        <v>12</v>
      </c>
      <c r="F56" s="176" t="s">
        <v>1274</v>
      </c>
      <c r="G56" s="176" t="s">
        <v>1181</v>
      </c>
      <c r="H56" s="175" t="s">
        <v>1275</v>
      </c>
      <c r="I56" s="176" t="s">
        <v>1174</v>
      </c>
      <c r="J56" s="176" t="s">
        <v>12</v>
      </c>
      <c r="K56" s="175" t="s">
        <v>1164</v>
      </c>
      <c r="L56" s="176" t="s">
        <v>12</v>
      </c>
      <c r="M56" s="176" t="s">
        <v>12</v>
      </c>
      <c r="N56" s="176" t="s">
        <v>12</v>
      </c>
      <c r="O56" s="176" t="s">
        <v>12</v>
      </c>
      <c r="P56" s="176" t="s">
        <v>12</v>
      </c>
      <c r="Q56" s="176" t="s">
        <v>12</v>
      </c>
      <c r="R56" s="176" t="s">
        <v>12</v>
      </c>
      <c r="S56" s="321" t="s">
        <v>1165</v>
      </c>
      <c r="T56" s="175" t="s">
        <v>11</v>
      </c>
      <c r="U56" s="175" t="s">
        <v>12</v>
      </c>
      <c r="V56" s="176" t="s">
        <v>12</v>
      </c>
      <c r="W56" s="176">
        <v>0</v>
      </c>
      <c r="X56" s="176" t="s">
        <v>12</v>
      </c>
      <c r="Y56" s="175" t="s">
        <v>1167</v>
      </c>
      <c r="Z56" s="177">
        <v>0</v>
      </c>
      <c r="AA56" s="177">
        <v>0</v>
      </c>
      <c r="AB56" s="177">
        <v>48800</v>
      </c>
      <c r="AC56" s="177" t="s">
        <v>1493</v>
      </c>
    </row>
    <row r="57" spans="1:29">
      <c r="A57" s="175" t="s">
        <v>1822</v>
      </c>
      <c r="B57" s="175" t="s">
        <v>1821</v>
      </c>
      <c r="C57" s="175" t="s">
        <v>1170</v>
      </c>
      <c r="D57" s="176" t="s">
        <v>12</v>
      </c>
      <c r="E57" s="176" t="s">
        <v>12</v>
      </c>
      <c r="F57" s="176" t="s">
        <v>12</v>
      </c>
      <c r="G57" s="176" t="s">
        <v>12</v>
      </c>
      <c r="H57" s="175" t="s">
        <v>2514</v>
      </c>
      <c r="I57" s="310" t="s">
        <v>2712</v>
      </c>
      <c r="J57" s="176" t="s">
        <v>12</v>
      </c>
      <c r="K57" s="175" t="s">
        <v>2515</v>
      </c>
      <c r="L57" s="176" t="s">
        <v>12</v>
      </c>
      <c r="M57" s="176" t="s">
        <v>12</v>
      </c>
      <c r="N57" s="176" t="s">
        <v>12</v>
      </c>
      <c r="O57" s="176" t="s">
        <v>12</v>
      </c>
      <c r="P57" s="176" t="s">
        <v>2514</v>
      </c>
      <c r="Q57" s="176" t="s">
        <v>12</v>
      </c>
      <c r="R57" s="176" t="s">
        <v>12</v>
      </c>
      <c r="S57" s="321" t="s">
        <v>1165</v>
      </c>
      <c r="T57" s="175" t="s">
        <v>11</v>
      </c>
      <c r="U57" s="175" t="s">
        <v>1204</v>
      </c>
      <c r="V57" s="176" t="s">
        <v>12</v>
      </c>
      <c r="W57" s="176">
        <v>0</v>
      </c>
      <c r="X57" s="176" t="s">
        <v>12</v>
      </c>
      <c r="Y57" s="175" t="s">
        <v>1167</v>
      </c>
      <c r="Z57" s="177">
        <v>0</v>
      </c>
      <c r="AA57" s="177">
        <v>0</v>
      </c>
      <c r="AB57" s="177">
        <v>3316</v>
      </c>
      <c r="AC57" s="177" t="s">
        <v>2018</v>
      </c>
    </row>
    <row r="58" spans="1:29">
      <c r="A58" s="175" t="s">
        <v>1838</v>
      </c>
      <c r="B58" s="175" t="s">
        <v>1961</v>
      </c>
      <c r="C58" s="175" t="s">
        <v>1161</v>
      </c>
      <c r="D58" s="176" t="s">
        <v>12</v>
      </c>
      <c r="E58" s="176" t="s">
        <v>12</v>
      </c>
      <c r="F58" s="176" t="s">
        <v>12</v>
      </c>
      <c r="G58" s="176" t="s">
        <v>12</v>
      </c>
      <c r="H58" s="175" t="s">
        <v>2516</v>
      </c>
      <c r="I58" s="176" t="s">
        <v>2420</v>
      </c>
      <c r="J58" s="176" t="s">
        <v>1550</v>
      </c>
      <c r="K58" s="175" t="s">
        <v>2517</v>
      </c>
      <c r="L58" s="176" t="s">
        <v>12</v>
      </c>
      <c r="M58" s="176" t="s">
        <v>12</v>
      </c>
      <c r="N58" s="176" t="s">
        <v>12</v>
      </c>
      <c r="O58" s="176" t="s">
        <v>12</v>
      </c>
      <c r="P58" s="176" t="s">
        <v>12</v>
      </c>
      <c r="Q58" s="176" t="s">
        <v>12</v>
      </c>
      <c r="R58" s="176" t="s">
        <v>12</v>
      </c>
      <c r="S58" s="321" t="s">
        <v>2406</v>
      </c>
      <c r="T58" s="175" t="s">
        <v>1760</v>
      </c>
      <c r="U58" s="175" t="s">
        <v>12</v>
      </c>
      <c r="V58" s="176" t="s">
        <v>12</v>
      </c>
      <c r="W58" s="176">
        <v>0</v>
      </c>
      <c r="X58" s="176" t="s">
        <v>12</v>
      </c>
      <c r="Y58" s="175" t="s">
        <v>1167</v>
      </c>
      <c r="Z58" s="177">
        <v>0</v>
      </c>
      <c r="AA58" s="177">
        <v>0</v>
      </c>
      <c r="AB58" s="177">
        <v>3316</v>
      </c>
      <c r="AC58" s="177" t="s">
        <v>2018</v>
      </c>
    </row>
    <row r="59" spans="1:29">
      <c r="A59" s="175" t="s">
        <v>1727</v>
      </c>
      <c r="B59" s="175" t="s">
        <v>1726</v>
      </c>
      <c r="C59" s="175" t="s">
        <v>1170</v>
      </c>
      <c r="D59" s="176" t="s">
        <v>12</v>
      </c>
      <c r="E59" s="176" t="s">
        <v>12</v>
      </c>
      <c r="F59" s="176" t="s">
        <v>12</v>
      </c>
      <c r="G59" s="176" t="s">
        <v>12</v>
      </c>
      <c r="H59" s="175" t="s">
        <v>2518</v>
      </c>
      <c r="I59" s="310" t="s">
        <v>2712</v>
      </c>
      <c r="J59" s="176" t="s">
        <v>12</v>
      </c>
      <c r="K59" s="175" t="s">
        <v>2394</v>
      </c>
      <c r="L59" s="176" t="s">
        <v>12</v>
      </c>
      <c r="M59" s="176" t="s">
        <v>12</v>
      </c>
      <c r="N59" s="176" t="s">
        <v>12</v>
      </c>
      <c r="O59" s="176" t="s">
        <v>12</v>
      </c>
      <c r="P59" s="176" t="s">
        <v>12</v>
      </c>
      <c r="Q59" s="176" t="s">
        <v>12</v>
      </c>
      <c r="R59" s="176" t="s">
        <v>12</v>
      </c>
      <c r="S59" s="321" t="s">
        <v>1165</v>
      </c>
      <c r="T59" s="175" t="s">
        <v>17</v>
      </c>
      <c r="U59" s="175" t="s">
        <v>2519</v>
      </c>
      <c r="V59" s="176" t="s">
        <v>12</v>
      </c>
      <c r="W59" s="176">
        <v>0</v>
      </c>
      <c r="X59" s="176" t="s">
        <v>12</v>
      </c>
      <c r="Y59" s="175" t="s">
        <v>1167</v>
      </c>
      <c r="Z59" s="177">
        <v>280</v>
      </c>
      <c r="AA59" s="177">
        <v>0</v>
      </c>
      <c r="AB59" s="177">
        <v>3316</v>
      </c>
      <c r="AC59" s="177" t="s">
        <v>2495</v>
      </c>
    </row>
    <row r="60" spans="1:29">
      <c r="A60" s="175" t="s">
        <v>1804</v>
      </c>
      <c r="B60" s="175" t="s">
        <v>1803</v>
      </c>
      <c r="C60" s="175" t="s">
        <v>1170</v>
      </c>
      <c r="D60" s="176" t="s">
        <v>12</v>
      </c>
      <c r="E60" s="176" t="s">
        <v>12</v>
      </c>
      <c r="F60" s="176" t="s">
        <v>2520</v>
      </c>
      <c r="G60" s="176" t="s">
        <v>1144</v>
      </c>
      <c r="H60" s="175" t="s">
        <v>2521</v>
      </c>
      <c r="I60" s="176" t="s">
        <v>2420</v>
      </c>
      <c r="J60" s="176" t="s">
        <v>1550</v>
      </c>
      <c r="K60" s="175" t="s">
        <v>2421</v>
      </c>
      <c r="L60" s="176" t="s">
        <v>12</v>
      </c>
      <c r="M60" s="176" t="s">
        <v>12</v>
      </c>
      <c r="N60" s="176" t="s">
        <v>12</v>
      </c>
      <c r="O60" s="176" t="s">
        <v>12</v>
      </c>
      <c r="P60" s="176" t="s">
        <v>12</v>
      </c>
      <c r="Q60" s="176" t="s">
        <v>12</v>
      </c>
      <c r="R60" s="176" t="s">
        <v>12</v>
      </c>
      <c r="S60" s="321" t="s">
        <v>2406</v>
      </c>
      <c r="T60" s="175" t="s">
        <v>1603</v>
      </c>
      <c r="U60" s="175" t="s">
        <v>12</v>
      </c>
      <c r="V60" s="176" t="s">
        <v>12</v>
      </c>
      <c r="W60" s="176">
        <v>0</v>
      </c>
      <c r="X60" s="176" t="s">
        <v>12</v>
      </c>
      <c r="Y60" s="175" t="s">
        <v>1167</v>
      </c>
      <c r="Z60" s="177">
        <v>0</v>
      </c>
      <c r="AA60" s="177">
        <v>0</v>
      </c>
      <c r="AB60" s="177">
        <v>960</v>
      </c>
      <c r="AC60" s="177" t="s">
        <v>2025</v>
      </c>
    </row>
    <row r="61" spans="1:29">
      <c r="A61" s="175" t="s">
        <v>1831</v>
      </c>
      <c r="B61" s="175" t="s">
        <v>1830</v>
      </c>
      <c r="C61" s="175" t="s">
        <v>1161</v>
      </c>
      <c r="D61" s="176" t="s">
        <v>12</v>
      </c>
      <c r="E61" s="176" t="s">
        <v>12</v>
      </c>
      <c r="F61" s="176" t="s">
        <v>2522</v>
      </c>
      <c r="G61" s="176" t="s">
        <v>1143</v>
      </c>
      <c r="H61" s="175" t="s">
        <v>2523</v>
      </c>
      <c r="I61" s="310" t="s">
        <v>2712</v>
      </c>
      <c r="J61" s="176" t="s">
        <v>12</v>
      </c>
      <c r="K61" s="175" t="s">
        <v>2517</v>
      </c>
      <c r="L61" s="176" t="s">
        <v>12</v>
      </c>
      <c r="M61" s="176" t="s">
        <v>2524</v>
      </c>
      <c r="N61" s="176" t="s">
        <v>2525</v>
      </c>
      <c r="O61" s="176" t="s">
        <v>2526</v>
      </c>
      <c r="P61" s="176" t="s">
        <v>2523</v>
      </c>
      <c r="Q61" s="176" t="s">
        <v>12</v>
      </c>
      <c r="R61" s="176" t="s">
        <v>12</v>
      </c>
      <c r="S61" s="321" t="s">
        <v>1165</v>
      </c>
      <c r="T61" s="175" t="s">
        <v>15</v>
      </c>
      <c r="U61" s="175" t="s">
        <v>1204</v>
      </c>
      <c r="V61" s="176" t="s">
        <v>12</v>
      </c>
      <c r="W61" s="176">
        <v>0</v>
      </c>
      <c r="X61" s="176" t="s">
        <v>12</v>
      </c>
      <c r="Y61" s="175" t="s">
        <v>1167</v>
      </c>
      <c r="Z61" s="177">
        <v>0</v>
      </c>
      <c r="AA61" s="177">
        <v>0</v>
      </c>
      <c r="AB61" s="177">
        <v>3316</v>
      </c>
      <c r="AC61" s="177" t="s">
        <v>2018</v>
      </c>
    </row>
    <row r="62" spans="1:29">
      <c r="A62" s="175" t="s">
        <v>1828</v>
      </c>
      <c r="B62" s="175" t="s">
        <v>1827</v>
      </c>
      <c r="C62" s="175" t="s">
        <v>1170</v>
      </c>
      <c r="D62" s="176" t="s">
        <v>12</v>
      </c>
      <c r="E62" s="176" t="s">
        <v>12</v>
      </c>
      <c r="F62" s="176" t="s">
        <v>2527</v>
      </c>
      <c r="G62" s="176" t="s">
        <v>1144</v>
      </c>
      <c r="H62" s="175" t="s">
        <v>2528</v>
      </c>
      <c r="I62" s="176" t="s">
        <v>2420</v>
      </c>
      <c r="J62" s="176" t="s">
        <v>1550</v>
      </c>
      <c r="K62" s="175" t="s">
        <v>2517</v>
      </c>
      <c r="L62" s="176" t="s">
        <v>12</v>
      </c>
      <c r="M62" s="176" t="s">
        <v>12</v>
      </c>
      <c r="N62" s="176" t="s">
        <v>12</v>
      </c>
      <c r="O62" s="176" t="s">
        <v>12</v>
      </c>
      <c r="P62" s="176" t="s">
        <v>12</v>
      </c>
      <c r="Q62" s="176" t="s">
        <v>12</v>
      </c>
      <c r="R62" s="176" t="s">
        <v>12</v>
      </c>
      <c r="S62" s="321" t="s">
        <v>2406</v>
      </c>
      <c r="T62" s="175" t="s">
        <v>1603</v>
      </c>
      <c r="U62" s="175" t="s">
        <v>12</v>
      </c>
      <c r="V62" s="176" t="s">
        <v>12</v>
      </c>
      <c r="W62" s="176">
        <v>0</v>
      </c>
      <c r="X62" s="176" t="s">
        <v>12</v>
      </c>
      <c r="Y62" s="175" t="s">
        <v>1167</v>
      </c>
      <c r="Z62" s="177">
        <v>0</v>
      </c>
      <c r="AA62" s="177">
        <v>0</v>
      </c>
      <c r="AB62" s="177">
        <v>960</v>
      </c>
      <c r="AC62" s="177" t="s">
        <v>2025</v>
      </c>
    </row>
    <row r="63" spans="1:29">
      <c r="A63" s="175" t="s">
        <v>1798</v>
      </c>
      <c r="B63" s="175" t="s">
        <v>1797</v>
      </c>
      <c r="C63" s="175" t="s">
        <v>1170</v>
      </c>
      <c r="D63" s="176" t="s">
        <v>12</v>
      </c>
      <c r="E63" s="176" t="s">
        <v>12</v>
      </c>
      <c r="F63" s="176" t="s">
        <v>2529</v>
      </c>
      <c r="G63" s="176" t="s">
        <v>1143</v>
      </c>
      <c r="H63" s="175" t="s">
        <v>2530</v>
      </c>
      <c r="I63" s="310" t="s">
        <v>2712</v>
      </c>
      <c r="J63" s="176" t="s">
        <v>12</v>
      </c>
      <c r="K63" s="175" t="s">
        <v>2421</v>
      </c>
      <c r="L63" s="176" t="s">
        <v>12</v>
      </c>
      <c r="M63" s="176" t="s">
        <v>12</v>
      </c>
      <c r="N63" s="176" t="s">
        <v>12</v>
      </c>
      <c r="O63" s="176" t="s">
        <v>12</v>
      </c>
      <c r="P63" s="176" t="s">
        <v>12</v>
      </c>
      <c r="Q63" s="176" t="s">
        <v>12</v>
      </c>
      <c r="R63" s="176" t="s">
        <v>12</v>
      </c>
      <c r="S63" s="321" t="s">
        <v>1165</v>
      </c>
      <c r="T63" s="175" t="s">
        <v>15</v>
      </c>
      <c r="U63" s="175" t="s">
        <v>1204</v>
      </c>
      <c r="V63" s="176" t="s">
        <v>12</v>
      </c>
      <c r="W63" s="176">
        <v>0</v>
      </c>
      <c r="X63" s="176" t="s">
        <v>12</v>
      </c>
      <c r="Y63" s="175" t="s">
        <v>1167</v>
      </c>
      <c r="Z63" s="177">
        <v>0</v>
      </c>
      <c r="AA63" s="177">
        <v>0</v>
      </c>
      <c r="AB63" s="177">
        <v>3316</v>
      </c>
      <c r="AC63" s="177" t="s">
        <v>2018</v>
      </c>
    </row>
    <row r="64" spans="1:29">
      <c r="A64" s="175" t="s">
        <v>1276</v>
      </c>
      <c r="B64" s="175" t="s">
        <v>1277</v>
      </c>
      <c r="C64" s="175" t="s">
        <v>1161</v>
      </c>
      <c r="D64" s="176" t="s">
        <v>12</v>
      </c>
      <c r="E64" s="176" t="s">
        <v>12</v>
      </c>
      <c r="F64" s="176" t="s">
        <v>1278</v>
      </c>
      <c r="G64" s="176" t="s">
        <v>1208</v>
      </c>
      <c r="H64" s="175" t="s">
        <v>1279</v>
      </c>
      <c r="I64" s="176" t="s">
        <v>1174</v>
      </c>
      <c r="J64" s="176" t="s">
        <v>12</v>
      </c>
      <c r="K64" s="175" t="s">
        <v>1199</v>
      </c>
      <c r="L64" s="176" t="s">
        <v>12</v>
      </c>
      <c r="M64" s="176" t="s">
        <v>12</v>
      </c>
      <c r="N64" s="176" t="s">
        <v>12</v>
      </c>
      <c r="O64" s="176" t="s">
        <v>12</v>
      </c>
      <c r="P64" s="176" t="s">
        <v>12</v>
      </c>
      <c r="Q64" s="176" t="s">
        <v>12</v>
      </c>
      <c r="R64" s="176" t="s">
        <v>12</v>
      </c>
      <c r="S64" s="321" t="s">
        <v>1165</v>
      </c>
      <c r="T64" s="175" t="s">
        <v>17</v>
      </c>
      <c r="U64" s="175" t="s">
        <v>1216</v>
      </c>
      <c r="V64" s="176" t="s">
        <v>12</v>
      </c>
      <c r="W64" s="176">
        <v>0</v>
      </c>
      <c r="X64" s="176" t="s">
        <v>12</v>
      </c>
      <c r="Y64" s="175" t="s">
        <v>1167</v>
      </c>
      <c r="Z64" s="177">
        <v>0</v>
      </c>
      <c r="AA64" s="177">
        <v>0</v>
      </c>
      <c r="AB64" s="177">
        <v>17333.3</v>
      </c>
      <c r="AC64" s="177" t="s">
        <v>2531</v>
      </c>
    </row>
    <row r="65" spans="1:29">
      <c r="A65" s="175" t="s">
        <v>1280</v>
      </c>
      <c r="B65" s="175" t="s">
        <v>1281</v>
      </c>
      <c r="C65" s="175" t="s">
        <v>1170</v>
      </c>
      <c r="D65" s="176" t="s">
        <v>12</v>
      </c>
      <c r="E65" s="176" t="s">
        <v>12</v>
      </c>
      <c r="F65" s="176" t="s">
        <v>1282</v>
      </c>
      <c r="G65" s="176" t="s">
        <v>1208</v>
      </c>
      <c r="H65" s="175" t="s">
        <v>1283</v>
      </c>
      <c r="I65" s="176" t="s">
        <v>1183</v>
      </c>
      <c r="J65" s="176" t="s">
        <v>1550</v>
      </c>
      <c r="K65" s="175" t="s">
        <v>1284</v>
      </c>
      <c r="L65" s="176" t="s">
        <v>12</v>
      </c>
      <c r="M65" s="176" t="s">
        <v>12</v>
      </c>
      <c r="N65" s="176" t="s">
        <v>12</v>
      </c>
      <c r="O65" s="176" t="s">
        <v>12</v>
      </c>
      <c r="P65" s="176" t="s">
        <v>1285</v>
      </c>
      <c r="Q65" s="176" t="s">
        <v>12</v>
      </c>
      <c r="R65" s="176" t="s">
        <v>12</v>
      </c>
      <c r="S65" s="321" t="s">
        <v>1165</v>
      </c>
      <c r="T65" s="175" t="s">
        <v>17</v>
      </c>
      <c r="U65" s="175" t="s">
        <v>1325</v>
      </c>
      <c r="V65" s="176" t="s">
        <v>12</v>
      </c>
      <c r="W65" s="176">
        <v>0</v>
      </c>
      <c r="X65" s="176" t="s">
        <v>12</v>
      </c>
      <c r="Y65" s="175" t="s">
        <v>1167</v>
      </c>
      <c r="Z65" s="177">
        <v>0</v>
      </c>
      <c r="AA65" s="177">
        <v>0</v>
      </c>
      <c r="AB65" s="177">
        <v>23750</v>
      </c>
      <c r="AC65" s="177" t="s">
        <v>2532</v>
      </c>
    </row>
    <row r="66" spans="1:29">
      <c r="A66" s="175" t="s">
        <v>1696</v>
      </c>
      <c r="B66" s="175" t="s">
        <v>1695</v>
      </c>
      <c r="C66" s="175" t="s">
        <v>1161</v>
      </c>
      <c r="D66" s="176" t="s">
        <v>12</v>
      </c>
      <c r="E66" s="176" t="s">
        <v>12</v>
      </c>
      <c r="F66" s="176" t="s">
        <v>12</v>
      </c>
      <c r="G66" s="176" t="s">
        <v>12</v>
      </c>
      <c r="H66" s="175" t="s">
        <v>2533</v>
      </c>
      <c r="I66" s="310" t="s">
        <v>2712</v>
      </c>
      <c r="J66" s="176" t="s">
        <v>12</v>
      </c>
      <c r="K66" s="175" t="s">
        <v>2394</v>
      </c>
      <c r="L66" s="176" t="s">
        <v>12</v>
      </c>
      <c r="M66" s="176" t="s">
        <v>12</v>
      </c>
      <c r="N66" s="176" t="s">
        <v>12</v>
      </c>
      <c r="O66" s="176" t="s">
        <v>12</v>
      </c>
      <c r="P66" s="176" t="s">
        <v>12</v>
      </c>
      <c r="Q66" s="176" t="s">
        <v>12</v>
      </c>
      <c r="R66" s="176" t="s">
        <v>12</v>
      </c>
      <c r="S66" s="321" t="s">
        <v>1165</v>
      </c>
      <c r="T66" s="175" t="s">
        <v>17</v>
      </c>
      <c r="U66" s="175" t="s">
        <v>2461</v>
      </c>
      <c r="V66" s="176" t="s">
        <v>12</v>
      </c>
      <c r="W66" s="176">
        <v>0</v>
      </c>
      <c r="X66" s="176" t="s">
        <v>12</v>
      </c>
      <c r="Y66" s="175" t="s">
        <v>1167</v>
      </c>
      <c r="Z66" s="177">
        <v>0</v>
      </c>
      <c r="AA66" s="177">
        <v>0</v>
      </c>
      <c r="AB66" s="177">
        <v>3316</v>
      </c>
      <c r="AC66" s="177" t="s">
        <v>2018</v>
      </c>
    </row>
    <row r="67" spans="1:29">
      <c r="A67" s="175" t="s">
        <v>1286</v>
      </c>
      <c r="B67" s="175" t="s">
        <v>1287</v>
      </c>
      <c r="C67" s="175" t="s">
        <v>1170</v>
      </c>
      <c r="D67" s="176" t="s">
        <v>12</v>
      </c>
      <c r="E67" s="176" t="s">
        <v>12</v>
      </c>
      <c r="F67" s="176" t="s">
        <v>2534</v>
      </c>
      <c r="G67" s="176" t="s">
        <v>1181</v>
      </c>
      <c r="H67" s="175" t="s">
        <v>1288</v>
      </c>
      <c r="I67" s="176" t="s">
        <v>1163</v>
      </c>
      <c r="J67" s="176" t="s">
        <v>1550</v>
      </c>
      <c r="K67" s="175" t="s">
        <v>1164</v>
      </c>
      <c r="L67" s="176" t="s">
        <v>12</v>
      </c>
      <c r="M67" s="176" t="s">
        <v>12</v>
      </c>
      <c r="N67" s="176" t="s">
        <v>12</v>
      </c>
      <c r="O67" s="176" t="s">
        <v>12</v>
      </c>
      <c r="P67" s="176" t="s">
        <v>12</v>
      </c>
      <c r="Q67" s="176" t="s">
        <v>12</v>
      </c>
      <c r="R67" s="176" t="s">
        <v>12</v>
      </c>
      <c r="S67" s="321" t="s">
        <v>1165</v>
      </c>
      <c r="T67" s="175" t="s">
        <v>11</v>
      </c>
      <c r="U67" s="175" t="s">
        <v>1289</v>
      </c>
      <c r="V67" s="176" t="s">
        <v>12</v>
      </c>
      <c r="W67" s="176">
        <v>0</v>
      </c>
      <c r="X67" s="176" t="s">
        <v>12</v>
      </c>
      <c r="Y67" s="175" t="s">
        <v>1167</v>
      </c>
      <c r="Z67" s="177">
        <v>0</v>
      </c>
      <c r="AA67" s="177">
        <v>0</v>
      </c>
      <c r="AB67" s="177">
        <v>48800</v>
      </c>
      <c r="AC67" s="177" t="s">
        <v>1493</v>
      </c>
    </row>
    <row r="68" spans="1:29">
      <c r="A68" s="175" t="s">
        <v>1290</v>
      </c>
      <c r="B68" s="175" t="s">
        <v>1291</v>
      </c>
      <c r="C68" s="175" t="s">
        <v>1161</v>
      </c>
      <c r="D68" s="176" t="s">
        <v>12</v>
      </c>
      <c r="E68" s="176" t="s">
        <v>12</v>
      </c>
      <c r="F68" s="176" t="s">
        <v>1292</v>
      </c>
      <c r="G68" s="176" t="s">
        <v>1181</v>
      </c>
      <c r="H68" s="175" t="s">
        <v>1293</v>
      </c>
      <c r="I68" s="310" t="s">
        <v>2712</v>
      </c>
      <c r="J68" s="176" t="s">
        <v>12</v>
      </c>
      <c r="K68" s="175" t="s">
        <v>12</v>
      </c>
      <c r="L68" s="176" t="s">
        <v>1294</v>
      </c>
      <c r="M68" s="176" t="s">
        <v>12</v>
      </c>
      <c r="N68" s="176" t="s">
        <v>12</v>
      </c>
      <c r="O68" s="176" t="s">
        <v>12</v>
      </c>
      <c r="P68" s="176" t="s">
        <v>12</v>
      </c>
      <c r="Q68" s="176" t="s">
        <v>12</v>
      </c>
      <c r="R68" s="176" t="s">
        <v>12</v>
      </c>
      <c r="S68" s="321" t="s">
        <v>1165</v>
      </c>
      <c r="T68" s="175" t="s">
        <v>11</v>
      </c>
      <c r="U68" s="175" t="s">
        <v>12</v>
      </c>
      <c r="V68" s="176" t="s">
        <v>12</v>
      </c>
      <c r="W68" s="176">
        <v>0</v>
      </c>
      <c r="X68" s="176" t="s">
        <v>12</v>
      </c>
      <c r="Y68" s="175" t="s">
        <v>1167</v>
      </c>
      <c r="Z68" s="177">
        <v>0</v>
      </c>
      <c r="AA68" s="177">
        <v>0</v>
      </c>
      <c r="AB68" s="177">
        <v>4302.6000000000004</v>
      </c>
      <c r="AC68" s="177" t="s">
        <v>2535</v>
      </c>
    </row>
    <row r="69" spans="1:29">
      <c r="A69" s="175" t="s">
        <v>1753</v>
      </c>
      <c r="B69" s="175" t="s">
        <v>1752</v>
      </c>
      <c r="C69" s="175" t="s">
        <v>1161</v>
      </c>
      <c r="D69" s="176" t="s">
        <v>12</v>
      </c>
      <c r="E69" s="176" t="s">
        <v>12</v>
      </c>
      <c r="F69" s="176" t="s">
        <v>12</v>
      </c>
      <c r="G69" s="176" t="s">
        <v>12</v>
      </c>
      <c r="H69" s="175" t="s">
        <v>2536</v>
      </c>
      <c r="I69" s="310" t="s">
        <v>2712</v>
      </c>
      <c r="J69" s="176" t="s">
        <v>12</v>
      </c>
      <c r="K69" s="175" t="s">
        <v>2388</v>
      </c>
      <c r="L69" s="176" t="s">
        <v>12</v>
      </c>
      <c r="M69" s="176" t="s">
        <v>12</v>
      </c>
      <c r="N69" s="176" t="s">
        <v>2536</v>
      </c>
      <c r="O69" s="176" t="s">
        <v>12</v>
      </c>
      <c r="P69" s="176" t="s">
        <v>12</v>
      </c>
      <c r="Q69" s="176" t="s">
        <v>12</v>
      </c>
      <c r="R69" s="176" t="s">
        <v>12</v>
      </c>
      <c r="S69" s="321" t="s">
        <v>1165</v>
      </c>
      <c r="T69" s="175" t="s">
        <v>17</v>
      </c>
      <c r="U69" s="175" t="s">
        <v>2494</v>
      </c>
      <c r="V69" s="176" t="s">
        <v>12</v>
      </c>
      <c r="W69" s="176">
        <v>0</v>
      </c>
      <c r="X69" s="176" t="s">
        <v>12</v>
      </c>
      <c r="Y69" s="175" t="s">
        <v>1167</v>
      </c>
      <c r="Z69" s="177">
        <v>280</v>
      </c>
      <c r="AA69" s="177">
        <v>0</v>
      </c>
      <c r="AB69" s="177">
        <v>3316</v>
      </c>
      <c r="AC69" s="177" t="s">
        <v>2495</v>
      </c>
    </row>
    <row r="70" spans="1:29">
      <c r="A70" s="175" t="s">
        <v>1791</v>
      </c>
      <c r="B70" s="175" t="s">
        <v>1790</v>
      </c>
      <c r="C70" s="175" t="s">
        <v>1170</v>
      </c>
      <c r="D70" s="176" t="s">
        <v>12</v>
      </c>
      <c r="E70" s="176" t="s">
        <v>12</v>
      </c>
      <c r="F70" s="176" t="s">
        <v>12</v>
      </c>
      <c r="G70" s="176" t="s">
        <v>12</v>
      </c>
      <c r="H70" s="175" t="s">
        <v>2537</v>
      </c>
      <c r="I70" s="176" t="s">
        <v>2420</v>
      </c>
      <c r="J70" s="176" t="s">
        <v>1550</v>
      </c>
      <c r="K70" s="175" t="s">
        <v>2421</v>
      </c>
      <c r="L70" s="176" t="s">
        <v>12</v>
      </c>
      <c r="M70" s="176" t="s">
        <v>12</v>
      </c>
      <c r="N70" s="176" t="s">
        <v>12</v>
      </c>
      <c r="O70" s="176" t="s">
        <v>12</v>
      </c>
      <c r="P70" s="176" t="s">
        <v>12</v>
      </c>
      <c r="Q70" s="176" t="s">
        <v>12</v>
      </c>
      <c r="R70" s="176" t="s">
        <v>12</v>
      </c>
      <c r="S70" s="321" t="s">
        <v>2406</v>
      </c>
      <c r="T70" s="175" t="s">
        <v>1603</v>
      </c>
      <c r="U70" s="175" t="s">
        <v>12</v>
      </c>
      <c r="V70" s="176" t="s">
        <v>12</v>
      </c>
      <c r="W70" s="176">
        <v>0</v>
      </c>
      <c r="X70" s="176" t="s">
        <v>12</v>
      </c>
      <c r="Y70" s="175" t="s">
        <v>1167</v>
      </c>
      <c r="Z70" s="177">
        <v>0</v>
      </c>
      <c r="AA70" s="177">
        <v>0</v>
      </c>
      <c r="AB70" s="177">
        <v>960</v>
      </c>
      <c r="AC70" s="177" t="s">
        <v>2025</v>
      </c>
    </row>
    <row r="71" spans="1:29">
      <c r="A71" s="175" t="s">
        <v>1295</v>
      </c>
      <c r="B71" s="175" t="s">
        <v>1296</v>
      </c>
      <c r="C71" s="175" t="s">
        <v>1170</v>
      </c>
      <c r="D71" s="176" t="s">
        <v>12</v>
      </c>
      <c r="E71" s="176" t="s">
        <v>12</v>
      </c>
      <c r="F71" s="176" t="s">
        <v>1297</v>
      </c>
      <c r="G71" s="176" t="s">
        <v>1181</v>
      </c>
      <c r="H71" s="175" t="s">
        <v>1298</v>
      </c>
      <c r="I71" s="310" t="s">
        <v>2712</v>
      </c>
      <c r="J71" s="176" t="s">
        <v>12</v>
      </c>
      <c r="K71" s="175" t="s">
        <v>12</v>
      </c>
      <c r="L71" s="176" t="s">
        <v>1294</v>
      </c>
      <c r="M71" s="176" t="s">
        <v>12</v>
      </c>
      <c r="N71" s="176" t="s">
        <v>12</v>
      </c>
      <c r="O71" s="176" t="s">
        <v>12</v>
      </c>
      <c r="P71" s="176" t="s">
        <v>12</v>
      </c>
      <c r="Q71" s="176" t="s">
        <v>12</v>
      </c>
      <c r="R71" s="176" t="s">
        <v>12</v>
      </c>
      <c r="S71" s="321" t="s">
        <v>1165</v>
      </c>
      <c r="T71" s="175" t="s">
        <v>11</v>
      </c>
      <c r="U71" s="175" t="s">
        <v>12</v>
      </c>
      <c r="V71" s="176" t="s">
        <v>12</v>
      </c>
      <c r="W71" s="176">
        <v>0</v>
      </c>
      <c r="X71" s="176" t="s">
        <v>12</v>
      </c>
      <c r="Y71" s="175" t="s">
        <v>1167</v>
      </c>
      <c r="Z71" s="177">
        <v>0</v>
      </c>
      <c r="AA71" s="177">
        <v>0</v>
      </c>
      <c r="AB71" s="177">
        <v>4476.92</v>
      </c>
      <c r="AC71" s="177" t="s">
        <v>2538</v>
      </c>
    </row>
    <row r="72" spans="1:29">
      <c r="A72" s="175" t="s">
        <v>1743</v>
      </c>
      <c r="B72" s="175" t="s">
        <v>1742</v>
      </c>
      <c r="C72" s="175" t="s">
        <v>1170</v>
      </c>
      <c r="D72" s="176" t="s">
        <v>12</v>
      </c>
      <c r="E72" s="176" t="s">
        <v>12</v>
      </c>
      <c r="F72" s="176" t="s">
        <v>2539</v>
      </c>
      <c r="G72" s="176" t="s">
        <v>1144</v>
      </c>
      <c r="H72" s="175" t="s">
        <v>2540</v>
      </c>
      <c r="I72" s="176" t="s">
        <v>1221</v>
      </c>
      <c r="J72" s="176" t="s">
        <v>1550</v>
      </c>
      <c r="K72" s="175" t="s">
        <v>2394</v>
      </c>
      <c r="L72" s="176" t="s">
        <v>12</v>
      </c>
      <c r="M72" s="176" t="s">
        <v>12</v>
      </c>
      <c r="N72" s="176" t="s">
        <v>12</v>
      </c>
      <c r="O72" s="176" t="s">
        <v>12</v>
      </c>
      <c r="P72" s="176" t="s">
        <v>12</v>
      </c>
      <c r="Q72" s="176" t="s">
        <v>12</v>
      </c>
      <c r="R72" s="176" t="s">
        <v>12</v>
      </c>
      <c r="S72" s="321" t="s">
        <v>2406</v>
      </c>
      <c r="T72" s="175" t="s">
        <v>1603</v>
      </c>
      <c r="U72" s="175" t="s">
        <v>12</v>
      </c>
      <c r="V72" s="176" t="s">
        <v>12</v>
      </c>
      <c r="W72" s="176">
        <v>0</v>
      </c>
      <c r="X72" s="176" t="s">
        <v>12</v>
      </c>
      <c r="Y72" s="175" t="s">
        <v>1167</v>
      </c>
      <c r="Z72" s="177">
        <v>230</v>
      </c>
      <c r="AA72" s="177">
        <v>0</v>
      </c>
      <c r="AB72" s="177">
        <v>960</v>
      </c>
      <c r="AC72" s="177" t="s">
        <v>2400</v>
      </c>
    </row>
    <row r="73" spans="1:29">
      <c r="A73" s="175" t="s">
        <v>1299</v>
      </c>
      <c r="B73" s="175" t="s">
        <v>1300</v>
      </c>
      <c r="C73" s="175" t="s">
        <v>1161</v>
      </c>
      <c r="D73" s="176" t="s">
        <v>12</v>
      </c>
      <c r="E73" s="176" t="s">
        <v>12</v>
      </c>
      <c r="F73" s="176" t="s">
        <v>1301</v>
      </c>
      <c r="G73" s="176" t="s">
        <v>1172</v>
      </c>
      <c r="H73" s="175" t="s">
        <v>1302</v>
      </c>
      <c r="I73" s="176" t="s">
        <v>1174</v>
      </c>
      <c r="J73" s="176" t="s">
        <v>12</v>
      </c>
      <c r="K73" s="175" t="s">
        <v>1303</v>
      </c>
      <c r="L73" s="176" t="s">
        <v>12</v>
      </c>
      <c r="M73" s="176" t="s">
        <v>12</v>
      </c>
      <c r="N73" s="176" t="s">
        <v>12</v>
      </c>
      <c r="O73" s="176" t="s">
        <v>12</v>
      </c>
      <c r="P73" s="176" t="s">
        <v>12</v>
      </c>
      <c r="Q73" s="176" t="s">
        <v>12</v>
      </c>
      <c r="R73" s="176" t="s">
        <v>12</v>
      </c>
      <c r="S73" s="321" t="s">
        <v>1165</v>
      </c>
      <c r="T73" s="175" t="s">
        <v>17</v>
      </c>
      <c r="U73" s="175" t="s">
        <v>1204</v>
      </c>
      <c r="V73" s="176" t="s">
        <v>12</v>
      </c>
      <c r="W73" s="176">
        <v>0</v>
      </c>
      <c r="X73" s="176" t="s">
        <v>12</v>
      </c>
      <c r="Y73" s="175" t="s">
        <v>1167</v>
      </c>
      <c r="Z73" s="177">
        <v>0</v>
      </c>
      <c r="AA73" s="177">
        <v>0</v>
      </c>
      <c r="AB73" s="177">
        <v>19968</v>
      </c>
      <c r="AC73" s="177" t="s">
        <v>2541</v>
      </c>
    </row>
    <row r="74" spans="1:29">
      <c r="A74" s="175" t="s">
        <v>1586</v>
      </c>
      <c r="B74" s="175" t="s">
        <v>1585</v>
      </c>
      <c r="C74" s="175" t="s">
        <v>1170</v>
      </c>
      <c r="D74" s="176" t="s">
        <v>12</v>
      </c>
      <c r="E74" s="176" t="s">
        <v>12</v>
      </c>
      <c r="F74" s="176" t="s">
        <v>2542</v>
      </c>
      <c r="G74" s="176" t="s">
        <v>1208</v>
      </c>
      <c r="H74" s="175" t="s">
        <v>2543</v>
      </c>
      <c r="I74" s="176" t="s">
        <v>1221</v>
      </c>
      <c r="J74" s="176" t="s">
        <v>12</v>
      </c>
      <c r="K74" s="175" t="s">
        <v>2544</v>
      </c>
      <c r="L74" s="176" t="s">
        <v>12</v>
      </c>
      <c r="M74" s="176" t="s">
        <v>2545</v>
      </c>
      <c r="N74" s="176" t="s">
        <v>2546</v>
      </c>
      <c r="O74" s="176" t="s">
        <v>2547</v>
      </c>
      <c r="P74" s="176" t="s">
        <v>2543</v>
      </c>
      <c r="Q74" s="176" t="s">
        <v>12</v>
      </c>
      <c r="R74" s="176" t="s">
        <v>12</v>
      </c>
      <c r="S74" s="321" t="s">
        <v>1165</v>
      </c>
      <c r="T74" s="175" t="s">
        <v>17</v>
      </c>
      <c r="U74" s="175" t="s">
        <v>2452</v>
      </c>
      <c r="V74" s="176" t="s">
        <v>12</v>
      </c>
      <c r="W74" s="176">
        <v>0</v>
      </c>
      <c r="X74" s="176" t="s">
        <v>12</v>
      </c>
      <c r="Y74" s="175" t="s">
        <v>1167</v>
      </c>
      <c r="Z74" s="177">
        <v>280</v>
      </c>
      <c r="AA74" s="177">
        <v>0</v>
      </c>
      <c r="AB74" s="177">
        <v>3316</v>
      </c>
      <c r="AC74" s="177" t="s">
        <v>2495</v>
      </c>
    </row>
    <row r="75" spans="1:29">
      <c r="A75" s="175" t="s">
        <v>1756</v>
      </c>
      <c r="B75" s="175" t="s">
        <v>1755</v>
      </c>
      <c r="C75" s="175" t="s">
        <v>1170</v>
      </c>
      <c r="D75" s="176" t="s">
        <v>12</v>
      </c>
      <c r="E75" s="176" t="s">
        <v>12</v>
      </c>
      <c r="F75" s="176" t="s">
        <v>2548</v>
      </c>
      <c r="G75" s="176" t="s">
        <v>1172</v>
      </c>
      <c r="H75" s="175" t="s">
        <v>2549</v>
      </c>
      <c r="I75" s="310" t="s">
        <v>2712</v>
      </c>
      <c r="J75" s="176" t="s">
        <v>12</v>
      </c>
      <c r="K75" s="175" t="s">
        <v>2388</v>
      </c>
      <c r="L75" s="176" t="s">
        <v>12</v>
      </c>
      <c r="M75" s="176" t="s">
        <v>12</v>
      </c>
      <c r="N75" s="176" t="s">
        <v>12</v>
      </c>
      <c r="O75" s="176" t="s">
        <v>2550</v>
      </c>
      <c r="P75" s="176" t="s">
        <v>2549</v>
      </c>
      <c r="Q75" s="176" t="s">
        <v>12</v>
      </c>
      <c r="R75" s="176" t="s">
        <v>12</v>
      </c>
      <c r="S75" s="321" t="s">
        <v>1165</v>
      </c>
      <c r="T75" s="175" t="s">
        <v>17</v>
      </c>
      <c r="U75" s="175" t="s">
        <v>1204</v>
      </c>
      <c r="V75" s="176" t="s">
        <v>12</v>
      </c>
      <c r="W75" s="176">
        <v>0</v>
      </c>
      <c r="X75" s="176" t="s">
        <v>12</v>
      </c>
      <c r="Y75" s="175" t="s">
        <v>1167</v>
      </c>
      <c r="Z75" s="177">
        <v>0</v>
      </c>
      <c r="AA75" s="177">
        <v>0</v>
      </c>
      <c r="AB75" s="177">
        <v>3316</v>
      </c>
      <c r="AC75" s="177" t="s">
        <v>2018</v>
      </c>
    </row>
    <row r="76" spans="1:29">
      <c r="A76" s="175" t="s">
        <v>1304</v>
      </c>
      <c r="B76" s="175" t="s">
        <v>1305</v>
      </c>
      <c r="C76" s="175" t="s">
        <v>1161</v>
      </c>
      <c r="D76" s="176" t="s">
        <v>12</v>
      </c>
      <c r="E76" s="176" t="s">
        <v>12</v>
      </c>
      <c r="F76" s="176" t="s">
        <v>1306</v>
      </c>
      <c r="G76" s="176" t="s">
        <v>1208</v>
      </c>
      <c r="H76" s="175" t="s">
        <v>1307</v>
      </c>
      <c r="I76" s="183" t="s">
        <v>1183</v>
      </c>
      <c r="J76" s="176" t="s">
        <v>12</v>
      </c>
      <c r="K76" s="175" t="s">
        <v>1175</v>
      </c>
      <c r="L76" s="176" t="s">
        <v>12</v>
      </c>
      <c r="M76" s="176" t="s">
        <v>1308</v>
      </c>
      <c r="N76" s="176" t="s">
        <v>1309</v>
      </c>
      <c r="O76" s="176" t="s">
        <v>1310</v>
      </c>
      <c r="P76" s="176" t="s">
        <v>1307</v>
      </c>
      <c r="Q76" s="176" t="s">
        <v>12</v>
      </c>
      <c r="R76" s="176" t="s">
        <v>12</v>
      </c>
      <c r="S76" s="321" t="s">
        <v>1165</v>
      </c>
      <c r="T76" s="175" t="s">
        <v>17</v>
      </c>
      <c r="U76" s="175" t="s">
        <v>1177</v>
      </c>
      <c r="V76" s="176" t="s">
        <v>12</v>
      </c>
      <c r="W76" s="176">
        <v>0</v>
      </c>
      <c r="X76" s="176" t="s">
        <v>12</v>
      </c>
      <c r="Y76" s="317" t="s">
        <v>1167</v>
      </c>
      <c r="Z76" s="177">
        <v>0</v>
      </c>
      <c r="AA76" s="177">
        <v>0</v>
      </c>
      <c r="AB76" s="177">
        <v>17191</v>
      </c>
      <c r="AC76" s="177" t="s">
        <v>2396</v>
      </c>
    </row>
    <row r="77" spans="1:29">
      <c r="A77" s="175" t="s">
        <v>1311</v>
      </c>
      <c r="B77" s="175" t="s">
        <v>1312</v>
      </c>
      <c r="C77" s="175" t="s">
        <v>1170</v>
      </c>
      <c r="D77" s="176" t="s">
        <v>12</v>
      </c>
      <c r="E77" s="176" t="s">
        <v>1313</v>
      </c>
      <c r="F77" s="176" t="s">
        <v>1314</v>
      </c>
      <c r="G77" s="176" t="s">
        <v>1181</v>
      </c>
      <c r="H77" s="175" t="s">
        <v>1315</v>
      </c>
      <c r="I77" s="176" t="s">
        <v>1174</v>
      </c>
      <c r="J77" s="176" t="s">
        <v>12</v>
      </c>
      <c r="K77" s="175" t="s">
        <v>1316</v>
      </c>
      <c r="L77" s="176" t="s">
        <v>12</v>
      </c>
      <c r="M77" s="176" t="s">
        <v>12</v>
      </c>
      <c r="N77" s="176" t="s">
        <v>12</v>
      </c>
      <c r="O77" s="176" t="s">
        <v>12</v>
      </c>
      <c r="P77" s="176" t="s">
        <v>12</v>
      </c>
      <c r="Q77" s="176" t="s">
        <v>12</v>
      </c>
      <c r="R77" s="176" t="s">
        <v>12</v>
      </c>
      <c r="S77" s="321" t="s">
        <v>1165</v>
      </c>
      <c r="T77" s="175" t="s">
        <v>11</v>
      </c>
      <c r="U77" s="175" t="s">
        <v>1185</v>
      </c>
      <c r="V77" s="176" t="s">
        <v>12</v>
      </c>
      <c r="W77" s="176">
        <v>0</v>
      </c>
      <c r="X77" s="176" t="s">
        <v>12</v>
      </c>
      <c r="Y77" s="175" t="s">
        <v>1167</v>
      </c>
      <c r="Z77" s="177">
        <v>0</v>
      </c>
      <c r="AA77" s="177">
        <v>0</v>
      </c>
      <c r="AB77" s="177">
        <v>18044.47</v>
      </c>
      <c r="AC77" s="177" t="s">
        <v>2551</v>
      </c>
    </row>
    <row r="78" spans="1:29">
      <c r="A78" s="175" t="s">
        <v>1317</v>
      </c>
      <c r="B78" s="175" t="s">
        <v>1318</v>
      </c>
      <c r="C78" s="175" t="s">
        <v>1170</v>
      </c>
      <c r="D78" s="176" t="s">
        <v>12</v>
      </c>
      <c r="E78" s="176" t="s">
        <v>12</v>
      </c>
      <c r="F78" s="176" t="s">
        <v>1319</v>
      </c>
      <c r="G78" s="176" t="s">
        <v>1172</v>
      </c>
      <c r="H78" s="175" t="s">
        <v>1320</v>
      </c>
      <c r="I78" s="176" t="s">
        <v>1174</v>
      </c>
      <c r="J78" s="176" t="s">
        <v>12</v>
      </c>
      <c r="K78" s="175" t="s">
        <v>1316</v>
      </c>
      <c r="L78" s="176" t="s">
        <v>12</v>
      </c>
      <c r="M78" s="176" t="s">
        <v>12</v>
      </c>
      <c r="N78" s="176" t="s">
        <v>12</v>
      </c>
      <c r="O78" s="176" t="s">
        <v>12</v>
      </c>
      <c r="P78" s="176" t="s">
        <v>12</v>
      </c>
      <c r="Q78" s="176" t="s">
        <v>12</v>
      </c>
      <c r="R78" s="176" t="s">
        <v>12</v>
      </c>
      <c r="S78" s="176" t="s">
        <v>1321</v>
      </c>
      <c r="T78" s="175" t="s">
        <v>11</v>
      </c>
      <c r="U78" s="175" t="s">
        <v>1204</v>
      </c>
      <c r="V78" s="176" t="s">
        <v>12</v>
      </c>
      <c r="W78" s="176">
        <v>0</v>
      </c>
      <c r="X78" s="176" t="s">
        <v>12</v>
      </c>
      <c r="Y78" s="175" t="s">
        <v>1167</v>
      </c>
      <c r="Z78" s="177">
        <v>0</v>
      </c>
      <c r="AA78" s="177">
        <v>0</v>
      </c>
      <c r="AB78" s="177">
        <v>18625.86</v>
      </c>
      <c r="AC78" s="177" t="s">
        <v>2552</v>
      </c>
    </row>
    <row r="79" spans="1:29">
      <c r="A79" s="175" t="s">
        <v>1819</v>
      </c>
      <c r="B79" s="175" t="s">
        <v>1818</v>
      </c>
      <c r="C79" s="175" t="s">
        <v>1170</v>
      </c>
      <c r="D79" s="176" t="s">
        <v>12</v>
      </c>
      <c r="E79" s="176" t="s">
        <v>12</v>
      </c>
      <c r="F79" s="176" t="s">
        <v>2553</v>
      </c>
      <c r="G79" s="176" t="s">
        <v>1181</v>
      </c>
      <c r="H79" s="175" t="s">
        <v>2554</v>
      </c>
      <c r="I79" s="310" t="s">
        <v>2712</v>
      </c>
      <c r="J79" s="176" t="s">
        <v>12</v>
      </c>
      <c r="K79" s="175" t="s">
        <v>2515</v>
      </c>
      <c r="L79" s="176" t="s">
        <v>12</v>
      </c>
      <c r="M79" s="176" t="s">
        <v>12</v>
      </c>
      <c r="N79" s="176" t="s">
        <v>12</v>
      </c>
      <c r="O79" s="176" t="s">
        <v>2555</v>
      </c>
      <c r="P79" s="176" t="s">
        <v>2554</v>
      </c>
      <c r="Q79" s="176" t="s">
        <v>12</v>
      </c>
      <c r="R79" s="176" t="s">
        <v>12</v>
      </c>
      <c r="S79" s="321" t="s">
        <v>1165</v>
      </c>
      <c r="T79" s="175" t="s">
        <v>11</v>
      </c>
      <c r="U79" s="175" t="s">
        <v>1204</v>
      </c>
      <c r="V79" s="176" t="s">
        <v>12</v>
      </c>
      <c r="W79" s="176">
        <v>0</v>
      </c>
      <c r="X79" s="176" t="s">
        <v>12</v>
      </c>
      <c r="Y79" s="175" t="s">
        <v>1167</v>
      </c>
      <c r="Z79" s="177">
        <v>0</v>
      </c>
      <c r="AA79" s="177">
        <v>0</v>
      </c>
      <c r="AB79" s="177">
        <v>3316</v>
      </c>
      <c r="AC79" s="177" t="s">
        <v>2018</v>
      </c>
    </row>
    <row r="80" spans="1:29">
      <c r="A80" s="175" t="s">
        <v>1322</v>
      </c>
      <c r="B80" s="175" t="s">
        <v>1323</v>
      </c>
      <c r="C80" s="175" t="s">
        <v>1161</v>
      </c>
      <c r="D80" s="176" t="s">
        <v>12</v>
      </c>
      <c r="E80" s="176" t="s">
        <v>12</v>
      </c>
      <c r="F80" s="176" t="s">
        <v>2556</v>
      </c>
      <c r="G80" s="176" t="s">
        <v>1143</v>
      </c>
      <c r="H80" s="175" t="s">
        <v>1324</v>
      </c>
      <c r="I80" s="176" t="s">
        <v>1221</v>
      </c>
      <c r="J80" s="176" t="s">
        <v>12</v>
      </c>
      <c r="K80" s="175" t="s">
        <v>1199</v>
      </c>
      <c r="L80" s="176" t="s">
        <v>12</v>
      </c>
      <c r="M80" s="176" t="s">
        <v>12</v>
      </c>
      <c r="N80" s="176" t="s">
        <v>12</v>
      </c>
      <c r="O80" s="176" t="s">
        <v>12</v>
      </c>
      <c r="P80" s="176" t="s">
        <v>12</v>
      </c>
      <c r="Q80" s="176" t="s">
        <v>12</v>
      </c>
      <c r="R80" s="176" t="s">
        <v>12</v>
      </c>
      <c r="S80" s="321" t="s">
        <v>1165</v>
      </c>
      <c r="T80" s="175" t="s">
        <v>15</v>
      </c>
      <c r="U80" s="175" t="s">
        <v>1325</v>
      </c>
      <c r="V80" s="176" t="s">
        <v>12</v>
      </c>
      <c r="W80" s="176">
        <v>0</v>
      </c>
      <c r="X80" s="176" t="s">
        <v>12</v>
      </c>
      <c r="Y80" s="175" t="s">
        <v>1167</v>
      </c>
      <c r="Z80" s="177">
        <v>0</v>
      </c>
      <c r="AA80" s="177">
        <v>0</v>
      </c>
      <c r="AB80" s="177">
        <v>14714.75</v>
      </c>
      <c r="AC80" s="177" t="s">
        <v>2557</v>
      </c>
    </row>
    <row r="81" spans="1:29">
      <c r="A81" s="175" t="s">
        <v>1326</v>
      </c>
      <c r="B81" s="175" t="s">
        <v>1327</v>
      </c>
      <c r="C81" s="175" t="s">
        <v>1170</v>
      </c>
      <c r="D81" s="176" t="s">
        <v>12</v>
      </c>
      <c r="E81" s="176" t="s">
        <v>12</v>
      </c>
      <c r="F81" s="176" t="s">
        <v>1328</v>
      </c>
      <c r="G81" s="176" t="s">
        <v>1172</v>
      </c>
      <c r="H81" s="175" t="s">
        <v>1329</v>
      </c>
      <c r="I81" s="176" t="s">
        <v>1174</v>
      </c>
      <c r="J81" s="176" t="s">
        <v>12</v>
      </c>
      <c r="K81" s="175" t="s">
        <v>1199</v>
      </c>
      <c r="L81" s="176" t="s">
        <v>12</v>
      </c>
      <c r="M81" s="176" t="s">
        <v>12</v>
      </c>
      <c r="N81" s="176" t="s">
        <v>12</v>
      </c>
      <c r="O81" s="176" t="s">
        <v>12</v>
      </c>
      <c r="P81" s="176" t="s">
        <v>12</v>
      </c>
      <c r="Q81" s="176" t="s">
        <v>12</v>
      </c>
      <c r="R81" s="176" t="s">
        <v>12</v>
      </c>
      <c r="S81" s="321" t="s">
        <v>1165</v>
      </c>
      <c r="T81" s="175" t="s">
        <v>17</v>
      </c>
      <c r="U81" s="175" t="s">
        <v>1216</v>
      </c>
      <c r="V81" s="176" t="s">
        <v>12</v>
      </c>
      <c r="W81" s="176">
        <v>0</v>
      </c>
      <c r="X81" s="176" t="s">
        <v>12</v>
      </c>
      <c r="Y81" s="175" t="s">
        <v>1167</v>
      </c>
      <c r="Z81" s="177">
        <v>0</v>
      </c>
      <c r="AA81" s="177">
        <v>0</v>
      </c>
      <c r="AB81" s="177">
        <v>16972.189999999999</v>
      </c>
      <c r="AC81" s="177" t="s">
        <v>2558</v>
      </c>
    </row>
    <row r="82" spans="1:29">
      <c r="A82" s="175" t="s">
        <v>1330</v>
      </c>
      <c r="B82" s="175" t="s">
        <v>1331</v>
      </c>
      <c r="C82" s="175" t="s">
        <v>1170</v>
      </c>
      <c r="D82" s="176" t="s">
        <v>12</v>
      </c>
      <c r="E82" s="176" t="s">
        <v>12</v>
      </c>
      <c r="F82" s="176" t="s">
        <v>1332</v>
      </c>
      <c r="G82" s="176" t="s">
        <v>1172</v>
      </c>
      <c r="H82" s="175" t="s">
        <v>1333</v>
      </c>
      <c r="I82" s="176" t="s">
        <v>1174</v>
      </c>
      <c r="J82" s="176" t="s">
        <v>12</v>
      </c>
      <c r="K82" s="175" t="s">
        <v>1199</v>
      </c>
      <c r="L82" s="176" t="s">
        <v>12</v>
      </c>
      <c r="M82" s="176" t="s">
        <v>12</v>
      </c>
      <c r="N82" s="176" t="s">
        <v>12</v>
      </c>
      <c r="O82" s="176" t="s">
        <v>12</v>
      </c>
      <c r="P82" s="176" t="s">
        <v>12</v>
      </c>
      <c r="Q82" s="176" t="s">
        <v>12</v>
      </c>
      <c r="R82" s="176" t="s">
        <v>12</v>
      </c>
      <c r="S82" s="321" t="s">
        <v>1165</v>
      </c>
      <c r="T82" s="175" t="s">
        <v>17</v>
      </c>
      <c r="U82" s="175" t="s">
        <v>1204</v>
      </c>
      <c r="V82" s="176" t="s">
        <v>12</v>
      </c>
      <c r="W82" s="176">
        <v>0</v>
      </c>
      <c r="X82" s="176" t="s">
        <v>12</v>
      </c>
      <c r="Y82" s="175" t="s">
        <v>1167</v>
      </c>
      <c r="Z82" s="177">
        <v>0</v>
      </c>
      <c r="AA82" s="177">
        <v>0</v>
      </c>
      <c r="AB82" s="177">
        <v>17978.43</v>
      </c>
      <c r="AC82" s="177" t="s">
        <v>2559</v>
      </c>
    </row>
    <row r="83" spans="1:29">
      <c r="A83" s="175" t="s">
        <v>1645</v>
      </c>
      <c r="B83" s="175" t="s">
        <v>1644</v>
      </c>
      <c r="C83" s="175" t="s">
        <v>1170</v>
      </c>
      <c r="D83" s="176" t="s">
        <v>12</v>
      </c>
      <c r="E83" s="176" t="s">
        <v>12</v>
      </c>
      <c r="F83" s="176" t="s">
        <v>12</v>
      </c>
      <c r="G83" s="176" t="s">
        <v>12</v>
      </c>
      <c r="H83" s="175" t="s">
        <v>2560</v>
      </c>
      <c r="I83" s="310" t="s">
        <v>2712</v>
      </c>
      <c r="J83" s="176" t="s">
        <v>12</v>
      </c>
      <c r="K83" s="175" t="s">
        <v>2394</v>
      </c>
      <c r="L83" s="176" t="s">
        <v>12</v>
      </c>
      <c r="M83" s="176" t="s">
        <v>12</v>
      </c>
      <c r="N83" s="176" t="s">
        <v>12</v>
      </c>
      <c r="O83" s="176" t="s">
        <v>12</v>
      </c>
      <c r="P83" s="176" t="s">
        <v>12</v>
      </c>
      <c r="Q83" s="176" t="s">
        <v>12</v>
      </c>
      <c r="R83" s="176" t="s">
        <v>12</v>
      </c>
      <c r="S83" s="176" t="s">
        <v>2406</v>
      </c>
      <c r="T83" s="175" t="s">
        <v>1603</v>
      </c>
      <c r="U83" s="175" t="s">
        <v>12</v>
      </c>
      <c r="V83" s="176" t="s">
        <v>12</v>
      </c>
      <c r="W83" s="176">
        <v>0</v>
      </c>
      <c r="X83" s="176" t="s">
        <v>12</v>
      </c>
      <c r="Y83" s="175" t="s">
        <v>1167</v>
      </c>
      <c r="Z83" s="177">
        <v>0</v>
      </c>
      <c r="AA83" s="177">
        <v>0</v>
      </c>
      <c r="AB83" s="177">
        <v>960</v>
      </c>
      <c r="AC83" s="177" t="s">
        <v>2025</v>
      </c>
    </row>
    <row r="84" spans="1:29">
      <c r="A84" s="175" t="s">
        <v>1724</v>
      </c>
      <c r="B84" s="175" t="s">
        <v>1723</v>
      </c>
      <c r="C84" s="175" t="s">
        <v>1170</v>
      </c>
      <c r="D84" s="176" t="s">
        <v>12</v>
      </c>
      <c r="E84" s="176" t="s">
        <v>12</v>
      </c>
      <c r="F84" s="176" t="s">
        <v>12</v>
      </c>
      <c r="G84" s="176" t="s">
        <v>12</v>
      </c>
      <c r="H84" s="175" t="s">
        <v>2561</v>
      </c>
      <c r="I84" s="310" t="s">
        <v>2712</v>
      </c>
      <c r="J84" s="176" t="s">
        <v>12</v>
      </c>
      <c r="K84" s="175" t="s">
        <v>2394</v>
      </c>
      <c r="L84" s="176" t="s">
        <v>12</v>
      </c>
      <c r="M84" s="176" t="s">
        <v>12</v>
      </c>
      <c r="N84" s="176" t="s">
        <v>12</v>
      </c>
      <c r="O84" s="176" t="s">
        <v>12</v>
      </c>
      <c r="P84" s="176" t="s">
        <v>12</v>
      </c>
      <c r="Q84" s="176" t="s">
        <v>12</v>
      </c>
      <c r="R84" s="176" t="s">
        <v>12</v>
      </c>
      <c r="S84" s="321" t="s">
        <v>1165</v>
      </c>
      <c r="T84" s="175" t="s">
        <v>17</v>
      </c>
      <c r="U84" s="175" t="s">
        <v>2450</v>
      </c>
      <c r="V84" s="176" t="s">
        <v>12</v>
      </c>
      <c r="W84" s="176">
        <v>0</v>
      </c>
      <c r="X84" s="176" t="s">
        <v>12</v>
      </c>
      <c r="Y84" s="175" t="s">
        <v>1167</v>
      </c>
      <c r="Z84" s="177">
        <v>0</v>
      </c>
      <c r="AA84" s="177">
        <v>0</v>
      </c>
      <c r="AB84" s="177">
        <v>3316</v>
      </c>
      <c r="AC84" s="177" t="s">
        <v>2018</v>
      </c>
    </row>
    <row r="85" spans="1:29">
      <c r="A85" s="175" t="s">
        <v>1720</v>
      </c>
      <c r="B85" s="175" t="s">
        <v>1719</v>
      </c>
      <c r="C85" s="175" t="s">
        <v>1170</v>
      </c>
      <c r="D85" s="176" t="s">
        <v>12</v>
      </c>
      <c r="E85" s="176" t="s">
        <v>12</v>
      </c>
      <c r="F85" s="176" t="s">
        <v>12</v>
      </c>
      <c r="G85" s="176" t="s">
        <v>12</v>
      </c>
      <c r="H85" s="175" t="s">
        <v>2562</v>
      </c>
      <c r="I85" s="310" t="s">
        <v>2712</v>
      </c>
      <c r="J85" s="176" t="s">
        <v>12</v>
      </c>
      <c r="K85" s="175" t="s">
        <v>2394</v>
      </c>
      <c r="L85" s="176" t="s">
        <v>12</v>
      </c>
      <c r="M85" s="176" t="s">
        <v>12</v>
      </c>
      <c r="N85" s="176" t="s">
        <v>12</v>
      </c>
      <c r="O85" s="176" t="s">
        <v>12</v>
      </c>
      <c r="P85" s="176" t="s">
        <v>12</v>
      </c>
      <c r="Q85" s="176" t="s">
        <v>12</v>
      </c>
      <c r="R85" s="176" t="s">
        <v>12</v>
      </c>
      <c r="S85" s="176" t="s">
        <v>2460</v>
      </c>
      <c r="T85" s="175" t="s">
        <v>15</v>
      </c>
      <c r="U85" s="175" t="s">
        <v>2461</v>
      </c>
      <c r="V85" s="176" t="s">
        <v>12</v>
      </c>
      <c r="W85" s="176">
        <v>0</v>
      </c>
      <c r="X85" s="176" t="s">
        <v>12</v>
      </c>
      <c r="Y85" s="175" t="s">
        <v>1167</v>
      </c>
      <c r="Z85" s="177">
        <v>0</v>
      </c>
      <c r="AA85" s="177">
        <v>0</v>
      </c>
      <c r="AB85" s="177">
        <v>3316</v>
      </c>
      <c r="AC85" s="177" t="s">
        <v>2018</v>
      </c>
    </row>
    <row r="86" spans="1:29">
      <c r="A86" s="175" t="s">
        <v>1705</v>
      </c>
      <c r="B86" s="175" t="s">
        <v>1704</v>
      </c>
      <c r="C86" s="175" t="s">
        <v>1170</v>
      </c>
      <c r="D86" s="176" t="s">
        <v>12</v>
      </c>
      <c r="E86" s="176" t="s">
        <v>12</v>
      </c>
      <c r="F86" s="176" t="s">
        <v>12</v>
      </c>
      <c r="G86" s="176" t="s">
        <v>12</v>
      </c>
      <c r="H86" s="175" t="s">
        <v>2563</v>
      </c>
      <c r="I86" s="310" t="s">
        <v>2712</v>
      </c>
      <c r="J86" s="176" t="s">
        <v>12</v>
      </c>
      <c r="K86" s="175" t="s">
        <v>2394</v>
      </c>
      <c r="L86" s="176" t="s">
        <v>12</v>
      </c>
      <c r="M86" s="176" t="s">
        <v>12</v>
      </c>
      <c r="N86" s="176" t="s">
        <v>12</v>
      </c>
      <c r="O86" s="176" t="s">
        <v>12</v>
      </c>
      <c r="P86" s="176" t="s">
        <v>12</v>
      </c>
      <c r="Q86" s="176" t="s">
        <v>12</v>
      </c>
      <c r="R86" s="176" t="s">
        <v>12</v>
      </c>
      <c r="S86" s="176" t="s">
        <v>2406</v>
      </c>
      <c r="T86" s="175" t="s">
        <v>1603</v>
      </c>
      <c r="U86" s="175" t="s">
        <v>2461</v>
      </c>
      <c r="V86" s="176" t="s">
        <v>12</v>
      </c>
      <c r="W86" s="176">
        <v>0</v>
      </c>
      <c r="X86" s="176" t="s">
        <v>12</v>
      </c>
      <c r="Y86" s="175" t="s">
        <v>1167</v>
      </c>
      <c r="Z86" s="177">
        <v>0</v>
      </c>
      <c r="AA86" s="177">
        <v>0</v>
      </c>
      <c r="AB86" s="177">
        <v>760</v>
      </c>
      <c r="AC86" s="177" t="s">
        <v>2072</v>
      </c>
    </row>
    <row r="87" spans="1:29">
      <c r="A87" s="175" t="s">
        <v>2564</v>
      </c>
      <c r="B87" s="175" t="s">
        <v>2565</v>
      </c>
      <c r="C87" s="175" t="s">
        <v>1161</v>
      </c>
      <c r="D87" s="176" t="s">
        <v>12</v>
      </c>
      <c r="E87" s="176" t="s">
        <v>12</v>
      </c>
      <c r="F87" s="176" t="s">
        <v>12</v>
      </c>
      <c r="G87" s="176" t="s">
        <v>12</v>
      </c>
      <c r="H87" s="175" t="s">
        <v>2566</v>
      </c>
      <c r="I87" s="176" t="s">
        <v>1183</v>
      </c>
      <c r="J87" s="176" t="s">
        <v>1550</v>
      </c>
      <c r="K87" s="175" t="s">
        <v>2394</v>
      </c>
      <c r="L87" s="176" t="s">
        <v>12</v>
      </c>
      <c r="M87" s="176" t="s">
        <v>12</v>
      </c>
      <c r="N87" s="176" t="s">
        <v>12</v>
      </c>
      <c r="O87" s="176" t="s">
        <v>12</v>
      </c>
      <c r="P87" s="176" t="s">
        <v>12</v>
      </c>
      <c r="Q87" s="176" t="s">
        <v>12</v>
      </c>
      <c r="R87" s="176" t="s">
        <v>12</v>
      </c>
      <c r="S87" s="321" t="s">
        <v>2406</v>
      </c>
      <c r="T87" s="317" t="s">
        <v>1603</v>
      </c>
      <c r="U87" s="175" t="s">
        <v>12</v>
      </c>
      <c r="V87" s="176" t="s">
        <v>12</v>
      </c>
      <c r="W87" s="176">
        <v>0</v>
      </c>
      <c r="X87" s="176" t="s">
        <v>12</v>
      </c>
      <c r="Y87" s="175" t="s">
        <v>1167</v>
      </c>
      <c r="Z87" s="177">
        <v>0</v>
      </c>
      <c r="AA87" s="177">
        <v>0</v>
      </c>
      <c r="AB87" s="177">
        <v>0</v>
      </c>
      <c r="AC87" s="177" t="s">
        <v>1483</v>
      </c>
    </row>
    <row r="88" spans="1:29">
      <c r="A88" s="175" t="s">
        <v>1673</v>
      </c>
      <c r="B88" s="175" t="s">
        <v>1672</v>
      </c>
      <c r="C88" s="175" t="s">
        <v>1161</v>
      </c>
      <c r="D88" s="176" t="s">
        <v>12</v>
      </c>
      <c r="E88" s="176" t="s">
        <v>12</v>
      </c>
      <c r="F88" s="176" t="s">
        <v>12</v>
      </c>
      <c r="G88" s="176" t="s">
        <v>12</v>
      </c>
      <c r="H88" s="175" t="s">
        <v>2566</v>
      </c>
      <c r="I88" s="310" t="s">
        <v>2712</v>
      </c>
      <c r="J88" s="176" t="s">
        <v>12</v>
      </c>
      <c r="K88" s="175" t="s">
        <v>2394</v>
      </c>
      <c r="L88" s="176" t="s">
        <v>12</v>
      </c>
      <c r="M88" s="176" t="s">
        <v>12</v>
      </c>
      <c r="N88" s="176" t="s">
        <v>12</v>
      </c>
      <c r="O88" s="176" t="s">
        <v>12</v>
      </c>
      <c r="P88" s="176" t="s">
        <v>12</v>
      </c>
      <c r="Q88" s="176" t="s">
        <v>12</v>
      </c>
      <c r="R88" s="176" t="s">
        <v>12</v>
      </c>
      <c r="S88" s="321" t="s">
        <v>1165</v>
      </c>
      <c r="T88" s="175" t="s">
        <v>17</v>
      </c>
      <c r="U88" s="175" t="s">
        <v>2452</v>
      </c>
      <c r="V88" s="176" t="s">
        <v>12</v>
      </c>
      <c r="W88" s="176">
        <v>0</v>
      </c>
      <c r="X88" s="176" t="s">
        <v>12</v>
      </c>
      <c r="Y88" s="175" t="s">
        <v>1167</v>
      </c>
      <c r="Z88" s="177">
        <v>0</v>
      </c>
      <c r="AA88" s="177">
        <v>0</v>
      </c>
      <c r="AB88" s="177">
        <v>3316</v>
      </c>
      <c r="AC88" s="177" t="s">
        <v>2018</v>
      </c>
    </row>
    <row r="89" spans="1:29">
      <c r="A89" s="175" t="s">
        <v>1334</v>
      </c>
      <c r="B89" s="175" t="s">
        <v>1335</v>
      </c>
      <c r="C89" s="175" t="s">
        <v>1161</v>
      </c>
      <c r="D89" s="176" t="s">
        <v>12</v>
      </c>
      <c r="E89" s="176" t="s">
        <v>12</v>
      </c>
      <c r="F89" s="176" t="s">
        <v>2567</v>
      </c>
      <c r="G89" s="176" t="s">
        <v>1172</v>
      </c>
      <c r="H89" s="175" t="s">
        <v>1336</v>
      </c>
      <c r="I89" s="176" t="s">
        <v>1198</v>
      </c>
      <c r="J89" s="176" t="s">
        <v>2402</v>
      </c>
      <c r="K89" s="175" t="s">
        <v>1337</v>
      </c>
      <c r="L89" s="176" t="s">
        <v>12</v>
      </c>
      <c r="M89" s="176" t="s">
        <v>12</v>
      </c>
      <c r="N89" s="176" t="s">
        <v>12</v>
      </c>
      <c r="O89" s="176" t="s">
        <v>12</v>
      </c>
      <c r="P89" s="176" t="s">
        <v>12</v>
      </c>
      <c r="Q89" s="176" t="s">
        <v>12</v>
      </c>
      <c r="R89" s="176" t="s">
        <v>12</v>
      </c>
      <c r="S89" s="321" t="s">
        <v>1165</v>
      </c>
      <c r="T89" s="175" t="s">
        <v>17</v>
      </c>
      <c r="U89" s="175" t="s">
        <v>12</v>
      </c>
      <c r="V89" s="176" t="s">
        <v>12</v>
      </c>
      <c r="W89" s="176">
        <v>0</v>
      </c>
      <c r="X89" s="176" t="s">
        <v>12</v>
      </c>
      <c r="Y89" s="175" t="s">
        <v>1167</v>
      </c>
      <c r="Z89" s="177">
        <v>0</v>
      </c>
      <c r="AA89" s="177">
        <v>0</v>
      </c>
      <c r="AB89" s="177">
        <v>18924.75</v>
      </c>
      <c r="AC89" s="177" t="s">
        <v>2398</v>
      </c>
    </row>
    <row r="90" spans="1:29">
      <c r="A90" s="175" t="s">
        <v>1577</v>
      </c>
      <c r="B90" s="175" t="s">
        <v>1576</v>
      </c>
      <c r="C90" s="175" t="s">
        <v>1170</v>
      </c>
      <c r="D90" s="176" t="s">
        <v>12</v>
      </c>
      <c r="E90" s="176" t="s">
        <v>12</v>
      </c>
      <c r="F90" s="176" t="s">
        <v>2508</v>
      </c>
      <c r="G90" s="176" t="s">
        <v>1172</v>
      </c>
      <c r="H90" s="175" t="s">
        <v>2568</v>
      </c>
      <c r="I90" s="310" t="s">
        <v>2712</v>
      </c>
      <c r="J90" s="176" t="s">
        <v>12</v>
      </c>
      <c r="K90" s="175" t="s">
        <v>2544</v>
      </c>
      <c r="L90" s="176" t="s">
        <v>12</v>
      </c>
      <c r="M90" s="176" t="s">
        <v>12</v>
      </c>
      <c r="N90" s="176" t="s">
        <v>12</v>
      </c>
      <c r="O90" s="176" t="s">
        <v>2569</v>
      </c>
      <c r="P90" s="176" t="s">
        <v>2568</v>
      </c>
      <c r="Q90" s="176" t="s">
        <v>12</v>
      </c>
      <c r="R90" s="176" t="s">
        <v>12</v>
      </c>
      <c r="S90" s="321" t="s">
        <v>1165</v>
      </c>
      <c r="T90" s="175" t="s">
        <v>17</v>
      </c>
      <c r="U90" s="175" t="s">
        <v>12</v>
      </c>
      <c r="V90" s="176" t="s">
        <v>12</v>
      </c>
      <c r="W90" s="176">
        <v>0</v>
      </c>
      <c r="X90" s="176" t="s">
        <v>12</v>
      </c>
      <c r="Y90" s="175" t="s">
        <v>1167</v>
      </c>
      <c r="Z90" s="177">
        <v>0</v>
      </c>
      <c r="AA90" s="177">
        <v>0</v>
      </c>
      <c r="AB90" s="177">
        <v>3246.92</v>
      </c>
      <c r="AC90" s="177" t="s">
        <v>2570</v>
      </c>
    </row>
    <row r="91" spans="1:29">
      <c r="A91" s="175" t="s">
        <v>1670</v>
      </c>
      <c r="B91" s="175" t="s">
        <v>1669</v>
      </c>
      <c r="C91" s="175" t="s">
        <v>1170</v>
      </c>
      <c r="D91" s="176" t="s">
        <v>12</v>
      </c>
      <c r="E91" s="176" t="s">
        <v>12</v>
      </c>
      <c r="F91" s="176" t="s">
        <v>12</v>
      </c>
      <c r="G91" s="176" t="s">
        <v>12</v>
      </c>
      <c r="H91" s="175" t="s">
        <v>2571</v>
      </c>
      <c r="I91" s="310" t="s">
        <v>2712</v>
      </c>
      <c r="J91" s="176" t="s">
        <v>12</v>
      </c>
      <c r="K91" s="175" t="s">
        <v>2394</v>
      </c>
      <c r="L91" s="176" t="s">
        <v>12</v>
      </c>
      <c r="M91" s="176" t="s">
        <v>12</v>
      </c>
      <c r="N91" s="176" t="s">
        <v>12</v>
      </c>
      <c r="O91" s="176" t="s">
        <v>12</v>
      </c>
      <c r="P91" s="176" t="s">
        <v>12</v>
      </c>
      <c r="Q91" s="176" t="s">
        <v>12</v>
      </c>
      <c r="R91" s="176" t="s">
        <v>12</v>
      </c>
      <c r="S91" s="176" t="s">
        <v>2572</v>
      </c>
      <c r="T91" s="175" t="s">
        <v>13</v>
      </c>
      <c r="U91" s="175" t="s">
        <v>12</v>
      </c>
      <c r="V91" s="176" t="s">
        <v>12</v>
      </c>
      <c r="W91" s="176">
        <v>0</v>
      </c>
      <c r="X91" s="176" t="s">
        <v>12</v>
      </c>
      <c r="Y91" s="175" t="s">
        <v>1167</v>
      </c>
      <c r="Z91" s="177">
        <v>0</v>
      </c>
      <c r="AA91" s="177">
        <v>0</v>
      </c>
      <c r="AB91" s="177">
        <v>3316</v>
      </c>
      <c r="AC91" s="177" t="s">
        <v>2018</v>
      </c>
    </row>
    <row r="92" spans="1:29">
      <c r="A92" s="175" t="s">
        <v>1338</v>
      </c>
      <c r="B92" s="175" t="s">
        <v>1339</v>
      </c>
      <c r="C92" s="175" t="s">
        <v>1161</v>
      </c>
      <c r="D92" s="176" t="s">
        <v>12</v>
      </c>
      <c r="E92" s="176" t="s">
        <v>12</v>
      </c>
      <c r="F92" s="176" t="s">
        <v>1340</v>
      </c>
      <c r="G92" s="176" t="s">
        <v>172</v>
      </c>
      <c r="H92" s="175" t="s">
        <v>1341</v>
      </c>
      <c r="I92" s="176" t="s">
        <v>1183</v>
      </c>
      <c r="J92" s="176" t="s">
        <v>12</v>
      </c>
      <c r="K92" s="175" t="s">
        <v>1199</v>
      </c>
      <c r="L92" s="176" t="s">
        <v>12</v>
      </c>
      <c r="M92" s="176" t="s">
        <v>12</v>
      </c>
      <c r="N92" s="176" t="s">
        <v>12</v>
      </c>
      <c r="O92" s="176" t="s">
        <v>12</v>
      </c>
      <c r="P92" s="176" t="s">
        <v>12</v>
      </c>
      <c r="Q92" s="176" t="s">
        <v>12</v>
      </c>
      <c r="R92" s="176" t="s">
        <v>12</v>
      </c>
      <c r="S92" s="321" t="s">
        <v>1165</v>
      </c>
      <c r="T92" s="175" t="s">
        <v>15</v>
      </c>
      <c r="U92" s="175" t="s">
        <v>1325</v>
      </c>
      <c r="V92" s="176" t="s">
        <v>12</v>
      </c>
      <c r="W92" s="176">
        <v>0</v>
      </c>
      <c r="X92" s="176" t="s">
        <v>12</v>
      </c>
      <c r="Y92" s="175" t="s">
        <v>1167</v>
      </c>
      <c r="Z92" s="177">
        <v>0</v>
      </c>
      <c r="AA92" s="177">
        <v>0</v>
      </c>
      <c r="AB92" s="177">
        <v>16972.189999999999</v>
      </c>
      <c r="AC92" s="177" t="s">
        <v>2558</v>
      </c>
    </row>
    <row r="93" spans="1:29">
      <c r="A93" s="175" t="s">
        <v>1342</v>
      </c>
      <c r="B93" s="175" t="s">
        <v>1343</v>
      </c>
      <c r="C93" s="175" t="s">
        <v>1161</v>
      </c>
      <c r="D93" s="176" t="s">
        <v>12</v>
      </c>
      <c r="E93" s="176" t="s">
        <v>12</v>
      </c>
      <c r="F93" s="176" t="s">
        <v>2573</v>
      </c>
      <c r="G93" s="176" t="s">
        <v>1208</v>
      </c>
      <c r="H93" s="175" t="s">
        <v>1344</v>
      </c>
      <c r="I93" s="310" t="s">
        <v>2712</v>
      </c>
      <c r="J93" s="176" t="s">
        <v>12</v>
      </c>
      <c r="K93" s="175" t="s">
        <v>1199</v>
      </c>
      <c r="L93" s="176" t="s">
        <v>12</v>
      </c>
      <c r="M93" s="176" t="s">
        <v>12</v>
      </c>
      <c r="N93" s="176" t="s">
        <v>12</v>
      </c>
      <c r="O93" s="176" t="s">
        <v>12</v>
      </c>
      <c r="P93" s="176" t="s">
        <v>12</v>
      </c>
      <c r="Q93" s="176" t="s">
        <v>12</v>
      </c>
      <c r="R93" s="176" t="s">
        <v>12</v>
      </c>
      <c r="S93" s="321" t="s">
        <v>1165</v>
      </c>
      <c r="T93" s="175" t="s">
        <v>17</v>
      </c>
      <c r="U93" s="175" t="s">
        <v>1204</v>
      </c>
      <c r="V93" s="176" t="s">
        <v>12</v>
      </c>
      <c r="W93" s="176">
        <v>0</v>
      </c>
      <c r="X93" s="176" t="s">
        <v>12</v>
      </c>
      <c r="Y93" s="317" t="s">
        <v>1167</v>
      </c>
      <c r="Z93" s="177">
        <v>0</v>
      </c>
      <c r="AA93" s="177">
        <v>0</v>
      </c>
      <c r="AB93" s="177">
        <v>24365.13</v>
      </c>
      <c r="AC93" s="177" t="s">
        <v>2574</v>
      </c>
    </row>
    <row r="94" spans="1:29">
      <c r="A94" s="175" t="s">
        <v>1345</v>
      </c>
      <c r="B94" s="175" t="s">
        <v>1346</v>
      </c>
      <c r="C94" s="175" t="s">
        <v>1170</v>
      </c>
      <c r="D94" s="176" t="s">
        <v>12</v>
      </c>
      <c r="E94" s="176" t="s">
        <v>12</v>
      </c>
      <c r="F94" s="176" t="s">
        <v>1347</v>
      </c>
      <c r="G94" s="176" t="s">
        <v>1208</v>
      </c>
      <c r="H94" s="175" t="s">
        <v>1348</v>
      </c>
      <c r="I94" s="176" t="s">
        <v>1174</v>
      </c>
      <c r="J94" s="176" t="s">
        <v>12</v>
      </c>
      <c r="K94" s="175" t="s">
        <v>1316</v>
      </c>
      <c r="L94" s="176" t="s">
        <v>12</v>
      </c>
      <c r="M94" s="176" t="s">
        <v>12</v>
      </c>
      <c r="N94" s="176" t="s">
        <v>12</v>
      </c>
      <c r="O94" s="176" t="s">
        <v>12</v>
      </c>
      <c r="P94" s="176" t="s">
        <v>12</v>
      </c>
      <c r="Q94" s="176" t="s">
        <v>12</v>
      </c>
      <c r="R94" s="176" t="s">
        <v>12</v>
      </c>
      <c r="S94" s="321" t="s">
        <v>1165</v>
      </c>
      <c r="T94" s="175" t="s">
        <v>17</v>
      </c>
      <c r="U94" s="175" t="s">
        <v>1177</v>
      </c>
      <c r="V94" s="176" t="s">
        <v>12</v>
      </c>
      <c r="W94" s="176">
        <v>0</v>
      </c>
      <c r="X94" s="176" t="s">
        <v>12</v>
      </c>
      <c r="Y94" s="175" t="s">
        <v>1167</v>
      </c>
      <c r="Z94" s="177">
        <v>0</v>
      </c>
      <c r="AA94" s="177">
        <v>0</v>
      </c>
      <c r="AB94" s="177">
        <v>18420.400000000001</v>
      </c>
      <c r="AC94" s="177" t="s">
        <v>2575</v>
      </c>
    </row>
    <row r="95" spans="1:29">
      <c r="A95" s="175" t="s">
        <v>1887</v>
      </c>
      <c r="B95" s="175" t="s">
        <v>1886</v>
      </c>
      <c r="C95" s="175" t="s">
        <v>1161</v>
      </c>
      <c r="D95" s="176" t="s">
        <v>12</v>
      </c>
      <c r="E95" s="176" t="s">
        <v>12</v>
      </c>
      <c r="F95" s="176" t="s">
        <v>12</v>
      </c>
      <c r="G95" s="176" t="s">
        <v>12</v>
      </c>
      <c r="H95" s="175" t="s">
        <v>2576</v>
      </c>
      <c r="I95" s="176" t="s">
        <v>2577</v>
      </c>
      <c r="J95" s="176" t="s">
        <v>1550</v>
      </c>
      <c r="K95" s="175" t="s">
        <v>2424</v>
      </c>
      <c r="L95" s="176" t="s">
        <v>12</v>
      </c>
      <c r="M95" s="176" t="s">
        <v>12</v>
      </c>
      <c r="N95" s="176" t="s">
        <v>12</v>
      </c>
      <c r="O95" s="176" t="s">
        <v>12</v>
      </c>
      <c r="P95" s="176" t="s">
        <v>12</v>
      </c>
      <c r="Q95" s="176" t="s">
        <v>12</v>
      </c>
      <c r="R95" s="176" t="s">
        <v>12</v>
      </c>
      <c r="S95" s="321" t="s">
        <v>2406</v>
      </c>
      <c r="T95" s="317" t="s">
        <v>1603</v>
      </c>
      <c r="U95" s="175" t="s">
        <v>12</v>
      </c>
      <c r="V95" s="176" t="s">
        <v>12</v>
      </c>
      <c r="W95" s="176">
        <v>0</v>
      </c>
      <c r="X95" s="176" t="s">
        <v>12</v>
      </c>
      <c r="Y95" s="175" t="s">
        <v>1167</v>
      </c>
      <c r="Z95" s="177">
        <v>0</v>
      </c>
      <c r="AA95" s="177">
        <v>0</v>
      </c>
      <c r="AB95" s="177">
        <v>960</v>
      </c>
      <c r="AC95" s="177" t="s">
        <v>2025</v>
      </c>
    </row>
    <row r="96" spans="1:29">
      <c r="A96" s="175" t="s">
        <v>1570</v>
      </c>
      <c r="B96" s="175" t="s">
        <v>1569</v>
      </c>
      <c r="C96" s="175" t="s">
        <v>1161</v>
      </c>
      <c r="D96" s="176" t="s">
        <v>12</v>
      </c>
      <c r="E96" s="176" t="s">
        <v>12</v>
      </c>
      <c r="F96" s="176" t="s">
        <v>2578</v>
      </c>
      <c r="G96" s="176" t="s">
        <v>1172</v>
      </c>
      <c r="H96" s="175" t="s">
        <v>2579</v>
      </c>
      <c r="I96" s="176" t="s">
        <v>1183</v>
      </c>
      <c r="J96" s="176" t="s">
        <v>2580</v>
      </c>
      <c r="K96" s="175" t="s">
        <v>2388</v>
      </c>
      <c r="L96" s="176" t="s">
        <v>12</v>
      </c>
      <c r="M96" s="176" t="s">
        <v>12</v>
      </c>
      <c r="N96" s="176" t="s">
        <v>12</v>
      </c>
      <c r="O96" s="176" t="s">
        <v>12</v>
      </c>
      <c r="P96" s="176" t="s">
        <v>2579</v>
      </c>
      <c r="Q96" s="176" t="s">
        <v>12</v>
      </c>
      <c r="R96" s="176" t="s">
        <v>12</v>
      </c>
      <c r="S96" s="176" t="s">
        <v>2581</v>
      </c>
      <c r="T96" s="175" t="s">
        <v>17</v>
      </c>
      <c r="U96" s="175" t="s">
        <v>2452</v>
      </c>
      <c r="V96" s="176" t="s">
        <v>12</v>
      </c>
      <c r="W96" s="176">
        <v>0</v>
      </c>
      <c r="X96" s="176" t="s">
        <v>12</v>
      </c>
      <c r="Y96" s="175" t="s">
        <v>1167</v>
      </c>
      <c r="Z96" s="177">
        <v>0</v>
      </c>
      <c r="AA96" s="177">
        <v>0</v>
      </c>
      <c r="AB96" s="177">
        <v>3177.83</v>
      </c>
      <c r="AC96" s="177" t="s">
        <v>2582</v>
      </c>
    </row>
    <row r="97" spans="1:29">
      <c r="A97" s="175" t="s">
        <v>1813</v>
      </c>
      <c r="B97" s="175" t="s">
        <v>1812</v>
      </c>
      <c r="C97" s="175" t="s">
        <v>1161</v>
      </c>
      <c r="D97" s="176" t="s">
        <v>12</v>
      </c>
      <c r="E97" s="176" t="s">
        <v>12</v>
      </c>
      <c r="F97" s="176" t="s">
        <v>12</v>
      </c>
      <c r="G97" s="176" t="s">
        <v>12</v>
      </c>
      <c r="H97" s="175" t="s">
        <v>2583</v>
      </c>
      <c r="I97" s="310" t="s">
        <v>2712</v>
      </c>
      <c r="J97" s="176" t="s">
        <v>12</v>
      </c>
      <c r="K97" s="175" t="s">
        <v>2421</v>
      </c>
      <c r="L97" s="176" t="s">
        <v>12</v>
      </c>
      <c r="M97" s="176" t="s">
        <v>2584</v>
      </c>
      <c r="N97" s="176" t="s">
        <v>2585</v>
      </c>
      <c r="O97" s="176" t="s">
        <v>2586</v>
      </c>
      <c r="P97" s="176" t="s">
        <v>2583</v>
      </c>
      <c r="Q97" s="176" t="s">
        <v>12</v>
      </c>
      <c r="R97" s="176" t="s">
        <v>12</v>
      </c>
      <c r="S97" s="321" t="s">
        <v>1165</v>
      </c>
      <c r="T97" s="175" t="s">
        <v>15</v>
      </c>
      <c r="U97" s="175" t="s">
        <v>1266</v>
      </c>
      <c r="V97" s="176" t="s">
        <v>12</v>
      </c>
      <c r="W97" s="176">
        <v>0</v>
      </c>
      <c r="X97" s="176" t="s">
        <v>12</v>
      </c>
      <c r="Y97" s="175" t="s">
        <v>1167</v>
      </c>
      <c r="Z97" s="177">
        <v>0</v>
      </c>
      <c r="AA97" s="177">
        <v>0</v>
      </c>
      <c r="AB97" s="177">
        <v>3316</v>
      </c>
      <c r="AC97" s="177" t="s">
        <v>2018</v>
      </c>
    </row>
    <row r="98" spans="1:29">
      <c r="A98" s="175" t="s">
        <v>1567</v>
      </c>
      <c r="B98" s="175" t="s">
        <v>1566</v>
      </c>
      <c r="C98" s="175" t="s">
        <v>1161</v>
      </c>
      <c r="D98" s="176" t="s">
        <v>12</v>
      </c>
      <c r="E98" s="176" t="s">
        <v>12</v>
      </c>
      <c r="F98" s="176" t="s">
        <v>12</v>
      </c>
      <c r="G98" s="176" t="s">
        <v>12</v>
      </c>
      <c r="H98" s="175" t="s">
        <v>2587</v>
      </c>
      <c r="I98" s="310" t="s">
        <v>2712</v>
      </c>
      <c r="J98" s="176" t="s">
        <v>12</v>
      </c>
      <c r="K98" s="175" t="s">
        <v>2394</v>
      </c>
      <c r="L98" s="176" t="s">
        <v>12</v>
      </c>
      <c r="M98" s="176" t="s">
        <v>12</v>
      </c>
      <c r="N98" s="176" t="s">
        <v>12</v>
      </c>
      <c r="O98" s="176" t="s">
        <v>12</v>
      </c>
      <c r="P98" s="176" t="s">
        <v>12</v>
      </c>
      <c r="Q98" s="176" t="s">
        <v>12</v>
      </c>
      <c r="R98" s="176" t="s">
        <v>12</v>
      </c>
      <c r="S98" s="321" t="s">
        <v>1165</v>
      </c>
      <c r="T98" s="175" t="s">
        <v>17</v>
      </c>
      <c r="U98" s="175" t="s">
        <v>2411</v>
      </c>
      <c r="V98" s="176" t="s">
        <v>12</v>
      </c>
      <c r="W98" s="176">
        <v>0</v>
      </c>
      <c r="X98" s="176" t="s">
        <v>12</v>
      </c>
      <c r="Y98" s="175" t="s">
        <v>1167</v>
      </c>
      <c r="Z98" s="177">
        <v>0</v>
      </c>
      <c r="AA98" s="177">
        <v>0</v>
      </c>
      <c r="AB98" s="177">
        <v>3108.75</v>
      </c>
      <c r="AC98" s="177" t="s">
        <v>2416</v>
      </c>
    </row>
    <row r="99" spans="1:29">
      <c r="A99" s="175" t="s">
        <v>2588</v>
      </c>
      <c r="B99" s="175" t="s">
        <v>2589</v>
      </c>
      <c r="C99" s="175" t="s">
        <v>1170</v>
      </c>
      <c r="D99" s="176" t="s">
        <v>12</v>
      </c>
      <c r="E99" s="176" t="s">
        <v>12</v>
      </c>
      <c r="F99" s="176" t="s">
        <v>12</v>
      </c>
      <c r="G99" s="176" t="s">
        <v>12</v>
      </c>
      <c r="H99" s="175" t="s">
        <v>2590</v>
      </c>
      <c r="I99" s="176" t="s">
        <v>1183</v>
      </c>
      <c r="J99" s="176" t="s">
        <v>2580</v>
      </c>
      <c r="K99" s="175" t="s">
        <v>2394</v>
      </c>
      <c r="L99" s="176" t="s">
        <v>12</v>
      </c>
      <c r="M99" s="176" t="s">
        <v>12</v>
      </c>
      <c r="N99" s="176" t="s">
        <v>12</v>
      </c>
      <c r="O99" s="176" t="s">
        <v>12</v>
      </c>
      <c r="P99" s="176" t="s">
        <v>12</v>
      </c>
      <c r="Q99" s="176" t="s">
        <v>12</v>
      </c>
      <c r="R99" s="176" t="s">
        <v>12</v>
      </c>
      <c r="S99" s="176" t="s">
        <v>12</v>
      </c>
      <c r="T99" s="175" t="s">
        <v>17</v>
      </c>
      <c r="U99" s="175" t="s">
        <v>2591</v>
      </c>
      <c r="V99" s="176" t="s">
        <v>12</v>
      </c>
      <c r="W99" s="176">
        <v>0</v>
      </c>
      <c r="X99" s="176" t="s">
        <v>12</v>
      </c>
      <c r="Y99" s="175" t="s">
        <v>2481</v>
      </c>
      <c r="Z99" s="177">
        <v>0</v>
      </c>
      <c r="AA99" s="177">
        <v>0</v>
      </c>
      <c r="AB99" s="177">
        <v>0</v>
      </c>
      <c r="AC99" s="177" t="s">
        <v>1483</v>
      </c>
    </row>
    <row r="100" spans="1:29">
      <c r="A100" s="175" t="s">
        <v>1667</v>
      </c>
      <c r="B100" s="175" t="s">
        <v>1666</v>
      </c>
      <c r="C100" s="175" t="s">
        <v>1161</v>
      </c>
      <c r="D100" s="176" t="s">
        <v>12</v>
      </c>
      <c r="E100" s="176" t="s">
        <v>12</v>
      </c>
      <c r="F100" s="176" t="s">
        <v>12</v>
      </c>
      <c r="G100" s="176" t="s">
        <v>12</v>
      </c>
      <c r="H100" s="175" t="s">
        <v>2592</v>
      </c>
      <c r="I100" s="176" t="s">
        <v>2593</v>
      </c>
      <c r="J100" s="176" t="s">
        <v>1550</v>
      </c>
      <c r="K100" s="175" t="s">
        <v>2394</v>
      </c>
      <c r="L100" s="176" t="s">
        <v>12</v>
      </c>
      <c r="M100" s="176" t="s">
        <v>12</v>
      </c>
      <c r="N100" s="176" t="s">
        <v>12</v>
      </c>
      <c r="O100" s="176" t="s">
        <v>12</v>
      </c>
      <c r="P100" s="176" t="s">
        <v>12</v>
      </c>
      <c r="Q100" s="176" t="s">
        <v>12</v>
      </c>
      <c r="R100" s="176" t="s">
        <v>12</v>
      </c>
      <c r="S100" s="176" t="s">
        <v>1194</v>
      </c>
      <c r="T100" s="175" t="s">
        <v>13</v>
      </c>
      <c r="U100" s="175" t="s">
        <v>12</v>
      </c>
      <c r="V100" s="176" t="s">
        <v>12</v>
      </c>
      <c r="W100" s="176">
        <v>0</v>
      </c>
      <c r="X100" s="176" t="s">
        <v>12</v>
      </c>
      <c r="Y100" s="175" t="s">
        <v>1167</v>
      </c>
      <c r="Z100" s="177">
        <v>0</v>
      </c>
      <c r="AA100" s="177">
        <v>0</v>
      </c>
      <c r="AB100" s="177">
        <v>3316</v>
      </c>
      <c r="AC100" s="177" t="s">
        <v>2018</v>
      </c>
    </row>
    <row r="101" spans="1:29">
      <c r="A101" s="175" t="s">
        <v>1349</v>
      </c>
      <c r="B101" s="175" t="s">
        <v>1350</v>
      </c>
      <c r="C101" s="175" t="s">
        <v>1170</v>
      </c>
      <c r="D101" s="176" t="s">
        <v>12</v>
      </c>
      <c r="E101" s="176" t="s">
        <v>12</v>
      </c>
      <c r="F101" s="176" t="s">
        <v>1351</v>
      </c>
      <c r="G101" s="176" t="s">
        <v>1172</v>
      </c>
      <c r="H101" s="175" t="s">
        <v>1352</v>
      </c>
      <c r="I101" s="176" t="s">
        <v>1174</v>
      </c>
      <c r="J101" s="176" t="s">
        <v>12</v>
      </c>
      <c r="K101" s="175" t="s">
        <v>1199</v>
      </c>
      <c r="L101" s="176" t="s">
        <v>12</v>
      </c>
      <c r="M101" s="176" t="s">
        <v>12</v>
      </c>
      <c r="N101" s="176" t="s">
        <v>12</v>
      </c>
      <c r="O101" s="176" t="s">
        <v>12</v>
      </c>
      <c r="P101" s="176" t="s">
        <v>12</v>
      </c>
      <c r="Q101" s="176" t="s">
        <v>12</v>
      </c>
      <c r="R101" s="176" t="s">
        <v>12</v>
      </c>
      <c r="S101" s="321" t="s">
        <v>1165</v>
      </c>
      <c r="T101" s="175" t="s">
        <v>17</v>
      </c>
      <c r="U101" s="175" t="s">
        <v>1353</v>
      </c>
      <c r="V101" s="176" t="s">
        <v>12</v>
      </c>
      <c r="W101" s="176">
        <v>0</v>
      </c>
      <c r="X101" s="176" t="s">
        <v>12</v>
      </c>
      <c r="Y101" s="175" t="s">
        <v>1167</v>
      </c>
      <c r="Z101" s="177">
        <v>0</v>
      </c>
      <c r="AA101" s="177">
        <v>0</v>
      </c>
      <c r="AB101" s="177">
        <v>23134.75</v>
      </c>
      <c r="AC101" s="177" t="s">
        <v>2594</v>
      </c>
    </row>
    <row r="102" spans="1:29">
      <c r="A102" s="175" t="s">
        <v>1653</v>
      </c>
      <c r="B102" s="175" t="s">
        <v>1652</v>
      </c>
      <c r="C102" s="175" t="s">
        <v>1161</v>
      </c>
      <c r="D102" s="176" t="s">
        <v>12</v>
      </c>
      <c r="E102" s="176" t="s">
        <v>12</v>
      </c>
      <c r="F102" s="176" t="s">
        <v>12</v>
      </c>
      <c r="G102" s="176" t="s">
        <v>12</v>
      </c>
      <c r="H102" s="175" t="s">
        <v>2595</v>
      </c>
      <c r="I102" s="310" t="s">
        <v>2712</v>
      </c>
      <c r="J102" s="176" t="s">
        <v>12</v>
      </c>
      <c r="K102" s="175" t="s">
        <v>2394</v>
      </c>
      <c r="L102" s="176" t="s">
        <v>12</v>
      </c>
      <c r="M102" s="176" t="s">
        <v>12</v>
      </c>
      <c r="N102" s="176" t="s">
        <v>12</v>
      </c>
      <c r="O102" s="176" t="s">
        <v>12</v>
      </c>
      <c r="P102" s="176" t="s">
        <v>12</v>
      </c>
      <c r="Q102" s="176" t="s">
        <v>12</v>
      </c>
      <c r="R102" s="176" t="s">
        <v>12</v>
      </c>
      <c r="S102" s="176" t="s">
        <v>2406</v>
      </c>
      <c r="T102" s="175" t="s">
        <v>1603</v>
      </c>
      <c r="U102" s="175" t="s">
        <v>12</v>
      </c>
      <c r="V102" s="176" t="s">
        <v>12</v>
      </c>
      <c r="W102" s="176">
        <v>0</v>
      </c>
      <c r="X102" s="176" t="s">
        <v>12</v>
      </c>
      <c r="Y102" s="175" t="s">
        <v>1167</v>
      </c>
      <c r="Z102" s="177">
        <v>0</v>
      </c>
      <c r="AA102" s="177">
        <v>0</v>
      </c>
      <c r="AB102" s="177">
        <v>960</v>
      </c>
      <c r="AC102" s="177" t="s">
        <v>2025</v>
      </c>
    </row>
    <row r="103" spans="1:29">
      <c r="A103" s="175" t="s">
        <v>1650</v>
      </c>
      <c r="B103" s="175" t="s">
        <v>1649</v>
      </c>
      <c r="C103" s="175" t="s">
        <v>1170</v>
      </c>
      <c r="D103" s="176" t="s">
        <v>12</v>
      </c>
      <c r="E103" s="176" t="s">
        <v>12</v>
      </c>
      <c r="F103" s="176" t="s">
        <v>2596</v>
      </c>
      <c r="G103" s="176" t="s">
        <v>1172</v>
      </c>
      <c r="H103" s="175" t="s">
        <v>2595</v>
      </c>
      <c r="I103" s="176" t="s">
        <v>2466</v>
      </c>
      <c r="J103" s="176" t="s">
        <v>2580</v>
      </c>
      <c r="K103" s="175" t="s">
        <v>2394</v>
      </c>
      <c r="L103" s="176" t="s">
        <v>12</v>
      </c>
      <c r="M103" s="176" t="s">
        <v>12</v>
      </c>
      <c r="N103" s="176" t="s">
        <v>12</v>
      </c>
      <c r="O103" s="176" t="s">
        <v>12</v>
      </c>
      <c r="P103" s="176" t="s">
        <v>12</v>
      </c>
      <c r="Q103" s="176" t="s">
        <v>12</v>
      </c>
      <c r="R103" s="176" t="s">
        <v>12</v>
      </c>
      <c r="S103" s="321" t="s">
        <v>1165</v>
      </c>
      <c r="T103" s="175" t="s">
        <v>17</v>
      </c>
      <c r="U103" s="175" t="s">
        <v>2597</v>
      </c>
      <c r="V103" s="176" t="s">
        <v>12</v>
      </c>
      <c r="W103" s="176">
        <v>0</v>
      </c>
      <c r="X103" s="176" t="s">
        <v>12</v>
      </c>
      <c r="Y103" s="175" t="s">
        <v>1167</v>
      </c>
      <c r="Z103" s="177">
        <v>0</v>
      </c>
      <c r="AA103" s="177">
        <v>0</v>
      </c>
      <c r="AB103" s="177">
        <v>3316</v>
      </c>
      <c r="AC103" s="177" t="s">
        <v>2018</v>
      </c>
    </row>
    <row r="104" spans="1:29">
      <c r="A104" s="175" t="s">
        <v>2598</v>
      </c>
      <c r="B104" s="175" t="s">
        <v>2599</v>
      </c>
      <c r="C104" s="175" t="s">
        <v>1170</v>
      </c>
      <c r="D104" s="176" t="s">
        <v>12</v>
      </c>
      <c r="E104" s="176" t="s">
        <v>12</v>
      </c>
      <c r="F104" s="176" t="s">
        <v>12</v>
      </c>
      <c r="G104" s="176" t="s">
        <v>12</v>
      </c>
      <c r="H104" s="175" t="s">
        <v>2590</v>
      </c>
      <c r="I104" s="176" t="s">
        <v>1183</v>
      </c>
      <c r="J104" s="176" t="s">
        <v>2580</v>
      </c>
      <c r="K104" s="175" t="s">
        <v>2394</v>
      </c>
      <c r="L104" s="176" t="s">
        <v>12</v>
      </c>
      <c r="M104" s="176" t="s">
        <v>12</v>
      </c>
      <c r="N104" s="176" t="s">
        <v>12</v>
      </c>
      <c r="O104" s="176" t="s">
        <v>12</v>
      </c>
      <c r="P104" s="176" t="s">
        <v>12</v>
      </c>
      <c r="Q104" s="176" t="s">
        <v>12</v>
      </c>
      <c r="R104" s="176" t="s">
        <v>12</v>
      </c>
      <c r="S104" s="176" t="s">
        <v>12</v>
      </c>
      <c r="T104" s="175" t="s">
        <v>17</v>
      </c>
      <c r="U104" s="175" t="s">
        <v>2591</v>
      </c>
      <c r="V104" s="176" t="s">
        <v>12</v>
      </c>
      <c r="W104" s="176">
        <v>0</v>
      </c>
      <c r="X104" s="176" t="s">
        <v>12</v>
      </c>
      <c r="Y104" s="175" t="s">
        <v>2481</v>
      </c>
      <c r="Z104" s="177">
        <v>0</v>
      </c>
      <c r="AA104" s="177">
        <v>0</v>
      </c>
      <c r="AB104" s="177">
        <v>0</v>
      </c>
      <c r="AC104" s="177" t="s">
        <v>1483</v>
      </c>
    </row>
    <row r="105" spans="1:29">
      <c r="A105" s="175" t="s">
        <v>1354</v>
      </c>
      <c r="B105" s="175" t="s">
        <v>1355</v>
      </c>
      <c r="C105" s="175" t="s">
        <v>1170</v>
      </c>
      <c r="D105" s="176" t="s">
        <v>12</v>
      </c>
      <c r="E105" s="176" t="s">
        <v>12</v>
      </c>
      <c r="F105" s="176" t="s">
        <v>1356</v>
      </c>
      <c r="G105" s="176" t="s">
        <v>1172</v>
      </c>
      <c r="H105" s="175" t="s">
        <v>1357</v>
      </c>
      <c r="I105" s="176" t="s">
        <v>1174</v>
      </c>
      <c r="J105" s="176" t="s">
        <v>12</v>
      </c>
      <c r="K105" s="175" t="s">
        <v>1199</v>
      </c>
      <c r="L105" s="176" t="s">
        <v>12</v>
      </c>
      <c r="M105" s="176" t="s">
        <v>12</v>
      </c>
      <c r="N105" s="176" t="s">
        <v>12</v>
      </c>
      <c r="O105" s="176" t="s">
        <v>12</v>
      </c>
      <c r="P105" s="176" t="s">
        <v>12</v>
      </c>
      <c r="Q105" s="176" t="s">
        <v>12</v>
      </c>
      <c r="R105" s="176" t="s">
        <v>12</v>
      </c>
      <c r="S105" s="321" t="s">
        <v>1165</v>
      </c>
      <c r="T105" s="175" t="s">
        <v>17</v>
      </c>
      <c r="U105" s="175" t="s">
        <v>1204</v>
      </c>
      <c r="V105" s="176" t="s">
        <v>12</v>
      </c>
      <c r="W105" s="176">
        <v>0</v>
      </c>
      <c r="X105" s="176" t="s">
        <v>12</v>
      </c>
      <c r="Y105" s="175" t="s">
        <v>1167</v>
      </c>
      <c r="Z105" s="177">
        <v>0</v>
      </c>
      <c r="AA105" s="177">
        <v>0</v>
      </c>
      <c r="AB105" s="177">
        <v>3588.75</v>
      </c>
      <c r="AC105" s="177" t="s">
        <v>2439</v>
      </c>
    </row>
    <row r="106" spans="1:29">
      <c r="A106" s="175" t="s">
        <v>1593</v>
      </c>
      <c r="B106" s="175" t="s">
        <v>1592</v>
      </c>
      <c r="C106" s="175" t="s">
        <v>1170</v>
      </c>
      <c r="D106" s="176" t="s">
        <v>12</v>
      </c>
      <c r="E106" s="176" t="s">
        <v>12</v>
      </c>
      <c r="F106" s="176" t="s">
        <v>2600</v>
      </c>
      <c r="G106" s="176" t="s">
        <v>1172</v>
      </c>
      <c r="H106" s="175" t="s">
        <v>2601</v>
      </c>
      <c r="I106" s="176" t="s">
        <v>1183</v>
      </c>
      <c r="J106" s="176" t="s">
        <v>12</v>
      </c>
      <c r="K106" s="175" t="s">
        <v>2394</v>
      </c>
      <c r="L106" s="176" t="s">
        <v>12</v>
      </c>
      <c r="M106" s="176" t="s">
        <v>2602</v>
      </c>
      <c r="N106" s="176" t="s">
        <v>2603</v>
      </c>
      <c r="O106" s="176" t="s">
        <v>2604</v>
      </c>
      <c r="P106" s="176" t="s">
        <v>2601</v>
      </c>
      <c r="Q106" s="176" t="s">
        <v>12</v>
      </c>
      <c r="R106" s="176" t="s">
        <v>12</v>
      </c>
      <c r="S106" s="321" t="s">
        <v>1165</v>
      </c>
      <c r="T106" s="175" t="s">
        <v>17</v>
      </c>
      <c r="U106" s="175" t="s">
        <v>2411</v>
      </c>
      <c r="V106" s="176" t="s">
        <v>2605</v>
      </c>
      <c r="W106" s="176">
        <v>0</v>
      </c>
      <c r="X106" s="176" t="s">
        <v>12</v>
      </c>
      <c r="Y106" s="175" t="s">
        <v>1167</v>
      </c>
      <c r="Z106" s="177">
        <v>0</v>
      </c>
      <c r="AA106" s="177">
        <v>0</v>
      </c>
      <c r="AB106" s="177">
        <v>3316</v>
      </c>
      <c r="AC106" s="177" t="s">
        <v>2018</v>
      </c>
    </row>
    <row r="107" spans="1:29">
      <c r="A107" s="175" t="s">
        <v>1636</v>
      </c>
      <c r="B107" s="175" t="s">
        <v>1635</v>
      </c>
      <c r="C107" s="175" t="s">
        <v>1170</v>
      </c>
      <c r="D107" s="176" t="s">
        <v>12</v>
      </c>
      <c r="E107" s="176" t="s">
        <v>12</v>
      </c>
      <c r="F107" s="176" t="s">
        <v>12</v>
      </c>
      <c r="G107" s="176" t="s">
        <v>12</v>
      </c>
      <c r="H107" s="175" t="s">
        <v>2606</v>
      </c>
      <c r="I107" s="310" t="s">
        <v>2712</v>
      </c>
      <c r="J107" s="176" t="s">
        <v>12</v>
      </c>
      <c r="K107" s="175" t="s">
        <v>2394</v>
      </c>
      <c r="L107" s="176" t="s">
        <v>12</v>
      </c>
      <c r="M107" s="176" t="s">
        <v>12</v>
      </c>
      <c r="N107" s="176" t="s">
        <v>12</v>
      </c>
      <c r="O107" s="176" t="s">
        <v>12</v>
      </c>
      <c r="P107" s="176" t="s">
        <v>12</v>
      </c>
      <c r="Q107" s="176" t="s">
        <v>12</v>
      </c>
      <c r="R107" s="176" t="s">
        <v>12</v>
      </c>
      <c r="S107" s="321" t="s">
        <v>1165</v>
      </c>
      <c r="T107" s="175" t="s">
        <v>11</v>
      </c>
      <c r="U107" s="175" t="s">
        <v>2411</v>
      </c>
      <c r="V107" s="176" t="s">
        <v>12</v>
      </c>
      <c r="W107" s="176">
        <v>0</v>
      </c>
      <c r="X107" s="176" t="s">
        <v>12</v>
      </c>
      <c r="Y107" s="175" t="s">
        <v>1167</v>
      </c>
      <c r="Z107" s="177">
        <v>0</v>
      </c>
      <c r="AA107" s="177">
        <v>0</v>
      </c>
      <c r="AB107" s="177">
        <v>3316</v>
      </c>
      <c r="AC107" s="177" t="s">
        <v>2018</v>
      </c>
    </row>
    <row r="108" spans="1:29">
      <c r="A108" s="175" t="s">
        <v>1358</v>
      </c>
      <c r="B108" s="175" t="s">
        <v>1359</v>
      </c>
      <c r="C108" s="175" t="s">
        <v>1161</v>
      </c>
      <c r="D108" s="176" t="s">
        <v>12</v>
      </c>
      <c r="E108" s="176" t="s">
        <v>12</v>
      </c>
      <c r="F108" s="176" t="s">
        <v>1360</v>
      </c>
      <c r="G108" s="176" t="s">
        <v>1172</v>
      </c>
      <c r="H108" s="175" t="s">
        <v>1361</v>
      </c>
      <c r="I108" s="176" t="s">
        <v>1174</v>
      </c>
      <c r="J108" s="176" t="s">
        <v>12</v>
      </c>
      <c r="K108" s="175" t="s">
        <v>1199</v>
      </c>
      <c r="L108" s="176" t="s">
        <v>12</v>
      </c>
      <c r="M108" s="176" t="s">
        <v>12</v>
      </c>
      <c r="N108" s="176" t="s">
        <v>12</v>
      </c>
      <c r="O108" s="176" t="s">
        <v>12</v>
      </c>
      <c r="P108" s="176" t="s">
        <v>12</v>
      </c>
      <c r="Q108" s="176" t="s">
        <v>12</v>
      </c>
      <c r="R108" s="176" t="s">
        <v>12</v>
      </c>
      <c r="S108" s="321" t="s">
        <v>1165</v>
      </c>
      <c r="T108" s="175" t="s">
        <v>17</v>
      </c>
      <c r="U108" s="175" t="s">
        <v>1204</v>
      </c>
      <c r="V108" s="176" t="s">
        <v>12</v>
      </c>
      <c r="W108" s="176">
        <v>0</v>
      </c>
      <c r="X108" s="176" t="s">
        <v>12</v>
      </c>
      <c r="Y108" s="175" t="s">
        <v>1167</v>
      </c>
      <c r="Z108" s="177">
        <v>0</v>
      </c>
      <c r="AA108" s="177">
        <v>0</v>
      </c>
      <c r="AB108" s="177">
        <v>22406.51</v>
      </c>
      <c r="AC108" s="177" t="s">
        <v>2607</v>
      </c>
    </row>
    <row r="109" spans="1:29">
      <c r="A109" s="175" t="s">
        <v>1629</v>
      </c>
      <c r="B109" s="175" t="s">
        <v>1628</v>
      </c>
      <c r="C109" s="175" t="s">
        <v>1161</v>
      </c>
      <c r="D109" s="176" t="s">
        <v>12</v>
      </c>
      <c r="E109" s="176" t="s">
        <v>12</v>
      </c>
      <c r="F109" s="176" t="s">
        <v>12</v>
      </c>
      <c r="G109" s="176" t="s">
        <v>12</v>
      </c>
      <c r="H109" s="175" t="s">
        <v>2608</v>
      </c>
      <c r="I109" s="310" t="s">
        <v>2712</v>
      </c>
      <c r="J109" s="176" t="s">
        <v>12</v>
      </c>
      <c r="K109" s="175" t="s">
        <v>2394</v>
      </c>
      <c r="L109" s="176" t="s">
        <v>12</v>
      </c>
      <c r="M109" s="176" t="s">
        <v>12</v>
      </c>
      <c r="N109" s="176" t="s">
        <v>12</v>
      </c>
      <c r="O109" s="176" t="s">
        <v>12</v>
      </c>
      <c r="P109" s="176" t="s">
        <v>12</v>
      </c>
      <c r="Q109" s="176" t="s">
        <v>12</v>
      </c>
      <c r="R109" s="176" t="s">
        <v>12</v>
      </c>
      <c r="S109" s="176" t="s">
        <v>2406</v>
      </c>
      <c r="T109" s="175" t="s">
        <v>1603</v>
      </c>
      <c r="U109" s="175" t="s">
        <v>12</v>
      </c>
      <c r="V109" s="176" t="s">
        <v>12</v>
      </c>
      <c r="W109" s="176">
        <v>0</v>
      </c>
      <c r="X109" s="176" t="s">
        <v>12</v>
      </c>
      <c r="Y109" s="175" t="s">
        <v>1167</v>
      </c>
      <c r="Z109" s="177">
        <v>0</v>
      </c>
      <c r="AA109" s="177">
        <v>0</v>
      </c>
      <c r="AB109" s="177">
        <v>760</v>
      </c>
      <c r="AC109" s="177" t="s">
        <v>2072</v>
      </c>
    </row>
    <row r="110" spans="1:29">
      <c r="A110" s="175" t="s">
        <v>1362</v>
      </c>
      <c r="B110" s="175" t="s">
        <v>1363</v>
      </c>
      <c r="C110" s="175" t="s">
        <v>1170</v>
      </c>
      <c r="D110" s="176" t="s">
        <v>12</v>
      </c>
      <c r="E110" s="176" t="s">
        <v>12</v>
      </c>
      <c r="F110" s="176" t="s">
        <v>1364</v>
      </c>
      <c r="G110" s="176" t="s">
        <v>1208</v>
      </c>
      <c r="H110" s="175" t="s">
        <v>1365</v>
      </c>
      <c r="I110" s="176" t="s">
        <v>1174</v>
      </c>
      <c r="J110" s="176" t="s">
        <v>12</v>
      </c>
      <c r="K110" s="175" t="s">
        <v>1199</v>
      </c>
      <c r="L110" s="176" t="s">
        <v>12</v>
      </c>
      <c r="M110" s="176" t="s">
        <v>12</v>
      </c>
      <c r="N110" s="176" t="s">
        <v>12</v>
      </c>
      <c r="O110" s="176" t="s">
        <v>12</v>
      </c>
      <c r="P110" s="176" t="s">
        <v>12</v>
      </c>
      <c r="Q110" s="176" t="s">
        <v>12</v>
      </c>
      <c r="R110" s="176" t="s">
        <v>12</v>
      </c>
      <c r="S110" s="321" t="s">
        <v>1165</v>
      </c>
      <c r="T110" s="175" t="s">
        <v>17</v>
      </c>
      <c r="U110" s="175" t="s">
        <v>1216</v>
      </c>
      <c r="V110" s="176" t="s">
        <v>12</v>
      </c>
      <c r="W110" s="176">
        <v>0</v>
      </c>
      <c r="X110" s="176" t="s">
        <v>12</v>
      </c>
      <c r="Y110" s="175" t="s">
        <v>1167</v>
      </c>
      <c r="Z110" s="177">
        <v>0</v>
      </c>
      <c r="AA110" s="177">
        <v>9500</v>
      </c>
      <c r="AB110" s="177">
        <v>18922.23</v>
      </c>
      <c r="AC110" s="177" t="s">
        <v>2404</v>
      </c>
    </row>
    <row r="111" spans="1:29">
      <c r="A111" s="175" t="s">
        <v>1788</v>
      </c>
      <c r="B111" s="175" t="s">
        <v>1787</v>
      </c>
      <c r="C111" s="175" t="s">
        <v>1161</v>
      </c>
      <c r="D111" s="176" t="s">
        <v>12</v>
      </c>
      <c r="E111" s="176" t="s">
        <v>12</v>
      </c>
      <c r="F111" s="176" t="s">
        <v>2609</v>
      </c>
      <c r="G111" s="176" t="s">
        <v>1144</v>
      </c>
      <c r="H111" s="175" t="s">
        <v>2610</v>
      </c>
      <c r="I111" s="176" t="s">
        <v>2420</v>
      </c>
      <c r="J111" s="176" t="s">
        <v>1550</v>
      </c>
      <c r="K111" s="175" t="s">
        <v>2421</v>
      </c>
      <c r="L111" s="176" t="s">
        <v>12</v>
      </c>
      <c r="M111" s="176" t="s">
        <v>12</v>
      </c>
      <c r="N111" s="176" t="s">
        <v>12</v>
      </c>
      <c r="O111" s="176" t="s">
        <v>12</v>
      </c>
      <c r="P111" s="176" t="s">
        <v>12</v>
      </c>
      <c r="Q111" s="176" t="s">
        <v>12</v>
      </c>
      <c r="R111" s="176" t="s">
        <v>12</v>
      </c>
      <c r="S111" s="321" t="s">
        <v>2406</v>
      </c>
      <c r="T111" s="175" t="s">
        <v>1603</v>
      </c>
      <c r="U111" s="175" t="s">
        <v>12</v>
      </c>
      <c r="V111" s="176" t="s">
        <v>12</v>
      </c>
      <c r="W111" s="176">
        <v>0</v>
      </c>
      <c r="X111" s="176" t="s">
        <v>12</v>
      </c>
      <c r="Y111" s="175" t="s">
        <v>1167</v>
      </c>
      <c r="Z111" s="177">
        <v>0</v>
      </c>
      <c r="AA111" s="177">
        <v>0</v>
      </c>
      <c r="AB111" s="177">
        <v>960</v>
      </c>
      <c r="AC111" s="177" t="s">
        <v>2025</v>
      </c>
    </row>
    <row r="112" spans="1:29">
      <c r="A112" s="175" t="s">
        <v>1834</v>
      </c>
      <c r="B112" s="175" t="s">
        <v>1833</v>
      </c>
      <c r="C112" s="175" t="s">
        <v>1161</v>
      </c>
      <c r="D112" s="176" t="s">
        <v>12</v>
      </c>
      <c r="E112" s="176" t="s">
        <v>12</v>
      </c>
      <c r="F112" s="176" t="s">
        <v>12</v>
      </c>
      <c r="G112" s="176" t="s">
        <v>12</v>
      </c>
      <c r="H112" s="175" t="s">
        <v>2611</v>
      </c>
      <c r="I112" s="310" t="s">
        <v>2712</v>
      </c>
      <c r="J112" s="176" t="s">
        <v>12</v>
      </c>
      <c r="K112" s="175" t="s">
        <v>2517</v>
      </c>
      <c r="L112" s="176" t="s">
        <v>12</v>
      </c>
      <c r="M112" s="176" t="s">
        <v>12</v>
      </c>
      <c r="N112" s="176" t="s">
        <v>12</v>
      </c>
      <c r="O112" s="176" t="s">
        <v>2612</v>
      </c>
      <c r="P112" s="176" t="s">
        <v>2611</v>
      </c>
      <c r="Q112" s="176" t="s">
        <v>12</v>
      </c>
      <c r="R112" s="176" t="s">
        <v>12</v>
      </c>
      <c r="S112" s="321" t="s">
        <v>1165</v>
      </c>
      <c r="T112" s="175" t="s">
        <v>17</v>
      </c>
      <c r="U112" s="175" t="s">
        <v>1353</v>
      </c>
      <c r="V112" s="176" t="s">
        <v>12</v>
      </c>
      <c r="W112" s="176">
        <v>0</v>
      </c>
      <c r="X112" s="176" t="s">
        <v>12</v>
      </c>
      <c r="Y112" s="175" t="s">
        <v>1167</v>
      </c>
      <c r="Z112" s="177">
        <v>0</v>
      </c>
      <c r="AA112" s="177">
        <v>0</v>
      </c>
      <c r="AB112" s="177">
        <v>3316</v>
      </c>
      <c r="AC112" s="177" t="s">
        <v>2018</v>
      </c>
    </row>
    <row r="113" spans="1:29">
      <c r="A113" s="175" t="s">
        <v>1737</v>
      </c>
      <c r="B113" s="175" t="s">
        <v>1736</v>
      </c>
      <c r="C113" s="175" t="s">
        <v>1161</v>
      </c>
      <c r="D113" s="176" t="s">
        <v>12</v>
      </c>
      <c r="E113" s="176" t="s">
        <v>12</v>
      </c>
      <c r="F113" s="176" t="s">
        <v>2613</v>
      </c>
      <c r="G113" s="176" t="s">
        <v>1144</v>
      </c>
      <c r="H113" s="175" t="s">
        <v>2614</v>
      </c>
      <c r="I113" s="176" t="s">
        <v>1174</v>
      </c>
      <c r="J113" s="176" t="s">
        <v>2402</v>
      </c>
      <c r="K113" s="175" t="s">
        <v>2394</v>
      </c>
      <c r="L113" s="176" t="s">
        <v>12</v>
      </c>
      <c r="M113" s="176" t="s">
        <v>12</v>
      </c>
      <c r="N113" s="176" t="s">
        <v>12</v>
      </c>
      <c r="O113" s="176" t="s">
        <v>12</v>
      </c>
      <c r="P113" s="176" t="s">
        <v>12</v>
      </c>
      <c r="Q113" s="176" t="s">
        <v>12</v>
      </c>
      <c r="R113" s="176" t="s">
        <v>12</v>
      </c>
      <c r="S113" s="321" t="s">
        <v>2406</v>
      </c>
      <c r="T113" s="175" t="s">
        <v>1603</v>
      </c>
      <c r="U113" s="175" t="s">
        <v>12</v>
      </c>
      <c r="V113" s="176" t="s">
        <v>12</v>
      </c>
      <c r="W113" s="176">
        <v>0</v>
      </c>
      <c r="X113" s="176" t="s">
        <v>12</v>
      </c>
      <c r="Y113" s="175" t="s">
        <v>1167</v>
      </c>
      <c r="Z113" s="177">
        <v>0</v>
      </c>
      <c r="AA113" s="177">
        <v>0</v>
      </c>
      <c r="AB113" s="177">
        <v>960</v>
      </c>
      <c r="AC113" s="177" t="s">
        <v>2025</v>
      </c>
    </row>
    <row r="114" spans="1:29">
      <c r="A114" s="175" t="s">
        <v>1366</v>
      </c>
      <c r="B114" s="175" t="s">
        <v>1367</v>
      </c>
      <c r="C114" s="175" t="s">
        <v>1161</v>
      </c>
      <c r="D114" s="176" t="s">
        <v>12</v>
      </c>
      <c r="E114" s="176" t="s">
        <v>12</v>
      </c>
      <c r="F114" s="176" t="s">
        <v>1368</v>
      </c>
      <c r="G114" s="176" t="s">
        <v>1208</v>
      </c>
      <c r="H114" s="175" t="s">
        <v>1369</v>
      </c>
      <c r="I114" s="176" t="s">
        <v>1174</v>
      </c>
      <c r="J114" s="176" t="s">
        <v>12</v>
      </c>
      <c r="K114" s="175" t="s">
        <v>1199</v>
      </c>
      <c r="L114" s="176" t="s">
        <v>12</v>
      </c>
      <c r="M114" s="176" t="s">
        <v>12</v>
      </c>
      <c r="N114" s="176" t="s">
        <v>12</v>
      </c>
      <c r="O114" s="176" t="s">
        <v>12</v>
      </c>
      <c r="P114" s="176" t="s">
        <v>12</v>
      </c>
      <c r="Q114" s="176" t="s">
        <v>12</v>
      </c>
      <c r="R114" s="176" t="s">
        <v>12</v>
      </c>
      <c r="S114" s="321" t="s">
        <v>1165</v>
      </c>
      <c r="T114" s="175" t="s">
        <v>17</v>
      </c>
      <c r="U114" s="175" t="s">
        <v>1216</v>
      </c>
      <c r="V114" s="176" t="s">
        <v>12</v>
      </c>
      <c r="W114" s="176">
        <v>0</v>
      </c>
      <c r="X114" s="176" t="s">
        <v>12</v>
      </c>
      <c r="Y114" s="175" t="s">
        <v>1167</v>
      </c>
      <c r="Z114" s="177">
        <v>0</v>
      </c>
      <c r="AA114" s="177">
        <v>0</v>
      </c>
      <c r="AB114" s="177">
        <v>17978.43</v>
      </c>
      <c r="AC114" s="177" t="s">
        <v>2559</v>
      </c>
    </row>
    <row r="115" spans="1:29">
      <c r="A115" s="175" t="s">
        <v>1683</v>
      </c>
      <c r="B115" s="175" t="s">
        <v>1682</v>
      </c>
      <c r="C115" s="175" t="s">
        <v>1170</v>
      </c>
      <c r="D115" s="176" t="s">
        <v>12</v>
      </c>
      <c r="E115" s="176" t="s">
        <v>12</v>
      </c>
      <c r="F115" s="176" t="s">
        <v>12</v>
      </c>
      <c r="G115" s="176" t="s">
        <v>12</v>
      </c>
      <c r="H115" s="175" t="s">
        <v>2615</v>
      </c>
      <c r="I115" s="310" t="s">
        <v>2712</v>
      </c>
      <c r="J115" s="176" t="s">
        <v>12</v>
      </c>
      <c r="K115" s="175" t="s">
        <v>2394</v>
      </c>
      <c r="L115" s="176" t="s">
        <v>12</v>
      </c>
      <c r="M115" s="176" t="s">
        <v>12</v>
      </c>
      <c r="N115" s="176" t="s">
        <v>12</v>
      </c>
      <c r="O115" s="176" t="s">
        <v>12</v>
      </c>
      <c r="P115" s="176" t="s">
        <v>12</v>
      </c>
      <c r="Q115" s="176" t="s">
        <v>12</v>
      </c>
      <c r="R115" s="176" t="s">
        <v>12</v>
      </c>
      <c r="S115" s="176" t="s">
        <v>2406</v>
      </c>
      <c r="T115" s="175" t="s">
        <v>1603</v>
      </c>
      <c r="U115" s="175" t="s">
        <v>12</v>
      </c>
      <c r="V115" s="176" t="s">
        <v>12</v>
      </c>
      <c r="W115" s="176">
        <v>0</v>
      </c>
      <c r="X115" s="176" t="s">
        <v>12</v>
      </c>
      <c r="Y115" s="175" t="s">
        <v>1167</v>
      </c>
      <c r="Z115" s="177">
        <v>0</v>
      </c>
      <c r="AA115" s="177">
        <v>0</v>
      </c>
      <c r="AB115" s="177">
        <v>760</v>
      </c>
      <c r="AC115" s="177" t="s">
        <v>2072</v>
      </c>
    </row>
    <row r="116" spans="1:29">
      <c r="A116" s="175" t="s">
        <v>1370</v>
      </c>
      <c r="B116" s="175" t="s">
        <v>1371</v>
      </c>
      <c r="C116" s="175" t="s">
        <v>1170</v>
      </c>
      <c r="D116" s="176" t="s">
        <v>12</v>
      </c>
      <c r="E116" s="176" t="s">
        <v>12</v>
      </c>
      <c r="F116" s="176" t="s">
        <v>1372</v>
      </c>
      <c r="G116" s="176" t="s">
        <v>1181</v>
      </c>
      <c r="H116" s="175" t="s">
        <v>1373</v>
      </c>
      <c r="I116" s="176" t="s">
        <v>1183</v>
      </c>
      <c r="J116" s="176" t="s">
        <v>12</v>
      </c>
      <c r="K116" s="175" t="s">
        <v>1199</v>
      </c>
      <c r="L116" s="176" t="s">
        <v>12</v>
      </c>
      <c r="M116" s="176" t="s">
        <v>12</v>
      </c>
      <c r="N116" s="176" t="s">
        <v>12</v>
      </c>
      <c r="O116" s="176" t="s">
        <v>12</v>
      </c>
      <c r="P116" s="176" t="s">
        <v>12</v>
      </c>
      <c r="Q116" s="176" t="s">
        <v>12</v>
      </c>
      <c r="R116" s="176" t="s">
        <v>12</v>
      </c>
      <c r="S116" s="321" t="s">
        <v>1165</v>
      </c>
      <c r="T116" s="175" t="s">
        <v>11</v>
      </c>
      <c r="U116" s="175" t="s">
        <v>1216</v>
      </c>
      <c r="V116" s="176" t="s">
        <v>12</v>
      </c>
      <c r="W116" s="176">
        <v>0</v>
      </c>
      <c r="X116" s="176" t="s">
        <v>12</v>
      </c>
      <c r="Y116" s="175" t="s">
        <v>1167</v>
      </c>
      <c r="Z116" s="177">
        <v>0</v>
      </c>
      <c r="AA116" s="177">
        <v>0</v>
      </c>
      <c r="AB116" s="177">
        <v>24307.5</v>
      </c>
      <c r="AC116" s="177" t="s">
        <v>2616</v>
      </c>
    </row>
    <row r="117" spans="1:29">
      <c r="A117" s="175" t="s">
        <v>1693</v>
      </c>
      <c r="B117" s="175" t="s">
        <v>1692</v>
      </c>
      <c r="C117" s="175" t="s">
        <v>1161</v>
      </c>
      <c r="D117" s="176" t="s">
        <v>12</v>
      </c>
      <c r="E117" s="176" t="s">
        <v>12</v>
      </c>
      <c r="F117" s="176" t="s">
        <v>12</v>
      </c>
      <c r="G117" s="176" t="s">
        <v>12</v>
      </c>
      <c r="H117" s="175" t="s">
        <v>2617</v>
      </c>
      <c r="I117" s="310" t="s">
        <v>2712</v>
      </c>
      <c r="J117" s="176" t="s">
        <v>12</v>
      </c>
      <c r="K117" s="175" t="s">
        <v>2394</v>
      </c>
      <c r="L117" s="176" t="s">
        <v>12</v>
      </c>
      <c r="M117" s="176" t="s">
        <v>12</v>
      </c>
      <c r="N117" s="176" t="s">
        <v>12</v>
      </c>
      <c r="O117" s="176" t="s">
        <v>12</v>
      </c>
      <c r="P117" s="176" t="s">
        <v>12</v>
      </c>
      <c r="Q117" s="176" t="s">
        <v>12</v>
      </c>
      <c r="R117" s="176" t="s">
        <v>12</v>
      </c>
      <c r="S117" s="176" t="s">
        <v>2406</v>
      </c>
      <c r="T117" s="175" t="s">
        <v>1603</v>
      </c>
      <c r="U117" s="175" t="s">
        <v>12</v>
      </c>
      <c r="V117" s="176" t="s">
        <v>12</v>
      </c>
      <c r="W117" s="176">
        <v>0</v>
      </c>
      <c r="X117" s="176" t="s">
        <v>12</v>
      </c>
      <c r="Y117" s="175" t="s">
        <v>1167</v>
      </c>
      <c r="Z117" s="177">
        <v>0</v>
      </c>
      <c r="AA117" s="177">
        <v>0</v>
      </c>
      <c r="AB117" s="177">
        <v>760</v>
      </c>
      <c r="AC117" s="177" t="s">
        <v>2072</v>
      </c>
    </row>
    <row r="118" spans="1:29">
      <c r="A118" s="175" t="s">
        <v>2618</v>
      </c>
      <c r="B118" s="175" t="s">
        <v>2619</v>
      </c>
      <c r="C118" s="175" t="s">
        <v>1170</v>
      </c>
      <c r="D118" s="176" t="s">
        <v>12</v>
      </c>
      <c r="E118" s="176" t="s">
        <v>12</v>
      </c>
      <c r="F118" s="176" t="s">
        <v>12</v>
      </c>
      <c r="G118" s="176" t="s">
        <v>12</v>
      </c>
      <c r="H118" s="175" t="s">
        <v>2617</v>
      </c>
      <c r="I118" s="310" t="s">
        <v>2712</v>
      </c>
      <c r="J118" s="176" t="s">
        <v>12</v>
      </c>
      <c r="K118" s="175" t="s">
        <v>2394</v>
      </c>
      <c r="L118" s="176" t="s">
        <v>12</v>
      </c>
      <c r="M118" s="176" t="s">
        <v>12</v>
      </c>
      <c r="N118" s="176" t="s">
        <v>12</v>
      </c>
      <c r="O118" s="176" t="s">
        <v>12</v>
      </c>
      <c r="P118" s="176" t="s">
        <v>12</v>
      </c>
      <c r="Q118" s="176" t="s">
        <v>12</v>
      </c>
      <c r="R118" s="176" t="s">
        <v>12</v>
      </c>
      <c r="S118" s="176" t="s">
        <v>2406</v>
      </c>
      <c r="T118" s="175" t="s">
        <v>1603</v>
      </c>
      <c r="U118" s="175" t="s">
        <v>12</v>
      </c>
      <c r="V118" s="176" t="s">
        <v>12</v>
      </c>
      <c r="W118" s="176">
        <v>0</v>
      </c>
      <c r="X118" s="176" t="s">
        <v>12</v>
      </c>
      <c r="Y118" s="175" t="s">
        <v>1167</v>
      </c>
      <c r="Z118" s="177">
        <v>0</v>
      </c>
      <c r="AA118" s="177">
        <v>0</v>
      </c>
      <c r="AB118" s="177">
        <v>0</v>
      </c>
      <c r="AC118" s="177" t="s">
        <v>1483</v>
      </c>
    </row>
    <row r="119" spans="1:29">
      <c r="A119" s="175" t="s">
        <v>1589</v>
      </c>
      <c r="B119" s="175" t="s">
        <v>1588</v>
      </c>
      <c r="C119" s="175" t="s">
        <v>1161</v>
      </c>
      <c r="D119" s="176" t="s">
        <v>12</v>
      </c>
      <c r="E119" s="176" t="s">
        <v>12</v>
      </c>
      <c r="F119" s="176" t="s">
        <v>2620</v>
      </c>
      <c r="G119" s="176" t="s">
        <v>1144</v>
      </c>
      <c r="H119" s="175" t="s">
        <v>1369</v>
      </c>
      <c r="I119" s="310" t="s">
        <v>2712</v>
      </c>
      <c r="J119" s="176" t="s">
        <v>12</v>
      </c>
      <c r="K119" s="175" t="s">
        <v>2621</v>
      </c>
      <c r="L119" s="176" t="s">
        <v>12</v>
      </c>
      <c r="M119" s="176" t="s">
        <v>12</v>
      </c>
      <c r="N119" s="176" t="s">
        <v>12</v>
      </c>
      <c r="O119" s="176" t="s">
        <v>12</v>
      </c>
      <c r="P119" s="176" t="s">
        <v>1369</v>
      </c>
      <c r="Q119" s="176" t="s">
        <v>12</v>
      </c>
      <c r="R119" s="176" t="s">
        <v>12</v>
      </c>
      <c r="S119" s="321" t="s">
        <v>1165</v>
      </c>
      <c r="T119" s="175" t="s">
        <v>1258</v>
      </c>
      <c r="U119" s="175" t="s">
        <v>2622</v>
      </c>
      <c r="V119" s="176" t="s">
        <v>12</v>
      </c>
      <c r="W119" s="176">
        <v>0</v>
      </c>
      <c r="X119" s="176" t="s">
        <v>12</v>
      </c>
      <c r="Y119" s="175" t="s">
        <v>1167</v>
      </c>
      <c r="Z119" s="177">
        <v>0</v>
      </c>
      <c r="AA119" s="177">
        <v>0</v>
      </c>
      <c r="AB119" s="177">
        <v>1200</v>
      </c>
      <c r="AC119" s="177" t="s">
        <v>2204</v>
      </c>
    </row>
    <row r="120" spans="1:29">
      <c r="A120" s="175" t="s">
        <v>1374</v>
      </c>
      <c r="B120" s="175" t="s">
        <v>1375</v>
      </c>
      <c r="C120" s="175" t="s">
        <v>1170</v>
      </c>
      <c r="D120" s="176" t="s">
        <v>12</v>
      </c>
      <c r="E120" s="176" t="s">
        <v>12</v>
      </c>
      <c r="F120" s="176" t="s">
        <v>1376</v>
      </c>
      <c r="G120" s="176" t="s">
        <v>1181</v>
      </c>
      <c r="H120" s="175" t="s">
        <v>1377</v>
      </c>
      <c r="I120" s="176" t="s">
        <v>1174</v>
      </c>
      <c r="J120" s="176" t="s">
        <v>12</v>
      </c>
      <c r="K120" s="175" t="s">
        <v>1199</v>
      </c>
      <c r="L120" s="176" t="s">
        <v>12</v>
      </c>
      <c r="M120" s="176" t="s">
        <v>12</v>
      </c>
      <c r="N120" s="176" t="s">
        <v>12</v>
      </c>
      <c r="O120" s="176" t="s">
        <v>12</v>
      </c>
      <c r="P120" s="176" t="s">
        <v>12</v>
      </c>
      <c r="Q120" s="176" t="s">
        <v>12</v>
      </c>
      <c r="R120" s="176" t="s">
        <v>12</v>
      </c>
      <c r="S120" s="321" t="s">
        <v>1165</v>
      </c>
      <c r="T120" s="175" t="s">
        <v>17</v>
      </c>
      <c r="U120" s="175" t="s">
        <v>1353</v>
      </c>
      <c r="V120" s="176" t="s">
        <v>12</v>
      </c>
      <c r="W120" s="176">
        <v>0</v>
      </c>
      <c r="X120" s="176" t="s">
        <v>12</v>
      </c>
      <c r="Y120" s="175" t="s">
        <v>1167</v>
      </c>
      <c r="Z120" s="177">
        <v>0</v>
      </c>
      <c r="AA120" s="177">
        <v>0</v>
      </c>
      <c r="AB120" s="177">
        <v>16972.189999999999</v>
      </c>
      <c r="AC120" s="177" t="s">
        <v>2558</v>
      </c>
    </row>
    <row r="121" spans="1:29">
      <c r="A121" s="175" t="s">
        <v>1641</v>
      </c>
      <c r="B121" s="175" t="s">
        <v>1640</v>
      </c>
      <c r="C121" s="175" t="s">
        <v>1161</v>
      </c>
      <c r="D121" s="176" t="s">
        <v>12</v>
      </c>
      <c r="E121" s="176" t="s">
        <v>12</v>
      </c>
      <c r="F121" s="176" t="s">
        <v>12</v>
      </c>
      <c r="G121" s="176" t="s">
        <v>12</v>
      </c>
      <c r="H121" s="175" t="s">
        <v>2623</v>
      </c>
      <c r="I121" s="176" t="s">
        <v>1174</v>
      </c>
      <c r="J121" s="176" t="s">
        <v>1550</v>
      </c>
      <c r="K121" s="175" t="s">
        <v>2394</v>
      </c>
      <c r="L121" s="176" t="s">
        <v>12</v>
      </c>
      <c r="M121" s="176" t="s">
        <v>12</v>
      </c>
      <c r="N121" s="176" t="s">
        <v>12</v>
      </c>
      <c r="O121" s="176" t="s">
        <v>12</v>
      </c>
      <c r="P121" s="176" t="s">
        <v>2623</v>
      </c>
      <c r="Q121" s="176" t="s">
        <v>12</v>
      </c>
      <c r="R121" s="176" t="s">
        <v>12</v>
      </c>
      <c r="S121" s="176" t="s">
        <v>2624</v>
      </c>
      <c r="T121" s="175" t="s">
        <v>17</v>
      </c>
      <c r="U121" s="175" t="s">
        <v>12</v>
      </c>
      <c r="V121" s="176" t="s">
        <v>12</v>
      </c>
      <c r="W121" s="176">
        <v>0</v>
      </c>
      <c r="X121" s="176" t="s">
        <v>12</v>
      </c>
      <c r="Y121" s="175" t="s">
        <v>1167</v>
      </c>
      <c r="Z121" s="177">
        <v>0</v>
      </c>
      <c r="AA121" s="177">
        <v>0</v>
      </c>
      <c r="AB121" s="177">
        <v>3108.75</v>
      </c>
      <c r="AC121" s="177" t="s">
        <v>2416</v>
      </c>
    </row>
    <row r="122" spans="1:29">
      <c r="A122" s="175" t="s">
        <v>1733</v>
      </c>
      <c r="B122" s="175" t="s">
        <v>1732</v>
      </c>
      <c r="C122" s="175" t="s">
        <v>1170</v>
      </c>
      <c r="D122" s="176" t="s">
        <v>12</v>
      </c>
      <c r="E122" s="176" t="s">
        <v>12</v>
      </c>
      <c r="F122" s="176" t="s">
        <v>12</v>
      </c>
      <c r="G122" s="176" t="s">
        <v>12</v>
      </c>
      <c r="H122" s="175" t="s">
        <v>2625</v>
      </c>
      <c r="I122" s="310" t="s">
        <v>2712</v>
      </c>
      <c r="J122" s="176" t="s">
        <v>12</v>
      </c>
      <c r="K122" s="175" t="s">
        <v>2388</v>
      </c>
      <c r="L122" s="176" t="s">
        <v>12</v>
      </c>
      <c r="M122" s="176" t="s">
        <v>12</v>
      </c>
      <c r="N122" s="176" t="s">
        <v>2626</v>
      </c>
      <c r="O122" s="176" t="s">
        <v>12</v>
      </c>
      <c r="P122" s="176" t="s">
        <v>2625</v>
      </c>
      <c r="Q122" s="176" t="s">
        <v>12</v>
      </c>
      <c r="R122" s="176" t="s">
        <v>12</v>
      </c>
      <c r="S122" s="321" t="s">
        <v>1165</v>
      </c>
      <c r="T122" s="175" t="s">
        <v>17</v>
      </c>
      <c r="U122" s="175" t="s">
        <v>1204</v>
      </c>
      <c r="V122" s="176" t="s">
        <v>12</v>
      </c>
      <c r="W122" s="176">
        <v>0</v>
      </c>
      <c r="X122" s="176" t="s">
        <v>12</v>
      </c>
      <c r="Y122" s="175" t="s">
        <v>1167</v>
      </c>
      <c r="Z122" s="177">
        <v>280</v>
      </c>
      <c r="AA122" s="177">
        <v>0</v>
      </c>
      <c r="AB122" s="177">
        <v>3316</v>
      </c>
      <c r="AC122" s="177" t="s">
        <v>2495</v>
      </c>
    </row>
    <row r="123" spans="1:29">
      <c r="A123" s="175" t="s">
        <v>1378</v>
      </c>
      <c r="B123" s="175" t="s">
        <v>1379</v>
      </c>
      <c r="C123" s="175" t="s">
        <v>1161</v>
      </c>
      <c r="D123" s="176" t="s">
        <v>12</v>
      </c>
      <c r="E123" s="176" t="s">
        <v>12</v>
      </c>
      <c r="F123" s="176" t="s">
        <v>1380</v>
      </c>
      <c r="G123" s="176" t="s">
        <v>1172</v>
      </c>
      <c r="H123" s="175" t="s">
        <v>1381</v>
      </c>
      <c r="I123" s="176" t="s">
        <v>1183</v>
      </c>
      <c r="J123" s="176" t="s">
        <v>12</v>
      </c>
      <c r="K123" s="175" t="s">
        <v>1199</v>
      </c>
      <c r="L123" s="176" t="s">
        <v>12</v>
      </c>
      <c r="M123" s="176" t="s">
        <v>12</v>
      </c>
      <c r="N123" s="176" t="s">
        <v>12</v>
      </c>
      <c r="O123" s="176" t="s">
        <v>12</v>
      </c>
      <c r="P123" s="176" t="s">
        <v>12</v>
      </c>
      <c r="Q123" s="176" t="s">
        <v>12</v>
      </c>
      <c r="R123" s="176" t="s">
        <v>12</v>
      </c>
      <c r="S123" s="321" t="s">
        <v>1165</v>
      </c>
      <c r="T123" s="175" t="s">
        <v>17</v>
      </c>
      <c r="U123" s="175" t="s">
        <v>1177</v>
      </c>
      <c r="V123" s="176" t="s">
        <v>12</v>
      </c>
      <c r="W123" s="176">
        <v>0</v>
      </c>
      <c r="X123" s="176" t="s">
        <v>12</v>
      </c>
      <c r="Y123" s="175" t="s">
        <v>1167</v>
      </c>
      <c r="Z123" s="177">
        <v>0</v>
      </c>
      <c r="AA123" s="177">
        <v>0</v>
      </c>
      <c r="AB123" s="177">
        <v>24211.41</v>
      </c>
      <c r="AC123" s="177" t="s">
        <v>2627</v>
      </c>
    </row>
    <row r="124" spans="1:29">
      <c r="A124" s="175" t="s">
        <v>1382</v>
      </c>
      <c r="B124" s="175" t="s">
        <v>1383</v>
      </c>
      <c r="C124" s="175" t="s">
        <v>1161</v>
      </c>
      <c r="D124" s="176" t="s">
        <v>12</v>
      </c>
      <c r="E124" s="176" t="s">
        <v>12</v>
      </c>
      <c r="F124" s="176" t="s">
        <v>1380</v>
      </c>
      <c r="G124" s="176" t="s">
        <v>1172</v>
      </c>
      <c r="H124" s="175" t="s">
        <v>1381</v>
      </c>
      <c r="I124" s="176" t="s">
        <v>1174</v>
      </c>
      <c r="J124" s="176" t="s">
        <v>12</v>
      </c>
      <c r="K124" s="175" t="s">
        <v>1199</v>
      </c>
      <c r="L124" s="176" t="s">
        <v>12</v>
      </c>
      <c r="M124" s="176" t="s">
        <v>12</v>
      </c>
      <c r="N124" s="176" t="s">
        <v>12</v>
      </c>
      <c r="O124" s="176" t="s">
        <v>12</v>
      </c>
      <c r="P124" s="176" t="s">
        <v>12</v>
      </c>
      <c r="Q124" s="176" t="s">
        <v>12</v>
      </c>
      <c r="R124" s="176" t="s">
        <v>12</v>
      </c>
      <c r="S124" s="321" t="s">
        <v>1165</v>
      </c>
      <c r="T124" s="175" t="s">
        <v>17</v>
      </c>
      <c r="U124" s="175" t="s">
        <v>1177</v>
      </c>
      <c r="V124" s="176" t="s">
        <v>12</v>
      </c>
      <c r="W124" s="176">
        <v>0</v>
      </c>
      <c r="X124" s="176" t="s">
        <v>12</v>
      </c>
      <c r="Y124" s="175" t="s">
        <v>1167</v>
      </c>
      <c r="Z124" s="177">
        <v>0</v>
      </c>
      <c r="AA124" s="177">
        <v>0</v>
      </c>
      <c r="AB124" s="177">
        <v>22485.99</v>
      </c>
      <c r="AC124" s="177" t="s">
        <v>2628</v>
      </c>
    </row>
    <row r="125" spans="1:29">
      <c r="A125" s="175" t="s">
        <v>1854</v>
      </c>
      <c r="B125" s="175" t="s">
        <v>1853</v>
      </c>
      <c r="C125" s="175" t="s">
        <v>1170</v>
      </c>
      <c r="D125" s="176" t="s">
        <v>12</v>
      </c>
      <c r="E125" s="176" t="s">
        <v>12</v>
      </c>
      <c r="F125" s="176" t="s">
        <v>12</v>
      </c>
      <c r="G125" s="176" t="s">
        <v>12</v>
      </c>
      <c r="H125" s="175" t="s">
        <v>2629</v>
      </c>
      <c r="I125" s="176" t="s">
        <v>1221</v>
      </c>
      <c r="J125" s="176" t="s">
        <v>2580</v>
      </c>
      <c r="K125" s="175" t="s">
        <v>2630</v>
      </c>
      <c r="L125" s="176" t="s">
        <v>12</v>
      </c>
      <c r="M125" s="176" t="s">
        <v>12</v>
      </c>
      <c r="N125" s="176" t="s">
        <v>12</v>
      </c>
      <c r="O125" s="176" t="s">
        <v>12</v>
      </c>
      <c r="P125" s="176" t="s">
        <v>12</v>
      </c>
      <c r="Q125" s="176" t="s">
        <v>12</v>
      </c>
      <c r="R125" s="176" t="s">
        <v>12</v>
      </c>
      <c r="S125" s="321" t="s">
        <v>2406</v>
      </c>
      <c r="T125" s="175" t="s">
        <v>1258</v>
      </c>
      <c r="U125" s="175" t="s">
        <v>12</v>
      </c>
      <c r="V125" s="176" t="s">
        <v>12</v>
      </c>
      <c r="W125" s="176">
        <v>0</v>
      </c>
      <c r="X125" s="176" t="s">
        <v>12</v>
      </c>
      <c r="Y125" s="175" t="s">
        <v>1167</v>
      </c>
      <c r="Z125" s="177">
        <v>0</v>
      </c>
      <c r="AA125" s="177">
        <v>0</v>
      </c>
      <c r="AB125" s="177">
        <v>49760</v>
      </c>
      <c r="AC125" s="177" t="s">
        <v>2631</v>
      </c>
    </row>
    <row r="126" spans="1:29">
      <c r="A126" s="175" t="s">
        <v>1549</v>
      </c>
      <c r="B126" s="175" t="s">
        <v>1548</v>
      </c>
      <c r="C126" s="175" t="s">
        <v>1161</v>
      </c>
      <c r="D126" s="176" t="s">
        <v>12</v>
      </c>
      <c r="E126" s="176" t="s">
        <v>12</v>
      </c>
      <c r="F126" s="176" t="s">
        <v>12</v>
      </c>
      <c r="G126" s="176" t="s">
        <v>12</v>
      </c>
      <c r="H126" s="175" t="s">
        <v>2632</v>
      </c>
      <c r="I126" s="176" t="s">
        <v>1221</v>
      </c>
      <c r="J126" s="176" t="s">
        <v>1550</v>
      </c>
      <c r="K126" s="175" t="s">
        <v>2630</v>
      </c>
      <c r="L126" s="176" t="s">
        <v>12</v>
      </c>
      <c r="M126" s="176" t="s">
        <v>12</v>
      </c>
      <c r="N126" s="176" t="s">
        <v>12</v>
      </c>
      <c r="O126" s="176" t="s">
        <v>12</v>
      </c>
      <c r="P126" s="176" t="s">
        <v>12</v>
      </c>
      <c r="Q126" s="176" t="s">
        <v>12</v>
      </c>
      <c r="R126" s="176" t="s">
        <v>12</v>
      </c>
      <c r="S126" s="321" t="s">
        <v>1165</v>
      </c>
      <c r="T126" s="175" t="s">
        <v>17</v>
      </c>
      <c r="U126" s="175" t="s">
        <v>1353</v>
      </c>
      <c r="V126" s="176" t="s">
        <v>12</v>
      </c>
      <c r="W126" s="176">
        <v>0</v>
      </c>
      <c r="X126" s="176" t="s">
        <v>12</v>
      </c>
      <c r="Y126" s="175" t="s">
        <v>1167</v>
      </c>
      <c r="Z126" s="177">
        <v>0</v>
      </c>
      <c r="AA126" s="177">
        <v>0</v>
      </c>
      <c r="AB126" s="177">
        <v>52046.92</v>
      </c>
      <c r="AC126" s="177" t="s">
        <v>2633</v>
      </c>
    </row>
    <row r="127" spans="1:29">
      <c r="A127" s="175" t="s">
        <v>1816</v>
      </c>
      <c r="B127" s="175" t="s">
        <v>1815</v>
      </c>
      <c r="C127" s="175" t="s">
        <v>1170</v>
      </c>
      <c r="D127" s="176" t="s">
        <v>12</v>
      </c>
      <c r="E127" s="176" t="s">
        <v>12</v>
      </c>
      <c r="F127" s="176" t="s">
        <v>12</v>
      </c>
      <c r="G127" s="176" t="s">
        <v>12</v>
      </c>
      <c r="H127" s="175" t="s">
        <v>2634</v>
      </c>
      <c r="I127" s="310" t="s">
        <v>2712</v>
      </c>
      <c r="J127" s="176" t="s">
        <v>12</v>
      </c>
      <c r="K127" s="175" t="s">
        <v>2515</v>
      </c>
      <c r="L127" s="176" t="s">
        <v>12</v>
      </c>
      <c r="M127" s="176" t="s">
        <v>2635</v>
      </c>
      <c r="N127" s="176" t="s">
        <v>2636</v>
      </c>
      <c r="O127" s="176" t="s">
        <v>2637</v>
      </c>
      <c r="P127" s="176" t="s">
        <v>2634</v>
      </c>
      <c r="Q127" s="176" t="s">
        <v>12</v>
      </c>
      <c r="R127" s="176" t="s">
        <v>12</v>
      </c>
      <c r="S127" s="321" t="s">
        <v>1165</v>
      </c>
      <c r="T127" s="175" t="s">
        <v>13</v>
      </c>
      <c r="U127" s="175" t="s">
        <v>1204</v>
      </c>
      <c r="V127" s="176" t="s">
        <v>12</v>
      </c>
      <c r="W127" s="176">
        <v>0</v>
      </c>
      <c r="X127" s="176" t="s">
        <v>12</v>
      </c>
      <c r="Y127" s="175" t="s">
        <v>1167</v>
      </c>
      <c r="Z127" s="177">
        <v>0</v>
      </c>
      <c r="AA127" s="177">
        <v>0</v>
      </c>
      <c r="AB127" s="177">
        <v>3316</v>
      </c>
      <c r="AC127" s="177" t="s">
        <v>2018</v>
      </c>
    </row>
    <row r="128" spans="1:29">
      <c r="A128" s="175" t="s">
        <v>1858</v>
      </c>
      <c r="B128" s="175" t="s">
        <v>1857</v>
      </c>
      <c r="C128" s="175" t="s">
        <v>12</v>
      </c>
      <c r="D128" s="176" t="s">
        <v>12</v>
      </c>
      <c r="E128" s="176" t="s">
        <v>12</v>
      </c>
      <c r="F128" s="176" t="s">
        <v>12</v>
      </c>
      <c r="G128" s="176" t="s">
        <v>12</v>
      </c>
      <c r="H128" s="175" t="s">
        <v>2638</v>
      </c>
      <c r="I128" s="176" t="s">
        <v>1221</v>
      </c>
      <c r="J128" s="176" t="s">
        <v>1550</v>
      </c>
      <c r="K128" s="175" t="s">
        <v>2630</v>
      </c>
      <c r="L128" s="176" t="s">
        <v>12</v>
      </c>
      <c r="M128" s="176" t="s">
        <v>12</v>
      </c>
      <c r="N128" s="176" t="s">
        <v>12</v>
      </c>
      <c r="O128" s="176" t="s">
        <v>12</v>
      </c>
      <c r="P128" s="176" t="s">
        <v>12</v>
      </c>
      <c r="Q128" s="176" t="s">
        <v>12</v>
      </c>
      <c r="R128" s="176" t="s">
        <v>12</v>
      </c>
      <c r="S128" s="321" t="s">
        <v>2406</v>
      </c>
      <c r="T128" s="175" t="s">
        <v>1603</v>
      </c>
      <c r="U128" s="175" t="s">
        <v>12</v>
      </c>
      <c r="V128" s="176" t="s">
        <v>12</v>
      </c>
      <c r="W128" s="176">
        <v>0</v>
      </c>
      <c r="X128" s="176" t="s">
        <v>12</v>
      </c>
      <c r="Y128" s="175" t="s">
        <v>1167</v>
      </c>
      <c r="Z128" s="177">
        <v>0</v>
      </c>
      <c r="AA128" s="177">
        <v>0</v>
      </c>
      <c r="AB128" s="177">
        <v>25960</v>
      </c>
      <c r="AC128" s="177" t="s">
        <v>2639</v>
      </c>
    </row>
    <row r="129" spans="1:29">
      <c r="A129" s="175" t="s">
        <v>1384</v>
      </c>
      <c r="B129" s="175" t="s">
        <v>1385</v>
      </c>
      <c r="C129" s="175" t="s">
        <v>1161</v>
      </c>
      <c r="D129" s="176" t="s">
        <v>12</v>
      </c>
      <c r="E129" s="176" t="s">
        <v>12</v>
      </c>
      <c r="F129" s="176" t="s">
        <v>1386</v>
      </c>
      <c r="G129" s="176" t="s">
        <v>1172</v>
      </c>
      <c r="H129" s="175" t="s">
        <v>1387</v>
      </c>
      <c r="I129" s="176" t="s">
        <v>1174</v>
      </c>
      <c r="J129" s="176" t="s">
        <v>12</v>
      </c>
      <c r="K129" s="175" t="s">
        <v>1199</v>
      </c>
      <c r="L129" s="176" t="s">
        <v>12</v>
      </c>
      <c r="M129" s="176" t="s">
        <v>12</v>
      </c>
      <c r="N129" s="176" t="s">
        <v>12</v>
      </c>
      <c r="O129" s="176" t="s">
        <v>12</v>
      </c>
      <c r="P129" s="176" t="s">
        <v>12</v>
      </c>
      <c r="Q129" s="176" t="s">
        <v>12</v>
      </c>
      <c r="R129" s="176" t="s">
        <v>12</v>
      </c>
      <c r="S129" s="321" t="s">
        <v>1165</v>
      </c>
      <c r="T129" s="175" t="s">
        <v>17</v>
      </c>
      <c r="U129" s="175" t="s">
        <v>1266</v>
      </c>
      <c r="V129" s="176" t="s">
        <v>12</v>
      </c>
      <c r="W129" s="176">
        <v>0</v>
      </c>
      <c r="X129" s="176" t="s">
        <v>12</v>
      </c>
      <c r="Y129" s="175" t="s">
        <v>1167</v>
      </c>
      <c r="Z129" s="177">
        <v>0</v>
      </c>
      <c r="AA129" s="177">
        <v>0</v>
      </c>
      <c r="AB129" s="177">
        <v>16972.189999999999</v>
      </c>
      <c r="AC129" s="177" t="s">
        <v>2558</v>
      </c>
    </row>
    <row r="130" spans="1:29">
      <c r="A130" s="175" t="s">
        <v>1388</v>
      </c>
      <c r="B130" s="175" t="s">
        <v>1389</v>
      </c>
      <c r="C130" s="175" t="s">
        <v>1161</v>
      </c>
      <c r="D130" s="176" t="s">
        <v>12</v>
      </c>
      <c r="E130" s="176" t="s">
        <v>12</v>
      </c>
      <c r="F130" s="176" t="s">
        <v>2640</v>
      </c>
      <c r="G130" s="176" t="s">
        <v>1172</v>
      </c>
      <c r="H130" s="175" t="s">
        <v>1390</v>
      </c>
      <c r="I130" s="176" t="s">
        <v>1174</v>
      </c>
      <c r="J130" s="176" t="s">
        <v>12</v>
      </c>
      <c r="K130" s="175" t="s">
        <v>1199</v>
      </c>
      <c r="L130" s="176" t="s">
        <v>12</v>
      </c>
      <c r="M130" s="176" t="s">
        <v>12</v>
      </c>
      <c r="N130" s="176" t="s">
        <v>12</v>
      </c>
      <c r="O130" s="176" t="s">
        <v>12</v>
      </c>
      <c r="P130" s="176" t="s">
        <v>12</v>
      </c>
      <c r="Q130" s="176" t="s">
        <v>12</v>
      </c>
      <c r="R130" s="176" t="s">
        <v>12</v>
      </c>
      <c r="S130" s="321" t="s">
        <v>1165</v>
      </c>
      <c r="T130" s="175" t="s">
        <v>17</v>
      </c>
      <c r="U130" s="175" t="s">
        <v>1216</v>
      </c>
      <c r="V130" s="176" t="s">
        <v>12</v>
      </c>
      <c r="W130" s="176">
        <v>0</v>
      </c>
      <c r="X130" s="176" t="s">
        <v>12</v>
      </c>
      <c r="Y130" s="175" t="s">
        <v>1167</v>
      </c>
      <c r="Z130" s="177">
        <v>0</v>
      </c>
      <c r="AA130" s="177">
        <v>0</v>
      </c>
      <c r="AB130" s="177">
        <v>19285.54</v>
      </c>
      <c r="AC130" s="177" t="s">
        <v>2641</v>
      </c>
    </row>
    <row r="131" spans="1:29">
      <c r="A131" s="175" t="s">
        <v>1878</v>
      </c>
      <c r="B131" s="175" t="s">
        <v>1877</v>
      </c>
      <c r="C131" s="175" t="s">
        <v>1170</v>
      </c>
      <c r="D131" s="176" t="s">
        <v>12</v>
      </c>
      <c r="E131" s="176" t="s">
        <v>12</v>
      </c>
      <c r="F131" s="176" t="s">
        <v>2642</v>
      </c>
      <c r="G131" s="176" t="s">
        <v>1144</v>
      </c>
      <c r="H131" s="175" t="s">
        <v>2643</v>
      </c>
      <c r="I131" s="310" t="s">
        <v>2712</v>
      </c>
      <c r="J131" s="176" t="s">
        <v>12</v>
      </c>
      <c r="K131" s="175" t="s">
        <v>2424</v>
      </c>
      <c r="L131" s="176" t="s">
        <v>12</v>
      </c>
      <c r="M131" s="176" t="s">
        <v>12</v>
      </c>
      <c r="N131" s="176" t="s">
        <v>12</v>
      </c>
      <c r="O131" s="176" t="s">
        <v>12</v>
      </c>
      <c r="P131" s="176" t="s">
        <v>12</v>
      </c>
      <c r="Q131" s="176" t="s">
        <v>12</v>
      </c>
      <c r="R131" s="176" t="s">
        <v>12</v>
      </c>
      <c r="S131" s="176" t="s">
        <v>2644</v>
      </c>
      <c r="T131" s="175" t="s">
        <v>1258</v>
      </c>
      <c r="U131" s="175" t="s">
        <v>12</v>
      </c>
      <c r="V131" s="176" t="s">
        <v>12</v>
      </c>
      <c r="W131" s="176">
        <v>0</v>
      </c>
      <c r="X131" s="176" t="s">
        <v>12</v>
      </c>
      <c r="Y131" s="175" t="s">
        <v>1167</v>
      </c>
      <c r="Z131" s="177">
        <v>0</v>
      </c>
      <c r="AA131" s="177">
        <v>0</v>
      </c>
      <c r="AB131" s="177">
        <v>960</v>
      </c>
      <c r="AC131" s="177" t="s">
        <v>2025</v>
      </c>
    </row>
    <row r="132" spans="1:29">
      <c r="A132" s="175" t="s">
        <v>1773</v>
      </c>
      <c r="B132" s="175" t="s">
        <v>1772</v>
      </c>
      <c r="C132" s="175" t="s">
        <v>1170</v>
      </c>
      <c r="D132" s="176" t="s">
        <v>12</v>
      </c>
      <c r="E132" s="176" t="s">
        <v>12</v>
      </c>
      <c r="F132" s="176" t="s">
        <v>2645</v>
      </c>
      <c r="G132" s="176" t="s">
        <v>1144</v>
      </c>
      <c r="H132" s="175" t="s">
        <v>2646</v>
      </c>
      <c r="I132" s="310" t="s">
        <v>2712</v>
      </c>
      <c r="J132" s="176" t="s">
        <v>12</v>
      </c>
      <c r="K132" s="175" t="s">
        <v>2388</v>
      </c>
      <c r="L132" s="176" t="s">
        <v>12</v>
      </c>
      <c r="M132" s="176" t="s">
        <v>12</v>
      </c>
      <c r="N132" s="176" t="s">
        <v>2647</v>
      </c>
      <c r="O132" s="176" t="s">
        <v>12</v>
      </c>
      <c r="P132" s="176" t="s">
        <v>2646</v>
      </c>
      <c r="Q132" s="176" t="s">
        <v>12</v>
      </c>
      <c r="R132" s="176" t="s">
        <v>12</v>
      </c>
      <c r="S132" s="176" t="s">
        <v>2648</v>
      </c>
      <c r="T132" s="175" t="s">
        <v>1258</v>
      </c>
      <c r="U132" s="175" t="s">
        <v>12</v>
      </c>
      <c r="V132" s="176" t="s">
        <v>12</v>
      </c>
      <c r="W132" s="176">
        <v>0</v>
      </c>
      <c r="X132" s="176" t="s">
        <v>12</v>
      </c>
      <c r="Y132" s="175" t="s">
        <v>1167</v>
      </c>
      <c r="Z132" s="177">
        <v>0</v>
      </c>
      <c r="AA132" s="177">
        <v>0</v>
      </c>
      <c r="AB132" s="177">
        <v>960</v>
      </c>
      <c r="AC132" s="177" t="s">
        <v>2025</v>
      </c>
    </row>
    <row r="133" spans="1:29">
      <c r="A133" s="175" t="s">
        <v>1609</v>
      </c>
      <c r="B133" s="175" t="s">
        <v>1608</v>
      </c>
      <c r="C133" s="175" t="s">
        <v>1170</v>
      </c>
      <c r="D133" s="176" t="s">
        <v>12</v>
      </c>
      <c r="E133" s="176" t="s">
        <v>12</v>
      </c>
      <c r="F133" s="176" t="s">
        <v>12</v>
      </c>
      <c r="G133" s="176" t="s">
        <v>12</v>
      </c>
      <c r="H133" s="175" t="s">
        <v>2649</v>
      </c>
      <c r="I133" s="176" t="s">
        <v>2593</v>
      </c>
      <c r="J133" s="176" t="s">
        <v>1550</v>
      </c>
      <c r="K133" s="175" t="s">
        <v>2394</v>
      </c>
      <c r="L133" s="176" t="s">
        <v>12</v>
      </c>
      <c r="M133" s="176" t="s">
        <v>12</v>
      </c>
      <c r="N133" s="176" t="s">
        <v>12</v>
      </c>
      <c r="O133" s="176" t="s">
        <v>12</v>
      </c>
      <c r="P133" s="176" t="s">
        <v>12</v>
      </c>
      <c r="Q133" s="176" t="s">
        <v>12</v>
      </c>
      <c r="R133" s="176" t="s">
        <v>12</v>
      </c>
      <c r="S133" s="321" t="s">
        <v>1165</v>
      </c>
      <c r="T133" s="175" t="s">
        <v>15</v>
      </c>
      <c r="U133" s="175" t="s">
        <v>12</v>
      </c>
      <c r="V133" s="176" t="s">
        <v>12</v>
      </c>
      <c r="W133" s="176">
        <v>0</v>
      </c>
      <c r="X133" s="176" t="s">
        <v>12</v>
      </c>
      <c r="Y133" s="175" t="s">
        <v>1167</v>
      </c>
      <c r="Z133" s="177">
        <v>280</v>
      </c>
      <c r="AA133" s="177">
        <v>0</v>
      </c>
      <c r="AB133" s="177">
        <v>3316</v>
      </c>
      <c r="AC133" s="177" t="s">
        <v>2495</v>
      </c>
    </row>
    <row r="134" spans="1:29">
      <c r="A134" s="175" t="s">
        <v>1391</v>
      </c>
      <c r="B134" s="175" t="s">
        <v>1392</v>
      </c>
      <c r="C134" s="175" t="s">
        <v>1170</v>
      </c>
      <c r="D134" s="176" t="s">
        <v>12</v>
      </c>
      <c r="E134" s="176" t="s">
        <v>12</v>
      </c>
      <c r="F134" s="176" t="s">
        <v>1393</v>
      </c>
      <c r="G134" s="176" t="s">
        <v>1172</v>
      </c>
      <c r="H134" s="175" t="s">
        <v>1394</v>
      </c>
      <c r="I134" s="310" t="s">
        <v>2712</v>
      </c>
      <c r="J134" s="176" t="s">
        <v>12</v>
      </c>
      <c r="K134" s="175" t="s">
        <v>1395</v>
      </c>
      <c r="L134" s="176" t="s">
        <v>12</v>
      </c>
      <c r="M134" s="176" t="s">
        <v>12</v>
      </c>
      <c r="N134" s="176" t="s">
        <v>12</v>
      </c>
      <c r="O134" s="176" t="s">
        <v>12</v>
      </c>
      <c r="P134" s="176" t="s">
        <v>1394</v>
      </c>
      <c r="Q134" s="176" t="s">
        <v>12</v>
      </c>
      <c r="R134" s="176" t="s">
        <v>12</v>
      </c>
      <c r="S134" s="321" t="s">
        <v>1165</v>
      </c>
      <c r="T134" s="175" t="s">
        <v>17</v>
      </c>
      <c r="U134" s="175" t="s">
        <v>1181</v>
      </c>
      <c r="V134" s="176" t="s">
        <v>12</v>
      </c>
      <c r="W134" s="176">
        <v>0</v>
      </c>
      <c r="X134" s="176" t="s">
        <v>12</v>
      </c>
      <c r="Y134" s="175" t="s">
        <v>1167</v>
      </c>
      <c r="Z134" s="177">
        <v>0</v>
      </c>
      <c r="AA134" s="177">
        <v>8900</v>
      </c>
      <c r="AB134" s="177">
        <v>16798.38</v>
      </c>
      <c r="AC134" s="177" t="s">
        <v>2650</v>
      </c>
    </row>
    <row r="135" spans="1:29">
      <c r="A135" s="175" t="s">
        <v>2651</v>
      </c>
      <c r="B135" s="175" t="s">
        <v>2652</v>
      </c>
      <c r="C135" s="175" t="s">
        <v>1170</v>
      </c>
      <c r="D135" s="176" t="s">
        <v>12</v>
      </c>
      <c r="E135" s="176" t="s">
        <v>12</v>
      </c>
      <c r="F135" s="176" t="s">
        <v>12</v>
      </c>
      <c r="G135" s="176" t="s">
        <v>12</v>
      </c>
      <c r="H135" s="175" t="s">
        <v>2653</v>
      </c>
      <c r="I135" s="310" t="s">
        <v>2712</v>
      </c>
      <c r="J135" s="176" t="s">
        <v>12</v>
      </c>
      <c r="K135" s="175" t="s">
        <v>2394</v>
      </c>
      <c r="L135" s="176" t="s">
        <v>12</v>
      </c>
      <c r="M135" s="176" t="s">
        <v>12</v>
      </c>
      <c r="N135" s="176" t="s">
        <v>12</v>
      </c>
      <c r="O135" s="176" t="s">
        <v>12</v>
      </c>
      <c r="P135" s="176" t="s">
        <v>12</v>
      </c>
      <c r="Q135" s="176" t="s">
        <v>12</v>
      </c>
      <c r="R135" s="176" t="s">
        <v>12</v>
      </c>
      <c r="S135" s="176" t="s">
        <v>2654</v>
      </c>
      <c r="T135" s="175" t="s">
        <v>11</v>
      </c>
      <c r="U135" s="175" t="s">
        <v>1144</v>
      </c>
      <c r="V135" s="176" t="s">
        <v>12</v>
      </c>
      <c r="W135" s="176">
        <v>0</v>
      </c>
      <c r="X135" s="176" t="s">
        <v>12</v>
      </c>
      <c r="Y135" s="175" t="s">
        <v>1167</v>
      </c>
      <c r="Z135" s="177">
        <v>0</v>
      </c>
      <c r="AA135" s="177">
        <v>0</v>
      </c>
      <c r="AB135" s="177">
        <v>3316</v>
      </c>
      <c r="AC135" s="177" t="s">
        <v>2018</v>
      </c>
    </row>
    <row r="136" spans="1:29">
      <c r="A136" s="175" t="s">
        <v>1807</v>
      </c>
      <c r="B136" s="175" t="s">
        <v>1806</v>
      </c>
      <c r="C136" s="175" t="s">
        <v>1161</v>
      </c>
      <c r="D136" s="176" t="s">
        <v>12</v>
      </c>
      <c r="E136" s="176" t="s">
        <v>12</v>
      </c>
      <c r="F136" s="176" t="s">
        <v>2655</v>
      </c>
      <c r="G136" s="176" t="s">
        <v>1181</v>
      </c>
      <c r="H136" s="175" t="s">
        <v>2656</v>
      </c>
      <c r="I136" s="310" t="s">
        <v>2712</v>
      </c>
      <c r="J136" s="176" t="s">
        <v>12</v>
      </c>
      <c r="K136" s="175" t="s">
        <v>2421</v>
      </c>
      <c r="L136" s="176" t="s">
        <v>12</v>
      </c>
      <c r="M136" s="176" t="s">
        <v>12</v>
      </c>
      <c r="N136" s="176" t="s">
        <v>12</v>
      </c>
      <c r="O136" s="176" t="s">
        <v>12</v>
      </c>
      <c r="P136" s="176" t="s">
        <v>12</v>
      </c>
      <c r="Q136" s="176" t="s">
        <v>12</v>
      </c>
      <c r="R136" s="176" t="s">
        <v>12</v>
      </c>
      <c r="S136" s="321" t="s">
        <v>1165</v>
      </c>
      <c r="T136" s="175" t="s">
        <v>15</v>
      </c>
      <c r="U136" s="175" t="s">
        <v>1204</v>
      </c>
      <c r="V136" s="176" t="s">
        <v>12</v>
      </c>
      <c r="W136" s="176">
        <v>0</v>
      </c>
      <c r="X136" s="176" t="s">
        <v>12</v>
      </c>
      <c r="Y136" s="175" t="s">
        <v>1167</v>
      </c>
      <c r="Z136" s="177">
        <v>0</v>
      </c>
      <c r="AA136" s="177">
        <v>0</v>
      </c>
      <c r="AB136" s="177">
        <v>3316</v>
      </c>
      <c r="AC136" s="177" t="s">
        <v>2018</v>
      </c>
    </row>
    <row r="137" spans="1:29">
      <c r="A137" s="175" t="s">
        <v>1843</v>
      </c>
      <c r="B137" s="175" t="s">
        <v>1842</v>
      </c>
      <c r="C137" s="175" t="s">
        <v>1170</v>
      </c>
      <c r="D137" s="176" t="s">
        <v>12</v>
      </c>
      <c r="E137" s="176" t="s">
        <v>12</v>
      </c>
      <c r="F137" s="176" t="s">
        <v>2657</v>
      </c>
      <c r="G137" s="176" t="s">
        <v>1181</v>
      </c>
      <c r="H137" s="175" t="s">
        <v>2658</v>
      </c>
      <c r="I137" s="176" t="s">
        <v>2420</v>
      </c>
      <c r="J137" s="176" t="s">
        <v>12</v>
      </c>
      <c r="K137" s="175" t="s">
        <v>2504</v>
      </c>
      <c r="L137" s="176" t="s">
        <v>12</v>
      </c>
      <c r="M137" s="176" t="s">
        <v>2659</v>
      </c>
      <c r="N137" s="176" t="s">
        <v>2660</v>
      </c>
      <c r="O137" s="176" t="s">
        <v>2661</v>
      </c>
      <c r="P137" s="176" t="s">
        <v>2658</v>
      </c>
      <c r="Q137" s="176" t="s">
        <v>12</v>
      </c>
      <c r="R137" s="176" t="s">
        <v>12</v>
      </c>
      <c r="S137" s="321" t="s">
        <v>1165</v>
      </c>
      <c r="T137" s="175" t="s">
        <v>15</v>
      </c>
      <c r="U137" s="175" t="s">
        <v>2662</v>
      </c>
      <c r="V137" s="176" t="s">
        <v>12</v>
      </c>
      <c r="W137" s="176">
        <v>0</v>
      </c>
      <c r="X137" s="176" t="s">
        <v>12</v>
      </c>
      <c r="Y137" s="175" t="s">
        <v>1167</v>
      </c>
      <c r="Z137" s="177">
        <v>0</v>
      </c>
      <c r="AA137" s="177">
        <v>0</v>
      </c>
      <c r="AB137" s="177">
        <v>3316</v>
      </c>
      <c r="AC137" s="177" t="s">
        <v>2018</v>
      </c>
    </row>
    <row r="138" spans="1:29">
      <c r="A138" s="175" t="s">
        <v>1396</v>
      </c>
      <c r="B138" s="175" t="s">
        <v>1397</v>
      </c>
      <c r="C138" s="175" t="s">
        <v>1161</v>
      </c>
      <c r="D138" s="176" t="s">
        <v>12</v>
      </c>
      <c r="E138" s="176" t="s">
        <v>12</v>
      </c>
      <c r="F138" s="176" t="s">
        <v>2663</v>
      </c>
      <c r="G138" s="176" t="s">
        <v>1143</v>
      </c>
      <c r="H138" s="175" t="s">
        <v>1398</v>
      </c>
      <c r="I138" s="310" t="s">
        <v>2712</v>
      </c>
      <c r="J138" s="176" t="s">
        <v>12</v>
      </c>
      <c r="K138" s="175" t="s">
        <v>1199</v>
      </c>
      <c r="L138" s="176" t="s">
        <v>12</v>
      </c>
      <c r="M138" s="176" t="s">
        <v>12</v>
      </c>
      <c r="N138" s="176" t="s">
        <v>12</v>
      </c>
      <c r="O138" s="176" t="s">
        <v>12</v>
      </c>
      <c r="P138" s="176" t="s">
        <v>12</v>
      </c>
      <c r="Q138" s="176" t="s">
        <v>12</v>
      </c>
      <c r="R138" s="176" t="s">
        <v>12</v>
      </c>
      <c r="S138" s="321" t="s">
        <v>1165</v>
      </c>
      <c r="T138" s="175" t="s">
        <v>15</v>
      </c>
      <c r="U138" s="175" t="s">
        <v>1204</v>
      </c>
      <c r="V138" s="176" t="s">
        <v>12</v>
      </c>
      <c r="W138" s="176">
        <v>0</v>
      </c>
      <c r="X138" s="176" t="s">
        <v>12</v>
      </c>
      <c r="Y138" s="175" t="s">
        <v>1167</v>
      </c>
      <c r="Z138" s="177">
        <v>0</v>
      </c>
      <c r="AA138" s="177">
        <v>0</v>
      </c>
      <c r="AB138" s="177">
        <v>48800</v>
      </c>
      <c r="AC138" s="177" t="s">
        <v>1493</v>
      </c>
    </row>
    <row r="139" spans="1:29">
      <c r="A139" s="175" t="s">
        <v>1708</v>
      </c>
      <c r="B139" s="175" t="s">
        <v>1707</v>
      </c>
      <c r="C139" s="175" t="s">
        <v>1161</v>
      </c>
      <c r="D139" s="176" t="s">
        <v>12</v>
      </c>
      <c r="E139" s="176" t="s">
        <v>12</v>
      </c>
      <c r="F139" s="176" t="s">
        <v>12</v>
      </c>
      <c r="G139" s="176" t="s">
        <v>12</v>
      </c>
      <c r="H139" s="175" t="s">
        <v>2664</v>
      </c>
      <c r="I139" s="310" t="s">
        <v>2712</v>
      </c>
      <c r="J139" s="176" t="s">
        <v>12</v>
      </c>
      <c r="K139" s="175" t="s">
        <v>2394</v>
      </c>
      <c r="L139" s="176" t="s">
        <v>12</v>
      </c>
      <c r="M139" s="176" t="s">
        <v>12</v>
      </c>
      <c r="N139" s="176" t="s">
        <v>12</v>
      </c>
      <c r="O139" s="176" t="s">
        <v>12</v>
      </c>
      <c r="P139" s="176" t="s">
        <v>12</v>
      </c>
      <c r="Q139" s="176" t="s">
        <v>12</v>
      </c>
      <c r="R139" s="176" t="s">
        <v>12</v>
      </c>
      <c r="S139" s="176" t="s">
        <v>2406</v>
      </c>
      <c r="T139" s="175" t="s">
        <v>1603</v>
      </c>
      <c r="U139" s="175" t="s">
        <v>2461</v>
      </c>
      <c r="V139" s="176" t="s">
        <v>12</v>
      </c>
      <c r="W139" s="176">
        <v>0</v>
      </c>
      <c r="X139" s="176" t="s">
        <v>12</v>
      </c>
      <c r="Y139" s="175" t="s">
        <v>1167</v>
      </c>
      <c r="Z139" s="177">
        <v>0</v>
      </c>
      <c r="AA139" s="177">
        <v>0</v>
      </c>
      <c r="AB139" s="177">
        <v>760</v>
      </c>
      <c r="AC139" s="177" t="s">
        <v>2072</v>
      </c>
    </row>
    <row r="140" spans="1:29">
      <c r="A140" s="175" t="s">
        <v>1769</v>
      </c>
      <c r="B140" s="175" t="s">
        <v>1768</v>
      </c>
      <c r="C140" s="175" t="s">
        <v>1161</v>
      </c>
      <c r="D140" s="176" t="s">
        <v>12</v>
      </c>
      <c r="E140" s="176" t="s">
        <v>12</v>
      </c>
      <c r="F140" s="176" t="s">
        <v>12</v>
      </c>
      <c r="G140" s="176" t="s">
        <v>12</v>
      </c>
      <c r="H140" s="175" t="s">
        <v>2665</v>
      </c>
      <c r="I140" s="176" t="s">
        <v>1221</v>
      </c>
      <c r="J140" s="176" t="s">
        <v>1550</v>
      </c>
      <c r="K140" s="175" t="s">
        <v>2388</v>
      </c>
      <c r="L140" s="176" t="s">
        <v>12</v>
      </c>
      <c r="M140" s="176" t="s">
        <v>12</v>
      </c>
      <c r="N140" s="176" t="s">
        <v>12</v>
      </c>
      <c r="O140" s="176" t="s">
        <v>12</v>
      </c>
      <c r="P140" s="176" t="s">
        <v>2665</v>
      </c>
      <c r="Q140" s="176" t="s">
        <v>12</v>
      </c>
      <c r="R140" s="176" t="s">
        <v>12</v>
      </c>
      <c r="S140" s="321" t="s">
        <v>1165</v>
      </c>
      <c r="T140" s="175" t="s">
        <v>17</v>
      </c>
      <c r="U140" s="175" t="s">
        <v>12</v>
      </c>
      <c r="V140" s="176" t="s">
        <v>12</v>
      </c>
      <c r="W140" s="176">
        <v>0</v>
      </c>
      <c r="X140" s="176" t="s">
        <v>12</v>
      </c>
      <c r="Y140" s="175" t="s">
        <v>1167</v>
      </c>
      <c r="Z140" s="177">
        <v>0</v>
      </c>
      <c r="AA140" s="177">
        <v>0</v>
      </c>
      <c r="AB140" s="177">
        <v>3316</v>
      </c>
      <c r="AC140" s="177" t="s">
        <v>2018</v>
      </c>
    </row>
    <row r="141" spans="1:29">
      <c r="A141" s="175" t="s">
        <v>1399</v>
      </c>
      <c r="B141" s="175" t="s">
        <v>1400</v>
      </c>
      <c r="C141" s="175" t="s">
        <v>1170</v>
      </c>
      <c r="D141" s="176" t="s">
        <v>12</v>
      </c>
      <c r="E141" s="176" t="s">
        <v>12</v>
      </c>
      <c r="F141" s="176" t="s">
        <v>1401</v>
      </c>
      <c r="G141" s="176" t="s">
        <v>1208</v>
      </c>
      <c r="H141" s="175" t="s">
        <v>1402</v>
      </c>
      <c r="I141" s="176" t="s">
        <v>1174</v>
      </c>
      <c r="J141" s="176" t="s">
        <v>12</v>
      </c>
      <c r="K141" s="175" t="s">
        <v>1199</v>
      </c>
      <c r="L141" s="176" t="s">
        <v>12</v>
      </c>
      <c r="M141" s="176" t="s">
        <v>12</v>
      </c>
      <c r="N141" s="176" t="s">
        <v>12</v>
      </c>
      <c r="O141" s="176" t="s">
        <v>12</v>
      </c>
      <c r="P141" s="176" t="s">
        <v>12</v>
      </c>
      <c r="Q141" s="176" t="s">
        <v>12</v>
      </c>
      <c r="R141" s="176" t="s">
        <v>12</v>
      </c>
      <c r="S141" s="321" t="s">
        <v>1165</v>
      </c>
      <c r="T141" s="175" t="s">
        <v>17</v>
      </c>
      <c r="U141" s="175" t="s">
        <v>1216</v>
      </c>
      <c r="V141" s="176" t="s">
        <v>12</v>
      </c>
      <c r="W141" s="176">
        <v>0</v>
      </c>
      <c r="X141" s="176" t="s">
        <v>12</v>
      </c>
      <c r="Y141" s="175" t="s">
        <v>1167</v>
      </c>
      <c r="Z141" s="177">
        <v>0</v>
      </c>
      <c r="AA141" s="177">
        <v>0</v>
      </c>
      <c r="AB141" s="177">
        <v>18924.75</v>
      </c>
      <c r="AC141" s="177" t="s">
        <v>2398</v>
      </c>
    </row>
    <row r="142" spans="1:29">
      <c r="A142" s="175" t="s">
        <v>2666</v>
      </c>
      <c r="B142" s="175" t="s">
        <v>2330</v>
      </c>
      <c r="C142" s="175" t="s">
        <v>1161</v>
      </c>
      <c r="D142" s="176" t="s">
        <v>12</v>
      </c>
      <c r="E142" s="176" t="s">
        <v>12</v>
      </c>
      <c r="F142" s="176" t="s">
        <v>2667</v>
      </c>
      <c r="G142" s="176" t="s">
        <v>1208</v>
      </c>
      <c r="H142" s="175" t="s">
        <v>2668</v>
      </c>
      <c r="I142" s="176" t="s">
        <v>1163</v>
      </c>
      <c r="J142" s="176" t="s">
        <v>1550</v>
      </c>
      <c r="K142" s="175" t="s">
        <v>2388</v>
      </c>
      <c r="L142" s="176" t="s">
        <v>12</v>
      </c>
      <c r="M142" s="176" t="s">
        <v>12</v>
      </c>
      <c r="N142" s="176" t="s">
        <v>12</v>
      </c>
      <c r="O142" s="176" t="s">
        <v>12</v>
      </c>
      <c r="P142" s="176" t="s">
        <v>2668</v>
      </c>
      <c r="Q142" s="176" t="s">
        <v>12</v>
      </c>
      <c r="R142" s="176" t="s">
        <v>12</v>
      </c>
      <c r="S142" s="176" t="s">
        <v>2581</v>
      </c>
      <c r="T142" s="175" t="s">
        <v>17</v>
      </c>
      <c r="U142" s="175" t="s">
        <v>12</v>
      </c>
      <c r="V142" s="176" t="s">
        <v>12</v>
      </c>
      <c r="W142" s="176">
        <v>0</v>
      </c>
      <c r="X142" s="176" t="s">
        <v>12</v>
      </c>
      <c r="Y142" s="175" t="s">
        <v>1167</v>
      </c>
      <c r="Z142" s="177">
        <v>0</v>
      </c>
      <c r="AA142" s="177">
        <v>0</v>
      </c>
      <c r="AB142" s="177">
        <v>3316</v>
      </c>
      <c r="AC142" s="177" t="s">
        <v>2018</v>
      </c>
    </row>
    <row r="143" spans="1:29">
      <c r="A143" s="175" t="s">
        <v>1825</v>
      </c>
      <c r="B143" s="175" t="s">
        <v>1824</v>
      </c>
      <c r="C143" s="175" t="s">
        <v>1170</v>
      </c>
      <c r="D143" s="176" t="s">
        <v>12</v>
      </c>
      <c r="E143" s="176" t="s">
        <v>12</v>
      </c>
      <c r="F143" s="176" t="s">
        <v>12</v>
      </c>
      <c r="G143" s="176" t="s">
        <v>12</v>
      </c>
      <c r="H143" s="175" t="s">
        <v>2669</v>
      </c>
      <c r="I143" s="310" t="s">
        <v>2712</v>
      </c>
      <c r="J143" s="176" t="s">
        <v>12</v>
      </c>
      <c r="K143" s="175" t="s">
        <v>2515</v>
      </c>
      <c r="L143" s="176" t="s">
        <v>12</v>
      </c>
      <c r="M143" s="176" t="s">
        <v>12</v>
      </c>
      <c r="N143" s="176" t="s">
        <v>12</v>
      </c>
      <c r="O143" s="176" t="s">
        <v>2670</v>
      </c>
      <c r="P143" s="176" t="s">
        <v>2669</v>
      </c>
      <c r="Q143" s="176" t="s">
        <v>12</v>
      </c>
      <c r="R143" s="176" t="s">
        <v>12</v>
      </c>
      <c r="S143" s="321" t="s">
        <v>1165</v>
      </c>
      <c r="T143" s="175" t="s">
        <v>11</v>
      </c>
      <c r="U143" s="175" t="s">
        <v>1204</v>
      </c>
      <c r="V143" s="176" t="s">
        <v>12</v>
      </c>
      <c r="W143" s="176">
        <v>0</v>
      </c>
      <c r="X143" s="176" t="s">
        <v>12</v>
      </c>
      <c r="Y143" s="175" t="s">
        <v>1167</v>
      </c>
      <c r="Z143" s="177">
        <v>0</v>
      </c>
      <c r="AA143" s="177">
        <v>0</v>
      </c>
      <c r="AB143" s="177">
        <v>3316</v>
      </c>
      <c r="AC143" s="177" t="s">
        <v>2018</v>
      </c>
    </row>
    <row r="144" spans="1:29">
      <c r="A144" s="175" t="s">
        <v>1403</v>
      </c>
      <c r="B144" s="175" t="s">
        <v>1404</v>
      </c>
      <c r="C144" s="175" t="s">
        <v>1161</v>
      </c>
      <c r="D144" s="176" t="s">
        <v>12</v>
      </c>
      <c r="E144" s="176" t="s">
        <v>12</v>
      </c>
      <c r="F144" s="176" t="s">
        <v>1405</v>
      </c>
      <c r="G144" s="176" t="s">
        <v>1181</v>
      </c>
      <c r="H144" s="175" t="s">
        <v>1406</v>
      </c>
      <c r="I144" s="176" t="s">
        <v>1174</v>
      </c>
      <c r="J144" s="176" t="s">
        <v>1550</v>
      </c>
      <c r="K144" s="175" t="s">
        <v>1164</v>
      </c>
      <c r="L144" s="176" t="s">
        <v>12</v>
      </c>
      <c r="M144" s="176" t="s">
        <v>12</v>
      </c>
      <c r="N144" s="176" t="s">
        <v>12</v>
      </c>
      <c r="O144" s="176" t="s">
        <v>12</v>
      </c>
      <c r="P144" s="176" t="s">
        <v>1406</v>
      </c>
      <c r="Q144" s="176" t="s">
        <v>12</v>
      </c>
      <c r="R144" s="176" t="s">
        <v>12</v>
      </c>
      <c r="S144" s="321" t="s">
        <v>1165</v>
      </c>
      <c r="T144" s="175" t="s">
        <v>11</v>
      </c>
      <c r="U144" s="175" t="s">
        <v>12</v>
      </c>
      <c r="V144" s="176" t="s">
        <v>12</v>
      </c>
      <c r="W144" s="176">
        <v>0</v>
      </c>
      <c r="X144" s="176" t="s">
        <v>12</v>
      </c>
      <c r="Y144" s="175" t="s">
        <v>1167</v>
      </c>
      <c r="Z144" s="177">
        <v>280</v>
      </c>
      <c r="AA144" s="177">
        <v>0</v>
      </c>
      <c r="AB144" s="177">
        <v>48800</v>
      </c>
      <c r="AC144" s="177" t="s">
        <v>1540</v>
      </c>
    </row>
    <row r="145" spans="1:29">
      <c r="A145" s="175" t="s">
        <v>1863</v>
      </c>
      <c r="B145" s="175" t="s">
        <v>1862</v>
      </c>
      <c r="C145" s="175" t="s">
        <v>1170</v>
      </c>
      <c r="D145" s="176" t="s">
        <v>12</v>
      </c>
      <c r="E145" s="176" t="s">
        <v>12</v>
      </c>
      <c r="F145" s="176" t="s">
        <v>2671</v>
      </c>
      <c r="G145" s="176" t="s">
        <v>1172</v>
      </c>
      <c r="H145" s="175" t="s">
        <v>2672</v>
      </c>
      <c r="I145" s="176" t="s">
        <v>1174</v>
      </c>
      <c r="J145" s="176" t="s">
        <v>1550</v>
      </c>
      <c r="K145" s="175" t="s">
        <v>2673</v>
      </c>
      <c r="L145" s="176" t="s">
        <v>12</v>
      </c>
      <c r="M145" s="176" t="s">
        <v>12</v>
      </c>
      <c r="N145" s="176" t="s">
        <v>12</v>
      </c>
      <c r="O145" s="176" t="s">
        <v>12</v>
      </c>
      <c r="P145" s="176" t="s">
        <v>12</v>
      </c>
      <c r="Q145" s="176" t="s">
        <v>12</v>
      </c>
      <c r="R145" s="176" t="s">
        <v>12</v>
      </c>
      <c r="S145" s="176" t="s">
        <v>2473</v>
      </c>
      <c r="T145" s="175" t="s">
        <v>17</v>
      </c>
      <c r="U145" s="175" t="s">
        <v>12</v>
      </c>
      <c r="V145" s="176" t="s">
        <v>12</v>
      </c>
      <c r="W145" s="176">
        <v>0</v>
      </c>
      <c r="X145" s="176" t="s">
        <v>12</v>
      </c>
      <c r="Y145" s="175" t="s">
        <v>1167</v>
      </c>
      <c r="Z145" s="177">
        <v>0</v>
      </c>
      <c r="AA145" s="177">
        <v>0</v>
      </c>
      <c r="AB145" s="177">
        <v>3316</v>
      </c>
      <c r="AC145" s="177" t="s">
        <v>2018</v>
      </c>
    </row>
    <row r="146" spans="1:29">
      <c r="A146" s="175"/>
      <c r="B146" s="175"/>
      <c r="C146" s="175"/>
      <c r="D146" s="176"/>
      <c r="E146" s="176"/>
      <c r="F146" s="176"/>
      <c r="G146" s="176"/>
      <c r="H146" s="175"/>
      <c r="I146" s="176"/>
      <c r="J146" s="176"/>
      <c r="K146" s="175"/>
      <c r="L146" s="176"/>
      <c r="M146" s="176"/>
      <c r="N146" s="176"/>
      <c r="O146" s="176"/>
      <c r="P146" s="176"/>
      <c r="Q146" s="176"/>
      <c r="R146" s="176"/>
      <c r="S146" s="176"/>
      <c r="T146" s="175"/>
      <c r="U146" s="175"/>
      <c r="V146" s="176"/>
      <c r="W146" s="176"/>
      <c r="X146" s="176"/>
      <c r="Y146" s="175"/>
      <c r="Z146" s="177"/>
      <c r="AA146" s="177"/>
      <c r="AB146" s="177"/>
      <c r="AC146" s="177"/>
    </row>
    <row r="147" spans="1:29">
      <c r="A147" s="175"/>
      <c r="B147" s="175"/>
      <c r="C147" s="175"/>
      <c r="D147" s="176"/>
      <c r="E147" s="176"/>
      <c r="F147" s="176"/>
      <c r="G147" s="176"/>
      <c r="H147" s="175"/>
      <c r="I147" s="176"/>
      <c r="J147" s="176"/>
      <c r="K147" s="175"/>
      <c r="L147" s="176"/>
      <c r="M147" s="176"/>
      <c r="N147" s="176"/>
      <c r="O147" s="176"/>
      <c r="P147" s="176"/>
      <c r="Q147" s="176"/>
      <c r="R147" s="176"/>
      <c r="S147" s="176"/>
      <c r="T147" s="175"/>
      <c r="U147" s="175"/>
      <c r="V147" s="176"/>
      <c r="W147" s="176"/>
      <c r="X147" s="176"/>
      <c r="Y147" s="175"/>
      <c r="Z147" s="177"/>
      <c r="AA147" s="177"/>
      <c r="AB147" s="177"/>
      <c r="AC147" s="177"/>
    </row>
    <row r="148" spans="1:29">
      <c r="A148" s="175"/>
      <c r="B148" s="175"/>
      <c r="C148" s="175"/>
      <c r="D148" s="176"/>
      <c r="E148" s="176"/>
      <c r="F148" s="176"/>
      <c r="G148" s="176"/>
      <c r="H148" s="175"/>
      <c r="I148" s="176"/>
      <c r="J148" s="176"/>
      <c r="K148" s="175"/>
      <c r="L148" s="176"/>
      <c r="M148" s="176"/>
      <c r="N148" s="176"/>
      <c r="O148" s="176"/>
      <c r="P148" s="176"/>
      <c r="Q148" s="176"/>
      <c r="R148" s="176"/>
      <c r="S148" s="176"/>
      <c r="T148" s="175"/>
      <c r="U148" s="175"/>
      <c r="V148" s="176"/>
      <c r="W148" s="176"/>
      <c r="X148" s="176"/>
      <c r="Y148" s="175"/>
      <c r="Z148" s="177"/>
      <c r="AA148" s="177"/>
      <c r="AB148" s="177"/>
      <c r="AC148" s="177"/>
    </row>
    <row r="149" spans="1:29">
      <c r="A149" s="175"/>
      <c r="B149" s="175"/>
      <c r="C149" s="175"/>
      <c r="D149" s="176"/>
      <c r="E149" s="176"/>
      <c r="F149" s="176"/>
      <c r="G149" s="176"/>
      <c r="H149" s="175"/>
      <c r="I149" s="176"/>
      <c r="J149" s="176"/>
      <c r="K149" s="175"/>
      <c r="L149" s="176"/>
      <c r="M149" s="176"/>
      <c r="N149" s="176"/>
      <c r="O149" s="176"/>
      <c r="P149" s="176"/>
      <c r="Q149" s="176"/>
      <c r="R149" s="176"/>
      <c r="S149" s="176"/>
      <c r="T149" s="175"/>
      <c r="U149" s="175"/>
      <c r="V149" s="176"/>
      <c r="W149" s="176"/>
      <c r="X149" s="176"/>
      <c r="Y149" s="175"/>
      <c r="Z149" s="177"/>
      <c r="AA149" s="177"/>
      <c r="AB149" s="177"/>
      <c r="AC149" s="177"/>
    </row>
    <row r="150" spans="1:29">
      <c r="A150" s="175"/>
      <c r="B150" s="175"/>
      <c r="C150" s="175"/>
      <c r="D150" s="176"/>
      <c r="E150" s="176"/>
      <c r="F150" s="176"/>
      <c r="G150" s="176"/>
      <c r="H150" s="175"/>
      <c r="I150" s="176"/>
      <c r="J150" s="176"/>
      <c r="K150" s="175"/>
      <c r="L150" s="176"/>
      <c r="M150" s="176"/>
      <c r="N150" s="176"/>
      <c r="O150" s="176"/>
      <c r="P150" s="176"/>
      <c r="Q150" s="176"/>
      <c r="R150" s="176"/>
      <c r="S150" s="176"/>
      <c r="T150" s="175"/>
      <c r="U150" s="175"/>
      <c r="V150" s="176"/>
      <c r="W150" s="176"/>
      <c r="X150" s="176"/>
      <c r="Y150" s="175"/>
      <c r="Z150" s="177"/>
      <c r="AA150" s="177"/>
      <c r="AB150" s="177"/>
      <c r="AC150" s="177"/>
    </row>
    <row r="151" spans="1:29">
      <c r="A151" s="175"/>
      <c r="B151" s="175"/>
      <c r="C151" s="175"/>
      <c r="D151" s="176"/>
      <c r="E151" s="176"/>
      <c r="F151" s="176"/>
      <c r="G151" s="176"/>
      <c r="H151" s="175"/>
      <c r="I151" s="176"/>
      <c r="J151" s="176"/>
      <c r="K151" s="175"/>
      <c r="L151" s="176"/>
      <c r="M151" s="176"/>
      <c r="N151" s="176"/>
      <c r="O151" s="176"/>
      <c r="P151" s="176"/>
      <c r="Q151" s="176"/>
      <c r="R151" s="176"/>
      <c r="S151" s="176"/>
      <c r="T151" s="175"/>
      <c r="U151" s="175"/>
      <c r="V151" s="176"/>
      <c r="W151" s="176"/>
      <c r="X151" s="176"/>
      <c r="Y151" s="175"/>
      <c r="Z151" s="177"/>
      <c r="AA151" s="177"/>
      <c r="AB151" s="177"/>
      <c r="AC151" s="177"/>
    </row>
    <row r="152" spans="1:29">
      <c r="A152" s="175"/>
      <c r="B152" s="175"/>
      <c r="C152" s="175"/>
      <c r="D152" s="176"/>
      <c r="E152" s="176"/>
      <c r="F152" s="176"/>
      <c r="G152" s="176"/>
      <c r="H152" s="175"/>
      <c r="I152" s="176"/>
      <c r="J152" s="176"/>
      <c r="K152" s="175"/>
      <c r="L152" s="176"/>
      <c r="M152" s="176"/>
      <c r="N152" s="176"/>
      <c r="O152" s="176"/>
      <c r="P152" s="176"/>
      <c r="Q152" s="176"/>
      <c r="R152" s="176"/>
      <c r="S152" s="176"/>
      <c r="T152" s="175"/>
      <c r="U152" s="175"/>
      <c r="V152" s="176"/>
      <c r="W152" s="176"/>
      <c r="X152" s="176"/>
      <c r="Y152" s="175"/>
      <c r="Z152" s="177"/>
      <c r="AA152" s="177"/>
      <c r="AB152" s="177"/>
      <c r="AC152" s="177"/>
    </row>
    <row r="153" spans="1:29">
      <c r="A153" s="175"/>
      <c r="B153" s="175"/>
      <c r="C153" s="175"/>
      <c r="D153" s="176"/>
      <c r="E153" s="176"/>
      <c r="F153" s="176"/>
      <c r="G153" s="176"/>
      <c r="H153" s="175"/>
      <c r="I153" s="183"/>
      <c r="J153" s="176"/>
      <c r="K153" s="175"/>
      <c r="L153" s="176"/>
      <c r="M153" s="176"/>
      <c r="N153" s="176"/>
      <c r="O153" s="176"/>
      <c r="P153" s="176"/>
      <c r="Q153" s="176"/>
      <c r="R153" s="176"/>
      <c r="S153" s="176"/>
      <c r="T153" s="175"/>
      <c r="U153" s="175"/>
      <c r="V153" s="176"/>
      <c r="W153" s="176"/>
      <c r="X153" s="176"/>
      <c r="Y153" s="175"/>
      <c r="Z153" s="177"/>
      <c r="AA153" s="177"/>
      <c r="AB153" s="177"/>
      <c r="AC153" s="177"/>
    </row>
    <row r="154" spans="1:29">
      <c r="A154" s="175"/>
      <c r="B154" s="175"/>
      <c r="C154" s="175"/>
      <c r="D154" s="176"/>
      <c r="E154" s="176"/>
      <c r="F154" s="176"/>
      <c r="G154" s="176"/>
      <c r="H154" s="175"/>
      <c r="I154" s="183"/>
      <c r="J154" s="176"/>
      <c r="K154" s="175"/>
      <c r="L154" s="176"/>
      <c r="M154" s="176"/>
      <c r="N154" s="176"/>
      <c r="O154" s="176"/>
      <c r="P154" s="176"/>
      <c r="Q154" s="176"/>
      <c r="R154" s="176"/>
      <c r="S154" s="176"/>
      <c r="T154" s="175"/>
      <c r="U154" s="175"/>
      <c r="V154" s="176"/>
      <c r="W154" s="176"/>
      <c r="X154" s="176"/>
      <c r="Y154" s="175"/>
      <c r="Z154" s="177"/>
      <c r="AA154" s="177"/>
      <c r="AB154" s="177"/>
      <c r="AC154" s="177"/>
    </row>
    <row r="155" spans="1:29">
      <c r="A155" s="175"/>
      <c r="B155" s="175"/>
      <c r="C155" s="175"/>
      <c r="D155" s="176"/>
      <c r="E155" s="176"/>
      <c r="F155" s="176"/>
      <c r="G155" s="176"/>
      <c r="H155" s="175"/>
      <c r="I155" s="176"/>
      <c r="J155" s="176"/>
      <c r="K155" s="175"/>
      <c r="L155" s="176"/>
      <c r="M155" s="176"/>
      <c r="N155" s="176"/>
      <c r="O155" s="176"/>
      <c r="P155" s="176"/>
      <c r="Q155" s="176"/>
      <c r="R155" s="176"/>
      <c r="S155" s="176"/>
      <c r="T155" s="175"/>
      <c r="U155" s="175"/>
      <c r="V155" s="176"/>
      <c r="W155" s="176"/>
      <c r="X155" s="176"/>
      <c r="Y155" s="175"/>
      <c r="Z155" s="177"/>
      <c r="AA155" s="177"/>
      <c r="AB155" s="177"/>
      <c r="AC155" s="177"/>
    </row>
    <row r="156" spans="1:29">
      <c r="A156" s="175"/>
      <c r="B156" s="175"/>
      <c r="C156" s="175"/>
      <c r="D156" s="176"/>
      <c r="E156" s="176"/>
      <c r="F156" s="176"/>
      <c r="G156" s="176"/>
      <c r="H156" s="175"/>
      <c r="I156" s="176"/>
      <c r="J156" s="176"/>
      <c r="K156" s="175"/>
      <c r="L156" s="176"/>
      <c r="M156" s="176"/>
      <c r="N156" s="176"/>
      <c r="O156" s="176"/>
      <c r="P156" s="176"/>
      <c r="Q156" s="176"/>
      <c r="R156" s="176"/>
      <c r="S156" s="176"/>
      <c r="T156" s="175"/>
      <c r="U156" s="175"/>
      <c r="V156" s="176"/>
      <c r="W156" s="176"/>
      <c r="X156" s="176"/>
      <c r="Y156" s="175"/>
      <c r="Z156" s="177"/>
      <c r="AA156" s="177"/>
      <c r="AB156" s="177"/>
      <c r="AC156" s="177"/>
    </row>
    <row r="157" spans="1:29">
      <c r="A157" s="175"/>
      <c r="B157" s="175"/>
      <c r="C157" s="175"/>
      <c r="D157" s="176"/>
      <c r="E157" s="176"/>
      <c r="F157" s="176"/>
      <c r="G157" s="176"/>
      <c r="H157" s="175"/>
      <c r="I157" s="176"/>
      <c r="J157" s="176"/>
      <c r="K157" s="175"/>
      <c r="L157" s="176"/>
      <c r="M157" s="176"/>
      <c r="N157" s="176"/>
      <c r="O157" s="176"/>
      <c r="P157" s="176"/>
      <c r="Q157" s="176"/>
      <c r="R157" s="176"/>
      <c r="S157" s="176"/>
      <c r="T157" s="175"/>
      <c r="U157" s="175"/>
      <c r="V157" s="176"/>
      <c r="W157" s="176"/>
      <c r="X157" s="176"/>
      <c r="Y157" s="175"/>
      <c r="Z157" s="177"/>
      <c r="AA157" s="177"/>
      <c r="AB157" s="177"/>
      <c r="AC157" s="177"/>
    </row>
    <row r="158" spans="1:29">
      <c r="A158" s="175"/>
      <c r="B158" s="175"/>
      <c r="C158" s="175"/>
      <c r="D158" s="176"/>
      <c r="E158" s="176"/>
      <c r="F158" s="176"/>
      <c r="G158" s="176"/>
      <c r="H158" s="175"/>
      <c r="I158" s="176"/>
      <c r="J158" s="176"/>
      <c r="K158" s="175"/>
      <c r="L158" s="176"/>
      <c r="M158" s="176"/>
      <c r="N158" s="176"/>
      <c r="O158" s="176"/>
      <c r="P158" s="176"/>
      <c r="Q158" s="176"/>
      <c r="R158" s="176"/>
      <c r="S158" s="176"/>
      <c r="T158" s="175"/>
      <c r="U158" s="175"/>
      <c r="V158" s="176"/>
      <c r="W158" s="176"/>
      <c r="X158" s="176"/>
      <c r="Y158" s="175"/>
      <c r="Z158" s="177"/>
      <c r="AA158" s="177"/>
      <c r="AB158" s="177"/>
      <c r="AC158" s="177"/>
    </row>
    <row r="159" spans="1:29">
      <c r="A159" s="175"/>
      <c r="B159" s="175"/>
      <c r="C159" s="175"/>
      <c r="D159" s="176"/>
      <c r="E159" s="176"/>
      <c r="F159" s="176"/>
      <c r="G159" s="176"/>
      <c r="H159" s="175"/>
      <c r="I159" s="176"/>
      <c r="J159" s="176"/>
      <c r="K159" s="175"/>
      <c r="L159" s="176"/>
      <c r="M159" s="176"/>
      <c r="N159" s="176"/>
      <c r="O159" s="176"/>
      <c r="P159" s="176"/>
      <c r="Q159" s="176"/>
      <c r="R159" s="176"/>
      <c r="S159" s="176"/>
      <c r="T159" s="175"/>
      <c r="U159" s="175"/>
      <c r="V159" s="176"/>
      <c r="W159" s="176"/>
      <c r="X159" s="176"/>
      <c r="Y159" s="175"/>
      <c r="Z159" s="177"/>
      <c r="AA159" s="177"/>
      <c r="AB159" s="177"/>
      <c r="AC159" s="177"/>
    </row>
    <row r="160" spans="1:29">
      <c r="A160" s="175"/>
      <c r="B160" s="175"/>
      <c r="C160" s="175"/>
      <c r="D160" s="176"/>
      <c r="E160" s="176"/>
      <c r="F160" s="176"/>
      <c r="G160" s="176"/>
      <c r="H160" s="175"/>
      <c r="I160" s="176"/>
      <c r="J160" s="176"/>
      <c r="K160" s="175"/>
      <c r="L160" s="176"/>
      <c r="M160" s="176"/>
      <c r="N160" s="176"/>
      <c r="O160" s="176"/>
      <c r="P160" s="176"/>
      <c r="Q160" s="176"/>
      <c r="R160" s="176"/>
      <c r="S160" s="176"/>
      <c r="T160" s="175"/>
      <c r="U160" s="175"/>
      <c r="V160" s="176"/>
      <c r="W160" s="176"/>
      <c r="X160" s="176"/>
      <c r="Y160" s="175"/>
      <c r="Z160" s="177"/>
      <c r="AA160" s="177"/>
      <c r="AB160" s="177"/>
      <c r="AC160" s="177"/>
    </row>
    <row r="161" spans="1:29">
      <c r="A161" s="175"/>
      <c r="B161" s="175"/>
      <c r="C161" s="175"/>
      <c r="D161" s="176"/>
      <c r="E161" s="176"/>
      <c r="F161" s="176"/>
      <c r="G161" s="176"/>
      <c r="H161" s="175"/>
      <c r="I161" s="176"/>
      <c r="J161" s="176"/>
      <c r="K161" s="175"/>
      <c r="L161" s="176"/>
      <c r="M161" s="176"/>
      <c r="N161" s="176"/>
      <c r="O161" s="176"/>
      <c r="P161" s="176"/>
      <c r="Q161" s="176"/>
      <c r="R161" s="176"/>
      <c r="S161" s="176"/>
      <c r="T161" s="175"/>
      <c r="U161" s="175"/>
      <c r="V161" s="176"/>
      <c r="W161" s="176"/>
      <c r="X161" s="176"/>
      <c r="Y161" s="175"/>
      <c r="Z161" s="177"/>
      <c r="AA161" s="177"/>
      <c r="AB161" s="177"/>
      <c r="AC161" s="177"/>
    </row>
    <row r="162" spans="1:29">
      <c r="A162" s="175"/>
      <c r="B162" s="175"/>
      <c r="C162" s="175"/>
      <c r="D162" s="176"/>
      <c r="E162" s="176"/>
      <c r="F162" s="176"/>
      <c r="G162" s="176"/>
      <c r="H162" s="175"/>
      <c r="I162" s="176"/>
      <c r="J162" s="176"/>
      <c r="K162" s="175"/>
      <c r="L162" s="176"/>
      <c r="M162" s="176"/>
      <c r="N162" s="176"/>
      <c r="O162" s="176"/>
      <c r="P162" s="176"/>
      <c r="Q162" s="176"/>
      <c r="R162" s="176"/>
      <c r="S162" s="176"/>
      <c r="T162" s="175"/>
      <c r="U162" s="175"/>
      <c r="V162" s="176"/>
      <c r="W162" s="176"/>
      <c r="X162" s="176"/>
      <c r="Y162" s="175"/>
      <c r="Z162" s="177"/>
      <c r="AA162" s="177"/>
      <c r="AB162" s="177"/>
      <c r="AC162" s="177"/>
    </row>
    <row r="163" spans="1:29">
      <c r="A163" s="175"/>
      <c r="B163" s="175"/>
      <c r="C163" s="175"/>
      <c r="D163" s="176"/>
      <c r="E163" s="176"/>
      <c r="F163" s="176"/>
      <c r="G163" s="176"/>
      <c r="H163" s="175"/>
      <c r="I163" s="176"/>
      <c r="J163" s="176"/>
      <c r="K163" s="175"/>
      <c r="L163" s="176"/>
      <c r="M163" s="176"/>
      <c r="N163" s="176"/>
      <c r="O163" s="176"/>
      <c r="P163" s="176"/>
      <c r="Q163" s="176"/>
      <c r="R163" s="176"/>
      <c r="S163" s="176"/>
      <c r="T163" s="175"/>
      <c r="U163" s="175"/>
      <c r="V163" s="176"/>
      <c r="W163" s="176"/>
      <c r="X163" s="176"/>
      <c r="Y163" s="175"/>
      <c r="Z163" s="177"/>
      <c r="AA163" s="177"/>
      <c r="AB163" s="177"/>
      <c r="AC163" s="177"/>
    </row>
    <row r="164" spans="1:29">
      <c r="A164" s="175"/>
      <c r="B164" s="175"/>
      <c r="C164" s="175"/>
      <c r="D164" s="176"/>
      <c r="E164" s="176"/>
      <c r="F164" s="176"/>
      <c r="G164" s="176"/>
      <c r="H164" s="175"/>
      <c r="I164" s="176"/>
      <c r="J164" s="176"/>
      <c r="K164" s="175"/>
      <c r="L164" s="176"/>
      <c r="M164" s="176"/>
      <c r="N164" s="176"/>
      <c r="O164" s="176"/>
      <c r="P164" s="176"/>
      <c r="Q164" s="176"/>
      <c r="R164" s="176"/>
      <c r="S164" s="176"/>
      <c r="T164" s="175"/>
      <c r="U164" s="175"/>
      <c r="V164" s="176"/>
      <c r="W164" s="176"/>
      <c r="X164" s="176"/>
      <c r="Y164" s="175"/>
      <c r="Z164" s="177"/>
      <c r="AA164" s="177"/>
      <c r="AB164" s="177"/>
      <c r="AC164" s="177"/>
    </row>
    <row r="165" spans="1:29">
      <c r="A165" s="175"/>
      <c r="B165" s="175"/>
      <c r="C165" s="175"/>
      <c r="D165" s="176"/>
      <c r="E165" s="176"/>
      <c r="F165" s="176"/>
      <c r="G165" s="176"/>
      <c r="H165" s="175"/>
      <c r="I165" s="176"/>
      <c r="J165" s="176"/>
      <c r="K165" s="175"/>
      <c r="L165" s="176"/>
      <c r="M165" s="176"/>
      <c r="N165" s="176"/>
      <c r="O165" s="176"/>
      <c r="P165" s="176"/>
      <c r="Q165" s="176"/>
      <c r="R165" s="176"/>
      <c r="S165" s="176"/>
      <c r="T165" s="175"/>
      <c r="U165" s="175"/>
      <c r="V165" s="176"/>
      <c r="W165" s="176"/>
      <c r="X165" s="176"/>
      <c r="Y165" s="175"/>
      <c r="Z165" s="177"/>
      <c r="AA165" s="177"/>
      <c r="AB165" s="177"/>
      <c r="AC165" s="177"/>
    </row>
    <row r="166" spans="1:29">
      <c r="A166" s="175"/>
      <c r="B166" s="175"/>
      <c r="C166" s="175"/>
      <c r="D166" s="176"/>
      <c r="E166" s="176"/>
      <c r="F166" s="176"/>
      <c r="G166" s="176"/>
      <c r="H166" s="175"/>
      <c r="I166" s="176"/>
      <c r="J166" s="176"/>
      <c r="K166" s="175"/>
      <c r="L166" s="176"/>
      <c r="M166" s="176"/>
      <c r="N166" s="176"/>
      <c r="O166" s="176"/>
      <c r="P166" s="176"/>
      <c r="Q166" s="176"/>
      <c r="R166" s="176"/>
      <c r="S166" s="176"/>
      <c r="T166" s="175"/>
      <c r="U166" s="175"/>
      <c r="V166" s="176"/>
      <c r="W166" s="176"/>
      <c r="X166" s="176"/>
      <c r="Y166" s="175"/>
      <c r="Z166" s="177"/>
      <c r="AA166" s="177"/>
      <c r="AB166" s="177"/>
      <c r="AC166" s="177"/>
    </row>
    <row r="167" spans="1:29">
      <c r="A167" s="175"/>
      <c r="B167" s="175"/>
      <c r="C167" s="175"/>
      <c r="D167" s="176"/>
      <c r="E167" s="176"/>
      <c r="F167" s="176"/>
      <c r="G167" s="176"/>
      <c r="H167" s="175"/>
      <c r="I167" s="176"/>
      <c r="J167" s="176"/>
      <c r="K167" s="175"/>
      <c r="L167" s="176"/>
      <c r="M167" s="176"/>
      <c r="N167" s="176"/>
      <c r="O167" s="176"/>
      <c r="P167" s="176"/>
      <c r="Q167" s="176"/>
      <c r="R167" s="176"/>
      <c r="S167" s="176"/>
      <c r="T167" s="175"/>
      <c r="U167" s="175"/>
      <c r="V167" s="176"/>
      <c r="W167" s="176"/>
      <c r="X167" s="176"/>
      <c r="Y167" s="175"/>
      <c r="Z167" s="177"/>
      <c r="AA167" s="177"/>
      <c r="AB167" s="177"/>
      <c r="AC167" s="177"/>
    </row>
    <row r="168" spans="1:29">
      <c r="A168" s="175"/>
      <c r="B168" s="175"/>
      <c r="C168" s="175"/>
      <c r="D168" s="176"/>
      <c r="E168" s="176"/>
      <c r="F168" s="176"/>
      <c r="G168" s="176"/>
      <c r="H168" s="175"/>
      <c r="I168" s="176"/>
      <c r="J168" s="176"/>
      <c r="K168" s="175"/>
      <c r="L168" s="176"/>
      <c r="M168" s="176"/>
      <c r="N168" s="176"/>
      <c r="O168" s="176"/>
      <c r="P168" s="176"/>
      <c r="Q168" s="176"/>
      <c r="R168" s="176"/>
      <c r="S168" s="176"/>
      <c r="T168" s="175"/>
      <c r="U168" s="175"/>
      <c r="V168" s="176"/>
      <c r="W168" s="176"/>
      <c r="X168" s="176"/>
      <c r="Y168" s="175"/>
      <c r="Z168" s="177"/>
      <c r="AA168" s="177"/>
      <c r="AB168" s="177"/>
      <c r="AC168" s="177"/>
    </row>
    <row r="169" spans="1:29">
      <c r="A169" s="175"/>
      <c r="B169" s="175"/>
      <c r="C169" s="175"/>
      <c r="D169" s="176"/>
      <c r="E169" s="176"/>
      <c r="F169" s="176"/>
      <c r="G169" s="176"/>
      <c r="H169" s="175"/>
      <c r="I169" s="183"/>
      <c r="J169" s="176"/>
      <c r="K169" s="175"/>
      <c r="L169" s="176"/>
      <c r="M169" s="176"/>
      <c r="N169" s="176"/>
      <c r="O169" s="176"/>
      <c r="P169" s="176"/>
      <c r="Q169" s="176"/>
      <c r="R169" s="176"/>
      <c r="S169" s="176"/>
      <c r="T169" s="175"/>
      <c r="U169" s="175"/>
      <c r="V169" s="176"/>
      <c r="W169" s="176"/>
      <c r="X169" s="176"/>
      <c r="Y169" s="175"/>
      <c r="Z169" s="177"/>
      <c r="AA169" s="177"/>
      <c r="AB169" s="177"/>
      <c r="AC169" s="177"/>
    </row>
    <row r="170" spans="1:29">
      <c r="A170" s="175"/>
      <c r="B170" s="175"/>
      <c r="C170" s="175"/>
      <c r="D170" s="176"/>
      <c r="E170" s="176"/>
      <c r="F170" s="176"/>
      <c r="G170" s="176"/>
      <c r="H170" s="175"/>
      <c r="I170" s="176"/>
      <c r="J170" s="176"/>
      <c r="K170" s="175"/>
      <c r="L170" s="176"/>
      <c r="M170" s="176"/>
      <c r="N170" s="176"/>
      <c r="O170" s="176"/>
      <c r="P170" s="176"/>
      <c r="Q170" s="176"/>
      <c r="R170" s="176"/>
      <c r="S170" s="176"/>
      <c r="T170" s="175"/>
      <c r="U170" s="175"/>
      <c r="V170" s="176"/>
      <c r="W170" s="176"/>
      <c r="X170" s="176"/>
      <c r="Y170" s="175"/>
      <c r="Z170" s="177"/>
      <c r="AA170" s="177"/>
      <c r="AB170" s="177"/>
      <c r="AC170" s="177"/>
    </row>
    <row r="171" spans="1:29">
      <c r="A171" s="175"/>
      <c r="B171" s="175"/>
      <c r="C171" s="175"/>
      <c r="D171" s="176"/>
      <c r="E171" s="176"/>
      <c r="F171" s="176"/>
      <c r="G171" s="176"/>
      <c r="H171" s="175"/>
      <c r="I171" s="176"/>
      <c r="J171" s="176"/>
      <c r="K171" s="175"/>
      <c r="L171" s="176"/>
      <c r="M171" s="176"/>
      <c r="N171" s="176"/>
      <c r="O171" s="176"/>
      <c r="P171" s="176"/>
      <c r="Q171" s="176"/>
      <c r="R171" s="176"/>
      <c r="S171" s="176"/>
      <c r="T171" s="175"/>
      <c r="U171" s="175"/>
      <c r="V171" s="176"/>
      <c r="W171" s="176"/>
      <c r="X171" s="176"/>
      <c r="Y171" s="175"/>
      <c r="Z171" s="177"/>
      <c r="AA171" s="177"/>
      <c r="AB171" s="177"/>
      <c r="AC171" s="177"/>
    </row>
    <row r="172" spans="1:29">
      <c r="A172" s="175"/>
      <c r="B172" s="175"/>
      <c r="C172" s="175"/>
      <c r="D172" s="176"/>
      <c r="E172" s="176"/>
      <c r="F172" s="176"/>
      <c r="G172" s="176"/>
      <c r="H172" s="175"/>
      <c r="I172" s="176"/>
      <c r="J172" s="176"/>
      <c r="K172" s="175"/>
      <c r="L172" s="176"/>
      <c r="M172" s="176"/>
      <c r="N172" s="176"/>
      <c r="O172" s="176"/>
      <c r="P172" s="176"/>
      <c r="Q172" s="176"/>
      <c r="R172" s="176"/>
      <c r="S172" s="176"/>
      <c r="T172" s="175"/>
      <c r="U172" s="175"/>
      <c r="V172" s="176"/>
      <c r="W172" s="176"/>
      <c r="X172" s="176"/>
      <c r="Y172" s="175"/>
      <c r="Z172" s="177"/>
      <c r="AA172" s="177"/>
      <c r="AB172" s="177"/>
      <c r="AC172" s="177"/>
    </row>
    <row r="173" spans="1:29">
      <c r="A173" s="175"/>
      <c r="B173" s="175"/>
      <c r="C173" s="175"/>
      <c r="D173" s="176"/>
      <c r="E173" s="176"/>
      <c r="F173" s="176"/>
      <c r="G173" s="176"/>
      <c r="H173" s="175"/>
      <c r="I173" s="176"/>
      <c r="J173" s="176"/>
      <c r="K173" s="175"/>
      <c r="L173" s="176"/>
      <c r="M173" s="176"/>
      <c r="N173" s="176"/>
      <c r="O173" s="176"/>
      <c r="P173" s="176"/>
      <c r="Q173" s="176"/>
      <c r="R173" s="176"/>
      <c r="S173" s="176"/>
      <c r="T173" s="175"/>
      <c r="U173" s="175"/>
      <c r="V173" s="176"/>
      <c r="W173" s="176"/>
      <c r="X173" s="176"/>
      <c r="Y173" s="175"/>
      <c r="Z173" s="177"/>
      <c r="AA173" s="177"/>
      <c r="AB173" s="177"/>
      <c r="AC173" s="177"/>
    </row>
    <row r="174" spans="1:29">
      <c r="A174" s="175"/>
      <c r="B174" s="175"/>
      <c r="C174" s="175"/>
      <c r="D174" s="176"/>
      <c r="E174" s="176"/>
      <c r="F174" s="176"/>
      <c r="G174" s="176"/>
      <c r="H174" s="175"/>
      <c r="I174" s="176"/>
      <c r="J174" s="176"/>
      <c r="K174" s="175"/>
      <c r="L174" s="176"/>
      <c r="M174" s="176"/>
      <c r="N174" s="176"/>
      <c r="O174" s="176"/>
      <c r="P174" s="176"/>
      <c r="Q174" s="176"/>
      <c r="R174" s="176"/>
      <c r="S174" s="176"/>
      <c r="T174" s="175"/>
      <c r="U174" s="175"/>
      <c r="V174" s="176"/>
      <c r="W174" s="176"/>
      <c r="X174" s="176"/>
      <c r="Y174" s="175"/>
      <c r="Z174" s="177"/>
      <c r="AA174" s="177"/>
      <c r="AB174" s="177"/>
      <c r="AC174" s="177"/>
    </row>
    <row r="175" spans="1:29">
      <c r="A175" s="175"/>
      <c r="B175" s="175"/>
      <c r="C175" s="175"/>
      <c r="D175" s="176"/>
      <c r="E175" s="176"/>
      <c r="F175" s="176"/>
      <c r="G175" s="176"/>
      <c r="H175" s="175"/>
      <c r="I175" s="176"/>
      <c r="J175" s="176"/>
      <c r="K175" s="175"/>
      <c r="L175" s="176"/>
      <c r="M175" s="176"/>
      <c r="N175" s="176"/>
      <c r="O175" s="176"/>
      <c r="P175" s="176"/>
      <c r="Q175" s="176"/>
      <c r="R175" s="176"/>
      <c r="S175" s="176"/>
      <c r="T175" s="175"/>
      <c r="U175" s="175"/>
      <c r="V175" s="176"/>
      <c r="W175" s="176"/>
      <c r="X175" s="176"/>
      <c r="Y175" s="175"/>
      <c r="Z175" s="177"/>
      <c r="AA175" s="177"/>
      <c r="AB175" s="177"/>
      <c r="AC175" s="177"/>
    </row>
    <row r="176" spans="1:29">
      <c r="A176" s="175"/>
      <c r="B176" s="309"/>
      <c r="C176" s="175"/>
      <c r="D176" s="176"/>
      <c r="E176" s="176"/>
      <c r="F176" s="176"/>
      <c r="G176" s="176"/>
      <c r="H176" s="175"/>
      <c r="I176" s="176"/>
      <c r="J176" s="176"/>
      <c r="K176" s="175"/>
      <c r="L176" s="176"/>
      <c r="M176" s="176"/>
      <c r="N176" s="176"/>
      <c r="O176" s="176"/>
      <c r="P176" s="176"/>
      <c r="Q176" s="176"/>
      <c r="R176" s="176"/>
      <c r="S176" s="176"/>
      <c r="T176" s="175"/>
      <c r="U176" s="175"/>
      <c r="V176" s="176"/>
      <c r="W176" s="176"/>
      <c r="X176" s="176"/>
      <c r="Y176" s="175"/>
      <c r="Z176" s="177"/>
      <c r="AA176" s="177"/>
      <c r="AB176" s="177"/>
      <c r="AC176" s="177"/>
    </row>
    <row r="177" spans="1:29">
      <c r="A177" s="175"/>
      <c r="B177" s="175"/>
      <c r="C177" s="175"/>
      <c r="D177" s="176"/>
      <c r="E177" s="176"/>
      <c r="F177" s="176"/>
      <c r="G177" s="176"/>
      <c r="H177" s="175"/>
      <c r="I177" s="176"/>
      <c r="J177" s="176"/>
      <c r="K177" s="175"/>
      <c r="L177" s="176"/>
      <c r="M177" s="176"/>
      <c r="N177" s="176"/>
      <c r="O177" s="176"/>
      <c r="P177" s="176"/>
      <c r="Q177" s="176"/>
      <c r="R177" s="176"/>
      <c r="S177" s="176"/>
      <c r="T177" s="175"/>
      <c r="U177" s="175"/>
      <c r="V177" s="176"/>
      <c r="W177" s="176"/>
      <c r="X177" s="176"/>
      <c r="Y177" s="175"/>
      <c r="Z177" s="177"/>
      <c r="AA177" s="177"/>
      <c r="AB177" s="177"/>
      <c r="AC177" s="177"/>
    </row>
    <row r="178" spans="1:29">
      <c r="A178" s="175"/>
      <c r="B178" s="175"/>
      <c r="C178" s="175"/>
      <c r="D178" s="176"/>
      <c r="E178" s="176"/>
      <c r="F178" s="176"/>
      <c r="G178" s="176"/>
      <c r="H178" s="175"/>
      <c r="I178" s="176"/>
      <c r="J178" s="176"/>
      <c r="K178" s="175"/>
      <c r="L178" s="176"/>
      <c r="M178" s="176"/>
      <c r="N178" s="176"/>
      <c r="O178" s="176"/>
      <c r="P178" s="176"/>
      <c r="Q178" s="176"/>
      <c r="R178" s="176"/>
      <c r="S178" s="176"/>
      <c r="T178" s="175"/>
      <c r="U178" s="175"/>
      <c r="V178" s="176"/>
      <c r="W178" s="176"/>
      <c r="X178" s="176"/>
      <c r="Y178" s="175"/>
      <c r="Z178" s="177"/>
      <c r="AA178" s="177"/>
      <c r="AB178" s="177"/>
      <c r="AC178" s="177"/>
    </row>
    <row r="179" spans="1:29">
      <c r="A179" s="175"/>
      <c r="B179" s="175"/>
      <c r="C179" s="175"/>
      <c r="D179" s="176"/>
      <c r="E179" s="176"/>
      <c r="F179" s="176"/>
      <c r="G179" s="176"/>
      <c r="H179" s="175"/>
      <c r="I179" s="183"/>
      <c r="J179" s="176"/>
      <c r="K179" s="175"/>
      <c r="L179" s="176"/>
      <c r="M179" s="176"/>
      <c r="N179" s="176"/>
      <c r="O179" s="176"/>
      <c r="P179" s="176"/>
      <c r="Q179" s="176"/>
      <c r="R179" s="176"/>
      <c r="S179" s="176"/>
      <c r="T179" s="175"/>
      <c r="U179" s="175"/>
      <c r="V179" s="176"/>
      <c r="W179" s="176"/>
      <c r="X179" s="176"/>
      <c r="Y179" s="175"/>
      <c r="Z179" s="177"/>
      <c r="AA179" s="177"/>
      <c r="AB179" s="177"/>
      <c r="AC179" s="177"/>
    </row>
    <row r="180" spans="1:29">
      <c r="A180" s="175"/>
      <c r="B180" s="175"/>
      <c r="C180" s="175"/>
      <c r="D180" s="176"/>
      <c r="E180" s="176"/>
      <c r="F180" s="176"/>
      <c r="G180" s="176"/>
      <c r="H180" s="175"/>
      <c r="I180" s="176"/>
      <c r="J180" s="176"/>
      <c r="K180" s="175"/>
      <c r="L180" s="176"/>
      <c r="M180" s="176"/>
      <c r="N180" s="176"/>
      <c r="O180" s="176"/>
      <c r="P180" s="176"/>
      <c r="Q180" s="176"/>
      <c r="R180" s="176"/>
      <c r="S180" s="176"/>
      <c r="T180" s="175"/>
      <c r="U180" s="175"/>
      <c r="V180" s="176"/>
      <c r="W180" s="176"/>
      <c r="X180" s="176"/>
      <c r="Y180" s="175"/>
      <c r="Z180" s="177"/>
      <c r="AA180" s="177"/>
      <c r="AB180" s="177"/>
      <c r="AC180" s="177"/>
    </row>
    <row r="181" spans="1:29">
      <c r="A181" s="175"/>
      <c r="B181" s="175"/>
      <c r="C181" s="175"/>
      <c r="D181" s="176"/>
      <c r="E181" s="176"/>
      <c r="F181" s="176"/>
      <c r="G181" s="176"/>
      <c r="H181" s="175"/>
      <c r="I181" s="176"/>
      <c r="J181" s="176"/>
      <c r="K181" s="175"/>
      <c r="L181" s="176"/>
      <c r="M181" s="176"/>
      <c r="N181" s="176"/>
      <c r="O181" s="176"/>
      <c r="P181" s="176"/>
      <c r="Q181" s="176"/>
      <c r="R181" s="176"/>
      <c r="S181" s="176"/>
      <c r="T181" s="175"/>
      <c r="U181" s="175"/>
      <c r="V181" s="176"/>
      <c r="W181" s="176"/>
      <c r="X181" s="176"/>
      <c r="Y181" s="175"/>
      <c r="Z181" s="177"/>
      <c r="AA181" s="177"/>
      <c r="AB181" s="177"/>
      <c r="AC181" s="177"/>
    </row>
    <row r="182" spans="1:29">
      <c r="A182" s="175"/>
      <c r="B182" s="175"/>
      <c r="C182" s="175"/>
      <c r="D182" s="176"/>
      <c r="E182" s="176"/>
      <c r="F182" s="176"/>
      <c r="G182" s="176"/>
      <c r="H182" s="175"/>
      <c r="I182" s="176"/>
      <c r="J182" s="176"/>
      <c r="K182" s="175"/>
      <c r="L182" s="176"/>
      <c r="M182" s="176"/>
      <c r="N182" s="176"/>
      <c r="O182" s="176"/>
      <c r="P182" s="176"/>
      <c r="Q182" s="176"/>
      <c r="R182" s="176"/>
      <c r="S182" s="176"/>
      <c r="T182" s="175"/>
      <c r="U182" s="175"/>
      <c r="V182" s="176"/>
      <c r="W182" s="176"/>
      <c r="X182" s="176"/>
      <c r="Y182" s="175"/>
      <c r="Z182" s="177"/>
      <c r="AA182" s="177"/>
      <c r="AB182" s="177"/>
      <c r="AC182" s="177"/>
    </row>
    <row r="183" spans="1:29">
      <c r="A183" s="175"/>
      <c r="B183" s="175"/>
      <c r="C183" s="175"/>
      <c r="D183" s="176"/>
      <c r="E183" s="176"/>
      <c r="F183" s="176"/>
      <c r="G183" s="176"/>
      <c r="H183" s="175"/>
      <c r="I183" s="176"/>
      <c r="J183" s="176"/>
      <c r="K183" s="175"/>
      <c r="L183" s="176"/>
      <c r="M183" s="176"/>
      <c r="N183" s="176"/>
      <c r="O183" s="176"/>
      <c r="P183" s="176"/>
      <c r="Q183" s="176"/>
      <c r="R183" s="176"/>
      <c r="S183" s="176"/>
      <c r="T183" s="175"/>
      <c r="U183" s="175"/>
      <c r="V183" s="176"/>
      <c r="W183" s="176"/>
      <c r="X183" s="176"/>
      <c r="Y183" s="175"/>
      <c r="Z183" s="177"/>
      <c r="AA183" s="177"/>
      <c r="AB183" s="177"/>
      <c r="AC183" s="177"/>
    </row>
    <row r="184" spans="1:29">
      <c r="A184" s="175"/>
      <c r="B184" s="175"/>
      <c r="C184" s="175"/>
      <c r="D184" s="176"/>
      <c r="E184" s="176"/>
      <c r="F184" s="176"/>
      <c r="G184" s="176"/>
      <c r="H184" s="175"/>
      <c r="I184" s="176"/>
      <c r="J184" s="176"/>
      <c r="K184" s="175"/>
      <c r="L184" s="176"/>
      <c r="M184" s="176"/>
      <c r="N184" s="176"/>
      <c r="O184" s="176"/>
      <c r="P184" s="176"/>
      <c r="Q184" s="176"/>
      <c r="R184" s="176"/>
      <c r="S184" s="176"/>
      <c r="T184" s="175"/>
      <c r="U184" s="175"/>
      <c r="V184" s="176"/>
      <c r="W184" s="176"/>
      <c r="X184" s="176"/>
      <c r="Y184" s="175"/>
      <c r="Z184" s="177"/>
      <c r="AA184" s="177"/>
      <c r="AB184" s="177"/>
      <c r="AC184" s="177"/>
    </row>
    <row r="185" spans="1:29">
      <c r="A185" s="175"/>
      <c r="B185" s="175"/>
      <c r="C185" s="175"/>
      <c r="D185" s="176"/>
      <c r="E185" s="176"/>
      <c r="F185" s="176"/>
      <c r="G185" s="176"/>
      <c r="H185" s="175"/>
      <c r="I185" s="176"/>
      <c r="J185" s="176"/>
      <c r="K185" s="175"/>
      <c r="L185" s="176"/>
      <c r="M185" s="176"/>
      <c r="N185" s="176"/>
      <c r="O185" s="176"/>
      <c r="P185" s="176"/>
      <c r="Q185" s="176"/>
      <c r="R185" s="176"/>
      <c r="S185" s="176"/>
      <c r="T185" s="175"/>
      <c r="U185" s="175"/>
      <c r="V185" s="176"/>
      <c r="W185" s="176"/>
      <c r="X185" s="176"/>
      <c r="Y185" s="175"/>
      <c r="Z185" s="177"/>
      <c r="AA185" s="177"/>
      <c r="AB185" s="177"/>
      <c r="AC185" s="177"/>
    </row>
    <row r="186" spans="1:29">
      <c r="A186" s="175"/>
      <c r="B186" s="175"/>
      <c r="C186" s="175"/>
      <c r="D186" s="176"/>
      <c r="E186" s="176"/>
      <c r="F186" s="176"/>
      <c r="G186" s="176"/>
      <c r="H186" s="175"/>
      <c r="I186" s="176"/>
      <c r="J186" s="176"/>
      <c r="K186" s="175"/>
      <c r="L186" s="176"/>
      <c r="M186" s="176"/>
      <c r="N186" s="176"/>
      <c r="O186" s="176"/>
      <c r="P186" s="176"/>
      <c r="Q186" s="176"/>
      <c r="R186" s="176"/>
      <c r="S186" s="176"/>
      <c r="T186" s="175"/>
      <c r="U186" s="175"/>
      <c r="V186" s="176"/>
      <c r="W186" s="176"/>
      <c r="X186" s="176"/>
      <c r="Y186" s="175"/>
      <c r="Z186" s="177"/>
      <c r="AA186" s="177"/>
      <c r="AB186" s="177"/>
      <c r="AC186" s="177"/>
    </row>
    <row r="187" spans="1:29">
      <c r="A187" s="175"/>
      <c r="B187" s="175"/>
      <c r="C187" s="175"/>
      <c r="D187" s="176"/>
      <c r="E187" s="176"/>
      <c r="F187" s="176"/>
      <c r="G187" s="176"/>
      <c r="H187" s="175"/>
      <c r="I187" s="176"/>
      <c r="J187" s="176"/>
      <c r="K187" s="175"/>
      <c r="L187" s="176"/>
      <c r="M187" s="176"/>
      <c r="N187" s="176"/>
      <c r="O187" s="176"/>
      <c r="P187" s="176"/>
      <c r="Q187" s="176"/>
      <c r="R187" s="176"/>
      <c r="S187" s="176"/>
      <c r="T187" s="175"/>
      <c r="U187" s="175"/>
      <c r="V187" s="176"/>
      <c r="W187" s="176"/>
      <c r="X187" s="176"/>
      <c r="Y187" s="175"/>
      <c r="Z187" s="177"/>
      <c r="AA187" s="177"/>
      <c r="AB187" s="177"/>
      <c r="AC187" s="177"/>
    </row>
    <row r="188" spans="1:29">
      <c r="A188" s="175"/>
      <c r="B188" s="175"/>
      <c r="C188" s="175"/>
      <c r="D188" s="176"/>
      <c r="E188" s="176"/>
      <c r="F188" s="176"/>
      <c r="G188" s="176"/>
      <c r="H188" s="175"/>
      <c r="I188" s="176"/>
      <c r="J188" s="176"/>
      <c r="K188" s="175"/>
      <c r="L188" s="176"/>
      <c r="M188" s="176"/>
      <c r="N188" s="176"/>
      <c r="O188" s="176"/>
      <c r="P188" s="176"/>
      <c r="Q188" s="176"/>
      <c r="R188" s="176"/>
      <c r="S188" s="176"/>
      <c r="T188" s="175"/>
      <c r="U188" s="175"/>
      <c r="V188" s="176"/>
      <c r="W188" s="176"/>
      <c r="X188" s="176"/>
      <c r="Y188" s="175"/>
      <c r="Z188" s="177"/>
      <c r="AA188" s="177"/>
      <c r="AB188" s="177"/>
      <c r="AC188" s="177"/>
    </row>
    <row r="189" spans="1:29">
      <c r="A189" s="175"/>
      <c r="B189" s="175"/>
      <c r="C189" s="175"/>
      <c r="D189" s="176"/>
      <c r="E189" s="176"/>
      <c r="F189" s="176"/>
      <c r="G189" s="176"/>
      <c r="H189" s="175"/>
      <c r="I189" s="176"/>
      <c r="J189" s="176"/>
      <c r="K189" s="175"/>
      <c r="L189" s="176"/>
      <c r="M189" s="176"/>
      <c r="N189" s="176"/>
      <c r="O189" s="176"/>
      <c r="P189" s="176"/>
      <c r="Q189" s="176"/>
      <c r="R189" s="176"/>
      <c r="S189" s="176"/>
      <c r="T189" s="175"/>
      <c r="U189" s="175"/>
      <c r="V189" s="176"/>
      <c r="W189" s="176"/>
      <c r="X189" s="176"/>
      <c r="Y189" s="175"/>
      <c r="Z189" s="177"/>
      <c r="AA189" s="177"/>
      <c r="AB189" s="177"/>
      <c r="AC189" s="177"/>
    </row>
    <row r="190" spans="1:29">
      <c r="A190" s="175"/>
      <c r="B190" s="175"/>
      <c r="C190" s="175"/>
      <c r="D190" s="176"/>
      <c r="E190" s="176"/>
      <c r="F190" s="176"/>
      <c r="G190" s="176"/>
      <c r="H190" s="175"/>
      <c r="I190" s="176"/>
      <c r="J190" s="176"/>
      <c r="K190" s="175"/>
      <c r="L190" s="176"/>
      <c r="M190" s="176"/>
      <c r="N190" s="176"/>
      <c r="O190" s="176"/>
      <c r="P190" s="176"/>
      <c r="Q190" s="176"/>
      <c r="R190" s="176"/>
      <c r="S190" s="176"/>
      <c r="T190" s="175"/>
      <c r="U190" s="175"/>
      <c r="V190" s="176"/>
      <c r="W190" s="176"/>
      <c r="X190" s="176"/>
      <c r="Y190" s="175"/>
      <c r="Z190" s="177"/>
      <c r="AA190" s="177"/>
      <c r="AB190" s="177"/>
      <c r="AC190" s="177"/>
    </row>
    <row r="191" spans="1:29">
      <c r="A191" s="175"/>
      <c r="B191" s="175"/>
      <c r="C191" s="175"/>
      <c r="D191" s="176"/>
      <c r="E191" s="176"/>
      <c r="F191" s="176"/>
      <c r="G191" s="176"/>
      <c r="H191" s="175"/>
      <c r="I191" s="176"/>
      <c r="J191" s="176"/>
      <c r="K191" s="175"/>
      <c r="L191" s="176"/>
      <c r="M191" s="176"/>
      <c r="N191" s="176"/>
      <c r="O191" s="176"/>
      <c r="P191" s="176"/>
      <c r="Q191" s="176"/>
      <c r="R191" s="176"/>
      <c r="S191" s="176"/>
      <c r="T191" s="175"/>
      <c r="U191" s="175"/>
      <c r="V191" s="176"/>
      <c r="W191" s="176"/>
      <c r="X191" s="176"/>
      <c r="Y191" s="175"/>
      <c r="Z191" s="177"/>
      <c r="AA191" s="177"/>
      <c r="AB191" s="177"/>
      <c r="AC191" s="177"/>
    </row>
    <row r="192" spans="1:29">
      <c r="A192" s="175"/>
      <c r="B192" s="175"/>
      <c r="C192" s="175"/>
      <c r="D192" s="176"/>
      <c r="E192" s="176"/>
      <c r="F192" s="176"/>
      <c r="G192" s="176"/>
      <c r="H192" s="175"/>
      <c r="I192" s="176"/>
      <c r="J192" s="176"/>
      <c r="K192" s="175"/>
      <c r="L192" s="176"/>
      <c r="M192" s="176"/>
      <c r="N192" s="176"/>
      <c r="O192" s="176"/>
      <c r="P192" s="176"/>
      <c r="Q192" s="176"/>
      <c r="R192" s="176"/>
      <c r="S192" s="176"/>
      <c r="T192" s="175"/>
      <c r="U192" s="175"/>
      <c r="V192" s="176"/>
      <c r="W192" s="176"/>
      <c r="X192" s="176"/>
      <c r="Y192" s="175"/>
      <c r="Z192" s="177"/>
      <c r="AA192" s="177"/>
      <c r="AB192" s="177"/>
      <c r="AC192" s="177"/>
    </row>
    <row r="193" spans="1:29">
      <c r="A193" s="175"/>
      <c r="B193" s="175"/>
      <c r="C193" s="175"/>
      <c r="D193" s="176"/>
      <c r="E193" s="176"/>
      <c r="F193" s="176"/>
      <c r="G193" s="176"/>
      <c r="H193" s="175"/>
      <c r="I193" s="176"/>
      <c r="J193" s="176"/>
      <c r="K193" s="175"/>
      <c r="L193" s="176"/>
      <c r="M193" s="176"/>
      <c r="N193" s="176"/>
      <c r="O193" s="176"/>
      <c r="P193" s="176"/>
      <c r="Q193" s="176"/>
      <c r="R193" s="176"/>
      <c r="S193" s="176"/>
      <c r="T193" s="175"/>
      <c r="U193" s="175"/>
      <c r="V193" s="176"/>
      <c r="W193" s="176"/>
      <c r="X193" s="176"/>
      <c r="Y193" s="175"/>
      <c r="Z193" s="177"/>
      <c r="AA193" s="177"/>
      <c r="AB193" s="177"/>
      <c r="AC193" s="177"/>
    </row>
    <row r="194" spans="1:29">
      <c r="A194" s="175"/>
      <c r="B194" s="175"/>
      <c r="C194" s="175"/>
      <c r="D194" s="176"/>
      <c r="E194" s="176"/>
      <c r="F194" s="176"/>
      <c r="G194" s="176"/>
      <c r="H194" s="175"/>
      <c r="I194" s="176"/>
      <c r="J194" s="176"/>
      <c r="K194" s="175"/>
      <c r="L194" s="176"/>
      <c r="M194" s="176"/>
      <c r="N194" s="176"/>
      <c r="O194" s="176"/>
      <c r="P194" s="176"/>
      <c r="Q194" s="176"/>
      <c r="R194" s="176"/>
      <c r="S194" s="176"/>
      <c r="T194" s="175"/>
      <c r="U194" s="175"/>
      <c r="V194" s="176"/>
      <c r="W194" s="176"/>
      <c r="X194" s="176"/>
      <c r="Y194" s="175"/>
      <c r="Z194" s="177"/>
      <c r="AA194" s="177"/>
      <c r="AB194" s="177"/>
      <c r="AC194" s="177"/>
    </row>
    <row r="195" spans="1:29">
      <c r="A195" s="175"/>
      <c r="B195" s="175"/>
      <c r="C195" s="175"/>
      <c r="D195" s="176"/>
      <c r="E195" s="176"/>
      <c r="F195" s="176"/>
      <c r="G195" s="176"/>
      <c r="H195" s="175"/>
      <c r="I195" s="176"/>
      <c r="J195" s="176"/>
      <c r="K195" s="175"/>
      <c r="L195" s="176"/>
      <c r="M195" s="176"/>
      <c r="N195" s="176"/>
      <c r="O195" s="176"/>
      <c r="P195" s="176"/>
      <c r="Q195" s="176"/>
      <c r="R195" s="176"/>
      <c r="S195" s="176"/>
      <c r="T195" s="175"/>
      <c r="U195" s="175"/>
      <c r="V195" s="176"/>
      <c r="W195" s="176"/>
      <c r="X195" s="176"/>
      <c r="Y195" s="175"/>
      <c r="Z195" s="177"/>
      <c r="AA195" s="177"/>
      <c r="AB195" s="177"/>
      <c r="AC195" s="177"/>
    </row>
    <row r="196" spans="1:29">
      <c r="A196" s="175"/>
      <c r="B196" s="175"/>
      <c r="C196" s="175"/>
      <c r="D196" s="176"/>
      <c r="E196" s="176"/>
      <c r="F196" s="176"/>
      <c r="G196" s="176"/>
      <c r="H196" s="175"/>
      <c r="I196" s="176"/>
      <c r="J196" s="176"/>
      <c r="K196" s="175"/>
      <c r="L196" s="176"/>
      <c r="M196" s="176"/>
      <c r="N196" s="176"/>
      <c r="O196" s="176"/>
      <c r="P196" s="176"/>
      <c r="Q196" s="176"/>
      <c r="R196" s="176"/>
      <c r="S196" s="176"/>
      <c r="T196" s="175"/>
      <c r="U196" s="175"/>
      <c r="V196" s="176"/>
      <c r="W196" s="176"/>
      <c r="X196" s="176"/>
      <c r="Y196" s="175"/>
      <c r="Z196" s="177"/>
      <c r="AA196" s="177"/>
      <c r="AB196" s="177"/>
      <c r="AC196" s="177"/>
    </row>
    <row r="197" spans="1:29">
      <c r="A197" s="175"/>
      <c r="B197" s="175"/>
      <c r="C197" s="175"/>
      <c r="D197" s="176"/>
      <c r="E197" s="176"/>
      <c r="F197" s="176"/>
      <c r="G197" s="176"/>
      <c r="H197" s="175"/>
      <c r="I197" s="176"/>
      <c r="J197" s="176"/>
      <c r="K197" s="175"/>
      <c r="L197" s="176"/>
      <c r="M197" s="176"/>
      <c r="N197" s="176"/>
      <c r="O197" s="176"/>
      <c r="P197" s="176"/>
      <c r="Q197" s="176"/>
      <c r="R197" s="176"/>
      <c r="S197" s="176"/>
      <c r="T197" s="175"/>
      <c r="U197" s="175"/>
      <c r="V197" s="176"/>
      <c r="W197" s="176"/>
      <c r="X197" s="176"/>
      <c r="Y197" s="175"/>
      <c r="Z197" s="177"/>
      <c r="AA197" s="177"/>
      <c r="AB197" s="177"/>
      <c r="AC197" s="177"/>
    </row>
    <row r="198" spans="1:29">
      <c r="A198" s="175"/>
      <c r="B198" s="175"/>
      <c r="C198" s="175"/>
      <c r="D198" s="176"/>
      <c r="E198" s="176"/>
      <c r="F198" s="176"/>
      <c r="G198" s="176"/>
      <c r="H198" s="175"/>
      <c r="I198" s="176"/>
      <c r="J198" s="176"/>
      <c r="K198" s="175"/>
      <c r="L198" s="176"/>
      <c r="M198" s="176"/>
      <c r="N198" s="176"/>
      <c r="O198" s="176"/>
      <c r="P198" s="176"/>
      <c r="Q198" s="176"/>
      <c r="R198" s="176"/>
      <c r="S198" s="176"/>
      <c r="T198" s="175"/>
      <c r="U198" s="175"/>
      <c r="V198" s="176"/>
      <c r="W198" s="176"/>
      <c r="X198" s="176"/>
      <c r="Y198" s="175"/>
      <c r="Z198" s="177"/>
      <c r="AA198" s="177"/>
      <c r="AB198" s="177"/>
      <c r="AC198" s="177"/>
    </row>
    <row r="199" spans="1:29">
      <c r="A199" s="175"/>
      <c r="B199" s="175"/>
      <c r="C199" s="175"/>
      <c r="D199" s="176"/>
      <c r="E199" s="176"/>
      <c r="F199" s="176"/>
      <c r="G199" s="176"/>
      <c r="H199" s="175"/>
      <c r="I199" s="183"/>
      <c r="J199" s="176"/>
      <c r="K199" s="175"/>
      <c r="L199" s="176"/>
      <c r="M199" s="176"/>
      <c r="N199" s="176"/>
      <c r="O199" s="176"/>
      <c r="P199" s="176"/>
      <c r="Q199" s="176"/>
      <c r="R199" s="176"/>
      <c r="S199" s="176"/>
      <c r="T199" s="175"/>
      <c r="U199" s="175"/>
      <c r="V199" s="176"/>
      <c r="W199" s="176"/>
      <c r="X199" s="176"/>
      <c r="Y199" s="175"/>
      <c r="Z199" s="177"/>
      <c r="AA199" s="177"/>
      <c r="AB199" s="177"/>
      <c r="AC199" s="177"/>
    </row>
    <row r="200" spans="1:29">
      <c r="A200" s="175"/>
      <c r="B200" s="175"/>
      <c r="C200" s="175"/>
      <c r="D200" s="176"/>
      <c r="E200" s="176"/>
      <c r="F200" s="176"/>
      <c r="G200" s="176"/>
      <c r="H200" s="175"/>
      <c r="I200" s="176"/>
      <c r="J200" s="176"/>
      <c r="K200" s="175"/>
      <c r="L200" s="176"/>
      <c r="M200" s="176"/>
      <c r="N200" s="176"/>
      <c r="O200" s="176"/>
      <c r="P200" s="176"/>
      <c r="Q200" s="176"/>
      <c r="R200" s="176"/>
      <c r="S200" s="176"/>
      <c r="T200" s="175"/>
      <c r="U200" s="175"/>
      <c r="V200" s="176"/>
      <c r="W200" s="176"/>
      <c r="X200" s="176"/>
      <c r="Y200" s="175"/>
      <c r="Z200" s="177"/>
      <c r="AA200" s="177"/>
      <c r="AB200" s="177"/>
      <c r="AC200" s="177"/>
    </row>
    <row r="201" spans="1:29">
      <c r="A201" s="175"/>
      <c r="B201" s="175"/>
      <c r="C201" s="175"/>
      <c r="D201" s="176"/>
      <c r="E201" s="176"/>
      <c r="F201" s="176"/>
      <c r="G201" s="176"/>
      <c r="H201" s="175"/>
      <c r="I201" s="176"/>
      <c r="J201" s="176"/>
      <c r="K201" s="175"/>
      <c r="L201" s="176"/>
      <c r="M201" s="176"/>
      <c r="N201" s="176"/>
      <c r="O201" s="176"/>
      <c r="P201" s="176"/>
      <c r="Q201" s="176"/>
      <c r="R201" s="176"/>
      <c r="S201" s="176"/>
      <c r="T201" s="175"/>
      <c r="U201" s="175"/>
      <c r="V201" s="176"/>
      <c r="W201" s="176"/>
      <c r="X201" s="176"/>
      <c r="Y201" s="175"/>
      <c r="Z201" s="177"/>
      <c r="AA201" s="177"/>
      <c r="AB201" s="177"/>
      <c r="AC201" s="177"/>
    </row>
    <row r="202" spans="1:29">
      <c r="A202" s="175"/>
      <c r="B202" s="175"/>
      <c r="C202" s="175"/>
      <c r="D202" s="176"/>
      <c r="E202" s="176"/>
      <c r="F202" s="176"/>
      <c r="G202" s="176"/>
      <c r="H202" s="175"/>
      <c r="I202" s="176"/>
      <c r="J202" s="176"/>
      <c r="K202" s="175"/>
      <c r="L202" s="176"/>
      <c r="M202" s="176"/>
      <c r="N202" s="176"/>
      <c r="O202" s="176"/>
      <c r="P202" s="176"/>
      <c r="Q202" s="176"/>
      <c r="R202" s="176"/>
      <c r="S202" s="176"/>
      <c r="T202" s="175"/>
      <c r="U202" s="175"/>
      <c r="V202" s="176"/>
      <c r="W202" s="176"/>
      <c r="X202" s="176"/>
      <c r="Y202" s="175"/>
      <c r="Z202" s="177"/>
      <c r="AA202" s="177"/>
      <c r="AB202" s="177"/>
      <c r="AC202" s="177"/>
    </row>
    <row r="203" spans="1:29">
      <c r="A203" s="175"/>
      <c r="B203" s="175"/>
      <c r="C203" s="175"/>
      <c r="D203" s="176"/>
      <c r="E203" s="176"/>
      <c r="F203" s="176"/>
      <c r="G203" s="176"/>
      <c r="H203" s="175"/>
      <c r="I203" s="176"/>
      <c r="J203" s="176"/>
      <c r="K203" s="175"/>
      <c r="L203" s="176"/>
      <c r="M203" s="176"/>
      <c r="N203" s="176"/>
      <c r="O203" s="176"/>
      <c r="P203" s="176"/>
      <c r="Q203" s="176"/>
      <c r="R203" s="176"/>
      <c r="S203" s="176"/>
      <c r="T203" s="175"/>
      <c r="U203" s="175"/>
      <c r="V203" s="176"/>
      <c r="W203" s="176"/>
      <c r="X203" s="176"/>
      <c r="Y203" s="175"/>
      <c r="Z203" s="177"/>
      <c r="AA203" s="177"/>
      <c r="AB203" s="177"/>
      <c r="AC203" s="177"/>
    </row>
    <row r="204" spans="1:29">
      <c r="A204" s="175"/>
      <c r="B204" s="175"/>
      <c r="C204" s="175"/>
      <c r="D204" s="176"/>
      <c r="E204" s="176"/>
      <c r="F204" s="176"/>
      <c r="G204" s="176"/>
      <c r="H204" s="175"/>
      <c r="I204" s="176"/>
      <c r="J204" s="176"/>
      <c r="K204" s="175"/>
      <c r="L204" s="176"/>
      <c r="M204" s="176"/>
      <c r="N204" s="176"/>
      <c r="O204" s="176"/>
      <c r="P204" s="176"/>
      <c r="Q204" s="176"/>
      <c r="R204" s="176"/>
      <c r="S204" s="176"/>
      <c r="T204" s="175"/>
      <c r="U204" s="175"/>
      <c r="V204" s="176"/>
      <c r="W204" s="176"/>
      <c r="X204" s="176"/>
      <c r="Y204" s="175"/>
      <c r="Z204" s="177"/>
      <c r="AA204" s="177"/>
      <c r="AB204" s="177"/>
      <c r="AC204" s="177"/>
    </row>
    <row r="205" spans="1:29">
      <c r="A205" s="175"/>
      <c r="B205" s="175"/>
      <c r="C205" s="175"/>
      <c r="D205" s="176"/>
      <c r="E205" s="176"/>
      <c r="F205" s="176"/>
      <c r="G205" s="176"/>
      <c r="H205" s="175"/>
      <c r="I205" s="176"/>
      <c r="J205" s="176"/>
      <c r="K205" s="175"/>
      <c r="L205" s="176"/>
      <c r="M205" s="176"/>
      <c r="N205" s="176"/>
      <c r="O205" s="176"/>
      <c r="P205" s="176"/>
      <c r="Q205" s="176"/>
      <c r="R205" s="176"/>
      <c r="S205" s="176"/>
      <c r="T205" s="175"/>
      <c r="U205" s="175"/>
      <c r="V205" s="176"/>
      <c r="W205" s="176"/>
      <c r="X205" s="176"/>
      <c r="Y205" s="175"/>
      <c r="Z205" s="177"/>
      <c r="AA205" s="177"/>
      <c r="AB205" s="177"/>
      <c r="AC205" s="177"/>
    </row>
    <row r="206" spans="1:29">
      <c r="A206" s="175"/>
      <c r="B206" s="175"/>
      <c r="C206" s="175"/>
      <c r="D206" s="176"/>
      <c r="E206" s="176"/>
      <c r="F206" s="176"/>
      <c r="G206" s="176"/>
      <c r="H206" s="175"/>
      <c r="I206" s="176"/>
      <c r="J206" s="176"/>
      <c r="K206" s="175"/>
      <c r="L206" s="176"/>
      <c r="M206" s="176"/>
      <c r="N206" s="176"/>
      <c r="O206" s="176"/>
      <c r="P206" s="176"/>
      <c r="Q206" s="176"/>
      <c r="R206" s="176"/>
      <c r="S206" s="176"/>
      <c r="T206" s="175"/>
      <c r="U206" s="175"/>
      <c r="V206" s="176"/>
      <c r="W206" s="176"/>
      <c r="X206" s="176"/>
      <c r="Y206" s="175"/>
      <c r="Z206" s="177"/>
      <c r="AA206" s="177"/>
      <c r="AB206" s="177"/>
      <c r="AC206" s="177"/>
    </row>
    <row r="207" spans="1:29">
      <c r="A207" s="175"/>
      <c r="B207" s="175"/>
      <c r="C207" s="175"/>
      <c r="D207" s="176"/>
      <c r="E207" s="176"/>
      <c r="F207" s="176"/>
      <c r="G207" s="176"/>
      <c r="H207" s="175"/>
      <c r="I207" s="176"/>
      <c r="J207" s="176"/>
      <c r="K207" s="175"/>
      <c r="L207" s="176"/>
      <c r="M207" s="176"/>
      <c r="N207" s="176"/>
      <c r="O207" s="176"/>
      <c r="P207" s="176"/>
      <c r="Q207" s="176"/>
      <c r="R207" s="176"/>
      <c r="S207" s="176"/>
      <c r="T207" s="175"/>
      <c r="U207" s="175"/>
      <c r="V207" s="176"/>
      <c r="W207" s="176"/>
      <c r="X207" s="176"/>
      <c r="Y207" s="175"/>
      <c r="Z207" s="177"/>
      <c r="AA207" s="177"/>
      <c r="AB207" s="177"/>
      <c r="AC207" s="177"/>
    </row>
    <row r="208" spans="1:29">
      <c r="A208" s="175"/>
      <c r="B208" s="175"/>
      <c r="C208" s="175"/>
      <c r="D208" s="176"/>
      <c r="E208" s="176"/>
      <c r="F208" s="176"/>
      <c r="G208" s="176"/>
      <c r="H208" s="175"/>
      <c r="I208" s="176"/>
      <c r="J208" s="176"/>
      <c r="K208" s="175"/>
      <c r="L208" s="176"/>
      <c r="M208" s="176"/>
      <c r="N208" s="176"/>
      <c r="O208" s="176"/>
      <c r="P208" s="176"/>
      <c r="Q208" s="176"/>
      <c r="R208" s="176"/>
      <c r="S208" s="176"/>
      <c r="T208" s="175"/>
      <c r="U208" s="175"/>
      <c r="V208" s="176"/>
      <c r="W208" s="176"/>
      <c r="X208" s="176"/>
      <c r="Y208" s="175"/>
      <c r="Z208" s="177"/>
      <c r="AA208" s="177"/>
      <c r="AB208" s="177"/>
      <c r="AC208" s="177"/>
    </row>
    <row r="209" spans="1:29">
      <c r="A209" s="175"/>
      <c r="B209" s="175"/>
      <c r="C209" s="175"/>
      <c r="D209" s="176"/>
      <c r="E209" s="176"/>
      <c r="F209" s="176"/>
      <c r="G209" s="176"/>
      <c r="H209" s="175"/>
      <c r="I209" s="176"/>
      <c r="J209" s="176"/>
      <c r="K209" s="175"/>
      <c r="L209" s="176"/>
      <c r="M209" s="176"/>
      <c r="N209" s="176"/>
      <c r="O209" s="176"/>
      <c r="P209" s="176"/>
      <c r="Q209" s="176"/>
      <c r="R209" s="176"/>
      <c r="S209" s="176"/>
      <c r="T209" s="175"/>
      <c r="U209" s="175"/>
      <c r="V209" s="176"/>
      <c r="W209" s="176"/>
      <c r="X209" s="176"/>
      <c r="Y209" s="175"/>
      <c r="Z209" s="177"/>
      <c r="AA209" s="177"/>
      <c r="AB209" s="177"/>
      <c r="AC209" s="177"/>
    </row>
    <row r="210" spans="1:29">
      <c r="A210" s="175"/>
      <c r="B210" s="175"/>
      <c r="C210" s="175"/>
      <c r="D210" s="176"/>
      <c r="E210" s="176"/>
      <c r="F210" s="176"/>
      <c r="G210" s="176"/>
      <c r="H210" s="175"/>
      <c r="I210" s="176"/>
      <c r="J210" s="176"/>
      <c r="K210" s="175"/>
      <c r="L210" s="176"/>
      <c r="M210" s="176"/>
      <c r="N210" s="176"/>
      <c r="O210" s="176"/>
      <c r="P210" s="176"/>
      <c r="Q210" s="176"/>
      <c r="R210" s="176"/>
      <c r="S210" s="176"/>
      <c r="T210" s="175"/>
      <c r="U210" s="175"/>
      <c r="V210" s="176"/>
      <c r="W210" s="176"/>
      <c r="X210" s="176"/>
      <c r="Y210" s="175"/>
      <c r="Z210" s="177"/>
      <c r="AA210" s="177"/>
      <c r="AB210" s="177"/>
      <c r="AC210" s="177"/>
    </row>
    <row r="211" spans="1:29">
      <c r="A211" s="175"/>
      <c r="B211" s="175"/>
      <c r="C211" s="175"/>
      <c r="D211" s="176"/>
      <c r="E211" s="176"/>
      <c r="F211" s="176"/>
      <c r="G211" s="176"/>
      <c r="H211" s="175"/>
      <c r="I211" s="176"/>
      <c r="J211" s="176"/>
      <c r="K211" s="175"/>
      <c r="L211" s="176"/>
      <c r="M211" s="176"/>
      <c r="N211" s="176"/>
      <c r="O211" s="176"/>
      <c r="P211" s="176"/>
      <c r="Q211" s="176"/>
      <c r="R211" s="176"/>
      <c r="S211" s="176"/>
      <c r="T211" s="175"/>
      <c r="U211" s="175"/>
      <c r="V211" s="176"/>
      <c r="W211" s="176"/>
      <c r="X211" s="176"/>
      <c r="Y211" s="175"/>
      <c r="Z211" s="177"/>
      <c r="AA211" s="177"/>
      <c r="AB211" s="177"/>
      <c r="AC211" s="177"/>
    </row>
    <row r="212" spans="1:29">
      <c r="A212" s="175"/>
      <c r="B212" s="175"/>
      <c r="C212" s="175"/>
      <c r="D212" s="176"/>
      <c r="E212" s="176"/>
      <c r="F212" s="176"/>
      <c r="G212" s="176"/>
      <c r="H212" s="175"/>
      <c r="I212" s="321"/>
      <c r="J212" s="176"/>
      <c r="K212" s="175"/>
      <c r="L212" s="176"/>
      <c r="M212" s="176"/>
      <c r="N212" s="176"/>
      <c r="O212" s="176"/>
      <c r="P212" s="176"/>
      <c r="Q212" s="176"/>
      <c r="R212" s="176"/>
      <c r="S212" s="176"/>
      <c r="T212" s="175"/>
      <c r="U212" s="175"/>
      <c r="V212" s="176"/>
      <c r="W212" s="176"/>
      <c r="X212" s="176"/>
      <c r="Y212" s="175"/>
      <c r="Z212" s="177"/>
      <c r="AA212" s="177"/>
      <c r="AB212" s="177"/>
      <c r="AC212" s="177"/>
    </row>
    <row r="213" spans="1:29">
      <c r="A213" s="175"/>
      <c r="B213" s="175"/>
      <c r="C213" s="175"/>
      <c r="D213" s="176"/>
      <c r="E213" s="176"/>
      <c r="F213" s="176"/>
      <c r="G213" s="176"/>
      <c r="H213" s="175"/>
      <c r="I213" s="176"/>
      <c r="J213" s="176"/>
      <c r="K213" s="175"/>
      <c r="L213" s="176"/>
      <c r="M213" s="176"/>
      <c r="N213" s="176"/>
      <c r="O213" s="176"/>
      <c r="P213" s="176"/>
      <c r="Q213" s="176"/>
      <c r="R213" s="176"/>
      <c r="S213" s="176"/>
      <c r="T213" s="175"/>
      <c r="U213" s="175"/>
      <c r="V213" s="176"/>
      <c r="W213" s="176"/>
      <c r="X213" s="176"/>
      <c r="Y213" s="175"/>
      <c r="Z213" s="177"/>
      <c r="AA213" s="177"/>
      <c r="AB213" s="177"/>
      <c r="AC213" s="177"/>
    </row>
    <row r="214" spans="1:29">
      <c r="A214" s="175"/>
      <c r="B214" s="175"/>
      <c r="C214" s="175"/>
      <c r="D214" s="176"/>
      <c r="E214" s="176"/>
      <c r="F214" s="176"/>
      <c r="G214" s="176"/>
      <c r="H214" s="175"/>
      <c r="I214" s="176"/>
      <c r="J214" s="176"/>
      <c r="K214" s="175"/>
      <c r="L214" s="176"/>
      <c r="M214" s="176"/>
      <c r="N214" s="176"/>
      <c r="O214" s="176"/>
      <c r="P214" s="176"/>
      <c r="Q214" s="176"/>
      <c r="R214" s="176"/>
      <c r="S214" s="176"/>
      <c r="T214" s="175"/>
      <c r="U214" s="175"/>
      <c r="V214" s="176"/>
      <c r="W214" s="176"/>
      <c r="X214" s="176"/>
      <c r="Y214" s="175"/>
      <c r="Z214" s="177"/>
      <c r="AA214" s="177"/>
      <c r="AB214" s="177"/>
      <c r="AC214" s="177"/>
    </row>
    <row r="215" spans="1:29">
      <c r="A215" s="175"/>
      <c r="B215" s="175"/>
      <c r="C215" s="175"/>
      <c r="D215" s="176"/>
      <c r="E215" s="176"/>
      <c r="F215" s="176"/>
      <c r="G215" s="176"/>
      <c r="H215" s="175"/>
      <c r="I215" s="176"/>
      <c r="J215" s="176"/>
      <c r="K215" s="175"/>
      <c r="L215" s="176"/>
      <c r="M215" s="176"/>
      <c r="N215" s="176"/>
      <c r="O215" s="176"/>
      <c r="P215" s="176"/>
      <c r="Q215" s="176"/>
      <c r="R215" s="176"/>
      <c r="S215" s="176"/>
      <c r="T215" s="175"/>
      <c r="U215" s="175"/>
      <c r="V215" s="176"/>
      <c r="W215" s="176"/>
      <c r="X215" s="176"/>
      <c r="Y215" s="175"/>
      <c r="Z215" s="177"/>
      <c r="AA215" s="177"/>
      <c r="AB215" s="177"/>
      <c r="AC215" s="177"/>
    </row>
    <row r="216" spans="1:29">
      <c r="A216" s="175"/>
      <c r="B216" s="175"/>
      <c r="C216" s="175"/>
      <c r="D216" s="176"/>
      <c r="E216" s="176"/>
      <c r="F216" s="176"/>
      <c r="G216" s="176"/>
      <c r="H216" s="175"/>
      <c r="I216" s="176"/>
      <c r="J216" s="176"/>
      <c r="K216" s="175"/>
      <c r="L216" s="176"/>
      <c r="M216" s="176"/>
      <c r="N216" s="176"/>
      <c r="O216" s="176"/>
      <c r="P216" s="176"/>
      <c r="Q216" s="176"/>
      <c r="R216" s="176"/>
      <c r="S216" s="176"/>
      <c r="T216" s="175"/>
      <c r="U216" s="175"/>
      <c r="V216" s="176"/>
      <c r="W216" s="176"/>
      <c r="X216" s="176"/>
      <c r="Y216" s="175"/>
      <c r="Z216" s="177"/>
      <c r="AA216" s="177"/>
      <c r="AB216" s="177"/>
      <c r="AC216" s="177"/>
    </row>
    <row r="217" spans="1:29">
      <c r="A217" s="175"/>
      <c r="B217" s="175"/>
      <c r="C217" s="175"/>
      <c r="D217" s="176"/>
      <c r="E217" s="176"/>
      <c r="F217" s="176"/>
      <c r="G217" s="176"/>
      <c r="H217" s="175"/>
      <c r="I217" s="176"/>
      <c r="J217" s="176"/>
      <c r="K217" s="175"/>
      <c r="L217" s="176"/>
      <c r="M217" s="176"/>
      <c r="N217" s="176"/>
      <c r="O217" s="176"/>
      <c r="P217" s="176"/>
      <c r="Q217" s="176"/>
      <c r="R217" s="176"/>
      <c r="S217" s="176"/>
      <c r="T217" s="175"/>
      <c r="U217" s="175"/>
      <c r="V217" s="176"/>
      <c r="W217" s="176"/>
      <c r="X217" s="176"/>
      <c r="Y217" s="175"/>
      <c r="Z217" s="177"/>
      <c r="AA217" s="177"/>
      <c r="AB217" s="177"/>
      <c r="AC217" s="177"/>
    </row>
    <row r="218" spans="1:29">
      <c r="A218" s="175"/>
      <c r="B218" s="175"/>
      <c r="C218" s="175"/>
      <c r="D218" s="176"/>
      <c r="E218" s="176"/>
      <c r="F218" s="176"/>
      <c r="G218" s="176"/>
      <c r="H218" s="175"/>
      <c r="I218" s="176"/>
      <c r="J218" s="176"/>
      <c r="K218" s="175"/>
      <c r="L218" s="176"/>
      <c r="M218" s="176"/>
      <c r="N218" s="176"/>
      <c r="O218" s="176"/>
      <c r="P218" s="176"/>
      <c r="Q218" s="176"/>
      <c r="R218" s="176"/>
      <c r="S218" s="176"/>
      <c r="T218" s="175"/>
      <c r="U218" s="175"/>
      <c r="V218" s="176"/>
      <c r="W218" s="176"/>
      <c r="X218" s="176"/>
      <c r="Y218" s="175"/>
      <c r="Z218" s="177"/>
      <c r="AA218" s="177"/>
      <c r="AB218" s="177"/>
      <c r="AC218" s="177"/>
    </row>
    <row r="219" spans="1:29">
      <c r="A219" s="175"/>
      <c r="B219" s="175"/>
      <c r="C219" s="175"/>
      <c r="D219" s="176"/>
      <c r="E219" s="176"/>
      <c r="F219" s="176"/>
      <c r="G219" s="176"/>
      <c r="H219" s="175"/>
      <c r="I219" s="176"/>
      <c r="J219" s="176"/>
      <c r="K219" s="175"/>
      <c r="L219" s="176"/>
      <c r="M219" s="176"/>
      <c r="N219" s="176"/>
      <c r="O219" s="176"/>
      <c r="P219" s="176"/>
      <c r="Q219" s="176"/>
      <c r="R219" s="176"/>
      <c r="S219" s="176"/>
      <c r="T219" s="175"/>
      <c r="U219" s="175"/>
      <c r="V219" s="176"/>
      <c r="W219" s="176"/>
      <c r="X219" s="176"/>
      <c r="Y219" s="175"/>
      <c r="Z219" s="177"/>
      <c r="AA219" s="177"/>
      <c r="AB219" s="177"/>
      <c r="AC219" s="177"/>
    </row>
    <row r="220" spans="1:29">
      <c r="A220" s="175"/>
      <c r="B220" s="175"/>
      <c r="C220" s="175"/>
      <c r="D220" s="176"/>
      <c r="E220" s="176"/>
      <c r="F220" s="176"/>
      <c r="G220" s="176"/>
      <c r="H220" s="175"/>
      <c r="I220" s="176"/>
      <c r="J220" s="176"/>
      <c r="K220" s="175"/>
      <c r="L220" s="176"/>
      <c r="M220" s="176"/>
      <c r="N220" s="176"/>
      <c r="O220" s="176"/>
      <c r="P220" s="176"/>
      <c r="Q220" s="176"/>
      <c r="R220" s="176"/>
      <c r="S220" s="176"/>
      <c r="T220" s="175"/>
      <c r="U220" s="175"/>
      <c r="V220" s="176"/>
      <c r="W220" s="176"/>
      <c r="X220" s="176"/>
      <c r="Y220" s="175"/>
      <c r="Z220" s="177"/>
      <c r="AA220" s="177"/>
      <c r="AB220" s="177"/>
      <c r="AC220" s="177"/>
    </row>
    <row r="221" spans="1:29">
      <c r="A221" s="175"/>
      <c r="B221" s="175"/>
      <c r="C221" s="175"/>
      <c r="D221" s="176"/>
      <c r="E221" s="176"/>
      <c r="F221" s="176"/>
      <c r="G221" s="176"/>
      <c r="H221" s="175"/>
      <c r="I221" s="321"/>
      <c r="J221" s="176"/>
      <c r="K221" s="175"/>
      <c r="L221" s="176"/>
      <c r="M221" s="176"/>
      <c r="N221" s="176"/>
      <c r="O221" s="176"/>
      <c r="P221" s="176"/>
      <c r="Q221" s="176"/>
      <c r="R221" s="176"/>
      <c r="S221" s="176"/>
      <c r="T221" s="175"/>
      <c r="U221" s="175"/>
      <c r="V221" s="176"/>
      <c r="W221" s="176"/>
      <c r="X221" s="176"/>
      <c r="Y221" s="175"/>
      <c r="Z221" s="177"/>
      <c r="AA221" s="177"/>
      <c r="AB221" s="177"/>
      <c r="AC221" s="177"/>
    </row>
    <row r="222" spans="1:29">
      <c r="A222" s="175"/>
      <c r="B222" s="175"/>
      <c r="C222" s="175"/>
      <c r="D222" s="176"/>
      <c r="E222" s="176"/>
      <c r="F222" s="176"/>
      <c r="G222" s="176"/>
      <c r="H222" s="175"/>
      <c r="I222" s="176"/>
      <c r="J222" s="176"/>
      <c r="K222" s="175"/>
      <c r="L222" s="176"/>
      <c r="M222" s="176"/>
      <c r="N222" s="176"/>
      <c r="O222" s="176"/>
      <c r="P222" s="176"/>
      <c r="Q222" s="176"/>
      <c r="R222" s="176"/>
      <c r="S222" s="176"/>
      <c r="T222" s="175"/>
      <c r="U222" s="175"/>
      <c r="V222" s="176"/>
      <c r="W222" s="176"/>
      <c r="X222" s="176"/>
      <c r="Y222" s="175"/>
      <c r="Z222" s="177"/>
      <c r="AA222" s="177"/>
      <c r="AB222" s="177"/>
      <c r="AC222" s="177"/>
    </row>
    <row r="223" spans="1:29">
      <c r="A223" s="175"/>
      <c r="B223" s="175"/>
      <c r="C223" s="175"/>
      <c r="D223" s="176"/>
      <c r="E223" s="176"/>
      <c r="F223" s="176"/>
      <c r="G223" s="176"/>
      <c r="H223" s="175"/>
      <c r="I223" s="176"/>
      <c r="J223" s="176"/>
      <c r="K223" s="175"/>
      <c r="L223" s="176"/>
      <c r="M223" s="176"/>
      <c r="N223" s="176"/>
      <c r="O223" s="176"/>
      <c r="P223" s="176"/>
      <c r="Q223" s="176"/>
      <c r="R223" s="176"/>
      <c r="S223" s="176"/>
      <c r="T223" s="175"/>
      <c r="U223" s="175"/>
      <c r="V223" s="176"/>
      <c r="W223" s="176"/>
      <c r="X223" s="176"/>
      <c r="Y223" s="175"/>
      <c r="Z223" s="177"/>
      <c r="AA223" s="177"/>
      <c r="AB223" s="177"/>
      <c r="AC223" s="177"/>
    </row>
    <row r="224" spans="1:29">
      <c r="A224" s="175"/>
      <c r="B224" s="175"/>
      <c r="C224" s="175"/>
      <c r="D224" s="176"/>
      <c r="E224" s="176"/>
      <c r="F224" s="176"/>
      <c r="G224" s="176"/>
      <c r="H224" s="175"/>
      <c r="I224" s="176"/>
      <c r="J224" s="176"/>
      <c r="K224" s="175"/>
      <c r="L224" s="176"/>
      <c r="M224" s="176"/>
      <c r="N224" s="176"/>
      <c r="O224" s="176"/>
      <c r="P224" s="176"/>
      <c r="Q224" s="176"/>
      <c r="R224" s="176"/>
      <c r="S224" s="176"/>
      <c r="T224" s="175"/>
      <c r="U224" s="175"/>
      <c r="V224" s="176"/>
      <c r="W224" s="176"/>
      <c r="X224" s="176"/>
      <c r="Y224" s="175"/>
      <c r="Z224" s="177"/>
      <c r="AA224" s="177"/>
      <c r="AB224" s="177"/>
      <c r="AC224" s="177"/>
    </row>
    <row r="225" spans="1:29">
      <c r="A225" s="175"/>
      <c r="B225" s="175"/>
      <c r="C225" s="175"/>
      <c r="D225" s="176"/>
      <c r="E225" s="176"/>
      <c r="F225" s="176"/>
      <c r="G225" s="176"/>
      <c r="H225" s="175"/>
      <c r="I225" s="176"/>
      <c r="J225" s="176"/>
      <c r="K225" s="175"/>
      <c r="L225" s="176"/>
      <c r="M225" s="176"/>
      <c r="N225" s="176"/>
      <c r="O225" s="176"/>
      <c r="P225" s="176"/>
      <c r="Q225" s="176"/>
      <c r="R225" s="176"/>
      <c r="S225" s="176"/>
      <c r="T225" s="175"/>
      <c r="U225" s="175"/>
      <c r="V225" s="176"/>
      <c r="W225" s="176"/>
      <c r="X225" s="176"/>
      <c r="Y225" s="175"/>
      <c r="Z225" s="177"/>
      <c r="AA225" s="177"/>
      <c r="AB225" s="177"/>
      <c r="AC225" s="177"/>
    </row>
    <row r="226" spans="1:29">
      <c r="A226" s="175"/>
      <c r="B226" s="175"/>
      <c r="C226" s="175"/>
      <c r="D226" s="176"/>
      <c r="E226" s="176"/>
      <c r="F226" s="176"/>
      <c r="G226" s="176"/>
      <c r="H226" s="175"/>
      <c r="I226" s="176"/>
      <c r="J226" s="176"/>
      <c r="K226" s="175"/>
      <c r="L226" s="176"/>
      <c r="M226" s="176"/>
      <c r="N226" s="176"/>
      <c r="O226" s="176"/>
      <c r="P226" s="176"/>
      <c r="Q226" s="176"/>
      <c r="R226" s="176"/>
      <c r="S226" s="176"/>
      <c r="T226" s="175"/>
      <c r="U226" s="175"/>
      <c r="V226" s="176"/>
      <c r="W226" s="176"/>
      <c r="X226" s="176"/>
      <c r="Y226" s="175"/>
      <c r="Z226" s="177"/>
      <c r="AA226" s="177"/>
      <c r="AB226" s="177"/>
      <c r="AC226" s="177"/>
    </row>
    <row r="227" spans="1:29">
      <c r="A227" s="175"/>
      <c r="B227" s="175"/>
      <c r="C227" s="175"/>
      <c r="D227" s="176"/>
      <c r="E227" s="176"/>
      <c r="F227" s="176"/>
      <c r="G227" s="176"/>
      <c r="H227" s="175"/>
      <c r="I227" s="176"/>
      <c r="J227" s="176"/>
      <c r="K227" s="175"/>
      <c r="L227" s="176"/>
      <c r="M227" s="176"/>
      <c r="N227" s="176"/>
      <c r="O227" s="176"/>
      <c r="P227" s="176"/>
      <c r="Q227" s="176"/>
      <c r="R227" s="176"/>
      <c r="S227" s="176"/>
      <c r="T227" s="175"/>
      <c r="U227" s="175"/>
      <c r="V227" s="176"/>
      <c r="W227" s="176"/>
      <c r="X227" s="176"/>
      <c r="Y227" s="175"/>
      <c r="Z227" s="177"/>
      <c r="AA227" s="177"/>
      <c r="AB227" s="177"/>
      <c r="AC227" s="177"/>
    </row>
    <row r="228" spans="1:29">
      <c r="A228" s="175"/>
      <c r="B228" s="175"/>
      <c r="C228" s="175"/>
      <c r="D228" s="176"/>
      <c r="E228" s="176"/>
      <c r="F228" s="176"/>
      <c r="G228" s="176"/>
      <c r="H228" s="175"/>
      <c r="I228" s="176"/>
      <c r="J228" s="176"/>
      <c r="K228" s="175"/>
      <c r="L228" s="176"/>
      <c r="M228" s="176"/>
      <c r="N228" s="176"/>
      <c r="O228" s="176"/>
      <c r="P228" s="176"/>
      <c r="Q228" s="176"/>
      <c r="R228" s="176"/>
      <c r="S228" s="176"/>
      <c r="T228" s="175"/>
      <c r="U228" s="175"/>
      <c r="V228" s="176"/>
      <c r="W228" s="176"/>
      <c r="X228" s="176"/>
      <c r="Y228" s="175"/>
      <c r="Z228" s="177"/>
      <c r="AA228" s="177"/>
      <c r="AB228" s="177"/>
      <c r="AC228" s="177"/>
    </row>
    <row r="229" spans="1:29">
      <c r="A229" s="175"/>
      <c r="B229" s="175"/>
      <c r="C229" s="175"/>
      <c r="D229" s="176"/>
      <c r="E229" s="176"/>
      <c r="F229" s="176"/>
      <c r="G229" s="176"/>
      <c r="H229" s="175"/>
      <c r="I229" s="176"/>
      <c r="J229" s="176"/>
      <c r="K229" s="175"/>
      <c r="L229" s="176"/>
      <c r="M229" s="176"/>
      <c r="N229" s="176"/>
      <c r="O229" s="176"/>
      <c r="P229" s="176"/>
      <c r="Q229" s="176"/>
      <c r="R229" s="176"/>
      <c r="S229" s="176"/>
      <c r="T229" s="175"/>
      <c r="U229" s="175"/>
      <c r="V229" s="176"/>
      <c r="W229" s="176"/>
      <c r="X229" s="176"/>
      <c r="Y229" s="175"/>
      <c r="Z229" s="177"/>
      <c r="AA229" s="177"/>
      <c r="AB229" s="177"/>
      <c r="AC229" s="177"/>
    </row>
    <row r="230" spans="1:29">
      <c r="A230" s="175"/>
      <c r="B230" s="175"/>
      <c r="C230" s="175"/>
      <c r="D230" s="176"/>
      <c r="E230" s="176"/>
      <c r="F230" s="176"/>
      <c r="G230" s="176"/>
      <c r="H230" s="175"/>
      <c r="I230" s="176"/>
      <c r="J230" s="176"/>
      <c r="K230" s="175"/>
      <c r="L230" s="176"/>
      <c r="M230" s="176"/>
      <c r="N230" s="176"/>
      <c r="O230" s="176"/>
      <c r="P230" s="176"/>
      <c r="Q230" s="176"/>
      <c r="R230" s="176"/>
      <c r="S230" s="176"/>
      <c r="T230" s="175"/>
      <c r="U230" s="175"/>
      <c r="V230" s="176"/>
      <c r="W230" s="176"/>
      <c r="X230" s="176"/>
      <c r="Y230" s="175"/>
      <c r="Z230" s="177"/>
      <c r="AA230" s="177"/>
      <c r="AB230" s="177"/>
      <c r="AC230" s="177"/>
    </row>
    <row r="231" spans="1:29">
      <c r="A231" s="175"/>
      <c r="B231" s="175"/>
      <c r="C231" s="175"/>
      <c r="D231" s="176"/>
      <c r="E231" s="176"/>
      <c r="F231" s="176"/>
      <c r="G231" s="176"/>
      <c r="H231" s="175"/>
      <c r="I231" s="176"/>
      <c r="J231" s="176"/>
      <c r="K231" s="175"/>
      <c r="L231" s="176"/>
      <c r="M231" s="176"/>
      <c r="N231" s="176"/>
      <c r="O231" s="176"/>
      <c r="P231" s="176"/>
      <c r="Q231" s="176"/>
      <c r="R231" s="176"/>
      <c r="S231" s="176"/>
      <c r="T231" s="175"/>
      <c r="U231" s="175"/>
      <c r="V231" s="176"/>
      <c r="W231" s="176"/>
      <c r="X231" s="176"/>
      <c r="Y231" s="175"/>
      <c r="Z231" s="177"/>
      <c r="AA231" s="177"/>
      <c r="AB231" s="177"/>
      <c r="AC231" s="177"/>
    </row>
    <row r="232" spans="1:29">
      <c r="A232" s="175"/>
      <c r="B232" s="175"/>
      <c r="C232" s="175"/>
      <c r="D232" s="176"/>
      <c r="E232" s="176"/>
      <c r="F232" s="176"/>
      <c r="G232" s="176"/>
      <c r="H232" s="175"/>
      <c r="I232" s="176"/>
      <c r="J232" s="176"/>
      <c r="K232" s="175"/>
      <c r="L232" s="176"/>
      <c r="M232" s="176"/>
      <c r="N232" s="176"/>
      <c r="O232" s="176"/>
      <c r="P232" s="176"/>
      <c r="Q232" s="176"/>
      <c r="R232" s="176"/>
      <c r="S232" s="176"/>
      <c r="T232" s="175"/>
      <c r="U232" s="175"/>
      <c r="V232" s="176"/>
      <c r="W232" s="176"/>
      <c r="X232" s="176"/>
      <c r="Y232" s="175"/>
      <c r="Z232" s="177"/>
      <c r="AA232" s="177"/>
      <c r="AB232" s="177"/>
      <c r="AC232" s="177"/>
    </row>
    <row r="233" spans="1:29">
      <c r="A233" s="175"/>
      <c r="B233" s="175"/>
      <c r="C233" s="175"/>
      <c r="D233" s="176"/>
      <c r="E233" s="176"/>
      <c r="F233" s="176"/>
      <c r="G233" s="176"/>
      <c r="H233" s="175"/>
      <c r="I233" s="176"/>
      <c r="J233" s="176"/>
      <c r="K233" s="175"/>
      <c r="L233" s="176"/>
      <c r="M233" s="176"/>
      <c r="N233" s="176"/>
      <c r="O233" s="176"/>
      <c r="P233" s="176"/>
      <c r="Q233" s="176"/>
      <c r="R233" s="176"/>
      <c r="S233" s="176"/>
      <c r="T233" s="175"/>
      <c r="U233" s="175"/>
      <c r="V233" s="176"/>
      <c r="W233" s="176"/>
      <c r="X233" s="176"/>
      <c r="Y233" s="175"/>
      <c r="Z233" s="177"/>
      <c r="AA233" s="177"/>
      <c r="AB233" s="177"/>
      <c r="AC233" s="177"/>
    </row>
    <row r="234" spans="1:29">
      <c r="A234" s="175"/>
      <c r="B234" s="175"/>
      <c r="C234" s="175"/>
      <c r="D234" s="176"/>
      <c r="E234" s="176"/>
      <c r="F234" s="176"/>
      <c r="G234" s="176"/>
      <c r="H234" s="175"/>
      <c r="I234" s="176"/>
      <c r="J234" s="176"/>
      <c r="K234" s="175"/>
      <c r="L234" s="176"/>
      <c r="M234" s="176"/>
      <c r="N234" s="176"/>
      <c r="O234" s="176"/>
      <c r="P234" s="176"/>
      <c r="Q234" s="176"/>
      <c r="R234" s="176"/>
      <c r="S234" s="176"/>
      <c r="T234" s="175"/>
      <c r="U234" s="175"/>
      <c r="V234" s="176"/>
      <c r="W234" s="176"/>
      <c r="X234" s="176"/>
      <c r="Y234" s="175"/>
      <c r="Z234" s="177"/>
      <c r="AA234" s="177"/>
      <c r="AB234" s="177"/>
      <c r="AC234" s="177"/>
    </row>
    <row r="235" spans="1:29">
      <c r="A235" s="175"/>
      <c r="B235" s="175"/>
      <c r="C235" s="175"/>
      <c r="D235" s="176"/>
      <c r="E235" s="176"/>
      <c r="F235" s="176"/>
      <c r="G235" s="176"/>
      <c r="H235" s="175"/>
      <c r="I235" s="176"/>
      <c r="J235" s="176"/>
      <c r="K235" s="175"/>
      <c r="L235" s="176"/>
      <c r="M235" s="176"/>
      <c r="N235" s="176"/>
      <c r="O235" s="176"/>
      <c r="P235" s="176"/>
      <c r="Q235" s="176"/>
      <c r="R235" s="176"/>
      <c r="S235" s="176"/>
      <c r="T235" s="175"/>
      <c r="U235" s="175"/>
      <c r="V235" s="176"/>
      <c r="W235" s="176"/>
      <c r="X235" s="176"/>
      <c r="Y235" s="175"/>
      <c r="Z235" s="177"/>
      <c r="AA235" s="177"/>
      <c r="AB235" s="177"/>
      <c r="AC235" s="177"/>
    </row>
    <row r="236" spans="1:29">
      <c r="A236" s="175"/>
      <c r="B236" s="175"/>
      <c r="C236" s="175"/>
      <c r="D236" s="176"/>
      <c r="E236" s="176"/>
      <c r="F236" s="176"/>
      <c r="G236" s="176"/>
      <c r="H236" s="175"/>
      <c r="I236" s="176"/>
      <c r="J236" s="176"/>
      <c r="K236" s="175"/>
      <c r="L236" s="176"/>
      <c r="M236" s="176"/>
      <c r="N236" s="176"/>
      <c r="O236" s="176"/>
      <c r="P236" s="176"/>
      <c r="Q236" s="176"/>
      <c r="R236" s="176"/>
      <c r="S236" s="176"/>
      <c r="T236" s="175"/>
      <c r="U236" s="175"/>
      <c r="V236" s="176"/>
      <c r="W236" s="176"/>
      <c r="X236" s="176"/>
      <c r="Y236" s="175"/>
      <c r="Z236" s="177"/>
      <c r="AA236" s="177"/>
      <c r="AB236" s="177"/>
      <c r="AC236" s="177"/>
    </row>
    <row r="237" spans="1:29">
      <c r="A237" s="175"/>
      <c r="B237" s="175"/>
      <c r="C237" s="175"/>
      <c r="D237" s="176"/>
      <c r="E237" s="176"/>
      <c r="F237" s="176"/>
      <c r="G237" s="176"/>
      <c r="H237" s="175"/>
      <c r="I237" s="176"/>
      <c r="J237" s="176"/>
      <c r="K237" s="175"/>
      <c r="L237" s="176"/>
      <c r="M237" s="176"/>
      <c r="N237" s="176"/>
      <c r="O237" s="176"/>
      <c r="P237" s="176"/>
      <c r="Q237" s="176"/>
      <c r="R237" s="176"/>
      <c r="S237" s="176"/>
      <c r="T237" s="175"/>
      <c r="U237" s="175"/>
      <c r="V237" s="176"/>
      <c r="W237" s="176"/>
      <c r="X237" s="176"/>
      <c r="Y237" s="175"/>
      <c r="Z237" s="177"/>
      <c r="AA237" s="177"/>
      <c r="AB237" s="177"/>
      <c r="AC237" s="177"/>
    </row>
    <row r="238" spans="1:29">
      <c r="A238" s="175"/>
      <c r="B238" s="175"/>
      <c r="C238" s="175"/>
      <c r="D238" s="176"/>
      <c r="E238" s="176"/>
      <c r="F238" s="176"/>
      <c r="G238" s="176"/>
      <c r="H238" s="175"/>
      <c r="I238" s="176"/>
      <c r="J238" s="176"/>
      <c r="K238" s="175"/>
      <c r="L238" s="176"/>
      <c r="M238" s="176"/>
      <c r="N238" s="176"/>
      <c r="O238" s="176"/>
      <c r="P238" s="176"/>
      <c r="Q238" s="176"/>
      <c r="R238" s="176"/>
      <c r="S238" s="176"/>
      <c r="T238" s="175"/>
      <c r="U238" s="175"/>
      <c r="V238" s="176"/>
      <c r="W238" s="176"/>
      <c r="X238" s="176"/>
      <c r="Y238" s="175"/>
      <c r="Z238" s="177"/>
      <c r="AA238" s="177"/>
      <c r="AB238" s="177"/>
      <c r="AC238" s="177"/>
    </row>
    <row r="239" spans="1:29">
      <c r="A239" s="175"/>
      <c r="B239" s="175"/>
      <c r="C239" s="175"/>
      <c r="D239" s="176"/>
      <c r="E239" s="176"/>
      <c r="F239" s="176"/>
      <c r="G239" s="176"/>
      <c r="H239" s="175"/>
      <c r="I239" s="176"/>
      <c r="J239" s="176"/>
      <c r="K239" s="175"/>
      <c r="L239" s="176"/>
      <c r="M239" s="176"/>
      <c r="N239" s="176"/>
      <c r="O239" s="176"/>
      <c r="P239" s="176"/>
      <c r="Q239" s="176"/>
      <c r="R239" s="176"/>
      <c r="S239" s="176"/>
      <c r="T239" s="175"/>
      <c r="U239" s="175"/>
      <c r="V239" s="176"/>
      <c r="W239" s="176"/>
      <c r="X239" s="176"/>
      <c r="Y239" s="175"/>
      <c r="Z239" s="177"/>
      <c r="AA239" s="177"/>
      <c r="AB239" s="177"/>
      <c r="AC239" s="177"/>
    </row>
    <row r="240" spans="1:29">
      <c r="A240" s="175"/>
      <c r="B240" s="175"/>
      <c r="C240" s="175"/>
      <c r="D240" s="176"/>
      <c r="E240" s="176"/>
      <c r="F240" s="176"/>
      <c r="G240" s="176"/>
      <c r="H240" s="175"/>
      <c r="I240" s="176"/>
      <c r="J240" s="176"/>
      <c r="K240" s="175"/>
      <c r="L240" s="176"/>
      <c r="M240" s="176"/>
      <c r="N240" s="176"/>
      <c r="O240" s="176"/>
      <c r="P240" s="176"/>
      <c r="Q240" s="176"/>
      <c r="R240" s="176"/>
      <c r="S240" s="176"/>
      <c r="T240" s="175"/>
      <c r="U240" s="175"/>
      <c r="V240" s="176"/>
      <c r="W240" s="176"/>
      <c r="X240" s="176"/>
      <c r="Y240" s="175"/>
      <c r="Z240" s="177"/>
      <c r="AA240" s="177"/>
      <c r="AB240" s="177"/>
      <c r="AC240" s="177"/>
    </row>
    <row r="241" spans="1:29">
      <c r="A241" s="175"/>
      <c r="B241" s="175"/>
      <c r="C241" s="175"/>
      <c r="D241" s="176"/>
      <c r="E241" s="176"/>
      <c r="F241" s="176"/>
      <c r="G241" s="176"/>
      <c r="H241" s="175"/>
      <c r="I241" s="176"/>
      <c r="J241" s="176"/>
      <c r="K241" s="175"/>
      <c r="L241" s="176"/>
      <c r="M241" s="176"/>
      <c r="N241" s="176"/>
      <c r="O241" s="176"/>
      <c r="P241" s="176"/>
      <c r="Q241" s="176"/>
      <c r="R241" s="176"/>
      <c r="S241" s="176"/>
      <c r="T241" s="175"/>
      <c r="U241" s="175"/>
      <c r="V241" s="176"/>
      <c r="W241" s="176"/>
      <c r="X241" s="176"/>
      <c r="Y241" s="175"/>
      <c r="Z241" s="177"/>
      <c r="AA241" s="177"/>
      <c r="AB241" s="177"/>
      <c r="AC241" s="177"/>
    </row>
    <row r="242" spans="1:29">
      <c r="A242" s="175"/>
      <c r="B242" s="175"/>
      <c r="C242" s="175"/>
      <c r="D242" s="176"/>
      <c r="E242" s="176"/>
      <c r="F242" s="176"/>
      <c r="G242" s="176"/>
      <c r="H242" s="175"/>
      <c r="I242" s="176"/>
      <c r="J242" s="176"/>
      <c r="K242" s="175"/>
      <c r="L242" s="176"/>
      <c r="M242" s="176"/>
      <c r="N242" s="176"/>
      <c r="O242" s="176"/>
      <c r="P242" s="176"/>
      <c r="Q242" s="176"/>
      <c r="R242" s="176"/>
      <c r="S242" s="176"/>
      <c r="T242" s="175"/>
      <c r="U242" s="175"/>
      <c r="V242" s="176"/>
      <c r="W242" s="176"/>
      <c r="X242" s="176"/>
      <c r="Y242" s="175"/>
      <c r="Z242" s="177"/>
      <c r="AA242" s="177"/>
      <c r="AB242" s="177"/>
      <c r="AC242" s="177"/>
    </row>
    <row r="243" spans="1:29">
      <c r="A243" s="175"/>
      <c r="B243" s="175"/>
      <c r="C243" s="175"/>
      <c r="D243" s="176"/>
      <c r="E243" s="176"/>
      <c r="F243" s="176"/>
      <c r="G243" s="176"/>
      <c r="H243" s="175"/>
      <c r="I243" s="176"/>
      <c r="J243" s="176"/>
      <c r="K243" s="175"/>
      <c r="L243" s="176"/>
      <c r="M243" s="176"/>
      <c r="N243" s="176"/>
      <c r="O243" s="176"/>
      <c r="P243" s="176"/>
      <c r="Q243" s="176"/>
      <c r="R243" s="176"/>
      <c r="S243" s="176"/>
      <c r="T243" s="175"/>
      <c r="U243" s="175"/>
      <c r="V243" s="176"/>
      <c r="W243" s="176"/>
      <c r="X243" s="176"/>
      <c r="Y243" s="175"/>
      <c r="Z243" s="177"/>
      <c r="AA243" s="177"/>
      <c r="AB243" s="177"/>
      <c r="AC243" s="177"/>
    </row>
    <row r="244" spans="1:29">
      <c r="A244" s="175"/>
      <c r="B244" s="175"/>
      <c r="C244" s="175"/>
      <c r="D244" s="176"/>
      <c r="E244" s="176"/>
      <c r="F244" s="176"/>
      <c r="G244" s="176"/>
      <c r="H244" s="175"/>
      <c r="I244" s="176"/>
      <c r="J244" s="176"/>
      <c r="K244" s="175"/>
      <c r="L244" s="176"/>
      <c r="M244" s="176"/>
      <c r="N244" s="176"/>
      <c r="O244" s="176"/>
      <c r="P244" s="176"/>
      <c r="Q244" s="176"/>
      <c r="R244" s="176"/>
      <c r="S244" s="176"/>
      <c r="T244" s="175"/>
      <c r="U244" s="175"/>
      <c r="V244" s="176"/>
      <c r="W244" s="176"/>
      <c r="X244" s="176"/>
      <c r="Y244" s="175"/>
      <c r="Z244" s="177"/>
      <c r="AA244" s="177"/>
      <c r="AB244" s="177"/>
      <c r="AC244" s="177"/>
    </row>
    <row r="245" spans="1:29">
      <c r="A245" s="175"/>
      <c r="B245" s="175"/>
      <c r="C245" s="175"/>
      <c r="D245" s="176"/>
      <c r="E245" s="176"/>
      <c r="F245" s="176"/>
      <c r="G245" s="176"/>
      <c r="H245" s="175"/>
      <c r="I245" s="176"/>
      <c r="J245" s="176"/>
      <c r="K245" s="175"/>
      <c r="L245" s="176"/>
      <c r="M245" s="176"/>
      <c r="N245" s="176"/>
      <c r="O245" s="176"/>
      <c r="P245" s="176"/>
      <c r="Q245" s="176"/>
      <c r="R245" s="176"/>
      <c r="S245" s="176"/>
      <c r="T245" s="175"/>
      <c r="U245" s="175"/>
      <c r="V245" s="176"/>
      <c r="W245" s="176"/>
      <c r="X245" s="176"/>
      <c r="Y245" s="175"/>
      <c r="Z245" s="177"/>
      <c r="AA245" s="177"/>
      <c r="AB245" s="177"/>
      <c r="AC245" s="177"/>
    </row>
    <row r="246" spans="1:29">
      <c r="A246" s="175"/>
      <c r="B246" s="175"/>
      <c r="C246" s="175"/>
      <c r="D246" s="176"/>
      <c r="E246" s="176"/>
      <c r="F246" s="176"/>
      <c r="G246" s="176"/>
      <c r="H246" s="175"/>
      <c r="I246" s="176"/>
      <c r="J246" s="176"/>
      <c r="K246" s="175"/>
      <c r="L246" s="176"/>
      <c r="M246" s="176"/>
      <c r="N246" s="176"/>
      <c r="O246" s="176"/>
      <c r="P246" s="176"/>
      <c r="Q246" s="176"/>
      <c r="R246" s="176"/>
      <c r="S246" s="176"/>
      <c r="T246" s="175"/>
      <c r="U246" s="175"/>
      <c r="V246" s="176"/>
      <c r="W246" s="176"/>
      <c r="X246" s="176"/>
      <c r="Y246" s="175"/>
      <c r="Z246" s="177"/>
      <c r="AA246" s="177"/>
      <c r="AB246" s="177"/>
      <c r="AC246" s="177"/>
    </row>
    <row r="247" spans="1:29">
      <c r="A247" s="175"/>
      <c r="B247" s="175"/>
      <c r="C247" s="175"/>
      <c r="D247" s="176"/>
      <c r="E247" s="176"/>
      <c r="F247" s="176"/>
      <c r="G247" s="176"/>
      <c r="H247" s="175"/>
      <c r="I247" s="176"/>
      <c r="J247" s="176"/>
      <c r="K247" s="175"/>
      <c r="L247" s="176"/>
      <c r="M247" s="176"/>
      <c r="N247" s="176"/>
      <c r="O247" s="176"/>
      <c r="P247" s="176"/>
      <c r="Q247" s="176"/>
      <c r="R247" s="176"/>
      <c r="S247" s="176"/>
      <c r="T247" s="175"/>
      <c r="U247" s="175"/>
      <c r="V247" s="176"/>
      <c r="W247" s="176"/>
      <c r="X247" s="176"/>
      <c r="Y247" s="175"/>
      <c r="Z247" s="177"/>
      <c r="AA247" s="177"/>
      <c r="AB247" s="177"/>
      <c r="AC247" s="177"/>
    </row>
    <row r="248" spans="1:29">
      <c r="A248" s="175"/>
      <c r="B248" s="175"/>
      <c r="C248" s="175"/>
      <c r="D248" s="176"/>
      <c r="E248" s="176"/>
      <c r="F248" s="176"/>
      <c r="G248" s="176"/>
      <c r="H248" s="175"/>
      <c r="I248" s="176"/>
      <c r="J248" s="176"/>
      <c r="K248" s="175"/>
      <c r="L248" s="176"/>
      <c r="M248" s="176"/>
      <c r="N248" s="176"/>
      <c r="O248" s="176"/>
      <c r="P248" s="176"/>
      <c r="Q248" s="176"/>
      <c r="R248" s="176"/>
      <c r="S248" s="176"/>
      <c r="T248" s="175"/>
      <c r="U248" s="175"/>
      <c r="V248" s="176"/>
      <c r="W248" s="176"/>
      <c r="X248" s="176"/>
      <c r="Y248" s="175"/>
      <c r="Z248" s="177"/>
      <c r="AA248" s="177"/>
      <c r="AB248" s="177"/>
      <c r="AC248" s="177"/>
    </row>
    <row r="249" spans="1:29">
      <c r="A249" s="175"/>
      <c r="B249" s="175"/>
      <c r="C249" s="175"/>
      <c r="D249" s="176"/>
      <c r="E249" s="176"/>
      <c r="F249" s="176"/>
      <c r="G249" s="176"/>
      <c r="H249" s="175"/>
      <c r="I249" s="176"/>
      <c r="J249" s="176"/>
      <c r="K249" s="175"/>
      <c r="L249" s="176"/>
      <c r="M249" s="176"/>
      <c r="N249" s="176"/>
      <c r="O249" s="176"/>
      <c r="P249" s="176"/>
      <c r="Q249" s="176"/>
      <c r="R249" s="176"/>
      <c r="S249" s="176"/>
      <c r="T249" s="175"/>
      <c r="U249" s="175"/>
      <c r="V249" s="176"/>
      <c r="W249" s="176"/>
      <c r="X249" s="176"/>
      <c r="Y249" s="175"/>
      <c r="Z249" s="177"/>
      <c r="AA249" s="177"/>
      <c r="AB249" s="177"/>
      <c r="AC249" s="177"/>
    </row>
    <row r="250" spans="1:29">
      <c r="A250" s="175"/>
      <c r="B250" s="175"/>
      <c r="C250" s="175"/>
      <c r="D250" s="176"/>
      <c r="E250" s="176"/>
      <c r="F250" s="176"/>
      <c r="G250" s="176"/>
      <c r="H250" s="175"/>
      <c r="I250" s="176"/>
      <c r="J250" s="176"/>
      <c r="K250" s="175"/>
      <c r="L250" s="176"/>
      <c r="M250" s="176"/>
      <c r="N250" s="176"/>
      <c r="O250" s="176"/>
      <c r="P250" s="176"/>
      <c r="Q250" s="176"/>
      <c r="R250" s="176"/>
      <c r="S250" s="176"/>
      <c r="T250" s="175"/>
      <c r="U250" s="175"/>
      <c r="V250" s="176"/>
      <c r="W250" s="176"/>
      <c r="X250" s="176"/>
      <c r="Y250" s="175"/>
      <c r="Z250" s="177"/>
      <c r="AA250" s="177"/>
      <c r="AB250" s="177"/>
      <c r="AC250" s="177"/>
    </row>
    <row r="251" spans="1:29">
      <c r="A251" s="175"/>
      <c r="B251" s="175"/>
      <c r="C251" s="175"/>
      <c r="D251" s="176"/>
      <c r="E251" s="176"/>
      <c r="F251" s="176"/>
      <c r="G251" s="176"/>
      <c r="H251" s="175"/>
      <c r="I251" s="176"/>
      <c r="J251" s="176"/>
      <c r="K251" s="175"/>
      <c r="L251" s="176"/>
      <c r="M251" s="176"/>
      <c r="N251" s="176"/>
      <c r="O251" s="176"/>
      <c r="P251" s="176"/>
      <c r="Q251" s="176"/>
      <c r="R251" s="176"/>
      <c r="S251" s="176"/>
      <c r="T251" s="175"/>
      <c r="U251" s="175"/>
      <c r="V251" s="176"/>
      <c r="W251" s="176"/>
      <c r="X251" s="176"/>
      <c r="Y251" s="175"/>
      <c r="Z251" s="177"/>
      <c r="AA251" s="177"/>
      <c r="AB251" s="177"/>
      <c r="AC251" s="177"/>
    </row>
    <row r="252" spans="1:29">
      <c r="A252" s="175"/>
      <c r="B252" s="175"/>
      <c r="C252" s="175"/>
      <c r="D252" s="176"/>
      <c r="E252" s="176"/>
      <c r="F252" s="176"/>
      <c r="G252" s="176"/>
      <c r="H252" s="175"/>
      <c r="I252" s="176"/>
      <c r="J252" s="176"/>
      <c r="K252" s="175"/>
      <c r="L252" s="176"/>
      <c r="M252" s="176"/>
      <c r="N252" s="176"/>
      <c r="O252" s="176"/>
      <c r="P252" s="176"/>
      <c r="Q252" s="176"/>
      <c r="R252" s="176"/>
      <c r="S252" s="176"/>
      <c r="T252" s="175"/>
      <c r="U252" s="175"/>
      <c r="V252" s="176"/>
      <c r="W252" s="176"/>
      <c r="X252" s="176"/>
      <c r="Y252" s="175"/>
      <c r="Z252" s="177"/>
      <c r="AA252" s="177"/>
      <c r="AB252" s="177"/>
      <c r="AC252" s="177"/>
    </row>
    <row r="253" spans="1:29">
      <c r="A253" s="175"/>
      <c r="B253" s="175"/>
      <c r="C253" s="175"/>
      <c r="D253" s="176"/>
      <c r="E253" s="176"/>
      <c r="F253" s="176"/>
      <c r="G253" s="176"/>
      <c r="H253" s="175"/>
      <c r="I253" s="176"/>
      <c r="J253" s="176"/>
      <c r="K253" s="175"/>
      <c r="L253" s="176"/>
      <c r="M253" s="176"/>
      <c r="N253" s="176"/>
      <c r="O253" s="176"/>
      <c r="P253" s="176"/>
      <c r="Q253" s="176"/>
      <c r="R253" s="176"/>
      <c r="S253" s="176"/>
      <c r="T253" s="175"/>
      <c r="U253" s="175"/>
      <c r="V253" s="176"/>
      <c r="W253" s="176"/>
      <c r="X253" s="176"/>
      <c r="Y253" s="175"/>
      <c r="Z253" s="177"/>
      <c r="AA253" s="177"/>
      <c r="AB253" s="177"/>
      <c r="AC253" s="177"/>
    </row>
    <row r="254" spans="1:29">
      <c r="A254" s="175"/>
      <c r="B254" s="175"/>
      <c r="C254" s="175"/>
      <c r="D254" s="176"/>
      <c r="E254" s="176"/>
      <c r="F254" s="176"/>
      <c r="G254" s="176"/>
      <c r="H254" s="175"/>
      <c r="I254" s="183"/>
      <c r="J254" s="176"/>
      <c r="K254" s="175"/>
      <c r="L254" s="176"/>
      <c r="M254" s="176"/>
      <c r="N254" s="176"/>
      <c r="O254" s="176"/>
      <c r="P254" s="176"/>
      <c r="Q254" s="176"/>
      <c r="R254" s="176"/>
      <c r="S254" s="176"/>
      <c r="T254" s="175"/>
      <c r="U254" s="175"/>
      <c r="V254" s="176"/>
      <c r="W254" s="176"/>
      <c r="X254" s="176"/>
      <c r="Y254" s="175"/>
      <c r="Z254" s="177"/>
      <c r="AA254" s="177"/>
      <c r="AB254" s="177"/>
      <c r="AC254" s="177"/>
    </row>
    <row r="255" spans="1:29">
      <c r="A255" s="175"/>
      <c r="B255" s="175"/>
      <c r="C255" s="175"/>
      <c r="D255" s="176"/>
      <c r="E255" s="176"/>
      <c r="F255" s="176"/>
      <c r="G255" s="176"/>
      <c r="H255" s="175"/>
      <c r="I255" s="176"/>
      <c r="J255" s="176"/>
      <c r="K255" s="175"/>
      <c r="L255" s="176"/>
      <c r="M255" s="176"/>
      <c r="N255" s="176"/>
      <c r="O255" s="176"/>
      <c r="P255" s="176"/>
      <c r="Q255" s="176"/>
      <c r="R255" s="176"/>
      <c r="S255" s="176"/>
      <c r="T255" s="175"/>
      <c r="U255" s="175"/>
      <c r="V255" s="176"/>
      <c r="W255" s="176"/>
      <c r="X255" s="176"/>
      <c r="Y255" s="175"/>
      <c r="Z255" s="177"/>
      <c r="AA255" s="177"/>
      <c r="AB255" s="177"/>
      <c r="AC255" s="177"/>
    </row>
    <row r="256" spans="1:29">
      <c r="A256" s="175"/>
      <c r="B256" s="175"/>
      <c r="C256" s="175"/>
      <c r="D256" s="176"/>
      <c r="E256" s="176"/>
      <c r="F256" s="176"/>
      <c r="G256" s="176"/>
      <c r="H256" s="175"/>
      <c r="I256" s="176"/>
      <c r="J256" s="176"/>
      <c r="K256" s="175"/>
      <c r="L256" s="176"/>
      <c r="M256" s="176"/>
      <c r="N256" s="176"/>
      <c r="O256" s="176"/>
      <c r="P256" s="176"/>
      <c r="Q256" s="176"/>
      <c r="R256" s="176"/>
      <c r="S256" s="176"/>
      <c r="T256" s="175"/>
      <c r="U256" s="175"/>
      <c r="V256" s="176"/>
      <c r="W256" s="176"/>
      <c r="X256" s="176"/>
      <c r="Y256" s="175"/>
      <c r="Z256" s="177"/>
      <c r="AA256" s="177"/>
      <c r="AB256" s="177"/>
      <c r="AC256" s="177"/>
    </row>
    <row r="257" spans="1:29">
      <c r="A257" s="175"/>
      <c r="B257" s="175"/>
      <c r="C257" s="175"/>
      <c r="D257" s="176"/>
      <c r="E257" s="176"/>
      <c r="F257" s="176"/>
      <c r="G257" s="176"/>
      <c r="H257" s="175"/>
      <c r="I257" s="176"/>
      <c r="J257" s="176"/>
      <c r="K257" s="175"/>
      <c r="L257" s="176"/>
      <c r="M257" s="176"/>
      <c r="N257" s="176"/>
      <c r="O257" s="176"/>
      <c r="P257" s="176"/>
      <c r="Q257" s="176"/>
      <c r="R257" s="176"/>
      <c r="S257" s="176"/>
      <c r="T257" s="175"/>
      <c r="U257" s="175"/>
      <c r="V257" s="176"/>
      <c r="W257" s="176"/>
      <c r="X257" s="176"/>
      <c r="Y257" s="175"/>
      <c r="Z257" s="177"/>
      <c r="AA257" s="177"/>
      <c r="AB257" s="177"/>
      <c r="AC257" s="177"/>
    </row>
    <row r="258" spans="1:29">
      <c r="A258" s="175"/>
      <c r="B258" s="175"/>
      <c r="C258" s="175"/>
      <c r="D258" s="176"/>
      <c r="E258" s="176"/>
      <c r="F258" s="176"/>
      <c r="G258" s="176"/>
      <c r="H258" s="175"/>
      <c r="I258" s="176"/>
      <c r="J258" s="176"/>
      <c r="K258" s="175"/>
      <c r="L258" s="176"/>
      <c r="M258" s="176"/>
      <c r="N258" s="176"/>
      <c r="O258" s="176"/>
      <c r="P258" s="176"/>
      <c r="Q258" s="176"/>
      <c r="R258" s="176"/>
      <c r="S258" s="176"/>
      <c r="T258" s="175"/>
      <c r="U258" s="175"/>
      <c r="V258" s="176"/>
      <c r="W258" s="176"/>
      <c r="X258" s="176"/>
      <c r="Y258" s="175"/>
      <c r="Z258" s="177"/>
      <c r="AA258" s="177"/>
      <c r="AB258" s="177"/>
      <c r="AC258" s="177"/>
    </row>
    <row r="259" spans="1:29">
      <c r="A259" s="175"/>
      <c r="B259" s="175"/>
      <c r="C259" s="175"/>
      <c r="D259" s="176"/>
      <c r="E259" s="176"/>
      <c r="F259" s="176"/>
      <c r="G259" s="176"/>
      <c r="H259" s="175"/>
      <c r="I259" s="176"/>
      <c r="J259" s="176"/>
      <c r="K259" s="175"/>
      <c r="L259" s="176"/>
      <c r="M259" s="176"/>
      <c r="N259" s="176"/>
      <c r="O259" s="176"/>
      <c r="P259" s="176"/>
      <c r="Q259" s="176"/>
      <c r="R259" s="176"/>
      <c r="S259" s="176"/>
      <c r="T259" s="175"/>
      <c r="U259" s="175"/>
      <c r="V259" s="176"/>
      <c r="W259" s="176"/>
      <c r="X259" s="176"/>
      <c r="Y259" s="175"/>
      <c r="Z259" s="177"/>
      <c r="AA259" s="177"/>
      <c r="AB259" s="177"/>
      <c r="AC259" s="177"/>
    </row>
    <row r="260" spans="1:29">
      <c r="A260" s="175"/>
      <c r="B260" s="175"/>
      <c r="C260" s="175"/>
      <c r="D260" s="176"/>
      <c r="E260" s="176"/>
      <c r="F260" s="176"/>
      <c r="G260" s="176"/>
      <c r="H260" s="175"/>
      <c r="I260" s="176"/>
      <c r="J260" s="176"/>
      <c r="K260" s="175"/>
      <c r="L260" s="176"/>
      <c r="M260" s="176"/>
      <c r="N260" s="176"/>
      <c r="O260" s="176"/>
      <c r="P260" s="176"/>
      <c r="Q260" s="176"/>
      <c r="R260" s="176"/>
      <c r="S260" s="176"/>
      <c r="T260" s="175"/>
      <c r="U260" s="175"/>
      <c r="V260" s="176"/>
      <c r="W260" s="176"/>
      <c r="X260" s="176"/>
      <c r="Y260" s="175"/>
      <c r="Z260" s="177"/>
      <c r="AA260" s="177"/>
      <c r="AB260" s="177"/>
      <c r="AC260" s="177"/>
    </row>
    <row r="261" spans="1:29">
      <c r="A261" s="175"/>
      <c r="B261" s="175"/>
      <c r="C261" s="175"/>
      <c r="D261" s="176"/>
      <c r="E261" s="176"/>
      <c r="F261" s="176"/>
      <c r="G261" s="176"/>
      <c r="H261" s="175"/>
      <c r="I261" s="176"/>
      <c r="J261" s="176"/>
      <c r="K261" s="175"/>
      <c r="L261" s="176"/>
      <c r="M261" s="176"/>
      <c r="N261" s="176"/>
      <c r="O261" s="176"/>
      <c r="P261" s="176"/>
      <c r="Q261" s="176"/>
      <c r="R261" s="176"/>
      <c r="S261" s="176"/>
      <c r="T261" s="175"/>
      <c r="U261" s="175"/>
      <c r="V261" s="176"/>
      <c r="W261" s="176"/>
      <c r="X261" s="176"/>
      <c r="Y261" s="175"/>
      <c r="Z261" s="177"/>
      <c r="AA261" s="177"/>
      <c r="AB261" s="177"/>
      <c r="AC261" s="177"/>
    </row>
    <row r="262" spans="1:29">
      <c r="A262" s="175"/>
      <c r="B262" s="175"/>
      <c r="C262" s="175"/>
      <c r="D262" s="176"/>
      <c r="E262" s="176"/>
      <c r="F262" s="176"/>
      <c r="G262" s="176"/>
      <c r="H262" s="175"/>
      <c r="I262" s="176"/>
      <c r="J262" s="176"/>
      <c r="K262" s="175"/>
      <c r="L262" s="176"/>
      <c r="M262" s="176"/>
      <c r="N262" s="176"/>
      <c r="O262" s="176"/>
      <c r="P262" s="176"/>
      <c r="Q262" s="176"/>
      <c r="R262" s="176"/>
      <c r="S262" s="176"/>
      <c r="T262" s="175"/>
      <c r="U262" s="175"/>
      <c r="V262" s="176"/>
      <c r="W262" s="176"/>
      <c r="X262" s="176"/>
      <c r="Y262" s="175"/>
      <c r="Z262" s="177"/>
      <c r="AA262" s="177"/>
      <c r="AB262" s="177"/>
      <c r="AC262" s="177"/>
    </row>
    <row r="263" spans="1:29">
      <c r="A263" s="175"/>
      <c r="B263" s="175"/>
      <c r="C263" s="175"/>
      <c r="D263" s="176"/>
      <c r="E263" s="176"/>
      <c r="F263" s="176"/>
      <c r="G263" s="176"/>
      <c r="H263" s="175"/>
      <c r="I263" s="176"/>
      <c r="J263" s="176"/>
      <c r="K263" s="175"/>
      <c r="L263" s="176"/>
      <c r="M263" s="176"/>
      <c r="N263" s="176"/>
      <c r="O263" s="176"/>
      <c r="P263" s="176"/>
      <c r="Q263" s="176"/>
      <c r="R263" s="176"/>
      <c r="S263" s="176"/>
      <c r="T263" s="175"/>
      <c r="U263" s="175"/>
      <c r="V263" s="176"/>
      <c r="W263" s="176"/>
      <c r="X263" s="176"/>
      <c r="Y263" s="175"/>
      <c r="Z263" s="177"/>
      <c r="AA263" s="177"/>
      <c r="AB263" s="177"/>
      <c r="AC263" s="177"/>
    </row>
    <row r="264" spans="1:29">
      <c r="A264" s="175"/>
      <c r="B264" s="175"/>
      <c r="C264" s="175"/>
      <c r="D264" s="176"/>
      <c r="E264" s="176"/>
      <c r="F264" s="176"/>
      <c r="G264" s="176"/>
      <c r="H264" s="175"/>
      <c r="I264" s="176"/>
      <c r="J264" s="176"/>
      <c r="K264" s="175"/>
      <c r="L264" s="176"/>
      <c r="M264" s="176"/>
      <c r="N264" s="176"/>
      <c r="O264" s="176"/>
      <c r="P264" s="176"/>
      <c r="Q264" s="176"/>
      <c r="R264" s="176"/>
      <c r="S264" s="176"/>
      <c r="T264" s="175"/>
      <c r="U264" s="175"/>
      <c r="V264" s="176"/>
      <c r="W264" s="176"/>
      <c r="X264" s="176"/>
      <c r="Y264" s="175"/>
      <c r="Z264" s="177"/>
      <c r="AA264" s="177"/>
      <c r="AB264" s="177"/>
      <c r="AC264" s="177"/>
    </row>
    <row r="265" spans="1:29">
      <c r="A265" s="175"/>
      <c r="B265" s="175"/>
      <c r="C265" s="175"/>
      <c r="D265" s="176"/>
      <c r="E265" s="176"/>
      <c r="F265" s="176"/>
      <c r="G265" s="176"/>
      <c r="H265" s="175"/>
      <c r="I265" s="176"/>
      <c r="J265" s="176"/>
      <c r="K265" s="175"/>
      <c r="L265" s="176"/>
      <c r="M265" s="176"/>
      <c r="N265" s="176"/>
      <c r="O265" s="176"/>
      <c r="P265" s="176"/>
      <c r="Q265" s="176"/>
      <c r="R265" s="176"/>
      <c r="S265" s="176"/>
      <c r="T265" s="175"/>
      <c r="U265" s="175"/>
      <c r="V265" s="176"/>
      <c r="W265" s="176"/>
      <c r="X265" s="176"/>
      <c r="Y265" s="175"/>
      <c r="Z265" s="177"/>
      <c r="AA265" s="177"/>
      <c r="AB265" s="177"/>
      <c r="AC265" s="177"/>
    </row>
    <row r="266" spans="1:29">
      <c r="A266" s="175"/>
      <c r="B266" s="175"/>
      <c r="C266" s="175"/>
      <c r="D266" s="176"/>
      <c r="E266" s="176"/>
      <c r="F266" s="176"/>
      <c r="G266" s="176"/>
      <c r="H266" s="175"/>
      <c r="I266" s="176"/>
      <c r="J266" s="176"/>
      <c r="K266" s="175"/>
      <c r="L266" s="176"/>
      <c r="M266" s="176"/>
      <c r="N266" s="176"/>
      <c r="O266" s="176"/>
      <c r="P266" s="176"/>
      <c r="Q266" s="176"/>
      <c r="R266" s="176"/>
      <c r="S266" s="176"/>
      <c r="T266" s="175"/>
      <c r="U266" s="175"/>
      <c r="V266" s="176"/>
      <c r="W266" s="176"/>
      <c r="X266" s="176"/>
      <c r="Y266" s="175"/>
      <c r="Z266" s="177"/>
      <c r="AA266" s="177"/>
      <c r="AB266" s="177"/>
      <c r="AC266" s="177"/>
    </row>
    <row r="267" spans="1:29">
      <c r="A267" s="175"/>
      <c r="B267" s="175"/>
      <c r="C267" s="175"/>
      <c r="D267" s="176"/>
      <c r="E267" s="176"/>
      <c r="F267" s="176"/>
      <c r="G267" s="176"/>
      <c r="H267" s="175"/>
      <c r="I267" s="176"/>
      <c r="J267" s="176"/>
      <c r="K267" s="175"/>
      <c r="L267" s="176"/>
      <c r="M267" s="176"/>
      <c r="N267" s="176"/>
      <c r="O267" s="176"/>
      <c r="P267" s="176"/>
      <c r="Q267" s="176"/>
      <c r="R267" s="176"/>
      <c r="S267" s="176"/>
      <c r="T267" s="175"/>
      <c r="U267" s="175"/>
      <c r="V267" s="176"/>
      <c r="W267" s="176"/>
      <c r="X267" s="176"/>
      <c r="Y267" s="175"/>
      <c r="Z267" s="177"/>
      <c r="AA267" s="177"/>
      <c r="AB267" s="177"/>
      <c r="AC267" s="177"/>
    </row>
    <row r="268" spans="1:29">
      <c r="A268" s="175"/>
      <c r="B268" s="175"/>
      <c r="C268" s="175"/>
      <c r="D268" s="176"/>
      <c r="E268" s="176"/>
      <c r="F268" s="176"/>
      <c r="G268" s="176"/>
      <c r="H268" s="175"/>
      <c r="I268" s="176"/>
      <c r="J268" s="176"/>
      <c r="K268" s="175"/>
      <c r="L268" s="176"/>
      <c r="M268" s="176"/>
      <c r="N268" s="176"/>
      <c r="O268" s="176"/>
      <c r="P268" s="176"/>
      <c r="Q268" s="176"/>
      <c r="R268" s="176"/>
      <c r="S268" s="176"/>
      <c r="T268" s="175"/>
      <c r="U268" s="175"/>
      <c r="V268" s="176"/>
      <c r="W268" s="176"/>
      <c r="X268" s="176"/>
      <c r="Y268" s="175"/>
      <c r="Z268" s="177"/>
      <c r="AA268" s="177"/>
      <c r="AB268" s="177"/>
      <c r="AC268" s="177"/>
    </row>
    <row r="269" spans="1:29">
      <c r="A269" s="175"/>
      <c r="B269" s="175"/>
      <c r="C269" s="175"/>
      <c r="D269" s="176"/>
      <c r="E269" s="176"/>
      <c r="F269" s="176"/>
      <c r="G269" s="176"/>
      <c r="H269" s="175"/>
      <c r="I269" s="176"/>
      <c r="J269" s="176"/>
      <c r="K269" s="175"/>
      <c r="L269" s="176"/>
      <c r="M269" s="176"/>
      <c r="N269" s="176"/>
      <c r="O269" s="176"/>
      <c r="P269" s="176"/>
      <c r="Q269" s="176"/>
      <c r="R269" s="176"/>
      <c r="S269" s="176"/>
      <c r="T269" s="175"/>
      <c r="U269" s="175"/>
      <c r="V269" s="176"/>
      <c r="W269" s="176"/>
      <c r="X269" s="176"/>
      <c r="Y269" s="175"/>
      <c r="Z269" s="177"/>
      <c r="AA269" s="177"/>
      <c r="AB269" s="177"/>
      <c r="AC269" s="177"/>
    </row>
    <row r="270" spans="1:29">
      <c r="A270" s="175"/>
      <c r="B270" s="175"/>
      <c r="C270" s="175"/>
      <c r="D270" s="176"/>
      <c r="E270" s="176"/>
      <c r="F270" s="176"/>
      <c r="G270" s="176"/>
      <c r="H270" s="175"/>
      <c r="I270" s="176"/>
      <c r="J270" s="176"/>
      <c r="K270" s="175"/>
      <c r="L270" s="176"/>
      <c r="M270" s="176"/>
      <c r="N270" s="176"/>
      <c r="O270" s="176"/>
      <c r="P270" s="176"/>
      <c r="Q270" s="176"/>
      <c r="R270" s="176"/>
      <c r="S270" s="176"/>
      <c r="T270" s="175"/>
      <c r="U270" s="175"/>
      <c r="V270" s="176"/>
      <c r="W270" s="176"/>
      <c r="X270" s="176"/>
      <c r="Y270" s="175"/>
      <c r="Z270" s="177"/>
      <c r="AA270" s="177"/>
      <c r="AB270" s="177"/>
      <c r="AC270" s="177"/>
    </row>
    <row r="271" spans="1:29">
      <c r="A271" s="175"/>
      <c r="B271" s="175"/>
      <c r="C271" s="175"/>
      <c r="D271" s="176"/>
      <c r="E271" s="176"/>
      <c r="F271" s="176"/>
      <c r="G271" s="176"/>
      <c r="H271" s="175"/>
      <c r="I271" s="176"/>
      <c r="J271" s="176"/>
      <c r="K271" s="175"/>
      <c r="L271" s="176"/>
      <c r="M271" s="176"/>
      <c r="N271" s="176"/>
      <c r="O271" s="176"/>
      <c r="P271" s="176"/>
      <c r="Q271" s="176"/>
      <c r="R271" s="176"/>
      <c r="S271" s="176"/>
      <c r="T271" s="175"/>
      <c r="U271" s="175"/>
      <c r="V271" s="176"/>
      <c r="W271" s="176"/>
      <c r="X271" s="176"/>
      <c r="Y271" s="175"/>
      <c r="Z271" s="177"/>
      <c r="AA271" s="177"/>
      <c r="AB271" s="177"/>
      <c r="AC271" s="177"/>
    </row>
    <row r="272" spans="1:29">
      <c r="A272" s="175"/>
      <c r="B272" s="175"/>
      <c r="C272" s="175"/>
      <c r="D272" s="176"/>
      <c r="E272" s="176"/>
      <c r="F272" s="176"/>
      <c r="G272" s="176"/>
      <c r="H272" s="175"/>
      <c r="I272" s="176"/>
      <c r="J272" s="176"/>
      <c r="K272" s="175"/>
      <c r="L272" s="176"/>
      <c r="M272" s="176"/>
      <c r="N272" s="176"/>
      <c r="O272" s="176"/>
      <c r="P272" s="176"/>
      <c r="Q272" s="176"/>
      <c r="R272" s="176"/>
      <c r="S272" s="176"/>
      <c r="T272" s="175"/>
      <c r="U272" s="175"/>
      <c r="V272" s="176"/>
      <c r="W272" s="176"/>
      <c r="X272" s="176"/>
      <c r="Y272" s="175"/>
      <c r="Z272" s="177"/>
      <c r="AA272" s="177"/>
      <c r="AB272" s="177"/>
      <c r="AC272" s="177"/>
    </row>
    <row r="273" spans="1:29">
      <c r="A273" s="175"/>
      <c r="B273" s="175"/>
      <c r="C273" s="175"/>
      <c r="D273" s="176"/>
      <c r="E273" s="176"/>
      <c r="F273" s="176"/>
      <c r="G273" s="176"/>
      <c r="H273" s="175"/>
      <c r="I273" s="176"/>
      <c r="J273" s="176"/>
      <c r="K273" s="175"/>
      <c r="L273" s="176"/>
      <c r="M273" s="176"/>
      <c r="N273" s="176"/>
      <c r="O273" s="176"/>
      <c r="P273" s="176"/>
      <c r="Q273" s="176"/>
      <c r="R273" s="176"/>
      <c r="S273" s="176"/>
      <c r="T273" s="175"/>
      <c r="U273" s="175"/>
      <c r="V273" s="176"/>
      <c r="W273" s="176"/>
      <c r="X273" s="176"/>
      <c r="Y273" s="175"/>
      <c r="Z273" s="177"/>
      <c r="AA273" s="177"/>
      <c r="AB273" s="177"/>
      <c r="AC273" s="177"/>
    </row>
    <row r="274" spans="1:29">
      <c r="A274" s="175"/>
      <c r="B274" s="175"/>
      <c r="C274" s="175"/>
      <c r="D274" s="176"/>
      <c r="E274" s="176"/>
      <c r="F274" s="176"/>
      <c r="G274" s="176"/>
      <c r="H274" s="175"/>
      <c r="I274" s="176"/>
      <c r="J274" s="176"/>
      <c r="K274" s="175"/>
      <c r="L274" s="176"/>
      <c r="M274" s="176"/>
      <c r="N274" s="176"/>
      <c r="O274" s="176"/>
      <c r="P274" s="176"/>
      <c r="Q274" s="176"/>
      <c r="R274" s="176"/>
      <c r="S274" s="176"/>
      <c r="T274" s="175"/>
      <c r="U274" s="175"/>
      <c r="V274" s="176"/>
      <c r="W274" s="176"/>
      <c r="X274" s="176"/>
      <c r="Y274" s="175"/>
      <c r="Z274" s="177"/>
      <c r="AA274" s="177"/>
      <c r="AB274" s="177"/>
      <c r="AC274" s="177"/>
    </row>
    <row r="275" spans="1:29">
      <c r="A275" s="175"/>
      <c r="B275" s="175"/>
      <c r="C275" s="175"/>
      <c r="D275" s="176"/>
      <c r="E275" s="176"/>
      <c r="F275" s="176"/>
      <c r="G275" s="176"/>
      <c r="H275" s="175"/>
      <c r="I275" s="176"/>
      <c r="J275" s="176"/>
      <c r="K275" s="175"/>
      <c r="L275" s="176"/>
      <c r="M275" s="176"/>
      <c r="N275" s="176"/>
      <c r="O275" s="176"/>
      <c r="P275" s="176"/>
      <c r="Q275" s="176"/>
      <c r="R275" s="176"/>
      <c r="S275" s="176"/>
      <c r="T275" s="175"/>
      <c r="U275" s="175"/>
      <c r="V275" s="176"/>
      <c r="W275" s="176"/>
      <c r="X275" s="176"/>
      <c r="Y275" s="175"/>
      <c r="Z275" s="177"/>
      <c r="AA275" s="177"/>
      <c r="AB275" s="177"/>
      <c r="AC275" s="177"/>
    </row>
    <row r="276" spans="1:29">
      <c r="A276" s="175"/>
      <c r="B276" s="175"/>
      <c r="C276" s="175"/>
      <c r="D276" s="176"/>
      <c r="E276" s="176"/>
      <c r="F276" s="176"/>
      <c r="G276" s="176"/>
      <c r="H276" s="175"/>
      <c r="I276" s="176"/>
      <c r="J276" s="176"/>
      <c r="K276" s="175"/>
      <c r="L276" s="176"/>
      <c r="M276" s="176"/>
      <c r="N276" s="176"/>
      <c r="O276" s="176"/>
      <c r="P276" s="176"/>
      <c r="Q276" s="176"/>
      <c r="R276" s="176"/>
      <c r="S276" s="176"/>
      <c r="T276" s="175"/>
      <c r="U276" s="175"/>
      <c r="V276" s="176"/>
      <c r="W276" s="176"/>
      <c r="X276" s="176"/>
      <c r="Y276" s="175"/>
      <c r="Z276" s="177"/>
      <c r="AA276" s="177"/>
      <c r="AB276" s="177"/>
      <c r="AC276" s="177"/>
    </row>
    <row r="277" spans="1:29">
      <c r="A277" s="175"/>
      <c r="B277" s="175"/>
      <c r="C277" s="175"/>
      <c r="D277" s="176"/>
      <c r="E277" s="176"/>
      <c r="F277" s="176"/>
      <c r="G277" s="176"/>
      <c r="H277" s="175"/>
      <c r="I277" s="176"/>
      <c r="J277" s="176"/>
      <c r="K277" s="175"/>
      <c r="L277" s="176"/>
      <c r="M277" s="176"/>
      <c r="N277" s="176"/>
      <c r="O277" s="176"/>
      <c r="P277" s="176"/>
      <c r="Q277" s="176"/>
      <c r="R277" s="176"/>
      <c r="S277" s="176"/>
      <c r="T277" s="175"/>
      <c r="U277" s="175"/>
      <c r="V277" s="176"/>
      <c r="W277" s="176"/>
      <c r="X277" s="176"/>
      <c r="Y277" s="175"/>
      <c r="Z277" s="177"/>
      <c r="AA277" s="177"/>
      <c r="AB277" s="177"/>
      <c r="AC277" s="177"/>
    </row>
    <row r="278" spans="1:29">
      <c r="A278" s="175"/>
      <c r="B278" s="175"/>
      <c r="C278" s="175"/>
      <c r="D278" s="176"/>
      <c r="E278" s="176"/>
      <c r="F278" s="176"/>
      <c r="G278" s="176"/>
      <c r="H278" s="175"/>
      <c r="I278" s="176"/>
      <c r="J278" s="176"/>
      <c r="K278" s="175"/>
      <c r="L278" s="176"/>
      <c r="M278" s="176"/>
      <c r="N278" s="176"/>
      <c r="O278" s="176"/>
      <c r="P278" s="176"/>
      <c r="Q278" s="176"/>
      <c r="R278" s="176"/>
      <c r="S278" s="176"/>
      <c r="T278" s="175"/>
      <c r="U278" s="175"/>
      <c r="V278" s="176"/>
      <c r="W278" s="176"/>
      <c r="X278" s="176"/>
      <c r="Y278" s="175"/>
      <c r="Z278" s="177"/>
      <c r="AA278" s="177"/>
      <c r="AB278" s="177"/>
      <c r="AC278" s="177"/>
    </row>
    <row r="279" spans="1:29">
      <c r="A279" s="175"/>
      <c r="B279" s="175"/>
      <c r="C279" s="175"/>
      <c r="D279" s="176"/>
      <c r="E279" s="176"/>
      <c r="F279" s="176"/>
      <c r="G279" s="176"/>
      <c r="H279" s="175"/>
      <c r="I279" s="176"/>
      <c r="J279" s="176"/>
      <c r="K279" s="175"/>
      <c r="L279" s="176"/>
      <c r="M279" s="176"/>
      <c r="N279" s="176"/>
      <c r="O279" s="176"/>
      <c r="P279" s="176"/>
      <c r="Q279" s="176"/>
      <c r="R279" s="176"/>
      <c r="S279" s="176"/>
      <c r="T279" s="175"/>
      <c r="U279" s="175"/>
      <c r="V279" s="176"/>
      <c r="W279" s="176"/>
      <c r="X279" s="176"/>
      <c r="Y279" s="175"/>
      <c r="Z279" s="177"/>
      <c r="AA279" s="177"/>
      <c r="AB279" s="177"/>
      <c r="AC279" s="177"/>
    </row>
    <row r="280" spans="1:29">
      <c r="A280" s="175"/>
      <c r="B280" s="175"/>
      <c r="C280" s="175"/>
      <c r="D280" s="176"/>
      <c r="E280" s="176"/>
      <c r="F280" s="176"/>
      <c r="G280" s="176"/>
      <c r="H280" s="175"/>
      <c r="I280" s="176"/>
      <c r="J280" s="176"/>
      <c r="K280" s="175"/>
      <c r="L280" s="176"/>
      <c r="M280" s="176"/>
      <c r="N280" s="176"/>
      <c r="O280" s="176"/>
      <c r="P280" s="176"/>
      <c r="Q280" s="176"/>
      <c r="R280" s="176"/>
      <c r="S280" s="176"/>
      <c r="T280" s="175"/>
      <c r="U280" s="175"/>
      <c r="V280" s="176"/>
      <c r="W280" s="176"/>
      <c r="X280" s="176"/>
      <c r="Y280" s="175"/>
      <c r="Z280" s="177"/>
      <c r="AA280" s="177"/>
      <c r="AB280" s="177"/>
      <c r="AC280" s="177"/>
    </row>
    <row r="281" spans="1:29">
      <c r="A281" s="175"/>
      <c r="B281" s="175"/>
      <c r="C281" s="175"/>
      <c r="D281" s="176"/>
      <c r="E281" s="176"/>
      <c r="F281" s="176"/>
      <c r="G281" s="176"/>
      <c r="H281" s="175"/>
      <c r="I281" s="176"/>
      <c r="J281" s="176"/>
      <c r="K281" s="175"/>
      <c r="L281" s="176"/>
      <c r="M281" s="176"/>
      <c r="N281" s="176"/>
      <c r="O281" s="176"/>
      <c r="P281" s="176"/>
      <c r="Q281" s="176"/>
      <c r="R281" s="176"/>
      <c r="S281" s="176"/>
      <c r="T281" s="175"/>
      <c r="U281" s="175"/>
      <c r="V281" s="176"/>
      <c r="W281" s="176"/>
      <c r="X281" s="176"/>
      <c r="Y281" s="175"/>
      <c r="Z281" s="177"/>
      <c r="AA281" s="177"/>
      <c r="AB281" s="177"/>
      <c r="AC281" s="177"/>
    </row>
    <row r="282" spans="1:29">
      <c r="A282" s="175"/>
      <c r="B282" s="175"/>
      <c r="C282" s="175"/>
      <c r="D282" s="176"/>
      <c r="E282" s="176"/>
      <c r="F282" s="176"/>
      <c r="G282" s="176"/>
      <c r="H282" s="175"/>
      <c r="I282" s="176"/>
      <c r="J282" s="176"/>
      <c r="K282" s="175"/>
      <c r="L282" s="176"/>
      <c r="M282" s="176"/>
      <c r="N282" s="176"/>
      <c r="O282" s="176"/>
      <c r="P282" s="176"/>
      <c r="Q282" s="176"/>
      <c r="R282" s="176"/>
      <c r="S282" s="176"/>
      <c r="T282" s="175"/>
      <c r="U282" s="175"/>
      <c r="V282" s="176"/>
      <c r="W282" s="176"/>
      <c r="X282" s="176"/>
      <c r="Y282" s="175"/>
      <c r="Z282" s="177"/>
      <c r="AA282" s="177"/>
      <c r="AB282" s="177"/>
      <c r="AC282" s="177"/>
    </row>
    <row r="283" spans="1:29">
      <c r="A283" s="175"/>
      <c r="B283" s="175"/>
      <c r="C283" s="175"/>
      <c r="D283" s="176"/>
      <c r="E283" s="176"/>
      <c r="F283" s="176"/>
      <c r="G283" s="176"/>
      <c r="H283" s="175"/>
      <c r="I283" s="176"/>
      <c r="J283" s="176"/>
      <c r="K283" s="175"/>
      <c r="L283" s="176"/>
      <c r="M283" s="176"/>
      <c r="N283" s="176"/>
      <c r="O283" s="176"/>
      <c r="P283" s="176"/>
      <c r="Q283" s="176"/>
      <c r="R283" s="176"/>
      <c r="S283" s="176"/>
      <c r="T283" s="175"/>
      <c r="U283" s="175"/>
      <c r="V283" s="176"/>
      <c r="W283" s="176"/>
      <c r="X283" s="176"/>
      <c r="Y283" s="175"/>
      <c r="Z283" s="177"/>
      <c r="AA283" s="177"/>
      <c r="AB283" s="177"/>
      <c r="AC283" s="177"/>
    </row>
    <row r="284" spans="1:29">
      <c r="A284" s="175"/>
      <c r="B284" s="175"/>
      <c r="C284" s="175"/>
      <c r="D284" s="176"/>
      <c r="E284" s="176"/>
      <c r="F284" s="176"/>
      <c r="G284" s="176"/>
      <c r="H284" s="175"/>
      <c r="I284" s="176"/>
      <c r="J284" s="176"/>
      <c r="K284" s="175"/>
      <c r="L284" s="176"/>
      <c r="M284" s="176"/>
      <c r="N284" s="176"/>
      <c r="O284" s="176"/>
      <c r="P284" s="176"/>
      <c r="Q284" s="176"/>
      <c r="R284" s="176"/>
      <c r="S284" s="176"/>
      <c r="T284" s="175"/>
      <c r="U284" s="175"/>
      <c r="V284" s="176"/>
      <c r="W284" s="176"/>
      <c r="X284" s="176"/>
      <c r="Y284" s="175"/>
      <c r="Z284" s="177"/>
      <c r="AA284" s="177"/>
      <c r="AB284" s="177"/>
      <c r="AC284" s="177"/>
    </row>
    <row r="285" spans="1:29">
      <c r="A285" s="175"/>
      <c r="B285" s="175"/>
      <c r="C285" s="175"/>
      <c r="D285" s="176"/>
      <c r="E285" s="176"/>
      <c r="F285" s="176"/>
      <c r="G285" s="176"/>
      <c r="H285" s="175"/>
      <c r="I285" s="176"/>
      <c r="J285" s="176"/>
      <c r="K285" s="175"/>
      <c r="L285" s="176"/>
      <c r="M285" s="176"/>
      <c r="N285" s="176"/>
      <c r="O285" s="176"/>
      <c r="P285" s="176"/>
      <c r="Q285" s="176"/>
      <c r="R285" s="176"/>
      <c r="S285" s="176"/>
      <c r="T285" s="175"/>
      <c r="U285" s="175"/>
      <c r="V285" s="176"/>
      <c r="W285" s="176"/>
      <c r="X285" s="176"/>
      <c r="Y285" s="175"/>
      <c r="Z285" s="177"/>
      <c r="AA285" s="177"/>
      <c r="AB285" s="177"/>
      <c r="AC285" s="177"/>
    </row>
    <row r="286" spans="1:29">
      <c r="A286" s="175"/>
      <c r="B286" s="175"/>
      <c r="C286" s="175"/>
      <c r="D286" s="176"/>
      <c r="E286" s="176"/>
      <c r="F286" s="176"/>
      <c r="G286" s="176"/>
      <c r="H286" s="175"/>
      <c r="I286" s="176"/>
      <c r="J286" s="176"/>
      <c r="K286" s="175"/>
      <c r="L286" s="176"/>
      <c r="M286" s="176"/>
      <c r="N286" s="176"/>
      <c r="O286" s="176"/>
      <c r="P286" s="176"/>
      <c r="Q286" s="176"/>
      <c r="R286" s="176"/>
      <c r="S286" s="176"/>
      <c r="T286" s="175"/>
      <c r="U286" s="175"/>
      <c r="V286" s="176"/>
      <c r="W286" s="176"/>
      <c r="X286" s="176"/>
      <c r="Y286" s="175"/>
      <c r="Z286" s="177"/>
      <c r="AA286" s="177"/>
      <c r="AB286" s="177"/>
      <c r="AC286" s="177"/>
    </row>
    <row r="287" spans="1:29">
      <c r="A287" s="175"/>
      <c r="B287" s="175"/>
      <c r="C287" s="175"/>
      <c r="D287" s="176"/>
      <c r="E287" s="176"/>
      <c r="F287" s="176"/>
      <c r="G287" s="176"/>
      <c r="H287" s="175"/>
      <c r="I287" s="176"/>
      <c r="J287" s="176"/>
      <c r="K287" s="175"/>
      <c r="L287" s="176"/>
      <c r="M287" s="176"/>
      <c r="N287" s="176"/>
      <c r="O287" s="176"/>
      <c r="P287" s="176"/>
      <c r="Q287" s="176"/>
      <c r="R287" s="176"/>
      <c r="S287" s="176"/>
      <c r="T287" s="175"/>
      <c r="U287" s="175"/>
      <c r="V287" s="176"/>
      <c r="W287" s="176"/>
      <c r="X287" s="176"/>
      <c r="Y287" s="175"/>
      <c r="Z287" s="177"/>
      <c r="AA287" s="177"/>
      <c r="AB287" s="177"/>
      <c r="AC287" s="177"/>
    </row>
    <row r="288" spans="1:29">
      <c r="A288" s="175"/>
      <c r="B288" s="175"/>
      <c r="C288" s="175"/>
      <c r="D288" s="176"/>
      <c r="E288" s="176"/>
      <c r="F288" s="176"/>
      <c r="G288" s="176"/>
      <c r="H288" s="175"/>
      <c r="I288" s="176"/>
      <c r="J288" s="176"/>
      <c r="K288" s="175"/>
      <c r="L288" s="176"/>
      <c r="M288" s="176"/>
      <c r="N288" s="176"/>
      <c r="O288" s="176"/>
      <c r="P288" s="176"/>
      <c r="Q288" s="176"/>
      <c r="R288" s="176"/>
      <c r="S288" s="176"/>
      <c r="T288" s="175"/>
      <c r="U288" s="175"/>
      <c r="V288" s="176"/>
      <c r="W288" s="176"/>
      <c r="X288" s="176"/>
      <c r="Y288" s="175"/>
      <c r="Z288" s="177"/>
      <c r="AA288" s="177"/>
      <c r="AB288" s="177"/>
      <c r="AC288" s="177"/>
    </row>
    <row r="289" spans="1:29">
      <c r="A289" s="175"/>
      <c r="B289" s="175"/>
      <c r="C289" s="175"/>
      <c r="D289" s="176"/>
      <c r="E289" s="176"/>
      <c r="F289" s="176"/>
      <c r="G289" s="176"/>
      <c r="H289" s="175"/>
      <c r="I289" s="176"/>
      <c r="J289" s="176"/>
      <c r="K289" s="175"/>
      <c r="L289" s="176"/>
      <c r="M289" s="176"/>
      <c r="N289" s="176"/>
      <c r="O289" s="176"/>
      <c r="P289" s="176"/>
      <c r="Q289" s="176"/>
      <c r="R289" s="176"/>
      <c r="S289" s="176"/>
      <c r="T289" s="175"/>
      <c r="U289" s="175"/>
      <c r="V289" s="176"/>
      <c r="W289" s="176"/>
      <c r="X289" s="176"/>
      <c r="Y289" s="175"/>
      <c r="Z289" s="177"/>
      <c r="AA289" s="177"/>
      <c r="AB289" s="177"/>
      <c r="AC289" s="177"/>
    </row>
    <row r="290" spans="1:29">
      <c r="A290" s="175"/>
      <c r="B290" s="175"/>
      <c r="C290" s="175"/>
      <c r="D290" s="176"/>
      <c r="E290" s="176"/>
      <c r="F290" s="176"/>
      <c r="G290" s="176"/>
      <c r="H290" s="175"/>
      <c r="I290" s="176"/>
      <c r="J290" s="176"/>
      <c r="K290" s="175"/>
      <c r="L290" s="176"/>
      <c r="M290" s="176"/>
      <c r="N290" s="176"/>
      <c r="O290" s="176"/>
      <c r="P290" s="176"/>
      <c r="Q290" s="176"/>
      <c r="R290" s="176"/>
      <c r="S290" s="176"/>
      <c r="T290" s="175"/>
      <c r="U290" s="175"/>
      <c r="V290" s="176"/>
      <c r="W290" s="176"/>
      <c r="X290" s="176"/>
      <c r="Y290" s="175"/>
      <c r="Z290" s="177"/>
      <c r="AA290" s="177"/>
      <c r="AB290" s="177"/>
      <c r="AC290" s="177"/>
    </row>
    <row r="291" spans="1:29">
      <c r="A291" s="175"/>
      <c r="B291" s="175"/>
      <c r="C291" s="175"/>
      <c r="D291" s="176"/>
      <c r="E291" s="176"/>
      <c r="F291" s="176"/>
      <c r="G291" s="176"/>
      <c r="H291" s="175"/>
      <c r="I291" s="176"/>
      <c r="J291" s="176"/>
      <c r="K291" s="175"/>
      <c r="L291" s="176"/>
      <c r="M291" s="176"/>
      <c r="N291" s="176"/>
      <c r="O291" s="176"/>
      <c r="P291" s="176"/>
      <c r="Q291" s="176"/>
      <c r="R291" s="176"/>
      <c r="S291" s="176"/>
      <c r="T291" s="175"/>
      <c r="U291" s="175"/>
      <c r="V291" s="176"/>
      <c r="W291" s="176"/>
      <c r="X291" s="176"/>
      <c r="Y291" s="175"/>
      <c r="Z291" s="177"/>
      <c r="AA291" s="177"/>
      <c r="AB291" s="177"/>
      <c r="AC291" s="177"/>
    </row>
    <row r="292" spans="1:29">
      <c r="A292" s="175"/>
      <c r="B292" s="175"/>
      <c r="C292" s="175"/>
      <c r="D292" s="176"/>
      <c r="E292" s="176"/>
      <c r="F292" s="176"/>
      <c r="G292" s="176"/>
      <c r="H292" s="175"/>
      <c r="I292" s="176"/>
      <c r="J292" s="176"/>
      <c r="K292" s="175"/>
      <c r="L292" s="176"/>
      <c r="M292" s="176"/>
      <c r="N292" s="176"/>
      <c r="O292" s="176"/>
      <c r="P292" s="176"/>
      <c r="Q292" s="176"/>
      <c r="R292" s="176"/>
      <c r="S292" s="176"/>
      <c r="T292" s="175"/>
      <c r="U292" s="175"/>
      <c r="V292" s="176"/>
      <c r="W292" s="176"/>
      <c r="X292" s="176"/>
      <c r="Y292" s="175"/>
      <c r="Z292" s="177"/>
      <c r="AA292" s="177"/>
      <c r="AB292" s="177"/>
      <c r="AC292" s="177"/>
    </row>
    <row r="293" spans="1:29">
      <c r="A293" s="175"/>
      <c r="B293" s="175"/>
      <c r="C293" s="175"/>
      <c r="D293" s="176"/>
      <c r="E293" s="176"/>
      <c r="F293" s="176"/>
      <c r="G293" s="176"/>
      <c r="H293" s="175"/>
      <c r="I293" s="176"/>
      <c r="J293" s="176"/>
      <c r="K293" s="175"/>
      <c r="L293" s="176"/>
      <c r="M293" s="176"/>
      <c r="N293" s="176"/>
      <c r="O293" s="176"/>
      <c r="P293" s="176"/>
      <c r="Q293" s="176"/>
      <c r="R293" s="176"/>
      <c r="S293" s="176"/>
      <c r="T293" s="175"/>
      <c r="U293" s="175"/>
      <c r="V293" s="176"/>
      <c r="W293" s="176"/>
      <c r="X293" s="176"/>
      <c r="Y293" s="175"/>
      <c r="Z293" s="177"/>
      <c r="AA293" s="177"/>
      <c r="AB293" s="177"/>
      <c r="AC293" s="177"/>
    </row>
    <row r="294" spans="1:29">
      <c r="A294" s="175"/>
      <c r="B294" s="175"/>
      <c r="C294" s="175"/>
      <c r="D294" s="176"/>
      <c r="E294" s="176"/>
      <c r="F294" s="176"/>
      <c r="G294" s="176"/>
      <c r="H294" s="175"/>
      <c r="I294" s="176"/>
      <c r="J294" s="176"/>
      <c r="K294" s="175"/>
      <c r="L294" s="176"/>
      <c r="M294" s="176"/>
      <c r="N294" s="176"/>
      <c r="O294" s="176"/>
      <c r="P294" s="176"/>
      <c r="Q294" s="176"/>
      <c r="R294" s="176"/>
      <c r="S294" s="176"/>
      <c r="T294" s="175"/>
      <c r="U294" s="175"/>
      <c r="V294" s="176"/>
      <c r="W294" s="176"/>
      <c r="X294" s="176"/>
      <c r="Y294" s="175"/>
      <c r="Z294" s="177"/>
      <c r="AA294" s="177"/>
      <c r="AB294" s="177"/>
      <c r="AC294" s="177"/>
    </row>
    <row r="295" spans="1:29">
      <c r="A295" s="175"/>
      <c r="B295" s="175"/>
      <c r="C295" s="175"/>
      <c r="D295" s="176"/>
      <c r="E295" s="176"/>
      <c r="F295" s="176"/>
      <c r="G295" s="176"/>
      <c r="H295" s="175"/>
      <c r="I295" s="176"/>
      <c r="J295" s="176"/>
      <c r="K295" s="175"/>
      <c r="L295" s="176"/>
      <c r="M295" s="176"/>
      <c r="N295" s="176"/>
      <c r="O295" s="176"/>
      <c r="P295" s="176"/>
      <c r="Q295" s="176"/>
      <c r="R295" s="176"/>
      <c r="S295" s="176"/>
      <c r="T295" s="175"/>
      <c r="U295" s="175"/>
      <c r="V295" s="176"/>
      <c r="W295" s="176"/>
      <c r="X295" s="176"/>
      <c r="Y295" s="175"/>
      <c r="Z295" s="177"/>
      <c r="AA295" s="177"/>
      <c r="AB295" s="177"/>
      <c r="AC295" s="177"/>
    </row>
    <row r="296" spans="1:29">
      <c r="A296" s="175"/>
      <c r="B296" s="175"/>
      <c r="C296" s="175"/>
      <c r="D296" s="176"/>
      <c r="E296" s="176"/>
      <c r="F296" s="176"/>
      <c r="G296" s="176"/>
      <c r="H296" s="175"/>
      <c r="I296" s="176"/>
      <c r="J296" s="176"/>
      <c r="K296" s="175"/>
      <c r="L296" s="176"/>
      <c r="M296" s="176"/>
      <c r="N296" s="176"/>
      <c r="O296" s="176"/>
      <c r="P296" s="176"/>
      <c r="Q296" s="176"/>
      <c r="R296" s="176"/>
      <c r="S296" s="176"/>
      <c r="T296" s="175"/>
      <c r="U296" s="175"/>
      <c r="V296" s="176"/>
      <c r="W296" s="176"/>
      <c r="X296" s="176"/>
      <c r="Y296" s="175"/>
      <c r="Z296" s="177"/>
      <c r="AA296" s="177"/>
      <c r="AB296" s="177"/>
      <c r="AC296" s="177"/>
    </row>
    <row r="297" spans="1:29">
      <c r="A297" s="175"/>
      <c r="B297" s="175"/>
      <c r="C297" s="175"/>
      <c r="D297" s="176"/>
      <c r="E297" s="176"/>
      <c r="F297" s="176"/>
      <c r="G297" s="176"/>
      <c r="H297" s="175"/>
      <c r="I297" s="176"/>
      <c r="J297" s="176"/>
      <c r="K297" s="175"/>
      <c r="L297" s="176"/>
      <c r="M297" s="176"/>
      <c r="N297" s="176"/>
      <c r="O297" s="176"/>
      <c r="P297" s="176"/>
      <c r="Q297" s="176"/>
      <c r="R297" s="176"/>
      <c r="S297" s="176"/>
      <c r="T297" s="175"/>
      <c r="U297" s="175"/>
      <c r="V297" s="176"/>
      <c r="W297" s="176"/>
      <c r="X297" s="176"/>
      <c r="Y297" s="175"/>
      <c r="Z297" s="177"/>
      <c r="AA297" s="177"/>
      <c r="AB297" s="177"/>
      <c r="AC297" s="177"/>
    </row>
    <row r="298" spans="1:29">
      <c r="A298" s="175"/>
      <c r="B298" s="175"/>
      <c r="C298" s="175"/>
      <c r="D298" s="176"/>
      <c r="E298" s="176"/>
      <c r="F298" s="176"/>
      <c r="G298" s="176"/>
      <c r="H298" s="175"/>
      <c r="I298" s="176"/>
      <c r="J298" s="176"/>
      <c r="K298" s="175"/>
      <c r="L298" s="176"/>
      <c r="M298" s="176"/>
      <c r="N298" s="176"/>
      <c r="O298" s="176"/>
      <c r="P298" s="176"/>
      <c r="Q298" s="176"/>
      <c r="R298" s="176"/>
      <c r="S298" s="176"/>
      <c r="T298" s="175"/>
      <c r="U298" s="175"/>
      <c r="V298" s="176"/>
      <c r="W298" s="176"/>
      <c r="X298" s="176"/>
      <c r="Y298" s="175"/>
      <c r="Z298" s="177"/>
      <c r="AA298" s="177"/>
      <c r="AB298" s="177"/>
      <c r="AC298" s="177"/>
    </row>
    <row r="299" spans="1:29">
      <c r="A299" s="175"/>
      <c r="B299" s="175"/>
      <c r="C299" s="175"/>
      <c r="D299" s="176"/>
      <c r="E299" s="176"/>
      <c r="F299" s="176"/>
      <c r="G299" s="176"/>
      <c r="H299" s="175"/>
      <c r="I299" s="176"/>
      <c r="J299" s="176"/>
      <c r="K299" s="175"/>
      <c r="L299" s="176"/>
      <c r="M299" s="176"/>
      <c r="N299" s="176"/>
      <c r="O299" s="176"/>
      <c r="P299" s="176"/>
      <c r="Q299" s="176"/>
      <c r="R299" s="176"/>
      <c r="S299" s="176"/>
      <c r="T299" s="175"/>
      <c r="U299" s="175"/>
      <c r="V299" s="176"/>
      <c r="W299" s="176"/>
      <c r="X299" s="176"/>
      <c r="Y299" s="175"/>
      <c r="Z299" s="177"/>
      <c r="AA299" s="177"/>
      <c r="AB299" s="177"/>
      <c r="AC299" s="177"/>
    </row>
    <row r="300" spans="1:29">
      <c r="A300" s="175"/>
      <c r="B300" s="175"/>
      <c r="C300" s="175"/>
      <c r="D300" s="176"/>
      <c r="E300" s="176"/>
      <c r="F300" s="176"/>
      <c r="G300" s="176"/>
      <c r="H300" s="175"/>
      <c r="I300" s="176"/>
      <c r="J300" s="176"/>
      <c r="K300" s="175"/>
      <c r="L300" s="176"/>
      <c r="M300" s="176"/>
      <c r="N300" s="176"/>
      <c r="O300" s="176"/>
      <c r="P300" s="176"/>
      <c r="Q300" s="176"/>
      <c r="R300" s="176"/>
      <c r="S300" s="176"/>
      <c r="T300" s="175"/>
      <c r="U300" s="175"/>
      <c r="V300" s="176"/>
      <c r="W300" s="176"/>
      <c r="X300" s="176"/>
      <c r="Y300" s="175"/>
      <c r="Z300" s="177"/>
      <c r="AA300" s="177"/>
      <c r="AB300" s="177"/>
      <c r="AC300" s="177"/>
    </row>
    <row r="301" spans="1:29">
      <c r="A301" s="175"/>
      <c r="B301" s="175"/>
      <c r="C301" s="175"/>
      <c r="D301" s="176"/>
      <c r="E301" s="176"/>
      <c r="F301" s="176"/>
      <c r="G301" s="176"/>
      <c r="H301" s="175"/>
      <c r="I301" s="176"/>
      <c r="J301" s="176"/>
      <c r="K301" s="175"/>
      <c r="L301" s="176"/>
      <c r="M301" s="176"/>
      <c r="N301" s="176"/>
      <c r="O301" s="176"/>
      <c r="P301" s="176"/>
      <c r="Q301" s="176"/>
      <c r="R301" s="176"/>
      <c r="S301" s="176"/>
      <c r="T301" s="175"/>
      <c r="U301" s="175"/>
      <c r="V301" s="176"/>
      <c r="W301" s="176"/>
      <c r="X301" s="176"/>
      <c r="Y301" s="175"/>
      <c r="Z301" s="177"/>
      <c r="AA301" s="177"/>
      <c r="AB301" s="177"/>
      <c r="AC301" s="177"/>
    </row>
    <row r="302" spans="1:29">
      <c r="A302" s="175"/>
      <c r="B302" s="175"/>
      <c r="C302" s="175"/>
      <c r="D302" s="176"/>
      <c r="E302" s="176"/>
      <c r="F302" s="176"/>
      <c r="G302" s="176"/>
      <c r="H302" s="175"/>
      <c r="I302" s="176"/>
      <c r="J302" s="176"/>
      <c r="K302" s="175"/>
      <c r="L302" s="176"/>
      <c r="M302" s="176"/>
      <c r="N302" s="176"/>
      <c r="O302" s="176"/>
      <c r="P302" s="176"/>
      <c r="Q302" s="176"/>
      <c r="R302" s="176"/>
      <c r="S302" s="176"/>
      <c r="T302" s="175"/>
      <c r="U302" s="175"/>
      <c r="V302" s="176"/>
      <c r="W302" s="176"/>
      <c r="X302" s="176"/>
      <c r="Y302" s="175"/>
      <c r="Z302" s="177"/>
      <c r="AA302" s="177"/>
      <c r="AB302" s="177"/>
      <c r="AC302" s="177"/>
    </row>
    <row r="303" spans="1:29">
      <c r="A303" s="175"/>
      <c r="B303" s="175"/>
      <c r="C303" s="175"/>
      <c r="D303" s="176"/>
      <c r="E303" s="176"/>
      <c r="F303" s="176"/>
      <c r="G303" s="176"/>
      <c r="H303" s="175"/>
      <c r="I303" s="176"/>
      <c r="J303" s="176"/>
      <c r="K303" s="175"/>
      <c r="L303" s="176"/>
      <c r="M303" s="176"/>
      <c r="N303" s="176"/>
      <c r="O303" s="176"/>
      <c r="P303" s="176"/>
      <c r="Q303" s="176"/>
      <c r="R303" s="176"/>
      <c r="S303" s="176"/>
      <c r="T303" s="175"/>
      <c r="U303" s="175"/>
      <c r="V303" s="176"/>
      <c r="W303" s="176"/>
      <c r="X303" s="176"/>
      <c r="Y303" s="175"/>
      <c r="Z303" s="177"/>
      <c r="AA303" s="177"/>
      <c r="AB303" s="177"/>
      <c r="AC303" s="177"/>
    </row>
    <row r="304" spans="1:29">
      <c r="A304" s="175"/>
      <c r="B304" s="175"/>
      <c r="C304" s="175"/>
      <c r="D304" s="176"/>
      <c r="E304" s="176"/>
      <c r="F304" s="176"/>
      <c r="G304" s="176"/>
      <c r="H304" s="175"/>
      <c r="I304" s="176"/>
      <c r="J304" s="176"/>
      <c r="K304" s="175"/>
      <c r="L304" s="176"/>
      <c r="M304" s="176"/>
      <c r="N304" s="176"/>
      <c r="O304" s="176"/>
      <c r="P304" s="176"/>
      <c r="Q304" s="176"/>
      <c r="R304" s="176"/>
      <c r="S304" s="176"/>
      <c r="T304" s="175"/>
      <c r="U304" s="175"/>
      <c r="V304" s="176"/>
      <c r="W304" s="176"/>
      <c r="X304" s="176"/>
      <c r="Y304" s="175"/>
      <c r="Z304" s="177"/>
      <c r="AA304" s="177"/>
      <c r="AB304" s="177"/>
      <c r="AC304" s="177"/>
    </row>
    <row r="305" spans="1:29">
      <c r="A305" s="175"/>
      <c r="B305" s="175"/>
      <c r="C305" s="175"/>
      <c r="D305" s="176"/>
      <c r="E305" s="176"/>
      <c r="F305" s="176"/>
      <c r="G305" s="176"/>
      <c r="H305" s="175"/>
      <c r="I305" s="176"/>
      <c r="J305" s="176"/>
      <c r="K305" s="175"/>
      <c r="L305" s="176"/>
      <c r="M305" s="176"/>
      <c r="N305" s="176"/>
      <c r="O305" s="176"/>
      <c r="P305" s="176"/>
      <c r="Q305" s="176"/>
      <c r="R305" s="176"/>
      <c r="S305" s="176"/>
      <c r="T305" s="175"/>
      <c r="U305" s="175"/>
      <c r="V305" s="176"/>
      <c r="W305" s="176"/>
      <c r="X305" s="176"/>
      <c r="Y305" s="175"/>
      <c r="Z305" s="177"/>
      <c r="AA305" s="177"/>
      <c r="AB305" s="177"/>
      <c r="AC305" s="177"/>
    </row>
    <row r="306" spans="1:29">
      <c r="A306" s="175"/>
      <c r="B306" s="175"/>
      <c r="C306" s="175"/>
      <c r="D306" s="176"/>
      <c r="E306" s="176"/>
      <c r="F306" s="176"/>
      <c r="G306" s="176"/>
      <c r="H306" s="175"/>
      <c r="I306" s="176"/>
      <c r="J306" s="176"/>
      <c r="K306" s="175"/>
      <c r="L306" s="176"/>
      <c r="M306" s="176"/>
      <c r="N306" s="176"/>
      <c r="O306" s="176"/>
      <c r="P306" s="176"/>
      <c r="Q306" s="176"/>
      <c r="R306" s="176"/>
      <c r="S306" s="176"/>
      <c r="T306" s="175"/>
      <c r="U306" s="175"/>
      <c r="V306" s="176"/>
      <c r="W306" s="176"/>
      <c r="X306" s="176"/>
      <c r="Y306" s="175"/>
      <c r="Z306" s="177"/>
      <c r="AA306" s="177"/>
      <c r="AB306" s="177"/>
      <c r="AC306" s="177"/>
    </row>
    <row r="307" spans="1:29">
      <c r="A307" s="175"/>
      <c r="B307" s="175"/>
      <c r="C307" s="175"/>
      <c r="D307" s="176"/>
      <c r="E307" s="176"/>
      <c r="F307" s="176"/>
      <c r="G307" s="176"/>
      <c r="H307" s="175"/>
      <c r="I307" s="176"/>
      <c r="J307" s="176"/>
      <c r="K307" s="175"/>
      <c r="L307" s="176"/>
      <c r="M307" s="176"/>
      <c r="N307" s="176"/>
      <c r="O307" s="176"/>
      <c r="P307" s="176"/>
      <c r="Q307" s="176"/>
      <c r="R307" s="176"/>
      <c r="S307" s="176"/>
      <c r="T307" s="175"/>
      <c r="U307" s="175"/>
      <c r="V307" s="176"/>
      <c r="W307" s="176"/>
      <c r="X307" s="176"/>
      <c r="Y307" s="175"/>
      <c r="Z307" s="177"/>
      <c r="AA307" s="177"/>
      <c r="AB307" s="177"/>
      <c r="AC307" s="177"/>
    </row>
    <row r="308" spans="1:29">
      <c r="A308" s="175"/>
      <c r="B308" s="175"/>
      <c r="C308" s="175"/>
      <c r="D308" s="176"/>
      <c r="E308" s="176"/>
      <c r="F308" s="176"/>
      <c r="G308" s="176"/>
      <c r="H308" s="175"/>
      <c r="I308" s="176"/>
      <c r="J308" s="176"/>
      <c r="K308" s="175"/>
      <c r="L308" s="176"/>
      <c r="M308" s="176"/>
      <c r="N308" s="176"/>
      <c r="O308" s="176"/>
      <c r="P308" s="176"/>
      <c r="Q308" s="176"/>
      <c r="R308" s="176"/>
      <c r="S308" s="176"/>
      <c r="T308" s="175"/>
      <c r="U308" s="175"/>
      <c r="V308" s="176"/>
      <c r="W308" s="176"/>
      <c r="X308" s="176"/>
      <c r="Y308" s="175"/>
      <c r="Z308" s="177"/>
      <c r="AA308" s="177"/>
      <c r="AB308" s="177"/>
      <c r="AC308" s="177"/>
    </row>
    <row r="309" spans="1:29">
      <c r="A309" s="175"/>
      <c r="B309" s="175"/>
      <c r="C309" s="175"/>
      <c r="D309" s="176"/>
      <c r="E309" s="176"/>
      <c r="F309" s="176"/>
      <c r="G309" s="176"/>
      <c r="H309" s="175"/>
      <c r="I309" s="176"/>
      <c r="J309" s="176"/>
      <c r="K309" s="175"/>
      <c r="L309" s="176"/>
      <c r="M309" s="176"/>
      <c r="N309" s="176"/>
      <c r="O309" s="176"/>
      <c r="P309" s="176"/>
      <c r="Q309" s="176"/>
      <c r="R309" s="176"/>
      <c r="S309" s="176"/>
      <c r="T309" s="175"/>
      <c r="U309" s="175"/>
      <c r="V309" s="176"/>
      <c r="W309" s="176"/>
      <c r="X309" s="176"/>
      <c r="Y309" s="175"/>
      <c r="Z309" s="177"/>
      <c r="AA309" s="177"/>
      <c r="AB309" s="177"/>
      <c r="AC309" s="177"/>
    </row>
    <row r="310" spans="1:29">
      <c r="A310" s="175"/>
      <c r="B310" s="175"/>
      <c r="C310" s="175"/>
      <c r="D310" s="176"/>
      <c r="E310" s="176"/>
      <c r="F310" s="176"/>
      <c r="G310" s="176"/>
      <c r="H310" s="175"/>
      <c r="I310" s="176"/>
      <c r="J310" s="176"/>
      <c r="K310" s="175"/>
      <c r="L310" s="176"/>
      <c r="M310" s="176"/>
      <c r="N310" s="176"/>
      <c r="O310" s="176"/>
      <c r="P310" s="176"/>
      <c r="Q310" s="176"/>
      <c r="R310" s="176"/>
      <c r="S310" s="176"/>
      <c r="T310" s="175"/>
      <c r="U310" s="175"/>
      <c r="V310" s="176"/>
      <c r="W310" s="176"/>
      <c r="X310" s="176"/>
      <c r="Y310" s="175"/>
      <c r="Z310" s="177"/>
      <c r="AA310" s="177"/>
      <c r="AB310" s="177"/>
      <c r="AC310" s="177"/>
    </row>
    <row r="311" spans="1:29">
      <c r="A311" s="175"/>
      <c r="B311" s="175"/>
      <c r="C311" s="175"/>
      <c r="D311" s="176"/>
      <c r="E311" s="176"/>
      <c r="F311" s="176"/>
      <c r="G311" s="176"/>
      <c r="H311" s="175"/>
      <c r="I311" s="176"/>
      <c r="J311" s="176"/>
      <c r="K311" s="175"/>
      <c r="L311" s="176"/>
      <c r="M311" s="176"/>
      <c r="N311" s="176"/>
      <c r="O311" s="176"/>
      <c r="P311" s="176"/>
      <c r="Q311" s="176"/>
      <c r="R311" s="176"/>
      <c r="S311" s="176"/>
      <c r="T311" s="175"/>
      <c r="U311" s="175"/>
      <c r="V311" s="176"/>
      <c r="W311" s="176"/>
      <c r="X311" s="176"/>
      <c r="Y311" s="175"/>
      <c r="Z311" s="177"/>
      <c r="AA311" s="177"/>
      <c r="AB311" s="177"/>
      <c r="AC311" s="177"/>
    </row>
    <row r="312" spans="1:29">
      <c r="A312" s="175"/>
      <c r="B312" s="175"/>
      <c r="C312" s="175"/>
      <c r="D312" s="176"/>
      <c r="E312" s="176"/>
      <c r="F312" s="176"/>
      <c r="G312" s="176"/>
      <c r="H312" s="175"/>
      <c r="I312" s="176"/>
      <c r="J312" s="176"/>
      <c r="K312" s="175"/>
      <c r="L312" s="176"/>
      <c r="M312" s="176"/>
      <c r="N312" s="176"/>
      <c r="O312" s="176"/>
      <c r="P312" s="176"/>
      <c r="Q312" s="176"/>
      <c r="R312" s="176"/>
      <c r="S312" s="176"/>
      <c r="T312" s="175"/>
      <c r="U312" s="175"/>
      <c r="V312" s="176"/>
      <c r="W312" s="176"/>
      <c r="X312" s="176"/>
      <c r="Y312" s="175"/>
      <c r="Z312" s="177"/>
      <c r="AA312" s="177"/>
      <c r="AB312" s="177"/>
      <c r="AC312" s="177"/>
    </row>
    <row r="313" spans="1:29">
      <c r="A313" s="175"/>
      <c r="B313" s="175"/>
      <c r="C313" s="175"/>
      <c r="D313" s="176"/>
      <c r="E313" s="176"/>
      <c r="F313" s="176"/>
      <c r="G313" s="176"/>
      <c r="H313" s="175"/>
      <c r="I313" s="183"/>
      <c r="J313" s="176"/>
      <c r="K313" s="175"/>
      <c r="L313" s="176"/>
      <c r="M313" s="176"/>
      <c r="N313" s="176"/>
      <c r="O313" s="176"/>
      <c r="P313" s="176"/>
      <c r="Q313" s="176"/>
      <c r="R313" s="176"/>
      <c r="S313" s="176"/>
      <c r="T313" s="175"/>
      <c r="U313" s="175"/>
      <c r="V313" s="176"/>
      <c r="W313" s="176"/>
      <c r="X313" s="176"/>
      <c r="Y313" s="175"/>
      <c r="Z313" s="177"/>
      <c r="AA313" s="177"/>
      <c r="AB313" s="177"/>
      <c r="AC313" s="177"/>
    </row>
    <row r="314" spans="1:29">
      <c r="A314" s="175"/>
      <c r="B314" s="175"/>
      <c r="C314" s="175"/>
      <c r="D314" s="176"/>
      <c r="E314" s="176"/>
      <c r="F314" s="176"/>
      <c r="G314" s="176"/>
      <c r="H314" s="175"/>
      <c r="I314" s="176"/>
      <c r="J314" s="176"/>
      <c r="K314" s="175"/>
      <c r="L314" s="176"/>
      <c r="M314" s="176"/>
      <c r="N314" s="176"/>
      <c r="O314" s="176"/>
      <c r="P314" s="176"/>
      <c r="Q314" s="176"/>
      <c r="R314" s="176"/>
      <c r="S314" s="176"/>
      <c r="T314" s="175"/>
      <c r="U314" s="175"/>
      <c r="V314" s="176"/>
      <c r="W314" s="176"/>
      <c r="X314" s="176"/>
      <c r="Y314" s="175"/>
      <c r="Z314" s="177"/>
      <c r="AA314" s="177"/>
      <c r="AB314" s="177"/>
      <c r="AC314" s="177"/>
    </row>
    <row r="315" spans="1:29">
      <c r="A315" s="175"/>
      <c r="B315" s="175"/>
      <c r="C315" s="175"/>
      <c r="D315" s="176"/>
      <c r="E315" s="176"/>
      <c r="F315" s="176"/>
      <c r="G315" s="176"/>
      <c r="H315" s="175"/>
      <c r="I315" s="176"/>
      <c r="J315" s="176"/>
      <c r="K315" s="175"/>
      <c r="L315" s="176"/>
      <c r="M315" s="176"/>
      <c r="N315" s="176"/>
      <c r="O315" s="176"/>
      <c r="P315" s="176"/>
      <c r="Q315" s="176"/>
      <c r="R315" s="176"/>
      <c r="S315" s="176"/>
      <c r="T315" s="175"/>
      <c r="U315" s="175"/>
      <c r="V315" s="176"/>
      <c r="W315" s="176"/>
      <c r="X315" s="176"/>
      <c r="Y315" s="175"/>
      <c r="Z315" s="177"/>
      <c r="AA315" s="177"/>
      <c r="AB315" s="177"/>
      <c r="AC315" s="177"/>
    </row>
    <row r="316" spans="1:29">
      <c r="A316" s="175"/>
      <c r="B316" s="175"/>
      <c r="C316" s="175"/>
      <c r="D316" s="176"/>
      <c r="E316" s="176"/>
      <c r="F316" s="176"/>
      <c r="G316" s="176"/>
      <c r="H316" s="175"/>
      <c r="I316" s="176"/>
      <c r="J316" s="176"/>
      <c r="K316" s="175"/>
      <c r="L316" s="176"/>
      <c r="M316" s="176"/>
      <c r="N316" s="176"/>
      <c r="O316" s="176"/>
      <c r="P316" s="176"/>
      <c r="Q316" s="176"/>
      <c r="R316" s="176"/>
      <c r="S316" s="176"/>
      <c r="T316" s="175"/>
      <c r="U316" s="175"/>
      <c r="V316" s="176"/>
      <c r="W316" s="176"/>
      <c r="X316" s="176"/>
      <c r="Y316" s="175"/>
      <c r="Z316" s="177"/>
      <c r="AA316" s="177"/>
      <c r="AB316" s="177"/>
      <c r="AC316" s="177"/>
    </row>
    <row r="317" spans="1:29">
      <c r="A317" s="175"/>
      <c r="B317" s="175"/>
      <c r="C317" s="175"/>
      <c r="D317" s="176"/>
      <c r="E317" s="176"/>
      <c r="F317" s="176"/>
      <c r="G317" s="176"/>
      <c r="H317" s="175"/>
      <c r="I317" s="176"/>
      <c r="J317" s="176"/>
      <c r="K317" s="175"/>
      <c r="L317" s="176"/>
      <c r="M317" s="176"/>
      <c r="N317" s="176"/>
      <c r="O317" s="176"/>
      <c r="P317" s="176"/>
      <c r="Q317" s="176"/>
      <c r="R317" s="176"/>
      <c r="S317" s="176"/>
      <c r="T317" s="175"/>
      <c r="U317" s="175"/>
      <c r="V317" s="176"/>
      <c r="W317" s="176"/>
      <c r="X317" s="176"/>
      <c r="Y317" s="175"/>
      <c r="Z317" s="177"/>
      <c r="AA317" s="177"/>
      <c r="AB317" s="177"/>
      <c r="AC317" s="177"/>
    </row>
    <row r="318" spans="1:29">
      <c r="A318" s="175"/>
      <c r="B318" s="175"/>
      <c r="C318" s="175"/>
      <c r="D318" s="176"/>
      <c r="E318" s="176"/>
      <c r="F318" s="176"/>
      <c r="G318" s="176"/>
      <c r="H318" s="175"/>
      <c r="I318" s="176"/>
      <c r="J318" s="176"/>
      <c r="K318" s="175"/>
      <c r="L318" s="176"/>
      <c r="M318" s="176"/>
      <c r="N318" s="176"/>
      <c r="O318" s="176"/>
      <c r="P318" s="176"/>
      <c r="Q318" s="176"/>
      <c r="R318" s="176"/>
      <c r="S318" s="176"/>
      <c r="T318" s="175"/>
      <c r="U318" s="175"/>
      <c r="V318" s="176"/>
      <c r="W318" s="176"/>
      <c r="X318" s="176"/>
      <c r="Y318" s="175"/>
      <c r="Z318" s="177"/>
      <c r="AA318" s="177"/>
      <c r="AB318" s="177"/>
      <c r="AC318" s="177"/>
    </row>
    <row r="319" spans="1:29">
      <c r="A319" s="175"/>
      <c r="B319" s="175"/>
      <c r="C319" s="175"/>
      <c r="D319" s="176"/>
      <c r="E319" s="176"/>
      <c r="F319" s="176"/>
      <c r="G319" s="176"/>
      <c r="H319" s="175"/>
      <c r="I319" s="176"/>
      <c r="J319" s="176"/>
      <c r="K319" s="175"/>
      <c r="L319" s="176"/>
      <c r="M319" s="176"/>
      <c r="N319" s="176"/>
      <c r="O319" s="176"/>
      <c r="P319" s="176"/>
      <c r="Q319" s="176"/>
      <c r="R319" s="176"/>
      <c r="S319" s="176"/>
      <c r="T319" s="175"/>
      <c r="U319" s="175"/>
      <c r="V319" s="176"/>
      <c r="W319" s="176"/>
      <c r="X319" s="176"/>
      <c r="Y319" s="175"/>
      <c r="Z319" s="177"/>
      <c r="AA319" s="177"/>
      <c r="AB319" s="177"/>
      <c r="AC319" s="177"/>
    </row>
    <row r="320" spans="1:29">
      <c r="A320" s="175"/>
      <c r="B320" s="175"/>
      <c r="C320" s="175"/>
      <c r="D320" s="176"/>
      <c r="E320" s="176"/>
      <c r="F320" s="176"/>
      <c r="G320" s="176"/>
      <c r="H320" s="175"/>
      <c r="I320" s="176"/>
      <c r="J320" s="176"/>
      <c r="K320" s="175"/>
      <c r="L320" s="176"/>
      <c r="M320" s="176"/>
      <c r="N320" s="176"/>
      <c r="O320" s="176"/>
      <c r="P320" s="176"/>
      <c r="Q320" s="176"/>
      <c r="R320" s="176"/>
      <c r="S320" s="176"/>
      <c r="T320" s="175"/>
      <c r="U320" s="175"/>
      <c r="V320" s="176"/>
      <c r="W320" s="176"/>
      <c r="X320" s="176"/>
      <c r="Y320" s="175"/>
      <c r="Z320" s="177"/>
      <c r="AA320" s="177"/>
      <c r="AB320" s="177"/>
      <c r="AC320" s="177"/>
    </row>
    <row r="321" spans="1:29">
      <c r="A321" s="175"/>
      <c r="B321" s="175"/>
      <c r="C321" s="175"/>
      <c r="D321" s="176"/>
      <c r="E321" s="176"/>
      <c r="F321" s="176"/>
      <c r="G321" s="176"/>
      <c r="H321" s="175"/>
      <c r="I321" s="176"/>
      <c r="J321" s="176"/>
      <c r="K321" s="175"/>
      <c r="L321" s="176"/>
      <c r="M321" s="176"/>
      <c r="N321" s="176"/>
      <c r="O321" s="176"/>
      <c r="P321" s="176"/>
      <c r="Q321" s="176"/>
      <c r="R321" s="176"/>
      <c r="S321" s="176"/>
      <c r="T321" s="175"/>
      <c r="U321" s="175"/>
      <c r="V321" s="176"/>
      <c r="W321" s="176"/>
      <c r="X321" s="176"/>
      <c r="Y321" s="175"/>
      <c r="Z321" s="177"/>
      <c r="AA321" s="177"/>
      <c r="AB321" s="177"/>
      <c r="AC321" s="177"/>
    </row>
    <row r="322" spans="1:29">
      <c r="A322" s="175"/>
      <c r="B322" s="175"/>
      <c r="C322" s="175"/>
      <c r="D322" s="176"/>
      <c r="E322" s="176"/>
      <c r="F322" s="176"/>
      <c r="G322" s="176"/>
      <c r="H322" s="175"/>
      <c r="I322" s="176"/>
      <c r="J322" s="176"/>
      <c r="K322" s="175"/>
      <c r="L322" s="176"/>
      <c r="M322" s="176"/>
      <c r="N322" s="176"/>
      <c r="O322" s="176"/>
      <c r="P322" s="176"/>
      <c r="Q322" s="176"/>
      <c r="R322" s="176"/>
      <c r="S322" s="176"/>
      <c r="T322" s="175"/>
      <c r="U322" s="175"/>
      <c r="V322" s="176"/>
      <c r="W322" s="176"/>
      <c r="X322" s="176"/>
      <c r="Y322" s="175"/>
      <c r="Z322" s="177"/>
      <c r="AA322" s="177"/>
      <c r="AB322" s="177"/>
      <c r="AC322" s="177"/>
    </row>
    <row r="323" spans="1:29">
      <c r="A323" s="175"/>
      <c r="B323" s="175"/>
      <c r="C323" s="175"/>
      <c r="D323" s="176"/>
      <c r="E323" s="176"/>
      <c r="F323" s="176"/>
      <c r="G323" s="176"/>
      <c r="H323" s="175"/>
      <c r="I323" s="176"/>
      <c r="J323" s="176"/>
      <c r="K323" s="175"/>
      <c r="L323" s="176"/>
      <c r="M323" s="176"/>
      <c r="N323" s="176"/>
      <c r="O323" s="176"/>
      <c r="P323" s="176"/>
      <c r="Q323" s="176"/>
      <c r="R323" s="176"/>
      <c r="S323" s="176"/>
      <c r="T323" s="175"/>
      <c r="U323" s="175"/>
      <c r="V323" s="176"/>
      <c r="W323" s="176"/>
      <c r="X323" s="176"/>
      <c r="Y323" s="175"/>
      <c r="Z323" s="177"/>
      <c r="AA323" s="177"/>
      <c r="AB323" s="177"/>
      <c r="AC323" s="177"/>
    </row>
    <row r="324" spans="1:29">
      <c r="A324" s="175"/>
      <c r="B324" s="175"/>
      <c r="C324" s="175"/>
      <c r="D324" s="176"/>
      <c r="E324" s="176"/>
      <c r="F324" s="176"/>
      <c r="G324" s="176"/>
      <c r="H324" s="175"/>
      <c r="I324" s="176"/>
      <c r="J324" s="176"/>
      <c r="K324" s="175"/>
      <c r="L324" s="176"/>
      <c r="M324" s="176"/>
      <c r="N324" s="176"/>
      <c r="O324" s="176"/>
      <c r="P324" s="176"/>
      <c r="Q324" s="176"/>
      <c r="R324" s="176"/>
      <c r="S324" s="176"/>
      <c r="T324" s="175"/>
      <c r="U324" s="175"/>
      <c r="V324" s="176"/>
      <c r="W324" s="176"/>
      <c r="X324" s="176"/>
      <c r="Y324" s="175"/>
      <c r="Z324" s="177"/>
      <c r="AA324" s="177"/>
      <c r="AB324" s="177"/>
      <c r="AC324" s="177"/>
    </row>
    <row r="325" spans="1:29">
      <c r="A325" s="175"/>
      <c r="B325" s="175"/>
      <c r="C325" s="175"/>
      <c r="D325" s="176"/>
      <c r="E325" s="176"/>
      <c r="F325" s="176"/>
      <c r="G325" s="176"/>
      <c r="H325" s="175"/>
      <c r="I325" s="176"/>
      <c r="J325" s="176"/>
      <c r="K325" s="175"/>
      <c r="L325" s="176"/>
      <c r="M325" s="176"/>
      <c r="N325" s="176"/>
      <c r="O325" s="176"/>
      <c r="P325" s="176"/>
      <c r="Q325" s="176"/>
      <c r="R325" s="176"/>
      <c r="S325" s="176"/>
      <c r="T325" s="175"/>
      <c r="U325" s="175"/>
      <c r="V325" s="176"/>
      <c r="W325" s="176"/>
      <c r="X325" s="176"/>
      <c r="Y325" s="175"/>
      <c r="Z325" s="177"/>
      <c r="AA325" s="177"/>
      <c r="AB325" s="177"/>
      <c r="AC325" s="177"/>
    </row>
    <row r="326" spans="1:29">
      <c r="A326" s="175"/>
      <c r="B326" s="175"/>
      <c r="C326" s="175"/>
      <c r="D326" s="176"/>
      <c r="E326" s="176"/>
      <c r="F326" s="176"/>
      <c r="G326" s="176"/>
      <c r="H326" s="175"/>
      <c r="I326" s="176"/>
      <c r="J326" s="176"/>
      <c r="K326" s="175"/>
      <c r="L326" s="176"/>
      <c r="M326" s="176"/>
      <c r="N326" s="176"/>
      <c r="O326" s="176"/>
      <c r="P326" s="176"/>
      <c r="Q326" s="176"/>
      <c r="R326" s="176"/>
      <c r="S326" s="176"/>
      <c r="T326" s="175"/>
      <c r="U326" s="175"/>
      <c r="V326" s="176"/>
      <c r="W326" s="176"/>
      <c r="X326" s="176"/>
      <c r="Y326" s="175"/>
      <c r="Z326" s="177"/>
      <c r="AA326" s="177"/>
      <c r="AB326" s="177"/>
      <c r="AC326" s="177"/>
    </row>
    <row r="327" spans="1:29">
      <c r="A327" s="175"/>
      <c r="B327" s="175"/>
      <c r="C327" s="175"/>
      <c r="D327" s="176"/>
      <c r="E327" s="176"/>
      <c r="F327" s="176"/>
      <c r="G327" s="176"/>
      <c r="H327" s="175"/>
      <c r="I327" s="176"/>
      <c r="J327" s="176"/>
      <c r="K327" s="175"/>
      <c r="L327" s="176"/>
      <c r="M327" s="176"/>
      <c r="N327" s="176"/>
      <c r="O327" s="176"/>
      <c r="P327" s="176"/>
      <c r="Q327" s="176"/>
      <c r="R327" s="176"/>
      <c r="S327" s="176"/>
      <c r="T327" s="175"/>
      <c r="U327" s="175"/>
      <c r="V327" s="176"/>
      <c r="W327" s="176"/>
      <c r="X327" s="176"/>
      <c r="Y327" s="175"/>
      <c r="Z327" s="177"/>
      <c r="AA327" s="177"/>
      <c r="AB327" s="177"/>
      <c r="AC327" s="177"/>
    </row>
    <row r="328" spans="1:29">
      <c r="A328" s="175"/>
      <c r="B328" s="175"/>
      <c r="C328" s="175"/>
      <c r="D328" s="176"/>
      <c r="E328" s="176"/>
      <c r="F328" s="176"/>
      <c r="G328" s="176"/>
      <c r="H328" s="175"/>
      <c r="I328" s="176"/>
      <c r="J328" s="176"/>
      <c r="K328" s="175"/>
      <c r="L328" s="176"/>
      <c r="M328" s="176"/>
      <c r="N328" s="176"/>
      <c r="O328" s="176"/>
      <c r="P328" s="176"/>
      <c r="Q328" s="176"/>
      <c r="R328" s="176"/>
      <c r="S328" s="176"/>
      <c r="T328" s="175"/>
      <c r="U328" s="175"/>
      <c r="V328" s="176"/>
      <c r="W328" s="176"/>
      <c r="X328" s="176"/>
      <c r="Y328" s="175"/>
      <c r="Z328" s="177"/>
      <c r="AA328" s="177"/>
      <c r="AB328" s="177"/>
      <c r="AC328" s="177"/>
    </row>
    <row r="329" spans="1:29">
      <c r="A329" s="175"/>
      <c r="B329" s="175"/>
      <c r="C329" s="175"/>
      <c r="D329" s="176"/>
      <c r="E329" s="176"/>
      <c r="F329" s="176"/>
      <c r="G329" s="176"/>
      <c r="H329" s="175"/>
      <c r="I329" s="176"/>
      <c r="J329" s="176"/>
      <c r="K329" s="175"/>
      <c r="L329" s="176"/>
      <c r="M329" s="176"/>
      <c r="N329" s="176"/>
      <c r="O329" s="176"/>
      <c r="P329" s="176"/>
      <c r="Q329" s="176"/>
      <c r="R329" s="176"/>
      <c r="S329" s="176"/>
      <c r="T329" s="175"/>
      <c r="U329" s="175"/>
      <c r="V329" s="176"/>
      <c r="W329" s="176"/>
      <c r="X329" s="176"/>
      <c r="Y329" s="175"/>
      <c r="Z329" s="177"/>
      <c r="AA329" s="177"/>
      <c r="AB329" s="177"/>
      <c r="AC329" s="177"/>
    </row>
    <row r="330" spans="1:29">
      <c r="A330" s="175"/>
      <c r="B330" s="175"/>
      <c r="C330" s="175"/>
      <c r="D330" s="176"/>
      <c r="E330" s="176"/>
      <c r="F330" s="176"/>
      <c r="G330" s="176"/>
      <c r="H330" s="175"/>
      <c r="I330" s="176"/>
      <c r="J330" s="176"/>
      <c r="K330" s="175"/>
      <c r="L330" s="176"/>
      <c r="M330" s="176"/>
      <c r="N330" s="176"/>
      <c r="O330" s="176"/>
      <c r="P330" s="176"/>
      <c r="Q330" s="176"/>
      <c r="R330" s="176"/>
      <c r="S330" s="176"/>
      <c r="T330" s="175"/>
      <c r="U330" s="175"/>
      <c r="V330" s="176"/>
      <c r="W330" s="176"/>
      <c r="X330" s="176"/>
      <c r="Y330" s="175"/>
      <c r="Z330" s="177"/>
      <c r="AA330" s="177"/>
      <c r="AB330" s="177"/>
      <c r="AC330" s="177"/>
    </row>
    <row r="331" spans="1:29">
      <c r="A331" s="175"/>
      <c r="B331" s="175"/>
      <c r="C331" s="175"/>
      <c r="D331" s="176"/>
      <c r="E331" s="176"/>
      <c r="F331" s="176"/>
      <c r="G331" s="176"/>
      <c r="H331" s="175"/>
      <c r="I331" s="176"/>
      <c r="J331" s="176"/>
      <c r="K331" s="175"/>
      <c r="L331" s="176"/>
      <c r="M331" s="176"/>
      <c r="N331" s="176"/>
      <c r="O331" s="176"/>
      <c r="P331" s="176"/>
      <c r="Q331" s="176"/>
      <c r="R331" s="176"/>
      <c r="S331" s="176"/>
      <c r="T331" s="175"/>
      <c r="U331" s="175"/>
      <c r="V331" s="176"/>
      <c r="W331" s="176"/>
      <c r="X331" s="176"/>
      <c r="Y331" s="175"/>
      <c r="Z331" s="177"/>
      <c r="AA331" s="177"/>
      <c r="AB331" s="177"/>
      <c r="AC331" s="177"/>
    </row>
    <row r="332" spans="1:29">
      <c r="A332" s="175"/>
      <c r="B332" s="175"/>
      <c r="C332" s="175"/>
      <c r="D332" s="176"/>
      <c r="E332" s="176"/>
      <c r="F332" s="176"/>
      <c r="G332" s="176"/>
      <c r="H332" s="175"/>
      <c r="I332" s="176"/>
      <c r="J332" s="176"/>
      <c r="K332" s="175"/>
      <c r="L332" s="176"/>
      <c r="M332" s="176"/>
      <c r="N332" s="176"/>
      <c r="O332" s="176"/>
      <c r="P332" s="176"/>
      <c r="Q332" s="176"/>
      <c r="R332" s="176"/>
      <c r="S332" s="176"/>
      <c r="T332" s="175"/>
      <c r="U332" s="175"/>
      <c r="V332" s="176"/>
      <c r="W332" s="176"/>
      <c r="X332" s="176"/>
      <c r="Y332" s="175"/>
      <c r="Z332" s="177"/>
      <c r="AA332" s="177"/>
      <c r="AB332" s="177"/>
      <c r="AC332" s="177"/>
    </row>
    <row r="333" spans="1:29">
      <c r="A333" s="175"/>
      <c r="B333" s="175"/>
      <c r="C333" s="175"/>
      <c r="D333" s="176"/>
      <c r="E333" s="176"/>
      <c r="F333" s="176"/>
      <c r="G333" s="176"/>
      <c r="H333" s="175"/>
      <c r="I333" s="176"/>
      <c r="J333" s="176"/>
      <c r="K333" s="175"/>
      <c r="L333" s="176"/>
      <c r="M333" s="176"/>
      <c r="N333" s="176"/>
      <c r="O333" s="176"/>
      <c r="P333" s="176"/>
      <c r="Q333" s="176"/>
      <c r="R333" s="176"/>
      <c r="S333" s="176"/>
      <c r="T333" s="175"/>
      <c r="U333" s="175"/>
      <c r="V333" s="176"/>
      <c r="W333" s="176"/>
      <c r="X333" s="176"/>
      <c r="Y333" s="175"/>
      <c r="Z333" s="177"/>
      <c r="AA333" s="177"/>
      <c r="AB333" s="177"/>
      <c r="AC333" s="177"/>
    </row>
    <row r="334" spans="1:29">
      <c r="A334" s="175"/>
      <c r="B334" s="175"/>
      <c r="C334" s="175"/>
      <c r="D334" s="176"/>
      <c r="E334" s="176"/>
      <c r="F334" s="176"/>
      <c r="G334" s="176"/>
      <c r="H334" s="175"/>
      <c r="I334" s="176"/>
      <c r="J334" s="176"/>
      <c r="K334" s="175"/>
      <c r="L334" s="176"/>
      <c r="M334" s="176"/>
      <c r="N334" s="176"/>
      <c r="O334" s="176"/>
      <c r="P334" s="176"/>
      <c r="Q334" s="176"/>
      <c r="R334" s="176"/>
      <c r="S334" s="176"/>
      <c r="T334" s="175"/>
      <c r="U334" s="175"/>
      <c r="V334" s="176"/>
      <c r="W334" s="176"/>
      <c r="X334" s="176"/>
      <c r="Y334" s="175"/>
      <c r="Z334" s="177"/>
      <c r="AA334" s="177"/>
      <c r="AB334" s="177"/>
      <c r="AC334" s="177"/>
    </row>
    <row r="335" spans="1:29">
      <c r="A335" s="175"/>
      <c r="B335" s="175"/>
      <c r="C335" s="175"/>
      <c r="D335" s="176"/>
      <c r="E335" s="176"/>
      <c r="F335" s="176"/>
      <c r="G335" s="176"/>
      <c r="H335" s="175"/>
      <c r="I335" s="176"/>
      <c r="J335" s="176"/>
      <c r="K335" s="175"/>
      <c r="L335" s="176"/>
      <c r="M335" s="176"/>
      <c r="N335" s="176"/>
      <c r="O335" s="176"/>
      <c r="P335" s="176"/>
      <c r="Q335" s="176"/>
      <c r="R335" s="176"/>
      <c r="S335" s="176"/>
      <c r="T335" s="175"/>
      <c r="U335" s="175"/>
      <c r="V335" s="176"/>
      <c r="W335" s="176"/>
      <c r="X335" s="176"/>
      <c r="Y335" s="175"/>
      <c r="Z335" s="177"/>
      <c r="AA335" s="177"/>
      <c r="AB335" s="177"/>
      <c r="AC335" s="177"/>
    </row>
    <row r="336" spans="1:29">
      <c r="A336" s="175"/>
      <c r="B336" s="175"/>
      <c r="C336" s="175"/>
      <c r="D336" s="176"/>
      <c r="E336" s="176"/>
      <c r="F336" s="176"/>
      <c r="G336" s="176"/>
      <c r="H336" s="175"/>
      <c r="I336" s="176"/>
      <c r="J336" s="176"/>
      <c r="K336" s="175"/>
      <c r="L336" s="176"/>
      <c r="M336" s="176"/>
      <c r="N336" s="176"/>
      <c r="O336" s="176"/>
      <c r="P336" s="176"/>
      <c r="Q336" s="176"/>
      <c r="R336" s="176"/>
      <c r="S336" s="176"/>
      <c r="T336" s="175"/>
      <c r="U336" s="175"/>
      <c r="V336" s="176"/>
      <c r="W336" s="176"/>
      <c r="X336" s="176"/>
      <c r="Y336" s="175"/>
      <c r="Z336" s="177"/>
      <c r="AA336" s="177"/>
      <c r="AB336" s="177"/>
      <c r="AC336" s="177"/>
    </row>
    <row r="337" spans="1:29">
      <c r="A337" s="175"/>
      <c r="B337" s="175"/>
      <c r="C337" s="175"/>
      <c r="D337" s="176"/>
      <c r="E337" s="176"/>
      <c r="F337" s="176"/>
      <c r="G337" s="176"/>
      <c r="H337" s="175"/>
      <c r="I337" s="176"/>
      <c r="J337" s="176"/>
      <c r="K337" s="175"/>
      <c r="L337" s="176"/>
      <c r="M337" s="176"/>
      <c r="N337" s="176"/>
      <c r="O337" s="176"/>
      <c r="P337" s="176"/>
      <c r="Q337" s="176"/>
      <c r="R337" s="176"/>
      <c r="S337" s="176"/>
      <c r="T337" s="175"/>
      <c r="U337" s="175"/>
      <c r="V337" s="176"/>
      <c r="W337" s="176"/>
      <c r="X337" s="176"/>
      <c r="Y337" s="175"/>
      <c r="Z337" s="177"/>
      <c r="AA337" s="177"/>
      <c r="AB337" s="177"/>
      <c r="AC337" s="177"/>
    </row>
    <row r="338" spans="1:29">
      <c r="A338" s="175"/>
      <c r="B338" s="175"/>
      <c r="C338" s="175"/>
      <c r="D338" s="176"/>
      <c r="E338" s="176"/>
      <c r="F338" s="176"/>
      <c r="G338" s="176"/>
      <c r="H338" s="175"/>
      <c r="I338" s="176"/>
      <c r="J338" s="176"/>
      <c r="K338" s="175"/>
      <c r="L338" s="176"/>
      <c r="M338" s="176"/>
      <c r="N338" s="176"/>
      <c r="O338" s="176"/>
      <c r="P338" s="176"/>
      <c r="Q338" s="176"/>
      <c r="R338" s="176"/>
      <c r="S338" s="176"/>
      <c r="T338" s="175"/>
      <c r="U338" s="175"/>
      <c r="V338" s="176"/>
      <c r="W338" s="176"/>
      <c r="X338" s="176"/>
      <c r="Y338" s="175"/>
      <c r="Z338" s="177"/>
      <c r="AA338" s="177"/>
      <c r="AB338" s="177"/>
      <c r="AC338" s="177"/>
    </row>
    <row r="339" spans="1:29">
      <c r="A339" s="175"/>
      <c r="B339" s="175"/>
      <c r="C339" s="175"/>
      <c r="D339" s="176"/>
      <c r="E339" s="176"/>
      <c r="F339" s="176"/>
      <c r="G339" s="176"/>
      <c r="H339" s="175"/>
      <c r="I339" s="176"/>
      <c r="J339" s="176"/>
      <c r="K339" s="175"/>
      <c r="L339" s="176"/>
      <c r="M339" s="176"/>
      <c r="N339" s="176"/>
      <c r="O339" s="176"/>
      <c r="P339" s="176"/>
      <c r="Q339" s="176"/>
      <c r="R339" s="176"/>
      <c r="S339" s="176"/>
      <c r="T339" s="175"/>
      <c r="U339" s="175"/>
      <c r="V339" s="176"/>
      <c r="W339" s="176"/>
      <c r="X339" s="176"/>
      <c r="Y339" s="175"/>
      <c r="Z339" s="177"/>
      <c r="AA339" s="177"/>
      <c r="AB339" s="177"/>
      <c r="AC339" s="177"/>
    </row>
    <row r="340" spans="1:29">
      <c r="A340" s="175"/>
      <c r="B340" s="175"/>
      <c r="C340" s="175"/>
      <c r="D340" s="176"/>
      <c r="E340" s="176"/>
      <c r="F340" s="176"/>
      <c r="G340" s="176"/>
      <c r="H340" s="175"/>
      <c r="I340" s="176"/>
      <c r="J340" s="176"/>
      <c r="K340" s="175"/>
      <c r="L340" s="176"/>
      <c r="M340" s="176"/>
      <c r="N340" s="176"/>
      <c r="O340" s="176"/>
      <c r="P340" s="176"/>
      <c r="Q340" s="176"/>
      <c r="R340" s="176"/>
      <c r="S340" s="176"/>
      <c r="T340" s="175"/>
      <c r="U340" s="175"/>
      <c r="V340" s="176"/>
      <c r="W340" s="176"/>
      <c r="X340" s="176"/>
      <c r="Y340" s="175"/>
      <c r="Z340" s="177"/>
      <c r="AA340" s="177"/>
      <c r="AB340" s="177"/>
      <c r="AC340" s="177"/>
    </row>
    <row r="341" spans="1:29">
      <c r="A341" s="175"/>
      <c r="B341" s="175"/>
      <c r="C341" s="175"/>
      <c r="D341" s="176"/>
      <c r="E341" s="176"/>
      <c r="F341" s="176"/>
      <c r="G341" s="176"/>
      <c r="H341" s="175"/>
      <c r="I341" s="176"/>
      <c r="J341" s="176"/>
      <c r="K341" s="175"/>
      <c r="L341" s="176"/>
      <c r="M341" s="176"/>
      <c r="N341" s="176"/>
      <c r="O341" s="176"/>
      <c r="P341" s="176"/>
      <c r="Q341" s="176"/>
      <c r="R341" s="176"/>
      <c r="S341" s="176"/>
      <c r="T341" s="175"/>
      <c r="U341" s="175"/>
      <c r="V341" s="176"/>
      <c r="W341" s="176"/>
      <c r="X341" s="176"/>
      <c r="Y341" s="175"/>
      <c r="Z341" s="177"/>
      <c r="AA341" s="177"/>
      <c r="AB341" s="177"/>
      <c r="AC341" s="177"/>
    </row>
    <row r="342" spans="1:29">
      <c r="A342" s="175"/>
      <c r="B342" s="175"/>
      <c r="C342" s="175"/>
      <c r="D342" s="176"/>
      <c r="E342" s="176"/>
      <c r="F342" s="176"/>
      <c r="G342" s="176"/>
      <c r="H342" s="175"/>
      <c r="I342" s="176"/>
      <c r="J342" s="176"/>
      <c r="K342" s="175"/>
      <c r="L342" s="176"/>
      <c r="M342" s="176"/>
      <c r="N342" s="176"/>
      <c r="O342" s="176"/>
      <c r="P342" s="176"/>
      <c r="Q342" s="176"/>
      <c r="R342" s="176"/>
      <c r="S342" s="176"/>
      <c r="T342" s="175"/>
      <c r="U342" s="175"/>
      <c r="V342" s="176"/>
      <c r="W342" s="176"/>
      <c r="X342" s="176"/>
      <c r="Y342" s="175"/>
      <c r="Z342" s="177"/>
      <c r="AA342" s="177"/>
      <c r="AB342" s="177"/>
      <c r="AC342" s="177"/>
    </row>
    <row r="343" spans="1:29">
      <c r="A343" s="175"/>
      <c r="B343" s="175"/>
      <c r="C343" s="175"/>
      <c r="D343" s="176"/>
      <c r="E343" s="176"/>
      <c r="F343" s="176"/>
      <c r="G343" s="176"/>
      <c r="H343" s="175"/>
      <c r="I343" s="176"/>
      <c r="J343" s="176"/>
      <c r="K343" s="175"/>
      <c r="L343" s="176"/>
      <c r="M343" s="176"/>
      <c r="N343" s="176"/>
      <c r="O343" s="176"/>
      <c r="P343" s="176"/>
      <c r="Q343" s="176"/>
      <c r="R343" s="176"/>
      <c r="S343" s="176"/>
      <c r="T343" s="175"/>
      <c r="U343" s="175"/>
      <c r="V343" s="176"/>
      <c r="W343" s="176"/>
      <c r="X343" s="176"/>
      <c r="Y343" s="175"/>
      <c r="Z343" s="177"/>
      <c r="AA343" s="177"/>
      <c r="AB343" s="177"/>
      <c r="AC343" s="177"/>
    </row>
    <row r="344" spans="1:29">
      <c r="A344" s="175"/>
      <c r="B344" s="175"/>
      <c r="C344" s="175"/>
      <c r="D344" s="176"/>
      <c r="E344" s="176"/>
      <c r="F344" s="176"/>
      <c r="G344" s="176"/>
      <c r="H344" s="175"/>
      <c r="I344" s="176"/>
      <c r="J344" s="176"/>
      <c r="K344" s="175"/>
      <c r="L344" s="176"/>
      <c r="M344" s="176"/>
      <c r="N344" s="176"/>
      <c r="O344" s="176"/>
      <c r="P344" s="176"/>
      <c r="Q344" s="176"/>
      <c r="R344" s="176"/>
      <c r="S344" s="176"/>
      <c r="T344" s="175"/>
      <c r="U344" s="175"/>
      <c r="V344" s="176"/>
      <c r="W344" s="176"/>
      <c r="X344" s="176"/>
      <c r="Y344" s="175"/>
      <c r="Z344" s="177"/>
      <c r="AA344" s="177"/>
      <c r="AB344" s="177"/>
      <c r="AC344" s="177"/>
    </row>
    <row r="345" spans="1:29">
      <c r="A345" s="175"/>
      <c r="B345" s="175"/>
      <c r="C345" s="175"/>
      <c r="D345" s="176"/>
      <c r="E345" s="176"/>
      <c r="F345" s="176"/>
      <c r="G345" s="176"/>
      <c r="H345" s="175"/>
      <c r="I345" s="176"/>
      <c r="J345" s="176"/>
      <c r="K345" s="175"/>
      <c r="L345" s="176"/>
      <c r="M345" s="176"/>
      <c r="N345" s="176"/>
      <c r="O345" s="176"/>
      <c r="P345" s="176"/>
      <c r="Q345" s="176"/>
      <c r="R345" s="176"/>
      <c r="S345" s="176"/>
      <c r="T345" s="175"/>
      <c r="U345" s="175"/>
      <c r="V345" s="176"/>
      <c r="W345" s="176"/>
      <c r="X345" s="176"/>
      <c r="Y345" s="175"/>
      <c r="Z345" s="177"/>
      <c r="AA345" s="177"/>
      <c r="AB345" s="177"/>
      <c r="AC345" s="177"/>
    </row>
    <row r="346" spans="1:29">
      <c r="A346" s="175"/>
      <c r="B346" s="175"/>
      <c r="C346" s="175"/>
      <c r="D346" s="176"/>
      <c r="E346" s="176"/>
      <c r="F346" s="176"/>
      <c r="G346" s="176"/>
      <c r="H346" s="175"/>
      <c r="I346" s="176"/>
      <c r="J346" s="176"/>
      <c r="K346" s="175"/>
      <c r="L346" s="176"/>
      <c r="M346" s="176"/>
      <c r="N346" s="176"/>
      <c r="O346" s="176"/>
      <c r="P346" s="176"/>
      <c r="Q346" s="176"/>
      <c r="R346" s="176"/>
      <c r="S346" s="176"/>
      <c r="T346" s="175"/>
      <c r="U346" s="175"/>
      <c r="V346" s="176"/>
      <c r="W346" s="176"/>
      <c r="X346" s="176"/>
      <c r="Y346" s="175"/>
      <c r="Z346" s="177"/>
      <c r="AA346" s="177"/>
      <c r="AB346" s="177"/>
      <c r="AC346" s="177"/>
    </row>
    <row r="347" spans="1:29">
      <c r="A347" s="175"/>
      <c r="B347" s="175"/>
      <c r="C347" s="175"/>
      <c r="D347" s="176"/>
      <c r="E347" s="176"/>
      <c r="F347" s="176"/>
      <c r="G347" s="176"/>
      <c r="H347" s="175"/>
      <c r="I347" s="176"/>
      <c r="J347" s="176"/>
      <c r="K347" s="175"/>
      <c r="L347" s="176"/>
      <c r="M347" s="176"/>
      <c r="N347" s="176"/>
      <c r="O347" s="176"/>
      <c r="P347" s="176"/>
      <c r="Q347" s="176"/>
      <c r="R347" s="176"/>
      <c r="S347" s="176"/>
      <c r="T347" s="175"/>
      <c r="U347" s="175"/>
      <c r="V347" s="176"/>
      <c r="W347" s="176"/>
      <c r="X347" s="176"/>
      <c r="Y347" s="175"/>
      <c r="Z347" s="177"/>
      <c r="AA347" s="177"/>
      <c r="AB347" s="177"/>
      <c r="AC347" s="177"/>
    </row>
    <row r="348" spans="1:29">
      <c r="A348" s="175"/>
      <c r="B348" s="175"/>
      <c r="C348" s="175"/>
      <c r="D348" s="176"/>
      <c r="E348" s="176"/>
      <c r="F348" s="176"/>
      <c r="G348" s="176"/>
      <c r="H348" s="175"/>
      <c r="I348" s="176"/>
      <c r="J348" s="176"/>
      <c r="K348" s="175"/>
      <c r="L348" s="176"/>
      <c r="M348" s="176"/>
      <c r="N348" s="176"/>
      <c r="O348" s="176"/>
      <c r="P348" s="176"/>
      <c r="Q348" s="176"/>
      <c r="R348" s="176"/>
      <c r="S348" s="176"/>
      <c r="T348" s="175"/>
      <c r="U348" s="175"/>
      <c r="V348" s="176"/>
      <c r="W348" s="176"/>
      <c r="X348" s="176"/>
      <c r="Y348" s="175"/>
      <c r="Z348" s="177"/>
      <c r="AA348" s="177"/>
      <c r="AB348" s="177"/>
      <c r="AC348" s="177"/>
    </row>
    <row r="349" spans="1:29">
      <c r="A349" s="175"/>
      <c r="B349" s="175"/>
      <c r="C349" s="175"/>
      <c r="D349" s="176"/>
      <c r="E349" s="176"/>
      <c r="F349" s="176"/>
      <c r="G349" s="176"/>
      <c r="H349" s="175"/>
      <c r="I349" s="176"/>
      <c r="J349" s="176"/>
      <c r="K349" s="175"/>
      <c r="L349" s="176"/>
      <c r="M349" s="176"/>
      <c r="N349" s="176"/>
      <c r="O349" s="176"/>
      <c r="P349" s="176"/>
      <c r="Q349" s="176"/>
      <c r="R349" s="176"/>
      <c r="S349" s="176"/>
      <c r="T349" s="175"/>
      <c r="U349" s="175"/>
      <c r="V349" s="176"/>
      <c r="W349" s="176"/>
      <c r="X349" s="176"/>
      <c r="Y349" s="175"/>
      <c r="Z349" s="177"/>
      <c r="AA349" s="177"/>
      <c r="AB349" s="177"/>
      <c r="AC349" s="177"/>
    </row>
    <row r="350" spans="1:29">
      <c r="A350" s="175"/>
      <c r="B350" s="175"/>
      <c r="C350" s="175"/>
      <c r="D350" s="176"/>
      <c r="E350" s="176"/>
      <c r="F350" s="176"/>
      <c r="G350" s="176"/>
      <c r="H350" s="175"/>
      <c r="I350" s="176"/>
      <c r="J350" s="176"/>
      <c r="K350" s="175"/>
      <c r="L350" s="176"/>
      <c r="M350" s="176"/>
      <c r="N350" s="176"/>
      <c r="O350" s="176"/>
      <c r="P350" s="176"/>
      <c r="Q350" s="176"/>
      <c r="R350" s="176"/>
      <c r="S350" s="176"/>
      <c r="T350" s="175"/>
      <c r="U350" s="175"/>
      <c r="V350" s="176"/>
      <c r="W350" s="176"/>
      <c r="X350" s="176"/>
      <c r="Y350" s="175"/>
      <c r="Z350" s="177"/>
      <c r="AA350" s="177"/>
      <c r="AB350" s="177"/>
      <c r="AC350" s="177"/>
    </row>
    <row r="351" spans="1:29">
      <c r="A351" s="175"/>
      <c r="B351" s="175"/>
      <c r="C351" s="175"/>
      <c r="D351" s="176"/>
      <c r="E351" s="176"/>
      <c r="F351" s="176"/>
      <c r="G351" s="176"/>
      <c r="H351" s="175"/>
      <c r="I351" s="176"/>
      <c r="J351" s="176"/>
      <c r="K351" s="175"/>
      <c r="L351" s="176"/>
      <c r="M351" s="176"/>
      <c r="N351" s="176"/>
      <c r="O351" s="176"/>
      <c r="P351" s="176"/>
      <c r="Q351" s="176"/>
      <c r="R351" s="176"/>
      <c r="S351" s="176"/>
      <c r="T351" s="175"/>
      <c r="U351" s="175"/>
      <c r="V351" s="176"/>
      <c r="W351" s="176"/>
      <c r="X351" s="176"/>
      <c r="Y351" s="175"/>
      <c r="Z351" s="177"/>
      <c r="AA351" s="177"/>
      <c r="AB351" s="177"/>
      <c r="AC351" s="177"/>
    </row>
    <row r="352" spans="1:29">
      <c r="A352" s="175"/>
      <c r="B352" s="175"/>
      <c r="C352" s="175"/>
      <c r="D352" s="176"/>
      <c r="E352" s="176"/>
      <c r="F352" s="176"/>
      <c r="G352" s="176"/>
      <c r="H352" s="175"/>
      <c r="I352" s="176"/>
      <c r="J352" s="176"/>
      <c r="K352" s="175"/>
      <c r="L352" s="176"/>
      <c r="M352" s="176"/>
      <c r="N352" s="176"/>
      <c r="O352" s="176"/>
      <c r="P352" s="176"/>
      <c r="Q352" s="176"/>
      <c r="R352" s="176"/>
      <c r="S352" s="176"/>
      <c r="T352" s="175"/>
      <c r="U352" s="175"/>
      <c r="V352" s="176"/>
      <c r="W352" s="176"/>
      <c r="X352" s="176"/>
      <c r="Y352" s="175"/>
      <c r="Z352" s="177"/>
      <c r="AA352" s="177"/>
      <c r="AB352" s="177"/>
      <c r="AC352" s="177"/>
    </row>
    <row r="353" spans="1:29">
      <c r="A353" s="175"/>
      <c r="B353" s="175"/>
      <c r="C353" s="175"/>
      <c r="D353" s="176"/>
      <c r="E353" s="176"/>
      <c r="F353" s="176"/>
      <c r="G353" s="176"/>
      <c r="H353" s="175"/>
      <c r="I353" s="176"/>
      <c r="J353" s="176"/>
      <c r="K353" s="175"/>
      <c r="L353" s="176"/>
      <c r="M353" s="176"/>
      <c r="N353" s="176"/>
      <c r="O353" s="176"/>
      <c r="P353" s="176"/>
      <c r="Q353" s="176"/>
      <c r="R353" s="176"/>
      <c r="S353" s="176"/>
      <c r="T353" s="175"/>
      <c r="U353" s="175"/>
      <c r="V353" s="176"/>
      <c r="W353" s="176"/>
      <c r="X353" s="176"/>
      <c r="Y353" s="175"/>
      <c r="Z353" s="177"/>
      <c r="AA353" s="177"/>
      <c r="AB353" s="177"/>
      <c r="AC353" s="177"/>
    </row>
    <row r="354" spans="1:29">
      <c r="A354" s="175"/>
      <c r="B354" s="175"/>
      <c r="C354" s="175"/>
      <c r="D354" s="176"/>
      <c r="E354" s="176"/>
      <c r="F354" s="176"/>
      <c r="G354" s="176"/>
      <c r="H354" s="175"/>
      <c r="I354" s="176"/>
      <c r="J354" s="176"/>
      <c r="K354" s="175"/>
      <c r="L354" s="176"/>
      <c r="M354" s="176"/>
      <c r="N354" s="176"/>
      <c r="O354" s="176"/>
      <c r="P354" s="176"/>
      <c r="Q354" s="176"/>
      <c r="R354" s="176"/>
      <c r="S354" s="176"/>
      <c r="T354" s="175"/>
      <c r="U354" s="175"/>
      <c r="V354" s="176"/>
      <c r="W354" s="176"/>
      <c r="X354" s="176"/>
      <c r="Y354" s="175"/>
      <c r="Z354" s="177"/>
      <c r="AA354" s="177"/>
      <c r="AB354" s="177"/>
      <c r="AC354" s="177"/>
    </row>
    <row r="355" spans="1:29">
      <c r="A355" s="175"/>
      <c r="B355" s="175"/>
      <c r="C355" s="175"/>
      <c r="D355" s="176"/>
      <c r="E355" s="176"/>
      <c r="F355" s="176"/>
      <c r="G355" s="176"/>
      <c r="H355" s="175"/>
      <c r="I355" s="176"/>
      <c r="J355" s="176"/>
      <c r="K355" s="175"/>
      <c r="L355" s="176"/>
      <c r="M355" s="176"/>
      <c r="N355" s="176"/>
      <c r="O355" s="176"/>
      <c r="P355" s="176"/>
      <c r="Q355" s="176"/>
      <c r="R355" s="176"/>
      <c r="S355" s="176"/>
      <c r="T355" s="175"/>
      <c r="U355" s="175"/>
      <c r="V355" s="176"/>
      <c r="W355" s="176"/>
      <c r="X355" s="176"/>
      <c r="Y355" s="175"/>
      <c r="Z355" s="177"/>
      <c r="AA355" s="177"/>
      <c r="AB355" s="177"/>
      <c r="AC355" s="177"/>
    </row>
    <row r="356" spans="1:29">
      <c r="A356" s="175"/>
      <c r="B356" s="175"/>
      <c r="C356" s="175"/>
      <c r="D356" s="176"/>
      <c r="E356" s="176"/>
      <c r="F356" s="176"/>
      <c r="G356" s="176"/>
      <c r="H356" s="175"/>
      <c r="I356" s="176"/>
      <c r="J356" s="176"/>
      <c r="K356" s="175"/>
      <c r="L356" s="176"/>
      <c r="M356" s="176"/>
      <c r="N356" s="176"/>
      <c r="O356" s="176"/>
      <c r="P356" s="176"/>
      <c r="Q356" s="176"/>
      <c r="R356" s="176"/>
      <c r="S356" s="176"/>
      <c r="T356" s="175"/>
      <c r="U356" s="175"/>
      <c r="V356" s="176"/>
      <c r="W356" s="176"/>
      <c r="X356" s="176"/>
      <c r="Y356" s="175"/>
      <c r="Z356" s="177"/>
      <c r="AA356" s="177"/>
      <c r="AB356" s="177"/>
      <c r="AC356" s="177"/>
    </row>
    <row r="357" spans="1:29">
      <c r="A357" s="175"/>
      <c r="B357" s="175"/>
      <c r="C357" s="175"/>
      <c r="D357" s="176"/>
      <c r="E357" s="176"/>
      <c r="F357" s="176"/>
      <c r="G357" s="176"/>
      <c r="H357" s="175"/>
      <c r="I357" s="176"/>
      <c r="J357" s="176"/>
      <c r="K357" s="175"/>
      <c r="L357" s="176"/>
      <c r="M357" s="176"/>
      <c r="N357" s="176"/>
      <c r="O357" s="176"/>
      <c r="P357" s="176"/>
      <c r="Q357" s="176"/>
      <c r="R357" s="176"/>
      <c r="S357" s="176"/>
      <c r="T357" s="175"/>
      <c r="U357" s="175"/>
      <c r="V357" s="176"/>
      <c r="W357" s="176"/>
      <c r="X357" s="176"/>
      <c r="Y357" s="175"/>
      <c r="Z357" s="177"/>
      <c r="AA357" s="177"/>
      <c r="AB357" s="177"/>
      <c r="AC357" s="177"/>
    </row>
    <row r="358" spans="1:29">
      <c r="A358" s="175"/>
      <c r="B358" s="175"/>
      <c r="C358" s="175"/>
      <c r="D358" s="176"/>
      <c r="E358" s="176"/>
      <c r="F358" s="176"/>
      <c r="G358" s="176"/>
      <c r="H358" s="175"/>
      <c r="I358" s="176"/>
      <c r="J358" s="176"/>
      <c r="K358" s="175"/>
      <c r="L358" s="176"/>
      <c r="M358" s="176"/>
      <c r="N358" s="176"/>
      <c r="O358" s="176"/>
      <c r="P358" s="176"/>
      <c r="Q358" s="176"/>
      <c r="R358" s="176"/>
      <c r="S358" s="176"/>
      <c r="T358" s="175"/>
      <c r="U358" s="175"/>
      <c r="V358" s="176"/>
      <c r="W358" s="176"/>
      <c r="X358" s="176"/>
      <c r="Y358" s="175"/>
      <c r="Z358" s="177"/>
      <c r="AA358" s="177"/>
      <c r="AB358" s="177"/>
      <c r="AC358" s="177"/>
    </row>
    <row r="359" spans="1:29">
      <c r="A359" s="175"/>
      <c r="B359" s="175"/>
      <c r="C359" s="175"/>
      <c r="D359" s="176"/>
      <c r="E359" s="176"/>
      <c r="F359" s="176"/>
      <c r="G359" s="176"/>
      <c r="H359" s="175"/>
      <c r="I359" s="176"/>
      <c r="J359" s="176"/>
      <c r="K359" s="175"/>
      <c r="L359" s="176"/>
      <c r="M359" s="176"/>
      <c r="N359" s="176"/>
      <c r="O359" s="176"/>
      <c r="P359" s="176"/>
      <c r="Q359" s="176"/>
      <c r="R359" s="176"/>
      <c r="S359" s="176"/>
      <c r="T359" s="175"/>
      <c r="U359" s="175"/>
      <c r="V359" s="176"/>
      <c r="W359" s="176"/>
      <c r="X359" s="176"/>
      <c r="Y359" s="175"/>
      <c r="Z359" s="177"/>
      <c r="AA359" s="177"/>
      <c r="AB359" s="177"/>
      <c r="AC359" s="177"/>
    </row>
    <row r="360" spans="1:29">
      <c r="A360" s="175"/>
      <c r="B360" s="175"/>
      <c r="C360" s="175"/>
      <c r="D360" s="176"/>
      <c r="E360" s="176"/>
      <c r="F360" s="176"/>
      <c r="G360" s="176"/>
      <c r="H360" s="175"/>
      <c r="I360" s="176"/>
      <c r="J360" s="176"/>
      <c r="K360" s="175"/>
      <c r="L360" s="176"/>
      <c r="M360" s="176"/>
      <c r="N360" s="176"/>
      <c r="O360" s="176"/>
      <c r="P360" s="176"/>
      <c r="Q360" s="176"/>
      <c r="R360" s="176"/>
      <c r="S360" s="176"/>
      <c r="T360" s="175"/>
      <c r="U360" s="175"/>
      <c r="V360" s="176"/>
      <c r="W360" s="176"/>
      <c r="X360" s="176"/>
      <c r="Y360" s="175"/>
      <c r="Z360" s="177"/>
      <c r="AA360" s="177"/>
      <c r="AB360" s="177"/>
      <c r="AC360" s="177"/>
    </row>
    <row r="361" spans="1:29">
      <c r="A361" s="175"/>
      <c r="B361" s="175"/>
      <c r="C361" s="175"/>
      <c r="D361" s="176"/>
      <c r="E361" s="176"/>
      <c r="F361" s="176"/>
      <c r="G361" s="176"/>
      <c r="H361" s="175"/>
      <c r="I361" s="176"/>
      <c r="J361" s="176"/>
      <c r="K361" s="175"/>
      <c r="L361" s="176"/>
      <c r="M361" s="176"/>
      <c r="N361" s="176"/>
      <c r="O361" s="176"/>
      <c r="P361" s="176"/>
      <c r="Q361" s="176"/>
      <c r="R361" s="176"/>
      <c r="S361" s="176"/>
      <c r="T361" s="175"/>
      <c r="U361" s="175"/>
      <c r="V361" s="176"/>
      <c r="W361" s="176"/>
      <c r="X361" s="176"/>
      <c r="Y361" s="175"/>
      <c r="Z361" s="177"/>
      <c r="AA361" s="177"/>
      <c r="AB361" s="177"/>
      <c r="AC361" s="177"/>
    </row>
    <row r="362" spans="1:29">
      <c r="A362" s="175"/>
      <c r="B362" s="175"/>
      <c r="C362" s="175"/>
      <c r="D362" s="176"/>
      <c r="E362" s="176"/>
      <c r="F362" s="176"/>
      <c r="G362" s="176"/>
      <c r="H362" s="175"/>
      <c r="I362" s="176"/>
      <c r="J362" s="176"/>
      <c r="K362" s="175"/>
      <c r="L362" s="176"/>
      <c r="M362" s="176"/>
      <c r="N362" s="176"/>
      <c r="O362" s="176"/>
      <c r="P362" s="176"/>
      <c r="Q362" s="176"/>
      <c r="R362" s="176"/>
      <c r="S362" s="176"/>
      <c r="T362" s="175"/>
      <c r="U362" s="175"/>
      <c r="V362" s="176"/>
      <c r="W362" s="176"/>
      <c r="X362" s="176"/>
      <c r="Y362" s="175"/>
      <c r="Z362" s="177"/>
      <c r="AA362" s="177"/>
      <c r="AB362" s="177"/>
      <c r="AC362" s="177"/>
    </row>
    <row r="363" spans="1:29">
      <c r="A363" s="175"/>
      <c r="B363" s="175"/>
      <c r="C363" s="175"/>
      <c r="D363" s="176"/>
      <c r="E363" s="176"/>
      <c r="F363" s="176"/>
      <c r="G363" s="176"/>
      <c r="H363" s="175"/>
      <c r="I363" s="176"/>
      <c r="J363" s="176"/>
      <c r="K363" s="175"/>
      <c r="L363" s="176"/>
      <c r="M363" s="176"/>
      <c r="N363" s="176"/>
      <c r="O363" s="176"/>
      <c r="P363" s="176"/>
      <c r="Q363" s="176"/>
      <c r="R363" s="176"/>
      <c r="S363" s="176"/>
      <c r="T363" s="175"/>
      <c r="U363" s="175"/>
      <c r="V363" s="176"/>
      <c r="W363" s="176"/>
      <c r="X363" s="176"/>
      <c r="Y363" s="175"/>
      <c r="Z363" s="177"/>
      <c r="AA363" s="177"/>
      <c r="AB363" s="177"/>
      <c r="AC363" s="177"/>
    </row>
    <row r="364" spans="1:29">
      <c r="A364" s="175"/>
      <c r="B364" s="175"/>
      <c r="C364" s="175"/>
      <c r="D364" s="176"/>
      <c r="E364" s="176"/>
      <c r="F364" s="176"/>
      <c r="G364" s="176"/>
      <c r="H364" s="175"/>
      <c r="I364" s="176"/>
      <c r="J364" s="176"/>
      <c r="K364" s="175"/>
      <c r="L364" s="176"/>
      <c r="M364" s="176"/>
      <c r="N364" s="176"/>
      <c r="O364" s="176"/>
      <c r="P364" s="176"/>
      <c r="Q364" s="176"/>
      <c r="R364" s="176"/>
      <c r="S364" s="176"/>
      <c r="T364" s="175"/>
      <c r="U364" s="175"/>
      <c r="V364" s="176"/>
      <c r="W364" s="176"/>
      <c r="X364" s="176"/>
      <c r="Y364" s="175"/>
      <c r="Z364" s="177"/>
      <c r="AA364" s="177"/>
      <c r="AB364" s="177"/>
      <c r="AC364" s="177"/>
    </row>
    <row r="365" spans="1:29">
      <c r="A365" s="175"/>
      <c r="B365" s="175"/>
      <c r="C365" s="175"/>
      <c r="D365" s="176"/>
      <c r="E365" s="176"/>
      <c r="F365" s="176"/>
      <c r="G365" s="176"/>
      <c r="H365" s="175"/>
      <c r="I365" s="176"/>
      <c r="J365" s="176"/>
      <c r="K365" s="175"/>
      <c r="L365" s="176"/>
      <c r="M365" s="176"/>
      <c r="N365" s="176"/>
      <c r="O365" s="176"/>
      <c r="P365" s="176"/>
      <c r="Q365" s="176"/>
      <c r="R365" s="176"/>
      <c r="S365" s="176"/>
      <c r="T365" s="175"/>
      <c r="U365" s="175"/>
      <c r="V365" s="176"/>
      <c r="W365" s="176"/>
      <c r="X365" s="176"/>
      <c r="Y365" s="175"/>
      <c r="Z365" s="177"/>
      <c r="AA365" s="177"/>
      <c r="AB365" s="177"/>
      <c r="AC365" s="177"/>
    </row>
    <row r="366" spans="1:29">
      <c r="A366" s="175"/>
      <c r="B366" s="175"/>
      <c r="C366" s="175"/>
      <c r="D366" s="176"/>
      <c r="E366" s="176"/>
      <c r="F366" s="176"/>
      <c r="G366" s="176"/>
      <c r="H366" s="175"/>
      <c r="I366" s="176"/>
      <c r="J366" s="176"/>
      <c r="K366" s="175"/>
      <c r="L366" s="176"/>
      <c r="M366" s="176"/>
      <c r="N366" s="176"/>
      <c r="O366" s="176"/>
      <c r="P366" s="176"/>
      <c r="Q366" s="176"/>
      <c r="R366" s="176"/>
      <c r="S366" s="176"/>
      <c r="T366" s="175"/>
      <c r="U366" s="175"/>
      <c r="V366" s="176"/>
      <c r="W366" s="176"/>
      <c r="X366" s="176"/>
      <c r="Y366" s="175"/>
      <c r="Z366" s="177"/>
      <c r="AA366" s="177"/>
      <c r="AB366" s="177"/>
      <c r="AC366" s="177"/>
    </row>
    <row r="367" spans="1:29">
      <c r="A367" s="175"/>
      <c r="B367" s="175"/>
      <c r="C367" s="175"/>
      <c r="D367" s="176"/>
      <c r="E367" s="176"/>
      <c r="F367" s="176"/>
      <c r="G367" s="176"/>
      <c r="H367" s="175"/>
      <c r="I367" s="176"/>
      <c r="J367" s="176"/>
      <c r="K367" s="175"/>
      <c r="L367" s="176"/>
      <c r="M367" s="176"/>
      <c r="N367" s="176"/>
      <c r="O367" s="176"/>
      <c r="P367" s="176"/>
      <c r="Q367" s="176"/>
      <c r="R367" s="176"/>
      <c r="S367" s="176"/>
      <c r="T367" s="175"/>
      <c r="U367" s="175"/>
      <c r="V367" s="176"/>
      <c r="W367" s="176"/>
      <c r="X367" s="176"/>
      <c r="Y367" s="175"/>
      <c r="Z367" s="177"/>
      <c r="AA367" s="177"/>
      <c r="AB367" s="177"/>
      <c r="AC367" s="177"/>
    </row>
    <row r="368" spans="1:29">
      <c r="A368" s="175"/>
      <c r="B368" s="175"/>
      <c r="C368" s="175"/>
      <c r="D368" s="176"/>
      <c r="E368" s="176"/>
      <c r="F368" s="176"/>
      <c r="G368" s="176"/>
      <c r="H368" s="175"/>
      <c r="I368" s="176"/>
      <c r="J368" s="176"/>
      <c r="K368" s="175"/>
      <c r="L368" s="176"/>
      <c r="M368" s="176"/>
      <c r="N368" s="176"/>
      <c r="O368" s="176"/>
      <c r="P368" s="176"/>
      <c r="Q368" s="176"/>
      <c r="R368" s="176"/>
      <c r="S368" s="176"/>
      <c r="T368" s="175"/>
      <c r="U368" s="175"/>
      <c r="V368" s="176"/>
      <c r="W368" s="176"/>
      <c r="X368" s="176"/>
      <c r="Y368" s="175"/>
      <c r="Z368" s="177"/>
      <c r="AA368" s="177"/>
      <c r="AB368" s="177"/>
      <c r="AC368" s="177"/>
    </row>
    <row r="369" spans="1:29">
      <c r="A369" s="175"/>
      <c r="B369" s="175"/>
      <c r="C369" s="175"/>
      <c r="D369" s="176"/>
      <c r="E369" s="176"/>
      <c r="F369" s="176"/>
      <c r="G369" s="176"/>
      <c r="H369" s="175"/>
      <c r="I369" s="176"/>
      <c r="J369" s="176"/>
      <c r="K369" s="175"/>
      <c r="L369" s="176"/>
      <c r="M369" s="176"/>
      <c r="N369" s="176"/>
      <c r="O369" s="176"/>
      <c r="P369" s="176"/>
      <c r="Q369" s="176"/>
      <c r="R369" s="176"/>
      <c r="S369" s="176"/>
      <c r="T369" s="175"/>
      <c r="U369" s="175"/>
      <c r="V369" s="176"/>
      <c r="W369" s="176"/>
      <c r="X369" s="176"/>
      <c r="Y369" s="175"/>
      <c r="Z369" s="177"/>
      <c r="AA369" s="177"/>
      <c r="AB369" s="177"/>
      <c r="AC369" s="177"/>
    </row>
    <row r="370" spans="1:29">
      <c r="A370" s="175"/>
      <c r="B370" s="175"/>
      <c r="C370" s="175"/>
      <c r="D370" s="176"/>
      <c r="E370" s="176"/>
      <c r="F370" s="176"/>
      <c r="G370" s="176"/>
      <c r="H370" s="175"/>
      <c r="I370" s="176"/>
      <c r="J370" s="176"/>
      <c r="K370" s="175"/>
      <c r="L370" s="176"/>
      <c r="M370" s="176"/>
      <c r="N370" s="176"/>
      <c r="O370" s="176"/>
      <c r="P370" s="176"/>
      <c r="Q370" s="176"/>
      <c r="R370" s="176"/>
      <c r="S370" s="176"/>
      <c r="T370" s="175"/>
      <c r="U370" s="175"/>
      <c r="V370" s="176"/>
      <c r="W370" s="176"/>
      <c r="X370" s="176"/>
      <c r="Y370" s="175"/>
      <c r="Z370" s="177"/>
      <c r="AA370" s="177"/>
      <c r="AB370" s="177"/>
      <c r="AC370" s="177"/>
    </row>
    <row r="371" spans="1:29">
      <c r="A371" s="175"/>
      <c r="B371" s="175"/>
      <c r="C371" s="175"/>
      <c r="D371" s="176"/>
      <c r="E371" s="176"/>
      <c r="F371" s="176"/>
      <c r="G371" s="176"/>
      <c r="H371" s="175"/>
      <c r="I371" s="176"/>
      <c r="J371" s="176"/>
      <c r="K371" s="175"/>
      <c r="L371" s="176"/>
      <c r="M371" s="176"/>
      <c r="N371" s="176"/>
      <c r="O371" s="176"/>
      <c r="P371" s="176"/>
      <c r="Q371" s="176"/>
      <c r="R371" s="176"/>
      <c r="S371" s="176"/>
      <c r="T371" s="175"/>
      <c r="U371" s="175"/>
      <c r="V371" s="176"/>
      <c r="W371" s="176"/>
      <c r="X371" s="176"/>
      <c r="Y371" s="175"/>
      <c r="Z371" s="177"/>
      <c r="AA371" s="177"/>
      <c r="AB371" s="177"/>
      <c r="AC371" s="177"/>
    </row>
    <row r="372" spans="1:29">
      <c r="A372" s="175"/>
      <c r="B372" s="175"/>
      <c r="C372" s="175"/>
      <c r="D372" s="176"/>
      <c r="E372" s="176"/>
      <c r="F372" s="176"/>
      <c r="G372" s="176"/>
      <c r="H372" s="175"/>
      <c r="I372" s="176"/>
      <c r="J372" s="176"/>
      <c r="K372" s="175"/>
      <c r="L372" s="176"/>
      <c r="M372" s="176"/>
      <c r="N372" s="176"/>
      <c r="O372" s="176"/>
      <c r="P372" s="176"/>
      <c r="Q372" s="176"/>
      <c r="R372" s="176"/>
      <c r="S372" s="176"/>
      <c r="T372" s="175"/>
      <c r="U372" s="175"/>
      <c r="V372" s="176"/>
      <c r="W372" s="176"/>
      <c r="X372" s="176"/>
      <c r="Y372" s="175"/>
      <c r="Z372" s="177"/>
      <c r="AA372" s="177"/>
      <c r="AB372" s="177"/>
      <c r="AC372" s="177"/>
    </row>
    <row r="373" spans="1:29">
      <c r="A373" s="175"/>
      <c r="B373" s="175"/>
      <c r="C373" s="175"/>
      <c r="D373" s="176"/>
      <c r="E373" s="176"/>
      <c r="F373" s="176"/>
      <c r="G373" s="176"/>
      <c r="H373" s="175"/>
      <c r="I373" s="176"/>
      <c r="J373" s="176"/>
      <c r="K373" s="175"/>
      <c r="L373" s="176"/>
      <c r="M373" s="176"/>
      <c r="N373" s="176"/>
      <c r="O373" s="176"/>
      <c r="P373" s="176"/>
      <c r="Q373" s="176"/>
      <c r="R373" s="176"/>
      <c r="S373" s="176"/>
      <c r="T373" s="175"/>
      <c r="U373" s="175"/>
      <c r="V373" s="176"/>
      <c r="W373" s="176"/>
      <c r="X373" s="176"/>
      <c r="Y373" s="175"/>
      <c r="Z373" s="177"/>
      <c r="AA373" s="177"/>
      <c r="AB373" s="177"/>
      <c r="AC373" s="177"/>
    </row>
    <row r="374" spans="1:29">
      <c r="A374" s="175"/>
      <c r="B374" s="175"/>
      <c r="C374" s="175"/>
      <c r="D374" s="176"/>
      <c r="E374" s="176"/>
      <c r="F374" s="176"/>
      <c r="G374" s="176"/>
      <c r="H374" s="175"/>
      <c r="I374" s="176"/>
      <c r="J374" s="176"/>
      <c r="K374" s="175"/>
      <c r="L374" s="176"/>
      <c r="M374" s="176"/>
      <c r="N374" s="176"/>
      <c r="O374" s="176"/>
      <c r="P374" s="176"/>
      <c r="Q374" s="176"/>
      <c r="R374" s="176"/>
      <c r="S374" s="176"/>
      <c r="T374" s="175"/>
      <c r="U374" s="175"/>
      <c r="V374" s="176"/>
      <c r="W374" s="176"/>
      <c r="X374" s="176"/>
      <c r="Y374" s="175"/>
      <c r="Z374" s="177"/>
      <c r="AA374" s="177"/>
      <c r="AB374" s="177"/>
      <c r="AC374" s="177"/>
    </row>
    <row r="375" spans="1:29">
      <c r="A375" s="175"/>
      <c r="B375" s="175"/>
      <c r="C375" s="175"/>
      <c r="D375" s="176"/>
      <c r="E375" s="176"/>
      <c r="F375" s="176"/>
      <c r="G375" s="176"/>
      <c r="H375" s="175"/>
      <c r="I375" s="176"/>
      <c r="J375" s="176"/>
      <c r="K375" s="175"/>
      <c r="L375" s="176"/>
      <c r="M375" s="176"/>
      <c r="N375" s="176"/>
      <c r="O375" s="176"/>
      <c r="P375" s="176"/>
      <c r="Q375" s="176"/>
      <c r="R375" s="176"/>
      <c r="S375" s="176"/>
      <c r="T375" s="175"/>
      <c r="U375" s="175"/>
      <c r="V375" s="176"/>
      <c r="W375" s="176"/>
      <c r="X375" s="176"/>
      <c r="Y375" s="175"/>
      <c r="Z375" s="177"/>
      <c r="AA375" s="177"/>
      <c r="AB375" s="177"/>
      <c r="AC375" s="177"/>
    </row>
    <row r="376" spans="1:29">
      <c r="A376" s="175"/>
      <c r="B376" s="175"/>
      <c r="C376" s="175"/>
      <c r="D376" s="176"/>
      <c r="E376" s="176"/>
      <c r="F376" s="176"/>
      <c r="G376" s="176"/>
      <c r="H376" s="175"/>
      <c r="I376" s="176"/>
      <c r="J376" s="176"/>
      <c r="K376" s="175"/>
      <c r="L376" s="176"/>
      <c r="M376" s="176"/>
      <c r="N376" s="176"/>
      <c r="O376" s="176"/>
      <c r="P376" s="176"/>
      <c r="Q376" s="176"/>
      <c r="R376" s="176"/>
      <c r="S376" s="176"/>
      <c r="T376" s="175"/>
      <c r="U376" s="175"/>
      <c r="V376" s="176"/>
      <c r="W376" s="176"/>
      <c r="X376" s="176"/>
      <c r="Y376" s="175"/>
      <c r="Z376" s="177"/>
      <c r="AA376" s="177"/>
      <c r="AB376" s="177"/>
      <c r="AC376" s="177"/>
    </row>
    <row r="377" spans="1:29">
      <c r="A377" s="175"/>
      <c r="B377" s="175"/>
      <c r="C377" s="175"/>
      <c r="D377" s="176"/>
      <c r="E377" s="176"/>
      <c r="F377" s="176"/>
      <c r="G377" s="176"/>
      <c r="H377" s="175"/>
      <c r="I377" s="176"/>
      <c r="J377" s="176"/>
      <c r="K377" s="175"/>
      <c r="L377" s="176"/>
      <c r="M377" s="176"/>
      <c r="N377" s="176"/>
      <c r="O377" s="176"/>
      <c r="P377" s="176"/>
      <c r="Q377" s="176"/>
      <c r="R377" s="176"/>
      <c r="S377" s="176"/>
      <c r="T377" s="175"/>
      <c r="U377" s="175"/>
      <c r="V377" s="176"/>
      <c r="W377" s="176"/>
      <c r="X377" s="176"/>
      <c r="Y377" s="175"/>
      <c r="Z377" s="177"/>
      <c r="AA377" s="177"/>
      <c r="AB377" s="177"/>
      <c r="AC377" s="177"/>
    </row>
    <row r="378" spans="1:29">
      <c r="A378" s="175"/>
      <c r="B378" s="175"/>
      <c r="C378" s="175"/>
      <c r="D378" s="176"/>
      <c r="E378" s="176"/>
      <c r="F378" s="176"/>
      <c r="G378" s="176"/>
      <c r="H378" s="175"/>
      <c r="I378" s="176"/>
      <c r="J378" s="176"/>
      <c r="K378" s="175"/>
      <c r="L378" s="176"/>
      <c r="M378" s="176"/>
      <c r="N378" s="176"/>
      <c r="O378" s="176"/>
      <c r="P378" s="176"/>
      <c r="Q378" s="176"/>
      <c r="R378" s="176"/>
      <c r="S378" s="176"/>
      <c r="T378" s="175"/>
      <c r="U378" s="175"/>
      <c r="V378" s="176"/>
      <c r="W378" s="176"/>
      <c r="X378" s="176"/>
      <c r="Y378" s="175"/>
      <c r="Z378" s="177"/>
      <c r="AA378" s="177"/>
      <c r="AB378" s="177"/>
      <c r="AC378" s="177"/>
    </row>
    <row r="379" spans="1:29">
      <c r="A379" s="175"/>
      <c r="B379" s="175"/>
      <c r="C379" s="175"/>
      <c r="D379" s="176"/>
      <c r="E379" s="176"/>
      <c r="F379" s="176"/>
      <c r="G379" s="176"/>
      <c r="H379" s="175"/>
      <c r="I379" s="176"/>
      <c r="J379" s="176"/>
      <c r="K379" s="175"/>
      <c r="L379" s="176"/>
      <c r="M379" s="176"/>
      <c r="N379" s="176"/>
      <c r="O379" s="176"/>
      <c r="P379" s="176"/>
      <c r="Q379" s="176"/>
      <c r="R379" s="176"/>
      <c r="S379" s="176"/>
      <c r="T379" s="175"/>
      <c r="U379" s="175"/>
      <c r="V379" s="176"/>
      <c r="W379" s="176"/>
      <c r="X379" s="176"/>
      <c r="Y379" s="175"/>
      <c r="Z379" s="177"/>
      <c r="AA379" s="177"/>
      <c r="AB379" s="177"/>
      <c r="AC379" s="177"/>
    </row>
    <row r="380" spans="1:29">
      <c r="A380" s="175"/>
      <c r="B380" s="175"/>
      <c r="C380" s="175"/>
      <c r="D380" s="176"/>
      <c r="E380" s="176"/>
      <c r="F380" s="176"/>
      <c r="G380" s="176"/>
      <c r="H380" s="175"/>
      <c r="I380" s="176"/>
      <c r="J380" s="176"/>
      <c r="K380" s="175"/>
      <c r="L380" s="176"/>
      <c r="M380" s="176"/>
      <c r="N380" s="176"/>
      <c r="O380" s="176"/>
      <c r="P380" s="176"/>
      <c r="Q380" s="176"/>
      <c r="R380" s="176"/>
      <c r="S380" s="176"/>
      <c r="T380" s="175"/>
      <c r="U380" s="175"/>
      <c r="V380" s="176"/>
      <c r="W380" s="176"/>
      <c r="X380" s="176"/>
      <c r="Y380" s="175"/>
      <c r="Z380" s="177"/>
      <c r="AA380" s="177"/>
      <c r="AB380" s="177"/>
      <c r="AC380" s="177"/>
    </row>
    <row r="381" spans="1:29">
      <c r="A381" s="175"/>
      <c r="B381" s="175"/>
      <c r="C381" s="175"/>
      <c r="D381" s="176"/>
      <c r="E381" s="176"/>
      <c r="F381" s="176"/>
      <c r="G381" s="176"/>
      <c r="H381" s="175"/>
      <c r="I381" s="176"/>
      <c r="J381" s="176"/>
      <c r="K381" s="175"/>
      <c r="L381" s="176"/>
      <c r="M381" s="176"/>
      <c r="N381" s="176"/>
      <c r="O381" s="176"/>
      <c r="P381" s="176"/>
      <c r="Q381" s="176"/>
      <c r="R381" s="176"/>
      <c r="S381" s="176"/>
      <c r="T381" s="175"/>
      <c r="U381" s="175"/>
      <c r="V381" s="176"/>
      <c r="W381" s="176"/>
      <c r="X381" s="176"/>
      <c r="Y381" s="175"/>
      <c r="Z381" s="177"/>
      <c r="AA381" s="177"/>
      <c r="AB381" s="177"/>
      <c r="AC381" s="177"/>
    </row>
    <row r="382" spans="1:29">
      <c r="A382" s="175"/>
      <c r="B382" s="175"/>
      <c r="C382" s="175"/>
      <c r="D382" s="176"/>
      <c r="E382" s="176"/>
      <c r="F382" s="176"/>
      <c r="G382" s="176"/>
      <c r="H382" s="175"/>
      <c r="I382" s="176"/>
      <c r="J382" s="176"/>
      <c r="K382" s="175"/>
      <c r="L382" s="176"/>
      <c r="M382" s="176"/>
      <c r="N382" s="176"/>
      <c r="O382" s="176"/>
      <c r="P382" s="176"/>
      <c r="Q382" s="176"/>
      <c r="R382" s="176"/>
      <c r="S382" s="176"/>
      <c r="T382" s="175"/>
      <c r="U382" s="175"/>
      <c r="V382" s="176"/>
      <c r="W382" s="176"/>
      <c r="X382" s="176"/>
      <c r="Y382" s="175"/>
      <c r="Z382" s="177"/>
      <c r="AA382" s="177"/>
      <c r="AB382" s="177"/>
      <c r="AC382" s="177"/>
    </row>
    <row r="383" spans="1:29">
      <c r="A383" s="175"/>
      <c r="B383" s="175"/>
      <c r="C383" s="175"/>
      <c r="D383" s="176"/>
      <c r="E383" s="176"/>
      <c r="F383" s="176"/>
      <c r="G383" s="176"/>
      <c r="H383" s="175"/>
      <c r="I383" s="176"/>
      <c r="J383" s="176"/>
      <c r="K383" s="175"/>
      <c r="L383" s="176"/>
      <c r="M383" s="176"/>
      <c r="N383" s="176"/>
      <c r="O383" s="176"/>
      <c r="P383" s="176"/>
      <c r="Q383" s="176"/>
      <c r="R383" s="176"/>
      <c r="S383" s="176"/>
      <c r="T383" s="175"/>
      <c r="U383" s="175"/>
      <c r="V383" s="176"/>
      <c r="W383" s="176"/>
      <c r="X383" s="176"/>
      <c r="Y383" s="175"/>
      <c r="Z383" s="177"/>
      <c r="AA383" s="177"/>
      <c r="AB383" s="177"/>
      <c r="AC383" s="177"/>
    </row>
    <row r="384" spans="1:29">
      <c r="A384" s="175"/>
      <c r="B384" s="175"/>
      <c r="C384" s="175"/>
      <c r="D384" s="176"/>
      <c r="E384" s="176"/>
      <c r="F384" s="176"/>
      <c r="G384" s="176"/>
      <c r="H384" s="175"/>
      <c r="I384" s="176"/>
      <c r="J384" s="176"/>
      <c r="K384" s="175"/>
      <c r="L384" s="176"/>
      <c r="M384" s="176"/>
      <c r="N384" s="176"/>
      <c r="O384" s="176"/>
      <c r="P384" s="176"/>
      <c r="Q384" s="176"/>
      <c r="R384" s="176"/>
      <c r="S384" s="176"/>
      <c r="T384" s="175"/>
      <c r="U384" s="175"/>
      <c r="V384" s="176"/>
      <c r="W384" s="176"/>
      <c r="X384" s="176"/>
      <c r="Y384" s="175"/>
      <c r="Z384" s="177"/>
      <c r="AA384" s="177"/>
      <c r="AB384" s="177"/>
      <c r="AC384" s="177"/>
    </row>
    <row r="385" spans="1:29">
      <c r="A385" s="175"/>
      <c r="B385" s="175"/>
      <c r="C385" s="175"/>
      <c r="D385" s="176"/>
      <c r="E385" s="176"/>
      <c r="F385" s="176"/>
      <c r="G385" s="176"/>
      <c r="H385" s="175"/>
      <c r="I385" s="176"/>
      <c r="J385" s="176"/>
      <c r="K385" s="175"/>
      <c r="L385" s="176"/>
      <c r="M385" s="176"/>
      <c r="N385" s="176"/>
      <c r="O385" s="176"/>
      <c r="P385" s="176"/>
      <c r="Q385" s="176"/>
      <c r="R385" s="176"/>
      <c r="S385" s="176"/>
      <c r="T385" s="175"/>
      <c r="U385" s="175"/>
      <c r="V385" s="176"/>
      <c r="W385" s="176"/>
      <c r="X385" s="176"/>
      <c r="Y385" s="175"/>
      <c r="Z385" s="177"/>
      <c r="AA385" s="177"/>
      <c r="AB385" s="177"/>
      <c r="AC385" s="177"/>
    </row>
    <row r="386" spans="1:29">
      <c r="A386" s="175"/>
      <c r="B386" s="175"/>
      <c r="C386" s="175"/>
      <c r="D386" s="176"/>
      <c r="E386" s="176"/>
      <c r="F386" s="176"/>
      <c r="G386" s="176"/>
      <c r="H386" s="175"/>
      <c r="I386" s="176"/>
      <c r="J386" s="176"/>
      <c r="K386" s="175"/>
      <c r="L386" s="176"/>
      <c r="M386" s="176"/>
      <c r="N386" s="176"/>
      <c r="O386" s="176"/>
      <c r="P386" s="176"/>
      <c r="Q386" s="176"/>
      <c r="R386" s="176"/>
      <c r="S386" s="176"/>
      <c r="T386" s="175"/>
      <c r="U386" s="175"/>
      <c r="V386" s="176"/>
      <c r="W386" s="176"/>
      <c r="X386" s="176"/>
      <c r="Y386" s="175"/>
      <c r="Z386" s="177"/>
      <c r="AA386" s="177"/>
      <c r="AB386" s="177"/>
      <c r="AC386" s="177"/>
    </row>
    <row r="387" spans="1:29">
      <c r="A387" s="175"/>
      <c r="B387" s="175"/>
      <c r="C387" s="175"/>
      <c r="D387" s="176"/>
      <c r="E387" s="176"/>
      <c r="F387" s="176"/>
      <c r="G387" s="176"/>
      <c r="H387" s="175"/>
      <c r="I387" s="176"/>
      <c r="J387" s="176"/>
      <c r="K387" s="175"/>
      <c r="L387" s="176"/>
      <c r="M387" s="176"/>
      <c r="N387" s="176"/>
      <c r="O387" s="176"/>
      <c r="P387" s="176"/>
      <c r="Q387" s="176"/>
      <c r="R387" s="176"/>
      <c r="S387" s="176"/>
      <c r="T387" s="175"/>
      <c r="U387" s="175"/>
      <c r="V387" s="176"/>
      <c r="W387" s="176"/>
      <c r="X387" s="176"/>
      <c r="Y387" s="175"/>
      <c r="Z387" s="177"/>
      <c r="AA387" s="177"/>
      <c r="AB387" s="177"/>
      <c r="AC387" s="177"/>
    </row>
    <row r="388" spans="1:29">
      <c r="A388" s="175"/>
      <c r="B388" s="175"/>
      <c r="C388" s="175"/>
      <c r="D388" s="176"/>
      <c r="E388" s="176"/>
      <c r="F388" s="176"/>
      <c r="G388" s="176"/>
      <c r="H388" s="175"/>
      <c r="I388" s="176"/>
      <c r="J388" s="176"/>
      <c r="K388" s="175"/>
      <c r="L388" s="176"/>
      <c r="M388" s="176"/>
      <c r="N388" s="176"/>
      <c r="O388" s="176"/>
      <c r="P388" s="176"/>
      <c r="Q388" s="176"/>
      <c r="R388" s="176"/>
      <c r="S388" s="176"/>
      <c r="T388" s="175"/>
      <c r="U388" s="175"/>
      <c r="V388" s="176"/>
      <c r="W388" s="176"/>
      <c r="X388" s="176"/>
      <c r="Y388" s="175"/>
      <c r="Z388" s="177"/>
      <c r="AA388" s="177"/>
      <c r="AB388" s="177"/>
      <c r="AC388" s="177"/>
    </row>
    <row r="389" spans="1:29">
      <c r="A389" s="175"/>
      <c r="B389" s="175"/>
      <c r="C389" s="175"/>
      <c r="D389" s="176"/>
      <c r="E389" s="176"/>
      <c r="F389" s="176"/>
      <c r="G389" s="176"/>
      <c r="H389" s="175"/>
      <c r="I389" s="176"/>
      <c r="J389" s="176"/>
      <c r="K389" s="175"/>
      <c r="L389" s="176"/>
      <c r="M389" s="176"/>
      <c r="N389" s="176"/>
      <c r="O389" s="176"/>
      <c r="P389" s="176"/>
      <c r="Q389" s="176"/>
      <c r="R389" s="176"/>
      <c r="S389" s="176"/>
      <c r="T389" s="175"/>
      <c r="U389" s="175"/>
      <c r="V389" s="176"/>
      <c r="W389" s="176"/>
      <c r="X389" s="176"/>
      <c r="Y389" s="175"/>
      <c r="Z389" s="177"/>
      <c r="AA389" s="177"/>
      <c r="AB389" s="177"/>
      <c r="AC389" s="177"/>
    </row>
    <row r="390" spans="1:29">
      <c r="A390" s="175"/>
      <c r="B390" s="175"/>
      <c r="C390" s="175"/>
      <c r="D390" s="176"/>
      <c r="E390" s="176"/>
      <c r="F390" s="176"/>
      <c r="G390" s="176"/>
      <c r="H390" s="175"/>
      <c r="I390" s="176"/>
      <c r="J390" s="176"/>
      <c r="K390" s="175"/>
      <c r="L390" s="176"/>
      <c r="M390" s="176"/>
      <c r="N390" s="176"/>
      <c r="O390" s="176"/>
      <c r="P390" s="176"/>
      <c r="Q390" s="176"/>
      <c r="R390" s="176"/>
      <c r="S390" s="176"/>
      <c r="T390" s="175"/>
      <c r="U390" s="175"/>
      <c r="V390" s="176"/>
      <c r="W390" s="176"/>
      <c r="X390" s="176"/>
      <c r="Y390" s="175"/>
      <c r="Z390" s="177"/>
      <c r="AA390" s="177"/>
      <c r="AB390" s="177"/>
      <c r="AC390" s="177"/>
    </row>
    <row r="391" spans="1:29">
      <c r="A391" s="175"/>
      <c r="B391" s="175"/>
      <c r="C391" s="175"/>
      <c r="D391" s="176"/>
      <c r="E391" s="176"/>
      <c r="F391" s="176"/>
      <c r="G391" s="176"/>
      <c r="H391" s="175"/>
      <c r="I391" s="176"/>
      <c r="J391" s="176"/>
      <c r="K391" s="175"/>
      <c r="L391" s="176"/>
      <c r="M391" s="176"/>
      <c r="N391" s="176"/>
      <c r="O391" s="176"/>
      <c r="P391" s="176"/>
      <c r="Q391" s="176"/>
      <c r="R391" s="176"/>
      <c r="S391" s="176"/>
      <c r="T391" s="175"/>
      <c r="U391" s="175"/>
      <c r="V391" s="176"/>
      <c r="W391" s="176"/>
      <c r="X391" s="176"/>
      <c r="Y391" s="175"/>
      <c r="Z391" s="177"/>
      <c r="AA391" s="177"/>
      <c r="AB391" s="177"/>
      <c r="AC391" s="177"/>
    </row>
    <row r="392" spans="1:29">
      <c r="A392" s="175"/>
      <c r="B392" s="175"/>
      <c r="C392" s="175"/>
      <c r="D392" s="176"/>
      <c r="E392" s="176"/>
      <c r="F392" s="176"/>
      <c r="G392" s="176"/>
      <c r="H392" s="175"/>
      <c r="I392" s="176"/>
      <c r="J392" s="176"/>
      <c r="K392" s="175"/>
      <c r="L392" s="176"/>
      <c r="M392" s="176"/>
      <c r="N392" s="176"/>
      <c r="O392" s="176"/>
      <c r="P392" s="176"/>
      <c r="Q392" s="176"/>
      <c r="R392" s="176"/>
      <c r="S392" s="176"/>
      <c r="T392" s="175"/>
      <c r="U392" s="175"/>
      <c r="V392" s="176"/>
      <c r="W392" s="176"/>
      <c r="X392" s="176"/>
      <c r="Y392" s="175"/>
      <c r="Z392" s="177"/>
      <c r="AA392" s="177"/>
      <c r="AB392" s="177"/>
      <c r="AC392" s="177"/>
    </row>
    <row r="393" spans="1:29">
      <c r="A393" s="175"/>
      <c r="B393" s="175"/>
      <c r="C393" s="175"/>
      <c r="D393" s="176"/>
      <c r="E393" s="176"/>
      <c r="F393" s="176"/>
      <c r="G393" s="176"/>
      <c r="H393" s="175"/>
      <c r="I393" s="176"/>
      <c r="J393" s="176"/>
      <c r="K393" s="175"/>
      <c r="L393" s="176"/>
      <c r="M393" s="176"/>
      <c r="N393" s="176"/>
      <c r="O393" s="176"/>
      <c r="P393" s="176"/>
      <c r="Q393" s="176"/>
      <c r="R393" s="176"/>
      <c r="S393" s="176"/>
      <c r="T393" s="175"/>
      <c r="U393" s="175"/>
      <c r="V393" s="176"/>
      <c r="W393" s="176"/>
      <c r="X393" s="176"/>
      <c r="Y393" s="175"/>
      <c r="Z393" s="177"/>
      <c r="AA393" s="177"/>
      <c r="AB393" s="177"/>
      <c r="AC393" s="177"/>
    </row>
    <row r="394" spans="1:29">
      <c r="A394" s="175"/>
      <c r="B394" s="175"/>
      <c r="C394" s="175"/>
      <c r="D394" s="176"/>
      <c r="E394" s="176"/>
      <c r="F394" s="176"/>
      <c r="G394" s="176"/>
      <c r="H394" s="175"/>
      <c r="I394" s="176"/>
      <c r="J394" s="176"/>
      <c r="K394" s="175"/>
      <c r="L394" s="176"/>
      <c r="M394" s="176"/>
      <c r="N394" s="176"/>
      <c r="O394" s="176"/>
      <c r="P394" s="176"/>
      <c r="Q394" s="176"/>
      <c r="R394" s="176"/>
      <c r="S394" s="176"/>
      <c r="T394" s="175"/>
      <c r="U394" s="175"/>
      <c r="V394" s="176"/>
      <c r="W394" s="176"/>
      <c r="X394" s="176"/>
      <c r="Y394" s="175"/>
      <c r="Z394" s="177"/>
      <c r="AA394" s="177"/>
      <c r="AB394" s="177"/>
      <c r="AC394" s="177"/>
    </row>
    <row r="395" spans="1:29">
      <c r="A395" s="175"/>
      <c r="B395" s="175"/>
      <c r="C395" s="175"/>
      <c r="D395" s="176"/>
      <c r="E395" s="176"/>
      <c r="F395" s="176"/>
      <c r="G395" s="176"/>
      <c r="H395" s="175"/>
      <c r="I395" s="176"/>
      <c r="J395" s="176"/>
      <c r="K395" s="175"/>
      <c r="L395" s="176"/>
      <c r="M395" s="176"/>
      <c r="N395" s="176"/>
      <c r="O395" s="176"/>
      <c r="P395" s="176"/>
      <c r="Q395" s="176"/>
      <c r="R395" s="176"/>
      <c r="S395" s="176"/>
      <c r="T395" s="175"/>
      <c r="U395" s="175"/>
      <c r="V395" s="176"/>
      <c r="W395" s="176"/>
      <c r="X395" s="176"/>
      <c r="Y395" s="175"/>
      <c r="Z395" s="177"/>
      <c r="AA395" s="177"/>
      <c r="AB395" s="177"/>
      <c r="AC395" s="177"/>
    </row>
    <row r="396" spans="1:29">
      <c r="A396" s="175"/>
      <c r="B396" s="175"/>
      <c r="C396" s="175"/>
      <c r="D396" s="176"/>
      <c r="E396" s="176"/>
      <c r="F396" s="176"/>
      <c r="G396" s="176"/>
      <c r="H396" s="175"/>
      <c r="I396" s="176"/>
      <c r="J396" s="176"/>
      <c r="K396" s="175"/>
      <c r="L396" s="176"/>
      <c r="M396" s="176"/>
      <c r="N396" s="176"/>
      <c r="O396" s="176"/>
      <c r="P396" s="176"/>
      <c r="Q396" s="176"/>
      <c r="R396" s="176"/>
      <c r="S396" s="176"/>
      <c r="T396" s="175"/>
      <c r="U396" s="175"/>
      <c r="V396" s="176"/>
      <c r="W396" s="176"/>
      <c r="X396" s="176"/>
      <c r="Y396" s="175"/>
      <c r="Z396" s="177"/>
      <c r="AA396" s="177"/>
      <c r="AB396" s="177"/>
      <c r="AC396" s="177"/>
    </row>
    <row r="397" spans="1:29">
      <c r="A397" s="175"/>
      <c r="B397" s="175"/>
      <c r="C397" s="175"/>
      <c r="D397" s="176"/>
      <c r="E397" s="176"/>
      <c r="F397" s="176"/>
      <c r="G397" s="176"/>
      <c r="H397" s="175"/>
      <c r="I397" s="176"/>
      <c r="J397" s="176"/>
      <c r="K397" s="175"/>
      <c r="L397" s="176"/>
      <c r="M397" s="176"/>
      <c r="N397" s="176"/>
      <c r="O397" s="176"/>
      <c r="P397" s="176"/>
      <c r="Q397" s="176"/>
      <c r="R397" s="176"/>
      <c r="S397" s="176"/>
      <c r="T397" s="175"/>
      <c r="U397" s="175"/>
      <c r="V397" s="176"/>
      <c r="W397" s="176"/>
      <c r="X397" s="176"/>
      <c r="Y397" s="175"/>
      <c r="Z397" s="177"/>
      <c r="AA397" s="177"/>
      <c r="AB397" s="177"/>
      <c r="AC397" s="177"/>
    </row>
    <row r="398" spans="1:29">
      <c r="A398" s="175"/>
      <c r="B398" s="175"/>
      <c r="C398" s="175"/>
      <c r="D398" s="176"/>
      <c r="E398" s="176"/>
      <c r="F398" s="176"/>
      <c r="G398" s="176"/>
      <c r="H398" s="175"/>
      <c r="I398" s="176"/>
      <c r="J398" s="176"/>
      <c r="K398" s="175"/>
      <c r="L398" s="176"/>
      <c r="M398" s="176"/>
      <c r="N398" s="176"/>
      <c r="O398" s="176"/>
      <c r="P398" s="176"/>
      <c r="Q398" s="176"/>
      <c r="R398" s="176"/>
      <c r="S398" s="176"/>
      <c r="T398" s="175"/>
      <c r="U398" s="175"/>
      <c r="V398" s="176"/>
      <c r="W398" s="176"/>
      <c r="X398" s="176"/>
      <c r="Y398" s="175"/>
      <c r="Z398" s="177"/>
      <c r="AA398" s="177"/>
      <c r="AB398" s="177"/>
      <c r="AC398" s="177"/>
    </row>
    <row r="399" spans="1:29">
      <c r="A399" s="175"/>
      <c r="B399" s="175"/>
      <c r="C399" s="175"/>
      <c r="D399" s="176"/>
      <c r="E399" s="176"/>
      <c r="F399" s="176"/>
      <c r="G399" s="176"/>
      <c r="H399" s="175"/>
      <c r="I399" s="176"/>
      <c r="J399" s="176"/>
      <c r="K399" s="175"/>
      <c r="L399" s="176"/>
      <c r="M399" s="176"/>
      <c r="N399" s="176"/>
      <c r="O399" s="176"/>
      <c r="P399" s="176"/>
      <c r="Q399" s="176"/>
      <c r="R399" s="176"/>
      <c r="S399" s="176"/>
      <c r="T399" s="175"/>
      <c r="U399" s="175"/>
      <c r="V399" s="176"/>
      <c r="W399" s="176"/>
      <c r="X399" s="176"/>
      <c r="Y399" s="175"/>
      <c r="Z399" s="177"/>
      <c r="AA399" s="177"/>
      <c r="AB399" s="177"/>
      <c r="AC399" s="177"/>
    </row>
    <row r="400" spans="1:29">
      <c r="A400" s="175"/>
      <c r="B400" s="175"/>
      <c r="C400" s="175"/>
      <c r="D400" s="176"/>
      <c r="E400" s="176"/>
      <c r="F400" s="176"/>
      <c r="G400" s="176"/>
      <c r="H400" s="175"/>
      <c r="I400" s="176"/>
      <c r="J400" s="176"/>
      <c r="K400" s="175"/>
      <c r="L400" s="176"/>
      <c r="M400" s="176"/>
      <c r="N400" s="176"/>
      <c r="O400" s="176"/>
      <c r="P400" s="176"/>
      <c r="Q400" s="176"/>
      <c r="R400" s="176"/>
      <c r="S400" s="176"/>
      <c r="T400" s="175"/>
      <c r="U400" s="175"/>
      <c r="V400" s="176"/>
      <c r="W400" s="176"/>
      <c r="X400" s="176"/>
      <c r="Y400" s="175"/>
      <c r="Z400" s="177"/>
      <c r="AA400" s="177"/>
      <c r="AB400" s="177"/>
      <c r="AC400" s="177"/>
    </row>
    <row r="401" spans="1:29">
      <c r="A401" s="175"/>
      <c r="B401" s="175"/>
      <c r="C401" s="175"/>
      <c r="D401" s="176"/>
      <c r="E401" s="176"/>
      <c r="F401" s="176"/>
      <c r="G401" s="176"/>
      <c r="H401" s="175"/>
      <c r="I401" s="176"/>
      <c r="J401" s="176"/>
      <c r="K401" s="175"/>
      <c r="L401" s="176"/>
      <c r="M401" s="176"/>
      <c r="N401" s="176"/>
      <c r="O401" s="176"/>
      <c r="P401" s="176"/>
      <c r="Q401" s="176"/>
      <c r="R401" s="176"/>
      <c r="S401" s="176"/>
      <c r="T401" s="175"/>
      <c r="U401" s="175"/>
      <c r="V401" s="176"/>
      <c r="W401" s="176"/>
      <c r="X401" s="176"/>
      <c r="Y401" s="175"/>
      <c r="Z401" s="177"/>
      <c r="AA401" s="177"/>
      <c r="AB401" s="177"/>
      <c r="AC401" s="177"/>
    </row>
    <row r="402" spans="1:29">
      <c r="A402" s="175"/>
      <c r="B402" s="175"/>
      <c r="C402" s="175"/>
      <c r="D402" s="176"/>
      <c r="E402" s="176"/>
      <c r="F402" s="176"/>
      <c r="G402" s="176"/>
      <c r="H402" s="175"/>
      <c r="I402" s="176"/>
      <c r="J402" s="176"/>
      <c r="K402" s="175"/>
      <c r="L402" s="176"/>
      <c r="M402" s="176"/>
      <c r="N402" s="176"/>
      <c r="O402" s="176"/>
      <c r="P402" s="176"/>
      <c r="Q402" s="176"/>
      <c r="R402" s="176"/>
      <c r="S402" s="176"/>
      <c r="T402" s="175"/>
      <c r="U402" s="175"/>
      <c r="V402" s="176"/>
      <c r="W402" s="176"/>
      <c r="X402" s="176"/>
      <c r="Y402" s="175"/>
      <c r="Z402" s="177"/>
      <c r="AA402" s="177"/>
      <c r="AB402" s="177"/>
      <c r="AC402" s="177"/>
    </row>
    <row r="403" spans="1:29">
      <c r="A403" s="175"/>
      <c r="B403" s="175"/>
      <c r="C403" s="175"/>
      <c r="D403" s="176"/>
      <c r="E403" s="176"/>
      <c r="F403" s="176"/>
      <c r="G403" s="176"/>
      <c r="H403" s="175"/>
      <c r="I403" s="176"/>
      <c r="J403" s="176"/>
      <c r="K403" s="175"/>
      <c r="L403" s="176"/>
      <c r="M403" s="176"/>
      <c r="N403" s="176"/>
      <c r="O403" s="176"/>
      <c r="P403" s="176"/>
      <c r="Q403" s="176"/>
      <c r="R403" s="176"/>
      <c r="S403" s="176"/>
      <c r="T403" s="175"/>
      <c r="U403" s="175"/>
      <c r="V403" s="176"/>
      <c r="W403" s="176"/>
      <c r="X403" s="176"/>
      <c r="Y403" s="175"/>
      <c r="Z403" s="177"/>
      <c r="AA403" s="177"/>
      <c r="AB403" s="177"/>
      <c r="AC403" s="177"/>
    </row>
    <row r="404" spans="1:29">
      <c r="A404" s="175"/>
      <c r="B404" s="175"/>
      <c r="C404" s="175"/>
      <c r="D404" s="176"/>
      <c r="E404" s="176"/>
      <c r="F404" s="176"/>
      <c r="G404" s="176"/>
      <c r="H404" s="175"/>
      <c r="I404" s="176"/>
      <c r="J404" s="176"/>
      <c r="K404" s="175"/>
      <c r="L404" s="176"/>
      <c r="M404" s="176"/>
      <c r="N404" s="176"/>
      <c r="O404" s="176"/>
      <c r="P404" s="176"/>
      <c r="Q404" s="176"/>
      <c r="R404" s="176"/>
      <c r="S404" s="176"/>
      <c r="T404" s="175"/>
      <c r="U404" s="175"/>
      <c r="V404" s="176"/>
      <c r="W404" s="176"/>
      <c r="X404" s="176"/>
      <c r="Y404" s="175"/>
      <c r="Z404" s="177"/>
      <c r="AA404" s="177"/>
      <c r="AB404" s="177"/>
      <c r="AC404" s="177"/>
    </row>
    <row r="405" spans="1:29">
      <c r="A405" s="175"/>
      <c r="B405" s="175"/>
      <c r="C405" s="175"/>
      <c r="D405" s="176"/>
      <c r="E405" s="176"/>
      <c r="F405" s="176"/>
      <c r="G405" s="176"/>
      <c r="H405" s="175"/>
      <c r="I405" s="176"/>
      <c r="J405" s="176"/>
      <c r="K405" s="175"/>
      <c r="L405" s="176"/>
      <c r="M405" s="176"/>
      <c r="N405" s="176"/>
      <c r="O405" s="176"/>
      <c r="P405" s="176"/>
      <c r="Q405" s="176"/>
      <c r="R405" s="176"/>
      <c r="S405" s="176"/>
      <c r="T405" s="175"/>
      <c r="U405" s="175"/>
      <c r="V405" s="176"/>
      <c r="W405" s="176"/>
      <c r="X405" s="176"/>
      <c r="Y405" s="175"/>
      <c r="Z405" s="177"/>
      <c r="AA405" s="177"/>
      <c r="AB405" s="177"/>
      <c r="AC405" s="177"/>
    </row>
    <row r="406" spans="1:29">
      <c r="A406" s="175"/>
      <c r="B406" s="175"/>
      <c r="C406" s="175"/>
      <c r="D406" s="176"/>
      <c r="E406" s="176"/>
      <c r="F406" s="176"/>
      <c r="G406" s="176"/>
      <c r="H406" s="175"/>
      <c r="I406" s="176"/>
      <c r="J406" s="176"/>
      <c r="K406" s="175"/>
      <c r="L406" s="176"/>
      <c r="M406" s="176"/>
      <c r="N406" s="176"/>
      <c r="O406" s="176"/>
      <c r="P406" s="176"/>
      <c r="Q406" s="176"/>
      <c r="R406" s="176"/>
      <c r="S406" s="176"/>
      <c r="T406" s="175"/>
      <c r="U406" s="175"/>
      <c r="V406" s="176"/>
      <c r="W406" s="176"/>
      <c r="X406" s="176"/>
      <c r="Y406" s="175"/>
      <c r="Z406" s="177"/>
      <c r="AA406" s="177"/>
      <c r="AB406" s="177"/>
      <c r="AC406" s="177"/>
    </row>
    <row r="407" spans="1:29">
      <c r="A407" s="175"/>
      <c r="B407" s="175"/>
      <c r="C407" s="175"/>
      <c r="D407" s="176"/>
      <c r="E407" s="176"/>
      <c r="F407" s="176"/>
      <c r="G407" s="176"/>
      <c r="H407" s="175"/>
      <c r="I407" s="176"/>
      <c r="J407" s="176"/>
      <c r="K407" s="175"/>
      <c r="L407" s="176"/>
      <c r="M407" s="176"/>
      <c r="N407" s="176"/>
      <c r="O407" s="176"/>
      <c r="P407" s="176"/>
      <c r="Q407" s="176"/>
      <c r="R407" s="176"/>
      <c r="S407" s="176"/>
      <c r="T407" s="175"/>
      <c r="U407" s="175"/>
      <c r="V407" s="176"/>
      <c r="W407" s="176"/>
      <c r="X407" s="176"/>
      <c r="Y407" s="175"/>
      <c r="Z407" s="177"/>
      <c r="AA407" s="177"/>
      <c r="AB407" s="177"/>
      <c r="AC407" s="177"/>
    </row>
    <row r="408" spans="1:29">
      <c r="A408" s="175"/>
      <c r="B408" s="175"/>
      <c r="C408" s="175"/>
      <c r="D408" s="176"/>
      <c r="E408" s="176"/>
      <c r="F408" s="176"/>
      <c r="G408" s="176"/>
      <c r="H408" s="175"/>
      <c r="I408" s="176"/>
      <c r="J408" s="176"/>
      <c r="K408" s="175"/>
      <c r="L408" s="176"/>
      <c r="M408" s="176"/>
      <c r="N408" s="176"/>
      <c r="O408" s="176"/>
      <c r="P408" s="176"/>
      <c r="Q408" s="176"/>
      <c r="R408" s="176"/>
      <c r="S408" s="176"/>
      <c r="T408" s="175"/>
      <c r="U408" s="175"/>
      <c r="V408" s="176"/>
      <c r="W408" s="176"/>
      <c r="X408" s="176"/>
      <c r="Y408" s="175"/>
      <c r="Z408" s="177"/>
      <c r="AA408" s="177"/>
      <c r="AB408" s="177"/>
      <c r="AC408" s="177"/>
    </row>
    <row r="409" spans="1:29">
      <c r="A409" s="175"/>
      <c r="B409" s="175"/>
      <c r="C409" s="175"/>
      <c r="D409" s="176"/>
      <c r="E409" s="176"/>
      <c r="F409" s="176"/>
      <c r="G409" s="176"/>
      <c r="H409" s="175"/>
      <c r="I409" s="176"/>
      <c r="J409" s="176"/>
      <c r="K409" s="175"/>
      <c r="L409" s="176"/>
      <c r="M409" s="176"/>
      <c r="N409" s="176"/>
      <c r="O409" s="176"/>
      <c r="P409" s="176"/>
      <c r="Q409" s="176"/>
      <c r="R409" s="176"/>
      <c r="S409" s="176"/>
      <c r="T409" s="175"/>
      <c r="U409" s="175"/>
      <c r="V409" s="176"/>
      <c r="W409" s="176"/>
      <c r="X409" s="176"/>
      <c r="Y409" s="175"/>
      <c r="Z409" s="177"/>
      <c r="AA409" s="177"/>
      <c r="AB409" s="177"/>
      <c r="AC409" s="177"/>
    </row>
    <row r="410" spans="1:29">
      <c r="A410" s="175"/>
      <c r="B410" s="175"/>
      <c r="C410" s="175"/>
      <c r="D410" s="176"/>
      <c r="E410" s="176"/>
      <c r="F410" s="176"/>
      <c r="G410" s="176"/>
      <c r="H410" s="175"/>
      <c r="I410" s="176"/>
      <c r="J410" s="176"/>
      <c r="K410" s="175"/>
      <c r="L410" s="176"/>
      <c r="M410" s="176"/>
      <c r="N410" s="176"/>
      <c r="O410" s="176"/>
      <c r="P410" s="176"/>
      <c r="Q410" s="176"/>
      <c r="R410" s="176"/>
      <c r="S410" s="176"/>
      <c r="T410" s="175"/>
      <c r="U410" s="175"/>
      <c r="V410" s="176"/>
      <c r="W410" s="176"/>
      <c r="X410" s="176"/>
      <c r="Y410" s="175"/>
      <c r="Z410" s="177"/>
      <c r="AA410" s="177"/>
      <c r="AB410" s="177"/>
      <c r="AC410" s="177"/>
    </row>
    <row r="411" spans="1:29">
      <c r="A411" s="175"/>
      <c r="B411" s="175"/>
      <c r="C411" s="175"/>
      <c r="D411" s="176"/>
      <c r="E411" s="176"/>
      <c r="F411" s="176"/>
      <c r="G411" s="176"/>
      <c r="H411" s="175"/>
      <c r="I411" s="176"/>
      <c r="J411" s="176"/>
      <c r="K411" s="175"/>
      <c r="L411" s="176"/>
      <c r="M411" s="176"/>
      <c r="N411" s="176"/>
      <c r="O411" s="176"/>
      <c r="P411" s="176"/>
      <c r="Q411" s="176"/>
      <c r="R411" s="176"/>
      <c r="S411" s="176"/>
      <c r="T411" s="175"/>
      <c r="U411" s="175"/>
      <c r="V411" s="176"/>
      <c r="W411" s="176"/>
      <c r="X411" s="176"/>
      <c r="Y411" s="175"/>
      <c r="Z411" s="177"/>
      <c r="AA411" s="177"/>
      <c r="AB411" s="177"/>
      <c r="AC411" s="177"/>
    </row>
    <row r="412" spans="1:29">
      <c r="A412" s="175"/>
      <c r="B412" s="175"/>
      <c r="C412" s="175"/>
      <c r="D412" s="176"/>
      <c r="E412" s="176"/>
      <c r="F412" s="176"/>
      <c r="G412" s="176"/>
      <c r="H412" s="175"/>
      <c r="I412" s="176"/>
      <c r="J412" s="176"/>
      <c r="K412" s="175"/>
      <c r="L412" s="176"/>
      <c r="M412" s="176"/>
      <c r="N412" s="176"/>
      <c r="O412" s="176"/>
      <c r="P412" s="176"/>
      <c r="Q412" s="176"/>
      <c r="R412" s="176"/>
      <c r="S412" s="176"/>
      <c r="T412" s="175"/>
      <c r="U412" s="175"/>
      <c r="V412" s="176"/>
      <c r="W412" s="176"/>
      <c r="X412" s="176"/>
      <c r="Y412" s="175"/>
      <c r="Z412" s="177"/>
      <c r="AA412" s="177"/>
      <c r="AB412" s="177"/>
      <c r="AC412" s="177"/>
    </row>
    <row r="413" spans="1:29">
      <c r="A413" s="175"/>
      <c r="B413" s="175"/>
      <c r="C413" s="175"/>
      <c r="D413" s="176"/>
      <c r="E413" s="176"/>
      <c r="F413" s="176"/>
      <c r="G413" s="176"/>
      <c r="H413" s="175"/>
      <c r="I413" s="176"/>
      <c r="J413" s="176"/>
      <c r="K413" s="175"/>
      <c r="L413" s="176"/>
      <c r="M413" s="176"/>
      <c r="N413" s="176"/>
      <c r="O413" s="176"/>
      <c r="P413" s="176"/>
      <c r="Q413" s="176"/>
      <c r="R413" s="176"/>
      <c r="S413" s="176"/>
      <c r="T413" s="175"/>
      <c r="U413" s="175"/>
      <c r="V413" s="176"/>
      <c r="W413" s="176"/>
      <c r="X413" s="176"/>
      <c r="Y413" s="175"/>
      <c r="Z413" s="177"/>
      <c r="AA413" s="177"/>
      <c r="AB413" s="177"/>
      <c r="AC413" s="177"/>
    </row>
    <row r="414" spans="1:29">
      <c r="A414" s="175"/>
      <c r="B414" s="175"/>
      <c r="C414" s="175"/>
      <c r="D414" s="176"/>
      <c r="E414" s="176"/>
      <c r="F414" s="176"/>
      <c r="G414" s="176"/>
      <c r="H414" s="175"/>
      <c r="I414" s="176"/>
      <c r="J414" s="176"/>
      <c r="K414" s="175"/>
      <c r="L414" s="176"/>
      <c r="M414" s="176"/>
      <c r="N414" s="176"/>
      <c r="O414" s="176"/>
      <c r="P414" s="176"/>
      <c r="Q414" s="176"/>
      <c r="R414" s="176"/>
      <c r="S414" s="176"/>
      <c r="T414" s="175"/>
      <c r="U414" s="175"/>
      <c r="V414" s="176"/>
      <c r="W414" s="176"/>
      <c r="X414" s="176"/>
      <c r="Y414" s="175"/>
      <c r="Z414" s="177"/>
      <c r="AA414" s="177"/>
      <c r="AB414" s="177"/>
      <c r="AC414" s="177"/>
    </row>
    <row r="415" spans="1:29">
      <c r="A415" s="175"/>
      <c r="B415" s="175"/>
      <c r="C415" s="175"/>
      <c r="D415" s="176"/>
      <c r="E415" s="176"/>
      <c r="F415" s="176"/>
      <c r="G415" s="176"/>
      <c r="H415" s="175"/>
      <c r="I415" s="176"/>
      <c r="J415" s="176"/>
      <c r="K415" s="175"/>
      <c r="L415" s="176"/>
      <c r="M415" s="176"/>
      <c r="N415" s="176"/>
      <c r="O415" s="176"/>
      <c r="P415" s="176"/>
      <c r="Q415" s="176"/>
      <c r="R415" s="176"/>
      <c r="S415" s="176"/>
      <c r="T415" s="175"/>
      <c r="U415" s="175"/>
      <c r="V415" s="176"/>
      <c r="W415" s="176"/>
      <c r="X415" s="176"/>
      <c r="Y415" s="175"/>
      <c r="Z415" s="177"/>
      <c r="AA415" s="177"/>
      <c r="AB415" s="177"/>
      <c r="AC415" s="177"/>
    </row>
    <row r="416" spans="1:29">
      <c r="A416" s="175"/>
      <c r="B416" s="175"/>
      <c r="C416" s="175"/>
      <c r="D416" s="176"/>
      <c r="E416" s="176"/>
      <c r="F416" s="176"/>
      <c r="G416" s="176"/>
      <c r="H416" s="175"/>
      <c r="I416" s="176"/>
      <c r="J416" s="176"/>
      <c r="K416" s="175"/>
      <c r="L416" s="176"/>
      <c r="M416" s="176"/>
      <c r="N416" s="176"/>
      <c r="O416" s="176"/>
      <c r="P416" s="176"/>
      <c r="Q416" s="176"/>
      <c r="R416" s="176"/>
      <c r="S416" s="176"/>
      <c r="T416" s="175"/>
      <c r="U416" s="175"/>
      <c r="V416" s="176"/>
      <c r="W416" s="176"/>
      <c r="X416" s="176"/>
      <c r="Y416" s="175"/>
      <c r="Z416" s="177"/>
      <c r="AA416" s="177"/>
      <c r="AB416" s="177"/>
      <c r="AC416" s="177"/>
    </row>
    <row r="417" spans="1:29">
      <c r="A417" s="175"/>
      <c r="B417" s="175"/>
      <c r="C417" s="175"/>
      <c r="D417" s="176"/>
      <c r="E417" s="176"/>
      <c r="F417" s="176"/>
      <c r="G417" s="176"/>
      <c r="H417" s="175"/>
      <c r="I417" s="176"/>
      <c r="J417" s="176"/>
      <c r="K417" s="175"/>
      <c r="L417" s="176"/>
      <c r="M417" s="176"/>
      <c r="N417" s="176"/>
      <c r="O417" s="176"/>
      <c r="P417" s="176"/>
      <c r="Q417" s="176"/>
      <c r="R417" s="176"/>
      <c r="S417" s="176"/>
      <c r="T417" s="175"/>
      <c r="U417" s="175"/>
      <c r="V417" s="176"/>
      <c r="W417" s="176"/>
      <c r="X417" s="176"/>
      <c r="Y417" s="175"/>
      <c r="Z417" s="177"/>
      <c r="AA417" s="177"/>
      <c r="AB417" s="177"/>
      <c r="AC417" s="177"/>
    </row>
    <row r="418" spans="1:29">
      <c r="A418" s="175"/>
      <c r="B418" s="175"/>
      <c r="C418" s="175"/>
      <c r="D418" s="176"/>
      <c r="E418" s="176"/>
      <c r="F418" s="176"/>
      <c r="G418" s="176"/>
      <c r="H418" s="175"/>
      <c r="I418" s="176"/>
      <c r="J418" s="176"/>
      <c r="K418" s="175"/>
      <c r="L418" s="176"/>
      <c r="M418" s="176"/>
      <c r="N418" s="176"/>
      <c r="O418" s="176"/>
      <c r="P418" s="176"/>
      <c r="Q418" s="176"/>
      <c r="R418" s="176"/>
      <c r="S418" s="176"/>
      <c r="T418" s="175"/>
      <c r="U418" s="175"/>
      <c r="V418" s="176"/>
      <c r="W418" s="176"/>
      <c r="X418" s="176"/>
      <c r="Y418" s="175"/>
      <c r="Z418" s="177"/>
      <c r="AA418" s="177"/>
      <c r="AB418" s="177"/>
      <c r="AC418" s="177"/>
    </row>
    <row r="419" spans="1:29">
      <c r="A419" s="175"/>
      <c r="B419" s="175"/>
      <c r="C419" s="175"/>
      <c r="D419" s="176"/>
      <c r="E419" s="176"/>
      <c r="F419" s="176"/>
      <c r="G419" s="176"/>
      <c r="H419" s="175"/>
      <c r="I419" s="176"/>
      <c r="J419" s="176"/>
      <c r="K419" s="175"/>
      <c r="L419" s="176"/>
      <c r="M419" s="176"/>
      <c r="N419" s="176"/>
      <c r="O419" s="176"/>
      <c r="P419" s="176"/>
      <c r="Q419" s="176"/>
      <c r="R419" s="176"/>
      <c r="S419" s="176"/>
      <c r="T419" s="175"/>
      <c r="U419" s="175"/>
      <c r="V419" s="176"/>
      <c r="W419" s="176"/>
      <c r="X419" s="176"/>
      <c r="Y419" s="175"/>
      <c r="Z419" s="177"/>
      <c r="AA419" s="177"/>
      <c r="AB419" s="177"/>
      <c r="AC419" s="177"/>
    </row>
    <row r="420" spans="1:29">
      <c r="A420" s="175"/>
      <c r="B420" s="175"/>
      <c r="C420" s="175"/>
      <c r="D420" s="176"/>
      <c r="E420" s="176"/>
      <c r="F420" s="176"/>
      <c r="G420" s="176"/>
      <c r="H420" s="175"/>
      <c r="I420" s="176"/>
      <c r="J420" s="176"/>
      <c r="K420" s="175"/>
      <c r="L420" s="176"/>
      <c r="M420" s="176"/>
      <c r="N420" s="176"/>
      <c r="O420" s="176"/>
      <c r="P420" s="176"/>
      <c r="Q420" s="176"/>
      <c r="R420" s="176"/>
      <c r="S420" s="176"/>
      <c r="T420" s="175"/>
      <c r="U420" s="175"/>
      <c r="V420" s="176"/>
      <c r="W420" s="176"/>
      <c r="X420" s="176"/>
      <c r="Y420" s="175"/>
      <c r="Z420" s="177"/>
      <c r="AA420" s="177"/>
      <c r="AB420" s="177"/>
      <c r="AC420" s="177"/>
    </row>
    <row r="421" spans="1:29">
      <c r="A421" s="175"/>
      <c r="B421" s="175"/>
      <c r="C421" s="175"/>
      <c r="D421" s="176"/>
      <c r="E421" s="176"/>
      <c r="F421" s="176"/>
      <c r="G421" s="176"/>
      <c r="H421" s="175"/>
      <c r="I421" s="176"/>
      <c r="J421" s="176"/>
      <c r="K421" s="175"/>
      <c r="L421" s="176"/>
      <c r="M421" s="176"/>
      <c r="N421" s="176"/>
      <c r="O421" s="176"/>
      <c r="P421" s="176"/>
      <c r="Q421" s="176"/>
      <c r="R421" s="176"/>
      <c r="S421" s="176"/>
      <c r="T421" s="175"/>
      <c r="U421" s="175"/>
      <c r="V421" s="176"/>
      <c r="W421" s="176"/>
      <c r="X421" s="176"/>
      <c r="Y421" s="175"/>
      <c r="Z421" s="177"/>
      <c r="AA421" s="177"/>
      <c r="AB421" s="177"/>
      <c r="AC421" s="177"/>
    </row>
    <row r="422" spans="1:29">
      <c r="A422" s="175"/>
      <c r="B422" s="175"/>
      <c r="C422" s="175"/>
      <c r="D422" s="176"/>
      <c r="E422" s="176"/>
      <c r="F422" s="176"/>
      <c r="G422" s="176"/>
      <c r="H422" s="175"/>
      <c r="I422" s="176"/>
      <c r="J422" s="176"/>
      <c r="K422" s="175"/>
      <c r="L422" s="176"/>
      <c r="M422" s="176"/>
      <c r="N422" s="176"/>
      <c r="O422" s="176"/>
      <c r="P422" s="176"/>
      <c r="Q422" s="176"/>
      <c r="R422" s="176"/>
      <c r="S422" s="176"/>
      <c r="T422" s="175"/>
      <c r="U422" s="175"/>
      <c r="V422" s="176"/>
      <c r="W422" s="176"/>
      <c r="X422" s="176"/>
      <c r="Y422" s="175"/>
      <c r="Z422" s="177"/>
      <c r="AA422" s="177"/>
      <c r="AB422" s="177"/>
      <c r="AC422" s="177"/>
    </row>
    <row r="423" spans="1:29">
      <c r="A423" s="175"/>
      <c r="B423" s="175"/>
      <c r="C423" s="175"/>
      <c r="D423" s="176"/>
      <c r="E423" s="176"/>
      <c r="F423" s="176"/>
      <c r="G423" s="176"/>
      <c r="H423" s="175"/>
      <c r="I423" s="176"/>
      <c r="J423" s="176"/>
      <c r="K423" s="175"/>
      <c r="L423" s="176"/>
      <c r="M423" s="176"/>
      <c r="N423" s="176"/>
      <c r="O423" s="176"/>
      <c r="P423" s="176"/>
      <c r="Q423" s="176"/>
      <c r="R423" s="176"/>
      <c r="S423" s="176"/>
      <c r="T423" s="175"/>
      <c r="U423" s="175"/>
      <c r="V423" s="176"/>
      <c r="W423" s="176"/>
      <c r="X423" s="176"/>
      <c r="Y423" s="175"/>
      <c r="Z423" s="177"/>
      <c r="AA423" s="177"/>
      <c r="AB423" s="177"/>
      <c r="AC423" s="177"/>
    </row>
    <row r="424" spans="1:29">
      <c r="A424" s="175"/>
      <c r="B424" s="175"/>
      <c r="C424" s="175"/>
      <c r="D424" s="176"/>
      <c r="E424" s="176"/>
      <c r="F424" s="176"/>
      <c r="G424" s="176"/>
      <c r="H424" s="175"/>
      <c r="I424" s="176"/>
      <c r="J424" s="176"/>
      <c r="K424" s="175"/>
      <c r="L424" s="176"/>
      <c r="M424" s="176"/>
      <c r="N424" s="176"/>
      <c r="O424" s="176"/>
      <c r="P424" s="176"/>
      <c r="Q424" s="176"/>
      <c r="R424" s="176"/>
      <c r="S424" s="176"/>
      <c r="T424" s="175"/>
      <c r="U424" s="175"/>
      <c r="V424" s="176"/>
      <c r="W424" s="176"/>
      <c r="X424" s="176"/>
      <c r="Y424" s="175"/>
      <c r="Z424" s="177"/>
      <c r="AA424" s="177"/>
      <c r="AB424" s="177"/>
      <c r="AC424" s="177"/>
    </row>
    <row r="425" spans="1:29">
      <c r="A425" s="175"/>
      <c r="B425" s="175"/>
      <c r="C425" s="175"/>
      <c r="D425" s="176"/>
      <c r="E425" s="176"/>
      <c r="F425" s="176"/>
      <c r="G425" s="176"/>
      <c r="H425" s="175"/>
      <c r="I425" s="176"/>
      <c r="J425" s="176"/>
      <c r="K425" s="175"/>
      <c r="L425" s="176"/>
      <c r="M425" s="176"/>
      <c r="N425" s="176"/>
      <c r="O425" s="176"/>
      <c r="P425" s="176"/>
      <c r="Q425" s="176"/>
      <c r="R425" s="176"/>
      <c r="S425" s="176"/>
      <c r="T425" s="175"/>
      <c r="U425" s="175"/>
      <c r="V425" s="176"/>
      <c r="W425" s="176"/>
      <c r="X425" s="176"/>
      <c r="Y425" s="175"/>
      <c r="Z425" s="177"/>
      <c r="AA425" s="177"/>
      <c r="AB425" s="177"/>
      <c r="AC425" s="177"/>
    </row>
    <row r="426" spans="1:29">
      <c r="A426" s="175"/>
      <c r="B426" s="175"/>
      <c r="C426" s="175"/>
      <c r="D426" s="176"/>
      <c r="E426" s="176"/>
      <c r="F426" s="176"/>
      <c r="G426" s="176"/>
      <c r="H426" s="175"/>
      <c r="I426" s="176"/>
      <c r="J426" s="176"/>
      <c r="K426" s="175"/>
      <c r="L426" s="176"/>
      <c r="M426" s="176"/>
      <c r="N426" s="176"/>
      <c r="O426" s="176"/>
      <c r="P426" s="176"/>
      <c r="Q426" s="176"/>
      <c r="R426" s="176"/>
      <c r="S426" s="176"/>
      <c r="T426" s="175"/>
      <c r="U426" s="175"/>
      <c r="V426" s="176"/>
      <c r="W426" s="176"/>
      <c r="X426" s="176"/>
      <c r="Y426" s="175"/>
      <c r="Z426" s="177"/>
      <c r="AA426" s="177"/>
      <c r="AB426" s="177"/>
      <c r="AC426" s="177"/>
    </row>
    <row r="427" spans="1:29">
      <c r="A427" s="175"/>
      <c r="B427" s="175"/>
      <c r="C427" s="175"/>
      <c r="D427" s="176"/>
      <c r="E427" s="176"/>
      <c r="F427" s="176"/>
      <c r="G427" s="176"/>
      <c r="H427" s="175"/>
      <c r="I427" s="176"/>
      <c r="J427" s="176"/>
      <c r="K427" s="175"/>
      <c r="L427" s="176"/>
      <c r="M427" s="176"/>
      <c r="N427" s="176"/>
      <c r="O427" s="176"/>
      <c r="P427" s="176"/>
      <c r="Q427" s="176"/>
      <c r="R427" s="176"/>
      <c r="S427" s="176"/>
      <c r="T427" s="175"/>
      <c r="U427" s="175"/>
      <c r="V427" s="176"/>
      <c r="W427" s="176"/>
      <c r="X427" s="176"/>
      <c r="Y427" s="175"/>
      <c r="Z427" s="177"/>
      <c r="AA427" s="177"/>
      <c r="AB427" s="177"/>
      <c r="AC427" s="177"/>
    </row>
    <row r="428" spans="1:29">
      <c r="A428" s="175"/>
      <c r="B428" s="175"/>
      <c r="C428" s="175"/>
      <c r="D428" s="176"/>
      <c r="E428" s="176"/>
      <c r="F428" s="176"/>
      <c r="G428" s="176"/>
      <c r="H428" s="175"/>
      <c r="I428" s="176"/>
      <c r="J428" s="176"/>
      <c r="K428" s="175"/>
      <c r="L428" s="176"/>
      <c r="M428" s="176"/>
      <c r="N428" s="176"/>
      <c r="O428" s="176"/>
      <c r="P428" s="176"/>
      <c r="Q428" s="176"/>
      <c r="R428" s="176"/>
      <c r="S428" s="176"/>
      <c r="T428" s="175"/>
      <c r="U428" s="175"/>
      <c r="V428" s="176"/>
      <c r="W428" s="176"/>
      <c r="X428" s="176"/>
      <c r="Y428" s="175"/>
      <c r="Z428" s="177"/>
      <c r="AA428" s="177"/>
      <c r="AB428" s="177"/>
      <c r="AC428" s="177"/>
    </row>
    <row r="429" spans="1:29">
      <c r="A429" s="175"/>
      <c r="B429" s="175"/>
      <c r="C429" s="175"/>
      <c r="D429" s="176"/>
      <c r="E429" s="176"/>
      <c r="F429" s="176"/>
      <c r="G429" s="176"/>
      <c r="H429" s="175"/>
      <c r="I429" s="176"/>
      <c r="J429" s="176"/>
      <c r="K429" s="175"/>
      <c r="L429" s="176"/>
      <c r="M429" s="176"/>
      <c r="N429" s="176"/>
      <c r="O429" s="176"/>
      <c r="P429" s="176"/>
      <c r="Q429" s="176"/>
      <c r="R429" s="176"/>
      <c r="S429" s="176"/>
      <c r="T429" s="175"/>
      <c r="U429" s="175"/>
      <c r="V429" s="176"/>
      <c r="W429" s="176"/>
      <c r="X429" s="176"/>
      <c r="Y429" s="175"/>
      <c r="Z429" s="177"/>
      <c r="AA429" s="177"/>
      <c r="AB429" s="177"/>
      <c r="AC429" s="177"/>
    </row>
    <row r="430" spans="1:29">
      <c r="A430" s="175"/>
      <c r="B430" s="175"/>
      <c r="C430" s="175"/>
      <c r="D430" s="176"/>
      <c r="E430" s="176"/>
      <c r="F430" s="176"/>
      <c r="G430" s="176"/>
      <c r="H430" s="175"/>
      <c r="I430" s="176"/>
      <c r="J430" s="176"/>
      <c r="K430" s="175"/>
      <c r="L430" s="176"/>
      <c r="M430" s="176"/>
      <c r="N430" s="176"/>
      <c r="O430" s="176"/>
      <c r="P430" s="176"/>
      <c r="Q430" s="176"/>
      <c r="R430" s="176"/>
      <c r="S430" s="176"/>
      <c r="T430" s="175"/>
      <c r="U430" s="175"/>
      <c r="V430" s="176"/>
      <c r="W430" s="176"/>
      <c r="X430" s="176"/>
      <c r="Y430" s="175"/>
      <c r="Z430" s="177"/>
      <c r="AA430" s="177"/>
      <c r="AB430" s="177"/>
      <c r="AC430" s="177"/>
    </row>
    <row r="431" spans="1:29">
      <c r="A431" s="175"/>
      <c r="B431" s="175"/>
      <c r="C431" s="175"/>
      <c r="D431" s="176"/>
      <c r="E431" s="176"/>
      <c r="F431" s="176"/>
      <c r="G431" s="176"/>
      <c r="H431" s="175"/>
      <c r="I431" s="176"/>
      <c r="J431" s="176"/>
      <c r="K431" s="175"/>
      <c r="L431" s="176"/>
      <c r="M431" s="176"/>
      <c r="N431" s="176"/>
      <c r="O431" s="176"/>
      <c r="P431" s="176"/>
      <c r="Q431" s="176"/>
      <c r="R431" s="176"/>
      <c r="S431" s="176"/>
      <c r="T431" s="175"/>
      <c r="U431" s="175"/>
      <c r="V431" s="176"/>
      <c r="W431" s="176"/>
      <c r="X431" s="176"/>
      <c r="Y431" s="175"/>
      <c r="Z431" s="177"/>
      <c r="AA431" s="177"/>
      <c r="AB431" s="177"/>
      <c r="AC431" s="177"/>
    </row>
    <row r="432" spans="1:29">
      <c r="A432" s="175"/>
      <c r="B432" s="175"/>
      <c r="C432" s="175"/>
      <c r="D432" s="176"/>
      <c r="E432" s="176"/>
      <c r="F432" s="176"/>
      <c r="G432" s="176"/>
      <c r="H432" s="175"/>
      <c r="I432" s="176"/>
      <c r="J432" s="176"/>
      <c r="K432" s="175"/>
      <c r="L432" s="176"/>
      <c r="M432" s="176"/>
      <c r="N432" s="176"/>
      <c r="O432" s="176"/>
      <c r="P432" s="176"/>
      <c r="Q432" s="176"/>
      <c r="R432" s="176"/>
      <c r="S432" s="176"/>
      <c r="T432" s="175"/>
      <c r="U432" s="175"/>
      <c r="V432" s="176"/>
      <c r="W432" s="176"/>
      <c r="X432" s="176"/>
      <c r="Y432" s="175"/>
      <c r="Z432" s="177"/>
      <c r="AA432" s="177"/>
      <c r="AB432" s="177"/>
      <c r="AC432" s="177"/>
    </row>
    <row r="433" spans="1:29">
      <c r="A433" s="175"/>
      <c r="B433" s="175"/>
      <c r="C433" s="175"/>
      <c r="D433" s="176"/>
      <c r="E433" s="176"/>
      <c r="F433" s="176"/>
      <c r="G433" s="176"/>
      <c r="H433" s="175"/>
      <c r="I433" s="176"/>
      <c r="J433" s="176"/>
      <c r="K433" s="175"/>
      <c r="L433" s="176"/>
      <c r="M433" s="176"/>
      <c r="N433" s="176"/>
      <c r="O433" s="176"/>
      <c r="P433" s="176"/>
      <c r="Q433" s="176"/>
      <c r="R433" s="176"/>
      <c r="S433" s="176"/>
      <c r="T433" s="175"/>
      <c r="U433" s="175"/>
      <c r="V433" s="176"/>
      <c r="W433" s="176"/>
      <c r="X433" s="176"/>
      <c r="Y433" s="175"/>
      <c r="Z433" s="177"/>
      <c r="AA433" s="177"/>
      <c r="AB433" s="177"/>
      <c r="AC433" s="177"/>
    </row>
    <row r="434" spans="1:29">
      <c r="A434" s="175"/>
      <c r="B434" s="175"/>
      <c r="C434" s="175"/>
      <c r="D434" s="176"/>
      <c r="E434" s="176"/>
      <c r="F434" s="176"/>
      <c r="G434" s="176"/>
      <c r="H434" s="175"/>
      <c r="I434" s="176"/>
      <c r="J434" s="176"/>
      <c r="K434" s="175"/>
      <c r="L434" s="176"/>
      <c r="M434" s="176"/>
      <c r="N434" s="176"/>
      <c r="O434" s="176"/>
      <c r="P434" s="176"/>
      <c r="Q434" s="176"/>
      <c r="R434" s="176"/>
      <c r="S434" s="176"/>
      <c r="T434" s="175"/>
      <c r="U434" s="175"/>
      <c r="V434" s="176"/>
      <c r="W434" s="176"/>
      <c r="X434" s="176"/>
      <c r="Y434" s="175"/>
      <c r="Z434" s="177"/>
      <c r="AA434" s="177"/>
      <c r="AB434" s="177"/>
      <c r="AC434" s="177"/>
    </row>
    <row r="435" spans="1:29">
      <c r="A435" s="175"/>
      <c r="B435" s="175"/>
      <c r="C435" s="175"/>
      <c r="D435" s="176"/>
      <c r="E435" s="176"/>
      <c r="F435" s="176"/>
      <c r="G435" s="176"/>
      <c r="H435" s="175"/>
      <c r="I435" s="176"/>
      <c r="J435" s="176"/>
      <c r="K435" s="175"/>
      <c r="L435" s="176"/>
      <c r="M435" s="176"/>
      <c r="N435" s="176"/>
      <c r="O435" s="176"/>
      <c r="P435" s="176"/>
      <c r="Q435" s="176"/>
      <c r="R435" s="176"/>
      <c r="S435" s="176"/>
      <c r="T435" s="175"/>
      <c r="U435" s="175"/>
      <c r="V435" s="176"/>
      <c r="W435" s="176"/>
      <c r="X435" s="176"/>
      <c r="Y435" s="175"/>
      <c r="Z435" s="177"/>
      <c r="AA435" s="177"/>
      <c r="AB435" s="177"/>
      <c r="AC435" s="177"/>
    </row>
    <row r="436" spans="1:29">
      <c r="A436" s="175"/>
      <c r="B436" s="175"/>
      <c r="C436" s="175"/>
      <c r="D436" s="176"/>
      <c r="E436" s="176"/>
      <c r="F436" s="176"/>
      <c r="G436" s="176"/>
      <c r="H436" s="175"/>
      <c r="I436" s="176"/>
      <c r="J436" s="176"/>
      <c r="K436" s="175"/>
      <c r="L436" s="176"/>
      <c r="M436" s="176"/>
      <c r="N436" s="176"/>
      <c r="O436" s="176"/>
      <c r="P436" s="176"/>
      <c r="Q436" s="176"/>
      <c r="R436" s="176"/>
      <c r="S436" s="176"/>
      <c r="T436" s="175"/>
      <c r="U436" s="175"/>
      <c r="V436" s="176"/>
      <c r="W436" s="176"/>
      <c r="X436" s="176"/>
      <c r="Y436" s="175"/>
      <c r="Z436" s="177"/>
      <c r="AA436" s="177"/>
      <c r="AB436" s="177"/>
      <c r="AC436" s="177"/>
    </row>
    <row r="437" spans="1:29">
      <c r="A437" s="175"/>
      <c r="B437" s="175"/>
      <c r="C437" s="175"/>
      <c r="D437" s="176"/>
      <c r="E437" s="176"/>
      <c r="F437" s="176"/>
      <c r="G437" s="176"/>
      <c r="H437" s="175"/>
      <c r="I437" s="176"/>
      <c r="J437" s="176"/>
      <c r="K437" s="175"/>
      <c r="L437" s="176"/>
      <c r="M437" s="176"/>
      <c r="N437" s="176"/>
      <c r="O437" s="176"/>
      <c r="P437" s="176"/>
      <c r="Q437" s="176"/>
      <c r="R437" s="176"/>
      <c r="S437" s="176"/>
      <c r="T437" s="175"/>
      <c r="U437" s="175"/>
      <c r="V437" s="176"/>
      <c r="W437" s="176"/>
      <c r="X437" s="176"/>
      <c r="Y437" s="175"/>
      <c r="Z437" s="177"/>
      <c r="AA437" s="177"/>
      <c r="AB437" s="177"/>
      <c r="AC437" s="177"/>
    </row>
    <row r="438" spans="1:29">
      <c r="A438" s="175"/>
      <c r="B438" s="175"/>
      <c r="C438" s="175"/>
      <c r="D438" s="176"/>
      <c r="E438" s="176"/>
      <c r="F438" s="176"/>
      <c r="G438" s="176"/>
      <c r="H438" s="175"/>
      <c r="I438" s="176"/>
      <c r="J438" s="176"/>
      <c r="K438" s="175"/>
      <c r="L438" s="176"/>
      <c r="M438" s="176"/>
      <c r="N438" s="176"/>
      <c r="O438" s="176"/>
      <c r="P438" s="176"/>
      <c r="Q438" s="176"/>
      <c r="R438" s="176"/>
      <c r="S438" s="176"/>
      <c r="T438" s="175"/>
      <c r="U438" s="175"/>
      <c r="V438" s="176"/>
      <c r="W438" s="176"/>
      <c r="X438" s="176"/>
      <c r="Y438" s="175"/>
      <c r="Z438" s="177"/>
      <c r="AA438" s="177"/>
      <c r="AB438" s="177"/>
      <c r="AC438" s="177"/>
    </row>
    <row r="439" spans="1:29">
      <c r="A439" s="175"/>
      <c r="B439" s="175"/>
      <c r="C439" s="175"/>
      <c r="D439" s="176"/>
      <c r="E439" s="176"/>
      <c r="F439" s="176"/>
      <c r="G439" s="176"/>
      <c r="H439" s="175"/>
      <c r="I439" s="176"/>
      <c r="J439" s="176"/>
      <c r="K439" s="175"/>
      <c r="L439" s="176"/>
      <c r="M439" s="176"/>
      <c r="N439" s="176"/>
      <c r="O439" s="176"/>
      <c r="P439" s="176"/>
      <c r="Q439" s="176"/>
      <c r="R439" s="176"/>
      <c r="S439" s="176"/>
      <c r="T439" s="175"/>
      <c r="U439" s="175"/>
      <c r="V439" s="176"/>
      <c r="W439" s="176"/>
      <c r="X439" s="176"/>
      <c r="Y439" s="175"/>
      <c r="Z439" s="177"/>
      <c r="AA439" s="177"/>
      <c r="AB439" s="177"/>
      <c r="AC439" s="177"/>
    </row>
    <row r="440" spans="1:29">
      <c r="A440" s="175"/>
      <c r="B440" s="175"/>
      <c r="C440" s="175"/>
      <c r="D440" s="176"/>
      <c r="E440" s="176"/>
      <c r="F440" s="176"/>
      <c r="G440" s="176"/>
      <c r="H440" s="175"/>
      <c r="I440" s="176"/>
      <c r="J440" s="176"/>
      <c r="K440" s="175"/>
      <c r="L440" s="176"/>
      <c r="M440" s="176"/>
      <c r="N440" s="176"/>
      <c r="O440" s="176"/>
      <c r="P440" s="176"/>
      <c r="Q440" s="176"/>
      <c r="R440" s="176"/>
      <c r="S440" s="176"/>
      <c r="T440" s="175"/>
      <c r="U440" s="175"/>
      <c r="V440" s="176"/>
      <c r="W440" s="176"/>
      <c r="X440" s="176"/>
      <c r="Y440" s="175"/>
      <c r="Z440" s="177"/>
      <c r="AA440" s="177"/>
      <c r="AB440" s="177"/>
      <c r="AC440" s="177"/>
    </row>
    <row r="441" spans="1:29">
      <c r="A441" s="175"/>
      <c r="B441" s="175"/>
      <c r="C441" s="175"/>
      <c r="D441" s="176"/>
      <c r="E441" s="176"/>
      <c r="F441" s="176"/>
      <c r="G441" s="176"/>
      <c r="H441" s="175"/>
      <c r="I441" s="176"/>
      <c r="J441" s="176"/>
      <c r="K441" s="175"/>
      <c r="L441" s="176"/>
      <c r="M441" s="176"/>
      <c r="N441" s="176"/>
      <c r="O441" s="176"/>
      <c r="P441" s="176"/>
      <c r="Q441" s="176"/>
      <c r="R441" s="176"/>
      <c r="S441" s="176"/>
      <c r="T441" s="175"/>
      <c r="U441" s="175"/>
      <c r="V441" s="176"/>
      <c r="W441" s="176"/>
      <c r="X441" s="176"/>
      <c r="Y441" s="175"/>
      <c r="Z441" s="177"/>
      <c r="AA441" s="177"/>
      <c r="AB441" s="177"/>
      <c r="AC441" s="177"/>
    </row>
    <row r="442" spans="1:29">
      <c r="A442" s="175"/>
      <c r="B442" s="175"/>
      <c r="C442" s="175"/>
      <c r="D442" s="176"/>
      <c r="E442" s="176"/>
      <c r="F442" s="176"/>
      <c r="G442" s="176"/>
      <c r="H442" s="175"/>
      <c r="I442" s="176"/>
      <c r="J442" s="176"/>
      <c r="K442" s="175"/>
      <c r="L442" s="176"/>
      <c r="M442" s="176"/>
      <c r="N442" s="176"/>
      <c r="O442" s="176"/>
      <c r="P442" s="176"/>
      <c r="Q442" s="176"/>
      <c r="R442" s="176"/>
      <c r="S442" s="176"/>
      <c r="T442" s="175"/>
      <c r="U442" s="175"/>
      <c r="V442" s="176"/>
      <c r="W442" s="176"/>
      <c r="X442" s="176"/>
      <c r="Y442" s="175"/>
      <c r="Z442" s="177"/>
      <c r="AA442" s="177"/>
      <c r="AB442" s="177"/>
      <c r="AC442" s="177"/>
    </row>
    <row r="443" spans="1:29">
      <c r="A443" s="175"/>
      <c r="B443" s="175"/>
      <c r="C443" s="175"/>
      <c r="D443" s="176"/>
      <c r="E443" s="176"/>
      <c r="F443" s="176"/>
      <c r="G443" s="176"/>
      <c r="H443" s="175"/>
      <c r="I443" s="176"/>
      <c r="J443" s="176"/>
      <c r="K443" s="175"/>
      <c r="L443" s="176"/>
      <c r="M443" s="176"/>
      <c r="N443" s="176"/>
      <c r="O443" s="176"/>
      <c r="P443" s="176"/>
      <c r="Q443" s="176"/>
      <c r="R443" s="176"/>
      <c r="S443" s="176"/>
      <c r="T443" s="175"/>
      <c r="U443" s="175"/>
      <c r="V443" s="176"/>
      <c r="W443" s="176"/>
      <c r="X443" s="176"/>
      <c r="Y443" s="175"/>
      <c r="Z443" s="177"/>
      <c r="AA443" s="177"/>
      <c r="AB443" s="177"/>
      <c r="AC443" s="177"/>
    </row>
    <row r="444" spans="1:29">
      <c r="A444" s="175"/>
      <c r="B444" s="175"/>
      <c r="C444" s="175"/>
      <c r="D444" s="176"/>
      <c r="E444" s="176"/>
      <c r="F444" s="176"/>
      <c r="G444" s="176"/>
      <c r="H444" s="175"/>
      <c r="I444" s="176"/>
      <c r="J444" s="176"/>
      <c r="K444" s="175"/>
      <c r="L444" s="176"/>
      <c r="M444" s="176"/>
      <c r="N444" s="176"/>
      <c r="O444" s="176"/>
      <c r="P444" s="176"/>
      <c r="Q444" s="176"/>
      <c r="R444" s="176"/>
      <c r="S444" s="176"/>
      <c r="T444" s="175"/>
      <c r="U444" s="175"/>
      <c r="V444" s="176"/>
      <c r="W444" s="176"/>
      <c r="X444" s="176"/>
      <c r="Y444" s="175"/>
      <c r="Z444" s="177"/>
      <c r="AA444" s="177"/>
      <c r="AB444" s="177"/>
      <c r="AC444" s="177"/>
    </row>
    <row r="445" spans="1:29">
      <c r="A445" s="175"/>
      <c r="B445" s="175"/>
      <c r="C445" s="175"/>
      <c r="D445" s="176"/>
      <c r="E445" s="176"/>
      <c r="F445" s="176"/>
      <c r="G445" s="176"/>
      <c r="H445" s="175"/>
      <c r="I445" s="176"/>
      <c r="J445" s="176"/>
      <c r="K445" s="175"/>
      <c r="L445" s="176"/>
      <c r="M445" s="176"/>
      <c r="N445" s="176"/>
      <c r="O445" s="176"/>
      <c r="P445" s="176"/>
      <c r="Q445" s="176"/>
      <c r="R445" s="176"/>
      <c r="S445" s="176"/>
      <c r="T445" s="175"/>
      <c r="U445" s="175"/>
      <c r="V445" s="176"/>
      <c r="W445" s="176"/>
      <c r="X445" s="176"/>
      <c r="Y445" s="175"/>
      <c r="Z445" s="177"/>
      <c r="AA445" s="177"/>
      <c r="AB445" s="177"/>
      <c r="AC445" s="177"/>
    </row>
    <row r="446" spans="1:29">
      <c r="A446" s="175"/>
      <c r="B446" s="175"/>
      <c r="C446" s="175"/>
      <c r="D446" s="176"/>
      <c r="E446" s="176"/>
      <c r="F446" s="176"/>
      <c r="G446" s="176"/>
      <c r="H446" s="175"/>
      <c r="I446" s="176"/>
      <c r="J446" s="176"/>
      <c r="K446" s="175"/>
      <c r="L446" s="176"/>
      <c r="M446" s="176"/>
      <c r="N446" s="176"/>
      <c r="O446" s="176"/>
      <c r="P446" s="176"/>
      <c r="Q446" s="176"/>
      <c r="R446" s="176"/>
      <c r="S446" s="176"/>
      <c r="T446" s="175"/>
      <c r="U446" s="175"/>
      <c r="V446" s="176"/>
      <c r="W446" s="176"/>
      <c r="X446" s="176"/>
      <c r="Y446" s="175"/>
      <c r="Z446" s="177"/>
      <c r="AA446" s="177"/>
      <c r="AB446" s="177"/>
      <c r="AC446" s="177"/>
    </row>
    <row r="447" spans="1:29">
      <c r="A447" s="175"/>
      <c r="B447" s="175"/>
      <c r="C447" s="175"/>
      <c r="D447" s="176"/>
      <c r="E447" s="176"/>
      <c r="F447" s="176"/>
      <c r="G447" s="176"/>
      <c r="H447" s="175"/>
      <c r="I447" s="176"/>
      <c r="J447" s="176"/>
      <c r="K447" s="175"/>
      <c r="L447" s="176"/>
      <c r="M447" s="176"/>
      <c r="N447" s="176"/>
      <c r="O447" s="176"/>
      <c r="P447" s="176"/>
      <c r="Q447" s="176"/>
      <c r="R447" s="176"/>
      <c r="S447" s="176"/>
      <c r="T447" s="175"/>
      <c r="U447" s="175"/>
      <c r="V447" s="176"/>
      <c r="W447" s="176"/>
      <c r="X447" s="176"/>
      <c r="Y447" s="175"/>
      <c r="Z447" s="177"/>
      <c r="AA447" s="177"/>
      <c r="AB447" s="177"/>
      <c r="AC447" s="177"/>
    </row>
    <row r="448" spans="1:29">
      <c r="A448" s="175"/>
      <c r="B448" s="175"/>
      <c r="C448" s="175"/>
      <c r="D448" s="176"/>
      <c r="E448" s="176"/>
      <c r="F448" s="176"/>
      <c r="G448" s="176"/>
      <c r="H448" s="175"/>
      <c r="I448" s="176"/>
      <c r="J448" s="176"/>
      <c r="K448" s="175"/>
      <c r="L448" s="176"/>
      <c r="M448" s="176"/>
      <c r="N448" s="176"/>
      <c r="O448" s="176"/>
      <c r="P448" s="176"/>
      <c r="Q448" s="176"/>
      <c r="R448" s="176"/>
      <c r="S448" s="176"/>
      <c r="T448" s="175"/>
      <c r="U448" s="175"/>
      <c r="V448" s="176"/>
      <c r="W448" s="176"/>
      <c r="X448" s="176"/>
      <c r="Y448" s="175"/>
      <c r="Z448" s="177"/>
      <c r="AA448" s="177"/>
      <c r="AB448" s="177"/>
      <c r="AC448" s="177"/>
    </row>
    <row r="449" spans="1:29">
      <c r="A449" s="175"/>
      <c r="B449" s="175"/>
      <c r="C449" s="175"/>
      <c r="D449" s="176"/>
      <c r="E449" s="176"/>
      <c r="F449" s="176"/>
      <c r="G449" s="176"/>
      <c r="H449" s="175"/>
      <c r="I449" s="176"/>
      <c r="J449" s="176"/>
      <c r="K449" s="175"/>
      <c r="L449" s="176"/>
      <c r="M449" s="176"/>
      <c r="N449" s="176"/>
      <c r="O449" s="176"/>
      <c r="P449" s="176"/>
      <c r="Q449" s="176"/>
      <c r="R449" s="176"/>
      <c r="S449" s="176"/>
      <c r="T449" s="175"/>
      <c r="U449" s="175"/>
      <c r="V449" s="176"/>
      <c r="W449" s="176"/>
      <c r="X449" s="176"/>
      <c r="Y449" s="175"/>
      <c r="Z449" s="177"/>
      <c r="AA449" s="177"/>
      <c r="AB449" s="177"/>
      <c r="AC449" s="177"/>
    </row>
    <row r="450" spans="1:29">
      <c r="A450" s="175"/>
      <c r="B450" s="175"/>
      <c r="C450" s="175"/>
      <c r="D450" s="176"/>
      <c r="E450" s="176"/>
      <c r="F450" s="176"/>
      <c r="G450" s="176"/>
      <c r="H450" s="175"/>
      <c r="I450" s="176"/>
      <c r="J450" s="176"/>
      <c r="K450" s="175"/>
      <c r="L450" s="176"/>
      <c r="M450" s="176"/>
      <c r="N450" s="176"/>
      <c r="O450" s="176"/>
      <c r="P450" s="176"/>
      <c r="Q450" s="176"/>
      <c r="R450" s="176"/>
      <c r="S450" s="176"/>
      <c r="T450" s="175"/>
      <c r="U450" s="175"/>
      <c r="V450" s="176"/>
      <c r="W450" s="176"/>
      <c r="X450" s="176"/>
      <c r="Y450" s="175"/>
      <c r="Z450" s="177"/>
      <c r="AA450" s="177"/>
      <c r="AB450" s="177"/>
      <c r="AC450" s="177"/>
    </row>
    <row r="451" spans="1:29">
      <c r="A451" s="175"/>
      <c r="B451" s="175"/>
      <c r="C451" s="175"/>
      <c r="D451" s="176"/>
      <c r="E451" s="176"/>
      <c r="F451" s="176"/>
      <c r="G451" s="176"/>
      <c r="H451" s="175"/>
      <c r="I451" s="176"/>
      <c r="J451" s="176"/>
      <c r="K451" s="175"/>
      <c r="L451" s="176"/>
      <c r="M451" s="176"/>
      <c r="N451" s="176"/>
      <c r="O451" s="176"/>
      <c r="P451" s="176"/>
      <c r="Q451" s="176"/>
      <c r="R451" s="176"/>
      <c r="S451" s="176"/>
      <c r="T451" s="175"/>
      <c r="U451" s="175"/>
      <c r="V451" s="176"/>
      <c r="W451" s="176"/>
      <c r="X451" s="176"/>
      <c r="Y451" s="175"/>
      <c r="Z451" s="177"/>
      <c r="AA451" s="177"/>
      <c r="AB451" s="177"/>
      <c r="AC451" s="177"/>
    </row>
    <row r="452" spans="1:29">
      <c r="A452" s="175"/>
      <c r="B452" s="175"/>
      <c r="C452" s="175"/>
      <c r="D452" s="176"/>
      <c r="E452" s="176"/>
      <c r="F452" s="176"/>
      <c r="G452" s="176"/>
      <c r="H452" s="175"/>
      <c r="I452" s="176"/>
      <c r="J452" s="176"/>
      <c r="K452" s="175"/>
      <c r="L452" s="176"/>
      <c r="M452" s="176"/>
      <c r="N452" s="176"/>
      <c r="O452" s="176"/>
      <c r="P452" s="176"/>
      <c r="Q452" s="176"/>
      <c r="R452" s="176"/>
      <c r="S452" s="176"/>
      <c r="T452" s="175"/>
      <c r="U452" s="175"/>
      <c r="V452" s="176"/>
      <c r="W452" s="176"/>
      <c r="X452" s="176"/>
      <c r="Y452" s="175"/>
      <c r="Z452" s="177"/>
      <c r="AA452" s="177"/>
      <c r="AB452" s="177"/>
      <c r="AC452" s="177"/>
    </row>
    <row r="453" spans="1:29">
      <c r="A453" s="175"/>
      <c r="B453" s="175"/>
      <c r="C453" s="175"/>
      <c r="D453" s="176"/>
      <c r="E453" s="176"/>
      <c r="F453" s="176"/>
      <c r="G453" s="176"/>
      <c r="H453" s="175"/>
      <c r="I453" s="176"/>
      <c r="J453" s="176"/>
      <c r="K453" s="175"/>
      <c r="L453" s="176"/>
      <c r="M453" s="176"/>
      <c r="N453" s="176"/>
      <c r="O453" s="176"/>
      <c r="P453" s="176"/>
      <c r="Q453" s="176"/>
      <c r="R453" s="176"/>
      <c r="S453" s="176"/>
      <c r="T453" s="175"/>
      <c r="U453" s="175"/>
      <c r="V453" s="176"/>
      <c r="W453" s="176"/>
      <c r="X453" s="176"/>
      <c r="Y453" s="175"/>
      <c r="Z453" s="177"/>
      <c r="AA453" s="177"/>
      <c r="AB453" s="177"/>
      <c r="AC453" s="177"/>
    </row>
    <row r="454" spans="1:29">
      <c r="A454" s="175"/>
      <c r="B454" s="175"/>
      <c r="C454" s="175"/>
      <c r="D454" s="176"/>
      <c r="E454" s="176"/>
      <c r="F454" s="176"/>
      <c r="G454" s="176"/>
      <c r="H454" s="175"/>
      <c r="I454" s="176"/>
      <c r="J454" s="176"/>
      <c r="K454" s="175"/>
      <c r="L454" s="176"/>
      <c r="M454" s="176"/>
      <c r="N454" s="176"/>
      <c r="O454" s="176"/>
      <c r="P454" s="176"/>
      <c r="Q454" s="176"/>
      <c r="R454" s="176"/>
      <c r="S454" s="176"/>
      <c r="T454" s="175"/>
      <c r="U454" s="175"/>
      <c r="V454" s="176"/>
      <c r="W454" s="176"/>
      <c r="X454" s="176"/>
      <c r="Y454" s="175"/>
      <c r="Z454" s="177"/>
      <c r="AA454" s="177"/>
      <c r="AB454" s="177"/>
      <c r="AC454" s="177"/>
    </row>
    <row r="455" spans="1:29">
      <c r="A455" s="175"/>
      <c r="B455" s="175"/>
      <c r="C455" s="175"/>
      <c r="D455" s="176"/>
      <c r="E455" s="176"/>
      <c r="F455" s="176"/>
      <c r="G455" s="176"/>
      <c r="H455" s="175"/>
      <c r="I455" s="176"/>
      <c r="J455" s="176"/>
      <c r="K455" s="175"/>
      <c r="L455" s="176"/>
      <c r="M455" s="176"/>
      <c r="N455" s="176"/>
      <c r="O455" s="176"/>
      <c r="P455" s="176"/>
      <c r="Q455" s="176"/>
      <c r="R455" s="176"/>
      <c r="S455" s="176"/>
      <c r="T455" s="175"/>
      <c r="U455" s="175"/>
      <c r="V455" s="176"/>
      <c r="W455" s="176"/>
      <c r="X455" s="176"/>
      <c r="Y455" s="175"/>
      <c r="Z455" s="177"/>
      <c r="AA455" s="177"/>
      <c r="AB455" s="177"/>
      <c r="AC455" s="177"/>
    </row>
    <row r="456" spans="1:29">
      <c r="A456" s="175"/>
      <c r="B456" s="175"/>
      <c r="C456" s="175"/>
      <c r="D456" s="176"/>
      <c r="E456" s="176"/>
      <c r="F456" s="176"/>
      <c r="G456" s="176"/>
      <c r="H456" s="175"/>
      <c r="I456" s="176"/>
      <c r="J456" s="176"/>
      <c r="K456" s="175"/>
      <c r="L456" s="176"/>
      <c r="M456" s="176"/>
      <c r="N456" s="176"/>
      <c r="O456" s="176"/>
      <c r="P456" s="176"/>
      <c r="Q456" s="176"/>
      <c r="R456" s="176"/>
      <c r="S456" s="176"/>
      <c r="T456" s="175"/>
      <c r="U456" s="175"/>
      <c r="V456" s="176"/>
      <c r="W456" s="176"/>
      <c r="X456" s="176"/>
      <c r="Y456" s="175"/>
      <c r="Z456" s="177"/>
      <c r="AA456" s="177"/>
      <c r="AB456" s="177"/>
      <c r="AC456" s="177"/>
    </row>
    <row r="457" spans="1:29">
      <c r="A457" s="175"/>
      <c r="B457" s="175"/>
      <c r="C457" s="175"/>
      <c r="D457" s="176"/>
      <c r="E457" s="176"/>
      <c r="F457" s="176"/>
      <c r="G457" s="176"/>
      <c r="H457" s="175"/>
      <c r="I457" s="176"/>
      <c r="J457" s="176"/>
      <c r="K457" s="175"/>
      <c r="L457" s="176"/>
      <c r="M457" s="176"/>
      <c r="N457" s="176"/>
      <c r="O457" s="176"/>
      <c r="P457" s="176"/>
      <c r="Q457" s="176"/>
      <c r="R457" s="176"/>
      <c r="S457" s="176"/>
      <c r="T457" s="175"/>
      <c r="U457" s="175"/>
      <c r="V457" s="176"/>
      <c r="W457" s="176"/>
      <c r="X457" s="176"/>
      <c r="Y457" s="175"/>
      <c r="Z457" s="177"/>
      <c r="AA457" s="177"/>
      <c r="AB457" s="177"/>
      <c r="AC457" s="177"/>
    </row>
    <row r="458" spans="1:29">
      <c r="A458" s="175"/>
      <c r="B458" s="175"/>
      <c r="C458" s="175"/>
      <c r="D458" s="176"/>
      <c r="E458" s="176"/>
      <c r="F458" s="176"/>
      <c r="G458" s="176"/>
      <c r="H458" s="175"/>
      <c r="I458" s="176"/>
      <c r="J458" s="176"/>
      <c r="K458" s="175"/>
      <c r="L458" s="176"/>
      <c r="M458" s="176"/>
      <c r="N458" s="176"/>
      <c r="O458" s="176"/>
      <c r="P458" s="176"/>
      <c r="Q458" s="176"/>
      <c r="R458" s="176"/>
      <c r="S458" s="176"/>
      <c r="T458" s="175"/>
      <c r="U458" s="175"/>
      <c r="V458" s="176"/>
      <c r="W458" s="176"/>
      <c r="X458" s="176"/>
      <c r="Y458" s="175"/>
      <c r="Z458" s="177"/>
      <c r="AA458" s="177"/>
      <c r="AB458" s="177"/>
      <c r="AC458" s="177"/>
    </row>
    <row r="459" spans="1:29">
      <c r="A459" s="175"/>
      <c r="B459" s="175"/>
      <c r="C459" s="175"/>
      <c r="D459" s="176"/>
      <c r="E459" s="176"/>
      <c r="F459" s="176"/>
      <c r="G459" s="176"/>
      <c r="H459" s="175"/>
      <c r="I459" s="176"/>
      <c r="J459" s="176"/>
      <c r="K459" s="175"/>
      <c r="L459" s="176"/>
      <c r="M459" s="176"/>
      <c r="N459" s="176"/>
      <c r="O459" s="176"/>
      <c r="P459" s="176"/>
      <c r="Q459" s="176"/>
      <c r="R459" s="176"/>
      <c r="S459" s="176"/>
      <c r="T459" s="175"/>
      <c r="U459" s="175"/>
      <c r="V459" s="176"/>
      <c r="W459" s="176"/>
      <c r="X459" s="176"/>
      <c r="Y459" s="175"/>
      <c r="Z459" s="177"/>
      <c r="AA459" s="177"/>
      <c r="AB459" s="177"/>
      <c r="AC459" s="177"/>
    </row>
    <row r="460" spans="1:29">
      <c r="A460" s="175"/>
      <c r="B460" s="175"/>
      <c r="C460" s="175"/>
      <c r="D460" s="176"/>
      <c r="E460" s="176"/>
      <c r="F460" s="176"/>
      <c r="G460" s="176"/>
      <c r="H460" s="175"/>
      <c r="I460" s="176"/>
      <c r="J460" s="176"/>
      <c r="K460" s="175"/>
      <c r="L460" s="176"/>
      <c r="M460" s="176"/>
      <c r="N460" s="176"/>
      <c r="O460" s="176"/>
      <c r="P460" s="176"/>
      <c r="Q460" s="176"/>
      <c r="R460" s="176"/>
      <c r="S460" s="176"/>
      <c r="T460" s="175"/>
      <c r="U460" s="175"/>
      <c r="V460" s="176"/>
      <c r="W460" s="176"/>
      <c r="X460" s="176"/>
      <c r="Y460" s="175"/>
      <c r="Z460" s="177"/>
      <c r="AA460" s="177"/>
      <c r="AB460" s="177"/>
      <c r="AC460" s="177"/>
    </row>
    <row r="461" spans="1:29">
      <c r="A461" s="175"/>
      <c r="B461" s="175"/>
      <c r="C461" s="175"/>
      <c r="D461" s="176"/>
      <c r="E461" s="176"/>
      <c r="F461" s="176"/>
      <c r="G461" s="176"/>
      <c r="H461" s="175"/>
      <c r="I461" s="176"/>
      <c r="J461" s="176"/>
      <c r="K461" s="175"/>
      <c r="L461" s="176"/>
      <c r="M461" s="176"/>
      <c r="N461" s="176"/>
      <c r="O461" s="176"/>
      <c r="P461" s="176"/>
      <c r="Q461" s="176"/>
      <c r="R461" s="176"/>
      <c r="S461" s="176"/>
      <c r="T461" s="175"/>
      <c r="U461" s="175"/>
      <c r="V461" s="176"/>
      <c r="W461" s="176"/>
      <c r="X461" s="176"/>
      <c r="Y461" s="175"/>
      <c r="Z461" s="177"/>
      <c r="AA461" s="177"/>
      <c r="AB461" s="177"/>
      <c r="AC461" s="177"/>
    </row>
    <row r="462" spans="1:29">
      <c r="A462" s="175"/>
      <c r="B462" s="175"/>
      <c r="C462" s="175"/>
      <c r="D462" s="176"/>
      <c r="E462" s="176"/>
      <c r="F462" s="176"/>
      <c r="G462" s="176"/>
      <c r="H462" s="175"/>
      <c r="I462" s="176"/>
      <c r="J462" s="176"/>
      <c r="K462" s="175"/>
      <c r="L462" s="176"/>
      <c r="M462" s="176"/>
      <c r="N462" s="176"/>
      <c r="O462" s="176"/>
      <c r="P462" s="176"/>
      <c r="Q462" s="176"/>
      <c r="R462" s="176"/>
      <c r="S462" s="176"/>
      <c r="T462" s="175"/>
      <c r="U462" s="175"/>
      <c r="V462" s="176"/>
      <c r="W462" s="176"/>
      <c r="X462" s="176"/>
      <c r="Y462" s="175"/>
      <c r="Z462" s="177"/>
      <c r="AA462" s="177"/>
      <c r="AB462" s="177"/>
      <c r="AC462" s="177"/>
    </row>
    <row r="463" spans="1:29">
      <c r="A463" s="175"/>
      <c r="B463" s="175"/>
      <c r="C463" s="175"/>
      <c r="D463" s="176"/>
      <c r="E463" s="176"/>
      <c r="F463" s="176"/>
      <c r="G463" s="176"/>
      <c r="H463" s="175"/>
      <c r="I463" s="176"/>
      <c r="J463" s="176"/>
      <c r="K463" s="175"/>
      <c r="L463" s="176"/>
      <c r="M463" s="176"/>
      <c r="N463" s="176"/>
      <c r="O463" s="176"/>
      <c r="P463" s="176"/>
      <c r="Q463" s="176"/>
      <c r="R463" s="176"/>
      <c r="S463" s="176"/>
      <c r="T463" s="175"/>
      <c r="U463" s="175"/>
      <c r="V463" s="176"/>
      <c r="W463" s="176"/>
      <c r="X463" s="176"/>
      <c r="Y463" s="175"/>
      <c r="Z463" s="177"/>
      <c r="AA463" s="177"/>
      <c r="AB463" s="177"/>
      <c r="AC463" s="177"/>
    </row>
    <row r="464" spans="1:29">
      <c r="A464" s="175"/>
      <c r="B464" s="175"/>
      <c r="C464" s="175"/>
      <c r="D464" s="176"/>
      <c r="E464" s="176"/>
      <c r="F464" s="176"/>
      <c r="G464" s="176"/>
      <c r="H464" s="175"/>
      <c r="I464" s="176"/>
      <c r="J464" s="176"/>
      <c r="K464" s="175"/>
      <c r="L464" s="176"/>
      <c r="M464" s="176"/>
      <c r="N464" s="176"/>
      <c r="O464" s="176"/>
      <c r="P464" s="176"/>
      <c r="Q464" s="176"/>
      <c r="R464" s="176"/>
      <c r="S464" s="176"/>
      <c r="T464" s="175"/>
      <c r="U464" s="175"/>
      <c r="V464" s="176"/>
      <c r="W464" s="176"/>
      <c r="X464" s="176"/>
      <c r="Y464" s="175"/>
      <c r="Z464" s="177"/>
      <c r="AA464" s="177"/>
      <c r="AB464" s="177"/>
      <c r="AC464" s="177"/>
    </row>
    <row r="465" spans="1:29">
      <c r="A465" s="175"/>
      <c r="B465" s="175"/>
      <c r="C465" s="175"/>
      <c r="D465" s="176"/>
      <c r="E465" s="176"/>
      <c r="F465" s="176"/>
      <c r="G465" s="176"/>
      <c r="H465" s="175"/>
      <c r="I465" s="176"/>
      <c r="J465" s="176"/>
      <c r="K465" s="175"/>
      <c r="L465" s="176"/>
      <c r="M465" s="176"/>
      <c r="N465" s="176"/>
      <c r="O465" s="176"/>
      <c r="P465" s="176"/>
      <c r="Q465" s="176"/>
      <c r="R465" s="176"/>
      <c r="S465" s="176"/>
      <c r="T465" s="175"/>
      <c r="U465" s="175"/>
      <c r="V465" s="176"/>
      <c r="W465" s="176"/>
      <c r="X465" s="176"/>
      <c r="Y465" s="175"/>
      <c r="Z465" s="177"/>
      <c r="AA465" s="177"/>
      <c r="AB465" s="177"/>
      <c r="AC465" s="177"/>
    </row>
    <row r="466" spans="1:29">
      <c r="A466" s="175"/>
      <c r="B466" s="175"/>
      <c r="C466" s="175"/>
      <c r="D466" s="176"/>
      <c r="E466" s="176"/>
      <c r="F466" s="176"/>
      <c r="G466" s="176"/>
      <c r="H466" s="175"/>
      <c r="I466" s="176"/>
      <c r="J466" s="176"/>
      <c r="K466" s="175"/>
      <c r="L466" s="176"/>
      <c r="M466" s="176"/>
      <c r="N466" s="176"/>
      <c r="O466" s="176"/>
      <c r="P466" s="176"/>
      <c r="Q466" s="176"/>
      <c r="R466" s="176"/>
      <c r="S466" s="176"/>
      <c r="T466" s="175"/>
      <c r="U466" s="175"/>
      <c r="V466" s="176"/>
      <c r="W466" s="176"/>
      <c r="X466" s="176"/>
      <c r="Y466" s="175"/>
      <c r="Z466" s="177"/>
      <c r="AA466" s="177"/>
      <c r="AB466" s="177"/>
      <c r="AC466" s="177"/>
    </row>
    <row r="467" spans="1:29">
      <c r="A467" s="175"/>
      <c r="B467" s="175"/>
      <c r="C467" s="175"/>
      <c r="D467" s="176"/>
      <c r="E467" s="176"/>
      <c r="F467" s="176"/>
      <c r="G467" s="176"/>
      <c r="H467" s="175"/>
      <c r="I467" s="176"/>
      <c r="J467" s="176"/>
      <c r="K467" s="175"/>
      <c r="L467" s="176"/>
      <c r="M467" s="176"/>
      <c r="N467" s="176"/>
      <c r="O467" s="176"/>
      <c r="P467" s="176"/>
      <c r="Q467" s="176"/>
      <c r="R467" s="176"/>
      <c r="S467" s="176"/>
      <c r="T467" s="175"/>
      <c r="U467" s="175"/>
      <c r="V467" s="176"/>
      <c r="W467" s="176"/>
      <c r="X467" s="176"/>
      <c r="Y467" s="175"/>
      <c r="Z467" s="177"/>
      <c r="AA467" s="177"/>
      <c r="AB467" s="177"/>
      <c r="AC467" s="177"/>
    </row>
    <row r="468" spans="1:29">
      <c r="A468" s="175"/>
      <c r="B468" s="175"/>
      <c r="C468" s="175"/>
      <c r="D468" s="176"/>
      <c r="E468" s="176"/>
      <c r="F468" s="176"/>
      <c r="G468" s="176"/>
      <c r="H468" s="175"/>
      <c r="I468" s="176"/>
      <c r="J468" s="176"/>
      <c r="K468" s="175"/>
      <c r="L468" s="176"/>
      <c r="M468" s="176"/>
      <c r="N468" s="176"/>
      <c r="O468" s="176"/>
      <c r="P468" s="176"/>
      <c r="Q468" s="176"/>
      <c r="R468" s="176"/>
      <c r="S468" s="176"/>
      <c r="T468" s="175"/>
      <c r="U468" s="175"/>
      <c r="V468" s="176"/>
      <c r="W468" s="176"/>
      <c r="X468" s="176"/>
      <c r="Y468" s="175"/>
      <c r="Z468" s="177"/>
      <c r="AA468" s="177"/>
      <c r="AB468" s="177"/>
      <c r="AC468" s="177"/>
    </row>
    <row r="469" spans="1:29">
      <c r="A469" s="175"/>
      <c r="B469" s="175"/>
      <c r="C469" s="175"/>
      <c r="D469" s="176"/>
      <c r="E469" s="176"/>
      <c r="F469" s="176"/>
      <c r="G469" s="176"/>
      <c r="H469" s="175"/>
      <c r="I469" s="176"/>
      <c r="J469" s="176"/>
      <c r="K469" s="175"/>
      <c r="L469" s="176"/>
      <c r="M469" s="176"/>
      <c r="N469" s="176"/>
      <c r="O469" s="176"/>
      <c r="P469" s="176"/>
      <c r="Q469" s="176"/>
      <c r="R469" s="176"/>
      <c r="S469" s="176"/>
      <c r="T469" s="175"/>
      <c r="U469" s="175"/>
      <c r="V469" s="176"/>
      <c r="W469" s="176"/>
      <c r="X469" s="176"/>
      <c r="Y469" s="175"/>
      <c r="Z469" s="177"/>
      <c r="AA469" s="177"/>
      <c r="AB469" s="177"/>
      <c r="AC469" s="177"/>
    </row>
    <row r="470" spans="1:29">
      <c r="A470" s="175"/>
      <c r="B470" s="175"/>
      <c r="C470" s="175"/>
      <c r="D470" s="176"/>
      <c r="E470" s="176"/>
      <c r="F470" s="176"/>
      <c r="G470" s="176"/>
      <c r="H470" s="175"/>
      <c r="I470" s="176"/>
      <c r="J470" s="176"/>
      <c r="K470" s="175"/>
      <c r="L470" s="176"/>
      <c r="M470" s="176"/>
      <c r="N470" s="176"/>
      <c r="O470" s="176"/>
      <c r="P470" s="176"/>
      <c r="Q470" s="176"/>
      <c r="R470" s="176"/>
      <c r="S470" s="176"/>
      <c r="T470" s="175"/>
      <c r="U470" s="175"/>
      <c r="V470" s="176"/>
      <c r="W470" s="176"/>
      <c r="X470" s="176"/>
      <c r="Y470" s="175"/>
      <c r="Z470" s="177"/>
      <c r="AA470" s="177"/>
      <c r="AB470" s="177"/>
      <c r="AC470" s="177"/>
    </row>
    <row r="471" spans="1:29">
      <c r="A471" s="175"/>
      <c r="B471" s="175"/>
      <c r="C471" s="175"/>
      <c r="D471" s="176"/>
      <c r="E471" s="176"/>
      <c r="F471" s="176"/>
      <c r="G471" s="176"/>
      <c r="H471" s="175"/>
      <c r="I471" s="176"/>
      <c r="J471" s="176"/>
      <c r="K471" s="175"/>
      <c r="L471" s="176"/>
      <c r="M471" s="176"/>
      <c r="N471" s="176"/>
      <c r="O471" s="176"/>
      <c r="P471" s="176"/>
      <c r="Q471" s="176"/>
      <c r="R471" s="176"/>
      <c r="S471" s="176"/>
      <c r="T471" s="175"/>
      <c r="U471" s="175"/>
      <c r="V471" s="176"/>
      <c r="W471" s="176"/>
      <c r="X471" s="176"/>
      <c r="Y471" s="175"/>
      <c r="Z471" s="177"/>
      <c r="AA471" s="177"/>
      <c r="AB471" s="177"/>
      <c r="AC471" s="177"/>
    </row>
    <row r="472" spans="1:29">
      <c r="A472" s="175"/>
      <c r="B472" s="175"/>
      <c r="C472" s="175"/>
      <c r="D472" s="176"/>
      <c r="E472" s="176"/>
      <c r="F472" s="176"/>
      <c r="G472" s="176"/>
      <c r="H472" s="175"/>
      <c r="I472" s="176"/>
      <c r="J472" s="176"/>
      <c r="K472" s="175"/>
      <c r="L472" s="176"/>
      <c r="M472" s="176"/>
      <c r="N472" s="176"/>
      <c r="O472" s="176"/>
      <c r="P472" s="176"/>
      <c r="Q472" s="176"/>
      <c r="R472" s="176"/>
      <c r="S472" s="176"/>
      <c r="T472" s="175"/>
      <c r="U472" s="175"/>
      <c r="V472" s="176"/>
      <c r="W472" s="176"/>
      <c r="X472" s="176"/>
      <c r="Y472" s="175"/>
      <c r="Z472" s="177"/>
      <c r="AA472" s="177"/>
      <c r="AB472" s="177"/>
      <c r="AC472" s="177"/>
    </row>
    <row r="473" spans="1:29">
      <c r="A473" s="175"/>
      <c r="B473" s="175"/>
      <c r="C473" s="175"/>
      <c r="D473" s="176"/>
      <c r="E473" s="176"/>
      <c r="F473" s="176"/>
      <c r="G473" s="176"/>
      <c r="H473" s="175"/>
      <c r="I473" s="176"/>
      <c r="J473" s="176"/>
      <c r="K473" s="175"/>
      <c r="L473" s="176"/>
      <c r="M473" s="176"/>
      <c r="N473" s="176"/>
      <c r="O473" s="176"/>
      <c r="P473" s="176"/>
      <c r="Q473" s="176"/>
      <c r="R473" s="176"/>
      <c r="S473" s="176"/>
      <c r="T473" s="175"/>
      <c r="U473" s="175"/>
      <c r="V473" s="176"/>
      <c r="W473" s="176"/>
      <c r="X473" s="176"/>
      <c r="Y473" s="175"/>
      <c r="Z473" s="177"/>
      <c r="AA473" s="177"/>
      <c r="AB473" s="177"/>
      <c r="AC473" s="177"/>
    </row>
    <row r="474" spans="1:29">
      <c r="A474" s="175"/>
      <c r="B474" s="175"/>
      <c r="C474" s="175"/>
      <c r="D474" s="176"/>
      <c r="E474" s="176"/>
      <c r="F474" s="176"/>
      <c r="G474" s="176"/>
      <c r="H474" s="175"/>
      <c r="I474" s="176"/>
      <c r="J474" s="176"/>
      <c r="K474" s="175"/>
      <c r="L474" s="176"/>
      <c r="M474" s="176"/>
      <c r="N474" s="176"/>
      <c r="O474" s="176"/>
      <c r="P474" s="176"/>
      <c r="Q474" s="176"/>
      <c r="R474" s="176"/>
      <c r="S474" s="176"/>
      <c r="T474" s="175"/>
      <c r="U474" s="175"/>
      <c r="V474" s="176"/>
      <c r="W474" s="176"/>
      <c r="X474" s="176"/>
      <c r="Y474" s="175"/>
      <c r="Z474" s="177"/>
      <c r="AA474" s="177"/>
      <c r="AB474" s="177"/>
      <c r="AC474" s="177"/>
    </row>
    <row r="475" spans="1:29">
      <c r="A475" s="175"/>
      <c r="B475" s="175"/>
      <c r="C475" s="175"/>
      <c r="D475" s="176"/>
      <c r="E475" s="176"/>
      <c r="F475" s="176"/>
      <c r="G475" s="176"/>
      <c r="H475" s="175"/>
      <c r="I475" s="176"/>
      <c r="J475" s="176"/>
      <c r="K475" s="175"/>
      <c r="L475" s="176"/>
      <c r="M475" s="176"/>
      <c r="N475" s="176"/>
      <c r="O475" s="176"/>
      <c r="P475" s="176"/>
      <c r="Q475" s="176"/>
      <c r="R475" s="176"/>
      <c r="S475" s="176"/>
      <c r="T475" s="175"/>
      <c r="U475" s="175"/>
      <c r="V475" s="176"/>
      <c r="W475" s="176"/>
      <c r="X475" s="176"/>
      <c r="Y475" s="175"/>
      <c r="Z475" s="177"/>
      <c r="AA475" s="177"/>
      <c r="AB475" s="177"/>
      <c r="AC475" s="177"/>
    </row>
    <row r="476" spans="1:29">
      <c r="A476" s="175"/>
      <c r="B476" s="175"/>
      <c r="C476" s="175"/>
      <c r="D476" s="176"/>
      <c r="E476" s="176"/>
      <c r="F476" s="176"/>
      <c r="G476" s="176"/>
      <c r="H476" s="175"/>
      <c r="I476" s="176"/>
      <c r="J476" s="176"/>
      <c r="K476" s="175"/>
      <c r="L476" s="176"/>
      <c r="M476" s="176"/>
      <c r="N476" s="176"/>
      <c r="O476" s="176"/>
      <c r="P476" s="176"/>
      <c r="Q476" s="176"/>
      <c r="R476" s="176"/>
      <c r="S476" s="176"/>
      <c r="T476" s="175"/>
      <c r="U476" s="175"/>
      <c r="V476" s="176"/>
      <c r="W476" s="176"/>
      <c r="X476" s="176"/>
      <c r="Y476" s="175"/>
      <c r="Z476" s="177"/>
      <c r="AA476" s="177"/>
      <c r="AB476" s="177"/>
      <c r="AC476" s="177"/>
    </row>
    <row r="477" spans="1:29">
      <c r="A477" s="175"/>
      <c r="B477" s="175"/>
      <c r="C477" s="175"/>
      <c r="D477" s="176"/>
      <c r="E477" s="176"/>
      <c r="F477" s="176"/>
      <c r="G477" s="176"/>
      <c r="H477" s="175"/>
      <c r="I477" s="176"/>
      <c r="J477" s="176"/>
      <c r="K477" s="175"/>
      <c r="L477" s="176"/>
      <c r="M477" s="176"/>
      <c r="N477" s="176"/>
      <c r="O477" s="176"/>
      <c r="P477" s="176"/>
      <c r="Q477" s="176"/>
      <c r="R477" s="176"/>
      <c r="S477" s="176"/>
      <c r="T477" s="175"/>
      <c r="U477" s="175"/>
      <c r="V477" s="176"/>
      <c r="W477" s="176"/>
      <c r="X477" s="176"/>
      <c r="Y477" s="175"/>
      <c r="Z477" s="177"/>
      <c r="AA477" s="177"/>
      <c r="AB477" s="177"/>
      <c r="AC477" s="177"/>
    </row>
    <row r="478" spans="1:29">
      <c r="A478" s="175"/>
      <c r="B478" s="175"/>
      <c r="C478" s="175"/>
      <c r="D478" s="176"/>
      <c r="E478" s="176"/>
      <c r="F478" s="176"/>
      <c r="G478" s="176"/>
      <c r="H478" s="175"/>
      <c r="I478" s="176"/>
      <c r="J478" s="176"/>
      <c r="K478" s="175"/>
      <c r="L478" s="176"/>
      <c r="M478" s="176"/>
      <c r="N478" s="176"/>
      <c r="O478" s="176"/>
      <c r="P478" s="176"/>
      <c r="Q478" s="176"/>
      <c r="R478" s="176"/>
      <c r="S478" s="176"/>
      <c r="T478" s="175"/>
      <c r="U478" s="175"/>
      <c r="V478" s="176"/>
      <c r="W478" s="176"/>
      <c r="X478" s="176"/>
      <c r="Y478" s="175"/>
      <c r="Z478" s="177"/>
      <c r="AA478" s="177"/>
      <c r="AB478" s="177"/>
      <c r="AC478" s="177"/>
    </row>
    <row r="479" spans="1:29">
      <c r="A479" s="175"/>
      <c r="B479" s="175"/>
      <c r="C479" s="175"/>
      <c r="D479" s="176"/>
      <c r="E479" s="176"/>
      <c r="F479" s="176"/>
      <c r="G479" s="176"/>
      <c r="H479" s="175"/>
      <c r="I479" s="176"/>
      <c r="J479" s="176"/>
      <c r="K479" s="175"/>
      <c r="L479" s="176"/>
      <c r="M479" s="176"/>
      <c r="N479" s="176"/>
      <c r="O479" s="176"/>
      <c r="P479" s="176"/>
      <c r="Q479" s="176"/>
      <c r="R479" s="176"/>
      <c r="S479" s="176"/>
      <c r="T479" s="175"/>
      <c r="U479" s="175"/>
      <c r="V479" s="176"/>
      <c r="W479" s="176"/>
      <c r="X479" s="176"/>
      <c r="Y479" s="175"/>
      <c r="Z479" s="177"/>
      <c r="AA479" s="177"/>
      <c r="AB479" s="177"/>
      <c r="AC479" s="177"/>
    </row>
    <row r="480" spans="1:29">
      <c r="A480" s="175"/>
      <c r="B480" s="175"/>
      <c r="C480" s="175"/>
      <c r="D480" s="176"/>
      <c r="E480" s="176"/>
      <c r="F480" s="176"/>
      <c r="G480" s="176"/>
      <c r="H480" s="175"/>
      <c r="I480" s="176"/>
      <c r="J480" s="176"/>
      <c r="K480" s="175"/>
      <c r="L480" s="176"/>
      <c r="M480" s="176"/>
      <c r="N480" s="176"/>
      <c r="O480" s="176"/>
      <c r="P480" s="176"/>
      <c r="Q480" s="176"/>
      <c r="R480" s="176"/>
      <c r="S480" s="176"/>
      <c r="T480" s="175"/>
      <c r="U480" s="175"/>
      <c r="V480" s="176"/>
      <c r="W480" s="176"/>
      <c r="X480" s="176"/>
      <c r="Y480" s="175"/>
      <c r="Z480" s="177"/>
      <c r="AA480" s="177"/>
      <c r="AB480" s="177"/>
      <c r="AC480" s="177"/>
    </row>
    <row r="481" spans="1:29">
      <c r="A481" s="175"/>
      <c r="B481" s="175"/>
      <c r="C481" s="175"/>
      <c r="D481" s="176"/>
      <c r="E481" s="176"/>
      <c r="F481" s="176"/>
      <c r="G481" s="176"/>
      <c r="H481" s="175"/>
      <c r="I481" s="176"/>
      <c r="J481" s="176"/>
      <c r="K481" s="175"/>
      <c r="L481" s="176"/>
      <c r="M481" s="176"/>
      <c r="N481" s="176"/>
      <c r="O481" s="176"/>
      <c r="P481" s="176"/>
      <c r="Q481" s="176"/>
      <c r="R481" s="176"/>
      <c r="S481" s="176"/>
      <c r="T481" s="175"/>
      <c r="U481" s="175"/>
      <c r="V481" s="176"/>
      <c r="W481" s="176"/>
      <c r="X481" s="176"/>
      <c r="Y481" s="175"/>
      <c r="Z481" s="177"/>
      <c r="AA481" s="177"/>
      <c r="AB481" s="177"/>
      <c r="AC481" s="177"/>
    </row>
    <row r="482" spans="1:29">
      <c r="A482" s="175"/>
      <c r="B482" s="175"/>
      <c r="C482" s="175"/>
      <c r="D482" s="176"/>
      <c r="E482" s="176"/>
      <c r="F482" s="176"/>
      <c r="G482" s="176"/>
      <c r="H482" s="175"/>
      <c r="I482" s="176"/>
      <c r="J482" s="176"/>
      <c r="K482" s="175"/>
      <c r="L482" s="176"/>
      <c r="M482" s="176"/>
      <c r="N482" s="176"/>
      <c r="O482" s="176"/>
      <c r="P482" s="176"/>
      <c r="Q482" s="176"/>
      <c r="R482" s="176"/>
      <c r="S482" s="176"/>
      <c r="T482" s="175"/>
      <c r="U482" s="175"/>
      <c r="V482" s="176"/>
      <c r="W482" s="176"/>
      <c r="X482" s="176"/>
      <c r="Y482" s="175"/>
      <c r="Z482" s="177"/>
      <c r="AA482" s="177"/>
      <c r="AB482" s="177"/>
      <c r="AC482" s="177"/>
    </row>
    <row r="483" spans="1:29">
      <c r="A483" s="175"/>
      <c r="B483" s="175"/>
      <c r="C483" s="175"/>
      <c r="D483" s="176"/>
      <c r="E483" s="176"/>
      <c r="F483" s="176"/>
      <c r="G483" s="176"/>
      <c r="H483" s="175"/>
      <c r="I483" s="176"/>
      <c r="J483" s="176"/>
      <c r="K483" s="175"/>
      <c r="L483" s="176"/>
      <c r="M483" s="176"/>
      <c r="N483" s="176"/>
      <c r="O483" s="176"/>
      <c r="P483" s="176"/>
      <c r="Q483" s="176"/>
      <c r="R483" s="176"/>
      <c r="S483" s="176"/>
      <c r="T483" s="175"/>
      <c r="U483" s="175"/>
      <c r="V483" s="176"/>
      <c r="W483" s="176"/>
      <c r="X483" s="176"/>
      <c r="Y483" s="175"/>
      <c r="Z483" s="177"/>
      <c r="AA483" s="177"/>
      <c r="AB483" s="177"/>
      <c r="AC483" s="177"/>
    </row>
    <row r="484" spans="1:29">
      <c r="A484" s="175"/>
      <c r="B484" s="175"/>
      <c r="C484" s="175"/>
      <c r="D484" s="176"/>
      <c r="E484" s="176"/>
      <c r="F484" s="176"/>
      <c r="G484" s="176"/>
      <c r="H484" s="175"/>
      <c r="I484" s="176"/>
      <c r="J484" s="176"/>
      <c r="K484" s="175"/>
      <c r="L484" s="176"/>
      <c r="M484" s="176"/>
      <c r="N484" s="176"/>
      <c r="O484" s="176"/>
      <c r="P484" s="176"/>
      <c r="Q484" s="176"/>
      <c r="R484" s="176"/>
      <c r="S484" s="176"/>
      <c r="T484" s="175"/>
      <c r="U484" s="175"/>
      <c r="V484" s="176"/>
      <c r="W484" s="176"/>
      <c r="X484" s="176"/>
      <c r="Y484" s="175"/>
      <c r="Z484" s="177"/>
      <c r="AA484" s="177"/>
      <c r="AB484" s="177"/>
      <c r="AC484" s="177"/>
    </row>
    <row r="485" spans="1:29">
      <c r="A485" s="175"/>
      <c r="B485" s="175"/>
      <c r="C485" s="175"/>
      <c r="D485" s="176"/>
      <c r="E485" s="176"/>
      <c r="F485" s="176"/>
      <c r="G485" s="176"/>
      <c r="H485" s="175"/>
      <c r="I485" s="176"/>
      <c r="J485" s="176"/>
      <c r="K485" s="175"/>
      <c r="L485" s="176"/>
      <c r="M485" s="176"/>
      <c r="N485" s="176"/>
      <c r="O485" s="176"/>
      <c r="P485" s="176"/>
      <c r="Q485" s="176"/>
      <c r="R485" s="176"/>
      <c r="S485" s="176"/>
      <c r="T485" s="175"/>
      <c r="U485" s="175"/>
      <c r="V485" s="176"/>
      <c r="W485" s="176"/>
      <c r="X485" s="176"/>
      <c r="Y485" s="175"/>
      <c r="Z485" s="177"/>
      <c r="AA485" s="177"/>
      <c r="AB485" s="177"/>
      <c r="AC485" s="177"/>
    </row>
    <row r="486" spans="1:29">
      <c r="A486" s="175"/>
      <c r="B486" s="175"/>
      <c r="C486" s="175"/>
      <c r="D486" s="176"/>
      <c r="E486" s="176"/>
      <c r="F486" s="176"/>
      <c r="G486" s="176"/>
      <c r="H486" s="175"/>
      <c r="I486" s="176"/>
      <c r="J486" s="176"/>
      <c r="K486" s="175"/>
      <c r="L486" s="176"/>
      <c r="M486" s="176"/>
      <c r="N486" s="176"/>
      <c r="O486" s="176"/>
      <c r="P486" s="176"/>
      <c r="Q486" s="176"/>
      <c r="R486" s="176"/>
      <c r="S486" s="176"/>
      <c r="T486" s="175"/>
      <c r="U486" s="175"/>
      <c r="V486" s="176"/>
      <c r="W486" s="176"/>
      <c r="X486" s="176"/>
      <c r="Y486" s="175"/>
      <c r="Z486" s="177"/>
      <c r="AA486" s="177"/>
      <c r="AB486" s="177"/>
      <c r="AC486" s="177"/>
    </row>
    <row r="487" spans="1:29">
      <c r="A487" s="175"/>
      <c r="B487" s="175"/>
      <c r="C487" s="175"/>
      <c r="D487" s="176"/>
      <c r="E487" s="176"/>
      <c r="F487" s="176"/>
      <c r="G487" s="176"/>
      <c r="H487" s="175"/>
      <c r="I487" s="176"/>
      <c r="J487" s="176"/>
      <c r="K487" s="175"/>
      <c r="L487" s="176"/>
      <c r="M487" s="176"/>
      <c r="N487" s="176"/>
      <c r="O487" s="176"/>
      <c r="P487" s="176"/>
      <c r="Q487" s="176"/>
      <c r="R487" s="176"/>
      <c r="S487" s="176"/>
      <c r="T487" s="175"/>
      <c r="U487" s="175"/>
      <c r="V487" s="176"/>
      <c r="W487" s="176"/>
      <c r="X487" s="176"/>
      <c r="Y487" s="175"/>
      <c r="Z487" s="177"/>
      <c r="AA487" s="177"/>
      <c r="AB487" s="177"/>
      <c r="AC487" s="177"/>
    </row>
    <row r="488" spans="1:29">
      <c r="A488" s="175"/>
      <c r="B488" s="175"/>
      <c r="C488" s="175"/>
      <c r="D488" s="176"/>
      <c r="E488" s="176"/>
      <c r="F488" s="176"/>
      <c r="G488" s="176"/>
      <c r="H488" s="175"/>
      <c r="I488" s="176"/>
      <c r="J488" s="176"/>
      <c r="K488" s="175"/>
      <c r="L488" s="176"/>
      <c r="M488" s="176"/>
      <c r="N488" s="176"/>
      <c r="O488" s="176"/>
      <c r="P488" s="176"/>
      <c r="Q488" s="176"/>
      <c r="R488" s="176"/>
      <c r="S488" s="176"/>
      <c r="T488" s="175"/>
      <c r="U488" s="175"/>
      <c r="V488" s="176"/>
      <c r="W488" s="176"/>
      <c r="X488" s="176"/>
      <c r="Y488" s="175"/>
      <c r="Z488" s="177"/>
      <c r="AA488" s="177"/>
      <c r="AB488" s="177"/>
      <c r="AC488" s="177"/>
    </row>
    <row r="489" spans="1:29">
      <c r="A489" s="175"/>
      <c r="B489" s="175"/>
      <c r="C489" s="175"/>
      <c r="D489" s="176"/>
      <c r="E489" s="176"/>
      <c r="F489" s="176"/>
      <c r="G489" s="176"/>
      <c r="H489" s="175"/>
      <c r="I489" s="176"/>
      <c r="J489" s="176"/>
      <c r="K489" s="175"/>
      <c r="L489" s="176"/>
      <c r="M489" s="176"/>
      <c r="N489" s="176"/>
      <c r="O489" s="176"/>
      <c r="P489" s="176"/>
      <c r="Q489" s="176"/>
      <c r="R489" s="176"/>
      <c r="S489" s="176"/>
      <c r="T489" s="175"/>
      <c r="U489" s="175"/>
      <c r="V489" s="176"/>
      <c r="W489" s="176"/>
      <c r="X489" s="176"/>
      <c r="Y489" s="175"/>
      <c r="Z489" s="177"/>
      <c r="AA489" s="177"/>
      <c r="AB489" s="177"/>
      <c r="AC489" s="177"/>
    </row>
    <row r="490" spans="1:29">
      <c r="A490" s="175"/>
      <c r="B490" s="175"/>
      <c r="C490" s="175"/>
      <c r="D490" s="176"/>
      <c r="E490" s="176"/>
      <c r="F490" s="176"/>
      <c r="G490" s="176"/>
      <c r="H490" s="175"/>
      <c r="I490" s="176"/>
      <c r="J490" s="176"/>
      <c r="K490" s="175"/>
      <c r="L490" s="176"/>
      <c r="M490" s="176"/>
      <c r="N490" s="176"/>
      <c r="O490" s="176"/>
      <c r="P490" s="176"/>
      <c r="Q490" s="176"/>
      <c r="R490" s="176"/>
      <c r="S490" s="176"/>
      <c r="T490" s="175"/>
      <c r="U490" s="175"/>
      <c r="V490" s="176"/>
      <c r="W490" s="176"/>
      <c r="X490" s="176"/>
      <c r="Y490" s="175"/>
      <c r="Z490" s="177"/>
      <c r="AA490" s="177"/>
      <c r="AB490" s="177"/>
      <c r="AC490" s="177"/>
    </row>
    <row r="491" spans="1:29">
      <c r="A491" s="175"/>
      <c r="B491" s="175"/>
      <c r="C491" s="175"/>
      <c r="D491" s="176"/>
      <c r="E491" s="176"/>
      <c r="F491" s="176"/>
      <c r="G491" s="176"/>
      <c r="H491" s="175"/>
      <c r="I491" s="176"/>
      <c r="J491" s="176"/>
      <c r="K491" s="175"/>
      <c r="L491" s="176"/>
      <c r="M491" s="176"/>
      <c r="N491" s="176"/>
      <c r="O491" s="176"/>
      <c r="P491" s="176"/>
      <c r="Q491" s="176"/>
      <c r="R491" s="176"/>
      <c r="S491" s="176"/>
      <c r="T491" s="175"/>
      <c r="U491" s="175"/>
      <c r="V491" s="176"/>
      <c r="W491" s="176"/>
      <c r="X491" s="176"/>
      <c r="Y491" s="175"/>
      <c r="Z491" s="177"/>
      <c r="AA491" s="177"/>
      <c r="AB491" s="177"/>
      <c r="AC491" s="177"/>
    </row>
    <row r="492" spans="1:29">
      <c r="A492" s="175"/>
      <c r="B492" s="175"/>
      <c r="C492" s="175"/>
      <c r="D492" s="176"/>
      <c r="E492" s="176"/>
      <c r="F492" s="176"/>
      <c r="G492" s="176"/>
      <c r="H492" s="175"/>
      <c r="I492" s="176"/>
      <c r="J492" s="176"/>
      <c r="K492" s="175"/>
      <c r="L492" s="176"/>
      <c r="M492" s="176"/>
      <c r="N492" s="176"/>
      <c r="O492" s="176"/>
      <c r="P492" s="176"/>
      <c r="Q492" s="176"/>
      <c r="R492" s="176"/>
      <c r="S492" s="176"/>
      <c r="T492" s="175"/>
      <c r="U492" s="175"/>
      <c r="V492" s="176"/>
      <c r="W492" s="176"/>
      <c r="X492" s="176"/>
      <c r="Y492" s="175"/>
      <c r="Z492" s="177"/>
      <c r="AA492" s="177"/>
      <c r="AB492" s="177"/>
      <c r="AC492" s="177"/>
    </row>
    <row r="493" spans="1:29">
      <c r="A493" s="175"/>
      <c r="B493" s="175"/>
      <c r="C493" s="175"/>
      <c r="D493" s="176"/>
      <c r="E493" s="176"/>
      <c r="F493" s="176"/>
      <c r="G493" s="176"/>
      <c r="H493" s="175"/>
      <c r="I493" s="176"/>
      <c r="J493" s="176"/>
      <c r="K493" s="175"/>
      <c r="L493" s="176"/>
      <c r="M493" s="176"/>
      <c r="N493" s="176"/>
      <c r="O493" s="176"/>
      <c r="P493" s="176"/>
      <c r="Q493" s="176"/>
      <c r="R493" s="176"/>
      <c r="S493" s="176"/>
      <c r="T493" s="175"/>
      <c r="U493" s="175"/>
      <c r="V493" s="176"/>
      <c r="W493" s="176"/>
      <c r="X493" s="176"/>
      <c r="Y493" s="175"/>
      <c r="Z493" s="177"/>
      <c r="AA493" s="177"/>
      <c r="AB493" s="177"/>
      <c r="AC493" s="177"/>
    </row>
    <row r="494" spans="1:29">
      <c r="A494" s="175"/>
      <c r="B494" s="175"/>
      <c r="C494" s="175"/>
      <c r="D494" s="176"/>
      <c r="E494" s="176"/>
      <c r="F494" s="176"/>
      <c r="G494" s="176"/>
      <c r="H494" s="175"/>
      <c r="I494" s="176"/>
      <c r="J494" s="176"/>
      <c r="K494" s="175"/>
      <c r="L494" s="176"/>
      <c r="M494" s="176"/>
      <c r="N494" s="176"/>
      <c r="O494" s="176"/>
      <c r="P494" s="176"/>
      <c r="Q494" s="176"/>
      <c r="R494" s="176"/>
      <c r="S494" s="176"/>
      <c r="T494" s="175"/>
      <c r="U494" s="175"/>
      <c r="V494" s="176"/>
      <c r="W494" s="176"/>
      <c r="X494" s="176"/>
      <c r="Y494" s="175"/>
      <c r="Z494" s="177"/>
      <c r="AA494" s="177"/>
      <c r="AB494" s="177"/>
      <c r="AC494" s="177"/>
    </row>
    <row r="495" spans="1:29">
      <c r="A495" s="175"/>
      <c r="B495" s="175"/>
      <c r="C495" s="175"/>
      <c r="D495" s="176"/>
      <c r="E495" s="176"/>
      <c r="F495" s="176"/>
      <c r="G495" s="176"/>
      <c r="H495" s="175"/>
      <c r="I495" s="176"/>
      <c r="J495" s="176"/>
      <c r="K495" s="175"/>
      <c r="L495" s="176"/>
      <c r="M495" s="176"/>
      <c r="N495" s="176"/>
      <c r="O495" s="176"/>
      <c r="P495" s="176"/>
      <c r="Q495" s="176"/>
      <c r="R495" s="176"/>
      <c r="S495" s="176"/>
      <c r="T495" s="175"/>
      <c r="U495" s="175"/>
      <c r="V495" s="176"/>
      <c r="W495" s="176"/>
      <c r="X495" s="176"/>
      <c r="Y495" s="175"/>
      <c r="Z495" s="177"/>
      <c r="AA495" s="177"/>
      <c r="AB495" s="177"/>
      <c r="AC495" s="177"/>
    </row>
    <row r="496" spans="1:29">
      <c r="A496" s="175"/>
      <c r="B496" s="175"/>
      <c r="C496" s="175"/>
      <c r="D496" s="176"/>
      <c r="E496" s="176"/>
      <c r="F496" s="176"/>
      <c r="G496" s="176"/>
      <c r="H496" s="175"/>
      <c r="I496" s="176"/>
      <c r="J496" s="176"/>
      <c r="K496" s="175"/>
      <c r="L496" s="176"/>
      <c r="M496" s="176"/>
      <c r="N496" s="176"/>
      <c r="O496" s="176"/>
      <c r="P496" s="176"/>
      <c r="Q496" s="176"/>
      <c r="R496" s="176"/>
      <c r="S496" s="176"/>
      <c r="T496" s="175"/>
      <c r="U496" s="175"/>
      <c r="V496" s="176"/>
      <c r="W496" s="176"/>
      <c r="X496" s="176"/>
      <c r="Y496" s="175"/>
      <c r="Z496" s="177"/>
      <c r="AA496" s="177"/>
      <c r="AB496" s="177"/>
      <c r="AC496" s="177"/>
    </row>
    <row r="497" spans="1:29">
      <c r="A497" s="175"/>
      <c r="B497" s="175"/>
      <c r="C497" s="175"/>
      <c r="D497" s="176"/>
      <c r="E497" s="176"/>
      <c r="F497" s="176"/>
      <c r="G497" s="176"/>
      <c r="H497" s="175"/>
      <c r="I497" s="176"/>
      <c r="J497" s="176"/>
      <c r="K497" s="175"/>
      <c r="L497" s="176"/>
      <c r="M497" s="176"/>
      <c r="N497" s="176"/>
      <c r="O497" s="176"/>
      <c r="P497" s="176"/>
      <c r="Q497" s="176"/>
      <c r="R497" s="176"/>
      <c r="S497" s="176"/>
      <c r="T497" s="175"/>
      <c r="U497" s="175"/>
      <c r="V497" s="176"/>
      <c r="W497" s="176"/>
      <c r="X497" s="176"/>
      <c r="Y497" s="175"/>
      <c r="Z497" s="177"/>
      <c r="AA497" s="177"/>
      <c r="AB497" s="177"/>
      <c r="AC497" s="177"/>
    </row>
    <row r="498" spans="1:29">
      <c r="A498" s="175"/>
      <c r="B498" s="175"/>
      <c r="C498" s="175"/>
      <c r="D498" s="176"/>
      <c r="E498" s="176"/>
      <c r="F498" s="176"/>
      <c r="G498" s="176"/>
      <c r="H498" s="175"/>
      <c r="I498" s="176"/>
      <c r="J498" s="176"/>
      <c r="K498" s="175"/>
      <c r="L498" s="176"/>
      <c r="M498" s="176"/>
      <c r="N498" s="176"/>
      <c r="O498" s="176"/>
      <c r="P498" s="176"/>
      <c r="Q498" s="176"/>
      <c r="R498" s="176"/>
      <c r="S498" s="176"/>
      <c r="T498" s="175"/>
      <c r="U498" s="175"/>
      <c r="V498" s="176"/>
      <c r="W498" s="176"/>
      <c r="X498" s="176"/>
      <c r="Y498" s="175"/>
      <c r="Z498" s="177"/>
      <c r="AA498" s="177"/>
      <c r="AB498" s="177"/>
      <c r="AC498" s="177"/>
    </row>
    <row r="499" spans="1:29">
      <c r="A499" s="175"/>
      <c r="B499" s="175"/>
      <c r="C499" s="175"/>
      <c r="D499" s="176"/>
      <c r="E499" s="176"/>
      <c r="F499" s="176"/>
      <c r="G499" s="176"/>
      <c r="H499" s="175"/>
      <c r="I499" s="176"/>
      <c r="J499" s="176"/>
      <c r="K499" s="175"/>
      <c r="L499" s="176"/>
      <c r="M499" s="176"/>
      <c r="N499" s="176"/>
      <c r="O499" s="176"/>
      <c r="P499" s="176"/>
      <c r="Q499" s="176"/>
      <c r="R499" s="176"/>
      <c r="S499" s="176"/>
      <c r="T499" s="175"/>
      <c r="U499" s="175"/>
      <c r="V499" s="176"/>
      <c r="W499" s="176"/>
      <c r="X499" s="176"/>
      <c r="Y499" s="175"/>
      <c r="Z499" s="177"/>
      <c r="AA499" s="177"/>
      <c r="AB499" s="177"/>
      <c r="AC499" s="177"/>
    </row>
    <row r="500" spans="1:29">
      <c r="A500" s="175"/>
      <c r="B500" s="175"/>
      <c r="C500" s="175"/>
      <c r="D500" s="176"/>
      <c r="E500" s="176"/>
      <c r="F500" s="176"/>
      <c r="G500" s="176"/>
      <c r="H500" s="175"/>
      <c r="I500" s="176"/>
      <c r="J500" s="176"/>
      <c r="K500" s="175"/>
      <c r="L500" s="176"/>
      <c r="M500" s="176"/>
      <c r="N500" s="176"/>
      <c r="O500" s="176"/>
      <c r="P500" s="176"/>
      <c r="Q500" s="176"/>
      <c r="R500" s="176"/>
      <c r="S500" s="176"/>
      <c r="T500" s="175"/>
      <c r="U500" s="175"/>
      <c r="V500" s="176"/>
      <c r="W500" s="176"/>
      <c r="X500" s="176"/>
      <c r="Y500" s="175"/>
      <c r="Z500" s="177"/>
      <c r="AA500" s="177"/>
      <c r="AB500" s="177"/>
      <c r="AC500" s="177"/>
    </row>
    <row r="501" spans="1:29">
      <c r="A501" s="175"/>
      <c r="B501" s="175"/>
      <c r="C501" s="175"/>
      <c r="D501" s="176"/>
      <c r="E501" s="176"/>
      <c r="F501" s="176"/>
      <c r="G501" s="176"/>
      <c r="H501" s="175"/>
      <c r="I501" s="176"/>
      <c r="J501" s="176"/>
      <c r="K501" s="175"/>
      <c r="L501" s="176"/>
      <c r="M501" s="176"/>
      <c r="N501" s="176"/>
      <c r="O501" s="176"/>
      <c r="P501" s="176"/>
      <c r="Q501" s="176"/>
      <c r="R501" s="176"/>
      <c r="S501" s="176"/>
      <c r="T501" s="175"/>
      <c r="U501" s="175"/>
      <c r="V501" s="176"/>
      <c r="W501" s="176"/>
      <c r="X501" s="176"/>
      <c r="Y501" s="175"/>
      <c r="Z501" s="177"/>
      <c r="AA501" s="177"/>
      <c r="AB501" s="177"/>
      <c r="AC501" s="177"/>
    </row>
    <row r="502" spans="1:29">
      <c r="A502" s="175"/>
      <c r="B502" s="175"/>
      <c r="C502" s="175"/>
      <c r="D502" s="176"/>
      <c r="E502" s="176"/>
      <c r="F502" s="176"/>
      <c r="G502" s="176"/>
      <c r="H502" s="175"/>
      <c r="I502" s="176"/>
      <c r="J502" s="176"/>
      <c r="K502" s="175"/>
      <c r="L502" s="176"/>
      <c r="M502" s="176"/>
      <c r="N502" s="176"/>
      <c r="O502" s="176"/>
      <c r="P502" s="176"/>
      <c r="Q502" s="176"/>
      <c r="R502" s="176"/>
      <c r="S502" s="176"/>
      <c r="T502" s="175"/>
      <c r="U502" s="175"/>
      <c r="V502" s="176"/>
      <c r="W502" s="176"/>
      <c r="X502" s="176"/>
      <c r="Y502" s="175"/>
      <c r="Z502" s="177"/>
      <c r="AA502" s="177"/>
      <c r="AB502" s="177"/>
      <c r="AC502" s="177"/>
    </row>
    <row r="503" spans="1:29">
      <c r="A503" s="175"/>
      <c r="B503" s="175"/>
      <c r="C503" s="175"/>
      <c r="D503" s="176"/>
      <c r="E503" s="176"/>
      <c r="F503" s="176"/>
      <c r="G503" s="176"/>
      <c r="H503" s="175"/>
      <c r="I503" s="176"/>
      <c r="J503" s="176"/>
      <c r="K503" s="175"/>
      <c r="L503" s="176"/>
      <c r="M503" s="176"/>
      <c r="N503" s="176"/>
      <c r="O503" s="176"/>
      <c r="P503" s="176"/>
      <c r="Q503" s="176"/>
      <c r="R503" s="176"/>
      <c r="S503" s="176"/>
      <c r="T503" s="175"/>
      <c r="U503" s="175"/>
      <c r="V503" s="176"/>
      <c r="W503" s="176"/>
      <c r="X503" s="176"/>
      <c r="Y503" s="175"/>
      <c r="Z503" s="177"/>
      <c r="AA503" s="177"/>
      <c r="AB503" s="177"/>
      <c r="AC503" s="177"/>
    </row>
    <row r="504" spans="1:29">
      <c r="A504" s="175"/>
      <c r="B504" s="175"/>
      <c r="C504" s="175"/>
      <c r="D504" s="176"/>
      <c r="E504" s="176"/>
      <c r="F504" s="176"/>
      <c r="G504" s="176"/>
      <c r="H504" s="175"/>
      <c r="I504" s="176"/>
      <c r="J504" s="176"/>
      <c r="K504" s="175"/>
      <c r="L504" s="176"/>
      <c r="M504" s="176"/>
      <c r="N504" s="176"/>
      <c r="O504" s="176"/>
      <c r="P504" s="176"/>
      <c r="Q504" s="176"/>
      <c r="R504" s="176"/>
      <c r="S504" s="176"/>
      <c r="T504" s="175"/>
      <c r="U504" s="175"/>
      <c r="V504" s="176"/>
      <c r="W504" s="176"/>
      <c r="X504" s="176"/>
      <c r="Y504" s="175"/>
      <c r="Z504" s="177"/>
      <c r="AA504" s="177"/>
      <c r="AB504" s="177"/>
      <c r="AC504" s="177"/>
    </row>
    <row r="505" spans="1:29">
      <c r="A505" s="175"/>
      <c r="B505" s="175"/>
      <c r="C505" s="175"/>
      <c r="D505" s="176"/>
      <c r="E505" s="176"/>
      <c r="F505" s="176"/>
      <c r="G505" s="176"/>
      <c r="H505" s="175"/>
      <c r="I505" s="176"/>
      <c r="J505" s="176"/>
      <c r="K505" s="175"/>
      <c r="L505" s="176"/>
      <c r="M505" s="176"/>
      <c r="N505" s="176"/>
      <c r="O505" s="176"/>
      <c r="P505" s="176"/>
      <c r="Q505" s="176"/>
      <c r="R505" s="176"/>
      <c r="S505" s="176"/>
      <c r="T505" s="175"/>
      <c r="U505" s="175"/>
      <c r="V505" s="176"/>
      <c r="W505" s="176"/>
      <c r="X505" s="176"/>
      <c r="Y505" s="175"/>
      <c r="Z505" s="177"/>
      <c r="AA505" s="177"/>
      <c r="AB505" s="177"/>
      <c r="AC505" s="177"/>
    </row>
    <row r="506" spans="1:29">
      <c r="A506" s="175"/>
      <c r="B506" s="175"/>
      <c r="C506" s="175"/>
      <c r="D506" s="176"/>
      <c r="E506" s="176"/>
      <c r="F506" s="176"/>
      <c r="G506" s="176"/>
      <c r="H506" s="175"/>
      <c r="I506" s="176"/>
      <c r="J506" s="176"/>
      <c r="K506" s="175"/>
      <c r="L506" s="176"/>
      <c r="M506" s="176"/>
      <c r="N506" s="176"/>
      <c r="O506" s="176"/>
      <c r="P506" s="176"/>
      <c r="Q506" s="176"/>
      <c r="R506" s="176"/>
      <c r="S506" s="176"/>
      <c r="T506" s="175"/>
      <c r="U506" s="175"/>
      <c r="V506" s="176"/>
      <c r="W506" s="176"/>
      <c r="X506" s="176"/>
      <c r="Y506" s="175"/>
      <c r="Z506" s="177"/>
      <c r="AA506" s="177"/>
      <c r="AB506" s="177"/>
      <c r="AC506" s="177"/>
    </row>
    <row r="507" spans="1:29">
      <c r="A507" s="175"/>
      <c r="B507" s="175"/>
      <c r="C507" s="175"/>
      <c r="D507" s="176"/>
      <c r="E507" s="176"/>
      <c r="F507" s="176"/>
      <c r="G507" s="176"/>
      <c r="H507" s="175"/>
      <c r="I507" s="176"/>
      <c r="J507" s="176"/>
      <c r="K507" s="175"/>
      <c r="L507" s="176"/>
      <c r="M507" s="176"/>
      <c r="N507" s="176"/>
      <c r="O507" s="176"/>
      <c r="P507" s="176"/>
      <c r="Q507" s="176"/>
      <c r="R507" s="176"/>
      <c r="S507" s="176"/>
      <c r="T507" s="175"/>
      <c r="U507" s="175"/>
      <c r="V507" s="176"/>
      <c r="W507" s="176"/>
      <c r="X507" s="176"/>
      <c r="Y507" s="175"/>
      <c r="Z507" s="177"/>
      <c r="AA507" s="177"/>
      <c r="AB507" s="177"/>
      <c r="AC507" s="177"/>
    </row>
    <row r="508" spans="1:29">
      <c r="A508" s="175"/>
      <c r="B508" s="175"/>
      <c r="C508" s="175"/>
      <c r="D508" s="176"/>
      <c r="E508" s="176"/>
      <c r="F508" s="176"/>
      <c r="G508" s="176"/>
      <c r="H508" s="175"/>
      <c r="I508" s="176"/>
      <c r="J508" s="176"/>
      <c r="K508" s="175"/>
      <c r="L508" s="176"/>
      <c r="M508" s="176"/>
      <c r="N508" s="176"/>
      <c r="O508" s="176"/>
      <c r="P508" s="176"/>
      <c r="Q508" s="176"/>
      <c r="R508" s="176"/>
      <c r="S508" s="176"/>
      <c r="T508" s="175"/>
      <c r="U508" s="175"/>
      <c r="V508" s="176"/>
      <c r="W508" s="176"/>
      <c r="X508" s="176"/>
      <c r="Y508" s="175"/>
      <c r="Z508" s="177"/>
      <c r="AA508" s="177"/>
      <c r="AB508" s="177"/>
      <c r="AC508" s="177"/>
    </row>
    <row r="509" spans="1:29">
      <c r="A509" s="175"/>
      <c r="B509" s="175"/>
      <c r="C509" s="175"/>
      <c r="D509" s="176"/>
      <c r="E509" s="176"/>
      <c r="F509" s="176"/>
      <c r="G509" s="176"/>
      <c r="H509" s="175"/>
      <c r="I509" s="176"/>
      <c r="J509" s="176"/>
      <c r="K509" s="175"/>
      <c r="L509" s="176"/>
      <c r="M509" s="176"/>
      <c r="N509" s="176"/>
      <c r="O509" s="176"/>
      <c r="P509" s="176"/>
      <c r="Q509" s="176"/>
      <c r="R509" s="176"/>
      <c r="S509" s="176"/>
      <c r="T509" s="175"/>
      <c r="U509" s="175"/>
      <c r="V509" s="176"/>
      <c r="W509" s="176"/>
      <c r="X509" s="176"/>
      <c r="Y509" s="175"/>
      <c r="Z509" s="177"/>
      <c r="AA509" s="177"/>
      <c r="AB509" s="177"/>
      <c r="AC509" s="177"/>
    </row>
    <row r="510" spans="1:29">
      <c r="A510" s="175"/>
      <c r="B510" s="175"/>
      <c r="C510" s="175"/>
      <c r="D510" s="176"/>
      <c r="E510" s="176"/>
      <c r="F510" s="176"/>
      <c r="G510" s="176"/>
      <c r="H510" s="175"/>
      <c r="I510" s="176"/>
      <c r="J510" s="176"/>
      <c r="K510" s="175"/>
      <c r="L510" s="176"/>
      <c r="M510" s="176"/>
      <c r="N510" s="176"/>
      <c r="O510" s="176"/>
      <c r="P510" s="176"/>
      <c r="Q510" s="176"/>
      <c r="R510" s="176"/>
      <c r="S510" s="176"/>
      <c r="T510" s="175"/>
      <c r="U510" s="175"/>
      <c r="V510" s="176"/>
      <c r="W510" s="176"/>
      <c r="X510" s="176"/>
      <c r="Y510" s="175"/>
      <c r="Z510" s="177"/>
      <c r="AA510" s="177"/>
      <c r="AB510" s="177"/>
      <c r="AC510" s="177"/>
    </row>
    <row r="511" spans="1:29">
      <c r="A511" s="175"/>
      <c r="B511" s="175"/>
      <c r="C511" s="175"/>
      <c r="D511" s="176"/>
      <c r="E511" s="176"/>
      <c r="F511" s="176"/>
      <c r="G511" s="176"/>
      <c r="H511" s="175"/>
      <c r="I511" s="176"/>
      <c r="J511" s="176"/>
      <c r="K511" s="175"/>
      <c r="L511" s="176"/>
      <c r="M511" s="176"/>
      <c r="N511" s="176"/>
      <c r="O511" s="176"/>
      <c r="P511" s="176"/>
      <c r="Q511" s="176"/>
      <c r="R511" s="176"/>
      <c r="S511" s="176"/>
      <c r="T511" s="175"/>
      <c r="U511" s="175"/>
      <c r="V511" s="176"/>
      <c r="W511" s="176"/>
      <c r="X511" s="176"/>
      <c r="Y511" s="175"/>
      <c r="Z511" s="177"/>
      <c r="AA511" s="177"/>
      <c r="AB511" s="177"/>
      <c r="AC511" s="177"/>
    </row>
    <row r="512" spans="1:29">
      <c r="A512" s="175"/>
      <c r="B512" s="175"/>
      <c r="C512" s="175"/>
      <c r="D512" s="176"/>
      <c r="E512" s="176"/>
      <c r="F512" s="176"/>
      <c r="G512" s="176"/>
      <c r="H512" s="175"/>
      <c r="I512" s="176"/>
      <c r="J512" s="176"/>
      <c r="K512" s="175"/>
      <c r="L512" s="176"/>
      <c r="M512" s="176"/>
      <c r="N512" s="176"/>
      <c r="O512" s="176"/>
      <c r="P512" s="176"/>
      <c r="Q512" s="176"/>
      <c r="R512" s="176"/>
      <c r="S512" s="176"/>
      <c r="T512" s="175"/>
      <c r="U512" s="175"/>
      <c r="V512" s="176"/>
      <c r="W512" s="176"/>
      <c r="X512" s="176"/>
      <c r="Y512" s="175"/>
      <c r="Z512" s="177"/>
      <c r="AA512" s="177"/>
      <c r="AB512" s="177"/>
      <c r="AC512" s="177"/>
    </row>
    <row r="513" spans="1:29">
      <c r="A513" s="175"/>
      <c r="B513" s="175"/>
      <c r="C513" s="175"/>
      <c r="D513" s="176"/>
      <c r="E513" s="176"/>
      <c r="F513" s="176"/>
      <c r="G513" s="176"/>
      <c r="H513" s="175"/>
      <c r="I513" s="176"/>
      <c r="J513" s="176"/>
      <c r="K513" s="175"/>
      <c r="L513" s="176"/>
      <c r="M513" s="176"/>
      <c r="N513" s="176"/>
      <c r="O513" s="176"/>
      <c r="P513" s="176"/>
      <c r="Q513" s="176"/>
      <c r="R513" s="176"/>
      <c r="S513" s="176"/>
      <c r="T513" s="175"/>
      <c r="U513" s="175"/>
      <c r="V513" s="176"/>
      <c r="W513" s="176"/>
      <c r="X513" s="176"/>
      <c r="Y513" s="175"/>
      <c r="Z513" s="177"/>
      <c r="AA513" s="177"/>
      <c r="AB513" s="177"/>
      <c r="AC513" s="177"/>
    </row>
    <row r="514" spans="1:29">
      <c r="A514" s="175"/>
      <c r="B514" s="175"/>
      <c r="C514" s="175"/>
      <c r="D514" s="176"/>
      <c r="E514" s="176"/>
      <c r="F514" s="176"/>
      <c r="G514" s="176"/>
      <c r="H514" s="175"/>
      <c r="I514" s="176"/>
      <c r="J514" s="176"/>
      <c r="K514" s="175"/>
      <c r="L514" s="176"/>
      <c r="M514" s="176"/>
      <c r="N514" s="176"/>
      <c r="O514" s="176"/>
      <c r="P514" s="176"/>
      <c r="Q514" s="176"/>
      <c r="R514" s="176"/>
      <c r="S514" s="176"/>
      <c r="T514" s="175"/>
      <c r="U514" s="175"/>
      <c r="V514" s="176"/>
      <c r="W514" s="176"/>
      <c r="X514" s="176"/>
      <c r="Y514" s="175"/>
      <c r="Z514" s="177"/>
      <c r="AA514" s="177"/>
      <c r="AB514" s="177"/>
      <c r="AC514" s="177"/>
    </row>
    <row r="515" spans="1:29">
      <c r="A515" s="175"/>
      <c r="B515" s="175"/>
      <c r="C515" s="175"/>
      <c r="D515" s="176"/>
      <c r="E515" s="176"/>
      <c r="F515" s="176"/>
      <c r="G515" s="176"/>
      <c r="H515" s="175"/>
      <c r="I515" s="176"/>
      <c r="J515" s="176"/>
      <c r="K515" s="175"/>
      <c r="L515" s="176"/>
      <c r="M515" s="176"/>
      <c r="N515" s="176"/>
      <c r="O515" s="176"/>
      <c r="P515" s="176"/>
      <c r="Q515" s="176"/>
      <c r="R515" s="176"/>
      <c r="S515" s="176"/>
      <c r="T515" s="175"/>
      <c r="U515" s="175"/>
      <c r="V515" s="176"/>
      <c r="W515" s="176"/>
      <c r="X515" s="176"/>
      <c r="Y515" s="175"/>
      <c r="Z515" s="177"/>
      <c r="AA515" s="177"/>
      <c r="AB515" s="177"/>
      <c r="AC515" s="177"/>
    </row>
    <row r="516" spans="1:29">
      <c r="A516" s="175"/>
      <c r="B516" s="175"/>
      <c r="C516" s="175"/>
      <c r="D516" s="176"/>
      <c r="E516" s="176"/>
      <c r="F516" s="176"/>
      <c r="G516" s="176"/>
      <c r="H516" s="175"/>
      <c r="I516" s="176"/>
      <c r="J516" s="176"/>
      <c r="K516" s="175"/>
      <c r="L516" s="176"/>
      <c r="M516" s="176"/>
      <c r="N516" s="176"/>
      <c r="O516" s="176"/>
      <c r="P516" s="176"/>
      <c r="Q516" s="176"/>
      <c r="R516" s="176"/>
      <c r="S516" s="176"/>
      <c r="T516" s="175"/>
      <c r="U516" s="175"/>
      <c r="V516" s="176"/>
      <c r="W516" s="176"/>
      <c r="X516" s="176"/>
      <c r="Y516" s="175"/>
      <c r="Z516" s="177"/>
      <c r="AA516" s="177"/>
      <c r="AB516" s="177"/>
      <c r="AC516" s="177"/>
    </row>
    <row r="517" spans="1:29">
      <c r="A517" s="175"/>
      <c r="B517" s="175"/>
      <c r="C517" s="175"/>
      <c r="D517" s="176"/>
      <c r="E517" s="176"/>
      <c r="F517" s="176"/>
      <c r="G517" s="176"/>
      <c r="H517" s="175"/>
      <c r="I517" s="176"/>
      <c r="J517" s="176"/>
      <c r="K517" s="175"/>
      <c r="L517" s="176"/>
      <c r="M517" s="176"/>
      <c r="N517" s="176"/>
      <c r="O517" s="176"/>
      <c r="P517" s="176"/>
      <c r="Q517" s="176"/>
      <c r="R517" s="176"/>
      <c r="S517" s="176"/>
      <c r="T517" s="175"/>
      <c r="U517" s="175"/>
      <c r="V517" s="176"/>
      <c r="W517" s="176"/>
      <c r="X517" s="176"/>
      <c r="Y517" s="175"/>
      <c r="Z517" s="177"/>
      <c r="AA517" s="177"/>
      <c r="AB517" s="177"/>
      <c r="AC517" s="177"/>
    </row>
    <row r="518" spans="1:29">
      <c r="A518" s="175"/>
      <c r="B518" s="175"/>
      <c r="C518" s="175"/>
      <c r="D518" s="176"/>
      <c r="E518" s="176"/>
      <c r="F518" s="176"/>
      <c r="G518" s="176"/>
      <c r="H518" s="175"/>
      <c r="I518" s="176"/>
      <c r="J518" s="176"/>
      <c r="K518" s="175"/>
      <c r="L518" s="176"/>
      <c r="M518" s="176"/>
      <c r="N518" s="176"/>
      <c r="O518" s="176"/>
      <c r="P518" s="176"/>
      <c r="Q518" s="176"/>
      <c r="R518" s="176"/>
      <c r="S518" s="176"/>
      <c r="T518" s="175"/>
      <c r="U518" s="175"/>
      <c r="V518" s="176"/>
      <c r="W518" s="176"/>
      <c r="X518" s="176"/>
      <c r="Y518" s="175"/>
      <c r="Z518" s="177"/>
      <c r="AA518" s="177"/>
      <c r="AB518" s="177"/>
      <c r="AC518" s="177"/>
    </row>
    <row r="519" spans="1:29">
      <c r="A519" s="175"/>
      <c r="B519" s="175"/>
      <c r="C519" s="175"/>
      <c r="D519" s="176"/>
      <c r="E519" s="176"/>
      <c r="F519" s="176"/>
      <c r="G519" s="176"/>
      <c r="H519" s="175"/>
      <c r="I519" s="176"/>
      <c r="J519" s="176"/>
      <c r="K519" s="175"/>
      <c r="L519" s="176"/>
      <c r="M519" s="176"/>
      <c r="N519" s="176"/>
      <c r="O519" s="176"/>
      <c r="P519" s="176"/>
      <c r="Q519" s="176"/>
      <c r="R519" s="176"/>
      <c r="S519" s="176"/>
      <c r="T519" s="175"/>
      <c r="U519" s="175"/>
      <c r="V519" s="176"/>
      <c r="W519" s="176"/>
      <c r="X519" s="176"/>
      <c r="Y519" s="175"/>
      <c r="Z519" s="177"/>
      <c r="AA519" s="177"/>
      <c r="AB519" s="177"/>
      <c r="AC519" s="177"/>
    </row>
    <row r="520" spans="1:29">
      <c r="A520" s="175"/>
      <c r="B520" s="175"/>
      <c r="C520" s="175"/>
      <c r="D520" s="176"/>
      <c r="E520" s="176"/>
      <c r="F520" s="176"/>
      <c r="G520" s="176"/>
      <c r="H520" s="175"/>
      <c r="I520" s="176"/>
      <c r="J520" s="176"/>
      <c r="K520" s="175"/>
      <c r="L520" s="176"/>
      <c r="M520" s="176"/>
      <c r="N520" s="176"/>
      <c r="O520" s="176"/>
      <c r="P520" s="176"/>
      <c r="Q520" s="176"/>
      <c r="R520" s="176"/>
      <c r="S520" s="176"/>
      <c r="T520" s="175"/>
      <c r="U520" s="175"/>
      <c r="V520" s="176"/>
      <c r="W520" s="176"/>
      <c r="X520" s="176"/>
      <c r="Y520" s="175"/>
      <c r="Z520" s="177"/>
      <c r="AA520" s="177"/>
      <c r="AB520" s="177"/>
      <c r="AC520" s="177"/>
    </row>
    <row r="521" spans="1:29">
      <c r="A521" s="175"/>
      <c r="B521" s="175"/>
      <c r="C521" s="175"/>
      <c r="D521" s="176"/>
      <c r="E521" s="176"/>
      <c r="F521" s="176"/>
      <c r="G521" s="176"/>
      <c r="H521" s="175"/>
      <c r="I521" s="176"/>
      <c r="J521" s="176"/>
      <c r="K521" s="175"/>
      <c r="L521" s="176"/>
      <c r="M521" s="176"/>
      <c r="N521" s="176"/>
      <c r="O521" s="176"/>
      <c r="P521" s="176"/>
      <c r="Q521" s="176"/>
      <c r="R521" s="176"/>
      <c r="S521" s="176"/>
      <c r="T521" s="175"/>
      <c r="U521" s="175"/>
      <c r="V521" s="176"/>
      <c r="W521" s="176"/>
      <c r="X521" s="176"/>
      <c r="Y521" s="175"/>
      <c r="Z521" s="177"/>
      <c r="AA521" s="177"/>
      <c r="AB521" s="177"/>
      <c r="AC521" s="177"/>
    </row>
    <row r="522" spans="1:29">
      <c r="A522" s="175"/>
      <c r="B522" s="175"/>
      <c r="C522" s="175"/>
      <c r="D522" s="176"/>
      <c r="E522" s="176"/>
      <c r="F522" s="176"/>
      <c r="G522" s="176"/>
      <c r="H522" s="175"/>
      <c r="I522" s="176"/>
      <c r="J522" s="176"/>
      <c r="K522" s="175"/>
      <c r="L522" s="176"/>
      <c r="M522" s="176"/>
      <c r="N522" s="176"/>
      <c r="O522" s="176"/>
      <c r="P522" s="176"/>
      <c r="Q522" s="176"/>
      <c r="R522" s="176"/>
      <c r="S522" s="176"/>
      <c r="T522" s="175"/>
      <c r="U522" s="175"/>
      <c r="V522" s="176"/>
      <c r="W522" s="176"/>
      <c r="X522" s="176"/>
      <c r="Y522" s="175"/>
      <c r="Z522" s="177"/>
      <c r="AA522" s="177"/>
      <c r="AB522" s="177"/>
      <c r="AC522" s="177"/>
    </row>
    <row r="523" spans="1:29">
      <c r="A523" s="175"/>
      <c r="B523" s="175"/>
      <c r="C523" s="175"/>
      <c r="D523" s="176"/>
      <c r="E523" s="176"/>
      <c r="F523" s="176"/>
      <c r="G523" s="176"/>
      <c r="H523" s="175"/>
      <c r="I523" s="176"/>
      <c r="J523" s="176"/>
      <c r="K523" s="175"/>
      <c r="L523" s="176"/>
      <c r="M523" s="176"/>
      <c r="N523" s="176"/>
      <c r="O523" s="176"/>
      <c r="P523" s="176"/>
      <c r="Q523" s="176"/>
      <c r="R523" s="176"/>
      <c r="S523" s="176"/>
      <c r="T523" s="175"/>
      <c r="U523" s="175"/>
      <c r="V523" s="176"/>
      <c r="W523" s="176"/>
      <c r="X523" s="176"/>
      <c r="Y523" s="175"/>
      <c r="Z523" s="177"/>
      <c r="AA523" s="177"/>
      <c r="AB523" s="177"/>
      <c r="AC523" s="177"/>
    </row>
    <row r="524" spans="1:29">
      <c r="A524" s="175"/>
      <c r="B524" s="175"/>
      <c r="C524" s="175"/>
      <c r="D524" s="176"/>
      <c r="E524" s="176"/>
      <c r="F524" s="176"/>
      <c r="G524" s="176"/>
      <c r="H524" s="175"/>
      <c r="I524" s="176"/>
      <c r="J524" s="176"/>
      <c r="K524" s="175"/>
      <c r="L524" s="176"/>
      <c r="M524" s="176"/>
      <c r="N524" s="176"/>
      <c r="O524" s="176"/>
      <c r="P524" s="176"/>
      <c r="Q524" s="176"/>
      <c r="R524" s="176"/>
      <c r="S524" s="176"/>
      <c r="T524" s="175"/>
      <c r="U524" s="175"/>
      <c r="V524" s="176"/>
      <c r="W524" s="176"/>
      <c r="X524" s="176"/>
      <c r="Y524" s="175"/>
      <c r="Z524" s="177"/>
      <c r="AA524" s="177"/>
      <c r="AB524" s="177"/>
      <c r="AC524" s="177"/>
    </row>
    <row r="525" spans="1:29">
      <c r="A525" s="175"/>
      <c r="B525" s="175"/>
      <c r="C525" s="175"/>
      <c r="D525" s="176"/>
      <c r="E525" s="176"/>
      <c r="F525" s="176"/>
      <c r="G525" s="176"/>
      <c r="H525" s="175"/>
      <c r="I525" s="176"/>
      <c r="J525" s="176"/>
      <c r="K525" s="175"/>
      <c r="L525" s="176"/>
      <c r="M525" s="176"/>
      <c r="N525" s="176"/>
      <c r="O525" s="176"/>
      <c r="P525" s="176"/>
      <c r="Q525" s="176"/>
      <c r="R525" s="176"/>
      <c r="S525" s="176"/>
      <c r="T525" s="175"/>
      <c r="U525" s="175"/>
      <c r="V525" s="176"/>
      <c r="W525" s="176"/>
      <c r="X525" s="176"/>
      <c r="Y525" s="175"/>
      <c r="Z525" s="177"/>
      <c r="AA525" s="177"/>
      <c r="AB525" s="177"/>
      <c r="AC525" s="177"/>
    </row>
    <row r="526" spans="1:29">
      <c r="A526" s="175"/>
      <c r="B526" s="175"/>
      <c r="C526" s="175"/>
      <c r="D526" s="176"/>
      <c r="E526" s="176"/>
      <c r="F526" s="176"/>
      <c r="G526" s="176"/>
      <c r="H526" s="175"/>
      <c r="I526" s="176"/>
      <c r="J526" s="176"/>
      <c r="K526" s="175"/>
      <c r="L526" s="176"/>
      <c r="M526" s="176"/>
      <c r="N526" s="176"/>
      <c r="O526" s="176"/>
      <c r="P526" s="176"/>
      <c r="Q526" s="176"/>
      <c r="R526" s="176"/>
      <c r="S526" s="176"/>
      <c r="T526" s="175"/>
      <c r="U526" s="175"/>
      <c r="V526" s="176"/>
      <c r="W526" s="176"/>
      <c r="X526" s="176"/>
      <c r="Y526" s="175"/>
      <c r="Z526" s="177"/>
      <c r="AA526" s="177"/>
      <c r="AB526" s="177"/>
      <c r="AC526" s="177"/>
    </row>
    <row r="527" spans="1:29">
      <c r="A527" s="175"/>
      <c r="B527" s="175"/>
      <c r="C527" s="175"/>
      <c r="D527" s="176"/>
      <c r="E527" s="176"/>
      <c r="F527" s="176"/>
      <c r="G527" s="176"/>
      <c r="H527" s="175"/>
      <c r="I527" s="176"/>
      <c r="J527" s="176"/>
      <c r="K527" s="175"/>
      <c r="L527" s="176"/>
      <c r="M527" s="176"/>
      <c r="N527" s="176"/>
      <c r="O527" s="176"/>
      <c r="P527" s="176"/>
      <c r="Q527" s="176"/>
      <c r="R527" s="176"/>
      <c r="S527" s="176"/>
      <c r="T527" s="175"/>
      <c r="U527" s="175"/>
      <c r="V527" s="176"/>
      <c r="W527" s="176"/>
      <c r="X527" s="176"/>
      <c r="Y527" s="175"/>
      <c r="Z527" s="177"/>
      <c r="AA527" s="177"/>
      <c r="AB527" s="177"/>
      <c r="AC527" s="177"/>
    </row>
    <row r="528" spans="1:29">
      <c r="A528" s="175"/>
      <c r="B528" s="175"/>
      <c r="C528" s="175"/>
      <c r="D528" s="176"/>
      <c r="E528" s="176"/>
      <c r="F528" s="176"/>
      <c r="G528" s="176"/>
      <c r="H528" s="175"/>
      <c r="I528" s="176"/>
      <c r="J528" s="176"/>
      <c r="K528" s="175"/>
      <c r="L528" s="176"/>
      <c r="M528" s="176"/>
      <c r="N528" s="176"/>
      <c r="O528" s="176"/>
      <c r="P528" s="176"/>
      <c r="Q528" s="176"/>
      <c r="R528" s="176"/>
      <c r="S528" s="176"/>
      <c r="T528" s="175"/>
      <c r="U528" s="175"/>
      <c r="V528" s="176"/>
      <c r="W528" s="176"/>
      <c r="X528" s="176"/>
      <c r="Y528" s="175"/>
      <c r="Z528" s="177"/>
      <c r="AA528" s="177"/>
      <c r="AB528" s="177"/>
      <c r="AC528" s="177"/>
    </row>
    <row r="529" spans="1:29">
      <c r="A529" s="175"/>
      <c r="B529" s="175"/>
      <c r="C529" s="175"/>
      <c r="D529" s="176"/>
      <c r="E529" s="176"/>
      <c r="F529" s="176"/>
      <c r="G529" s="176"/>
      <c r="H529" s="175"/>
      <c r="I529" s="176"/>
      <c r="J529" s="176"/>
      <c r="K529" s="175"/>
      <c r="L529" s="176"/>
      <c r="M529" s="176"/>
      <c r="N529" s="176"/>
      <c r="O529" s="176"/>
      <c r="P529" s="176"/>
      <c r="Q529" s="176"/>
      <c r="R529" s="176"/>
      <c r="S529" s="176"/>
      <c r="T529" s="175"/>
      <c r="U529" s="175"/>
      <c r="V529" s="176"/>
      <c r="W529" s="176"/>
      <c r="X529" s="176"/>
      <c r="Y529" s="175"/>
      <c r="Z529" s="177"/>
      <c r="AA529" s="177"/>
      <c r="AB529" s="177"/>
      <c r="AC529" s="177"/>
    </row>
    <row r="530" spans="1:29">
      <c r="A530" s="175"/>
      <c r="B530" s="175"/>
      <c r="C530" s="175"/>
      <c r="D530" s="176"/>
      <c r="E530" s="176"/>
      <c r="F530" s="176"/>
      <c r="G530" s="176"/>
      <c r="H530" s="175"/>
      <c r="I530" s="176"/>
      <c r="J530" s="176"/>
      <c r="K530" s="175"/>
      <c r="L530" s="176"/>
      <c r="M530" s="176"/>
      <c r="N530" s="176"/>
      <c r="O530" s="176"/>
      <c r="P530" s="176"/>
      <c r="Q530" s="176"/>
      <c r="R530" s="176"/>
      <c r="S530" s="176"/>
      <c r="T530" s="175"/>
      <c r="U530" s="175"/>
      <c r="V530" s="176"/>
      <c r="W530" s="176"/>
      <c r="X530" s="176"/>
      <c r="Y530" s="175"/>
      <c r="Z530" s="177"/>
      <c r="AA530" s="177"/>
      <c r="AB530" s="177"/>
      <c r="AC530" s="177"/>
    </row>
    <row r="531" spans="1:29">
      <c r="A531" s="175"/>
      <c r="B531" s="175"/>
      <c r="C531" s="175"/>
      <c r="D531" s="176"/>
      <c r="E531" s="176"/>
      <c r="F531" s="176"/>
      <c r="G531" s="176"/>
      <c r="H531" s="175"/>
      <c r="I531" s="176"/>
      <c r="J531" s="176"/>
      <c r="K531" s="175"/>
      <c r="L531" s="176"/>
      <c r="M531" s="176"/>
      <c r="N531" s="176"/>
      <c r="O531" s="176"/>
      <c r="P531" s="176"/>
      <c r="Q531" s="176"/>
      <c r="R531" s="176"/>
      <c r="S531" s="176"/>
      <c r="T531" s="175"/>
      <c r="U531" s="175"/>
      <c r="V531" s="176"/>
      <c r="W531" s="176"/>
      <c r="X531" s="176"/>
      <c r="Y531" s="175"/>
      <c r="Z531" s="177"/>
      <c r="AA531" s="177"/>
      <c r="AB531" s="177"/>
      <c r="AC531" s="177"/>
    </row>
    <row r="532" spans="1:29">
      <c r="A532" s="175"/>
      <c r="B532" s="175"/>
      <c r="C532" s="175"/>
      <c r="D532" s="176"/>
      <c r="E532" s="176"/>
      <c r="F532" s="176"/>
      <c r="G532" s="176"/>
      <c r="H532" s="175"/>
      <c r="I532" s="176"/>
      <c r="J532" s="176"/>
      <c r="K532" s="175"/>
      <c r="L532" s="176"/>
      <c r="M532" s="176"/>
      <c r="N532" s="176"/>
      <c r="O532" s="176"/>
      <c r="P532" s="176"/>
      <c r="Q532" s="176"/>
      <c r="R532" s="176"/>
      <c r="S532" s="176"/>
      <c r="T532" s="175"/>
      <c r="U532" s="175"/>
      <c r="V532" s="176"/>
      <c r="W532" s="176"/>
      <c r="X532" s="176"/>
      <c r="Y532" s="175"/>
      <c r="Z532" s="177"/>
      <c r="AA532" s="177"/>
      <c r="AB532" s="177"/>
      <c r="AC532" s="177"/>
    </row>
    <row r="533" spans="1:29">
      <c r="A533" s="175"/>
      <c r="B533" s="175"/>
      <c r="C533" s="175"/>
      <c r="D533" s="176"/>
      <c r="E533" s="176"/>
      <c r="F533" s="176"/>
      <c r="G533" s="176"/>
      <c r="H533" s="175"/>
      <c r="I533" s="176"/>
      <c r="J533" s="176"/>
      <c r="K533" s="175"/>
      <c r="L533" s="176"/>
      <c r="M533" s="176"/>
      <c r="N533" s="176"/>
      <c r="O533" s="176"/>
      <c r="P533" s="176"/>
      <c r="Q533" s="176"/>
      <c r="R533" s="176"/>
      <c r="S533" s="176"/>
      <c r="T533" s="175"/>
      <c r="U533" s="175"/>
      <c r="V533" s="176"/>
      <c r="W533" s="176"/>
      <c r="X533" s="176"/>
      <c r="Y533" s="175"/>
      <c r="Z533" s="177"/>
      <c r="AA533" s="177"/>
      <c r="AB533" s="177"/>
      <c r="AC533" s="177"/>
    </row>
    <row r="534" spans="1:29">
      <c r="A534" s="175"/>
      <c r="B534" s="175"/>
      <c r="C534" s="175"/>
      <c r="D534" s="176"/>
      <c r="E534" s="176"/>
      <c r="F534" s="176"/>
      <c r="G534" s="176"/>
      <c r="H534" s="175"/>
      <c r="I534" s="176"/>
      <c r="J534" s="176"/>
      <c r="K534" s="175"/>
      <c r="L534" s="176"/>
      <c r="M534" s="176"/>
      <c r="N534" s="176"/>
      <c r="O534" s="176"/>
      <c r="P534" s="176"/>
      <c r="Q534" s="176"/>
      <c r="R534" s="176"/>
      <c r="S534" s="176"/>
      <c r="T534" s="175"/>
      <c r="U534" s="175"/>
      <c r="V534" s="176"/>
      <c r="W534" s="176"/>
      <c r="X534" s="176"/>
      <c r="Y534" s="175"/>
      <c r="Z534" s="177"/>
      <c r="AA534" s="177"/>
      <c r="AB534" s="177"/>
      <c r="AC534" s="177"/>
    </row>
    <row r="535" spans="1:29">
      <c r="A535" s="175"/>
      <c r="B535" s="175"/>
      <c r="C535" s="175"/>
      <c r="D535" s="176"/>
      <c r="E535" s="176"/>
      <c r="F535" s="176"/>
      <c r="G535" s="176"/>
      <c r="H535" s="175"/>
      <c r="I535" s="176"/>
      <c r="J535" s="176"/>
      <c r="K535" s="175"/>
      <c r="L535" s="176"/>
      <c r="M535" s="176"/>
      <c r="N535" s="176"/>
      <c r="O535" s="176"/>
      <c r="P535" s="176"/>
      <c r="Q535" s="176"/>
      <c r="R535" s="176"/>
      <c r="S535" s="176"/>
      <c r="T535" s="175"/>
      <c r="U535" s="175"/>
      <c r="V535" s="176"/>
      <c r="W535" s="176"/>
      <c r="X535" s="176"/>
      <c r="Y535" s="175"/>
      <c r="Z535" s="177"/>
      <c r="AA535" s="177"/>
      <c r="AB535" s="177"/>
      <c r="AC535" s="177"/>
    </row>
    <row r="536" spans="1:29">
      <c r="A536" s="175"/>
      <c r="B536" s="175"/>
      <c r="C536" s="175"/>
      <c r="D536" s="176"/>
      <c r="E536" s="176"/>
      <c r="F536" s="176"/>
      <c r="G536" s="176"/>
      <c r="H536" s="175"/>
      <c r="I536" s="176"/>
      <c r="J536" s="176"/>
      <c r="K536" s="175"/>
      <c r="L536" s="176"/>
      <c r="M536" s="176"/>
      <c r="N536" s="176"/>
      <c r="O536" s="176"/>
      <c r="P536" s="176"/>
      <c r="Q536" s="176"/>
      <c r="R536" s="176"/>
      <c r="S536" s="176"/>
      <c r="T536" s="175"/>
      <c r="U536" s="175"/>
      <c r="V536" s="176"/>
      <c r="W536" s="176"/>
      <c r="X536" s="176"/>
      <c r="Y536" s="175"/>
      <c r="Z536" s="177"/>
      <c r="AA536" s="177"/>
      <c r="AB536" s="177"/>
      <c r="AC536" s="177"/>
    </row>
    <row r="537" spans="1:29">
      <c r="A537" s="175"/>
      <c r="B537" s="175"/>
      <c r="C537" s="175"/>
      <c r="D537" s="176"/>
      <c r="E537" s="176"/>
      <c r="F537" s="176"/>
      <c r="G537" s="176"/>
      <c r="H537" s="175"/>
      <c r="I537" s="176"/>
      <c r="J537" s="176"/>
      <c r="K537" s="175"/>
      <c r="L537" s="176"/>
      <c r="M537" s="176"/>
      <c r="N537" s="176"/>
      <c r="O537" s="176"/>
      <c r="P537" s="176"/>
      <c r="Q537" s="176"/>
      <c r="R537" s="176"/>
      <c r="S537" s="176"/>
      <c r="T537" s="175"/>
      <c r="U537" s="175"/>
      <c r="V537" s="176"/>
      <c r="W537" s="176"/>
      <c r="X537" s="176"/>
      <c r="Y537" s="175"/>
      <c r="Z537" s="177"/>
      <c r="AA537" s="177"/>
      <c r="AB537" s="177"/>
      <c r="AC537" s="177"/>
    </row>
    <row r="538" spans="1:29">
      <c r="A538" s="175"/>
      <c r="B538" s="175"/>
      <c r="C538" s="175"/>
      <c r="D538" s="176"/>
      <c r="E538" s="176"/>
      <c r="F538" s="176"/>
      <c r="G538" s="176"/>
      <c r="H538" s="175"/>
      <c r="I538" s="176"/>
      <c r="J538" s="176"/>
      <c r="K538" s="175"/>
      <c r="L538" s="176"/>
      <c r="M538" s="176"/>
      <c r="N538" s="176"/>
      <c r="O538" s="176"/>
      <c r="P538" s="176"/>
      <c r="Q538" s="176"/>
      <c r="R538" s="176"/>
      <c r="S538" s="176"/>
      <c r="T538" s="175"/>
      <c r="U538" s="175"/>
      <c r="V538" s="176"/>
      <c r="W538" s="176"/>
      <c r="X538" s="176"/>
      <c r="Y538" s="175"/>
      <c r="Z538" s="177"/>
      <c r="AA538" s="177"/>
      <c r="AB538" s="177"/>
      <c r="AC538" s="177"/>
    </row>
    <row r="539" spans="1:29">
      <c r="A539" s="175"/>
      <c r="B539" s="175"/>
      <c r="C539" s="175"/>
      <c r="D539" s="176"/>
      <c r="E539" s="176"/>
      <c r="F539" s="176"/>
      <c r="G539" s="176"/>
      <c r="H539" s="175"/>
      <c r="I539" s="176"/>
      <c r="J539" s="176"/>
      <c r="K539" s="175"/>
      <c r="L539" s="176"/>
      <c r="M539" s="176"/>
      <c r="N539" s="176"/>
      <c r="O539" s="176"/>
      <c r="P539" s="176"/>
      <c r="Q539" s="176"/>
      <c r="R539" s="176"/>
      <c r="S539" s="176"/>
      <c r="T539" s="175"/>
      <c r="U539" s="175"/>
      <c r="V539" s="176"/>
      <c r="W539" s="176"/>
      <c r="X539" s="176"/>
      <c r="Y539" s="175"/>
      <c r="Z539" s="177"/>
      <c r="AA539" s="177"/>
      <c r="AB539" s="177"/>
      <c r="AC539" s="177"/>
    </row>
    <row r="540" spans="1:29">
      <c r="A540" s="175"/>
      <c r="B540" s="175"/>
      <c r="C540" s="175"/>
      <c r="D540" s="176"/>
      <c r="E540" s="176"/>
      <c r="F540" s="176"/>
      <c r="G540" s="176"/>
      <c r="H540" s="175"/>
      <c r="I540" s="176"/>
      <c r="J540" s="176"/>
      <c r="K540" s="175"/>
      <c r="L540" s="176"/>
      <c r="M540" s="176"/>
      <c r="N540" s="176"/>
      <c r="O540" s="176"/>
      <c r="P540" s="176"/>
      <c r="Q540" s="176"/>
      <c r="R540" s="176"/>
      <c r="S540" s="176"/>
      <c r="T540" s="175"/>
      <c r="U540" s="175"/>
      <c r="V540" s="176"/>
      <c r="W540" s="176"/>
      <c r="X540" s="176"/>
      <c r="Y540" s="175"/>
      <c r="Z540" s="177"/>
      <c r="AA540" s="177"/>
      <c r="AB540" s="177"/>
      <c r="AC540" s="177"/>
    </row>
    <row r="541" spans="1:29">
      <c r="A541" s="175"/>
      <c r="B541" s="175"/>
      <c r="C541" s="175"/>
      <c r="D541" s="176"/>
      <c r="E541" s="176"/>
      <c r="F541" s="176"/>
      <c r="G541" s="176"/>
      <c r="H541" s="175"/>
      <c r="I541" s="176"/>
      <c r="J541" s="176"/>
      <c r="K541" s="175"/>
      <c r="L541" s="176"/>
      <c r="M541" s="176"/>
      <c r="N541" s="176"/>
      <c r="O541" s="176"/>
      <c r="P541" s="176"/>
      <c r="Q541" s="176"/>
      <c r="R541" s="176"/>
      <c r="S541" s="176"/>
      <c r="T541" s="175"/>
      <c r="U541" s="175"/>
      <c r="V541" s="176"/>
      <c r="W541" s="176"/>
      <c r="X541" s="176"/>
      <c r="Y541" s="175"/>
      <c r="Z541" s="177"/>
      <c r="AA541" s="177"/>
      <c r="AB541" s="177"/>
      <c r="AC541" s="177"/>
    </row>
    <row r="542" spans="1:29">
      <c r="A542" s="175"/>
      <c r="B542" s="175"/>
      <c r="C542" s="175"/>
      <c r="D542" s="176"/>
      <c r="E542" s="176"/>
      <c r="F542" s="176"/>
      <c r="G542" s="176"/>
      <c r="H542" s="175"/>
      <c r="I542" s="176"/>
      <c r="J542" s="176"/>
      <c r="K542" s="175"/>
      <c r="L542" s="176"/>
      <c r="M542" s="176"/>
      <c r="N542" s="176"/>
      <c r="O542" s="176"/>
      <c r="P542" s="176"/>
      <c r="Q542" s="176"/>
      <c r="R542" s="176"/>
      <c r="S542" s="176"/>
      <c r="T542" s="175"/>
      <c r="U542" s="175"/>
      <c r="V542" s="176"/>
      <c r="W542" s="176"/>
      <c r="X542" s="176"/>
      <c r="Y542" s="175"/>
      <c r="Z542" s="177"/>
      <c r="AA542" s="177"/>
      <c r="AB542" s="177"/>
      <c r="AC542" s="177"/>
    </row>
    <row r="543" spans="1:29">
      <c r="A543" s="175"/>
      <c r="B543" s="175"/>
      <c r="C543" s="175"/>
      <c r="D543" s="176"/>
      <c r="E543" s="176"/>
      <c r="F543" s="176"/>
      <c r="G543" s="176"/>
      <c r="H543" s="175"/>
      <c r="I543" s="176"/>
      <c r="J543" s="176"/>
      <c r="K543" s="175"/>
      <c r="L543" s="176"/>
      <c r="M543" s="176"/>
      <c r="N543" s="176"/>
      <c r="O543" s="176"/>
      <c r="P543" s="176"/>
      <c r="Q543" s="176"/>
      <c r="R543" s="176"/>
      <c r="S543" s="176"/>
      <c r="T543" s="175"/>
      <c r="U543" s="175"/>
      <c r="V543" s="176"/>
      <c r="W543" s="176"/>
      <c r="X543" s="176"/>
      <c r="Y543" s="175"/>
      <c r="Z543" s="177"/>
      <c r="AA543" s="177"/>
      <c r="AB543" s="177"/>
      <c r="AC543" s="177"/>
    </row>
    <row r="544" spans="1:29">
      <c r="A544" s="175"/>
      <c r="B544" s="175"/>
      <c r="C544" s="175"/>
      <c r="D544" s="176"/>
      <c r="E544" s="176"/>
      <c r="F544" s="176"/>
      <c r="G544" s="176"/>
      <c r="H544" s="175"/>
      <c r="I544" s="176"/>
      <c r="J544" s="176"/>
      <c r="K544" s="175"/>
      <c r="L544" s="176"/>
      <c r="M544" s="176"/>
      <c r="N544" s="176"/>
      <c r="O544" s="176"/>
      <c r="P544" s="176"/>
      <c r="Q544" s="176"/>
      <c r="R544" s="176"/>
      <c r="S544" s="176"/>
      <c r="T544" s="175"/>
      <c r="U544" s="175"/>
      <c r="V544" s="176"/>
      <c r="W544" s="176"/>
      <c r="X544" s="176"/>
      <c r="Y544" s="175"/>
      <c r="Z544" s="177"/>
      <c r="AA544" s="177"/>
      <c r="AB544" s="177"/>
      <c r="AC544" s="177"/>
    </row>
    <row r="545" spans="1:29">
      <c r="A545" s="175"/>
      <c r="B545" s="175"/>
      <c r="C545" s="175"/>
      <c r="D545" s="176"/>
      <c r="E545" s="176"/>
      <c r="F545" s="176"/>
      <c r="G545" s="176"/>
      <c r="H545" s="175"/>
      <c r="I545" s="176"/>
      <c r="J545" s="176"/>
      <c r="K545" s="175"/>
      <c r="L545" s="176"/>
      <c r="M545" s="176"/>
      <c r="N545" s="176"/>
      <c r="O545" s="176"/>
      <c r="P545" s="176"/>
      <c r="Q545" s="176"/>
      <c r="R545" s="176"/>
      <c r="S545" s="176"/>
      <c r="T545" s="175"/>
      <c r="U545" s="175"/>
      <c r="V545" s="176"/>
      <c r="W545" s="176"/>
      <c r="X545" s="176"/>
      <c r="Y545" s="175"/>
      <c r="Z545" s="177"/>
      <c r="AA545" s="177"/>
      <c r="AB545" s="177"/>
      <c r="AC545" s="177"/>
    </row>
    <row r="546" spans="1:29">
      <c r="A546" s="175"/>
      <c r="B546" s="175"/>
      <c r="C546" s="175"/>
      <c r="D546" s="176"/>
      <c r="E546" s="176"/>
      <c r="F546" s="176"/>
      <c r="G546" s="176"/>
      <c r="H546" s="175"/>
      <c r="I546" s="176"/>
      <c r="J546" s="176"/>
      <c r="K546" s="175"/>
      <c r="L546" s="176"/>
      <c r="M546" s="176"/>
      <c r="N546" s="176"/>
      <c r="O546" s="176"/>
      <c r="P546" s="176"/>
      <c r="Q546" s="176"/>
      <c r="R546" s="176"/>
      <c r="S546" s="176"/>
      <c r="T546" s="175"/>
      <c r="U546" s="175"/>
      <c r="V546" s="176"/>
      <c r="W546" s="176"/>
      <c r="X546" s="176"/>
      <c r="Y546" s="175"/>
      <c r="Z546" s="177"/>
      <c r="AA546" s="177"/>
      <c r="AB546" s="177"/>
      <c r="AC546" s="177"/>
    </row>
    <row r="547" spans="1:29">
      <c r="A547" s="175"/>
      <c r="B547" s="175"/>
      <c r="C547" s="175"/>
      <c r="D547" s="176"/>
      <c r="E547" s="176"/>
      <c r="F547" s="176"/>
      <c r="G547" s="176"/>
      <c r="H547" s="175"/>
      <c r="I547" s="176"/>
      <c r="J547" s="176"/>
      <c r="K547" s="175"/>
      <c r="L547" s="176"/>
      <c r="M547" s="176"/>
      <c r="N547" s="176"/>
      <c r="O547" s="176"/>
      <c r="P547" s="176"/>
      <c r="Q547" s="176"/>
      <c r="R547" s="176"/>
      <c r="S547" s="176"/>
      <c r="T547" s="175"/>
      <c r="U547" s="175"/>
      <c r="V547" s="176"/>
      <c r="W547" s="176"/>
      <c r="X547" s="176"/>
      <c r="Y547" s="175"/>
      <c r="Z547" s="177"/>
      <c r="AA547" s="177"/>
      <c r="AB547" s="177"/>
      <c r="AC547" s="177"/>
    </row>
    <row r="548" spans="1:29">
      <c r="A548" s="175"/>
      <c r="B548" s="175"/>
      <c r="C548" s="175"/>
      <c r="D548" s="176"/>
      <c r="E548" s="176"/>
      <c r="F548" s="176"/>
      <c r="G548" s="176"/>
      <c r="H548" s="175"/>
      <c r="I548" s="176"/>
      <c r="J548" s="176"/>
      <c r="K548" s="175"/>
      <c r="L548" s="176"/>
      <c r="M548" s="176"/>
      <c r="N548" s="176"/>
      <c r="O548" s="176"/>
      <c r="P548" s="176"/>
      <c r="Q548" s="176"/>
      <c r="R548" s="176"/>
      <c r="S548" s="176"/>
      <c r="T548" s="175"/>
      <c r="U548" s="175"/>
      <c r="V548" s="176"/>
      <c r="W548" s="176"/>
      <c r="X548" s="176"/>
      <c r="Y548" s="175"/>
      <c r="Z548" s="177"/>
      <c r="AA548" s="177"/>
      <c r="AB548" s="177"/>
      <c r="AC548" s="177"/>
    </row>
    <row r="549" spans="1:29">
      <c r="A549" s="175"/>
      <c r="B549" s="175"/>
      <c r="C549" s="175"/>
      <c r="D549" s="176"/>
      <c r="E549" s="176"/>
      <c r="F549" s="176"/>
      <c r="G549" s="176"/>
      <c r="H549" s="175"/>
      <c r="I549" s="176"/>
      <c r="J549" s="176"/>
      <c r="K549" s="175"/>
      <c r="L549" s="176"/>
      <c r="M549" s="176"/>
      <c r="N549" s="176"/>
      <c r="O549" s="176"/>
      <c r="P549" s="176"/>
      <c r="Q549" s="176"/>
      <c r="R549" s="176"/>
      <c r="S549" s="176"/>
      <c r="T549" s="175"/>
      <c r="U549" s="175"/>
      <c r="V549" s="176"/>
      <c r="W549" s="176"/>
      <c r="X549" s="176"/>
      <c r="Y549" s="175"/>
      <c r="Z549" s="177"/>
      <c r="AA549" s="177"/>
      <c r="AB549" s="177"/>
      <c r="AC549" s="177"/>
    </row>
    <row r="550" spans="1:29">
      <c r="A550" s="175"/>
      <c r="B550" s="175"/>
      <c r="C550" s="175"/>
      <c r="D550" s="176"/>
      <c r="E550" s="176"/>
      <c r="F550" s="176"/>
      <c r="G550" s="176"/>
      <c r="H550" s="175"/>
      <c r="I550" s="176"/>
      <c r="J550" s="176"/>
      <c r="K550" s="175"/>
      <c r="L550" s="176"/>
      <c r="M550" s="176"/>
      <c r="N550" s="176"/>
      <c r="O550" s="176"/>
      <c r="P550" s="176"/>
      <c r="Q550" s="176"/>
      <c r="R550" s="176"/>
      <c r="S550" s="176"/>
      <c r="T550" s="175"/>
      <c r="U550" s="175"/>
      <c r="V550" s="176"/>
      <c r="W550" s="176"/>
      <c r="X550" s="176"/>
      <c r="Y550" s="175"/>
      <c r="Z550" s="177"/>
      <c r="AA550" s="177"/>
      <c r="AB550" s="177"/>
      <c r="AC550" s="177"/>
    </row>
    <row r="551" spans="1:29">
      <c r="A551" s="175"/>
      <c r="B551" s="175"/>
      <c r="C551" s="175"/>
      <c r="D551" s="176"/>
      <c r="E551" s="176"/>
      <c r="F551" s="176"/>
      <c r="G551" s="176"/>
      <c r="H551" s="175"/>
      <c r="I551" s="176"/>
      <c r="J551" s="176"/>
      <c r="K551" s="175"/>
      <c r="L551" s="176"/>
      <c r="M551" s="176"/>
      <c r="N551" s="176"/>
      <c r="O551" s="176"/>
      <c r="P551" s="176"/>
      <c r="Q551" s="176"/>
      <c r="R551" s="176"/>
      <c r="S551" s="176"/>
      <c r="T551" s="175"/>
      <c r="U551" s="175"/>
      <c r="V551" s="176"/>
      <c r="W551" s="176"/>
      <c r="X551" s="176"/>
      <c r="Y551" s="175"/>
      <c r="Z551" s="177"/>
      <c r="AA551" s="177"/>
      <c r="AB551" s="177"/>
      <c r="AC551" s="177"/>
    </row>
    <row r="552" spans="1:29">
      <c r="A552" s="175"/>
      <c r="B552" s="175"/>
      <c r="C552" s="175"/>
      <c r="D552" s="176"/>
      <c r="E552" s="176"/>
      <c r="F552" s="176"/>
      <c r="G552" s="176"/>
      <c r="H552" s="175"/>
      <c r="I552" s="176"/>
      <c r="J552" s="176"/>
      <c r="K552" s="175"/>
      <c r="L552" s="176"/>
      <c r="M552" s="176"/>
      <c r="N552" s="176"/>
      <c r="O552" s="176"/>
      <c r="P552" s="176"/>
      <c r="Q552" s="176"/>
      <c r="R552" s="176"/>
      <c r="S552" s="176"/>
      <c r="T552" s="175"/>
      <c r="U552" s="175"/>
      <c r="V552" s="176"/>
      <c r="W552" s="176"/>
      <c r="X552" s="176"/>
      <c r="Y552" s="175"/>
      <c r="Z552" s="177"/>
      <c r="AA552" s="177"/>
      <c r="AB552" s="177"/>
      <c r="AC552" s="177"/>
    </row>
    <row r="553" spans="1:29">
      <c r="A553" s="175"/>
      <c r="B553" s="175"/>
      <c r="C553" s="175"/>
      <c r="D553" s="176"/>
      <c r="E553" s="176"/>
      <c r="F553" s="176"/>
      <c r="G553" s="176"/>
      <c r="H553" s="175"/>
      <c r="I553" s="176"/>
      <c r="J553" s="176"/>
      <c r="K553" s="175"/>
      <c r="L553" s="176"/>
      <c r="M553" s="176"/>
      <c r="N553" s="176"/>
      <c r="O553" s="176"/>
      <c r="P553" s="176"/>
      <c r="Q553" s="176"/>
      <c r="R553" s="176"/>
      <c r="S553" s="176"/>
      <c r="T553" s="175"/>
      <c r="U553" s="175"/>
      <c r="V553" s="176"/>
      <c r="W553" s="176"/>
      <c r="X553" s="176"/>
      <c r="Y553" s="175"/>
      <c r="Z553" s="177"/>
      <c r="AA553" s="177"/>
      <c r="AB553" s="177"/>
      <c r="AC553" s="177"/>
    </row>
    <row r="554" spans="1:29">
      <c r="A554" s="175"/>
      <c r="B554" s="175"/>
      <c r="C554" s="175"/>
      <c r="D554" s="176"/>
      <c r="E554" s="176"/>
      <c r="F554" s="176"/>
      <c r="G554" s="176"/>
      <c r="H554" s="175"/>
      <c r="I554" s="176"/>
      <c r="J554" s="176"/>
      <c r="K554" s="175"/>
      <c r="L554" s="176"/>
      <c r="M554" s="176"/>
      <c r="N554" s="176"/>
      <c r="O554" s="176"/>
      <c r="P554" s="176"/>
      <c r="Q554" s="176"/>
      <c r="R554" s="176"/>
      <c r="S554" s="176"/>
      <c r="T554" s="175"/>
      <c r="U554" s="175"/>
      <c r="V554" s="176"/>
      <c r="W554" s="176"/>
      <c r="X554" s="176"/>
      <c r="Y554" s="175"/>
      <c r="Z554" s="177"/>
      <c r="AA554" s="177"/>
      <c r="AB554" s="177"/>
      <c r="AC554" s="177"/>
    </row>
    <row r="555" spans="1:29">
      <c r="A555" s="175"/>
      <c r="B555" s="175"/>
      <c r="C555" s="175"/>
      <c r="D555" s="176"/>
      <c r="E555" s="176"/>
      <c r="F555" s="176"/>
      <c r="G555" s="176"/>
      <c r="H555" s="175"/>
      <c r="I555" s="176"/>
      <c r="J555" s="176"/>
      <c r="K555" s="175"/>
      <c r="L555" s="176"/>
      <c r="M555" s="176"/>
      <c r="N555" s="176"/>
      <c r="O555" s="176"/>
      <c r="P555" s="176"/>
      <c r="Q555" s="176"/>
      <c r="R555" s="176"/>
      <c r="S555" s="176"/>
      <c r="T555" s="175"/>
      <c r="U555" s="175"/>
      <c r="V555" s="176"/>
      <c r="W555" s="176"/>
      <c r="X555" s="176"/>
      <c r="Y555" s="175"/>
      <c r="Z555" s="177"/>
      <c r="AA555" s="177"/>
      <c r="AB555" s="177"/>
      <c r="AC555" s="177"/>
    </row>
    <row r="556" spans="1:29">
      <c r="A556" s="175"/>
      <c r="B556" s="175"/>
      <c r="C556" s="175"/>
      <c r="D556" s="176"/>
      <c r="E556" s="176"/>
      <c r="F556" s="176"/>
      <c r="G556" s="176"/>
      <c r="H556" s="175"/>
      <c r="I556" s="176"/>
      <c r="J556" s="176"/>
      <c r="K556" s="175"/>
      <c r="L556" s="176"/>
      <c r="M556" s="176"/>
      <c r="N556" s="176"/>
      <c r="O556" s="176"/>
      <c r="P556" s="176"/>
      <c r="Q556" s="176"/>
      <c r="R556" s="176"/>
      <c r="S556" s="176"/>
      <c r="T556" s="175"/>
      <c r="U556" s="175"/>
      <c r="V556" s="176"/>
      <c r="W556" s="176"/>
      <c r="X556" s="176"/>
      <c r="Y556" s="175"/>
      <c r="Z556" s="177"/>
      <c r="AA556" s="177"/>
      <c r="AB556" s="177"/>
      <c r="AC556" s="177"/>
    </row>
    <row r="557" spans="1:29">
      <c r="A557" s="175"/>
      <c r="B557" s="175"/>
      <c r="C557" s="175"/>
      <c r="D557" s="176"/>
      <c r="E557" s="176"/>
      <c r="F557" s="176"/>
      <c r="G557" s="176"/>
      <c r="H557" s="175"/>
      <c r="I557" s="176"/>
      <c r="J557" s="176"/>
      <c r="K557" s="175"/>
      <c r="L557" s="176"/>
      <c r="M557" s="176"/>
      <c r="N557" s="176"/>
      <c r="O557" s="176"/>
      <c r="P557" s="176"/>
      <c r="Q557" s="176"/>
      <c r="R557" s="176"/>
      <c r="S557" s="176"/>
      <c r="T557" s="175"/>
      <c r="U557" s="175"/>
      <c r="V557" s="176"/>
      <c r="W557" s="176"/>
      <c r="X557" s="176"/>
      <c r="Y557" s="175"/>
      <c r="Z557" s="177"/>
      <c r="AA557" s="177"/>
      <c r="AB557" s="177"/>
      <c r="AC557" s="177"/>
    </row>
    <row r="558" spans="1:29">
      <c r="A558" s="175"/>
      <c r="B558" s="175"/>
      <c r="C558" s="175"/>
      <c r="D558" s="176"/>
      <c r="E558" s="176"/>
      <c r="F558" s="176"/>
      <c r="G558" s="176"/>
      <c r="H558" s="175"/>
      <c r="I558" s="176"/>
      <c r="J558" s="176"/>
      <c r="K558" s="175"/>
      <c r="L558" s="176"/>
      <c r="M558" s="176"/>
      <c r="N558" s="176"/>
      <c r="O558" s="176"/>
      <c r="P558" s="176"/>
      <c r="Q558" s="176"/>
      <c r="R558" s="176"/>
      <c r="S558" s="176"/>
      <c r="T558" s="175"/>
      <c r="U558" s="175"/>
      <c r="V558" s="176"/>
      <c r="W558" s="176"/>
      <c r="X558" s="176"/>
      <c r="Y558" s="175"/>
      <c r="Z558" s="177"/>
      <c r="AA558" s="177"/>
      <c r="AB558" s="177"/>
      <c r="AC558" s="177"/>
    </row>
    <row r="559" spans="1:29">
      <c r="A559" s="175"/>
      <c r="B559" s="175"/>
      <c r="C559" s="175"/>
      <c r="D559" s="176"/>
      <c r="E559" s="176"/>
      <c r="F559" s="176"/>
      <c r="G559" s="176"/>
      <c r="H559" s="175"/>
      <c r="I559" s="176"/>
      <c r="J559" s="176"/>
      <c r="K559" s="175"/>
      <c r="L559" s="176"/>
      <c r="M559" s="176"/>
      <c r="N559" s="176"/>
      <c r="O559" s="176"/>
      <c r="P559" s="176"/>
      <c r="Q559" s="176"/>
      <c r="R559" s="176"/>
      <c r="S559" s="176"/>
      <c r="T559" s="175"/>
      <c r="U559" s="175"/>
      <c r="V559" s="176"/>
      <c r="W559" s="176"/>
      <c r="X559" s="176"/>
      <c r="Y559" s="175"/>
      <c r="Z559" s="177"/>
      <c r="AA559" s="177"/>
      <c r="AB559" s="177"/>
      <c r="AC559" s="177"/>
    </row>
    <row r="560" spans="1:29">
      <c r="A560" s="175"/>
      <c r="B560" s="175"/>
      <c r="C560" s="175"/>
      <c r="D560" s="176"/>
      <c r="E560" s="176"/>
      <c r="F560" s="176"/>
      <c r="G560" s="176"/>
      <c r="H560" s="175"/>
      <c r="I560" s="176"/>
      <c r="J560" s="176"/>
      <c r="K560" s="175"/>
      <c r="L560" s="176"/>
      <c r="M560" s="176"/>
      <c r="N560" s="176"/>
      <c r="O560" s="176"/>
      <c r="P560" s="176"/>
      <c r="Q560" s="176"/>
      <c r="R560" s="176"/>
      <c r="S560" s="176"/>
      <c r="T560" s="175"/>
      <c r="U560" s="175"/>
      <c r="V560" s="176"/>
      <c r="W560" s="176"/>
      <c r="X560" s="176"/>
      <c r="Y560" s="175"/>
      <c r="Z560" s="177"/>
      <c r="AA560" s="177"/>
      <c r="AB560" s="177"/>
      <c r="AC560" s="177"/>
    </row>
    <row r="561" spans="1:29">
      <c r="A561" s="175"/>
      <c r="B561" s="175"/>
      <c r="C561" s="175"/>
      <c r="D561" s="176"/>
      <c r="E561" s="176"/>
      <c r="F561" s="176"/>
      <c r="G561" s="176"/>
      <c r="H561" s="175"/>
      <c r="I561" s="176"/>
      <c r="J561" s="176"/>
      <c r="K561" s="175"/>
      <c r="L561" s="176"/>
      <c r="M561" s="176"/>
      <c r="N561" s="176"/>
      <c r="O561" s="176"/>
      <c r="P561" s="176"/>
      <c r="Q561" s="176"/>
      <c r="R561" s="176"/>
      <c r="S561" s="176"/>
      <c r="T561" s="175"/>
      <c r="U561" s="175"/>
      <c r="V561" s="176"/>
      <c r="W561" s="176"/>
      <c r="X561" s="176"/>
      <c r="Y561" s="175"/>
      <c r="Z561" s="177"/>
      <c r="AA561" s="177"/>
      <c r="AB561" s="177"/>
      <c r="AC561" s="177"/>
    </row>
    <row r="562" spans="1:29">
      <c r="A562" s="175"/>
      <c r="B562" s="175"/>
      <c r="C562" s="175"/>
      <c r="D562" s="176"/>
      <c r="E562" s="176"/>
      <c r="F562" s="176"/>
      <c r="G562" s="176"/>
      <c r="H562" s="175"/>
      <c r="I562" s="176"/>
      <c r="J562" s="176"/>
      <c r="K562" s="175"/>
      <c r="L562" s="176"/>
      <c r="M562" s="176"/>
      <c r="N562" s="176"/>
      <c r="O562" s="176"/>
      <c r="P562" s="176"/>
      <c r="Q562" s="176"/>
      <c r="R562" s="176"/>
      <c r="S562" s="176"/>
      <c r="T562" s="175"/>
      <c r="U562" s="175"/>
      <c r="V562" s="176"/>
      <c r="W562" s="176"/>
      <c r="X562" s="176"/>
      <c r="Y562" s="175"/>
      <c r="Z562" s="177"/>
      <c r="AA562" s="177"/>
      <c r="AB562" s="177"/>
      <c r="AC562" s="177"/>
    </row>
    <row r="563" spans="1:29">
      <c r="A563" s="175"/>
      <c r="B563" s="175"/>
      <c r="C563" s="175"/>
      <c r="D563" s="176"/>
      <c r="E563" s="176"/>
      <c r="F563" s="176"/>
      <c r="G563" s="176"/>
      <c r="H563" s="175"/>
      <c r="I563" s="176"/>
      <c r="J563" s="176"/>
      <c r="K563" s="175"/>
      <c r="L563" s="176"/>
      <c r="M563" s="176"/>
      <c r="N563" s="176"/>
      <c r="O563" s="176"/>
      <c r="P563" s="176"/>
      <c r="Q563" s="176"/>
      <c r="R563" s="176"/>
      <c r="S563" s="176"/>
      <c r="T563" s="175"/>
      <c r="U563" s="175"/>
      <c r="V563" s="176"/>
      <c r="W563" s="176"/>
      <c r="X563" s="176"/>
      <c r="Y563" s="175"/>
      <c r="Z563" s="177"/>
      <c r="AA563" s="177"/>
      <c r="AB563" s="177"/>
      <c r="AC563" s="177"/>
    </row>
    <row r="564" spans="1:29">
      <c r="A564" s="175"/>
      <c r="B564" s="175"/>
      <c r="C564" s="175"/>
      <c r="D564" s="176"/>
      <c r="E564" s="176"/>
      <c r="F564" s="176"/>
      <c r="G564" s="176"/>
      <c r="H564" s="175"/>
      <c r="I564" s="176"/>
      <c r="J564" s="176"/>
      <c r="K564" s="175"/>
      <c r="L564" s="176"/>
      <c r="M564" s="176"/>
      <c r="N564" s="176"/>
      <c r="O564" s="176"/>
      <c r="P564" s="176"/>
      <c r="Q564" s="176"/>
      <c r="R564" s="176"/>
      <c r="S564" s="176"/>
      <c r="T564" s="175"/>
      <c r="U564" s="175"/>
      <c r="V564" s="176"/>
      <c r="W564" s="176"/>
      <c r="X564" s="176"/>
      <c r="Y564" s="175"/>
      <c r="Z564" s="177"/>
      <c r="AA564" s="177"/>
      <c r="AB564" s="177"/>
      <c r="AC564" s="177"/>
    </row>
    <row r="565" spans="1:29">
      <c r="A565" s="175"/>
      <c r="B565" s="175"/>
      <c r="C565" s="175"/>
      <c r="D565" s="176"/>
      <c r="E565" s="176"/>
      <c r="F565" s="176"/>
      <c r="G565" s="176"/>
      <c r="H565" s="175"/>
      <c r="I565" s="176"/>
      <c r="J565" s="176"/>
      <c r="K565" s="175"/>
      <c r="L565" s="176"/>
      <c r="M565" s="176"/>
      <c r="N565" s="176"/>
      <c r="O565" s="176"/>
      <c r="P565" s="176"/>
      <c r="Q565" s="176"/>
      <c r="R565" s="176"/>
      <c r="S565" s="176"/>
      <c r="T565" s="175"/>
      <c r="U565" s="175"/>
      <c r="V565" s="176"/>
      <c r="W565" s="176"/>
      <c r="X565" s="176"/>
      <c r="Y565" s="175"/>
      <c r="Z565" s="177"/>
      <c r="AA565" s="177"/>
      <c r="AB565" s="177"/>
      <c r="AC565" s="177"/>
    </row>
    <row r="566" spans="1:29">
      <c r="A566" s="175"/>
      <c r="B566" s="175"/>
      <c r="C566" s="175"/>
      <c r="D566" s="176"/>
      <c r="E566" s="176"/>
      <c r="F566" s="176"/>
      <c r="G566" s="176"/>
      <c r="H566" s="175"/>
      <c r="I566" s="176"/>
      <c r="J566" s="176"/>
      <c r="K566" s="175"/>
      <c r="L566" s="176"/>
      <c r="M566" s="176"/>
      <c r="N566" s="176"/>
      <c r="O566" s="176"/>
      <c r="P566" s="176"/>
      <c r="Q566" s="176"/>
      <c r="R566" s="176"/>
      <c r="S566" s="176"/>
      <c r="T566" s="175"/>
      <c r="U566" s="175"/>
      <c r="V566" s="176"/>
      <c r="W566" s="176"/>
      <c r="X566" s="176"/>
      <c r="Y566" s="175"/>
      <c r="Z566" s="177"/>
      <c r="AA566" s="177"/>
      <c r="AB566" s="177"/>
      <c r="AC566" s="177"/>
    </row>
    <row r="567" spans="1:29">
      <c r="A567" s="175"/>
      <c r="B567" s="175"/>
      <c r="C567" s="175"/>
      <c r="D567" s="176"/>
      <c r="E567" s="176"/>
      <c r="F567" s="176"/>
      <c r="G567" s="176"/>
      <c r="H567" s="175"/>
      <c r="I567" s="176"/>
      <c r="J567" s="176"/>
      <c r="K567" s="175"/>
      <c r="L567" s="176"/>
      <c r="M567" s="176"/>
      <c r="N567" s="176"/>
      <c r="O567" s="176"/>
      <c r="P567" s="176"/>
      <c r="Q567" s="176"/>
      <c r="R567" s="176"/>
      <c r="S567" s="176"/>
      <c r="T567" s="175"/>
      <c r="U567" s="175"/>
      <c r="V567" s="176"/>
      <c r="W567" s="176"/>
      <c r="X567" s="176"/>
      <c r="Y567" s="175"/>
      <c r="Z567" s="177"/>
      <c r="AA567" s="177"/>
      <c r="AB567" s="177"/>
      <c r="AC567" s="177"/>
    </row>
    <row r="568" spans="1:29">
      <c r="A568" s="175"/>
      <c r="B568" s="175"/>
      <c r="C568" s="175"/>
      <c r="D568" s="176"/>
      <c r="E568" s="176"/>
      <c r="F568" s="176"/>
      <c r="G568" s="176"/>
      <c r="H568" s="175"/>
      <c r="I568" s="176"/>
      <c r="J568" s="176"/>
      <c r="K568" s="175"/>
      <c r="L568" s="176"/>
      <c r="M568" s="176"/>
      <c r="N568" s="176"/>
      <c r="O568" s="176"/>
      <c r="P568" s="176"/>
      <c r="Q568" s="176"/>
      <c r="R568" s="176"/>
      <c r="S568" s="176"/>
      <c r="T568" s="175"/>
      <c r="U568" s="175"/>
      <c r="V568" s="176"/>
      <c r="W568" s="176"/>
      <c r="X568" s="176"/>
      <c r="Y568" s="175"/>
      <c r="Z568" s="177"/>
      <c r="AA568" s="177"/>
      <c r="AB568" s="177"/>
      <c r="AC568" s="177"/>
    </row>
    <row r="569" spans="1:29">
      <c r="A569" s="175"/>
      <c r="B569" s="175"/>
      <c r="C569" s="175"/>
      <c r="D569" s="176"/>
      <c r="E569" s="176"/>
      <c r="F569" s="176"/>
      <c r="G569" s="176"/>
      <c r="H569" s="175"/>
      <c r="I569" s="176"/>
      <c r="J569" s="176"/>
      <c r="K569" s="175"/>
      <c r="L569" s="176"/>
      <c r="M569" s="176"/>
      <c r="N569" s="176"/>
      <c r="O569" s="176"/>
      <c r="P569" s="176"/>
      <c r="Q569" s="176"/>
      <c r="R569" s="176"/>
      <c r="S569" s="176"/>
      <c r="T569" s="175"/>
      <c r="U569" s="175"/>
      <c r="V569" s="176"/>
      <c r="W569" s="176"/>
      <c r="X569" s="176"/>
      <c r="Y569" s="175"/>
      <c r="Z569" s="177"/>
      <c r="AA569" s="177"/>
      <c r="AB569" s="177"/>
      <c r="AC569" s="177"/>
    </row>
    <row r="570" spans="1:29">
      <c r="A570" s="175"/>
      <c r="B570" s="175"/>
      <c r="C570" s="175"/>
      <c r="D570" s="176"/>
      <c r="E570" s="176"/>
      <c r="F570" s="176"/>
      <c r="G570" s="176"/>
      <c r="H570" s="175"/>
      <c r="I570" s="176"/>
      <c r="J570" s="176"/>
      <c r="K570" s="175"/>
      <c r="L570" s="176"/>
      <c r="M570" s="176"/>
      <c r="N570" s="176"/>
      <c r="O570" s="176"/>
      <c r="P570" s="176"/>
      <c r="Q570" s="176"/>
      <c r="R570" s="176"/>
      <c r="S570" s="176"/>
      <c r="T570" s="175"/>
      <c r="U570" s="175"/>
      <c r="V570" s="176"/>
      <c r="W570" s="176"/>
      <c r="X570" s="176"/>
      <c r="Y570" s="175"/>
      <c r="Z570" s="177"/>
      <c r="AA570" s="177"/>
      <c r="AB570" s="177"/>
      <c r="AC570" s="177"/>
    </row>
    <row r="571" spans="1:29">
      <c r="A571" s="175"/>
      <c r="B571" s="175"/>
      <c r="C571" s="175"/>
      <c r="D571" s="176"/>
      <c r="E571" s="176"/>
      <c r="F571" s="176"/>
      <c r="G571" s="176"/>
      <c r="H571" s="175"/>
      <c r="I571" s="176"/>
      <c r="J571" s="176"/>
      <c r="K571" s="175"/>
      <c r="L571" s="176"/>
      <c r="M571" s="176"/>
      <c r="N571" s="176"/>
      <c r="O571" s="176"/>
      <c r="P571" s="176"/>
      <c r="Q571" s="176"/>
      <c r="R571" s="176"/>
      <c r="S571" s="176"/>
      <c r="T571" s="175"/>
      <c r="U571" s="175"/>
      <c r="V571" s="176"/>
      <c r="W571" s="176"/>
      <c r="X571" s="176"/>
      <c r="Y571" s="175"/>
      <c r="Z571" s="177"/>
      <c r="AA571" s="177"/>
      <c r="AB571" s="177"/>
      <c r="AC571" s="177"/>
    </row>
    <row r="572" spans="1:29">
      <c r="A572" s="175"/>
      <c r="B572" s="175"/>
      <c r="C572" s="175"/>
      <c r="D572" s="176"/>
      <c r="E572" s="176"/>
      <c r="F572" s="176"/>
      <c r="G572" s="176"/>
      <c r="H572" s="175"/>
      <c r="I572" s="176"/>
      <c r="J572" s="176"/>
      <c r="K572" s="175"/>
      <c r="L572" s="176"/>
      <c r="M572" s="176"/>
      <c r="N572" s="176"/>
      <c r="O572" s="176"/>
      <c r="P572" s="176"/>
      <c r="Q572" s="176"/>
      <c r="R572" s="176"/>
      <c r="S572" s="176"/>
      <c r="T572" s="175"/>
      <c r="U572" s="175"/>
      <c r="V572" s="176"/>
      <c r="W572" s="176"/>
      <c r="X572" s="176"/>
      <c r="Y572" s="175"/>
      <c r="Z572" s="177"/>
      <c r="AA572" s="177"/>
      <c r="AB572" s="177"/>
      <c r="AC572" s="177"/>
    </row>
    <row r="573" spans="1:29">
      <c r="A573" s="175"/>
      <c r="B573" s="175"/>
      <c r="C573" s="175"/>
      <c r="D573" s="176"/>
      <c r="E573" s="176"/>
      <c r="F573" s="176"/>
      <c r="G573" s="176"/>
      <c r="H573" s="175"/>
      <c r="I573" s="176"/>
      <c r="J573" s="176"/>
      <c r="K573" s="175"/>
      <c r="L573" s="176"/>
      <c r="M573" s="176"/>
      <c r="N573" s="176"/>
      <c r="O573" s="176"/>
      <c r="P573" s="176"/>
      <c r="Q573" s="176"/>
      <c r="R573" s="176"/>
      <c r="S573" s="176"/>
      <c r="T573" s="175"/>
      <c r="U573" s="175"/>
      <c r="V573" s="176"/>
      <c r="W573" s="176"/>
      <c r="X573" s="176"/>
      <c r="Y573" s="175"/>
      <c r="Z573" s="177"/>
      <c r="AA573" s="177"/>
      <c r="AB573" s="177"/>
      <c r="AC573" s="177"/>
    </row>
    <row r="574" spans="1:29">
      <c r="A574" s="175"/>
      <c r="B574" s="175"/>
      <c r="C574" s="175"/>
      <c r="D574" s="176"/>
      <c r="E574" s="176"/>
      <c r="F574" s="176"/>
      <c r="G574" s="176"/>
      <c r="H574" s="175"/>
      <c r="I574" s="176"/>
      <c r="J574" s="176"/>
      <c r="K574" s="175"/>
      <c r="L574" s="176"/>
      <c r="M574" s="176"/>
      <c r="N574" s="176"/>
      <c r="O574" s="176"/>
      <c r="P574" s="176"/>
      <c r="Q574" s="176"/>
      <c r="R574" s="176"/>
      <c r="S574" s="176"/>
      <c r="T574" s="175"/>
      <c r="U574" s="175"/>
      <c r="V574" s="176"/>
      <c r="W574" s="176"/>
      <c r="X574" s="176"/>
      <c r="Y574" s="175"/>
      <c r="Z574" s="177"/>
      <c r="AA574" s="177"/>
      <c r="AB574" s="177"/>
      <c r="AC574" s="177"/>
    </row>
    <row r="575" spans="1:29">
      <c r="A575" s="175"/>
      <c r="B575" s="175"/>
      <c r="C575" s="175"/>
      <c r="D575" s="176"/>
      <c r="E575" s="176"/>
      <c r="F575" s="176"/>
      <c r="G575" s="176"/>
      <c r="H575" s="175"/>
      <c r="I575" s="176"/>
      <c r="J575" s="176"/>
      <c r="K575" s="175"/>
      <c r="L575" s="176"/>
      <c r="M575" s="176"/>
      <c r="N575" s="176"/>
      <c r="O575" s="176"/>
      <c r="P575" s="176"/>
      <c r="Q575" s="176"/>
      <c r="R575" s="176"/>
      <c r="S575" s="176"/>
      <c r="T575" s="175"/>
      <c r="U575" s="175"/>
      <c r="V575" s="176"/>
      <c r="W575" s="176"/>
      <c r="X575" s="176"/>
      <c r="Y575" s="175"/>
      <c r="Z575" s="177"/>
      <c r="AA575" s="177"/>
      <c r="AB575" s="177"/>
      <c r="AC575" s="177"/>
    </row>
    <row r="576" spans="1:29">
      <c r="A576" s="175"/>
      <c r="B576" s="175"/>
      <c r="C576" s="175"/>
      <c r="D576" s="176"/>
      <c r="E576" s="176"/>
      <c r="F576" s="176"/>
      <c r="G576" s="176"/>
      <c r="H576" s="175"/>
      <c r="I576" s="176"/>
      <c r="J576" s="176"/>
      <c r="K576" s="175"/>
      <c r="L576" s="176"/>
      <c r="M576" s="176"/>
      <c r="N576" s="176"/>
      <c r="O576" s="176"/>
      <c r="P576" s="176"/>
      <c r="Q576" s="176"/>
      <c r="R576" s="176"/>
      <c r="S576" s="176"/>
      <c r="T576" s="175"/>
      <c r="U576" s="175"/>
      <c r="V576" s="176"/>
      <c r="W576" s="176"/>
      <c r="X576" s="176"/>
      <c r="Y576" s="175"/>
      <c r="Z576" s="177"/>
      <c r="AA576" s="177"/>
      <c r="AB576" s="177"/>
      <c r="AC576" s="177"/>
    </row>
    <row r="577" spans="1:29">
      <c r="A577" s="175"/>
      <c r="B577" s="175"/>
      <c r="C577" s="175"/>
      <c r="D577" s="176"/>
      <c r="E577" s="176"/>
      <c r="F577" s="176"/>
      <c r="G577" s="176"/>
      <c r="H577" s="175"/>
      <c r="I577" s="176"/>
      <c r="J577" s="176"/>
      <c r="K577" s="175"/>
      <c r="L577" s="176"/>
      <c r="M577" s="176"/>
      <c r="N577" s="176"/>
      <c r="O577" s="176"/>
      <c r="P577" s="176"/>
      <c r="Q577" s="176"/>
      <c r="R577" s="176"/>
      <c r="S577" s="176"/>
      <c r="T577" s="175"/>
      <c r="U577" s="175"/>
      <c r="V577" s="176"/>
      <c r="W577" s="176"/>
      <c r="X577" s="176"/>
      <c r="Y577" s="175"/>
      <c r="Z577" s="177"/>
      <c r="AA577" s="177"/>
      <c r="AB577" s="177"/>
      <c r="AC577" s="177"/>
    </row>
    <row r="578" spans="1:29">
      <c r="A578" s="175"/>
      <c r="B578" s="175"/>
      <c r="C578" s="175"/>
      <c r="D578" s="176"/>
      <c r="E578" s="176"/>
      <c r="F578" s="176"/>
      <c r="G578" s="176"/>
      <c r="H578" s="175"/>
      <c r="I578" s="176"/>
      <c r="J578" s="176"/>
      <c r="K578" s="175"/>
      <c r="L578" s="176"/>
      <c r="M578" s="176"/>
      <c r="N578" s="176"/>
      <c r="O578" s="176"/>
      <c r="P578" s="176"/>
      <c r="Q578" s="176"/>
      <c r="R578" s="176"/>
      <c r="S578" s="176"/>
      <c r="T578" s="175"/>
      <c r="U578" s="175"/>
      <c r="V578" s="176"/>
      <c r="W578" s="176"/>
      <c r="X578" s="176"/>
      <c r="Y578" s="175"/>
      <c r="Z578" s="177"/>
      <c r="AA578" s="177"/>
      <c r="AB578" s="177"/>
      <c r="AC578" s="177"/>
    </row>
    <row r="579" spans="1:29">
      <c r="A579" s="175"/>
      <c r="B579" s="175"/>
      <c r="C579" s="175"/>
      <c r="D579" s="176"/>
      <c r="E579" s="176"/>
      <c r="F579" s="176"/>
      <c r="G579" s="176"/>
      <c r="H579" s="175"/>
      <c r="I579" s="176"/>
      <c r="J579" s="176"/>
      <c r="K579" s="175"/>
      <c r="L579" s="176"/>
      <c r="M579" s="176"/>
      <c r="N579" s="176"/>
      <c r="O579" s="176"/>
      <c r="P579" s="176"/>
      <c r="Q579" s="176"/>
      <c r="R579" s="176"/>
      <c r="S579" s="176"/>
      <c r="T579" s="175"/>
      <c r="U579" s="175"/>
      <c r="V579" s="176"/>
      <c r="W579" s="176"/>
      <c r="X579" s="176"/>
      <c r="Y579" s="175"/>
      <c r="Z579" s="177"/>
      <c r="AA579" s="177"/>
      <c r="AB579" s="177"/>
      <c r="AC579" s="177"/>
    </row>
    <row r="580" spans="1:29">
      <c r="A580" s="175"/>
      <c r="B580" s="175"/>
      <c r="C580" s="175"/>
      <c r="D580" s="176"/>
      <c r="E580" s="176"/>
      <c r="F580" s="176"/>
      <c r="G580" s="176"/>
      <c r="H580" s="175"/>
      <c r="I580" s="176"/>
      <c r="J580" s="176"/>
      <c r="K580" s="175"/>
      <c r="L580" s="176"/>
      <c r="M580" s="176"/>
      <c r="N580" s="176"/>
      <c r="O580" s="176"/>
      <c r="P580" s="176"/>
      <c r="Q580" s="176"/>
      <c r="R580" s="176"/>
      <c r="S580" s="176"/>
      <c r="T580" s="175"/>
      <c r="U580" s="175"/>
      <c r="V580" s="176"/>
      <c r="W580" s="176"/>
      <c r="X580" s="176"/>
      <c r="Y580" s="175"/>
      <c r="Z580" s="177"/>
      <c r="AA580" s="177"/>
      <c r="AB580" s="177"/>
      <c r="AC580" s="177"/>
    </row>
    <row r="581" spans="1:29">
      <c r="A581" s="175"/>
      <c r="B581" s="175"/>
      <c r="C581" s="175"/>
      <c r="D581" s="176"/>
      <c r="E581" s="176"/>
      <c r="F581" s="176"/>
      <c r="G581" s="176"/>
      <c r="H581" s="175"/>
      <c r="I581" s="176"/>
      <c r="J581" s="176"/>
      <c r="K581" s="175"/>
      <c r="L581" s="176"/>
      <c r="M581" s="176"/>
      <c r="N581" s="176"/>
      <c r="O581" s="176"/>
      <c r="P581" s="176"/>
      <c r="Q581" s="176"/>
      <c r="R581" s="176"/>
      <c r="S581" s="176"/>
      <c r="T581" s="175"/>
      <c r="U581" s="175"/>
      <c r="V581" s="176"/>
      <c r="W581" s="176"/>
      <c r="X581" s="176"/>
      <c r="Y581" s="175"/>
      <c r="Z581" s="177"/>
      <c r="AA581" s="177"/>
      <c r="AB581" s="177"/>
      <c r="AC581" s="177"/>
    </row>
    <row r="582" spans="1:29">
      <c r="A582" s="175"/>
      <c r="B582" s="175"/>
      <c r="C582" s="175"/>
      <c r="D582" s="176"/>
      <c r="E582" s="176"/>
      <c r="F582" s="176"/>
      <c r="G582" s="176"/>
      <c r="H582" s="175"/>
      <c r="I582" s="176"/>
      <c r="J582" s="176"/>
      <c r="K582" s="175"/>
      <c r="L582" s="176"/>
      <c r="M582" s="176"/>
      <c r="N582" s="176"/>
      <c r="O582" s="176"/>
      <c r="P582" s="176"/>
      <c r="Q582" s="176"/>
      <c r="R582" s="176"/>
      <c r="S582" s="176"/>
      <c r="T582" s="175"/>
      <c r="U582" s="175"/>
      <c r="V582" s="176"/>
      <c r="W582" s="176"/>
      <c r="X582" s="176"/>
      <c r="Y582" s="175"/>
      <c r="Z582" s="177"/>
      <c r="AA582" s="177"/>
      <c r="AB582" s="177"/>
      <c r="AC582" s="177"/>
    </row>
    <row r="583" spans="1:29">
      <c r="A583" s="175"/>
      <c r="B583" s="175"/>
      <c r="C583" s="175"/>
      <c r="D583" s="176"/>
      <c r="E583" s="176"/>
      <c r="F583" s="176"/>
      <c r="G583" s="176"/>
      <c r="H583" s="175"/>
      <c r="I583" s="176"/>
      <c r="J583" s="176"/>
      <c r="K583" s="175"/>
      <c r="L583" s="176"/>
      <c r="M583" s="176"/>
      <c r="N583" s="176"/>
      <c r="O583" s="176"/>
      <c r="P583" s="176"/>
      <c r="Q583" s="176"/>
      <c r="R583" s="176"/>
      <c r="S583" s="176"/>
      <c r="T583" s="175"/>
      <c r="U583" s="175"/>
      <c r="V583" s="176"/>
      <c r="W583" s="176"/>
      <c r="X583" s="176"/>
      <c r="Y583" s="175"/>
      <c r="Z583" s="177"/>
      <c r="AA583" s="177"/>
      <c r="AB583" s="177"/>
      <c r="AC583" s="177"/>
    </row>
    <row r="584" spans="1:29">
      <c r="A584" s="175"/>
      <c r="B584" s="175"/>
      <c r="C584" s="175"/>
      <c r="D584" s="176"/>
      <c r="E584" s="176"/>
      <c r="F584" s="176"/>
      <c r="G584" s="176"/>
      <c r="H584" s="175"/>
      <c r="I584" s="176"/>
      <c r="J584" s="176"/>
      <c r="K584" s="175"/>
      <c r="L584" s="176"/>
      <c r="M584" s="176"/>
      <c r="N584" s="176"/>
      <c r="O584" s="176"/>
      <c r="P584" s="176"/>
      <c r="Q584" s="176"/>
      <c r="R584" s="176"/>
      <c r="S584" s="176"/>
      <c r="T584" s="175"/>
      <c r="U584" s="175"/>
      <c r="V584" s="176"/>
      <c r="W584" s="176"/>
      <c r="X584" s="176"/>
      <c r="Y584" s="175"/>
      <c r="Z584" s="177"/>
      <c r="AA584" s="177"/>
      <c r="AB584" s="177"/>
      <c r="AC584" s="177"/>
    </row>
    <row r="585" spans="1:29">
      <c r="A585" s="175"/>
      <c r="B585" s="175"/>
      <c r="C585" s="175"/>
      <c r="D585" s="176"/>
      <c r="E585" s="176"/>
      <c r="F585" s="176"/>
      <c r="G585" s="176"/>
      <c r="H585" s="175"/>
      <c r="I585" s="176"/>
      <c r="J585" s="176"/>
      <c r="K585" s="175"/>
      <c r="L585" s="176"/>
      <c r="M585" s="176"/>
      <c r="N585" s="176"/>
      <c r="O585" s="176"/>
      <c r="P585" s="176"/>
      <c r="Q585" s="176"/>
      <c r="R585" s="176"/>
      <c r="S585" s="176"/>
      <c r="T585" s="175"/>
      <c r="U585" s="175"/>
      <c r="V585" s="176"/>
      <c r="W585" s="176"/>
      <c r="X585" s="176"/>
      <c r="Y585" s="175"/>
      <c r="Z585" s="177"/>
      <c r="AA585" s="177"/>
      <c r="AB585" s="177"/>
      <c r="AC585" s="177"/>
    </row>
    <row r="586" spans="1:29">
      <c r="A586" s="175"/>
      <c r="B586" s="175"/>
      <c r="C586" s="175"/>
      <c r="D586" s="176"/>
      <c r="E586" s="176"/>
      <c r="F586" s="176"/>
      <c r="G586" s="176"/>
      <c r="H586" s="175"/>
      <c r="I586" s="176"/>
      <c r="J586" s="176"/>
      <c r="K586" s="175"/>
      <c r="L586" s="176"/>
      <c r="M586" s="176"/>
      <c r="N586" s="176"/>
      <c r="O586" s="176"/>
      <c r="P586" s="176"/>
      <c r="Q586" s="176"/>
      <c r="R586" s="176"/>
      <c r="S586" s="176"/>
      <c r="T586" s="175"/>
      <c r="U586" s="175"/>
      <c r="V586" s="176"/>
      <c r="W586" s="176"/>
      <c r="X586" s="176"/>
      <c r="Y586" s="175"/>
      <c r="Z586" s="177"/>
      <c r="AA586" s="177"/>
      <c r="AB586" s="177"/>
      <c r="AC586" s="177"/>
    </row>
    <row r="587" spans="1:29">
      <c r="A587" s="175"/>
      <c r="B587" s="175"/>
      <c r="C587" s="175"/>
      <c r="D587" s="176"/>
      <c r="E587" s="176"/>
      <c r="F587" s="176"/>
      <c r="G587" s="176"/>
      <c r="H587" s="175"/>
      <c r="I587" s="176"/>
      <c r="J587" s="176"/>
      <c r="K587" s="175"/>
      <c r="L587" s="176"/>
      <c r="M587" s="176"/>
      <c r="N587" s="176"/>
      <c r="O587" s="176"/>
      <c r="P587" s="176"/>
      <c r="Q587" s="176"/>
      <c r="R587" s="176"/>
      <c r="S587" s="176"/>
      <c r="T587" s="175"/>
      <c r="U587" s="175"/>
      <c r="V587" s="176"/>
      <c r="W587" s="176"/>
      <c r="X587" s="176"/>
      <c r="Y587" s="175"/>
      <c r="Z587" s="177"/>
      <c r="AA587" s="177"/>
      <c r="AB587" s="177"/>
      <c r="AC587" s="177"/>
    </row>
    <row r="588" spans="1:29">
      <c r="A588" s="175"/>
      <c r="B588" s="175"/>
      <c r="C588" s="175"/>
      <c r="D588" s="176"/>
      <c r="E588" s="176"/>
      <c r="F588" s="176"/>
      <c r="G588" s="176"/>
      <c r="H588" s="175"/>
      <c r="I588" s="176"/>
      <c r="J588" s="176"/>
      <c r="K588" s="175"/>
      <c r="L588" s="176"/>
      <c r="M588" s="176"/>
      <c r="N588" s="176"/>
      <c r="O588" s="176"/>
      <c r="P588" s="176"/>
      <c r="Q588" s="176"/>
      <c r="R588" s="176"/>
      <c r="S588" s="176"/>
      <c r="T588" s="175"/>
      <c r="U588" s="175"/>
      <c r="V588" s="176"/>
      <c r="W588" s="176"/>
      <c r="X588" s="176"/>
      <c r="Y588" s="175"/>
      <c r="Z588" s="177"/>
      <c r="AA588" s="177"/>
      <c r="AB588" s="177"/>
      <c r="AC588" s="177"/>
    </row>
    <row r="589" spans="1:29">
      <c r="A589" s="175"/>
      <c r="B589" s="175"/>
      <c r="C589" s="175"/>
      <c r="D589" s="176"/>
      <c r="E589" s="176"/>
      <c r="F589" s="176"/>
      <c r="G589" s="176"/>
      <c r="H589" s="175"/>
      <c r="I589" s="176"/>
      <c r="J589" s="176"/>
      <c r="K589" s="175"/>
      <c r="L589" s="176"/>
      <c r="M589" s="176"/>
      <c r="N589" s="176"/>
      <c r="O589" s="176"/>
      <c r="P589" s="176"/>
      <c r="Q589" s="176"/>
      <c r="R589" s="176"/>
      <c r="S589" s="176"/>
      <c r="T589" s="175"/>
      <c r="U589" s="175"/>
      <c r="V589" s="176"/>
      <c r="W589" s="176"/>
      <c r="X589" s="176"/>
      <c r="Y589" s="175"/>
      <c r="Z589" s="177"/>
      <c r="AA589" s="177"/>
      <c r="AB589" s="177"/>
      <c r="AC589" s="177"/>
    </row>
    <row r="590" spans="1:29">
      <c r="A590" s="175"/>
      <c r="B590" s="175"/>
      <c r="C590" s="175"/>
      <c r="D590" s="176"/>
      <c r="E590" s="176"/>
      <c r="F590" s="176"/>
      <c r="G590" s="176"/>
      <c r="H590" s="175"/>
      <c r="I590" s="176"/>
      <c r="J590" s="176"/>
      <c r="K590" s="175"/>
      <c r="L590" s="176"/>
      <c r="M590" s="176"/>
      <c r="N590" s="176"/>
      <c r="O590" s="176"/>
      <c r="P590" s="176"/>
      <c r="Q590" s="176"/>
      <c r="R590" s="176"/>
      <c r="S590" s="176"/>
      <c r="T590" s="175"/>
      <c r="U590" s="175"/>
      <c r="V590" s="176"/>
      <c r="W590" s="176"/>
      <c r="X590" s="176"/>
      <c r="Y590" s="175"/>
      <c r="Z590" s="177"/>
      <c r="AA590" s="177"/>
      <c r="AB590" s="177"/>
      <c r="AC590" s="177"/>
    </row>
    <row r="591" spans="1:29">
      <c r="A591" s="175"/>
      <c r="B591" s="175"/>
      <c r="C591" s="175"/>
      <c r="D591" s="176"/>
      <c r="E591" s="176"/>
      <c r="F591" s="176"/>
      <c r="G591" s="176"/>
      <c r="H591" s="175"/>
      <c r="I591" s="176"/>
      <c r="J591" s="176"/>
      <c r="K591" s="175"/>
      <c r="L591" s="176"/>
      <c r="M591" s="176"/>
      <c r="N591" s="176"/>
      <c r="O591" s="176"/>
      <c r="P591" s="176"/>
      <c r="Q591" s="176"/>
      <c r="R591" s="176"/>
      <c r="S591" s="176"/>
      <c r="T591" s="175"/>
      <c r="U591" s="175"/>
      <c r="V591" s="176"/>
      <c r="W591" s="176"/>
      <c r="X591" s="176"/>
      <c r="Y591" s="175"/>
      <c r="Z591" s="177"/>
      <c r="AA591" s="177"/>
      <c r="AB591" s="177"/>
      <c r="AC591" s="177"/>
    </row>
    <row r="592" spans="1:29">
      <c r="A592" s="175"/>
      <c r="B592" s="175"/>
      <c r="C592" s="175"/>
      <c r="D592" s="176"/>
      <c r="E592" s="176"/>
      <c r="F592" s="176"/>
      <c r="G592" s="176"/>
      <c r="H592" s="175"/>
      <c r="I592" s="176"/>
      <c r="J592" s="176"/>
      <c r="K592" s="175"/>
      <c r="L592" s="176"/>
      <c r="M592" s="176"/>
      <c r="N592" s="176"/>
      <c r="O592" s="176"/>
      <c r="P592" s="176"/>
      <c r="Q592" s="176"/>
      <c r="R592" s="176"/>
      <c r="S592" s="176"/>
      <c r="T592" s="175"/>
      <c r="U592" s="175"/>
      <c r="V592" s="176"/>
      <c r="W592" s="176"/>
      <c r="X592" s="176"/>
      <c r="Y592" s="175"/>
      <c r="Z592" s="177"/>
      <c r="AA592" s="177"/>
      <c r="AB592" s="177"/>
      <c r="AC592" s="177"/>
    </row>
    <row r="593" spans="1:29">
      <c r="A593" s="175"/>
      <c r="B593" s="175"/>
      <c r="C593" s="175"/>
      <c r="D593" s="176"/>
      <c r="E593" s="176"/>
      <c r="F593" s="176"/>
      <c r="G593" s="176"/>
      <c r="H593" s="175"/>
      <c r="I593" s="176"/>
      <c r="J593" s="176"/>
      <c r="K593" s="175"/>
      <c r="L593" s="176"/>
      <c r="M593" s="176"/>
      <c r="N593" s="176"/>
      <c r="O593" s="176"/>
      <c r="P593" s="176"/>
      <c r="Q593" s="176"/>
      <c r="R593" s="176"/>
      <c r="S593" s="176"/>
      <c r="T593" s="175"/>
      <c r="U593" s="175"/>
      <c r="V593" s="176"/>
      <c r="W593" s="176"/>
      <c r="X593" s="176"/>
      <c r="Y593" s="175"/>
      <c r="Z593" s="177"/>
      <c r="AA593" s="177"/>
      <c r="AB593" s="177"/>
      <c r="AC593" s="177"/>
    </row>
    <row r="594" spans="1:29">
      <c r="A594" s="175"/>
      <c r="B594" s="175"/>
      <c r="C594" s="175"/>
      <c r="D594" s="176"/>
      <c r="E594" s="176"/>
      <c r="F594" s="176"/>
      <c r="G594" s="176"/>
      <c r="H594" s="175"/>
      <c r="I594" s="176"/>
      <c r="J594" s="176"/>
      <c r="K594" s="175"/>
      <c r="L594" s="176"/>
      <c r="M594" s="176"/>
      <c r="N594" s="176"/>
      <c r="O594" s="176"/>
      <c r="P594" s="176"/>
      <c r="Q594" s="176"/>
      <c r="R594" s="176"/>
      <c r="S594" s="176"/>
      <c r="T594" s="175"/>
      <c r="U594" s="175"/>
      <c r="V594" s="176"/>
      <c r="W594" s="176"/>
      <c r="X594" s="176"/>
      <c r="Y594" s="175"/>
      <c r="Z594" s="177"/>
      <c r="AA594" s="177"/>
      <c r="AB594" s="177"/>
      <c r="AC594" s="177"/>
    </row>
    <row r="595" spans="1:29">
      <c r="A595" s="175"/>
      <c r="B595" s="175"/>
      <c r="C595" s="175"/>
      <c r="D595" s="176"/>
      <c r="E595" s="176"/>
      <c r="F595" s="176"/>
      <c r="G595" s="176"/>
      <c r="H595" s="175"/>
      <c r="I595" s="176"/>
      <c r="J595" s="176"/>
      <c r="K595" s="175"/>
      <c r="L595" s="176"/>
      <c r="M595" s="176"/>
      <c r="N595" s="176"/>
      <c r="O595" s="176"/>
      <c r="P595" s="176"/>
      <c r="Q595" s="176"/>
      <c r="R595" s="176"/>
      <c r="S595" s="176"/>
      <c r="T595" s="175"/>
      <c r="U595" s="175"/>
      <c r="V595" s="176"/>
      <c r="W595" s="176"/>
      <c r="X595" s="176"/>
      <c r="Y595" s="175"/>
      <c r="Z595" s="177"/>
      <c r="AA595" s="177"/>
      <c r="AB595" s="177"/>
      <c r="AC595" s="177"/>
    </row>
    <row r="596" spans="1:29">
      <c r="A596" s="175"/>
      <c r="B596" s="175"/>
      <c r="C596" s="175"/>
      <c r="D596" s="176"/>
      <c r="E596" s="176"/>
      <c r="F596" s="176"/>
      <c r="G596" s="176"/>
      <c r="H596" s="175"/>
      <c r="I596" s="176"/>
      <c r="J596" s="176"/>
      <c r="K596" s="175"/>
      <c r="L596" s="176"/>
      <c r="M596" s="176"/>
      <c r="N596" s="176"/>
      <c r="O596" s="176"/>
      <c r="P596" s="176"/>
      <c r="Q596" s="176"/>
      <c r="R596" s="176"/>
      <c r="S596" s="176"/>
      <c r="T596" s="175"/>
      <c r="U596" s="175"/>
      <c r="V596" s="176"/>
      <c r="W596" s="176"/>
      <c r="X596" s="176"/>
      <c r="Y596" s="175"/>
      <c r="Z596" s="177"/>
      <c r="AA596" s="177"/>
      <c r="AB596" s="177"/>
      <c r="AC596" s="177"/>
    </row>
    <row r="597" spans="1:29">
      <c r="A597" s="175"/>
      <c r="B597" s="175"/>
      <c r="C597" s="175"/>
      <c r="D597" s="176"/>
      <c r="E597" s="176"/>
      <c r="F597" s="176"/>
      <c r="G597" s="176"/>
      <c r="H597" s="175"/>
      <c r="I597" s="176"/>
      <c r="J597" s="176"/>
      <c r="K597" s="175"/>
      <c r="L597" s="176"/>
      <c r="M597" s="176"/>
      <c r="N597" s="176"/>
      <c r="O597" s="176"/>
      <c r="P597" s="176"/>
      <c r="Q597" s="176"/>
      <c r="R597" s="176"/>
      <c r="S597" s="176"/>
      <c r="T597" s="175"/>
      <c r="U597" s="175"/>
      <c r="V597" s="176"/>
      <c r="W597" s="176"/>
      <c r="X597" s="176"/>
      <c r="Y597" s="175"/>
      <c r="Z597" s="177"/>
      <c r="AA597" s="177"/>
      <c r="AB597" s="177"/>
      <c r="AC597" s="177"/>
    </row>
    <row r="598" spans="1:29">
      <c r="A598" s="175"/>
      <c r="B598" s="175"/>
      <c r="C598" s="175"/>
      <c r="D598" s="176"/>
      <c r="E598" s="176"/>
      <c r="F598" s="176"/>
      <c r="G598" s="176"/>
      <c r="H598" s="175"/>
      <c r="I598" s="176"/>
      <c r="J598" s="176"/>
      <c r="K598" s="175"/>
      <c r="L598" s="176"/>
      <c r="M598" s="176"/>
      <c r="N598" s="176"/>
      <c r="O598" s="176"/>
      <c r="P598" s="176"/>
      <c r="Q598" s="176"/>
      <c r="R598" s="176"/>
      <c r="S598" s="176"/>
      <c r="T598" s="175"/>
      <c r="U598" s="175"/>
      <c r="V598" s="176"/>
      <c r="W598" s="176"/>
      <c r="X598" s="176"/>
      <c r="Y598" s="175"/>
      <c r="Z598" s="177"/>
      <c r="AA598" s="177"/>
      <c r="AB598" s="177"/>
      <c r="AC598" s="177"/>
    </row>
    <row r="599" spans="1:29">
      <c r="A599" s="175"/>
      <c r="B599" s="175"/>
      <c r="C599" s="175"/>
      <c r="D599" s="176"/>
      <c r="E599" s="176"/>
      <c r="F599" s="176"/>
      <c r="G599" s="176"/>
      <c r="H599" s="175"/>
      <c r="I599" s="176"/>
      <c r="J599" s="176"/>
      <c r="K599" s="175"/>
      <c r="L599" s="176"/>
      <c r="M599" s="176"/>
      <c r="N599" s="176"/>
      <c r="O599" s="176"/>
      <c r="P599" s="176"/>
      <c r="Q599" s="176"/>
      <c r="R599" s="176"/>
      <c r="S599" s="176"/>
      <c r="T599" s="175"/>
      <c r="U599" s="175"/>
      <c r="V599" s="176"/>
      <c r="W599" s="176"/>
      <c r="X599" s="176"/>
      <c r="Y599" s="175"/>
      <c r="Z599" s="177"/>
      <c r="AA599" s="177"/>
      <c r="AB599" s="177"/>
      <c r="AC599" s="177"/>
    </row>
    <row r="600" spans="1:29">
      <c r="A600" s="175"/>
      <c r="B600" s="175"/>
      <c r="C600" s="175"/>
      <c r="D600" s="176"/>
      <c r="E600" s="176"/>
      <c r="F600" s="176"/>
      <c r="G600" s="176"/>
      <c r="H600" s="175"/>
      <c r="I600" s="176"/>
      <c r="J600" s="176"/>
      <c r="K600" s="175"/>
      <c r="L600" s="176"/>
      <c r="M600" s="176"/>
      <c r="N600" s="176"/>
      <c r="O600" s="176"/>
      <c r="P600" s="176"/>
      <c r="Q600" s="176"/>
      <c r="R600" s="176"/>
      <c r="S600" s="176"/>
      <c r="T600" s="175"/>
      <c r="U600" s="175"/>
      <c r="V600" s="176"/>
      <c r="W600" s="176"/>
      <c r="X600" s="176"/>
      <c r="Y600" s="175"/>
      <c r="Z600" s="177"/>
      <c r="AA600" s="177"/>
      <c r="AB600" s="177"/>
      <c r="AC600" s="177"/>
    </row>
    <row r="601" spans="1:29">
      <c r="A601" s="175"/>
      <c r="B601" s="175"/>
      <c r="C601" s="175"/>
      <c r="D601" s="176"/>
      <c r="E601" s="176"/>
      <c r="F601" s="176"/>
      <c r="G601" s="176"/>
      <c r="H601" s="175"/>
      <c r="I601" s="176"/>
      <c r="J601" s="176"/>
      <c r="K601" s="175"/>
      <c r="L601" s="176"/>
      <c r="M601" s="176"/>
      <c r="N601" s="176"/>
      <c r="O601" s="176"/>
      <c r="P601" s="176"/>
      <c r="Q601" s="176"/>
      <c r="R601" s="176"/>
      <c r="S601" s="176"/>
      <c r="T601" s="175"/>
      <c r="U601" s="175"/>
      <c r="V601" s="176"/>
      <c r="W601" s="176"/>
      <c r="X601" s="176"/>
      <c r="Y601" s="175"/>
      <c r="Z601" s="177"/>
      <c r="AA601" s="177"/>
      <c r="AB601" s="177"/>
      <c r="AC601" s="177"/>
    </row>
    <row r="602" spans="1:29">
      <c r="A602" s="175"/>
      <c r="B602" s="175"/>
      <c r="C602" s="175"/>
      <c r="D602" s="176"/>
      <c r="E602" s="176"/>
      <c r="F602" s="176"/>
      <c r="G602" s="176"/>
      <c r="H602" s="175"/>
      <c r="I602" s="176"/>
      <c r="J602" s="176"/>
      <c r="K602" s="175"/>
      <c r="L602" s="176"/>
      <c r="M602" s="176"/>
      <c r="N602" s="176"/>
      <c r="O602" s="176"/>
      <c r="P602" s="176"/>
      <c r="Q602" s="176"/>
      <c r="R602" s="176"/>
      <c r="S602" s="176"/>
      <c r="T602" s="175"/>
      <c r="U602" s="175"/>
      <c r="V602" s="176"/>
      <c r="W602" s="176"/>
      <c r="X602" s="176"/>
      <c r="Y602" s="175"/>
      <c r="Z602" s="177"/>
      <c r="AA602" s="177"/>
      <c r="AB602" s="177"/>
      <c r="AC602" s="177"/>
    </row>
    <row r="603" spans="1:29">
      <c r="A603" s="175"/>
      <c r="B603" s="175"/>
      <c r="C603" s="175"/>
      <c r="D603" s="176"/>
      <c r="E603" s="176"/>
      <c r="F603" s="176"/>
      <c r="G603" s="176"/>
      <c r="H603" s="175"/>
      <c r="I603" s="176"/>
      <c r="J603" s="176"/>
      <c r="K603" s="175"/>
      <c r="L603" s="176"/>
      <c r="M603" s="176"/>
      <c r="N603" s="176"/>
      <c r="O603" s="176"/>
      <c r="P603" s="176"/>
      <c r="Q603" s="176"/>
      <c r="R603" s="176"/>
      <c r="S603" s="176"/>
      <c r="T603" s="175"/>
      <c r="U603" s="175"/>
      <c r="V603" s="176"/>
      <c r="W603" s="176"/>
      <c r="X603" s="176"/>
      <c r="Y603" s="175"/>
      <c r="Z603" s="177"/>
      <c r="AA603" s="177"/>
      <c r="AB603" s="177"/>
      <c r="AC603" s="177"/>
    </row>
    <row r="604" spans="1:29">
      <c r="A604" s="175"/>
      <c r="B604" s="175"/>
      <c r="C604" s="175"/>
      <c r="D604" s="176"/>
      <c r="E604" s="176"/>
      <c r="F604" s="176"/>
      <c r="G604" s="176"/>
      <c r="H604" s="175"/>
      <c r="I604" s="176"/>
      <c r="J604" s="176"/>
      <c r="K604" s="175"/>
      <c r="L604" s="176"/>
      <c r="M604" s="176"/>
      <c r="N604" s="176"/>
      <c r="O604" s="176"/>
      <c r="P604" s="176"/>
      <c r="Q604" s="176"/>
      <c r="R604" s="176"/>
      <c r="S604" s="176"/>
      <c r="T604" s="175"/>
      <c r="U604" s="175"/>
      <c r="V604" s="176"/>
      <c r="W604" s="176"/>
      <c r="X604" s="176"/>
      <c r="Y604" s="175"/>
      <c r="Z604" s="177"/>
      <c r="AA604" s="177"/>
      <c r="AB604" s="177"/>
      <c r="AC604" s="177"/>
    </row>
    <row r="605" spans="1:29">
      <c r="A605" s="175"/>
      <c r="B605" s="175"/>
      <c r="C605" s="175"/>
      <c r="D605" s="176"/>
      <c r="E605" s="176"/>
      <c r="F605" s="176"/>
      <c r="G605" s="176"/>
      <c r="H605" s="175"/>
      <c r="I605" s="176"/>
      <c r="J605" s="176"/>
      <c r="K605" s="175"/>
      <c r="L605" s="176"/>
      <c r="M605" s="176"/>
      <c r="N605" s="176"/>
      <c r="O605" s="176"/>
      <c r="P605" s="176"/>
      <c r="Q605" s="176"/>
      <c r="R605" s="176"/>
      <c r="S605" s="176"/>
      <c r="T605" s="175"/>
      <c r="U605" s="175"/>
      <c r="V605" s="176"/>
      <c r="W605" s="176"/>
      <c r="X605" s="176"/>
      <c r="Y605" s="175"/>
      <c r="Z605" s="177"/>
      <c r="AA605" s="177"/>
      <c r="AB605" s="177"/>
      <c r="AC605" s="177"/>
    </row>
    <row r="606" spans="1:29">
      <c r="A606" s="175"/>
      <c r="B606" s="175"/>
      <c r="C606" s="175"/>
      <c r="D606" s="176"/>
      <c r="E606" s="176"/>
      <c r="F606" s="176"/>
      <c r="G606" s="176"/>
      <c r="H606" s="175"/>
      <c r="I606" s="176"/>
      <c r="J606" s="176"/>
      <c r="K606" s="175"/>
      <c r="L606" s="176"/>
      <c r="M606" s="176"/>
      <c r="N606" s="176"/>
      <c r="O606" s="176"/>
      <c r="P606" s="176"/>
      <c r="Q606" s="176"/>
      <c r="R606" s="176"/>
      <c r="S606" s="176"/>
      <c r="T606" s="175"/>
      <c r="U606" s="175"/>
      <c r="V606" s="176"/>
      <c r="W606" s="176"/>
      <c r="X606" s="176"/>
      <c r="Y606" s="175"/>
      <c r="Z606" s="177"/>
      <c r="AA606" s="177"/>
      <c r="AB606" s="177"/>
      <c r="AC606" s="177"/>
    </row>
    <row r="607" spans="1:29">
      <c r="A607" s="175"/>
      <c r="B607" s="175"/>
      <c r="C607" s="175"/>
      <c r="D607" s="176"/>
      <c r="E607" s="176"/>
      <c r="F607" s="176"/>
      <c r="G607" s="176"/>
      <c r="H607" s="175"/>
      <c r="I607" s="176"/>
      <c r="J607" s="176"/>
      <c r="K607" s="175"/>
      <c r="L607" s="176"/>
      <c r="M607" s="176"/>
      <c r="N607" s="176"/>
      <c r="O607" s="176"/>
      <c r="P607" s="176"/>
      <c r="Q607" s="176"/>
      <c r="R607" s="176"/>
      <c r="S607" s="176"/>
      <c r="T607" s="175"/>
      <c r="U607" s="175"/>
      <c r="V607" s="176"/>
      <c r="W607" s="176"/>
      <c r="X607" s="176"/>
      <c r="Y607" s="175"/>
      <c r="Z607" s="177"/>
      <c r="AA607" s="177"/>
      <c r="AB607" s="177"/>
      <c r="AC607" s="177"/>
    </row>
    <row r="608" spans="1:29">
      <c r="A608" s="175"/>
      <c r="B608" s="175"/>
      <c r="C608" s="175"/>
      <c r="D608" s="176"/>
      <c r="E608" s="176"/>
      <c r="F608" s="176"/>
      <c r="G608" s="176"/>
      <c r="H608" s="175"/>
      <c r="I608" s="176"/>
      <c r="J608" s="176"/>
      <c r="K608" s="175"/>
      <c r="L608" s="176"/>
      <c r="M608" s="176"/>
      <c r="N608" s="176"/>
      <c r="O608" s="176"/>
      <c r="P608" s="176"/>
      <c r="Q608" s="176"/>
      <c r="R608" s="176"/>
      <c r="S608" s="176"/>
      <c r="T608" s="175"/>
      <c r="U608" s="175"/>
      <c r="V608" s="176"/>
      <c r="W608" s="176"/>
      <c r="X608" s="176"/>
      <c r="Y608" s="175"/>
      <c r="Z608" s="177"/>
      <c r="AA608" s="177"/>
      <c r="AB608" s="177"/>
      <c r="AC608" s="177"/>
    </row>
    <row r="609" spans="1:29">
      <c r="A609" s="175"/>
      <c r="B609" s="175"/>
      <c r="C609" s="175"/>
      <c r="D609" s="176"/>
      <c r="E609" s="176"/>
      <c r="F609" s="176"/>
      <c r="G609" s="176"/>
      <c r="H609" s="175"/>
      <c r="I609" s="176"/>
      <c r="J609" s="176"/>
      <c r="K609" s="175"/>
      <c r="L609" s="176"/>
      <c r="M609" s="176"/>
      <c r="N609" s="176"/>
      <c r="O609" s="176"/>
      <c r="P609" s="176"/>
      <c r="Q609" s="176"/>
      <c r="R609" s="176"/>
      <c r="S609" s="176"/>
      <c r="T609" s="175"/>
      <c r="U609" s="175"/>
      <c r="V609" s="176"/>
      <c r="W609" s="176"/>
      <c r="X609" s="176"/>
      <c r="Y609" s="175"/>
      <c r="Z609" s="177"/>
      <c r="AA609" s="177"/>
      <c r="AB609" s="177"/>
      <c r="AC609" s="177"/>
    </row>
    <row r="610" spans="1:29">
      <c r="A610" s="175"/>
      <c r="B610" s="175"/>
      <c r="C610" s="175"/>
      <c r="D610" s="176"/>
      <c r="E610" s="176"/>
      <c r="F610" s="176"/>
      <c r="G610" s="176"/>
      <c r="H610" s="175"/>
      <c r="I610" s="176"/>
      <c r="J610" s="176"/>
      <c r="K610" s="175"/>
      <c r="L610" s="176"/>
      <c r="M610" s="176"/>
      <c r="N610" s="176"/>
      <c r="O610" s="176"/>
      <c r="P610" s="176"/>
      <c r="Q610" s="176"/>
      <c r="R610" s="176"/>
      <c r="S610" s="176"/>
      <c r="T610" s="175"/>
      <c r="U610" s="175"/>
      <c r="V610" s="176"/>
      <c r="W610" s="176"/>
      <c r="X610" s="176"/>
      <c r="Y610" s="175"/>
      <c r="Z610" s="177"/>
      <c r="AA610" s="177"/>
      <c r="AB610" s="177"/>
      <c r="AC610" s="177"/>
    </row>
    <row r="611" spans="1:29">
      <c r="A611" s="175"/>
      <c r="B611" s="175"/>
      <c r="C611" s="175"/>
      <c r="D611" s="176"/>
      <c r="E611" s="176"/>
      <c r="F611" s="176"/>
      <c r="G611" s="176"/>
      <c r="H611" s="175"/>
      <c r="I611" s="176"/>
      <c r="J611" s="176"/>
      <c r="K611" s="175"/>
      <c r="L611" s="176"/>
      <c r="M611" s="176"/>
      <c r="N611" s="176"/>
      <c r="O611" s="176"/>
      <c r="P611" s="176"/>
      <c r="Q611" s="176"/>
      <c r="R611" s="176"/>
      <c r="S611" s="176"/>
      <c r="T611" s="175"/>
      <c r="U611" s="175"/>
      <c r="V611" s="176"/>
      <c r="W611" s="176"/>
      <c r="X611" s="176"/>
      <c r="Y611" s="175"/>
      <c r="Z611" s="177"/>
      <c r="AA611" s="177"/>
      <c r="AB611" s="177"/>
      <c r="AC611" s="177"/>
    </row>
    <row r="612" spans="1:29">
      <c r="A612" s="175"/>
      <c r="B612" s="175"/>
      <c r="C612" s="175"/>
      <c r="D612" s="176"/>
      <c r="E612" s="176"/>
      <c r="F612" s="176"/>
      <c r="G612" s="176"/>
      <c r="H612" s="175"/>
      <c r="I612" s="176"/>
      <c r="J612" s="176"/>
      <c r="K612" s="175"/>
      <c r="L612" s="176"/>
      <c r="M612" s="176"/>
      <c r="N612" s="176"/>
      <c r="O612" s="176"/>
      <c r="P612" s="176"/>
      <c r="Q612" s="176"/>
      <c r="R612" s="176"/>
      <c r="S612" s="176"/>
      <c r="T612" s="175"/>
      <c r="U612" s="175"/>
      <c r="V612" s="176"/>
      <c r="W612" s="176"/>
      <c r="X612" s="176"/>
      <c r="Y612" s="175"/>
      <c r="Z612" s="177"/>
      <c r="AA612" s="177"/>
      <c r="AB612" s="177"/>
      <c r="AC612" s="177"/>
    </row>
    <row r="613" spans="1:29">
      <c r="A613" s="175"/>
      <c r="B613" s="175"/>
      <c r="C613" s="175"/>
      <c r="D613" s="176"/>
      <c r="E613" s="176"/>
      <c r="F613" s="176"/>
      <c r="G613" s="176"/>
      <c r="H613" s="175"/>
      <c r="I613" s="176"/>
      <c r="J613" s="176"/>
      <c r="K613" s="175"/>
      <c r="L613" s="176"/>
      <c r="M613" s="176"/>
      <c r="N613" s="176"/>
      <c r="O613" s="176"/>
      <c r="P613" s="176"/>
      <c r="Q613" s="176"/>
      <c r="R613" s="176"/>
      <c r="S613" s="176"/>
      <c r="T613" s="175"/>
      <c r="U613" s="175"/>
      <c r="V613" s="176"/>
      <c r="W613" s="176"/>
      <c r="X613" s="176"/>
      <c r="Y613" s="175"/>
      <c r="Z613" s="177"/>
      <c r="AA613" s="177"/>
      <c r="AB613" s="177"/>
      <c r="AC613" s="177"/>
    </row>
    <row r="614" spans="1:29">
      <c r="A614" s="175"/>
      <c r="B614" s="175"/>
      <c r="C614" s="175"/>
      <c r="D614" s="176"/>
      <c r="E614" s="176"/>
      <c r="F614" s="176"/>
      <c r="G614" s="176"/>
      <c r="H614" s="175"/>
      <c r="I614" s="176"/>
      <c r="J614" s="176"/>
      <c r="K614" s="175"/>
      <c r="L614" s="176"/>
      <c r="M614" s="176"/>
      <c r="N614" s="176"/>
      <c r="O614" s="176"/>
      <c r="P614" s="176"/>
      <c r="Q614" s="176"/>
      <c r="R614" s="176"/>
      <c r="S614" s="176"/>
      <c r="T614" s="175"/>
      <c r="U614" s="175"/>
      <c r="V614" s="176"/>
      <c r="W614" s="176"/>
      <c r="X614" s="176"/>
      <c r="Y614" s="175"/>
      <c r="Z614" s="177"/>
      <c r="AA614" s="177"/>
      <c r="AB614" s="177"/>
      <c r="AC614" s="177"/>
    </row>
    <row r="615" spans="1:29">
      <c r="A615" s="175"/>
      <c r="B615" s="175"/>
      <c r="C615" s="175"/>
      <c r="D615" s="176"/>
      <c r="E615" s="176"/>
      <c r="F615" s="176"/>
      <c r="G615" s="176"/>
      <c r="H615" s="175"/>
      <c r="I615" s="176"/>
      <c r="J615" s="176"/>
      <c r="K615" s="175"/>
      <c r="L615" s="176"/>
      <c r="M615" s="176"/>
      <c r="N615" s="176"/>
      <c r="O615" s="176"/>
      <c r="P615" s="176"/>
      <c r="Q615" s="176"/>
      <c r="R615" s="176"/>
      <c r="S615" s="176"/>
      <c r="T615" s="175"/>
      <c r="U615" s="175"/>
      <c r="V615" s="176"/>
      <c r="W615" s="176"/>
      <c r="X615" s="176"/>
      <c r="Y615" s="175"/>
      <c r="Z615" s="177"/>
      <c r="AA615" s="177"/>
      <c r="AB615" s="177"/>
      <c r="AC615" s="177"/>
    </row>
    <row r="616" spans="1:29">
      <c r="A616" s="175"/>
      <c r="B616" s="175"/>
      <c r="C616" s="175"/>
      <c r="D616" s="176"/>
      <c r="E616" s="176"/>
      <c r="F616" s="176"/>
      <c r="G616" s="176"/>
      <c r="H616" s="175"/>
      <c r="I616" s="176"/>
      <c r="J616" s="176"/>
      <c r="K616" s="175"/>
      <c r="L616" s="176"/>
      <c r="M616" s="176"/>
      <c r="N616" s="176"/>
      <c r="O616" s="176"/>
      <c r="P616" s="176"/>
      <c r="Q616" s="176"/>
      <c r="R616" s="176"/>
      <c r="S616" s="176"/>
      <c r="T616" s="175"/>
      <c r="U616" s="175"/>
      <c r="V616" s="176"/>
      <c r="W616" s="176"/>
      <c r="X616" s="176"/>
      <c r="Y616" s="175"/>
      <c r="Z616" s="177"/>
      <c r="AA616" s="177"/>
      <c r="AB616" s="177"/>
      <c r="AC616" s="177"/>
    </row>
    <row r="617" spans="1:29">
      <c r="A617" s="175"/>
      <c r="B617" s="175"/>
      <c r="C617" s="175"/>
      <c r="D617" s="176"/>
      <c r="E617" s="176"/>
      <c r="F617" s="176"/>
      <c r="G617" s="176"/>
      <c r="H617" s="175"/>
      <c r="I617" s="176"/>
      <c r="J617" s="176"/>
      <c r="K617" s="175"/>
      <c r="L617" s="176"/>
      <c r="M617" s="176"/>
      <c r="N617" s="176"/>
      <c r="O617" s="176"/>
      <c r="P617" s="176"/>
      <c r="Q617" s="176"/>
      <c r="R617" s="176"/>
      <c r="S617" s="176"/>
      <c r="T617" s="175"/>
      <c r="U617" s="175"/>
      <c r="V617" s="176"/>
      <c r="W617" s="176"/>
      <c r="X617" s="176"/>
      <c r="Y617" s="175"/>
      <c r="Z617" s="177"/>
      <c r="AA617" s="177"/>
      <c r="AB617" s="177"/>
      <c r="AC617" s="177"/>
    </row>
    <row r="618" spans="1:29">
      <c r="A618" s="175"/>
      <c r="B618" s="175"/>
      <c r="C618" s="175"/>
      <c r="D618" s="176"/>
      <c r="E618" s="176"/>
      <c r="F618" s="176"/>
      <c r="G618" s="176"/>
      <c r="H618" s="175"/>
      <c r="I618" s="176"/>
      <c r="J618" s="176"/>
      <c r="K618" s="175"/>
      <c r="L618" s="176"/>
      <c r="M618" s="176"/>
      <c r="N618" s="176"/>
      <c r="O618" s="176"/>
      <c r="P618" s="176"/>
      <c r="Q618" s="176"/>
      <c r="R618" s="176"/>
      <c r="S618" s="176"/>
      <c r="T618" s="175"/>
      <c r="U618" s="175"/>
      <c r="V618" s="176"/>
      <c r="W618" s="176"/>
      <c r="X618" s="176"/>
      <c r="Y618" s="175"/>
      <c r="Z618" s="177"/>
      <c r="AA618" s="177"/>
      <c r="AB618" s="177"/>
      <c r="AC618" s="177"/>
    </row>
    <row r="619" spans="1:29">
      <c r="A619" s="175"/>
      <c r="B619" s="175"/>
      <c r="C619" s="175"/>
      <c r="D619" s="176"/>
      <c r="E619" s="176"/>
      <c r="F619" s="176"/>
      <c r="G619" s="176"/>
      <c r="H619" s="175"/>
      <c r="I619" s="176"/>
      <c r="J619" s="176"/>
      <c r="K619" s="175"/>
      <c r="L619" s="176"/>
      <c r="M619" s="176"/>
      <c r="N619" s="176"/>
      <c r="O619" s="176"/>
      <c r="P619" s="176"/>
      <c r="Q619" s="176"/>
      <c r="R619" s="176"/>
      <c r="S619" s="176"/>
      <c r="T619" s="175"/>
      <c r="U619" s="175"/>
      <c r="V619" s="176"/>
      <c r="W619" s="176"/>
      <c r="X619" s="176"/>
      <c r="Y619" s="175"/>
      <c r="Z619" s="177"/>
      <c r="AA619" s="177"/>
      <c r="AB619" s="177"/>
      <c r="AC619" s="177"/>
    </row>
    <row r="620" spans="1:29">
      <c r="A620" s="175"/>
      <c r="B620" s="175"/>
      <c r="C620" s="175"/>
      <c r="D620" s="176"/>
      <c r="E620" s="176"/>
      <c r="F620" s="176"/>
      <c r="G620" s="176"/>
      <c r="H620" s="175"/>
      <c r="I620" s="176"/>
      <c r="J620" s="176"/>
      <c r="K620" s="175"/>
      <c r="L620" s="176"/>
      <c r="M620" s="176"/>
      <c r="N620" s="176"/>
      <c r="O620" s="176"/>
      <c r="P620" s="176"/>
      <c r="Q620" s="176"/>
      <c r="R620" s="176"/>
      <c r="S620" s="176"/>
      <c r="T620" s="175"/>
      <c r="U620" s="175"/>
      <c r="V620" s="176"/>
      <c r="W620" s="176"/>
      <c r="X620" s="176"/>
      <c r="Y620" s="175"/>
      <c r="Z620" s="177"/>
      <c r="AA620" s="177"/>
      <c r="AB620" s="177"/>
      <c r="AC620" s="177"/>
    </row>
    <row r="621" spans="1:29">
      <c r="A621" s="175"/>
      <c r="B621" s="175"/>
      <c r="C621" s="175"/>
      <c r="D621" s="176"/>
      <c r="E621" s="176"/>
      <c r="F621" s="176"/>
      <c r="G621" s="176"/>
      <c r="H621" s="175"/>
      <c r="I621" s="176"/>
      <c r="J621" s="176"/>
      <c r="K621" s="175"/>
      <c r="L621" s="176"/>
      <c r="M621" s="176"/>
      <c r="N621" s="176"/>
      <c r="O621" s="176"/>
      <c r="P621" s="176"/>
      <c r="Q621" s="176"/>
      <c r="R621" s="176"/>
      <c r="S621" s="176"/>
      <c r="T621" s="175"/>
      <c r="U621" s="175"/>
      <c r="V621" s="176"/>
      <c r="W621" s="176"/>
      <c r="X621" s="176"/>
      <c r="Y621" s="175"/>
      <c r="Z621" s="177"/>
      <c r="AA621" s="177"/>
      <c r="AB621" s="177"/>
      <c r="AC621" s="177"/>
    </row>
    <row r="622" spans="1:29">
      <c r="A622" s="175"/>
      <c r="B622" s="175"/>
      <c r="C622" s="175"/>
      <c r="D622" s="176"/>
      <c r="E622" s="176"/>
      <c r="F622" s="176"/>
      <c r="G622" s="176"/>
      <c r="H622" s="175"/>
      <c r="I622" s="176"/>
      <c r="J622" s="176"/>
      <c r="K622" s="175"/>
      <c r="L622" s="176"/>
      <c r="M622" s="176"/>
      <c r="N622" s="176"/>
      <c r="O622" s="176"/>
      <c r="P622" s="176"/>
      <c r="Q622" s="176"/>
      <c r="R622" s="176"/>
      <c r="S622" s="176"/>
      <c r="T622" s="175"/>
      <c r="U622" s="175"/>
      <c r="V622" s="176"/>
      <c r="W622" s="176"/>
      <c r="X622" s="176"/>
      <c r="Y622" s="175"/>
      <c r="Z622" s="177"/>
      <c r="AA622" s="177"/>
      <c r="AB622" s="177"/>
      <c r="AC622" s="177"/>
    </row>
    <row r="623" spans="1:29">
      <c r="A623" s="175"/>
      <c r="B623" s="175"/>
      <c r="C623" s="175"/>
      <c r="D623" s="176"/>
      <c r="E623" s="176"/>
      <c r="F623" s="176"/>
      <c r="G623" s="176"/>
      <c r="H623" s="175"/>
      <c r="I623" s="176"/>
      <c r="J623" s="176"/>
      <c r="K623" s="175"/>
      <c r="L623" s="176"/>
      <c r="M623" s="176"/>
      <c r="N623" s="176"/>
      <c r="O623" s="176"/>
      <c r="P623" s="176"/>
      <c r="Q623" s="176"/>
      <c r="R623" s="176"/>
      <c r="S623" s="176"/>
      <c r="T623" s="175"/>
      <c r="U623" s="175"/>
      <c r="V623" s="176"/>
      <c r="W623" s="176"/>
      <c r="X623" s="176"/>
      <c r="Y623" s="175"/>
      <c r="Z623" s="177"/>
      <c r="AA623" s="177"/>
      <c r="AB623" s="177"/>
      <c r="AC623" s="177"/>
    </row>
    <row r="624" spans="1:29">
      <c r="A624" s="175"/>
      <c r="B624" s="175"/>
      <c r="C624" s="175"/>
      <c r="D624" s="176"/>
      <c r="E624" s="176"/>
      <c r="F624" s="176"/>
      <c r="G624" s="176"/>
      <c r="H624" s="175"/>
      <c r="I624" s="176"/>
      <c r="J624" s="176"/>
      <c r="K624" s="175"/>
      <c r="L624" s="176"/>
      <c r="M624" s="176"/>
      <c r="N624" s="176"/>
      <c r="O624" s="176"/>
      <c r="P624" s="176"/>
      <c r="Q624" s="176"/>
      <c r="R624" s="176"/>
      <c r="S624" s="176"/>
      <c r="T624" s="175"/>
      <c r="U624" s="175"/>
      <c r="V624" s="176"/>
      <c r="W624" s="176"/>
      <c r="X624" s="176"/>
      <c r="Y624" s="175"/>
      <c r="Z624" s="177"/>
      <c r="AA624" s="177"/>
      <c r="AB624" s="177"/>
      <c r="AC624" s="177"/>
    </row>
    <row r="625" spans="1:29">
      <c r="A625" s="175"/>
      <c r="B625" s="175"/>
      <c r="C625" s="175"/>
      <c r="D625" s="176"/>
      <c r="E625" s="176"/>
      <c r="F625" s="176"/>
      <c r="G625" s="176"/>
      <c r="H625" s="175"/>
      <c r="I625" s="176"/>
      <c r="J625" s="176"/>
      <c r="K625" s="175"/>
      <c r="L625" s="176"/>
      <c r="M625" s="176"/>
      <c r="N625" s="176"/>
      <c r="O625" s="176"/>
      <c r="P625" s="176"/>
      <c r="Q625" s="176"/>
      <c r="R625" s="176"/>
      <c r="S625" s="176"/>
      <c r="T625" s="175"/>
      <c r="U625" s="175"/>
      <c r="V625" s="176"/>
      <c r="W625" s="176"/>
      <c r="X625" s="176"/>
      <c r="Y625" s="175"/>
      <c r="Z625" s="177"/>
      <c r="AA625" s="177"/>
      <c r="AB625" s="177"/>
      <c r="AC625" s="177"/>
    </row>
    <row r="626" spans="1:29">
      <c r="A626" s="175"/>
      <c r="B626" s="175"/>
      <c r="C626" s="175"/>
      <c r="D626" s="176"/>
      <c r="E626" s="176"/>
      <c r="F626" s="176"/>
      <c r="G626" s="176"/>
      <c r="H626" s="175"/>
      <c r="I626" s="176"/>
      <c r="J626" s="176"/>
      <c r="K626" s="175"/>
      <c r="L626" s="176"/>
      <c r="M626" s="176"/>
      <c r="N626" s="176"/>
      <c r="O626" s="176"/>
      <c r="P626" s="176"/>
      <c r="Q626" s="176"/>
      <c r="R626" s="176"/>
      <c r="S626" s="176"/>
      <c r="T626" s="175"/>
      <c r="U626" s="175"/>
      <c r="V626" s="176"/>
      <c r="W626" s="176"/>
      <c r="X626" s="176"/>
      <c r="Y626" s="175"/>
      <c r="Z626" s="177"/>
      <c r="AA626" s="177"/>
      <c r="AB626" s="177"/>
      <c r="AC626" s="177"/>
    </row>
    <row r="627" spans="1:29">
      <c r="A627" s="175"/>
      <c r="B627" s="175"/>
      <c r="C627" s="175"/>
      <c r="D627" s="176"/>
      <c r="E627" s="176"/>
      <c r="F627" s="176"/>
      <c r="G627" s="176"/>
      <c r="H627" s="175"/>
      <c r="I627" s="176"/>
      <c r="J627" s="176"/>
      <c r="K627" s="175"/>
      <c r="L627" s="176"/>
      <c r="M627" s="176"/>
      <c r="N627" s="176"/>
      <c r="O627" s="176"/>
      <c r="P627" s="176"/>
      <c r="Q627" s="176"/>
      <c r="R627" s="176"/>
      <c r="S627" s="176"/>
      <c r="T627" s="175"/>
      <c r="U627" s="175"/>
      <c r="V627" s="176"/>
      <c r="W627" s="176"/>
      <c r="X627" s="176"/>
      <c r="Y627" s="175"/>
      <c r="Z627" s="177"/>
      <c r="AA627" s="177"/>
      <c r="AB627" s="177"/>
      <c r="AC627" s="177"/>
    </row>
    <row r="628" spans="1:29">
      <c r="A628" s="175"/>
      <c r="B628" s="175"/>
      <c r="C628" s="175"/>
      <c r="D628" s="176"/>
      <c r="E628" s="176"/>
      <c r="F628" s="176"/>
      <c r="G628" s="176"/>
      <c r="H628" s="175"/>
      <c r="I628" s="176"/>
      <c r="J628" s="176"/>
      <c r="K628" s="175"/>
      <c r="L628" s="176"/>
      <c r="M628" s="176"/>
      <c r="N628" s="176"/>
      <c r="O628" s="176"/>
      <c r="P628" s="176"/>
      <c r="Q628" s="176"/>
      <c r="R628" s="176"/>
      <c r="S628" s="176"/>
      <c r="T628" s="175"/>
      <c r="U628" s="175"/>
      <c r="V628" s="176"/>
      <c r="W628" s="176"/>
      <c r="X628" s="176"/>
      <c r="Y628" s="175"/>
      <c r="Z628" s="177"/>
      <c r="AA628" s="177"/>
      <c r="AB628" s="177"/>
      <c r="AC628" s="177"/>
    </row>
    <row r="629" spans="1:29">
      <c r="A629" s="175"/>
      <c r="B629" s="175"/>
      <c r="C629" s="175"/>
      <c r="D629" s="176"/>
      <c r="E629" s="176"/>
      <c r="F629" s="176"/>
      <c r="G629" s="176"/>
      <c r="H629" s="175"/>
      <c r="I629" s="176"/>
      <c r="J629" s="176"/>
      <c r="K629" s="175"/>
      <c r="L629" s="176"/>
      <c r="M629" s="176"/>
      <c r="N629" s="176"/>
      <c r="O629" s="176"/>
      <c r="P629" s="176"/>
      <c r="Q629" s="176"/>
      <c r="R629" s="176"/>
      <c r="S629" s="176"/>
      <c r="T629" s="175"/>
      <c r="U629" s="175"/>
      <c r="V629" s="176"/>
      <c r="W629" s="176"/>
      <c r="X629" s="176"/>
      <c r="Y629" s="175"/>
      <c r="Z629" s="177"/>
      <c r="AA629" s="177"/>
      <c r="AB629" s="177"/>
      <c r="AC629" s="177"/>
    </row>
    <row r="630" spans="1:29">
      <c r="A630" s="175"/>
      <c r="B630" s="175"/>
      <c r="C630" s="175"/>
      <c r="D630" s="176"/>
      <c r="E630" s="176"/>
      <c r="F630" s="176"/>
      <c r="G630" s="176"/>
      <c r="H630" s="175"/>
      <c r="I630" s="176"/>
      <c r="J630" s="176"/>
      <c r="K630" s="175"/>
      <c r="L630" s="176"/>
      <c r="M630" s="176"/>
      <c r="N630" s="176"/>
      <c r="O630" s="176"/>
      <c r="P630" s="176"/>
      <c r="Q630" s="176"/>
      <c r="R630" s="176"/>
      <c r="S630" s="176"/>
      <c r="T630" s="175"/>
      <c r="U630" s="175"/>
      <c r="V630" s="176"/>
      <c r="W630" s="176"/>
      <c r="X630" s="176"/>
      <c r="Y630" s="175"/>
      <c r="Z630" s="177"/>
      <c r="AA630" s="177"/>
      <c r="AB630" s="177"/>
      <c r="AC630" s="177"/>
    </row>
    <row r="631" spans="1:29">
      <c r="A631" s="175"/>
      <c r="B631" s="175"/>
      <c r="C631" s="175"/>
      <c r="D631" s="176"/>
      <c r="E631" s="176"/>
      <c r="F631" s="176"/>
      <c r="G631" s="176"/>
      <c r="H631" s="175"/>
      <c r="I631" s="176"/>
      <c r="J631" s="176"/>
      <c r="K631" s="175"/>
      <c r="L631" s="176"/>
      <c r="M631" s="176"/>
      <c r="N631" s="176"/>
      <c r="O631" s="176"/>
      <c r="P631" s="176"/>
      <c r="Q631" s="176"/>
      <c r="R631" s="176"/>
      <c r="S631" s="176"/>
      <c r="T631" s="175"/>
      <c r="U631" s="175"/>
      <c r="V631" s="176"/>
      <c r="W631" s="176"/>
      <c r="X631" s="176"/>
      <c r="Y631" s="175"/>
      <c r="Z631" s="177"/>
      <c r="AA631" s="177"/>
      <c r="AB631" s="177"/>
      <c r="AC631" s="177"/>
    </row>
    <row r="632" spans="1:29">
      <c r="A632" s="175"/>
      <c r="B632" s="175"/>
      <c r="C632" s="175"/>
      <c r="D632" s="176"/>
      <c r="E632" s="176"/>
      <c r="F632" s="176"/>
      <c r="G632" s="176"/>
      <c r="H632" s="175"/>
      <c r="I632" s="176"/>
      <c r="J632" s="176"/>
      <c r="K632" s="175"/>
      <c r="L632" s="176"/>
      <c r="M632" s="176"/>
      <c r="N632" s="176"/>
      <c r="O632" s="176"/>
      <c r="P632" s="176"/>
      <c r="Q632" s="176"/>
      <c r="R632" s="176"/>
      <c r="S632" s="176"/>
      <c r="T632" s="175"/>
      <c r="U632" s="175"/>
      <c r="V632" s="176"/>
      <c r="W632" s="176"/>
      <c r="X632" s="176"/>
      <c r="Y632" s="175"/>
      <c r="Z632" s="177"/>
      <c r="AA632" s="177"/>
      <c r="AB632" s="177"/>
      <c r="AC632" s="177"/>
    </row>
    <row r="633" spans="1:29">
      <c r="A633" s="175"/>
      <c r="B633" s="175"/>
      <c r="C633" s="175"/>
      <c r="D633" s="176"/>
      <c r="E633" s="176"/>
      <c r="F633" s="176"/>
      <c r="G633" s="176"/>
      <c r="H633" s="175"/>
      <c r="I633" s="176"/>
      <c r="J633" s="176"/>
      <c r="K633" s="175"/>
      <c r="L633" s="176"/>
      <c r="M633" s="176"/>
      <c r="N633" s="176"/>
      <c r="O633" s="176"/>
      <c r="P633" s="176"/>
      <c r="Q633" s="176"/>
      <c r="R633" s="176"/>
      <c r="S633" s="176"/>
      <c r="T633" s="175"/>
      <c r="U633" s="175"/>
      <c r="V633" s="176"/>
      <c r="W633" s="176"/>
      <c r="X633" s="176"/>
      <c r="Y633" s="175"/>
      <c r="Z633" s="177"/>
      <c r="AA633" s="177"/>
      <c r="AB633" s="177"/>
      <c r="AC633" s="177"/>
    </row>
    <row r="634" spans="1:29">
      <c r="A634" s="175"/>
      <c r="B634" s="175"/>
      <c r="C634" s="175"/>
      <c r="D634" s="176"/>
      <c r="E634" s="176"/>
      <c r="F634" s="176"/>
      <c r="G634" s="176"/>
      <c r="H634" s="175"/>
      <c r="I634" s="176"/>
      <c r="J634" s="176"/>
      <c r="K634" s="175"/>
      <c r="L634" s="176"/>
      <c r="M634" s="176"/>
      <c r="N634" s="176"/>
      <c r="O634" s="176"/>
      <c r="P634" s="176"/>
      <c r="Q634" s="176"/>
      <c r="R634" s="176"/>
      <c r="S634" s="176"/>
      <c r="T634" s="175"/>
      <c r="U634" s="175"/>
      <c r="V634" s="176"/>
      <c r="W634" s="176"/>
      <c r="X634" s="176"/>
      <c r="Y634" s="175"/>
      <c r="Z634" s="177"/>
      <c r="AA634" s="177"/>
      <c r="AB634" s="177"/>
      <c r="AC634" s="177"/>
    </row>
    <row r="635" spans="1:29">
      <c r="A635" s="175"/>
      <c r="B635" s="175"/>
      <c r="C635" s="175"/>
      <c r="D635" s="176"/>
      <c r="E635" s="176"/>
      <c r="F635" s="176"/>
      <c r="G635" s="176"/>
      <c r="H635" s="175"/>
      <c r="I635" s="176"/>
      <c r="J635" s="176"/>
      <c r="K635" s="175"/>
      <c r="L635" s="176"/>
      <c r="M635" s="176"/>
      <c r="N635" s="176"/>
      <c r="O635" s="176"/>
      <c r="P635" s="176"/>
      <c r="Q635" s="176"/>
      <c r="R635" s="176"/>
      <c r="S635" s="176"/>
      <c r="T635" s="175"/>
      <c r="U635" s="175"/>
      <c r="V635" s="176"/>
      <c r="W635" s="176"/>
      <c r="X635" s="176"/>
      <c r="Y635" s="175"/>
      <c r="Z635" s="177"/>
      <c r="AA635" s="177"/>
      <c r="AB635" s="177"/>
      <c r="AC635" s="177"/>
    </row>
    <row r="636" spans="1:29">
      <c r="A636" s="175"/>
      <c r="B636" s="175"/>
      <c r="C636" s="175"/>
      <c r="D636" s="176"/>
      <c r="E636" s="176"/>
      <c r="F636" s="176"/>
      <c r="G636" s="176"/>
      <c r="H636" s="175"/>
      <c r="I636" s="176"/>
      <c r="J636" s="176"/>
      <c r="K636" s="175"/>
      <c r="L636" s="176"/>
      <c r="M636" s="176"/>
      <c r="N636" s="176"/>
      <c r="O636" s="176"/>
      <c r="P636" s="176"/>
      <c r="Q636" s="176"/>
      <c r="R636" s="176"/>
      <c r="S636" s="176"/>
      <c r="T636" s="175"/>
      <c r="U636" s="175"/>
      <c r="V636" s="176"/>
      <c r="W636" s="176"/>
      <c r="X636" s="176"/>
      <c r="Y636" s="175"/>
      <c r="Z636" s="177"/>
      <c r="AA636" s="177"/>
      <c r="AB636" s="177"/>
      <c r="AC636" s="177"/>
    </row>
    <row r="637" spans="1:29">
      <c r="A637" s="175"/>
      <c r="B637" s="175"/>
      <c r="C637" s="175"/>
      <c r="D637" s="176"/>
      <c r="E637" s="176"/>
      <c r="F637" s="176"/>
      <c r="G637" s="176"/>
      <c r="H637" s="175"/>
      <c r="I637" s="176"/>
      <c r="J637" s="176"/>
      <c r="K637" s="175"/>
      <c r="L637" s="176"/>
      <c r="M637" s="176"/>
      <c r="N637" s="176"/>
      <c r="O637" s="176"/>
      <c r="P637" s="176"/>
      <c r="Q637" s="176"/>
      <c r="R637" s="176"/>
      <c r="S637" s="176"/>
      <c r="T637" s="175"/>
      <c r="U637" s="175"/>
      <c r="V637" s="176"/>
      <c r="W637" s="176"/>
      <c r="X637" s="176"/>
      <c r="Y637" s="175"/>
      <c r="Z637" s="177"/>
      <c r="AA637" s="177"/>
      <c r="AB637" s="177"/>
      <c r="AC637" s="177"/>
    </row>
    <row r="638" spans="1:29">
      <c r="A638" s="175"/>
      <c r="B638" s="175"/>
      <c r="C638" s="175"/>
      <c r="D638" s="176"/>
      <c r="E638" s="176"/>
      <c r="F638" s="176"/>
      <c r="G638" s="176"/>
      <c r="H638" s="175"/>
      <c r="I638" s="176"/>
      <c r="J638" s="176"/>
      <c r="K638" s="175"/>
      <c r="L638" s="176"/>
      <c r="M638" s="176"/>
      <c r="N638" s="176"/>
      <c r="O638" s="176"/>
      <c r="P638" s="176"/>
      <c r="Q638" s="176"/>
      <c r="R638" s="176"/>
      <c r="S638" s="176"/>
      <c r="T638" s="175"/>
      <c r="U638" s="175"/>
      <c r="V638" s="176"/>
      <c r="W638" s="176"/>
      <c r="X638" s="176"/>
      <c r="Y638" s="175"/>
      <c r="Z638" s="177"/>
      <c r="AA638" s="177"/>
      <c r="AB638" s="177"/>
      <c r="AC638" s="177"/>
    </row>
    <row r="639" spans="1:29">
      <c r="A639" s="175"/>
      <c r="B639" s="175"/>
      <c r="C639" s="175"/>
      <c r="D639" s="176"/>
      <c r="E639" s="176"/>
      <c r="F639" s="176"/>
      <c r="G639" s="176"/>
      <c r="H639" s="175"/>
      <c r="I639" s="176"/>
      <c r="J639" s="176"/>
      <c r="K639" s="175"/>
      <c r="L639" s="176"/>
      <c r="M639" s="176"/>
      <c r="N639" s="176"/>
      <c r="O639" s="176"/>
      <c r="P639" s="176"/>
      <c r="Q639" s="176"/>
      <c r="R639" s="176"/>
      <c r="S639" s="176"/>
      <c r="T639" s="175"/>
      <c r="U639" s="175"/>
      <c r="V639" s="176"/>
      <c r="W639" s="176"/>
      <c r="X639" s="176"/>
      <c r="Y639" s="175"/>
      <c r="Z639" s="177"/>
      <c r="AA639" s="177"/>
      <c r="AB639" s="177"/>
      <c r="AC639" s="177"/>
    </row>
    <row r="640" spans="1:29">
      <c r="A640" s="175"/>
      <c r="B640" s="175"/>
      <c r="C640" s="175"/>
      <c r="D640" s="176"/>
      <c r="E640" s="176"/>
      <c r="F640" s="176"/>
      <c r="G640" s="176"/>
      <c r="H640" s="175"/>
      <c r="I640" s="176"/>
      <c r="J640" s="176"/>
      <c r="K640" s="175"/>
      <c r="L640" s="176"/>
      <c r="M640" s="176"/>
      <c r="N640" s="176"/>
      <c r="O640" s="176"/>
      <c r="P640" s="176"/>
      <c r="Q640" s="176"/>
      <c r="R640" s="176"/>
      <c r="S640" s="176"/>
      <c r="T640" s="175"/>
      <c r="U640" s="175"/>
      <c r="V640" s="176"/>
      <c r="W640" s="176"/>
      <c r="X640" s="176"/>
      <c r="Y640" s="175"/>
      <c r="Z640" s="177"/>
      <c r="AA640" s="177"/>
      <c r="AB640" s="177"/>
      <c r="AC640" s="177"/>
    </row>
    <row r="641" spans="1:29">
      <c r="A641" s="175"/>
      <c r="B641" s="175"/>
      <c r="C641" s="175"/>
      <c r="D641" s="176"/>
      <c r="E641" s="176"/>
      <c r="F641" s="176"/>
      <c r="G641" s="176"/>
      <c r="H641" s="175"/>
      <c r="I641" s="176"/>
      <c r="J641" s="176"/>
      <c r="K641" s="175"/>
      <c r="L641" s="176"/>
      <c r="M641" s="176"/>
      <c r="N641" s="176"/>
      <c r="O641" s="176"/>
      <c r="P641" s="176"/>
      <c r="Q641" s="176"/>
      <c r="R641" s="176"/>
      <c r="S641" s="176"/>
      <c r="T641" s="175"/>
      <c r="U641" s="175"/>
      <c r="V641" s="176"/>
      <c r="W641" s="176"/>
      <c r="X641" s="176"/>
      <c r="Y641" s="175"/>
      <c r="Z641" s="177"/>
      <c r="AA641" s="177"/>
      <c r="AB641" s="177"/>
      <c r="AC641" s="177"/>
    </row>
    <row r="642" spans="1:29">
      <c r="A642" s="175"/>
      <c r="B642" s="175"/>
      <c r="C642" s="175"/>
      <c r="D642" s="176"/>
      <c r="E642" s="176"/>
      <c r="F642" s="176"/>
      <c r="G642" s="176"/>
      <c r="H642" s="175"/>
      <c r="I642" s="176"/>
      <c r="J642" s="176"/>
      <c r="K642" s="175"/>
      <c r="L642" s="176"/>
      <c r="M642" s="176"/>
      <c r="N642" s="176"/>
      <c r="O642" s="176"/>
      <c r="P642" s="176"/>
      <c r="Q642" s="176"/>
      <c r="R642" s="176"/>
      <c r="S642" s="176"/>
      <c r="T642" s="175"/>
      <c r="U642" s="175"/>
      <c r="V642" s="176"/>
      <c r="W642" s="176"/>
      <c r="X642" s="176"/>
      <c r="Y642" s="175"/>
      <c r="Z642" s="177"/>
      <c r="AA642" s="177"/>
      <c r="AB642" s="177"/>
      <c r="AC642" s="177"/>
    </row>
    <row r="643" spans="1:29">
      <c r="A643" s="175"/>
      <c r="B643" s="175"/>
      <c r="C643" s="175"/>
      <c r="D643" s="176"/>
      <c r="E643" s="176"/>
      <c r="F643" s="176"/>
      <c r="G643" s="176"/>
      <c r="H643" s="175"/>
      <c r="I643" s="176"/>
      <c r="J643" s="176"/>
      <c r="K643" s="175"/>
      <c r="L643" s="176"/>
      <c r="M643" s="176"/>
      <c r="N643" s="176"/>
      <c r="O643" s="176"/>
      <c r="P643" s="176"/>
      <c r="Q643" s="176"/>
      <c r="R643" s="176"/>
      <c r="S643" s="176"/>
      <c r="T643" s="175"/>
      <c r="U643" s="175"/>
      <c r="V643" s="176"/>
      <c r="W643" s="176"/>
      <c r="X643" s="176"/>
      <c r="Y643" s="175"/>
      <c r="Z643" s="177"/>
      <c r="AA643" s="177"/>
      <c r="AB643" s="177"/>
      <c r="AC643" s="177"/>
    </row>
    <row r="644" spans="1:29">
      <c r="A644" s="175"/>
      <c r="B644" s="175"/>
      <c r="C644" s="175"/>
      <c r="D644" s="176"/>
      <c r="E644" s="176"/>
      <c r="F644" s="176"/>
      <c r="G644" s="176"/>
      <c r="H644" s="175"/>
      <c r="I644" s="176"/>
      <c r="J644" s="176"/>
      <c r="K644" s="175"/>
      <c r="L644" s="176"/>
      <c r="M644" s="176"/>
      <c r="N644" s="176"/>
      <c r="O644" s="176"/>
      <c r="P644" s="176"/>
      <c r="Q644" s="176"/>
      <c r="R644" s="176"/>
      <c r="S644" s="176"/>
      <c r="T644" s="175"/>
      <c r="U644" s="175"/>
      <c r="V644" s="176"/>
      <c r="W644" s="176"/>
      <c r="X644" s="176"/>
      <c r="Y644" s="175"/>
      <c r="Z644" s="177"/>
      <c r="AA644" s="177"/>
      <c r="AB644" s="177"/>
      <c r="AC644" s="177"/>
    </row>
    <row r="645" spans="1:29">
      <c r="A645" s="175"/>
      <c r="B645" s="175"/>
      <c r="C645" s="175"/>
      <c r="D645" s="176"/>
      <c r="E645" s="176"/>
      <c r="F645" s="176"/>
      <c r="G645" s="176"/>
      <c r="H645" s="175"/>
      <c r="I645" s="176"/>
      <c r="J645" s="176"/>
      <c r="K645" s="175"/>
      <c r="L645" s="176"/>
      <c r="M645" s="176"/>
      <c r="N645" s="176"/>
      <c r="O645" s="176"/>
      <c r="P645" s="176"/>
      <c r="Q645" s="176"/>
      <c r="R645" s="176"/>
      <c r="S645" s="176"/>
      <c r="T645" s="175"/>
      <c r="U645" s="175"/>
      <c r="V645" s="176"/>
      <c r="W645" s="176"/>
      <c r="X645" s="176"/>
      <c r="Y645" s="175"/>
      <c r="Z645" s="177"/>
      <c r="AA645" s="177"/>
      <c r="AB645" s="177"/>
      <c r="AC645" s="177"/>
    </row>
    <row r="646" spans="1:29">
      <c r="A646" s="175"/>
      <c r="B646" s="175"/>
      <c r="C646" s="175"/>
      <c r="D646" s="176"/>
      <c r="E646" s="176"/>
      <c r="F646" s="176"/>
      <c r="G646" s="176"/>
      <c r="H646" s="175"/>
      <c r="I646" s="176"/>
      <c r="J646" s="176"/>
      <c r="K646" s="175"/>
      <c r="L646" s="176"/>
      <c r="M646" s="176"/>
      <c r="N646" s="176"/>
      <c r="O646" s="176"/>
      <c r="P646" s="176"/>
      <c r="Q646" s="176"/>
      <c r="R646" s="176"/>
      <c r="S646" s="176"/>
      <c r="T646" s="175"/>
      <c r="U646" s="175"/>
      <c r="V646" s="176"/>
      <c r="W646" s="176"/>
      <c r="X646" s="176"/>
      <c r="Y646" s="175"/>
      <c r="Z646" s="177"/>
      <c r="AA646" s="177"/>
      <c r="AB646" s="177"/>
      <c r="AC646" s="177"/>
    </row>
    <row r="647" spans="1:29">
      <c r="A647" s="175"/>
      <c r="B647" s="175"/>
      <c r="C647" s="175"/>
      <c r="D647" s="176"/>
      <c r="E647" s="176"/>
      <c r="F647" s="176"/>
      <c r="G647" s="176"/>
      <c r="H647" s="175"/>
      <c r="I647" s="176"/>
      <c r="J647" s="176"/>
      <c r="K647" s="175"/>
      <c r="L647" s="176"/>
      <c r="M647" s="176"/>
      <c r="N647" s="176"/>
      <c r="O647" s="176"/>
      <c r="P647" s="176"/>
      <c r="Q647" s="176"/>
      <c r="R647" s="176"/>
      <c r="S647" s="176"/>
      <c r="T647" s="175"/>
      <c r="U647" s="175"/>
      <c r="V647" s="176"/>
      <c r="W647" s="176"/>
      <c r="X647" s="176"/>
      <c r="Y647" s="175"/>
      <c r="Z647" s="177"/>
      <c r="AA647" s="177"/>
      <c r="AB647" s="177"/>
      <c r="AC647" s="177"/>
    </row>
    <row r="648" spans="1:29">
      <c r="A648" s="175"/>
      <c r="B648" s="175"/>
      <c r="C648" s="175"/>
      <c r="D648" s="176"/>
      <c r="E648" s="176"/>
      <c r="F648" s="176"/>
      <c r="G648" s="176"/>
      <c r="H648" s="175"/>
      <c r="I648" s="176"/>
      <c r="J648" s="176"/>
      <c r="K648" s="175"/>
      <c r="L648" s="176"/>
      <c r="M648" s="176"/>
      <c r="N648" s="176"/>
      <c r="O648" s="176"/>
      <c r="P648" s="176"/>
      <c r="Q648" s="176"/>
      <c r="R648" s="176"/>
      <c r="S648" s="176"/>
      <c r="T648" s="175"/>
      <c r="U648" s="175"/>
      <c r="V648" s="176"/>
      <c r="W648" s="176"/>
      <c r="X648" s="176"/>
      <c r="Y648" s="175"/>
      <c r="Z648" s="177"/>
      <c r="AA648" s="177"/>
      <c r="AB648" s="177"/>
      <c r="AC648" s="177"/>
    </row>
    <row r="649" spans="1:29">
      <c r="A649" s="175"/>
      <c r="B649" s="175"/>
      <c r="C649" s="175"/>
      <c r="D649" s="176"/>
      <c r="E649" s="176"/>
      <c r="F649" s="176"/>
      <c r="G649" s="176"/>
      <c r="H649" s="175"/>
      <c r="I649" s="176"/>
      <c r="J649" s="176"/>
      <c r="K649" s="175"/>
      <c r="L649" s="176"/>
      <c r="M649" s="176"/>
      <c r="N649" s="176"/>
      <c r="O649" s="176"/>
      <c r="P649" s="176"/>
      <c r="Q649" s="176"/>
      <c r="R649" s="176"/>
      <c r="S649" s="176"/>
      <c r="T649" s="175"/>
      <c r="U649" s="175"/>
      <c r="V649" s="176"/>
      <c r="W649" s="176"/>
      <c r="X649" s="176"/>
      <c r="Y649" s="175"/>
      <c r="Z649" s="177"/>
      <c r="AA649" s="177"/>
      <c r="AB649" s="177"/>
      <c r="AC649" s="177"/>
    </row>
    <row r="650" spans="1:29">
      <c r="A650" s="175"/>
      <c r="B650" s="175"/>
      <c r="C650" s="175"/>
      <c r="D650" s="176"/>
      <c r="E650" s="176"/>
      <c r="F650" s="176"/>
      <c r="G650" s="176"/>
      <c r="H650" s="175"/>
      <c r="I650" s="176"/>
      <c r="J650" s="176"/>
      <c r="K650" s="175"/>
      <c r="L650" s="176"/>
      <c r="M650" s="176"/>
      <c r="N650" s="176"/>
      <c r="O650" s="176"/>
      <c r="P650" s="176"/>
      <c r="Q650" s="176"/>
      <c r="R650" s="176"/>
      <c r="S650" s="176"/>
      <c r="T650" s="175"/>
      <c r="U650" s="175"/>
      <c r="V650" s="176"/>
      <c r="W650" s="176"/>
      <c r="X650" s="176"/>
      <c r="Y650" s="175"/>
      <c r="Z650" s="177"/>
      <c r="AA650" s="177"/>
      <c r="AB650" s="177"/>
      <c r="AC650" s="177"/>
    </row>
    <row r="651" spans="1:29">
      <c r="A651" s="175"/>
      <c r="B651" s="175"/>
      <c r="C651" s="175"/>
      <c r="D651" s="176"/>
      <c r="E651" s="176"/>
      <c r="F651" s="176"/>
      <c r="G651" s="176"/>
      <c r="H651" s="175"/>
      <c r="I651" s="176"/>
      <c r="J651" s="176"/>
      <c r="K651" s="175"/>
      <c r="L651" s="176"/>
      <c r="M651" s="176"/>
      <c r="N651" s="176"/>
      <c r="O651" s="176"/>
      <c r="P651" s="176"/>
      <c r="Q651" s="176"/>
      <c r="R651" s="176"/>
      <c r="S651" s="176"/>
      <c r="T651" s="175"/>
      <c r="U651" s="175"/>
      <c r="V651" s="176"/>
      <c r="W651" s="176"/>
      <c r="X651" s="176"/>
      <c r="Y651" s="175"/>
      <c r="Z651" s="177"/>
      <c r="AA651" s="177"/>
      <c r="AB651" s="177"/>
      <c r="AC651" s="177"/>
    </row>
    <row r="652" spans="1:29">
      <c r="A652" s="175"/>
      <c r="B652" s="175"/>
      <c r="C652" s="175"/>
      <c r="D652" s="176"/>
      <c r="E652" s="176"/>
      <c r="F652" s="176"/>
      <c r="G652" s="176"/>
      <c r="H652" s="175"/>
      <c r="I652" s="176"/>
      <c r="J652" s="176"/>
      <c r="K652" s="175"/>
      <c r="L652" s="176"/>
      <c r="M652" s="176"/>
      <c r="N652" s="176"/>
      <c r="O652" s="176"/>
      <c r="P652" s="176"/>
      <c r="Q652" s="176"/>
      <c r="R652" s="176"/>
      <c r="S652" s="176"/>
      <c r="T652" s="175"/>
      <c r="U652" s="175"/>
      <c r="V652" s="176"/>
      <c r="W652" s="176"/>
      <c r="X652" s="176"/>
      <c r="Y652" s="175"/>
      <c r="Z652" s="177"/>
      <c r="AA652" s="177"/>
      <c r="AB652" s="177"/>
      <c r="AC652" s="177"/>
    </row>
    <row r="653" spans="1:29">
      <c r="A653" s="175"/>
      <c r="B653" s="175"/>
      <c r="C653" s="175"/>
      <c r="D653" s="176"/>
      <c r="E653" s="176"/>
      <c r="F653" s="176"/>
      <c r="G653" s="176"/>
      <c r="H653" s="175"/>
      <c r="I653" s="176"/>
      <c r="J653" s="176"/>
      <c r="K653" s="175"/>
      <c r="L653" s="176"/>
      <c r="M653" s="176"/>
      <c r="N653" s="176"/>
      <c r="O653" s="176"/>
      <c r="P653" s="176"/>
      <c r="Q653" s="176"/>
      <c r="R653" s="176"/>
      <c r="S653" s="176"/>
      <c r="T653" s="175"/>
      <c r="U653" s="175"/>
      <c r="V653" s="176"/>
      <c r="W653" s="176"/>
      <c r="X653" s="176"/>
      <c r="Y653" s="175"/>
      <c r="Z653" s="177"/>
      <c r="AA653" s="177"/>
      <c r="AB653" s="177"/>
      <c r="AC653" s="177"/>
    </row>
    <row r="654" spans="1:29">
      <c r="A654" s="175"/>
      <c r="B654" s="175"/>
      <c r="C654" s="175"/>
      <c r="D654" s="176"/>
      <c r="E654" s="176"/>
      <c r="F654" s="176"/>
      <c r="G654" s="176"/>
      <c r="H654" s="175"/>
      <c r="I654" s="176"/>
      <c r="J654" s="176"/>
      <c r="K654" s="175"/>
      <c r="L654" s="176"/>
      <c r="M654" s="176"/>
      <c r="N654" s="176"/>
      <c r="O654" s="176"/>
      <c r="P654" s="176"/>
      <c r="Q654" s="176"/>
      <c r="R654" s="176"/>
      <c r="S654" s="176"/>
      <c r="T654" s="175"/>
      <c r="U654" s="175"/>
      <c r="V654" s="176"/>
      <c r="W654" s="176"/>
      <c r="X654" s="176"/>
      <c r="Y654" s="175"/>
      <c r="Z654" s="177"/>
      <c r="AA654" s="177"/>
      <c r="AB654" s="177"/>
      <c r="AC654" s="177"/>
    </row>
    <row r="655" spans="1:29">
      <c r="A655" s="175"/>
      <c r="B655" s="175"/>
      <c r="C655" s="175"/>
      <c r="D655" s="176"/>
      <c r="E655" s="176"/>
      <c r="F655" s="176"/>
      <c r="G655" s="176"/>
      <c r="H655" s="175"/>
      <c r="I655" s="176"/>
      <c r="J655" s="176"/>
      <c r="K655" s="175"/>
      <c r="L655" s="176"/>
      <c r="M655" s="176"/>
      <c r="N655" s="176"/>
      <c r="O655" s="176"/>
      <c r="P655" s="176"/>
      <c r="Q655" s="176"/>
      <c r="R655" s="176"/>
      <c r="S655" s="176"/>
      <c r="T655" s="175"/>
      <c r="U655" s="175"/>
      <c r="V655" s="176"/>
      <c r="W655" s="176"/>
      <c r="X655" s="176"/>
      <c r="Y655" s="175"/>
      <c r="Z655" s="177"/>
      <c r="AA655" s="177"/>
      <c r="AB655" s="177"/>
      <c r="AC655" s="177"/>
    </row>
    <row r="656" spans="1:29">
      <c r="A656" s="175"/>
      <c r="B656" s="175"/>
      <c r="C656" s="175"/>
      <c r="D656" s="176"/>
      <c r="E656" s="176"/>
      <c r="F656" s="176"/>
      <c r="G656" s="176"/>
      <c r="H656" s="175"/>
      <c r="I656" s="176"/>
      <c r="J656" s="176"/>
      <c r="K656" s="175"/>
      <c r="L656" s="176"/>
      <c r="M656" s="176"/>
      <c r="N656" s="176"/>
      <c r="O656" s="176"/>
      <c r="P656" s="176"/>
      <c r="Q656" s="176"/>
      <c r="R656" s="176"/>
      <c r="S656" s="176"/>
      <c r="T656" s="175"/>
      <c r="U656" s="175"/>
      <c r="V656" s="176"/>
      <c r="W656" s="176"/>
      <c r="X656" s="176"/>
      <c r="Y656" s="175"/>
      <c r="Z656" s="177"/>
      <c r="AA656" s="177"/>
      <c r="AB656" s="177"/>
      <c r="AC656" s="177"/>
    </row>
    <row r="657" spans="1:29">
      <c r="A657" s="175"/>
      <c r="B657" s="175"/>
      <c r="C657" s="175"/>
      <c r="D657" s="176"/>
      <c r="E657" s="176"/>
      <c r="F657" s="176"/>
      <c r="G657" s="176"/>
      <c r="H657" s="175"/>
      <c r="I657" s="176"/>
      <c r="J657" s="176"/>
      <c r="K657" s="175"/>
      <c r="L657" s="176"/>
      <c r="M657" s="176"/>
      <c r="N657" s="176"/>
      <c r="O657" s="176"/>
      <c r="P657" s="176"/>
      <c r="Q657" s="176"/>
      <c r="R657" s="176"/>
      <c r="S657" s="176"/>
      <c r="T657" s="175"/>
      <c r="U657" s="175"/>
      <c r="V657" s="176"/>
      <c r="W657" s="176"/>
      <c r="X657" s="176"/>
      <c r="Y657" s="175"/>
      <c r="Z657" s="177"/>
      <c r="AA657" s="177"/>
      <c r="AB657" s="177"/>
      <c r="AC657" s="177"/>
    </row>
    <row r="658" spans="1:29">
      <c r="A658" s="175"/>
      <c r="B658" s="175"/>
      <c r="C658" s="175"/>
      <c r="D658" s="176"/>
      <c r="E658" s="176"/>
      <c r="F658" s="176"/>
      <c r="G658" s="176"/>
      <c r="H658" s="175"/>
      <c r="I658" s="176"/>
      <c r="J658" s="176"/>
      <c r="K658" s="175"/>
      <c r="L658" s="176"/>
      <c r="M658" s="176"/>
      <c r="N658" s="176"/>
      <c r="O658" s="176"/>
      <c r="P658" s="176"/>
      <c r="Q658" s="176"/>
      <c r="R658" s="176"/>
      <c r="S658" s="176"/>
      <c r="T658" s="175"/>
      <c r="U658" s="175"/>
      <c r="V658" s="176"/>
      <c r="W658" s="176"/>
      <c r="X658" s="176"/>
      <c r="Y658" s="175"/>
      <c r="Z658" s="177"/>
      <c r="AA658" s="177"/>
      <c r="AB658" s="177"/>
      <c r="AC658" s="177"/>
    </row>
    <row r="659" spans="1:29">
      <c r="A659" s="175"/>
      <c r="B659" s="175"/>
      <c r="C659" s="175"/>
      <c r="D659" s="176"/>
      <c r="E659" s="176"/>
      <c r="F659" s="176"/>
      <c r="G659" s="176"/>
      <c r="H659" s="175"/>
      <c r="I659" s="176"/>
      <c r="J659" s="176"/>
      <c r="K659" s="175"/>
      <c r="L659" s="176"/>
      <c r="M659" s="176"/>
      <c r="N659" s="176"/>
      <c r="O659" s="176"/>
      <c r="P659" s="176"/>
      <c r="Q659" s="176"/>
      <c r="R659" s="176"/>
      <c r="S659" s="176"/>
      <c r="T659" s="175"/>
      <c r="U659" s="175"/>
      <c r="V659" s="176"/>
      <c r="W659" s="176"/>
      <c r="X659" s="176"/>
      <c r="Y659" s="175"/>
      <c r="Z659" s="177"/>
      <c r="AA659" s="177"/>
      <c r="AB659" s="177"/>
      <c r="AC659" s="177"/>
    </row>
    <row r="660" spans="1:29">
      <c r="A660" s="175"/>
      <c r="B660" s="175"/>
      <c r="C660" s="175"/>
      <c r="D660" s="176"/>
      <c r="E660" s="176"/>
      <c r="F660" s="176"/>
      <c r="G660" s="176"/>
      <c r="H660" s="175"/>
      <c r="I660" s="176"/>
      <c r="J660" s="176"/>
      <c r="K660" s="175"/>
      <c r="L660" s="176"/>
      <c r="M660" s="176"/>
      <c r="N660" s="176"/>
      <c r="O660" s="176"/>
      <c r="P660" s="176"/>
      <c r="Q660" s="176"/>
      <c r="R660" s="176"/>
      <c r="S660" s="176"/>
      <c r="T660" s="175"/>
      <c r="U660" s="175"/>
      <c r="V660" s="176"/>
      <c r="W660" s="176"/>
      <c r="X660" s="176"/>
      <c r="Y660" s="175"/>
      <c r="Z660" s="177"/>
      <c r="AA660" s="177"/>
      <c r="AB660" s="177"/>
      <c r="AC660" s="177"/>
    </row>
    <row r="661" spans="1:29">
      <c r="A661" s="175"/>
      <c r="B661" s="175"/>
      <c r="C661" s="175"/>
      <c r="D661" s="176"/>
      <c r="E661" s="176"/>
      <c r="F661" s="176"/>
      <c r="G661" s="176"/>
      <c r="H661" s="175"/>
      <c r="I661" s="176"/>
      <c r="J661" s="176"/>
      <c r="K661" s="175"/>
      <c r="L661" s="176"/>
      <c r="M661" s="176"/>
      <c r="N661" s="176"/>
      <c r="O661" s="176"/>
      <c r="P661" s="176"/>
      <c r="Q661" s="176"/>
      <c r="R661" s="176"/>
      <c r="S661" s="176"/>
      <c r="T661" s="175"/>
      <c r="U661" s="175"/>
      <c r="V661" s="176"/>
      <c r="W661" s="176"/>
      <c r="X661" s="176"/>
      <c r="Y661" s="175"/>
      <c r="Z661" s="177"/>
      <c r="AA661" s="177"/>
      <c r="AB661" s="177"/>
      <c r="AC661" s="177"/>
    </row>
    <row r="662" spans="1:29">
      <c r="A662" s="175"/>
      <c r="B662" s="175"/>
      <c r="C662" s="175"/>
      <c r="D662" s="176"/>
      <c r="E662" s="176"/>
      <c r="F662" s="176"/>
      <c r="G662" s="176"/>
      <c r="H662" s="175"/>
      <c r="I662" s="176"/>
      <c r="J662" s="176"/>
      <c r="K662" s="175"/>
      <c r="L662" s="176"/>
      <c r="M662" s="176"/>
      <c r="N662" s="176"/>
      <c r="O662" s="176"/>
      <c r="P662" s="176"/>
      <c r="Q662" s="176"/>
      <c r="R662" s="176"/>
      <c r="S662" s="176"/>
      <c r="T662" s="175"/>
      <c r="U662" s="175"/>
      <c r="V662" s="176"/>
      <c r="W662" s="176"/>
      <c r="X662" s="176"/>
      <c r="Y662" s="175"/>
      <c r="Z662" s="177"/>
      <c r="AA662" s="177"/>
      <c r="AB662" s="177"/>
      <c r="AC662" s="177"/>
    </row>
    <row r="663" spans="1:29">
      <c r="A663" s="175"/>
      <c r="B663" s="175"/>
      <c r="C663" s="175"/>
      <c r="D663" s="176"/>
      <c r="E663" s="176"/>
      <c r="F663" s="176"/>
      <c r="G663" s="176"/>
      <c r="H663" s="175"/>
      <c r="I663" s="176"/>
      <c r="J663" s="176"/>
      <c r="K663" s="175"/>
      <c r="L663" s="176"/>
      <c r="M663" s="176"/>
      <c r="N663" s="176"/>
      <c r="O663" s="176"/>
      <c r="P663" s="176"/>
      <c r="Q663" s="176"/>
      <c r="R663" s="176"/>
      <c r="S663" s="176"/>
      <c r="T663" s="175"/>
      <c r="U663" s="175"/>
      <c r="V663" s="176"/>
      <c r="W663" s="176"/>
      <c r="X663" s="176"/>
      <c r="Y663" s="175"/>
      <c r="Z663" s="177"/>
      <c r="AA663" s="177"/>
      <c r="AB663" s="177"/>
      <c r="AC663" s="177"/>
    </row>
    <row r="664" spans="1:29">
      <c r="A664" s="175"/>
      <c r="B664" s="175"/>
      <c r="C664" s="175"/>
      <c r="D664" s="176"/>
      <c r="E664" s="176"/>
      <c r="F664" s="176"/>
      <c r="G664" s="176"/>
      <c r="H664" s="175"/>
      <c r="I664" s="176"/>
      <c r="J664" s="176"/>
      <c r="K664" s="175"/>
      <c r="L664" s="176"/>
      <c r="M664" s="176"/>
      <c r="N664" s="176"/>
      <c r="O664" s="176"/>
      <c r="P664" s="176"/>
      <c r="Q664" s="176"/>
      <c r="R664" s="176"/>
      <c r="S664" s="176"/>
      <c r="T664" s="175"/>
      <c r="U664" s="175"/>
      <c r="V664" s="176"/>
      <c r="W664" s="176"/>
      <c r="X664" s="176"/>
      <c r="Y664" s="175"/>
      <c r="Z664" s="177"/>
      <c r="AA664" s="177"/>
      <c r="AB664" s="177"/>
      <c r="AC664" s="177"/>
    </row>
    <row r="665" spans="1:29">
      <c r="A665" s="175"/>
      <c r="B665" s="175"/>
      <c r="C665" s="175"/>
      <c r="D665" s="176"/>
      <c r="E665" s="176"/>
      <c r="F665" s="176"/>
      <c r="G665" s="176"/>
      <c r="H665" s="175"/>
      <c r="I665" s="176"/>
      <c r="J665" s="176"/>
      <c r="K665" s="175"/>
      <c r="L665" s="176"/>
      <c r="M665" s="176"/>
      <c r="N665" s="176"/>
      <c r="O665" s="176"/>
      <c r="P665" s="176"/>
      <c r="Q665" s="176"/>
      <c r="R665" s="176"/>
      <c r="S665" s="176"/>
      <c r="T665" s="175"/>
      <c r="U665" s="175"/>
      <c r="V665" s="176"/>
      <c r="W665" s="176"/>
      <c r="X665" s="176"/>
      <c r="Y665" s="175"/>
      <c r="Z665" s="177"/>
      <c r="AA665" s="177"/>
      <c r="AB665" s="177"/>
      <c r="AC665" s="177"/>
    </row>
    <row r="666" spans="1:29">
      <c r="A666" s="175"/>
      <c r="B666" s="175"/>
      <c r="C666" s="175"/>
      <c r="D666" s="176"/>
      <c r="E666" s="176"/>
      <c r="F666" s="176"/>
      <c r="G666" s="176"/>
      <c r="H666" s="175"/>
      <c r="I666" s="176"/>
      <c r="J666" s="176"/>
      <c r="K666" s="175"/>
      <c r="L666" s="176"/>
      <c r="M666" s="176"/>
      <c r="N666" s="176"/>
      <c r="O666" s="176"/>
      <c r="P666" s="176"/>
      <c r="Q666" s="176"/>
      <c r="R666" s="176"/>
      <c r="S666" s="176"/>
      <c r="T666" s="175"/>
      <c r="U666" s="175"/>
      <c r="V666" s="176"/>
      <c r="W666" s="176"/>
      <c r="X666" s="176"/>
      <c r="Y666" s="175"/>
      <c r="Z666" s="177"/>
      <c r="AA666" s="177"/>
      <c r="AB666" s="177"/>
      <c r="AC666" s="177"/>
    </row>
    <row r="667" spans="1:29">
      <c r="A667" s="175"/>
      <c r="B667" s="175"/>
      <c r="C667" s="175"/>
      <c r="D667" s="176"/>
      <c r="E667" s="176"/>
      <c r="F667" s="176"/>
      <c r="G667" s="176"/>
      <c r="H667" s="175"/>
      <c r="I667" s="176"/>
      <c r="J667" s="176"/>
      <c r="K667" s="175"/>
      <c r="L667" s="176"/>
      <c r="M667" s="176"/>
      <c r="N667" s="176"/>
      <c r="O667" s="176"/>
      <c r="P667" s="176"/>
      <c r="Q667" s="176"/>
      <c r="R667" s="176"/>
      <c r="S667" s="176"/>
      <c r="T667" s="175"/>
      <c r="U667" s="175"/>
      <c r="V667" s="176"/>
      <c r="W667" s="176"/>
      <c r="X667" s="176"/>
      <c r="Y667" s="175"/>
      <c r="Z667" s="177"/>
      <c r="AA667" s="177"/>
      <c r="AB667" s="177"/>
      <c r="AC667" s="177"/>
    </row>
    <row r="668" spans="1:29">
      <c r="A668" s="175"/>
      <c r="B668" s="175"/>
      <c r="C668" s="175"/>
      <c r="D668" s="176"/>
      <c r="E668" s="176"/>
      <c r="F668" s="176"/>
      <c r="G668" s="176"/>
      <c r="H668" s="175"/>
      <c r="I668" s="176"/>
      <c r="J668" s="176"/>
      <c r="K668" s="175"/>
      <c r="L668" s="176"/>
      <c r="M668" s="176"/>
      <c r="N668" s="176"/>
      <c r="O668" s="176"/>
      <c r="P668" s="176"/>
      <c r="Q668" s="176"/>
      <c r="R668" s="176"/>
      <c r="S668" s="176"/>
      <c r="T668" s="175"/>
      <c r="U668" s="175"/>
      <c r="V668" s="176"/>
      <c r="W668" s="176"/>
      <c r="X668" s="176"/>
      <c r="Y668" s="175"/>
      <c r="Z668" s="177"/>
      <c r="AA668" s="177"/>
      <c r="AB668" s="177"/>
      <c r="AC668" s="177"/>
    </row>
    <row r="669" spans="1:29">
      <c r="A669" s="175"/>
      <c r="B669" s="175"/>
      <c r="C669" s="175"/>
      <c r="D669" s="176"/>
      <c r="E669" s="176"/>
      <c r="F669" s="176"/>
      <c r="G669" s="176"/>
      <c r="H669" s="175"/>
      <c r="I669" s="176"/>
      <c r="J669" s="176"/>
      <c r="K669" s="175"/>
      <c r="L669" s="176"/>
      <c r="M669" s="176"/>
      <c r="N669" s="176"/>
      <c r="O669" s="176"/>
      <c r="P669" s="176"/>
      <c r="Q669" s="176"/>
      <c r="R669" s="176"/>
      <c r="S669" s="176"/>
      <c r="T669" s="175"/>
      <c r="U669" s="175"/>
      <c r="V669" s="176"/>
      <c r="W669" s="176"/>
      <c r="X669" s="176"/>
      <c r="Y669" s="175"/>
      <c r="Z669" s="177"/>
      <c r="AA669" s="177"/>
      <c r="AB669" s="177"/>
      <c r="AC669" s="177"/>
    </row>
    <row r="670" spans="1:29">
      <c r="A670" s="175"/>
      <c r="B670" s="175"/>
      <c r="C670" s="175"/>
      <c r="D670" s="176"/>
      <c r="E670" s="176"/>
      <c r="F670" s="176"/>
      <c r="G670" s="176"/>
      <c r="H670" s="175"/>
      <c r="I670" s="176"/>
      <c r="J670" s="176"/>
      <c r="K670" s="175"/>
      <c r="L670" s="176"/>
      <c r="M670" s="176"/>
      <c r="N670" s="176"/>
      <c r="O670" s="176"/>
      <c r="P670" s="176"/>
      <c r="Q670" s="176"/>
      <c r="R670" s="176"/>
      <c r="S670" s="176"/>
      <c r="T670" s="175"/>
      <c r="U670" s="175"/>
      <c r="V670" s="176"/>
      <c r="W670" s="176"/>
      <c r="X670" s="176"/>
      <c r="Y670" s="175"/>
      <c r="Z670" s="177"/>
      <c r="AA670" s="177"/>
      <c r="AB670" s="177"/>
      <c r="AC670" s="177"/>
    </row>
    <row r="671" spans="1:29">
      <c r="A671" s="175"/>
      <c r="B671" s="175"/>
      <c r="C671" s="175"/>
      <c r="D671" s="176"/>
      <c r="E671" s="176"/>
      <c r="F671" s="176"/>
      <c r="G671" s="176"/>
      <c r="H671" s="175"/>
      <c r="I671" s="176"/>
      <c r="J671" s="176"/>
      <c r="K671" s="175"/>
      <c r="L671" s="176"/>
      <c r="M671" s="176"/>
      <c r="N671" s="176"/>
      <c r="O671" s="176"/>
      <c r="P671" s="176"/>
      <c r="Q671" s="176"/>
      <c r="R671" s="176"/>
      <c r="S671" s="176"/>
      <c r="T671" s="175"/>
      <c r="U671" s="175"/>
      <c r="V671" s="176"/>
      <c r="W671" s="176"/>
      <c r="X671" s="176"/>
      <c r="Y671" s="175"/>
      <c r="Z671" s="177"/>
      <c r="AA671" s="177"/>
      <c r="AB671" s="177"/>
      <c r="AC671" s="177"/>
    </row>
    <row r="672" spans="1:29">
      <c r="A672" s="175"/>
      <c r="B672" s="175"/>
      <c r="C672" s="175"/>
      <c r="D672" s="176"/>
      <c r="E672" s="176"/>
      <c r="F672" s="176"/>
      <c r="G672" s="176"/>
      <c r="H672" s="175"/>
      <c r="I672" s="176"/>
      <c r="J672" s="176"/>
      <c r="K672" s="175"/>
      <c r="L672" s="176"/>
      <c r="M672" s="176"/>
      <c r="N672" s="176"/>
      <c r="O672" s="176"/>
      <c r="P672" s="176"/>
      <c r="Q672" s="176"/>
      <c r="R672" s="176"/>
      <c r="S672" s="176"/>
      <c r="T672" s="175"/>
      <c r="U672" s="175"/>
      <c r="V672" s="176"/>
      <c r="W672" s="176"/>
      <c r="X672" s="176"/>
      <c r="Y672" s="175"/>
      <c r="Z672" s="177"/>
      <c r="AA672" s="177"/>
      <c r="AB672" s="177"/>
      <c r="AC672" s="177"/>
    </row>
    <row r="673" spans="1:29">
      <c r="A673" s="175"/>
      <c r="B673" s="175"/>
      <c r="C673" s="175"/>
      <c r="D673" s="176"/>
      <c r="E673" s="176"/>
      <c r="F673" s="176"/>
      <c r="G673" s="176"/>
      <c r="H673" s="175"/>
      <c r="I673" s="176"/>
      <c r="J673" s="176"/>
      <c r="K673" s="175"/>
      <c r="L673" s="176"/>
      <c r="M673" s="176"/>
      <c r="N673" s="176"/>
      <c r="O673" s="176"/>
      <c r="P673" s="176"/>
      <c r="Q673" s="176"/>
      <c r="R673" s="176"/>
      <c r="S673" s="176"/>
      <c r="T673" s="175"/>
      <c r="U673" s="175"/>
      <c r="V673" s="176"/>
      <c r="W673" s="176"/>
      <c r="X673" s="176"/>
      <c r="Y673" s="175"/>
      <c r="Z673" s="177"/>
      <c r="AA673" s="177"/>
      <c r="AB673" s="177"/>
      <c r="AC673" s="177"/>
    </row>
    <row r="674" spans="1:29">
      <c r="A674" s="175"/>
      <c r="B674" s="175"/>
      <c r="C674" s="175"/>
      <c r="D674" s="176"/>
      <c r="E674" s="176"/>
      <c r="F674" s="176"/>
      <c r="G674" s="176"/>
      <c r="H674" s="175"/>
      <c r="I674" s="176"/>
      <c r="J674" s="176"/>
      <c r="K674" s="175"/>
      <c r="L674" s="176"/>
      <c r="M674" s="176"/>
      <c r="N674" s="176"/>
      <c r="O674" s="176"/>
      <c r="P674" s="176"/>
      <c r="Q674" s="176"/>
      <c r="R674" s="176"/>
      <c r="S674" s="176"/>
      <c r="T674" s="175"/>
      <c r="U674" s="175"/>
      <c r="V674" s="176"/>
      <c r="W674" s="176"/>
      <c r="X674" s="176"/>
      <c r="Y674" s="175"/>
      <c r="Z674" s="177"/>
      <c r="AA674" s="177"/>
      <c r="AB674" s="177"/>
      <c r="AC674" s="177"/>
    </row>
    <row r="675" spans="1:29">
      <c r="A675" s="175"/>
      <c r="B675" s="175"/>
      <c r="C675" s="175"/>
      <c r="D675" s="176"/>
      <c r="E675" s="176"/>
      <c r="F675" s="176"/>
      <c r="G675" s="176"/>
      <c r="H675" s="175"/>
      <c r="I675" s="176"/>
      <c r="J675" s="176"/>
      <c r="K675" s="175"/>
      <c r="L675" s="176"/>
      <c r="M675" s="176"/>
      <c r="N675" s="176"/>
      <c r="O675" s="176"/>
      <c r="P675" s="176"/>
      <c r="Q675" s="176"/>
      <c r="R675" s="176"/>
      <c r="S675" s="176"/>
      <c r="T675" s="175"/>
      <c r="U675" s="175"/>
      <c r="V675" s="176"/>
      <c r="W675" s="176"/>
      <c r="X675" s="176"/>
      <c r="Y675" s="175"/>
      <c r="Z675" s="177"/>
      <c r="AA675" s="177"/>
      <c r="AB675" s="177"/>
      <c r="AC675" s="177"/>
    </row>
    <row r="676" spans="1:29">
      <c r="A676" s="175"/>
      <c r="B676" s="175"/>
      <c r="C676" s="175"/>
      <c r="D676" s="176"/>
      <c r="E676" s="176"/>
      <c r="F676" s="176"/>
      <c r="G676" s="176"/>
      <c r="H676" s="175"/>
      <c r="I676" s="176"/>
      <c r="J676" s="176"/>
      <c r="K676" s="175"/>
      <c r="L676" s="176"/>
      <c r="M676" s="176"/>
      <c r="N676" s="176"/>
      <c r="O676" s="176"/>
      <c r="P676" s="176"/>
      <c r="Q676" s="176"/>
      <c r="R676" s="176"/>
      <c r="S676" s="176"/>
      <c r="T676" s="175"/>
      <c r="U676" s="175"/>
      <c r="V676" s="176"/>
      <c r="W676" s="176"/>
      <c r="X676" s="176"/>
      <c r="Y676" s="175"/>
      <c r="Z676" s="177"/>
      <c r="AA676" s="177"/>
      <c r="AB676" s="177"/>
      <c r="AC676" s="177"/>
    </row>
    <row r="677" spans="1:29">
      <c r="A677" s="175"/>
      <c r="B677" s="175"/>
      <c r="C677" s="175"/>
      <c r="D677" s="176"/>
      <c r="E677" s="176"/>
      <c r="F677" s="176"/>
      <c r="G677" s="176"/>
      <c r="H677" s="175"/>
      <c r="I677" s="176"/>
      <c r="J677" s="176"/>
      <c r="K677" s="175"/>
      <c r="L677" s="176"/>
      <c r="M677" s="176"/>
      <c r="N677" s="176"/>
      <c r="O677" s="176"/>
      <c r="P677" s="176"/>
      <c r="Q677" s="176"/>
      <c r="R677" s="176"/>
      <c r="S677" s="176"/>
      <c r="T677" s="175"/>
      <c r="U677" s="175"/>
      <c r="V677" s="176"/>
      <c r="W677" s="176"/>
      <c r="X677" s="176"/>
      <c r="Y677" s="175"/>
      <c r="Z677" s="177"/>
      <c r="AA677" s="177"/>
      <c r="AB677" s="177"/>
      <c r="AC677" s="177"/>
    </row>
    <row r="678" spans="1:29">
      <c r="A678" s="175"/>
      <c r="B678" s="175"/>
      <c r="C678" s="175"/>
      <c r="D678" s="176"/>
      <c r="E678" s="176"/>
      <c r="F678" s="176"/>
      <c r="G678" s="176"/>
      <c r="H678" s="175"/>
      <c r="I678" s="176"/>
      <c r="J678" s="176"/>
      <c r="K678" s="175"/>
      <c r="L678" s="176"/>
      <c r="M678" s="176"/>
      <c r="N678" s="176"/>
      <c r="O678" s="176"/>
      <c r="P678" s="176"/>
      <c r="Q678" s="176"/>
      <c r="R678" s="176"/>
      <c r="S678" s="176"/>
      <c r="T678" s="175"/>
      <c r="U678" s="175"/>
      <c r="V678" s="176"/>
      <c r="W678" s="176"/>
      <c r="X678" s="176"/>
      <c r="Y678" s="175"/>
      <c r="Z678" s="177"/>
      <c r="AA678" s="177"/>
      <c r="AB678" s="177"/>
      <c r="AC678" s="177"/>
    </row>
    <row r="679" spans="1:29">
      <c r="A679" s="175"/>
      <c r="B679" s="175"/>
      <c r="C679" s="175"/>
      <c r="D679" s="176"/>
      <c r="E679" s="176"/>
      <c r="F679" s="176"/>
      <c r="G679" s="176"/>
      <c r="H679" s="175"/>
      <c r="I679" s="176"/>
      <c r="J679" s="176"/>
      <c r="K679" s="175"/>
      <c r="L679" s="176"/>
      <c r="M679" s="176"/>
      <c r="N679" s="176"/>
      <c r="O679" s="176"/>
      <c r="P679" s="176"/>
      <c r="Q679" s="176"/>
      <c r="R679" s="176"/>
      <c r="S679" s="176"/>
      <c r="T679" s="175"/>
      <c r="U679" s="175"/>
      <c r="V679" s="176"/>
      <c r="W679" s="176"/>
      <c r="X679" s="176"/>
      <c r="Y679" s="175"/>
      <c r="Z679" s="177"/>
      <c r="AA679" s="177"/>
      <c r="AB679" s="177"/>
      <c r="AC679" s="177"/>
    </row>
    <row r="680" spans="1:29">
      <c r="A680" s="175"/>
      <c r="B680" s="175"/>
      <c r="C680" s="175"/>
      <c r="D680" s="176"/>
      <c r="E680" s="176"/>
      <c r="F680" s="176"/>
      <c r="G680" s="176"/>
      <c r="H680" s="175"/>
      <c r="I680" s="176"/>
      <c r="J680" s="176"/>
      <c r="K680" s="175"/>
      <c r="L680" s="176"/>
      <c r="M680" s="176"/>
      <c r="N680" s="176"/>
      <c r="O680" s="176"/>
      <c r="P680" s="176"/>
      <c r="Q680" s="176"/>
      <c r="R680" s="176"/>
      <c r="S680" s="176"/>
      <c r="T680" s="175"/>
      <c r="U680" s="175"/>
      <c r="V680" s="176"/>
      <c r="W680" s="176"/>
      <c r="X680" s="176"/>
      <c r="Y680" s="175"/>
      <c r="Z680" s="177"/>
      <c r="AA680" s="177"/>
      <c r="AB680" s="177"/>
      <c r="AC680" s="177"/>
    </row>
    <row r="681" spans="1:29">
      <c r="A681" s="175"/>
      <c r="B681" s="175"/>
      <c r="C681" s="175"/>
      <c r="D681" s="176"/>
      <c r="E681" s="176"/>
      <c r="F681" s="176"/>
      <c r="G681" s="176"/>
      <c r="H681" s="175"/>
      <c r="I681" s="176"/>
      <c r="J681" s="176"/>
      <c r="K681" s="175"/>
      <c r="L681" s="176"/>
      <c r="M681" s="176"/>
      <c r="N681" s="176"/>
      <c r="O681" s="176"/>
      <c r="P681" s="176"/>
      <c r="Q681" s="176"/>
      <c r="R681" s="176"/>
      <c r="S681" s="176"/>
      <c r="T681" s="175"/>
      <c r="U681" s="175"/>
      <c r="V681" s="176"/>
      <c r="W681" s="176"/>
      <c r="X681" s="176"/>
      <c r="Y681" s="175"/>
      <c r="Z681" s="177"/>
      <c r="AA681" s="177"/>
      <c r="AB681" s="177"/>
      <c r="AC681" s="177"/>
    </row>
    <row r="682" spans="1:29">
      <c r="A682" s="175"/>
      <c r="B682" s="175"/>
      <c r="C682" s="175"/>
      <c r="D682" s="176"/>
      <c r="E682" s="176"/>
      <c r="F682" s="176"/>
      <c r="G682" s="176"/>
      <c r="H682" s="175"/>
      <c r="I682" s="176"/>
      <c r="J682" s="176"/>
      <c r="K682" s="175"/>
      <c r="L682" s="176"/>
      <c r="M682" s="176"/>
      <c r="N682" s="176"/>
      <c r="O682" s="176"/>
      <c r="P682" s="176"/>
      <c r="Q682" s="176"/>
      <c r="R682" s="176"/>
      <c r="S682" s="176"/>
      <c r="T682" s="175"/>
      <c r="U682" s="175"/>
      <c r="V682" s="176"/>
      <c r="W682" s="176"/>
      <c r="X682" s="176"/>
      <c r="Y682" s="175"/>
      <c r="Z682" s="177"/>
      <c r="AA682" s="177"/>
      <c r="AB682" s="177"/>
      <c r="AC682" s="177"/>
    </row>
    <row r="683" spans="1:29">
      <c r="A683" s="175"/>
      <c r="B683" s="175"/>
      <c r="C683" s="175"/>
      <c r="D683" s="176"/>
      <c r="E683" s="176"/>
      <c r="F683" s="176"/>
      <c r="G683" s="176"/>
      <c r="H683" s="175"/>
      <c r="I683" s="176"/>
      <c r="J683" s="176"/>
      <c r="K683" s="175"/>
      <c r="L683" s="176"/>
      <c r="M683" s="176"/>
      <c r="N683" s="176"/>
      <c r="O683" s="176"/>
      <c r="P683" s="176"/>
      <c r="Q683" s="176"/>
      <c r="R683" s="176"/>
      <c r="S683" s="176"/>
      <c r="T683" s="175"/>
      <c r="U683" s="175"/>
      <c r="V683" s="176"/>
      <c r="W683" s="176"/>
      <c r="X683" s="176"/>
      <c r="Y683" s="175"/>
      <c r="Z683" s="177"/>
      <c r="AA683" s="177"/>
      <c r="AB683" s="177"/>
      <c r="AC683" s="177"/>
    </row>
    <row r="684" spans="1:29">
      <c r="A684" s="175"/>
      <c r="B684" s="175"/>
      <c r="C684" s="175"/>
      <c r="D684" s="176"/>
      <c r="E684" s="176"/>
      <c r="F684" s="176"/>
      <c r="G684" s="176"/>
      <c r="H684" s="175"/>
      <c r="I684" s="176"/>
      <c r="J684" s="176"/>
      <c r="K684" s="175"/>
      <c r="L684" s="176"/>
      <c r="M684" s="176"/>
      <c r="N684" s="176"/>
      <c r="O684" s="176"/>
      <c r="P684" s="176"/>
      <c r="Q684" s="176"/>
      <c r="R684" s="176"/>
      <c r="S684" s="176"/>
      <c r="T684" s="175"/>
      <c r="U684" s="175"/>
      <c r="V684" s="176"/>
      <c r="W684" s="176"/>
      <c r="X684" s="176"/>
      <c r="Y684" s="175"/>
      <c r="Z684" s="177"/>
      <c r="AA684" s="177"/>
      <c r="AB684" s="177"/>
      <c r="AC684" s="177"/>
    </row>
    <row r="685" spans="1:29">
      <c r="A685" s="175"/>
      <c r="B685" s="175"/>
      <c r="C685" s="175"/>
      <c r="D685" s="176"/>
      <c r="E685" s="176"/>
      <c r="F685" s="176"/>
      <c r="G685" s="176"/>
      <c r="H685" s="175"/>
      <c r="I685" s="176"/>
      <c r="J685" s="176"/>
      <c r="K685" s="175"/>
      <c r="L685" s="176"/>
      <c r="M685" s="176"/>
      <c r="N685" s="176"/>
      <c r="O685" s="176"/>
      <c r="P685" s="176"/>
      <c r="Q685" s="176"/>
      <c r="R685" s="176"/>
      <c r="S685" s="176"/>
      <c r="T685" s="175"/>
      <c r="U685" s="175"/>
      <c r="V685" s="176"/>
      <c r="W685" s="176"/>
      <c r="X685" s="176"/>
      <c r="Y685" s="175"/>
      <c r="Z685" s="177"/>
      <c r="AA685" s="177"/>
      <c r="AB685" s="177"/>
      <c r="AC685" s="177"/>
    </row>
    <row r="686" spans="1:29">
      <c r="A686" s="175"/>
      <c r="B686" s="175"/>
      <c r="C686" s="175"/>
      <c r="D686" s="176"/>
      <c r="E686" s="176"/>
      <c r="F686" s="176"/>
      <c r="G686" s="176"/>
      <c r="H686" s="175"/>
      <c r="I686" s="176"/>
      <c r="J686" s="176"/>
      <c r="K686" s="175"/>
      <c r="L686" s="176"/>
      <c r="M686" s="176"/>
      <c r="N686" s="176"/>
      <c r="O686" s="176"/>
      <c r="P686" s="176"/>
      <c r="Q686" s="176"/>
      <c r="R686" s="176"/>
      <c r="S686" s="176"/>
      <c r="T686" s="175"/>
      <c r="U686" s="175"/>
      <c r="V686" s="176"/>
      <c r="W686" s="176"/>
      <c r="X686" s="176"/>
      <c r="Y686" s="175"/>
      <c r="Z686" s="177"/>
      <c r="AA686" s="177"/>
      <c r="AB686" s="177"/>
      <c r="AC686" s="177"/>
    </row>
    <row r="687" spans="1:29">
      <c r="A687" s="175"/>
      <c r="B687" s="175"/>
      <c r="C687" s="175"/>
      <c r="D687" s="176"/>
      <c r="E687" s="176"/>
      <c r="F687" s="176"/>
      <c r="G687" s="176"/>
      <c r="H687" s="175"/>
      <c r="I687" s="176"/>
      <c r="J687" s="176"/>
      <c r="K687" s="175"/>
      <c r="L687" s="176"/>
      <c r="M687" s="176"/>
      <c r="N687" s="176"/>
      <c r="O687" s="176"/>
      <c r="P687" s="176"/>
      <c r="Q687" s="176"/>
      <c r="R687" s="176"/>
      <c r="S687" s="176"/>
      <c r="T687" s="175"/>
      <c r="U687" s="175"/>
      <c r="V687" s="176"/>
      <c r="W687" s="176"/>
      <c r="X687" s="176"/>
      <c r="Y687" s="175"/>
      <c r="Z687" s="177"/>
      <c r="AA687" s="177"/>
      <c r="AB687" s="177"/>
      <c r="AC687" s="177"/>
    </row>
    <row r="688" spans="1:29">
      <c r="A688" s="175"/>
      <c r="B688" s="175"/>
      <c r="C688" s="175"/>
      <c r="D688" s="176"/>
      <c r="E688" s="176"/>
      <c r="F688" s="176"/>
      <c r="G688" s="176"/>
      <c r="H688" s="175"/>
      <c r="I688" s="176"/>
      <c r="J688" s="176"/>
      <c r="K688" s="175"/>
      <c r="L688" s="176"/>
      <c r="M688" s="176"/>
      <c r="N688" s="176"/>
      <c r="O688" s="176"/>
      <c r="P688" s="176"/>
      <c r="Q688" s="176"/>
      <c r="R688" s="176"/>
      <c r="S688" s="176"/>
      <c r="T688" s="175"/>
      <c r="U688" s="175"/>
      <c r="V688" s="176"/>
      <c r="W688" s="176"/>
      <c r="X688" s="176"/>
      <c r="Y688" s="175"/>
      <c r="Z688" s="177"/>
      <c r="AA688" s="177"/>
      <c r="AB688" s="177"/>
      <c r="AC688" s="177"/>
    </row>
    <row r="689" spans="1:29">
      <c r="A689" s="175"/>
      <c r="B689" s="175"/>
      <c r="C689" s="175"/>
      <c r="D689" s="176"/>
      <c r="E689" s="176"/>
      <c r="F689" s="176"/>
      <c r="G689" s="176"/>
      <c r="H689" s="175"/>
      <c r="I689" s="176"/>
      <c r="J689" s="176"/>
      <c r="K689" s="175"/>
      <c r="L689" s="176"/>
      <c r="M689" s="176"/>
      <c r="N689" s="176"/>
      <c r="O689" s="176"/>
      <c r="P689" s="176"/>
      <c r="Q689" s="176"/>
      <c r="R689" s="176"/>
      <c r="S689" s="176"/>
      <c r="T689" s="175"/>
      <c r="U689" s="175"/>
      <c r="V689" s="176"/>
      <c r="W689" s="176"/>
      <c r="X689" s="176"/>
      <c r="Y689" s="175"/>
      <c r="Z689" s="177"/>
      <c r="AA689" s="177"/>
      <c r="AB689" s="177"/>
      <c r="AC689" s="177"/>
    </row>
    <row r="690" spans="1:29">
      <c r="A690" s="175"/>
      <c r="B690" s="175"/>
      <c r="C690" s="175"/>
      <c r="D690" s="176"/>
      <c r="E690" s="176"/>
      <c r="F690" s="176"/>
      <c r="G690" s="176"/>
      <c r="H690" s="175"/>
      <c r="I690" s="176"/>
      <c r="J690" s="176"/>
      <c r="K690" s="175"/>
      <c r="L690" s="176"/>
      <c r="M690" s="176"/>
      <c r="N690" s="176"/>
      <c r="O690" s="176"/>
      <c r="P690" s="176"/>
      <c r="Q690" s="176"/>
      <c r="R690" s="176"/>
      <c r="S690" s="176"/>
      <c r="T690" s="175"/>
      <c r="U690" s="175"/>
      <c r="V690" s="176"/>
      <c r="W690" s="176"/>
      <c r="X690" s="176"/>
      <c r="Y690" s="175"/>
      <c r="Z690" s="177"/>
      <c r="AA690" s="177"/>
      <c r="AB690" s="177"/>
      <c r="AC690" s="177"/>
    </row>
    <row r="691" spans="1:29">
      <c r="A691" s="175"/>
      <c r="B691" s="175"/>
      <c r="C691" s="175"/>
      <c r="D691" s="176"/>
      <c r="E691" s="176"/>
      <c r="F691" s="176"/>
      <c r="G691" s="176"/>
      <c r="H691" s="175"/>
      <c r="I691" s="176"/>
      <c r="J691" s="176"/>
      <c r="K691" s="175"/>
      <c r="L691" s="176"/>
      <c r="M691" s="176"/>
      <c r="N691" s="176"/>
      <c r="O691" s="176"/>
      <c r="P691" s="176"/>
      <c r="Q691" s="176"/>
      <c r="R691" s="176"/>
      <c r="S691" s="176"/>
      <c r="T691" s="175"/>
      <c r="U691" s="175"/>
      <c r="V691" s="176"/>
      <c r="W691" s="176"/>
      <c r="X691" s="176"/>
      <c r="Y691" s="175"/>
      <c r="Z691" s="177"/>
      <c r="AA691" s="177"/>
      <c r="AB691" s="177"/>
      <c r="AC691" s="177"/>
    </row>
    <row r="692" spans="1:29">
      <c r="A692" s="175"/>
      <c r="B692" s="175"/>
      <c r="C692" s="175"/>
      <c r="D692" s="176"/>
      <c r="E692" s="176"/>
      <c r="F692" s="176"/>
      <c r="G692" s="176"/>
      <c r="H692" s="175"/>
      <c r="I692" s="176"/>
      <c r="J692" s="176"/>
      <c r="K692" s="175"/>
      <c r="L692" s="176"/>
      <c r="M692" s="176"/>
      <c r="N692" s="176"/>
      <c r="O692" s="176"/>
      <c r="P692" s="176"/>
      <c r="Q692" s="176"/>
      <c r="R692" s="176"/>
      <c r="S692" s="176"/>
      <c r="T692" s="175"/>
      <c r="U692" s="175"/>
      <c r="V692" s="176"/>
      <c r="W692" s="176"/>
      <c r="X692" s="176"/>
      <c r="Y692" s="175"/>
      <c r="Z692" s="177"/>
      <c r="AA692" s="177"/>
      <c r="AB692" s="177"/>
      <c r="AC692" s="177"/>
    </row>
    <row r="693" spans="1:29">
      <c r="A693" s="175"/>
      <c r="B693" s="175"/>
      <c r="C693" s="175"/>
      <c r="D693" s="176"/>
      <c r="E693" s="176"/>
      <c r="F693" s="176"/>
      <c r="G693" s="176"/>
      <c r="H693" s="175"/>
      <c r="I693" s="176"/>
      <c r="J693" s="176"/>
      <c r="K693" s="175"/>
      <c r="L693" s="176"/>
      <c r="M693" s="176"/>
      <c r="N693" s="176"/>
      <c r="O693" s="176"/>
      <c r="P693" s="176"/>
      <c r="Q693" s="176"/>
      <c r="R693" s="176"/>
      <c r="S693" s="176"/>
      <c r="T693" s="175"/>
      <c r="U693" s="175"/>
      <c r="V693" s="176"/>
      <c r="W693" s="176"/>
      <c r="X693" s="176"/>
      <c r="Y693" s="175"/>
      <c r="Z693" s="177"/>
      <c r="AA693" s="177"/>
      <c r="AB693" s="177"/>
      <c r="AC693" s="177"/>
    </row>
    <row r="694" spans="1:29">
      <c r="A694" s="175"/>
      <c r="B694" s="175"/>
      <c r="C694" s="175"/>
      <c r="D694" s="176"/>
      <c r="E694" s="176"/>
      <c r="F694" s="176"/>
      <c r="G694" s="176"/>
      <c r="H694" s="175"/>
      <c r="I694" s="176"/>
      <c r="J694" s="176"/>
      <c r="K694" s="175"/>
      <c r="L694" s="176"/>
      <c r="M694" s="176"/>
      <c r="N694" s="176"/>
      <c r="O694" s="176"/>
      <c r="P694" s="176"/>
      <c r="Q694" s="176"/>
      <c r="R694" s="176"/>
      <c r="S694" s="176"/>
      <c r="T694" s="175"/>
      <c r="U694" s="175"/>
      <c r="V694" s="176"/>
      <c r="W694" s="176"/>
      <c r="X694" s="176"/>
      <c r="Y694" s="175"/>
      <c r="Z694" s="177"/>
      <c r="AA694" s="177"/>
      <c r="AB694" s="177"/>
      <c r="AC694" s="177"/>
    </row>
    <row r="695" spans="1:29">
      <c r="A695" s="175"/>
      <c r="B695" s="175"/>
      <c r="C695" s="175"/>
      <c r="D695" s="176"/>
      <c r="E695" s="176"/>
      <c r="F695" s="176"/>
      <c r="G695" s="176"/>
      <c r="H695" s="175"/>
      <c r="I695" s="176"/>
      <c r="J695" s="176"/>
      <c r="K695" s="175"/>
      <c r="L695" s="176"/>
      <c r="M695" s="176"/>
      <c r="N695" s="176"/>
      <c r="O695" s="176"/>
      <c r="P695" s="176"/>
      <c r="Q695" s="176"/>
      <c r="R695" s="176"/>
      <c r="S695" s="176"/>
      <c r="T695" s="175"/>
      <c r="U695" s="175"/>
      <c r="V695" s="176"/>
      <c r="W695" s="176"/>
      <c r="X695" s="176"/>
      <c r="Y695" s="175"/>
      <c r="Z695" s="177"/>
      <c r="AA695" s="177"/>
      <c r="AB695" s="177"/>
      <c r="AC695" s="177"/>
    </row>
    <row r="696" spans="1:29">
      <c r="A696" s="175"/>
      <c r="B696" s="175"/>
      <c r="C696" s="175"/>
      <c r="D696" s="176"/>
      <c r="E696" s="176"/>
      <c r="F696" s="176"/>
      <c r="G696" s="176"/>
      <c r="H696" s="175"/>
      <c r="I696" s="176"/>
      <c r="J696" s="176"/>
      <c r="K696" s="175"/>
      <c r="L696" s="176"/>
      <c r="M696" s="176"/>
      <c r="N696" s="176"/>
      <c r="O696" s="176"/>
      <c r="P696" s="176"/>
      <c r="Q696" s="176"/>
      <c r="R696" s="176"/>
      <c r="S696" s="176"/>
      <c r="T696" s="175"/>
      <c r="U696" s="175"/>
      <c r="V696" s="176"/>
      <c r="W696" s="176"/>
      <c r="X696" s="176"/>
      <c r="Y696" s="175"/>
      <c r="Z696" s="177"/>
      <c r="AA696" s="177"/>
      <c r="AB696" s="177"/>
      <c r="AC696" s="177"/>
    </row>
    <row r="697" spans="1:29">
      <c r="A697" s="175"/>
      <c r="B697" s="175"/>
      <c r="C697" s="175"/>
      <c r="D697" s="176"/>
      <c r="E697" s="176"/>
      <c r="F697" s="176"/>
      <c r="G697" s="176"/>
      <c r="H697" s="175"/>
      <c r="I697" s="176"/>
      <c r="J697" s="176"/>
      <c r="K697" s="175"/>
      <c r="L697" s="176"/>
      <c r="M697" s="176"/>
      <c r="N697" s="176"/>
      <c r="O697" s="176"/>
      <c r="P697" s="176"/>
      <c r="Q697" s="176"/>
      <c r="R697" s="176"/>
      <c r="S697" s="176"/>
      <c r="T697" s="175"/>
      <c r="U697" s="175"/>
      <c r="V697" s="176"/>
      <c r="W697" s="176"/>
      <c r="X697" s="176"/>
      <c r="Y697" s="175"/>
      <c r="Z697" s="177"/>
      <c r="AA697" s="177"/>
      <c r="AB697" s="177"/>
      <c r="AC697" s="177"/>
    </row>
    <row r="698" spans="1:29">
      <c r="A698" s="175"/>
      <c r="B698" s="175"/>
      <c r="C698" s="175"/>
      <c r="D698" s="176"/>
      <c r="E698" s="176"/>
      <c r="F698" s="176"/>
      <c r="G698" s="176"/>
      <c r="H698" s="175"/>
      <c r="I698" s="176"/>
      <c r="J698" s="176"/>
      <c r="K698" s="175"/>
      <c r="L698" s="176"/>
      <c r="M698" s="176"/>
      <c r="N698" s="176"/>
      <c r="O698" s="176"/>
      <c r="P698" s="176"/>
      <c r="Q698" s="176"/>
      <c r="R698" s="176"/>
      <c r="S698" s="176"/>
      <c r="T698" s="175"/>
      <c r="U698" s="175"/>
      <c r="V698" s="176"/>
      <c r="W698" s="176"/>
      <c r="X698" s="176"/>
      <c r="Y698" s="175"/>
      <c r="Z698" s="177"/>
      <c r="AA698" s="177"/>
      <c r="AB698" s="177"/>
      <c r="AC698" s="177"/>
    </row>
    <row r="699" spans="1:29">
      <c r="A699" s="175"/>
      <c r="B699" s="175"/>
      <c r="C699" s="175"/>
      <c r="D699" s="176"/>
      <c r="E699" s="176"/>
      <c r="F699" s="176"/>
      <c r="G699" s="176"/>
      <c r="H699" s="175"/>
      <c r="I699" s="176"/>
      <c r="J699" s="176"/>
      <c r="K699" s="175"/>
      <c r="L699" s="176"/>
      <c r="M699" s="176"/>
      <c r="N699" s="176"/>
      <c r="O699" s="176"/>
      <c r="P699" s="176"/>
      <c r="Q699" s="176"/>
      <c r="R699" s="176"/>
      <c r="S699" s="176"/>
      <c r="T699" s="175"/>
      <c r="U699" s="175"/>
      <c r="V699" s="176"/>
      <c r="W699" s="176"/>
      <c r="X699" s="176"/>
      <c r="Y699" s="175"/>
      <c r="Z699" s="177"/>
      <c r="AA699" s="177"/>
      <c r="AB699" s="177"/>
      <c r="AC699" s="177"/>
    </row>
    <row r="700" spans="1:29">
      <c r="A700" s="175"/>
      <c r="B700" s="175"/>
      <c r="C700" s="175"/>
      <c r="D700" s="176"/>
      <c r="E700" s="176"/>
      <c r="F700" s="176"/>
      <c r="G700" s="176"/>
      <c r="H700" s="175"/>
      <c r="I700" s="176"/>
      <c r="J700" s="176"/>
      <c r="K700" s="175"/>
      <c r="L700" s="176"/>
      <c r="M700" s="176"/>
      <c r="N700" s="176"/>
      <c r="O700" s="176"/>
      <c r="P700" s="176"/>
      <c r="Q700" s="176"/>
      <c r="R700" s="176"/>
      <c r="S700" s="176"/>
      <c r="T700" s="175"/>
      <c r="U700" s="175"/>
      <c r="V700" s="176"/>
      <c r="W700" s="176"/>
      <c r="X700" s="176"/>
      <c r="Y700" s="175"/>
      <c r="Z700" s="177"/>
      <c r="AA700" s="177"/>
      <c r="AB700" s="177"/>
      <c r="AC700" s="177"/>
    </row>
    <row r="701" spans="1:29">
      <c r="A701" s="175"/>
      <c r="B701" s="175"/>
      <c r="C701" s="175"/>
      <c r="D701" s="176"/>
      <c r="E701" s="176"/>
      <c r="F701" s="176"/>
      <c r="G701" s="176"/>
      <c r="H701" s="175"/>
      <c r="I701" s="176"/>
      <c r="J701" s="176"/>
      <c r="K701" s="175"/>
      <c r="L701" s="176"/>
      <c r="M701" s="176"/>
      <c r="N701" s="176"/>
      <c r="O701" s="176"/>
      <c r="P701" s="176"/>
      <c r="Q701" s="176"/>
      <c r="R701" s="176"/>
      <c r="S701" s="176"/>
      <c r="T701" s="175"/>
      <c r="U701" s="175"/>
      <c r="V701" s="176"/>
      <c r="W701" s="176"/>
      <c r="X701" s="176"/>
      <c r="Y701" s="175"/>
      <c r="Z701" s="177"/>
      <c r="AA701" s="177"/>
      <c r="AB701" s="177"/>
      <c r="AC701" s="177"/>
    </row>
    <row r="702" spans="1:29">
      <c r="A702" s="175"/>
      <c r="B702" s="175"/>
      <c r="C702" s="175"/>
      <c r="D702" s="176"/>
      <c r="E702" s="176"/>
      <c r="F702" s="176"/>
      <c r="G702" s="176"/>
      <c r="H702" s="175"/>
      <c r="I702" s="176"/>
      <c r="J702" s="176"/>
      <c r="K702" s="175"/>
      <c r="L702" s="176"/>
      <c r="M702" s="176"/>
      <c r="N702" s="176"/>
      <c r="O702" s="176"/>
      <c r="P702" s="176"/>
      <c r="Q702" s="176"/>
      <c r="R702" s="176"/>
      <c r="S702" s="176"/>
      <c r="T702" s="175"/>
      <c r="U702" s="175"/>
      <c r="V702" s="176"/>
      <c r="W702" s="176"/>
      <c r="X702" s="176"/>
      <c r="Y702" s="175"/>
      <c r="Z702" s="177"/>
      <c r="AA702" s="177"/>
      <c r="AB702" s="177"/>
      <c r="AC702" s="177"/>
    </row>
    <row r="703" spans="1:29">
      <c r="A703" s="175"/>
      <c r="B703" s="175"/>
      <c r="C703" s="175"/>
      <c r="D703" s="176"/>
      <c r="E703" s="176"/>
      <c r="F703" s="176"/>
      <c r="G703" s="176"/>
      <c r="H703" s="175"/>
      <c r="I703" s="176"/>
      <c r="J703" s="176"/>
      <c r="K703" s="175"/>
      <c r="L703" s="176"/>
      <c r="M703" s="176"/>
      <c r="N703" s="176"/>
      <c r="O703" s="176"/>
      <c r="P703" s="176"/>
      <c r="Q703" s="176"/>
      <c r="R703" s="176"/>
      <c r="S703" s="176"/>
      <c r="T703" s="175"/>
      <c r="U703" s="175"/>
      <c r="V703" s="176"/>
      <c r="W703" s="176"/>
      <c r="X703" s="176"/>
      <c r="Y703" s="175"/>
      <c r="Z703" s="177"/>
      <c r="AA703" s="177"/>
      <c r="AB703" s="177"/>
      <c r="AC703" s="177"/>
    </row>
    <row r="704" spans="1:29">
      <c r="A704" s="175"/>
      <c r="B704" s="175"/>
      <c r="C704" s="175"/>
      <c r="D704" s="176"/>
      <c r="E704" s="176"/>
      <c r="F704" s="176"/>
      <c r="G704" s="176"/>
      <c r="H704" s="175"/>
      <c r="I704" s="176"/>
      <c r="J704" s="176"/>
      <c r="K704" s="175"/>
      <c r="L704" s="176"/>
      <c r="M704" s="176"/>
      <c r="N704" s="176"/>
      <c r="O704" s="176"/>
      <c r="P704" s="176"/>
      <c r="Q704" s="176"/>
      <c r="R704" s="176"/>
      <c r="S704" s="176"/>
      <c r="T704" s="175"/>
      <c r="U704" s="175"/>
      <c r="V704" s="176"/>
      <c r="W704" s="176"/>
      <c r="X704" s="176"/>
      <c r="Y704" s="175"/>
      <c r="Z704" s="177"/>
      <c r="AA704" s="177"/>
      <c r="AB704" s="177"/>
      <c r="AC704" s="177"/>
    </row>
    <row r="705" spans="1:29">
      <c r="A705" s="175"/>
      <c r="B705" s="175"/>
      <c r="C705" s="175"/>
      <c r="D705" s="176"/>
      <c r="E705" s="176"/>
      <c r="F705" s="176"/>
      <c r="G705" s="176"/>
      <c r="H705" s="175"/>
      <c r="I705" s="176"/>
      <c r="J705" s="176"/>
      <c r="K705" s="175"/>
      <c r="L705" s="176"/>
      <c r="M705" s="176"/>
      <c r="N705" s="176"/>
      <c r="O705" s="176"/>
      <c r="P705" s="176"/>
      <c r="Q705" s="176"/>
      <c r="R705" s="176"/>
      <c r="S705" s="176"/>
      <c r="T705" s="175"/>
      <c r="U705" s="175"/>
      <c r="V705" s="176"/>
      <c r="W705" s="176"/>
      <c r="X705" s="176"/>
      <c r="Y705" s="175"/>
      <c r="Z705" s="177"/>
      <c r="AA705" s="177"/>
      <c r="AB705" s="177"/>
      <c r="AC705" s="177"/>
    </row>
    <row r="706" spans="1:29">
      <c r="A706" s="175"/>
      <c r="B706" s="175"/>
      <c r="C706" s="175"/>
      <c r="D706" s="176"/>
      <c r="E706" s="176"/>
      <c r="F706" s="176"/>
      <c r="G706" s="176"/>
      <c r="H706" s="175"/>
      <c r="I706" s="176"/>
      <c r="J706" s="176"/>
      <c r="K706" s="175"/>
      <c r="L706" s="176"/>
      <c r="M706" s="176"/>
      <c r="N706" s="176"/>
      <c r="O706" s="176"/>
      <c r="P706" s="176"/>
      <c r="Q706" s="176"/>
      <c r="R706" s="176"/>
      <c r="S706" s="176"/>
      <c r="T706" s="175"/>
      <c r="U706" s="175"/>
      <c r="V706" s="176"/>
      <c r="W706" s="176"/>
      <c r="X706" s="176"/>
      <c r="Y706" s="175"/>
      <c r="Z706" s="177"/>
      <c r="AA706" s="177"/>
      <c r="AB706" s="177"/>
      <c r="AC706" s="177"/>
    </row>
    <row r="707" spans="1:29">
      <c r="A707" s="175"/>
      <c r="B707" s="175"/>
      <c r="C707" s="175"/>
      <c r="D707" s="176"/>
      <c r="E707" s="176"/>
      <c r="F707" s="176"/>
      <c r="G707" s="176"/>
      <c r="H707" s="175"/>
      <c r="I707" s="176"/>
      <c r="J707" s="176"/>
      <c r="K707" s="175"/>
      <c r="L707" s="176"/>
      <c r="M707" s="176"/>
      <c r="N707" s="176"/>
      <c r="O707" s="176"/>
      <c r="P707" s="176"/>
      <c r="Q707" s="176"/>
      <c r="R707" s="176"/>
      <c r="S707" s="176"/>
      <c r="T707" s="175"/>
      <c r="U707" s="175"/>
      <c r="V707" s="176"/>
      <c r="W707" s="176"/>
      <c r="X707" s="176"/>
      <c r="Y707" s="175"/>
      <c r="Z707" s="177"/>
      <c r="AA707" s="177"/>
      <c r="AB707" s="177"/>
      <c r="AC707" s="177"/>
    </row>
    <row r="708" spans="1:29">
      <c r="A708" s="175"/>
      <c r="B708" s="175"/>
      <c r="C708" s="175"/>
      <c r="D708" s="176"/>
      <c r="E708" s="176"/>
      <c r="F708" s="176"/>
      <c r="G708" s="176"/>
      <c r="H708" s="175"/>
      <c r="I708" s="176"/>
      <c r="J708" s="176"/>
      <c r="K708" s="175"/>
      <c r="L708" s="176"/>
      <c r="M708" s="176"/>
      <c r="N708" s="176"/>
      <c r="O708" s="176"/>
      <c r="P708" s="176"/>
      <c r="Q708" s="176"/>
      <c r="R708" s="176"/>
      <c r="S708" s="176"/>
      <c r="T708" s="175"/>
      <c r="U708" s="175"/>
      <c r="V708" s="176"/>
      <c r="W708" s="176"/>
      <c r="X708" s="176"/>
      <c r="Y708" s="175"/>
      <c r="Z708" s="177"/>
      <c r="AA708" s="177"/>
      <c r="AB708" s="177"/>
      <c r="AC708" s="177"/>
    </row>
    <row r="709" spans="1:29">
      <c r="A709" s="175"/>
      <c r="B709" s="175"/>
      <c r="C709" s="175"/>
      <c r="D709" s="176"/>
      <c r="E709" s="176"/>
      <c r="F709" s="176"/>
      <c r="G709" s="176"/>
      <c r="H709" s="175"/>
      <c r="I709" s="176"/>
      <c r="J709" s="176"/>
      <c r="K709" s="175"/>
      <c r="L709" s="176"/>
      <c r="M709" s="176"/>
      <c r="N709" s="176"/>
      <c r="O709" s="176"/>
      <c r="P709" s="176"/>
      <c r="Q709" s="176"/>
      <c r="R709" s="176"/>
      <c r="S709" s="176"/>
      <c r="T709" s="175"/>
      <c r="U709" s="175"/>
      <c r="V709" s="176"/>
      <c r="W709" s="176"/>
      <c r="X709" s="176"/>
      <c r="Y709" s="175"/>
      <c r="Z709" s="177"/>
      <c r="AA709" s="177"/>
      <c r="AB709" s="177"/>
      <c r="AC709" s="177"/>
    </row>
    <row r="710" spans="1:29">
      <c r="A710" s="175"/>
      <c r="B710" s="175"/>
      <c r="C710" s="175"/>
      <c r="D710" s="176"/>
      <c r="E710" s="176"/>
      <c r="F710" s="176"/>
      <c r="G710" s="176"/>
      <c r="H710" s="175"/>
      <c r="I710" s="176"/>
      <c r="J710" s="176"/>
      <c r="K710" s="175"/>
      <c r="L710" s="176"/>
      <c r="M710" s="176"/>
      <c r="N710" s="176"/>
      <c r="O710" s="176"/>
      <c r="P710" s="176"/>
      <c r="Q710" s="176"/>
      <c r="R710" s="176"/>
      <c r="S710" s="176"/>
      <c r="T710" s="175"/>
      <c r="U710" s="175"/>
      <c r="V710" s="176"/>
      <c r="W710" s="176"/>
      <c r="X710" s="176"/>
      <c r="Y710" s="175"/>
      <c r="Z710" s="177"/>
      <c r="AA710" s="177"/>
      <c r="AB710" s="177"/>
      <c r="AC710" s="177"/>
    </row>
    <row r="711" spans="1:29">
      <c r="A711" s="175"/>
      <c r="B711" s="175"/>
      <c r="C711" s="175"/>
      <c r="D711" s="176"/>
      <c r="E711" s="176"/>
      <c r="F711" s="176"/>
      <c r="G711" s="176"/>
      <c r="H711" s="175"/>
      <c r="I711" s="176"/>
      <c r="J711" s="176"/>
      <c r="K711" s="175"/>
      <c r="L711" s="176"/>
      <c r="M711" s="176"/>
      <c r="N711" s="176"/>
      <c r="O711" s="176"/>
      <c r="P711" s="176"/>
      <c r="Q711" s="176"/>
      <c r="R711" s="176"/>
      <c r="S711" s="176"/>
      <c r="T711" s="175"/>
      <c r="U711" s="175"/>
      <c r="V711" s="176"/>
      <c r="W711" s="176"/>
      <c r="X711" s="176"/>
      <c r="Y711" s="175"/>
      <c r="Z711" s="177"/>
      <c r="AA711" s="177"/>
      <c r="AB711" s="177"/>
      <c r="AC711" s="177"/>
    </row>
    <row r="712" spans="1:29">
      <c r="A712" s="175"/>
      <c r="B712" s="175"/>
      <c r="C712" s="175"/>
      <c r="D712" s="176"/>
      <c r="E712" s="176"/>
      <c r="F712" s="176"/>
      <c r="G712" s="176"/>
      <c r="H712" s="175"/>
      <c r="I712" s="176"/>
      <c r="J712" s="176"/>
      <c r="K712" s="175"/>
      <c r="L712" s="176"/>
      <c r="M712" s="176"/>
      <c r="N712" s="176"/>
      <c r="O712" s="176"/>
      <c r="P712" s="176"/>
      <c r="Q712" s="176"/>
      <c r="R712" s="176"/>
      <c r="S712" s="176"/>
      <c r="T712" s="175"/>
      <c r="U712" s="175"/>
      <c r="V712" s="176"/>
      <c r="W712" s="176"/>
      <c r="X712" s="176"/>
      <c r="Y712" s="175"/>
      <c r="Z712" s="177"/>
      <c r="AA712" s="177"/>
      <c r="AB712" s="177"/>
      <c r="AC712" s="177"/>
    </row>
    <row r="713" spans="1:29">
      <c r="A713" s="175"/>
      <c r="B713" s="175"/>
      <c r="C713" s="175"/>
      <c r="D713" s="176"/>
      <c r="E713" s="176"/>
      <c r="F713" s="176"/>
      <c r="G713" s="176"/>
      <c r="H713" s="175"/>
      <c r="I713" s="176"/>
      <c r="J713" s="176"/>
      <c r="K713" s="175"/>
      <c r="L713" s="176"/>
      <c r="M713" s="176"/>
      <c r="N713" s="176"/>
      <c r="O713" s="176"/>
      <c r="P713" s="176"/>
      <c r="Q713" s="176"/>
      <c r="R713" s="176"/>
      <c r="S713" s="176"/>
      <c r="T713" s="175"/>
      <c r="U713" s="175"/>
      <c r="V713" s="176"/>
      <c r="W713" s="176"/>
      <c r="X713" s="176"/>
      <c r="Y713" s="175"/>
      <c r="Z713" s="177"/>
      <c r="AA713" s="177"/>
      <c r="AB713" s="177"/>
      <c r="AC713" s="177"/>
    </row>
    <row r="714" spans="1:29">
      <c r="A714" s="175"/>
      <c r="B714" s="175"/>
      <c r="C714" s="175"/>
      <c r="D714" s="176"/>
      <c r="E714" s="176"/>
      <c r="F714" s="176"/>
      <c r="G714" s="176"/>
      <c r="H714" s="175"/>
      <c r="I714" s="176"/>
      <c r="J714" s="176"/>
      <c r="K714" s="175"/>
      <c r="L714" s="176"/>
      <c r="M714" s="176"/>
      <c r="N714" s="176"/>
      <c r="O714" s="176"/>
      <c r="P714" s="176"/>
      <c r="Q714" s="176"/>
      <c r="R714" s="176"/>
      <c r="S714" s="176"/>
      <c r="T714" s="175"/>
      <c r="U714" s="175"/>
      <c r="V714" s="176"/>
      <c r="W714" s="176"/>
      <c r="X714" s="176"/>
      <c r="Y714" s="175"/>
      <c r="Z714" s="177"/>
      <c r="AA714" s="177"/>
      <c r="AB714" s="177"/>
      <c r="AC714" s="177"/>
    </row>
    <row r="715" spans="1:29">
      <c r="A715" s="175"/>
      <c r="B715" s="175"/>
      <c r="C715" s="175"/>
      <c r="D715" s="176"/>
      <c r="E715" s="176"/>
      <c r="F715" s="176"/>
      <c r="G715" s="176"/>
      <c r="H715" s="175"/>
      <c r="I715" s="176"/>
      <c r="J715" s="176"/>
      <c r="K715" s="175"/>
      <c r="L715" s="176"/>
      <c r="M715" s="176"/>
      <c r="N715" s="176"/>
      <c r="O715" s="176"/>
      <c r="P715" s="176"/>
      <c r="Q715" s="176"/>
      <c r="R715" s="176"/>
      <c r="S715" s="176"/>
      <c r="T715" s="175"/>
      <c r="U715" s="175"/>
      <c r="V715" s="176"/>
      <c r="W715" s="176"/>
      <c r="X715" s="176"/>
      <c r="Y715" s="175"/>
      <c r="Z715" s="177"/>
      <c r="AA715" s="177"/>
      <c r="AB715" s="177"/>
      <c r="AC715" s="177"/>
    </row>
    <row r="716" spans="1:29">
      <c r="A716" s="175"/>
      <c r="B716" s="175"/>
      <c r="C716" s="175"/>
      <c r="D716" s="176"/>
      <c r="E716" s="176"/>
      <c r="F716" s="176"/>
      <c r="G716" s="176"/>
      <c r="H716" s="175"/>
      <c r="I716" s="176"/>
      <c r="J716" s="176"/>
      <c r="K716" s="175"/>
      <c r="L716" s="176"/>
      <c r="M716" s="176"/>
      <c r="N716" s="176"/>
      <c r="O716" s="176"/>
      <c r="P716" s="176"/>
      <c r="Q716" s="176"/>
      <c r="R716" s="176"/>
      <c r="S716" s="176"/>
      <c r="T716" s="175"/>
      <c r="U716" s="175"/>
      <c r="V716" s="176"/>
      <c r="W716" s="176"/>
      <c r="X716" s="176"/>
      <c r="Y716" s="175"/>
      <c r="Z716" s="177"/>
      <c r="AA716" s="177"/>
      <c r="AB716" s="177"/>
      <c r="AC716" s="177"/>
    </row>
    <row r="717" spans="1:29">
      <c r="A717" s="175"/>
      <c r="B717" s="175"/>
      <c r="C717" s="175"/>
      <c r="D717" s="176"/>
      <c r="E717" s="176"/>
      <c r="F717" s="176"/>
      <c r="G717" s="176"/>
      <c r="H717" s="175"/>
      <c r="I717" s="176"/>
      <c r="J717" s="176"/>
      <c r="K717" s="175"/>
      <c r="L717" s="176"/>
      <c r="M717" s="176"/>
      <c r="N717" s="176"/>
      <c r="O717" s="176"/>
      <c r="P717" s="176"/>
      <c r="Q717" s="176"/>
      <c r="R717" s="176"/>
      <c r="S717" s="176"/>
      <c r="T717" s="175"/>
      <c r="U717" s="175"/>
      <c r="V717" s="176"/>
      <c r="W717" s="176"/>
      <c r="X717" s="176"/>
      <c r="Y717" s="175"/>
      <c r="Z717" s="177"/>
      <c r="AA717" s="177"/>
      <c r="AB717" s="177"/>
      <c r="AC717" s="177"/>
    </row>
    <row r="718" spans="1:29">
      <c r="A718" s="175"/>
      <c r="B718" s="175"/>
      <c r="C718" s="175"/>
      <c r="D718" s="176"/>
      <c r="E718" s="176"/>
      <c r="F718" s="176"/>
      <c r="G718" s="176"/>
      <c r="H718" s="175"/>
      <c r="I718" s="176"/>
      <c r="J718" s="176"/>
      <c r="K718" s="175"/>
      <c r="L718" s="176"/>
      <c r="M718" s="176"/>
      <c r="N718" s="176"/>
      <c r="O718" s="176"/>
      <c r="P718" s="176"/>
      <c r="Q718" s="176"/>
      <c r="R718" s="176"/>
      <c r="S718" s="176"/>
      <c r="T718" s="175"/>
      <c r="U718" s="175"/>
      <c r="V718" s="176"/>
      <c r="W718" s="176"/>
      <c r="X718" s="176"/>
      <c r="Y718" s="175"/>
      <c r="Z718" s="177"/>
      <c r="AA718" s="177"/>
      <c r="AB718" s="177"/>
      <c r="AC718" s="177"/>
    </row>
    <row r="719" spans="1:29">
      <c r="A719" s="175"/>
      <c r="B719" s="175"/>
      <c r="C719" s="175"/>
      <c r="D719" s="176"/>
      <c r="E719" s="176"/>
      <c r="F719" s="176"/>
      <c r="G719" s="176"/>
      <c r="H719" s="175"/>
      <c r="I719" s="176"/>
      <c r="J719" s="176"/>
      <c r="K719" s="175"/>
      <c r="L719" s="176"/>
      <c r="M719" s="176"/>
      <c r="N719" s="176"/>
      <c r="O719" s="176"/>
      <c r="P719" s="176"/>
      <c r="Q719" s="176"/>
      <c r="R719" s="176"/>
      <c r="S719" s="176"/>
      <c r="T719" s="175"/>
      <c r="U719" s="175"/>
      <c r="V719" s="176"/>
      <c r="W719" s="176"/>
      <c r="X719" s="176"/>
      <c r="Y719" s="175"/>
      <c r="Z719" s="177"/>
      <c r="AA719" s="177"/>
      <c r="AB719" s="177"/>
      <c r="AC719" s="177"/>
    </row>
    <row r="720" spans="1:29">
      <c r="A720" s="175"/>
      <c r="B720" s="175"/>
      <c r="C720" s="175"/>
      <c r="D720" s="176"/>
      <c r="E720" s="176"/>
      <c r="F720" s="176"/>
      <c r="G720" s="176"/>
      <c r="H720" s="175"/>
      <c r="I720" s="176"/>
      <c r="J720" s="176"/>
      <c r="K720" s="175"/>
      <c r="L720" s="176"/>
      <c r="M720" s="176"/>
      <c r="N720" s="176"/>
      <c r="O720" s="176"/>
      <c r="P720" s="176"/>
      <c r="Q720" s="176"/>
      <c r="R720" s="176"/>
      <c r="S720" s="176"/>
      <c r="T720" s="175"/>
      <c r="U720" s="175"/>
      <c r="V720" s="176"/>
      <c r="W720" s="176"/>
      <c r="X720" s="176"/>
      <c r="Y720" s="175"/>
      <c r="Z720" s="177"/>
      <c r="AA720" s="177"/>
      <c r="AB720" s="177"/>
      <c r="AC720" s="177"/>
    </row>
    <row r="721" spans="1:29">
      <c r="A721" s="175"/>
      <c r="B721" s="175"/>
      <c r="C721" s="175"/>
      <c r="D721" s="176"/>
      <c r="E721" s="176"/>
      <c r="F721" s="176"/>
      <c r="G721" s="176"/>
      <c r="H721" s="175"/>
      <c r="I721" s="176"/>
      <c r="J721" s="176"/>
      <c r="K721" s="175"/>
      <c r="L721" s="176"/>
      <c r="M721" s="176"/>
      <c r="N721" s="176"/>
      <c r="O721" s="176"/>
      <c r="P721" s="176"/>
      <c r="Q721" s="176"/>
      <c r="R721" s="176"/>
      <c r="S721" s="176"/>
      <c r="T721" s="175"/>
      <c r="U721" s="175"/>
      <c r="V721" s="176"/>
      <c r="W721" s="176"/>
      <c r="X721" s="176"/>
      <c r="Y721" s="175"/>
      <c r="Z721" s="177"/>
      <c r="AA721" s="177"/>
      <c r="AB721" s="177"/>
      <c r="AC721" s="177"/>
    </row>
    <row r="722" spans="1:29">
      <c r="A722" s="175"/>
      <c r="B722" s="175"/>
      <c r="C722" s="175"/>
      <c r="D722" s="176"/>
      <c r="E722" s="176"/>
      <c r="F722" s="176"/>
      <c r="G722" s="176"/>
      <c r="H722" s="175"/>
      <c r="I722" s="176"/>
      <c r="J722" s="176"/>
      <c r="K722" s="175"/>
      <c r="L722" s="176"/>
      <c r="M722" s="176"/>
      <c r="N722" s="176"/>
      <c r="O722" s="176"/>
      <c r="P722" s="176"/>
      <c r="Q722" s="176"/>
      <c r="R722" s="176"/>
      <c r="S722" s="176"/>
      <c r="T722" s="175"/>
      <c r="U722" s="175"/>
      <c r="V722" s="176"/>
      <c r="W722" s="176"/>
      <c r="X722" s="176"/>
      <c r="Y722" s="175"/>
      <c r="Z722" s="177"/>
      <c r="AA722" s="177"/>
      <c r="AB722" s="177"/>
      <c r="AC722" s="177"/>
    </row>
    <row r="723" spans="1:29">
      <c r="A723" s="175"/>
      <c r="B723" s="175"/>
      <c r="C723" s="175"/>
      <c r="D723" s="176"/>
      <c r="E723" s="176"/>
      <c r="F723" s="176"/>
      <c r="G723" s="176"/>
      <c r="H723" s="175"/>
      <c r="I723" s="176"/>
      <c r="J723" s="176"/>
      <c r="K723" s="175"/>
      <c r="L723" s="176"/>
      <c r="M723" s="176"/>
      <c r="N723" s="176"/>
      <c r="O723" s="176"/>
      <c r="P723" s="176"/>
      <c r="Q723" s="176"/>
      <c r="R723" s="176"/>
      <c r="S723" s="176"/>
      <c r="T723" s="175"/>
      <c r="U723" s="175"/>
      <c r="V723" s="176"/>
      <c r="W723" s="176"/>
      <c r="X723" s="176"/>
      <c r="Y723" s="175"/>
      <c r="Z723" s="177"/>
      <c r="AA723" s="177"/>
      <c r="AB723" s="177"/>
      <c r="AC723" s="177"/>
    </row>
    <row r="724" spans="1:29">
      <c r="A724" s="175"/>
      <c r="B724" s="175"/>
      <c r="C724" s="175"/>
      <c r="D724" s="176"/>
      <c r="E724" s="176"/>
      <c r="F724" s="176"/>
      <c r="G724" s="176"/>
      <c r="H724" s="175"/>
      <c r="I724" s="176"/>
      <c r="J724" s="176"/>
      <c r="K724" s="175"/>
      <c r="L724" s="176"/>
      <c r="M724" s="176"/>
      <c r="N724" s="176"/>
      <c r="O724" s="176"/>
      <c r="P724" s="176"/>
      <c r="Q724" s="176"/>
      <c r="R724" s="176"/>
      <c r="S724" s="176"/>
      <c r="T724" s="175"/>
      <c r="U724" s="175"/>
      <c r="V724" s="176"/>
      <c r="W724" s="176"/>
      <c r="X724" s="176"/>
      <c r="Y724" s="175"/>
      <c r="Z724" s="177"/>
      <c r="AA724" s="177"/>
      <c r="AB724" s="177"/>
      <c r="AC724" s="177"/>
    </row>
    <row r="725" spans="1:29">
      <c r="A725" s="175"/>
      <c r="B725" s="175"/>
      <c r="C725" s="175"/>
      <c r="D725" s="176"/>
      <c r="E725" s="176"/>
      <c r="F725" s="176"/>
      <c r="G725" s="176"/>
      <c r="H725" s="175"/>
      <c r="I725" s="176"/>
      <c r="J725" s="176"/>
      <c r="K725" s="175"/>
      <c r="L725" s="176"/>
      <c r="M725" s="176"/>
      <c r="N725" s="176"/>
      <c r="O725" s="176"/>
      <c r="P725" s="176"/>
      <c r="Q725" s="176"/>
      <c r="R725" s="176"/>
      <c r="S725" s="176"/>
      <c r="T725" s="175"/>
      <c r="U725" s="175"/>
      <c r="V725" s="176"/>
      <c r="W725" s="176"/>
      <c r="X725" s="176"/>
      <c r="Y725" s="175"/>
      <c r="Z725" s="177"/>
      <c r="AA725" s="177"/>
      <c r="AB725" s="177"/>
      <c r="AC725" s="177"/>
    </row>
    <row r="726" spans="1:29">
      <c r="A726" s="175"/>
      <c r="B726" s="175"/>
      <c r="C726" s="175"/>
      <c r="D726" s="176"/>
      <c r="E726" s="176"/>
      <c r="F726" s="176"/>
      <c r="G726" s="176"/>
      <c r="H726" s="175"/>
      <c r="I726" s="176"/>
      <c r="J726" s="176"/>
      <c r="K726" s="175"/>
      <c r="L726" s="176"/>
      <c r="M726" s="176"/>
      <c r="N726" s="176"/>
      <c r="O726" s="176"/>
      <c r="P726" s="176"/>
      <c r="Q726" s="176"/>
      <c r="R726" s="176"/>
      <c r="S726" s="176"/>
      <c r="T726" s="175"/>
      <c r="U726" s="175"/>
      <c r="V726" s="176"/>
      <c r="W726" s="176"/>
      <c r="X726" s="176"/>
      <c r="Y726" s="175"/>
      <c r="Z726" s="177"/>
      <c r="AA726" s="177"/>
      <c r="AB726" s="177"/>
      <c r="AC726" s="177"/>
    </row>
    <row r="727" spans="1:29">
      <c r="A727" s="175"/>
      <c r="B727" s="175"/>
      <c r="C727" s="175"/>
      <c r="D727" s="176"/>
      <c r="E727" s="176"/>
      <c r="F727" s="176"/>
      <c r="G727" s="176"/>
      <c r="H727" s="175"/>
      <c r="I727" s="176"/>
      <c r="J727" s="176"/>
      <c r="K727" s="175"/>
      <c r="L727" s="176"/>
      <c r="M727" s="176"/>
      <c r="N727" s="176"/>
      <c r="O727" s="176"/>
      <c r="P727" s="176"/>
      <c r="Q727" s="176"/>
      <c r="R727" s="176"/>
      <c r="S727" s="176"/>
      <c r="T727" s="175"/>
      <c r="U727" s="175"/>
      <c r="V727" s="176"/>
      <c r="W727" s="176"/>
      <c r="X727" s="176"/>
      <c r="Y727" s="175"/>
      <c r="Z727" s="177"/>
      <c r="AA727" s="177"/>
      <c r="AB727" s="177"/>
      <c r="AC727" s="177"/>
    </row>
    <row r="728" spans="1:29">
      <c r="A728" s="175"/>
      <c r="B728" s="175"/>
      <c r="C728" s="175"/>
      <c r="D728" s="176"/>
      <c r="E728" s="176"/>
      <c r="F728" s="176"/>
      <c r="G728" s="176"/>
      <c r="H728" s="175"/>
      <c r="I728" s="176"/>
      <c r="J728" s="176"/>
      <c r="K728" s="175"/>
      <c r="L728" s="176"/>
      <c r="M728" s="176"/>
      <c r="N728" s="176"/>
      <c r="O728" s="176"/>
      <c r="P728" s="176"/>
      <c r="Q728" s="176"/>
      <c r="R728" s="176"/>
      <c r="S728" s="176"/>
      <c r="T728" s="175"/>
      <c r="U728" s="175"/>
      <c r="V728" s="176"/>
      <c r="W728" s="176"/>
      <c r="X728" s="176"/>
      <c r="Y728" s="175"/>
      <c r="Z728" s="177"/>
      <c r="AA728" s="177"/>
      <c r="AB728" s="177"/>
      <c r="AC728" s="177"/>
    </row>
    <row r="729" spans="1:29">
      <c r="A729" s="175"/>
      <c r="B729" s="175"/>
      <c r="C729" s="175"/>
      <c r="D729" s="176"/>
      <c r="E729" s="176"/>
      <c r="F729" s="176"/>
      <c r="G729" s="176"/>
      <c r="H729" s="175"/>
      <c r="I729" s="176"/>
      <c r="J729" s="176"/>
      <c r="K729" s="175"/>
      <c r="L729" s="176"/>
      <c r="M729" s="176"/>
      <c r="N729" s="176"/>
      <c r="O729" s="176"/>
      <c r="P729" s="176"/>
      <c r="Q729" s="176"/>
      <c r="R729" s="176"/>
      <c r="S729" s="176"/>
      <c r="T729" s="175"/>
      <c r="U729" s="175"/>
      <c r="V729" s="176"/>
      <c r="W729" s="176"/>
      <c r="X729" s="176"/>
      <c r="Y729" s="175"/>
      <c r="Z729" s="177"/>
      <c r="AA729" s="177"/>
      <c r="AB729" s="177"/>
      <c r="AC729" s="177"/>
    </row>
    <row r="730" spans="1:29">
      <c r="A730" s="175"/>
      <c r="B730" s="175"/>
      <c r="C730" s="175"/>
      <c r="D730" s="176"/>
      <c r="E730" s="176"/>
      <c r="F730" s="176"/>
      <c r="G730" s="176"/>
      <c r="H730" s="175"/>
      <c r="I730" s="176"/>
      <c r="J730" s="176"/>
      <c r="K730" s="175"/>
      <c r="L730" s="176"/>
      <c r="M730" s="176"/>
      <c r="N730" s="176"/>
      <c r="O730" s="176"/>
      <c r="P730" s="176"/>
      <c r="Q730" s="176"/>
      <c r="R730" s="176"/>
      <c r="S730" s="176"/>
      <c r="T730" s="175"/>
      <c r="U730" s="175"/>
      <c r="V730" s="176"/>
      <c r="W730" s="176"/>
      <c r="X730" s="176"/>
      <c r="Y730" s="175"/>
      <c r="Z730" s="177"/>
      <c r="AA730" s="177"/>
      <c r="AB730" s="177"/>
      <c r="AC730" s="177"/>
    </row>
    <row r="731" spans="1:29">
      <c r="A731" s="175"/>
      <c r="B731" s="175"/>
      <c r="C731" s="175"/>
      <c r="D731" s="176"/>
      <c r="E731" s="176"/>
      <c r="F731" s="176"/>
      <c r="G731" s="176"/>
      <c r="H731" s="175"/>
      <c r="I731" s="176"/>
      <c r="J731" s="176"/>
      <c r="K731" s="175"/>
      <c r="L731" s="176"/>
      <c r="M731" s="176"/>
      <c r="N731" s="176"/>
      <c r="O731" s="176"/>
      <c r="P731" s="176"/>
      <c r="Q731" s="176"/>
      <c r="R731" s="176"/>
      <c r="S731" s="176"/>
      <c r="T731" s="175"/>
      <c r="U731" s="175"/>
      <c r="V731" s="176"/>
      <c r="W731" s="176"/>
      <c r="X731" s="176"/>
      <c r="Y731" s="175"/>
      <c r="Z731" s="177"/>
      <c r="AA731" s="177"/>
      <c r="AB731" s="177"/>
      <c r="AC731" s="177"/>
    </row>
    <row r="732" spans="1:29">
      <c r="A732" s="175"/>
      <c r="B732" s="175"/>
      <c r="C732" s="175"/>
      <c r="D732" s="176"/>
      <c r="E732" s="176"/>
      <c r="F732" s="176"/>
      <c r="G732" s="176"/>
      <c r="H732" s="175"/>
      <c r="I732" s="176"/>
      <c r="J732" s="176"/>
      <c r="K732" s="175"/>
      <c r="L732" s="176"/>
      <c r="M732" s="176"/>
      <c r="N732" s="176"/>
      <c r="O732" s="176"/>
      <c r="P732" s="176"/>
      <c r="Q732" s="176"/>
      <c r="R732" s="176"/>
      <c r="S732" s="176"/>
      <c r="T732" s="175"/>
      <c r="U732" s="175"/>
      <c r="V732" s="176"/>
      <c r="W732" s="176"/>
      <c r="X732" s="176"/>
      <c r="Y732" s="175"/>
      <c r="Z732" s="177"/>
      <c r="AA732" s="177"/>
      <c r="AB732" s="177"/>
      <c r="AC732" s="177"/>
    </row>
    <row r="733" spans="1:29">
      <c r="A733" s="175"/>
      <c r="B733" s="175"/>
      <c r="C733" s="175"/>
      <c r="D733" s="176"/>
      <c r="E733" s="176"/>
      <c r="F733" s="176"/>
      <c r="G733" s="176"/>
      <c r="H733" s="175"/>
      <c r="I733" s="176"/>
      <c r="J733" s="176"/>
      <c r="K733" s="175"/>
      <c r="L733" s="176"/>
      <c r="M733" s="176"/>
      <c r="N733" s="176"/>
      <c r="O733" s="176"/>
      <c r="P733" s="176"/>
      <c r="Q733" s="176"/>
      <c r="R733" s="176"/>
      <c r="S733" s="176"/>
      <c r="T733" s="175"/>
      <c r="U733" s="175"/>
      <c r="V733" s="176"/>
      <c r="W733" s="176"/>
      <c r="X733" s="176"/>
      <c r="Y733" s="175"/>
      <c r="Z733" s="177"/>
      <c r="AA733" s="177"/>
      <c r="AB733" s="177"/>
      <c r="AC733" s="177"/>
    </row>
    <row r="734" spans="1:29">
      <c r="A734" s="175"/>
      <c r="B734" s="175"/>
      <c r="C734" s="175"/>
      <c r="D734" s="176"/>
      <c r="E734" s="176"/>
      <c r="F734" s="176"/>
      <c r="G734" s="176"/>
      <c r="H734" s="175"/>
      <c r="I734" s="176"/>
      <c r="J734" s="176"/>
      <c r="K734" s="175"/>
      <c r="L734" s="176"/>
      <c r="M734" s="176"/>
      <c r="N734" s="176"/>
      <c r="O734" s="176"/>
      <c r="P734" s="176"/>
      <c r="Q734" s="176"/>
      <c r="R734" s="176"/>
      <c r="S734" s="176"/>
      <c r="T734" s="175"/>
      <c r="U734" s="175"/>
      <c r="V734" s="176"/>
      <c r="W734" s="176"/>
      <c r="X734" s="176"/>
      <c r="Y734" s="175"/>
      <c r="Z734" s="177"/>
      <c r="AA734" s="177"/>
      <c r="AB734" s="177"/>
      <c r="AC734" s="177"/>
    </row>
    <row r="735" spans="1:29">
      <c r="A735" s="175"/>
      <c r="B735" s="175"/>
      <c r="C735" s="175"/>
      <c r="D735" s="176"/>
      <c r="E735" s="176"/>
      <c r="F735" s="176"/>
      <c r="G735" s="176"/>
      <c r="H735" s="175"/>
      <c r="I735" s="176"/>
      <c r="J735" s="176"/>
      <c r="K735" s="175"/>
      <c r="L735" s="176"/>
      <c r="M735" s="176"/>
      <c r="N735" s="176"/>
      <c r="O735" s="176"/>
      <c r="P735" s="176"/>
      <c r="Q735" s="176"/>
      <c r="R735" s="176"/>
      <c r="S735" s="176"/>
      <c r="T735" s="175"/>
      <c r="U735" s="175"/>
      <c r="V735" s="176"/>
      <c r="W735" s="176"/>
      <c r="X735" s="176"/>
      <c r="Y735" s="175"/>
      <c r="Z735" s="177"/>
      <c r="AA735" s="177"/>
      <c r="AB735" s="177"/>
      <c r="AC735" s="177"/>
    </row>
    <row r="736" spans="1:29">
      <c r="A736" s="175"/>
      <c r="B736" s="175"/>
      <c r="C736" s="175"/>
      <c r="D736" s="176"/>
      <c r="E736" s="176"/>
      <c r="F736" s="176"/>
      <c r="G736" s="176"/>
      <c r="H736" s="175"/>
      <c r="I736" s="176"/>
      <c r="J736" s="176"/>
      <c r="K736" s="175"/>
      <c r="L736" s="176"/>
      <c r="M736" s="176"/>
      <c r="N736" s="176"/>
      <c r="O736" s="176"/>
      <c r="P736" s="176"/>
      <c r="Q736" s="176"/>
      <c r="R736" s="176"/>
      <c r="S736" s="176"/>
      <c r="T736" s="175"/>
      <c r="U736" s="175"/>
      <c r="V736" s="176"/>
      <c r="W736" s="176"/>
      <c r="X736" s="176"/>
      <c r="Y736" s="175"/>
      <c r="Z736" s="177"/>
      <c r="AA736" s="177"/>
      <c r="AB736" s="177"/>
      <c r="AC736" s="177"/>
    </row>
    <row r="737" spans="1:29">
      <c r="A737" s="175"/>
      <c r="B737" s="175"/>
      <c r="C737" s="175"/>
      <c r="D737" s="176"/>
      <c r="E737" s="176"/>
      <c r="F737" s="176"/>
      <c r="G737" s="176"/>
      <c r="H737" s="175"/>
      <c r="I737" s="176"/>
      <c r="J737" s="176"/>
      <c r="K737" s="175"/>
      <c r="L737" s="176"/>
      <c r="M737" s="176"/>
      <c r="N737" s="176"/>
      <c r="O737" s="176"/>
      <c r="P737" s="176"/>
      <c r="Q737" s="176"/>
      <c r="R737" s="176"/>
      <c r="S737" s="176"/>
      <c r="T737" s="175"/>
      <c r="U737" s="175"/>
      <c r="V737" s="176"/>
      <c r="W737" s="176"/>
      <c r="X737" s="176"/>
      <c r="Y737" s="175"/>
      <c r="Z737" s="177"/>
      <c r="AA737" s="177"/>
      <c r="AB737" s="177"/>
      <c r="AC737" s="177"/>
    </row>
    <row r="738" spans="1:29">
      <c r="A738" s="175"/>
      <c r="B738" s="175"/>
      <c r="C738" s="175"/>
      <c r="D738" s="176"/>
      <c r="E738" s="176"/>
      <c r="F738" s="176"/>
      <c r="G738" s="176"/>
      <c r="H738" s="175"/>
      <c r="I738" s="176"/>
      <c r="J738" s="176"/>
      <c r="K738" s="175"/>
      <c r="L738" s="176"/>
      <c r="M738" s="176"/>
      <c r="N738" s="176"/>
      <c r="O738" s="176"/>
      <c r="P738" s="176"/>
      <c r="Q738" s="176"/>
      <c r="R738" s="176"/>
      <c r="S738" s="176"/>
      <c r="T738" s="175"/>
      <c r="U738" s="175"/>
      <c r="V738" s="176"/>
      <c r="W738" s="176"/>
      <c r="X738" s="176"/>
      <c r="Y738" s="175"/>
      <c r="Z738" s="177"/>
      <c r="AA738" s="177"/>
      <c r="AB738" s="177"/>
      <c r="AC738" s="177"/>
    </row>
    <row r="739" spans="1:29">
      <c r="A739" s="175"/>
      <c r="B739" s="175"/>
      <c r="C739" s="175"/>
      <c r="D739" s="176"/>
      <c r="E739" s="176"/>
      <c r="F739" s="176"/>
      <c r="G739" s="176"/>
      <c r="H739" s="175"/>
      <c r="I739" s="176"/>
      <c r="J739" s="176"/>
      <c r="K739" s="175"/>
      <c r="L739" s="176"/>
      <c r="M739" s="176"/>
      <c r="N739" s="176"/>
      <c r="O739" s="176"/>
      <c r="P739" s="176"/>
      <c r="Q739" s="176"/>
      <c r="R739" s="176"/>
      <c r="S739" s="176"/>
      <c r="T739" s="175"/>
      <c r="U739" s="175"/>
      <c r="V739" s="176"/>
      <c r="W739" s="176"/>
      <c r="X739" s="176"/>
      <c r="Y739" s="175"/>
      <c r="Z739" s="177"/>
      <c r="AA739" s="177"/>
      <c r="AB739" s="177"/>
      <c r="AC739" s="177"/>
    </row>
    <row r="740" spans="1:29">
      <c r="A740" s="175"/>
      <c r="B740" s="175"/>
      <c r="C740" s="175"/>
      <c r="D740" s="176"/>
      <c r="E740" s="176"/>
      <c r="F740" s="176"/>
      <c r="G740" s="176"/>
      <c r="H740" s="175"/>
      <c r="I740" s="176"/>
      <c r="J740" s="176"/>
      <c r="K740" s="175"/>
      <c r="L740" s="176"/>
      <c r="M740" s="176"/>
      <c r="N740" s="176"/>
      <c r="O740" s="176"/>
      <c r="P740" s="176"/>
      <c r="Q740" s="176"/>
      <c r="R740" s="176"/>
      <c r="S740" s="176"/>
      <c r="T740" s="175"/>
      <c r="U740" s="175"/>
      <c r="V740" s="176"/>
      <c r="W740" s="176"/>
      <c r="X740" s="176"/>
      <c r="Y740" s="175"/>
      <c r="Z740" s="177"/>
      <c r="AA740" s="177"/>
      <c r="AB740" s="177"/>
      <c r="AC740" s="177"/>
    </row>
    <row r="741" spans="1:29">
      <c r="A741" s="175"/>
      <c r="B741" s="175"/>
      <c r="C741" s="175"/>
      <c r="D741" s="176"/>
      <c r="E741" s="176"/>
      <c r="F741" s="176"/>
      <c r="G741" s="176"/>
      <c r="H741" s="175"/>
      <c r="I741" s="176"/>
      <c r="J741" s="176"/>
      <c r="K741" s="175"/>
      <c r="L741" s="176"/>
      <c r="M741" s="176"/>
      <c r="N741" s="176"/>
      <c r="O741" s="176"/>
      <c r="P741" s="176"/>
      <c r="Q741" s="176"/>
      <c r="R741" s="176"/>
      <c r="S741" s="176"/>
      <c r="T741" s="175"/>
      <c r="U741" s="175"/>
      <c r="V741" s="176"/>
      <c r="W741" s="176"/>
      <c r="X741" s="176"/>
      <c r="Y741" s="175"/>
      <c r="Z741" s="177"/>
      <c r="AA741" s="177"/>
      <c r="AB741" s="177"/>
      <c r="AC741" s="177"/>
    </row>
    <row r="742" spans="1:29">
      <c r="A742" s="175"/>
      <c r="B742" s="175"/>
      <c r="C742" s="175"/>
      <c r="D742" s="176"/>
      <c r="E742" s="176"/>
      <c r="F742" s="176"/>
      <c r="G742" s="176"/>
      <c r="H742" s="175"/>
      <c r="I742" s="176"/>
      <c r="J742" s="176"/>
      <c r="K742" s="175"/>
      <c r="L742" s="176"/>
      <c r="M742" s="176"/>
      <c r="N742" s="176"/>
      <c r="O742" s="176"/>
      <c r="P742" s="176"/>
      <c r="Q742" s="176"/>
      <c r="R742" s="176"/>
      <c r="S742" s="176"/>
      <c r="T742" s="175"/>
      <c r="U742" s="175"/>
      <c r="V742" s="176"/>
      <c r="W742" s="176"/>
      <c r="X742" s="176"/>
      <c r="Y742" s="175"/>
      <c r="Z742" s="177"/>
      <c r="AA742" s="177"/>
      <c r="AB742" s="177"/>
      <c r="AC742" s="177"/>
    </row>
    <row r="743" spans="1:29">
      <c r="A743" s="175"/>
      <c r="B743" s="175"/>
      <c r="C743" s="175"/>
      <c r="D743" s="176"/>
      <c r="E743" s="176"/>
      <c r="F743" s="176"/>
      <c r="G743" s="176"/>
      <c r="H743" s="175"/>
      <c r="I743" s="176"/>
      <c r="J743" s="176"/>
      <c r="K743" s="175"/>
      <c r="L743" s="176"/>
      <c r="M743" s="176"/>
      <c r="N743" s="176"/>
      <c r="O743" s="176"/>
      <c r="P743" s="176"/>
      <c r="Q743" s="176"/>
      <c r="R743" s="176"/>
      <c r="S743" s="176"/>
      <c r="T743" s="175"/>
      <c r="U743" s="175"/>
      <c r="V743" s="176"/>
      <c r="W743" s="176"/>
      <c r="X743" s="176"/>
      <c r="Y743" s="175"/>
      <c r="Z743" s="177"/>
      <c r="AA743" s="177"/>
      <c r="AB743" s="177"/>
      <c r="AC743" s="177"/>
    </row>
    <row r="744" spans="1:29">
      <c r="A744" s="175"/>
      <c r="B744" s="175"/>
      <c r="C744" s="175"/>
      <c r="D744" s="176"/>
      <c r="E744" s="176"/>
      <c r="F744" s="176"/>
      <c r="G744" s="176"/>
      <c r="H744" s="175"/>
      <c r="I744" s="176"/>
      <c r="J744" s="176"/>
      <c r="K744" s="175"/>
      <c r="L744" s="176"/>
      <c r="M744" s="176"/>
      <c r="N744" s="176"/>
      <c r="O744" s="176"/>
      <c r="P744" s="176"/>
      <c r="Q744" s="176"/>
      <c r="R744" s="176"/>
      <c r="S744" s="176"/>
      <c r="T744" s="175"/>
      <c r="U744" s="175"/>
      <c r="V744" s="176"/>
      <c r="W744" s="176"/>
      <c r="X744" s="176"/>
      <c r="Y744" s="175"/>
      <c r="Z744" s="177"/>
      <c r="AA744" s="177"/>
      <c r="AB744" s="177"/>
      <c r="AC744" s="177"/>
    </row>
    <row r="745" spans="1:29">
      <c r="A745" s="175"/>
      <c r="B745" s="175"/>
      <c r="C745" s="175"/>
      <c r="D745" s="176"/>
      <c r="E745" s="176"/>
      <c r="F745" s="176"/>
      <c r="G745" s="176"/>
      <c r="H745" s="175"/>
      <c r="I745" s="176"/>
      <c r="J745" s="176"/>
      <c r="K745" s="175"/>
      <c r="L745" s="176"/>
      <c r="M745" s="176"/>
      <c r="N745" s="176"/>
      <c r="O745" s="176"/>
      <c r="P745" s="176"/>
      <c r="Q745" s="176"/>
      <c r="R745" s="176"/>
      <c r="S745" s="176"/>
      <c r="T745" s="175"/>
      <c r="U745" s="175"/>
      <c r="V745" s="176"/>
      <c r="W745" s="176"/>
      <c r="X745" s="176"/>
      <c r="Y745" s="175"/>
      <c r="Z745" s="177"/>
      <c r="AA745" s="177"/>
      <c r="AB745" s="177"/>
      <c r="AC745" s="177"/>
    </row>
    <row r="746" spans="1:29">
      <c r="A746" s="175"/>
      <c r="B746" s="175"/>
      <c r="C746" s="175"/>
      <c r="D746" s="176"/>
      <c r="E746" s="176"/>
      <c r="F746" s="176"/>
      <c r="G746" s="176"/>
      <c r="H746" s="175"/>
      <c r="I746" s="176"/>
      <c r="J746" s="176"/>
      <c r="K746" s="175"/>
      <c r="L746" s="176"/>
      <c r="M746" s="176"/>
      <c r="N746" s="176"/>
      <c r="O746" s="176"/>
      <c r="P746" s="176"/>
      <c r="Q746" s="176"/>
      <c r="R746" s="176"/>
      <c r="S746" s="176"/>
      <c r="T746" s="175"/>
      <c r="U746" s="175"/>
      <c r="V746" s="176"/>
      <c r="W746" s="176"/>
      <c r="X746" s="176"/>
      <c r="Y746" s="175"/>
      <c r="Z746" s="177"/>
      <c r="AA746" s="177"/>
      <c r="AB746" s="177"/>
      <c r="AC746" s="177"/>
    </row>
    <row r="747" spans="1:29">
      <c r="A747" s="175"/>
      <c r="B747" s="175"/>
      <c r="C747" s="175"/>
      <c r="D747" s="176"/>
      <c r="E747" s="176"/>
      <c r="F747" s="176"/>
      <c r="G747" s="176"/>
      <c r="H747" s="175"/>
      <c r="I747" s="176"/>
      <c r="J747" s="176"/>
      <c r="K747" s="175"/>
      <c r="L747" s="176"/>
      <c r="M747" s="176"/>
      <c r="N747" s="176"/>
      <c r="O747" s="176"/>
      <c r="P747" s="176"/>
      <c r="Q747" s="176"/>
      <c r="R747" s="176"/>
      <c r="S747" s="176"/>
      <c r="T747" s="175"/>
      <c r="U747" s="175"/>
      <c r="V747" s="176"/>
      <c r="W747" s="176"/>
      <c r="X747" s="176"/>
      <c r="Y747" s="175"/>
      <c r="Z747" s="177"/>
      <c r="AA747" s="177"/>
      <c r="AB747" s="177"/>
      <c r="AC747" s="177"/>
    </row>
    <row r="748" spans="1:29">
      <c r="A748" s="175"/>
      <c r="B748" s="175"/>
      <c r="C748" s="175"/>
      <c r="D748" s="176"/>
      <c r="E748" s="176"/>
      <c r="F748" s="176"/>
      <c r="G748" s="176"/>
      <c r="H748" s="175"/>
      <c r="I748" s="176"/>
      <c r="J748" s="176"/>
      <c r="K748" s="175"/>
      <c r="L748" s="176"/>
      <c r="M748" s="176"/>
      <c r="N748" s="176"/>
      <c r="O748" s="176"/>
      <c r="P748" s="176"/>
      <c r="Q748" s="176"/>
      <c r="R748" s="176"/>
      <c r="S748" s="176"/>
      <c r="T748" s="175"/>
      <c r="U748" s="175"/>
      <c r="V748" s="176"/>
      <c r="W748" s="176"/>
      <c r="X748" s="176"/>
      <c r="Y748" s="175"/>
      <c r="Z748" s="177"/>
      <c r="AA748" s="177"/>
      <c r="AB748" s="177"/>
      <c r="AC748" s="177"/>
    </row>
    <row r="749" spans="1:29">
      <c r="A749" s="175"/>
      <c r="B749" s="175"/>
      <c r="C749" s="175"/>
      <c r="D749" s="176"/>
      <c r="E749" s="176"/>
      <c r="F749" s="176"/>
      <c r="G749" s="176"/>
      <c r="H749" s="175"/>
      <c r="I749" s="176"/>
      <c r="J749" s="176"/>
      <c r="K749" s="175"/>
      <c r="L749" s="176"/>
      <c r="M749" s="176"/>
      <c r="N749" s="176"/>
      <c r="O749" s="176"/>
      <c r="P749" s="176"/>
      <c r="Q749" s="176"/>
      <c r="R749" s="176"/>
      <c r="S749" s="176"/>
      <c r="T749" s="175"/>
      <c r="U749" s="175"/>
      <c r="V749" s="176"/>
      <c r="W749" s="176"/>
      <c r="X749" s="176"/>
      <c r="Y749" s="175"/>
      <c r="Z749" s="177"/>
      <c r="AA749" s="177"/>
      <c r="AB749" s="177"/>
      <c r="AC749" s="177"/>
    </row>
    <row r="750" spans="1:29">
      <c r="A750" s="175"/>
      <c r="B750" s="175"/>
      <c r="C750" s="175"/>
      <c r="D750" s="176"/>
      <c r="E750" s="176"/>
      <c r="F750" s="176"/>
      <c r="G750" s="176"/>
      <c r="H750" s="175"/>
      <c r="I750" s="176"/>
      <c r="J750" s="176"/>
      <c r="K750" s="175"/>
      <c r="L750" s="176"/>
      <c r="M750" s="176"/>
      <c r="N750" s="176"/>
      <c r="O750" s="176"/>
      <c r="P750" s="176"/>
      <c r="Q750" s="176"/>
      <c r="R750" s="176"/>
      <c r="S750" s="176"/>
      <c r="T750" s="175"/>
      <c r="U750" s="175"/>
      <c r="V750" s="176"/>
      <c r="W750" s="176"/>
      <c r="X750" s="176"/>
      <c r="Y750" s="175"/>
      <c r="Z750" s="177"/>
      <c r="AA750" s="177"/>
      <c r="AB750" s="177"/>
      <c r="AC750" s="177"/>
    </row>
    <row r="751" spans="1:29">
      <c r="A751" s="175"/>
      <c r="B751" s="175"/>
      <c r="C751" s="175"/>
      <c r="D751" s="176"/>
      <c r="E751" s="176"/>
      <c r="F751" s="176"/>
      <c r="G751" s="176"/>
      <c r="H751" s="175"/>
      <c r="I751" s="176"/>
      <c r="J751" s="176"/>
      <c r="K751" s="175"/>
      <c r="L751" s="176"/>
      <c r="M751" s="176"/>
      <c r="N751" s="176"/>
      <c r="O751" s="176"/>
      <c r="P751" s="176"/>
      <c r="Q751" s="176"/>
      <c r="R751" s="176"/>
      <c r="S751" s="176"/>
      <c r="T751" s="175"/>
      <c r="U751" s="175"/>
      <c r="V751" s="176"/>
      <c r="W751" s="176"/>
      <c r="X751" s="176"/>
      <c r="Y751" s="175"/>
      <c r="Z751" s="177"/>
      <c r="AA751" s="177"/>
      <c r="AB751" s="177"/>
      <c r="AC751" s="177"/>
    </row>
    <row r="752" spans="1:29">
      <c r="A752" s="175"/>
      <c r="B752" s="175"/>
      <c r="C752" s="175"/>
      <c r="D752" s="176"/>
      <c r="E752" s="176"/>
      <c r="F752" s="176"/>
      <c r="G752" s="176"/>
      <c r="H752" s="175"/>
      <c r="I752" s="176"/>
      <c r="J752" s="176"/>
      <c r="K752" s="175"/>
      <c r="L752" s="176"/>
      <c r="M752" s="176"/>
      <c r="N752" s="176"/>
      <c r="O752" s="176"/>
      <c r="P752" s="176"/>
      <c r="Q752" s="176"/>
      <c r="R752" s="176"/>
      <c r="S752" s="176"/>
      <c r="T752" s="175"/>
      <c r="U752" s="175"/>
      <c r="V752" s="176"/>
      <c r="W752" s="176"/>
      <c r="X752" s="176"/>
      <c r="Y752" s="175"/>
      <c r="Z752" s="177"/>
      <c r="AA752" s="177"/>
      <c r="AB752" s="177"/>
      <c r="AC752" s="177"/>
    </row>
    <row r="753" spans="1:29">
      <c r="A753" s="175"/>
      <c r="B753" s="175"/>
      <c r="C753" s="175"/>
      <c r="D753" s="176"/>
      <c r="E753" s="176"/>
      <c r="F753" s="176"/>
      <c r="G753" s="176"/>
      <c r="H753" s="175"/>
      <c r="I753" s="176"/>
      <c r="J753" s="176"/>
      <c r="K753" s="175"/>
      <c r="L753" s="176"/>
      <c r="M753" s="176"/>
      <c r="N753" s="176"/>
      <c r="O753" s="176"/>
      <c r="P753" s="176"/>
      <c r="Q753" s="176"/>
      <c r="R753" s="176"/>
      <c r="S753" s="176"/>
      <c r="T753" s="175"/>
      <c r="U753" s="175"/>
      <c r="V753" s="176"/>
      <c r="W753" s="176"/>
      <c r="X753" s="176"/>
      <c r="Y753" s="175"/>
      <c r="Z753" s="177"/>
      <c r="AA753" s="177"/>
      <c r="AB753" s="177"/>
      <c r="AC753" s="177"/>
    </row>
    <row r="754" spans="1:29">
      <c r="A754" s="175"/>
      <c r="B754" s="175"/>
      <c r="C754" s="175"/>
      <c r="D754" s="176"/>
      <c r="E754" s="176"/>
      <c r="F754" s="176"/>
      <c r="G754" s="176"/>
      <c r="H754" s="175"/>
      <c r="I754" s="176"/>
      <c r="J754" s="176"/>
      <c r="K754" s="175"/>
      <c r="L754" s="176"/>
      <c r="M754" s="176"/>
      <c r="N754" s="176"/>
      <c r="O754" s="176"/>
      <c r="P754" s="176"/>
      <c r="Q754" s="176"/>
      <c r="R754" s="176"/>
      <c r="S754" s="176"/>
      <c r="T754" s="175"/>
      <c r="U754" s="175"/>
      <c r="V754" s="176"/>
      <c r="W754" s="176"/>
      <c r="X754" s="176"/>
      <c r="Y754" s="175"/>
      <c r="Z754" s="177"/>
      <c r="AA754" s="177"/>
      <c r="AB754" s="177"/>
      <c r="AC754" s="177"/>
    </row>
    <row r="755" spans="1:29">
      <c r="A755" s="175"/>
      <c r="B755" s="175"/>
      <c r="C755" s="175"/>
      <c r="D755" s="176"/>
      <c r="E755" s="176"/>
      <c r="F755" s="176"/>
      <c r="G755" s="176"/>
      <c r="H755" s="175"/>
      <c r="I755" s="176"/>
      <c r="J755" s="176"/>
      <c r="K755" s="175"/>
      <c r="L755" s="176"/>
      <c r="M755" s="176"/>
      <c r="N755" s="176"/>
      <c r="O755" s="176"/>
      <c r="P755" s="176"/>
      <c r="Q755" s="176"/>
      <c r="R755" s="176"/>
      <c r="S755" s="176"/>
      <c r="T755" s="175"/>
      <c r="U755" s="175"/>
      <c r="V755" s="176"/>
      <c r="W755" s="176"/>
      <c r="X755" s="176"/>
      <c r="Y755" s="175"/>
      <c r="Z755" s="177"/>
      <c r="AA755" s="177"/>
      <c r="AB755" s="177"/>
      <c r="AC755" s="177"/>
    </row>
    <row r="756" spans="1:29">
      <c r="A756" s="175"/>
      <c r="B756" s="175"/>
      <c r="C756" s="175"/>
      <c r="D756" s="176"/>
      <c r="E756" s="176"/>
      <c r="F756" s="176"/>
      <c r="G756" s="176"/>
      <c r="H756" s="175"/>
      <c r="I756" s="176"/>
      <c r="J756" s="176"/>
      <c r="K756" s="175"/>
      <c r="L756" s="176"/>
      <c r="M756" s="176"/>
      <c r="N756" s="176"/>
      <c r="O756" s="176"/>
      <c r="P756" s="176"/>
      <c r="Q756" s="176"/>
      <c r="R756" s="176"/>
      <c r="S756" s="176"/>
      <c r="T756" s="175"/>
      <c r="U756" s="175"/>
      <c r="V756" s="176"/>
      <c r="W756" s="176"/>
      <c r="X756" s="176"/>
      <c r="Y756" s="175"/>
      <c r="Z756" s="177"/>
      <c r="AA756" s="177"/>
      <c r="AB756" s="177"/>
      <c r="AC756" s="177"/>
    </row>
    <row r="757" spans="1:29">
      <c r="A757" s="175"/>
      <c r="B757" s="175"/>
      <c r="C757" s="175"/>
      <c r="D757" s="176"/>
      <c r="E757" s="176"/>
      <c r="F757" s="176"/>
      <c r="G757" s="176"/>
      <c r="H757" s="175"/>
      <c r="I757" s="176"/>
      <c r="J757" s="176"/>
      <c r="K757" s="175"/>
      <c r="L757" s="176"/>
      <c r="M757" s="176"/>
      <c r="N757" s="176"/>
      <c r="O757" s="176"/>
      <c r="P757" s="176"/>
      <c r="Q757" s="176"/>
      <c r="R757" s="176"/>
      <c r="S757" s="176"/>
      <c r="T757" s="175"/>
      <c r="U757" s="175"/>
      <c r="V757" s="176"/>
      <c r="W757" s="176"/>
      <c r="X757" s="176"/>
      <c r="Y757" s="175"/>
      <c r="Z757" s="177"/>
      <c r="AA757" s="177"/>
      <c r="AB757" s="177"/>
      <c r="AC757" s="177"/>
    </row>
    <row r="758" spans="1:29">
      <c r="A758" s="175"/>
      <c r="B758" s="175"/>
      <c r="C758" s="175"/>
      <c r="D758" s="176"/>
      <c r="E758" s="176"/>
      <c r="F758" s="176"/>
      <c r="G758" s="176"/>
      <c r="H758" s="175"/>
      <c r="I758" s="176"/>
      <c r="J758" s="176"/>
      <c r="K758" s="175"/>
      <c r="L758" s="176"/>
      <c r="M758" s="176"/>
      <c r="N758" s="176"/>
      <c r="O758" s="176"/>
      <c r="P758" s="176"/>
      <c r="Q758" s="176"/>
      <c r="R758" s="176"/>
      <c r="S758" s="176"/>
      <c r="T758" s="175"/>
      <c r="U758" s="175"/>
      <c r="V758" s="176"/>
      <c r="W758" s="176"/>
      <c r="X758" s="176"/>
      <c r="Y758" s="175"/>
      <c r="Z758" s="177"/>
      <c r="AA758" s="177"/>
      <c r="AB758" s="177"/>
      <c r="AC758" s="177"/>
    </row>
    <row r="759" spans="1:29">
      <c r="A759" s="175"/>
      <c r="B759" s="175"/>
      <c r="C759" s="175"/>
      <c r="D759" s="176"/>
      <c r="E759" s="176"/>
      <c r="F759" s="176"/>
      <c r="G759" s="176"/>
      <c r="H759" s="175"/>
      <c r="I759" s="176"/>
      <c r="J759" s="176"/>
      <c r="K759" s="175"/>
      <c r="L759" s="176"/>
      <c r="M759" s="176"/>
      <c r="N759" s="176"/>
      <c r="O759" s="176"/>
      <c r="P759" s="176"/>
      <c r="Q759" s="176"/>
      <c r="R759" s="176"/>
      <c r="S759" s="176"/>
      <c r="T759" s="175"/>
      <c r="U759" s="175"/>
      <c r="V759" s="176"/>
      <c r="W759" s="176"/>
      <c r="X759" s="176"/>
      <c r="Y759" s="175"/>
      <c r="Z759" s="177"/>
      <c r="AA759" s="177"/>
      <c r="AB759" s="177"/>
      <c r="AC759" s="177"/>
    </row>
    <row r="760" spans="1:29">
      <c r="A760" s="175"/>
      <c r="B760" s="175"/>
      <c r="C760" s="175"/>
      <c r="D760" s="176"/>
      <c r="E760" s="176"/>
      <c r="F760" s="176"/>
      <c r="G760" s="176"/>
      <c r="H760" s="175"/>
      <c r="I760" s="176"/>
      <c r="J760" s="176"/>
      <c r="K760" s="175"/>
      <c r="L760" s="176"/>
      <c r="M760" s="176"/>
      <c r="N760" s="176"/>
      <c r="O760" s="176"/>
      <c r="P760" s="176"/>
      <c r="Q760" s="176"/>
      <c r="R760" s="176"/>
      <c r="S760" s="176"/>
      <c r="T760" s="175"/>
      <c r="U760" s="175"/>
      <c r="V760" s="176"/>
      <c r="W760" s="176"/>
      <c r="X760" s="176"/>
      <c r="Y760" s="175"/>
      <c r="Z760" s="177"/>
      <c r="AA760" s="177"/>
      <c r="AB760" s="177"/>
      <c r="AC760" s="177"/>
    </row>
    <row r="761" spans="1:29">
      <c r="A761" s="175"/>
      <c r="B761" s="175"/>
      <c r="C761" s="175"/>
      <c r="D761" s="176"/>
      <c r="E761" s="176"/>
      <c r="F761" s="176"/>
      <c r="G761" s="176"/>
      <c r="H761" s="175"/>
      <c r="I761" s="176"/>
      <c r="J761" s="176"/>
      <c r="K761" s="175"/>
      <c r="L761" s="176"/>
      <c r="M761" s="176"/>
      <c r="N761" s="176"/>
      <c r="O761" s="176"/>
      <c r="P761" s="176"/>
      <c r="Q761" s="176"/>
      <c r="R761" s="176"/>
      <c r="S761" s="176"/>
      <c r="T761" s="175"/>
      <c r="U761" s="175"/>
      <c r="V761" s="176"/>
      <c r="W761" s="176"/>
      <c r="X761" s="176"/>
      <c r="Y761" s="175"/>
      <c r="Z761" s="177"/>
      <c r="AA761" s="177"/>
      <c r="AB761" s="177"/>
      <c r="AC761" s="177"/>
    </row>
    <row r="762" spans="1:29">
      <c r="A762" s="175"/>
      <c r="B762" s="175"/>
      <c r="C762" s="175"/>
      <c r="D762" s="176"/>
      <c r="E762" s="176"/>
      <c r="F762" s="176"/>
      <c r="G762" s="176"/>
      <c r="H762" s="175"/>
      <c r="I762" s="176"/>
      <c r="J762" s="176"/>
      <c r="K762" s="175"/>
      <c r="L762" s="176"/>
      <c r="M762" s="176"/>
      <c r="N762" s="176"/>
      <c r="O762" s="176"/>
      <c r="P762" s="176"/>
      <c r="Q762" s="176"/>
      <c r="R762" s="176"/>
      <c r="S762" s="176"/>
      <c r="T762" s="175"/>
      <c r="U762" s="175"/>
      <c r="V762" s="176"/>
      <c r="W762" s="176"/>
      <c r="X762" s="176"/>
      <c r="Y762" s="175"/>
      <c r="Z762" s="177"/>
      <c r="AA762" s="177"/>
      <c r="AB762" s="177"/>
      <c r="AC762" s="177"/>
    </row>
    <row r="763" spans="1:29">
      <c r="A763" s="175"/>
      <c r="B763" s="175"/>
      <c r="C763" s="175"/>
      <c r="D763" s="176"/>
      <c r="E763" s="176"/>
      <c r="F763" s="176"/>
      <c r="G763" s="176"/>
      <c r="H763" s="175"/>
      <c r="I763" s="176"/>
      <c r="J763" s="176"/>
      <c r="K763" s="175"/>
      <c r="L763" s="176"/>
      <c r="M763" s="176"/>
      <c r="N763" s="176"/>
      <c r="O763" s="176"/>
      <c r="P763" s="176"/>
      <c r="Q763" s="176"/>
      <c r="R763" s="176"/>
      <c r="S763" s="176"/>
      <c r="T763" s="175"/>
      <c r="U763" s="175"/>
      <c r="V763" s="176"/>
      <c r="W763" s="176"/>
      <c r="X763" s="176"/>
      <c r="Y763" s="175"/>
      <c r="Z763" s="177"/>
      <c r="AA763" s="177"/>
      <c r="AB763" s="177"/>
      <c r="AC763" s="177"/>
    </row>
    <row r="764" spans="1:29">
      <c r="A764" s="175"/>
      <c r="B764" s="175"/>
      <c r="C764" s="175"/>
      <c r="D764" s="176"/>
      <c r="E764" s="176"/>
      <c r="F764" s="176"/>
      <c r="G764" s="176"/>
      <c r="H764" s="175"/>
      <c r="I764" s="176"/>
      <c r="J764" s="176"/>
      <c r="K764" s="175"/>
      <c r="L764" s="176"/>
      <c r="M764" s="176"/>
      <c r="N764" s="176"/>
      <c r="O764" s="176"/>
      <c r="P764" s="176"/>
      <c r="Q764" s="176"/>
      <c r="R764" s="176"/>
      <c r="S764" s="176"/>
      <c r="T764" s="175"/>
      <c r="U764" s="175"/>
      <c r="V764" s="176"/>
      <c r="W764" s="176"/>
      <c r="X764" s="176"/>
      <c r="Y764" s="175"/>
      <c r="Z764" s="177"/>
      <c r="AA764" s="177"/>
      <c r="AB764" s="177"/>
      <c r="AC764" s="177"/>
    </row>
    <row r="765" spans="1:29">
      <c r="A765" s="175"/>
      <c r="B765" s="175"/>
      <c r="C765" s="175"/>
      <c r="D765" s="176"/>
      <c r="E765" s="176"/>
      <c r="F765" s="176"/>
      <c r="G765" s="176"/>
      <c r="H765" s="175"/>
      <c r="I765" s="176"/>
      <c r="J765" s="176"/>
      <c r="K765" s="175"/>
      <c r="L765" s="176"/>
      <c r="M765" s="176"/>
      <c r="N765" s="176"/>
      <c r="O765" s="176"/>
      <c r="P765" s="176"/>
      <c r="Q765" s="176"/>
      <c r="R765" s="176"/>
      <c r="S765" s="176"/>
      <c r="T765" s="175"/>
      <c r="U765" s="175"/>
      <c r="V765" s="176"/>
      <c r="W765" s="176"/>
      <c r="X765" s="176"/>
      <c r="Y765" s="175"/>
      <c r="Z765" s="177"/>
      <c r="AA765" s="177"/>
      <c r="AB765" s="177"/>
      <c r="AC765" s="177"/>
    </row>
    <row r="766" spans="1:29">
      <c r="A766" s="175"/>
      <c r="B766" s="175"/>
      <c r="C766" s="175"/>
      <c r="D766" s="176"/>
      <c r="E766" s="176"/>
      <c r="F766" s="176"/>
      <c r="G766" s="176"/>
      <c r="H766" s="175"/>
      <c r="I766" s="176"/>
      <c r="J766" s="176"/>
      <c r="K766" s="175"/>
      <c r="L766" s="176"/>
      <c r="M766" s="176"/>
      <c r="N766" s="176"/>
      <c r="O766" s="176"/>
      <c r="P766" s="176"/>
      <c r="Q766" s="176"/>
      <c r="R766" s="176"/>
      <c r="S766" s="176"/>
      <c r="T766" s="175"/>
      <c r="U766" s="175"/>
      <c r="V766" s="176"/>
      <c r="W766" s="176"/>
      <c r="X766" s="176"/>
      <c r="Y766" s="175"/>
      <c r="Z766" s="177"/>
      <c r="AA766" s="177"/>
      <c r="AB766" s="177"/>
      <c r="AC766" s="177"/>
    </row>
    <row r="767" spans="1:29">
      <c r="A767" s="175"/>
      <c r="B767" s="175"/>
      <c r="C767" s="175"/>
      <c r="D767" s="176"/>
      <c r="E767" s="176"/>
      <c r="F767" s="176"/>
      <c r="G767" s="176"/>
      <c r="H767" s="175"/>
      <c r="I767" s="176"/>
      <c r="J767" s="176"/>
      <c r="K767" s="175"/>
      <c r="L767" s="176"/>
      <c r="M767" s="176"/>
      <c r="N767" s="176"/>
      <c r="O767" s="176"/>
      <c r="P767" s="176"/>
      <c r="Q767" s="176"/>
      <c r="R767" s="176"/>
      <c r="S767" s="176"/>
      <c r="T767" s="175"/>
      <c r="U767" s="175"/>
      <c r="V767" s="176"/>
      <c r="W767" s="176"/>
      <c r="X767" s="176"/>
      <c r="Y767" s="175"/>
      <c r="Z767" s="177"/>
      <c r="AA767" s="177"/>
      <c r="AB767" s="177"/>
      <c r="AC767" s="177"/>
    </row>
    <row r="768" spans="1:29">
      <c r="A768" s="175"/>
      <c r="B768" s="175"/>
      <c r="C768" s="175"/>
      <c r="D768" s="176"/>
      <c r="E768" s="176"/>
      <c r="F768" s="176"/>
      <c r="G768" s="176"/>
      <c r="H768" s="175"/>
      <c r="I768" s="176"/>
      <c r="J768" s="176"/>
      <c r="K768" s="175"/>
      <c r="L768" s="176"/>
      <c r="M768" s="176"/>
      <c r="N768" s="176"/>
      <c r="O768" s="176"/>
      <c r="P768" s="176"/>
      <c r="Q768" s="176"/>
      <c r="R768" s="176"/>
      <c r="S768" s="176"/>
      <c r="T768" s="175"/>
      <c r="U768" s="175"/>
      <c r="V768" s="176"/>
      <c r="W768" s="176"/>
      <c r="X768" s="176"/>
      <c r="Y768" s="175"/>
      <c r="Z768" s="177"/>
      <c r="AA768" s="177"/>
      <c r="AB768" s="177"/>
      <c r="AC768" s="177"/>
    </row>
    <row r="769" spans="1:29">
      <c r="A769" s="175"/>
      <c r="B769" s="175"/>
      <c r="C769" s="175"/>
      <c r="D769" s="176"/>
      <c r="E769" s="176"/>
      <c r="F769" s="176"/>
      <c r="G769" s="176"/>
      <c r="H769" s="175"/>
      <c r="I769" s="176"/>
      <c r="J769" s="176"/>
      <c r="K769" s="175"/>
      <c r="L769" s="176"/>
      <c r="M769" s="176"/>
      <c r="N769" s="176"/>
      <c r="O769" s="176"/>
      <c r="P769" s="176"/>
      <c r="Q769" s="176"/>
      <c r="R769" s="176"/>
      <c r="S769" s="176"/>
      <c r="T769" s="175"/>
      <c r="U769" s="175"/>
      <c r="V769" s="176"/>
      <c r="W769" s="176"/>
      <c r="X769" s="176"/>
      <c r="Y769" s="175"/>
      <c r="Z769" s="177"/>
      <c r="AA769" s="177"/>
      <c r="AB769" s="177"/>
      <c r="AC769" s="177"/>
    </row>
    <row r="770" spans="1:29">
      <c r="A770" s="175"/>
      <c r="B770" s="175"/>
      <c r="C770" s="175"/>
      <c r="D770" s="176"/>
      <c r="E770" s="176"/>
      <c r="F770" s="176"/>
      <c r="G770" s="176"/>
      <c r="H770" s="175"/>
      <c r="I770" s="176"/>
      <c r="J770" s="176"/>
      <c r="K770" s="175"/>
      <c r="L770" s="176"/>
      <c r="M770" s="176"/>
      <c r="N770" s="176"/>
      <c r="O770" s="176"/>
      <c r="P770" s="176"/>
      <c r="Q770" s="176"/>
      <c r="R770" s="176"/>
      <c r="S770" s="176"/>
      <c r="T770" s="175"/>
      <c r="U770" s="175"/>
      <c r="V770" s="176"/>
      <c r="W770" s="176"/>
      <c r="X770" s="176"/>
      <c r="Y770" s="175"/>
      <c r="Z770" s="177"/>
      <c r="AA770" s="177"/>
      <c r="AB770" s="177"/>
      <c r="AC770" s="177"/>
    </row>
    <row r="771" spans="1:29">
      <c r="A771" s="175"/>
      <c r="B771" s="175"/>
      <c r="C771" s="175"/>
      <c r="D771" s="176"/>
      <c r="E771" s="176"/>
      <c r="F771" s="176"/>
      <c r="G771" s="176"/>
      <c r="H771" s="175"/>
      <c r="I771" s="176"/>
      <c r="J771" s="176"/>
      <c r="K771" s="175"/>
      <c r="L771" s="176"/>
      <c r="M771" s="176"/>
      <c r="N771" s="176"/>
      <c r="O771" s="176"/>
      <c r="P771" s="176"/>
      <c r="Q771" s="176"/>
      <c r="R771" s="176"/>
      <c r="S771" s="176"/>
      <c r="T771" s="175"/>
      <c r="U771" s="175"/>
      <c r="V771" s="176"/>
      <c r="W771" s="176"/>
      <c r="X771" s="176"/>
      <c r="Y771" s="175"/>
      <c r="Z771" s="177"/>
      <c r="AA771" s="177"/>
      <c r="AB771" s="177"/>
      <c r="AC771" s="177"/>
    </row>
    <row r="772" spans="1:29">
      <c r="A772" s="175"/>
      <c r="B772" s="175"/>
      <c r="C772" s="175"/>
      <c r="D772" s="176"/>
      <c r="E772" s="176"/>
      <c r="F772" s="176"/>
      <c r="G772" s="176"/>
      <c r="H772" s="175"/>
      <c r="I772" s="176"/>
      <c r="J772" s="176"/>
      <c r="K772" s="175"/>
      <c r="L772" s="176"/>
      <c r="M772" s="176"/>
      <c r="N772" s="176"/>
      <c r="O772" s="176"/>
      <c r="P772" s="176"/>
      <c r="Q772" s="176"/>
      <c r="R772" s="176"/>
      <c r="S772" s="176"/>
      <c r="T772" s="175"/>
      <c r="U772" s="175"/>
      <c r="V772" s="176"/>
      <c r="W772" s="176"/>
      <c r="X772" s="176"/>
      <c r="Y772" s="175"/>
      <c r="Z772" s="177"/>
      <c r="AA772" s="177"/>
      <c r="AB772" s="177"/>
      <c r="AC772" s="177"/>
    </row>
    <row r="773" spans="1:29">
      <c r="A773" s="175"/>
      <c r="B773" s="175"/>
      <c r="C773" s="175"/>
      <c r="D773" s="176"/>
      <c r="E773" s="176"/>
      <c r="F773" s="176"/>
      <c r="G773" s="176"/>
      <c r="H773" s="175"/>
      <c r="I773" s="176"/>
      <c r="J773" s="176"/>
      <c r="K773" s="175"/>
      <c r="L773" s="176"/>
      <c r="M773" s="176"/>
      <c r="N773" s="176"/>
      <c r="O773" s="176"/>
      <c r="P773" s="176"/>
      <c r="Q773" s="176"/>
      <c r="R773" s="176"/>
      <c r="S773" s="176"/>
      <c r="T773" s="175"/>
      <c r="U773" s="175"/>
      <c r="V773" s="176"/>
      <c r="W773" s="176"/>
      <c r="X773" s="176"/>
      <c r="Y773" s="175"/>
      <c r="Z773" s="177"/>
      <c r="AA773" s="177"/>
      <c r="AB773" s="177"/>
      <c r="AC773" s="177"/>
    </row>
    <row r="774" spans="1:29">
      <c r="A774" s="175"/>
      <c r="B774" s="175"/>
      <c r="C774" s="175"/>
      <c r="D774" s="176"/>
      <c r="E774" s="176"/>
      <c r="F774" s="176"/>
      <c r="G774" s="176"/>
      <c r="H774" s="175"/>
      <c r="I774" s="176"/>
      <c r="J774" s="176"/>
      <c r="K774" s="175"/>
      <c r="L774" s="176"/>
      <c r="M774" s="176"/>
      <c r="N774" s="176"/>
      <c r="O774" s="176"/>
      <c r="P774" s="176"/>
      <c r="Q774" s="176"/>
      <c r="R774" s="176"/>
      <c r="S774" s="176"/>
      <c r="T774" s="175"/>
      <c r="U774" s="175"/>
      <c r="V774" s="176"/>
      <c r="W774" s="176"/>
      <c r="X774" s="176"/>
      <c r="Y774" s="175"/>
      <c r="Z774" s="177"/>
      <c r="AA774" s="177"/>
      <c r="AB774" s="177"/>
      <c r="AC774" s="177"/>
    </row>
    <row r="775" spans="1:29">
      <c r="A775" s="175"/>
      <c r="B775" s="175"/>
      <c r="C775" s="175"/>
      <c r="D775" s="176"/>
      <c r="E775" s="176"/>
      <c r="F775" s="176"/>
      <c r="G775" s="176"/>
      <c r="H775" s="175"/>
      <c r="I775" s="176"/>
      <c r="J775" s="176"/>
      <c r="K775" s="175"/>
      <c r="L775" s="176"/>
      <c r="M775" s="176"/>
      <c r="N775" s="176"/>
      <c r="O775" s="176"/>
      <c r="P775" s="176"/>
      <c r="Q775" s="176"/>
      <c r="R775" s="176"/>
      <c r="S775" s="176"/>
      <c r="T775" s="175"/>
      <c r="U775" s="175"/>
      <c r="V775" s="176"/>
      <c r="W775" s="176"/>
      <c r="X775" s="176"/>
      <c r="Y775" s="175"/>
      <c r="Z775" s="177"/>
      <c r="AA775" s="177"/>
      <c r="AB775" s="177"/>
      <c r="AC775" s="177"/>
    </row>
    <row r="776" spans="1:29">
      <c r="A776" s="175"/>
      <c r="B776" s="175"/>
      <c r="C776" s="175"/>
      <c r="D776" s="176"/>
      <c r="E776" s="176"/>
      <c r="F776" s="176"/>
      <c r="G776" s="176"/>
      <c r="H776" s="175"/>
      <c r="I776" s="176"/>
      <c r="J776" s="176"/>
      <c r="K776" s="175"/>
      <c r="L776" s="176"/>
      <c r="M776" s="176"/>
      <c r="N776" s="176"/>
      <c r="O776" s="176"/>
      <c r="P776" s="176"/>
      <c r="Q776" s="176"/>
      <c r="R776" s="176"/>
      <c r="S776" s="176"/>
      <c r="T776" s="175"/>
      <c r="U776" s="175"/>
      <c r="V776" s="176"/>
      <c r="W776" s="176"/>
      <c r="X776" s="176"/>
      <c r="Y776" s="175"/>
      <c r="Z776" s="177"/>
      <c r="AA776" s="177"/>
      <c r="AB776" s="177"/>
      <c r="AC776" s="177"/>
    </row>
    <row r="777" spans="1:29">
      <c r="A777" s="175"/>
      <c r="B777" s="175"/>
      <c r="C777" s="175"/>
      <c r="D777" s="176"/>
      <c r="E777" s="176"/>
      <c r="F777" s="176"/>
      <c r="G777" s="176"/>
      <c r="H777" s="175"/>
      <c r="I777" s="176"/>
      <c r="J777" s="176"/>
      <c r="K777" s="175"/>
      <c r="L777" s="176"/>
      <c r="M777" s="176"/>
      <c r="N777" s="176"/>
      <c r="O777" s="176"/>
      <c r="P777" s="176"/>
      <c r="Q777" s="176"/>
      <c r="R777" s="176"/>
      <c r="S777" s="176"/>
      <c r="T777" s="175"/>
      <c r="U777" s="175"/>
      <c r="V777" s="176"/>
      <c r="W777" s="176"/>
      <c r="X777" s="176"/>
      <c r="Y777" s="175"/>
      <c r="Z777" s="177"/>
      <c r="AA777" s="177"/>
      <c r="AB777" s="177"/>
      <c r="AC777" s="177"/>
    </row>
    <row r="778" spans="1:29">
      <c r="A778" s="175"/>
      <c r="B778" s="175"/>
      <c r="C778" s="175"/>
      <c r="D778" s="176"/>
      <c r="E778" s="176"/>
      <c r="F778" s="176"/>
      <c r="G778" s="176"/>
      <c r="H778" s="175"/>
      <c r="I778" s="176"/>
      <c r="J778" s="176"/>
      <c r="K778" s="175"/>
      <c r="L778" s="176"/>
      <c r="M778" s="176"/>
      <c r="N778" s="176"/>
      <c r="O778" s="176"/>
      <c r="P778" s="176"/>
      <c r="Q778" s="176"/>
      <c r="R778" s="176"/>
      <c r="S778" s="176"/>
      <c r="T778" s="175"/>
      <c r="U778" s="175"/>
      <c r="V778" s="176"/>
      <c r="W778" s="176"/>
      <c r="X778" s="176"/>
      <c r="Y778" s="175"/>
      <c r="Z778" s="177"/>
      <c r="AA778" s="177"/>
      <c r="AB778" s="177"/>
      <c r="AC778" s="177"/>
    </row>
    <row r="779" spans="1:29">
      <c r="A779" s="175"/>
      <c r="B779" s="175"/>
      <c r="C779" s="175"/>
      <c r="D779" s="176"/>
      <c r="E779" s="176"/>
      <c r="F779" s="176"/>
      <c r="G779" s="176"/>
      <c r="H779" s="175"/>
      <c r="I779" s="176"/>
      <c r="J779" s="176"/>
      <c r="K779" s="175"/>
      <c r="L779" s="176"/>
      <c r="M779" s="176"/>
      <c r="N779" s="176"/>
      <c r="O779" s="176"/>
      <c r="P779" s="176"/>
      <c r="Q779" s="176"/>
      <c r="R779" s="176"/>
      <c r="S779" s="176"/>
      <c r="T779" s="175"/>
      <c r="U779" s="175"/>
      <c r="V779" s="176"/>
      <c r="W779" s="176"/>
      <c r="X779" s="176"/>
      <c r="Y779" s="175"/>
      <c r="Z779" s="177"/>
      <c r="AA779" s="177"/>
      <c r="AB779" s="177"/>
      <c r="AC779" s="177"/>
    </row>
    <row r="780" spans="1:29">
      <c r="A780" s="175"/>
      <c r="B780" s="175"/>
      <c r="C780" s="175"/>
      <c r="D780" s="176"/>
      <c r="E780" s="176"/>
      <c r="F780" s="176"/>
      <c r="G780" s="176"/>
      <c r="H780" s="175"/>
      <c r="I780" s="176"/>
      <c r="J780" s="176"/>
      <c r="K780" s="175"/>
      <c r="L780" s="176"/>
      <c r="M780" s="176"/>
      <c r="N780" s="176"/>
      <c r="O780" s="176"/>
      <c r="P780" s="176"/>
      <c r="Q780" s="176"/>
      <c r="R780" s="176"/>
      <c r="S780" s="176"/>
      <c r="T780" s="175"/>
      <c r="U780" s="175"/>
      <c r="V780" s="176"/>
      <c r="W780" s="176"/>
      <c r="X780" s="176"/>
      <c r="Y780" s="175"/>
      <c r="Z780" s="177"/>
      <c r="AA780" s="177"/>
      <c r="AB780" s="177"/>
      <c r="AC780" s="177"/>
    </row>
    <row r="781" spans="1:29">
      <c r="A781" s="175"/>
      <c r="B781" s="175"/>
      <c r="C781" s="175"/>
      <c r="D781" s="176"/>
      <c r="E781" s="176"/>
      <c r="F781" s="176"/>
      <c r="G781" s="176"/>
      <c r="H781" s="175"/>
      <c r="I781" s="176"/>
      <c r="J781" s="176"/>
      <c r="K781" s="175"/>
      <c r="L781" s="176"/>
      <c r="M781" s="176"/>
      <c r="N781" s="176"/>
      <c r="O781" s="176"/>
      <c r="P781" s="176"/>
      <c r="Q781" s="176"/>
      <c r="R781" s="176"/>
      <c r="S781" s="176"/>
      <c r="T781" s="175"/>
      <c r="U781" s="175"/>
      <c r="V781" s="176"/>
      <c r="W781" s="176"/>
      <c r="X781" s="176"/>
      <c r="Y781" s="175"/>
      <c r="Z781" s="177"/>
      <c r="AA781" s="177"/>
      <c r="AB781" s="177"/>
      <c r="AC781" s="177"/>
    </row>
    <row r="782" spans="1:29">
      <c r="A782" s="175"/>
      <c r="B782" s="175"/>
      <c r="C782" s="175"/>
      <c r="D782" s="176"/>
      <c r="E782" s="176"/>
      <c r="F782" s="176"/>
      <c r="G782" s="176"/>
      <c r="H782" s="175"/>
      <c r="I782" s="176"/>
      <c r="J782" s="176"/>
      <c r="K782" s="175"/>
      <c r="L782" s="176"/>
      <c r="M782" s="176"/>
      <c r="N782" s="176"/>
      <c r="O782" s="176"/>
      <c r="P782" s="176"/>
      <c r="Q782" s="176"/>
      <c r="R782" s="176"/>
      <c r="S782" s="176"/>
      <c r="T782" s="175"/>
      <c r="U782" s="175"/>
      <c r="V782" s="176"/>
      <c r="W782" s="176"/>
      <c r="X782" s="176"/>
      <c r="Y782" s="175"/>
      <c r="Z782" s="177"/>
      <c r="AA782" s="177"/>
      <c r="AB782" s="177"/>
      <c r="AC782" s="177"/>
    </row>
    <row r="783" spans="1:29">
      <c r="A783" s="175"/>
      <c r="B783" s="175"/>
      <c r="C783" s="175"/>
      <c r="D783" s="176"/>
      <c r="E783" s="176"/>
      <c r="F783" s="176"/>
      <c r="G783" s="176"/>
      <c r="H783" s="175"/>
      <c r="I783" s="176"/>
      <c r="J783" s="176"/>
      <c r="K783" s="175"/>
      <c r="L783" s="176"/>
      <c r="M783" s="176"/>
      <c r="N783" s="176"/>
      <c r="O783" s="176"/>
      <c r="P783" s="176"/>
      <c r="Q783" s="176"/>
      <c r="R783" s="176"/>
      <c r="S783" s="176"/>
      <c r="T783" s="175"/>
      <c r="U783" s="175"/>
      <c r="V783" s="176"/>
      <c r="W783" s="176"/>
      <c r="X783" s="176"/>
      <c r="Y783" s="175"/>
      <c r="Z783" s="177"/>
      <c r="AA783" s="177"/>
      <c r="AB783" s="177"/>
      <c r="AC783" s="177"/>
    </row>
    <row r="784" spans="1:29">
      <c r="A784" s="175"/>
      <c r="B784" s="175"/>
      <c r="C784" s="175"/>
      <c r="D784" s="176"/>
      <c r="E784" s="176"/>
      <c r="F784" s="176"/>
      <c r="G784" s="176"/>
      <c r="H784" s="175"/>
      <c r="I784" s="176"/>
      <c r="J784" s="176"/>
      <c r="K784" s="175"/>
      <c r="L784" s="176"/>
      <c r="M784" s="176"/>
      <c r="N784" s="176"/>
      <c r="O784" s="176"/>
      <c r="P784" s="176"/>
      <c r="Q784" s="176"/>
      <c r="R784" s="176"/>
      <c r="S784" s="176"/>
      <c r="T784" s="175"/>
      <c r="U784" s="175"/>
      <c r="V784" s="176"/>
      <c r="W784" s="176"/>
      <c r="X784" s="176"/>
      <c r="Y784" s="175"/>
      <c r="Z784" s="177"/>
      <c r="AA784" s="177"/>
      <c r="AB784" s="177"/>
      <c r="AC784" s="177"/>
    </row>
    <row r="785" spans="1:29">
      <c r="A785" s="175"/>
      <c r="B785" s="175"/>
      <c r="C785" s="175"/>
      <c r="D785" s="176"/>
      <c r="E785" s="176"/>
      <c r="F785" s="176"/>
      <c r="G785" s="176"/>
      <c r="H785" s="175"/>
      <c r="I785" s="176"/>
      <c r="J785" s="176"/>
      <c r="K785" s="175"/>
      <c r="L785" s="176"/>
      <c r="M785" s="176"/>
      <c r="N785" s="176"/>
      <c r="O785" s="176"/>
      <c r="P785" s="176"/>
      <c r="Q785" s="176"/>
      <c r="R785" s="176"/>
      <c r="S785" s="176"/>
      <c r="T785" s="175"/>
      <c r="U785" s="175"/>
      <c r="V785" s="176"/>
      <c r="W785" s="176"/>
      <c r="X785" s="176"/>
      <c r="Y785" s="175"/>
      <c r="Z785" s="177"/>
      <c r="AA785" s="177"/>
      <c r="AB785" s="177"/>
      <c r="AC785" s="177"/>
    </row>
    <row r="786" spans="1:29">
      <c r="A786" s="175"/>
      <c r="B786" s="175"/>
      <c r="C786" s="175"/>
      <c r="D786" s="176"/>
      <c r="E786" s="176"/>
      <c r="F786" s="176"/>
      <c r="G786" s="176"/>
      <c r="H786" s="175"/>
      <c r="I786" s="176"/>
      <c r="J786" s="176"/>
      <c r="K786" s="175"/>
      <c r="L786" s="176"/>
      <c r="M786" s="176"/>
      <c r="N786" s="176"/>
      <c r="O786" s="176"/>
      <c r="P786" s="176"/>
      <c r="Q786" s="176"/>
      <c r="R786" s="176"/>
      <c r="S786" s="176"/>
      <c r="T786" s="175"/>
      <c r="U786" s="175"/>
      <c r="V786" s="176"/>
      <c r="W786" s="176"/>
      <c r="X786" s="176"/>
      <c r="Y786" s="175"/>
      <c r="Z786" s="177"/>
      <c r="AA786" s="177"/>
      <c r="AB786" s="177"/>
      <c r="AC786" s="177"/>
    </row>
    <row r="787" spans="1:29">
      <c r="A787" s="175"/>
      <c r="B787" s="175"/>
      <c r="C787" s="175"/>
      <c r="D787" s="176"/>
      <c r="E787" s="176"/>
      <c r="F787" s="176"/>
      <c r="G787" s="176"/>
      <c r="H787" s="175"/>
      <c r="I787" s="176"/>
      <c r="J787" s="176"/>
      <c r="K787" s="175"/>
      <c r="L787" s="176"/>
      <c r="M787" s="176"/>
      <c r="N787" s="176"/>
      <c r="O787" s="176"/>
      <c r="P787" s="176"/>
      <c r="Q787" s="176"/>
      <c r="R787" s="176"/>
      <c r="S787" s="176"/>
      <c r="T787" s="175"/>
      <c r="U787" s="175"/>
      <c r="V787" s="176"/>
      <c r="W787" s="176"/>
      <c r="X787" s="176"/>
      <c r="Y787" s="175"/>
      <c r="Z787" s="177"/>
      <c r="AA787" s="177"/>
      <c r="AB787" s="177"/>
      <c r="AC787" s="177"/>
    </row>
    <row r="788" spans="1:29">
      <c r="A788" s="175"/>
      <c r="B788" s="175"/>
      <c r="C788" s="175"/>
      <c r="D788" s="176"/>
      <c r="E788" s="176"/>
      <c r="F788" s="176"/>
      <c r="G788" s="176"/>
      <c r="H788" s="175"/>
      <c r="I788" s="176"/>
      <c r="J788" s="176"/>
      <c r="K788" s="175"/>
      <c r="L788" s="176"/>
      <c r="M788" s="176"/>
      <c r="N788" s="176"/>
      <c r="O788" s="176"/>
      <c r="P788" s="176"/>
      <c r="Q788" s="176"/>
      <c r="R788" s="176"/>
      <c r="S788" s="176"/>
      <c r="T788" s="175"/>
      <c r="U788" s="175"/>
      <c r="V788" s="176"/>
      <c r="W788" s="176"/>
      <c r="X788" s="176"/>
      <c r="Y788" s="175"/>
      <c r="Z788" s="177"/>
      <c r="AA788" s="177"/>
      <c r="AB788" s="177"/>
      <c r="AC788" s="177"/>
    </row>
    <row r="789" spans="1:29">
      <c r="A789" s="175"/>
      <c r="B789" s="175"/>
      <c r="C789" s="175"/>
      <c r="D789" s="176"/>
      <c r="E789" s="176"/>
      <c r="F789" s="176"/>
      <c r="G789" s="176"/>
      <c r="H789" s="175"/>
      <c r="I789" s="176"/>
      <c r="J789" s="176"/>
      <c r="K789" s="175"/>
      <c r="L789" s="176"/>
      <c r="M789" s="176"/>
      <c r="N789" s="176"/>
      <c r="O789" s="176"/>
      <c r="P789" s="176"/>
      <c r="Q789" s="176"/>
      <c r="R789" s="176"/>
      <c r="S789" s="176"/>
      <c r="T789" s="175"/>
      <c r="U789" s="175"/>
      <c r="V789" s="176"/>
      <c r="W789" s="176"/>
      <c r="X789" s="176"/>
      <c r="Y789" s="175"/>
      <c r="Z789" s="177"/>
      <c r="AA789" s="177"/>
      <c r="AB789" s="177"/>
      <c r="AC789" s="177"/>
    </row>
    <row r="790" spans="1:29">
      <c r="A790" s="175"/>
      <c r="B790" s="175"/>
      <c r="C790" s="175"/>
      <c r="D790" s="176"/>
      <c r="E790" s="176"/>
      <c r="F790" s="176"/>
      <c r="G790" s="176"/>
      <c r="H790" s="175"/>
      <c r="I790" s="176"/>
      <c r="J790" s="176"/>
      <c r="K790" s="175"/>
      <c r="L790" s="176"/>
      <c r="M790" s="176"/>
      <c r="N790" s="176"/>
      <c r="O790" s="176"/>
      <c r="P790" s="176"/>
      <c r="Q790" s="176"/>
      <c r="R790" s="176"/>
      <c r="S790" s="176"/>
      <c r="T790" s="175"/>
      <c r="U790" s="175"/>
      <c r="V790" s="176"/>
      <c r="W790" s="176"/>
      <c r="X790" s="176"/>
      <c r="Y790" s="175"/>
      <c r="Z790" s="177"/>
      <c r="AA790" s="177"/>
      <c r="AB790" s="177"/>
      <c r="AC790" s="177"/>
    </row>
    <row r="791" spans="1:29">
      <c r="A791" s="175"/>
      <c r="B791" s="175"/>
      <c r="C791" s="175"/>
      <c r="D791" s="176"/>
      <c r="E791" s="176"/>
      <c r="F791" s="176"/>
      <c r="G791" s="176"/>
      <c r="H791" s="175"/>
      <c r="I791" s="176"/>
      <c r="J791" s="176"/>
      <c r="K791" s="175"/>
      <c r="L791" s="176"/>
      <c r="M791" s="176"/>
      <c r="N791" s="176"/>
      <c r="O791" s="176"/>
      <c r="P791" s="176"/>
      <c r="Q791" s="176"/>
      <c r="R791" s="176"/>
      <c r="S791" s="176"/>
      <c r="T791" s="175"/>
      <c r="U791" s="175"/>
      <c r="V791" s="176"/>
      <c r="W791" s="176"/>
      <c r="X791" s="176"/>
      <c r="Y791" s="175"/>
      <c r="Z791" s="177"/>
      <c r="AA791" s="177"/>
      <c r="AB791" s="177"/>
      <c r="AC791" s="177"/>
    </row>
    <row r="792" spans="1:29">
      <c r="A792" s="175"/>
      <c r="B792" s="175"/>
      <c r="C792" s="175"/>
      <c r="D792" s="176"/>
      <c r="E792" s="176"/>
      <c r="F792" s="176"/>
      <c r="G792" s="176"/>
      <c r="H792" s="175"/>
      <c r="I792" s="176"/>
      <c r="J792" s="176"/>
      <c r="K792" s="175"/>
      <c r="L792" s="176"/>
      <c r="M792" s="176"/>
      <c r="N792" s="176"/>
      <c r="O792" s="176"/>
      <c r="P792" s="176"/>
      <c r="Q792" s="176"/>
      <c r="R792" s="176"/>
      <c r="S792" s="176"/>
      <c r="T792" s="175"/>
      <c r="U792" s="175"/>
      <c r="V792" s="176"/>
      <c r="W792" s="176"/>
      <c r="X792" s="176"/>
      <c r="Y792" s="175"/>
      <c r="Z792" s="177"/>
      <c r="AA792" s="177"/>
      <c r="AB792" s="177"/>
      <c r="AC792" s="177"/>
    </row>
    <row r="793" spans="1:29">
      <c r="A793" s="175"/>
      <c r="B793" s="175"/>
      <c r="C793" s="175"/>
      <c r="D793" s="176"/>
      <c r="E793" s="176"/>
      <c r="F793" s="176"/>
      <c r="G793" s="176"/>
      <c r="H793" s="175"/>
      <c r="I793" s="176"/>
      <c r="J793" s="176"/>
      <c r="K793" s="175"/>
      <c r="L793" s="176"/>
      <c r="M793" s="176"/>
      <c r="N793" s="176"/>
      <c r="O793" s="176"/>
      <c r="P793" s="176"/>
      <c r="Q793" s="176"/>
      <c r="R793" s="176"/>
      <c r="S793" s="176"/>
      <c r="T793" s="175"/>
      <c r="U793" s="175"/>
      <c r="V793" s="176"/>
      <c r="W793" s="176"/>
      <c r="X793" s="176"/>
      <c r="Y793" s="175"/>
      <c r="Z793" s="177"/>
      <c r="AA793" s="177"/>
      <c r="AB793" s="177"/>
      <c r="AC793" s="177"/>
    </row>
    <row r="794" spans="1:29">
      <c r="A794" s="175"/>
      <c r="B794" s="175"/>
      <c r="C794" s="175"/>
      <c r="D794" s="176"/>
      <c r="E794" s="176"/>
      <c r="F794" s="176"/>
      <c r="G794" s="176"/>
      <c r="H794" s="175"/>
      <c r="I794" s="176"/>
      <c r="J794" s="176"/>
      <c r="K794" s="175"/>
      <c r="L794" s="176"/>
      <c r="M794" s="176"/>
      <c r="N794" s="176"/>
      <c r="O794" s="176"/>
      <c r="P794" s="176"/>
      <c r="Q794" s="176"/>
      <c r="R794" s="176"/>
      <c r="S794" s="176"/>
      <c r="T794" s="175"/>
      <c r="U794" s="175"/>
      <c r="V794" s="176"/>
      <c r="W794" s="176"/>
      <c r="X794" s="176"/>
      <c r="Y794" s="175"/>
      <c r="Z794" s="177"/>
      <c r="AA794" s="177"/>
      <c r="AB794" s="177"/>
      <c r="AC794" s="177"/>
    </row>
    <row r="795" spans="1:29">
      <c r="A795" s="175"/>
      <c r="B795" s="175"/>
      <c r="C795" s="175"/>
      <c r="D795" s="176"/>
      <c r="E795" s="176"/>
      <c r="F795" s="176"/>
      <c r="G795" s="176"/>
      <c r="H795" s="175"/>
      <c r="I795" s="176"/>
      <c r="J795" s="176"/>
      <c r="K795" s="175"/>
      <c r="L795" s="176"/>
      <c r="M795" s="176"/>
      <c r="N795" s="176"/>
      <c r="O795" s="176"/>
      <c r="P795" s="176"/>
      <c r="Q795" s="176"/>
      <c r="R795" s="176"/>
      <c r="S795" s="176"/>
      <c r="T795" s="175"/>
      <c r="U795" s="175"/>
      <c r="V795" s="176"/>
      <c r="W795" s="176"/>
      <c r="X795" s="176"/>
      <c r="Y795" s="175"/>
      <c r="Z795" s="177"/>
      <c r="AA795" s="177"/>
      <c r="AB795" s="177"/>
      <c r="AC795" s="177"/>
    </row>
    <row r="796" spans="1:29">
      <c r="A796" s="175"/>
      <c r="B796" s="175"/>
      <c r="C796" s="175"/>
      <c r="D796" s="176"/>
      <c r="E796" s="176"/>
      <c r="F796" s="176"/>
      <c r="G796" s="176"/>
      <c r="H796" s="175"/>
      <c r="I796" s="176"/>
      <c r="J796" s="176"/>
      <c r="K796" s="175"/>
      <c r="L796" s="176"/>
      <c r="M796" s="176"/>
      <c r="N796" s="176"/>
      <c r="O796" s="176"/>
      <c r="P796" s="176"/>
      <c r="Q796" s="176"/>
      <c r="R796" s="176"/>
      <c r="S796" s="176"/>
      <c r="T796" s="175"/>
      <c r="U796" s="175"/>
      <c r="V796" s="176"/>
      <c r="W796" s="176"/>
      <c r="X796" s="176"/>
      <c r="Y796" s="175"/>
      <c r="Z796" s="177"/>
      <c r="AA796" s="177"/>
      <c r="AB796" s="177"/>
      <c r="AC796" s="177"/>
    </row>
    <row r="797" spans="1:29">
      <c r="A797" s="175"/>
      <c r="B797" s="175"/>
      <c r="C797" s="175"/>
      <c r="D797" s="176"/>
      <c r="E797" s="176"/>
      <c r="F797" s="176"/>
      <c r="G797" s="176"/>
      <c r="H797" s="175"/>
      <c r="I797" s="176"/>
      <c r="J797" s="176"/>
      <c r="K797" s="175"/>
      <c r="L797" s="176"/>
      <c r="M797" s="176"/>
      <c r="N797" s="176"/>
      <c r="O797" s="176"/>
      <c r="P797" s="176"/>
      <c r="Q797" s="176"/>
      <c r="R797" s="176"/>
      <c r="S797" s="176"/>
      <c r="T797" s="175"/>
      <c r="U797" s="175"/>
      <c r="V797" s="176"/>
      <c r="W797" s="176"/>
      <c r="X797" s="176"/>
      <c r="Y797" s="175"/>
      <c r="Z797" s="177"/>
      <c r="AA797" s="177"/>
      <c r="AB797" s="177"/>
      <c r="AC797" s="177"/>
    </row>
    <row r="798" spans="1:29">
      <c r="A798" s="175"/>
      <c r="B798" s="175"/>
      <c r="C798" s="175"/>
      <c r="D798" s="176"/>
      <c r="E798" s="176"/>
      <c r="F798" s="176"/>
      <c r="G798" s="176"/>
      <c r="H798" s="175"/>
      <c r="I798" s="176"/>
      <c r="J798" s="176"/>
      <c r="K798" s="175"/>
      <c r="L798" s="176"/>
      <c r="M798" s="176"/>
      <c r="N798" s="176"/>
      <c r="O798" s="176"/>
      <c r="P798" s="176"/>
      <c r="Q798" s="176"/>
      <c r="R798" s="176"/>
      <c r="S798" s="176"/>
      <c r="T798" s="175"/>
      <c r="U798" s="175"/>
      <c r="V798" s="176"/>
      <c r="W798" s="176"/>
      <c r="X798" s="176"/>
      <c r="Y798" s="175"/>
      <c r="Z798" s="177"/>
      <c r="AA798" s="177"/>
      <c r="AB798" s="177"/>
      <c r="AC798" s="177"/>
    </row>
    <row r="799" spans="1:29">
      <c r="A799" s="175"/>
      <c r="B799" s="175"/>
      <c r="C799" s="175"/>
      <c r="D799" s="176"/>
      <c r="E799" s="176"/>
      <c r="F799" s="176"/>
      <c r="G799" s="176"/>
      <c r="H799" s="175"/>
      <c r="I799" s="176"/>
      <c r="J799" s="176"/>
      <c r="K799" s="175"/>
      <c r="L799" s="176"/>
      <c r="M799" s="176"/>
      <c r="N799" s="176"/>
      <c r="O799" s="176"/>
      <c r="P799" s="176"/>
      <c r="Q799" s="176"/>
      <c r="R799" s="176"/>
      <c r="S799" s="176"/>
      <c r="T799" s="175"/>
      <c r="U799" s="175"/>
      <c r="V799" s="176"/>
      <c r="W799" s="176"/>
      <c r="X799" s="176"/>
      <c r="Y799" s="175"/>
      <c r="Z799" s="177"/>
      <c r="AA799" s="177"/>
      <c r="AB799" s="177"/>
      <c r="AC799" s="177"/>
    </row>
    <row r="800" spans="1:29">
      <c r="A800" s="175"/>
      <c r="B800" s="175"/>
      <c r="C800" s="175"/>
      <c r="D800" s="176"/>
      <c r="E800" s="176"/>
      <c r="F800" s="176"/>
      <c r="G800" s="176"/>
      <c r="H800" s="175"/>
      <c r="I800" s="176"/>
      <c r="J800" s="176"/>
      <c r="K800" s="175"/>
      <c r="L800" s="176"/>
      <c r="M800" s="176"/>
      <c r="N800" s="176"/>
      <c r="O800" s="176"/>
      <c r="P800" s="176"/>
      <c r="Q800" s="176"/>
      <c r="R800" s="176"/>
      <c r="S800" s="176"/>
      <c r="T800" s="175"/>
      <c r="U800" s="175"/>
      <c r="V800" s="176"/>
      <c r="W800" s="176"/>
      <c r="X800" s="176"/>
      <c r="Y800" s="175"/>
      <c r="Z800" s="177"/>
      <c r="AA800" s="177"/>
      <c r="AB800" s="177"/>
      <c r="AC800" s="177"/>
    </row>
    <row r="801" spans="1:29">
      <c r="A801" s="175"/>
      <c r="B801" s="175"/>
      <c r="C801" s="175"/>
      <c r="D801" s="176"/>
      <c r="E801" s="176"/>
      <c r="F801" s="176"/>
      <c r="G801" s="176"/>
      <c r="H801" s="175"/>
      <c r="I801" s="176"/>
      <c r="J801" s="176"/>
      <c r="K801" s="175"/>
      <c r="L801" s="176"/>
      <c r="M801" s="176"/>
      <c r="N801" s="176"/>
      <c r="O801" s="176"/>
      <c r="P801" s="176"/>
      <c r="Q801" s="176"/>
      <c r="R801" s="176"/>
      <c r="S801" s="176"/>
      <c r="T801" s="175"/>
      <c r="U801" s="175"/>
      <c r="V801" s="176"/>
      <c r="W801" s="176"/>
      <c r="X801" s="176"/>
      <c r="Y801" s="175"/>
      <c r="Z801" s="177"/>
      <c r="AA801" s="177"/>
      <c r="AB801" s="177"/>
      <c r="AC801" s="177"/>
    </row>
    <row r="802" spans="1:29">
      <c r="A802" s="175"/>
      <c r="B802" s="175"/>
      <c r="C802" s="175"/>
      <c r="D802" s="176"/>
      <c r="E802" s="176"/>
      <c r="F802" s="176"/>
      <c r="G802" s="176"/>
      <c r="H802" s="175"/>
      <c r="I802" s="176"/>
      <c r="J802" s="176"/>
      <c r="K802" s="175"/>
      <c r="L802" s="176"/>
      <c r="M802" s="176"/>
      <c r="N802" s="176"/>
      <c r="O802" s="176"/>
      <c r="P802" s="176"/>
      <c r="Q802" s="176"/>
      <c r="R802" s="176"/>
      <c r="S802" s="176"/>
      <c r="T802" s="175"/>
      <c r="U802" s="175"/>
      <c r="V802" s="176"/>
      <c r="W802" s="176"/>
      <c r="X802" s="176"/>
      <c r="Y802" s="175"/>
      <c r="Z802" s="177"/>
      <c r="AA802" s="177"/>
      <c r="AB802" s="177"/>
      <c r="AC802" s="177"/>
    </row>
    <row r="803" spans="1:29">
      <c r="A803" s="175"/>
      <c r="B803" s="175"/>
      <c r="C803" s="175"/>
      <c r="D803" s="176"/>
      <c r="E803" s="176"/>
      <c r="F803" s="176"/>
      <c r="G803" s="176"/>
      <c r="H803" s="175"/>
      <c r="I803" s="176"/>
      <c r="J803" s="176"/>
      <c r="K803" s="175"/>
      <c r="L803" s="176"/>
      <c r="M803" s="176"/>
      <c r="N803" s="176"/>
      <c r="O803" s="176"/>
      <c r="P803" s="176"/>
      <c r="Q803" s="176"/>
      <c r="R803" s="176"/>
      <c r="S803" s="176"/>
      <c r="T803" s="175"/>
      <c r="U803" s="175"/>
      <c r="V803" s="176"/>
      <c r="W803" s="176"/>
      <c r="X803" s="176"/>
      <c r="Y803" s="175"/>
      <c r="Z803" s="177"/>
      <c r="AA803" s="177"/>
      <c r="AB803" s="177"/>
      <c r="AC803" s="177"/>
    </row>
    <row r="804" spans="1:29">
      <c r="A804" s="175"/>
      <c r="B804" s="175"/>
      <c r="C804" s="175"/>
      <c r="D804" s="176"/>
      <c r="E804" s="176"/>
      <c r="F804" s="176"/>
      <c r="G804" s="176"/>
      <c r="H804" s="175"/>
      <c r="I804" s="176"/>
      <c r="J804" s="176"/>
      <c r="K804" s="175"/>
      <c r="L804" s="176"/>
      <c r="M804" s="176"/>
      <c r="N804" s="176"/>
      <c r="O804" s="176"/>
      <c r="P804" s="176"/>
      <c r="Q804" s="176"/>
      <c r="R804" s="176"/>
      <c r="S804" s="176"/>
      <c r="T804" s="175"/>
      <c r="U804" s="175"/>
      <c r="V804" s="176"/>
      <c r="W804" s="176"/>
      <c r="X804" s="176"/>
      <c r="Y804" s="175"/>
      <c r="Z804" s="177"/>
      <c r="AA804" s="177"/>
      <c r="AB804" s="177"/>
      <c r="AC804" s="177"/>
    </row>
    <row r="805" spans="1:29">
      <c r="A805" s="175"/>
      <c r="B805" s="175"/>
      <c r="C805" s="175"/>
      <c r="D805" s="176"/>
      <c r="E805" s="176"/>
      <c r="F805" s="176"/>
      <c r="G805" s="176"/>
      <c r="H805" s="175"/>
      <c r="I805" s="176"/>
      <c r="J805" s="176"/>
      <c r="K805" s="175"/>
      <c r="L805" s="176"/>
      <c r="M805" s="176"/>
      <c r="N805" s="176"/>
      <c r="O805" s="176"/>
      <c r="P805" s="176"/>
      <c r="Q805" s="176"/>
      <c r="R805" s="176"/>
      <c r="S805" s="176"/>
      <c r="T805" s="175"/>
      <c r="U805" s="175"/>
      <c r="V805" s="176"/>
      <c r="W805" s="176"/>
      <c r="X805" s="176"/>
      <c r="Y805" s="175"/>
      <c r="Z805" s="177"/>
      <c r="AA805" s="177"/>
      <c r="AB805" s="177"/>
      <c r="AC805" s="177"/>
    </row>
    <row r="806" spans="1:29">
      <c r="A806" s="175"/>
      <c r="B806" s="175"/>
      <c r="C806" s="175"/>
      <c r="D806" s="176"/>
      <c r="E806" s="176"/>
      <c r="F806" s="176"/>
      <c r="G806" s="176"/>
      <c r="H806" s="175"/>
      <c r="I806" s="176"/>
      <c r="J806" s="176"/>
      <c r="K806" s="175"/>
      <c r="L806" s="176"/>
      <c r="M806" s="176"/>
      <c r="N806" s="176"/>
      <c r="O806" s="176"/>
      <c r="P806" s="176"/>
      <c r="Q806" s="176"/>
      <c r="R806" s="176"/>
      <c r="S806" s="176"/>
      <c r="T806" s="175"/>
      <c r="U806" s="175"/>
      <c r="V806" s="176"/>
      <c r="W806" s="176"/>
      <c r="X806" s="176"/>
      <c r="Y806" s="175"/>
      <c r="Z806" s="177"/>
      <c r="AA806" s="177"/>
      <c r="AB806" s="177"/>
      <c r="AC806" s="177"/>
    </row>
    <row r="807" spans="1:29">
      <c r="A807" s="175"/>
      <c r="B807" s="175"/>
      <c r="C807" s="175"/>
      <c r="D807" s="176"/>
      <c r="E807" s="176"/>
      <c r="F807" s="176"/>
      <c r="G807" s="176"/>
      <c r="H807" s="175"/>
      <c r="I807" s="176"/>
      <c r="J807" s="176"/>
      <c r="K807" s="175"/>
      <c r="L807" s="176"/>
      <c r="M807" s="176"/>
      <c r="N807" s="176"/>
      <c r="O807" s="176"/>
      <c r="P807" s="176"/>
      <c r="Q807" s="176"/>
      <c r="R807" s="176"/>
      <c r="S807" s="176"/>
      <c r="T807" s="175"/>
      <c r="U807" s="175"/>
      <c r="V807" s="176"/>
      <c r="W807" s="176"/>
      <c r="X807" s="176"/>
      <c r="Y807" s="175"/>
      <c r="Z807" s="177"/>
      <c r="AA807" s="177"/>
      <c r="AB807" s="177"/>
      <c r="AC807" s="177"/>
    </row>
    <row r="808" spans="1:29">
      <c r="A808" s="175"/>
      <c r="B808" s="175"/>
      <c r="C808" s="175"/>
      <c r="D808" s="176"/>
      <c r="E808" s="176"/>
      <c r="F808" s="176"/>
      <c r="G808" s="176"/>
      <c r="H808" s="175"/>
      <c r="I808" s="176"/>
      <c r="J808" s="176"/>
      <c r="K808" s="175"/>
      <c r="L808" s="176"/>
      <c r="M808" s="176"/>
      <c r="N808" s="176"/>
      <c r="O808" s="176"/>
      <c r="P808" s="176"/>
      <c r="Q808" s="176"/>
      <c r="R808" s="176"/>
      <c r="S808" s="176"/>
      <c r="T808" s="175"/>
      <c r="U808" s="175"/>
      <c r="V808" s="176"/>
      <c r="W808" s="176"/>
      <c r="X808" s="176"/>
      <c r="Y808" s="175"/>
      <c r="Z808" s="177"/>
      <c r="AA808" s="177"/>
      <c r="AB808" s="177"/>
      <c r="AC808" s="177"/>
    </row>
    <row r="809" spans="1:29">
      <c r="A809" s="175"/>
      <c r="B809" s="175"/>
      <c r="C809" s="175"/>
      <c r="D809" s="176"/>
      <c r="E809" s="176"/>
      <c r="F809" s="176"/>
      <c r="G809" s="176"/>
      <c r="H809" s="175"/>
      <c r="I809" s="176"/>
      <c r="J809" s="176"/>
      <c r="K809" s="175"/>
      <c r="L809" s="176"/>
      <c r="M809" s="176"/>
      <c r="N809" s="176"/>
      <c r="O809" s="176"/>
      <c r="P809" s="176"/>
      <c r="Q809" s="176"/>
      <c r="R809" s="176"/>
      <c r="S809" s="176"/>
      <c r="T809" s="175"/>
      <c r="U809" s="175"/>
      <c r="V809" s="176"/>
      <c r="W809" s="176"/>
      <c r="X809" s="176"/>
      <c r="Y809" s="175"/>
      <c r="Z809" s="177"/>
      <c r="AA809" s="177"/>
      <c r="AB809" s="177"/>
      <c r="AC809" s="177"/>
    </row>
    <row r="810" spans="1:29">
      <c r="A810" s="175"/>
      <c r="B810" s="175"/>
      <c r="C810" s="175"/>
      <c r="D810" s="176"/>
      <c r="E810" s="176"/>
      <c r="F810" s="176"/>
      <c r="G810" s="176"/>
      <c r="H810" s="175"/>
      <c r="I810" s="176"/>
      <c r="J810" s="176"/>
      <c r="K810" s="175"/>
      <c r="L810" s="176"/>
      <c r="M810" s="176"/>
      <c r="N810" s="176"/>
      <c r="O810" s="176"/>
      <c r="P810" s="176"/>
      <c r="Q810" s="176"/>
      <c r="R810" s="176"/>
      <c r="S810" s="176"/>
      <c r="T810" s="175"/>
      <c r="U810" s="175"/>
      <c r="V810" s="176"/>
      <c r="W810" s="176"/>
      <c r="X810" s="176"/>
      <c r="Y810" s="175"/>
      <c r="Z810" s="177"/>
      <c r="AA810" s="177"/>
      <c r="AB810" s="177"/>
      <c r="AC810" s="177"/>
    </row>
    <row r="811" spans="1:29">
      <c r="A811" s="175"/>
      <c r="B811" s="175"/>
      <c r="C811" s="175"/>
      <c r="D811" s="176"/>
      <c r="E811" s="176"/>
      <c r="F811" s="176"/>
      <c r="G811" s="176"/>
      <c r="H811" s="175"/>
      <c r="I811" s="176"/>
      <c r="J811" s="176"/>
      <c r="K811" s="175"/>
      <c r="L811" s="176"/>
      <c r="M811" s="176"/>
      <c r="N811" s="176"/>
      <c r="O811" s="176"/>
      <c r="P811" s="176"/>
      <c r="Q811" s="176"/>
      <c r="R811" s="176"/>
      <c r="S811" s="176"/>
      <c r="T811" s="175"/>
      <c r="U811" s="175"/>
      <c r="V811" s="176"/>
      <c r="W811" s="176"/>
      <c r="X811" s="176"/>
      <c r="Y811" s="175"/>
      <c r="Z811" s="177"/>
      <c r="AA811" s="177"/>
      <c r="AB811" s="177"/>
      <c r="AC811" s="177"/>
    </row>
    <row r="812" spans="1:29">
      <c r="A812" s="175"/>
      <c r="B812" s="175"/>
      <c r="C812" s="175"/>
      <c r="D812" s="176"/>
      <c r="E812" s="176"/>
      <c r="F812" s="176"/>
      <c r="G812" s="176"/>
      <c r="H812" s="175"/>
      <c r="I812" s="176"/>
      <c r="J812" s="176"/>
      <c r="K812" s="175"/>
      <c r="L812" s="176"/>
      <c r="M812" s="176"/>
      <c r="N812" s="176"/>
      <c r="O812" s="176"/>
      <c r="P812" s="176"/>
      <c r="Q812" s="176"/>
      <c r="R812" s="176"/>
      <c r="S812" s="176"/>
      <c r="T812" s="175"/>
      <c r="U812" s="175"/>
      <c r="V812" s="176"/>
      <c r="W812" s="176"/>
      <c r="X812" s="176"/>
      <c r="Y812" s="175"/>
      <c r="Z812" s="177"/>
      <c r="AA812" s="177"/>
      <c r="AB812" s="177"/>
      <c r="AC812" s="177"/>
    </row>
    <row r="813" spans="1:29">
      <c r="A813" s="175"/>
      <c r="B813" s="175"/>
      <c r="C813" s="175"/>
      <c r="D813" s="176"/>
      <c r="E813" s="176"/>
      <c r="F813" s="176"/>
      <c r="G813" s="176"/>
      <c r="H813" s="175"/>
      <c r="I813" s="176"/>
      <c r="J813" s="176"/>
      <c r="K813" s="175"/>
      <c r="L813" s="176"/>
      <c r="M813" s="176"/>
      <c r="N813" s="176"/>
      <c r="O813" s="176"/>
      <c r="P813" s="176"/>
      <c r="Q813" s="176"/>
      <c r="R813" s="176"/>
      <c r="S813" s="176"/>
      <c r="T813" s="175"/>
      <c r="U813" s="175"/>
      <c r="V813" s="176"/>
      <c r="W813" s="176"/>
      <c r="X813" s="176"/>
      <c r="Y813" s="175"/>
      <c r="Z813" s="177"/>
      <c r="AA813" s="177"/>
      <c r="AB813" s="177"/>
      <c r="AC813" s="177"/>
    </row>
    <row r="814" spans="1:29">
      <c r="A814" s="175"/>
      <c r="B814" s="175"/>
      <c r="C814" s="175"/>
      <c r="D814" s="176"/>
      <c r="E814" s="176"/>
      <c r="F814" s="176"/>
      <c r="G814" s="176"/>
      <c r="H814" s="175"/>
      <c r="I814" s="176"/>
      <c r="J814" s="176"/>
      <c r="K814" s="175"/>
      <c r="L814" s="176"/>
      <c r="M814" s="176"/>
      <c r="N814" s="176"/>
      <c r="O814" s="176"/>
      <c r="P814" s="176"/>
      <c r="Q814" s="176"/>
      <c r="R814" s="176"/>
      <c r="S814" s="176"/>
      <c r="T814" s="175"/>
      <c r="U814" s="175"/>
      <c r="V814" s="176"/>
      <c r="W814" s="176"/>
      <c r="X814" s="176"/>
      <c r="Y814" s="175"/>
      <c r="Z814" s="177"/>
      <c r="AA814" s="177"/>
      <c r="AB814" s="177"/>
      <c r="AC814" s="177"/>
    </row>
    <row r="815" spans="1:29">
      <c r="A815" s="175"/>
      <c r="B815" s="175"/>
      <c r="C815" s="175"/>
      <c r="D815" s="176"/>
      <c r="E815" s="176"/>
      <c r="F815" s="176"/>
      <c r="G815" s="176"/>
      <c r="H815" s="175"/>
      <c r="I815" s="176"/>
      <c r="J815" s="176"/>
      <c r="K815" s="175"/>
      <c r="L815" s="176"/>
      <c r="M815" s="176"/>
      <c r="N815" s="176"/>
      <c r="O815" s="176"/>
      <c r="P815" s="176"/>
      <c r="Q815" s="176"/>
      <c r="R815" s="176"/>
      <c r="S815" s="176"/>
      <c r="T815" s="175"/>
      <c r="U815" s="175"/>
      <c r="V815" s="176"/>
      <c r="W815" s="176"/>
      <c r="X815" s="176"/>
      <c r="Y815" s="175"/>
      <c r="Z815" s="177"/>
      <c r="AA815" s="177"/>
      <c r="AB815" s="177"/>
      <c r="AC815" s="177"/>
    </row>
    <row r="816" spans="1:29">
      <c r="A816" s="175"/>
      <c r="B816" s="175"/>
      <c r="C816" s="175"/>
      <c r="D816" s="176"/>
      <c r="E816" s="176"/>
      <c r="F816" s="176"/>
      <c r="G816" s="176"/>
      <c r="H816" s="175"/>
      <c r="I816" s="176"/>
      <c r="J816" s="176"/>
      <c r="K816" s="175"/>
      <c r="L816" s="176"/>
      <c r="M816" s="176"/>
      <c r="N816" s="176"/>
      <c r="O816" s="176"/>
      <c r="P816" s="176"/>
      <c r="Q816" s="176"/>
      <c r="R816" s="176"/>
      <c r="S816" s="176"/>
      <c r="T816" s="175"/>
      <c r="U816" s="175"/>
      <c r="V816" s="176"/>
      <c r="W816" s="176"/>
      <c r="X816" s="176"/>
      <c r="Y816" s="175"/>
      <c r="Z816" s="177"/>
      <c r="AA816" s="177"/>
      <c r="AB816" s="177"/>
      <c r="AC816" s="177"/>
    </row>
    <row r="817" spans="1:29">
      <c r="A817" s="175"/>
      <c r="B817" s="175"/>
      <c r="C817" s="175"/>
      <c r="D817" s="176"/>
      <c r="E817" s="176"/>
      <c r="F817" s="176"/>
      <c r="G817" s="176"/>
      <c r="H817" s="175"/>
      <c r="I817" s="176"/>
      <c r="J817" s="176"/>
      <c r="K817" s="175"/>
      <c r="L817" s="176"/>
      <c r="M817" s="176"/>
      <c r="N817" s="176"/>
      <c r="O817" s="176"/>
      <c r="P817" s="176"/>
      <c r="Q817" s="176"/>
      <c r="R817" s="176"/>
      <c r="S817" s="176"/>
      <c r="T817" s="175"/>
      <c r="U817" s="175"/>
      <c r="V817" s="176"/>
      <c r="W817" s="176"/>
      <c r="X817" s="176"/>
      <c r="Y817" s="175"/>
      <c r="Z817" s="177"/>
      <c r="AA817" s="177"/>
      <c r="AB817" s="177"/>
      <c r="AC817" s="177"/>
    </row>
    <row r="818" spans="1:29">
      <c r="A818" s="175"/>
      <c r="B818" s="175"/>
      <c r="C818" s="175"/>
      <c r="D818" s="176"/>
      <c r="E818" s="176"/>
      <c r="F818" s="176"/>
      <c r="G818" s="176"/>
      <c r="H818" s="175"/>
      <c r="I818" s="176"/>
      <c r="J818" s="176"/>
      <c r="K818" s="175"/>
      <c r="L818" s="176"/>
      <c r="M818" s="176"/>
      <c r="N818" s="176"/>
      <c r="O818" s="176"/>
      <c r="P818" s="176"/>
      <c r="Q818" s="176"/>
      <c r="R818" s="176"/>
      <c r="S818" s="176"/>
      <c r="T818" s="175"/>
      <c r="U818" s="175"/>
      <c r="V818" s="176"/>
      <c r="W818" s="176"/>
      <c r="X818" s="176"/>
      <c r="Y818" s="175"/>
      <c r="Z818" s="177"/>
      <c r="AA818" s="177"/>
      <c r="AB818" s="177"/>
      <c r="AC818" s="177"/>
    </row>
    <row r="819" spans="1:29">
      <c r="A819" s="175"/>
      <c r="B819" s="175"/>
      <c r="C819" s="175"/>
      <c r="D819" s="176"/>
      <c r="E819" s="176"/>
      <c r="F819" s="176"/>
      <c r="G819" s="176"/>
      <c r="H819" s="175"/>
      <c r="I819" s="176"/>
      <c r="J819" s="176"/>
      <c r="K819" s="175"/>
      <c r="L819" s="176"/>
      <c r="M819" s="176"/>
      <c r="N819" s="176"/>
      <c r="O819" s="176"/>
      <c r="P819" s="176"/>
      <c r="Q819" s="176"/>
      <c r="R819" s="176"/>
      <c r="S819" s="176"/>
      <c r="T819" s="175"/>
      <c r="U819" s="175"/>
      <c r="V819" s="176"/>
      <c r="W819" s="176"/>
      <c r="X819" s="176"/>
      <c r="Y819" s="175"/>
      <c r="Z819" s="177"/>
      <c r="AA819" s="177"/>
      <c r="AB819" s="177"/>
      <c r="AC819" s="177"/>
    </row>
    <row r="820" spans="1:29">
      <c r="A820" s="175"/>
      <c r="B820" s="175"/>
      <c r="C820" s="175"/>
      <c r="D820" s="176"/>
      <c r="E820" s="176"/>
      <c r="F820" s="176"/>
      <c r="G820" s="176"/>
      <c r="H820" s="175"/>
      <c r="I820" s="176"/>
      <c r="J820" s="176"/>
      <c r="K820" s="175"/>
      <c r="L820" s="176"/>
      <c r="M820" s="176"/>
      <c r="N820" s="176"/>
      <c r="O820" s="176"/>
      <c r="P820" s="176"/>
      <c r="Q820" s="176"/>
      <c r="R820" s="176"/>
      <c r="S820" s="176"/>
      <c r="T820" s="175"/>
      <c r="U820" s="175"/>
      <c r="V820" s="176"/>
      <c r="W820" s="176"/>
      <c r="X820" s="176"/>
      <c r="Y820" s="175"/>
      <c r="Z820" s="177"/>
      <c r="AA820" s="177"/>
      <c r="AB820" s="177"/>
      <c r="AC820" s="177"/>
    </row>
    <row r="821" spans="1:29">
      <c r="A821" s="175"/>
      <c r="B821" s="175"/>
      <c r="C821" s="175"/>
      <c r="D821" s="176"/>
      <c r="E821" s="176"/>
      <c r="F821" s="176"/>
      <c r="G821" s="176"/>
      <c r="H821" s="175"/>
      <c r="I821" s="176"/>
      <c r="J821" s="176"/>
      <c r="K821" s="175"/>
      <c r="L821" s="176"/>
      <c r="M821" s="176"/>
      <c r="N821" s="176"/>
      <c r="O821" s="176"/>
      <c r="P821" s="176"/>
      <c r="Q821" s="176"/>
      <c r="R821" s="176"/>
      <c r="S821" s="176"/>
      <c r="T821" s="175"/>
      <c r="U821" s="175"/>
      <c r="V821" s="176"/>
      <c r="W821" s="176"/>
      <c r="X821" s="176"/>
      <c r="Y821" s="175"/>
      <c r="Z821" s="177"/>
      <c r="AA821" s="177"/>
      <c r="AB821" s="177"/>
      <c r="AC821" s="177"/>
    </row>
    <row r="822" spans="1:29">
      <c r="A822" s="175"/>
      <c r="B822" s="175"/>
      <c r="C822" s="175"/>
      <c r="D822" s="176"/>
      <c r="E822" s="176"/>
      <c r="F822" s="176"/>
      <c r="G822" s="176"/>
      <c r="H822" s="175"/>
      <c r="I822" s="176"/>
      <c r="J822" s="176"/>
      <c r="K822" s="175"/>
      <c r="L822" s="176"/>
      <c r="M822" s="176"/>
      <c r="N822" s="176"/>
      <c r="O822" s="176"/>
      <c r="P822" s="176"/>
      <c r="Q822" s="176"/>
      <c r="R822" s="176"/>
      <c r="S822" s="176"/>
      <c r="T822" s="175"/>
      <c r="U822" s="175"/>
      <c r="V822" s="176"/>
      <c r="W822" s="176"/>
      <c r="X822" s="176"/>
      <c r="Y822" s="175"/>
      <c r="Z822" s="177"/>
      <c r="AA822" s="177"/>
      <c r="AB822" s="177"/>
      <c r="AC822" s="177"/>
    </row>
    <row r="823" spans="1:29">
      <c r="A823" s="175"/>
      <c r="B823" s="175"/>
      <c r="C823" s="175"/>
      <c r="D823" s="176"/>
      <c r="E823" s="176"/>
      <c r="F823" s="176"/>
      <c r="G823" s="176"/>
      <c r="H823" s="175"/>
      <c r="I823" s="176"/>
      <c r="J823" s="176"/>
      <c r="K823" s="175"/>
      <c r="L823" s="176"/>
      <c r="M823" s="176"/>
      <c r="N823" s="176"/>
      <c r="O823" s="176"/>
      <c r="P823" s="176"/>
      <c r="Q823" s="176"/>
      <c r="R823" s="176"/>
      <c r="S823" s="176"/>
      <c r="T823" s="175"/>
      <c r="U823" s="175"/>
      <c r="V823" s="176"/>
      <c r="W823" s="176"/>
      <c r="X823" s="176"/>
      <c r="Y823" s="175"/>
      <c r="Z823" s="177"/>
      <c r="AA823" s="177"/>
      <c r="AB823" s="177"/>
      <c r="AC823" s="177"/>
    </row>
    <row r="824" spans="1:29">
      <c r="A824" s="175"/>
      <c r="B824" s="175"/>
      <c r="C824" s="175"/>
      <c r="D824" s="176"/>
      <c r="E824" s="176"/>
      <c r="F824" s="176"/>
      <c r="G824" s="176"/>
      <c r="H824" s="175"/>
      <c r="I824" s="176"/>
      <c r="J824" s="176"/>
      <c r="K824" s="175"/>
      <c r="L824" s="176"/>
      <c r="M824" s="176"/>
      <c r="N824" s="176"/>
      <c r="O824" s="176"/>
      <c r="P824" s="176"/>
      <c r="Q824" s="176"/>
      <c r="R824" s="176"/>
      <c r="S824" s="176"/>
      <c r="T824" s="175"/>
      <c r="U824" s="175"/>
      <c r="V824" s="176"/>
      <c r="W824" s="176"/>
      <c r="X824" s="176"/>
      <c r="Y824" s="175"/>
      <c r="Z824" s="177"/>
      <c r="AA824" s="177"/>
      <c r="AB824" s="177"/>
      <c r="AC824" s="177"/>
    </row>
    <row r="825" spans="1:29">
      <c r="A825" s="175"/>
      <c r="B825" s="175"/>
      <c r="C825" s="175"/>
      <c r="D825" s="176"/>
      <c r="E825" s="176"/>
      <c r="F825" s="176"/>
      <c r="G825" s="176"/>
      <c r="H825" s="175"/>
      <c r="I825" s="176"/>
      <c r="J825" s="176"/>
      <c r="K825" s="175"/>
      <c r="L825" s="176"/>
      <c r="M825" s="176"/>
      <c r="N825" s="176"/>
      <c r="O825" s="176"/>
      <c r="P825" s="176"/>
      <c r="Q825" s="176"/>
      <c r="R825" s="176"/>
      <c r="S825" s="176"/>
      <c r="T825" s="175"/>
      <c r="U825" s="175"/>
      <c r="V825" s="176"/>
      <c r="W825" s="176"/>
      <c r="X825" s="176"/>
      <c r="Y825" s="175"/>
      <c r="Z825" s="177"/>
      <c r="AA825" s="177"/>
      <c r="AB825" s="177"/>
      <c r="AC825" s="177"/>
    </row>
    <row r="826" spans="1:29">
      <c r="A826" s="175"/>
      <c r="B826" s="175"/>
      <c r="C826" s="175"/>
      <c r="D826" s="176"/>
      <c r="E826" s="176"/>
      <c r="F826" s="176"/>
      <c r="G826" s="176"/>
      <c r="H826" s="175"/>
      <c r="I826" s="176"/>
      <c r="J826" s="176"/>
      <c r="K826" s="175"/>
      <c r="L826" s="176"/>
      <c r="M826" s="176"/>
      <c r="N826" s="176"/>
      <c r="O826" s="176"/>
      <c r="P826" s="176"/>
      <c r="Q826" s="176"/>
      <c r="R826" s="176"/>
      <c r="S826" s="176"/>
      <c r="T826" s="175"/>
      <c r="U826" s="175"/>
      <c r="V826" s="176"/>
      <c r="W826" s="176"/>
      <c r="X826" s="176"/>
      <c r="Y826" s="175"/>
      <c r="Z826" s="177"/>
      <c r="AA826" s="177"/>
      <c r="AB826" s="177"/>
      <c r="AC826" s="177"/>
    </row>
    <row r="827" spans="1:29">
      <c r="A827" s="175"/>
      <c r="B827" s="175"/>
      <c r="C827" s="175"/>
      <c r="D827" s="176"/>
      <c r="E827" s="176"/>
      <c r="F827" s="176"/>
      <c r="G827" s="176"/>
      <c r="H827" s="175"/>
      <c r="I827" s="176"/>
      <c r="J827" s="176"/>
      <c r="K827" s="175"/>
      <c r="L827" s="176"/>
      <c r="M827" s="176"/>
      <c r="N827" s="176"/>
      <c r="O827" s="176"/>
      <c r="P827" s="176"/>
      <c r="Q827" s="176"/>
      <c r="R827" s="176"/>
      <c r="S827" s="176"/>
      <c r="T827" s="175"/>
      <c r="U827" s="175"/>
      <c r="V827" s="176"/>
      <c r="W827" s="176"/>
      <c r="X827" s="176"/>
      <c r="Y827" s="175"/>
      <c r="Z827" s="177"/>
      <c r="AA827" s="177"/>
      <c r="AB827" s="177"/>
      <c r="AC827" s="177"/>
    </row>
    <row r="828" spans="1:29">
      <c r="A828" s="175"/>
      <c r="B828" s="175"/>
      <c r="C828" s="175"/>
      <c r="D828" s="176"/>
      <c r="E828" s="176"/>
      <c r="F828" s="176"/>
      <c r="G828" s="176"/>
      <c r="H828" s="175"/>
      <c r="I828" s="176"/>
      <c r="J828" s="176"/>
      <c r="K828" s="175"/>
      <c r="L828" s="176"/>
      <c r="M828" s="176"/>
      <c r="N828" s="176"/>
      <c r="O828" s="176"/>
      <c r="P828" s="176"/>
      <c r="Q828" s="176"/>
      <c r="R828" s="176"/>
      <c r="S828" s="176"/>
      <c r="T828" s="175"/>
      <c r="U828" s="175"/>
      <c r="V828" s="176"/>
      <c r="W828" s="176"/>
      <c r="X828" s="176"/>
      <c r="Y828" s="175"/>
      <c r="Z828" s="177"/>
      <c r="AA828" s="177"/>
      <c r="AB828" s="177"/>
      <c r="AC828" s="177"/>
    </row>
    <row r="829" spans="1:29">
      <c r="A829" s="175"/>
      <c r="B829" s="175"/>
      <c r="C829" s="175"/>
      <c r="D829" s="176"/>
      <c r="E829" s="176"/>
      <c r="F829" s="176"/>
      <c r="G829" s="176"/>
      <c r="H829" s="175"/>
      <c r="I829" s="176"/>
      <c r="J829" s="176"/>
      <c r="K829" s="175"/>
      <c r="L829" s="176"/>
      <c r="M829" s="176"/>
      <c r="N829" s="176"/>
      <c r="O829" s="176"/>
      <c r="P829" s="176"/>
      <c r="Q829" s="176"/>
      <c r="R829" s="176"/>
      <c r="S829" s="176"/>
      <c r="T829" s="175"/>
      <c r="U829" s="175"/>
      <c r="V829" s="176"/>
      <c r="W829" s="176"/>
      <c r="X829" s="176"/>
      <c r="Y829" s="175"/>
      <c r="Z829" s="177"/>
      <c r="AA829" s="177"/>
      <c r="AB829" s="177"/>
      <c r="AC829" s="177"/>
    </row>
    <row r="830" spans="1:29">
      <c r="A830" s="175"/>
      <c r="B830" s="175"/>
      <c r="C830" s="175"/>
      <c r="D830" s="176"/>
      <c r="E830" s="176"/>
      <c r="F830" s="176"/>
      <c r="G830" s="176"/>
      <c r="H830" s="175"/>
      <c r="I830" s="176"/>
      <c r="J830" s="176"/>
      <c r="K830" s="175"/>
      <c r="L830" s="176"/>
      <c r="M830" s="176"/>
      <c r="N830" s="176"/>
      <c r="O830" s="176"/>
      <c r="P830" s="176"/>
      <c r="Q830" s="176"/>
      <c r="R830" s="176"/>
      <c r="S830" s="176"/>
      <c r="T830" s="175"/>
      <c r="U830" s="175"/>
      <c r="V830" s="176"/>
      <c r="W830" s="176"/>
      <c r="X830" s="176"/>
      <c r="Y830" s="175"/>
      <c r="Z830" s="177"/>
      <c r="AA830" s="177"/>
      <c r="AB830" s="177"/>
      <c r="AC830" s="177"/>
    </row>
    <row r="831" spans="1:29">
      <c r="A831" s="175"/>
      <c r="B831" s="175"/>
      <c r="C831" s="175"/>
      <c r="D831" s="176"/>
      <c r="E831" s="176"/>
      <c r="F831" s="176"/>
      <c r="G831" s="176"/>
      <c r="H831" s="175"/>
      <c r="I831" s="176"/>
      <c r="J831" s="176"/>
      <c r="K831" s="175"/>
      <c r="L831" s="176"/>
      <c r="M831" s="176"/>
      <c r="N831" s="176"/>
      <c r="O831" s="176"/>
      <c r="P831" s="176"/>
      <c r="Q831" s="176"/>
      <c r="R831" s="176"/>
      <c r="S831" s="176"/>
      <c r="T831" s="175"/>
      <c r="U831" s="175"/>
      <c r="V831" s="176"/>
      <c r="W831" s="176"/>
      <c r="X831" s="176"/>
      <c r="Y831" s="175"/>
      <c r="Z831" s="177"/>
      <c r="AA831" s="177"/>
      <c r="AB831" s="177"/>
      <c r="AC831" s="177"/>
    </row>
    <row r="832" spans="1:29">
      <c r="A832" s="175"/>
      <c r="B832" s="175"/>
      <c r="C832" s="175"/>
      <c r="D832" s="176"/>
      <c r="E832" s="176"/>
      <c r="F832" s="176"/>
      <c r="G832" s="176"/>
      <c r="H832" s="175"/>
      <c r="I832" s="176"/>
      <c r="J832" s="176"/>
      <c r="K832" s="175"/>
      <c r="L832" s="176"/>
      <c r="M832" s="176"/>
      <c r="N832" s="176"/>
      <c r="O832" s="176"/>
      <c r="P832" s="176"/>
      <c r="Q832" s="176"/>
      <c r="R832" s="176"/>
      <c r="S832" s="176"/>
      <c r="T832" s="175"/>
      <c r="U832" s="175"/>
      <c r="V832" s="176"/>
      <c r="W832" s="176"/>
      <c r="X832" s="176"/>
      <c r="Y832" s="175"/>
      <c r="Z832" s="177"/>
      <c r="AA832" s="177"/>
      <c r="AB832" s="177"/>
      <c r="AC832" s="177"/>
    </row>
    <row r="833" spans="1:29">
      <c r="A833" s="175"/>
      <c r="B833" s="175"/>
      <c r="C833" s="175"/>
      <c r="D833" s="176"/>
      <c r="E833" s="176"/>
      <c r="F833" s="176"/>
      <c r="G833" s="176"/>
      <c r="H833" s="175"/>
      <c r="I833" s="176"/>
      <c r="J833" s="176"/>
      <c r="K833" s="175"/>
      <c r="L833" s="176"/>
      <c r="M833" s="176"/>
      <c r="N833" s="176"/>
      <c r="O833" s="176"/>
      <c r="P833" s="176"/>
      <c r="Q833" s="176"/>
      <c r="R833" s="176"/>
      <c r="S833" s="176"/>
      <c r="T833" s="175"/>
      <c r="U833" s="175"/>
      <c r="V833" s="176"/>
      <c r="W833" s="176"/>
      <c r="X833" s="176"/>
      <c r="Y833" s="175"/>
      <c r="Z833" s="177"/>
      <c r="AA833" s="177"/>
      <c r="AB833" s="177"/>
      <c r="AC833" s="177"/>
    </row>
    <row r="834" spans="1:29">
      <c r="A834" s="175"/>
      <c r="B834" s="175"/>
      <c r="C834" s="175"/>
      <c r="D834" s="176"/>
      <c r="E834" s="176"/>
      <c r="F834" s="176"/>
      <c r="G834" s="176"/>
      <c r="H834" s="175"/>
      <c r="I834" s="176"/>
      <c r="J834" s="176"/>
      <c r="K834" s="175"/>
      <c r="L834" s="176"/>
      <c r="M834" s="176"/>
      <c r="N834" s="176"/>
      <c r="O834" s="176"/>
      <c r="P834" s="176"/>
      <c r="Q834" s="176"/>
      <c r="R834" s="176"/>
      <c r="S834" s="176"/>
      <c r="T834" s="175"/>
      <c r="U834" s="175"/>
      <c r="V834" s="176"/>
      <c r="W834" s="176"/>
      <c r="X834" s="176"/>
      <c r="Y834" s="175"/>
      <c r="Z834" s="177"/>
      <c r="AA834" s="177"/>
      <c r="AB834" s="177"/>
      <c r="AC834" s="177"/>
    </row>
    <row r="835" spans="1:29">
      <c r="A835" s="175"/>
      <c r="B835" s="175"/>
      <c r="C835" s="175"/>
      <c r="D835" s="176"/>
      <c r="E835" s="176"/>
      <c r="F835" s="176"/>
      <c r="G835" s="176"/>
      <c r="H835" s="175"/>
      <c r="I835" s="176"/>
      <c r="J835" s="176"/>
      <c r="K835" s="175"/>
      <c r="L835" s="176"/>
      <c r="M835" s="176"/>
      <c r="N835" s="176"/>
      <c r="O835" s="176"/>
      <c r="P835" s="176"/>
      <c r="Q835" s="176"/>
      <c r="R835" s="176"/>
      <c r="S835" s="176"/>
      <c r="T835" s="175"/>
      <c r="U835" s="175"/>
      <c r="V835" s="176"/>
      <c r="W835" s="176"/>
      <c r="X835" s="176"/>
      <c r="Y835" s="175"/>
      <c r="Z835" s="177"/>
      <c r="AA835" s="177"/>
      <c r="AB835" s="177"/>
      <c r="AC835" s="177"/>
    </row>
    <row r="836" spans="1:29">
      <c r="A836" s="175"/>
      <c r="B836" s="175"/>
      <c r="C836" s="175"/>
      <c r="D836" s="176"/>
      <c r="E836" s="176"/>
      <c r="F836" s="176"/>
      <c r="G836" s="176"/>
      <c r="H836" s="175"/>
      <c r="I836" s="176"/>
      <c r="J836" s="176"/>
      <c r="K836" s="175"/>
      <c r="L836" s="176"/>
      <c r="M836" s="176"/>
      <c r="N836" s="176"/>
      <c r="O836" s="176"/>
      <c r="P836" s="176"/>
      <c r="Q836" s="176"/>
      <c r="R836" s="176"/>
      <c r="S836" s="176"/>
      <c r="T836" s="175"/>
      <c r="U836" s="175"/>
      <c r="V836" s="176"/>
      <c r="W836" s="176"/>
      <c r="X836" s="176"/>
      <c r="Y836" s="175"/>
      <c r="Z836" s="177"/>
      <c r="AA836" s="177"/>
      <c r="AB836" s="177"/>
      <c r="AC836" s="177"/>
    </row>
    <row r="837" spans="1:29">
      <c r="A837" s="175"/>
      <c r="B837" s="175"/>
      <c r="C837" s="175"/>
      <c r="D837" s="176"/>
      <c r="E837" s="176"/>
      <c r="F837" s="176"/>
      <c r="G837" s="176"/>
      <c r="H837" s="175"/>
      <c r="I837" s="176"/>
      <c r="J837" s="176"/>
      <c r="K837" s="175"/>
      <c r="L837" s="176"/>
      <c r="M837" s="176"/>
      <c r="N837" s="176"/>
      <c r="O837" s="176"/>
      <c r="P837" s="176"/>
      <c r="Q837" s="176"/>
      <c r="R837" s="176"/>
      <c r="S837" s="176"/>
      <c r="T837" s="175"/>
      <c r="U837" s="175"/>
      <c r="V837" s="176"/>
      <c r="W837" s="176"/>
      <c r="X837" s="176"/>
      <c r="Y837" s="175"/>
      <c r="Z837" s="177"/>
      <c r="AA837" s="177"/>
      <c r="AB837" s="177"/>
      <c r="AC837" s="177"/>
    </row>
    <row r="838" spans="1:29">
      <c r="A838" s="175"/>
      <c r="B838" s="175"/>
      <c r="C838" s="175"/>
      <c r="D838" s="176"/>
      <c r="E838" s="176"/>
      <c r="F838" s="176"/>
      <c r="G838" s="176"/>
      <c r="H838" s="175"/>
      <c r="I838" s="176"/>
      <c r="J838" s="176"/>
      <c r="K838" s="175"/>
      <c r="L838" s="176"/>
      <c r="M838" s="176"/>
      <c r="N838" s="176"/>
      <c r="O838" s="176"/>
      <c r="P838" s="176"/>
      <c r="Q838" s="176"/>
      <c r="R838" s="176"/>
      <c r="S838" s="176"/>
      <c r="T838" s="175"/>
      <c r="U838" s="175"/>
      <c r="V838" s="176"/>
      <c r="W838" s="176"/>
      <c r="X838" s="176"/>
      <c r="Y838" s="175"/>
      <c r="Z838" s="177"/>
      <c r="AA838" s="177"/>
      <c r="AB838" s="177"/>
      <c r="AC838" s="177"/>
    </row>
    <row r="839" spans="1:29">
      <c r="A839" s="175"/>
      <c r="B839" s="175"/>
      <c r="C839" s="175"/>
      <c r="D839" s="176"/>
      <c r="E839" s="176"/>
      <c r="F839" s="176"/>
      <c r="G839" s="176"/>
      <c r="H839" s="175"/>
      <c r="I839" s="176"/>
      <c r="J839" s="176"/>
      <c r="K839" s="175"/>
      <c r="L839" s="176"/>
      <c r="M839" s="176"/>
      <c r="N839" s="176"/>
      <c r="O839" s="176"/>
      <c r="P839" s="176"/>
      <c r="Q839" s="176"/>
      <c r="R839" s="176"/>
      <c r="S839" s="176"/>
      <c r="T839" s="175"/>
      <c r="U839" s="175"/>
      <c r="V839" s="176"/>
      <c r="W839" s="176"/>
      <c r="X839" s="176"/>
      <c r="Y839" s="175"/>
      <c r="Z839" s="177"/>
      <c r="AA839" s="177"/>
      <c r="AB839" s="177"/>
      <c r="AC839" s="177"/>
    </row>
    <row r="840" spans="1:29">
      <c r="A840" s="175"/>
      <c r="B840" s="175"/>
      <c r="C840" s="175"/>
      <c r="D840" s="176"/>
      <c r="E840" s="176"/>
      <c r="F840" s="176"/>
      <c r="G840" s="176"/>
      <c r="H840" s="175"/>
      <c r="I840" s="176"/>
      <c r="J840" s="176"/>
      <c r="K840" s="175"/>
      <c r="L840" s="176"/>
      <c r="M840" s="176"/>
      <c r="N840" s="176"/>
      <c r="O840" s="176"/>
      <c r="P840" s="176"/>
      <c r="Q840" s="176"/>
      <c r="R840" s="176"/>
      <c r="S840" s="176"/>
      <c r="T840" s="175"/>
      <c r="U840" s="175"/>
      <c r="V840" s="176"/>
      <c r="W840" s="176"/>
      <c r="X840" s="176"/>
      <c r="Y840" s="175"/>
      <c r="Z840" s="177"/>
      <c r="AA840" s="177"/>
      <c r="AB840" s="177"/>
      <c r="AC840" s="177"/>
    </row>
    <row r="841" spans="1:29">
      <c r="A841" s="175"/>
      <c r="B841" s="175"/>
      <c r="C841" s="175"/>
      <c r="D841" s="176"/>
      <c r="E841" s="176"/>
      <c r="F841" s="176"/>
      <c r="G841" s="176"/>
      <c r="H841" s="175"/>
      <c r="I841" s="176"/>
      <c r="J841" s="176"/>
      <c r="K841" s="175"/>
      <c r="L841" s="176"/>
      <c r="M841" s="176"/>
      <c r="N841" s="176"/>
      <c r="O841" s="176"/>
      <c r="P841" s="176"/>
      <c r="Q841" s="176"/>
      <c r="R841" s="176"/>
      <c r="S841" s="176"/>
      <c r="T841" s="175"/>
      <c r="U841" s="175"/>
      <c r="V841" s="176"/>
      <c r="W841" s="176"/>
      <c r="X841" s="176"/>
      <c r="Y841" s="175"/>
      <c r="Z841" s="177"/>
      <c r="AA841" s="177"/>
      <c r="AB841" s="177"/>
      <c r="AC841" s="177"/>
    </row>
    <row r="842" spans="1:29">
      <c r="A842" s="175"/>
      <c r="B842" s="175"/>
      <c r="C842" s="175"/>
      <c r="D842" s="176"/>
      <c r="E842" s="176"/>
      <c r="F842" s="176"/>
      <c r="G842" s="176"/>
      <c r="H842" s="175"/>
      <c r="I842" s="176"/>
      <c r="J842" s="176"/>
      <c r="K842" s="175"/>
      <c r="L842" s="176"/>
      <c r="M842" s="176"/>
      <c r="N842" s="176"/>
      <c r="O842" s="176"/>
      <c r="P842" s="176"/>
      <c r="Q842" s="176"/>
      <c r="R842" s="176"/>
      <c r="S842" s="176"/>
      <c r="T842" s="175"/>
      <c r="U842" s="175"/>
      <c r="V842" s="176"/>
      <c r="W842" s="176"/>
      <c r="X842" s="176"/>
      <c r="Y842" s="175"/>
      <c r="Z842" s="177"/>
      <c r="AA842" s="177"/>
      <c r="AB842" s="177"/>
      <c r="AC842" s="177"/>
    </row>
    <row r="843" spans="1:29">
      <c r="A843" s="175"/>
      <c r="B843" s="175"/>
      <c r="C843" s="175"/>
      <c r="D843" s="176"/>
      <c r="E843" s="176"/>
      <c r="F843" s="176"/>
      <c r="G843" s="176"/>
      <c r="H843" s="175"/>
      <c r="I843" s="176"/>
      <c r="J843" s="176"/>
      <c r="K843" s="175"/>
      <c r="L843" s="176"/>
      <c r="M843" s="176"/>
      <c r="N843" s="176"/>
      <c r="O843" s="176"/>
      <c r="P843" s="176"/>
      <c r="Q843" s="176"/>
      <c r="R843" s="176"/>
      <c r="S843" s="176"/>
      <c r="T843" s="175"/>
      <c r="U843" s="175"/>
      <c r="V843" s="176"/>
      <c r="W843" s="176"/>
      <c r="X843" s="176"/>
      <c r="Y843" s="175"/>
      <c r="Z843" s="177"/>
      <c r="AA843" s="177"/>
      <c r="AB843" s="177"/>
      <c r="AC843" s="177"/>
    </row>
    <row r="844" spans="1:29">
      <c r="A844" s="175"/>
      <c r="B844" s="175"/>
      <c r="C844" s="175"/>
      <c r="D844" s="176"/>
      <c r="E844" s="176"/>
      <c r="F844" s="176"/>
      <c r="G844" s="176"/>
      <c r="H844" s="175"/>
      <c r="I844" s="176"/>
      <c r="J844" s="176"/>
      <c r="K844" s="175"/>
      <c r="L844" s="176"/>
      <c r="M844" s="176"/>
      <c r="N844" s="176"/>
      <c r="O844" s="176"/>
      <c r="P844" s="176"/>
      <c r="Q844" s="176"/>
      <c r="R844" s="176"/>
      <c r="S844" s="176"/>
      <c r="T844" s="175"/>
      <c r="U844" s="175"/>
      <c r="V844" s="176"/>
      <c r="W844" s="176"/>
      <c r="X844" s="176"/>
      <c r="Y844" s="175"/>
      <c r="Z844" s="177"/>
      <c r="AA844" s="177"/>
      <c r="AB844" s="177"/>
      <c r="AC844" s="177"/>
    </row>
    <row r="845" spans="1:29">
      <c r="A845" s="175"/>
      <c r="B845" s="175"/>
      <c r="C845" s="175"/>
      <c r="D845" s="176"/>
      <c r="E845" s="176"/>
      <c r="F845" s="176"/>
      <c r="G845" s="176"/>
      <c r="H845" s="175"/>
      <c r="I845" s="176"/>
      <c r="J845" s="176"/>
      <c r="K845" s="175"/>
      <c r="L845" s="176"/>
      <c r="M845" s="176"/>
      <c r="N845" s="176"/>
      <c r="O845" s="176"/>
      <c r="P845" s="176"/>
      <c r="Q845" s="176"/>
      <c r="R845" s="176"/>
      <c r="S845" s="176"/>
      <c r="T845" s="175"/>
      <c r="U845" s="175"/>
      <c r="V845" s="176"/>
      <c r="W845" s="176"/>
      <c r="X845" s="176"/>
      <c r="Y845" s="175"/>
      <c r="Z845" s="177"/>
      <c r="AA845" s="177"/>
      <c r="AB845" s="177"/>
      <c r="AC845" s="177"/>
    </row>
    <row r="846" spans="1:29">
      <c r="A846" s="175"/>
      <c r="B846" s="175"/>
      <c r="C846" s="175"/>
      <c r="D846" s="176"/>
      <c r="E846" s="176"/>
      <c r="F846" s="176"/>
      <c r="G846" s="176"/>
      <c r="H846" s="175"/>
      <c r="I846" s="176"/>
      <c r="J846" s="176"/>
      <c r="K846" s="175"/>
      <c r="L846" s="176"/>
      <c r="M846" s="176"/>
      <c r="N846" s="176"/>
      <c r="O846" s="176"/>
      <c r="P846" s="176"/>
      <c r="Q846" s="176"/>
      <c r="R846" s="176"/>
      <c r="S846" s="176"/>
      <c r="T846" s="175"/>
      <c r="U846" s="175"/>
      <c r="V846" s="176"/>
      <c r="W846" s="176"/>
      <c r="X846" s="176"/>
      <c r="Y846" s="175"/>
      <c r="Z846" s="177"/>
      <c r="AA846" s="177"/>
      <c r="AB846" s="177"/>
      <c r="AC846" s="177"/>
    </row>
    <row r="847" spans="1:29">
      <c r="A847" s="175"/>
      <c r="B847" s="175"/>
      <c r="C847" s="175"/>
      <c r="D847" s="176"/>
      <c r="E847" s="176"/>
      <c r="F847" s="176"/>
      <c r="G847" s="176"/>
      <c r="H847" s="175"/>
      <c r="I847" s="176"/>
      <c r="J847" s="176"/>
      <c r="K847" s="175"/>
      <c r="L847" s="176"/>
      <c r="M847" s="176"/>
      <c r="N847" s="176"/>
      <c r="O847" s="176"/>
      <c r="P847" s="176"/>
      <c r="Q847" s="176"/>
      <c r="R847" s="176"/>
      <c r="S847" s="176"/>
      <c r="T847" s="175"/>
      <c r="U847" s="175"/>
      <c r="V847" s="176"/>
      <c r="W847" s="176"/>
      <c r="X847" s="176"/>
      <c r="Y847" s="175"/>
      <c r="Z847" s="177"/>
      <c r="AA847" s="177"/>
      <c r="AB847" s="177"/>
      <c r="AC847" s="177"/>
    </row>
    <row r="848" spans="1:29">
      <c r="A848" s="175"/>
      <c r="B848" s="175"/>
      <c r="C848" s="175"/>
      <c r="D848" s="176"/>
      <c r="E848" s="176"/>
      <c r="F848" s="176"/>
      <c r="G848" s="176"/>
      <c r="H848" s="175"/>
      <c r="I848" s="176"/>
      <c r="J848" s="176"/>
      <c r="K848" s="175"/>
      <c r="L848" s="176"/>
      <c r="M848" s="176"/>
      <c r="N848" s="176"/>
      <c r="O848" s="176"/>
      <c r="P848" s="176"/>
      <c r="Q848" s="176"/>
      <c r="R848" s="176"/>
      <c r="S848" s="176"/>
      <c r="T848" s="175"/>
      <c r="U848" s="175"/>
      <c r="V848" s="176"/>
      <c r="W848" s="176"/>
      <c r="X848" s="176"/>
      <c r="Y848" s="175"/>
      <c r="Z848" s="177"/>
      <c r="AA848" s="177"/>
      <c r="AB848" s="177"/>
      <c r="AC848" s="177"/>
    </row>
    <row r="849" spans="1:29">
      <c r="A849" s="175"/>
      <c r="B849" s="175"/>
      <c r="C849" s="175"/>
      <c r="D849" s="176"/>
      <c r="E849" s="176"/>
      <c r="F849" s="176"/>
      <c r="G849" s="176"/>
      <c r="H849" s="175"/>
      <c r="I849" s="176"/>
      <c r="J849" s="176"/>
      <c r="K849" s="175"/>
      <c r="L849" s="176"/>
      <c r="M849" s="176"/>
      <c r="N849" s="176"/>
      <c r="O849" s="176"/>
      <c r="P849" s="176"/>
      <c r="Q849" s="176"/>
      <c r="R849" s="176"/>
      <c r="S849" s="176"/>
      <c r="T849" s="175"/>
      <c r="U849" s="175"/>
      <c r="V849" s="176"/>
      <c r="W849" s="176"/>
      <c r="X849" s="176"/>
      <c r="Y849" s="175"/>
      <c r="Z849" s="177"/>
      <c r="AA849" s="177"/>
      <c r="AB849" s="177"/>
      <c r="AC849" s="177"/>
    </row>
    <row r="850" spans="1:29">
      <c r="A850" s="175"/>
      <c r="B850" s="175"/>
      <c r="C850" s="175"/>
      <c r="D850" s="176"/>
      <c r="E850" s="176"/>
      <c r="F850" s="176"/>
      <c r="G850" s="176"/>
      <c r="H850" s="175"/>
      <c r="I850" s="176"/>
      <c r="J850" s="176"/>
      <c r="K850" s="175"/>
      <c r="L850" s="176"/>
      <c r="M850" s="176"/>
      <c r="N850" s="176"/>
      <c r="O850" s="176"/>
      <c r="P850" s="176"/>
      <c r="Q850" s="176"/>
      <c r="R850" s="176"/>
      <c r="S850" s="176"/>
      <c r="T850" s="175"/>
      <c r="U850" s="175"/>
      <c r="V850" s="176"/>
      <c r="W850" s="176"/>
      <c r="X850" s="176"/>
      <c r="Y850" s="175"/>
      <c r="Z850" s="177"/>
      <c r="AA850" s="177"/>
      <c r="AB850" s="177"/>
      <c r="AC850" s="177"/>
    </row>
    <row r="851" spans="1:29">
      <c r="A851" s="175"/>
      <c r="B851" s="175"/>
      <c r="C851" s="175"/>
      <c r="D851" s="176"/>
      <c r="E851" s="176"/>
      <c r="F851" s="176"/>
      <c r="G851" s="176"/>
      <c r="H851" s="175"/>
      <c r="I851" s="176"/>
      <c r="J851" s="176"/>
      <c r="K851" s="175"/>
      <c r="L851" s="176"/>
      <c r="M851" s="176"/>
      <c r="N851" s="176"/>
      <c r="O851" s="176"/>
      <c r="P851" s="176"/>
      <c r="Q851" s="176"/>
      <c r="R851" s="176"/>
      <c r="S851" s="176"/>
      <c r="T851" s="175"/>
      <c r="U851" s="175"/>
      <c r="V851" s="176"/>
      <c r="W851" s="176"/>
      <c r="X851" s="176"/>
      <c r="Y851" s="175"/>
      <c r="Z851" s="177"/>
      <c r="AA851" s="177"/>
      <c r="AB851" s="177"/>
      <c r="AC851" s="177"/>
    </row>
    <row r="852" spans="1:29">
      <c r="A852" s="175"/>
      <c r="B852" s="175"/>
      <c r="C852" s="175"/>
      <c r="D852" s="176"/>
      <c r="E852" s="176"/>
      <c r="F852" s="176"/>
      <c r="G852" s="176"/>
      <c r="H852" s="175"/>
      <c r="I852" s="176"/>
      <c r="J852" s="176"/>
      <c r="K852" s="175"/>
      <c r="L852" s="176"/>
      <c r="M852" s="176"/>
      <c r="N852" s="176"/>
      <c r="O852" s="176"/>
      <c r="P852" s="176"/>
      <c r="Q852" s="176"/>
      <c r="R852" s="176"/>
      <c r="S852" s="176"/>
      <c r="T852" s="175"/>
      <c r="U852" s="175"/>
      <c r="V852" s="176"/>
      <c r="W852" s="176"/>
      <c r="X852" s="176"/>
      <c r="Y852" s="175"/>
      <c r="Z852" s="177"/>
      <c r="AA852" s="177"/>
      <c r="AB852" s="177"/>
      <c r="AC852" s="177"/>
    </row>
    <row r="853" spans="1:29">
      <c r="A853" s="175"/>
      <c r="B853" s="175"/>
      <c r="C853" s="175"/>
      <c r="D853" s="176"/>
      <c r="E853" s="176"/>
      <c r="F853" s="176"/>
      <c r="G853" s="176"/>
      <c r="H853" s="175"/>
      <c r="I853" s="176"/>
      <c r="J853" s="176"/>
      <c r="K853" s="175"/>
      <c r="L853" s="176"/>
      <c r="M853" s="176"/>
      <c r="N853" s="176"/>
      <c r="O853" s="176"/>
      <c r="P853" s="176"/>
      <c r="Q853" s="176"/>
      <c r="R853" s="176"/>
      <c r="S853" s="176"/>
      <c r="T853" s="175"/>
      <c r="U853" s="175"/>
      <c r="V853" s="176"/>
      <c r="W853" s="176"/>
      <c r="X853" s="176"/>
      <c r="Y853" s="175"/>
      <c r="Z853" s="177"/>
      <c r="AA853" s="177"/>
      <c r="AB853" s="177"/>
      <c r="AC853" s="177"/>
    </row>
    <row r="854" spans="1:29">
      <c r="A854" s="175"/>
      <c r="B854" s="175"/>
      <c r="C854" s="175"/>
      <c r="D854" s="176"/>
      <c r="E854" s="176"/>
      <c r="F854" s="176"/>
      <c r="G854" s="176"/>
      <c r="H854" s="175"/>
      <c r="I854" s="176"/>
      <c r="J854" s="176"/>
      <c r="K854" s="175"/>
      <c r="L854" s="176"/>
      <c r="M854" s="176"/>
      <c r="N854" s="176"/>
      <c r="O854" s="176"/>
      <c r="P854" s="176"/>
      <c r="Q854" s="176"/>
      <c r="R854" s="176"/>
      <c r="S854" s="176"/>
      <c r="T854" s="175"/>
      <c r="U854" s="175"/>
      <c r="V854" s="176"/>
      <c r="W854" s="176"/>
      <c r="X854" s="176"/>
      <c r="Y854" s="175"/>
      <c r="Z854" s="177"/>
      <c r="AA854" s="177"/>
      <c r="AB854" s="177"/>
      <c r="AC854" s="177"/>
    </row>
    <row r="855" spans="1:29">
      <c r="A855" s="175"/>
      <c r="B855" s="175"/>
      <c r="C855" s="175"/>
      <c r="D855" s="176"/>
      <c r="E855" s="176"/>
      <c r="F855" s="176"/>
      <c r="G855" s="176"/>
      <c r="H855" s="175"/>
      <c r="I855" s="176"/>
      <c r="J855" s="176"/>
      <c r="K855" s="175"/>
      <c r="L855" s="176"/>
      <c r="M855" s="176"/>
      <c r="N855" s="176"/>
      <c r="O855" s="176"/>
      <c r="P855" s="176"/>
      <c r="Q855" s="176"/>
      <c r="R855" s="176"/>
      <c r="S855" s="176"/>
      <c r="T855" s="175"/>
      <c r="U855" s="175"/>
      <c r="V855" s="176"/>
      <c r="W855" s="176"/>
      <c r="X855" s="176"/>
      <c r="Y855" s="175"/>
      <c r="Z855" s="177"/>
      <c r="AA855" s="177"/>
      <c r="AB855" s="177"/>
      <c r="AC855" s="177"/>
    </row>
    <row r="856" spans="1:29">
      <c r="A856" s="175"/>
      <c r="B856" s="175"/>
      <c r="C856" s="175"/>
      <c r="D856" s="176"/>
      <c r="E856" s="176"/>
      <c r="F856" s="176"/>
      <c r="G856" s="176"/>
      <c r="H856" s="175"/>
      <c r="I856" s="176"/>
      <c r="J856" s="176"/>
      <c r="K856" s="175"/>
      <c r="L856" s="176"/>
      <c r="M856" s="176"/>
      <c r="N856" s="176"/>
      <c r="O856" s="176"/>
      <c r="P856" s="176"/>
      <c r="Q856" s="176"/>
      <c r="R856" s="176"/>
      <c r="S856" s="176"/>
      <c r="T856" s="175"/>
      <c r="U856" s="175"/>
      <c r="V856" s="176"/>
      <c r="W856" s="176"/>
      <c r="X856" s="176"/>
      <c r="Y856" s="175"/>
      <c r="Z856" s="177"/>
      <c r="AA856" s="177"/>
      <c r="AB856" s="177"/>
      <c r="AC856" s="177"/>
    </row>
    <row r="857" spans="1:29">
      <c r="A857" s="175"/>
      <c r="B857" s="175"/>
      <c r="C857" s="175"/>
      <c r="D857" s="176"/>
      <c r="E857" s="176"/>
      <c r="F857" s="176"/>
      <c r="G857" s="176"/>
      <c r="H857" s="175"/>
      <c r="I857" s="176"/>
      <c r="J857" s="176"/>
      <c r="K857" s="175"/>
      <c r="L857" s="176"/>
      <c r="M857" s="176"/>
      <c r="N857" s="176"/>
      <c r="O857" s="176"/>
      <c r="P857" s="176"/>
      <c r="Q857" s="176"/>
      <c r="R857" s="176"/>
      <c r="S857" s="176"/>
      <c r="T857" s="175"/>
      <c r="U857" s="175"/>
      <c r="V857" s="176"/>
      <c r="W857" s="176"/>
      <c r="X857" s="176"/>
      <c r="Y857" s="175"/>
      <c r="Z857" s="177"/>
      <c r="AA857" s="177"/>
      <c r="AB857" s="177"/>
      <c r="AC857" s="177"/>
    </row>
    <row r="858" spans="1:29">
      <c r="A858" s="175"/>
      <c r="B858" s="175"/>
      <c r="C858" s="175"/>
      <c r="D858" s="176"/>
      <c r="E858" s="176"/>
      <c r="F858" s="176"/>
      <c r="G858" s="176"/>
      <c r="H858" s="175"/>
      <c r="I858" s="176"/>
      <c r="J858" s="176"/>
      <c r="K858" s="175"/>
      <c r="L858" s="176"/>
      <c r="M858" s="176"/>
      <c r="N858" s="176"/>
      <c r="O858" s="176"/>
      <c r="P858" s="176"/>
      <c r="Q858" s="176"/>
      <c r="R858" s="176"/>
      <c r="S858" s="176"/>
      <c r="T858" s="175"/>
      <c r="U858" s="175"/>
      <c r="V858" s="176"/>
      <c r="W858" s="176"/>
      <c r="X858" s="176"/>
      <c r="Y858" s="175"/>
      <c r="Z858" s="177"/>
      <c r="AA858" s="177"/>
      <c r="AB858" s="177"/>
      <c r="AC858" s="177"/>
    </row>
    <row r="859" spans="1:29">
      <c r="A859" s="175"/>
      <c r="B859" s="175"/>
      <c r="C859" s="175"/>
      <c r="D859" s="176"/>
      <c r="E859" s="176"/>
      <c r="F859" s="176"/>
      <c r="G859" s="176"/>
      <c r="H859" s="175"/>
      <c r="I859" s="176"/>
      <c r="J859" s="176"/>
      <c r="K859" s="175"/>
      <c r="L859" s="176"/>
      <c r="M859" s="176"/>
      <c r="N859" s="176"/>
      <c r="O859" s="176"/>
      <c r="P859" s="176"/>
      <c r="Q859" s="176"/>
      <c r="R859" s="176"/>
      <c r="S859" s="176"/>
      <c r="T859" s="175"/>
      <c r="U859" s="175"/>
      <c r="V859" s="176"/>
      <c r="W859" s="176"/>
      <c r="X859" s="176"/>
      <c r="Y859" s="175"/>
      <c r="Z859" s="177"/>
      <c r="AA859" s="177"/>
      <c r="AB859" s="177"/>
      <c r="AC859" s="177"/>
    </row>
    <row r="860" spans="1:29">
      <c r="A860" s="175"/>
      <c r="B860" s="175"/>
      <c r="C860" s="175"/>
      <c r="D860" s="176"/>
      <c r="E860" s="176"/>
      <c r="F860" s="176"/>
      <c r="G860" s="176"/>
      <c r="H860" s="175"/>
      <c r="I860" s="176"/>
      <c r="J860" s="176"/>
      <c r="K860" s="175"/>
      <c r="L860" s="176"/>
      <c r="M860" s="176"/>
      <c r="N860" s="176"/>
      <c r="O860" s="176"/>
      <c r="P860" s="176"/>
      <c r="Q860" s="176"/>
      <c r="R860" s="176"/>
      <c r="S860" s="176"/>
      <c r="T860" s="175"/>
      <c r="U860" s="175"/>
      <c r="V860" s="176"/>
      <c r="W860" s="176"/>
      <c r="X860" s="176"/>
      <c r="Y860" s="175"/>
      <c r="Z860" s="177"/>
      <c r="AA860" s="177"/>
      <c r="AB860" s="177"/>
      <c r="AC860" s="177"/>
    </row>
    <row r="861" spans="1:29">
      <c r="A861" s="175"/>
      <c r="B861" s="175"/>
      <c r="C861" s="175"/>
      <c r="D861" s="176"/>
      <c r="E861" s="176"/>
      <c r="F861" s="176"/>
      <c r="G861" s="176"/>
      <c r="H861" s="175"/>
      <c r="I861" s="176"/>
      <c r="J861" s="176"/>
      <c r="K861" s="175"/>
      <c r="L861" s="176"/>
      <c r="M861" s="176"/>
      <c r="N861" s="176"/>
      <c r="O861" s="176"/>
      <c r="P861" s="176"/>
      <c r="Q861" s="176"/>
      <c r="R861" s="176"/>
      <c r="S861" s="176"/>
      <c r="T861" s="175"/>
      <c r="U861" s="175"/>
      <c r="V861" s="176"/>
      <c r="W861" s="176"/>
      <c r="X861" s="176"/>
      <c r="Y861" s="175"/>
      <c r="Z861" s="177"/>
      <c r="AA861" s="177"/>
      <c r="AB861" s="177"/>
      <c r="AC861" s="177"/>
    </row>
    <row r="862" spans="1:29">
      <c r="A862" s="175"/>
      <c r="B862" s="175"/>
      <c r="C862" s="175"/>
      <c r="D862" s="176"/>
      <c r="E862" s="176"/>
      <c r="F862" s="176"/>
      <c r="G862" s="176"/>
      <c r="H862" s="175"/>
      <c r="I862" s="176"/>
      <c r="J862" s="176"/>
      <c r="K862" s="175"/>
      <c r="L862" s="176"/>
      <c r="M862" s="176"/>
      <c r="N862" s="176"/>
      <c r="O862" s="176"/>
      <c r="P862" s="176"/>
      <c r="Q862" s="176"/>
      <c r="R862" s="176"/>
      <c r="S862" s="176"/>
      <c r="T862" s="175"/>
      <c r="U862" s="175"/>
      <c r="V862" s="176"/>
      <c r="W862" s="176"/>
      <c r="X862" s="176"/>
      <c r="Y862" s="175"/>
      <c r="Z862" s="177"/>
      <c r="AA862" s="177"/>
      <c r="AB862" s="177"/>
      <c r="AC862" s="177"/>
    </row>
    <row r="863" spans="1:29">
      <c r="A863" s="175"/>
      <c r="B863" s="175"/>
      <c r="C863" s="175"/>
      <c r="D863" s="176"/>
      <c r="E863" s="176"/>
      <c r="F863" s="176"/>
      <c r="G863" s="176"/>
      <c r="H863" s="175"/>
      <c r="I863" s="176"/>
      <c r="J863" s="176"/>
      <c r="K863" s="175"/>
      <c r="L863" s="176"/>
      <c r="M863" s="176"/>
      <c r="N863" s="176"/>
      <c r="O863" s="176"/>
      <c r="P863" s="176"/>
      <c r="Q863" s="176"/>
      <c r="R863" s="176"/>
      <c r="S863" s="176"/>
      <c r="T863" s="175"/>
      <c r="U863" s="175"/>
      <c r="V863" s="176"/>
      <c r="W863" s="176"/>
      <c r="X863" s="176"/>
      <c r="Y863" s="175"/>
      <c r="Z863" s="177"/>
      <c r="AA863" s="177"/>
      <c r="AB863" s="177"/>
      <c r="AC863" s="177"/>
    </row>
    <row r="864" spans="1:29">
      <c r="A864" s="175"/>
      <c r="B864" s="175"/>
      <c r="C864" s="175"/>
      <c r="D864" s="176"/>
      <c r="E864" s="176"/>
      <c r="F864" s="176"/>
      <c r="G864" s="176"/>
      <c r="H864" s="175"/>
      <c r="I864" s="176"/>
      <c r="J864" s="176"/>
      <c r="K864" s="175"/>
      <c r="L864" s="176"/>
      <c r="M864" s="176"/>
      <c r="N864" s="176"/>
      <c r="O864" s="176"/>
      <c r="P864" s="176"/>
      <c r="Q864" s="176"/>
      <c r="R864" s="176"/>
      <c r="S864" s="176"/>
      <c r="T864" s="175"/>
      <c r="U864" s="175"/>
      <c r="V864" s="176"/>
      <c r="W864" s="176"/>
      <c r="X864" s="176"/>
      <c r="Y864" s="175"/>
      <c r="Z864" s="177"/>
      <c r="AA864" s="177"/>
      <c r="AB864" s="177"/>
      <c r="AC864" s="177"/>
    </row>
    <row r="865" spans="1:29">
      <c r="A865" s="175"/>
      <c r="B865" s="175"/>
      <c r="C865" s="175"/>
      <c r="D865" s="176"/>
      <c r="E865" s="176"/>
      <c r="F865" s="176"/>
      <c r="G865" s="176"/>
      <c r="H865" s="175"/>
      <c r="I865" s="176"/>
      <c r="J865" s="176"/>
      <c r="K865" s="175"/>
      <c r="L865" s="176"/>
      <c r="M865" s="176"/>
      <c r="N865" s="176"/>
      <c r="O865" s="176"/>
      <c r="P865" s="176"/>
      <c r="Q865" s="176"/>
      <c r="R865" s="176"/>
      <c r="S865" s="176"/>
      <c r="T865" s="175"/>
      <c r="U865" s="175"/>
      <c r="V865" s="176"/>
      <c r="W865" s="176"/>
      <c r="X865" s="176"/>
      <c r="Y865" s="175"/>
      <c r="Z865" s="177"/>
      <c r="AA865" s="177"/>
      <c r="AB865" s="177"/>
      <c r="AC865" s="177"/>
    </row>
    <row r="866" spans="1:29">
      <c r="A866" s="175"/>
      <c r="B866" s="175"/>
      <c r="C866" s="175"/>
      <c r="D866" s="176"/>
      <c r="E866" s="176"/>
      <c r="F866" s="176"/>
      <c r="G866" s="176"/>
      <c r="H866" s="175"/>
      <c r="I866" s="176"/>
      <c r="J866" s="176"/>
      <c r="K866" s="175"/>
      <c r="L866" s="176"/>
      <c r="M866" s="176"/>
      <c r="N866" s="176"/>
      <c r="O866" s="176"/>
      <c r="P866" s="176"/>
      <c r="Q866" s="176"/>
      <c r="R866" s="176"/>
      <c r="S866" s="176"/>
      <c r="T866" s="175"/>
      <c r="U866" s="175"/>
      <c r="V866" s="176"/>
      <c r="W866" s="176"/>
      <c r="X866" s="176"/>
      <c r="Y866" s="175"/>
      <c r="Z866" s="177"/>
      <c r="AA866" s="177"/>
      <c r="AB866" s="177"/>
      <c r="AC866" s="177"/>
    </row>
    <row r="867" spans="1:29">
      <c r="A867" s="175"/>
      <c r="B867" s="175"/>
      <c r="C867" s="175"/>
      <c r="D867" s="176"/>
      <c r="E867" s="176"/>
      <c r="F867" s="176"/>
      <c r="G867" s="176"/>
      <c r="H867" s="175"/>
      <c r="I867" s="176"/>
      <c r="J867" s="176"/>
      <c r="K867" s="175"/>
      <c r="L867" s="176"/>
      <c r="M867" s="176"/>
      <c r="N867" s="176"/>
      <c r="O867" s="176"/>
      <c r="P867" s="176"/>
      <c r="Q867" s="176"/>
      <c r="R867" s="176"/>
      <c r="S867" s="176"/>
      <c r="T867" s="175"/>
      <c r="U867" s="175"/>
      <c r="V867" s="176"/>
      <c r="W867" s="176"/>
      <c r="X867" s="176"/>
      <c r="Y867" s="175"/>
      <c r="Z867" s="177"/>
      <c r="AA867" s="177"/>
      <c r="AB867" s="177"/>
      <c r="AC867" s="177"/>
    </row>
    <row r="868" spans="1:29">
      <c r="A868" s="175"/>
      <c r="B868" s="175"/>
      <c r="C868" s="175"/>
      <c r="D868" s="176"/>
      <c r="E868" s="176"/>
      <c r="F868" s="176"/>
      <c r="G868" s="176"/>
      <c r="H868" s="175"/>
      <c r="I868" s="176"/>
      <c r="J868" s="176"/>
      <c r="K868" s="175"/>
      <c r="L868" s="176"/>
      <c r="M868" s="176"/>
      <c r="N868" s="176"/>
      <c r="O868" s="176"/>
      <c r="P868" s="176"/>
      <c r="Q868" s="176"/>
      <c r="R868" s="176"/>
      <c r="S868" s="176"/>
      <c r="T868" s="175"/>
      <c r="U868" s="175"/>
      <c r="V868" s="176"/>
      <c r="W868" s="176"/>
      <c r="X868" s="176"/>
      <c r="Y868" s="175"/>
      <c r="Z868" s="177"/>
      <c r="AA868" s="177"/>
      <c r="AB868" s="177"/>
      <c r="AC868" s="177"/>
    </row>
    <row r="869" spans="1:29">
      <c r="A869" s="175"/>
      <c r="B869" s="175"/>
      <c r="C869" s="175"/>
      <c r="D869" s="176"/>
      <c r="E869" s="176"/>
      <c r="F869" s="176"/>
      <c r="G869" s="176"/>
      <c r="H869" s="175"/>
      <c r="I869" s="176"/>
      <c r="J869" s="176"/>
      <c r="K869" s="175"/>
      <c r="L869" s="176"/>
      <c r="M869" s="176"/>
      <c r="N869" s="176"/>
      <c r="O869" s="176"/>
      <c r="P869" s="176"/>
      <c r="Q869" s="176"/>
      <c r="R869" s="176"/>
      <c r="S869" s="176"/>
      <c r="T869" s="175"/>
      <c r="U869" s="175"/>
      <c r="V869" s="176"/>
      <c r="W869" s="176"/>
      <c r="X869" s="176"/>
      <c r="Y869" s="175"/>
      <c r="Z869" s="177"/>
      <c r="AA869" s="177"/>
      <c r="AB869" s="177"/>
      <c r="AC869" s="177"/>
    </row>
    <row r="870" spans="1:29">
      <c r="A870" s="175"/>
      <c r="B870" s="175"/>
      <c r="C870" s="175"/>
      <c r="D870" s="176"/>
      <c r="E870" s="176"/>
      <c r="F870" s="176"/>
      <c r="G870" s="176"/>
      <c r="H870" s="175"/>
      <c r="I870" s="176"/>
      <c r="J870" s="176"/>
      <c r="K870" s="175"/>
      <c r="L870" s="176"/>
      <c r="M870" s="176"/>
      <c r="N870" s="176"/>
      <c r="O870" s="176"/>
      <c r="P870" s="176"/>
      <c r="Q870" s="176"/>
      <c r="R870" s="176"/>
      <c r="S870" s="176"/>
      <c r="T870" s="175"/>
      <c r="U870" s="175"/>
      <c r="V870" s="176"/>
      <c r="W870" s="176"/>
      <c r="X870" s="176"/>
      <c r="Y870" s="175"/>
      <c r="Z870" s="177"/>
      <c r="AA870" s="177"/>
      <c r="AB870" s="177"/>
      <c r="AC870" s="177"/>
    </row>
    <row r="871" spans="1:29">
      <c r="A871" s="175"/>
      <c r="B871" s="175"/>
      <c r="C871" s="175"/>
      <c r="D871" s="176"/>
      <c r="E871" s="176"/>
      <c r="F871" s="176"/>
      <c r="G871" s="176"/>
      <c r="H871" s="175"/>
      <c r="I871" s="176"/>
      <c r="J871" s="176"/>
      <c r="K871" s="175"/>
      <c r="L871" s="176"/>
      <c r="M871" s="176"/>
      <c r="N871" s="176"/>
      <c r="O871" s="176"/>
      <c r="P871" s="176"/>
      <c r="Q871" s="176"/>
      <c r="R871" s="176"/>
      <c r="S871" s="176"/>
      <c r="T871" s="175"/>
      <c r="U871" s="175"/>
      <c r="V871" s="176"/>
      <c r="W871" s="176"/>
      <c r="X871" s="176"/>
      <c r="Y871" s="175"/>
      <c r="Z871" s="177"/>
      <c r="AA871" s="177"/>
      <c r="AB871" s="177"/>
      <c r="AC871" s="177"/>
    </row>
    <row r="872" spans="1:29">
      <c r="A872" s="175"/>
      <c r="B872" s="175"/>
      <c r="C872" s="175"/>
      <c r="D872" s="176"/>
      <c r="E872" s="176"/>
      <c r="F872" s="176"/>
      <c r="G872" s="176"/>
      <c r="H872" s="175"/>
      <c r="I872" s="176"/>
      <c r="J872" s="176"/>
      <c r="K872" s="175"/>
      <c r="L872" s="176"/>
      <c r="M872" s="176"/>
      <c r="N872" s="176"/>
      <c r="O872" s="176"/>
      <c r="P872" s="176"/>
      <c r="Q872" s="176"/>
      <c r="R872" s="176"/>
      <c r="S872" s="176"/>
      <c r="T872" s="175"/>
      <c r="U872" s="175"/>
      <c r="V872" s="176"/>
      <c r="W872" s="176"/>
      <c r="X872" s="176"/>
      <c r="Y872" s="175"/>
      <c r="Z872" s="177"/>
      <c r="AA872" s="177"/>
      <c r="AB872" s="177"/>
      <c r="AC872" s="177"/>
    </row>
    <row r="873" spans="1:29">
      <c r="A873" s="175"/>
      <c r="B873" s="175"/>
      <c r="C873" s="175"/>
      <c r="D873" s="176"/>
      <c r="E873" s="176"/>
      <c r="F873" s="176"/>
      <c r="G873" s="176"/>
      <c r="H873" s="175"/>
      <c r="I873" s="176"/>
      <c r="J873" s="176"/>
      <c r="K873" s="175"/>
      <c r="L873" s="176"/>
      <c r="M873" s="176"/>
      <c r="N873" s="176"/>
      <c r="O873" s="176"/>
      <c r="P873" s="176"/>
      <c r="Q873" s="176"/>
      <c r="R873" s="176"/>
      <c r="S873" s="176"/>
      <c r="T873" s="175"/>
      <c r="U873" s="175"/>
      <c r="V873" s="176"/>
      <c r="W873" s="176"/>
      <c r="X873" s="176"/>
      <c r="Y873" s="175"/>
      <c r="Z873" s="177"/>
      <c r="AA873" s="177"/>
      <c r="AB873" s="177"/>
      <c r="AC873" s="177"/>
    </row>
    <row r="874" spans="1:29">
      <c r="A874" s="175"/>
      <c r="B874" s="175"/>
      <c r="C874" s="175"/>
      <c r="D874" s="176"/>
      <c r="E874" s="176"/>
      <c r="F874" s="176"/>
      <c r="G874" s="176"/>
      <c r="H874" s="175"/>
      <c r="I874" s="176"/>
      <c r="J874" s="176"/>
      <c r="K874" s="175"/>
      <c r="L874" s="176"/>
      <c r="M874" s="176"/>
      <c r="N874" s="176"/>
      <c r="O874" s="176"/>
      <c r="P874" s="176"/>
      <c r="Q874" s="176"/>
      <c r="R874" s="176"/>
      <c r="S874" s="176"/>
      <c r="T874" s="175"/>
      <c r="U874" s="175"/>
      <c r="V874" s="176"/>
      <c r="W874" s="176"/>
      <c r="X874" s="176"/>
      <c r="Y874" s="175"/>
      <c r="Z874" s="177"/>
      <c r="AA874" s="177"/>
      <c r="AB874" s="177"/>
      <c r="AC874" s="177"/>
    </row>
    <row r="875" spans="1:29">
      <c r="A875" s="175"/>
      <c r="B875" s="175"/>
      <c r="C875" s="175"/>
      <c r="D875" s="176"/>
      <c r="E875" s="176"/>
      <c r="F875" s="176"/>
      <c r="G875" s="176"/>
      <c r="H875" s="175"/>
      <c r="I875" s="176"/>
      <c r="J875" s="176"/>
      <c r="K875" s="175"/>
      <c r="L875" s="176"/>
      <c r="M875" s="176"/>
      <c r="N875" s="176"/>
      <c r="O875" s="176"/>
      <c r="P875" s="176"/>
      <c r="Q875" s="176"/>
      <c r="R875" s="176"/>
      <c r="S875" s="176"/>
      <c r="T875" s="175"/>
      <c r="U875" s="175"/>
      <c r="V875" s="176"/>
      <c r="W875" s="176"/>
      <c r="X875" s="176"/>
      <c r="Y875" s="175"/>
      <c r="Z875" s="177"/>
      <c r="AA875" s="177"/>
      <c r="AB875" s="177"/>
      <c r="AC875" s="177"/>
    </row>
    <row r="876" spans="1:29">
      <c r="A876" s="175"/>
      <c r="B876" s="175"/>
      <c r="C876" s="175"/>
      <c r="D876" s="176"/>
      <c r="E876" s="176"/>
      <c r="F876" s="176"/>
      <c r="G876" s="176"/>
      <c r="H876" s="175"/>
      <c r="I876" s="176"/>
      <c r="J876" s="176"/>
      <c r="K876" s="175"/>
      <c r="L876" s="176"/>
      <c r="M876" s="176"/>
      <c r="N876" s="176"/>
      <c r="O876" s="176"/>
      <c r="P876" s="176"/>
      <c r="Q876" s="176"/>
      <c r="R876" s="176"/>
      <c r="S876" s="176"/>
      <c r="T876" s="175"/>
      <c r="U876" s="175"/>
      <c r="V876" s="176"/>
      <c r="W876" s="176"/>
      <c r="X876" s="176"/>
      <c r="Y876" s="175"/>
      <c r="Z876" s="177"/>
      <c r="AA876" s="177"/>
      <c r="AB876" s="177"/>
      <c r="AC876" s="177"/>
    </row>
    <row r="877" spans="1:29">
      <c r="A877" s="175"/>
      <c r="B877" s="175"/>
      <c r="C877" s="175"/>
      <c r="D877" s="176"/>
      <c r="E877" s="176"/>
      <c r="F877" s="176"/>
      <c r="G877" s="176"/>
      <c r="H877" s="175"/>
      <c r="I877" s="176"/>
      <c r="J877" s="176"/>
      <c r="K877" s="175"/>
      <c r="L877" s="176"/>
      <c r="M877" s="176"/>
      <c r="N877" s="176"/>
      <c r="O877" s="176"/>
      <c r="P877" s="176"/>
      <c r="Q877" s="176"/>
      <c r="R877" s="176"/>
      <c r="S877" s="176"/>
      <c r="T877" s="175"/>
      <c r="U877" s="175"/>
      <c r="V877" s="176"/>
      <c r="W877" s="176"/>
      <c r="X877" s="176"/>
      <c r="Y877" s="175"/>
      <c r="Z877" s="177"/>
      <c r="AA877" s="177"/>
      <c r="AB877" s="177"/>
      <c r="AC877" s="177"/>
    </row>
    <row r="878" spans="1:29">
      <c r="A878" s="175"/>
      <c r="B878" s="175"/>
      <c r="C878" s="175"/>
      <c r="D878" s="176"/>
      <c r="E878" s="176"/>
      <c r="F878" s="176"/>
      <c r="G878" s="176"/>
      <c r="H878" s="175"/>
      <c r="I878" s="176"/>
      <c r="J878" s="176"/>
      <c r="K878" s="175"/>
      <c r="L878" s="176"/>
      <c r="M878" s="176"/>
      <c r="N878" s="176"/>
      <c r="O878" s="176"/>
      <c r="P878" s="176"/>
      <c r="Q878" s="176"/>
      <c r="R878" s="176"/>
      <c r="S878" s="176"/>
      <c r="T878" s="175"/>
      <c r="U878" s="175"/>
      <c r="V878" s="176"/>
      <c r="W878" s="176"/>
      <c r="X878" s="176"/>
      <c r="Y878" s="175"/>
      <c r="Z878" s="177"/>
      <c r="AA878" s="177"/>
      <c r="AB878" s="177"/>
      <c r="AC878" s="177"/>
    </row>
    <row r="879" spans="1:29">
      <c r="A879" s="175"/>
      <c r="B879" s="175"/>
      <c r="C879" s="175"/>
      <c r="D879" s="176"/>
      <c r="E879" s="176"/>
      <c r="F879" s="176"/>
      <c r="G879" s="176"/>
      <c r="H879" s="175"/>
      <c r="I879" s="176"/>
      <c r="J879" s="176"/>
      <c r="K879" s="175"/>
      <c r="L879" s="176"/>
      <c r="M879" s="176"/>
      <c r="N879" s="176"/>
      <c r="O879" s="176"/>
      <c r="P879" s="176"/>
      <c r="Q879" s="176"/>
      <c r="R879" s="176"/>
      <c r="S879" s="176"/>
      <c r="T879" s="175"/>
      <c r="U879" s="175"/>
      <c r="V879" s="176"/>
      <c r="W879" s="176"/>
      <c r="X879" s="176"/>
      <c r="Y879" s="175"/>
      <c r="Z879" s="177"/>
      <c r="AA879" s="177"/>
      <c r="AB879" s="177"/>
      <c r="AC879" s="177"/>
    </row>
    <row r="880" spans="1:29">
      <c r="A880" s="175"/>
      <c r="B880" s="175"/>
      <c r="C880" s="175"/>
      <c r="D880" s="176"/>
      <c r="E880" s="176"/>
      <c r="F880" s="176"/>
      <c r="G880" s="176"/>
      <c r="H880" s="175"/>
      <c r="I880" s="176"/>
      <c r="J880" s="176"/>
      <c r="K880" s="175"/>
      <c r="L880" s="176"/>
      <c r="M880" s="176"/>
      <c r="N880" s="176"/>
      <c r="O880" s="176"/>
      <c r="P880" s="176"/>
      <c r="Q880" s="176"/>
      <c r="R880" s="176"/>
      <c r="S880" s="176"/>
      <c r="T880" s="175"/>
      <c r="U880" s="175"/>
      <c r="V880" s="176"/>
      <c r="W880" s="176"/>
      <c r="X880" s="176"/>
      <c r="Y880" s="175"/>
      <c r="Z880" s="177"/>
      <c r="AA880" s="177"/>
      <c r="AB880" s="177"/>
      <c r="AC880" s="177"/>
    </row>
    <row r="881" spans="1:29">
      <c r="A881" s="175"/>
      <c r="B881" s="175"/>
      <c r="C881" s="175"/>
      <c r="D881" s="176"/>
      <c r="E881" s="176"/>
      <c r="F881" s="176"/>
      <c r="G881" s="176"/>
      <c r="H881" s="175"/>
      <c r="I881" s="176"/>
      <c r="J881" s="176"/>
      <c r="K881" s="175"/>
      <c r="L881" s="176"/>
      <c r="M881" s="176"/>
      <c r="N881" s="176"/>
      <c r="O881" s="176"/>
      <c r="P881" s="176"/>
      <c r="Q881" s="176"/>
      <c r="R881" s="176"/>
      <c r="S881" s="176"/>
      <c r="T881" s="175"/>
      <c r="U881" s="175"/>
      <c r="V881" s="176"/>
      <c r="W881" s="176"/>
      <c r="X881" s="176"/>
      <c r="Y881" s="175"/>
      <c r="Z881" s="177"/>
      <c r="AA881" s="177"/>
      <c r="AB881" s="177"/>
      <c r="AC881" s="177"/>
    </row>
    <row r="882" spans="1:29">
      <c r="A882" s="175"/>
      <c r="B882" s="175"/>
      <c r="C882" s="175"/>
      <c r="D882" s="176"/>
      <c r="E882" s="176"/>
      <c r="F882" s="176"/>
      <c r="G882" s="176"/>
      <c r="H882" s="175"/>
      <c r="I882" s="176"/>
      <c r="J882" s="176"/>
      <c r="K882" s="175"/>
      <c r="L882" s="176"/>
      <c r="M882" s="176"/>
      <c r="N882" s="176"/>
      <c r="O882" s="176"/>
      <c r="P882" s="176"/>
      <c r="Q882" s="176"/>
      <c r="R882" s="176"/>
      <c r="S882" s="176"/>
      <c r="T882" s="175"/>
      <c r="U882" s="175"/>
      <c r="V882" s="176"/>
      <c r="W882" s="176"/>
      <c r="X882" s="176"/>
      <c r="Y882" s="175"/>
      <c r="Z882" s="177"/>
      <c r="AA882" s="177"/>
      <c r="AB882" s="177"/>
      <c r="AC882" s="177"/>
    </row>
    <row r="883" spans="1:29">
      <c r="A883" s="175"/>
      <c r="B883" s="175"/>
      <c r="C883" s="175"/>
      <c r="D883" s="176"/>
      <c r="E883" s="176"/>
      <c r="F883" s="176"/>
      <c r="G883" s="176"/>
      <c r="H883" s="175"/>
      <c r="I883" s="176"/>
      <c r="J883" s="176"/>
      <c r="K883" s="175"/>
      <c r="L883" s="176"/>
      <c r="M883" s="176"/>
      <c r="N883" s="176"/>
      <c r="O883" s="176"/>
      <c r="P883" s="176"/>
      <c r="Q883" s="176"/>
      <c r="R883" s="176"/>
      <c r="S883" s="176"/>
      <c r="T883" s="175"/>
      <c r="U883" s="175"/>
      <c r="V883" s="176"/>
      <c r="W883" s="176"/>
      <c r="X883" s="176"/>
      <c r="Y883" s="175"/>
      <c r="Z883" s="177"/>
      <c r="AA883" s="177"/>
      <c r="AB883" s="177"/>
      <c r="AC883" s="177"/>
    </row>
    <row r="884" spans="1:29">
      <c r="A884" s="175"/>
      <c r="B884" s="175"/>
      <c r="C884" s="175"/>
      <c r="D884" s="176"/>
      <c r="E884" s="176"/>
      <c r="F884" s="176"/>
      <c r="G884" s="176"/>
      <c r="H884" s="175"/>
      <c r="I884" s="176"/>
      <c r="J884" s="176"/>
      <c r="K884" s="175"/>
      <c r="L884" s="176"/>
      <c r="M884" s="176"/>
      <c r="N884" s="176"/>
      <c r="O884" s="176"/>
      <c r="P884" s="176"/>
      <c r="Q884" s="176"/>
      <c r="R884" s="176"/>
      <c r="S884" s="176"/>
      <c r="T884" s="175"/>
      <c r="U884" s="175"/>
      <c r="V884" s="176"/>
      <c r="W884" s="176"/>
      <c r="X884" s="176"/>
      <c r="Y884" s="175"/>
      <c r="Z884" s="177"/>
      <c r="AA884" s="177"/>
      <c r="AB884" s="177"/>
      <c r="AC884" s="177"/>
    </row>
    <row r="885" spans="1:29">
      <c r="A885" s="175"/>
      <c r="B885" s="175"/>
      <c r="C885" s="175"/>
      <c r="D885" s="176"/>
      <c r="E885" s="176"/>
      <c r="F885" s="176"/>
      <c r="G885" s="176"/>
      <c r="H885" s="175"/>
      <c r="I885" s="176"/>
      <c r="J885" s="176"/>
      <c r="K885" s="175"/>
      <c r="L885" s="176"/>
      <c r="M885" s="176"/>
      <c r="N885" s="176"/>
      <c r="O885" s="176"/>
      <c r="P885" s="176"/>
      <c r="Q885" s="176"/>
      <c r="R885" s="176"/>
      <c r="S885" s="176"/>
      <c r="T885" s="175"/>
      <c r="U885" s="175"/>
      <c r="V885" s="176"/>
      <c r="W885" s="176"/>
      <c r="X885" s="176"/>
      <c r="Y885" s="175"/>
      <c r="Z885" s="177"/>
      <c r="AA885" s="177"/>
      <c r="AB885" s="177"/>
      <c r="AC885" s="177"/>
    </row>
    <row r="886" spans="1:29">
      <c r="A886" s="175"/>
      <c r="B886" s="175"/>
      <c r="C886" s="175"/>
      <c r="D886" s="176"/>
      <c r="E886" s="176"/>
      <c r="F886" s="176"/>
      <c r="G886" s="176"/>
      <c r="H886" s="175"/>
      <c r="I886" s="176"/>
      <c r="J886" s="176"/>
      <c r="K886" s="175"/>
      <c r="L886" s="176"/>
      <c r="M886" s="176"/>
      <c r="N886" s="176"/>
      <c r="O886" s="176"/>
      <c r="P886" s="176"/>
      <c r="Q886" s="176"/>
      <c r="R886" s="176"/>
      <c r="S886" s="176"/>
      <c r="T886" s="175"/>
      <c r="U886" s="175"/>
      <c r="V886" s="176"/>
      <c r="W886" s="176"/>
      <c r="X886" s="176"/>
      <c r="Y886" s="175"/>
      <c r="Z886" s="177"/>
      <c r="AA886" s="177"/>
      <c r="AB886" s="177"/>
      <c r="AC886" s="177"/>
    </row>
    <row r="887" spans="1:29">
      <c r="A887" s="175"/>
      <c r="B887" s="175"/>
      <c r="C887" s="175"/>
      <c r="D887" s="176"/>
      <c r="E887" s="176"/>
      <c r="F887" s="176"/>
      <c r="G887" s="176"/>
      <c r="H887" s="175"/>
      <c r="I887" s="176"/>
      <c r="J887" s="176"/>
      <c r="K887" s="175"/>
      <c r="L887" s="176"/>
      <c r="M887" s="176"/>
      <c r="N887" s="176"/>
      <c r="O887" s="176"/>
      <c r="P887" s="176"/>
      <c r="Q887" s="176"/>
      <c r="R887" s="176"/>
      <c r="S887" s="176"/>
      <c r="T887" s="175"/>
      <c r="U887" s="175"/>
      <c r="V887" s="176"/>
      <c r="W887" s="176"/>
      <c r="X887" s="176"/>
      <c r="Y887" s="175"/>
      <c r="Z887" s="177"/>
      <c r="AA887" s="177"/>
      <c r="AB887" s="177"/>
      <c r="AC887" s="177"/>
    </row>
    <row r="888" spans="1:29">
      <c r="A888" s="175"/>
      <c r="B888" s="175"/>
      <c r="C888" s="175"/>
      <c r="D888" s="176"/>
      <c r="E888" s="176"/>
      <c r="F888" s="176"/>
      <c r="G888" s="176"/>
      <c r="H888" s="175"/>
      <c r="I888" s="176"/>
      <c r="J888" s="176"/>
      <c r="K888" s="175"/>
      <c r="L888" s="176"/>
      <c r="M888" s="176"/>
      <c r="N888" s="176"/>
      <c r="O888" s="176"/>
      <c r="P888" s="176"/>
      <c r="Q888" s="176"/>
      <c r="R888" s="176"/>
      <c r="S888" s="176"/>
      <c r="T888" s="175"/>
      <c r="U888" s="175"/>
      <c r="V888" s="176"/>
      <c r="W888" s="176"/>
      <c r="X888" s="176"/>
      <c r="Y888" s="175"/>
      <c r="Z888" s="177"/>
      <c r="AA888" s="177"/>
      <c r="AB888" s="177"/>
      <c r="AC888" s="177"/>
    </row>
    <row r="889" spans="1:29">
      <c r="A889" s="175"/>
      <c r="B889" s="175"/>
      <c r="C889" s="175"/>
      <c r="D889" s="176"/>
      <c r="E889" s="176"/>
      <c r="F889" s="176"/>
      <c r="G889" s="176"/>
      <c r="H889" s="175"/>
      <c r="I889" s="176"/>
      <c r="J889" s="176"/>
      <c r="K889" s="175"/>
      <c r="L889" s="176"/>
      <c r="M889" s="176"/>
      <c r="N889" s="176"/>
      <c r="O889" s="176"/>
      <c r="P889" s="176"/>
      <c r="Q889" s="176"/>
      <c r="R889" s="176"/>
      <c r="S889" s="176"/>
      <c r="T889" s="175"/>
      <c r="U889" s="175"/>
      <c r="V889" s="176"/>
      <c r="W889" s="176"/>
      <c r="X889" s="176"/>
      <c r="Y889" s="175"/>
      <c r="Z889" s="177"/>
      <c r="AA889" s="177"/>
      <c r="AB889" s="177"/>
      <c r="AC889" s="177"/>
    </row>
    <row r="890" spans="1:29">
      <c r="A890" s="175"/>
      <c r="B890" s="175"/>
      <c r="C890" s="175"/>
      <c r="D890" s="176"/>
      <c r="E890" s="176"/>
      <c r="F890" s="176"/>
      <c r="G890" s="176"/>
      <c r="H890" s="175"/>
      <c r="I890" s="176"/>
      <c r="J890" s="176"/>
      <c r="K890" s="175"/>
      <c r="L890" s="176"/>
      <c r="M890" s="176"/>
      <c r="N890" s="176"/>
      <c r="O890" s="176"/>
      <c r="P890" s="176"/>
      <c r="Q890" s="176"/>
      <c r="R890" s="176"/>
      <c r="S890" s="176"/>
      <c r="T890" s="175"/>
      <c r="U890" s="175"/>
      <c r="V890" s="176"/>
      <c r="W890" s="176"/>
      <c r="X890" s="176"/>
      <c r="Y890" s="175"/>
      <c r="Z890" s="177"/>
      <c r="AA890" s="177"/>
      <c r="AB890" s="177"/>
      <c r="AC890" s="177"/>
    </row>
    <row r="891" spans="1:29">
      <c r="A891" s="175"/>
      <c r="B891" s="175"/>
      <c r="C891" s="175"/>
      <c r="D891" s="176"/>
      <c r="E891" s="176"/>
      <c r="F891" s="176"/>
      <c r="G891" s="176"/>
      <c r="H891" s="175"/>
      <c r="I891" s="176"/>
      <c r="J891" s="176"/>
      <c r="K891" s="175"/>
      <c r="L891" s="176"/>
      <c r="M891" s="176"/>
      <c r="N891" s="176"/>
      <c r="O891" s="176"/>
      <c r="P891" s="176"/>
      <c r="Q891" s="176"/>
      <c r="R891" s="176"/>
      <c r="S891" s="176"/>
      <c r="T891" s="175"/>
      <c r="U891" s="175"/>
      <c r="V891" s="176"/>
      <c r="W891" s="176"/>
      <c r="X891" s="176"/>
      <c r="Y891" s="175"/>
      <c r="Z891" s="177"/>
      <c r="AA891" s="177"/>
      <c r="AB891" s="177"/>
      <c r="AC891" s="177"/>
    </row>
    <row r="892" spans="1:29">
      <c r="A892" s="175"/>
      <c r="B892" s="175"/>
      <c r="C892" s="175"/>
      <c r="D892" s="176"/>
      <c r="E892" s="176"/>
      <c r="F892" s="176"/>
      <c r="G892" s="176"/>
      <c r="H892" s="175"/>
      <c r="I892" s="176"/>
      <c r="J892" s="176"/>
      <c r="K892" s="175"/>
      <c r="L892" s="176"/>
      <c r="M892" s="176"/>
      <c r="N892" s="176"/>
      <c r="O892" s="176"/>
      <c r="P892" s="176"/>
      <c r="Q892" s="176"/>
      <c r="R892" s="176"/>
      <c r="S892" s="176"/>
      <c r="T892" s="175"/>
      <c r="U892" s="175"/>
      <c r="V892" s="176"/>
      <c r="W892" s="176"/>
      <c r="X892" s="176"/>
      <c r="Y892" s="175"/>
      <c r="Z892" s="177"/>
      <c r="AA892" s="177"/>
      <c r="AB892" s="177"/>
      <c r="AC892" s="177"/>
    </row>
    <row r="893" spans="1:29">
      <c r="A893" s="175"/>
      <c r="B893" s="175"/>
      <c r="C893" s="175"/>
      <c r="D893" s="176"/>
      <c r="E893" s="176"/>
      <c r="F893" s="176"/>
      <c r="G893" s="176"/>
      <c r="H893" s="175"/>
      <c r="I893" s="176"/>
      <c r="J893" s="176"/>
      <c r="K893" s="175"/>
      <c r="L893" s="176"/>
      <c r="M893" s="176"/>
      <c r="N893" s="176"/>
      <c r="O893" s="176"/>
      <c r="P893" s="176"/>
      <c r="Q893" s="176"/>
      <c r="R893" s="176"/>
      <c r="S893" s="176"/>
      <c r="T893" s="175"/>
      <c r="U893" s="175"/>
      <c r="V893" s="176"/>
      <c r="W893" s="176"/>
      <c r="X893" s="176"/>
      <c r="Y893" s="175"/>
      <c r="Z893" s="177"/>
      <c r="AA893" s="177"/>
      <c r="AB893" s="177"/>
      <c r="AC893" s="177"/>
    </row>
    <row r="894" spans="1:29">
      <c r="A894" s="175"/>
      <c r="B894" s="175"/>
      <c r="C894" s="175"/>
      <c r="D894" s="176"/>
      <c r="E894" s="176"/>
      <c r="F894" s="176"/>
      <c r="G894" s="176"/>
      <c r="H894" s="175"/>
      <c r="I894" s="176"/>
      <c r="J894" s="176"/>
      <c r="K894" s="175"/>
      <c r="L894" s="176"/>
      <c r="M894" s="176"/>
      <c r="N894" s="176"/>
      <c r="O894" s="176"/>
      <c r="P894" s="176"/>
      <c r="Q894" s="176"/>
      <c r="R894" s="176"/>
      <c r="S894" s="176"/>
      <c r="T894" s="175"/>
      <c r="U894" s="175"/>
      <c r="V894" s="176"/>
      <c r="W894" s="176"/>
      <c r="X894" s="176"/>
      <c r="Y894" s="175"/>
      <c r="Z894" s="177"/>
      <c r="AA894" s="177"/>
      <c r="AB894" s="177"/>
      <c r="AC894" s="177"/>
    </row>
    <row r="895" spans="1:29">
      <c r="A895" s="175"/>
      <c r="B895" s="175"/>
      <c r="C895" s="175"/>
      <c r="D895" s="176"/>
      <c r="E895" s="176"/>
      <c r="F895" s="176"/>
      <c r="G895" s="176"/>
      <c r="H895" s="175"/>
      <c r="I895" s="176"/>
      <c r="J895" s="176"/>
      <c r="K895" s="175"/>
      <c r="L895" s="176"/>
      <c r="M895" s="176"/>
      <c r="N895" s="176"/>
      <c r="O895" s="176"/>
      <c r="P895" s="176"/>
      <c r="Q895" s="176"/>
      <c r="R895" s="176"/>
      <c r="S895" s="176"/>
      <c r="T895" s="175"/>
      <c r="U895" s="175"/>
      <c r="V895" s="176"/>
      <c r="W895" s="176"/>
      <c r="X895" s="176"/>
      <c r="Y895" s="175"/>
      <c r="Z895" s="177"/>
      <c r="AA895" s="177"/>
      <c r="AB895" s="177"/>
      <c r="AC895" s="177"/>
    </row>
    <row r="896" spans="1:29">
      <c r="A896" s="175"/>
      <c r="B896" s="175"/>
      <c r="C896" s="175"/>
      <c r="D896" s="176"/>
      <c r="E896" s="176"/>
      <c r="F896" s="176"/>
      <c r="G896" s="176"/>
      <c r="H896" s="175"/>
      <c r="I896" s="176"/>
      <c r="J896" s="176"/>
      <c r="K896" s="175"/>
      <c r="L896" s="176"/>
      <c r="M896" s="176"/>
      <c r="N896" s="176"/>
      <c r="O896" s="176"/>
      <c r="P896" s="176"/>
      <c r="Q896" s="176"/>
      <c r="R896" s="176"/>
      <c r="S896" s="176"/>
      <c r="T896" s="175"/>
      <c r="U896" s="175"/>
      <c r="V896" s="176"/>
      <c r="W896" s="176"/>
      <c r="X896" s="176"/>
      <c r="Y896" s="175"/>
      <c r="Z896" s="177"/>
      <c r="AA896" s="177"/>
      <c r="AB896" s="177"/>
      <c r="AC896" s="177"/>
    </row>
    <row r="897" spans="1:29">
      <c r="A897" s="175"/>
      <c r="B897" s="175"/>
      <c r="C897" s="175"/>
      <c r="D897" s="176"/>
      <c r="E897" s="176"/>
      <c r="F897" s="176"/>
      <c r="G897" s="176"/>
      <c r="H897" s="175"/>
      <c r="I897" s="176"/>
      <c r="J897" s="176"/>
      <c r="K897" s="175"/>
      <c r="L897" s="176"/>
      <c r="M897" s="176"/>
      <c r="N897" s="176"/>
      <c r="O897" s="176"/>
      <c r="P897" s="176"/>
      <c r="Q897" s="176"/>
      <c r="R897" s="176"/>
      <c r="S897" s="176"/>
      <c r="T897" s="175"/>
      <c r="U897" s="175"/>
      <c r="V897" s="176"/>
      <c r="W897" s="176"/>
      <c r="X897" s="176"/>
      <c r="Y897" s="175"/>
      <c r="Z897" s="177"/>
      <c r="AA897" s="177"/>
      <c r="AB897" s="177"/>
      <c r="AC897" s="177"/>
    </row>
    <row r="898" spans="1:29">
      <c r="A898" s="175"/>
      <c r="B898" s="175"/>
      <c r="C898" s="175"/>
      <c r="D898" s="176"/>
      <c r="E898" s="176"/>
      <c r="F898" s="176"/>
      <c r="G898" s="176"/>
      <c r="H898" s="175"/>
      <c r="I898" s="176"/>
      <c r="J898" s="176"/>
      <c r="K898" s="175"/>
      <c r="L898" s="176"/>
      <c r="M898" s="176"/>
      <c r="N898" s="176"/>
      <c r="O898" s="176"/>
      <c r="P898" s="176"/>
      <c r="Q898" s="176"/>
      <c r="R898" s="176"/>
      <c r="S898" s="176"/>
      <c r="T898" s="175"/>
      <c r="U898" s="175"/>
      <c r="V898" s="176"/>
      <c r="W898" s="176"/>
      <c r="X898" s="176"/>
      <c r="Y898" s="175"/>
      <c r="Z898" s="177"/>
      <c r="AA898" s="177"/>
      <c r="AB898" s="177"/>
      <c r="AC898" s="177"/>
    </row>
    <row r="899" spans="1:29">
      <c r="A899" s="175"/>
      <c r="B899" s="175"/>
      <c r="C899" s="175"/>
      <c r="D899" s="176"/>
      <c r="E899" s="176"/>
      <c r="F899" s="176"/>
      <c r="G899" s="176"/>
      <c r="H899" s="175"/>
      <c r="I899" s="176"/>
      <c r="J899" s="176"/>
      <c r="K899" s="175"/>
      <c r="L899" s="176"/>
      <c r="M899" s="176"/>
      <c r="N899" s="176"/>
      <c r="O899" s="176"/>
      <c r="P899" s="176"/>
      <c r="Q899" s="176"/>
      <c r="R899" s="176"/>
      <c r="S899" s="176"/>
      <c r="T899" s="175"/>
      <c r="U899" s="175"/>
      <c r="V899" s="176"/>
      <c r="W899" s="176"/>
      <c r="X899" s="176"/>
      <c r="Y899" s="175"/>
      <c r="Z899" s="177"/>
      <c r="AA899" s="177"/>
      <c r="AB899" s="177"/>
      <c r="AC899" s="177"/>
    </row>
    <row r="900" spans="1:29">
      <c r="A900" s="175"/>
      <c r="B900" s="175"/>
      <c r="C900" s="175"/>
      <c r="D900" s="176"/>
      <c r="E900" s="176"/>
      <c r="F900" s="176"/>
      <c r="G900" s="176"/>
      <c r="H900" s="175"/>
      <c r="I900" s="176"/>
      <c r="J900" s="176"/>
      <c r="K900" s="175"/>
      <c r="L900" s="176"/>
      <c r="M900" s="176"/>
      <c r="N900" s="176"/>
      <c r="O900" s="176"/>
      <c r="P900" s="176"/>
      <c r="Q900" s="176"/>
      <c r="R900" s="176"/>
      <c r="S900" s="176"/>
      <c r="T900" s="175"/>
      <c r="U900" s="175"/>
      <c r="V900" s="176"/>
      <c r="W900" s="176"/>
      <c r="X900" s="176"/>
      <c r="Y900" s="175"/>
      <c r="Z900" s="177"/>
      <c r="AA900" s="177"/>
      <c r="AB900" s="177"/>
      <c r="AC900" s="177"/>
    </row>
    <row r="901" spans="1:29">
      <c r="A901" s="175"/>
      <c r="B901" s="175"/>
      <c r="C901" s="175"/>
      <c r="D901" s="176"/>
      <c r="E901" s="176"/>
      <c r="F901" s="176"/>
      <c r="G901" s="176"/>
      <c r="H901" s="175"/>
      <c r="I901" s="176"/>
      <c r="J901" s="176"/>
      <c r="K901" s="175"/>
      <c r="L901" s="176"/>
      <c r="M901" s="176"/>
      <c r="N901" s="176"/>
      <c r="O901" s="176"/>
      <c r="P901" s="176"/>
      <c r="Q901" s="176"/>
      <c r="R901" s="176"/>
      <c r="S901" s="176"/>
      <c r="T901" s="175"/>
      <c r="U901" s="175"/>
      <c r="V901" s="176"/>
      <c r="W901" s="176"/>
      <c r="X901" s="176"/>
      <c r="Y901" s="175"/>
      <c r="Z901" s="177"/>
      <c r="AA901" s="177"/>
      <c r="AB901" s="177"/>
      <c r="AC901" s="177"/>
    </row>
    <row r="902" spans="1:29">
      <c r="A902" s="175"/>
      <c r="B902" s="175"/>
      <c r="C902" s="175"/>
      <c r="D902" s="176"/>
      <c r="E902" s="176"/>
      <c r="F902" s="176"/>
      <c r="G902" s="176"/>
      <c r="H902" s="175"/>
      <c r="I902" s="176"/>
      <c r="J902" s="176"/>
      <c r="K902" s="175"/>
      <c r="L902" s="176"/>
      <c r="M902" s="176"/>
      <c r="N902" s="176"/>
      <c r="O902" s="176"/>
      <c r="P902" s="176"/>
      <c r="Q902" s="176"/>
      <c r="R902" s="176"/>
      <c r="S902" s="176"/>
      <c r="T902" s="175"/>
      <c r="U902" s="175"/>
      <c r="V902" s="176"/>
      <c r="W902" s="176"/>
      <c r="X902" s="176"/>
      <c r="Y902" s="175"/>
      <c r="Z902" s="177"/>
      <c r="AA902" s="177"/>
      <c r="AB902" s="177"/>
      <c r="AC902" s="177"/>
    </row>
    <row r="903" spans="1:29">
      <c r="A903" s="175"/>
      <c r="B903" s="175"/>
      <c r="C903" s="175"/>
      <c r="D903" s="176"/>
      <c r="E903" s="176"/>
      <c r="F903" s="176"/>
      <c r="G903" s="176"/>
      <c r="H903" s="175"/>
      <c r="I903" s="176"/>
      <c r="J903" s="176"/>
      <c r="K903" s="175"/>
      <c r="L903" s="176"/>
      <c r="M903" s="176"/>
      <c r="N903" s="176"/>
      <c r="O903" s="176"/>
      <c r="P903" s="176"/>
      <c r="Q903" s="176"/>
      <c r="R903" s="176"/>
      <c r="S903" s="176"/>
      <c r="T903" s="175"/>
      <c r="U903" s="175"/>
      <c r="V903" s="176"/>
      <c r="W903" s="176"/>
      <c r="X903" s="176"/>
      <c r="Y903" s="175"/>
      <c r="Z903" s="177"/>
      <c r="AA903" s="177"/>
      <c r="AB903" s="177"/>
      <c r="AC903" s="177"/>
    </row>
    <row r="904" spans="1:29">
      <c r="A904" s="175"/>
      <c r="B904" s="175"/>
      <c r="C904" s="175"/>
      <c r="D904" s="176"/>
      <c r="E904" s="176"/>
      <c r="F904" s="176"/>
      <c r="G904" s="176"/>
      <c r="H904" s="175"/>
      <c r="I904" s="176"/>
      <c r="J904" s="176"/>
      <c r="K904" s="175"/>
      <c r="L904" s="176"/>
      <c r="M904" s="176"/>
      <c r="N904" s="176"/>
      <c r="O904" s="176"/>
      <c r="P904" s="176"/>
      <c r="Q904" s="176"/>
      <c r="R904" s="176"/>
      <c r="S904" s="176"/>
      <c r="T904" s="175"/>
      <c r="U904" s="175"/>
      <c r="V904" s="176"/>
      <c r="W904" s="176"/>
      <c r="X904" s="176"/>
      <c r="Y904" s="175"/>
      <c r="Z904" s="177"/>
      <c r="AA904" s="177"/>
      <c r="AB904" s="177"/>
      <c r="AC904" s="177"/>
    </row>
    <row r="905" spans="1:29">
      <c r="A905" s="175"/>
      <c r="B905" s="175"/>
      <c r="C905" s="175"/>
      <c r="D905" s="176"/>
      <c r="E905" s="176"/>
      <c r="F905" s="176"/>
      <c r="G905" s="176"/>
      <c r="H905" s="175"/>
      <c r="I905" s="176"/>
      <c r="J905" s="176"/>
      <c r="K905" s="175"/>
      <c r="L905" s="176"/>
      <c r="M905" s="176"/>
      <c r="N905" s="176"/>
      <c r="O905" s="176"/>
      <c r="P905" s="176"/>
      <c r="Q905" s="176"/>
      <c r="R905" s="176"/>
      <c r="S905" s="176"/>
      <c r="T905" s="175"/>
      <c r="U905" s="175"/>
      <c r="V905" s="176"/>
      <c r="W905" s="176"/>
      <c r="X905" s="176"/>
      <c r="Y905" s="175"/>
      <c r="Z905" s="177"/>
      <c r="AA905" s="177"/>
      <c r="AB905" s="177"/>
      <c r="AC905" s="177"/>
    </row>
    <row r="906" spans="1:29">
      <c r="A906" s="175"/>
      <c r="B906" s="175"/>
      <c r="C906" s="175"/>
      <c r="D906" s="176"/>
      <c r="E906" s="176"/>
      <c r="F906" s="176"/>
      <c r="G906" s="176"/>
      <c r="H906" s="175"/>
      <c r="I906" s="176"/>
      <c r="J906" s="176"/>
      <c r="K906" s="175"/>
      <c r="L906" s="176"/>
      <c r="M906" s="176"/>
      <c r="N906" s="176"/>
      <c r="O906" s="176"/>
      <c r="P906" s="176"/>
      <c r="Q906" s="176"/>
      <c r="R906" s="176"/>
      <c r="S906" s="176"/>
      <c r="T906" s="175"/>
      <c r="U906" s="175"/>
      <c r="V906" s="176"/>
      <c r="W906" s="176"/>
      <c r="X906" s="176"/>
      <c r="Y906" s="175"/>
      <c r="Z906" s="177"/>
      <c r="AA906" s="177"/>
      <c r="AB906" s="177"/>
      <c r="AC906" s="177"/>
    </row>
    <row r="907" spans="1:29">
      <c r="A907" s="175"/>
      <c r="B907" s="175"/>
      <c r="C907" s="175"/>
      <c r="D907" s="176"/>
      <c r="E907" s="176"/>
      <c r="F907" s="176"/>
      <c r="G907" s="176"/>
      <c r="H907" s="175"/>
      <c r="I907" s="176"/>
      <c r="J907" s="176"/>
      <c r="K907" s="175"/>
      <c r="L907" s="176"/>
      <c r="M907" s="176"/>
      <c r="N907" s="176"/>
      <c r="O907" s="176"/>
      <c r="P907" s="176"/>
      <c r="Q907" s="176"/>
      <c r="R907" s="176"/>
      <c r="S907" s="176"/>
      <c r="T907" s="175"/>
      <c r="U907" s="175"/>
      <c r="V907" s="176"/>
      <c r="W907" s="176"/>
      <c r="X907" s="176"/>
      <c r="Y907" s="175"/>
      <c r="Z907" s="177"/>
      <c r="AA907" s="177"/>
      <c r="AB907" s="177"/>
      <c r="AC907" s="177"/>
    </row>
    <row r="908" spans="1:29">
      <c r="A908" s="175"/>
      <c r="B908" s="175"/>
      <c r="C908" s="175"/>
      <c r="D908" s="176"/>
      <c r="E908" s="176"/>
      <c r="F908" s="176"/>
      <c r="G908" s="176"/>
      <c r="H908" s="175"/>
      <c r="I908" s="176"/>
      <c r="J908" s="176"/>
      <c r="K908" s="175"/>
      <c r="L908" s="176"/>
      <c r="M908" s="176"/>
      <c r="N908" s="176"/>
      <c r="O908" s="176"/>
      <c r="P908" s="176"/>
      <c r="Q908" s="176"/>
      <c r="R908" s="176"/>
      <c r="S908" s="176"/>
      <c r="T908" s="175"/>
      <c r="U908" s="175"/>
      <c r="V908" s="176"/>
      <c r="W908" s="176"/>
      <c r="X908" s="176"/>
      <c r="Y908" s="175"/>
      <c r="Z908" s="177"/>
      <c r="AA908" s="177"/>
      <c r="AB908" s="177"/>
      <c r="AC908" s="177"/>
    </row>
    <row r="909" spans="1:29">
      <c r="A909" s="175"/>
      <c r="B909" s="175"/>
      <c r="C909" s="175"/>
      <c r="D909" s="176"/>
      <c r="E909" s="176"/>
      <c r="F909" s="176"/>
      <c r="G909" s="176"/>
      <c r="H909" s="175"/>
      <c r="I909" s="176"/>
      <c r="J909" s="176"/>
      <c r="K909" s="175"/>
      <c r="L909" s="176"/>
      <c r="M909" s="176"/>
      <c r="N909" s="176"/>
      <c r="O909" s="176"/>
      <c r="P909" s="176"/>
      <c r="Q909" s="176"/>
      <c r="R909" s="176"/>
      <c r="S909" s="176"/>
      <c r="T909" s="175"/>
      <c r="U909" s="175"/>
      <c r="V909" s="176"/>
      <c r="W909" s="176"/>
      <c r="X909" s="176"/>
      <c r="Y909" s="175"/>
      <c r="Z909" s="177"/>
      <c r="AA909" s="177"/>
      <c r="AB909" s="177"/>
      <c r="AC909" s="177"/>
    </row>
    <row r="910" spans="1:29">
      <c r="A910" s="175"/>
      <c r="B910" s="175"/>
      <c r="C910" s="175"/>
      <c r="D910" s="176"/>
      <c r="E910" s="176"/>
      <c r="F910" s="176"/>
      <c r="G910" s="176"/>
      <c r="H910" s="175"/>
      <c r="I910" s="176"/>
      <c r="J910" s="176"/>
      <c r="K910" s="175"/>
      <c r="L910" s="176"/>
      <c r="M910" s="176"/>
      <c r="N910" s="176"/>
      <c r="O910" s="176"/>
      <c r="P910" s="176"/>
      <c r="Q910" s="176"/>
      <c r="R910" s="176"/>
      <c r="S910" s="176"/>
      <c r="T910" s="175"/>
      <c r="U910" s="175"/>
      <c r="V910" s="176"/>
      <c r="W910" s="176"/>
      <c r="X910" s="176"/>
      <c r="Y910" s="175"/>
      <c r="Z910" s="177"/>
      <c r="AA910" s="177"/>
      <c r="AB910" s="177"/>
      <c r="AC910" s="177"/>
    </row>
    <row r="911" spans="1:29">
      <c r="A911" s="175"/>
      <c r="B911" s="175"/>
      <c r="C911" s="175"/>
      <c r="D911" s="176"/>
      <c r="E911" s="176"/>
      <c r="F911" s="176"/>
      <c r="G911" s="176"/>
      <c r="H911" s="175"/>
      <c r="I911" s="176"/>
      <c r="J911" s="176"/>
      <c r="K911" s="175"/>
      <c r="L911" s="176"/>
      <c r="M911" s="176"/>
      <c r="N911" s="176"/>
      <c r="O911" s="176"/>
      <c r="P911" s="176"/>
      <c r="Q911" s="176"/>
      <c r="R911" s="176"/>
      <c r="S911" s="176"/>
      <c r="T911" s="175"/>
      <c r="U911" s="175"/>
      <c r="V911" s="176"/>
      <c r="W911" s="176"/>
      <c r="X911" s="176"/>
      <c r="Y911" s="175"/>
      <c r="Z911" s="177"/>
      <c r="AA911" s="177"/>
      <c r="AB911" s="177"/>
      <c r="AC911" s="177"/>
    </row>
    <row r="912" spans="1:29">
      <c r="A912" s="175"/>
      <c r="B912" s="175"/>
      <c r="C912" s="175"/>
      <c r="D912" s="176"/>
      <c r="E912" s="176"/>
      <c r="F912" s="176"/>
      <c r="G912" s="176"/>
      <c r="H912" s="175"/>
      <c r="I912" s="176"/>
      <c r="J912" s="176"/>
      <c r="K912" s="175"/>
      <c r="L912" s="176"/>
      <c r="M912" s="176"/>
      <c r="N912" s="176"/>
      <c r="O912" s="176"/>
      <c r="P912" s="176"/>
      <c r="Q912" s="176"/>
      <c r="R912" s="176"/>
      <c r="S912" s="176"/>
      <c r="T912" s="175"/>
      <c r="U912" s="175"/>
      <c r="V912" s="176"/>
      <c r="W912" s="176"/>
      <c r="X912" s="176"/>
      <c r="Y912" s="175"/>
      <c r="Z912" s="177"/>
      <c r="AA912" s="177"/>
      <c r="AB912" s="177"/>
      <c r="AC912" s="177"/>
    </row>
    <row r="913" spans="1:29">
      <c r="A913" s="175"/>
      <c r="B913" s="175"/>
      <c r="C913" s="175"/>
      <c r="D913" s="176"/>
      <c r="E913" s="176"/>
      <c r="F913" s="176"/>
      <c r="G913" s="176"/>
      <c r="H913" s="175"/>
      <c r="I913" s="176"/>
      <c r="J913" s="176"/>
      <c r="K913" s="175"/>
      <c r="L913" s="176"/>
      <c r="M913" s="176"/>
      <c r="N913" s="176"/>
      <c r="O913" s="176"/>
      <c r="P913" s="176"/>
      <c r="Q913" s="176"/>
      <c r="R913" s="176"/>
      <c r="S913" s="176"/>
      <c r="T913" s="175"/>
      <c r="U913" s="175"/>
      <c r="V913" s="176"/>
      <c r="W913" s="176"/>
      <c r="X913" s="176"/>
      <c r="Y913" s="175"/>
      <c r="Z913" s="177"/>
      <c r="AA913" s="177"/>
      <c r="AB913" s="177"/>
      <c r="AC913" s="177"/>
    </row>
    <row r="914" spans="1:29">
      <c r="A914" s="175"/>
      <c r="B914" s="175"/>
      <c r="C914" s="175"/>
      <c r="D914" s="176"/>
      <c r="E914" s="176"/>
      <c r="F914" s="176"/>
      <c r="G914" s="176"/>
      <c r="H914" s="175"/>
      <c r="I914" s="176"/>
      <c r="J914" s="176"/>
      <c r="K914" s="175"/>
      <c r="L914" s="176"/>
      <c r="M914" s="176"/>
      <c r="N914" s="176"/>
      <c r="O914" s="176"/>
      <c r="P914" s="176"/>
      <c r="Q914" s="176"/>
      <c r="R914" s="176"/>
      <c r="S914" s="176"/>
      <c r="T914" s="175"/>
      <c r="U914" s="175"/>
      <c r="V914" s="176"/>
      <c r="W914" s="176"/>
      <c r="X914" s="176"/>
      <c r="Y914" s="175"/>
      <c r="Z914" s="177"/>
      <c r="AA914" s="177"/>
      <c r="AB914" s="177"/>
      <c r="AC914" s="177"/>
    </row>
    <row r="915" spans="1:29">
      <c r="A915" s="175"/>
      <c r="B915" s="175"/>
      <c r="C915" s="175"/>
      <c r="D915" s="176"/>
      <c r="E915" s="176"/>
      <c r="F915" s="176"/>
      <c r="G915" s="176"/>
      <c r="H915" s="175"/>
      <c r="I915" s="176"/>
      <c r="J915" s="176"/>
      <c r="K915" s="175"/>
      <c r="L915" s="176"/>
      <c r="M915" s="176"/>
      <c r="N915" s="176"/>
      <c r="O915" s="176"/>
      <c r="P915" s="176"/>
      <c r="Q915" s="176"/>
      <c r="R915" s="176"/>
      <c r="S915" s="176"/>
      <c r="T915" s="175"/>
      <c r="U915" s="175"/>
      <c r="V915" s="176"/>
      <c r="W915" s="176"/>
      <c r="X915" s="176"/>
      <c r="Y915" s="175"/>
      <c r="Z915" s="177"/>
      <c r="AA915" s="177"/>
      <c r="AB915" s="177"/>
      <c r="AC915" s="177"/>
    </row>
    <row r="916" spans="1:29">
      <c r="A916" s="175"/>
      <c r="B916" s="175"/>
      <c r="C916" s="175"/>
      <c r="D916" s="176"/>
      <c r="E916" s="176"/>
      <c r="F916" s="176"/>
      <c r="G916" s="176"/>
      <c r="H916" s="175"/>
      <c r="I916" s="176"/>
      <c r="J916" s="176"/>
      <c r="K916" s="175"/>
      <c r="L916" s="176"/>
      <c r="M916" s="176"/>
      <c r="N916" s="176"/>
      <c r="O916" s="176"/>
      <c r="P916" s="176"/>
      <c r="Q916" s="176"/>
      <c r="R916" s="176"/>
      <c r="S916" s="176"/>
      <c r="T916" s="175"/>
      <c r="U916" s="175"/>
      <c r="V916" s="176"/>
      <c r="W916" s="176"/>
      <c r="X916" s="176"/>
      <c r="Y916" s="175"/>
      <c r="Z916" s="177"/>
      <c r="AA916" s="177"/>
      <c r="AB916" s="177"/>
      <c r="AC916" s="177"/>
    </row>
    <row r="917" spans="1:29">
      <c r="A917" s="175"/>
      <c r="B917" s="175"/>
      <c r="C917" s="175"/>
      <c r="D917" s="176"/>
      <c r="E917" s="176"/>
      <c r="F917" s="176"/>
      <c r="G917" s="176"/>
      <c r="H917" s="175"/>
      <c r="I917" s="176"/>
      <c r="J917" s="176"/>
      <c r="K917" s="175"/>
      <c r="L917" s="176"/>
      <c r="M917" s="176"/>
      <c r="N917" s="176"/>
      <c r="O917" s="176"/>
      <c r="P917" s="176"/>
      <c r="Q917" s="176"/>
      <c r="R917" s="176"/>
      <c r="S917" s="176"/>
      <c r="T917" s="175"/>
      <c r="U917" s="175"/>
      <c r="V917" s="176"/>
      <c r="W917" s="176"/>
      <c r="X917" s="176"/>
      <c r="Y917" s="175"/>
      <c r="Z917" s="177"/>
      <c r="AA917" s="177"/>
      <c r="AB917" s="177"/>
      <c r="AC917" s="177"/>
    </row>
    <row r="918" spans="1:29">
      <c r="A918" s="175"/>
      <c r="B918" s="175"/>
      <c r="C918" s="175"/>
      <c r="D918" s="176"/>
      <c r="E918" s="176"/>
      <c r="F918" s="176"/>
      <c r="G918" s="176"/>
      <c r="H918" s="175"/>
      <c r="I918" s="176"/>
      <c r="J918" s="176"/>
      <c r="K918" s="175"/>
      <c r="L918" s="176"/>
      <c r="M918" s="176"/>
      <c r="N918" s="176"/>
      <c r="O918" s="176"/>
      <c r="P918" s="176"/>
      <c r="Q918" s="176"/>
      <c r="R918" s="176"/>
      <c r="S918" s="176"/>
      <c r="T918" s="175"/>
      <c r="U918" s="175"/>
      <c r="V918" s="176"/>
      <c r="W918" s="176"/>
      <c r="X918" s="176"/>
      <c r="Y918" s="175"/>
      <c r="Z918" s="177"/>
      <c r="AA918" s="177"/>
      <c r="AB918" s="177"/>
      <c r="AC918" s="177"/>
    </row>
    <row r="919" spans="1:29">
      <c r="A919" s="175"/>
      <c r="B919" s="175"/>
      <c r="C919" s="175"/>
      <c r="D919" s="176"/>
      <c r="E919" s="176"/>
      <c r="F919" s="176"/>
      <c r="G919" s="176"/>
      <c r="H919" s="175"/>
      <c r="I919" s="176"/>
      <c r="J919" s="176"/>
      <c r="K919" s="175"/>
      <c r="L919" s="176"/>
      <c r="M919" s="176"/>
      <c r="N919" s="176"/>
      <c r="O919" s="176"/>
      <c r="P919" s="176"/>
      <c r="Q919" s="176"/>
      <c r="R919" s="176"/>
      <c r="S919" s="176"/>
      <c r="T919" s="175"/>
      <c r="U919" s="175"/>
      <c r="V919" s="176"/>
      <c r="W919" s="176"/>
      <c r="X919" s="176"/>
      <c r="Y919" s="175"/>
      <c r="Z919" s="177"/>
      <c r="AA919" s="177"/>
      <c r="AB919" s="177"/>
      <c r="AC919" s="177"/>
    </row>
    <row r="920" spans="1:29">
      <c r="A920" s="175"/>
      <c r="B920" s="175"/>
      <c r="C920" s="175"/>
      <c r="D920" s="176"/>
      <c r="E920" s="176"/>
      <c r="F920" s="176"/>
      <c r="G920" s="176"/>
      <c r="H920" s="175"/>
      <c r="I920" s="176"/>
      <c r="J920" s="176"/>
      <c r="K920" s="175"/>
      <c r="L920" s="176"/>
      <c r="M920" s="176"/>
      <c r="N920" s="176"/>
      <c r="O920" s="176"/>
      <c r="P920" s="176"/>
      <c r="Q920" s="176"/>
      <c r="R920" s="176"/>
      <c r="S920" s="176"/>
      <c r="T920" s="175"/>
      <c r="U920" s="175"/>
      <c r="V920" s="176"/>
      <c r="W920" s="176"/>
      <c r="X920" s="176"/>
      <c r="Y920" s="175"/>
      <c r="Z920" s="177"/>
      <c r="AA920" s="177"/>
      <c r="AB920" s="177"/>
      <c r="AC920" s="177"/>
    </row>
    <row r="921" spans="1:29">
      <c r="A921" s="175"/>
      <c r="B921" s="175"/>
      <c r="C921" s="175"/>
      <c r="D921" s="176"/>
      <c r="E921" s="176"/>
      <c r="F921" s="176"/>
      <c r="G921" s="176"/>
      <c r="H921" s="175"/>
      <c r="I921" s="176"/>
      <c r="J921" s="176"/>
      <c r="K921" s="175"/>
      <c r="L921" s="176"/>
      <c r="M921" s="176"/>
      <c r="N921" s="176"/>
      <c r="O921" s="176"/>
      <c r="P921" s="176"/>
      <c r="Q921" s="176"/>
      <c r="R921" s="176"/>
      <c r="S921" s="176"/>
      <c r="T921" s="175"/>
      <c r="U921" s="175"/>
      <c r="V921" s="176"/>
      <c r="W921" s="176"/>
      <c r="X921" s="176"/>
      <c r="Y921" s="175"/>
      <c r="Z921" s="177"/>
      <c r="AA921" s="177"/>
      <c r="AB921" s="177"/>
      <c r="AC921" s="177"/>
    </row>
    <row r="922" spans="1:29">
      <c r="A922" s="175"/>
      <c r="B922" s="175"/>
      <c r="C922" s="175"/>
      <c r="D922" s="176"/>
      <c r="E922" s="176"/>
      <c r="F922" s="176"/>
      <c r="G922" s="176"/>
      <c r="H922" s="175"/>
      <c r="I922" s="176"/>
      <c r="J922" s="176"/>
      <c r="K922" s="175"/>
      <c r="L922" s="176"/>
      <c r="M922" s="176"/>
      <c r="N922" s="176"/>
      <c r="O922" s="176"/>
      <c r="P922" s="176"/>
      <c r="Q922" s="176"/>
      <c r="R922" s="176"/>
      <c r="S922" s="176"/>
      <c r="T922" s="175"/>
      <c r="U922" s="175"/>
      <c r="V922" s="176"/>
      <c r="W922" s="176"/>
      <c r="X922" s="176"/>
      <c r="Y922" s="175"/>
      <c r="Z922" s="177"/>
      <c r="AA922" s="177"/>
      <c r="AB922" s="177"/>
      <c r="AC922" s="177"/>
    </row>
    <row r="923" spans="1:29">
      <c r="A923" s="175"/>
      <c r="B923" s="175"/>
      <c r="C923" s="175"/>
      <c r="D923" s="176"/>
      <c r="E923" s="176"/>
      <c r="F923" s="176"/>
      <c r="G923" s="176"/>
      <c r="H923" s="175"/>
      <c r="I923" s="176"/>
      <c r="J923" s="176"/>
      <c r="K923" s="175"/>
      <c r="L923" s="176"/>
      <c r="M923" s="176"/>
      <c r="N923" s="176"/>
      <c r="O923" s="176"/>
      <c r="P923" s="176"/>
      <c r="Q923" s="176"/>
      <c r="R923" s="176"/>
      <c r="S923" s="176"/>
      <c r="T923" s="175"/>
      <c r="U923" s="175"/>
      <c r="V923" s="176"/>
      <c r="W923" s="176"/>
      <c r="X923" s="176"/>
      <c r="Y923" s="175"/>
      <c r="Z923" s="177"/>
      <c r="AA923" s="177"/>
      <c r="AB923" s="177"/>
      <c r="AC923" s="177"/>
    </row>
    <row r="924" spans="1:29">
      <c r="A924" s="175"/>
      <c r="B924" s="175"/>
      <c r="C924" s="175"/>
      <c r="D924" s="176"/>
      <c r="E924" s="176"/>
      <c r="F924" s="176"/>
      <c r="G924" s="176"/>
      <c r="H924" s="175"/>
      <c r="I924" s="176"/>
      <c r="J924" s="176"/>
      <c r="K924" s="175"/>
      <c r="L924" s="176"/>
      <c r="M924" s="176"/>
      <c r="N924" s="176"/>
      <c r="O924" s="176"/>
      <c r="P924" s="176"/>
      <c r="Q924" s="176"/>
      <c r="R924" s="176"/>
      <c r="S924" s="176"/>
      <c r="T924" s="175"/>
      <c r="U924" s="175"/>
      <c r="V924" s="176"/>
      <c r="W924" s="176"/>
      <c r="X924" s="176"/>
      <c r="Y924" s="175"/>
      <c r="Z924" s="177"/>
      <c r="AA924" s="177"/>
      <c r="AB924" s="177"/>
      <c r="AC924" s="177"/>
    </row>
    <row r="925" spans="1:29">
      <c r="A925" s="175"/>
      <c r="B925" s="175"/>
      <c r="C925" s="175"/>
      <c r="D925" s="176"/>
      <c r="E925" s="176"/>
      <c r="F925" s="176"/>
      <c r="G925" s="176"/>
      <c r="H925" s="175"/>
      <c r="I925" s="176"/>
      <c r="J925" s="176"/>
      <c r="K925" s="175"/>
      <c r="L925" s="176"/>
      <c r="M925" s="176"/>
      <c r="N925" s="176"/>
      <c r="O925" s="176"/>
      <c r="P925" s="176"/>
      <c r="Q925" s="176"/>
      <c r="R925" s="176"/>
      <c r="S925" s="176"/>
      <c r="T925" s="175"/>
      <c r="U925" s="175"/>
      <c r="V925" s="176"/>
      <c r="W925" s="176"/>
      <c r="X925" s="176"/>
      <c r="Y925" s="175"/>
      <c r="Z925" s="177"/>
      <c r="AA925" s="177"/>
      <c r="AB925" s="177"/>
      <c r="AC925" s="177"/>
    </row>
    <row r="926" spans="1:29">
      <c r="A926" s="175"/>
      <c r="B926" s="175"/>
      <c r="C926" s="175"/>
      <c r="D926" s="176"/>
      <c r="E926" s="176"/>
      <c r="F926" s="176"/>
      <c r="G926" s="176"/>
      <c r="H926" s="175"/>
      <c r="I926" s="176"/>
      <c r="J926" s="176"/>
      <c r="K926" s="175"/>
      <c r="L926" s="176"/>
      <c r="M926" s="176"/>
      <c r="N926" s="176"/>
      <c r="O926" s="176"/>
      <c r="P926" s="176"/>
      <c r="Q926" s="176"/>
      <c r="R926" s="176"/>
      <c r="S926" s="176"/>
      <c r="T926" s="175"/>
      <c r="U926" s="175"/>
      <c r="V926" s="176"/>
      <c r="W926" s="176"/>
      <c r="X926" s="176"/>
      <c r="Y926" s="175"/>
      <c r="Z926" s="177"/>
      <c r="AA926" s="177"/>
      <c r="AB926" s="177"/>
      <c r="AC926" s="177"/>
    </row>
    <row r="927" spans="1:29">
      <c r="A927" s="175"/>
      <c r="B927" s="175"/>
      <c r="C927" s="175"/>
      <c r="D927" s="176"/>
      <c r="E927" s="176"/>
      <c r="F927" s="176"/>
      <c r="G927" s="176"/>
      <c r="H927" s="175"/>
      <c r="I927" s="176"/>
      <c r="J927" s="176"/>
      <c r="K927" s="175"/>
      <c r="L927" s="176"/>
      <c r="M927" s="176"/>
      <c r="N927" s="176"/>
      <c r="O927" s="176"/>
      <c r="P927" s="176"/>
      <c r="Q927" s="176"/>
      <c r="R927" s="176"/>
      <c r="S927" s="176"/>
      <c r="T927" s="175"/>
      <c r="U927" s="175"/>
      <c r="V927" s="176"/>
      <c r="W927" s="176"/>
      <c r="X927" s="176"/>
      <c r="Y927" s="175"/>
      <c r="Z927" s="177"/>
      <c r="AA927" s="177"/>
      <c r="AB927" s="177"/>
      <c r="AC927" s="177"/>
    </row>
    <row r="928" spans="1:29">
      <c r="A928" s="175"/>
      <c r="B928" s="175"/>
      <c r="C928" s="175"/>
      <c r="D928" s="176"/>
      <c r="E928" s="176"/>
      <c r="F928" s="176"/>
      <c r="G928" s="176"/>
      <c r="H928" s="175"/>
      <c r="I928" s="176"/>
      <c r="J928" s="176"/>
      <c r="K928" s="175"/>
      <c r="L928" s="176"/>
      <c r="M928" s="176"/>
      <c r="N928" s="176"/>
      <c r="O928" s="176"/>
      <c r="P928" s="176"/>
      <c r="Q928" s="176"/>
      <c r="R928" s="176"/>
      <c r="S928" s="176"/>
      <c r="T928" s="175"/>
      <c r="U928" s="175"/>
      <c r="V928" s="176"/>
      <c r="W928" s="176"/>
      <c r="X928" s="176"/>
      <c r="Y928" s="175"/>
      <c r="Z928" s="177"/>
      <c r="AA928" s="177"/>
      <c r="AB928" s="177"/>
      <c r="AC928" s="177"/>
    </row>
    <row r="929" spans="1:29">
      <c r="A929" s="175"/>
      <c r="B929" s="175"/>
      <c r="C929" s="175"/>
      <c r="D929" s="176"/>
      <c r="E929" s="176"/>
      <c r="F929" s="176"/>
      <c r="G929" s="176"/>
      <c r="H929" s="175"/>
      <c r="I929" s="176"/>
      <c r="J929" s="176"/>
      <c r="K929" s="175"/>
      <c r="L929" s="176"/>
      <c r="M929" s="176"/>
      <c r="N929" s="176"/>
      <c r="O929" s="176"/>
      <c r="P929" s="176"/>
      <c r="Q929" s="176"/>
      <c r="R929" s="176"/>
      <c r="S929" s="176"/>
      <c r="T929" s="175"/>
      <c r="U929" s="175"/>
      <c r="V929" s="176"/>
      <c r="W929" s="176"/>
      <c r="X929" s="176"/>
      <c r="Y929" s="175"/>
      <c r="Z929" s="177"/>
      <c r="AA929" s="177"/>
      <c r="AB929" s="177"/>
      <c r="AC929" s="177"/>
    </row>
    <row r="930" spans="1:29">
      <c r="A930" s="175"/>
      <c r="B930" s="175"/>
      <c r="C930" s="175"/>
      <c r="D930" s="176"/>
      <c r="E930" s="176"/>
      <c r="F930" s="176"/>
      <c r="G930" s="176"/>
      <c r="H930" s="175"/>
      <c r="I930" s="176"/>
      <c r="J930" s="176"/>
      <c r="K930" s="175"/>
      <c r="L930" s="176"/>
      <c r="M930" s="176"/>
      <c r="N930" s="176"/>
      <c r="O930" s="176"/>
      <c r="P930" s="176"/>
      <c r="Q930" s="176"/>
      <c r="R930" s="176"/>
      <c r="S930" s="176"/>
      <c r="T930" s="175"/>
      <c r="U930" s="175"/>
      <c r="V930" s="176"/>
      <c r="W930" s="176"/>
      <c r="X930" s="176"/>
      <c r="Y930" s="175"/>
      <c r="Z930" s="177"/>
      <c r="AA930" s="177"/>
      <c r="AB930" s="177"/>
      <c r="AC930" s="177"/>
    </row>
    <row r="931" spans="1:29">
      <c r="A931" s="175"/>
      <c r="B931" s="175"/>
      <c r="C931" s="175"/>
      <c r="D931" s="176"/>
      <c r="E931" s="176"/>
      <c r="F931" s="176"/>
      <c r="G931" s="176"/>
      <c r="H931" s="175"/>
      <c r="I931" s="176"/>
      <c r="J931" s="176"/>
      <c r="K931" s="175"/>
      <c r="L931" s="176"/>
      <c r="M931" s="176"/>
      <c r="N931" s="176"/>
      <c r="O931" s="176"/>
      <c r="P931" s="176"/>
      <c r="Q931" s="176"/>
      <c r="R931" s="176"/>
      <c r="S931" s="176"/>
      <c r="T931" s="175"/>
      <c r="U931" s="175"/>
      <c r="V931" s="176"/>
      <c r="W931" s="176"/>
      <c r="X931" s="176"/>
      <c r="Y931" s="175"/>
      <c r="Z931" s="177"/>
      <c r="AA931" s="177"/>
      <c r="AB931" s="177"/>
      <c r="AC931" s="177"/>
    </row>
    <row r="932" spans="1:29">
      <c r="A932" s="175"/>
      <c r="B932" s="175"/>
      <c r="C932" s="175"/>
      <c r="D932" s="176"/>
      <c r="E932" s="176"/>
      <c r="F932" s="176"/>
      <c r="G932" s="176"/>
      <c r="H932" s="175"/>
      <c r="I932" s="176"/>
      <c r="J932" s="176"/>
      <c r="K932" s="175"/>
      <c r="L932" s="176"/>
      <c r="M932" s="176"/>
      <c r="N932" s="176"/>
      <c r="O932" s="176"/>
      <c r="P932" s="176"/>
      <c r="Q932" s="176"/>
      <c r="R932" s="176"/>
      <c r="S932" s="176"/>
      <c r="T932" s="175"/>
      <c r="U932" s="175"/>
      <c r="V932" s="176"/>
      <c r="W932" s="176"/>
      <c r="X932" s="176"/>
      <c r="Y932" s="175"/>
      <c r="Z932" s="177"/>
      <c r="AA932" s="177"/>
      <c r="AB932" s="177"/>
      <c r="AC932" s="177"/>
    </row>
    <row r="933" spans="1:29">
      <c r="A933" s="175"/>
      <c r="B933" s="175"/>
      <c r="C933" s="175"/>
      <c r="D933" s="176"/>
      <c r="E933" s="176"/>
      <c r="F933" s="176"/>
      <c r="G933" s="176"/>
      <c r="H933" s="175"/>
      <c r="I933" s="176"/>
      <c r="J933" s="176"/>
      <c r="K933" s="175"/>
      <c r="L933" s="176"/>
      <c r="M933" s="176"/>
      <c r="N933" s="176"/>
      <c r="O933" s="176"/>
      <c r="P933" s="176"/>
      <c r="Q933" s="176"/>
      <c r="R933" s="176"/>
      <c r="S933" s="176"/>
      <c r="T933" s="175"/>
      <c r="U933" s="175"/>
      <c r="V933" s="176"/>
      <c r="W933" s="176"/>
      <c r="X933" s="176"/>
      <c r="Y933" s="175"/>
      <c r="Z933" s="177"/>
      <c r="AA933" s="177"/>
      <c r="AB933" s="177"/>
      <c r="AC933" s="177"/>
    </row>
    <row r="934" spans="1:29">
      <c r="A934" s="175"/>
      <c r="B934" s="175"/>
      <c r="C934" s="175"/>
      <c r="D934" s="176"/>
      <c r="E934" s="176"/>
      <c r="F934" s="176"/>
      <c r="G934" s="176"/>
      <c r="H934" s="175"/>
      <c r="I934" s="176"/>
      <c r="J934" s="176"/>
      <c r="K934" s="175"/>
      <c r="L934" s="176"/>
      <c r="M934" s="176"/>
      <c r="N934" s="176"/>
      <c r="O934" s="176"/>
      <c r="P934" s="176"/>
      <c r="Q934" s="176"/>
      <c r="R934" s="176"/>
      <c r="S934" s="176"/>
      <c r="T934" s="175"/>
      <c r="U934" s="175"/>
      <c r="V934" s="176"/>
      <c r="W934" s="176"/>
      <c r="X934" s="176"/>
      <c r="Y934" s="175"/>
      <c r="Z934" s="177"/>
      <c r="AA934" s="177"/>
      <c r="AB934" s="177"/>
      <c r="AC934" s="177"/>
    </row>
    <row r="935" spans="1:29">
      <c r="A935" s="175"/>
      <c r="B935" s="175"/>
      <c r="C935" s="175"/>
      <c r="D935" s="176"/>
      <c r="E935" s="176"/>
      <c r="F935" s="176"/>
      <c r="G935" s="176"/>
      <c r="H935" s="175"/>
      <c r="I935" s="176"/>
      <c r="J935" s="176"/>
      <c r="K935" s="175"/>
      <c r="L935" s="176"/>
      <c r="M935" s="176"/>
      <c r="N935" s="176"/>
      <c r="O935" s="176"/>
      <c r="P935" s="176"/>
      <c r="Q935" s="176"/>
      <c r="R935" s="176"/>
      <c r="S935" s="176"/>
      <c r="T935" s="175"/>
      <c r="U935" s="175"/>
      <c r="V935" s="176"/>
      <c r="W935" s="176"/>
      <c r="X935" s="176"/>
      <c r="Y935" s="175"/>
      <c r="Z935" s="177"/>
      <c r="AA935" s="177"/>
      <c r="AB935" s="177"/>
      <c r="AC935" s="177"/>
    </row>
    <row r="936" spans="1:29">
      <c r="A936" s="175"/>
      <c r="B936" s="175"/>
      <c r="C936" s="175"/>
      <c r="D936" s="176"/>
      <c r="E936" s="176"/>
      <c r="F936" s="176"/>
      <c r="G936" s="176"/>
      <c r="H936" s="175"/>
      <c r="I936" s="176"/>
      <c r="J936" s="176"/>
      <c r="K936" s="175"/>
      <c r="L936" s="176"/>
      <c r="M936" s="176"/>
      <c r="N936" s="176"/>
      <c r="O936" s="176"/>
      <c r="P936" s="176"/>
      <c r="Q936" s="176"/>
      <c r="R936" s="176"/>
      <c r="S936" s="176"/>
      <c r="T936" s="175"/>
      <c r="U936" s="175"/>
      <c r="V936" s="176"/>
      <c r="W936" s="176"/>
      <c r="X936" s="176"/>
      <c r="Y936" s="175"/>
      <c r="Z936" s="177"/>
      <c r="AA936" s="177"/>
      <c r="AB936" s="177"/>
      <c r="AC936" s="177"/>
    </row>
    <row r="937" spans="1:29">
      <c r="A937" s="175"/>
      <c r="B937" s="175"/>
      <c r="C937" s="175"/>
      <c r="D937" s="176"/>
      <c r="E937" s="176"/>
      <c r="F937" s="176"/>
      <c r="G937" s="176"/>
      <c r="H937" s="175"/>
      <c r="I937" s="176"/>
      <c r="J937" s="176"/>
      <c r="K937" s="175"/>
      <c r="L937" s="176"/>
      <c r="M937" s="176"/>
      <c r="N937" s="176"/>
      <c r="O937" s="176"/>
      <c r="P937" s="176"/>
      <c r="Q937" s="176"/>
      <c r="R937" s="176"/>
      <c r="S937" s="176"/>
      <c r="T937" s="175"/>
      <c r="U937" s="175"/>
      <c r="V937" s="176"/>
      <c r="W937" s="176"/>
      <c r="X937" s="176"/>
      <c r="Y937" s="175"/>
      <c r="Z937" s="177"/>
      <c r="AA937" s="177"/>
      <c r="AB937" s="177"/>
      <c r="AC937" s="177"/>
    </row>
    <row r="938" spans="1:29">
      <c r="A938" s="175"/>
      <c r="B938" s="175"/>
      <c r="C938" s="175"/>
      <c r="D938" s="176"/>
      <c r="E938" s="176"/>
      <c r="F938" s="176"/>
      <c r="G938" s="176"/>
      <c r="H938" s="175"/>
      <c r="I938" s="176"/>
      <c r="J938" s="176"/>
      <c r="K938" s="175"/>
      <c r="L938" s="176"/>
      <c r="M938" s="176"/>
      <c r="N938" s="176"/>
      <c r="O938" s="176"/>
      <c r="P938" s="176"/>
      <c r="Q938" s="176"/>
      <c r="R938" s="176"/>
      <c r="S938" s="176"/>
      <c r="T938" s="175"/>
      <c r="U938" s="175"/>
      <c r="V938" s="176"/>
      <c r="W938" s="176"/>
      <c r="X938" s="176"/>
      <c r="Y938" s="175"/>
      <c r="Z938" s="177"/>
      <c r="AA938" s="177"/>
      <c r="AB938" s="177"/>
      <c r="AC938" s="177"/>
    </row>
    <row r="939" spans="1:29">
      <c r="A939" s="175"/>
      <c r="B939" s="175"/>
      <c r="C939" s="175"/>
      <c r="D939" s="176"/>
      <c r="E939" s="176"/>
      <c r="F939" s="176"/>
      <c r="G939" s="176"/>
      <c r="H939" s="175"/>
      <c r="I939" s="176"/>
      <c r="J939" s="176"/>
      <c r="K939" s="175"/>
      <c r="L939" s="176"/>
      <c r="M939" s="176"/>
      <c r="N939" s="176"/>
      <c r="O939" s="176"/>
      <c r="P939" s="176"/>
      <c r="Q939" s="176"/>
      <c r="R939" s="176"/>
      <c r="S939" s="176"/>
      <c r="T939" s="175"/>
      <c r="U939" s="175"/>
      <c r="V939" s="176"/>
      <c r="W939" s="176"/>
      <c r="X939" s="176"/>
      <c r="Y939" s="175"/>
      <c r="Z939" s="177"/>
      <c r="AA939" s="177"/>
      <c r="AB939" s="177"/>
      <c r="AC939" s="177"/>
    </row>
    <row r="940" spans="1:29">
      <c r="A940" s="175"/>
      <c r="B940" s="175"/>
      <c r="C940" s="175"/>
      <c r="D940" s="176"/>
      <c r="E940" s="176"/>
      <c r="F940" s="176"/>
      <c r="G940" s="176"/>
      <c r="H940" s="175"/>
      <c r="I940" s="176"/>
      <c r="J940" s="176"/>
      <c r="K940" s="175"/>
      <c r="L940" s="176"/>
      <c r="M940" s="176"/>
      <c r="N940" s="176"/>
      <c r="O940" s="176"/>
      <c r="P940" s="176"/>
      <c r="Q940" s="176"/>
      <c r="R940" s="176"/>
      <c r="S940" s="176"/>
      <c r="T940" s="175"/>
      <c r="U940" s="175"/>
      <c r="V940" s="176"/>
      <c r="W940" s="176"/>
      <c r="X940" s="176"/>
      <c r="Y940" s="175"/>
      <c r="Z940" s="177"/>
      <c r="AA940" s="177"/>
      <c r="AB940" s="177"/>
      <c r="AC940" s="177"/>
    </row>
    <row r="941" spans="1:29">
      <c r="A941" s="175"/>
      <c r="B941" s="175"/>
      <c r="C941" s="175"/>
      <c r="D941" s="176"/>
      <c r="E941" s="176"/>
      <c r="F941" s="176"/>
      <c r="G941" s="176"/>
      <c r="H941" s="175"/>
      <c r="I941" s="176"/>
      <c r="J941" s="176"/>
      <c r="K941" s="175"/>
      <c r="L941" s="176"/>
      <c r="M941" s="176"/>
      <c r="N941" s="176"/>
      <c r="O941" s="176"/>
      <c r="P941" s="176"/>
      <c r="Q941" s="176"/>
      <c r="R941" s="176"/>
      <c r="S941" s="176"/>
      <c r="T941" s="175"/>
      <c r="U941" s="175"/>
      <c r="V941" s="176"/>
      <c r="W941" s="176"/>
      <c r="X941" s="176"/>
      <c r="Y941" s="175"/>
      <c r="Z941" s="177"/>
      <c r="AA941" s="177"/>
      <c r="AB941" s="177"/>
      <c r="AC941" s="177"/>
    </row>
    <row r="942" spans="1:29">
      <c r="A942" s="175"/>
      <c r="B942" s="175"/>
      <c r="C942" s="175"/>
      <c r="D942" s="176"/>
      <c r="E942" s="176"/>
      <c r="F942" s="176"/>
      <c r="G942" s="176"/>
      <c r="H942" s="175"/>
      <c r="I942" s="176"/>
      <c r="J942" s="176"/>
      <c r="K942" s="175"/>
      <c r="L942" s="176"/>
      <c r="M942" s="176"/>
      <c r="N942" s="176"/>
      <c r="O942" s="176"/>
      <c r="P942" s="176"/>
      <c r="Q942" s="176"/>
      <c r="R942" s="176"/>
      <c r="S942" s="176"/>
      <c r="T942" s="175"/>
      <c r="U942" s="175"/>
      <c r="V942" s="176"/>
      <c r="W942" s="176"/>
      <c r="X942" s="176"/>
      <c r="Y942" s="175"/>
      <c r="Z942" s="177"/>
      <c r="AA942" s="177"/>
      <c r="AB942" s="177"/>
      <c r="AC942" s="177"/>
    </row>
    <row r="943" spans="1:29">
      <c r="A943" s="175"/>
      <c r="B943" s="175"/>
      <c r="C943" s="175"/>
      <c r="D943" s="176"/>
      <c r="E943" s="176"/>
      <c r="F943" s="176"/>
      <c r="G943" s="176"/>
      <c r="H943" s="175"/>
      <c r="I943" s="176"/>
      <c r="J943" s="176"/>
      <c r="K943" s="175"/>
      <c r="L943" s="176"/>
      <c r="M943" s="176"/>
      <c r="N943" s="176"/>
      <c r="O943" s="176"/>
      <c r="P943" s="176"/>
      <c r="Q943" s="176"/>
      <c r="R943" s="176"/>
      <c r="S943" s="176"/>
      <c r="T943" s="175"/>
      <c r="U943" s="175"/>
      <c r="V943" s="176"/>
      <c r="W943" s="176"/>
      <c r="X943" s="176"/>
      <c r="Y943" s="175"/>
      <c r="Z943" s="177"/>
      <c r="AA943" s="177"/>
      <c r="AB943" s="177"/>
      <c r="AC943" s="177"/>
    </row>
    <row r="944" spans="1:29">
      <c r="A944" s="175"/>
      <c r="B944" s="175"/>
      <c r="C944" s="175"/>
      <c r="D944" s="176"/>
      <c r="E944" s="176"/>
      <c r="F944" s="176"/>
      <c r="G944" s="176"/>
      <c r="H944" s="175"/>
      <c r="I944" s="176"/>
      <c r="J944" s="176"/>
      <c r="K944" s="175"/>
      <c r="L944" s="176"/>
      <c r="M944" s="176"/>
      <c r="N944" s="176"/>
      <c r="O944" s="176"/>
      <c r="P944" s="176"/>
      <c r="Q944" s="176"/>
      <c r="R944" s="176"/>
      <c r="S944" s="176"/>
      <c r="T944" s="175"/>
      <c r="U944" s="175"/>
      <c r="V944" s="176"/>
      <c r="W944" s="176"/>
      <c r="X944" s="176"/>
      <c r="Y944" s="175"/>
      <c r="Z944" s="177"/>
      <c r="AA944" s="177"/>
      <c r="AB944" s="177"/>
      <c r="AC944" s="177"/>
    </row>
    <row r="945" spans="1:29">
      <c r="A945" s="175"/>
      <c r="B945" s="175"/>
      <c r="C945" s="175"/>
      <c r="D945" s="176"/>
      <c r="E945" s="176"/>
      <c r="F945" s="176"/>
      <c r="G945" s="176"/>
      <c r="H945" s="175"/>
      <c r="I945" s="176"/>
      <c r="J945" s="176"/>
      <c r="K945" s="175"/>
      <c r="L945" s="176"/>
      <c r="M945" s="176"/>
      <c r="N945" s="176"/>
      <c r="O945" s="176"/>
      <c r="P945" s="176"/>
      <c r="Q945" s="176"/>
      <c r="R945" s="176"/>
      <c r="S945" s="176"/>
      <c r="T945" s="175"/>
      <c r="U945" s="175"/>
      <c r="V945" s="176"/>
      <c r="W945" s="176"/>
      <c r="X945" s="176"/>
      <c r="Y945" s="175"/>
      <c r="Z945" s="177"/>
      <c r="AA945" s="177"/>
      <c r="AB945" s="177"/>
      <c r="AC945" s="177"/>
    </row>
    <row r="946" spans="1:29">
      <c r="A946" s="175"/>
      <c r="B946" s="175"/>
      <c r="C946" s="175"/>
      <c r="D946" s="176"/>
      <c r="E946" s="176"/>
      <c r="F946" s="176"/>
      <c r="G946" s="176"/>
      <c r="H946" s="175"/>
      <c r="I946" s="176"/>
      <c r="J946" s="176"/>
      <c r="K946" s="175"/>
      <c r="L946" s="176"/>
      <c r="M946" s="176"/>
      <c r="N946" s="176"/>
      <c r="O946" s="176"/>
      <c r="P946" s="176"/>
      <c r="Q946" s="176"/>
      <c r="R946" s="176"/>
      <c r="S946" s="176"/>
      <c r="T946" s="175"/>
      <c r="U946" s="175"/>
      <c r="V946" s="176"/>
      <c r="W946" s="176"/>
      <c r="X946" s="176"/>
      <c r="Y946" s="175"/>
      <c r="Z946" s="177"/>
      <c r="AA946" s="177"/>
      <c r="AB946" s="177"/>
      <c r="AC946" s="177"/>
    </row>
    <row r="947" spans="1:29">
      <c r="A947" s="175"/>
      <c r="B947" s="175"/>
      <c r="C947" s="175"/>
      <c r="D947" s="176"/>
      <c r="E947" s="176"/>
      <c r="F947" s="176"/>
      <c r="G947" s="176"/>
      <c r="H947" s="175"/>
      <c r="I947" s="176"/>
      <c r="J947" s="176"/>
      <c r="K947" s="175"/>
      <c r="L947" s="176"/>
      <c r="M947" s="176"/>
      <c r="N947" s="176"/>
      <c r="O947" s="176"/>
      <c r="P947" s="176"/>
      <c r="Q947" s="176"/>
      <c r="R947" s="176"/>
      <c r="S947" s="176"/>
      <c r="T947" s="175"/>
      <c r="U947" s="175"/>
      <c r="V947" s="176"/>
      <c r="W947" s="176"/>
      <c r="X947" s="176"/>
      <c r="Y947" s="175"/>
      <c r="Z947" s="177"/>
      <c r="AA947" s="177"/>
      <c r="AB947" s="177"/>
      <c r="AC947" s="177"/>
    </row>
    <row r="948" spans="1:29">
      <c r="A948" s="175"/>
      <c r="B948" s="175"/>
      <c r="C948" s="175"/>
      <c r="D948" s="176"/>
      <c r="E948" s="176"/>
      <c r="F948" s="176"/>
      <c r="G948" s="176"/>
      <c r="H948" s="175"/>
      <c r="I948" s="176"/>
      <c r="J948" s="176"/>
      <c r="K948" s="175"/>
      <c r="L948" s="176"/>
      <c r="M948" s="176"/>
      <c r="N948" s="176"/>
      <c r="O948" s="176"/>
      <c r="P948" s="176"/>
      <c r="Q948" s="176"/>
      <c r="R948" s="176"/>
      <c r="S948" s="176"/>
      <c r="T948" s="175"/>
      <c r="U948" s="175"/>
      <c r="V948" s="176"/>
      <c r="W948" s="176"/>
      <c r="X948" s="176"/>
      <c r="Y948" s="175"/>
      <c r="Z948" s="177"/>
      <c r="AA948" s="177"/>
      <c r="AB948" s="177"/>
      <c r="AC948" s="177"/>
    </row>
    <row r="949" spans="1:29">
      <c r="A949" s="175"/>
      <c r="B949" s="175"/>
      <c r="C949" s="175"/>
      <c r="D949" s="176"/>
      <c r="E949" s="176"/>
      <c r="F949" s="176"/>
      <c r="G949" s="176"/>
      <c r="H949" s="175"/>
      <c r="I949" s="176"/>
      <c r="J949" s="176"/>
      <c r="K949" s="175"/>
      <c r="L949" s="176"/>
      <c r="M949" s="176"/>
      <c r="N949" s="176"/>
      <c r="O949" s="176"/>
      <c r="P949" s="176"/>
      <c r="Q949" s="176"/>
      <c r="R949" s="176"/>
      <c r="S949" s="176"/>
      <c r="T949" s="175"/>
      <c r="U949" s="175"/>
      <c r="V949" s="176"/>
      <c r="W949" s="176"/>
      <c r="X949" s="176"/>
      <c r="Y949" s="175"/>
      <c r="Z949" s="177"/>
      <c r="AA949" s="177"/>
      <c r="AB949" s="177"/>
      <c r="AC949" s="177"/>
    </row>
    <row r="950" spans="1:29">
      <c r="A950" s="175"/>
      <c r="B950" s="175"/>
      <c r="C950" s="175"/>
      <c r="D950" s="176"/>
      <c r="E950" s="176"/>
      <c r="F950" s="176"/>
      <c r="G950" s="176"/>
      <c r="H950" s="175"/>
      <c r="I950" s="176"/>
      <c r="J950" s="176"/>
      <c r="K950" s="175"/>
      <c r="L950" s="176"/>
      <c r="M950" s="176"/>
      <c r="N950" s="176"/>
      <c r="O950" s="176"/>
      <c r="P950" s="176"/>
      <c r="Q950" s="176"/>
      <c r="R950" s="176"/>
      <c r="S950" s="176"/>
      <c r="T950" s="175"/>
      <c r="U950" s="175"/>
      <c r="V950" s="176"/>
      <c r="W950" s="176"/>
      <c r="X950" s="176"/>
      <c r="Y950" s="175"/>
      <c r="Z950" s="177"/>
      <c r="AA950" s="177"/>
      <c r="AB950" s="177"/>
      <c r="AC950" s="177"/>
    </row>
    <row r="951" spans="1:29">
      <c r="A951" s="175"/>
      <c r="B951" s="175"/>
      <c r="C951" s="175"/>
      <c r="D951" s="176"/>
      <c r="E951" s="176"/>
      <c r="F951" s="176"/>
      <c r="G951" s="176"/>
      <c r="H951" s="175"/>
      <c r="I951" s="176"/>
      <c r="J951" s="176"/>
      <c r="K951" s="175"/>
      <c r="L951" s="176"/>
      <c r="M951" s="176"/>
      <c r="N951" s="176"/>
      <c r="O951" s="176"/>
      <c r="P951" s="176"/>
      <c r="Q951" s="176"/>
      <c r="R951" s="176"/>
      <c r="S951" s="176"/>
      <c r="T951" s="175"/>
      <c r="U951" s="175"/>
      <c r="V951" s="176"/>
      <c r="W951" s="176"/>
      <c r="X951" s="176"/>
      <c r="Y951" s="175"/>
      <c r="Z951" s="177"/>
      <c r="AA951" s="177"/>
      <c r="AB951" s="177"/>
      <c r="AC951" s="177"/>
    </row>
    <row r="952" spans="1:29">
      <c r="A952" s="175"/>
      <c r="B952" s="175"/>
      <c r="C952" s="175"/>
      <c r="D952" s="176"/>
      <c r="E952" s="176"/>
      <c r="F952" s="176"/>
      <c r="G952" s="176"/>
      <c r="H952" s="175"/>
      <c r="I952" s="176"/>
      <c r="J952" s="176"/>
      <c r="K952" s="175"/>
      <c r="L952" s="176"/>
      <c r="M952" s="176"/>
      <c r="N952" s="176"/>
      <c r="O952" s="176"/>
      <c r="P952" s="176"/>
      <c r="Q952" s="176"/>
      <c r="R952" s="176"/>
      <c r="S952" s="176"/>
      <c r="T952" s="175"/>
      <c r="U952" s="175"/>
      <c r="V952" s="176"/>
      <c r="W952" s="176"/>
      <c r="X952" s="176"/>
      <c r="Y952" s="175"/>
      <c r="Z952" s="177"/>
      <c r="AA952" s="177"/>
      <c r="AB952" s="177"/>
      <c r="AC952" s="177"/>
    </row>
    <row r="953" spans="1:29">
      <c r="A953" s="175"/>
      <c r="B953" s="175"/>
      <c r="C953" s="175"/>
      <c r="D953" s="176"/>
      <c r="E953" s="176"/>
      <c r="F953" s="176"/>
      <c r="G953" s="176"/>
      <c r="H953" s="175"/>
      <c r="I953" s="176"/>
      <c r="J953" s="176"/>
      <c r="K953" s="175"/>
      <c r="L953" s="176"/>
      <c r="M953" s="176"/>
      <c r="N953" s="176"/>
      <c r="O953" s="176"/>
      <c r="P953" s="176"/>
      <c r="Q953" s="176"/>
      <c r="R953" s="176"/>
      <c r="S953" s="176"/>
      <c r="T953" s="175"/>
      <c r="U953" s="175"/>
      <c r="V953" s="176"/>
      <c r="W953" s="176"/>
      <c r="X953" s="176"/>
      <c r="Y953" s="175"/>
      <c r="Z953" s="177"/>
      <c r="AA953" s="177"/>
      <c r="AB953" s="177"/>
      <c r="AC953" s="177"/>
    </row>
    <row r="954" spans="1:29">
      <c r="A954" s="175"/>
      <c r="B954" s="175"/>
      <c r="C954" s="175"/>
      <c r="D954" s="176"/>
      <c r="E954" s="176"/>
      <c r="F954" s="176"/>
      <c r="G954" s="176"/>
      <c r="H954" s="175"/>
      <c r="I954" s="176"/>
      <c r="J954" s="176"/>
      <c r="K954" s="175"/>
      <c r="L954" s="176"/>
      <c r="M954" s="176"/>
      <c r="N954" s="176"/>
      <c r="O954" s="176"/>
      <c r="P954" s="176"/>
      <c r="Q954" s="176"/>
      <c r="R954" s="176"/>
      <c r="S954" s="176"/>
      <c r="T954" s="175"/>
      <c r="U954" s="175"/>
      <c r="V954" s="176"/>
      <c r="W954" s="176"/>
      <c r="X954" s="176"/>
      <c r="Y954" s="175"/>
      <c r="Z954" s="177"/>
      <c r="AA954" s="177"/>
      <c r="AB954" s="177"/>
      <c r="AC954" s="177"/>
    </row>
    <row r="955" spans="1:29">
      <c r="A955" s="175"/>
      <c r="B955" s="175"/>
      <c r="C955" s="175"/>
      <c r="D955" s="176"/>
      <c r="E955" s="176"/>
      <c r="F955" s="176"/>
      <c r="G955" s="176"/>
      <c r="H955" s="175"/>
      <c r="I955" s="176"/>
      <c r="J955" s="176"/>
      <c r="K955" s="175"/>
      <c r="L955" s="176"/>
      <c r="M955" s="176"/>
      <c r="N955" s="176"/>
      <c r="O955" s="176"/>
      <c r="P955" s="176"/>
      <c r="Q955" s="176"/>
      <c r="R955" s="176"/>
      <c r="S955" s="176"/>
      <c r="T955" s="175"/>
      <c r="U955" s="175"/>
      <c r="V955" s="176"/>
      <c r="W955" s="176"/>
      <c r="X955" s="176"/>
      <c r="Y955" s="175"/>
      <c r="Z955" s="177"/>
      <c r="AA955" s="177"/>
      <c r="AB955" s="177"/>
      <c r="AC955" s="177"/>
    </row>
    <row r="956" spans="1:29">
      <c r="A956" s="175"/>
      <c r="B956" s="175"/>
      <c r="C956" s="175"/>
      <c r="D956" s="176"/>
      <c r="E956" s="176"/>
      <c r="F956" s="176"/>
      <c r="G956" s="176"/>
      <c r="H956" s="175"/>
      <c r="I956" s="176"/>
      <c r="J956" s="176"/>
      <c r="K956" s="175"/>
      <c r="L956" s="176"/>
      <c r="M956" s="176"/>
      <c r="N956" s="176"/>
      <c r="O956" s="176"/>
      <c r="P956" s="176"/>
      <c r="Q956" s="176"/>
      <c r="R956" s="176"/>
      <c r="S956" s="176"/>
      <c r="T956" s="175"/>
      <c r="U956" s="175"/>
      <c r="V956" s="176"/>
      <c r="W956" s="176"/>
      <c r="X956" s="176"/>
      <c r="Y956" s="175"/>
      <c r="Z956" s="177"/>
      <c r="AA956" s="177"/>
      <c r="AB956" s="177"/>
      <c r="AC956" s="177"/>
    </row>
    <row r="957" spans="1:29">
      <c r="A957" s="175"/>
      <c r="B957" s="175"/>
      <c r="C957" s="175"/>
      <c r="D957" s="176"/>
      <c r="E957" s="176"/>
      <c r="F957" s="176"/>
      <c r="G957" s="176"/>
      <c r="H957" s="175"/>
      <c r="I957" s="176"/>
      <c r="J957" s="176"/>
      <c r="K957" s="175"/>
      <c r="L957" s="176"/>
      <c r="M957" s="176"/>
      <c r="N957" s="176"/>
      <c r="O957" s="176"/>
      <c r="P957" s="176"/>
      <c r="Q957" s="176"/>
      <c r="R957" s="176"/>
      <c r="S957" s="176"/>
      <c r="T957" s="175"/>
      <c r="U957" s="175"/>
      <c r="V957" s="176"/>
      <c r="W957" s="176"/>
      <c r="X957" s="176"/>
      <c r="Y957" s="175"/>
      <c r="Z957" s="177"/>
      <c r="AA957" s="177"/>
      <c r="AB957" s="177"/>
      <c r="AC957" s="177"/>
    </row>
    <row r="958" spans="1:29">
      <c r="A958" s="175"/>
      <c r="B958" s="175"/>
      <c r="C958" s="175"/>
      <c r="D958" s="176"/>
      <c r="E958" s="176"/>
      <c r="F958" s="176"/>
      <c r="G958" s="176"/>
      <c r="H958" s="175"/>
      <c r="I958" s="176"/>
      <c r="J958" s="176"/>
      <c r="K958" s="175"/>
      <c r="L958" s="176"/>
      <c r="M958" s="176"/>
      <c r="N958" s="176"/>
      <c r="O958" s="176"/>
      <c r="P958" s="176"/>
      <c r="Q958" s="176"/>
      <c r="R958" s="176"/>
      <c r="S958" s="176"/>
      <c r="T958" s="175"/>
      <c r="U958" s="175"/>
      <c r="V958" s="176"/>
      <c r="W958" s="176"/>
      <c r="X958" s="176"/>
      <c r="Y958" s="175"/>
      <c r="Z958" s="177"/>
      <c r="AA958" s="177"/>
      <c r="AB958" s="177"/>
      <c r="AC958" s="177"/>
    </row>
    <row r="959" spans="1:29">
      <c r="A959" s="175"/>
      <c r="B959" s="175"/>
      <c r="C959" s="175"/>
      <c r="D959" s="176"/>
      <c r="E959" s="176"/>
      <c r="F959" s="176"/>
      <c r="G959" s="176"/>
      <c r="H959" s="175"/>
      <c r="I959" s="176"/>
      <c r="J959" s="176"/>
      <c r="K959" s="175"/>
      <c r="L959" s="176"/>
      <c r="M959" s="176"/>
      <c r="N959" s="176"/>
      <c r="O959" s="176"/>
      <c r="P959" s="176"/>
      <c r="Q959" s="176"/>
      <c r="R959" s="176"/>
      <c r="S959" s="176"/>
      <c r="T959" s="175"/>
      <c r="U959" s="175"/>
      <c r="V959" s="176"/>
      <c r="W959" s="176"/>
      <c r="X959" s="176"/>
      <c r="Y959" s="175"/>
      <c r="Z959" s="177"/>
      <c r="AA959" s="177"/>
      <c r="AB959" s="177"/>
      <c r="AC959" s="177"/>
    </row>
    <row r="960" spans="1:29">
      <c r="A960" s="175"/>
      <c r="B960" s="175"/>
      <c r="C960" s="175"/>
      <c r="D960" s="176"/>
      <c r="E960" s="176"/>
      <c r="F960" s="176"/>
      <c r="G960" s="176"/>
      <c r="H960" s="175"/>
      <c r="I960" s="176"/>
      <c r="J960" s="176"/>
      <c r="K960" s="175"/>
      <c r="L960" s="176"/>
      <c r="M960" s="176"/>
      <c r="N960" s="176"/>
      <c r="O960" s="176"/>
      <c r="P960" s="176"/>
      <c r="Q960" s="176"/>
      <c r="R960" s="176"/>
      <c r="S960" s="176"/>
      <c r="T960" s="175"/>
      <c r="U960" s="175"/>
      <c r="V960" s="176"/>
      <c r="W960" s="176"/>
      <c r="X960" s="176"/>
      <c r="Y960" s="175"/>
      <c r="Z960" s="177"/>
      <c r="AA960" s="177"/>
      <c r="AB960" s="177"/>
      <c r="AC960" s="177"/>
    </row>
    <row r="961" spans="1:29">
      <c r="A961" s="175"/>
      <c r="B961" s="175"/>
      <c r="C961" s="175"/>
      <c r="D961" s="176"/>
      <c r="E961" s="176"/>
      <c r="F961" s="176"/>
      <c r="G961" s="176"/>
      <c r="H961" s="175"/>
      <c r="I961" s="176"/>
      <c r="J961" s="176"/>
      <c r="K961" s="175"/>
      <c r="L961" s="176"/>
      <c r="M961" s="176"/>
      <c r="N961" s="176"/>
      <c r="O961" s="176"/>
      <c r="P961" s="176"/>
      <c r="Q961" s="176"/>
      <c r="R961" s="176"/>
      <c r="S961" s="176"/>
      <c r="T961" s="175"/>
      <c r="U961" s="175"/>
      <c r="V961" s="176"/>
      <c r="W961" s="176"/>
      <c r="X961" s="176"/>
      <c r="Y961" s="175"/>
      <c r="Z961" s="177"/>
      <c r="AA961" s="177"/>
      <c r="AB961" s="177"/>
      <c r="AC961" s="177"/>
    </row>
    <row r="962" spans="1:29">
      <c r="A962" s="175"/>
      <c r="B962" s="175"/>
      <c r="C962" s="175"/>
      <c r="D962" s="176"/>
      <c r="E962" s="176"/>
      <c r="F962" s="176"/>
      <c r="G962" s="176"/>
      <c r="H962" s="175"/>
      <c r="I962" s="176"/>
      <c r="J962" s="176"/>
      <c r="K962" s="175"/>
      <c r="L962" s="176"/>
      <c r="M962" s="176"/>
      <c r="N962" s="176"/>
      <c r="O962" s="176"/>
      <c r="P962" s="176"/>
      <c r="Q962" s="176"/>
      <c r="R962" s="176"/>
      <c r="S962" s="176"/>
      <c r="T962" s="175"/>
      <c r="U962" s="175"/>
      <c r="V962" s="176"/>
      <c r="W962" s="176"/>
      <c r="X962" s="176"/>
      <c r="Y962" s="175"/>
      <c r="Z962" s="177"/>
      <c r="AA962" s="177"/>
      <c r="AB962" s="177"/>
      <c r="AC962" s="177"/>
    </row>
    <row r="963" spans="1:29">
      <c r="A963" s="175"/>
      <c r="B963" s="175"/>
      <c r="C963" s="175"/>
      <c r="D963" s="176"/>
      <c r="E963" s="176"/>
      <c r="F963" s="176"/>
      <c r="G963" s="176"/>
      <c r="H963" s="175"/>
      <c r="I963" s="176"/>
      <c r="J963" s="176"/>
      <c r="K963" s="175"/>
      <c r="L963" s="176"/>
      <c r="M963" s="176"/>
      <c r="N963" s="176"/>
      <c r="O963" s="176"/>
      <c r="P963" s="176"/>
      <c r="Q963" s="176"/>
      <c r="R963" s="176"/>
      <c r="S963" s="176"/>
      <c r="T963" s="175"/>
      <c r="U963" s="175"/>
      <c r="V963" s="176"/>
      <c r="W963" s="176"/>
      <c r="X963" s="176"/>
      <c r="Y963" s="175"/>
      <c r="Z963" s="177"/>
      <c r="AA963" s="177"/>
      <c r="AB963" s="177"/>
      <c r="AC963" s="177"/>
    </row>
    <row r="964" spans="1:29">
      <c r="A964" s="175"/>
      <c r="B964" s="175"/>
      <c r="C964" s="175"/>
      <c r="D964" s="176"/>
      <c r="E964" s="176"/>
      <c r="F964" s="176"/>
      <c r="G964" s="176"/>
      <c r="H964" s="175"/>
      <c r="I964" s="176"/>
      <c r="J964" s="176"/>
      <c r="K964" s="175"/>
      <c r="L964" s="176"/>
      <c r="M964" s="176"/>
      <c r="N964" s="176"/>
      <c r="O964" s="176"/>
      <c r="P964" s="176"/>
      <c r="Q964" s="176"/>
      <c r="R964" s="176"/>
      <c r="S964" s="176"/>
      <c r="T964" s="175"/>
      <c r="U964" s="175"/>
      <c r="V964" s="176"/>
      <c r="W964" s="176"/>
      <c r="X964" s="176"/>
      <c r="Y964" s="175"/>
      <c r="Z964" s="177"/>
      <c r="AA964" s="177"/>
      <c r="AB964" s="177"/>
      <c r="AC964" s="177"/>
    </row>
    <row r="965" spans="1:29">
      <c r="A965" s="175"/>
      <c r="B965" s="175"/>
      <c r="C965" s="175"/>
      <c r="D965" s="176"/>
      <c r="E965" s="176"/>
      <c r="F965" s="176"/>
      <c r="G965" s="176"/>
      <c r="H965" s="175"/>
      <c r="I965" s="176"/>
      <c r="J965" s="176"/>
      <c r="K965" s="175"/>
      <c r="L965" s="176"/>
      <c r="M965" s="176"/>
      <c r="N965" s="176"/>
      <c r="O965" s="176"/>
      <c r="P965" s="176"/>
      <c r="Q965" s="176"/>
      <c r="R965" s="176"/>
      <c r="S965" s="176"/>
      <c r="T965" s="175"/>
      <c r="U965" s="175"/>
      <c r="V965" s="176"/>
      <c r="W965" s="176"/>
      <c r="X965" s="176"/>
      <c r="Y965" s="175"/>
      <c r="Z965" s="177"/>
      <c r="AA965" s="177"/>
      <c r="AB965" s="177"/>
      <c r="AC965" s="177"/>
    </row>
    <row r="966" spans="1:29">
      <c r="A966" s="175"/>
      <c r="B966" s="175"/>
      <c r="C966" s="175"/>
      <c r="D966" s="176"/>
      <c r="E966" s="176"/>
      <c r="F966" s="176"/>
      <c r="G966" s="176"/>
      <c r="H966" s="175"/>
      <c r="I966" s="176"/>
      <c r="J966" s="176"/>
      <c r="K966" s="175"/>
      <c r="L966" s="176"/>
      <c r="M966" s="176"/>
      <c r="N966" s="176"/>
      <c r="O966" s="176"/>
      <c r="P966" s="176"/>
      <c r="Q966" s="176"/>
      <c r="R966" s="176"/>
      <c r="S966" s="176"/>
      <c r="T966" s="175"/>
      <c r="U966" s="175"/>
      <c r="V966" s="176"/>
      <c r="W966" s="176"/>
      <c r="X966" s="176"/>
      <c r="Y966" s="175"/>
      <c r="Z966" s="177"/>
      <c r="AA966" s="177"/>
      <c r="AB966" s="177"/>
      <c r="AC966" s="177"/>
    </row>
    <row r="967" spans="1:29">
      <c r="A967" s="175"/>
      <c r="B967" s="175"/>
      <c r="C967" s="175"/>
      <c r="D967" s="176"/>
      <c r="E967" s="176"/>
      <c r="F967" s="176"/>
      <c r="G967" s="176"/>
      <c r="H967" s="175"/>
      <c r="I967" s="176"/>
      <c r="J967" s="176"/>
      <c r="K967" s="175"/>
      <c r="L967" s="176"/>
      <c r="M967" s="176"/>
      <c r="N967" s="176"/>
      <c r="O967" s="176"/>
      <c r="P967" s="176"/>
      <c r="Q967" s="176"/>
      <c r="R967" s="176"/>
      <c r="S967" s="176"/>
      <c r="T967" s="175"/>
      <c r="U967" s="175"/>
      <c r="V967" s="176"/>
      <c r="W967" s="176"/>
      <c r="X967" s="176"/>
      <c r="Y967" s="175"/>
      <c r="Z967" s="177"/>
      <c r="AA967" s="177"/>
      <c r="AB967" s="177"/>
      <c r="AC967" s="177"/>
    </row>
    <row r="968" spans="1:29">
      <c r="A968" s="175"/>
      <c r="B968" s="175"/>
      <c r="C968" s="175"/>
      <c r="D968" s="176"/>
      <c r="E968" s="176"/>
      <c r="F968" s="176"/>
      <c r="G968" s="176"/>
      <c r="H968" s="175"/>
      <c r="I968" s="176"/>
      <c r="J968" s="176"/>
      <c r="K968" s="175"/>
      <c r="L968" s="176"/>
      <c r="M968" s="176"/>
      <c r="N968" s="176"/>
      <c r="O968" s="176"/>
      <c r="P968" s="176"/>
      <c r="Q968" s="176"/>
      <c r="R968" s="176"/>
      <c r="S968" s="176"/>
      <c r="T968" s="175"/>
      <c r="U968" s="175"/>
      <c r="V968" s="176"/>
      <c r="W968" s="176"/>
      <c r="X968" s="176"/>
      <c r="Y968" s="175"/>
      <c r="Z968" s="177"/>
      <c r="AA968" s="177"/>
      <c r="AB968" s="177"/>
      <c r="AC968" s="177"/>
    </row>
    <row r="969" spans="1:29">
      <c r="A969" s="175"/>
      <c r="B969" s="175"/>
      <c r="C969" s="175"/>
      <c r="D969" s="176"/>
      <c r="E969" s="176"/>
      <c r="F969" s="176"/>
      <c r="G969" s="176"/>
      <c r="H969" s="175"/>
      <c r="I969" s="176"/>
      <c r="J969" s="176"/>
      <c r="K969" s="175"/>
      <c r="L969" s="176"/>
      <c r="M969" s="176"/>
      <c r="N969" s="176"/>
      <c r="O969" s="176"/>
      <c r="P969" s="176"/>
      <c r="Q969" s="176"/>
      <c r="R969" s="176"/>
      <c r="S969" s="176"/>
      <c r="T969" s="175"/>
      <c r="U969" s="175"/>
      <c r="V969" s="176"/>
      <c r="W969" s="176"/>
      <c r="X969" s="176"/>
      <c r="Y969" s="175"/>
      <c r="Z969" s="177"/>
      <c r="AA969" s="177"/>
      <c r="AB969" s="177"/>
      <c r="AC969" s="177"/>
    </row>
    <row r="970" spans="1:29">
      <c r="A970" s="175"/>
      <c r="B970" s="175"/>
      <c r="C970" s="175"/>
      <c r="D970" s="176"/>
      <c r="E970" s="176"/>
      <c r="F970" s="176"/>
      <c r="G970" s="176"/>
      <c r="H970" s="175"/>
      <c r="I970" s="176"/>
      <c r="J970" s="176"/>
      <c r="K970" s="175"/>
      <c r="L970" s="176"/>
      <c r="M970" s="176"/>
      <c r="N970" s="176"/>
      <c r="O970" s="176"/>
      <c r="P970" s="176"/>
      <c r="Q970" s="176"/>
      <c r="R970" s="176"/>
      <c r="S970" s="176"/>
      <c r="T970" s="175"/>
      <c r="U970" s="175"/>
      <c r="V970" s="176"/>
      <c r="W970" s="176"/>
      <c r="X970" s="176"/>
      <c r="Y970" s="175"/>
      <c r="Z970" s="177"/>
      <c r="AA970" s="177"/>
      <c r="AB970" s="177"/>
      <c r="AC970" s="177"/>
    </row>
    <row r="971" spans="1:29">
      <c r="A971" s="175"/>
      <c r="B971" s="175"/>
      <c r="C971" s="175"/>
      <c r="D971" s="176"/>
      <c r="E971" s="176"/>
      <c r="F971" s="176"/>
      <c r="G971" s="176"/>
      <c r="H971" s="175"/>
      <c r="I971" s="176"/>
      <c r="J971" s="176"/>
      <c r="K971" s="175"/>
      <c r="L971" s="176"/>
      <c r="M971" s="176"/>
      <c r="N971" s="176"/>
      <c r="O971" s="176"/>
      <c r="P971" s="176"/>
      <c r="Q971" s="176"/>
      <c r="R971" s="176"/>
      <c r="S971" s="176"/>
      <c r="T971" s="175"/>
      <c r="U971" s="175"/>
      <c r="V971" s="176"/>
      <c r="W971" s="176"/>
      <c r="X971" s="176"/>
      <c r="Y971" s="175"/>
      <c r="Z971" s="177"/>
      <c r="AA971" s="177"/>
      <c r="AB971" s="177"/>
      <c r="AC971" s="177"/>
    </row>
    <row r="972" spans="1:29">
      <c r="A972" s="175"/>
      <c r="B972" s="175"/>
      <c r="C972" s="175"/>
      <c r="D972" s="176"/>
      <c r="E972" s="176"/>
      <c r="F972" s="176"/>
      <c r="G972" s="176"/>
      <c r="H972" s="175"/>
      <c r="I972" s="176"/>
      <c r="J972" s="176"/>
      <c r="K972" s="175"/>
      <c r="L972" s="176"/>
      <c r="M972" s="176"/>
      <c r="N972" s="176"/>
      <c r="O972" s="176"/>
      <c r="P972" s="176"/>
      <c r="Q972" s="176"/>
      <c r="R972" s="176"/>
      <c r="S972" s="176"/>
      <c r="T972" s="175"/>
      <c r="U972" s="175"/>
      <c r="V972" s="176"/>
      <c r="W972" s="176"/>
      <c r="X972" s="176"/>
      <c r="Y972" s="175"/>
      <c r="Z972" s="177"/>
      <c r="AA972" s="177"/>
      <c r="AB972" s="177"/>
      <c r="AC972" s="177"/>
    </row>
    <row r="973" spans="1:29">
      <c r="A973" s="175"/>
      <c r="B973" s="175"/>
      <c r="C973" s="175"/>
      <c r="D973" s="176"/>
      <c r="E973" s="176"/>
      <c r="F973" s="176"/>
      <c r="G973" s="176"/>
      <c r="H973" s="175"/>
      <c r="I973" s="176"/>
      <c r="J973" s="176"/>
      <c r="K973" s="175"/>
      <c r="L973" s="176"/>
      <c r="M973" s="176"/>
      <c r="N973" s="176"/>
      <c r="O973" s="176"/>
      <c r="P973" s="176"/>
      <c r="Q973" s="176"/>
      <c r="R973" s="176"/>
      <c r="S973" s="176"/>
      <c r="T973" s="175"/>
      <c r="U973" s="175"/>
      <c r="V973" s="176"/>
      <c r="W973" s="176"/>
      <c r="X973" s="176"/>
      <c r="Y973" s="175"/>
      <c r="Z973" s="177"/>
      <c r="AA973" s="177"/>
      <c r="AB973" s="177"/>
      <c r="AC973" s="177"/>
    </row>
    <row r="974" spans="1:29">
      <c r="A974" s="175"/>
      <c r="B974" s="175"/>
      <c r="C974" s="175"/>
      <c r="D974" s="176"/>
      <c r="E974" s="176"/>
      <c r="F974" s="176"/>
      <c r="G974" s="176"/>
      <c r="H974" s="175"/>
      <c r="I974" s="176"/>
      <c r="J974" s="176"/>
      <c r="K974" s="175"/>
      <c r="L974" s="176"/>
      <c r="M974" s="176"/>
      <c r="N974" s="176"/>
      <c r="O974" s="176"/>
      <c r="P974" s="176"/>
      <c r="Q974" s="176"/>
      <c r="R974" s="176"/>
      <c r="S974" s="176"/>
      <c r="T974" s="175"/>
      <c r="U974" s="175"/>
      <c r="V974" s="176"/>
      <c r="W974" s="176"/>
      <c r="X974" s="176"/>
      <c r="Y974" s="175"/>
      <c r="Z974" s="177"/>
      <c r="AA974" s="177"/>
      <c r="AB974" s="177"/>
      <c r="AC974" s="177"/>
    </row>
    <row r="975" spans="1:29">
      <c r="A975" s="175"/>
      <c r="B975" s="175"/>
      <c r="C975" s="175"/>
      <c r="D975" s="176"/>
      <c r="E975" s="176"/>
      <c r="F975" s="176"/>
      <c r="G975" s="176"/>
      <c r="H975" s="175"/>
      <c r="I975" s="176"/>
      <c r="J975" s="176"/>
      <c r="K975" s="175"/>
      <c r="L975" s="176"/>
      <c r="M975" s="176"/>
      <c r="N975" s="176"/>
      <c r="O975" s="176"/>
      <c r="P975" s="176"/>
      <c r="Q975" s="176"/>
      <c r="R975" s="176"/>
      <c r="S975" s="176"/>
      <c r="T975" s="175"/>
      <c r="U975" s="175"/>
      <c r="V975" s="176"/>
      <c r="W975" s="176"/>
      <c r="X975" s="176"/>
      <c r="Y975" s="175"/>
      <c r="Z975" s="177"/>
      <c r="AA975" s="177"/>
      <c r="AB975" s="177"/>
      <c r="AC975" s="177"/>
    </row>
    <row r="976" spans="1:29">
      <c r="A976" s="175"/>
      <c r="B976" s="175"/>
      <c r="C976" s="175"/>
      <c r="D976" s="176"/>
      <c r="E976" s="176"/>
      <c r="F976" s="176"/>
      <c r="G976" s="176"/>
      <c r="H976" s="175"/>
      <c r="I976" s="176"/>
      <c r="J976" s="176"/>
      <c r="K976" s="175"/>
      <c r="L976" s="176"/>
      <c r="M976" s="176"/>
      <c r="N976" s="176"/>
      <c r="O976" s="176"/>
      <c r="P976" s="176"/>
      <c r="Q976" s="176"/>
      <c r="R976" s="176"/>
      <c r="S976" s="176"/>
      <c r="T976" s="175"/>
      <c r="U976" s="175"/>
      <c r="V976" s="176"/>
      <c r="W976" s="176"/>
      <c r="X976" s="176"/>
      <c r="Y976" s="175"/>
      <c r="Z976" s="177"/>
      <c r="AA976" s="177"/>
      <c r="AB976" s="177"/>
      <c r="AC976" s="177"/>
    </row>
    <row r="977" spans="1:29">
      <c r="A977" s="175"/>
      <c r="B977" s="175"/>
      <c r="C977" s="175"/>
      <c r="D977" s="176"/>
      <c r="E977" s="176"/>
      <c r="F977" s="176"/>
      <c r="G977" s="176"/>
      <c r="H977" s="175"/>
      <c r="I977" s="176"/>
      <c r="J977" s="176"/>
      <c r="K977" s="175"/>
      <c r="L977" s="176"/>
      <c r="M977" s="176"/>
      <c r="N977" s="176"/>
      <c r="O977" s="176"/>
      <c r="P977" s="176"/>
      <c r="Q977" s="176"/>
      <c r="R977" s="176"/>
      <c r="S977" s="176"/>
      <c r="T977" s="175"/>
      <c r="U977" s="175"/>
      <c r="V977" s="176"/>
      <c r="W977" s="176"/>
      <c r="X977" s="176"/>
      <c r="Y977" s="175"/>
      <c r="Z977" s="177"/>
      <c r="AA977" s="177"/>
      <c r="AB977" s="177"/>
      <c r="AC977" s="177"/>
    </row>
    <row r="978" spans="1:29">
      <c r="A978" s="175"/>
      <c r="B978" s="175"/>
      <c r="C978" s="175"/>
      <c r="D978" s="176"/>
      <c r="E978" s="176"/>
      <c r="F978" s="176"/>
      <c r="G978" s="176"/>
      <c r="H978" s="175"/>
      <c r="I978" s="176"/>
      <c r="J978" s="176"/>
      <c r="K978" s="175"/>
      <c r="L978" s="176"/>
      <c r="M978" s="176"/>
      <c r="N978" s="176"/>
      <c r="O978" s="176"/>
      <c r="P978" s="176"/>
      <c r="Q978" s="176"/>
      <c r="R978" s="176"/>
      <c r="S978" s="176"/>
      <c r="T978" s="175"/>
      <c r="U978" s="175"/>
      <c r="V978" s="176"/>
      <c r="W978" s="176"/>
      <c r="X978" s="176"/>
      <c r="Y978" s="175"/>
      <c r="Z978" s="177"/>
      <c r="AA978" s="177"/>
      <c r="AB978" s="177"/>
      <c r="AC978" s="177"/>
    </row>
    <row r="979" spans="1:29">
      <c r="A979" s="175"/>
      <c r="B979" s="175"/>
      <c r="C979" s="175"/>
      <c r="D979" s="176"/>
      <c r="E979" s="176"/>
      <c r="F979" s="176"/>
      <c r="G979" s="176"/>
      <c r="H979" s="175"/>
      <c r="I979" s="176"/>
      <c r="J979" s="176"/>
      <c r="K979" s="175"/>
      <c r="L979" s="176"/>
      <c r="M979" s="176"/>
      <c r="N979" s="176"/>
      <c r="O979" s="176"/>
      <c r="P979" s="176"/>
      <c r="Q979" s="176"/>
      <c r="R979" s="176"/>
      <c r="S979" s="176"/>
      <c r="T979" s="175"/>
      <c r="U979" s="175"/>
      <c r="V979" s="176"/>
      <c r="W979" s="176"/>
      <c r="X979" s="176"/>
      <c r="Y979" s="175"/>
      <c r="Z979" s="177"/>
      <c r="AA979" s="177"/>
      <c r="AB979" s="177"/>
      <c r="AC979" s="177"/>
    </row>
    <row r="980" spans="1:29">
      <c r="A980" s="175"/>
      <c r="B980" s="175"/>
      <c r="C980" s="175"/>
      <c r="D980" s="176"/>
      <c r="E980" s="176"/>
      <c r="F980" s="176"/>
      <c r="G980" s="176"/>
      <c r="H980" s="175"/>
      <c r="I980" s="176"/>
      <c r="J980" s="176"/>
      <c r="K980" s="175"/>
      <c r="L980" s="176"/>
      <c r="M980" s="176"/>
      <c r="N980" s="176"/>
      <c r="O980" s="176"/>
      <c r="P980" s="176"/>
      <c r="Q980" s="176"/>
      <c r="R980" s="176"/>
      <c r="S980" s="176"/>
      <c r="T980" s="175"/>
      <c r="U980" s="175"/>
      <c r="V980" s="176"/>
      <c r="W980" s="176"/>
      <c r="X980" s="176"/>
      <c r="Y980" s="175"/>
      <c r="Z980" s="177"/>
      <c r="AA980" s="177"/>
      <c r="AB980" s="177"/>
      <c r="AC980" s="177"/>
    </row>
    <row r="981" spans="1:29">
      <c r="A981" s="175"/>
      <c r="B981" s="175"/>
      <c r="C981" s="175"/>
      <c r="D981" s="176"/>
      <c r="E981" s="176"/>
      <c r="F981" s="176"/>
      <c r="G981" s="176"/>
      <c r="H981" s="175"/>
      <c r="I981" s="176"/>
      <c r="J981" s="176"/>
      <c r="K981" s="175"/>
      <c r="L981" s="176"/>
      <c r="M981" s="176"/>
      <c r="N981" s="176"/>
      <c r="O981" s="176"/>
      <c r="P981" s="176"/>
      <c r="Q981" s="176"/>
      <c r="R981" s="176"/>
      <c r="S981" s="176"/>
      <c r="T981" s="175"/>
      <c r="U981" s="175"/>
      <c r="V981" s="176"/>
      <c r="W981" s="176"/>
      <c r="X981" s="176"/>
      <c r="Y981" s="175"/>
      <c r="Z981" s="177"/>
      <c r="AA981" s="177"/>
      <c r="AB981" s="177"/>
      <c r="AC981" s="177"/>
    </row>
    <row r="982" spans="1:29">
      <c r="A982" s="175"/>
      <c r="B982" s="175"/>
      <c r="C982" s="175"/>
      <c r="D982" s="176"/>
      <c r="E982" s="176"/>
      <c r="F982" s="176"/>
      <c r="G982" s="176"/>
      <c r="H982" s="175"/>
      <c r="I982" s="176"/>
      <c r="J982" s="176"/>
      <c r="K982" s="175"/>
      <c r="L982" s="176"/>
      <c r="M982" s="176"/>
      <c r="N982" s="176"/>
      <c r="O982" s="176"/>
      <c r="P982" s="176"/>
      <c r="Q982" s="176"/>
      <c r="R982" s="176"/>
      <c r="S982" s="176"/>
      <c r="T982" s="175"/>
      <c r="U982" s="175"/>
      <c r="V982" s="176"/>
      <c r="W982" s="176"/>
      <c r="X982" s="176"/>
      <c r="Y982" s="175"/>
      <c r="Z982" s="177"/>
      <c r="AA982" s="177"/>
      <c r="AB982" s="177"/>
      <c r="AC982" s="177"/>
    </row>
    <row r="983" spans="1:29">
      <c r="A983" s="175"/>
      <c r="B983" s="175"/>
      <c r="C983" s="175"/>
      <c r="D983" s="176"/>
      <c r="E983" s="176"/>
      <c r="F983" s="176"/>
      <c r="G983" s="176"/>
      <c r="H983" s="175"/>
      <c r="I983" s="176"/>
      <c r="J983" s="176"/>
      <c r="K983" s="175"/>
      <c r="L983" s="176"/>
      <c r="M983" s="176"/>
      <c r="N983" s="176"/>
      <c r="O983" s="176"/>
      <c r="P983" s="176"/>
      <c r="Q983" s="176"/>
      <c r="R983" s="176"/>
      <c r="S983" s="176"/>
      <c r="T983" s="175"/>
      <c r="U983" s="175"/>
      <c r="V983" s="176"/>
      <c r="W983" s="176"/>
      <c r="X983" s="176"/>
      <c r="Y983" s="175"/>
      <c r="Z983" s="177"/>
      <c r="AA983" s="177"/>
      <c r="AB983" s="177"/>
      <c r="AC983" s="177"/>
    </row>
    <row r="984" spans="1:29">
      <c r="A984" s="175"/>
      <c r="B984" s="175"/>
      <c r="C984" s="175"/>
      <c r="D984" s="176"/>
      <c r="E984" s="176"/>
      <c r="F984" s="176"/>
      <c r="G984" s="176"/>
      <c r="H984" s="175"/>
      <c r="I984" s="176"/>
      <c r="J984" s="176"/>
      <c r="K984" s="175"/>
      <c r="L984" s="176"/>
      <c r="M984" s="176"/>
      <c r="N984" s="176"/>
      <c r="O984" s="176"/>
      <c r="P984" s="176"/>
      <c r="Q984" s="176"/>
      <c r="R984" s="176"/>
      <c r="S984" s="176"/>
      <c r="T984" s="175"/>
      <c r="U984" s="175"/>
      <c r="V984" s="176"/>
      <c r="W984" s="176"/>
      <c r="X984" s="176"/>
      <c r="Y984" s="175"/>
      <c r="Z984" s="177"/>
      <c r="AA984" s="177"/>
      <c r="AB984" s="177"/>
      <c r="AC984" s="177"/>
    </row>
    <row r="985" spans="1:29">
      <c r="A985" s="175"/>
      <c r="B985" s="175"/>
      <c r="C985" s="175"/>
      <c r="D985" s="176"/>
      <c r="E985" s="176"/>
      <c r="F985" s="176"/>
      <c r="G985" s="176"/>
      <c r="H985" s="175"/>
      <c r="I985" s="176"/>
      <c r="J985" s="176"/>
      <c r="K985" s="175"/>
      <c r="L985" s="176"/>
      <c r="M985" s="176"/>
      <c r="N985" s="176"/>
      <c r="O985" s="176"/>
      <c r="P985" s="176"/>
      <c r="Q985" s="176"/>
      <c r="R985" s="176"/>
      <c r="S985" s="176"/>
      <c r="T985" s="175"/>
      <c r="U985" s="175"/>
      <c r="V985" s="176"/>
      <c r="W985" s="176"/>
      <c r="X985" s="176"/>
      <c r="Y985" s="175"/>
      <c r="Z985" s="177"/>
      <c r="AA985" s="177"/>
      <c r="AB985" s="177"/>
      <c r="AC985" s="177"/>
    </row>
    <row r="986" spans="1:29">
      <c r="A986" s="175"/>
      <c r="B986" s="175"/>
      <c r="C986" s="175"/>
      <c r="D986" s="176"/>
      <c r="E986" s="176"/>
      <c r="F986" s="176"/>
      <c r="G986" s="176"/>
      <c r="H986" s="175"/>
      <c r="I986" s="176"/>
      <c r="J986" s="176"/>
      <c r="K986" s="175"/>
      <c r="L986" s="176"/>
      <c r="M986" s="176"/>
      <c r="N986" s="176"/>
      <c r="O986" s="176"/>
      <c r="P986" s="176"/>
      <c r="Q986" s="176"/>
      <c r="R986" s="176"/>
      <c r="S986" s="176"/>
      <c r="T986" s="175"/>
      <c r="U986" s="175"/>
      <c r="V986" s="176"/>
      <c r="W986" s="176"/>
      <c r="X986" s="176"/>
      <c r="Y986" s="175"/>
      <c r="Z986" s="177"/>
      <c r="AA986" s="177"/>
      <c r="AB986" s="177"/>
      <c r="AC986" s="177"/>
    </row>
    <row r="987" spans="1:29">
      <c r="A987" s="175"/>
      <c r="B987" s="175"/>
      <c r="C987" s="175"/>
      <c r="D987" s="176"/>
      <c r="E987" s="176"/>
      <c r="F987" s="176"/>
      <c r="G987" s="176"/>
      <c r="H987" s="175"/>
      <c r="I987" s="176"/>
      <c r="J987" s="176"/>
      <c r="K987" s="175"/>
      <c r="L987" s="176"/>
      <c r="M987" s="176"/>
      <c r="N987" s="176"/>
      <c r="O987" s="176"/>
      <c r="P987" s="176"/>
      <c r="Q987" s="176"/>
      <c r="R987" s="176"/>
      <c r="S987" s="176"/>
      <c r="T987" s="175"/>
      <c r="U987" s="175"/>
      <c r="V987" s="176"/>
      <c r="W987" s="176"/>
      <c r="X987" s="176"/>
      <c r="Y987" s="175"/>
      <c r="Z987" s="177"/>
      <c r="AA987" s="177"/>
      <c r="AB987" s="177"/>
      <c r="AC987" s="177"/>
    </row>
    <row r="988" spans="1:29">
      <c r="A988" s="175"/>
      <c r="B988" s="175"/>
      <c r="C988" s="175"/>
      <c r="D988" s="176"/>
      <c r="E988" s="176"/>
      <c r="F988" s="176"/>
      <c r="G988" s="176"/>
      <c r="H988" s="175"/>
      <c r="I988" s="176"/>
      <c r="J988" s="176"/>
      <c r="K988" s="175"/>
      <c r="L988" s="176"/>
      <c r="M988" s="176"/>
      <c r="N988" s="176"/>
      <c r="O988" s="176"/>
      <c r="P988" s="176"/>
      <c r="Q988" s="176"/>
      <c r="R988" s="176"/>
      <c r="S988" s="176"/>
      <c r="T988" s="175"/>
      <c r="U988" s="175"/>
      <c r="V988" s="176"/>
      <c r="W988" s="176"/>
      <c r="X988" s="176"/>
      <c r="Y988" s="175"/>
      <c r="Z988" s="177"/>
      <c r="AA988" s="177"/>
      <c r="AB988" s="177"/>
      <c r="AC988" s="177"/>
    </row>
    <row r="989" spans="1:29">
      <c r="A989" s="175"/>
      <c r="B989" s="175"/>
      <c r="C989" s="175"/>
      <c r="D989" s="176"/>
      <c r="E989" s="176"/>
      <c r="F989" s="176"/>
      <c r="G989" s="176"/>
      <c r="H989" s="175"/>
      <c r="I989" s="176"/>
      <c r="J989" s="176"/>
      <c r="K989" s="175"/>
      <c r="L989" s="176"/>
      <c r="M989" s="176"/>
      <c r="N989" s="176"/>
      <c r="O989" s="176"/>
      <c r="P989" s="176"/>
      <c r="Q989" s="176"/>
      <c r="R989" s="176"/>
      <c r="S989" s="176"/>
      <c r="T989" s="175"/>
      <c r="U989" s="175"/>
      <c r="V989" s="176"/>
      <c r="W989" s="176"/>
      <c r="X989" s="176"/>
      <c r="Y989" s="175"/>
      <c r="Z989" s="177"/>
      <c r="AA989" s="177"/>
      <c r="AB989" s="177"/>
      <c r="AC989" s="177"/>
    </row>
    <row r="990" spans="1:29">
      <c r="A990" s="175"/>
      <c r="B990" s="175"/>
      <c r="C990" s="175"/>
      <c r="D990" s="176"/>
      <c r="E990" s="176"/>
      <c r="F990" s="176"/>
      <c r="G990" s="176"/>
      <c r="H990" s="175"/>
      <c r="I990" s="176"/>
      <c r="J990" s="176"/>
      <c r="K990" s="175"/>
      <c r="L990" s="176"/>
      <c r="M990" s="176"/>
      <c r="N990" s="176"/>
      <c r="O990" s="176"/>
      <c r="P990" s="176"/>
      <c r="Q990" s="176"/>
      <c r="R990" s="176"/>
      <c r="S990" s="176"/>
      <c r="T990" s="175"/>
      <c r="U990" s="175"/>
      <c r="V990" s="176"/>
      <c r="W990" s="176"/>
      <c r="X990" s="176"/>
      <c r="Y990" s="175"/>
      <c r="Z990" s="177"/>
      <c r="AA990" s="177"/>
      <c r="AB990" s="177"/>
      <c r="AC990" s="177"/>
    </row>
    <row r="991" spans="1:29">
      <c r="A991" s="175"/>
      <c r="B991" s="175"/>
      <c r="C991" s="175"/>
      <c r="D991" s="176"/>
      <c r="E991" s="176"/>
      <c r="F991" s="176"/>
      <c r="G991" s="176"/>
      <c r="H991" s="175"/>
      <c r="I991" s="176"/>
      <c r="J991" s="176"/>
      <c r="K991" s="175"/>
      <c r="L991" s="176"/>
      <c r="M991" s="176"/>
      <c r="N991" s="176"/>
      <c r="O991" s="176"/>
      <c r="P991" s="176"/>
      <c r="Q991" s="176"/>
      <c r="R991" s="176"/>
      <c r="S991" s="176"/>
      <c r="T991" s="175"/>
      <c r="U991" s="175"/>
      <c r="V991" s="176"/>
      <c r="W991" s="176"/>
      <c r="X991" s="176"/>
      <c r="Y991" s="175"/>
      <c r="Z991" s="177"/>
      <c r="AA991" s="177"/>
      <c r="AB991" s="177"/>
      <c r="AC991" s="177"/>
    </row>
    <row r="992" spans="1:29">
      <c r="A992" s="175"/>
      <c r="B992" s="175"/>
      <c r="C992" s="175"/>
      <c r="D992" s="176"/>
      <c r="E992" s="176"/>
      <c r="F992" s="176"/>
      <c r="G992" s="176"/>
      <c r="H992" s="175"/>
      <c r="I992" s="176"/>
      <c r="J992" s="176"/>
      <c r="K992" s="175"/>
      <c r="L992" s="176"/>
      <c r="M992" s="176"/>
      <c r="N992" s="176"/>
      <c r="O992" s="176"/>
      <c r="P992" s="176"/>
      <c r="Q992" s="176"/>
      <c r="R992" s="176"/>
      <c r="S992" s="176"/>
      <c r="T992" s="175"/>
      <c r="U992" s="175"/>
      <c r="V992" s="176"/>
      <c r="W992" s="176"/>
      <c r="X992" s="176"/>
      <c r="Y992" s="175"/>
      <c r="Z992" s="177"/>
      <c r="AA992" s="177"/>
      <c r="AB992" s="177"/>
      <c r="AC992" s="177"/>
    </row>
    <row r="993" spans="1:29">
      <c r="A993" s="175"/>
      <c r="B993" s="175"/>
      <c r="C993" s="175"/>
      <c r="D993" s="176"/>
      <c r="E993" s="176"/>
      <c r="F993" s="176"/>
      <c r="G993" s="176"/>
      <c r="H993" s="175"/>
      <c r="I993" s="176"/>
      <c r="J993" s="176"/>
      <c r="K993" s="175"/>
      <c r="L993" s="176"/>
      <c r="M993" s="176"/>
      <c r="N993" s="176"/>
      <c r="O993" s="176"/>
      <c r="P993" s="176"/>
      <c r="Q993" s="176"/>
      <c r="R993" s="176"/>
      <c r="S993" s="176"/>
      <c r="T993" s="175"/>
      <c r="U993" s="175"/>
      <c r="V993" s="176"/>
      <c r="W993" s="176"/>
      <c r="X993" s="176"/>
      <c r="Y993" s="175"/>
      <c r="Z993" s="177"/>
      <c r="AA993" s="177"/>
      <c r="AB993" s="177"/>
      <c r="AC993" s="177"/>
    </row>
    <row r="994" spans="1:29">
      <c r="A994" s="175"/>
      <c r="B994" s="175"/>
      <c r="C994" s="175"/>
      <c r="D994" s="176"/>
      <c r="E994" s="176"/>
      <c r="F994" s="176"/>
      <c r="G994" s="176"/>
      <c r="H994" s="175"/>
      <c r="I994" s="176"/>
      <c r="J994" s="176"/>
      <c r="K994" s="175"/>
      <c r="L994" s="176"/>
      <c r="M994" s="176"/>
      <c r="N994" s="176"/>
      <c r="O994" s="176"/>
      <c r="P994" s="176"/>
      <c r="Q994" s="176"/>
      <c r="R994" s="176"/>
      <c r="S994" s="176"/>
      <c r="T994" s="175"/>
      <c r="U994" s="175"/>
      <c r="V994" s="176"/>
      <c r="W994" s="176"/>
      <c r="X994" s="176"/>
      <c r="Y994" s="175"/>
      <c r="Z994" s="177"/>
      <c r="AA994" s="177"/>
      <c r="AB994" s="177"/>
      <c r="AC994" s="177"/>
    </row>
    <row r="995" spans="1:29">
      <c r="A995" s="175"/>
      <c r="B995" s="175"/>
      <c r="C995" s="175"/>
      <c r="D995" s="176"/>
      <c r="E995" s="176"/>
      <c r="F995" s="176"/>
      <c r="G995" s="176"/>
      <c r="H995" s="175"/>
      <c r="I995" s="176"/>
      <c r="J995" s="176"/>
      <c r="K995" s="175"/>
      <c r="L995" s="176"/>
      <c r="M995" s="176"/>
      <c r="N995" s="176"/>
      <c r="O995" s="176"/>
      <c r="P995" s="176"/>
      <c r="Q995" s="176"/>
      <c r="R995" s="176"/>
      <c r="S995" s="176"/>
      <c r="T995" s="175"/>
      <c r="U995" s="175"/>
      <c r="V995" s="176"/>
      <c r="W995" s="176"/>
      <c r="X995" s="176"/>
      <c r="Y995" s="175"/>
      <c r="Z995" s="177"/>
      <c r="AA995" s="177"/>
      <c r="AB995" s="177"/>
      <c r="AC995" s="177"/>
    </row>
    <row r="996" spans="1:29">
      <c r="A996" s="175"/>
      <c r="B996" s="175"/>
      <c r="C996" s="175"/>
      <c r="D996" s="176"/>
      <c r="E996" s="176"/>
      <c r="F996" s="176"/>
      <c r="G996" s="176"/>
      <c r="H996" s="175"/>
      <c r="I996" s="176"/>
      <c r="J996" s="176"/>
      <c r="K996" s="175"/>
      <c r="L996" s="176"/>
      <c r="M996" s="176"/>
      <c r="N996" s="176"/>
      <c r="O996" s="176"/>
      <c r="P996" s="176"/>
      <c r="Q996" s="176"/>
      <c r="R996" s="176"/>
      <c r="S996" s="176"/>
      <c r="T996" s="175"/>
      <c r="U996" s="175"/>
      <c r="V996" s="176"/>
      <c r="W996" s="176"/>
      <c r="X996" s="176"/>
      <c r="Y996" s="175"/>
      <c r="Z996" s="177"/>
      <c r="AA996" s="177"/>
      <c r="AB996" s="177"/>
      <c r="AC996" s="177"/>
    </row>
    <row r="997" spans="1:29">
      <c r="A997" s="175"/>
      <c r="B997" s="175"/>
      <c r="C997" s="175"/>
      <c r="D997" s="176"/>
      <c r="E997" s="176"/>
      <c r="F997" s="176"/>
      <c r="G997" s="176"/>
      <c r="H997" s="175"/>
      <c r="I997" s="176"/>
      <c r="J997" s="176"/>
      <c r="K997" s="175"/>
      <c r="L997" s="176"/>
      <c r="M997" s="176"/>
      <c r="N997" s="176"/>
      <c r="O997" s="176"/>
      <c r="P997" s="176"/>
      <c r="Q997" s="176"/>
      <c r="R997" s="176"/>
      <c r="S997" s="176"/>
      <c r="T997" s="175"/>
      <c r="U997" s="175"/>
      <c r="V997" s="176"/>
      <c r="W997" s="176"/>
      <c r="X997" s="176"/>
      <c r="Y997" s="175"/>
      <c r="Z997" s="177"/>
      <c r="AA997" s="177"/>
      <c r="AB997" s="177"/>
      <c r="AC997" s="177"/>
    </row>
    <row r="998" spans="1:29">
      <c r="A998" s="175"/>
      <c r="B998" s="175"/>
      <c r="C998" s="175"/>
      <c r="D998" s="176"/>
      <c r="E998" s="176"/>
      <c r="F998" s="176"/>
      <c r="G998" s="176"/>
      <c r="H998" s="175"/>
      <c r="I998" s="176"/>
      <c r="J998" s="176"/>
      <c r="K998" s="175"/>
      <c r="L998" s="176"/>
      <c r="M998" s="176"/>
      <c r="N998" s="176"/>
      <c r="O998" s="176"/>
      <c r="P998" s="176"/>
      <c r="Q998" s="176"/>
      <c r="R998" s="176"/>
      <c r="S998" s="176"/>
      <c r="T998" s="175"/>
      <c r="U998" s="175"/>
      <c r="V998" s="176"/>
      <c r="W998" s="176"/>
      <c r="X998" s="176"/>
      <c r="Y998" s="175"/>
      <c r="Z998" s="177"/>
      <c r="AA998" s="177"/>
      <c r="AB998" s="177"/>
      <c r="AC998" s="177"/>
    </row>
    <row r="999" spans="1:29">
      <c r="A999" s="175"/>
      <c r="B999" s="175"/>
      <c r="C999" s="175"/>
      <c r="D999" s="176"/>
      <c r="E999" s="176"/>
      <c r="F999" s="176"/>
      <c r="G999" s="176"/>
      <c r="H999" s="175"/>
      <c r="I999" s="176"/>
      <c r="J999" s="176"/>
      <c r="K999" s="175"/>
      <c r="L999" s="176"/>
      <c r="M999" s="176"/>
      <c r="N999" s="176"/>
      <c r="O999" s="176"/>
      <c r="P999" s="176"/>
      <c r="Q999" s="176"/>
      <c r="R999" s="176"/>
      <c r="S999" s="176"/>
      <c r="T999" s="175"/>
      <c r="U999" s="175"/>
      <c r="V999" s="176"/>
      <c r="W999" s="176"/>
      <c r="X999" s="176"/>
      <c r="Y999" s="175"/>
      <c r="Z999" s="177"/>
      <c r="AA999" s="177"/>
      <c r="AB999" s="177"/>
      <c r="AC999" s="177"/>
    </row>
    <row r="1000" spans="1:29">
      <c r="A1000" s="175"/>
      <c r="B1000" s="175"/>
      <c r="C1000" s="175"/>
      <c r="D1000" s="176"/>
      <c r="E1000" s="176"/>
      <c r="F1000" s="176"/>
      <c r="G1000" s="176"/>
      <c r="H1000" s="175"/>
      <c r="I1000" s="176"/>
      <c r="J1000" s="176"/>
      <c r="K1000" s="175"/>
      <c r="L1000" s="176"/>
      <c r="M1000" s="176"/>
      <c r="N1000" s="176"/>
      <c r="O1000" s="176"/>
      <c r="P1000" s="176"/>
      <c r="Q1000" s="176"/>
      <c r="R1000" s="176"/>
      <c r="S1000" s="176"/>
      <c r="T1000" s="175"/>
      <c r="U1000" s="175"/>
      <c r="V1000" s="176"/>
      <c r="W1000" s="176"/>
      <c r="X1000" s="176"/>
      <c r="Y1000" s="175"/>
      <c r="Z1000" s="177"/>
      <c r="AA1000" s="177"/>
      <c r="AB1000" s="177"/>
      <c r="AC1000" s="177"/>
    </row>
    <row r="1001" spans="1:29">
      <c r="A1001" s="175"/>
      <c r="B1001" s="175"/>
      <c r="C1001" s="175"/>
      <c r="D1001" s="176"/>
      <c r="E1001" s="176"/>
      <c r="F1001" s="176"/>
      <c r="G1001" s="176"/>
      <c r="H1001" s="175"/>
      <c r="I1001" s="176"/>
      <c r="J1001" s="176"/>
      <c r="K1001" s="175"/>
      <c r="L1001" s="176"/>
      <c r="M1001" s="176"/>
      <c r="N1001" s="176"/>
      <c r="O1001" s="176"/>
      <c r="P1001" s="176"/>
      <c r="Q1001" s="176"/>
      <c r="R1001" s="176"/>
      <c r="S1001" s="176"/>
      <c r="T1001" s="175"/>
      <c r="U1001" s="175"/>
      <c r="V1001" s="176"/>
      <c r="W1001" s="176"/>
      <c r="X1001" s="176"/>
      <c r="Y1001" s="175"/>
      <c r="Z1001" s="177"/>
      <c r="AA1001" s="177"/>
      <c r="AB1001" s="177"/>
      <c r="AC1001" s="177"/>
    </row>
    <row r="1002" spans="1:29">
      <c r="A1002" s="175"/>
      <c r="B1002" s="175"/>
      <c r="C1002" s="175"/>
      <c r="D1002" s="176"/>
      <c r="E1002" s="176"/>
      <c r="F1002" s="176"/>
      <c r="G1002" s="176"/>
      <c r="H1002" s="175"/>
      <c r="I1002" s="176"/>
      <c r="J1002" s="176"/>
      <c r="K1002" s="175"/>
      <c r="L1002" s="176"/>
      <c r="M1002" s="176"/>
      <c r="N1002" s="176"/>
      <c r="O1002" s="176"/>
      <c r="P1002" s="176"/>
      <c r="Q1002" s="176"/>
      <c r="R1002" s="176"/>
      <c r="S1002" s="176"/>
      <c r="T1002" s="175"/>
      <c r="U1002" s="175"/>
      <c r="V1002" s="176"/>
      <c r="W1002" s="176"/>
      <c r="X1002" s="176"/>
      <c r="Y1002" s="175"/>
      <c r="Z1002" s="177"/>
      <c r="AA1002" s="177"/>
      <c r="AB1002" s="177"/>
      <c r="AC1002" s="177"/>
    </row>
    <row r="1003" spans="1:29">
      <c r="A1003" s="175"/>
      <c r="B1003" s="175"/>
      <c r="C1003" s="175"/>
      <c r="D1003" s="176"/>
      <c r="E1003" s="176"/>
      <c r="F1003" s="176"/>
      <c r="G1003" s="176"/>
      <c r="H1003" s="175"/>
      <c r="I1003" s="176"/>
      <c r="J1003" s="176"/>
      <c r="K1003" s="175"/>
      <c r="L1003" s="176"/>
      <c r="M1003" s="176"/>
      <c r="N1003" s="176"/>
      <c r="O1003" s="176"/>
      <c r="P1003" s="176"/>
      <c r="Q1003" s="176"/>
      <c r="R1003" s="176"/>
      <c r="S1003" s="176"/>
      <c r="T1003" s="175"/>
      <c r="U1003" s="175"/>
      <c r="V1003" s="176"/>
      <c r="W1003" s="176"/>
      <c r="X1003" s="176"/>
      <c r="Y1003" s="175"/>
      <c r="Z1003" s="177"/>
      <c r="AA1003" s="177"/>
      <c r="AB1003" s="177"/>
      <c r="AC1003" s="177"/>
    </row>
    <row r="1004" spans="1:29">
      <c r="A1004" s="175"/>
      <c r="B1004" s="175"/>
      <c r="C1004" s="175"/>
      <c r="D1004" s="176"/>
      <c r="E1004" s="176"/>
      <c r="F1004" s="176"/>
      <c r="G1004" s="176"/>
      <c r="H1004" s="175"/>
      <c r="I1004" s="176"/>
      <c r="J1004" s="176"/>
      <c r="K1004" s="175"/>
      <c r="L1004" s="176"/>
      <c r="M1004" s="176"/>
      <c r="N1004" s="176"/>
      <c r="O1004" s="176"/>
      <c r="P1004" s="176"/>
      <c r="Q1004" s="176"/>
      <c r="R1004" s="176"/>
      <c r="S1004" s="176"/>
      <c r="T1004" s="175"/>
      <c r="U1004" s="175"/>
      <c r="V1004" s="176"/>
      <c r="W1004" s="176"/>
      <c r="X1004" s="176"/>
      <c r="Y1004" s="175"/>
      <c r="Z1004" s="177"/>
      <c r="AA1004" s="177"/>
      <c r="AB1004" s="177"/>
      <c r="AC1004" s="177"/>
    </row>
    <row r="1005" spans="1:29">
      <c r="A1005" s="175"/>
      <c r="B1005" s="175"/>
      <c r="C1005" s="175"/>
      <c r="D1005" s="176"/>
      <c r="E1005" s="176"/>
      <c r="F1005" s="176"/>
      <c r="G1005" s="176"/>
      <c r="H1005" s="175"/>
      <c r="I1005" s="176"/>
      <c r="J1005" s="176"/>
      <c r="K1005" s="175"/>
      <c r="L1005" s="176"/>
      <c r="M1005" s="176"/>
      <c r="N1005" s="176"/>
      <c r="O1005" s="176"/>
      <c r="P1005" s="176"/>
      <c r="Q1005" s="176"/>
      <c r="R1005" s="176"/>
      <c r="S1005" s="176"/>
      <c r="T1005" s="175"/>
      <c r="U1005" s="175"/>
      <c r="V1005" s="176"/>
      <c r="W1005" s="176"/>
      <c r="X1005" s="176"/>
      <c r="Y1005" s="175"/>
      <c r="Z1005" s="177"/>
      <c r="AA1005" s="177"/>
      <c r="AB1005" s="177"/>
      <c r="AC1005" s="177"/>
    </row>
    <row r="1006" spans="1:29">
      <c r="A1006" s="175"/>
      <c r="B1006" s="175"/>
      <c r="C1006" s="175"/>
      <c r="D1006" s="176"/>
      <c r="E1006" s="176"/>
      <c r="F1006" s="176"/>
      <c r="G1006" s="176"/>
      <c r="H1006" s="175"/>
      <c r="I1006" s="176"/>
      <c r="J1006" s="176"/>
      <c r="K1006" s="175"/>
      <c r="L1006" s="176"/>
      <c r="M1006" s="176"/>
      <c r="N1006" s="176"/>
      <c r="O1006" s="176"/>
      <c r="P1006" s="176"/>
      <c r="Q1006" s="176"/>
      <c r="R1006" s="176"/>
      <c r="S1006" s="176"/>
      <c r="T1006" s="175"/>
      <c r="U1006" s="175"/>
      <c r="V1006" s="176"/>
      <c r="W1006" s="176"/>
      <c r="X1006" s="176"/>
      <c r="Y1006" s="175"/>
      <c r="Z1006" s="177"/>
      <c r="AA1006" s="177"/>
      <c r="AB1006" s="177"/>
      <c r="AC1006" s="177"/>
    </row>
    <row r="1007" spans="1:29">
      <c r="A1007" s="175"/>
      <c r="B1007" s="175"/>
      <c r="C1007" s="175"/>
      <c r="D1007" s="176"/>
      <c r="E1007" s="176"/>
      <c r="F1007" s="176"/>
      <c r="G1007" s="176"/>
      <c r="H1007" s="175"/>
      <c r="I1007" s="176"/>
      <c r="J1007" s="176"/>
      <c r="K1007" s="175"/>
      <c r="L1007" s="176"/>
      <c r="M1007" s="176"/>
      <c r="N1007" s="176"/>
      <c r="O1007" s="176"/>
      <c r="P1007" s="176"/>
      <c r="Q1007" s="176"/>
      <c r="R1007" s="176"/>
      <c r="S1007" s="176"/>
      <c r="T1007" s="175"/>
      <c r="U1007" s="175"/>
      <c r="V1007" s="176"/>
      <c r="W1007" s="176"/>
      <c r="X1007" s="176"/>
      <c r="Y1007" s="175"/>
      <c r="Z1007" s="177"/>
      <c r="AA1007" s="177"/>
      <c r="AB1007" s="177"/>
      <c r="AC1007" s="177"/>
    </row>
    <row r="1008" spans="1:29">
      <c r="A1008" s="175"/>
      <c r="B1008" s="175"/>
      <c r="C1008" s="175"/>
      <c r="D1008" s="176"/>
      <c r="E1008" s="176"/>
      <c r="F1008" s="176"/>
      <c r="G1008" s="176"/>
      <c r="H1008" s="175"/>
      <c r="I1008" s="176"/>
      <c r="J1008" s="176"/>
      <c r="K1008" s="175"/>
      <c r="L1008" s="176"/>
      <c r="M1008" s="176"/>
      <c r="N1008" s="176"/>
      <c r="O1008" s="176"/>
      <c r="P1008" s="176"/>
      <c r="Q1008" s="176"/>
      <c r="R1008" s="176"/>
      <c r="S1008" s="176"/>
      <c r="T1008" s="175"/>
      <c r="U1008" s="175"/>
      <c r="V1008" s="176"/>
      <c r="W1008" s="176"/>
      <c r="X1008" s="176"/>
      <c r="Y1008" s="175"/>
      <c r="Z1008" s="177"/>
      <c r="AA1008" s="177"/>
      <c r="AB1008" s="177"/>
      <c r="AC1008" s="177"/>
    </row>
    <row r="1009" spans="1:29">
      <c r="A1009" s="175"/>
      <c r="B1009" s="175"/>
      <c r="C1009" s="175"/>
      <c r="D1009" s="176"/>
      <c r="E1009" s="176"/>
      <c r="F1009" s="176"/>
      <c r="G1009" s="176"/>
      <c r="H1009" s="175"/>
      <c r="I1009" s="176"/>
      <c r="J1009" s="176"/>
      <c r="K1009" s="175"/>
      <c r="L1009" s="176"/>
      <c r="M1009" s="176"/>
      <c r="N1009" s="176"/>
      <c r="O1009" s="176"/>
      <c r="P1009" s="176"/>
      <c r="Q1009" s="176"/>
      <c r="R1009" s="176"/>
      <c r="S1009" s="176"/>
      <c r="T1009" s="175"/>
      <c r="U1009" s="175"/>
      <c r="V1009" s="176"/>
      <c r="W1009" s="176"/>
      <c r="X1009" s="176"/>
      <c r="Y1009" s="175"/>
      <c r="Z1009" s="177"/>
      <c r="AA1009" s="177"/>
      <c r="AB1009" s="177"/>
      <c r="AC1009" s="177"/>
    </row>
    <row r="1010" spans="1:29">
      <c r="A1010" s="175"/>
      <c r="B1010" s="175"/>
      <c r="C1010" s="175"/>
      <c r="D1010" s="176"/>
      <c r="E1010" s="176"/>
      <c r="F1010" s="176"/>
      <c r="G1010" s="176"/>
      <c r="H1010" s="175"/>
      <c r="I1010" s="176"/>
      <c r="J1010" s="176"/>
      <c r="K1010" s="175"/>
      <c r="L1010" s="176"/>
      <c r="M1010" s="176"/>
      <c r="N1010" s="176"/>
      <c r="O1010" s="176"/>
      <c r="P1010" s="176"/>
      <c r="Q1010" s="176"/>
      <c r="R1010" s="176"/>
      <c r="S1010" s="176"/>
      <c r="T1010" s="175"/>
      <c r="U1010" s="175"/>
      <c r="V1010" s="176"/>
      <c r="W1010" s="176"/>
      <c r="X1010" s="176"/>
      <c r="Y1010" s="175"/>
      <c r="Z1010" s="177"/>
      <c r="AA1010" s="177"/>
      <c r="AB1010" s="177"/>
      <c r="AC1010" s="177"/>
    </row>
    <row r="1011" spans="1:29">
      <c r="A1011" s="175"/>
      <c r="B1011" s="175"/>
      <c r="C1011" s="175"/>
      <c r="D1011" s="176"/>
      <c r="E1011" s="176"/>
      <c r="F1011" s="176"/>
      <c r="G1011" s="176"/>
      <c r="H1011" s="175"/>
      <c r="I1011" s="176"/>
      <c r="J1011" s="176"/>
      <c r="K1011" s="175"/>
      <c r="L1011" s="176"/>
      <c r="M1011" s="176"/>
      <c r="N1011" s="176"/>
      <c r="O1011" s="176"/>
      <c r="P1011" s="176"/>
      <c r="Q1011" s="176"/>
      <c r="R1011" s="176"/>
      <c r="S1011" s="176"/>
      <c r="T1011" s="175"/>
      <c r="U1011" s="175"/>
      <c r="V1011" s="176"/>
      <c r="W1011" s="176"/>
      <c r="X1011" s="176"/>
      <c r="Y1011" s="175"/>
      <c r="Z1011" s="177"/>
      <c r="AA1011" s="177"/>
      <c r="AB1011" s="177"/>
      <c r="AC1011" s="177"/>
    </row>
    <row r="1012" spans="1:29">
      <c r="A1012" s="175"/>
      <c r="B1012" s="175"/>
      <c r="C1012" s="175"/>
      <c r="D1012" s="176"/>
      <c r="E1012" s="176"/>
      <c r="F1012" s="176"/>
      <c r="G1012" s="176"/>
      <c r="H1012" s="175"/>
      <c r="I1012" s="176"/>
      <c r="J1012" s="176"/>
      <c r="K1012" s="175"/>
      <c r="L1012" s="176"/>
      <c r="M1012" s="176"/>
      <c r="N1012" s="176"/>
      <c r="O1012" s="176"/>
      <c r="P1012" s="176"/>
      <c r="Q1012" s="176"/>
      <c r="R1012" s="176"/>
      <c r="S1012" s="176"/>
      <c r="T1012" s="175"/>
      <c r="U1012" s="175"/>
      <c r="V1012" s="176"/>
      <c r="W1012" s="176"/>
      <c r="X1012" s="176"/>
      <c r="Y1012" s="175"/>
      <c r="Z1012" s="177"/>
      <c r="AA1012" s="177"/>
      <c r="AB1012" s="177"/>
      <c r="AC1012" s="177"/>
    </row>
    <row r="1013" spans="1:29">
      <c r="A1013" s="175"/>
      <c r="B1013" s="175"/>
      <c r="C1013" s="175"/>
      <c r="D1013" s="176"/>
      <c r="E1013" s="176"/>
      <c r="F1013" s="176"/>
      <c r="G1013" s="176"/>
      <c r="H1013" s="175"/>
      <c r="I1013" s="176"/>
      <c r="J1013" s="176"/>
      <c r="K1013" s="175"/>
      <c r="L1013" s="176"/>
      <c r="M1013" s="176"/>
      <c r="N1013" s="176"/>
      <c r="O1013" s="176"/>
      <c r="P1013" s="176"/>
      <c r="Q1013" s="176"/>
      <c r="R1013" s="176"/>
      <c r="S1013" s="176"/>
      <c r="T1013" s="175"/>
      <c r="U1013" s="175"/>
      <c r="V1013" s="176"/>
      <c r="W1013" s="176"/>
      <c r="X1013" s="176"/>
      <c r="Y1013" s="175"/>
      <c r="Z1013" s="177"/>
      <c r="AA1013" s="177"/>
      <c r="AB1013" s="177"/>
      <c r="AC1013" s="177"/>
    </row>
    <row r="1014" spans="1:29">
      <c r="A1014" s="175"/>
      <c r="B1014" s="175"/>
      <c r="C1014" s="175"/>
      <c r="D1014" s="176"/>
      <c r="E1014" s="176"/>
      <c r="F1014" s="176"/>
      <c r="G1014" s="176"/>
      <c r="H1014" s="175"/>
      <c r="I1014" s="176"/>
      <c r="J1014" s="176"/>
      <c r="K1014" s="175"/>
      <c r="L1014" s="176"/>
      <c r="M1014" s="176"/>
      <c r="N1014" s="176"/>
      <c r="O1014" s="176"/>
      <c r="P1014" s="176"/>
      <c r="Q1014" s="176"/>
      <c r="R1014" s="176"/>
      <c r="S1014" s="176"/>
      <c r="T1014" s="175"/>
      <c r="U1014" s="175"/>
      <c r="V1014" s="176"/>
      <c r="W1014" s="176"/>
      <c r="X1014" s="176"/>
      <c r="Y1014" s="175"/>
      <c r="Z1014" s="177"/>
      <c r="AA1014" s="177"/>
      <c r="AB1014" s="177"/>
      <c r="AC1014" s="177"/>
    </row>
    <row r="1015" spans="1:29">
      <c r="A1015" s="175"/>
      <c r="B1015" s="175"/>
      <c r="C1015" s="175"/>
      <c r="D1015" s="176"/>
      <c r="E1015" s="176"/>
      <c r="F1015" s="176"/>
      <c r="G1015" s="176"/>
      <c r="H1015" s="175"/>
      <c r="I1015" s="176"/>
      <c r="J1015" s="176"/>
      <c r="K1015" s="175"/>
      <c r="L1015" s="176"/>
      <c r="M1015" s="176"/>
      <c r="N1015" s="176"/>
      <c r="O1015" s="176"/>
      <c r="P1015" s="176"/>
      <c r="Q1015" s="176"/>
      <c r="R1015" s="176"/>
      <c r="S1015" s="176"/>
      <c r="T1015" s="175"/>
      <c r="U1015" s="175"/>
      <c r="V1015" s="176"/>
      <c r="W1015" s="176"/>
      <c r="X1015" s="176"/>
      <c r="Y1015" s="175"/>
      <c r="Z1015" s="177"/>
      <c r="AA1015" s="177"/>
      <c r="AB1015" s="177"/>
      <c r="AC1015" s="177"/>
    </row>
    <row r="1016" spans="1:29">
      <c r="A1016" s="175"/>
      <c r="B1016" s="175"/>
      <c r="C1016" s="175"/>
      <c r="D1016" s="176"/>
      <c r="E1016" s="176"/>
      <c r="F1016" s="176"/>
      <c r="G1016" s="176"/>
      <c r="H1016" s="175"/>
      <c r="I1016" s="176"/>
      <c r="J1016" s="176"/>
      <c r="K1016" s="175"/>
      <c r="L1016" s="176"/>
      <c r="M1016" s="176"/>
      <c r="N1016" s="176"/>
      <c r="O1016" s="176"/>
      <c r="P1016" s="176"/>
      <c r="Q1016" s="176"/>
      <c r="R1016" s="176"/>
      <c r="S1016" s="176"/>
      <c r="T1016" s="175"/>
      <c r="U1016" s="175"/>
      <c r="V1016" s="176"/>
      <c r="W1016" s="176"/>
      <c r="X1016" s="176"/>
      <c r="Y1016" s="175"/>
      <c r="Z1016" s="177"/>
      <c r="AA1016" s="177"/>
      <c r="AB1016" s="177"/>
      <c r="AC1016" s="177"/>
    </row>
    <row r="1017" spans="1:29">
      <c r="A1017" s="175"/>
      <c r="B1017" s="175"/>
      <c r="C1017" s="175"/>
      <c r="D1017" s="176"/>
      <c r="E1017" s="176"/>
      <c r="F1017" s="176"/>
      <c r="G1017" s="176"/>
      <c r="H1017" s="175"/>
      <c r="I1017" s="176"/>
      <c r="J1017" s="176"/>
      <c r="K1017" s="175"/>
      <c r="L1017" s="176"/>
      <c r="M1017" s="176"/>
      <c r="N1017" s="176"/>
      <c r="O1017" s="176"/>
      <c r="P1017" s="176"/>
      <c r="Q1017" s="176"/>
      <c r="R1017" s="176"/>
      <c r="S1017" s="176"/>
      <c r="T1017" s="175"/>
      <c r="U1017" s="175"/>
      <c r="V1017" s="176"/>
      <c r="W1017" s="176"/>
      <c r="X1017" s="176"/>
      <c r="Y1017" s="175"/>
      <c r="Z1017" s="177"/>
      <c r="AA1017" s="177"/>
      <c r="AB1017" s="177"/>
      <c r="AC1017" s="177"/>
    </row>
    <row r="1018" spans="1:29">
      <c r="A1018" s="175"/>
      <c r="B1018" s="175"/>
      <c r="C1018" s="175"/>
      <c r="D1018" s="176"/>
      <c r="E1018" s="176"/>
      <c r="F1018" s="176"/>
      <c r="G1018" s="176"/>
      <c r="H1018" s="175"/>
      <c r="I1018" s="176"/>
      <c r="J1018" s="176"/>
      <c r="K1018" s="175"/>
      <c r="L1018" s="176"/>
      <c r="M1018" s="176"/>
      <c r="N1018" s="176"/>
      <c r="O1018" s="176"/>
      <c r="P1018" s="176"/>
      <c r="Q1018" s="176"/>
      <c r="R1018" s="176"/>
      <c r="S1018" s="176"/>
      <c r="T1018" s="175"/>
      <c r="U1018" s="175"/>
      <c r="V1018" s="176"/>
      <c r="W1018" s="176"/>
      <c r="X1018" s="176"/>
      <c r="Y1018" s="175"/>
      <c r="Z1018" s="177"/>
      <c r="AA1018" s="177"/>
      <c r="AB1018" s="177"/>
      <c r="AC1018" s="177"/>
    </row>
    <row r="1019" spans="1:29">
      <c r="A1019" s="175"/>
      <c r="B1019" s="175"/>
      <c r="C1019" s="175"/>
      <c r="D1019" s="176"/>
      <c r="E1019" s="176"/>
      <c r="F1019" s="176"/>
      <c r="G1019" s="176"/>
      <c r="H1019" s="175"/>
      <c r="I1019" s="176"/>
      <c r="J1019" s="176"/>
      <c r="K1019" s="175"/>
      <c r="L1019" s="176"/>
      <c r="M1019" s="176"/>
      <c r="N1019" s="176"/>
      <c r="O1019" s="176"/>
      <c r="P1019" s="176"/>
      <c r="Q1019" s="176"/>
      <c r="R1019" s="176"/>
      <c r="S1019" s="176"/>
      <c r="T1019" s="175"/>
      <c r="U1019" s="175"/>
      <c r="V1019" s="176"/>
      <c r="W1019" s="176"/>
      <c r="X1019" s="176"/>
      <c r="Y1019" s="175"/>
      <c r="Z1019" s="177"/>
      <c r="AA1019" s="177"/>
      <c r="AB1019" s="177"/>
      <c r="AC1019" s="177"/>
    </row>
    <row r="1020" spans="1:29">
      <c r="A1020" s="175"/>
      <c r="B1020" s="175"/>
      <c r="C1020" s="175"/>
      <c r="D1020" s="176"/>
      <c r="E1020" s="176"/>
      <c r="F1020" s="176"/>
      <c r="G1020" s="176"/>
      <c r="H1020" s="175"/>
      <c r="I1020" s="176"/>
      <c r="J1020" s="176"/>
      <c r="K1020" s="175"/>
      <c r="L1020" s="176"/>
      <c r="M1020" s="176"/>
      <c r="N1020" s="176"/>
      <c r="O1020" s="176"/>
      <c r="P1020" s="176"/>
      <c r="Q1020" s="176"/>
      <c r="R1020" s="176"/>
      <c r="S1020" s="176"/>
      <c r="T1020" s="175"/>
      <c r="U1020" s="175"/>
      <c r="V1020" s="176"/>
      <c r="W1020" s="176"/>
      <c r="X1020" s="176"/>
      <c r="Y1020" s="175"/>
      <c r="Z1020" s="177"/>
      <c r="AA1020" s="177"/>
      <c r="AB1020" s="177"/>
      <c r="AC1020" s="177"/>
    </row>
    <row r="1021" spans="1:29">
      <c r="A1021" s="175"/>
      <c r="B1021" s="175"/>
      <c r="C1021" s="175"/>
      <c r="D1021" s="176"/>
      <c r="E1021" s="176"/>
      <c r="F1021" s="176"/>
      <c r="G1021" s="176"/>
      <c r="H1021" s="175"/>
      <c r="I1021" s="176"/>
      <c r="J1021" s="176"/>
      <c r="K1021" s="175"/>
      <c r="L1021" s="176"/>
      <c r="M1021" s="176"/>
      <c r="N1021" s="176"/>
      <c r="O1021" s="176"/>
      <c r="P1021" s="176"/>
      <c r="Q1021" s="176"/>
      <c r="R1021" s="176"/>
      <c r="S1021" s="176"/>
      <c r="T1021" s="175"/>
      <c r="U1021" s="175"/>
      <c r="V1021" s="176"/>
      <c r="W1021" s="176"/>
      <c r="X1021" s="176"/>
      <c r="Y1021" s="175"/>
      <c r="Z1021" s="177"/>
      <c r="AA1021" s="177"/>
      <c r="AB1021" s="177"/>
      <c r="AC1021" s="177"/>
    </row>
    <row r="1022" spans="1:29">
      <c r="A1022" s="175"/>
      <c r="B1022" s="175"/>
      <c r="C1022" s="175"/>
      <c r="D1022" s="176"/>
      <c r="E1022" s="176"/>
      <c r="F1022" s="176"/>
      <c r="G1022" s="176"/>
      <c r="H1022" s="175"/>
      <c r="I1022" s="176"/>
      <c r="J1022" s="176"/>
      <c r="K1022" s="175"/>
      <c r="L1022" s="176"/>
      <c r="M1022" s="176"/>
      <c r="N1022" s="176"/>
      <c r="O1022" s="176"/>
      <c r="P1022" s="176"/>
      <c r="Q1022" s="176"/>
      <c r="R1022" s="176"/>
      <c r="S1022" s="176"/>
      <c r="T1022" s="175"/>
      <c r="U1022" s="175"/>
      <c r="V1022" s="176"/>
      <c r="W1022" s="176"/>
      <c r="X1022" s="176"/>
      <c r="Y1022" s="175"/>
      <c r="Z1022" s="177"/>
      <c r="AA1022" s="177"/>
      <c r="AB1022" s="177"/>
      <c r="AC1022" s="177"/>
    </row>
    <row r="1023" spans="1:29">
      <c r="A1023" s="175"/>
      <c r="B1023" s="175"/>
      <c r="C1023" s="175"/>
      <c r="D1023" s="176"/>
      <c r="E1023" s="176"/>
      <c r="F1023" s="176"/>
      <c r="G1023" s="176"/>
      <c r="H1023" s="175"/>
      <c r="I1023" s="176"/>
      <c r="J1023" s="176"/>
      <c r="K1023" s="175"/>
      <c r="L1023" s="176"/>
      <c r="M1023" s="176"/>
      <c r="N1023" s="176"/>
      <c r="O1023" s="176"/>
      <c r="P1023" s="176"/>
      <c r="Q1023" s="176"/>
      <c r="R1023" s="176"/>
      <c r="S1023" s="176"/>
      <c r="T1023" s="175"/>
      <c r="U1023" s="175"/>
      <c r="V1023" s="176"/>
      <c r="W1023" s="176"/>
      <c r="X1023" s="176"/>
      <c r="Y1023" s="175"/>
      <c r="Z1023" s="177"/>
      <c r="AA1023" s="177"/>
      <c r="AB1023" s="177"/>
      <c r="AC1023" s="177"/>
    </row>
    <row r="1024" spans="1:29">
      <c r="A1024" s="175"/>
      <c r="B1024" s="175"/>
      <c r="C1024" s="175"/>
      <c r="D1024" s="176"/>
      <c r="E1024" s="176"/>
      <c r="F1024" s="176"/>
      <c r="G1024" s="176"/>
      <c r="H1024" s="175"/>
      <c r="I1024" s="176"/>
      <c r="J1024" s="176"/>
      <c r="K1024" s="175"/>
      <c r="L1024" s="176"/>
      <c r="M1024" s="176"/>
      <c r="N1024" s="176"/>
      <c r="O1024" s="176"/>
      <c r="P1024" s="176"/>
      <c r="Q1024" s="176"/>
      <c r="R1024" s="176"/>
      <c r="S1024" s="176"/>
      <c r="T1024" s="175"/>
      <c r="U1024" s="175"/>
      <c r="V1024" s="176"/>
      <c r="W1024" s="176"/>
      <c r="X1024" s="176"/>
      <c r="Y1024" s="175"/>
      <c r="Z1024" s="177"/>
      <c r="AA1024" s="177"/>
      <c r="AB1024" s="177"/>
      <c r="AC1024" s="177"/>
    </row>
    <row r="1025" spans="1:29">
      <c r="A1025" s="175"/>
      <c r="B1025" s="175"/>
      <c r="C1025" s="175"/>
      <c r="D1025" s="176"/>
      <c r="E1025" s="176"/>
      <c r="F1025" s="176"/>
      <c r="G1025" s="176"/>
      <c r="H1025" s="175"/>
      <c r="I1025" s="176"/>
      <c r="J1025" s="176"/>
      <c r="K1025" s="175"/>
      <c r="L1025" s="176"/>
      <c r="M1025" s="176"/>
      <c r="N1025" s="176"/>
      <c r="O1025" s="176"/>
      <c r="P1025" s="176"/>
      <c r="Q1025" s="176"/>
      <c r="R1025" s="176"/>
      <c r="S1025" s="176"/>
      <c r="T1025" s="175"/>
      <c r="U1025" s="175"/>
      <c r="V1025" s="176"/>
      <c r="W1025" s="176"/>
      <c r="X1025" s="176"/>
      <c r="Y1025" s="175"/>
      <c r="Z1025" s="177"/>
      <c r="AA1025" s="177"/>
      <c r="AB1025" s="177"/>
      <c r="AC1025" s="177"/>
    </row>
    <row r="1026" spans="1:29">
      <c r="A1026" s="175"/>
      <c r="B1026" s="175"/>
      <c r="C1026" s="175"/>
      <c r="D1026" s="176"/>
      <c r="E1026" s="176"/>
      <c r="F1026" s="176"/>
      <c r="G1026" s="176"/>
      <c r="H1026" s="175"/>
      <c r="I1026" s="176"/>
      <c r="J1026" s="176"/>
      <c r="K1026" s="175"/>
      <c r="L1026" s="176"/>
      <c r="M1026" s="176"/>
      <c r="N1026" s="176"/>
      <c r="O1026" s="176"/>
      <c r="P1026" s="176"/>
      <c r="Q1026" s="176"/>
      <c r="R1026" s="176"/>
      <c r="S1026" s="176"/>
      <c r="T1026" s="175"/>
      <c r="U1026" s="175"/>
      <c r="V1026" s="176"/>
      <c r="W1026" s="176"/>
      <c r="X1026" s="176"/>
      <c r="Y1026" s="175"/>
      <c r="Z1026" s="177"/>
      <c r="AA1026" s="177"/>
      <c r="AB1026" s="177"/>
      <c r="AC1026" s="177"/>
    </row>
    <row r="1027" spans="1:29">
      <c r="A1027" s="175"/>
      <c r="B1027" s="175"/>
      <c r="C1027" s="175"/>
      <c r="D1027" s="176"/>
      <c r="E1027" s="176"/>
      <c r="F1027" s="176"/>
      <c r="G1027" s="176"/>
      <c r="H1027" s="175"/>
      <c r="I1027" s="176"/>
      <c r="J1027" s="176"/>
      <c r="K1027" s="175"/>
      <c r="L1027" s="176"/>
      <c r="M1027" s="176"/>
      <c r="N1027" s="176"/>
      <c r="O1027" s="176"/>
      <c r="P1027" s="176"/>
      <c r="Q1027" s="176"/>
      <c r="R1027" s="176"/>
      <c r="S1027" s="176"/>
      <c r="T1027" s="175"/>
      <c r="U1027" s="175"/>
      <c r="V1027" s="176"/>
      <c r="W1027" s="176"/>
      <c r="X1027" s="176"/>
      <c r="Y1027" s="175"/>
      <c r="Z1027" s="177"/>
      <c r="AA1027" s="177"/>
      <c r="AB1027" s="177"/>
      <c r="AC1027" s="177"/>
    </row>
    <row r="1028" spans="1:29">
      <c r="A1028" s="175"/>
      <c r="B1028" s="175"/>
      <c r="C1028" s="175"/>
      <c r="D1028" s="176"/>
      <c r="E1028" s="176"/>
      <c r="F1028" s="176"/>
      <c r="G1028" s="176"/>
      <c r="H1028" s="175"/>
      <c r="I1028" s="176"/>
      <c r="J1028" s="176"/>
      <c r="K1028" s="175"/>
      <c r="L1028" s="176"/>
      <c r="M1028" s="176"/>
      <c r="N1028" s="176"/>
      <c r="O1028" s="176"/>
      <c r="P1028" s="176"/>
      <c r="Q1028" s="176"/>
      <c r="R1028" s="176"/>
      <c r="S1028" s="176"/>
      <c r="T1028" s="175"/>
      <c r="U1028" s="175"/>
      <c r="V1028" s="176"/>
      <c r="W1028" s="176"/>
      <c r="X1028" s="176"/>
      <c r="Y1028" s="175"/>
      <c r="Z1028" s="177"/>
      <c r="AA1028" s="177"/>
      <c r="AB1028" s="177"/>
      <c r="AC1028" s="177"/>
    </row>
    <row r="1029" spans="1:29">
      <c r="A1029" s="175"/>
      <c r="B1029" s="175"/>
      <c r="C1029" s="175"/>
      <c r="D1029" s="176"/>
      <c r="E1029" s="176"/>
      <c r="F1029" s="176"/>
      <c r="G1029" s="176"/>
      <c r="H1029" s="175"/>
      <c r="I1029" s="176"/>
      <c r="J1029" s="176"/>
      <c r="K1029" s="175"/>
      <c r="L1029" s="176"/>
      <c r="M1029" s="176"/>
      <c r="N1029" s="176"/>
      <c r="O1029" s="176"/>
      <c r="P1029" s="176"/>
      <c r="Q1029" s="176"/>
      <c r="R1029" s="176"/>
      <c r="S1029" s="176"/>
      <c r="T1029" s="175"/>
      <c r="U1029" s="175"/>
      <c r="V1029" s="176"/>
      <c r="W1029" s="176"/>
      <c r="X1029" s="176"/>
      <c r="Y1029" s="175"/>
      <c r="Z1029" s="177"/>
      <c r="AA1029" s="177"/>
      <c r="AB1029" s="177"/>
      <c r="AC1029" s="177"/>
    </row>
    <row r="1030" spans="1:29">
      <c r="A1030" s="175"/>
      <c r="B1030" s="175"/>
      <c r="C1030" s="175"/>
      <c r="D1030" s="176"/>
      <c r="E1030" s="176"/>
      <c r="F1030" s="176"/>
      <c r="G1030" s="176"/>
      <c r="H1030" s="175"/>
      <c r="I1030" s="176"/>
      <c r="J1030" s="176"/>
      <c r="K1030" s="175"/>
      <c r="L1030" s="176"/>
      <c r="M1030" s="176"/>
      <c r="N1030" s="176"/>
      <c r="O1030" s="176"/>
      <c r="P1030" s="176"/>
      <c r="Q1030" s="176"/>
      <c r="R1030" s="176"/>
      <c r="S1030" s="176"/>
      <c r="T1030" s="175"/>
      <c r="U1030" s="175"/>
      <c r="V1030" s="176"/>
      <c r="W1030" s="176"/>
      <c r="X1030" s="176"/>
      <c r="Y1030" s="175"/>
      <c r="Z1030" s="177"/>
      <c r="AA1030" s="177"/>
      <c r="AB1030" s="177"/>
      <c r="AC1030" s="177"/>
    </row>
    <row r="1031" spans="1:29">
      <c r="A1031" s="175"/>
      <c r="B1031" s="175"/>
      <c r="C1031" s="175"/>
      <c r="D1031" s="176"/>
      <c r="E1031" s="176"/>
      <c r="F1031" s="176"/>
      <c r="G1031" s="176"/>
      <c r="H1031" s="175"/>
      <c r="I1031" s="176"/>
      <c r="J1031" s="176"/>
      <c r="K1031" s="175"/>
      <c r="L1031" s="176"/>
      <c r="M1031" s="176"/>
      <c r="N1031" s="176"/>
      <c r="O1031" s="176"/>
      <c r="P1031" s="176"/>
      <c r="Q1031" s="176"/>
      <c r="R1031" s="176"/>
      <c r="S1031" s="176"/>
      <c r="T1031" s="175"/>
      <c r="U1031" s="175"/>
      <c r="V1031" s="176"/>
      <c r="W1031" s="176"/>
      <c r="X1031" s="176"/>
      <c r="Y1031" s="175"/>
      <c r="Z1031" s="177"/>
      <c r="AA1031" s="177"/>
      <c r="AB1031" s="177"/>
      <c r="AC1031" s="177"/>
    </row>
    <row r="1032" spans="1:29">
      <c r="A1032" s="175"/>
      <c r="B1032" s="175"/>
      <c r="C1032" s="175"/>
      <c r="D1032" s="176"/>
      <c r="E1032" s="176"/>
      <c r="F1032" s="176"/>
      <c r="G1032" s="176"/>
      <c r="H1032" s="175"/>
      <c r="I1032" s="176"/>
      <c r="J1032" s="176"/>
      <c r="K1032" s="175"/>
      <c r="L1032" s="176"/>
      <c r="M1032" s="176"/>
      <c r="N1032" s="176"/>
      <c r="O1032" s="176"/>
      <c r="P1032" s="176"/>
      <c r="Q1032" s="176"/>
      <c r="R1032" s="176"/>
      <c r="S1032" s="176"/>
      <c r="T1032" s="175"/>
      <c r="U1032" s="175"/>
      <c r="V1032" s="176"/>
      <c r="W1032" s="176"/>
      <c r="X1032" s="176"/>
      <c r="Y1032" s="175"/>
      <c r="Z1032" s="177"/>
      <c r="AA1032" s="177"/>
      <c r="AB1032" s="177"/>
      <c r="AC1032" s="177"/>
    </row>
    <row r="1033" spans="1:29">
      <c r="A1033" s="175"/>
      <c r="B1033" s="175"/>
      <c r="C1033" s="175"/>
      <c r="D1033" s="176"/>
      <c r="E1033" s="176"/>
      <c r="F1033" s="176"/>
      <c r="G1033" s="176"/>
      <c r="H1033" s="175"/>
      <c r="I1033" s="176"/>
      <c r="J1033" s="176"/>
      <c r="K1033" s="175"/>
      <c r="L1033" s="176"/>
      <c r="M1033" s="176"/>
      <c r="N1033" s="176"/>
      <c r="O1033" s="176"/>
      <c r="P1033" s="176"/>
      <c r="Q1033" s="176"/>
      <c r="R1033" s="176"/>
      <c r="S1033" s="176"/>
      <c r="T1033" s="175"/>
      <c r="U1033" s="175"/>
      <c r="V1033" s="176"/>
      <c r="W1033" s="176"/>
      <c r="X1033" s="176"/>
      <c r="Y1033" s="175"/>
      <c r="Z1033" s="177"/>
      <c r="AA1033" s="177"/>
      <c r="AB1033" s="177"/>
      <c r="AC1033" s="177"/>
    </row>
    <row r="1034" spans="1:29">
      <c r="A1034" s="175"/>
      <c r="B1034" s="175"/>
      <c r="C1034" s="175"/>
      <c r="D1034" s="176"/>
      <c r="E1034" s="176"/>
      <c r="F1034" s="176"/>
      <c r="G1034" s="176"/>
      <c r="H1034" s="175"/>
      <c r="I1034" s="176"/>
      <c r="J1034" s="176"/>
      <c r="K1034" s="175"/>
      <c r="L1034" s="176"/>
      <c r="M1034" s="176"/>
      <c r="N1034" s="176"/>
      <c r="O1034" s="176"/>
      <c r="P1034" s="176"/>
      <c r="Q1034" s="176"/>
      <c r="R1034" s="176"/>
      <c r="S1034" s="176"/>
      <c r="T1034" s="175"/>
      <c r="U1034" s="175"/>
      <c r="V1034" s="176"/>
      <c r="W1034" s="176"/>
      <c r="X1034" s="176"/>
      <c r="Y1034" s="175"/>
      <c r="Z1034" s="177"/>
      <c r="AA1034" s="177"/>
      <c r="AB1034" s="177"/>
      <c r="AC1034" s="177"/>
    </row>
    <row r="1035" spans="1:29">
      <c r="A1035" s="175"/>
      <c r="B1035" s="175"/>
      <c r="C1035" s="175"/>
      <c r="D1035" s="176"/>
      <c r="E1035" s="176"/>
      <c r="F1035" s="176"/>
      <c r="G1035" s="176"/>
      <c r="H1035" s="175"/>
      <c r="I1035" s="176"/>
      <c r="J1035" s="176"/>
      <c r="K1035" s="175"/>
      <c r="L1035" s="176"/>
      <c r="M1035" s="176"/>
      <c r="N1035" s="176"/>
      <c r="O1035" s="176"/>
      <c r="P1035" s="176"/>
      <c r="Q1035" s="176"/>
      <c r="R1035" s="176"/>
      <c r="S1035" s="176"/>
      <c r="T1035" s="175"/>
      <c r="U1035" s="175"/>
      <c r="V1035" s="176"/>
      <c r="W1035" s="176"/>
      <c r="X1035" s="176"/>
      <c r="Y1035" s="175"/>
      <c r="Z1035" s="177"/>
      <c r="AA1035" s="177"/>
      <c r="AB1035" s="177"/>
      <c r="AC1035" s="177"/>
    </row>
    <row r="1036" spans="1:29">
      <c r="A1036" s="175"/>
      <c r="B1036" s="175"/>
      <c r="C1036" s="175"/>
      <c r="D1036" s="176"/>
      <c r="E1036" s="176"/>
      <c r="F1036" s="176"/>
      <c r="G1036" s="176"/>
      <c r="H1036" s="175"/>
      <c r="I1036" s="176"/>
      <c r="J1036" s="176"/>
      <c r="K1036" s="175"/>
      <c r="L1036" s="176"/>
      <c r="M1036" s="176"/>
      <c r="N1036" s="176"/>
      <c r="O1036" s="176"/>
      <c r="P1036" s="176"/>
      <c r="Q1036" s="176"/>
      <c r="R1036" s="176"/>
      <c r="S1036" s="176"/>
      <c r="T1036" s="175"/>
      <c r="U1036" s="175"/>
      <c r="V1036" s="176"/>
      <c r="W1036" s="176"/>
      <c r="X1036" s="176"/>
      <c r="Y1036" s="175"/>
      <c r="Z1036" s="177"/>
      <c r="AA1036" s="177"/>
      <c r="AB1036" s="177"/>
      <c r="AC1036" s="177"/>
    </row>
    <row r="1037" spans="1:29">
      <c r="A1037" s="175"/>
      <c r="B1037" s="175"/>
      <c r="C1037" s="175"/>
      <c r="D1037" s="176"/>
      <c r="E1037" s="176"/>
      <c r="F1037" s="176"/>
      <c r="G1037" s="176"/>
      <c r="H1037" s="175"/>
      <c r="I1037" s="176"/>
      <c r="J1037" s="176"/>
      <c r="K1037" s="175"/>
      <c r="L1037" s="176"/>
      <c r="M1037" s="176"/>
      <c r="N1037" s="176"/>
      <c r="O1037" s="176"/>
      <c r="P1037" s="176"/>
      <c r="Q1037" s="176"/>
      <c r="R1037" s="176"/>
      <c r="S1037" s="176"/>
      <c r="T1037" s="175"/>
      <c r="U1037" s="175"/>
      <c r="V1037" s="176"/>
      <c r="W1037" s="176"/>
      <c r="X1037" s="176"/>
      <c r="Y1037" s="175"/>
      <c r="Z1037" s="177"/>
      <c r="AA1037" s="177"/>
      <c r="AB1037" s="177"/>
      <c r="AC1037" s="177"/>
    </row>
    <row r="1038" spans="1:29">
      <c r="A1038" s="175"/>
      <c r="B1038" s="175"/>
      <c r="C1038" s="175"/>
      <c r="D1038" s="176"/>
      <c r="E1038" s="176"/>
      <c r="F1038" s="176"/>
      <c r="G1038" s="176"/>
      <c r="H1038" s="175"/>
      <c r="I1038" s="176"/>
      <c r="J1038" s="176"/>
      <c r="K1038" s="175"/>
      <c r="L1038" s="176"/>
      <c r="M1038" s="176"/>
      <c r="N1038" s="176"/>
      <c r="O1038" s="176"/>
      <c r="P1038" s="176"/>
      <c r="Q1038" s="176"/>
      <c r="R1038" s="176"/>
      <c r="S1038" s="176"/>
      <c r="T1038" s="175"/>
      <c r="U1038" s="175"/>
      <c r="V1038" s="176"/>
      <c r="W1038" s="176"/>
      <c r="X1038" s="176"/>
      <c r="Y1038" s="175"/>
      <c r="Z1038" s="177"/>
      <c r="AA1038" s="177"/>
      <c r="AB1038" s="177"/>
      <c r="AC1038" s="177"/>
    </row>
    <row r="1039" spans="1:29">
      <c r="A1039" s="175"/>
      <c r="B1039" s="175"/>
      <c r="C1039" s="175"/>
      <c r="D1039" s="176"/>
      <c r="E1039" s="176"/>
      <c r="F1039" s="176"/>
      <c r="G1039" s="176"/>
      <c r="H1039" s="175"/>
      <c r="I1039" s="176"/>
      <c r="J1039" s="176"/>
      <c r="K1039" s="175"/>
      <c r="L1039" s="176"/>
      <c r="M1039" s="176"/>
      <c r="N1039" s="176"/>
      <c r="O1039" s="176"/>
      <c r="P1039" s="176"/>
      <c r="Q1039" s="176"/>
      <c r="R1039" s="176"/>
      <c r="S1039" s="176"/>
      <c r="T1039" s="175"/>
      <c r="U1039" s="175"/>
      <c r="V1039" s="176"/>
      <c r="W1039" s="176"/>
      <c r="X1039" s="176"/>
      <c r="Y1039" s="175"/>
      <c r="Z1039" s="177"/>
      <c r="AA1039" s="177"/>
      <c r="AB1039" s="177"/>
      <c r="AC1039" s="177"/>
    </row>
    <row r="1040" spans="1:29">
      <c r="A1040" s="175"/>
      <c r="B1040" s="175"/>
      <c r="C1040" s="175"/>
      <c r="D1040" s="176"/>
      <c r="E1040" s="176"/>
      <c r="F1040" s="176"/>
      <c r="G1040" s="176"/>
      <c r="H1040" s="175"/>
      <c r="I1040" s="176"/>
      <c r="J1040" s="176"/>
      <c r="K1040" s="175"/>
      <c r="L1040" s="176"/>
      <c r="M1040" s="176"/>
      <c r="N1040" s="176"/>
      <c r="O1040" s="176"/>
      <c r="P1040" s="176"/>
      <c r="Q1040" s="176"/>
      <c r="R1040" s="176"/>
      <c r="S1040" s="176"/>
      <c r="T1040" s="175"/>
      <c r="U1040" s="175"/>
      <c r="V1040" s="176"/>
      <c r="W1040" s="176"/>
      <c r="X1040" s="176"/>
      <c r="Y1040" s="175"/>
      <c r="Z1040" s="177"/>
      <c r="AA1040" s="177"/>
      <c r="AB1040" s="177"/>
      <c r="AC1040" s="177"/>
    </row>
    <row r="1041" spans="1:29">
      <c r="A1041" s="175"/>
      <c r="B1041" s="175"/>
      <c r="C1041" s="175"/>
      <c r="D1041" s="176"/>
      <c r="E1041" s="176"/>
      <c r="F1041" s="176"/>
      <c r="G1041" s="176"/>
      <c r="H1041" s="175"/>
      <c r="I1041" s="176"/>
      <c r="J1041" s="176"/>
      <c r="K1041" s="175"/>
      <c r="L1041" s="176"/>
      <c r="M1041" s="176"/>
      <c r="N1041" s="176"/>
      <c r="O1041" s="176"/>
      <c r="P1041" s="176"/>
      <c r="Q1041" s="176"/>
      <c r="R1041" s="176"/>
      <c r="S1041" s="176"/>
      <c r="T1041" s="175"/>
      <c r="U1041" s="175"/>
      <c r="V1041" s="176"/>
      <c r="W1041" s="176"/>
      <c r="X1041" s="176"/>
      <c r="Y1041" s="175"/>
      <c r="Z1041" s="177"/>
      <c r="AA1041" s="177"/>
      <c r="AB1041" s="177"/>
      <c r="AC1041" s="177"/>
    </row>
    <row r="1042" spans="1:29">
      <c r="A1042" s="175"/>
      <c r="B1042" s="175"/>
      <c r="C1042" s="175"/>
      <c r="D1042" s="176"/>
      <c r="E1042" s="176"/>
      <c r="F1042" s="176"/>
      <c r="G1042" s="176"/>
      <c r="H1042" s="175"/>
      <c r="I1042" s="176"/>
      <c r="J1042" s="176"/>
      <c r="K1042" s="175"/>
      <c r="L1042" s="176"/>
      <c r="M1042" s="176"/>
      <c r="N1042" s="176"/>
      <c r="O1042" s="176"/>
      <c r="P1042" s="176"/>
      <c r="Q1042" s="176"/>
      <c r="R1042" s="176"/>
      <c r="S1042" s="176"/>
      <c r="T1042" s="175"/>
      <c r="U1042" s="175"/>
      <c r="V1042" s="176"/>
      <c r="W1042" s="176"/>
      <c r="X1042" s="176"/>
      <c r="Y1042" s="175"/>
      <c r="Z1042" s="177"/>
      <c r="AA1042" s="177"/>
      <c r="AB1042" s="177"/>
      <c r="AC1042" s="177"/>
    </row>
    <row r="1043" spans="1:29">
      <c r="A1043" s="175"/>
      <c r="B1043" s="175"/>
      <c r="C1043" s="175"/>
      <c r="D1043" s="176"/>
      <c r="E1043" s="176"/>
      <c r="F1043" s="176"/>
      <c r="G1043" s="176"/>
      <c r="H1043" s="175"/>
      <c r="I1043" s="176"/>
      <c r="J1043" s="176"/>
      <c r="K1043" s="175"/>
      <c r="L1043" s="176"/>
      <c r="M1043" s="176"/>
      <c r="N1043" s="176"/>
      <c r="O1043" s="176"/>
      <c r="P1043" s="176"/>
      <c r="Q1043" s="176"/>
      <c r="R1043" s="176"/>
      <c r="S1043" s="176"/>
      <c r="T1043" s="175"/>
      <c r="U1043" s="175"/>
      <c r="V1043" s="176"/>
      <c r="W1043" s="176"/>
      <c r="X1043" s="176"/>
      <c r="Y1043" s="175"/>
      <c r="Z1043" s="177"/>
      <c r="AA1043" s="177"/>
      <c r="AB1043" s="177"/>
      <c r="AC1043" s="177"/>
    </row>
    <row r="1044" spans="1:29">
      <c r="A1044" s="175"/>
      <c r="B1044" s="175"/>
      <c r="C1044" s="175"/>
      <c r="D1044" s="176"/>
      <c r="E1044" s="176"/>
      <c r="F1044" s="176"/>
      <c r="G1044" s="176"/>
      <c r="H1044" s="175"/>
      <c r="I1044" s="176"/>
      <c r="J1044" s="176"/>
      <c r="K1044" s="175"/>
      <c r="L1044" s="176"/>
      <c r="M1044" s="176"/>
      <c r="N1044" s="176"/>
      <c r="O1044" s="176"/>
      <c r="P1044" s="176"/>
      <c r="Q1044" s="176"/>
      <c r="R1044" s="176"/>
      <c r="S1044" s="176"/>
      <c r="T1044" s="175"/>
      <c r="U1044" s="175"/>
      <c r="V1044" s="176"/>
      <c r="W1044" s="176"/>
      <c r="X1044" s="176"/>
      <c r="Y1044" s="175"/>
      <c r="Z1044" s="177"/>
      <c r="AA1044" s="177"/>
      <c r="AB1044" s="177"/>
      <c r="AC1044" s="177"/>
    </row>
    <row r="1045" spans="1:29">
      <c r="A1045" s="175"/>
      <c r="B1045" s="175"/>
      <c r="C1045" s="175"/>
      <c r="D1045" s="176"/>
      <c r="E1045" s="176"/>
      <c r="F1045" s="176"/>
      <c r="G1045" s="176"/>
      <c r="H1045" s="175"/>
      <c r="I1045" s="176"/>
      <c r="J1045" s="176"/>
      <c r="K1045" s="175"/>
      <c r="L1045" s="176"/>
      <c r="M1045" s="176"/>
      <c r="N1045" s="176"/>
      <c r="O1045" s="176"/>
      <c r="P1045" s="176"/>
      <c r="Q1045" s="176"/>
      <c r="R1045" s="176"/>
      <c r="S1045" s="176"/>
      <c r="T1045" s="175"/>
      <c r="U1045" s="175"/>
      <c r="V1045" s="176"/>
      <c r="W1045" s="176"/>
      <c r="X1045" s="176"/>
      <c r="Y1045" s="175"/>
      <c r="Z1045" s="177"/>
      <c r="AA1045" s="177"/>
      <c r="AB1045" s="177"/>
      <c r="AC1045" s="177"/>
    </row>
    <row r="1046" spans="1:29">
      <c r="A1046" s="175"/>
      <c r="B1046" s="175"/>
      <c r="C1046" s="175"/>
      <c r="D1046" s="176"/>
      <c r="E1046" s="176"/>
      <c r="F1046" s="176"/>
      <c r="G1046" s="176"/>
      <c r="H1046" s="175"/>
      <c r="I1046" s="176"/>
      <c r="J1046" s="176"/>
      <c r="K1046" s="175"/>
      <c r="L1046" s="176"/>
      <c r="M1046" s="176"/>
      <c r="N1046" s="176"/>
      <c r="O1046" s="176"/>
      <c r="P1046" s="176"/>
      <c r="Q1046" s="176"/>
      <c r="R1046" s="176"/>
      <c r="S1046" s="176"/>
      <c r="T1046" s="175"/>
      <c r="U1046" s="175"/>
      <c r="V1046" s="176"/>
      <c r="W1046" s="176"/>
      <c r="X1046" s="176"/>
      <c r="Y1046" s="175"/>
      <c r="Z1046" s="177"/>
      <c r="AA1046" s="177"/>
      <c r="AB1046" s="177"/>
      <c r="AC1046" s="177"/>
    </row>
    <row r="1047" spans="1:29">
      <c r="A1047" s="175"/>
      <c r="B1047" s="175"/>
      <c r="C1047" s="175"/>
      <c r="D1047" s="176"/>
      <c r="E1047" s="176"/>
      <c r="F1047" s="176"/>
      <c r="G1047" s="176"/>
      <c r="H1047" s="175"/>
      <c r="I1047" s="176"/>
      <c r="J1047" s="176"/>
      <c r="K1047" s="175"/>
      <c r="L1047" s="176"/>
      <c r="M1047" s="176"/>
      <c r="N1047" s="176"/>
      <c r="O1047" s="176"/>
      <c r="P1047" s="176"/>
      <c r="Q1047" s="176"/>
      <c r="R1047" s="176"/>
      <c r="S1047" s="176"/>
      <c r="T1047" s="175"/>
      <c r="U1047" s="175"/>
      <c r="V1047" s="176"/>
      <c r="W1047" s="176"/>
      <c r="X1047" s="176"/>
      <c r="Y1047" s="175"/>
      <c r="Z1047" s="177"/>
      <c r="AA1047" s="177"/>
      <c r="AB1047" s="177"/>
      <c r="AC1047" s="177"/>
    </row>
    <row r="1048" spans="1:29">
      <c r="A1048" s="175"/>
      <c r="B1048" s="175"/>
      <c r="C1048" s="175"/>
      <c r="D1048" s="176"/>
      <c r="E1048" s="176"/>
      <c r="F1048" s="176"/>
      <c r="G1048" s="176"/>
      <c r="H1048" s="175"/>
      <c r="I1048" s="176"/>
      <c r="J1048" s="176"/>
      <c r="K1048" s="175"/>
      <c r="L1048" s="176"/>
      <c r="M1048" s="176"/>
      <c r="N1048" s="176"/>
      <c r="O1048" s="176"/>
      <c r="P1048" s="176"/>
      <c r="Q1048" s="176"/>
      <c r="R1048" s="176"/>
      <c r="S1048" s="176"/>
      <c r="T1048" s="175"/>
      <c r="U1048" s="175"/>
      <c r="V1048" s="176"/>
      <c r="W1048" s="176"/>
      <c r="X1048" s="176"/>
      <c r="Y1048" s="175"/>
      <c r="Z1048" s="177"/>
      <c r="AA1048" s="177"/>
      <c r="AB1048" s="177"/>
      <c r="AC1048" s="177"/>
    </row>
    <row r="1049" spans="1:29">
      <c r="A1049" s="175"/>
      <c r="B1049" s="175"/>
      <c r="C1049" s="175"/>
      <c r="D1049" s="176"/>
      <c r="E1049" s="176"/>
      <c r="F1049" s="176"/>
      <c r="G1049" s="176"/>
      <c r="H1049" s="175"/>
      <c r="I1049" s="176"/>
      <c r="J1049" s="176"/>
      <c r="K1049" s="175"/>
      <c r="L1049" s="176"/>
      <c r="M1049" s="176"/>
      <c r="N1049" s="176"/>
      <c r="O1049" s="176"/>
      <c r="P1049" s="176"/>
      <c r="Q1049" s="176"/>
      <c r="R1049" s="176"/>
      <c r="S1049" s="176"/>
      <c r="T1049" s="175"/>
      <c r="U1049" s="175"/>
      <c r="V1049" s="176"/>
      <c r="W1049" s="176"/>
      <c r="X1049" s="176"/>
      <c r="Y1049" s="175"/>
      <c r="Z1049" s="177"/>
      <c r="AA1049" s="177"/>
      <c r="AB1049" s="177"/>
      <c r="AC1049" s="177"/>
    </row>
    <row r="1050" spans="1:29">
      <c r="A1050" s="175"/>
      <c r="B1050" s="175"/>
      <c r="C1050" s="175"/>
      <c r="D1050" s="176"/>
      <c r="E1050" s="176"/>
      <c r="F1050" s="176"/>
      <c r="G1050" s="176"/>
      <c r="H1050" s="175"/>
      <c r="I1050" s="176"/>
      <c r="J1050" s="176"/>
      <c r="K1050" s="175"/>
      <c r="L1050" s="176"/>
      <c r="M1050" s="176"/>
      <c r="N1050" s="176"/>
      <c r="O1050" s="176"/>
      <c r="P1050" s="176"/>
      <c r="Q1050" s="176"/>
      <c r="R1050" s="176"/>
      <c r="S1050" s="176"/>
      <c r="T1050" s="175"/>
      <c r="U1050" s="175"/>
      <c r="V1050" s="176"/>
      <c r="W1050" s="176"/>
      <c r="X1050" s="176"/>
      <c r="Y1050" s="175"/>
      <c r="Z1050" s="177"/>
      <c r="AA1050" s="177"/>
      <c r="AB1050" s="177"/>
      <c r="AC1050" s="177"/>
    </row>
    <row r="1051" spans="1:29">
      <c r="A1051" s="175"/>
      <c r="B1051" s="175"/>
      <c r="C1051" s="175"/>
      <c r="D1051" s="176"/>
      <c r="E1051" s="176"/>
      <c r="F1051" s="176"/>
      <c r="G1051" s="176"/>
      <c r="H1051" s="175"/>
      <c r="I1051" s="176"/>
      <c r="J1051" s="176"/>
      <c r="K1051" s="175"/>
      <c r="L1051" s="176"/>
      <c r="M1051" s="176"/>
      <c r="N1051" s="176"/>
      <c r="O1051" s="176"/>
      <c r="P1051" s="176"/>
      <c r="Q1051" s="176"/>
      <c r="R1051" s="176"/>
      <c r="S1051" s="176"/>
      <c r="T1051" s="175"/>
      <c r="U1051" s="175"/>
      <c r="V1051" s="176"/>
      <c r="W1051" s="176"/>
      <c r="X1051" s="176"/>
      <c r="Y1051" s="175"/>
      <c r="Z1051" s="177"/>
      <c r="AA1051" s="177"/>
      <c r="AB1051" s="177"/>
      <c r="AC1051" s="177"/>
    </row>
    <row r="1052" spans="1:29">
      <c r="A1052" s="175"/>
      <c r="B1052" s="175"/>
      <c r="C1052" s="175"/>
      <c r="D1052" s="176"/>
      <c r="E1052" s="176"/>
      <c r="F1052" s="176"/>
      <c r="G1052" s="176"/>
      <c r="H1052" s="175"/>
      <c r="I1052" s="176"/>
      <c r="J1052" s="176"/>
      <c r="K1052" s="175"/>
      <c r="L1052" s="176"/>
      <c r="M1052" s="176"/>
      <c r="N1052" s="176"/>
      <c r="O1052" s="176"/>
      <c r="P1052" s="176"/>
      <c r="Q1052" s="176"/>
      <c r="R1052" s="176"/>
      <c r="S1052" s="176"/>
      <c r="T1052" s="175"/>
      <c r="U1052" s="175"/>
      <c r="V1052" s="176"/>
      <c r="W1052" s="176"/>
      <c r="X1052" s="176"/>
      <c r="Y1052" s="175"/>
      <c r="Z1052" s="177"/>
      <c r="AA1052" s="177"/>
      <c r="AB1052" s="177"/>
      <c r="AC1052" s="177"/>
    </row>
    <row r="1053" spans="1:29">
      <c r="A1053" s="175"/>
      <c r="B1053" s="175"/>
      <c r="C1053" s="175"/>
      <c r="D1053" s="176"/>
      <c r="E1053" s="176"/>
      <c r="F1053" s="176"/>
      <c r="G1053" s="176"/>
      <c r="H1053" s="175"/>
      <c r="I1053" s="176"/>
      <c r="J1053" s="176"/>
      <c r="K1053" s="175"/>
      <c r="L1053" s="176"/>
      <c r="M1053" s="176"/>
      <c r="N1053" s="176"/>
      <c r="O1053" s="176"/>
      <c r="P1053" s="176"/>
      <c r="Q1053" s="176"/>
      <c r="R1053" s="176"/>
      <c r="S1053" s="176"/>
      <c r="T1053" s="175"/>
      <c r="U1053" s="175"/>
      <c r="V1053" s="176"/>
      <c r="W1053" s="176"/>
      <c r="X1053" s="176"/>
      <c r="Y1053" s="175"/>
      <c r="Z1053" s="177"/>
      <c r="AA1053" s="177"/>
      <c r="AB1053" s="177"/>
      <c r="AC1053" s="177"/>
    </row>
    <row r="1054" spans="1:29">
      <c r="A1054" s="175"/>
      <c r="B1054" s="175"/>
      <c r="C1054" s="175"/>
      <c r="D1054" s="176"/>
      <c r="E1054" s="176"/>
      <c r="F1054" s="176"/>
      <c r="G1054" s="176"/>
      <c r="H1054" s="175"/>
      <c r="I1054" s="176"/>
      <c r="J1054" s="176"/>
      <c r="K1054" s="175"/>
      <c r="L1054" s="176"/>
      <c r="M1054" s="176"/>
      <c r="N1054" s="176"/>
      <c r="O1054" s="176"/>
      <c r="P1054" s="176"/>
      <c r="Q1054" s="176"/>
      <c r="R1054" s="176"/>
      <c r="S1054" s="176"/>
      <c r="T1054" s="175"/>
      <c r="U1054" s="175"/>
      <c r="V1054" s="176"/>
      <c r="W1054" s="176"/>
      <c r="X1054" s="176"/>
      <c r="Y1054" s="175"/>
      <c r="Z1054" s="177"/>
      <c r="AA1054" s="177"/>
      <c r="AB1054" s="177"/>
      <c r="AC1054" s="177"/>
    </row>
    <row r="1055" spans="1:29">
      <c r="A1055" s="175"/>
      <c r="B1055" s="175"/>
      <c r="C1055" s="175"/>
      <c r="D1055" s="176"/>
      <c r="E1055" s="176"/>
      <c r="F1055" s="176"/>
      <c r="G1055" s="176"/>
      <c r="H1055" s="175"/>
      <c r="I1055" s="176"/>
      <c r="J1055" s="176"/>
      <c r="K1055" s="175"/>
      <c r="L1055" s="176"/>
      <c r="M1055" s="176"/>
      <c r="N1055" s="176"/>
      <c r="O1055" s="176"/>
      <c r="P1055" s="176"/>
      <c r="Q1055" s="176"/>
      <c r="R1055" s="176"/>
      <c r="S1055" s="176"/>
      <c r="T1055" s="175"/>
      <c r="U1055" s="175"/>
      <c r="V1055" s="176"/>
      <c r="W1055" s="176"/>
      <c r="X1055" s="176"/>
      <c r="Y1055" s="175"/>
      <c r="Z1055" s="177"/>
      <c r="AA1055" s="177"/>
      <c r="AB1055" s="177"/>
      <c r="AC1055" s="177"/>
    </row>
    <row r="1056" spans="1:29">
      <c r="A1056" s="175"/>
      <c r="B1056" s="175"/>
      <c r="C1056" s="175"/>
      <c r="D1056" s="176"/>
      <c r="E1056" s="176"/>
      <c r="F1056" s="176"/>
      <c r="G1056" s="176"/>
      <c r="H1056" s="175"/>
      <c r="I1056" s="176"/>
      <c r="J1056" s="176"/>
      <c r="K1056" s="175"/>
      <c r="L1056" s="176"/>
      <c r="M1056" s="176"/>
      <c r="N1056" s="176"/>
      <c r="O1056" s="176"/>
      <c r="P1056" s="176"/>
      <c r="Q1056" s="176"/>
      <c r="R1056" s="176"/>
      <c r="S1056" s="176"/>
      <c r="T1056" s="175"/>
      <c r="U1056" s="175"/>
      <c r="V1056" s="176"/>
      <c r="W1056" s="176"/>
      <c r="X1056" s="176"/>
      <c r="Y1056" s="175"/>
      <c r="Z1056" s="177"/>
      <c r="AA1056" s="177"/>
      <c r="AB1056" s="177"/>
      <c r="AC1056" s="177"/>
    </row>
    <row r="1057" spans="1:29">
      <c r="A1057" s="175"/>
      <c r="B1057" s="175"/>
      <c r="C1057" s="175"/>
      <c r="D1057" s="176"/>
      <c r="E1057" s="176"/>
      <c r="F1057" s="176"/>
      <c r="G1057" s="176"/>
      <c r="H1057" s="175"/>
      <c r="I1057" s="176"/>
      <c r="J1057" s="176"/>
      <c r="K1057" s="175"/>
      <c r="L1057" s="176"/>
      <c r="M1057" s="176"/>
      <c r="N1057" s="176"/>
      <c r="O1057" s="176"/>
      <c r="P1057" s="176"/>
      <c r="Q1057" s="176"/>
      <c r="R1057" s="176"/>
      <c r="S1057" s="176"/>
      <c r="T1057" s="175"/>
      <c r="U1057" s="175"/>
      <c r="V1057" s="176"/>
      <c r="W1057" s="176"/>
      <c r="X1057" s="176"/>
      <c r="Y1057" s="175"/>
      <c r="Z1057" s="177"/>
      <c r="AA1057" s="177"/>
      <c r="AB1057" s="177"/>
      <c r="AC1057" s="177"/>
    </row>
    <row r="1058" spans="1:29">
      <c r="A1058" s="175"/>
      <c r="B1058" s="175"/>
      <c r="C1058" s="175"/>
      <c r="D1058" s="176"/>
      <c r="E1058" s="176"/>
      <c r="F1058" s="176"/>
      <c r="G1058" s="176"/>
      <c r="H1058" s="175"/>
      <c r="I1058" s="176"/>
      <c r="J1058" s="176"/>
      <c r="K1058" s="175"/>
      <c r="L1058" s="176"/>
      <c r="M1058" s="176"/>
      <c r="N1058" s="176"/>
      <c r="O1058" s="176"/>
      <c r="P1058" s="176"/>
      <c r="Q1058" s="176"/>
      <c r="R1058" s="176"/>
      <c r="S1058" s="176"/>
      <c r="T1058" s="175"/>
      <c r="U1058" s="175"/>
      <c r="V1058" s="176"/>
      <c r="W1058" s="176"/>
      <c r="X1058" s="176"/>
      <c r="Y1058" s="175"/>
      <c r="Z1058" s="177"/>
      <c r="AA1058" s="177"/>
      <c r="AB1058" s="177"/>
      <c r="AC1058" s="177"/>
    </row>
    <row r="1059" spans="1:29">
      <c r="A1059" s="175"/>
      <c r="B1059" s="175"/>
      <c r="C1059" s="175"/>
      <c r="D1059" s="176"/>
      <c r="E1059" s="176"/>
      <c r="F1059" s="176"/>
      <c r="G1059" s="176"/>
      <c r="H1059" s="175"/>
      <c r="I1059" s="176"/>
      <c r="J1059" s="176"/>
      <c r="K1059" s="175"/>
      <c r="L1059" s="176"/>
      <c r="M1059" s="176"/>
      <c r="N1059" s="176"/>
      <c r="O1059" s="176"/>
      <c r="P1059" s="176"/>
      <c r="Q1059" s="176"/>
      <c r="R1059" s="176"/>
      <c r="S1059" s="176"/>
      <c r="T1059" s="175"/>
      <c r="U1059" s="175"/>
      <c r="V1059" s="176"/>
      <c r="W1059" s="176"/>
      <c r="X1059" s="176"/>
      <c r="Y1059" s="175"/>
      <c r="Z1059" s="177"/>
      <c r="AA1059" s="177"/>
      <c r="AB1059" s="177"/>
      <c r="AC1059" s="177"/>
    </row>
    <row r="1060" spans="1:29">
      <c r="A1060" s="175"/>
      <c r="B1060" s="175"/>
      <c r="C1060" s="175"/>
      <c r="D1060" s="176"/>
      <c r="E1060" s="176"/>
      <c r="F1060" s="176"/>
      <c r="G1060" s="176"/>
      <c r="H1060" s="175"/>
      <c r="I1060" s="176"/>
      <c r="J1060" s="176"/>
      <c r="K1060" s="175"/>
      <c r="L1060" s="176"/>
      <c r="M1060" s="176"/>
      <c r="N1060" s="176"/>
      <c r="O1060" s="176"/>
      <c r="P1060" s="176"/>
      <c r="Q1060" s="176"/>
      <c r="R1060" s="176"/>
      <c r="S1060" s="176"/>
      <c r="T1060" s="175"/>
      <c r="U1060" s="175"/>
      <c r="V1060" s="176"/>
      <c r="W1060" s="176"/>
      <c r="X1060" s="176"/>
      <c r="Y1060" s="175"/>
      <c r="Z1060" s="177"/>
      <c r="AA1060" s="177"/>
      <c r="AB1060" s="177"/>
      <c r="AC1060" s="177"/>
    </row>
    <row r="1061" spans="1:29">
      <c r="A1061" s="175"/>
      <c r="B1061" s="175"/>
      <c r="C1061" s="175"/>
      <c r="D1061" s="176"/>
      <c r="E1061" s="176"/>
      <c r="F1061" s="176"/>
      <c r="G1061" s="176"/>
      <c r="H1061" s="175"/>
      <c r="I1061" s="176"/>
      <c r="J1061" s="176"/>
      <c r="K1061" s="175"/>
      <c r="L1061" s="176"/>
      <c r="M1061" s="176"/>
      <c r="N1061" s="176"/>
      <c r="O1061" s="176"/>
      <c r="P1061" s="176"/>
      <c r="Q1061" s="176"/>
      <c r="R1061" s="176"/>
      <c r="S1061" s="176"/>
      <c r="T1061" s="175"/>
      <c r="U1061" s="175"/>
      <c r="V1061" s="176"/>
      <c r="W1061" s="176"/>
      <c r="X1061" s="176"/>
      <c r="Y1061" s="175"/>
      <c r="Z1061" s="177"/>
      <c r="AA1061" s="177"/>
      <c r="AB1061" s="177"/>
      <c r="AC1061" s="177"/>
    </row>
    <row r="1062" spans="1:29">
      <c r="A1062" s="175"/>
      <c r="B1062" s="175"/>
      <c r="C1062" s="175"/>
      <c r="D1062" s="176"/>
      <c r="E1062" s="176"/>
      <c r="F1062" s="176"/>
      <c r="G1062" s="176"/>
      <c r="H1062" s="175"/>
      <c r="I1062" s="176"/>
      <c r="J1062" s="176"/>
      <c r="K1062" s="175"/>
      <c r="L1062" s="176"/>
      <c r="M1062" s="176"/>
      <c r="N1062" s="176"/>
      <c r="O1062" s="176"/>
      <c r="P1062" s="176"/>
      <c r="Q1062" s="176"/>
      <c r="R1062" s="176"/>
      <c r="S1062" s="176"/>
      <c r="T1062" s="175"/>
      <c r="U1062" s="175"/>
      <c r="V1062" s="176"/>
      <c r="W1062" s="176"/>
      <c r="X1062" s="176"/>
      <c r="Y1062" s="175"/>
      <c r="Z1062" s="177"/>
      <c r="AA1062" s="177"/>
      <c r="AB1062" s="177"/>
      <c r="AC1062" s="177"/>
    </row>
    <row r="1063" spans="1:29">
      <c r="A1063" s="175"/>
      <c r="B1063" s="175"/>
      <c r="C1063" s="175"/>
      <c r="D1063" s="176"/>
      <c r="E1063" s="176"/>
      <c r="F1063" s="176"/>
      <c r="G1063" s="176"/>
      <c r="H1063" s="175"/>
      <c r="I1063" s="176"/>
      <c r="J1063" s="176"/>
      <c r="K1063" s="175"/>
      <c r="L1063" s="176"/>
      <c r="M1063" s="176"/>
      <c r="N1063" s="176"/>
      <c r="O1063" s="176"/>
      <c r="P1063" s="176"/>
      <c r="Q1063" s="176"/>
      <c r="R1063" s="176"/>
      <c r="S1063" s="176"/>
      <c r="T1063" s="175"/>
      <c r="U1063" s="175"/>
      <c r="V1063" s="176"/>
      <c r="W1063" s="176"/>
      <c r="X1063" s="176"/>
      <c r="Y1063" s="175"/>
      <c r="Z1063" s="177"/>
      <c r="AA1063" s="177"/>
      <c r="AB1063" s="177"/>
      <c r="AC1063" s="177"/>
    </row>
    <row r="1064" spans="1:29">
      <c r="A1064" s="175"/>
      <c r="B1064" s="175"/>
      <c r="C1064" s="175"/>
      <c r="D1064" s="176"/>
      <c r="E1064" s="176"/>
      <c r="F1064" s="176"/>
      <c r="G1064" s="176"/>
      <c r="H1064" s="175"/>
      <c r="I1064" s="176"/>
      <c r="J1064" s="176"/>
      <c r="K1064" s="175"/>
      <c r="L1064" s="176"/>
      <c r="M1064" s="176"/>
      <c r="N1064" s="176"/>
      <c r="O1064" s="176"/>
      <c r="P1064" s="176"/>
      <c r="Q1064" s="176"/>
      <c r="R1064" s="176"/>
      <c r="S1064" s="176"/>
      <c r="T1064" s="175"/>
      <c r="U1064" s="175"/>
      <c r="V1064" s="176"/>
      <c r="W1064" s="176"/>
      <c r="X1064" s="176"/>
      <c r="Y1064" s="175"/>
      <c r="Z1064" s="177"/>
      <c r="AA1064" s="177"/>
      <c r="AB1064" s="177"/>
      <c r="AC1064" s="177"/>
    </row>
    <row r="1065" spans="1:29">
      <c r="A1065" s="175"/>
      <c r="B1065" s="175"/>
      <c r="C1065" s="175"/>
      <c r="D1065" s="176"/>
      <c r="E1065" s="176"/>
      <c r="F1065" s="176"/>
      <c r="G1065" s="176"/>
      <c r="H1065" s="175"/>
      <c r="I1065" s="176"/>
      <c r="J1065" s="176"/>
      <c r="K1065" s="175"/>
      <c r="L1065" s="176"/>
      <c r="M1065" s="176"/>
      <c r="N1065" s="176"/>
      <c r="O1065" s="176"/>
      <c r="P1065" s="176"/>
      <c r="Q1065" s="176"/>
      <c r="R1065" s="176"/>
      <c r="S1065" s="176"/>
      <c r="T1065" s="175"/>
      <c r="U1065" s="175"/>
      <c r="V1065" s="176"/>
      <c r="W1065" s="176"/>
      <c r="X1065" s="176"/>
      <c r="Y1065" s="175"/>
      <c r="Z1065" s="177"/>
      <c r="AA1065" s="177"/>
      <c r="AB1065" s="177"/>
      <c r="AC1065" s="177"/>
    </row>
    <row r="1066" spans="1:29">
      <c r="A1066" s="175"/>
      <c r="B1066" s="175"/>
      <c r="C1066" s="175"/>
      <c r="D1066" s="176"/>
      <c r="E1066" s="176"/>
      <c r="F1066" s="176"/>
      <c r="G1066" s="176"/>
      <c r="H1066" s="175"/>
      <c r="I1066" s="176"/>
      <c r="J1066" s="176"/>
      <c r="K1066" s="175"/>
      <c r="L1066" s="176"/>
      <c r="M1066" s="176"/>
      <c r="N1066" s="176"/>
      <c r="O1066" s="176"/>
      <c r="P1066" s="176"/>
      <c r="Q1066" s="176"/>
      <c r="R1066" s="176"/>
      <c r="S1066" s="176"/>
      <c r="T1066" s="175"/>
      <c r="U1066" s="175"/>
      <c r="V1066" s="176"/>
      <c r="W1066" s="176"/>
      <c r="X1066" s="176"/>
      <c r="Y1066" s="175"/>
      <c r="Z1066" s="177"/>
      <c r="AA1066" s="177"/>
      <c r="AB1066" s="177"/>
      <c r="AC1066" s="177"/>
    </row>
    <row r="1067" spans="1:29">
      <c r="A1067" s="175"/>
      <c r="B1067" s="175"/>
      <c r="C1067" s="175"/>
      <c r="D1067" s="176"/>
      <c r="E1067" s="176"/>
      <c r="F1067" s="176"/>
      <c r="G1067" s="176"/>
      <c r="H1067" s="175"/>
      <c r="I1067" s="176"/>
      <c r="J1067" s="176"/>
      <c r="K1067" s="175"/>
      <c r="L1067" s="176"/>
      <c r="M1067" s="176"/>
      <c r="N1067" s="176"/>
      <c r="O1067" s="176"/>
      <c r="P1067" s="176"/>
      <c r="Q1067" s="176"/>
      <c r="R1067" s="176"/>
      <c r="S1067" s="176"/>
      <c r="T1067" s="175"/>
      <c r="U1067" s="175"/>
      <c r="V1067" s="176"/>
      <c r="W1067" s="176"/>
      <c r="X1067" s="176"/>
      <c r="Y1067" s="175"/>
      <c r="Z1067" s="177"/>
      <c r="AA1067" s="177"/>
      <c r="AB1067" s="177"/>
      <c r="AC1067" s="177"/>
    </row>
    <row r="1068" spans="1:29">
      <c r="A1068" s="175"/>
      <c r="B1068" s="175"/>
      <c r="C1068" s="175"/>
      <c r="D1068" s="176"/>
      <c r="E1068" s="176"/>
      <c r="F1068" s="176"/>
      <c r="G1068" s="176"/>
      <c r="H1068" s="175"/>
      <c r="I1068" s="176"/>
      <c r="J1068" s="176"/>
      <c r="K1068" s="175"/>
      <c r="L1068" s="176"/>
      <c r="M1068" s="176"/>
      <c r="N1068" s="176"/>
      <c r="O1068" s="176"/>
      <c r="P1068" s="176"/>
      <c r="Q1068" s="176"/>
      <c r="R1068" s="176"/>
      <c r="S1068" s="176"/>
      <c r="T1068" s="175"/>
      <c r="U1068" s="175"/>
      <c r="V1068" s="176"/>
      <c r="W1068" s="176"/>
      <c r="X1068" s="176"/>
      <c r="Y1068" s="175"/>
      <c r="Z1068" s="177"/>
      <c r="AA1068" s="177"/>
      <c r="AB1068" s="177"/>
      <c r="AC1068" s="177"/>
    </row>
    <row r="1069" spans="1:29">
      <c r="A1069" s="175"/>
      <c r="B1069" s="175"/>
      <c r="C1069" s="175"/>
      <c r="D1069" s="176"/>
      <c r="E1069" s="176"/>
      <c r="F1069" s="176"/>
      <c r="G1069" s="176"/>
      <c r="H1069" s="175"/>
      <c r="I1069" s="176"/>
      <c r="J1069" s="176"/>
      <c r="K1069" s="175"/>
      <c r="L1069" s="176"/>
      <c r="M1069" s="176"/>
      <c r="N1069" s="176"/>
      <c r="O1069" s="176"/>
      <c r="P1069" s="176"/>
      <c r="Q1069" s="176"/>
      <c r="R1069" s="176"/>
      <c r="S1069" s="176"/>
      <c r="T1069" s="175"/>
      <c r="U1069" s="175"/>
      <c r="V1069" s="176"/>
      <c r="W1069" s="176"/>
      <c r="X1069" s="176"/>
      <c r="Y1069" s="175"/>
      <c r="Z1069" s="177"/>
      <c r="AA1069" s="177"/>
      <c r="AB1069" s="177"/>
      <c r="AC1069" s="177"/>
    </row>
    <row r="1070" spans="1:29">
      <c r="A1070" s="175"/>
      <c r="B1070" s="175"/>
      <c r="C1070" s="175"/>
      <c r="D1070" s="176"/>
      <c r="E1070" s="176"/>
      <c r="F1070" s="176"/>
      <c r="G1070" s="176"/>
      <c r="H1070" s="175"/>
      <c r="I1070" s="176"/>
      <c r="J1070" s="176"/>
      <c r="K1070" s="175"/>
      <c r="L1070" s="176"/>
      <c r="M1070" s="176"/>
      <c r="N1070" s="176"/>
      <c r="O1070" s="176"/>
      <c r="P1070" s="176"/>
      <c r="Q1070" s="176"/>
      <c r="R1070" s="176"/>
      <c r="S1070" s="176"/>
      <c r="T1070" s="175"/>
      <c r="U1070" s="175"/>
      <c r="V1070" s="176"/>
      <c r="W1070" s="176"/>
      <c r="X1070" s="176"/>
      <c r="Y1070" s="175"/>
      <c r="Z1070" s="177"/>
      <c r="AA1070" s="177"/>
      <c r="AB1070" s="177"/>
      <c r="AC1070" s="177"/>
    </row>
    <row r="1071" spans="1:29">
      <c r="A1071" s="175"/>
      <c r="B1071" s="175"/>
      <c r="C1071" s="175"/>
      <c r="D1071" s="176"/>
      <c r="E1071" s="176"/>
      <c r="F1071" s="176"/>
      <c r="G1071" s="176"/>
      <c r="H1071" s="175"/>
      <c r="I1071" s="176"/>
      <c r="J1071" s="176"/>
      <c r="K1071" s="175"/>
      <c r="L1071" s="176"/>
      <c r="M1071" s="176"/>
      <c r="N1071" s="176"/>
      <c r="O1071" s="176"/>
      <c r="P1071" s="176"/>
      <c r="Q1071" s="176"/>
      <c r="R1071" s="176"/>
      <c r="S1071" s="176"/>
      <c r="T1071" s="175"/>
      <c r="U1071" s="175"/>
      <c r="V1071" s="176"/>
      <c r="W1071" s="176"/>
      <c r="X1071" s="176"/>
      <c r="Y1071" s="175"/>
      <c r="Z1071" s="177"/>
      <c r="AA1071" s="177"/>
      <c r="AB1071" s="177"/>
      <c r="AC1071" s="177"/>
    </row>
    <row r="1072" spans="1:29">
      <c r="A1072" s="175"/>
      <c r="B1072" s="175"/>
      <c r="C1072" s="175"/>
      <c r="D1072" s="176"/>
      <c r="E1072" s="176"/>
      <c r="F1072" s="176"/>
      <c r="G1072" s="176"/>
      <c r="H1072" s="175"/>
      <c r="I1072" s="176"/>
      <c r="J1072" s="176"/>
      <c r="K1072" s="175"/>
      <c r="L1072" s="176"/>
      <c r="M1072" s="176"/>
      <c r="N1072" s="176"/>
      <c r="O1072" s="176"/>
      <c r="P1072" s="176"/>
      <c r="Q1072" s="176"/>
      <c r="R1072" s="176"/>
      <c r="S1072" s="176"/>
      <c r="T1072" s="175"/>
      <c r="U1072" s="175"/>
      <c r="V1072" s="176"/>
      <c r="W1072" s="176"/>
      <c r="X1072" s="176"/>
      <c r="Y1072" s="175"/>
      <c r="Z1072" s="177"/>
      <c r="AA1072" s="177"/>
      <c r="AB1072" s="177"/>
      <c r="AC1072" s="177"/>
    </row>
    <row r="1073" spans="1:29">
      <c r="A1073" s="175"/>
      <c r="B1073" s="175"/>
      <c r="C1073" s="175"/>
      <c r="D1073" s="176"/>
      <c r="E1073" s="176"/>
      <c r="F1073" s="176"/>
      <c r="G1073" s="176"/>
      <c r="H1073" s="175"/>
      <c r="I1073" s="176"/>
      <c r="J1073" s="176"/>
      <c r="K1073" s="175"/>
      <c r="L1073" s="176"/>
      <c r="M1073" s="176"/>
      <c r="N1073" s="176"/>
      <c r="O1073" s="176"/>
      <c r="P1073" s="176"/>
      <c r="Q1073" s="176"/>
      <c r="R1073" s="176"/>
      <c r="S1073" s="176"/>
      <c r="T1073" s="175"/>
      <c r="U1073" s="175"/>
      <c r="V1073" s="176"/>
      <c r="W1073" s="176"/>
      <c r="X1073" s="176"/>
      <c r="Y1073" s="175"/>
      <c r="Z1073" s="177"/>
      <c r="AA1073" s="177"/>
      <c r="AB1073" s="177"/>
      <c r="AC1073" s="177"/>
    </row>
    <row r="1074" spans="1:29">
      <c r="A1074" s="175"/>
      <c r="B1074" s="175"/>
      <c r="C1074" s="175"/>
      <c r="D1074" s="176"/>
      <c r="E1074" s="176"/>
      <c r="F1074" s="176"/>
      <c r="G1074" s="176"/>
      <c r="H1074" s="175"/>
      <c r="I1074" s="176"/>
      <c r="J1074" s="176"/>
      <c r="K1074" s="175"/>
      <c r="L1074" s="176"/>
      <c r="M1074" s="176"/>
      <c r="N1074" s="176"/>
      <c r="O1074" s="176"/>
      <c r="P1074" s="176"/>
      <c r="Q1074" s="176"/>
      <c r="R1074" s="176"/>
      <c r="S1074" s="176"/>
      <c r="T1074" s="175"/>
      <c r="U1074" s="175"/>
      <c r="V1074" s="176"/>
      <c r="W1074" s="176"/>
      <c r="X1074" s="176"/>
      <c r="Y1074" s="175"/>
      <c r="Z1074" s="177"/>
      <c r="AA1074" s="177"/>
      <c r="AB1074" s="177"/>
      <c r="AC1074" s="177"/>
    </row>
    <row r="1075" spans="1:29">
      <c r="A1075" s="175"/>
      <c r="B1075" s="175"/>
      <c r="C1075" s="175"/>
      <c r="D1075" s="176"/>
      <c r="E1075" s="176"/>
      <c r="F1075" s="176"/>
      <c r="G1075" s="176"/>
      <c r="H1075" s="175"/>
      <c r="I1075" s="176"/>
      <c r="J1075" s="176"/>
      <c r="K1075" s="175"/>
      <c r="L1075" s="176"/>
      <c r="M1075" s="176"/>
      <c r="N1075" s="176"/>
      <c r="O1075" s="176"/>
      <c r="P1075" s="176"/>
      <c r="Q1075" s="176"/>
      <c r="R1075" s="176"/>
      <c r="S1075" s="176"/>
      <c r="T1075" s="175"/>
      <c r="U1075" s="175"/>
      <c r="V1075" s="176"/>
      <c r="W1075" s="176"/>
      <c r="X1075" s="176"/>
      <c r="Y1075" s="175"/>
      <c r="Z1075" s="177"/>
      <c r="AA1075" s="177"/>
      <c r="AB1075" s="177"/>
      <c r="AC1075" s="177"/>
    </row>
    <row r="1076" spans="1:29">
      <c r="A1076" s="175"/>
      <c r="B1076" s="175"/>
      <c r="C1076" s="175"/>
      <c r="D1076" s="176"/>
      <c r="E1076" s="176"/>
      <c r="F1076" s="176"/>
      <c r="G1076" s="176"/>
      <c r="H1076" s="175"/>
      <c r="I1076" s="176"/>
      <c r="J1076" s="176"/>
      <c r="K1076" s="175"/>
      <c r="L1076" s="176"/>
      <c r="M1076" s="176"/>
      <c r="N1076" s="176"/>
      <c r="O1076" s="176"/>
      <c r="P1076" s="176"/>
      <c r="Q1076" s="176"/>
      <c r="R1076" s="176"/>
      <c r="S1076" s="176"/>
      <c r="T1076" s="175"/>
      <c r="U1076" s="175"/>
      <c r="V1076" s="176"/>
      <c r="W1076" s="176"/>
      <c r="X1076" s="176"/>
      <c r="Y1076" s="175"/>
      <c r="Z1076" s="177"/>
      <c r="AA1076" s="177"/>
      <c r="AB1076" s="177"/>
      <c r="AC1076" s="177"/>
    </row>
    <row r="1077" spans="1:29">
      <c r="A1077" s="175"/>
      <c r="B1077" s="175"/>
      <c r="C1077" s="175"/>
      <c r="D1077" s="176"/>
      <c r="E1077" s="176"/>
      <c r="F1077" s="176"/>
      <c r="G1077" s="176"/>
      <c r="H1077" s="175"/>
      <c r="I1077" s="176"/>
      <c r="J1077" s="176"/>
      <c r="K1077" s="175"/>
      <c r="L1077" s="176"/>
      <c r="M1077" s="176"/>
      <c r="N1077" s="176"/>
      <c r="O1077" s="176"/>
      <c r="P1077" s="176"/>
      <c r="Q1077" s="176"/>
      <c r="R1077" s="176"/>
      <c r="S1077" s="176"/>
      <c r="T1077" s="175"/>
      <c r="U1077" s="175"/>
      <c r="V1077" s="176"/>
      <c r="W1077" s="176"/>
      <c r="X1077" s="176"/>
      <c r="Y1077" s="175"/>
      <c r="Z1077" s="177"/>
      <c r="AA1077" s="177"/>
      <c r="AB1077" s="177"/>
      <c r="AC1077" s="177"/>
    </row>
    <row r="1078" spans="1:29">
      <c r="A1078" s="175"/>
      <c r="B1078" s="175"/>
      <c r="C1078" s="175"/>
      <c r="D1078" s="176"/>
      <c r="E1078" s="176"/>
      <c r="F1078" s="176"/>
      <c r="G1078" s="176"/>
      <c r="H1078" s="175"/>
      <c r="I1078" s="176"/>
      <c r="J1078" s="176"/>
      <c r="K1078" s="175"/>
      <c r="L1078" s="176"/>
      <c r="M1078" s="176"/>
      <c r="N1078" s="176"/>
      <c r="O1078" s="176"/>
      <c r="P1078" s="176"/>
      <c r="Q1078" s="176"/>
      <c r="R1078" s="176"/>
      <c r="S1078" s="176"/>
      <c r="T1078" s="175"/>
      <c r="U1078" s="175"/>
      <c r="V1078" s="176"/>
      <c r="W1078" s="176"/>
      <c r="X1078" s="176"/>
      <c r="Y1078" s="175"/>
      <c r="Z1078" s="177"/>
      <c r="AA1078" s="177"/>
      <c r="AB1078" s="177"/>
      <c r="AC1078" s="177"/>
    </row>
    <row r="1079" spans="1:29">
      <c r="A1079" s="175"/>
      <c r="B1079" s="175"/>
      <c r="C1079" s="175"/>
      <c r="D1079" s="176"/>
      <c r="E1079" s="176"/>
      <c r="F1079" s="176"/>
      <c r="G1079" s="176"/>
      <c r="H1079" s="175"/>
      <c r="I1079" s="176"/>
      <c r="J1079" s="176"/>
      <c r="K1079" s="175"/>
      <c r="L1079" s="176"/>
      <c r="M1079" s="176"/>
      <c r="N1079" s="176"/>
      <c r="O1079" s="176"/>
      <c r="P1079" s="176"/>
      <c r="Q1079" s="176"/>
      <c r="R1079" s="176"/>
      <c r="S1079" s="176"/>
      <c r="T1079" s="175"/>
      <c r="U1079" s="175"/>
      <c r="V1079" s="176"/>
      <c r="W1079" s="176"/>
      <c r="X1079" s="176"/>
      <c r="Y1079" s="175"/>
      <c r="Z1079" s="177"/>
      <c r="AA1079" s="177"/>
      <c r="AB1079" s="177"/>
      <c r="AC1079" s="177"/>
    </row>
    <row r="1080" spans="1:29">
      <c r="A1080" s="175"/>
      <c r="B1080" s="175"/>
      <c r="C1080" s="175"/>
      <c r="D1080" s="176"/>
      <c r="E1080" s="176"/>
      <c r="F1080" s="176"/>
      <c r="G1080" s="176"/>
      <c r="H1080" s="175"/>
      <c r="I1080" s="176"/>
      <c r="J1080" s="176"/>
      <c r="K1080" s="175"/>
      <c r="L1080" s="176"/>
      <c r="M1080" s="176"/>
      <c r="N1080" s="176"/>
      <c r="O1080" s="176"/>
      <c r="P1080" s="176"/>
      <c r="Q1080" s="176"/>
      <c r="R1080" s="176"/>
      <c r="S1080" s="176"/>
      <c r="T1080" s="175"/>
      <c r="U1080" s="175"/>
      <c r="V1080" s="176"/>
      <c r="W1080" s="176"/>
      <c r="X1080" s="176"/>
      <c r="Y1080" s="175"/>
      <c r="Z1080" s="177"/>
      <c r="AA1080" s="177"/>
      <c r="AB1080" s="177"/>
      <c r="AC1080" s="177"/>
    </row>
    <row r="1081" spans="1:29">
      <c r="A1081" s="175"/>
      <c r="B1081" s="175"/>
      <c r="C1081" s="175"/>
      <c r="D1081" s="176"/>
      <c r="E1081" s="176"/>
      <c r="F1081" s="176"/>
      <c r="G1081" s="176"/>
      <c r="H1081" s="175"/>
      <c r="I1081" s="176"/>
      <c r="J1081" s="176"/>
      <c r="K1081" s="175"/>
      <c r="L1081" s="176"/>
      <c r="M1081" s="176"/>
      <c r="N1081" s="176"/>
      <c r="O1081" s="176"/>
      <c r="P1081" s="176"/>
      <c r="Q1081" s="176"/>
      <c r="R1081" s="176"/>
      <c r="S1081" s="176"/>
      <c r="T1081" s="175"/>
      <c r="U1081" s="175"/>
      <c r="V1081" s="176"/>
      <c r="W1081" s="176"/>
      <c r="X1081" s="176"/>
      <c r="Y1081" s="175"/>
      <c r="Z1081" s="177"/>
      <c r="AA1081" s="177"/>
      <c r="AB1081" s="177"/>
      <c r="AC1081" s="177"/>
    </row>
    <row r="1082" spans="1:29">
      <c r="A1082" s="175"/>
      <c r="B1082" s="175"/>
      <c r="C1082" s="175"/>
      <c r="D1082" s="176"/>
      <c r="E1082" s="176"/>
      <c r="F1082" s="176"/>
      <c r="G1082" s="176"/>
      <c r="H1082" s="175"/>
      <c r="I1082" s="176"/>
      <c r="J1082" s="176"/>
      <c r="K1082" s="175"/>
      <c r="L1082" s="176"/>
      <c r="M1082" s="176"/>
      <c r="N1082" s="176"/>
      <c r="O1082" s="176"/>
      <c r="P1082" s="176"/>
      <c r="Q1082" s="176"/>
      <c r="R1082" s="176"/>
      <c r="S1082" s="176"/>
      <c r="T1082" s="175"/>
      <c r="U1082" s="175"/>
      <c r="V1082" s="176"/>
      <c r="W1082" s="176"/>
      <c r="X1082" s="176"/>
      <c r="Y1082" s="175"/>
      <c r="Z1082" s="177"/>
      <c r="AA1082" s="177"/>
      <c r="AB1082" s="177"/>
      <c r="AC1082" s="177"/>
    </row>
    <row r="1083" spans="1:29">
      <c r="A1083" s="175"/>
      <c r="B1083" s="175"/>
      <c r="C1083" s="175"/>
      <c r="D1083" s="176"/>
      <c r="E1083" s="176"/>
      <c r="F1083" s="176"/>
      <c r="G1083" s="176"/>
      <c r="H1083" s="175"/>
      <c r="I1083" s="176"/>
      <c r="J1083" s="176"/>
      <c r="K1083" s="175"/>
      <c r="L1083" s="176"/>
      <c r="M1083" s="176"/>
      <c r="N1083" s="176"/>
      <c r="O1083" s="176"/>
      <c r="P1083" s="176"/>
      <c r="Q1083" s="176"/>
      <c r="R1083" s="176"/>
      <c r="S1083" s="176"/>
      <c r="T1083" s="175"/>
      <c r="U1083" s="175"/>
      <c r="V1083" s="176"/>
      <c r="W1083" s="176"/>
      <c r="X1083" s="176"/>
      <c r="Y1083" s="175"/>
      <c r="Z1083" s="177"/>
      <c r="AA1083" s="177"/>
      <c r="AB1083" s="177"/>
      <c r="AC1083" s="177"/>
    </row>
    <row r="1084" spans="1:29">
      <c r="A1084" s="175"/>
      <c r="B1084" s="175"/>
      <c r="C1084" s="175"/>
      <c r="D1084" s="176"/>
      <c r="E1084" s="176"/>
      <c r="F1084" s="176"/>
      <c r="G1084" s="176"/>
      <c r="H1084" s="175"/>
      <c r="I1084" s="176"/>
      <c r="J1084" s="176"/>
      <c r="K1084" s="175"/>
      <c r="L1084" s="176"/>
      <c r="M1084" s="176"/>
      <c r="N1084" s="176"/>
      <c r="O1084" s="176"/>
      <c r="P1084" s="176"/>
      <c r="Q1084" s="176"/>
      <c r="R1084" s="176"/>
      <c r="S1084" s="176"/>
      <c r="T1084" s="175"/>
      <c r="U1084" s="175"/>
      <c r="V1084" s="176"/>
      <c r="W1084" s="176"/>
      <c r="X1084" s="176"/>
      <c r="Y1084" s="175"/>
      <c r="Z1084" s="177"/>
      <c r="AA1084" s="177"/>
      <c r="AB1084" s="177"/>
      <c r="AC1084" s="177"/>
    </row>
    <row r="1085" spans="1:29">
      <c r="A1085" s="175"/>
      <c r="B1085" s="175"/>
      <c r="C1085" s="175"/>
      <c r="D1085" s="176"/>
      <c r="E1085" s="176"/>
      <c r="F1085" s="176"/>
      <c r="G1085" s="176"/>
      <c r="H1085" s="175"/>
      <c r="I1085" s="176"/>
      <c r="J1085" s="176"/>
      <c r="K1085" s="175"/>
      <c r="L1085" s="176"/>
      <c r="M1085" s="176"/>
      <c r="N1085" s="176"/>
      <c r="O1085" s="176"/>
      <c r="P1085" s="176"/>
      <c r="Q1085" s="176"/>
      <c r="R1085" s="176"/>
      <c r="S1085" s="176"/>
      <c r="T1085" s="175"/>
      <c r="U1085" s="175"/>
      <c r="V1085" s="176"/>
      <c r="W1085" s="176"/>
      <c r="X1085" s="176"/>
      <c r="Y1085" s="175"/>
      <c r="Z1085" s="177"/>
      <c r="AA1085" s="177"/>
      <c r="AB1085" s="177"/>
      <c r="AC1085" s="177"/>
    </row>
    <row r="1086" spans="1:29">
      <c r="A1086" s="175"/>
      <c r="B1086" s="175"/>
      <c r="C1086" s="175"/>
      <c r="D1086" s="176"/>
      <c r="E1086" s="176"/>
      <c r="F1086" s="176"/>
      <c r="G1086" s="176"/>
      <c r="H1086" s="175"/>
      <c r="I1086" s="176"/>
      <c r="J1086" s="176"/>
      <c r="K1086" s="175"/>
      <c r="L1086" s="176"/>
      <c r="M1086" s="176"/>
      <c r="N1086" s="176"/>
      <c r="O1086" s="176"/>
      <c r="P1086" s="176"/>
      <c r="Q1086" s="176"/>
      <c r="R1086" s="176"/>
      <c r="S1086" s="176"/>
      <c r="T1086" s="175"/>
      <c r="U1086" s="175"/>
      <c r="V1086" s="176"/>
      <c r="W1086" s="176"/>
      <c r="X1086" s="176"/>
      <c r="Y1086" s="175"/>
      <c r="Z1086" s="177"/>
      <c r="AA1086" s="177"/>
      <c r="AB1086" s="177"/>
      <c r="AC1086" s="177"/>
    </row>
    <row r="1087" spans="1:29">
      <c r="A1087" s="175"/>
      <c r="B1087" s="175"/>
      <c r="C1087" s="175"/>
      <c r="D1087" s="176"/>
      <c r="E1087" s="176"/>
      <c r="F1087" s="176"/>
      <c r="G1087" s="176"/>
      <c r="H1087" s="175"/>
      <c r="I1087" s="176"/>
      <c r="J1087" s="176"/>
      <c r="K1087" s="175"/>
      <c r="L1087" s="176"/>
      <c r="M1087" s="176"/>
      <c r="N1087" s="176"/>
      <c r="O1087" s="176"/>
      <c r="P1087" s="176"/>
      <c r="Q1087" s="176"/>
      <c r="R1087" s="176"/>
      <c r="S1087" s="176"/>
      <c r="T1087" s="175"/>
      <c r="U1087" s="175"/>
      <c r="V1087" s="176"/>
      <c r="W1087" s="176"/>
      <c r="X1087" s="176"/>
      <c r="Y1087" s="175"/>
      <c r="Z1087" s="177"/>
      <c r="AA1087" s="177"/>
      <c r="AB1087" s="177"/>
      <c r="AC1087" s="177"/>
    </row>
    <row r="1088" spans="1:29">
      <c r="A1088" s="175"/>
      <c r="B1088" s="175"/>
      <c r="C1088" s="175"/>
      <c r="D1088" s="176"/>
      <c r="E1088" s="176"/>
      <c r="F1088" s="176"/>
      <c r="G1088" s="176"/>
      <c r="H1088" s="175"/>
      <c r="I1088" s="176"/>
      <c r="J1088" s="176"/>
      <c r="K1088" s="175"/>
      <c r="L1088" s="176"/>
      <c r="M1088" s="176"/>
      <c r="N1088" s="176"/>
      <c r="O1088" s="176"/>
      <c r="P1088" s="176"/>
      <c r="Q1088" s="176"/>
      <c r="R1088" s="176"/>
      <c r="S1088" s="176"/>
      <c r="T1088" s="175"/>
      <c r="U1088" s="175"/>
      <c r="V1088" s="176"/>
      <c r="W1088" s="176"/>
      <c r="X1088" s="176"/>
      <c r="Y1088" s="175"/>
      <c r="Z1088" s="177"/>
      <c r="AA1088" s="177"/>
      <c r="AB1088" s="177"/>
      <c r="AC1088" s="177"/>
    </row>
    <row r="1089" spans="1:29">
      <c r="A1089" s="175"/>
      <c r="B1089" s="175"/>
      <c r="C1089" s="175"/>
      <c r="D1089" s="176"/>
      <c r="E1089" s="176"/>
      <c r="F1089" s="176"/>
      <c r="G1089" s="176"/>
      <c r="H1089" s="175"/>
      <c r="I1089" s="176"/>
      <c r="J1089" s="176"/>
      <c r="K1089" s="175"/>
      <c r="L1089" s="176"/>
      <c r="M1089" s="176"/>
      <c r="N1089" s="176"/>
      <c r="O1089" s="176"/>
      <c r="P1089" s="176"/>
      <c r="Q1089" s="176"/>
      <c r="R1089" s="176"/>
      <c r="S1089" s="176"/>
      <c r="T1089" s="175"/>
      <c r="U1089" s="175"/>
      <c r="V1089" s="176"/>
      <c r="W1089" s="176"/>
      <c r="X1089" s="176"/>
      <c r="Y1089" s="175"/>
      <c r="Z1089" s="177"/>
      <c r="AA1089" s="177"/>
      <c r="AB1089" s="177"/>
      <c r="AC1089" s="177"/>
    </row>
    <row r="1090" spans="1:29">
      <c r="A1090" s="175"/>
      <c r="B1090" s="175"/>
      <c r="C1090" s="175"/>
      <c r="D1090" s="176"/>
      <c r="E1090" s="176"/>
      <c r="F1090" s="176"/>
      <c r="G1090" s="176"/>
      <c r="H1090" s="175"/>
      <c r="I1090" s="176"/>
      <c r="J1090" s="176"/>
      <c r="K1090" s="175"/>
      <c r="L1090" s="176"/>
      <c r="M1090" s="176"/>
      <c r="N1090" s="176"/>
      <c r="O1090" s="176"/>
      <c r="P1090" s="176"/>
      <c r="Q1090" s="176"/>
      <c r="R1090" s="176"/>
      <c r="S1090" s="176"/>
      <c r="T1090" s="175"/>
      <c r="U1090" s="175"/>
      <c r="V1090" s="176"/>
      <c r="W1090" s="176"/>
      <c r="X1090" s="176"/>
      <c r="Y1090" s="175"/>
      <c r="Z1090" s="177"/>
      <c r="AA1090" s="177"/>
      <c r="AB1090" s="177"/>
      <c r="AC1090" s="177"/>
    </row>
    <row r="1091" spans="1:29">
      <c r="A1091" s="175"/>
      <c r="B1091" s="175"/>
      <c r="C1091" s="175"/>
      <c r="D1091" s="176"/>
      <c r="E1091" s="176"/>
      <c r="F1091" s="176"/>
      <c r="G1091" s="176"/>
      <c r="H1091" s="175"/>
      <c r="I1091" s="176"/>
      <c r="J1091" s="176"/>
      <c r="K1091" s="175"/>
      <c r="L1091" s="176"/>
      <c r="M1091" s="176"/>
      <c r="N1091" s="176"/>
      <c r="O1091" s="176"/>
      <c r="P1091" s="176"/>
      <c r="Q1091" s="176"/>
      <c r="R1091" s="176"/>
      <c r="S1091" s="176"/>
      <c r="T1091" s="175"/>
      <c r="U1091" s="175"/>
      <c r="V1091" s="176"/>
      <c r="W1091" s="176"/>
      <c r="X1091" s="176"/>
      <c r="Y1091" s="175"/>
      <c r="Z1091" s="177"/>
      <c r="AA1091" s="177"/>
      <c r="AB1091" s="177"/>
      <c r="AC1091" s="177"/>
    </row>
    <row r="1092" spans="1:29">
      <c r="A1092" s="175"/>
      <c r="B1092" s="175"/>
      <c r="C1092" s="175"/>
      <c r="D1092" s="176"/>
      <c r="E1092" s="176"/>
      <c r="F1092" s="176"/>
      <c r="G1092" s="176"/>
      <c r="H1092" s="175"/>
      <c r="I1092" s="176"/>
      <c r="J1092" s="176"/>
      <c r="K1092" s="175"/>
      <c r="L1092" s="176"/>
      <c r="M1092" s="176"/>
      <c r="N1092" s="176"/>
      <c r="O1092" s="176"/>
      <c r="P1092" s="176"/>
      <c r="Q1092" s="176"/>
      <c r="R1092" s="176"/>
      <c r="S1092" s="176"/>
      <c r="T1092" s="175"/>
      <c r="U1092" s="175"/>
      <c r="V1092" s="176"/>
      <c r="W1092" s="176"/>
      <c r="X1092" s="176"/>
      <c r="Y1092" s="175"/>
      <c r="Z1092" s="177"/>
      <c r="AA1092" s="177"/>
      <c r="AB1092" s="177"/>
      <c r="AC1092" s="177"/>
    </row>
    <row r="1093" spans="1:29">
      <c r="A1093" s="175"/>
      <c r="B1093" s="175"/>
      <c r="C1093" s="175"/>
      <c r="D1093" s="176"/>
      <c r="E1093" s="176"/>
      <c r="F1093" s="176"/>
      <c r="G1093" s="176"/>
      <c r="H1093" s="175"/>
      <c r="I1093" s="176"/>
      <c r="J1093" s="176"/>
      <c r="K1093" s="175"/>
      <c r="L1093" s="176"/>
      <c r="M1093" s="176"/>
      <c r="N1093" s="176"/>
      <c r="O1093" s="176"/>
      <c r="P1093" s="176"/>
      <c r="Q1093" s="176"/>
      <c r="R1093" s="176"/>
      <c r="S1093" s="176"/>
      <c r="T1093" s="175"/>
      <c r="U1093" s="175"/>
      <c r="V1093" s="176"/>
      <c r="W1093" s="176"/>
      <c r="X1093" s="176"/>
      <c r="Y1093" s="175"/>
      <c r="Z1093" s="177"/>
      <c r="AA1093" s="177"/>
      <c r="AB1093" s="177"/>
      <c r="AC1093" s="177"/>
    </row>
    <row r="1094" spans="1:29">
      <c r="A1094" s="175"/>
      <c r="B1094" s="175"/>
      <c r="C1094" s="175"/>
      <c r="D1094" s="176"/>
      <c r="E1094" s="176"/>
      <c r="F1094" s="176"/>
      <c r="G1094" s="176"/>
      <c r="H1094" s="175"/>
      <c r="I1094" s="176"/>
      <c r="J1094" s="176"/>
      <c r="K1094" s="175"/>
      <c r="L1094" s="176"/>
      <c r="M1094" s="176"/>
      <c r="N1094" s="176"/>
      <c r="O1094" s="176"/>
      <c r="P1094" s="176"/>
      <c r="Q1094" s="176"/>
      <c r="R1094" s="176"/>
      <c r="S1094" s="176"/>
      <c r="T1094" s="175"/>
      <c r="U1094" s="175"/>
      <c r="V1094" s="176"/>
      <c r="W1094" s="176"/>
      <c r="X1094" s="176"/>
      <c r="Y1094" s="175"/>
      <c r="Z1094" s="177"/>
      <c r="AA1094" s="177"/>
      <c r="AB1094" s="177"/>
      <c r="AC1094" s="177"/>
    </row>
    <row r="1095" spans="1:29">
      <c r="A1095" s="175"/>
      <c r="B1095" s="175"/>
      <c r="C1095" s="175"/>
      <c r="D1095" s="176"/>
      <c r="E1095" s="176"/>
      <c r="F1095" s="176"/>
      <c r="G1095" s="176"/>
      <c r="H1095" s="175"/>
      <c r="I1095" s="176"/>
      <c r="J1095" s="176"/>
      <c r="K1095" s="175"/>
      <c r="L1095" s="176"/>
      <c r="M1095" s="176"/>
      <c r="N1095" s="176"/>
      <c r="O1095" s="176"/>
      <c r="P1095" s="176"/>
      <c r="Q1095" s="176"/>
      <c r="R1095" s="176"/>
      <c r="S1095" s="176"/>
      <c r="T1095" s="175"/>
      <c r="U1095" s="175"/>
      <c r="V1095" s="176"/>
      <c r="W1095" s="176"/>
      <c r="X1095" s="176"/>
      <c r="Y1095" s="175"/>
      <c r="Z1095" s="177"/>
      <c r="AA1095" s="177"/>
      <c r="AB1095" s="177"/>
      <c r="AC1095" s="177"/>
    </row>
    <row r="1096" spans="1:29">
      <c r="A1096" s="175"/>
      <c r="B1096" s="175"/>
      <c r="C1096" s="175"/>
      <c r="D1096" s="176"/>
      <c r="E1096" s="176"/>
      <c r="F1096" s="176"/>
      <c r="G1096" s="176"/>
      <c r="H1096" s="175"/>
      <c r="I1096" s="176"/>
      <c r="J1096" s="176"/>
      <c r="K1096" s="175"/>
      <c r="L1096" s="176"/>
      <c r="M1096" s="176"/>
      <c r="N1096" s="176"/>
      <c r="O1096" s="176"/>
      <c r="P1096" s="176"/>
      <c r="Q1096" s="176"/>
      <c r="R1096" s="176"/>
      <c r="S1096" s="176"/>
      <c r="T1096" s="175"/>
      <c r="U1096" s="175"/>
      <c r="V1096" s="176"/>
      <c r="W1096" s="176"/>
      <c r="X1096" s="176"/>
      <c r="Y1096" s="175"/>
      <c r="Z1096" s="177"/>
      <c r="AA1096" s="177"/>
      <c r="AB1096" s="177"/>
      <c r="AC1096" s="177"/>
    </row>
    <row r="1097" spans="1:29">
      <c r="A1097" s="175"/>
      <c r="B1097" s="175"/>
      <c r="C1097" s="175"/>
      <c r="D1097" s="176"/>
      <c r="E1097" s="176"/>
      <c r="F1097" s="176"/>
      <c r="G1097" s="176"/>
      <c r="H1097" s="175"/>
      <c r="I1097" s="176"/>
      <c r="J1097" s="176"/>
      <c r="K1097" s="175"/>
      <c r="L1097" s="176"/>
      <c r="M1097" s="176"/>
      <c r="N1097" s="176"/>
      <c r="O1097" s="176"/>
      <c r="P1097" s="176"/>
      <c r="Q1097" s="176"/>
      <c r="R1097" s="176"/>
      <c r="S1097" s="176"/>
      <c r="T1097" s="175"/>
      <c r="U1097" s="175"/>
      <c r="V1097" s="176"/>
      <c r="W1097" s="176"/>
      <c r="X1097" s="176"/>
      <c r="Y1097" s="175"/>
      <c r="Z1097" s="177"/>
      <c r="AA1097" s="177"/>
      <c r="AB1097" s="177"/>
      <c r="AC1097" s="177"/>
    </row>
    <row r="1098" spans="1:29">
      <c r="A1098" s="175"/>
      <c r="B1098" s="175"/>
      <c r="C1098" s="175"/>
      <c r="D1098" s="176"/>
      <c r="E1098" s="176"/>
      <c r="F1098" s="176"/>
      <c r="G1098" s="176"/>
      <c r="H1098" s="175"/>
      <c r="I1098" s="176"/>
      <c r="J1098" s="176"/>
      <c r="K1098" s="175"/>
      <c r="L1098" s="176"/>
      <c r="M1098" s="176"/>
      <c r="N1098" s="176"/>
      <c r="O1098" s="176"/>
      <c r="P1098" s="176"/>
      <c r="Q1098" s="176"/>
      <c r="R1098" s="176"/>
      <c r="S1098" s="176"/>
      <c r="T1098" s="175"/>
      <c r="U1098" s="175"/>
      <c r="V1098" s="176"/>
      <c r="W1098" s="176"/>
      <c r="X1098" s="176"/>
      <c r="Y1098" s="175"/>
      <c r="Z1098" s="177"/>
      <c r="AA1098" s="177"/>
      <c r="AB1098" s="177"/>
      <c r="AC1098" s="177"/>
    </row>
    <row r="1099" spans="1:29">
      <c r="A1099" s="175"/>
      <c r="B1099" s="175"/>
      <c r="C1099" s="175"/>
      <c r="D1099" s="176"/>
      <c r="E1099" s="176"/>
      <c r="F1099" s="176"/>
      <c r="G1099" s="176"/>
      <c r="H1099" s="175"/>
      <c r="I1099" s="176"/>
      <c r="J1099" s="176"/>
      <c r="K1099" s="175"/>
      <c r="L1099" s="176"/>
      <c r="M1099" s="176"/>
      <c r="N1099" s="176"/>
      <c r="O1099" s="176"/>
      <c r="P1099" s="176"/>
      <c r="Q1099" s="176"/>
      <c r="R1099" s="176"/>
      <c r="S1099" s="176"/>
      <c r="T1099" s="175"/>
      <c r="U1099" s="175"/>
      <c r="V1099" s="176"/>
      <c r="W1099" s="176"/>
      <c r="X1099" s="176"/>
      <c r="Y1099" s="175"/>
      <c r="Z1099" s="177"/>
      <c r="AA1099" s="177"/>
      <c r="AB1099" s="177"/>
      <c r="AC1099" s="177"/>
    </row>
    <row r="1100" spans="1:29">
      <c r="A1100" s="175"/>
      <c r="B1100" s="175"/>
      <c r="C1100" s="175"/>
      <c r="D1100" s="176"/>
      <c r="E1100" s="176"/>
      <c r="F1100" s="176"/>
      <c r="G1100" s="176"/>
      <c r="H1100" s="175"/>
      <c r="I1100" s="176"/>
      <c r="J1100" s="176"/>
      <c r="K1100" s="175"/>
      <c r="L1100" s="176"/>
      <c r="M1100" s="176"/>
      <c r="N1100" s="176"/>
      <c r="O1100" s="176"/>
      <c r="P1100" s="176"/>
      <c r="Q1100" s="176"/>
      <c r="R1100" s="176"/>
      <c r="S1100" s="176"/>
      <c r="T1100" s="175"/>
      <c r="U1100" s="175"/>
      <c r="V1100" s="176"/>
      <c r="W1100" s="176"/>
      <c r="X1100" s="176"/>
      <c r="Y1100" s="175"/>
      <c r="Z1100" s="177"/>
      <c r="AA1100" s="177"/>
      <c r="AB1100" s="177"/>
      <c r="AC1100" s="177"/>
    </row>
    <row r="1101" spans="1:29">
      <c r="A1101" s="175"/>
      <c r="B1101" s="175"/>
      <c r="C1101" s="175"/>
      <c r="D1101" s="176"/>
      <c r="E1101" s="176"/>
      <c r="F1101" s="176"/>
      <c r="G1101" s="176"/>
      <c r="H1101" s="175"/>
      <c r="I1101" s="176"/>
      <c r="J1101" s="176"/>
      <c r="K1101" s="175"/>
      <c r="L1101" s="176"/>
      <c r="M1101" s="176"/>
      <c r="N1101" s="176"/>
      <c r="O1101" s="176"/>
      <c r="P1101" s="176"/>
      <c r="Q1101" s="176"/>
      <c r="R1101" s="176"/>
      <c r="S1101" s="176"/>
      <c r="T1101" s="175"/>
      <c r="U1101" s="175"/>
      <c r="V1101" s="176"/>
      <c r="W1101" s="176"/>
      <c r="X1101" s="176"/>
      <c r="Y1101" s="175"/>
      <c r="Z1101" s="177"/>
      <c r="AA1101" s="177"/>
      <c r="AB1101" s="177"/>
      <c r="AC1101" s="177"/>
    </row>
    <row r="1102" spans="1:29">
      <c r="A1102" s="175"/>
      <c r="B1102" s="175"/>
      <c r="C1102" s="175"/>
      <c r="D1102" s="176"/>
      <c r="E1102" s="176"/>
      <c r="F1102" s="176"/>
      <c r="G1102" s="176"/>
      <c r="H1102" s="175"/>
      <c r="I1102" s="176"/>
      <c r="J1102" s="176"/>
      <c r="K1102" s="175"/>
      <c r="L1102" s="176"/>
      <c r="M1102" s="176"/>
      <c r="N1102" s="176"/>
      <c r="O1102" s="176"/>
      <c r="P1102" s="176"/>
      <c r="Q1102" s="176"/>
      <c r="R1102" s="176"/>
      <c r="S1102" s="176"/>
      <c r="T1102" s="175"/>
      <c r="U1102" s="175"/>
      <c r="V1102" s="176"/>
      <c r="W1102" s="176"/>
      <c r="X1102" s="176"/>
      <c r="Y1102" s="175"/>
      <c r="Z1102" s="177"/>
      <c r="AA1102" s="177"/>
      <c r="AB1102" s="177"/>
      <c r="AC1102" s="177"/>
    </row>
    <row r="1103" spans="1:29">
      <c r="A1103" s="175"/>
      <c r="B1103" s="175"/>
      <c r="C1103" s="175"/>
      <c r="D1103" s="176"/>
      <c r="E1103" s="176"/>
      <c r="F1103" s="176"/>
      <c r="G1103" s="176"/>
      <c r="H1103" s="175"/>
      <c r="I1103" s="176"/>
      <c r="J1103" s="176"/>
      <c r="K1103" s="175"/>
      <c r="L1103" s="176"/>
      <c r="M1103" s="176"/>
      <c r="N1103" s="176"/>
      <c r="O1103" s="176"/>
      <c r="P1103" s="176"/>
      <c r="Q1103" s="176"/>
      <c r="R1103" s="176"/>
      <c r="S1103" s="176"/>
      <c r="T1103" s="175"/>
      <c r="U1103" s="175"/>
      <c r="V1103" s="176"/>
      <c r="W1103" s="176"/>
      <c r="X1103" s="176"/>
      <c r="Y1103" s="175"/>
      <c r="Z1103" s="177"/>
      <c r="AA1103" s="177"/>
      <c r="AB1103" s="177"/>
      <c r="AC1103" s="177"/>
    </row>
    <row r="1104" spans="1:29">
      <c r="A1104" s="175"/>
      <c r="B1104" s="175"/>
      <c r="C1104" s="175"/>
      <c r="D1104" s="176"/>
      <c r="E1104" s="176"/>
      <c r="F1104" s="176"/>
      <c r="G1104" s="176"/>
      <c r="H1104" s="175"/>
      <c r="I1104" s="176"/>
      <c r="J1104" s="176"/>
      <c r="K1104" s="175"/>
      <c r="L1104" s="176"/>
      <c r="M1104" s="176"/>
      <c r="N1104" s="176"/>
      <c r="O1104" s="176"/>
      <c r="P1104" s="176"/>
      <c r="Q1104" s="176"/>
      <c r="R1104" s="176"/>
      <c r="S1104" s="176"/>
      <c r="T1104" s="175"/>
      <c r="U1104" s="175"/>
      <c r="V1104" s="176"/>
      <c r="W1104" s="176"/>
      <c r="X1104" s="176"/>
      <c r="Y1104" s="175"/>
      <c r="Z1104" s="177"/>
      <c r="AA1104" s="177"/>
      <c r="AB1104" s="177"/>
      <c r="AC1104" s="177"/>
    </row>
    <row r="1105" spans="1:29">
      <c r="A1105" s="175"/>
      <c r="B1105" s="175"/>
      <c r="C1105" s="175"/>
      <c r="D1105" s="176"/>
      <c r="E1105" s="176"/>
      <c r="F1105" s="176"/>
      <c r="G1105" s="176"/>
      <c r="H1105" s="175"/>
      <c r="I1105" s="176"/>
      <c r="J1105" s="176"/>
      <c r="K1105" s="175"/>
      <c r="L1105" s="176"/>
      <c r="M1105" s="176"/>
      <c r="N1105" s="176"/>
      <c r="O1105" s="176"/>
      <c r="P1105" s="176"/>
      <c r="Q1105" s="176"/>
      <c r="R1105" s="176"/>
      <c r="S1105" s="176"/>
      <c r="T1105" s="175"/>
      <c r="U1105" s="175"/>
      <c r="V1105" s="176"/>
      <c r="W1105" s="176"/>
      <c r="X1105" s="176"/>
      <c r="Y1105" s="175"/>
      <c r="Z1105" s="177"/>
      <c r="AA1105" s="177"/>
      <c r="AB1105" s="177"/>
      <c r="AC1105" s="177"/>
    </row>
    <row r="1106" spans="1:29">
      <c r="A1106" s="175"/>
      <c r="B1106" s="175"/>
      <c r="C1106" s="175"/>
      <c r="D1106" s="176"/>
      <c r="E1106" s="176"/>
      <c r="F1106" s="176"/>
      <c r="G1106" s="176"/>
      <c r="H1106" s="175"/>
      <c r="I1106" s="176"/>
      <c r="J1106" s="176"/>
      <c r="K1106" s="175"/>
      <c r="L1106" s="176"/>
      <c r="M1106" s="176"/>
      <c r="N1106" s="176"/>
      <c r="O1106" s="176"/>
      <c r="P1106" s="176"/>
      <c r="Q1106" s="176"/>
      <c r="R1106" s="176"/>
      <c r="S1106" s="176"/>
      <c r="T1106" s="175"/>
      <c r="U1106" s="175"/>
      <c r="V1106" s="176"/>
      <c r="W1106" s="176"/>
      <c r="X1106" s="176"/>
      <c r="Y1106" s="175"/>
      <c r="Z1106" s="177"/>
      <c r="AA1106" s="177"/>
      <c r="AB1106" s="177"/>
      <c r="AC1106" s="177"/>
    </row>
    <row r="1107" spans="1:29">
      <c r="A1107" s="175"/>
      <c r="B1107" s="175"/>
      <c r="C1107" s="175"/>
      <c r="D1107" s="176"/>
      <c r="E1107" s="176"/>
      <c r="F1107" s="176"/>
      <c r="G1107" s="176"/>
      <c r="H1107" s="175"/>
      <c r="I1107" s="176"/>
      <c r="J1107" s="176"/>
      <c r="K1107" s="175"/>
      <c r="L1107" s="176"/>
      <c r="M1107" s="176"/>
      <c r="N1107" s="176"/>
      <c r="O1107" s="176"/>
      <c r="P1107" s="176"/>
      <c r="Q1107" s="176"/>
      <c r="R1107" s="176"/>
      <c r="S1107" s="176"/>
      <c r="T1107" s="175"/>
      <c r="U1107" s="175"/>
      <c r="V1107" s="176"/>
      <c r="W1107" s="176"/>
      <c r="X1107" s="176"/>
      <c r="Y1107" s="175"/>
      <c r="Z1107" s="177"/>
      <c r="AA1107" s="177"/>
      <c r="AB1107" s="177"/>
      <c r="AC1107" s="177"/>
    </row>
    <row r="1108" spans="1:29">
      <c r="A1108" s="175"/>
      <c r="B1108" s="175"/>
      <c r="C1108" s="175"/>
      <c r="D1108" s="176"/>
      <c r="E1108" s="176"/>
      <c r="F1108" s="176"/>
      <c r="G1108" s="176"/>
      <c r="H1108" s="175"/>
      <c r="I1108" s="176"/>
      <c r="J1108" s="176"/>
      <c r="K1108" s="175"/>
      <c r="L1108" s="176"/>
      <c r="M1108" s="176"/>
      <c r="N1108" s="176"/>
      <c r="O1108" s="176"/>
      <c r="P1108" s="176"/>
      <c r="Q1108" s="176"/>
      <c r="R1108" s="176"/>
      <c r="S1108" s="176"/>
      <c r="T1108" s="175"/>
      <c r="U1108" s="175"/>
      <c r="V1108" s="176"/>
      <c r="W1108" s="176"/>
      <c r="X1108" s="176"/>
      <c r="Y1108" s="175"/>
      <c r="Z1108" s="177"/>
      <c r="AA1108" s="177"/>
      <c r="AB1108" s="177"/>
      <c r="AC1108" s="177"/>
    </row>
    <row r="1109" spans="1:29">
      <c r="A1109" s="175"/>
      <c r="B1109" s="175"/>
      <c r="C1109" s="175"/>
      <c r="D1109" s="176"/>
      <c r="E1109" s="176"/>
      <c r="F1109" s="176"/>
      <c r="G1109" s="176"/>
      <c r="H1109" s="175"/>
      <c r="I1109" s="176"/>
      <c r="J1109" s="176"/>
      <c r="K1109" s="175"/>
      <c r="L1109" s="176"/>
      <c r="M1109" s="176"/>
      <c r="N1109" s="176"/>
      <c r="O1109" s="176"/>
      <c r="P1109" s="176"/>
      <c r="Q1109" s="176"/>
      <c r="R1109" s="176"/>
      <c r="S1109" s="176"/>
      <c r="T1109" s="175"/>
      <c r="U1109" s="175"/>
      <c r="V1109" s="176"/>
      <c r="W1109" s="176"/>
      <c r="X1109" s="176"/>
      <c r="Y1109" s="175"/>
      <c r="Z1109" s="177"/>
      <c r="AA1109" s="177"/>
      <c r="AB1109" s="177"/>
      <c r="AC1109" s="177"/>
    </row>
    <row r="1110" spans="1:29">
      <c r="A1110" s="175"/>
      <c r="B1110" s="175"/>
      <c r="C1110" s="175"/>
      <c r="D1110" s="176"/>
      <c r="E1110" s="176"/>
      <c r="F1110" s="176"/>
      <c r="G1110" s="176"/>
      <c r="H1110" s="175"/>
      <c r="I1110" s="176"/>
      <c r="J1110" s="176"/>
      <c r="K1110" s="175"/>
      <c r="L1110" s="176"/>
      <c r="M1110" s="176"/>
      <c r="N1110" s="176"/>
      <c r="O1110" s="176"/>
      <c r="P1110" s="176"/>
      <c r="Q1110" s="176"/>
      <c r="R1110" s="176"/>
      <c r="S1110" s="176"/>
      <c r="T1110" s="175"/>
      <c r="U1110" s="175"/>
      <c r="V1110" s="176"/>
      <c r="W1110" s="176"/>
      <c r="X1110" s="176"/>
      <c r="Y1110" s="175"/>
      <c r="Z1110" s="177"/>
      <c r="AA1110" s="177"/>
      <c r="AB1110" s="177"/>
      <c r="AC1110" s="177"/>
    </row>
    <row r="1111" spans="1:29">
      <c r="A1111" s="175"/>
      <c r="B1111" s="175"/>
      <c r="C1111" s="175"/>
      <c r="D1111" s="176"/>
      <c r="E1111" s="176"/>
      <c r="F1111" s="176"/>
      <c r="G1111" s="176"/>
      <c r="H1111" s="175"/>
      <c r="I1111" s="176"/>
      <c r="J1111" s="176"/>
      <c r="K1111" s="175"/>
      <c r="L1111" s="176"/>
      <c r="M1111" s="176"/>
      <c r="N1111" s="176"/>
      <c r="O1111" s="176"/>
      <c r="P1111" s="176"/>
      <c r="Q1111" s="176"/>
      <c r="R1111" s="176"/>
      <c r="S1111" s="176"/>
      <c r="T1111" s="175"/>
      <c r="U1111" s="175"/>
      <c r="V1111" s="176"/>
      <c r="W1111" s="176"/>
      <c r="X1111" s="176"/>
      <c r="Y1111" s="175"/>
      <c r="Z1111" s="177"/>
      <c r="AA1111" s="177"/>
      <c r="AB1111" s="177"/>
      <c r="AC1111" s="177"/>
    </row>
    <row r="1112" spans="1:29">
      <c r="A1112" s="175"/>
      <c r="B1112" s="175"/>
      <c r="C1112" s="175"/>
      <c r="D1112" s="176"/>
      <c r="E1112" s="176"/>
      <c r="F1112" s="176"/>
      <c r="G1112" s="176"/>
      <c r="H1112" s="175"/>
      <c r="I1112" s="176"/>
      <c r="J1112" s="176"/>
      <c r="K1112" s="175"/>
      <c r="L1112" s="176"/>
      <c r="M1112" s="176"/>
      <c r="N1112" s="176"/>
      <c r="O1112" s="176"/>
      <c r="P1112" s="176"/>
      <c r="Q1112" s="176"/>
      <c r="R1112" s="176"/>
      <c r="S1112" s="176"/>
      <c r="T1112" s="175"/>
      <c r="U1112" s="175"/>
      <c r="V1112" s="176"/>
      <c r="W1112" s="176"/>
      <c r="X1112" s="176"/>
      <c r="Y1112" s="175"/>
      <c r="Z1112" s="177"/>
      <c r="AA1112" s="177"/>
      <c r="AB1112" s="177"/>
      <c r="AC1112" s="177"/>
    </row>
    <row r="1113" spans="1:29">
      <c r="A1113" s="175"/>
      <c r="B1113" s="175"/>
      <c r="C1113" s="175"/>
      <c r="D1113" s="176"/>
      <c r="E1113" s="176"/>
      <c r="F1113" s="176"/>
      <c r="G1113" s="176"/>
      <c r="H1113" s="175"/>
      <c r="I1113" s="176"/>
      <c r="J1113" s="176"/>
      <c r="K1113" s="175"/>
      <c r="L1113" s="176"/>
      <c r="M1113" s="176"/>
      <c r="N1113" s="176"/>
      <c r="O1113" s="176"/>
      <c r="P1113" s="176"/>
      <c r="Q1113" s="176"/>
      <c r="R1113" s="176"/>
      <c r="S1113" s="176"/>
      <c r="T1113" s="175"/>
      <c r="U1113" s="175"/>
      <c r="V1113" s="176"/>
      <c r="W1113" s="176"/>
      <c r="X1113" s="176"/>
      <c r="Y1113" s="175"/>
      <c r="Z1113" s="177"/>
      <c r="AA1113" s="177"/>
      <c r="AB1113" s="177"/>
      <c r="AC1113" s="177"/>
    </row>
    <row r="1114" spans="1:29">
      <c r="A1114" s="175"/>
      <c r="B1114" s="175"/>
      <c r="C1114" s="175"/>
      <c r="D1114" s="176"/>
      <c r="E1114" s="176"/>
      <c r="F1114" s="176"/>
      <c r="G1114" s="176"/>
      <c r="H1114" s="175"/>
      <c r="I1114" s="176"/>
      <c r="J1114" s="176"/>
      <c r="K1114" s="175"/>
      <c r="L1114" s="176"/>
      <c r="M1114" s="176"/>
      <c r="N1114" s="176"/>
      <c r="O1114" s="176"/>
      <c r="P1114" s="176"/>
      <c r="Q1114" s="176"/>
      <c r="R1114" s="176"/>
      <c r="S1114" s="176"/>
      <c r="T1114" s="175"/>
      <c r="U1114" s="175"/>
      <c r="V1114" s="176"/>
      <c r="W1114" s="176"/>
      <c r="X1114" s="176"/>
      <c r="Y1114" s="175"/>
      <c r="Z1114" s="177"/>
      <c r="AA1114" s="177"/>
      <c r="AB1114" s="177"/>
      <c r="AC1114" s="177"/>
    </row>
    <row r="1115" spans="1:29">
      <c r="A1115" s="175"/>
      <c r="B1115" s="175"/>
      <c r="C1115" s="175"/>
      <c r="D1115" s="176"/>
      <c r="E1115" s="176"/>
      <c r="F1115" s="176"/>
      <c r="G1115" s="176"/>
      <c r="H1115" s="175"/>
      <c r="I1115" s="176"/>
      <c r="J1115" s="176"/>
      <c r="K1115" s="175"/>
      <c r="L1115" s="176"/>
      <c r="M1115" s="176"/>
      <c r="N1115" s="176"/>
      <c r="O1115" s="176"/>
      <c r="P1115" s="176"/>
      <c r="Q1115" s="176"/>
      <c r="R1115" s="176"/>
      <c r="S1115" s="176"/>
      <c r="T1115" s="175"/>
      <c r="U1115" s="175"/>
      <c r="V1115" s="176"/>
      <c r="W1115" s="176"/>
      <c r="X1115" s="176"/>
      <c r="Y1115" s="175"/>
      <c r="Z1115" s="177"/>
      <c r="AA1115" s="177"/>
      <c r="AB1115" s="177"/>
      <c r="AC1115" s="177"/>
    </row>
    <row r="1116" spans="1:29">
      <c r="A1116" s="175"/>
      <c r="B1116" s="175"/>
      <c r="C1116" s="175"/>
      <c r="D1116" s="176"/>
      <c r="E1116" s="176"/>
      <c r="F1116" s="176"/>
      <c r="G1116" s="176"/>
      <c r="H1116" s="175"/>
      <c r="I1116" s="176"/>
      <c r="J1116" s="176"/>
      <c r="K1116" s="175"/>
      <c r="L1116" s="176"/>
      <c r="M1116" s="176"/>
      <c r="N1116" s="176"/>
      <c r="O1116" s="176"/>
      <c r="P1116" s="176"/>
      <c r="Q1116" s="176"/>
      <c r="R1116" s="176"/>
      <c r="S1116" s="176"/>
      <c r="T1116" s="175"/>
      <c r="U1116" s="175"/>
      <c r="V1116" s="176"/>
      <c r="W1116" s="176"/>
      <c r="X1116" s="176"/>
      <c r="Y1116" s="175"/>
      <c r="Z1116" s="177"/>
      <c r="AA1116" s="177"/>
      <c r="AB1116" s="177"/>
      <c r="AC1116" s="177"/>
    </row>
    <row r="1117" spans="1:29">
      <c r="A1117" s="175"/>
      <c r="B1117" s="175"/>
      <c r="C1117" s="175"/>
      <c r="D1117" s="176"/>
      <c r="E1117" s="176"/>
      <c r="F1117" s="176"/>
      <c r="G1117" s="176"/>
      <c r="H1117" s="175"/>
      <c r="I1117" s="176"/>
      <c r="J1117" s="176"/>
      <c r="K1117" s="175"/>
      <c r="L1117" s="176"/>
      <c r="M1117" s="176"/>
      <c r="N1117" s="176"/>
      <c r="O1117" s="176"/>
      <c r="P1117" s="176"/>
      <c r="Q1117" s="176"/>
      <c r="R1117" s="176"/>
      <c r="S1117" s="176"/>
      <c r="T1117" s="175"/>
      <c r="U1117" s="175"/>
      <c r="V1117" s="176"/>
      <c r="W1117" s="176"/>
      <c r="X1117" s="176"/>
      <c r="Y1117" s="175"/>
      <c r="Z1117" s="177"/>
      <c r="AA1117" s="177"/>
      <c r="AB1117" s="177"/>
      <c r="AC1117" s="177"/>
    </row>
    <row r="1118" spans="1:29">
      <c r="A1118" s="175"/>
      <c r="B1118" s="175"/>
      <c r="C1118" s="175"/>
      <c r="D1118" s="176"/>
      <c r="E1118" s="176"/>
      <c r="F1118" s="176"/>
      <c r="G1118" s="176"/>
      <c r="H1118" s="175"/>
      <c r="I1118" s="176"/>
      <c r="J1118" s="176"/>
      <c r="K1118" s="175"/>
      <c r="L1118" s="176"/>
      <c r="M1118" s="176"/>
      <c r="N1118" s="176"/>
      <c r="O1118" s="176"/>
      <c r="P1118" s="176"/>
      <c r="Q1118" s="176"/>
      <c r="R1118" s="176"/>
      <c r="S1118" s="176"/>
      <c r="T1118" s="175"/>
      <c r="U1118" s="175"/>
      <c r="V1118" s="176"/>
      <c r="W1118" s="176"/>
      <c r="X1118" s="176"/>
      <c r="Y1118" s="175"/>
      <c r="Z1118" s="177"/>
      <c r="AA1118" s="177"/>
      <c r="AB1118" s="177"/>
      <c r="AC1118" s="177"/>
    </row>
    <row r="1119" spans="1:29">
      <c r="A1119" s="175"/>
      <c r="B1119" s="175"/>
      <c r="C1119" s="175"/>
      <c r="D1119" s="176"/>
      <c r="E1119" s="176"/>
      <c r="F1119" s="176"/>
      <c r="G1119" s="176"/>
      <c r="H1119" s="175"/>
      <c r="I1119" s="176"/>
      <c r="J1119" s="176"/>
      <c r="K1119" s="175"/>
      <c r="L1119" s="176"/>
      <c r="M1119" s="176"/>
      <c r="N1119" s="176"/>
      <c r="O1119" s="176"/>
      <c r="P1119" s="176"/>
      <c r="Q1119" s="176"/>
      <c r="R1119" s="176"/>
      <c r="S1119" s="176"/>
      <c r="T1119" s="175"/>
      <c r="U1119" s="175"/>
      <c r="V1119" s="176"/>
      <c r="W1119" s="176"/>
      <c r="X1119" s="176"/>
      <c r="Y1119" s="175"/>
      <c r="Z1119" s="177"/>
      <c r="AA1119" s="177"/>
      <c r="AB1119" s="177"/>
      <c r="AC1119" s="177"/>
    </row>
    <row r="1120" spans="1:29">
      <c r="A1120" s="175"/>
      <c r="B1120" s="175"/>
      <c r="C1120" s="175"/>
      <c r="D1120" s="176"/>
      <c r="E1120" s="176"/>
      <c r="F1120" s="176"/>
      <c r="G1120" s="176"/>
      <c r="H1120" s="175"/>
      <c r="I1120" s="176"/>
      <c r="J1120" s="176"/>
      <c r="K1120" s="175"/>
      <c r="L1120" s="176"/>
      <c r="M1120" s="176"/>
      <c r="N1120" s="176"/>
      <c r="O1120" s="176"/>
      <c r="P1120" s="176"/>
      <c r="Q1120" s="176"/>
      <c r="R1120" s="176"/>
      <c r="S1120" s="176"/>
      <c r="T1120" s="175"/>
      <c r="U1120" s="175"/>
      <c r="V1120" s="176"/>
      <c r="W1120" s="176"/>
      <c r="X1120" s="176"/>
      <c r="Y1120" s="175"/>
      <c r="Z1120" s="177"/>
      <c r="AA1120" s="177"/>
      <c r="AB1120" s="177"/>
      <c r="AC1120" s="177"/>
    </row>
    <row r="1121" spans="1:29">
      <c r="A1121" s="175"/>
      <c r="B1121" s="175"/>
      <c r="C1121" s="175"/>
      <c r="D1121" s="176"/>
      <c r="E1121" s="176"/>
      <c r="F1121" s="176"/>
      <c r="G1121" s="176"/>
      <c r="H1121" s="175"/>
      <c r="I1121" s="176"/>
      <c r="J1121" s="176"/>
      <c r="K1121" s="175"/>
      <c r="L1121" s="176"/>
      <c r="M1121" s="176"/>
      <c r="N1121" s="176"/>
      <c r="O1121" s="176"/>
      <c r="P1121" s="176"/>
      <c r="Q1121" s="176"/>
      <c r="R1121" s="176"/>
      <c r="S1121" s="176"/>
      <c r="T1121" s="175"/>
      <c r="U1121" s="175"/>
      <c r="V1121" s="176"/>
      <c r="W1121" s="176"/>
      <c r="X1121" s="176"/>
      <c r="Y1121" s="175"/>
      <c r="Z1121" s="177"/>
      <c r="AA1121" s="177"/>
      <c r="AB1121" s="177"/>
      <c r="AC1121" s="177"/>
    </row>
    <row r="1122" spans="1:29">
      <c r="A1122" s="175"/>
      <c r="B1122" s="175"/>
      <c r="C1122" s="175"/>
      <c r="D1122" s="176"/>
      <c r="E1122" s="176"/>
      <c r="F1122" s="176"/>
      <c r="G1122" s="176"/>
      <c r="H1122" s="175"/>
      <c r="I1122" s="176"/>
      <c r="J1122" s="176"/>
      <c r="K1122" s="175"/>
      <c r="L1122" s="176"/>
      <c r="M1122" s="176"/>
      <c r="N1122" s="176"/>
      <c r="O1122" s="176"/>
      <c r="P1122" s="176"/>
      <c r="Q1122" s="176"/>
      <c r="R1122" s="176"/>
      <c r="S1122" s="176"/>
      <c r="T1122" s="175"/>
      <c r="U1122" s="175"/>
      <c r="V1122" s="176"/>
      <c r="W1122" s="176"/>
      <c r="X1122" s="176"/>
      <c r="Y1122" s="175"/>
      <c r="Z1122" s="177"/>
      <c r="AA1122" s="177"/>
      <c r="AB1122" s="177"/>
      <c r="AC1122" s="177"/>
    </row>
    <row r="1123" spans="1:29">
      <c r="A1123" s="175"/>
      <c r="B1123" s="175"/>
      <c r="C1123" s="175"/>
      <c r="D1123" s="176"/>
      <c r="E1123" s="176"/>
      <c r="F1123" s="176"/>
      <c r="G1123" s="176"/>
      <c r="H1123" s="175"/>
      <c r="I1123" s="176"/>
      <c r="J1123" s="176"/>
      <c r="K1123" s="175"/>
      <c r="L1123" s="176"/>
      <c r="M1123" s="176"/>
      <c r="N1123" s="176"/>
      <c r="O1123" s="176"/>
      <c r="P1123" s="176"/>
      <c r="Q1123" s="176"/>
      <c r="R1123" s="176"/>
      <c r="S1123" s="176"/>
      <c r="T1123" s="175"/>
      <c r="U1123" s="175"/>
      <c r="V1123" s="176"/>
      <c r="W1123" s="176"/>
      <c r="X1123" s="176"/>
      <c r="Y1123" s="175"/>
      <c r="Z1123" s="177"/>
      <c r="AA1123" s="177"/>
      <c r="AB1123" s="177"/>
      <c r="AC1123" s="177"/>
    </row>
    <row r="1124" spans="1:29">
      <c r="A1124" s="175"/>
      <c r="B1124" s="175"/>
      <c r="C1124" s="175"/>
      <c r="D1124" s="176"/>
      <c r="E1124" s="176"/>
      <c r="F1124" s="176"/>
      <c r="G1124" s="176"/>
      <c r="H1124" s="175"/>
      <c r="I1124" s="176"/>
      <c r="J1124" s="176"/>
      <c r="K1124" s="175"/>
      <c r="L1124" s="176"/>
      <c r="M1124" s="176"/>
      <c r="N1124" s="176"/>
      <c r="O1124" s="176"/>
      <c r="P1124" s="176"/>
      <c r="Q1124" s="176"/>
      <c r="R1124" s="176"/>
      <c r="S1124" s="176"/>
      <c r="T1124" s="175"/>
      <c r="U1124" s="175"/>
      <c r="V1124" s="176"/>
      <c r="W1124" s="176"/>
      <c r="X1124" s="176"/>
      <c r="Y1124" s="175"/>
      <c r="Z1124" s="177"/>
      <c r="AA1124" s="177"/>
      <c r="AB1124" s="177"/>
      <c r="AC1124" s="177"/>
    </row>
    <row r="1125" spans="1:29">
      <c r="A1125" s="175"/>
      <c r="B1125" s="175"/>
      <c r="C1125" s="175"/>
      <c r="D1125" s="176"/>
      <c r="E1125" s="176"/>
      <c r="F1125" s="176"/>
      <c r="G1125" s="176"/>
      <c r="H1125" s="175"/>
      <c r="I1125" s="176"/>
      <c r="J1125" s="176"/>
      <c r="K1125" s="175"/>
      <c r="L1125" s="176"/>
      <c r="M1125" s="176"/>
      <c r="N1125" s="176"/>
      <c r="O1125" s="176"/>
      <c r="P1125" s="176"/>
      <c r="Q1125" s="176"/>
      <c r="R1125" s="176"/>
      <c r="S1125" s="176"/>
      <c r="T1125" s="175"/>
      <c r="U1125" s="175"/>
      <c r="V1125" s="176"/>
      <c r="W1125" s="176"/>
      <c r="X1125" s="176"/>
      <c r="Y1125" s="175"/>
      <c r="Z1125" s="177"/>
      <c r="AA1125" s="177"/>
      <c r="AB1125" s="177"/>
      <c r="AC1125" s="177"/>
    </row>
    <row r="1126" spans="1:29">
      <c r="A1126" s="175"/>
      <c r="B1126" s="175"/>
      <c r="C1126" s="175"/>
      <c r="D1126" s="176"/>
      <c r="E1126" s="176"/>
      <c r="F1126" s="176"/>
      <c r="G1126" s="176"/>
      <c r="H1126" s="175"/>
      <c r="I1126" s="176"/>
      <c r="J1126" s="176"/>
      <c r="K1126" s="175"/>
      <c r="L1126" s="176"/>
      <c r="M1126" s="176"/>
      <c r="N1126" s="176"/>
      <c r="O1126" s="176"/>
      <c r="P1126" s="176"/>
      <c r="Q1126" s="176"/>
      <c r="R1126" s="176"/>
      <c r="S1126" s="176"/>
      <c r="T1126" s="175"/>
      <c r="U1126" s="175"/>
      <c r="V1126" s="176"/>
      <c r="W1126" s="176"/>
      <c r="X1126" s="176"/>
      <c r="Y1126" s="175"/>
      <c r="Z1126" s="177"/>
      <c r="AA1126" s="177"/>
      <c r="AB1126" s="177"/>
      <c r="AC1126" s="177"/>
    </row>
    <row r="1127" spans="1:29">
      <c r="A1127" s="175"/>
      <c r="B1127" s="175"/>
      <c r="C1127" s="175"/>
      <c r="D1127" s="176"/>
      <c r="E1127" s="176"/>
      <c r="F1127" s="176"/>
      <c r="G1127" s="176"/>
      <c r="H1127" s="175"/>
      <c r="I1127" s="176"/>
      <c r="J1127" s="176"/>
      <c r="K1127" s="175"/>
      <c r="L1127" s="176"/>
      <c r="M1127" s="176"/>
      <c r="N1127" s="176"/>
      <c r="O1127" s="176"/>
      <c r="P1127" s="176"/>
      <c r="Q1127" s="176"/>
      <c r="R1127" s="176"/>
      <c r="S1127" s="176"/>
      <c r="T1127" s="175"/>
      <c r="U1127" s="175"/>
      <c r="V1127" s="176"/>
      <c r="W1127" s="176"/>
      <c r="X1127" s="176"/>
      <c r="Y1127" s="175"/>
      <c r="Z1127" s="177"/>
      <c r="AA1127" s="177"/>
      <c r="AB1127" s="177"/>
      <c r="AC1127" s="177"/>
    </row>
    <row r="1128" spans="1:29">
      <c r="A1128" s="175"/>
      <c r="B1128" s="175"/>
      <c r="C1128" s="175"/>
      <c r="D1128" s="176"/>
      <c r="E1128" s="176"/>
      <c r="F1128" s="176"/>
      <c r="G1128" s="176"/>
      <c r="H1128" s="175"/>
      <c r="I1128" s="176"/>
      <c r="J1128" s="176"/>
      <c r="K1128" s="175"/>
      <c r="L1128" s="176"/>
      <c r="M1128" s="176"/>
      <c r="N1128" s="176"/>
      <c r="O1128" s="176"/>
      <c r="P1128" s="176"/>
      <c r="Q1128" s="176"/>
      <c r="R1128" s="176"/>
      <c r="S1128" s="176"/>
      <c r="T1128" s="175"/>
      <c r="U1128" s="175"/>
      <c r="V1128" s="176"/>
      <c r="W1128" s="176"/>
      <c r="X1128" s="176"/>
      <c r="Y1128" s="175"/>
      <c r="Z1128" s="177"/>
      <c r="AA1128" s="177"/>
      <c r="AB1128" s="177"/>
      <c r="AC1128" s="177"/>
    </row>
    <row r="1129" spans="1:29">
      <c r="A1129" s="175"/>
      <c r="B1129" s="175"/>
      <c r="C1129" s="175"/>
      <c r="D1129" s="176"/>
      <c r="E1129" s="176"/>
      <c r="F1129" s="176"/>
      <c r="G1129" s="176"/>
      <c r="H1129" s="175"/>
      <c r="I1129" s="176"/>
      <c r="J1129" s="176"/>
      <c r="K1129" s="175"/>
      <c r="L1129" s="176"/>
      <c r="M1129" s="176"/>
      <c r="N1129" s="176"/>
      <c r="O1129" s="176"/>
      <c r="P1129" s="176"/>
      <c r="Q1129" s="176"/>
      <c r="R1129" s="176"/>
      <c r="S1129" s="176"/>
      <c r="T1129" s="175"/>
      <c r="U1129" s="175"/>
      <c r="V1129" s="176"/>
      <c r="W1129" s="176"/>
      <c r="X1129" s="176"/>
      <c r="Y1129" s="175"/>
      <c r="Z1129" s="177"/>
      <c r="AA1129" s="177"/>
      <c r="AB1129" s="177"/>
      <c r="AC1129" s="177"/>
    </row>
    <row r="1130" spans="1:29">
      <c r="A1130" s="175"/>
      <c r="B1130" s="175"/>
      <c r="C1130" s="175"/>
      <c r="D1130" s="176"/>
      <c r="E1130" s="176"/>
      <c r="F1130" s="176"/>
      <c r="G1130" s="176"/>
      <c r="H1130" s="175"/>
      <c r="I1130" s="176"/>
      <c r="J1130" s="176"/>
      <c r="K1130" s="175"/>
      <c r="L1130" s="176"/>
      <c r="M1130" s="176"/>
      <c r="N1130" s="176"/>
      <c r="O1130" s="176"/>
      <c r="P1130" s="176"/>
      <c r="Q1130" s="176"/>
      <c r="R1130" s="176"/>
      <c r="S1130" s="176"/>
      <c r="T1130" s="175"/>
      <c r="U1130" s="175"/>
      <c r="V1130" s="176"/>
      <c r="W1130" s="176"/>
      <c r="X1130" s="176"/>
      <c r="Y1130" s="175"/>
      <c r="Z1130" s="177"/>
      <c r="AA1130" s="177"/>
      <c r="AB1130" s="177"/>
      <c r="AC1130" s="177"/>
    </row>
    <row r="1131" spans="1:29">
      <c r="A1131" s="175"/>
      <c r="B1131" s="175"/>
      <c r="C1131" s="175"/>
      <c r="D1131" s="176"/>
      <c r="E1131" s="176"/>
      <c r="F1131" s="176"/>
      <c r="G1131" s="176"/>
      <c r="H1131" s="175"/>
      <c r="I1131" s="176"/>
      <c r="J1131" s="176"/>
      <c r="K1131" s="175"/>
      <c r="L1131" s="176"/>
      <c r="M1131" s="176"/>
      <c r="N1131" s="176"/>
      <c r="O1131" s="176"/>
      <c r="P1131" s="176"/>
      <c r="Q1131" s="176"/>
      <c r="R1131" s="176"/>
      <c r="S1131" s="176"/>
      <c r="T1131" s="175"/>
      <c r="U1131" s="175"/>
      <c r="V1131" s="176"/>
      <c r="W1131" s="176"/>
      <c r="X1131" s="176"/>
      <c r="Y1131" s="175"/>
      <c r="Z1131" s="177"/>
      <c r="AA1131" s="177"/>
      <c r="AB1131" s="177"/>
      <c r="AC1131" s="177"/>
    </row>
    <row r="1132" spans="1:29">
      <c r="A1132" s="175"/>
      <c r="B1132" s="175"/>
      <c r="C1132" s="175"/>
      <c r="D1132" s="176"/>
      <c r="E1132" s="176"/>
      <c r="F1132" s="176"/>
      <c r="G1132" s="176"/>
      <c r="H1132" s="175"/>
      <c r="I1132" s="176"/>
      <c r="J1132" s="176"/>
      <c r="K1132" s="175"/>
      <c r="L1132" s="176"/>
      <c r="M1132" s="176"/>
      <c r="N1132" s="176"/>
      <c r="O1132" s="176"/>
      <c r="P1132" s="176"/>
      <c r="Q1132" s="176"/>
      <c r="R1132" s="176"/>
      <c r="S1132" s="176"/>
      <c r="T1132" s="175"/>
      <c r="U1132" s="175"/>
      <c r="V1132" s="176"/>
      <c r="W1132" s="176"/>
      <c r="X1132" s="176"/>
      <c r="Y1132" s="175"/>
      <c r="Z1132" s="177"/>
      <c r="AA1132" s="177"/>
      <c r="AB1132" s="177"/>
      <c r="AC1132" s="177"/>
    </row>
    <row r="1133" spans="1:29">
      <c r="A1133" s="175"/>
      <c r="B1133" s="175"/>
      <c r="C1133" s="175"/>
      <c r="D1133" s="176"/>
      <c r="E1133" s="176"/>
      <c r="F1133" s="176"/>
      <c r="G1133" s="176"/>
      <c r="H1133" s="175"/>
      <c r="I1133" s="176"/>
      <c r="J1133" s="176"/>
      <c r="K1133" s="175"/>
      <c r="L1133" s="176"/>
      <c r="M1133" s="176"/>
      <c r="N1133" s="176"/>
      <c r="O1133" s="176"/>
      <c r="P1133" s="176"/>
      <c r="Q1133" s="176"/>
      <c r="R1133" s="176"/>
      <c r="S1133" s="176"/>
      <c r="T1133" s="175"/>
      <c r="U1133" s="175"/>
      <c r="V1133" s="176"/>
      <c r="W1133" s="176"/>
      <c r="X1133" s="176"/>
      <c r="Y1133" s="175"/>
      <c r="Z1133" s="177"/>
      <c r="AA1133" s="177"/>
      <c r="AB1133" s="177"/>
      <c r="AC1133" s="177"/>
    </row>
    <row r="1134" spans="1:29">
      <c r="A1134" s="175"/>
      <c r="B1134" s="175"/>
      <c r="C1134" s="175"/>
      <c r="D1134" s="176"/>
      <c r="E1134" s="176"/>
      <c r="F1134" s="176"/>
      <c r="G1134" s="176"/>
      <c r="H1134" s="175"/>
      <c r="I1134" s="176"/>
      <c r="J1134" s="176"/>
      <c r="K1134" s="175"/>
      <c r="L1134" s="176"/>
      <c r="M1134" s="176"/>
      <c r="N1134" s="176"/>
      <c r="O1134" s="176"/>
      <c r="P1134" s="176"/>
      <c r="Q1134" s="176"/>
      <c r="R1134" s="176"/>
      <c r="S1134" s="176"/>
      <c r="T1134" s="175"/>
      <c r="U1134" s="175"/>
      <c r="V1134" s="176"/>
      <c r="W1134" s="176"/>
      <c r="X1134" s="176"/>
      <c r="Y1134" s="175"/>
      <c r="Z1134" s="177"/>
      <c r="AA1134" s="177"/>
      <c r="AB1134" s="177"/>
      <c r="AC1134" s="177"/>
    </row>
    <row r="1135" spans="1:29">
      <c r="A1135" s="175"/>
      <c r="B1135" s="175"/>
      <c r="C1135" s="175"/>
      <c r="D1135" s="176"/>
      <c r="E1135" s="176"/>
      <c r="F1135" s="176"/>
      <c r="G1135" s="176"/>
      <c r="H1135" s="175"/>
      <c r="I1135" s="176"/>
      <c r="J1135" s="176"/>
      <c r="K1135" s="175"/>
      <c r="L1135" s="176"/>
      <c r="M1135" s="176"/>
      <c r="N1135" s="176"/>
      <c r="O1135" s="176"/>
      <c r="P1135" s="176"/>
      <c r="Q1135" s="176"/>
      <c r="R1135" s="176"/>
      <c r="S1135" s="176"/>
      <c r="T1135" s="175"/>
      <c r="U1135" s="175"/>
      <c r="V1135" s="176"/>
      <c r="W1135" s="176"/>
      <c r="X1135" s="176"/>
      <c r="Y1135" s="175"/>
      <c r="Z1135" s="177"/>
      <c r="AA1135" s="177"/>
      <c r="AB1135" s="177"/>
      <c r="AC1135" s="177"/>
    </row>
    <row r="1136" spans="1:29">
      <c r="A1136" s="175"/>
      <c r="B1136" s="175"/>
      <c r="C1136" s="175"/>
      <c r="D1136" s="176"/>
      <c r="E1136" s="176"/>
      <c r="F1136" s="176"/>
      <c r="G1136" s="176"/>
      <c r="H1136" s="175"/>
      <c r="I1136" s="176"/>
      <c r="J1136" s="176"/>
      <c r="K1136" s="175"/>
      <c r="L1136" s="176"/>
      <c r="M1136" s="176"/>
      <c r="N1136" s="176"/>
      <c r="O1136" s="176"/>
      <c r="P1136" s="176"/>
      <c r="Q1136" s="176"/>
      <c r="R1136" s="176"/>
      <c r="S1136" s="176"/>
      <c r="T1136" s="175"/>
      <c r="U1136" s="175"/>
      <c r="V1136" s="176"/>
      <c r="W1136" s="176"/>
      <c r="X1136" s="176"/>
      <c r="Y1136" s="175"/>
      <c r="Z1136" s="177"/>
      <c r="AA1136" s="177"/>
      <c r="AB1136" s="177"/>
      <c r="AC1136" s="177"/>
    </row>
    <row r="1137" spans="1:29">
      <c r="A1137" s="175"/>
      <c r="B1137" s="175"/>
      <c r="C1137" s="175"/>
      <c r="D1137" s="176"/>
      <c r="E1137" s="176"/>
      <c r="F1137" s="176"/>
      <c r="G1137" s="176"/>
      <c r="H1137" s="175"/>
      <c r="I1137" s="176"/>
      <c r="J1137" s="176"/>
      <c r="K1137" s="175"/>
      <c r="L1137" s="176"/>
      <c r="M1137" s="176"/>
      <c r="N1137" s="176"/>
      <c r="O1137" s="176"/>
      <c r="P1137" s="176"/>
      <c r="Q1137" s="176"/>
      <c r="R1137" s="176"/>
      <c r="S1137" s="176"/>
      <c r="T1137" s="175"/>
      <c r="U1137" s="175"/>
      <c r="V1137" s="176"/>
      <c r="W1137" s="176"/>
      <c r="X1137" s="176"/>
      <c r="Y1137" s="175"/>
      <c r="Z1137" s="177"/>
      <c r="AA1137" s="177"/>
      <c r="AB1137" s="177"/>
      <c r="AC1137" s="177"/>
    </row>
    <row r="1138" spans="1:29">
      <c r="A1138" s="175"/>
      <c r="B1138" s="175"/>
      <c r="C1138" s="175"/>
      <c r="D1138" s="176"/>
      <c r="E1138" s="176"/>
      <c r="F1138" s="176"/>
      <c r="G1138" s="176"/>
      <c r="H1138" s="175"/>
      <c r="I1138" s="176"/>
      <c r="J1138" s="176"/>
      <c r="K1138" s="175"/>
      <c r="L1138" s="176"/>
      <c r="M1138" s="176"/>
      <c r="N1138" s="176"/>
      <c r="O1138" s="176"/>
      <c r="P1138" s="176"/>
      <c r="Q1138" s="176"/>
      <c r="R1138" s="176"/>
      <c r="S1138" s="176"/>
      <c r="T1138" s="175"/>
      <c r="U1138" s="175"/>
      <c r="V1138" s="176"/>
      <c r="W1138" s="176"/>
      <c r="X1138" s="176"/>
      <c r="Y1138" s="175"/>
      <c r="Z1138" s="177"/>
      <c r="AA1138" s="177"/>
      <c r="AB1138" s="177"/>
      <c r="AC1138" s="177"/>
    </row>
    <row r="1139" spans="1:29">
      <c r="A1139" s="175"/>
      <c r="B1139" s="175"/>
      <c r="C1139" s="175"/>
      <c r="D1139" s="176"/>
      <c r="E1139" s="176"/>
      <c r="F1139" s="176"/>
      <c r="G1139" s="176"/>
      <c r="H1139" s="175"/>
      <c r="I1139" s="176"/>
      <c r="J1139" s="176"/>
      <c r="K1139" s="175"/>
      <c r="L1139" s="176"/>
      <c r="M1139" s="176"/>
      <c r="N1139" s="176"/>
      <c r="O1139" s="176"/>
      <c r="P1139" s="176"/>
      <c r="Q1139" s="176"/>
      <c r="R1139" s="176"/>
      <c r="S1139" s="176"/>
      <c r="T1139" s="175"/>
      <c r="U1139" s="175"/>
      <c r="V1139" s="176"/>
      <c r="W1139" s="176"/>
      <c r="X1139" s="176"/>
      <c r="Y1139" s="175"/>
      <c r="Z1139" s="177"/>
      <c r="AA1139" s="177"/>
      <c r="AB1139" s="177"/>
      <c r="AC1139" s="177"/>
    </row>
    <row r="1140" spans="1:29">
      <c r="A1140" s="175"/>
      <c r="B1140" s="175"/>
      <c r="C1140" s="175"/>
      <c r="D1140" s="176"/>
      <c r="E1140" s="176"/>
      <c r="F1140" s="176"/>
      <c r="G1140" s="176"/>
      <c r="H1140" s="175"/>
      <c r="I1140" s="176"/>
      <c r="J1140" s="176"/>
      <c r="K1140" s="175"/>
      <c r="L1140" s="176"/>
      <c r="M1140" s="176"/>
      <c r="N1140" s="176"/>
      <c r="O1140" s="176"/>
      <c r="P1140" s="176"/>
      <c r="Q1140" s="176"/>
      <c r="R1140" s="176"/>
      <c r="S1140" s="176"/>
      <c r="T1140" s="175"/>
      <c r="U1140" s="175"/>
      <c r="V1140" s="176"/>
      <c r="W1140" s="176"/>
      <c r="X1140" s="176"/>
      <c r="Y1140" s="175"/>
      <c r="Z1140" s="177"/>
      <c r="AA1140" s="177"/>
      <c r="AB1140" s="177"/>
      <c r="AC1140" s="177"/>
    </row>
    <row r="1141" spans="1:29">
      <c r="A1141" s="175"/>
      <c r="B1141" s="175"/>
      <c r="C1141" s="175"/>
      <c r="D1141" s="176"/>
      <c r="E1141" s="176"/>
      <c r="F1141" s="176"/>
      <c r="G1141" s="176"/>
      <c r="H1141" s="175"/>
      <c r="I1141" s="176"/>
      <c r="J1141" s="176"/>
      <c r="K1141" s="175"/>
      <c r="L1141" s="176"/>
      <c r="M1141" s="176"/>
      <c r="N1141" s="176"/>
      <c r="O1141" s="176"/>
      <c r="P1141" s="176"/>
      <c r="Q1141" s="176"/>
      <c r="R1141" s="176"/>
      <c r="S1141" s="176"/>
      <c r="T1141" s="175"/>
      <c r="U1141" s="175"/>
      <c r="V1141" s="176"/>
      <c r="W1141" s="176"/>
      <c r="X1141" s="176"/>
      <c r="Y1141" s="175"/>
      <c r="Z1141" s="177"/>
      <c r="AA1141" s="177"/>
      <c r="AB1141" s="177"/>
      <c r="AC1141" s="177"/>
    </row>
    <row r="1142" spans="1:29">
      <c r="A1142" s="175"/>
      <c r="B1142" s="175"/>
      <c r="C1142" s="175"/>
      <c r="D1142" s="176"/>
      <c r="E1142" s="176"/>
      <c r="F1142" s="176"/>
      <c r="G1142" s="176"/>
      <c r="H1142" s="175"/>
      <c r="I1142" s="176"/>
      <c r="J1142" s="176"/>
      <c r="K1142" s="175"/>
      <c r="L1142" s="176"/>
      <c r="M1142" s="176"/>
      <c r="N1142" s="176"/>
      <c r="O1142" s="176"/>
      <c r="P1142" s="176"/>
      <c r="Q1142" s="176"/>
      <c r="R1142" s="176"/>
      <c r="S1142" s="176"/>
      <c r="T1142" s="175"/>
      <c r="U1142" s="175"/>
      <c r="V1142" s="176"/>
      <c r="W1142" s="176"/>
      <c r="X1142" s="176"/>
      <c r="Y1142" s="175"/>
      <c r="Z1142" s="177"/>
      <c r="AA1142" s="177"/>
      <c r="AB1142" s="177"/>
      <c r="AC1142" s="177"/>
    </row>
    <row r="1143" spans="1:29">
      <c r="A1143" s="175"/>
      <c r="B1143" s="175"/>
      <c r="C1143" s="175"/>
      <c r="D1143" s="176"/>
      <c r="E1143" s="176"/>
      <c r="F1143" s="176"/>
      <c r="G1143" s="176"/>
      <c r="H1143" s="175"/>
      <c r="I1143" s="176"/>
      <c r="J1143" s="176"/>
      <c r="K1143" s="175"/>
      <c r="L1143" s="176"/>
      <c r="M1143" s="176"/>
      <c r="N1143" s="176"/>
      <c r="O1143" s="176"/>
      <c r="P1143" s="176"/>
      <c r="Q1143" s="176"/>
      <c r="R1143" s="176"/>
      <c r="S1143" s="176"/>
      <c r="T1143" s="175"/>
      <c r="U1143" s="175"/>
      <c r="V1143" s="176"/>
      <c r="W1143" s="176"/>
      <c r="X1143" s="176"/>
      <c r="Y1143" s="175"/>
      <c r="Z1143" s="177"/>
      <c r="AA1143" s="177"/>
      <c r="AB1143" s="177"/>
      <c r="AC1143" s="177"/>
    </row>
    <row r="1144" spans="1:29">
      <c r="A1144" s="175"/>
      <c r="B1144" s="175"/>
      <c r="C1144" s="175"/>
      <c r="D1144" s="176"/>
      <c r="E1144" s="176"/>
      <c r="F1144" s="176"/>
      <c r="G1144" s="176"/>
      <c r="H1144" s="175"/>
      <c r="I1144" s="176"/>
      <c r="J1144" s="176"/>
      <c r="K1144" s="175"/>
      <c r="L1144" s="176"/>
      <c r="M1144" s="176"/>
      <c r="N1144" s="176"/>
      <c r="O1144" s="176"/>
      <c r="P1144" s="176"/>
      <c r="Q1144" s="176"/>
      <c r="R1144" s="176"/>
      <c r="S1144" s="176"/>
      <c r="T1144" s="175"/>
      <c r="U1144" s="175"/>
      <c r="V1144" s="176"/>
      <c r="W1144" s="176"/>
      <c r="X1144" s="176"/>
      <c r="Y1144" s="175"/>
      <c r="Z1144" s="177"/>
      <c r="AA1144" s="177"/>
      <c r="AB1144" s="177"/>
      <c r="AC1144" s="177"/>
    </row>
    <row r="1145" spans="1:29">
      <c r="A1145" s="175"/>
      <c r="B1145" s="175"/>
      <c r="C1145" s="175"/>
      <c r="D1145" s="176"/>
      <c r="E1145" s="176"/>
      <c r="F1145" s="176"/>
      <c r="G1145" s="176"/>
      <c r="H1145" s="175"/>
      <c r="I1145" s="176"/>
      <c r="J1145" s="176"/>
      <c r="K1145" s="175"/>
      <c r="L1145" s="176"/>
      <c r="M1145" s="176"/>
      <c r="N1145" s="176"/>
      <c r="O1145" s="176"/>
      <c r="P1145" s="176"/>
      <c r="Q1145" s="176"/>
      <c r="R1145" s="176"/>
      <c r="S1145" s="176"/>
      <c r="T1145" s="175"/>
      <c r="U1145" s="175"/>
      <c r="V1145" s="176"/>
      <c r="W1145" s="176"/>
      <c r="X1145" s="176"/>
      <c r="Y1145" s="175"/>
      <c r="Z1145" s="177"/>
      <c r="AA1145" s="177"/>
      <c r="AB1145" s="177"/>
      <c r="AC1145" s="177"/>
    </row>
    <row r="1146" spans="1:29">
      <c r="A1146" s="175"/>
      <c r="B1146" s="175"/>
      <c r="C1146" s="175"/>
      <c r="D1146" s="176"/>
      <c r="E1146" s="176"/>
      <c r="F1146" s="176"/>
      <c r="G1146" s="176"/>
      <c r="H1146" s="175"/>
      <c r="I1146" s="176"/>
      <c r="J1146" s="176"/>
      <c r="K1146" s="175"/>
      <c r="L1146" s="176"/>
      <c r="M1146" s="176"/>
      <c r="N1146" s="176"/>
      <c r="O1146" s="176"/>
      <c r="P1146" s="176"/>
      <c r="Q1146" s="176"/>
      <c r="R1146" s="176"/>
      <c r="S1146" s="176"/>
      <c r="T1146" s="175"/>
      <c r="U1146" s="175"/>
      <c r="V1146" s="176"/>
      <c r="W1146" s="176"/>
      <c r="X1146" s="176"/>
      <c r="Y1146" s="175"/>
      <c r="Z1146" s="177"/>
      <c r="AA1146" s="177"/>
      <c r="AB1146" s="177"/>
      <c r="AC1146" s="177"/>
    </row>
    <row r="1147" spans="1:29">
      <c r="A1147" s="175"/>
      <c r="B1147" s="175"/>
      <c r="C1147" s="175"/>
      <c r="D1147" s="176"/>
      <c r="E1147" s="176"/>
      <c r="F1147" s="176"/>
      <c r="G1147" s="176"/>
      <c r="H1147" s="175"/>
      <c r="I1147" s="176"/>
      <c r="J1147" s="176"/>
      <c r="K1147" s="175"/>
      <c r="L1147" s="176"/>
      <c r="M1147" s="176"/>
      <c r="N1147" s="176"/>
      <c r="O1147" s="176"/>
      <c r="P1147" s="176"/>
      <c r="Q1147" s="176"/>
      <c r="R1147" s="176"/>
      <c r="S1147" s="176"/>
      <c r="T1147" s="175"/>
      <c r="U1147" s="175"/>
      <c r="V1147" s="176"/>
      <c r="W1147" s="176"/>
      <c r="X1147" s="176"/>
      <c r="Y1147" s="175"/>
      <c r="Z1147" s="177"/>
      <c r="AA1147" s="177"/>
      <c r="AB1147" s="177"/>
      <c r="AC1147" s="177"/>
    </row>
    <row r="1148" spans="1:29">
      <c r="A1148" s="175"/>
      <c r="B1148" s="175"/>
      <c r="C1148" s="175"/>
      <c r="D1148" s="176"/>
      <c r="E1148" s="176"/>
      <c r="F1148" s="176"/>
      <c r="G1148" s="176"/>
      <c r="H1148" s="175"/>
      <c r="I1148" s="176"/>
      <c r="J1148" s="176"/>
      <c r="K1148" s="175"/>
      <c r="L1148" s="176"/>
      <c r="M1148" s="176"/>
      <c r="N1148" s="176"/>
      <c r="O1148" s="176"/>
      <c r="P1148" s="176"/>
      <c r="Q1148" s="176"/>
      <c r="R1148" s="176"/>
      <c r="S1148" s="176"/>
      <c r="T1148" s="175"/>
      <c r="U1148" s="175"/>
      <c r="V1148" s="176"/>
      <c r="W1148" s="176"/>
      <c r="X1148" s="176"/>
      <c r="Y1148" s="175"/>
      <c r="Z1148" s="177"/>
      <c r="AA1148" s="177"/>
      <c r="AB1148" s="177"/>
      <c r="AC1148" s="177"/>
    </row>
    <row r="1149" spans="1:29">
      <c r="A1149" s="175"/>
      <c r="B1149" s="175"/>
      <c r="C1149" s="175"/>
      <c r="D1149" s="176"/>
      <c r="E1149" s="176"/>
      <c r="F1149" s="176"/>
      <c r="G1149" s="176"/>
      <c r="H1149" s="175"/>
      <c r="I1149" s="176"/>
      <c r="J1149" s="176"/>
      <c r="K1149" s="175"/>
      <c r="L1149" s="176"/>
      <c r="M1149" s="176"/>
      <c r="N1149" s="176"/>
      <c r="O1149" s="176"/>
      <c r="P1149" s="176"/>
      <c r="Q1149" s="176"/>
      <c r="R1149" s="176"/>
      <c r="S1149" s="176"/>
      <c r="T1149" s="175"/>
      <c r="U1149" s="175"/>
      <c r="V1149" s="176"/>
      <c r="W1149" s="176"/>
      <c r="X1149" s="176"/>
      <c r="Y1149" s="175"/>
      <c r="Z1149" s="177"/>
      <c r="AA1149" s="177"/>
      <c r="AB1149" s="177"/>
      <c r="AC1149" s="177"/>
    </row>
    <row r="1150" spans="1:29">
      <c r="A1150" s="175"/>
      <c r="B1150" s="175"/>
      <c r="C1150" s="175"/>
      <c r="D1150" s="176"/>
      <c r="E1150" s="176"/>
      <c r="F1150" s="176"/>
      <c r="G1150" s="176"/>
      <c r="H1150" s="175"/>
      <c r="I1150" s="176"/>
      <c r="J1150" s="176"/>
      <c r="K1150" s="175"/>
      <c r="L1150" s="176"/>
      <c r="M1150" s="176"/>
      <c r="N1150" s="176"/>
      <c r="O1150" s="176"/>
      <c r="P1150" s="176"/>
      <c r="Q1150" s="176"/>
      <c r="R1150" s="176"/>
      <c r="S1150" s="176"/>
      <c r="T1150" s="175"/>
      <c r="U1150" s="175"/>
      <c r="V1150" s="176"/>
      <c r="W1150" s="176"/>
      <c r="X1150" s="176"/>
      <c r="Y1150" s="175"/>
      <c r="Z1150" s="177"/>
      <c r="AA1150" s="177"/>
      <c r="AB1150" s="177"/>
      <c r="AC1150" s="177"/>
    </row>
    <row r="1151" spans="1:29">
      <c r="A1151" s="175"/>
      <c r="B1151" s="175"/>
      <c r="C1151" s="175"/>
      <c r="D1151" s="176"/>
      <c r="E1151" s="176"/>
      <c r="F1151" s="176"/>
      <c r="G1151" s="176"/>
      <c r="H1151" s="175"/>
      <c r="I1151" s="176"/>
      <c r="J1151" s="176"/>
      <c r="K1151" s="175"/>
      <c r="L1151" s="176"/>
      <c r="M1151" s="176"/>
      <c r="N1151" s="176"/>
      <c r="O1151" s="176"/>
      <c r="P1151" s="176"/>
      <c r="Q1151" s="176"/>
      <c r="R1151" s="176"/>
      <c r="S1151" s="176"/>
      <c r="T1151" s="175"/>
      <c r="U1151" s="175"/>
      <c r="V1151" s="176"/>
      <c r="W1151" s="176"/>
      <c r="X1151" s="176"/>
      <c r="Y1151" s="175"/>
      <c r="Z1151" s="177"/>
      <c r="AA1151" s="177"/>
      <c r="AB1151" s="177"/>
      <c r="AC1151" s="177"/>
    </row>
    <row r="1152" spans="1:29">
      <c r="A1152" s="175"/>
      <c r="B1152" s="175"/>
      <c r="C1152" s="175"/>
      <c r="D1152" s="176"/>
      <c r="E1152" s="176"/>
      <c r="F1152" s="176"/>
      <c r="G1152" s="176"/>
      <c r="H1152" s="175"/>
      <c r="I1152" s="176"/>
      <c r="J1152" s="176"/>
      <c r="K1152" s="175"/>
      <c r="L1152" s="176"/>
      <c r="M1152" s="176"/>
      <c r="N1152" s="176"/>
      <c r="O1152" s="176"/>
      <c r="P1152" s="176"/>
      <c r="Q1152" s="176"/>
      <c r="R1152" s="176"/>
      <c r="S1152" s="176"/>
      <c r="T1152" s="175"/>
      <c r="U1152" s="175"/>
      <c r="V1152" s="176"/>
      <c r="W1152" s="176"/>
      <c r="X1152" s="176"/>
      <c r="Y1152" s="175"/>
      <c r="Z1152" s="177"/>
      <c r="AA1152" s="177"/>
      <c r="AB1152" s="177"/>
      <c r="AC1152" s="177"/>
    </row>
    <row r="1153" spans="1:29">
      <c r="A1153" s="175"/>
      <c r="B1153" s="175"/>
      <c r="C1153" s="175"/>
      <c r="D1153" s="176"/>
      <c r="E1153" s="176"/>
      <c r="F1153" s="176"/>
      <c r="G1153" s="176"/>
      <c r="H1153" s="175"/>
      <c r="I1153" s="183"/>
      <c r="J1153" s="176"/>
      <c r="K1153" s="175"/>
      <c r="L1153" s="176"/>
      <c r="M1153" s="176"/>
      <c r="N1153" s="176"/>
      <c r="O1153" s="176"/>
      <c r="P1153" s="176"/>
      <c r="Q1153" s="176"/>
      <c r="R1153" s="176"/>
      <c r="S1153" s="176"/>
      <c r="T1153" s="175"/>
      <c r="U1153" s="175"/>
      <c r="V1153" s="176"/>
      <c r="W1153" s="176"/>
      <c r="X1153" s="176"/>
      <c r="Y1153" s="175"/>
      <c r="Z1153" s="177"/>
      <c r="AA1153" s="177"/>
      <c r="AB1153" s="177"/>
      <c r="AC1153" s="177"/>
    </row>
    <row r="1154" spans="1:29">
      <c r="A1154" s="175"/>
      <c r="B1154" s="175"/>
      <c r="C1154" s="175"/>
      <c r="D1154" s="176"/>
      <c r="E1154" s="176"/>
      <c r="F1154" s="176"/>
      <c r="G1154" s="176"/>
      <c r="H1154" s="175"/>
      <c r="I1154" s="176"/>
      <c r="J1154" s="176"/>
      <c r="K1154" s="175"/>
      <c r="L1154" s="176"/>
      <c r="M1154" s="176"/>
      <c r="N1154" s="176"/>
      <c r="O1154" s="176"/>
      <c r="P1154" s="176"/>
      <c r="Q1154" s="176"/>
      <c r="R1154" s="176"/>
      <c r="S1154" s="176"/>
      <c r="T1154" s="175"/>
      <c r="U1154" s="175"/>
      <c r="V1154" s="176"/>
      <c r="W1154" s="176"/>
      <c r="X1154" s="176"/>
      <c r="Y1154" s="175"/>
      <c r="Z1154" s="177"/>
      <c r="AA1154" s="177"/>
      <c r="AB1154" s="177"/>
      <c r="AC1154" s="177"/>
    </row>
    <row r="1155" spans="1:29">
      <c r="A1155" s="175"/>
      <c r="B1155" s="175"/>
      <c r="C1155" s="175"/>
      <c r="D1155" s="176"/>
      <c r="E1155" s="176"/>
      <c r="F1155" s="176"/>
      <c r="G1155" s="176"/>
      <c r="H1155" s="175"/>
      <c r="I1155" s="176"/>
      <c r="J1155" s="176"/>
      <c r="K1155" s="175"/>
      <c r="L1155" s="176"/>
      <c r="M1155" s="176"/>
      <c r="N1155" s="176"/>
      <c r="O1155" s="176"/>
      <c r="P1155" s="176"/>
      <c r="Q1155" s="176"/>
      <c r="R1155" s="176"/>
      <c r="S1155" s="176"/>
      <c r="T1155" s="175"/>
      <c r="U1155" s="175"/>
      <c r="V1155" s="176"/>
      <c r="W1155" s="176"/>
      <c r="X1155" s="176"/>
      <c r="Y1155" s="175"/>
      <c r="Z1155" s="177"/>
      <c r="AA1155" s="177"/>
      <c r="AB1155" s="177"/>
      <c r="AC1155" s="177"/>
    </row>
    <row r="1156" spans="1:29">
      <c r="A1156" s="175"/>
      <c r="B1156" s="175"/>
      <c r="C1156" s="175"/>
      <c r="D1156" s="176"/>
      <c r="E1156" s="176"/>
      <c r="F1156" s="176"/>
      <c r="G1156" s="176"/>
      <c r="H1156" s="175"/>
      <c r="I1156" s="176"/>
      <c r="J1156" s="176"/>
      <c r="K1156" s="175"/>
      <c r="L1156" s="176"/>
      <c r="M1156" s="176"/>
      <c r="N1156" s="176"/>
      <c r="O1156" s="176"/>
      <c r="P1156" s="176"/>
      <c r="Q1156" s="176"/>
      <c r="R1156" s="176"/>
      <c r="S1156" s="176"/>
      <c r="T1156" s="175"/>
      <c r="U1156" s="175"/>
      <c r="V1156" s="176"/>
      <c r="W1156" s="176"/>
      <c r="X1156" s="176"/>
      <c r="Y1156" s="175"/>
      <c r="Z1156" s="177"/>
      <c r="AA1156" s="177"/>
      <c r="AB1156" s="177"/>
      <c r="AC1156" s="177"/>
    </row>
    <row r="1157" spans="1:29">
      <c r="A1157" s="175"/>
      <c r="B1157" s="175"/>
      <c r="C1157" s="175"/>
      <c r="D1157" s="176"/>
      <c r="E1157" s="176"/>
      <c r="F1157" s="176"/>
      <c r="G1157" s="176"/>
      <c r="H1157" s="175"/>
      <c r="I1157" s="176"/>
      <c r="J1157" s="176"/>
      <c r="K1157" s="175"/>
      <c r="L1157" s="176"/>
      <c r="M1157" s="176"/>
      <c r="N1157" s="176"/>
      <c r="O1157" s="176"/>
      <c r="P1157" s="176"/>
      <c r="Q1157" s="176"/>
      <c r="R1157" s="176"/>
      <c r="S1157" s="176"/>
      <c r="T1157" s="175"/>
      <c r="U1157" s="175"/>
      <c r="V1157" s="176"/>
      <c r="W1157" s="176"/>
      <c r="X1157" s="176"/>
      <c r="Y1157" s="175"/>
      <c r="Z1157" s="177"/>
      <c r="AA1157" s="177"/>
      <c r="AB1157" s="177"/>
      <c r="AC1157" s="177"/>
    </row>
    <row r="1158" spans="1:29">
      <c r="A1158" s="175"/>
      <c r="B1158" s="175"/>
      <c r="C1158" s="175"/>
      <c r="D1158" s="176"/>
      <c r="E1158" s="176"/>
      <c r="F1158" s="176"/>
      <c r="G1158" s="176"/>
      <c r="H1158" s="175"/>
      <c r="I1158" s="176"/>
      <c r="J1158" s="176"/>
      <c r="K1158" s="175"/>
      <c r="L1158" s="176"/>
      <c r="M1158" s="176"/>
      <c r="N1158" s="176"/>
      <c r="O1158" s="176"/>
      <c r="P1158" s="176"/>
      <c r="Q1158" s="176"/>
      <c r="R1158" s="176"/>
      <c r="S1158" s="176"/>
      <c r="T1158" s="175"/>
      <c r="U1158" s="175"/>
      <c r="V1158" s="176"/>
      <c r="W1158" s="176"/>
      <c r="X1158" s="176"/>
      <c r="Y1158" s="175"/>
      <c r="Z1158" s="177"/>
      <c r="AA1158" s="177"/>
      <c r="AB1158" s="177"/>
      <c r="AC1158" s="177"/>
    </row>
    <row r="1159" spans="1:29">
      <c r="A1159" s="175"/>
      <c r="B1159" s="175"/>
      <c r="C1159" s="175"/>
      <c r="D1159" s="176"/>
      <c r="E1159" s="176"/>
      <c r="F1159" s="176"/>
      <c r="G1159" s="176"/>
      <c r="H1159" s="175"/>
      <c r="I1159" s="176"/>
      <c r="J1159" s="176"/>
      <c r="K1159" s="175"/>
      <c r="L1159" s="176"/>
      <c r="M1159" s="176"/>
      <c r="N1159" s="176"/>
      <c r="O1159" s="176"/>
      <c r="P1159" s="176"/>
      <c r="Q1159" s="176"/>
      <c r="R1159" s="176"/>
      <c r="S1159" s="176"/>
      <c r="T1159" s="175"/>
      <c r="U1159" s="175"/>
      <c r="V1159" s="176"/>
      <c r="W1159" s="176"/>
      <c r="X1159" s="176"/>
      <c r="Y1159" s="175"/>
      <c r="Z1159" s="177"/>
      <c r="AA1159" s="177"/>
      <c r="AB1159" s="177"/>
      <c r="AC1159" s="177"/>
    </row>
    <row r="1160" spans="1:29">
      <c r="A1160" s="175"/>
      <c r="B1160" s="175"/>
      <c r="C1160" s="175"/>
      <c r="D1160" s="176"/>
      <c r="E1160" s="176"/>
      <c r="F1160" s="176"/>
      <c r="G1160" s="176"/>
      <c r="H1160" s="175"/>
      <c r="I1160" s="176"/>
      <c r="J1160" s="176"/>
      <c r="K1160" s="175"/>
      <c r="L1160" s="176"/>
      <c r="M1160" s="176"/>
      <c r="N1160" s="176"/>
      <c r="O1160" s="176"/>
      <c r="P1160" s="176"/>
      <c r="Q1160" s="176"/>
      <c r="R1160" s="176"/>
      <c r="S1160" s="176"/>
      <c r="T1160" s="175"/>
      <c r="U1160" s="175"/>
      <c r="V1160" s="176"/>
      <c r="W1160" s="176"/>
      <c r="X1160" s="176"/>
      <c r="Y1160" s="175"/>
      <c r="Z1160" s="177"/>
      <c r="AA1160" s="177"/>
      <c r="AB1160" s="177"/>
      <c r="AC1160" s="177"/>
    </row>
    <row r="1161" spans="1:29">
      <c r="A1161" s="175"/>
      <c r="B1161" s="175"/>
      <c r="C1161" s="175"/>
      <c r="D1161" s="176"/>
      <c r="E1161" s="176"/>
      <c r="F1161" s="176"/>
      <c r="G1161" s="176"/>
      <c r="H1161" s="175"/>
      <c r="I1161" s="176"/>
      <c r="J1161" s="176"/>
      <c r="K1161" s="175"/>
      <c r="L1161" s="176"/>
      <c r="M1161" s="176"/>
      <c r="N1161" s="176"/>
      <c r="O1161" s="176"/>
      <c r="P1161" s="176"/>
      <c r="Q1161" s="176"/>
      <c r="R1161" s="176"/>
      <c r="S1161" s="176"/>
      <c r="T1161" s="175"/>
      <c r="U1161" s="175"/>
      <c r="V1161" s="176"/>
      <c r="W1161" s="176"/>
      <c r="X1161" s="176"/>
      <c r="Y1161" s="175"/>
      <c r="Z1161" s="177"/>
      <c r="AA1161" s="177"/>
      <c r="AB1161" s="177"/>
      <c r="AC1161" s="177"/>
    </row>
    <row r="1162" spans="1:29">
      <c r="A1162" s="175"/>
      <c r="B1162" s="175"/>
      <c r="C1162" s="175"/>
      <c r="D1162" s="176"/>
      <c r="E1162" s="176"/>
      <c r="F1162" s="176"/>
      <c r="G1162" s="176"/>
      <c r="H1162" s="175"/>
      <c r="I1162" s="176"/>
      <c r="J1162" s="176"/>
      <c r="K1162" s="175"/>
      <c r="L1162" s="176"/>
      <c r="M1162" s="176"/>
      <c r="N1162" s="176"/>
      <c r="O1162" s="176"/>
      <c r="P1162" s="176"/>
      <c r="Q1162" s="176"/>
      <c r="R1162" s="176"/>
      <c r="S1162" s="176"/>
      <c r="T1162" s="175"/>
      <c r="U1162" s="175"/>
      <c r="V1162" s="176"/>
      <c r="W1162" s="176"/>
      <c r="X1162" s="176"/>
      <c r="Y1162" s="175"/>
      <c r="Z1162" s="177"/>
      <c r="AA1162" s="177"/>
      <c r="AB1162" s="177"/>
      <c r="AC1162" s="177"/>
    </row>
    <row r="1163" spans="1:29">
      <c r="A1163" s="175"/>
      <c r="B1163" s="175"/>
      <c r="C1163" s="175"/>
      <c r="D1163" s="176"/>
      <c r="E1163" s="176"/>
      <c r="F1163" s="176"/>
      <c r="G1163" s="176"/>
      <c r="H1163" s="175"/>
      <c r="I1163" s="176"/>
      <c r="J1163" s="176"/>
      <c r="K1163" s="175"/>
      <c r="L1163" s="176"/>
      <c r="M1163" s="176"/>
      <c r="N1163" s="176"/>
      <c r="O1163" s="176"/>
      <c r="P1163" s="176"/>
      <c r="Q1163" s="176"/>
      <c r="R1163" s="176"/>
      <c r="S1163" s="176"/>
      <c r="T1163" s="175"/>
      <c r="U1163" s="175"/>
      <c r="V1163" s="176"/>
      <c r="W1163" s="176"/>
      <c r="X1163" s="176"/>
      <c r="Y1163" s="175"/>
      <c r="Z1163" s="177"/>
      <c r="AA1163" s="177"/>
      <c r="AB1163" s="177"/>
      <c r="AC1163" s="177"/>
    </row>
    <row r="1164" spans="1:29">
      <c r="A1164" s="175"/>
      <c r="B1164" s="175"/>
      <c r="C1164" s="175"/>
      <c r="D1164" s="176"/>
      <c r="E1164" s="176"/>
      <c r="F1164" s="176"/>
      <c r="G1164" s="176"/>
      <c r="H1164" s="175"/>
      <c r="I1164" s="176"/>
      <c r="J1164" s="176"/>
      <c r="K1164" s="175"/>
      <c r="L1164" s="176"/>
      <c r="M1164" s="176"/>
      <c r="N1164" s="176"/>
      <c r="O1164" s="176"/>
      <c r="P1164" s="176"/>
      <c r="Q1164" s="176"/>
      <c r="R1164" s="176"/>
      <c r="S1164" s="176"/>
      <c r="T1164" s="175"/>
      <c r="U1164" s="175"/>
      <c r="V1164" s="176"/>
      <c r="W1164" s="176"/>
      <c r="X1164" s="176"/>
      <c r="Y1164" s="175"/>
      <c r="Z1164" s="177"/>
      <c r="AA1164" s="177"/>
      <c r="AB1164" s="177"/>
      <c r="AC1164" s="177"/>
    </row>
    <row r="1165" spans="1:29">
      <c r="A1165" s="175"/>
      <c r="B1165" s="175"/>
      <c r="C1165" s="175"/>
      <c r="D1165" s="176"/>
      <c r="E1165" s="176"/>
      <c r="F1165" s="176"/>
      <c r="G1165" s="176"/>
      <c r="H1165" s="175"/>
      <c r="I1165" s="176"/>
      <c r="J1165" s="176"/>
      <c r="K1165" s="175"/>
      <c r="L1165" s="176"/>
      <c r="M1165" s="176"/>
      <c r="N1165" s="176"/>
      <c r="O1165" s="176"/>
      <c r="P1165" s="176"/>
      <c r="Q1165" s="176"/>
      <c r="R1165" s="176"/>
      <c r="S1165" s="176"/>
      <c r="T1165" s="175"/>
      <c r="U1165" s="175"/>
      <c r="V1165" s="176"/>
      <c r="W1165" s="176"/>
      <c r="X1165" s="176"/>
      <c r="Y1165" s="175"/>
      <c r="Z1165" s="177"/>
      <c r="AA1165" s="177"/>
      <c r="AB1165" s="177"/>
      <c r="AC1165" s="177"/>
    </row>
    <row r="1166" spans="1:29">
      <c r="A1166" s="175"/>
      <c r="B1166" s="175"/>
      <c r="C1166" s="175"/>
      <c r="D1166" s="176"/>
      <c r="E1166" s="176"/>
      <c r="F1166" s="176"/>
      <c r="G1166" s="176"/>
      <c r="H1166" s="175"/>
      <c r="I1166" s="176"/>
      <c r="J1166" s="176"/>
      <c r="K1166" s="175"/>
      <c r="L1166" s="176"/>
      <c r="M1166" s="176"/>
      <c r="N1166" s="176"/>
      <c r="O1166" s="176"/>
      <c r="P1166" s="176"/>
      <c r="Q1166" s="176"/>
      <c r="R1166" s="176"/>
      <c r="S1166" s="176"/>
      <c r="T1166" s="175"/>
      <c r="U1166" s="175"/>
      <c r="V1166" s="176"/>
      <c r="W1166" s="176"/>
      <c r="X1166" s="176"/>
      <c r="Y1166" s="175"/>
      <c r="Z1166" s="177"/>
      <c r="AA1166" s="177"/>
      <c r="AB1166" s="177"/>
      <c r="AC1166" s="177"/>
    </row>
    <row r="1167" spans="1:29">
      <c r="A1167" s="175"/>
      <c r="B1167" s="175"/>
      <c r="C1167" s="175"/>
      <c r="D1167" s="176"/>
      <c r="E1167" s="176"/>
      <c r="F1167" s="176"/>
      <c r="G1167" s="176"/>
      <c r="H1167" s="175"/>
      <c r="I1167" s="176"/>
      <c r="J1167" s="176"/>
      <c r="K1167" s="175"/>
      <c r="L1167" s="176"/>
      <c r="M1167" s="176"/>
      <c r="N1167" s="176"/>
      <c r="O1167" s="176"/>
      <c r="P1167" s="176"/>
      <c r="Q1167" s="176"/>
      <c r="R1167" s="176"/>
      <c r="S1167" s="176"/>
      <c r="T1167" s="175"/>
      <c r="U1167" s="175"/>
      <c r="V1167" s="176"/>
      <c r="W1167" s="176"/>
      <c r="X1167" s="176"/>
      <c r="Y1167" s="175"/>
      <c r="Z1167" s="177"/>
      <c r="AA1167" s="177"/>
      <c r="AB1167" s="177"/>
      <c r="AC1167" s="177"/>
    </row>
    <row r="1168" spans="1:29">
      <c r="A1168" s="175"/>
      <c r="B1168" s="175"/>
      <c r="C1168" s="175"/>
      <c r="D1168" s="176"/>
      <c r="E1168" s="176"/>
      <c r="F1168" s="176"/>
      <c r="G1168" s="176"/>
      <c r="H1168" s="175"/>
      <c r="I1168" s="176"/>
      <c r="J1168" s="176"/>
      <c r="K1168" s="175"/>
      <c r="L1168" s="176"/>
      <c r="M1168" s="176"/>
      <c r="N1168" s="176"/>
      <c r="O1168" s="176"/>
      <c r="P1168" s="176"/>
      <c r="Q1168" s="176"/>
      <c r="R1168" s="176"/>
      <c r="S1168" s="176"/>
      <c r="T1168" s="175"/>
      <c r="U1168" s="175"/>
      <c r="V1168" s="176"/>
      <c r="W1168" s="176"/>
      <c r="X1168" s="176"/>
      <c r="Y1168" s="175"/>
      <c r="Z1168" s="177"/>
      <c r="AA1168" s="177"/>
      <c r="AB1168" s="177"/>
      <c r="AC1168" s="177"/>
    </row>
    <row r="1169" spans="1:29">
      <c r="A1169" s="175"/>
      <c r="B1169" s="175"/>
      <c r="C1169" s="175"/>
      <c r="D1169" s="176"/>
      <c r="E1169" s="176"/>
      <c r="F1169" s="176"/>
      <c r="G1169" s="176"/>
      <c r="H1169" s="175"/>
      <c r="I1169" s="176"/>
      <c r="J1169" s="176"/>
      <c r="K1169" s="175"/>
      <c r="L1169" s="176"/>
      <c r="M1169" s="176"/>
      <c r="N1169" s="176"/>
      <c r="O1169" s="176"/>
      <c r="P1169" s="176"/>
      <c r="Q1169" s="176"/>
      <c r="R1169" s="176"/>
      <c r="S1169" s="176"/>
      <c r="T1169" s="175"/>
      <c r="U1169" s="175"/>
      <c r="V1169" s="176"/>
      <c r="W1169" s="176"/>
      <c r="X1169" s="176"/>
      <c r="Y1169" s="175"/>
      <c r="Z1169" s="177"/>
      <c r="AA1169" s="177"/>
      <c r="AB1169" s="177"/>
      <c r="AC1169" s="177"/>
    </row>
    <row r="1170" spans="1:29">
      <c r="A1170" s="175"/>
      <c r="B1170" s="175"/>
      <c r="C1170" s="175"/>
      <c r="D1170" s="176"/>
      <c r="E1170" s="176"/>
      <c r="F1170" s="176"/>
      <c r="G1170" s="176"/>
      <c r="H1170" s="175"/>
      <c r="I1170" s="176"/>
      <c r="J1170" s="176"/>
      <c r="K1170" s="175"/>
      <c r="L1170" s="176"/>
      <c r="M1170" s="176"/>
      <c r="N1170" s="176"/>
      <c r="O1170" s="176"/>
      <c r="P1170" s="176"/>
      <c r="Q1170" s="176"/>
      <c r="R1170" s="176"/>
      <c r="S1170" s="176"/>
      <c r="T1170" s="175"/>
      <c r="U1170" s="175"/>
      <c r="V1170" s="176"/>
      <c r="W1170" s="176"/>
      <c r="X1170" s="176"/>
      <c r="Y1170" s="175"/>
      <c r="Z1170" s="177"/>
      <c r="AA1170" s="177"/>
      <c r="AB1170" s="177"/>
      <c r="AC1170" s="177"/>
    </row>
    <row r="1171" spans="1:29">
      <c r="A1171" s="175"/>
      <c r="B1171" s="175"/>
      <c r="C1171" s="175"/>
      <c r="D1171" s="176"/>
      <c r="E1171" s="176"/>
      <c r="F1171" s="176"/>
      <c r="G1171" s="176"/>
      <c r="H1171" s="175"/>
      <c r="I1171" s="176"/>
      <c r="J1171" s="176"/>
      <c r="K1171" s="175"/>
      <c r="L1171" s="176"/>
      <c r="M1171" s="176"/>
      <c r="N1171" s="176"/>
      <c r="O1171" s="176"/>
      <c r="P1171" s="176"/>
      <c r="Q1171" s="176"/>
      <c r="R1171" s="176"/>
      <c r="S1171" s="176"/>
      <c r="T1171" s="175"/>
      <c r="U1171" s="175"/>
      <c r="V1171" s="176"/>
      <c r="W1171" s="176"/>
      <c r="X1171" s="176"/>
      <c r="Y1171" s="175"/>
      <c r="Z1171" s="177"/>
      <c r="AA1171" s="177"/>
      <c r="AB1171" s="177"/>
      <c r="AC1171" s="177"/>
    </row>
    <row r="1172" spans="1:29">
      <c r="A1172" s="175"/>
      <c r="B1172" s="175"/>
      <c r="C1172" s="175"/>
      <c r="D1172" s="176"/>
      <c r="E1172" s="176"/>
      <c r="F1172" s="176"/>
      <c r="G1172" s="176"/>
      <c r="H1172" s="175"/>
      <c r="I1172" s="176"/>
      <c r="J1172" s="176"/>
      <c r="K1172" s="175"/>
      <c r="L1172" s="176"/>
      <c r="M1172" s="176"/>
      <c r="N1172" s="176"/>
      <c r="O1172" s="176"/>
      <c r="P1172" s="176"/>
      <c r="Q1172" s="176"/>
      <c r="R1172" s="176"/>
      <c r="S1172" s="176"/>
      <c r="T1172" s="175"/>
      <c r="U1172" s="175"/>
      <c r="V1172" s="176"/>
      <c r="W1172" s="176"/>
      <c r="X1172" s="176"/>
      <c r="Y1172" s="175"/>
      <c r="Z1172" s="177"/>
      <c r="AA1172" s="177"/>
      <c r="AB1172" s="177"/>
      <c r="AC1172" s="177"/>
    </row>
    <row r="1173" spans="1:29">
      <c r="A1173" s="175"/>
      <c r="B1173" s="175"/>
      <c r="C1173" s="175"/>
      <c r="D1173" s="176"/>
      <c r="E1173" s="176"/>
      <c r="F1173" s="176"/>
      <c r="G1173" s="176"/>
      <c r="H1173" s="175"/>
      <c r="I1173" s="176"/>
      <c r="J1173" s="176"/>
      <c r="K1173" s="175"/>
      <c r="L1173" s="176"/>
      <c r="M1173" s="176"/>
      <c r="N1173" s="176"/>
      <c r="O1173" s="176"/>
      <c r="P1173" s="176"/>
      <c r="Q1173" s="176"/>
      <c r="R1173" s="176"/>
      <c r="S1173" s="176"/>
      <c r="T1173" s="175"/>
      <c r="U1173" s="175"/>
      <c r="V1173" s="176"/>
      <c r="W1173" s="176"/>
      <c r="X1173" s="176"/>
      <c r="Y1173" s="175"/>
      <c r="Z1173" s="177"/>
      <c r="AA1173" s="177"/>
      <c r="AB1173" s="177"/>
      <c r="AC1173" s="177"/>
    </row>
    <row r="1174" spans="1:29">
      <c r="A1174" s="175"/>
      <c r="B1174" s="175"/>
      <c r="C1174" s="175"/>
      <c r="D1174" s="176"/>
      <c r="E1174" s="176"/>
      <c r="F1174" s="176"/>
      <c r="G1174" s="176"/>
      <c r="H1174" s="175"/>
      <c r="I1174" s="176"/>
      <c r="J1174" s="176"/>
      <c r="K1174" s="175"/>
      <c r="L1174" s="176"/>
      <c r="M1174" s="176"/>
      <c r="N1174" s="176"/>
      <c r="O1174" s="176"/>
      <c r="P1174" s="176"/>
      <c r="Q1174" s="176"/>
      <c r="R1174" s="176"/>
      <c r="S1174" s="176"/>
      <c r="T1174" s="175"/>
      <c r="U1174" s="175"/>
      <c r="V1174" s="176"/>
      <c r="W1174" s="176"/>
      <c r="X1174" s="176"/>
      <c r="Y1174" s="175"/>
      <c r="Z1174" s="177"/>
      <c r="AA1174" s="177"/>
      <c r="AB1174" s="177"/>
      <c r="AC1174" s="177"/>
    </row>
    <row r="1175" spans="1:29">
      <c r="A1175" s="175"/>
      <c r="B1175" s="175"/>
      <c r="C1175" s="175"/>
      <c r="D1175" s="176"/>
      <c r="E1175" s="176"/>
      <c r="F1175" s="176"/>
      <c r="G1175" s="176"/>
      <c r="H1175" s="175"/>
      <c r="I1175" s="176"/>
      <c r="J1175" s="176"/>
      <c r="K1175" s="175"/>
      <c r="L1175" s="176"/>
      <c r="M1175" s="176"/>
      <c r="N1175" s="176"/>
      <c r="O1175" s="176"/>
      <c r="P1175" s="176"/>
      <c r="Q1175" s="176"/>
      <c r="R1175" s="176"/>
      <c r="S1175" s="176"/>
      <c r="T1175" s="175"/>
      <c r="U1175" s="175"/>
      <c r="V1175" s="176"/>
      <c r="W1175" s="176"/>
      <c r="X1175" s="176"/>
      <c r="Y1175" s="175"/>
      <c r="Z1175" s="177"/>
      <c r="AA1175" s="177"/>
      <c r="AB1175" s="177"/>
      <c r="AC1175" s="177"/>
    </row>
    <row r="1176" spans="1:29">
      <c r="A1176" s="175"/>
      <c r="B1176" s="175"/>
      <c r="C1176" s="175"/>
      <c r="D1176" s="176"/>
      <c r="E1176" s="176"/>
      <c r="F1176" s="176"/>
      <c r="G1176" s="176"/>
      <c r="H1176" s="175"/>
      <c r="I1176" s="176"/>
      <c r="J1176" s="176"/>
      <c r="K1176" s="175"/>
      <c r="L1176" s="176"/>
      <c r="M1176" s="176"/>
      <c r="N1176" s="176"/>
      <c r="O1176" s="176"/>
      <c r="P1176" s="176"/>
      <c r="Q1176" s="176"/>
      <c r="R1176" s="176"/>
      <c r="S1176" s="176"/>
      <c r="T1176" s="175"/>
      <c r="U1176" s="175"/>
      <c r="V1176" s="176"/>
      <c r="W1176" s="176"/>
      <c r="X1176" s="176"/>
      <c r="Y1176" s="175"/>
      <c r="Z1176" s="177"/>
      <c r="AA1176" s="177"/>
      <c r="AB1176" s="177"/>
      <c r="AC1176" s="177"/>
    </row>
    <row r="1177" spans="1:29">
      <c r="A1177" s="175"/>
      <c r="B1177" s="175"/>
      <c r="C1177" s="175"/>
      <c r="D1177" s="176"/>
      <c r="E1177" s="176"/>
      <c r="F1177" s="176"/>
      <c r="G1177" s="176"/>
      <c r="H1177" s="175"/>
      <c r="I1177" s="176"/>
      <c r="J1177" s="176"/>
      <c r="K1177" s="175"/>
      <c r="L1177" s="176"/>
      <c r="M1177" s="176"/>
      <c r="N1177" s="176"/>
      <c r="O1177" s="176"/>
      <c r="P1177" s="176"/>
      <c r="Q1177" s="176"/>
      <c r="R1177" s="176"/>
      <c r="S1177" s="176"/>
      <c r="T1177" s="175"/>
      <c r="U1177" s="175"/>
      <c r="V1177" s="176"/>
      <c r="W1177" s="176"/>
      <c r="X1177" s="176"/>
      <c r="Y1177" s="175"/>
      <c r="Z1177" s="177"/>
      <c r="AA1177" s="177"/>
      <c r="AB1177" s="177"/>
      <c r="AC1177" s="177"/>
    </row>
    <row r="1178" spans="1:29">
      <c r="A1178" s="175"/>
      <c r="B1178" s="175"/>
      <c r="C1178" s="175"/>
      <c r="D1178" s="176"/>
      <c r="E1178" s="176"/>
      <c r="F1178" s="176"/>
      <c r="G1178" s="176"/>
      <c r="H1178" s="175"/>
      <c r="I1178" s="176"/>
      <c r="J1178" s="176"/>
      <c r="K1178" s="175"/>
      <c r="L1178" s="176"/>
      <c r="M1178" s="176"/>
      <c r="N1178" s="176"/>
      <c r="O1178" s="176"/>
      <c r="P1178" s="176"/>
      <c r="Q1178" s="176"/>
      <c r="R1178" s="176"/>
      <c r="S1178" s="176"/>
      <c r="T1178" s="175"/>
      <c r="U1178" s="175"/>
      <c r="V1178" s="176"/>
      <c r="W1178" s="176"/>
      <c r="X1178" s="176"/>
      <c r="Y1178" s="175"/>
      <c r="Z1178" s="177"/>
      <c r="AA1178" s="177"/>
      <c r="AB1178" s="177"/>
      <c r="AC1178" s="177"/>
    </row>
    <row r="1179" spans="1:29">
      <c r="A1179" s="175"/>
      <c r="B1179" s="175"/>
      <c r="C1179" s="175"/>
      <c r="D1179" s="176"/>
      <c r="E1179" s="176"/>
      <c r="F1179" s="176"/>
      <c r="G1179" s="176"/>
      <c r="H1179" s="175"/>
      <c r="I1179" s="176"/>
      <c r="J1179" s="176"/>
      <c r="K1179" s="175"/>
      <c r="L1179" s="176"/>
      <c r="M1179" s="176"/>
      <c r="N1179" s="176"/>
      <c r="O1179" s="176"/>
      <c r="P1179" s="176"/>
      <c r="Q1179" s="176"/>
      <c r="R1179" s="176"/>
      <c r="S1179" s="176"/>
      <c r="T1179" s="175"/>
      <c r="U1179" s="175"/>
      <c r="V1179" s="176"/>
      <c r="W1179" s="176"/>
      <c r="X1179" s="176"/>
      <c r="Y1179" s="175"/>
      <c r="Z1179" s="177"/>
      <c r="AA1179" s="177"/>
      <c r="AB1179" s="177"/>
      <c r="AC1179" s="177"/>
    </row>
    <row r="1180" spans="1:29">
      <c r="A1180" s="175"/>
      <c r="B1180" s="175"/>
      <c r="C1180" s="175"/>
      <c r="D1180" s="176"/>
      <c r="E1180" s="176"/>
      <c r="F1180" s="176"/>
      <c r="G1180" s="176"/>
      <c r="H1180" s="175"/>
      <c r="I1180" s="176"/>
      <c r="J1180" s="176"/>
      <c r="K1180" s="175"/>
      <c r="L1180" s="176"/>
      <c r="M1180" s="176"/>
      <c r="N1180" s="176"/>
      <c r="O1180" s="176"/>
      <c r="P1180" s="176"/>
      <c r="Q1180" s="176"/>
      <c r="R1180" s="176"/>
      <c r="S1180" s="176"/>
      <c r="T1180" s="175"/>
      <c r="U1180" s="175"/>
      <c r="V1180" s="176"/>
      <c r="W1180" s="176"/>
      <c r="X1180" s="176"/>
      <c r="Y1180" s="175"/>
      <c r="Z1180" s="177"/>
      <c r="AA1180" s="177"/>
      <c r="AB1180" s="177"/>
      <c r="AC1180" s="177"/>
    </row>
    <row r="1181" spans="1:29">
      <c r="A1181" s="175"/>
      <c r="B1181" s="175"/>
      <c r="C1181" s="175"/>
      <c r="D1181" s="176"/>
      <c r="E1181" s="176"/>
      <c r="F1181" s="176"/>
      <c r="G1181" s="176"/>
      <c r="H1181" s="175"/>
      <c r="I1181" s="176"/>
      <c r="J1181" s="176"/>
      <c r="K1181" s="175"/>
      <c r="L1181" s="176"/>
      <c r="M1181" s="176"/>
      <c r="N1181" s="176"/>
      <c r="O1181" s="176"/>
      <c r="P1181" s="176"/>
      <c r="Q1181" s="176"/>
      <c r="R1181" s="176"/>
      <c r="S1181" s="176"/>
      <c r="T1181" s="175"/>
      <c r="U1181" s="175"/>
      <c r="V1181" s="176"/>
      <c r="W1181" s="176"/>
      <c r="X1181" s="176"/>
      <c r="Y1181" s="175"/>
      <c r="Z1181" s="177"/>
      <c r="AA1181" s="177"/>
      <c r="AB1181" s="177"/>
      <c r="AC1181" s="177"/>
    </row>
    <row r="1182" spans="1:29">
      <c r="A1182" s="175"/>
      <c r="B1182" s="175"/>
      <c r="C1182" s="175"/>
      <c r="D1182" s="176"/>
      <c r="E1182" s="176"/>
      <c r="F1182" s="176"/>
      <c r="G1182" s="176"/>
      <c r="H1182" s="175"/>
      <c r="I1182" s="176"/>
      <c r="J1182" s="176"/>
      <c r="K1182" s="175"/>
      <c r="L1182" s="176"/>
      <c r="M1182" s="176"/>
      <c r="N1182" s="176"/>
      <c r="O1182" s="176"/>
      <c r="P1182" s="176"/>
      <c r="Q1182" s="176"/>
      <c r="R1182" s="176"/>
      <c r="S1182" s="176"/>
      <c r="T1182" s="175"/>
      <c r="U1182" s="175"/>
      <c r="V1182" s="176"/>
      <c r="W1182" s="176"/>
      <c r="X1182" s="176"/>
      <c r="Y1182" s="175"/>
      <c r="Z1182" s="177"/>
      <c r="AA1182" s="177"/>
      <c r="AB1182" s="177"/>
      <c r="AC1182" s="177"/>
    </row>
    <row r="1183" spans="1:29">
      <c r="A1183" s="175"/>
      <c r="B1183" s="175"/>
      <c r="C1183" s="175"/>
      <c r="D1183" s="176"/>
      <c r="E1183" s="176"/>
      <c r="F1183" s="176"/>
      <c r="G1183" s="176"/>
      <c r="H1183" s="175"/>
      <c r="I1183" s="176"/>
      <c r="J1183" s="176"/>
      <c r="K1183" s="175"/>
      <c r="L1183" s="176"/>
      <c r="M1183" s="176"/>
      <c r="N1183" s="176"/>
      <c r="O1183" s="176"/>
      <c r="P1183" s="176"/>
      <c r="Q1183" s="176"/>
      <c r="R1183" s="176"/>
      <c r="S1183" s="176"/>
      <c r="T1183" s="175"/>
      <c r="U1183" s="175"/>
      <c r="V1183" s="176"/>
      <c r="W1183" s="176"/>
      <c r="X1183" s="176"/>
      <c r="Y1183" s="175"/>
      <c r="Z1183" s="177"/>
      <c r="AA1183" s="177"/>
      <c r="AB1183" s="177"/>
      <c r="AC1183" s="177"/>
    </row>
    <row r="1184" spans="1:29">
      <c r="A1184" s="175"/>
      <c r="B1184" s="175"/>
      <c r="C1184" s="175"/>
      <c r="D1184" s="176"/>
      <c r="E1184" s="176"/>
      <c r="F1184" s="176"/>
      <c r="G1184" s="176"/>
      <c r="H1184" s="175"/>
      <c r="I1184" s="176"/>
      <c r="J1184" s="176"/>
      <c r="K1184" s="175"/>
      <c r="L1184" s="176"/>
      <c r="M1184" s="176"/>
      <c r="N1184" s="176"/>
      <c r="O1184" s="176"/>
      <c r="P1184" s="176"/>
      <c r="Q1184" s="176"/>
      <c r="R1184" s="176"/>
      <c r="S1184" s="176"/>
      <c r="T1184" s="175"/>
      <c r="U1184" s="175"/>
      <c r="V1184" s="176"/>
      <c r="W1184" s="176"/>
      <c r="X1184" s="176"/>
      <c r="Y1184" s="175"/>
      <c r="Z1184" s="177"/>
      <c r="AA1184" s="177"/>
      <c r="AB1184" s="177"/>
      <c r="AC1184" s="177"/>
    </row>
    <row r="1185" spans="1:29">
      <c r="A1185" s="175"/>
      <c r="B1185" s="175"/>
      <c r="C1185" s="175"/>
      <c r="D1185" s="176"/>
      <c r="E1185" s="176"/>
      <c r="F1185" s="176"/>
      <c r="G1185" s="176"/>
      <c r="H1185" s="175"/>
      <c r="I1185" s="176"/>
      <c r="J1185" s="176"/>
      <c r="K1185" s="175"/>
      <c r="L1185" s="176"/>
      <c r="M1185" s="176"/>
      <c r="N1185" s="176"/>
      <c r="O1185" s="176"/>
      <c r="P1185" s="176"/>
      <c r="Q1185" s="176"/>
      <c r="R1185" s="176"/>
      <c r="S1185" s="176"/>
      <c r="T1185" s="175"/>
      <c r="U1185" s="175"/>
      <c r="V1185" s="176"/>
      <c r="W1185" s="176"/>
      <c r="X1185" s="176"/>
      <c r="Y1185" s="175"/>
      <c r="Z1185" s="177"/>
      <c r="AA1185" s="177"/>
      <c r="AB1185" s="177"/>
      <c r="AC1185" s="177"/>
    </row>
    <row r="1186" spans="1:29">
      <c r="A1186" s="175"/>
      <c r="B1186" s="175"/>
      <c r="C1186" s="175"/>
      <c r="D1186" s="176"/>
      <c r="E1186" s="176"/>
      <c r="F1186" s="176"/>
      <c r="G1186" s="176"/>
      <c r="H1186" s="175"/>
      <c r="I1186" s="176"/>
      <c r="J1186" s="176"/>
      <c r="K1186" s="175"/>
      <c r="L1186" s="176"/>
      <c r="M1186" s="176"/>
      <c r="N1186" s="176"/>
      <c r="O1186" s="176"/>
      <c r="P1186" s="176"/>
      <c r="Q1186" s="176"/>
      <c r="R1186" s="176"/>
      <c r="S1186" s="176"/>
      <c r="T1186" s="175"/>
      <c r="U1186" s="175"/>
      <c r="V1186" s="176"/>
      <c r="W1186" s="176"/>
      <c r="X1186" s="176"/>
      <c r="Y1186" s="175"/>
      <c r="Z1186" s="177"/>
      <c r="AA1186" s="177"/>
      <c r="AB1186" s="177"/>
      <c r="AC1186" s="177"/>
    </row>
    <row r="1187" spans="1:29">
      <c r="A1187" s="175"/>
      <c r="B1187" s="175"/>
      <c r="C1187" s="175"/>
      <c r="D1187" s="176"/>
      <c r="E1187" s="176"/>
      <c r="F1187" s="176"/>
      <c r="G1187" s="176"/>
      <c r="H1187" s="175"/>
      <c r="I1187" s="176"/>
      <c r="J1187" s="176"/>
      <c r="K1187" s="175"/>
      <c r="L1187" s="176"/>
      <c r="M1187" s="176"/>
      <c r="N1187" s="176"/>
      <c r="O1187" s="176"/>
      <c r="P1187" s="176"/>
      <c r="Q1187" s="176"/>
      <c r="R1187" s="176"/>
      <c r="S1187" s="176"/>
      <c r="T1187" s="175"/>
      <c r="U1187" s="175"/>
      <c r="V1187" s="176"/>
      <c r="W1187" s="176"/>
      <c r="X1187" s="176"/>
      <c r="Y1187" s="175"/>
      <c r="Z1187" s="177"/>
      <c r="AA1187" s="177"/>
      <c r="AB1187" s="177"/>
      <c r="AC1187" s="177"/>
    </row>
    <row r="1188" spans="1:29">
      <c r="A1188" s="175"/>
      <c r="B1188" s="175"/>
      <c r="C1188" s="175"/>
      <c r="D1188" s="176"/>
      <c r="E1188" s="176"/>
      <c r="F1188" s="176"/>
      <c r="G1188" s="176"/>
      <c r="H1188" s="175"/>
      <c r="I1188" s="176"/>
      <c r="J1188" s="176"/>
      <c r="K1188" s="175"/>
      <c r="L1188" s="176"/>
      <c r="M1188" s="176"/>
      <c r="N1188" s="176"/>
      <c r="O1188" s="176"/>
      <c r="P1188" s="176"/>
      <c r="Q1188" s="176"/>
      <c r="R1188" s="176"/>
      <c r="S1188" s="176"/>
      <c r="T1188" s="175"/>
      <c r="U1188" s="175"/>
      <c r="V1188" s="176"/>
      <c r="W1188" s="176"/>
      <c r="X1188" s="176"/>
      <c r="Y1188" s="175"/>
      <c r="Z1188" s="177"/>
      <c r="AA1188" s="177"/>
      <c r="AB1188" s="177"/>
      <c r="AC1188" s="177"/>
    </row>
    <row r="1189" spans="1:29">
      <c r="A1189" s="175"/>
      <c r="B1189" s="175"/>
      <c r="C1189" s="175"/>
      <c r="D1189" s="176"/>
      <c r="E1189" s="176"/>
      <c r="F1189" s="176"/>
      <c r="G1189" s="176"/>
      <c r="H1189" s="175"/>
      <c r="I1189" s="176"/>
      <c r="J1189" s="176"/>
      <c r="K1189" s="175"/>
      <c r="L1189" s="176"/>
      <c r="M1189" s="176"/>
      <c r="N1189" s="176"/>
      <c r="O1189" s="176"/>
      <c r="P1189" s="176"/>
      <c r="Q1189" s="176"/>
      <c r="R1189" s="176"/>
      <c r="S1189" s="176"/>
      <c r="T1189" s="175"/>
      <c r="U1189" s="175"/>
      <c r="V1189" s="176"/>
      <c r="W1189" s="176"/>
      <c r="X1189" s="176"/>
      <c r="Y1189" s="175"/>
      <c r="Z1189" s="177"/>
      <c r="AA1189" s="177"/>
      <c r="AB1189" s="177"/>
      <c r="AC1189" s="177"/>
    </row>
    <row r="1190" spans="1:29">
      <c r="A1190" s="175"/>
      <c r="B1190" s="175"/>
      <c r="C1190" s="175"/>
      <c r="D1190" s="176"/>
      <c r="E1190" s="176"/>
      <c r="F1190" s="176"/>
      <c r="G1190" s="176"/>
      <c r="H1190" s="175"/>
      <c r="I1190" s="176"/>
      <c r="J1190" s="176"/>
      <c r="K1190" s="175"/>
      <c r="L1190" s="176"/>
      <c r="M1190" s="176"/>
      <c r="N1190" s="176"/>
      <c r="O1190" s="176"/>
      <c r="P1190" s="176"/>
      <c r="Q1190" s="176"/>
      <c r="R1190" s="176"/>
      <c r="S1190" s="176"/>
      <c r="T1190" s="175"/>
      <c r="U1190" s="175"/>
      <c r="V1190" s="176"/>
      <c r="W1190" s="176"/>
      <c r="X1190" s="176"/>
      <c r="Y1190" s="175"/>
      <c r="Z1190" s="177"/>
      <c r="AA1190" s="177"/>
      <c r="AB1190" s="177"/>
      <c r="AC1190" s="177"/>
    </row>
    <row r="1191" spans="1:29">
      <c r="A1191" s="175"/>
      <c r="B1191" s="175"/>
      <c r="C1191" s="175"/>
      <c r="D1191" s="176"/>
      <c r="E1191" s="176"/>
      <c r="F1191" s="176"/>
      <c r="G1191" s="176"/>
      <c r="H1191" s="175"/>
      <c r="I1191" s="176"/>
      <c r="J1191" s="176"/>
      <c r="K1191" s="175"/>
      <c r="L1191" s="176"/>
      <c r="M1191" s="176"/>
      <c r="N1191" s="176"/>
      <c r="O1191" s="176"/>
      <c r="P1191" s="176"/>
      <c r="Q1191" s="176"/>
      <c r="R1191" s="176"/>
      <c r="S1191" s="176"/>
      <c r="T1191" s="175"/>
      <c r="U1191" s="175"/>
      <c r="V1191" s="176"/>
      <c r="W1191" s="176"/>
      <c r="X1191" s="176"/>
      <c r="Y1191" s="175"/>
      <c r="Z1191" s="177"/>
      <c r="AA1191" s="177"/>
      <c r="AB1191" s="177"/>
      <c r="AC1191" s="177"/>
    </row>
    <row r="1192" spans="1:29">
      <c r="A1192" s="175"/>
      <c r="B1192" s="175"/>
      <c r="C1192" s="175"/>
      <c r="D1192" s="176"/>
      <c r="E1192" s="176"/>
      <c r="F1192" s="176"/>
      <c r="G1192" s="176"/>
      <c r="H1192" s="175"/>
      <c r="I1192" s="176"/>
      <c r="J1192" s="176"/>
      <c r="K1192" s="175"/>
      <c r="L1192" s="176"/>
      <c r="M1192" s="176"/>
      <c r="N1192" s="176"/>
      <c r="O1192" s="176"/>
      <c r="P1192" s="176"/>
      <c r="Q1192" s="176"/>
      <c r="R1192" s="176"/>
      <c r="S1192" s="176"/>
      <c r="T1192" s="175"/>
      <c r="U1192" s="175"/>
      <c r="V1192" s="176"/>
      <c r="W1192" s="176"/>
      <c r="X1192" s="176"/>
      <c r="Y1192" s="175"/>
      <c r="Z1192" s="177"/>
      <c r="AA1192" s="177"/>
      <c r="AB1192" s="177"/>
      <c r="AC1192" s="177"/>
    </row>
    <row r="1193" spans="1:29">
      <c r="A1193" s="175"/>
      <c r="B1193" s="175"/>
      <c r="C1193" s="175"/>
      <c r="D1193" s="176"/>
      <c r="E1193" s="176"/>
      <c r="F1193" s="176"/>
      <c r="G1193" s="176"/>
      <c r="H1193" s="175"/>
      <c r="I1193" s="176"/>
      <c r="J1193" s="176"/>
      <c r="K1193" s="175"/>
      <c r="L1193" s="176"/>
      <c r="M1193" s="176"/>
      <c r="N1193" s="176"/>
      <c r="O1193" s="176"/>
      <c r="P1193" s="176"/>
      <c r="Q1193" s="176"/>
      <c r="R1193" s="176"/>
      <c r="S1193" s="176"/>
      <c r="T1193" s="175"/>
      <c r="U1193" s="175"/>
      <c r="V1193" s="176"/>
      <c r="W1193" s="176"/>
      <c r="X1193" s="176"/>
      <c r="Y1193" s="175"/>
      <c r="Z1193" s="177"/>
      <c r="AA1193" s="177"/>
      <c r="AB1193" s="177"/>
      <c r="AC1193" s="177"/>
    </row>
    <row r="1194" spans="1:29">
      <c r="A1194" s="175"/>
      <c r="B1194" s="175"/>
      <c r="C1194" s="175"/>
      <c r="D1194" s="176"/>
      <c r="E1194" s="176"/>
      <c r="F1194" s="176"/>
      <c r="G1194" s="176"/>
      <c r="H1194" s="175"/>
      <c r="I1194" s="176"/>
      <c r="J1194" s="176"/>
      <c r="K1194" s="175"/>
      <c r="L1194" s="176"/>
      <c r="M1194" s="176"/>
      <c r="N1194" s="176"/>
      <c r="O1194" s="176"/>
      <c r="P1194" s="176"/>
      <c r="Q1194" s="176"/>
      <c r="R1194" s="176"/>
      <c r="S1194" s="176"/>
      <c r="T1194" s="175"/>
      <c r="U1194" s="175"/>
      <c r="V1194" s="176"/>
      <c r="W1194" s="176"/>
      <c r="X1194" s="176"/>
      <c r="Y1194" s="175"/>
      <c r="Z1194" s="177"/>
      <c r="AA1194" s="177"/>
      <c r="AB1194" s="177"/>
      <c r="AC1194" s="177"/>
    </row>
    <row r="1195" spans="1:29">
      <c r="A1195" s="175"/>
      <c r="B1195" s="175"/>
      <c r="C1195" s="175"/>
      <c r="D1195" s="176"/>
      <c r="E1195" s="176"/>
      <c r="F1195" s="176"/>
      <c r="G1195" s="176"/>
      <c r="H1195" s="175"/>
      <c r="I1195" s="176"/>
      <c r="J1195" s="176"/>
      <c r="K1195" s="175"/>
      <c r="L1195" s="176"/>
      <c r="M1195" s="176"/>
      <c r="N1195" s="176"/>
      <c r="O1195" s="176"/>
      <c r="P1195" s="176"/>
      <c r="Q1195" s="176"/>
      <c r="R1195" s="176"/>
      <c r="S1195" s="176"/>
      <c r="T1195" s="175"/>
      <c r="U1195" s="175"/>
      <c r="V1195" s="176"/>
      <c r="W1195" s="176"/>
      <c r="X1195" s="176"/>
      <c r="Y1195" s="175"/>
      <c r="Z1195" s="177"/>
      <c r="AA1195" s="177"/>
      <c r="AB1195" s="177"/>
      <c r="AC1195" s="177"/>
    </row>
    <row r="1196" spans="1:29">
      <c r="A1196" s="175"/>
      <c r="B1196" s="175"/>
      <c r="C1196" s="175"/>
      <c r="D1196" s="176"/>
      <c r="E1196" s="176"/>
      <c r="F1196" s="176"/>
      <c r="G1196" s="176"/>
      <c r="H1196" s="175"/>
      <c r="I1196" s="176"/>
      <c r="J1196" s="176"/>
      <c r="K1196" s="175"/>
      <c r="L1196" s="176"/>
      <c r="M1196" s="176"/>
      <c r="N1196" s="176"/>
      <c r="O1196" s="176"/>
      <c r="P1196" s="176"/>
      <c r="Q1196" s="176"/>
      <c r="R1196" s="176"/>
      <c r="S1196" s="176"/>
      <c r="T1196" s="175"/>
      <c r="U1196" s="175"/>
      <c r="V1196" s="176"/>
      <c r="W1196" s="176"/>
      <c r="X1196" s="176"/>
      <c r="Y1196" s="175"/>
      <c r="Z1196" s="177"/>
      <c r="AA1196" s="177"/>
      <c r="AB1196" s="177"/>
      <c r="AC1196" s="177"/>
    </row>
    <row r="1197" spans="1:29">
      <c r="A1197" s="175"/>
      <c r="B1197" s="175"/>
      <c r="C1197" s="175"/>
      <c r="D1197" s="176"/>
      <c r="E1197" s="176"/>
      <c r="F1197" s="176"/>
      <c r="G1197" s="176"/>
      <c r="H1197" s="175"/>
      <c r="I1197" s="176"/>
      <c r="J1197" s="176"/>
      <c r="K1197" s="175"/>
      <c r="L1197" s="176"/>
      <c r="M1197" s="176"/>
      <c r="N1197" s="176"/>
      <c r="O1197" s="176"/>
      <c r="P1197" s="176"/>
      <c r="Q1197" s="176"/>
      <c r="R1197" s="176"/>
      <c r="S1197" s="176"/>
      <c r="T1197" s="175"/>
      <c r="U1197" s="175"/>
      <c r="V1197" s="176"/>
      <c r="W1197" s="176"/>
      <c r="X1197" s="176"/>
      <c r="Y1197" s="175"/>
      <c r="Z1197" s="177"/>
      <c r="AA1197" s="177"/>
      <c r="AB1197" s="177"/>
      <c r="AC1197" s="177"/>
    </row>
    <row r="1198" spans="1:29">
      <c r="A1198" s="175"/>
      <c r="B1198" s="175"/>
      <c r="C1198" s="175"/>
      <c r="D1198" s="176"/>
      <c r="E1198" s="176"/>
      <c r="F1198" s="176"/>
      <c r="G1198" s="176"/>
      <c r="H1198" s="175"/>
      <c r="I1198" s="176"/>
      <c r="J1198" s="176"/>
      <c r="K1198" s="175"/>
      <c r="L1198" s="176"/>
      <c r="M1198" s="176"/>
      <c r="N1198" s="176"/>
      <c r="O1198" s="176"/>
      <c r="P1198" s="176"/>
      <c r="Q1198" s="176"/>
      <c r="R1198" s="176"/>
      <c r="S1198" s="176"/>
      <c r="T1198" s="175"/>
      <c r="U1198" s="175"/>
      <c r="V1198" s="176"/>
      <c r="W1198" s="176"/>
      <c r="X1198" s="176"/>
      <c r="Y1198" s="175"/>
      <c r="Z1198" s="177"/>
      <c r="AA1198" s="177"/>
      <c r="AB1198" s="177"/>
      <c r="AC1198" s="177"/>
    </row>
    <row r="1199" spans="1:29">
      <c r="A1199" s="175"/>
      <c r="B1199" s="175"/>
      <c r="C1199" s="175"/>
      <c r="D1199" s="176"/>
      <c r="E1199" s="176"/>
      <c r="F1199" s="176"/>
      <c r="G1199" s="176"/>
      <c r="H1199" s="175"/>
      <c r="I1199" s="176"/>
      <c r="J1199" s="176"/>
      <c r="K1199" s="175"/>
      <c r="L1199" s="176"/>
      <c r="M1199" s="176"/>
      <c r="N1199" s="176"/>
      <c r="O1199" s="176"/>
      <c r="P1199" s="176"/>
      <c r="Q1199" s="176"/>
      <c r="R1199" s="176"/>
      <c r="S1199" s="176"/>
      <c r="T1199" s="175"/>
      <c r="U1199" s="175"/>
      <c r="V1199" s="176"/>
      <c r="W1199" s="176"/>
      <c r="X1199" s="176"/>
      <c r="Y1199" s="175"/>
      <c r="Z1199" s="177"/>
      <c r="AA1199" s="177"/>
      <c r="AB1199" s="177"/>
      <c r="AC1199" s="177"/>
    </row>
    <row r="1200" spans="1:29">
      <c r="A1200" s="175"/>
      <c r="B1200" s="175"/>
      <c r="C1200" s="175"/>
      <c r="D1200" s="176"/>
      <c r="E1200" s="176"/>
      <c r="F1200" s="176"/>
      <c r="G1200" s="176"/>
      <c r="H1200" s="175"/>
      <c r="I1200" s="176"/>
      <c r="J1200" s="176"/>
      <c r="K1200" s="175"/>
      <c r="L1200" s="176"/>
      <c r="M1200" s="176"/>
      <c r="N1200" s="176"/>
      <c r="O1200" s="176"/>
      <c r="P1200" s="176"/>
      <c r="Q1200" s="176"/>
      <c r="R1200" s="176"/>
      <c r="S1200" s="176"/>
      <c r="T1200" s="175"/>
      <c r="U1200" s="175"/>
      <c r="V1200" s="176"/>
      <c r="W1200" s="176"/>
      <c r="X1200" s="176"/>
      <c r="Y1200" s="175"/>
      <c r="Z1200" s="177"/>
      <c r="AA1200" s="177"/>
      <c r="AB1200" s="177"/>
      <c r="AC1200" s="177"/>
    </row>
    <row r="1201" spans="1:29">
      <c r="A1201" s="175"/>
      <c r="B1201" s="175"/>
      <c r="C1201" s="175"/>
      <c r="D1201" s="176"/>
      <c r="E1201" s="176"/>
      <c r="F1201" s="176"/>
      <c r="G1201" s="176"/>
      <c r="H1201" s="175"/>
      <c r="I1201" s="176"/>
      <c r="J1201" s="176"/>
      <c r="K1201" s="175"/>
      <c r="L1201" s="176"/>
      <c r="M1201" s="176"/>
      <c r="N1201" s="176"/>
      <c r="O1201" s="176"/>
      <c r="P1201" s="176"/>
      <c r="Q1201" s="176"/>
      <c r="R1201" s="176"/>
      <c r="S1201" s="176"/>
      <c r="T1201" s="175"/>
      <c r="U1201" s="175"/>
      <c r="V1201" s="176"/>
      <c r="W1201" s="176"/>
      <c r="X1201" s="176"/>
      <c r="Y1201" s="175"/>
      <c r="Z1201" s="177"/>
      <c r="AA1201" s="177"/>
      <c r="AB1201" s="177"/>
      <c r="AC1201" s="177"/>
    </row>
    <row r="1202" spans="1:29">
      <c r="A1202" s="175"/>
      <c r="B1202" s="175"/>
      <c r="C1202" s="175"/>
      <c r="D1202" s="176"/>
      <c r="E1202" s="176"/>
      <c r="F1202" s="176"/>
      <c r="G1202" s="176"/>
      <c r="H1202" s="175"/>
      <c r="I1202" s="176"/>
      <c r="J1202" s="176"/>
      <c r="K1202" s="175"/>
      <c r="L1202" s="176"/>
      <c r="M1202" s="176"/>
      <c r="N1202" s="176"/>
      <c r="O1202" s="176"/>
      <c r="P1202" s="176"/>
      <c r="Q1202" s="176"/>
      <c r="R1202" s="176"/>
      <c r="S1202" s="176"/>
      <c r="T1202" s="175"/>
      <c r="U1202" s="175"/>
      <c r="V1202" s="176"/>
      <c r="W1202" s="176"/>
      <c r="X1202" s="176"/>
      <c r="Y1202" s="175"/>
      <c r="Z1202" s="177"/>
      <c r="AA1202" s="177"/>
      <c r="AB1202" s="177"/>
      <c r="AC1202" s="177"/>
    </row>
    <row r="1203" spans="1:29">
      <c r="A1203" s="175"/>
      <c r="B1203" s="175"/>
      <c r="C1203" s="175"/>
      <c r="D1203" s="176"/>
      <c r="E1203" s="176"/>
      <c r="F1203" s="176"/>
      <c r="G1203" s="176"/>
      <c r="H1203" s="175"/>
      <c r="I1203" s="176"/>
      <c r="J1203" s="176"/>
      <c r="K1203" s="175"/>
      <c r="L1203" s="176"/>
      <c r="M1203" s="176"/>
      <c r="N1203" s="176"/>
      <c r="O1203" s="176"/>
      <c r="P1203" s="176"/>
      <c r="Q1203" s="176"/>
      <c r="R1203" s="176"/>
      <c r="S1203" s="176"/>
      <c r="T1203" s="175"/>
      <c r="U1203" s="175"/>
      <c r="V1203" s="176"/>
      <c r="W1203" s="176"/>
      <c r="X1203" s="176"/>
      <c r="Y1203" s="175"/>
      <c r="Z1203" s="177"/>
      <c r="AA1203" s="177"/>
      <c r="AB1203" s="177"/>
      <c r="AC1203" s="177"/>
    </row>
    <row r="1204" spans="1:29">
      <c r="A1204" s="175"/>
      <c r="B1204" s="175"/>
      <c r="C1204" s="175"/>
      <c r="D1204" s="176"/>
      <c r="E1204" s="176"/>
      <c r="F1204" s="176"/>
      <c r="G1204" s="176"/>
      <c r="H1204" s="175"/>
      <c r="I1204" s="176"/>
      <c r="J1204" s="176"/>
      <c r="K1204" s="175"/>
      <c r="L1204" s="176"/>
      <c r="M1204" s="176"/>
      <c r="N1204" s="176"/>
      <c r="O1204" s="176"/>
      <c r="P1204" s="176"/>
      <c r="Q1204" s="176"/>
      <c r="R1204" s="176"/>
      <c r="S1204" s="176"/>
      <c r="T1204" s="175"/>
      <c r="U1204" s="175"/>
      <c r="V1204" s="176"/>
      <c r="W1204" s="176"/>
      <c r="X1204" s="176"/>
      <c r="Y1204" s="175"/>
      <c r="Z1204" s="177"/>
      <c r="AA1204" s="177"/>
      <c r="AB1204" s="177"/>
      <c r="AC1204" s="177"/>
    </row>
    <row r="1205" spans="1:29">
      <c r="A1205" s="175"/>
      <c r="B1205" s="175"/>
      <c r="C1205" s="175"/>
      <c r="D1205" s="176"/>
      <c r="E1205" s="176"/>
      <c r="F1205" s="176"/>
      <c r="G1205" s="176"/>
      <c r="H1205" s="175"/>
      <c r="I1205" s="176"/>
      <c r="J1205" s="176"/>
      <c r="K1205" s="175"/>
      <c r="L1205" s="176"/>
      <c r="M1205" s="176"/>
      <c r="N1205" s="176"/>
      <c r="O1205" s="176"/>
      <c r="P1205" s="176"/>
      <c r="Q1205" s="176"/>
      <c r="R1205" s="176"/>
      <c r="S1205" s="176"/>
      <c r="T1205" s="175"/>
      <c r="U1205" s="175"/>
      <c r="V1205" s="176"/>
      <c r="W1205" s="176"/>
      <c r="X1205" s="176"/>
      <c r="Y1205" s="175"/>
      <c r="Z1205" s="177"/>
      <c r="AA1205" s="177"/>
      <c r="AB1205" s="177"/>
      <c r="AC1205" s="177"/>
    </row>
    <row r="1206" spans="1:29">
      <c r="A1206" s="175"/>
      <c r="B1206" s="175"/>
      <c r="C1206" s="175"/>
      <c r="D1206" s="176"/>
      <c r="E1206" s="176"/>
      <c r="F1206" s="176"/>
      <c r="G1206" s="176"/>
      <c r="H1206" s="175"/>
      <c r="I1206" s="176"/>
      <c r="J1206" s="176"/>
      <c r="K1206" s="175"/>
      <c r="L1206" s="176"/>
      <c r="M1206" s="176"/>
      <c r="N1206" s="176"/>
      <c r="O1206" s="176"/>
      <c r="P1206" s="176"/>
      <c r="Q1206" s="176"/>
      <c r="R1206" s="176"/>
      <c r="S1206" s="176"/>
      <c r="T1206" s="175"/>
      <c r="U1206" s="175"/>
      <c r="V1206" s="176"/>
      <c r="W1206" s="176"/>
      <c r="X1206" s="176"/>
      <c r="Y1206" s="175"/>
      <c r="Z1206" s="177"/>
      <c r="AA1206" s="177"/>
      <c r="AB1206" s="177"/>
      <c r="AC1206" s="177"/>
    </row>
    <row r="1207" spans="1:29">
      <c r="A1207" s="175"/>
      <c r="B1207" s="175"/>
      <c r="C1207" s="175"/>
      <c r="D1207" s="176"/>
      <c r="E1207" s="176"/>
      <c r="F1207" s="176"/>
      <c r="G1207" s="176"/>
      <c r="H1207" s="175"/>
      <c r="I1207" s="176"/>
      <c r="J1207" s="176"/>
      <c r="K1207" s="175"/>
      <c r="L1207" s="176"/>
      <c r="M1207" s="176"/>
      <c r="N1207" s="176"/>
      <c r="O1207" s="176"/>
      <c r="P1207" s="176"/>
      <c r="Q1207" s="176"/>
      <c r="R1207" s="176"/>
      <c r="S1207" s="176"/>
      <c r="T1207" s="175"/>
      <c r="U1207" s="175"/>
      <c r="V1207" s="176"/>
      <c r="W1207" s="176"/>
      <c r="X1207" s="176"/>
      <c r="Y1207" s="175"/>
      <c r="Z1207" s="177"/>
      <c r="AA1207" s="177"/>
      <c r="AB1207" s="177"/>
      <c r="AC1207" s="177"/>
    </row>
    <row r="1208" spans="1:29">
      <c r="A1208" s="175"/>
      <c r="B1208" s="175"/>
      <c r="C1208" s="175"/>
      <c r="D1208" s="176"/>
      <c r="E1208" s="176"/>
      <c r="F1208" s="176"/>
      <c r="G1208" s="176"/>
      <c r="H1208" s="175"/>
      <c r="I1208" s="176"/>
      <c r="J1208" s="176"/>
      <c r="K1208" s="175"/>
      <c r="L1208" s="176"/>
      <c r="M1208" s="176"/>
      <c r="N1208" s="176"/>
      <c r="O1208" s="176"/>
      <c r="P1208" s="176"/>
      <c r="Q1208" s="176"/>
      <c r="R1208" s="176"/>
      <c r="S1208" s="176"/>
      <c r="T1208" s="175"/>
      <c r="U1208" s="175"/>
      <c r="V1208" s="176"/>
      <c r="W1208" s="176"/>
      <c r="X1208" s="176"/>
      <c r="Y1208" s="175"/>
      <c r="Z1208" s="177"/>
      <c r="AA1208" s="177"/>
      <c r="AB1208" s="177"/>
      <c r="AC1208" s="177"/>
    </row>
    <row r="1209" spans="1:29">
      <c r="A1209" s="175"/>
      <c r="B1209" s="175"/>
      <c r="C1209" s="175"/>
      <c r="D1209" s="176"/>
      <c r="E1209" s="176"/>
      <c r="F1209" s="176"/>
      <c r="G1209" s="176"/>
      <c r="H1209" s="175"/>
      <c r="I1209" s="176"/>
      <c r="J1209" s="176"/>
      <c r="K1209" s="175"/>
      <c r="L1209" s="176"/>
      <c r="M1209" s="176"/>
      <c r="N1209" s="176"/>
      <c r="O1209" s="176"/>
      <c r="P1209" s="176"/>
      <c r="Q1209" s="176"/>
      <c r="R1209" s="176"/>
      <c r="S1209" s="176"/>
      <c r="T1209" s="175"/>
      <c r="U1209" s="175"/>
      <c r="V1209" s="176"/>
      <c r="W1209" s="176"/>
      <c r="X1209" s="176"/>
      <c r="Y1209" s="175"/>
      <c r="Z1209" s="177"/>
      <c r="AA1209" s="177"/>
      <c r="AB1209" s="177"/>
      <c r="AC1209" s="177"/>
    </row>
    <row r="1210" spans="1:29">
      <c r="A1210" s="175"/>
      <c r="B1210" s="175"/>
      <c r="C1210" s="175"/>
      <c r="D1210" s="176"/>
      <c r="E1210" s="176"/>
      <c r="F1210" s="176"/>
      <c r="G1210" s="176"/>
      <c r="H1210" s="175"/>
      <c r="I1210" s="176"/>
      <c r="J1210" s="176"/>
      <c r="K1210" s="175"/>
      <c r="L1210" s="176"/>
      <c r="M1210" s="176"/>
      <c r="N1210" s="176"/>
      <c r="O1210" s="176"/>
      <c r="P1210" s="176"/>
      <c r="Q1210" s="176"/>
      <c r="R1210" s="176"/>
      <c r="S1210" s="176"/>
      <c r="T1210" s="175"/>
      <c r="U1210" s="175"/>
      <c r="V1210" s="176"/>
      <c r="W1210" s="176"/>
      <c r="X1210" s="176"/>
      <c r="Y1210" s="175"/>
      <c r="Z1210" s="177"/>
      <c r="AA1210" s="177"/>
      <c r="AB1210" s="177"/>
      <c r="AC1210" s="177"/>
    </row>
    <row r="1211" spans="1:29">
      <c r="A1211" s="175"/>
      <c r="B1211" s="175"/>
      <c r="C1211" s="175"/>
      <c r="D1211" s="176"/>
      <c r="E1211" s="176"/>
      <c r="F1211" s="176"/>
      <c r="G1211" s="176"/>
      <c r="H1211" s="175"/>
      <c r="I1211" s="176"/>
      <c r="J1211" s="176"/>
      <c r="K1211" s="175"/>
      <c r="L1211" s="176"/>
      <c r="M1211" s="176"/>
      <c r="N1211" s="176"/>
      <c r="O1211" s="176"/>
      <c r="P1211" s="176"/>
      <c r="Q1211" s="176"/>
      <c r="R1211" s="176"/>
      <c r="S1211" s="176"/>
      <c r="T1211" s="175"/>
      <c r="U1211" s="175"/>
      <c r="V1211" s="176"/>
      <c r="W1211" s="176"/>
      <c r="X1211" s="176"/>
      <c r="Y1211" s="175"/>
      <c r="Z1211" s="177"/>
      <c r="AA1211" s="177"/>
      <c r="AB1211" s="177"/>
      <c r="AC1211" s="177"/>
    </row>
    <row r="1212" spans="1:29">
      <c r="A1212" s="175"/>
      <c r="B1212" s="175"/>
      <c r="C1212" s="175"/>
      <c r="D1212" s="176"/>
      <c r="E1212" s="176"/>
      <c r="F1212" s="176"/>
      <c r="G1212" s="176"/>
      <c r="H1212" s="175"/>
      <c r="I1212" s="176"/>
      <c r="J1212" s="176"/>
      <c r="K1212" s="175"/>
      <c r="L1212" s="176"/>
      <c r="M1212" s="176"/>
      <c r="N1212" s="176"/>
      <c r="O1212" s="176"/>
      <c r="P1212" s="176"/>
      <c r="Q1212" s="176"/>
      <c r="R1212" s="176"/>
      <c r="S1212" s="176"/>
      <c r="T1212" s="175"/>
      <c r="U1212" s="175"/>
      <c r="V1212" s="176"/>
      <c r="W1212" s="176"/>
      <c r="X1212" s="176"/>
      <c r="Y1212" s="175"/>
      <c r="Z1212" s="177"/>
      <c r="AA1212" s="177"/>
      <c r="AB1212" s="177"/>
      <c r="AC1212" s="177"/>
    </row>
    <row r="1213" spans="1:29">
      <c r="A1213" s="175"/>
      <c r="B1213" s="175"/>
      <c r="C1213" s="175"/>
      <c r="D1213" s="176"/>
      <c r="E1213" s="176"/>
      <c r="F1213" s="176"/>
      <c r="G1213" s="176"/>
      <c r="H1213" s="175"/>
      <c r="I1213" s="176"/>
      <c r="J1213" s="176"/>
      <c r="K1213" s="175"/>
      <c r="L1213" s="176"/>
      <c r="M1213" s="176"/>
      <c r="N1213" s="176"/>
      <c r="O1213" s="176"/>
      <c r="P1213" s="176"/>
      <c r="Q1213" s="176"/>
      <c r="R1213" s="176"/>
      <c r="S1213" s="176"/>
      <c r="T1213" s="175"/>
      <c r="U1213" s="175"/>
      <c r="V1213" s="176"/>
      <c r="W1213" s="176"/>
      <c r="X1213" s="176"/>
      <c r="Y1213" s="175"/>
      <c r="Z1213" s="177"/>
      <c r="AA1213" s="177"/>
      <c r="AB1213" s="177"/>
      <c r="AC1213" s="177"/>
    </row>
    <row r="1214" spans="1:29">
      <c r="A1214" s="175"/>
      <c r="B1214" s="175"/>
      <c r="C1214" s="175"/>
      <c r="D1214" s="176"/>
      <c r="E1214" s="176"/>
      <c r="F1214" s="176"/>
      <c r="G1214" s="176"/>
      <c r="H1214" s="175"/>
      <c r="I1214" s="176"/>
      <c r="J1214" s="176"/>
      <c r="K1214" s="175"/>
      <c r="L1214" s="176"/>
      <c r="M1214" s="176"/>
      <c r="N1214" s="176"/>
      <c r="O1214" s="176"/>
      <c r="P1214" s="176"/>
      <c r="Q1214" s="176"/>
      <c r="R1214" s="176"/>
      <c r="S1214" s="176"/>
      <c r="T1214" s="175"/>
      <c r="U1214" s="175"/>
      <c r="V1214" s="176"/>
      <c r="W1214" s="176"/>
      <c r="X1214" s="176"/>
      <c r="Y1214" s="175"/>
      <c r="Z1214" s="177"/>
      <c r="AA1214" s="177"/>
      <c r="AB1214" s="177"/>
      <c r="AC1214" s="177"/>
    </row>
    <row r="1215" spans="1:29">
      <c r="A1215" s="175"/>
      <c r="B1215" s="175"/>
      <c r="C1215" s="175"/>
      <c r="D1215" s="176"/>
      <c r="E1215" s="176"/>
      <c r="F1215" s="176"/>
      <c r="G1215" s="176"/>
      <c r="H1215" s="175"/>
      <c r="I1215" s="176"/>
      <c r="J1215" s="176"/>
      <c r="K1215" s="175"/>
      <c r="L1215" s="176"/>
      <c r="M1215" s="176"/>
      <c r="N1215" s="176"/>
      <c r="O1215" s="176"/>
      <c r="P1215" s="176"/>
      <c r="Q1215" s="176"/>
      <c r="R1215" s="176"/>
      <c r="S1215" s="176"/>
      <c r="T1215" s="175"/>
      <c r="U1215" s="175"/>
      <c r="V1215" s="176"/>
      <c r="W1215" s="176"/>
      <c r="X1215" s="176"/>
      <c r="Y1215" s="175"/>
      <c r="Z1215" s="177"/>
      <c r="AA1215" s="177"/>
      <c r="AB1215" s="177"/>
      <c r="AC1215" s="177"/>
    </row>
    <row r="1216" spans="1:29">
      <c r="A1216" s="175"/>
      <c r="B1216" s="175"/>
      <c r="C1216" s="175"/>
      <c r="D1216" s="176"/>
      <c r="E1216" s="176"/>
      <c r="F1216" s="176"/>
      <c r="G1216" s="176"/>
      <c r="H1216" s="175"/>
      <c r="I1216" s="176"/>
      <c r="J1216" s="176"/>
      <c r="K1216" s="175"/>
      <c r="L1216" s="176"/>
      <c r="M1216" s="176"/>
      <c r="N1216" s="176"/>
      <c r="O1216" s="176"/>
      <c r="P1216" s="176"/>
      <c r="Q1216" s="176"/>
      <c r="R1216" s="176"/>
      <c r="S1216" s="176"/>
      <c r="T1216" s="175"/>
      <c r="U1216" s="175"/>
      <c r="V1216" s="176"/>
      <c r="W1216" s="176"/>
      <c r="X1216" s="176"/>
      <c r="Y1216" s="175"/>
      <c r="Z1216" s="177"/>
      <c r="AA1216" s="177"/>
      <c r="AB1216" s="177"/>
      <c r="AC1216" s="177"/>
    </row>
    <row r="1217" spans="1:29">
      <c r="A1217" s="175"/>
      <c r="B1217" s="175"/>
      <c r="C1217" s="175"/>
      <c r="D1217" s="176"/>
      <c r="E1217" s="176"/>
      <c r="F1217" s="176"/>
      <c r="G1217" s="176"/>
      <c r="H1217" s="175"/>
      <c r="I1217" s="176"/>
      <c r="J1217" s="176"/>
      <c r="K1217" s="175"/>
      <c r="L1217" s="176"/>
      <c r="M1217" s="176"/>
      <c r="N1217" s="176"/>
      <c r="O1217" s="176"/>
      <c r="P1217" s="176"/>
      <c r="Q1217" s="176"/>
      <c r="R1217" s="176"/>
      <c r="S1217" s="176"/>
      <c r="T1217" s="175"/>
      <c r="U1217" s="175"/>
      <c r="V1217" s="176"/>
      <c r="W1217" s="176"/>
      <c r="X1217" s="176"/>
      <c r="Y1217" s="175"/>
      <c r="Z1217" s="177"/>
      <c r="AA1217" s="177"/>
      <c r="AB1217" s="177"/>
      <c r="AC1217" s="177"/>
    </row>
    <row r="1218" spans="1:29">
      <c r="A1218" s="175"/>
      <c r="B1218" s="175"/>
      <c r="C1218" s="175"/>
      <c r="D1218" s="176"/>
      <c r="E1218" s="176"/>
      <c r="F1218" s="176"/>
      <c r="G1218" s="176"/>
      <c r="H1218" s="175"/>
      <c r="I1218" s="176"/>
      <c r="J1218" s="176"/>
      <c r="K1218" s="175"/>
      <c r="L1218" s="176"/>
      <c r="M1218" s="176"/>
      <c r="N1218" s="176"/>
      <c r="O1218" s="176"/>
      <c r="P1218" s="176"/>
      <c r="Q1218" s="176"/>
      <c r="R1218" s="176"/>
      <c r="S1218" s="176"/>
      <c r="T1218" s="175"/>
      <c r="U1218" s="175"/>
      <c r="V1218" s="176"/>
      <c r="W1218" s="176"/>
      <c r="X1218" s="176"/>
      <c r="Y1218" s="175"/>
      <c r="Z1218" s="177"/>
      <c r="AA1218" s="177"/>
      <c r="AB1218" s="177"/>
      <c r="AC1218" s="177"/>
    </row>
    <row r="1219" spans="1:29">
      <c r="A1219" s="175"/>
      <c r="B1219" s="175"/>
      <c r="C1219" s="175"/>
      <c r="D1219" s="176"/>
      <c r="E1219" s="176"/>
      <c r="F1219" s="176"/>
      <c r="G1219" s="176"/>
      <c r="H1219" s="175"/>
      <c r="I1219" s="176"/>
      <c r="J1219" s="176"/>
      <c r="K1219" s="175"/>
      <c r="L1219" s="176"/>
      <c r="M1219" s="176"/>
      <c r="N1219" s="176"/>
      <c r="O1219" s="176"/>
      <c r="P1219" s="176"/>
      <c r="Q1219" s="176"/>
      <c r="R1219" s="176"/>
      <c r="S1219" s="176"/>
      <c r="T1219" s="175"/>
      <c r="U1219" s="175"/>
      <c r="V1219" s="176"/>
      <c r="W1219" s="176"/>
      <c r="X1219" s="176"/>
      <c r="Y1219" s="175"/>
      <c r="Z1219" s="177"/>
      <c r="AA1219" s="177"/>
      <c r="AB1219" s="177"/>
      <c r="AC1219" s="177"/>
    </row>
    <row r="1220" spans="1:29">
      <c r="A1220" s="175"/>
      <c r="B1220" s="175"/>
      <c r="C1220" s="175"/>
      <c r="D1220" s="176"/>
      <c r="E1220" s="176"/>
      <c r="F1220" s="176"/>
      <c r="G1220" s="176"/>
      <c r="H1220" s="175"/>
      <c r="I1220" s="176"/>
      <c r="J1220" s="176"/>
      <c r="K1220" s="175"/>
      <c r="L1220" s="176"/>
      <c r="M1220" s="176"/>
      <c r="N1220" s="176"/>
      <c r="O1220" s="176"/>
      <c r="P1220" s="176"/>
      <c r="Q1220" s="176"/>
      <c r="R1220" s="176"/>
      <c r="S1220" s="176"/>
      <c r="T1220" s="175"/>
      <c r="U1220" s="175"/>
      <c r="V1220" s="176"/>
      <c r="W1220" s="176"/>
      <c r="X1220" s="176"/>
      <c r="Y1220" s="175"/>
      <c r="Z1220" s="177"/>
      <c r="AA1220" s="177"/>
      <c r="AB1220" s="177"/>
      <c r="AC1220" s="177"/>
    </row>
    <row r="1221" spans="1:29">
      <c r="A1221" s="175"/>
      <c r="B1221" s="175"/>
      <c r="C1221" s="175"/>
      <c r="D1221" s="176"/>
      <c r="E1221" s="176"/>
      <c r="F1221" s="176"/>
      <c r="G1221" s="176"/>
      <c r="H1221" s="175"/>
      <c r="I1221" s="176"/>
      <c r="J1221" s="176"/>
      <c r="K1221" s="175"/>
      <c r="L1221" s="176"/>
      <c r="M1221" s="176"/>
      <c r="N1221" s="176"/>
      <c r="O1221" s="176"/>
      <c r="P1221" s="176"/>
      <c r="Q1221" s="176"/>
      <c r="R1221" s="176"/>
      <c r="S1221" s="176"/>
      <c r="T1221" s="175"/>
      <c r="U1221" s="175"/>
      <c r="V1221" s="176"/>
      <c r="W1221" s="176"/>
      <c r="X1221" s="176"/>
      <c r="Y1221" s="175"/>
      <c r="Z1221" s="177"/>
      <c r="AA1221" s="177"/>
      <c r="AB1221" s="177"/>
      <c r="AC1221" s="177"/>
    </row>
    <row r="1222" spans="1:29">
      <c r="A1222" s="175"/>
      <c r="B1222" s="175"/>
      <c r="C1222" s="175"/>
      <c r="D1222" s="176"/>
      <c r="E1222" s="176"/>
      <c r="F1222" s="176"/>
      <c r="G1222" s="176"/>
      <c r="H1222" s="175"/>
      <c r="I1222" s="176"/>
      <c r="J1222" s="176"/>
      <c r="K1222" s="175"/>
      <c r="L1222" s="176"/>
      <c r="M1222" s="176"/>
      <c r="N1222" s="176"/>
      <c r="O1222" s="176"/>
      <c r="P1222" s="176"/>
      <c r="Q1222" s="176"/>
      <c r="R1222" s="176"/>
      <c r="S1222" s="176"/>
      <c r="T1222" s="175"/>
      <c r="U1222" s="175"/>
      <c r="V1222" s="176"/>
      <c r="W1222" s="176"/>
      <c r="X1222" s="176"/>
      <c r="Y1222" s="175"/>
      <c r="Z1222" s="177"/>
      <c r="AA1222" s="177"/>
      <c r="AB1222" s="177"/>
      <c r="AC1222" s="177"/>
    </row>
    <row r="1223" spans="1:29">
      <c r="A1223" s="175"/>
      <c r="B1223" s="175"/>
      <c r="C1223" s="175"/>
      <c r="D1223" s="176"/>
      <c r="E1223" s="176"/>
      <c r="F1223" s="176"/>
      <c r="G1223" s="176"/>
      <c r="H1223" s="175"/>
      <c r="I1223" s="176"/>
      <c r="J1223" s="176"/>
      <c r="K1223" s="175"/>
      <c r="L1223" s="176"/>
      <c r="M1223" s="176"/>
      <c r="N1223" s="176"/>
      <c r="O1223" s="176"/>
      <c r="P1223" s="176"/>
      <c r="Q1223" s="176"/>
      <c r="R1223" s="176"/>
      <c r="S1223" s="176"/>
      <c r="T1223" s="175"/>
      <c r="U1223" s="175"/>
      <c r="V1223" s="176"/>
      <c r="W1223" s="176"/>
      <c r="X1223" s="176"/>
      <c r="Y1223" s="175"/>
      <c r="Z1223" s="177"/>
      <c r="AA1223" s="177"/>
      <c r="AB1223" s="177"/>
      <c r="AC1223" s="177"/>
    </row>
    <row r="1224" spans="1:29">
      <c r="A1224" s="175"/>
      <c r="B1224" s="175"/>
      <c r="C1224" s="175"/>
      <c r="D1224" s="176"/>
      <c r="E1224" s="176"/>
      <c r="F1224" s="176"/>
      <c r="G1224" s="176"/>
      <c r="H1224" s="175"/>
      <c r="I1224" s="176"/>
      <c r="J1224" s="176"/>
      <c r="K1224" s="175"/>
      <c r="L1224" s="176"/>
      <c r="M1224" s="176"/>
      <c r="N1224" s="176"/>
      <c r="O1224" s="176"/>
      <c r="P1224" s="176"/>
      <c r="Q1224" s="176"/>
      <c r="R1224" s="176"/>
      <c r="S1224" s="176"/>
      <c r="T1224" s="175"/>
      <c r="U1224" s="175"/>
      <c r="V1224" s="176"/>
      <c r="W1224" s="176"/>
      <c r="X1224" s="176"/>
      <c r="Y1224" s="175"/>
      <c r="Z1224" s="177"/>
      <c r="AA1224" s="177"/>
      <c r="AB1224" s="177"/>
      <c r="AC1224" s="177"/>
    </row>
    <row r="1225" spans="1:29">
      <c r="A1225" s="175"/>
      <c r="B1225" s="175"/>
      <c r="C1225" s="175"/>
      <c r="D1225" s="176"/>
      <c r="E1225" s="176"/>
      <c r="F1225" s="176"/>
      <c r="G1225" s="176"/>
      <c r="H1225" s="175"/>
      <c r="I1225" s="176"/>
      <c r="J1225" s="176"/>
      <c r="K1225" s="175"/>
      <c r="L1225" s="176"/>
      <c r="M1225" s="176"/>
      <c r="N1225" s="176"/>
      <c r="O1225" s="176"/>
      <c r="P1225" s="176"/>
      <c r="Q1225" s="176"/>
      <c r="R1225" s="176"/>
      <c r="S1225" s="176"/>
      <c r="T1225" s="175"/>
      <c r="U1225" s="175"/>
      <c r="V1225" s="176"/>
      <c r="W1225" s="176"/>
      <c r="X1225" s="176"/>
      <c r="Y1225" s="175"/>
      <c r="Z1225" s="177"/>
      <c r="AA1225" s="177"/>
      <c r="AB1225" s="177"/>
      <c r="AC1225" s="177"/>
    </row>
    <row r="1226" spans="1:29">
      <c r="A1226" s="175"/>
      <c r="B1226" s="175"/>
      <c r="C1226" s="175"/>
      <c r="D1226" s="176"/>
      <c r="E1226" s="176"/>
      <c r="F1226" s="176"/>
      <c r="G1226" s="176"/>
      <c r="H1226" s="175"/>
      <c r="I1226" s="176"/>
      <c r="J1226" s="176"/>
      <c r="K1226" s="175"/>
      <c r="L1226" s="176"/>
      <c r="M1226" s="176"/>
      <c r="N1226" s="176"/>
      <c r="O1226" s="176"/>
      <c r="P1226" s="176"/>
      <c r="Q1226" s="176"/>
      <c r="R1226" s="176"/>
      <c r="S1226" s="176"/>
      <c r="T1226" s="175"/>
      <c r="U1226" s="175"/>
      <c r="V1226" s="176"/>
      <c r="W1226" s="176"/>
      <c r="X1226" s="176"/>
      <c r="Y1226" s="175"/>
      <c r="Z1226" s="177"/>
      <c r="AA1226" s="177"/>
      <c r="AB1226" s="177"/>
      <c r="AC1226" s="177"/>
    </row>
    <row r="1227" spans="1:29">
      <c r="A1227" s="175"/>
      <c r="B1227" s="175"/>
      <c r="C1227" s="175"/>
      <c r="D1227" s="176"/>
      <c r="E1227" s="176"/>
      <c r="F1227" s="176"/>
      <c r="G1227" s="176"/>
      <c r="H1227" s="175"/>
      <c r="I1227" s="176"/>
      <c r="J1227" s="176"/>
      <c r="K1227" s="175"/>
      <c r="L1227" s="176"/>
      <c r="M1227" s="176"/>
      <c r="N1227" s="176"/>
      <c r="O1227" s="176"/>
      <c r="P1227" s="176"/>
      <c r="Q1227" s="176"/>
      <c r="R1227" s="176"/>
      <c r="S1227" s="176"/>
      <c r="T1227" s="175"/>
      <c r="U1227" s="175"/>
      <c r="V1227" s="176"/>
      <c r="W1227" s="176"/>
      <c r="X1227" s="176"/>
      <c r="Y1227" s="175"/>
      <c r="Z1227" s="177"/>
      <c r="AA1227" s="177"/>
      <c r="AB1227" s="177"/>
      <c r="AC1227" s="177"/>
    </row>
    <row r="1228" spans="1:29">
      <c r="A1228" s="175"/>
      <c r="B1228" s="175"/>
      <c r="C1228" s="175"/>
      <c r="D1228" s="176"/>
      <c r="E1228" s="176"/>
      <c r="F1228" s="176"/>
      <c r="G1228" s="176"/>
      <c r="H1228" s="175"/>
      <c r="I1228" s="176"/>
      <c r="J1228" s="176"/>
      <c r="K1228" s="175"/>
      <c r="L1228" s="176"/>
      <c r="M1228" s="176"/>
      <c r="N1228" s="176"/>
      <c r="O1228" s="176"/>
      <c r="P1228" s="176"/>
      <c r="Q1228" s="176"/>
      <c r="R1228" s="176"/>
      <c r="S1228" s="176"/>
      <c r="T1228" s="175"/>
      <c r="U1228" s="175"/>
      <c r="V1228" s="176"/>
      <c r="W1228" s="176"/>
      <c r="X1228" s="176"/>
      <c r="Y1228" s="175"/>
      <c r="Z1228" s="177"/>
      <c r="AA1228" s="177"/>
      <c r="AB1228" s="177"/>
      <c r="AC1228" s="177"/>
    </row>
    <row r="1229" spans="1:29">
      <c r="A1229" s="175"/>
      <c r="B1229" s="175"/>
      <c r="C1229" s="175"/>
      <c r="D1229" s="176"/>
      <c r="E1229" s="176"/>
      <c r="F1229" s="176"/>
      <c r="G1229" s="176"/>
      <c r="H1229" s="175"/>
      <c r="I1229" s="176"/>
      <c r="J1229" s="176"/>
      <c r="K1229" s="175"/>
      <c r="L1229" s="176"/>
      <c r="M1229" s="176"/>
      <c r="N1229" s="176"/>
      <c r="O1229" s="176"/>
      <c r="P1229" s="176"/>
      <c r="Q1229" s="176"/>
      <c r="R1229" s="176"/>
      <c r="S1229" s="176"/>
      <c r="T1229" s="175"/>
      <c r="U1229" s="175"/>
      <c r="V1229" s="176"/>
      <c r="W1229" s="176"/>
      <c r="X1229" s="176"/>
      <c r="Y1229" s="175"/>
      <c r="Z1229" s="177"/>
      <c r="AA1229" s="177"/>
      <c r="AB1229" s="177"/>
      <c r="AC1229" s="177"/>
    </row>
    <row r="1230" spans="1:29">
      <c r="A1230" s="175"/>
      <c r="B1230" s="175"/>
      <c r="C1230" s="175"/>
      <c r="D1230" s="176"/>
      <c r="E1230" s="176"/>
      <c r="F1230" s="176"/>
      <c r="G1230" s="176"/>
      <c r="H1230" s="175"/>
      <c r="I1230" s="176"/>
      <c r="J1230" s="176"/>
      <c r="K1230" s="175"/>
      <c r="L1230" s="176"/>
      <c r="M1230" s="176"/>
      <c r="N1230" s="176"/>
      <c r="O1230" s="176"/>
      <c r="P1230" s="176"/>
      <c r="Q1230" s="176"/>
      <c r="R1230" s="176"/>
      <c r="S1230" s="176"/>
      <c r="T1230" s="175"/>
      <c r="U1230" s="175"/>
      <c r="V1230" s="176"/>
      <c r="W1230" s="176"/>
      <c r="X1230" s="176"/>
      <c r="Y1230" s="175"/>
      <c r="Z1230" s="177"/>
      <c r="AA1230" s="177"/>
      <c r="AB1230" s="177"/>
      <c r="AC1230" s="177"/>
    </row>
    <row r="1231" spans="1:29">
      <c r="A1231" s="175"/>
      <c r="B1231" s="175"/>
      <c r="C1231" s="175"/>
      <c r="D1231" s="176"/>
      <c r="E1231" s="176"/>
      <c r="F1231" s="176"/>
      <c r="G1231" s="176"/>
      <c r="H1231" s="175"/>
      <c r="I1231" s="176"/>
      <c r="J1231" s="176"/>
      <c r="K1231" s="175"/>
      <c r="L1231" s="176"/>
      <c r="M1231" s="176"/>
      <c r="N1231" s="176"/>
      <c r="O1231" s="176"/>
      <c r="P1231" s="176"/>
      <c r="Q1231" s="176"/>
      <c r="R1231" s="176"/>
      <c r="S1231" s="176"/>
      <c r="T1231" s="175"/>
      <c r="U1231" s="175"/>
      <c r="V1231" s="176"/>
      <c r="W1231" s="176"/>
      <c r="X1231" s="176"/>
      <c r="Y1231" s="175"/>
      <c r="Z1231" s="177"/>
      <c r="AA1231" s="177"/>
      <c r="AB1231" s="177"/>
      <c r="AC1231" s="177"/>
    </row>
    <row r="1232" spans="1:29">
      <c r="A1232" s="175"/>
      <c r="B1232" s="175"/>
      <c r="C1232" s="175"/>
      <c r="D1232" s="176"/>
      <c r="E1232" s="176"/>
      <c r="F1232" s="176"/>
      <c r="G1232" s="176"/>
      <c r="H1232" s="175"/>
      <c r="I1232" s="176"/>
      <c r="J1232" s="176"/>
      <c r="K1232" s="175"/>
      <c r="L1232" s="176"/>
      <c r="M1232" s="176"/>
      <c r="N1232" s="176"/>
      <c r="O1232" s="176"/>
      <c r="P1232" s="176"/>
      <c r="Q1232" s="176"/>
      <c r="R1232" s="176"/>
      <c r="S1232" s="176"/>
      <c r="T1232" s="175"/>
      <c r="U1232" s="175"/>
      <c r="V1232" s="176"/>
      <c r="W1232" s="176"/>
      <c r="X1232" s="176"/>
      <c r="Y1232" s="175"/>
      <c r="Z1232" s="177"/>
      <c r="AA1232" s="177"/>
      <c r="AB1232" s="177"/>
      <c r="AC1232" s="177"/>
    </row>
    <row r="1233" spans="1:29">
      <c r="A1233" s="175"/>
      <c r="B1233" s="175"/>
      <c r="C1233" s="175"/>
      <c r="D1233" s="176"/>
      <c r="E1233" s="176"/>
      <c r="F1233" s="176"/>
      <c r="G1233" s="176"/>
      <c r="H1233" s="175"/>
      <c r="I1233" s="176"/>
      <c r="J1233" s="176"/>
      <c r="K1233" s="175"/>
      <c r="L1233" s="176"/>
      <c r="M1233" s="176"/>
      <c r="N1233" s="176"/>
      <c r="O1233" s="176"/>
      <c r="P1233" s="176"/>
      <c r="Q1233" s="176"/>
      <c r="R1233" s="176"/>
      <c r="S1233" s="176"/>
      <c r="T1233" s="175"/>
      <c r="U1233" s="175"/>
      <c r="V1233" s="176"/>
      <c r="W1233" s="176"/>
      <c r="X1233" s="176"/>
      <c r="Y1233" s="175"/>
      <c r="Z1233" s="177"/>
      <c r="AA1233" s="177"/>
      <c r="AB1233" s="177"/>
      <c r="AC1233" s="177"/>
    </row>
    <row r="1234" spans="1:29">
      <c r="A1234" s="175"/>
      <c r="B1234" s="175"/>
      <c r="C1234" s="175"/>
      <c r="D1234" s="176"/>
      <c r="E1234" s="176"/>
      <c r="F1234" s="176"/>
      <c r="G1234" s="176"/>
      <c r="H1234" s="175"/>
      <c r="I1234" s="176"/>
      <c r="J1234" s="176"/>
      <c r="K1234" s="175"/>
      <c r="L1234" s="176"/>
      <c r="M1234" s="176"/>
      <c r="N1234" s="176"/>
      <c r="O1234" s="176"/>
      <c r="P1234" s="176"/>
      <c r="Q1234" s="176"/>
      <c r="R1234" s="176"/>
      <c r="S1234" s="176"/>
      <c r="T1234" s="175"/>
      <c r="U1234" s="175"/>
      <c r="V1234" s="176"/>
      <c r="W1234" s="176"/>
      <c r="X1234" s="176"/>
      <c r="Y1234" s="175"/>
      <c r="Z1234" s="177"/>
      <c r="AA1234" s="177"/>
      <c r="AB1234" s="177"/>
      <c r="AC1234" s="177"/>
    </row>
    <row r="1235" spans="1:29">
      <c r="A1235" s="175"/>
      <c r="B1235" s="175"/>
      <c r="C1235" s="175"/>
      <c r="D1235" s="176"/>
      <c r="E1235" s="176"/>
      <c r="F1235" s="176"/>
      <c r="G1235" s="176"/>
      <c r="H1235" s="175"/>
      <c r="I1235" s="176"/>
      <c r="J1235" s="176"/>
      <c r="K1235" s="175"/>
      <c r="L1235" s="176"/>
      <c r="M1235" s="176"/>
      <c r="N1235" s="176"/>
      <c r="O1235" s="176"/>
      <c r="P1235" s="176"/>
      <c r="Q1235" s="176"/>
      <c r="R1235" s="176"/>
      <c r="S1235" s="176"/>
      <c r="T1235" s="175"/>
      <c r="U1235" s="175"/>
      <c r="V1235" s="176"/>
      <c r="W1235" s="176"/>
      <c r="X1235" s="176"/>
      <c r="Y1235" s="175"/>
      <c r="Z1235" s="177"/>
      <c r="AA1235" s="177"/>
      <c r="AB1235" s="177"/>
      <c r="AC1235" s="177"/>
    </row>
    <row r="1236" spans="1:29">
      <c r="A1236" s="175"/>
      <c r="B1236" s="175"/>
      <c r="C1236" s="175"/>
      <c r="D1236" s="176"/>
      <c r="E1236" s="176"/>
      <c r="F1236" s="176"/>
      <c r="G1236" s="176"/>
      <c r="H1236" s="175"/>
      <c r="I1236" s="176"/>
      <c r="J1236" s="176"/>
      <c r="K1236" s="175"/>
      <c r="L1236" s="176"/>
      <c r="M1236" s="176"/>
      <c r="N1236" s="176"/>
      <c r="O1236" s="176"/>
      <c r="P1236" s="176"/>
      <c r="Q1236" s="176"/>
      <c r="R1236" s="176"/>
      <c r="S1236" s="176"/>
      <c r="T1236" s="175"/>
      <c r="U1236" s="175"/>
      <c r="V1236" s="176"/>
      <c r="W1236" s="176"/>
      <c r="X1236" s="176"/>
      <c r="Y1236" s="175"/>
      <c r="Z1236" s="177"/>
      <c r="AA1236" s="177"/>
      <c r="AB1236" s="177"/>
      <c r="AC1236" s="177"/>
    </row>
    <row r="1237" spans="1:29">
      <c r="A1237" s="175"/>
      <c r="B1237" s="175"/>
      <c r="C1237" s="175"/>
      <c r="D1237" s="176"/>
      <c r="E1237" s="176"/>
      <c r="F1237" s="176"/>
      <c r="G1237" s="176"/>
      <c r="H1237" s="175"/>
      <c r="I1237" s="176"/>
      <c r="J1237" s="176"/>
      <c r="K1237" s="175"/>
      <c r="L1237" s="176"/>
      <c r="M1237" s="176"/>
      <c r="N1237" s="176"/>
      <c r="O1237" s="176"/>
      <c r="P1237" s="176"/>
      <c r="Q1237" s="176"/>
      <c r="R1237" s="176"/>
      <c r="S1237" s="176"/>
      <c r="T1237" s="175"/>
      <c r="U1237" s="175"/>
      <c r="V1237" s="176"/>
      <c r="W1237" s="176"/>
      <c r="X1237" s="176"/>
      <c r="Y1237" s="175"/>
      <c r="Z1237" s="177"/>
      <c r="AA1237" s="177"/>
      <c r="AB1237" s="177"/>
      <c r="AC1237" s="177"/>
    </row>
    <row r="1238" spans="1:29">
      <c r="A1238" s="175"/>
      <c r="B1238" s="175"/>
      <c r="C1238" s="175"/>
      <c r="D1238" s="176"/>
      <c r="E1238" s="176"/>
      <c r="F1238" s="176"/>
      <c r="G1238" s="176"/>
      <c r="H1238" s="175"/>
      <c r="I1238" s="176"/>
      <c r="J1238" s="176"/>
      <c r="K1238" s="175"/>
      <c r="L1238" s="176"/>
      <c r="M1238" s="176"/>
      <c r="N1238" s="176"/>
      <c r="O1238" s="176"/>
      <c r="P1238" s="176"/>
      <c r="Q1238" s="176"/>
      <c r="R1238" s="176"/>
      <c r="S1238" s="176"/>
      <c r="T1238" s="175"/>
      <c r="U1238" s="175"/>
      <c r="V1238" s="176"/>
      <c r="W1238" s="176"/>
      <c r="X1238" s="176"/>
      <c r="Y1238" s="175"/>
      <c r="Z1238" s="177"/>
      <c r="AA1238" s="177"/>
      <c r="AB1238" s="177"/>
      <c r="AC1238" s="177"/>
    </row>
    <row r="1239" spans="1:29">
      <c r="A1239" s="175"/>
      <c r="B1239" s="175"/>
      <c r="C1239" s="175"/>
      <c r="D1239" s="176"/>
      <c r="E1239" s="176"/>
      <c r="F1239" s="176"/>
      <c r="G1239" s="176"/>
      <c r="H1239" s="175"/>
      <c r="I1239" s="176"/>
      <c r="J1239" s="176"/>
      <c r="K1239" s="175"/>
      <c r="L1239" s="176"/>
      <c r="M1239" s="176"/>
      <c r="N1239" s="176"/>
      <c r="O1239" s="176"/>
      <c r="P1239" s="176"/>
      <c r="Q1239" s="176"/>
      <c r="R1239" s="176"/>
      <c r="S1239" s="176"/>
      <c r="T1239" s="175"/>
      <c r="U1239" s="175"/>
      <c r="V1239" s="176"/>
      <c r="W1239" s="176"/>
      <c r="X1239" s="176"/>
      <c r="Y1239" s="175"/>
      <c r="Z1239" s="177"/>
      <c r="AA1239" s="177"/>
      <c r="AB1239" s="177"/>
      <c r="AC1239" s="177"/>
    </row>
    <row r="1240" spans="1:29">
      <c r="A1240" s="175"/>
      <c r="B1240" s="175"/>
      <c r="C1240" s="175"/>
      <c r="D1240" s="176"/>
      <c r="E1240" s="176"/>
      <c r="F1240" s="176"/>
      <c r="G1240" s="176"/>
      <c r="H1240" s="175"/>
      <c r="I1240" s="176"/>
      <c r="J1240" s="176"/>
      <c r="K1240" s="175"/>
      <c r="L1240" s="176"/>
      <c r="M1240" s="176"/>
      <c r="N1240" s="176"/>
      <c r="O1240" s="176"/>
      <c r="P1240" s="176"/>
      <c r="Q1240" s="176"/>
      <c r="R1240" s="176"/>
      <c r="S1240" s="176"/>
      <c r="T1240" s="175"/>
      <c r="U1240" s="175"/>
      <c r="V1240" s="176"/>
      <c r="W1240" s="176"/>
      <c r="X1240" s="176"/>
      <c r="Y1240" s="175"/>
      <c r="Z1240" s="177"/>
      <c r="AA1240" s="177"/>
      <c r="AB1240" s="177"/>
      <c r="AC1240" s="177"/>
    </row>
    <row r="1241" spans="1:29">
      <c r="A1241" s="175"/>
      <c r="B1241" s="175"/>
      <c r="C1241" s="175"/>
      <c r="D1241" s="176"/>
      <c r="E1241" s="176"/>
      <c r="F1241" s="176"/>
      <c r="G1241" s="176"/>
      <c r="H1241" s="175"/>
      <c r="I1241" s="176"/>
      <c r="J1241" s="176"/>
      <c r="K1241" s="175"/>
      <c r="L1241" s="176"/>
      <c r="M1241" s="176"/>
      <c r="N1241" s="176"/>
      <c r="O1241" s="176"/>
      <c r="P1241" s="176"/>
      <c r="Q1241" s="176"/>
      <c r="R1241" s="176"/>
      <c r="S1241" s="176"/>
      <c r="T1241" s="175"/>
      <c r="U1241" s="175"/>
      <c r="V1241" s="176"/>
      <c r="W1241" s="176"/>
      <c r="X1241" s="176"/>
      <c r="Y1241" s="175"/>
      <c r="Z1241" s="177"/>
      <c r="AA1241" s="177"/>
      <c r="AB1241" s="177"/>
      <c r="AC1241" s="177"/>
    </row>
    <row r="1242" spans="1:29">
      <c r="A1242" s="175"/>
      <c r="B1242" s="175"/>
      <c r="C1242" s="175"/>
      <c r="D1242" s="176"/>
      <c r="E1242" s="176"/>
      <c r="F1242" s="176"/>
      <c r="G1242" s="176"/>
      <c r="H1242" s="175"/>
      <c r="I1242" s="176"/>
      <c r="J1242" s="176"/>
      <c r="K1242" s="175"/>
      <c r="L1242" s="176"/>
      <c r="M1242" s="176"/>
      <c r="N1242" s="176"/>
      <c r="O1242" s="176"/>
      <c r="P1242" s="176"/>
      <c r="Q1242" s="176"/>
      <c r="R1242" s="176"/>
      <c r="S1242" s="176"/>
      <c r="T1242" s="175"/>
      <c r="U1242" s="175"/>
      <c r="V1242" s="176"/>
      <c r="W1242" s="176"/>
      <c r="X1242" s="176"/>
      <c r="Y1242" s="175"/>
      <c r="Z1242" s="177"/>
      <c r="AA1242" s="177"/>
      <c r="AB1242" s="177"/>
      <c r="AC1242" s="177"/>
    </row>
    <row r="1243" spans="1:29">
      <c r="A1243" s="175"/>
      <c r="B1243" s="175"/>
      <c r="C1243" s="175"/>
      <c r="D1243" s="176"/>
      <c r="E1243" s="176"/>
      <c r="F1243" s="176"/>
      <c r="G1243" s="176"/>
      <c r="H1243" s="175"/>
      <c r="I1243" s="176"/>
      <c r="J1243" s="176"/>
      <c r="K1243" s="175"/>
      <c r="L1243" s="176"/>
      <c r="M1243" s="176"/>
      <c r="N1243" s="176"/>
      <c r="O1243" s="176"/>
      <c r="P1243" s="176"/>
      <c r="Q1243" s="176"/>
      <c r="R1243" s="176"/>
      <c r="S1243" s="176"/>
      <c r="T1243" s="175"/>
      <c r="U1243" s="175"/>
      <c r="V1243" s="176"/>
      <c r="W1243" s="176"/>
      <c r="X1243" s="176"/>
      <c r="Y1243" s="175"/>
      <c r="Z1243" s="177"/>
      <c r="AA1243" s="177"/>
      <c r="AB1243" s="177"/>
      <c r="AC1243" s="177"/>
    </row>
    <row r="1244" spans="1:29">
      <c r="A1244" s="175"/>
      <c r="B1244" s="175"/>
      <c r="C1244" s="175"/>
      <c r="D1244" s="176"/>
      <c r="E1244" s="176"/>
      <c r="F1244" s="176"/>
      <c r="G1244" s="176"/>
      <c r="H1244" s="175"/>
      <c r="I1244" s="176"/>
      <c r="J1244" s="176"/>
      <c r="K1244" s="175"/>
      <c r="L1244" s="176"/>
      <c r="M1244" s="176"/>
      <c r="N1244" s="176"/>
      <c r="O1244" s="176"/>
      <c r="P1244" s="176"/>
      <c r="Q1244" s="176"/>
      <c r="R1244" s="176"/>
      <c r="S1244" s="176"/>
      <c r="T1244" s="175"/>
      <c r="U1244" s="175"/>
      <c r="V1244" s="176"/>
      <c r="W1244" s="176"/>
      <c r="X1244" s="176"/>
      <c r="Y1244" s="175"/>
      <c r="Z1244" s="177"/>
      <c r="AA1244" s="177"/>
      <c r="AB1244" s="177"/>
      <c r="AC1244" s="177"/>
    </row>
    <row r="1245" spans="1:29">
      <c r="A1245" s="175"/>
      <c r="B1245" s="175"/>
      <c r="C1245" s="175"/>
      <c r="D1245" s="176"/>
      <c r="E1245" s="176"/>
      <c r="F1245" s="176"/>
      <c r="G1245" s="176"/>
      <c r="H1245" s="175"/>
      <c r="I1245" s="176"/>
      <c r="J1245" s="176"/>
      <c r="K1245" s="175"/>
      <c r="L1245" s="176"/>
      <c r="M1245" s="176"/>
      <c r="N1245" s="176"/>
      <c r="O1245" s="176"/>
      <c r="P1245" s="176"/>
      <c r="Q1245" s="176"/>
      <c r="R1245" s="176"/>
      <c r="S1245" s="176"/>
      <c r="T1245" s="175"/>
      <c r="U1245" s="175"/>
      <c r="V1245" s="176"/>
      <c r="W1245" s="176"/>
      <c r="X1245" s="176"/>
      <c r="Y1245" s="175"/>
      <c r="Z1245" s="177"/>
      <c r="AA1245" s="177"/>
      <c r="AB1245" s="177"/>
      <c r="AC1245" s="177"/>
    </row>
    <row r="1246" spans="1:29">
      <c r="A1246" s="175"/>
      <c r="B1246" s="175"/>
      <c r="C1246" s="175"/>
      <c r="D1246" s="176"/>
      <c r="E1246" s="176"/>
      <c r="F1246" s="176"/>
      <c r="G1246" s="176"/>
      <c r="H1246" s="175"/>
      <c r="I1246" s="176"/>
      <c r="J1246" s="176"/>
      <c r="K1246" s="175"/>
      <c r="L1246" s="176"/>
      <c r="M1246" s="176"/>
      <c r="N1246" s="176"/>
      <c r="O1246" s="176"/>
      <c r="P1246" s="176"/>
      <c r="Q1246" s="176"/>
      <c r="R1246" s="176"/>
      <c r="S1246" s="176"/>
      <c r="T1246" s="175"/>
      <c r="U1246" s="175"/>
      <c r="V1246" s="176"/>
      <c r="W1246" s="176"/>
      <c r="X1246" s="176"/>
      <c r="Y1246" s="175"/>
      <c r="Z1246" s="177"/>
      <c r="AA1246" s="177"/>
      <c r="AB1246" s="177"/>
      <c r="AC1246" s="177"/>
    </row>
    <row r="1247" spans="1:29">
      <c r="A1247" s="175"/>
      <c r="B1247" s="175"/>
      <c r="C1247" s="175"/>
      <c r="D1247" s="176"/>
      <c r="E1247" s="176"/>
      <c r="F1247" s="176"/>
      <c r="G1247" s="176"/>
      <c r="H1247" s="175"/>
      <c r="I1247" s="176"/>
      <c r="J1247" s="176"/>
      <c r="K1247" s="175"/>
      <c r="L1247" s="176"/>
      <c r="M1247" s="176"/>
      <c r="N1247" s="176"/>
      <c r="O1247" s="176"/>
      <c r="P1247" s="176"/>
      <c r="Q1247" s="176"/>
      <c r="R1247" s="176"/>
      <c r="S1247" s="176"/>
      <c r="T1247" s="175"/>
      <c r="U1247" s="175"/>
      <c r="V1247" s="176"/>
      <c r="W1247" s="176"/>
      <c r="X1247" s="176"/>
      <c r="Y1247" s="175"/>
      <c r="Z1247" s="177"/>
      <c r="AA1247" s="177"/>
      <c r="AB1247" s="177"/>
      <c r="AC1247" s="177"/>
    </row>
    <row r="1248" spans="1:29">
      <c r="A1248" s="175"/>
      <c r="B1248" s="175"/>
      <c r="C1248" s="175"/>
      <c r="D1248" s="176"/>
      <c r="E1248" s="176"/>
      <c r="F1248" s="176"/>
      <c r="G1248" s="176"/>
      <c r="H1248" s="175"/>
      <c r="I1248" s="176"/>
      <c r="J1248" s="176"/>
      <c r="K1248" s="175"/>
      <c r="L1248" s="176"/>
      <c r="M1248" s="176"/>
      <c r="N1248" s="176"/>
      <c r="O1248" s="176"/>
      <c r="P1248" s="176"/>
      <c r="Q1248" s="176"/>
      <c r="R1248" s="176"/>
      <c r="S1248" s="176"/>
      <c r="T1248" s="175"/>
      <c r="U1248" s="175"/>
      <c r="V1248" s="176"/>
      <c r="W1248" s="176"/>
      <c r="X1248" s="176"/>
      <c r="Y1248" s="175"/>
      <c r="Z1248" s="177"/>
      <c r="AA1248" s="177"/>
      <c r="AB1248" s="177"/>
      <c r="AC1248" s="177"/>
    </row>
    <row r="1249" spans="1:29">
      <c r="A1249" s="175"/>
      <c r="B1249" s="175"/>
      <c r="C1249" s="175"/>
      <c r="D1249" s="176"/>
      <c r="E1249" s="176"/>
      <c r="F1249" s="176"/>
      <c r="G1249" s="176"/>
      <c r="H1249" s="175"/>
      <c r="I1249" s="176"/>
      <c r="J1249" s="176"/>
      <c r="K1249" s="175"/>
      <c r="L1249" s="176"/>
      <c r="M1249" s="176"/>
      <c r="N1249" s="176"/>
      <c r="O1249" s="176"/>
      <c r="P1249" s="176"/>
      <c r="Q1249" s="176"/>
      <c r="R1249" s="176"/>
      <c r="S1249" s="176"/>
      <c r="T1249" s="175"/>
      <c r="U1249" s="175"/>
      <c r="V1249" s="176"/>
      <c r="W1249" s="176"/>
      <c r="X1249" s="176"/>
      <c r="Y1249" s="175"/>
      <c r="Z1249" s="177"/>
      <c r="AA1249" s="177"/>
      <c r="AB1249" s="177"/>
      <c r="AC1249" s="177"/>
    </row>
    <row r="1250" spans="1:29">
      <c r="A1250" s="175"/>
      <c r="B1250" s="175"/>
      <c r="C1250" s="175"/>
      <c r="D1250" s="176"/>
      <c r="E1250" s="176"/>
      <c r="F1250" s="176"/>
      <c r="G1250" s="176"/>
      <c r="H1250" s="175"/>
      <c r="I1250" s="176"/>
      <c r="J1250" s="176"/>
      <c r="K1250" s="175"/>
      <c r="L1250" s="176"/>
      <c r="M1250" s="176"/>
      <c r="N1250" s="176"/>
      <c r="O1250" s="176"/>
      <c r="P1250" s="176"/>
      <c r="Q1250" s="176"/>
      <c r="R1250" s="176"/>
      <c r="S1250" s="176"/>
      <c r="T1250" s="175"/>
      <c r="U1250" s="175"/>
      <c r="V1250" s="176"/>
      <c r="W1250" s="176"/>
      <c r="X1250" s="176"/>
      <c r="Y1250" s="175"/>
      <c r="Z1250" s="177"/>
      <c r="AA1250" s="177"/>
      <c r="AB1250" s="177"/>
      <c r="AC1250" s="177"/>
    </row>
    <row r="1251" spans="1:29">
      <c r="A1251" s="175"/>
      <c r="B1251" s="175"/>
      <c r="C1251" s="175"/>
      <c r="D1251" s="176"/>
      <c r="E1251" s="176"/>
      <c r="F1251" s="176"/>
      <c r="G1251" s="176"/>
      <c r="H1251" s="175"/>
      <c r="I1251" s="176"/>
      <c r="J1251" s="176"/>
      <c r="K1251" s="175"/>
      <c r="L1251" s="176"/>
      <c r="M1251" s="176"/>
      <c r="N1251" s="176"/>
      <c r="O1251" s="176"/>
      <c r="P1251" s="176"/>
      <c r="Q1251" s="176"/>
      <c r="R1251" s="176"/>
      <c r="S1251" s="176"/>
      <c r="T1251" s="175"/>
      <c r="U1251" s="175"/>
      <c r="V1251" s="176"/>
      <c r="W1251" s="176"/>
      <c r="X1251" s="176"/>
      <c r="Y1251" s="175"/>
      <c r="Z1251" s="177"/>
      <c r="AA1251" s="177"/>
      <c r="AB1251" s="177"/>
      <c r="AC1251" s="177"/>
    </row>
    <row r="1252" spans="1:29">
      <c r="A1252" s="175"/>
      <c r="B1252" s="175"/>
      <c r="C1252" s="175"/>
      <c r="D1252" s="176"/>
      <c r="E1252" s="176"/>
      <c r="F1252" s="176"/>
      <c r="G1252" s="176"/>
      <c r="H1252" s="175"/>
      <c r="I1252" s="176"/>
      <c r="J1252" s="176"/>
      <c r="K1252" s="175"/>
      <c r="L1252" s="176"/>
      <c r="M1252" s="176"/>
      <c r="N1252" s="176"/>
      <c r="O1252" s="176"/>
      <c r="P1252" s="176"/>
      <c r="Q1252" s="176"/>
      <c r="R1252" s="176"/>
      <c r="S1252" s="176"/>
      <c r="T1252" s="175"/>
      <c r="U1252" s="175"/>
      <c r="V1252" s="176"/>
      <c r="W1252" s="176"/>
      <c r="X1252" s="176"/>
      <c r="Y1252" s="175"/>
      <c r="Z1252" s="177"/>
      <c r="AA1252" s="177"/>
      <c r="AB1252" s="177"/>
      <c r="AC1252" s="177"/>
    </row>
    <row r="1253" spans="1:29">
      <c r="A1253" s="175"/>
      <c r="B1253" s="175"/>
      <c r="C1253" s="175"/>
      <c r="D1253" s="176"/>
      <c r="E1253" s="176"/>
      <c r="F1253" s="176"/>
      <c r="G1253" s="176"/>
      <c r="H1253" s="175"/>
      <c r="I1253" s="176"/>
      <c r="J1253" s="176"/>
      <c r="K1253" s="175"/>
      <c r="L1253" s="176"/>
      <c r="M1253" s="176"/>
      <c r="N1253" s="176"/>
      <c r="O1253" s="176"/>
      <c r="P1253" s="176"/>
      <c r="Q1253" s="176"/>
      <c r="R1253" s="176"/>
      <c r="S1253" s="176"/>
      <c r="T1253" s="175"/>
      <c r="U1253" s="175"/>
      <c r="V1253" s="176"/>
      <c r="W1253" s="176"/>
      <c r="X1253" s="176"/>
      <c r="Y1253" s="175"/>
      <c r="Z1253" s="177"/>
      <c r="AA1253" s="177"/>
      <c r="AB1253" s="177"/>
      <c r="AC1253" s="177"/>
    </row>
    <row r="1254" spans="1:29">
      <c r="A1254" s="175"/>
      <c r="B1254" s="175"/>
      <c r="C1254" s="175"/>
      <c r="D1254" s="176"/>
      <c r="E1254" s="176"/>
      <c r="F1254" s="176"/>
      <c r="G1254" s="176"/>
      <c r="H1254" s="175"/>
      <c r="I1254" s="176"/>
      <c r="J1254" s="176"/>
      <c r="K1254" s="175"/>
      <c r="L1254" s="176"/>
      <c r="M1254" s="176"/>
      <c r="N1254" s="176"/>
      <c r="O1254" s="176"/>
      <c r="P1254" s="176"/>
      <c r="Q1254" s="176"/>
      <c r="R1254" s="176"/>
      <c r="S1254" s="176"/>
      <c r="T1254" s="175"/>
      <c r="U1254" s="175"/>
      <c r="V1254" s="176"/>
      <c r="W1254" s="176"/>
      <c r="X1254" s="176"/>
      <c r="Y1254" s="175"/>
      <c r="Z1254" s="177"/>
      <c r="AA1254" s="177"/>
      <c r="AB1254" s="177"/>
      <c r="AC1254" s="177"/>
    </row>
    <row r="1255" spans="1:29">
      <c r="A1255" s="175"/>
      <c r="B1255" s="175"/>
      <c r="C1255" s="175"/>
      <c r="D1255" s="176"/>
      <c r="E1255" s="176"/>
      <c r="F1255" s="176"/>
      <c r="G1255" s="176"/>
      <c r="H1255" s="175"/>
      <c r="I1255" s="176"/>
      <c r="J1255" s="176"/>
      <c r="K1255" s="175"/>
      <c r="L1255" s="176"/>
      <c r="M1255" s="176"/>
      <c r="N1255" s="176"/>
      <c r="O1255" s="176"/>
      <c r="P1255" s="176"/>
      <c r="Q1255" s="176"/>
      <c r="R1255" s="176"/>
      <c r="S1255" s="176"/>
      <c r="T1255" s="175"/>
      <c r="U1255" s="175"/>
      <c r="V1255" s="176"/>
      <c r="W1255" s="176"/>
      <c r="X1255" s="176"/>
      <c r="Y1255" s="175"/>
      <c r="Z1255" s="177"/>
      <c r="AA1255" s="177"/>
      <c r="AB1255" s="177"/>
      <c r="AC1255" s="177"/>
    </row>
    <row r="1256" spans="1:29">
      <c r="A1256" s="175"/>
      <c r="B1256" s="175"/>
      <c r="C1256" s="175"/>
      <c r="D1256" s="176"/>
      <c r="E1256" s="176"/>
      <c r="F1256" s="176"/>
      <c r="G1256" s="176"/>
      <c r="H1256" s="175"/>
      <c r="I1256" s="176"/>
      <c r="J1256" s="176"/>
      <c r="K1256" s="175"/>
      <c r="L1256" s="176"/>
      <c r="M1256" s="176"/>
      <c r="N1256" s="176"/>
      <c r="O1256" s="176"/>
      <c r="P1256" s="176"/>
      <c r="Q1256" s="176"/>
      <c r="R1256" s="176"/>
      <c r="S1256" s="176"/>
      <c r="T1256" s="175"/>
      <c r="U1256" s="175"/>
      <c r="V1256" s="176"/>
      <c r="W1256" s="176"/>
      <c r="X1256" s="176"/>
      <c r="Y1256" s="175"/>
      <c r="Z1256" s="177"/>
      <c r="AA1256" s="177"/>
      <c r="AB1256" s="177"/>
      <c r="AC1256" s="177"/>
    </row>
    <row r="1257" spans="1:29">
      <c r="A1257" s="175"/>
      <c r="B1257" s="175"/>
      <c r="C1257" s="175"/>
      <c r="D1257" s="176"/>
      <c r="E1257" s="176"/>
      <c r="F1257" s="176"/>
      <c r="G1257" s="176"/>
      <c r="H1257" s="175"/>
      <c r="I1257" s="176"/>
      <c r="J1257" s="176"/>
      <c r="K1257" s="175"/>
      <c r="L1257" s="176"/>
      <c r="M1257" s="176"/>
      <c r="N1257" s="176"/>
      <c r="O1257" s="176"/>
      <c r="P1257" s="176"/>
      <c r="Q1257" s="176"/>
      <c r="R1257" s="176"/>
      <c r="S1257" s="176"/>
      <c r="T1257" s="175"/>
      <c r="U1257" s="175"/>
      <c r="V1257" s="176"/>
      <c r="W1257" s="176"/>
      <c r="X1257" s="176"/>
      <c r="Y1257" s="175"/>
      <c r="Z1257" s="177"/>
      <c r="AA1257" s="177"/>
      <c r="AB1257" s="177"/>
      <c r="AC1257" s="177"/>
    </row>
    <row r="1258" spans="1:29">
      <c r="A1258" s="175"/>
      <c r="B1258" s="175"/>
      <c r="C1258" s="175"/>
      <c r="D1258" s="176"/>
      <c r="E1258" s="176"/>
      <c r="F1258" s="176"/>
      <c r="G1258" s="176"/>
      <c r="H1258" s="175"/>
      <c r="I1258" s="176"/>
      <c r="J1258" s="176"/>
      <c r="K1258" s="175"/>
      <c r="L1258" s="176"/>
      <c r="M1258" s="176"/>
      <c r="N1258" s="176"/>
      <c r="O1258" s="176"/>
      <c r="P1258" s="176"/>
      <c r="Q1258" s="176"/>
      <c r="R1258" s="176"/>
      <c r="S1258" s="176"/>
      <c r="T1258" s="175"/>
      <c r="U1258" s="175"/>
      <c r="V1258" s="176"/>
      <c r="W1258" s="176"/>
      <c r="X1258" s="176"/>
      <c r="Y1258" s="175"/>
      <c r="Z1258" s="177"/>
      <c r="AA1258" s="177"/>
      <c r="AB1258" s="177"/>
      <c r="AC1258" s="177"/>
    </row>
    <row r="1259" spans="1:29">
      <c r="A1259" s="175"/>
      <c r="B1259" s="175"/>
      <c r="C1259" s="175"/>
      <c r="D1259" s="176"/>
      <c r="E1259" s="176"/>
      <c r="F1259" s="176"/>
      <c r="G1259" s="176"/>
      <c r="H1259" s="175"/>
      <c r="I1259" s="176"/>
      <c r="J1259" s="176"/>
      <c r="K1259" s="175"/>
      <c r="L1259" s="176"/>
      <c r="M1259" s="176"/>
      <c r="N1259" s="176"/>
      <c r="O1259" s="176"/>
      <c r="P1259" s="176"/>
      <c r="Q1259" s="176"/>
      <c r="R1259" s="176"/>
      <c r="S1259" s="176"/>
      <c r="T1259" s="175"/>
      <c r="U1259" s="175"/>
      <c r="V1259" s="176"/>
      <c r="W1259" s="176"/>
      <c r="X1259" s="176"/>
      <c r="Y1259" s="175"/>
      <c r="Z1259" s="177"/>
      <c r="AA1259" s="177"/>
      <c r="AB1259" s="177"/>
      <c r="AC1259" s="177"/>
    </row>
    <row r="1260" spans="1:29">
      <c r="A1260" s="175"/>
      <c r="B1260" s="175"/>
      <c r="C1260" s="175"/>
      <c r="D1260" s="176"/>
      <c r="E1260" s="176"/>
      <c r="F1260" s="176"/>
      <c r="G1260" s="176"/>
      <c r="H1260" s="175"/>
      <c r="I1260" s="176"/>
      <c r="J1260" s="176"/>
      <c r="K1260" s="175"/>
      <c r="L1260" s="176"/>
      <c r="M1260" s="176"/>
      <c r="N1260" s="176"/>
      <c r="O1260" s="176"/>
      <c r="P1260" s="176"/>
      <c r="Q1260" s="176"/>
      <c r="R1260" s="176"/>
      <c r="S1260" s="176"/>
      <c r="T1260" s="175"/>
      <c r="U1260" s="175"/>
      <c r="V1260" s="176"/>
      <c r="W1260" s="176"/>
      <c r="X1260" s="176"/>
      <c r="Y1260" s="175"/>
      <c r="Z1260" s="177"/>
      <c r="AA1260" s="177"/>
      <c r="AB1260" s="177"/>
      <c r="AC1260" s="177"/>
    </row>
    <row r="1261" spans="1:29">
      <c r="A1261" s="175"/>
      <c r="B1261" s="175"/>
      <c r="C1261" s="175"/>
      <c r="D1261" s="176"/>
      <c r="E1261" s="176"/>
      <c r="F1261" s="176"/>
      <c r="G1261" s="176"/>
      <c r="H1261" s="175"/>
      <c r="I1261" s="176"/>
      <c r="J1261" s="176"/>
      <c r="K1261" s="175"/>
      <c r="L1261" s="176"/>
      <c r="M1261" s="176"/>
      <c r="N1261" s="176"/>
      <c r="O1261" s="176"/>
      <c r="P1261" s="176"/>
      <c r="Q1261" s="176"/>
      <c r="R1261" s="176"/>
      <c r="S1261" s="176"/>
      <c r="T1261" s="175"/>
      <c r="U1261" s="175"/>
      <c r="V1261" s="176"/>
      <c r="W1261" s="176"/>
      <c r="X1261" s="176"/>
      <c r="Y1261" s="175"/>
      <c r="Z1261" s="177"/>
      <c r="AA1261" s="177"/>
      <c r="AB1261" s="177"/>
      <c r="AC1261" s="177"/>
    </row>
    <row r="1262" spans="1:29">
      <c r="A1262" s="175"/>
      <c r="B1262" s="175"/>
      <c r="C1262" s="175"/>
      <c r="D1262" s="176"/>
      <c r="E1262" s="176"/>
      <c r="F1262" s="176"/>
      <c r="G1262" s="176"/>
      <c r="H1262" s="175"/>
      <c r="I1262" s="176"/>
      <c r="J1262" s="176"/>
      <c r="K1262" s="175"/>
      <c r="L1262" s="176"/>
      <c r="M1262" s="176"/>
      <c r="N1262" s="176"/>
      <c r="O1262" s="176"/>
      <c r="P1262" s="176"/>
      <c r="Q1262" s="176"/>
      <c r="R1262" s="176"/>
      <c r="S1262" s="176"/>
      <c r="T1262" s="175"/>
      <c r="U1262" s="175"/>
      <c r="V1262" s="176"/>
      <c r="W1262" s="176"/>
      <c r="X1262" s="176"/>
      <c r="Y1262" s="175"/>
      <c r="Z1262" s="177"/>
      <c r="AA1262" s="177"/>
      <c r="AB1262" s="177"/>
      <c r="AC1262" s="177"/>
    </row>
    <row r="1263" spans="1:29">
      <c r="A1263" s="175"/>
      <c r="B1263" s="175"/>
      <c r="C1263" s="175"/>
      <c r="D1263" s="176"/>
      <c r="E1263" s="176"/>
      <c r="F1263" s="176"/>
      <c r="G1263" s="176"/>
      <c r="H1263" s="175"/>
      <c r="I1263" s="176"/>
      <c r="J1263" s="176"/>
      <c r="K1263" s="175"/>
      <c r="L1263" s="176"/>
      <c r="M1263" s="176"/>
      <c r="N1263" s="176"/>
      <c r="O1263" s="176"/>
      <c r="P1263" s="176"/>
      <c r="Q1263" s="176"/>
      <c r="R1263" s="176"/>
      <c r="S1263" s="176"/>
      <c r="T1263" s="175"/>
      <c r="U1263" s="175"/>
      <c r="V1263" s="176"/>
      <c r="W1263" s="176"/>
      <c r="X1263" s="176"/>
      <c r="Y1263" s="175"/>
      <c r="Z1263" s="177"/>
      <c r="AA1263" s="177"/>
      <c r="AB1263" s="177"/>
      <c r="AC1263" s="177"/>
    </row>
    <row r="1264" spans="1:29">
      <c r="A1264" s="175"/>
      <c r="B1264" s="175"/>
      <c r="C1264" s="175"/>
      <c r="D1264" s="176"/>
      <c r="E1264" s="176"/>
      <c r="F1264" s="176"/>
      <c r="G1264" s="176"/>
      <c r="H1264" s="175"/>
      <c r="I1264" s="176"/>
      <c r="J1264" s="176"/>
      <c r="K1264" s="175"/>
      <c r="L1264" s="176"/>
      <c r="M1264" s="176"/>
      <c r="N1264" s="176"/>
      <c r="O1264" s="176"/>
      <c r="P1264" s="176"/>
      <c r="Q1264" s="176"/>
      <c r="R1264" s="176"/>
      <c r="S1264" s="176"/>
      <c r="T1264" s="175"/>
      <c r="U1264" s="175"/>
      <c r="V1264" s="176"/>
      <c r="W1264" s="176"/>
      <c r="X1264" s="176"/>
      <c r="Y1264" s="175"/>
      <c r="Z1264" s="177"/>
      <c r="AA1264" s="177"/>
      <c r="AB1264" s="177"/>
      <c r="AC1264" s="177"/>
    </row>
    <row r="1265" spans="1:29">
      <c r="A1265" s="175"/>
      <c r="B1265" s="175"/>
      <c r="C1265" s="175"/>
      <c r="D1265" s="176"/>
      <c r="E1265" s="176"/>
      <c r="F1265" s="176"/>
      <c r="G1265" s="176"/>
      <c r="H1265" s="175"/>
      <c r="I1265" s="176"/>
      <c r="J1265" s="176"/>
      <c r="K1265" s="175"/>
      <c r="L1265" s="176"/>
      <c r="M1265" s="176"/>
      <c r="N1265" s="176"/>
      <c r="O1265" s="176"/>
      <c r="P1265" s="176"/>
      <c r="Q1265" s="176"/>
      <c r="R1265" s="176"/>
      <c r="S1265" s="176"/>
      <c r="T1265" s="175"/>
      <c r="U1265" s="175"/>
      <c r="V1265" s="176"/>
      <c r="W1265" s="176"/>
      <c r="X1265" s="176"/>
      <c r="Y1265" s="175"/>
      <c r="Z1265" s="177"/>
      <c r="AA1265" s="177"/>
      <c r="AB1265" s="177"/>
      <c r="AC1265" s="177"/>
    </row>
    <row r="1266" spans="1:29">
      <c r="A1266" s="175"/>
      <c r="B1266" s="175"/>
      <c r="C1266" s="175"/>
      <c r="D1266" s="176"/>
      <c r="E1266" s="176"/>
      <c r="F1266" s="176"/>
      <c r="G1266" s="176"/>
      <c r="H1266" s="175"/>
      <c r="I1266" s="176"/>
      <c r="J1266" s="176"/>
      <c r="K1266" s="175"/>
      <c r="L1266" s="176"/>
      <c r="M1266" s="176"/>
      <c r="N1266" s="176"/>
      <c r="O1266" s="176"/>
      <c r="P1266" s="176"/>
      <c r="Q1266" s="176"/>
      <c r="R1266" s="176"/>
      <c r="S1266" s="176"/>
      <c r="T1266" s="175"/>
      <c r="U1266" s="175"/>
      <c r="V1266" s="176"/>
      <c r="W1266" s="176"/>
      <c r="X1266" s="176"/>
      <c r="Y1266" s="175"/>
      <c r="Z1266" s="177"/>
      <c r="AA1266" s="177"/>
      <c r="AB1266" s="177"/>
      <c r="AC1266" s="177"/>
    </row>
    <row r="1267" spans="1:29">
      <c r="A1267" s="175"/>
      <c r="B1267" s="175"/>
      <c r="C1267" s="175"/>
      <c r="D1267" s="176"/>
      <c r="E1267" s="176"/>
      <c r="F1267" s="176"/>
      <c r="G1267" s="176"/>
      <c r="H1267" s="175"/>
      <c r="I1267" s="176"/>
      <c r="J1267" s="176"/>
      <c r="K1267" s="175"/>
      <c r="L1267" s="176"/>
      <c r="M1267" s="176"/>
      <c r="N1267" s="176"/>
      <c r="O1267" s="176"/>
      <c r="P1267" s="176"/>
      <c r="Q1267" s="176"/>
      <c r="R1267" s="176"/>
      <c r="S1267" s="176"/>
      <c r="T1267" s="175"/>
      <c r="U1267" s="175"/>
      <c r="V1267" s="176"/>
      <c r="W1267" s="176"/>
      <c r="X1267" s="176"/>
      <c r="Y1267" s="175"/>
      <c r="Z1267" s="177"/>
      <c r="AA1267" s="177"/>
      <c r="AB1267" s="177"/>
      <c r="AC1267" s="177"/>
    </row>
    <row r="1268" spans="1:29">
      <c r="A1268" s="175"/>
      <c r="B1268" s="175"/>
      <c r="C1268" s="175"/>
      <c r="D1268" s="176"/>
      <c r="E1268" s="176"/>
      <c r="F1268" s="176"/>
      <c r="G1268" s="176"/>
      <c r="H1268" s="175"/>
      <c r="I1268" s="176"/>
      <c r="J1268" s="176"/>
      <c r="K1268" s="175"/>
      <c r="L1268" s="176"/>
      <c r="M1268" s="176"/>
      <c r="N1268" s="176"/>
      <c r="O1268" s="176"/>
      <c r="P1268" s="176"/>
      <c r="Q1268" s="176"/>
      <c r="R1268" s="176"/>
      <c r="S1268" s="176"/>
      <c r="T1268" s="175"/>
      <c r="U1268" s="175"/>
      <c r="V1268" s="176"/>
      <c r="W1268" s="176"/>
      <c r="X1268" s="176"/>
      <c r="Y1268" s="175"/>
      <c r="Z1268" s="177"/>
      <c r="AA1268" s="177"/>
      <c r="AB1268" s="177"/>
      <c r="AC1268" s="177"/>
    </row>
    <row r="1269" spans="1:29">
      <c r="A1269" s="175"/>
      <c r="B1269" s="175"/>
      <c r="C1269" s="175"/>
      <c r="D1269" s="176"/>
      <c r="E1269" s="176"/>
      <c r="F1269" s="176"/>
      <c r="G1269" s="176"/>
      <c r="H1269" s="175"/>
      <c r="I1269" s="176"/>
      <c r="J1269" s="176"/>
      <c r="K1269" s="175"/>
      <c r="L1269" s="176"/>
      <c r="M1269" s="176"/>
      <c r="N1269" s="176"/>
      <c r="O1269" s="176"/>
      <c r="P1269" s="176"/>
      <c r="Q1269" s="176"/>
      <c r="R1269" s="176"/>
      <c r="S1269" s="176"/>
      <c r="T1269" s="175"/>
      <c r="U1269" s="175"/>
      <c r="V1269" s="176"/>
      <c r="W1269" s="176"/>
      <c r="X1269" s="176"/>
      <c r="Y1269" s="175"/>
      <c r="Z1269" s="177"/>
      <c r="AA1269" s="177"/>
      <c r="AB1269" s="177"/>
      <c r="AC1269" s="177"/>
    </row>
    <row r="1270" spans="1:29">
      <c r="A1270" s="175"/>
      <c r="B1270" s="175"/>
      <c r="C1270" s="175"/>
      <c r="D1270" s="176"/>
      <c r="E1270" s="176"/>
      <c r="F1270" s="176"/>
      <c r="G1270" s="176"/>
      <c r="H1270" s="175"/>
      <c r="I1270" s="176"/>
      <c r="J1270" s="176"/>
      <c r="K1270" s="175"/>
      <c r="L1270" s="176"/>
      <c r="M1270" s="176"/>
      <c r="N1270" s="176"/>
      <c r="O1270" s="176"/>
      <c r="P1270" s="176"/>
      <c r="Q1270" s="176"/>
      <c r="R1270" s="176"/>
      <c r="S1270" s="176"/>
      <c r="T1270" s="175"/>
      <c r="U1270" s="175"/>
      <c r="V1270" s="176"/>
      <c r="W1270" s="176"/>
      <c r="X1270" s="176"/>
      <c r="Y1270" s="175"/>
      <c r="Z1270" s="177"/>
      <c r="AA1270" s="177"/>
      <c r="AB1270" s="177"/>
      <c r="AC1270" s="177"/>
    </row>
    <row r="1271" spans="1:29">
      <c r="A1271" s="175"/>
      <c r="B1271" s="175"/>
      <c r="C1271" s="175"/>
      <c r="D1271" s="176"/>
      <c r="E1271" s="176"/>
      <c r="F1271" s="176"/>
      <c r="G1271" s="176"/>
      <c r="H1271" s="175"/>
      <c r="I1271" s="176"/>
      <c r="J1271" s="176"/>
      <c r="K1271" s="175"/>
      <c r="L1271" s="176"/>
      <c r="M1271" s="176"/>
      <c r="N1271" s="176"/>
      <c r="O1271" s="176"/>
      <c r="P1271" s="176"/>
      <c r="Q1271" s="176"/>
      <c r="R1271" s="176"/>
      <c r="S1271" s="176"/>
      <c r="T1271" s="175"/>
      <c r="U1271" s="175"/>
      <c r="V1271" s="176"/>
      <c r="W1271" s="176"/>
      <c r="X1271" s="176"/>
      <c r="Y1271" s="175"/>
      <c r="Z1271" s="177"/>
      <c r="AA1271" s="177"/>
      <c r="AB1271" s="177"/>
      <c r="AC1271" s="177"/>
    </row>
    <row r="1272" spans="1:29">
      <c r="A1272" s="175"/>
      <c r="B1272" s="175"/>
      <c r="C1272" s="175"/>
      <c r="D1272" s="176"/>
      <c r="E1272" s="176"/>
      <c r="F1272" s="176"/>
      <c r="G1272" s="176"/>
      <c r="H1272" s="175"/>
      <c r="I1272" s="176"/>
      <c r="J1272" s="176"/>
      <c r="K1272" s="175"/>
      <c r="L1272" s="176"/>
      <c r="M1272" s="176"/>
      <c r="N1272" s="176"/>
      <c r="O1272" s="176"/>
      <c r="P1272" s="176"/>
      <c r="Q1272" s="176"/>
      <c r="R1272" s="176"/>
      <c r="S1272" s="176"/>
      <c r="T1272" s="175"/>
      <c r="U1272" s="175"/>
      <c r="V1272" s="176"/>
      <c r="W1272" s="176"/>
      <c r="X1272" s="176"/>
      <c r="Y1272" s="175"/>
      <c r="Z1272" s="177"/>
      <c r="AA1272" s="177"/>
      <c r="AB1272" s="177"/>
      <c r="AC1272" s="177"/>
    </row>
    <row r="1273" spans="1:29">
      <c r="A1273" s="175"/>
      <c r="B1273" s="175"/>
      <c r="C1273" s="175"/>
      <c r="D1273" s="176"/>
      <c r="E1273" s="176"/>
      <c r="F1273" s="176"/>
      <c r="G1273" s="176"/>
      <c r="H1273" s="175"/>
      <c r="I1273" s="176"/>
      <c r="J1273" s="176"/>
      <c r="K1273" s="175"/>
      <c r="L1273" s="176"/>
      <c r="M1273" s="176"/>
      <c r="N1273" s="176"/>
      <c r="O1273" s="176"/>
      <c r="P1273" s="176"/>
      <c r="Q1273" s="176"/>
      <c r="R1273" s="176"/>
      <c r="S1273" s="176"/>
      <c r="T1273" s="175"/>
      <c r="U1273" s="175"/>
      <c r="V1273" s="176"/>
      <c r="W1273" s="176"/>
      <c r="X1273" s="176"/>
      <c r="Y1273" s="175"/>
      <c r="Z1273" s="177"/>
      <c r="AA1273" s="177"/>
      <c r="AB1273" s="177"/>
      <c r="AC1273" s="177"/>
    </row>
    <row r="1274" spans="1:29">
      <c r="A1274" s="175"/>
      <c r="B1274" s="175"/>
      <c r="C1274" s="175"/>
      <c r="D1274" s="176"/>
      <c r="E1274" s="176"/>
      <c r="F1274" s="176"/>
      <c r="G1274" s="176"/>
      <c r="H1274" s="175"/>
      <c r="I1274" s="176"/>
      <c r="J1274" s="176"/>
      <c r="K1274" s="175"/>
      <c r="L1274" s="176"/>
      <c r="M1274" s="176"/>
      <c r="N1274" s="176"/>
      <c r="O1274" s="176"/>
      <c r="P1274" s="176"/>
      <c r="Q1274" s="176"/>
      <c r="R1274" s="176"/>
      <c r="S1274" s="176"/>
      <c r="T1274" s="175"/>
      <c r="U1274" s="175"/>
      <c r="V1274" s="176"/>
      <c r="W1274" s="176"/>
      <c r="X1274" s="176"/>
      <c r="Y1274" s="175"/>
      <c r="Z1274" s="177"/>
      <c r="AA1274" s="177"/>
      <c r="AB1274" s="177"/>
      <c r="AC1274" s="177"/>
    </row>
    <row r="1275" spans="1:29">
      <c r="A1275" s="175"/>
      <c r="B1275" s="175"/>
      <c r="C1275" s="175"/>
      <c r="D1275" s="176"/>
      <c r="E1275" s="176"/>
      <c r="F1275" s="176"/>
      <c r="G1275" s="176"/>
      <c r="H1275" s="175"/>
      <c r="I1275" s="176"/>
      <c r="J1275" s="176"/>
      <c r="K1275" s="175"/>
      <c r="L1275" s="176"/>
      <c r="M1275" s="176"/>
      <c r="N1275" s="176"/>
      <c r="O1275" s="176"/>
      <c r="P1275" s="176"/>
      <c r="Q1275" s="176"/>
      <c r="R1275" s="176"/>
      <c r="S1275" s="176"/>
      <c r="T1275" s="175"/>
      <c r="U1275" s="175"/>
      <c r="V1275" s="176"/>
      <c r="W1275" s="176"/>
      <c r="X1275" s="176"/>
      <c r="Y1275" s="175"/>
      <c r="Z1275" s="177"/>
      <c r="AA1275" s="177"/>
      <c r="AB1275" s="177"/>
      <c r="AC1275" s="177"/>
    </row>
    <row r="1276" spans="1:29">
      <c r="A1276" s="175"/>
      <c r="B1276" s="175"/>
      <c r="C1276" s="175"/>
      <c r="D1276" s="176"/>
      <c r="E1276" s="176"/>
      <c r="F1276" s="176"/>
      <c r="G1276" s="176"/>
      <c r="H1276" s="175"/>
      <c r="I1276" s="176"/>
      <c r="J1276" s="176"/>
      <c r="K1276" s="175"/>
      <c r="L1276" s="176"/>
      <c r="M1276" s="176"/>
      <c r="N1276" s="176"/>
      <c r="O1276" s="176"/>
      <c r="P1276" s="176"/>
      <c r="Q1276" s="176"/>
      <c r="R1276" s="176"/>
      <c r="S1276" s="176"/>
      <c r="T1276" s="175"/>
      <c r="U1276" s="175"/>
      <c r="V1276" s="176"/>
      <c r="W1276" s="176"/>
      <c r="X1276" s="176"/>
      <c r="Y1276" s="175"/>
      <c r="Z1276" s="177"/>
      <c r="AA1276" s="177"/>
      <c r="AB1276" s="177"/>
      <c r="AC1276" s="177"/>
    </row>
    <row r="1277" spans="1:29">
      <c r="A1277" s="175"/>
      <c r="B1277" s="175"/>
      <c r="C1277" s="175"/>
      <c r="D1277" s="176"/>
      <c r="E1277" s="176"/>
      <c r="F1277" s="176"/>
      <c r="G1277" s="176"/>
      <c r="H1277" s="175"/>
      <c r="I1277" s="176"/>
      <c r="J1277" s="176"/>
      <c r="K1277" s="175"/>
      <c r="L1277" s="176"/>
      <c r="M1277" s="176"/>
      <c r="N1277" s="176"/>
      <c r="O1277" s="176"/>
      <c r="P1277" s="176"/>
      <c r="Q1277" s="176"/>
      <c r="R1277" s="176"/>
      <c r="S1277" s="176"/>
      <c r="T1277" s="175"/>
      <c r="U1277" s="175"/>
      <c r="V1277" s="176"/>
      <c r="W1277" s="176"/>
      <c r="X1277" s="176"/>
      <c r="Y1277" s="175"/>
      <c r="Z1277" s="177"/>
      <c r="AA1277" s="177"/>
      <c r="AB1277" s="177"/>
      <c r="AC1277" s="177"/>
    </row>
    <row r="1278" spans="1:29">
      <c r="A1278" s="175"/>
      <c r="B1278" s="175"/>
      <c r="C1278" s="175"/>
      <c r="D1278" s="176"/>
      <c r="E1278" s="176"/>
      <c r="F1278" s="176"/>
      <c r="G1278" s="176"/>
      <c r="H1278" s="175"/>
      <c r="I1278" s="176"/>
      <c r="J1278" s="176"/>
      <c r="K1278" s="175"/>
      <c r="L1278" s="176"/>
      <c r="M1278" s="176"/>
      <c r="N1278" s="176"/>
      <c r="O1278" s="176"/>
      <c r="P1278" s="176"/>
      <c r="Q1278" s="176"/>
      <c r="R1278" s="176"/>
      <c r="S1278" s="176"/>
      <c r="T1278" s="175"/>
      <c r="U1278" s="175"/>
      <c r="V1278" s="176"/>
      <c r="W1278" s="176"/>
      <c r="X1278" s="176"/>
      <c r="Y1278" s="175"/>
      <c r="Z1278" s="177"/>
      <c r="AA1278" s="177"/>
      <c r="AB1278" s="177"/>
      <c r="AC1278" s="177"/>
    </row>
    <row r="1279" spans="1:29">
      <c r="A1279" s="175"/>
      <c r="B1279" s="175"/>
      <c r="C1279" s="175"/>
      <c r="D1279" s="176"/>
      <c r="E1279" s="176"/>
      <c r="F1279" s="176"/>
      <c r="G1279" s="176"/>
      <c r="H1279" s="175"/>
      <c r="I1279" s="176"/>
      <c r="J1279" s="176"/>
      <c r="K1279" s="175"/>
      <c r="L1279" s="176"/>
      <c r="M1279" s="176"/>
      <c r="N1279" s="176"/>
      <c r="O1279" s="176"/>
      <c r="P1279" s="176"/>
      <c r="Q1279" s="176"/>
      <c r="R1279" s="176"/>
      <c r="S1279" s="176"/>
      <c r="T1279" s="175"/>
      <c r="U1279" s="175"/>
      <c r="V1279" s="176"/>
      <c r="W1279" s="176"/>
      <c r="X1279" s="176"/>
      <c r="Y1279" s="175"/>
      <c r="Z1279" s="177"/>
      <c r="AA1279" s="177"/>
      <c r="AB1279" s="177"/>
      <c r="AC1279" s="177"/>
    </row>
    <row r="1280" spans="1:29">
      <c r="A1280" s="175"/>
      <c r="B1280" s="175"/>
      <c r="C1280" s="175"/>
      <c r="D1280" s="176"/>
      <c r="E1280" s="176"/>
      <c r="F1280" s="176"/>
      <c r="G1280" s="176"/>
      <c r="H1280" s="175"/>
      <c r="I1280" s="176"/>
      <c r="J1280" s="176"/>
      <c r="K1280" s="175"/>
      <c r="L1280" s="176"/>
      <c r="M1280" s="176"/>
      <c r="N1280" s="176"/>
      <c r="O1280" s="176"/>
      <c r="P1280" s="176"/>
      <c r="Q1280" s="176"/>
      <c r="R1280" s="176"/>
      <c r="S1280" s="176"/>
      <c r="T1280" s="175"/>
      <c r="U1280" s="175"/>
      <c r="V1280" s="176"/>
      <c r="W1280" s="176"/>
      <c r="X1280" s="176"/>
      <c r="Y1280" s="175"/>
      <c r="Z1280" s="177"/>
      <c r="AA1280" s="177"/>
      <c r="AB1280" s="177"/>
      <c r="AC1280" s="177"/>
    </row>
    <row r="1281" spans="1:29">
      <c r="A1281" s="175"/>
      <c r="B1281" s="175"/>
      <c r="C1281" s="175"/>
      <c r="D1281" s="176"/>
      <c r="E1281" s="176"/>
      <c r="F1281" s="176"/>
      <c r="G1281" s="176"/>
      <c r="H1281" s="175"/>
      <c r="I1281" s="176"/>
      <c r="J1281" s="176"/>
      <c r="K1281" s="175"/>
      <c r="L1281" s="176"/>
      <c r="M1281" s="176"/>
      <c r="N1281" s="176"/>
      <c r="O1281" s="176"/>
      <c r="P1281" s="176"/>
      <c r="Q1281" s="176"/>
      <c r="R1281" s="176"/>
      <c r="S1281" s="176"/>
      <c r="T1281" s="175"/>
      <c r="U1281" s="175"/>
      <c r="V1281" s="176"/>
      <c r="W1281" s="176"/>
      <c r="X1281" s="176"/>
      <c r="Y1281" s="175"/>
      <c r="Z1281" s="177"/>
      <c r="AA1281" s="177"/>
      <c r="AB1281" s="177"/>
      <c r="AC1281" s="177"/>
    </row>
    <row r="1282" spans="1:29">
      <c r="A1282" s="175"/>
      <c r="B1282" s="175"/>
      <c r="C1282" s="175"/>
      <c r="D1282" s="176"/>
      <c r="E1282" s="176"/>
      <c r="F1282" s="176"/>
      <c r="G1282" s="176"/>
      <c r="H1282" s="175"/>
      <c r="I1282" s="176"/>
      <c r="J1282" s="176"/>
      <c r="K1282" s="175"/>
      <c r="L1282" s="176"/>
      <c r="M1282" s="176"/>
      <c r="N1282" s="176"/>
      <c r="O1282" s="176"/>
      <c r="P1282" s="176"/>
      <c r="Q1282" s="176"/>
      <c r="R1282" s="176"/>
      <c r="S1282" s="176"/>
      <c r="T1282" s="175"/>
      <c r="U1282" s="175"/>
      <c r="V1282" s="176"/>
      <c r="W1282" s="176"/>
      <c r="X1282" s="176"/>
      <c r="Y1282" s="175"/>
      <c r="Z1282" s="177"/>
      <c r="AA1282" s="177"/>
      <c r="AB1282" s="177"/>
      <c r="AC1282" s="177"/>
    </row>
    <row r="1283" spans="1:29">
      <c r="A1283" s="175"/>
      <c r="B1283" s="175"/>
      <c r="C1283" s="175"/>
      <c r="D1283" s="176"/>
      <c r="E1283" s="176"/>
      <c r="F1283" s="176"/>
      <c r="G1283" s="176"/>
      <c r="H1283" s="175"/>
      <c r="I1283" s="176"/>
      <c r="J1283" s="176"/>
      <c r="K1283" s="175"/>
      <c r="L1283" s="176"/>
      <c r="M1283" s="176"/>
      <c r="N1283" s="176"/>
      <c r="O1283" s="176"/>
      <c r="P1283" s="176"/>
      <c r="Q1283" s="176"/>
      <c r="R1283" s="176"/>
      <c r="S1283" s="176"/>
      <c r="T1283" s="175"/>
      <c r="U1283" s="175"/>
      <c r="V1283" s="176"/>
      <c r="W1283" s="176"/>
      <c r="X1283" s="176"/>
      <c r="Y1283" s="175"/>
      <c r="Z1283" s="177"/>
      <c r="AA1283" s="177"/>
      <c r="AB1283" s="177"/>
      <c r="AC1283" s="177"/>
    </row>
    <row r="1284" spans="1:29">
      <c r="A1284" s="175"/>
      <c r="B1284" s="175"/>
      <c r="C1284" s="175"/>
      <c r="D1284" s="176"/>
      <c r="E1284" s="176"/>
      <c r="F1284" s="176"/>
      <c r="G1284" s="176"/>
      <c r="H1284" s="175"/>
      <c r="I1284" s="176"/>
      <c r="J1284" s="176"/>
      <c r="K1284" s="175"/>
      <c r="L1284" s="176"/>
      <c r="M1284" s="176"/>
      <c r="N1284" s="176"/>
      <c r="O1284" s="176"/>
      <c r="P1284" s="176"/>
      <c r="Q1284" s="176"/>
      <c r="R1284" s="176"/>
      <c r="S1284" s="176"/>
      <c r="T1284" s="175"/>
      <c r="U1284" s="175"/>
      <c r="V1284" s="176"/>
      <c r="W1284" s="176"/>
      <c r="X1284" s="176"/>
      <c r="Y1284" s="175"/>
      <c r="Z1284" s="177"/>
      <c r="AA1284" s="177"/>
      <c r="AB1284" s="177"/>
      <c r="AC1284" s="177"/>
    </row>
    <row r="1285" spans="1:29">
      <c r="A1285" s="175"/>
      <c r="B1285" s="175"/>
      <c r="C1285" s="175"/>
      <c r="D1285" s="176"/>
      <c r="E1285" s="176"/>
      <c r="F1285" s="176"/>
      <c r="G1285" s="176"/>
      <c r="H1285" s="175"/>
      <c r="I1285" s="176"/>
      <c r="J1285" s="176"/>
      <c r="K1285" s="175"/>
      <c r="L1285" s="176"/>
      <c r="M1285" s="176"/>
      <c r="N1285" s="176"/>
      <c r="O1285" s="176"/>
      <c r="P1285" s="176"/>
      <c r="Q1285" s="176"/>
      <c r="R1285" s="176"/>
      <c r="S1285" s="176"/>
      <c r="T1285" s="175"/>
      <c r="U1285" s="175"/>
      <c r="V1285" s="176"/>
      <c r="W1285" s="176"/>
      <c r="X1285" s="176"/>
      <c r="Y1285" s="175"/>
      <c r="Z1285" s="177"/>
      <c r="AA1285" s="177"/>
      <c r="AB1285" s="177"/>
      <c r="AC1285" s="177"/>
    </row>
    <row r="1286" spans="1:29">
      <c r="A1286" s="175"/>
      <c r="B1286" s="175"/>
      <c r="C1286" s="175"/>
      <c r="D1286" s="176"/>
      <c r="E1286" s="176"/>
      <c r="F1286" s="176"/>
      <c r="G1286" s="176"/>
      <c r="H1286" s="175"/>
      <c r="I1286" s="176"/>
      <c r="J1286" s="176"/>
      <c r="K1286" s="175"/>
      <c r="L1286" s="176"/>
      <c r="M1286" s="176"/>
      <c r="N1286" s="176"/>
      <c r="O1286" s="176"/>
      <c r="P1286" s="176"/>
      <c r="Q1286" s="176"/>
      <c r="R1286" s="176"/>
      <c r="S1286" s="176"/>
      <c r="T1286" s="175"/>
      <c r="U1286" s="175"/>
      <c r="V1286" s="176"/>
      <c r="W1286" s="176"/>
      <c r="X1286" s="176"/>
      <c r="Y1286" s="175"/>
      <c r="Z1286" s="177"/>
      <c r="AA1286" s="177"/>
      <c r="AB1286" s="177"/>
      <c r="AC1286" s="177"/>
    </row>
    <row r="1287" spans="1:29">
      <c r="A1287" s="175"/>
      <c r="B1287" s="175"/>
      <c r="C1287" s="175"/>
      <c r="D1287" s="176"/>
      <c r="E1287" s="176"/>
      <c r="F1287" s="176"/>
      <c r="G1287" s="176"/>
      <c r="H1287" s="175"/>
      <c r="I1287" s="176"/>
      <c r="J1287" s="176"/>
      <c r="K1287" s="175"/>
      <c r="L1287" s="176"/>
      <c r="M1287" s="176"/>
      <c r="N1287" s="176"/>
      <c r="O1287" s="176"/>
      <c r="P1287" s="176"/>
      <c r="Q1287" s="176"/>
      <c r="R1287" s="176"/>
      <c r="S1287" s="176"/>
      <c r="T1287" s="175"/>
      <c r="U1287" s="175"/>
      <c r="V1287" s="176"/>
      <c r="W1287" s="176"/>
      <c r="X1287" s="176"/>
      <c r="Y1287" s="175"/>
      <c r="Z1287" s="177"/>
      <c r="AA1287" s="177"/>
      <c r="AB1287" s="177"/>
      <c r="AC1287" s="177"/>
    </row>
    <row r="1288" spans="1:29">
      <c r="A1288" s="175"/>
      <c r="B1288" s="175"/>
      <c r="C1288" s="175"/>
      <c r="D1288" s="176"/>
      <c r="E1288" s="176"/>
      <c r="F1288" s="176"/>
      <c r="G1288" s="176"/>
      <c r="H1288" s="175"/>
      <c r="I1288" s="176"/>
      <c r="J1288" s="176"/>
      <c r="K1288" s="175"/>
      <c r="L1288" s="176"/>
      <c r="M1288" s="176"/>
      <c r="N1288" s="176"/>
      <c r="O1288" s="176"/>
      <c r="P1288" s="176"/>
      <c r="Q1288" s="176"/>
      <c r="R1288" s="176"/>
      <c r="S1288" s="176"/>
      <c r="T1288" s="175"/>
      <c r="U1288" s="175"/>
      <c r="V1288" s="176"/>
      <c r="W1288" s="176"/>
      <c r="X1288" s="176"/>
      <c r="Y1288" s="175"/>
      <c r="Z1288" s="177"/>
      <c r="AA1288" s="177"/>
      <c r="AB1288" s="177"/>
      <c r="AC1288" s="177"/>
    </row>
    <row r="1289" spans="1:29">
      <c r="A1289" s="175"/>
      <c r="B1289" s="175"/>
      <c r="C1289" s="175"/>
      <c r="D1289" s="176"/>
      <c r="E1289" s="176"/>
      <c r="F1289" s="176"/>
      <c r="G1289" s="176"/>
      <c r="H1289" s="175"/>
      <c r="I1289" s="176"/>
      <c r="J1289" s="176"/>
      <c r="K1289" s="175"/>
      <c r="L1289" s="176"/>
      <c r="M1289" s="176"/>
      <c r="N1289" s="176"/>
      <c r="O1289" s="176"/>
      <c r="P1289" s="176"/>
      <c r="Q1289" s="176"/>
      <c r="R1289" s="176"/>
      <c r="S1289" s="176"/>
      <c r="T1289" s="175"/>
      <c r="U1289" s="175"/>
      <c r="V1289" s="176"/>
      <c r="W1289" s="176"/>
      <c r="X1289" s="176"/>
      <c r="Y1289" s="175"/>
      <c r="Z1289" s="177"/>
      <c r="AA1289" s="177"/>
      <c r="AB1289" s="177"/>
      <c r="AC1289" s="177"/>
    </row>
    <row r="1290" spans="1:29">
      <c r="A1290" s="175"/>
      <c r="B1290" s="175"/>
      <c r="C1290" s="175"/>
      <c r="D1290" s="176"/>
      <c r="E1290" s="176"/>
      <c r="F1290" s="176"/>
      <c r="G1290" s="176"/>
      <c r="H1290" s="175"/>
      <c r="I1290" s="176"/>
      <c r="J1290" s="176"/>
      <c r="K1290" s="175"/>
      <c r="L1290" s="176"/>
      <c r="M1290" s="176"/>
      <c r="N1290" s="176"/>
      <c r="O1290" s="176"/>
      <c r="P1290" s="176"/>
      <c r="Q1290" s="176"/>
      <c r="R1290" s="176"/>
      <c r="S1290" s="176"/>
      <c r="T1290" s="175"/>
      <c r="U1290" s="175"/>
      <c r="V1290" s="176"/>
      <c r="W1290" s="176"/>
      <c r="X1290" s="176"/>
      <c r="Y1290" s="175"/>
      <c r="Z1290" s="177"/>
      <c r="AA1290" s="177"/>
      <c r="AB1290" s="177"/>
      <c r="AC1290" s="177"/>
    </row>
    <row r="1291" spans="1:29">
      <c r="A1291" s="175"/>
      <c r="B1291" s="175"/>
      <c r="C1291" s="175"/>
      <c r="D1291" s="176"/>
      <c r="E1291" s="176"/>
      <c r="F1291" s="176"/>
      <c r="G1291" s="176"/>
      <c r="H1291" s="175"/>
      <c r="I1291" s="176"/>
      <c r="J1291" s="176"/>
      <c r="K1291" s="175"/>
      <c r="L1291" s="176"/>
      <c r="M1291" s="176"/>
      <c r="N1291" s="176"/>
      <c r="O1291" s="176"/>
      <c r="P1291" s="176"/>
      <c r="Q1291" s="176"/>
      <c r="R1291" s="176"/>
      <c r="S1291" s="176"/>
      <c r="T1291" s="175"/>
      <c r="U1291" s="175"/>
      <c r="V1291" s="176"/>
      <c r="W1291" s="176"/>
      <c r="X1291" s="176"/>
      <c r="Y1291" s="175"/>
      <c r="Z1291" s="177"/>
      <c r="AA1291" s="177"/>
      <c r="AB1291" s="177"/>
      <c r="AC1291" s="177"/>
    </row>
    <row r="1292" spans="1:29">
      <c r="A1292" s="175"/>
      <c r="B1292" s="175"/>
      <c r="C1292" s="175"/>
      <c r="D1292" s="176"/>
      <c r="E1292" s="176"/>
      <c r="F1292" s="176"/>
      <c r="G1292" s="176"/>
      <c r="H1292" s="175"/>
      <c r="I1292" s="176"/>
      <c r="J1292" s="176"/>
      <c r="K1292" s="175"/>
      <c r="L1292" s="176"/>
      <c r="M1292" s="176"/>
      <c r="N1292" s="176"/>
      <c r="O1292" s="176"/>
      <c r="P1292" s="176"/>
      <c r="Q1292" s="176"/>
      <c r="R1292" s="176"/>
      <c r="S1292" s="176"/>
      <c r="T1292" s="175"/>
      <c r="U1292" s="175"/>
      <c r="V1292" s="176"/>
      <c r="W1292" s="176"/>
      <c r="X1292" s="176"/>
      <c r="Y1292" s="175"/>
      <c r="Z1292" s="177"/>
      <c r="AA1292" s="177"/>
      <c r="AB1292" s="177"/>
      <c r="AC1292" s="177"/>
    </row>
    <row r="1293" spans="1:29">
      <c r="A1293" s="175"/>
      <c r="B1293" s="175"/>
      <c r="C1293" s="175"/>
      <c r="D1293" s="176"/>
      <c r="E1293" s="176"/>
      <c r="F1293" s="176"/>
      <c r="G1293" s="176"/>
      <c r="H1293" s="175"/>
      <c r="I1293" s="176"/>
      <c r="J1293" s="176"/>
      <c r="K1293" s="175"/>
      <c r="L1293" s="176"/>
      <c r="M1293" s="176"/>
      <c r="N1293" s="176"/>
      <c r="O1293" s="176"/>
      <c r="P1293" s="176"/>
      <c r="Q1293" s="176"/>
      <c r="R1293" s="176"/>
      <c r="S1293" s="176"/>
      <c r="T1293" s="175"/>
      <c r="U1293" s="175"/>
      <c r="V1293" s="176"/>
      <c r="W1293" s="176"/>
      <c r="X1293" s="176"/>
      <c r="Y1293" s="175"/>
      <c r="Z1293" s="177"/>
      <c r="AA1293" s="177"/>
      <c r="AB1293" s="177"/>
      <c r="AC1293" s="177"/>
    </row>
    <row r="1294" spans="1:29">
      <c r="A1294" s="175"/>
      <c r="B1294" s="175"/>
      <c r="C1294" s="175"/>
      <c r="D1294" s="176"/>
      <c r="E1294" s="176"/>
      <c r="F1294" s="176"/>
      <c r="G1294" s="176"/>
      <c r="H1294" s="175"/>
      <c r="I1294" s="176"/>
      <c r="J1294" s="176"/>
      <c r="K1294" s="175"/>
      <c r="L1294" s="176"/>
      <c r="M1294" s="176"/>
      <c r="N1294" s="176"/>
      <c r="O1294" s="176"/>
      <c r="P1294" s="176"/>
      <c r="Q1294" s="176"/>
      <c r="R1294" s="176"/>
      <c r="S1294" s="176"/>
      <c r="T1294" s="175"/>
      <c r="U1294" s="175"/>
      <c r="V1294" s="176"/>
      <c r="W1294" s="176"/>
      <c r="X1294" s="176"/>
      <c r="Y1294" s="175"/>
      <c r="Z1294" s="177"/>
      <c r="AA1294" s="177"/>
      <c r="AB1294" s="177"/>
      <c r="AC1294" s="177"/>
    </row>
    <row r="1295" spans="1:29">
      <c r="A1295" s="175"/>
      <c r="B1295" s="175"/>
      <c r="C1295" s="175"/>
      <c r="D1295" s="176"/>
      <c r="E1295" s="176"/>
      <c r="F1295" s="176"/>
      <c r="G1295" s="176"/>
      <c r="H1295" s="175"/>
      <c r="I1295" s="176"/>
      <c r="J1295" s="176"/>
      <c r="K1295" s="175"/>
      <c r="L1295" s="176"/>
      <c r="M1295" s="176"/>
      <c r="N1295" s="176"/>
      <c r="O1295" s="176"/>
      <c r="P1295" s="176"/>
      <c r="Q1295" s="176"/>
      <c r="R1295" s="176"/>
      <c r="S1295" s="176"/>
      <c r="T1295" s="175"/>
      <c r="U1295" s="175"/>
      <c r="V1295" s="176"/>
      <c r="W1295" s="176"/>
      <c r="X1295" s="176"/>
      <c r="Y1295" s="175"/>
      <c r="Z1295" s="177"/>
      <c r="AA1295" s="177"/>
      <c r="AB1295" s="177"/>
      <c r="AC1295" s="177"/>
    </row>
    <row r="1296" spans="1:29">
      <c r="A1296" s="175"/>
      <c r="B1296" s="175"/>
      <c r="C1296" s="175"/>
      <c r="D1296" s="176"/>
      <c r="E1296" s="176"/>
      <c r="F1296" s="176"/>
      <c r="G1296" s="176"/>
      <c r="H1296" s="175"/>
      <c r="I1296" s="176"/>
      <c r="J1296" s="176"/>
      <c r="K1296" s="175"/>
      <c r="L1296" s="176"/>
      <c r="M1296" s="176"/>
      <c r="N1296" s="176"/>
      <c r="O1296" s="176"/>
      <c r="P1296" s="176"/>
      <c r="Q1296" s="176"/>
      <c r="R1296" s="176"/>
      <c r="S1296" s="176"/>
      <c r="T1296" s="175"/>
      <c r="U1296" s="175"/>
      <c r="V1296" s="176"/>
      <c r="W1296" s="176"/>
      <c r="X1296" s="176"/>
      <c r="Y1296" s="175"/>
      <c r="Z1296" s="177"/>
      <c r="AA1296" s="177"/>
      <c r="AB1296" s="177"/>
      <c r="AC1296" s="177"/>
    </row>
    <row r="1297" spans="1:29">
      <c r="A1297" s="175"/>
      <c r="B1297" s="175"/>
      <c r="C1297" s="175"/>
      <c r="D1297" s="176"/>
      <c r="E1297" s="176"/>
      <c r="F1297" s="176"/>
      <c r="G1297" s="176"/>
      <c r="H1297" s="175"/>
      <c r="I1297" s="176"/>
      <c r="J1297" s="176"/>
      <c r="K1297" s="175"/>
      <c r="L1297" s="176"/>
      <c r="M1297" s="176"/>
      <c r="N1297" s="176"/>
      <c r="O1297" s="176"/>
      <c r="P1297" s="176"/>
      <c r="Q1297" s="176"/>
      <c r="R1297" s="176"/>
      <c r="S1297" s="176"/>
      <c r="T1297" s="175"/>
      <c r="U1297" s="175"/>
      <c r="V1297" s="176"/>
      <c r="W1297" s="176"/>
      <c r="X1297" s="176"/>
      <c r="Y1297" s="175"/>
      <c r="Z1297" s="177"/>
      <c r="AA1297" s="177"/>
      <c r="AB1297" s="177"/>
      <c r="AC1297" s="177"/>
    </row>
    <row r="1298" spans="1:29">
      <c r="A1298" s="175"/>
      <c r="B1298" s="175"/>
      <c r="C1298" s="175"/>
      <c r="D1298" s="176"/>
      <c r="E1298" s="176"/>
      <c r="F1298" s="176"/>
      <c r="G1298" s="176"/>
      <c r="H1298" s="175"/>
      <c r="I1298" s="176"/>
      <c r="J1298" s="176"/>
      <c r="K1298" s="175"/>
      <c r="L1298" s="176"/>
      <c r="M1298" s="176"/>
      <c r="N1298" s="176"/>
      <c r="O1298" s="176"/>
      <c r="P1298" s="176"/>
      <c r="Q1298" s="176"/>
      <c r="R1298" s="176"/>
      <c r="S1298" s="176"/>
      <c r="T1298" s="175"/>
      <c r="U1298" s="175"/>
      <c r="V1298" s="176"/>
      <c r="W1298" s="176"/>
      <c r="X1298" s="176"/>
      <c r="Y1298" s="175"/>
      <c r="Z1298" s="177"/>
      <c r="AA1298" s="177"/>
      <c r="AB1298" s="177"/>
      <c r="AC1298" s="177"/>
    </row>
    <row r="1299" spans="1:29">
      <c r="A1299" s="175"/>
      <c r="B1299" s="175"/>
      <c r="C1299" s="175"/>
      <c r="D1299" s="176"/>
      <c r="E1299" s="176"/>
      <c r="F1299" s="176"/>
      <c r="G1299" s="176"/>
      <c r="H1299" s="175"/>
      <c r="I1299" s="176"/>
      <c r="J1299" s="176"/>
      <c r="K1299" s="175"/>
      <c r="L1299" s="176"/>
      <c r="M1299" s="176"/>
      <c r="N1299" s="176"/>
      <c r="O1299" s="176"/>
      <c r="P1299" s="176"/>
      <c r="Q1299" s="176"/>
      <c r="R1299" s="176"/>
      <c r="S1299" s="176"/>
      <c r="T1299" s="175"/>
      <c r="U1299" s="175"/>
      <c r="V1299" s="176"/>
      <c r="W1299" s="176"/>
      <c r="X1299" s="176"/>
      <c r="Y1299" s="175"/>
      <c r="Z1299" s="177"/>
      <c r="AA1299" s="177"/>
      <c r="AB1299" s="177"/>
      <c r="AC1299" s="177"/>
    </row>
    <row r="1300" spans="1:29">
      <c r="A1300" s="175"/>
      <c r="B1300" s="175"/>
      <c r="C1300" s="175"/>
      <c r="D1300" s="176"/>
      <c r="E1300" s="176"/>
      <c r="F1300" s="176"/>
      <c r="G1300" s="176"/>
      <c r="H1300" s="175"/>
      <c r="I1300" s="176"/>
      <c r="J1300" s="176"/>
      <c r="K1300" s="175"/>
      <c r="L1300" s="176"/>
      <c r="M1300" s="176"/>
      <c r="N1300" s="176"/>
      <c r="O1300" s="176"/>
      <c r="P1300" s="176"/>
      <c r="Q1300" s="176"/>
      <c r="R1300" s="176"/>
      <c r="S1300" s="176"/>
      <c r="T1300" s="175"/>
      <c r="U1300" s="175"/>
      <c r="V1300" s="176"/>
      <c r="W1300" s="176"/>
      <c r="X1300" s="176"/>
      <c r="Y1300" s="175"/>
      <c r="Z1300" s="177"/>
      <c r="AA1300" s="177"/>
      <c r="AB1300" s="177"/>
      <c r="AC1300" s="177"/>
    </row>
    <row r="1301" spans="1:29">
      <c r="A1301" s="175"/>
      <c r="B1301" s="175"/>
      <c r="C1301" s="175"/>
      <c r="D1301" s="176"/>
      <c r="E1301" s="176"/>
      <c r="F1301" s="176"/>
      <c r="G1301" s="176"/>
      <c r="H1301" s="175"/>
      <c r="I1301" s="176"/>
      <c r="J1301" s="176"/>
      <c r="K1301" s="175"/>
      <c r="L1301" s="176"/>
      <c r="M1301" s="176"/>
      <c r="N1301" s="176"/>
      <c r="O1301" s="176"/>
      <c r="P1301" s="176"/>
      <c r="Q1301" s="176"/>
      <c r="R1301" s="176"/>
      <c r="S1301" s="176"/>
      <c r="T1301" s="175"/>
      <c r="U1301" s="175"/>
      <c r="V1301" s="176"/>
      <c r="W1301" s="176"/>
      <c r="X1301" s="176"/>
      <c r="Y1301" s="175"/>
      <c r="Z1301" s="177"/>
      <c r="AA1301" s="177"/>
      <c r="AB1301" s="177"/>
      <c r="AC1301" s="177"/>
    </row>
    <row r="1302" spans="1:29">
      <c r="A1302" s="175"/>
      <c r="B1302" s="175"/>
      <c r="C1302" s="175"/>
      <c r="D1302" s="176"/>
      <c r="E1302" s="176"/>
      <c r="F1302" s="176"/>
      <c r="G1302" s="176"/>
      <c r="H1302" s="175"/>
      <c r="I1302" s="176"/>
      <c r="J1302" s="176"/>
      <c r="K1302" s="175"/>
      <c r="L1302" s="176"/>
      <c r="M1302" s="176"/>
      <c r="N1302" s="176"/>
      <c r="O1302" s="176"/>
      <c r="P1302" s="176"/>
      <c r="Q1302" s="176"/>
      <c r="R1302" s="176"/>
      <c r="S1302" s="176"/>
      <c r="T1302" s="175"/>
      <c r="U1302" s="175"/>
      <c r="V1302" s="176"/>
      <c r="W1302" s="176"/>
      <c r="X1302" s="176"/>
      <c r="Y1302" s="175"/>
      <c r="Z1302" s="177"/>
      <c r="AA1302" s="177"/>
      <c r="AB1302" s="177"/>
      <c r="AC1302" s="177"/>
    </row>
    <row r="1303" spans="1:29">
      <c r="A1303" s="175"/>
      <c r="B1303" s="175"/>
      <c r="C1303" s="175"/>
      <c r="D1303" s="176"/>
      <c r="E1303" s="176"/>
      <c r="F1303" s="176"/>
      <c r="G1303" s="176"/>
      <c r="H1303" s="175"/>
      <c r="I1303" s="176"/>
      <c r="J1303" s="176"/>
      <c r="K1303" s="175"/>
      <c r="L1303" s="176"/>
      <c r="M1303" s="176"/>
      <c r="N1303" s="176"/>
      <c r="O1303" s="176"/>
      <c r="P1303" s="176"/>
      <c r="Q1303" s="176"/>
      <c r="R1303" s="176"/>
      <c r="S1303" s="176"/>
      <c r="T1303" s="175"/>
      <c r="U1303" s="175"/>
      <c r="V1303" s="176"/>
      <c r="W1303" s="176"/>
      <c r="X1303" s="176"/>
      <c r="Y1303" s="175"/>
      <c r="Z1303" s="177"/>
      <c r="AA1303" s="177"/>
      <c r="AB1303" s="177"/>
      <c r="AC1303" s="177"/>
    </row>
    <row r="1304" spans="1:29">
      <c r="A1304" s="175"/>
      <c r="B1304" s="175"/>
      <c r="C1304" s="175"/>
      <c r="D1304" s="176"/>
      <c r="E1304" s="176"/>
      <c r="F1304" s="176"/>
      <c r="G1304" s="176"/>
      <c r="H1304" s="175"/>
      <c r="I1304" s="176"/>
      <c r="J1304" s="176"/>
      <c r="K1304" s="175"/>
      <c r="L1304" s="176"/>
      <c r="M1304" s="176"/>
      <c r="N1304" s="176"/>
      <c r="O1304" s="176"/>
      <c r="P1304" s="176"/>
      <c r="Q1304" s="176"/>
      <c r="R1304" s="176"/>
      <c r="S1304" s="176"/>
      <c r="T1304" s="175"/>
      <c r="U1304" s="175"/>
      <c r="V1304" s="176"/>
      <c r="W1304" s="176"/>
      <c r="X1304" s="176"/>
      <c r="Y1304" s="175"/>
      <c r="Z1304" s="177"/>
      <c r="AA1304" s="177"/>
      <c r="AB1304" s="177"/>
      <c r="AC1304" s="177"/>
    </row>
    <row r="1305" spans="1:29">
      <c r="A1305" s="175"/>
      <c r="B1305" s="175"/>
      <c r="C1305" s="175"/>
      <c r="D1305" s="176"/>
      <c r="E1305" s="176"/>
      <c r="F1305" s="176"/>
      <c r="G1305" s="176"/>
      <c r="H1305" s="175"/>
      <c r="I1305" s="176"/>
      <c r="J1305" s="176"/>
      <c r="K1305" s="175"/>
      <c r="L1305" s="176"/>
      <c r="M1305" s="176"/>
      <c r="N1305" s="176"/>
      <c r="O1305" s="176"/>
      <c r="P1305" s="176"/>
      <c r="Q1305" s="176"/>
      <c r="R1305" s="176"/>
      <c r="S1305" s="176"/>
      <c r="T1305" s="175"/>
      <c r="U1305" s="175"/>
      <c r="V1305" s="176"/>
      <c r="W1305" s="176"/>
      <c r="X1305" s="176"/>
      <c r="Y1305" s="175"/>
      <c r="Z1305" s="177"/>
      <c r="AA1305" s="177"/>
      <c r="AB1305" s="177"/>
      <c r="AC1305" s="177"/>
    </row>
    <row r="1306" spans="1:29">
      <c r="A1306" s="175"/>
      <c r="B1306" s="175"/>
      <c r="C1306" s="175"/>
      <c r="D1306" s="176"/>
      <c r="E1306" s="176"/>
      <c r="F1306" s="176"/>
      <c r="G1306" s="176"/>
      <c r="H1306" s="175"/>
      <c r="I1306" s="176"/>
      <c r="J1306" s="176"/>
      <c r="K1306" s="175"/>
      <c r="L1306" s="176"/>
      <c r="M1306" s="176"/>
      <c r="N1306" s="176"/>
      <c r="O1306" s="176"/>
      <c r="P1306" s="176"/>
      <c r="Q1306" s="176"/>
      <c r="R1306" s="176"/>
      <c r="S1306" s="176"/>
      <c r="T1306" s="175"/>
      <c r="U1306" s="175"/>
      <c r="V1306" s="176"/>
      <c r="W1306" s="176"/>
      <c r="X1306" s="176"/>
      <c r="Y1306" s="175"/>
      <c r="Z1306" s="177"/>
      <c r="AA1306" s="177"/>
      <c r="AB1306" s="177"/>
      <c r="AC1306" s="177"/>
    </row>
    <row r="1307" spans="1:29">
      <c r="A1307" s="175"/>
      <c r="B1307" s="175"/>
      <c r="C1307" s="175"/>
      <c r="D1307" s="176"/>
      <c r="E1307" s="176"/>
      <c r="F1307" s="176"/>
      <c r="G1307" s="176"/>
      <c r="H1307" s="175"/>
      <c r="I1307" s="176"/>
      <c r="J1307" s="176"/>
      <c r="K1307" s="175"/>
      <c r="L1307" s="176"/>
      <c r="M1307" s="176"/>
      <c r="N1307" s="176"/>
      <c r="O1307" s="176"/>
      <c r="P1307" s="176"/>
      <c r="Q1307" s="176"/>
      <c r="R1307" s="176"/>
      <c r="S1307" s="176"/>
      <c r="T1307" s="175"/>
      <c r="U1307" s="175"/>
      <c r="V1307" s="176"/>
      <c r="W1307" s="176"/>
      <c r="X1307" s="176"/>
      <c r="Y1307" s="175"/>
      <c r="Z1307" s="177"/>
      <c r="AA1307" s="177"/>
      <c r="AB1307" s="177"/>
      <c r="AC1307" s="177"/>
    </row>
    <row r="1308" spans="1:29">
      <c r="A1308" s="175"/>
      <c r="B1308" s="175"/>
      <c r="C1308" s="175"/>
      <c r="D1308" s="176"/>
      <c r="E1308" s="176"/>
      <c r="F1308" s="176"/>
      <c r="G1308" s="176"/>
      <c r="H1308" s="175"/>
      <c r="I1308" s="176"/>
      <c r="J1308" s="176"/>
      <c r="K1308" s="175"/>
      <c r="L1308" s="176"/>
      <c r="M1308" s="176"/>
      <c r="N1308" s="176"/>
      <c r="O1308" s="176"/>
      <c r="P1308" s="176"/>
      <c r="Q1308" s="176"/>
      <c r="R1308" s="176"/>
      <c r="S1308" s="176"/>
      <c r="T1308" s="175"/>
      <c r="U1308" s="175"/>
      <c r="V1308" s="176"/>
      <c r="W1308" s="176"/>
      <c r="X1308" s="176"/>
      <c r="Y1308" s="175"/>
      <c r="Z1308" s="177"/>
      <c r="AA1308" s="177"/>
      <c r="AB1308" s="177"/>
      <c r="AC1308" s="177"/>
    </row>
    <row r="1309" spans="1:29">
      <c r="A1309" s="175"/>
      <c r="B1309" s="175"/>
      <c r="C1309" s="175"/>
      <c r="D1309" s="176"/>
      <c r="E1309" s="176"/>
      <c r="F1309" s="176"/>
      <c r="G1309" s="176"/>
      <c r="H1309" s="175"/>
      <c r="I1309" s="176"/>
      <c r="J1309" s="176"/>
      <c r="K1309" s="175"/>
      <c r="L1309" s="176"/>
      <c r="M1309" s="176"/>
      <c r="N1309" s="176"/>
      <c r="O1309" s="176"/>
      <c r="P1309" s="176"/>
      <c r="Q1309" s="176"/>
      <c r="R1309" s="176"/>
      <c r="S1309" s="176"/>
      <c r="T1309" s="175"/>
      <c r="U1309" s="175"/>
      <c r="V1309" s="176"/>
      <c r="W1309" s="176"/>
      <c r="X1309" s="176"/>
      <c r="Y1309" s="175"/>
      <c r="Z1309" s="177"/>
      <c r="AA1309" s="177"/>
      <c r="AB1309" s="177"/>
      <c r="AC1309" s="177"/>
    </row>
    <row r="1310" spans="1:29">
      <c r="A1310" s="175"/>
      <c r="B1310" s="175"/>
      <c r="C1310" s="175"/>
      <c r="D1310" s="176"/>
      <c r="E1310" s="176"/>
      <c r="F1310" s="176"/>
      <c r="G1310" s="176"/>
      <c r="H1310" s="175"/>
      <c r="I1310" s="176"/>
      <c r="J1310" s="176"/>
      <c r="K1310" s="175"/>
      <c r="L1310" s="176"/>
      <c r="M1310" s="176"/>
      <c r="N1310" s="176"/>
      <c r="O1310" s="176"/>
      <c r="P1310" s="176"/>
      <c r="Q1310" s="176"/>
      <c r="R1310" s="176"/>
      <c r="S1310" s="176"/>
      <c r="T1310" s="175"/>
      <c r="U1310" s="175"/>
      <c r="V1310" s="176"/>
      <c r="W1310" s="176"/>
      <c r="X1310" s="176"/>
      <c r="Y1310" s="175"/>
      <c r="Z1310" s="177"/>
      <c r="AA1310" s="177"/>
      <c r="AB1310" s="177"/>
      <c r="AC1310" s="177"/>
    </row>
    <row r="1311" spans="1:29">
      <c r="A1311" s="175"/>
      <c r="B1311" s="175"/>
      <c r="C1311" s="175"/>
      <c r="D1311" s="176"/>
      <c r="E1311" s="176"/>
      <c r="F1311" s="176"/>
      <c r="G1311" s="176"/>
      <c r="H1311" s="175"/>
      <c r="I1311" s="176"/>
      <c r="J1311" s="176"/>
      <c r="K1311" s="175"/>
      <c r="L1311" s="176"/>
      <c r="M1311" s="176"/>
      <c r="N1311" s="176"/>
      <c r="O1311" s="176"/>
      <c r="P1311" s="176"/>
      <c r="Q1311" s="176"/>
      <c r="R1311" s="176"/>
      <c r="S1311" s="176"/>
      <c r="T1311" s="175"/>
      <c r="U1311" s="175"/>
      <c r="V1311" s="176"/>
      <c r="W1311" s="176"/>
      <c r="X1311" s="176"/>
      <c r="Y1311" s="175"/>
      <c r="Z1311" s="177"/>
      <c r="AA1311" s="177"/>
      <c r="AB1311" s="177"/>
      <c r="AC1311" s="177"/>
    </row>
    <row r="1312" spans="1:29">
      <c r="A1312" s="175"/>
      <c r="B1312" s="175"/>
      <c r="C1312" s="175"/>
      <c r="D1312" s="176"/>
      <c r="E1312" s="176"/>
      <c r="F1312" s="176"/>
      <c r="G1312" s="176"/>
      <c r="H1312" s="175"/>
      <c r="I1312" s="176"/>
      <c r="J1312" s="176"/>
      <c r="K1312" s="175"/>
      <c r="L1312" s="176"/>
      <c r="M1312" s="176"/>
      <c r="N1312" s="176"/>
      <c r="O1312" s="176"/>
      <c r="P1312" s="176"/>
      <c r="Q1312" s="176"/>
      <c r="R1312" s="176"/>
      <c r="S1312" s="176"/>
      <c r="T1312" s="175"/>
      <c r="U1312" s="175"/>
      <c r="V1312" s="176"/>
      <c r="W1312" s="176"/>
      <c r="X1312" s="176"/>
      <c r="Y1312" s="175"/>
      <c r="Z1312" s="177"/>
      <c r="AA1312" s="177"/>
      <c r="AB1312" s="177"/>
      <c r="AC1312" s="177"/>
    </row>
    <row r="1313" spans="1:29">
      <c r="A1313" s="175"/>
      <c r="B1313" s="175"/>
      <c r="C1313" s="175"/>
      <c r="D1313" s="176"/>
      <c r="E1313" s="176"/>
      <c r="F1313" s="176"/>
      <c r="G1313" s="176"/>
      <c r="H1313" s="175"/>
      <c r="I1313" s="176"/>
      <c r="J1313" s="176"/>
      <c r="K1313" s="175"/>
      <c r="L1313" s="176"/>
      <c r="M1313" s="176"/>
      <c r="N1313" s="176"/>
      <c r="O1313" s="176"/>
      <c r="P1313" s="176"/>
      <c r="Q1313" s="176"/>
      <c r="R1313" s="176"/>
      <c r="S1313" s="176"/>
      <c r="T1313" s="175"/>
      <c r="U1313" s="175"/>
      <c r="V1313" s="176"/>
      <c r="W1313" s="176"/>
      <c r="X1313" s="176"/>
      <c r="Y1313" s="175"/>
      <c r="Z1313" s="177"/>
      <c r="AA1313" s="177"/>
      <c r="AB1313" s="177"/>
      <c r="AC1313" s="177"/>
    </row>
    <row r="1314" spans="1:29">
      <c r="A1314" s="175"/>
      <c r="B1314" s="175"/>
      <c r="C1314" s="175"/>
      <c r="D1314" s="176"/>
      <c r="E1314" s="176"/>
      <c r="F1314" s="176"/>
      <c r="G1314" s="176"/>
      <c r="H1314" s="175"/>
      <c r="I1314" s="176"/>
      <c r="J1314" s="176"/>
      <c r="K1314" s="175"/>
      <c r="L1314" s="176"/>
      <c r="M1314" s="176"/>
      <c r="N1314" s="176"/>
      <c r="O1314" s="176"/>
      <c r="P1314" s="176"/>
      <c r="Q1314" s="176"/>
      <c r="R1314" s="176"/>
      <c r="S1314" s="176"/>
      <c r="T1314" s="175"/>
      <c r="U1314" s="175"/>
      <c r="V1314" s="176"/>
      <c r="W1314" s="176"/>
      <c r="X1314" s="176"/>
      <c r="Y1314" s="175"/>
      <c r="Z1314" s="177"/>
      <c r="AA1314" s="177"/>
      <c r="AB1314" s="177"/>
      <c r="AC1314" s="177"/>
    </row>
    <row r="1315" spans="1:29">
      <c r="A1315" s="175"/>
      <c r="B1315" s="175"/>
      <c r="C1315" s="175"/>
      <c r="D1315" s="176"/>
      <c r="E1315" s="176"/>
      <c r="F1315" s="176"/>
      <c r="G1315" s="176"/>
      <c r="H1315" s="175"/>
      <c r="I1315" s="176"/>
      <c r="J1315" s="176"/>
      <c r="K1315" s="175"/>
      <c r="L1315" s="176"/>
      <c r="M1315" s="176"/>
      <c r="N1315" s="176"/>
      <c r="O1315" s="176"/>
      <c r="P1315" s="176"/>
      <c r="Q1315" s="176"/>
      <c r="R1315" s="176"/>
      <c r="S1315" s="176"/>
      <c r="T1315" s="175"/>
      <c r="U1315" s="175"/>
      <c r="V1315" s="176"/>
      <c r="W1315" s="176"/>
      <c r="X1315" s="176"/>
      <c r="Y1315" s="175"/>
      <c r="Z1315" s="177"/>
      <c r="AA1315" s="177"/>
      <c r="AB1315" s="177"/>
      <c r="AC1315" s="177"/>
    </row>
    <row r="1316" spans="1:29">
      <c r="A1316" s="175"/>
      <c r="B1316" s="175"/>
      <c r="C1316" s="175"/>
      <c r="D1316" s="176"/>
      <c r="E1316" s="176"/>
      <c r="F1316" s="176"/>
      <c r="G1316" s="176"/>
      <c r="H1316" s="175"/>
      <c r="I1316" s="176"/>
      <c r="J1316" s="176"/>
      <c r="K1316" s="175"/>
      <c r="L1316" s="176"/>
      <c r="M1316" s="176"/>
      <c r="N1316" s="176"/>
      <c r="O1316" s="176"/>
      <c r="P1316" s="176"/>
      <c r="Q1316" s="176"/>
      <c r="R1316" s="176"/>
      <c r="S1316" s="176"/>
      <c r="T1316" s="175"/>
      <c r="U1316" s="175"/>
      <c r="V1316" s="176"/>
      <c r="W1316" s="176"/>
      <c r="X1316" s="176"/>
      <c r="Y1316" s="175"/>
      <c r="Z1316" s="177"/>
      <c r="AA1316" s="177"/>
      <c r="AB1316" s="177"/>
      <c r="AC1316" s="177"/>
    </row>
    <row r="1317" spans="1:29">
      <c r="A1317" s="175"/>
      <c r="B1317" s="175"/>
      <c r="C1317" s="175"/>
      <c r="D1317" s="176"/>
      <c r="E1317" s="176"/>
      <c r="F1317" s="176"/>
      <c r="G1317" s="176"/>
      <c r="H1317" s="175"/>
      <c r="I1317" s="176"/>
      <c r="J1317" s="176"/>
      <c r="K1317" s="175"/>
      <c r="L1317" s="176"/>
      <c r="M1317" s="176"/>
      <c r="N1317" s="176"/>
      <c r="O1317" s="176"/>
      <c r="P1317" s="176"/>
      <c r="Q1317" s="176"/>
      <c r="R1317" s="176"/>
      <c r="S1317" s="176"/>
      <c r="T1317" s="175"/>
      <c r="U1317" s="175"/>
      <c r="V1317" s="176"/>
      <c r="W1317" s="176"/>
      <c r="X1317" s="176"/>
      <c r="Y1317" s="175"/>
      <c r="Z1317" s="177"/>
      <c r="AA1317" s="177"/>
      <c r="AB1317" s="177"/>
      <c r="AC1317" s="177"/>
    </row>
    <row r="1318" spans="1:29">
      <c r="A1318" s="175"/>
      <c r="B1318" s="175"/>
      <c r="C1318" s="175"/>
      <c r="D1318" s="176"/>
      <c r="E1318" s="176"/>
      <c r="F1318" s="176"/>
      <c r="G1318" s="176"/>
      <c r="H1318" s="175"/>
      <c r="I1318" s="176"/>
      <c r="J1318" s="176"/>
      <c r="K1318" s="175"/>
      <c r="L1318" s="176"/>
      <c r="M1318" s="176"/>
      <c r="N1318" s="176"/>
      <c r="O1318" s="176"/>
      <c r="P1318" s="176"/>
      <c r="Q1318" s="176"/>
      <c r="R1318" s="176"/>
      <c r="S1318" s="176"/>
      <c r="T1318" s="175"/>
      <c r="U1318" s="175"/>
      <c r="V1318" s="176"/>
      <c r="W1318" s="176"/>
      <c r="X1318" s="176"/>
      <c r="Y1318" s="175"/>
      <c r="Z1318" s="177"/>
      <c r="AA1318" s="177"/>
      <c r="AB1318" s="177"/>
      <c r="AC1318" s="177"/>
    </row>
    <row r="1319" spans="1:29">
      <c r="A1319" s="175"/>
      <c r="B1319" s="175"/>
      <c r="C1319" s="175"/>
      <c r="D1319" s="176"/>
      <c r="E1319" s="176"/>
      <c r="F1319" s="176"/>
      <c r="G1319" s="176"/>
      <c r="H1319" s="175"/>
      <c r="I1319" s="176"/>
      <c r="J1319" s="176"/>
      <c r="K1319" s="175"/>
      <c r="L1319" s="176"/>
      <c r="M1319" s="176"/>
      <c r="N1319" s="176"/>
      <c r="O1319" s="176"/>
      <c r="P1319" s="176"/>
      <c r="Q1319" s="176"/>
      <c r="R1319" s="176"/>
      <c r="S1319" s="176"/>
      <c r="T1319" s="175"/>
      <c r="U1319" s="175"/>
      <c r="V1319" s="176"/>
      <c r="W1319" s="176"/>
      <c r="X1319" s="176"/>
      <c r="Y1319" s="175"/>
      <c r="Z1319" s="177"/>
      <c r="AA1319" s="177"/>
      <c r="AB1319" s="177"/>
      <c r="AC1319" s="177"/>
    </row>
    <row r="1320" spans="1:29">
      <c r="A1320" s="175"/>
      <c r="B1320" s="175"/>
      <c r="C1320" s="175"/>
      <c r="D1320" s="176"/>
      <c r="E1320" s="176"/>
      <c r="F1320" s="176"/>
      <c r="G1320" s="176"/>
      <c r="H1320" s="175"/>
      <c r="I1320" s="176"/>
      <c r="J1320" s="176"/>
      <c r="K1320" s="175"/>
      <c r="L1320" s="176"/>
      <c r="M1320" s="176"/>
      <c r="N1320" s="176"/>
      <c r="O1320" s="176"/>
      <c r="P1320" s="176"/>
      <c r="Q1320" s="176"/>
      <c r="R1320" s="176"/>
      <c r="S1320" s="176"/>
      <c r="T1320" s="175"/>
      <c r="U1320" s="175"/>
      <c r="V1320" s="176"/>
      <c r="W1320" s="176"/>
      <c r="X1320" s="176"/>
      <c r="Y1320" s="175"/>
      <c r="Z1320" s="177"/>
      <c r="AA1320" s="177"/>
      <c r="AB1320" s="177"/>
      <c r="AC1320" s="177"/>
    </row>
    <row r="1321" spans="1:29">
      <c r="A1321" s="175"/>
      <c r="B1321" s="175"/>
      <c r="C1321" s="175"/>
      <c r="D1321" s="176"/>
      <c r="E1321" s="176"/>
      <c r="F1321" s="176"/>
      <c r="G1321" s="176"/>
      <c r="H1321" s="175"/>
      <c r="I1321" s="176"/>
      <c r="J1321" s="176"/>
      <c r="K1321" s="175"/>
      <c r="L1321" s="176"/>
      <c r="M1321" s="176"/>
      <c r="N1321" s="176"/>
      <c r="O1321" s="176"/>
      <c r="P1321" s="176"/>
      <c r="Q1321" s="176"/>
      <c r="R1321" s="176"/>
      <c r="S1321" s="176"/>
      <c r="T1321" s="175"/>
      <c r="U1321" s="175"/>
      <c r="V1321" s="176"/>
      <c r="W1321" s="176"/>
      <c r="X1321" s="176"/>
      <c r="Y1321" s="175"/>
      <c r="Z1321" s="177"/>
      <c r="AA1321" s="177"/>
      <c r="AB1321" s="177"/>
      <c r="AC1321" s="177"/>
    </row>
    <row r="1322" spans="1:29">
      <c r="A1322" s="175"/>
      <c r="B1322" s="175"/>
      <c r="C1322" s="175"/>
      <c r="D1322" s="176"/>
      <c r="E1322" s="176"/>
      <c r="F1322" s="176"/>
      <c r="G1322" s="176"/>
      <c r="H1322" s="175"/>
      <c r="I1322" s="176"/>
      <c r="J1322" s="176"/>
      <c r="K1322" s="175"/>
      <c r="L1322" s="176"/>
      <c r="M1322" s="176"/>
      <c r="N1322" s="176"/>
      <c r="O1322" s="176"/>
      <c r="P1322" s="176"/>
      <c r="Q1322" s="176"/>
      <c r="R1322" s="176"/>
      <c r="S1322" s="176"/>
      <c r="T1322" s="175"/>
      <c r="U1322" s="175"/>
      <c r="V1322" s="176"/>
      <c r="W1322" s="176"/>
      <c r="X1322" s="176"/>
      <c r="Y1322" s="175"/>
      <c r="Z1322" s="177"/>
      <c r="AA1322" s="177"/>
      <c r="AB1322" s="177"/>
      <c r="AC1322" s="177"/>
    </row>
    <row r="1323" spans="1:29">
      <c r="A1323" s="175"/>
      <c r="B1323" s="175"/>
      <c r="C1323" s="175"/>
      <c r="D1323" s="176"/>
      <c r="E1323" s="176"/>
      <c r="F1323" s="176"/>
      <c r="G1323" s="176"/>
      <c r="H1323" s="175"/>
      <c r="I1323" s="176"/>
      <c r="J1323" s="176"/>
      <c r="K1323" s="175"/>
      <c r="L1323" s="176"/>
      <c r="M1323" s="176"/>
      <c r="N1323" s="176"/>
      <c r="O1323" s="176"/>
      <c r="P1323" s="176"/>
      <c r="Q1323" s="176"/>
      <c r="R1323" s="176"/>
      <c r="S1323" s="176"/>
      <c r="T1323" s="175"/>
      <c r="U1323" s="175"/>
      <c r="V1323" s="176"/>
      <c r="W1323" s="176"/>
      <c r="X1323" s="176"/>
      <c r="Y1323" s="175"/>
      <c r="Z1323" s="177"/>
      <c r="AA1323" s="177"/>
      <c r="AB1323" s="177"/>
      <c r="AC1323" s="177"/>
    </row>
    <row r="1324" spans="1:29">
      <c r="A1324" s="175"/>
      <c r="B1324" s="175"/>
      <c r="C1324" s="175"/>
      <c r="D1324" s="176"/>
      <c r="E1324" s="176"/>
      <c r="F1324" s="176"/>
      <c r="G1324" s="176"/>
      <c r="H1324" s="175"/>
      <c r="I1324" s="176"/>
      <c r="J1324" s="176"/>
      <c r="K1324" s="175"/>
      <c r="L1324" s="176"/>
      <c r="M1324" s="176"/>
      <c r="N1324" s="176"/>
      <c r="O1324" s="176"/>
      <c r="P1324" s="176"/>
      <c r="Q1324" s="176"/>
      <c r="R1324" s="176"/>
      <c r="S1324" s="176"/>
      <c r="T1324" s="175"/>
      <c r="U1324" s="175"/>
      <c r="V1324" s="176"/>
      <c r="W1324" s="176"/>
      <c r="X1324" s="176"/>
      <c r="Y1324" s="175"/>
      <c r="Z1324" s="177"/>
      <c r="AA1324" s="177"/>
      <c r="AB1324" s="177"/>
      <c r="AC1324" s="177"/>
    </row>
    <row r="1325" spans="1:29">
      <c r="A1325" s="175"/>
      <c r="B1325" s="175"/>
      <c r="C1325" s="175"/>
      <c r="D1325" s="176"/>
      <c r="E1325" s="176"/>
      <c r="F1325" s="176"/>
      <c r="G1325" s="176"/>
      <c r="H1325" s="175"/>
      <c r="I1325" s="176"/>
      <c r="J1325" s="176"/>
      <c r="K1325" s="175"/>
      <c r="L1325" s="176"/>
      <c r="M1325" s="176"/>
      <c r="N1325" s="176"/>
      <c r="O1325" s="176"/>
      <c r="P1325" s="176"/>
      <c r="Q1325" s="176"/>
      <c r="R1325" s="176"/>
      <c r="S1325" s="176"/>
      <c r="T1325" s="175"/>
      <c r="U1325" s="175"/>
      <c r="V1325" s="176"/>
      <c r="W1325" s="176"/>
      <c r="X1325" s="176"/>
      <c r="Y1325" s="175"/>
      <c r="Z1325" s="177"/>
      <c r="AA1325" s="177"/>
      <c r="AB1325" s="177"/>
      <c r="AC1325" s="177"/>
    </row>
    <row r="1326" spans="1:29">
      <c r="A1326" s="175"/>
      <c r="B1326" s="175"/>
      <c r="C1326" s="175"/>
      <c r="D1326" s="176"/>
      <c r="E1326" s="176"/>
      <c r="F1326" s="176"/>
      <c r="G1326" s="176"/>
      <c r="H1326" s="175"/>
      <c r="I1326" s="176"/>
      <c r="J1326" s="176"/>
      <c r="K1326" s="175"/>
      <c r="L1326" s="176"/>
      <c r="M1326" s="176"/>
      <c r="N1326" s="176"/>
      <c r="O1326" s="176"/>
      <c r="P1326" s="176"/>
      <c r="Q1326" s="176"/>
      <c r="R1326" s="176"/>
      <c r="S1326" s="176"/>
      <c r="T1326" s="175"/>
      <c r="U1326" s="175"/>
      <c r="V1326" s="176"/>
      <c r="W1326" s="176"/>
      <c r="X1326" s="176"/>
      <c r="Y1326" s="175"/>
      <c r="Z1326" s="177"/>
      <c r="AA1326" s="177"/>
      <c r="AB1326" s="177"/>
      <c r="AC1326" s="177"/>
    </row>
    <row r="1327" spans="1:29">
      <c r="A1327" s="175"/>
      <c r="B1327" s="175"/>
      <c r="C1327" s="175"/>
      <c r="D1327" s="176"/>
      <c r="E1327" s="176"/>
      <c r="F1327" s="176"/>
      <c r="G1327" s="176"/>
      <c r="H1327" s="175"/>
      <c r="I1327" s="176"/>
      <c r="J1327" s="176"/>
      <c r="K1327" s="175"/>
      <c r="L1327" s="176"/>
      <c r="M1327" s="176"/>
      <c r="N1327" s="176"/>
      <c r="O1327" s="176"/>
      <c r="P1327" s="176"/>
      <c r="Q1327" s="176"/>
      <c r="R1327" s="176"/>
      <c r="S1327" s="176"/>
      <c r="T1327" s="175"/>
      <c r="U1327" s="175"/>
      <c r="V1327" s="176"/>
      <c r="W1327" s="176"/>
      <c r="X1327" s="176"/>
      <c r="Y1327" s="175"/>
      <c r="Z1327" s="177"/>
      <c r="AA1327" s="177"/>
      <c r="AB1327" s="177"/>
      <c r="AC1327" s="177"/>
    </row>
    <row r="1328" spans="1:29">
      <c r="A1328" s="175"/>
      <c r="B1328" s="175"/>
      <c r="C1328" s="175"/>
      <c r="D1328" s="176"/>
      <c r="E1328" s="176"/>
      <c r="F1328" s="176"/>
      <c r="G1328" s="176"/>
      <c r="H1328" s="175"/>
      <c r="I1328" s="176"/>
      <c r="J1328" s="176"/>
      <c r="K1328" s="175"/>
      <c r="L1328" s="176"/>
      <c r="M1328" s="176"/>
      <c r="N1328" s="176"/>
      <c r="O1328" s="176"/>
      <c r="P1328" s="176"/>
      <c r="Q1328" s="176"/>
      <c r="R1328" s="176"/>
      <c r="S1328" s="176"/>
      <c r="T1328" s="175"/>
      <c r="U1328" s="175"/>
      <c r="V1328" s="176"/>
      <c r="W1328" s="176"/>
      <c r="X1328" s="176"/>
      <c r="Y1328" s="175"/>
      <c r="Z1328" s="177"/>
      <c r="AA1328" s="177"/>
      <c r="AB1328" s="177"/>
      <c r="AC1328" s="177"/>
    </row>
    <row r="1329" spans="1:29">
      <c r="A1329" s="175"/>
      <c r="B1329" s="175"/>
      <c r="C1329" s="175"/>
      <c r="D1329" s="176"/>
      <c r="E1329" s="176"/>
      <c r="F1329" s="176"/>
      <c r="G1329" s="176"/>
      <c r="H1329" s="175"/>
      <c r="I1329" s="176"/>
      <c r="J1329" s="176"/>
      <c r="K1329" s="175"/>
      <c r="L1329" s="176"/>
      <c r="M1329" s="176"/>
      <c r="N1329" s="176"/>
      <c r="O1329" s="176"/>
      <c r="P1329" s="176"/>
      <c r="Q1329" s="176"/>
      <c r="R1329" s="176"/>
      <c r="S1329" s="176"/>
      <c r="T1329" s="175"/>
      <c r="U1329" s="175"/>
      <c r="V1329" s="176"/>
      <c r="W1329" s="176"/>
      <c r="X1329" s="176"/>
      <c r="Y1329" s="175"/>
      <c r="Z1329" s="177"/>
      <c r="AA1329" s="177"/>
      <c r="AB1329" s="177"/>
      <c r="AC1329" s="177"/>
    </row>
    <row r="1330" spans="1:29">
      <c r="A1330" s="175"/>
      <c r="B1330" s="175"/>
      <c r="C1330" s="175"/>
      <c r="D1330" s="176"/>
      <c r="E1330" s="176"/>
      <c r="F1330" s="176"/>
      <c r="G1330" s="176"/>
      <c r="H1330" s="175"/>
      <c r="I1330" s="176"/>
      <c r="J1330" s="176"/>
      <c r="K1330" s="175"/>
      <c r="L1330" s="176"/>
      <c r="M1330" s="176"/>
      <c r="N1330" s="176"/>
      <c r="O1330" s="176"/>
      <c r="P1330" s="176"/>
      <c r="Q1330" s="176"/>
      <c r="R1330" s="176"/>
      <c r="S1330" s="176"/>
      <c r="T1330" s="175"/>
      <c r="U1330" s="175"/>
      <c r="V1330" s="176"/>
      <c r="W1330" s="176"/>
      <c r="X1330" s="176"/>
      <c r="Y1330" s="175"/>
      <c r="Z1330" s="177"/>
      <c r="AA1330" s="177"/>
      <c r="AB1330" s="177"/>
      <c r="AC1330" s="177"/>
    </row>
    <row r="1331" spans="1:29">
      <c r="A1331" s="175"/>
      <c r="B1331" s="175"/>
      <c r="C1331" s="175"/>
      <c r="D1331" s="176"/>
      <c r="E1331" s="176"/>
      <c r="F1331" s="176"/>
      <c r="G1331" s="176"/>
      <c r="H1331" s="175"/>
      <c r="I1331" s="176"/>
      <c r="J1331" s="176"/>
      <c r="K1331" s="175"/>
      <c r="L1331" s="176"/>
      <c r="M1331" s="176"/>
      <c r="N1331" s="176"/>
      <c r="O1331" s="176"/>
      <c r="P1331" s="176"/>
      <c r="Q1331" s="176"/>
      <c r="R1331" s="176"/>
      <c r="S1331" s="176"/>
      <c r="T1331" s="175"/>
      <c r="U1331" s="175"/>
      <c r="V1331" s="176"/>
      <c r="W1331" s="176"/>
      <c r="X1331" s="176"/>
      <c r="Y1331" s="175"/>
      <c r="Z1331" s="177"/>
      <c r="AA1331" s="177"/>
      <c r="AB1331" s="177"/>
      <c r="AC1331" s="177"/>
    </row>
    <row r="1332" spans="1:29">
      <c r="A1332" s="175"/>
      <c r="B1332" s="175"/>
      <c r="C1332" s="175"/>
      <c r="D1332" s="176"/>
      <c r="E1332" s="176"/>
      <c r="F1332" s="176"/>
      <c r="G1332" s="176"/>
      <c r="H1332" s="175"/>
      <c r="I1332" s="176"/>
      <c r="J1332" s="176"/>
      <c r="K1332" s="175"/>
      <c r="L1332" s="176"/>
      <c r="M1332" s="176"/>
      <c r="N1332" s="176"/>
      <c r="O1332" s="176"/>
      <c r="P1332" s="176"/>
      <c r="Q1332" s="176"/>
      <c r="R1332" s="176"/>
      <c r="S1332" s="176"/>
      <c r="T1332" s="175"/>
      <c r="U1332" s="175"/>
      <c r="V1332" s="176"/>
      <c r="W1332" s="176"/>
      <c r="X1332" s="176"/>
      <c r="Y1332" s="175"/>
      <c r="Z1332" s="177"/>
      <c r="AA1332" s="177"/>
      <c r="AB1332" s="177"/>
      <c r="AC1332" s="177"/>
    </row>
    <row r="1333" spans="1:29">
      <c r="A1333" s="175"/>
      <c r="B1333" s="175"/>
      <c r="C1333" s="175"/>
      <c r="D1333" s="176"/>
      <c r="E1333" s="176"/>
      <c r="F1333" s="176"/>
      <c r="G1333" s="176"/>
      <c r="H1333" s="175"/>
      <c r="I1333" s="176"/>
      <c r="J1333" s="176"/>
      <c r="K1333" s="175"/>
      <c r="L1333" s="176"/>
      <c r="M1333" s="176"/>
      <c r="N1333" s="176"/>
      <c r="O1333" s="176"/>
      <c r="P1333" s="176"/>
      <c r="Q1333" s="176"/>
      <c r="R1333" s="176"/>
      <c r="S1333" s="176"/>
      <c r="T1333" s="175"/>
      <c r="U1333" s="175"/>
      <c r="V1333" s="176"/>
      <c r="W1333" s="176"/>
      <c r="X1333" s="176"/>
      <c r="Y1333" s="175"/>
      <c r="Z1333" s="177"/>
      <c r="AA1333" s="177"/>
      <c r="AB1333" s="177"/>
      <c r="AC1333" s="177"/>
    </row>
    <row r="1334" spans="1:29">
      <c r="A1334" s="175"/>
      <c r="B1334" s="175"/>
      <c r="C1334" s="175"/>
      <c r="D1334" s="176"/>
      <c r="E1334" s="176"/>
      <c r="F1334" s="176"/>
      <c r="G1334" s="176"/>
      <c r="H1334" s="175"/>
      <c r="I1334" s="176"/>
      <c r="J1334" s="176"/>
      <c r="K1334" s="175"/>
      <c r="L1334" s="176"/>
      <c r="M1334" s="176"/>
      <c r="N1334" s="176"/>
      <c r="O1334" s="176"/>
      <c r="P1334" s="176"/>
      <c r="Q1334" s="176"/>
      <c r="R1334" s="176"/>
      <c r="S1334" s="176"/>
      <c r="T1334" s="175"/>
      <c r="U1334" s="175"/>
      <c r="V1334" s="176"/>
      <c r="W1334" s="176"/>
      <c r="X1334" s="176"/>
      <c r="Y1334" s="175"/>
      <c r="Z1334" s="177"/>
      <c r="AA1334" s="177"/>
      <c r="AB1334" s="177"/>
      <c r="AC1334" s="177"/>
    </row>
    <row r="1335" spans="1:29">
      <c r="A1335" s="175"/>
      <c r="B1335" s="175"/>
      <c r="C1335" s="175"/>
      <c r="D1335" s="176"/>
      <c r="E1335" s="176"/>
      <c r="F1335" s="176"/>
      <c r="G1335" s="176"/>
      <c r="H1335" s="175"/>
      <c r="I1335" s="176"/>
      <c r="J1335" s="176"/>
      <c r="K1335" s="175"/>
      <c r="L1335" s="176"/>
      <c r="M1335" s="176"/>
      <c r="N1335" s="176"/>
      <c r="O1335" s="176"/>
      <c r="P1335" s="176"/>
      <c r="Q1335" s="176"/>
      <c r="R1335" s="176"/>
      <c r="S1335" s="176"/>
      <c r="T1335" s="175"/>
      <c r="U1335" s="175"/>
      <c r="V1335" s="176"/>
      <c r="W1335" s="176"/>
      <c r="X1335" s="176"/>
      <c r="Y1335" s="175"/>
      <c r="Z1335" s="177"/>
      <c r="AA1335" s="177"/>
      <c r="AB1335" s="177"/>
      <c r="AC1335" s="177"/>
    </row>
    <row r="1336" spans="1:29">
      <c r="A1336" s="175"/>
      <c r="B1336" s="175"/>
      <c r="C1336" s="175"/>
      <c r="D1336" s="176"/>
      <c r="E1336" s="176"/>
      <c r="F1336" s="176"/>
      <c r="G1336" s="176"/>
      <c r="H1336" s="175"/>
      <c r="I1336" s="176"/>
      <c r="J1336" s="176"/>
      <c r="K1336" s="175"/>
      <c r="L1336" s="176"/>
      <c r="M1336" s="176"/>
      <c r="N1336" s="176"/>
      <c r="O1336" s="176"/>
      <c r="P1336" s="176"/>
      <c r="Q1336" s="176"/>
      <c r="R1336" s="176"/>
      <c r="S1336" s="176"/>
      <c r="T1336" s="175"/>
      <c r="U1336" s="175"/>
      <c r="V1336" s="176"/>
      <c r="W1336" s="176"/>
      <c r="X1336" s="176"/>
      <c r="Y1336" s="175"/>
      <c r="Z1336" s="177"/>
      <c r="AA1336" s="177"/>
      <c r="AB1336" s="177"/>
      <c r="AC1336" s="177"/>
    </row>
    <row r="1337" spans="1:29">
      <c r="A1337" s="175"/>
      <c r="B1337" s="175"/>
      <c r="C1337" s="175"/>
      <c r="D1337" s="176"/>
      <c r="E1337" s="176"/>
      <c r="F1337" s="176"/>
      <c r="G1337" s="176"/>
      <c r="H1337" s="175"/>
      <c r="I1337" s="176"/>
      <c r="J1337" s="176"/>
      <c r="K1337" s="175"/>
      <c r="L1337" s="176"/>
      <c r="M1337" s="176"/>
      <c r="N1337" s="176"/>
      <c r="O1337" s="176"/>
      <c r="P1337" s="176"/>
      <c r="Q1337" s="176"/>
      <c r="R1337" s="176"/>
      <c r="S1337" s="176"/>
      <c r="T1337" s="175"/>
      <c r="U1337" s="175"/>
      <c r="V1337" s="176"/>
      <c r="W1337" s="176"/>
      <c r="X1337" s="176"/>
      <c r="Y1337" s="175"/>
      <c r="Z1337" s="177"/>
      <c r="AA1337" s="177"/>
      <c r="AB1337" s="177"/>
      <c r="AC1337" s="177"/>
    </row>
    <row r="1338" spans="1:29">
      <c r="A1338" s="175"/>
      <c r="B1338" s="175"/>
      <c r="C1338" s="175"/>
      <c r="D1338" s="176"/>
      <c r="E1338" s="176"/>
      <c r="F1338" s="176"/>
      <c r="G1338" s="176"/>
      <c r="H1338" s="175"/>
      <c r="I1338" s="176"/>
      <c r="J1338" s="176"/>
      <c r="K1338" s="175"/>
      <c r="L1338" s="176"/>
      <c r="M1338" s="176"/>
      <c r="N1338" s="176"/>
      <c r="O1338" s="176"/>
      <c r="P1338" s="176"/>
      <c r="Q1338" s="176"/>
      <c r="R1338" s="176"/>
      <c r="S1338" s="176"/>
      <c r="T1338" s="175"/>
      <c r="U1338" s="175"/>
      <c r="V1338" s="176"/>
      <c r="W1338" s="176"/>
      <c r="X1338" s="176"/>
      <c r="Y1338" s="175"/>
      <c r="Z1338" s="177"/>
      <c r="AA1338" s="177"/>
      <c r="AB1338" s="177"/>
      <c r="AC1338" s="177"/>
    </row>
    <row r="1339" spans="1:29">
      <c r="A1339" s="175"/>
      <c r="B1339" s="175"/>
      <c r="C1339" s="175"/>
      <c r="D1339" s="176"/>
      <c r="E1339" s="176"/>
      <c r="F1339" s="176"/>
      <c r="G1339" s="176"/>
      <c r="H1339" s="175"/>
      <c r="I1339" s="176"/>
      <c r="J1339" s="176"/>
      <c r="K1339" s="175"/>
      <c r="L1339" s="176"/>
      <c r="M1339" s="176"/>
      <c r="N1339" s="176"/>
      <c r="O1339" s="176"/>
      <c r="P1339" s="176"/>
      <c r="Q1339" s="176"/>
      <c r="R1339" s="176"/>
      <c r="S1339" s="176"/>
      <c r="T1339" s="175"/>
      <c r="U1339" s="175"/>
      <c r="V1339" s="176"/>
      <c r="W1339" s="176"/>
      <c r="X1339" s="176"/>
      <c r="Y1339" s="175"/>
      <c r="Z1339" s="177"/>
      <c r="AA1339" s="177"/>
      <c r="AB1339" s="177"/>
      <c r="AC1339" s="177"/>
    </row>
    <row r="1340" spans="1:29">
      <c r="A1340" s="175"/>
      <c r="B1340" s="175"/>
      <c r="C1340" s="175"/>
      <c r="D1340" s="176"/>
      <c r="E1340" s="176"/>
      <c r="F1340" s="176"/>
      <c r="G1340" s="176"/>
      <c r="H1340" s="175"/>
      <c r="I1340" s="176"/>
      <c r="J1340" s="176"/>
      <c r="K1340" s="175"/>
      <c r="L1340" s="176"/>
      <c r="M1340" s="176"/>
      <c r="N1340" s="176"/>
      <c r="O1340" s="176"/>
      <c r="P1340" s="176"/>
      <c r="Q1340" s="176"/>
      <c r="R1340" s="176"/>
      <c r="S1340" s="176"/>
      <c r="T1340" s="175"/>
      <c r="U1340" s="175"/>
      <c r="V1340" s="176"/>
      <c r="W1340" s="176"/>
      <c r="X1340" s="176"/>
      <c r="Y1340" s="175"/>
      <c r="Z1340" s="177"/>
      <c r="AA1340" s="177"/>
      <c r="AB1340" s="177"/>
      <c r="AC1340" s="177"/>
    </row>
    <row r="1341" spans="1:29">
      <c r="A1341" s="175"/>
      <c r="B1341" s="175"/>
      <c r="C1341" s="175"/>
      <c r="D1341" s="176"/>
      <c r="E1341" s="176"/>
      <c r="F1341" s="176"/>
      <c r="G1341" s="176"/>
      <c r="H1341" s="175"/>
      <c r="I1341" s="176"/>
      <c r="J1341" s="176"/>
      <c r="K1341" s="175"/>
      <c r="L1341" s="176"/>
      <c r="M1341" s="176"/>
      <c r="N1341" s="176"/>
      <c r="O1341" s="176"/>
      <c r="P1341" s="176"/>
      <c r="Q1341" s="176"/>
      <c r="R1341" s="176"/>
      <c r="S1341" s="176"/>
      <c r="T1341" s="175"/>
      <c r="U1341" s="175"/>
      <c r="V1341" s="176"/>
      <c r="W1341" s="176"/>
      <c r="X1341" s="176"/>
      <c r="Y1341" s="175"/>
      <c r="Z1341" s="177"/>
      <c r="AA1341" s="177"/>
      <c r="AB1341" s="177"/>
      <c r="AC1341" s="177"/>
    </row>
    <row r="1342" spans="1:29">
      <c r="A1342" s="175"/>
      <c r="B1342" s="175"/>
      <c r="C1342" s="175"/>
      <c r="D1342" s="176"/>
      <c r="E1342" s="176"/>
      <c r="F1342" s="176"/>
      <c r="G1342" s="176"/>
      <c r="H1342" s="175"/>
      <c r="I1342" s="176"/>
      <c r="J1342" s="176"/>
      <c r="K1342" s="175"/>
      <c r="L1342" s="176"/>
      <c r="M1342" s="176"/>
      <c r="N1342" s="176"/>
      <c r="O1342" s="176"/>
      <c r="P1342" s="176"/>
      <c r="Q1342" s="176"/>
      <c r="R1342" s="176"/>
      <c r="S1342" s="176"/>
      <c r="T1342" s="175"/>
      <c r="U1342" s="175"/>
      <c r="V1342" s="176"/>
      <c r="W1342" s="176"/>
      <c r="X1342" s="176"/>
      <c r="Y1342" s="175"/>
      <c r="Z1342" s="177"/>
      <c r="AA1342" s="177"/>
      <c r="AB1342" s="177"/>
      <c r="AC1342" s="177"/>
    </row>
    <row r="1343" spans="1:29">
      <c r="A1343" s="175"/>
      <c r="B1343" s="175"/>
      <c r="C1343" s="175"/>
      <c r="D1343" s="176"/>
      <c r="E1343" s="176"/>
      <c r="F1343" s="176"/>
      <c r="G1343" s="176"/>
      <c r="H1343" s="175"/>
      <c r="I1343" s="176"/>
      <c r="J1343" s="176"/>
      <c r="K1343" s="175"/>
      <c r="L1343" s="176"/>
      <c r="M1343" s="176"/>
      <c r="N1343" s="176"/>
      <c r="O1343" s="176"/>
      <c r="P1343" s="176"/>
      <c r="Q1343" s="176"/>
      <c r="R1343" s="176"/>
      <c r="S1343" s="176"/>
      <c r="T1343" s="175"/>
      <c r="U1343" s="175"/>
      <c r="V1343" s="176"/>
      <c r="W1343" s="176"/>
      <c r="X1343" s="176"/>
      <c r="Y1343" s="175"/>
      <c r="Z1343" s="177"/>
      <c r="AA1343" s="177"/>
      <c r="AB1343" s="177"/>
      <c r="AC1343" s="177"/>
    </row>
    <row r="1344" spans="1:29">
      <c r="A1344" s="175"/>
      <c r="B1344" s="175"/>
      <c r="C1344" s="175"/>
      <c r="D1344" s="176"/>
      <c r="E1344" s="176"/>
      <c r="F1344" s="176"/>
      <c r="G1344" s="176"/>
      <c r="H1344" s="175"/>
      <c r="I1344" s="176"/>
      <c r="J1344" s="176"/>
      <c r="K1344" s="175"/>
      <c r="L1344" s="176"/>
      <c r="M1344" s="176"/>
      <c r="N1344" s="176"/>
      <c r="O1344" s="176"/>
      <c r="P1344" s="176"/>
      <c r="Q1344" s="176"/>
      <c r="R1344" s="176"/>
      <c r="S1344" s="176"/>
      <c r="T1344" s="175"/>
      <c r="U1344" s="175"/>
      <c r="V1344" s="176"/>
      <c r="W1344" s="176"/>
      <c r="X1344" s="176"/>
      <c r="Y1344" s="175"/>
      <c r="Z1344" s="177"/>
      <c r="AA1344" s="177"/>
      <c r="AB1344" s="177"/>
      <c r="AC1344" s="177"/>
    </row>
    <row r="1345" spans="1:29">
      <c r="A1345" s="175"/>
      <c r="B1345" s="175"/>
      <c r="C1345" s="175"/>
      <c r="D1345" s="176"/>
      <c r="E1345" s="176"/>
      <c r="F1345" s="176"/>
      <c r="G1345" s="176"/>
      <c r="H1345" s="175"/>
      <c r="I1345" s="176"/>
      <c r="J1345" s="176"/>
      <c r="K1345" s="175"/>
      <c r="L1345" s="176"/>
      <c r="M1345" s="176"/>
      <c r="N1345" s="176"/>
      <c r="O1345" s="176"/>
      <c r="P1345" s="176"/>
      <c r="Q1345" s="176"/>
      <c r="R1345" s="176"/>
      <c r="S1345" s="176"/>
      <c r="T1345" s="175"/>
      <c r="U1345" s="175"/>
      <c r="V1345" s="176"/>
      <c r="W1345" s="176"/>
      <c r="X1345" s="176"/>
      <c r="Y1345" s="175"/>
      <c r="Z1345" s="177"/>
      <c r="AA1345" s="177"/>
      <c r="AB1345" s="177"/>
      <c r="AC1345" s="177"/>
    </row>
    <row r="1346" spans="1:29">
      <c r="A1346" s="175"/>
      <c r="B1346" s="175"/>
      <c r="C1346" s="175"/>
      <c r="D1346" s="176"/>
      <c r="E1346" s="176"/>
      <c r="F1346" s="176"/>
      <c r="G1346" s="176"/>
      <c r="H1346" s="175"/>
      <c r="I1346" s="176"/>
      <c r="J1346" s="176"/>
      <c r="K1346" s="175"/>
      <c r="L1346" s="176"/>
      <c r="M1346" s="176"/>
      <c r="N1346" s="176"/>
      <c r="O1346" s="176"/>
      <c r="P1346" s="176"/>
      <c r="Q1346" s="176"/>
      <c r="R1346" s="176"/>
      <c r="S1346" s="176"/>
      <c r="T1346" s="175"/>
      <c r="U1346" s="175"/>
      <c r="V1346" s="176"/>
      <c r="W1346" s="176"/>
      <c r="X1346" s="176"/>
      <c r="Y1346" s="175"/>
      <c r="Z1346" s="177"/>
      <c r="AA1346" s="177"/>
      <c r="AB1346" s="177"/>
      <c r="AC1346" s="177"/>
    </row>
    <row r="1347" spans="1:29">
      <c r="A1347" s="175"/>
      <c r="B1347" s="175"/>
      <c r="C1347" s="175"/>
      <c r="D1347" s="176"/>
      <c r="E1347" s="176"/>
      <c r="F1347" s="176"/>
      <c r="G1347" s="176"/>
      <c r="H1347" s="175"/>
      <c r="I1347" s="176"/>
      <c r="J1347" s="176"/>
      <c r="K1347" s="175"/>
      <c r="L1347" s="176"/>
      <c r="M1347" s="176"/>
      <c r="N1347" s="176"/>
      <c r="O1347" s="176"/>
      <c r="P1347" s="176"/>
      <c r="Q1347" s="176"/>
      <c r="R1347" s="176"/>
      <c r="S1347" s="176"/>
      <c r="T1347" s="175"/>
      <c r="U1347" s="175"/>
      <c r="V1347" s="176"/>
      <c r="W1347" s="176"/>
      <c r="X1347" s="176"/>
      <c r="Y1347" s="175"/>
      <c r="Z1347" s="177"/>
      <c r="AA1347" s="177"/>
      <c r="AB1347" s="177"/>
      <c r="AC1347" s="177"/>
    </row>
    <row r="1348" spans="1:29">
      <c r="A1348" s="175"/>
      <c r="B1348" s="175"/>
      <c r="C1348" s="175"/>
      <c r="D1348" s="176"/>
      <c r="E1348" s="176"/>
      <c r="F1348" s="176"/>
      <c r="G1348" s="176"/>
      <c r="H1348" s="175"/>
      <c r="I1348" s="176"/>
      <c r="J1348" s="176"/>
      <c r="K1348" s="175"/>
      <c r="L1348" s="176"/>
      <c r="M1348" s="176"/>
      <c r="N1348" s="176"/>
      <c r="O1348" s="176"/>
      <c r="P1348" s="176"/>
      <c r="Q1348" s="176"/>
      <c r="R1348" s="176"/>
      <c r="S1348" s="176"/>
      <c r="T1348" s="175"/>
      <c r="U1348" s="175"/>
      <c r="V1348" s="176"/>
      <c r="W1348" s="176"/>
      <c r="X1348" s="176"/>
      <c r="Y1348" s="175"/>
      <c r="Z1348" s="177"/>
      <c r="AA1348" s="177"/>
      <c r="AB1348" s="177"/>
      <c r="AC1348" s="177"/>
    </row>
    <row r="1349" spans="1:29">
      <c r="A1349" s="175"/>
      <c r="B1349" s="175"/>
      <c r="C1349" s="175"/>
      <c r="D1349" s="176"/>
      <c r="E1349" s="176"/>
      <c r="F1349" s="176"/>
      <c r="G1349" s="176"/>
      <c r="H1349" s="175"/>
      <c r="I1349" s="176"/>
      <c r="J1349" s="176"/>
      <c r="K1349" s="175"/>
      <c r="L1349" s="176"/>
      <c r="M1349" s="176"/>
      <c r="N1349" s="176"/>
      <c r="O1349" s="176"/>
      <c r="P1349" s="176"/>
      <c r="Q1349" s="176"/>
      <c r="R1349" s="176"/>
      <c r="S1349" s="176"/>
      <c r="T1349" s="175"/>
      <c r="U1349" s="175"/>
      <c r="V1349" s="176"/>
      <c r="W1349" s="176"/>
      <c r="X1349" s="176"/>
      <c r="Y1349" s="175"/>
      <c r="Z1349" s="177"/>
      <c r="AA1349" s="177"/>
      <c r="AB1349" s="177"/>
      <c r="AC1349" s="177"/>
    </row>
    <row r="1350" spans="1:29">
      <c r="A1350" s="175"/>
      <c r="B1350" s="175"/>
      <c r="C1350" s="175"/>
      <c r="D1350" s="176"/>
      <c r="E1350" s="176"/>
      <c r="F1350" s="176"/>
      <c r="G1350" s="176"/>
      <c r="H1350" s="175"/>
      <c r="I1350" s="176"/>
      <c r="J1350" s="176"/>
      <c r="K1350" s="175"/>
      <c r="L1350" s="176"/>
      <c r="M1350" s="176"/>
      <c r="N1350" s="176"/>
      <c r="O1350" s="176"/>
      <c r="P1350" s="176"/>
      <c r="Q1350" s="176"/>
      <c r="R1350" s="176"/>
      <c r="S1350" s="176"/>
      <c r="T1350" s="175"/>
      <c r="U1350" s="175"/>
      <c r="V1350" s="176"/>
      <c r="W1350" s="176"/>
      <c r="X1350" s="176"/>
      <c r="Y1350" s="175"/>
      <c r="Z1350" s="177"/>
      <c r="AA1350" s="177"/>
      <c r="AB1350" s="177"/>
      <c r="AC1350" s="177"/>
    </row>
    <row r="1351" spans="1:29">
      <c r="A1351" s="175"/>
      <c r="B1351" s="175"/>
      <c r="C1351" s="175"/>
      <c r="D1351" s="176"/>
      <c r="E1351" s="176"/>
      <c r="F1351" s="176"/>
      <c r="G1351" s="176"/>
      <c r="H1351" s="175"/>
      <c r="I1351" s="176"/>
      <c r="J1351" s="176"/>
      <c r="K1351" s="175"/>
      <c r="L1351" s="176"/>
      <c r="M1351" s="176"/>
      <c r="N1351" s="176"/>
      <c r="O1351" s="176"/>
      <c r="P1351" s="176"/>
      <c r="Q1351" s="176"/>
      <c r="R1351" s="176"/>
      <c r="S1351" s="176"/>
      <c r="T1351" s="175"/>
      <c r="U1351" s="175"/>
      <c r="V1351" s="176"/>
      <c r="W1351" s="176"/>
      <c r="X1351" s="176"/>
      <c r="Y1351" s="175"/>
      <c r="Z1351" s="177"/>
      <c r="AA1351" s="177"/>
      <c r="AB1351" s="177"/>
      <c r="AC1351" s="177"/>
    </row>
    <row r="1352" spans="1:29">
      <c r="A1352" s="175"/>
      <c r="B1352" s="175"/>
      <c r="C1352" s="175"/>
      <c r="D1352" s="176"/>
      <c r="E1352" s="176"/>
      <c r="F1352" s="176"/>
      <c r="G1352" s="176"/>
      <c r="H1352" s="175"/>
      <c r="I1352" s="176"/>
      <c r="J1352" s="176"/>
      <c r="K1352" s="175"/>
      <c r="L1352" s="176"/>
      <c r="M1352" s="176"/>
      <c r="N1352" s="176"/>
      <c r="O1352" s="176"/>
      <c r="P1352" s="176"/>
      <c r="Q1352" s="176"/>
      <c r="R1352" s="176"/>
      <c r="S1352" s="176"/>
      <c r="T1352" s="175"/>
      <c r="U1352" s="175"/>
      <c r="V1352" s="176"/>
      <c r="W1352" s="176"/>
      <c r="X1352" s="176"/>
      <c r="Y1352" s="175"/>
      <c r="Z1352" s="177"/>
      <c r="AA1352" s="177"/>
      <c r="AB1352" s="177"/>
      <c r="AC1352" s="177"/>
    </row>
    <row r="1353" spans="1:29">
      <c r="A1353" s="175"/>
      <c r="B1353" s="175"/>
      <c r="C1353" s="175"/>
      <c r="D1353" s="176"/>
      <c r="E1353" s="176"/>
      <c r="F1353" s="176"/>
      <c r="G1353" s="176"/>
      <c r="H1353" s="175"/>
      <c r="I1353" s="176"/>
      <c r="J1353" s="176"/>
      <c r="K1353" s="175"/>
      <c r="L1353" s="176"/>
      <c r="M1353" s="176"/>
      <c r="N1353" s="176"/>
      <c r="O1353" s="176"/>
      <c r="P1353" s="176"/>
      <c r="Q1353" s="176"/>
      <c r="R1353" s="176"/>
      <c r="S1353" s="176"/>
      <c r="T1353" s="175"/>
      <c r="U1353" s="175"/>
      <c r="V1353" s="176"/>
      <c r="W1353" s="176"/>
      <c r="X1353" s="176"/>
      <c r="Y1353" s="175"/>
      <c r="Z1353" s="177"/>
      <c r="AA1353" s="177"/>
      <c r="AB1353" s="177"/>
      <c r="AC1353" s="177"/>
    </row>
    <row r="1354" spans="1:29">
      <c r="A1354" s="175"/>
      <c r="B1354" s="175"/>
      <c r="C1354" s="175"/>
      <c r="D1354" s="176"/>
      <c r="E1354" s="176"/>
      <c r="F1354" s="176"/>
      <c r="G1354" s="176"/>
      <c r="H1354" s="175"/>
      <c r="I1354" s="176"/>
      <c r="J1354" s="176"/>
      <c r="K1354" s="175"/>
      <c r="L1354" s="176"/>
      <c r="M1354" s="176"/>
      <c r="N1354" s="176"/>
      <c r="O1354" s="176"/>
      <c r="P1354" s="176"/>
      <c r="Q1354" s="176"/>
      <c r="R1354" s="176"/>
      <c r="S1354" s="176"/>
      <c r="T1354" s="175"/>
      <c r="U1354" s="175"/>
      <c r="V1354" s="176"/>
      <c r="W1354" s="176"/>
      <c r="X1354" s="176"/>
      <c r="Y1354" s="175"/>
      <c r="Z1354" s="177"/>
      <c r="AA1354" s="177"/>
      <c r="AB1354" s="177"/>
      <c r="AC1354" s="177"/>
    </row>
    <row r="1355" spans="1:29">
      <c r="A1355" s="175"/>
      <c r="B1355" s="175"/>
      <c r="C1355" s="175"/>
      <c r="D1355" s="176"/>
      <c r="E1355" s="176"/>
      <c r="F1355" s="176"/>
      <c r="G1355" s="176"/>
      <c r="H1355" s="175"/>
      <c r="I1355" s="176"/>
      <c r="J1355" s="176"/>
      <c r="K1355" s="175"/>
      <c r="L1355" s="176"/>
      <c r="M1355" s="176"/>
      <c r="N1355" s="176"/>
      <c r="O1355" s="176"/>
      <c r="P1355" s="176"/>
      <c r="Q1355" s="176"/>
      <c r="R1355" s="176"/>
      <c r="S1355" s="176"/>
      <c r="T1355" s="175"/>
      <c r="U1355" s="175"/>
      <c r="V1355" s="176"/>
      <c r="W1355" s="176"/>
      <c r="X1355" s="176"/>
      <c r="Y1355" s="175"/>
      <c r="Z1355" s="177"/>
      <c r="AA1355" s="177"/>
      <c r="AB1355" s="177"/>
      <c r="AC1355" s="177"/>
    </row>
    <row r="1356" spans="1:29">
      <c r="A1356" s="175"/>
      <c r="B1356" s="175"/>
      <c r="C1356" s="175"/>
      <c r="D1356" s="176"/>
      <c r="E1356" s="176"/>
      <c r="F1356" s="176"/>
      <c r="G1356" s="176"/>
      <c r="H1356" s="175"/>
      <c r="I1356" s="176"/>
      <c r="J1356" s="176"/>
      <c r="K1356" s="175"/>
      <c r="L1356" s="176"/>
      <c r="M1356" s="176"/>
      <c r="N1356" s="176"/>
      <c r="O1356" s="176"/>
      <c r="P1356" s="176"/>
      <c r="Q1356" s="176"/>
      <c r="R1356" s="176"/>
      <c r="S1356" s="176"/>
      <c r="T1356" s="175"/>
      <c r="U1356" s="175"/>
      <c r="V1356" s="176"/>
      <c r="W1356" s="176"/>
      <c r="X1356" s="176"/>
      <c r="Y1356" s="175"/>
      <c r="Z1356" s="177"/>
      <c r="AA1356" s="177"/>
      <c r="AB1356" s="177"/>
      <c r="AC1356" s="177"/>
    </row>
    <row r="1357" spans="1:29">
      <c r="A1357" s="175"/>
      <c r="B1357" s="175"/>
      <c r="C1357" s="175"/>
      <c r="D1357" s="176"/>
      <c r="E1357" s="176"/>
      <c r="F1357" s="176"/>
      <c r="G1357" s="176"/>
      <c r="H1357" s="175"/>
      <c r="I1357" s="176"/>
      <c r="J1357" s="176"/>
      <c r="K1357" s="175"/>
      <c r="L1357" s="176"/>
      <c r="M1357" s="176"/>
      <c r="N1357" s="176"/>
      <c r="O1357" s="176"/>
      <c r="P1357" s="176"/>
      <c r="Q1357" s="176"/>
      <c r="R1357" s="176"/>
      <c r="S1357" s="176"/>
      <c r="T1357" s="175"/>
      <c r="U1357" s="175"/>
      <c r="V1357" s="176"/>
      <c r="W1357" s="176"/>
      <c r="X1357" s="176"/>
      <c r="Y1357" s="175"/>
      <c r="Z1357" s="177"/>
      <c r="AA1357" s="177"/>
      <c r="AB1357" s="177"/>
      <c r="AC1357" s="177"/>
    </row>
    <row r="1358" spans="1:29">
      <c r="A1358" s="175"/>
      <c r="B1358" s="175"/>
      <c r="C1358" s="175"/>
      <c r="D1358" s="176"/>
      <c r="E1358" s="176"/>
      <c r="F1358" s="176"/>
      <c r="G1358" s="176"/>
      <c r="H1358" s="175"/>
      <c r="I1358" s="176"/>
      <c r="J1358" s="176"/>
      <c r="K1358" s="175"/>
      <c r="L1358" s="176"/>
      <c r="M1358" s="176"/>
      <c r="N1358" s="176"/>
      <c r="O1358" s="176"/>
      <c r="P1358" s="176"/>
      <c r="Q1358" s="176"/>
      <c r="R1358" s="176"/>
      <c r="S1358" s="176"/>
      <c r="T1358" s="175"/>
      <c r="U1358" s="175"/>
      <c r="V1358" s="176"/>
      <c r="W1358" s="176"/>
      <c r="X1358" s="176"/>
      <c r="Y1358" s="175"/>
      <c r="Z1358" s="177"/>
      <c r="AA1358" s="177"/>
      <c r="AB1358" s="177"/>
      <c r="AC1358" s="177"/>
    </row>
    <row r="1359" spans="1:29">
      <c r="A1359" s="175"/>
      <c r="B1359" s="175"/>
      <c r="C1359" s="175"/>
      <c r="D1359" s="176"/>
      <c r="E1359" s="176"/>
      <c r="F1359" s="176"/>
      <c r="G1359" s="176"/>
      <c r="H1359" s="175"/>
      <c r="I1359" s="176"/>
      <c r="J1359" s="176"/>
      <c r="K1359" s="175"/>
      <c r="L1359" s="176"/>
      <c r="M1359" s="176"/>
      <c r="N1359" s="176"/>
      <c r="O1359" s="176"/>
      <c r="P1359" s="176"/>
      <c r="Q1359" s="176"/>
      <c r="R1359" s="176"/>
      <c r="S1359" s="176"/>
      <c r="T1359" s="175"/>
      <c r="U1359" s="175"/>
      <c r="V1359" s="176"/>
      <c r="W1359" s="176"/>
      <c r="X1359" s="176"/>
      <c r="Y1359" s="175"/>
      <c r="Z1359" s="177"/>
      <c r="AA1359" s="177"/>
      <c r="AB1359" s="177"/>
      <c r="AC1359" s="177"/>
    </row>
    <row r="1360" spans="1:29">
      <c r="A1360" s="175"/>
      <c r="B1360" s="175"/>
      <c r="C1360" s="175"/>
      <c r="D1360" s="176"/>
      <c r="E1360" s="176"/>
      <c r="F1360" s="176"/>
      <c r="G1360" s="176"/>
      <c r="H1360" s="175"/>
      <c r="I1360" s="176"/>
      <c r="J1360" s="176"/>
      <c r="K1360" s="175"/>
      <c r="L1360" s="176"/>
      <c r="M1360" s="176"/>
      <c r="N1360" s="176"/>
      <c r="O1360" s="176"/>
      <c r="P1360" s="176"/>
      <c r="Q1360" s="176"/>
      <c r="R1360" s="176"/>
      <c r="S1360" s="176"/>
      <c r="T1360" s="175"/>
      <c r="U1360" s="175"/>
      <c r="V1360" s="176"/>
      <c r="W1360" s="176"/>
      <c r="X1360" s="176"/>
      <c r="Y1360" s="175"/>
      <c r="Z1360" s="177"/>
      <c r="AA1360" s="177"/>
      <c r="AB1360" s="177"/>
      <c r="AC1360" s="177"/>
    </row>
    <row r="1361" spans="1:29">
      <c r="A1361" s="175"/>
      <c r="B1361" s="175"/>
      <c r="C1361" s="175"/>
      <c r="D1361" s="176"/>
      <c r="E1361" s="176"/>
      <c r="F1361" s="176"/>
      <c r="G1361" s="176"/>
      <c r="H1361" s="175"/>
      <c r="I1361" s="176"/>
      <c r="J1361" s="176"/>
      <c r="K1361" s="175"/>
      <c r="L1361" s="176"/>
      <c r="M1361" s="176"/>
      <c r="N1361" s="176"/>
      <c r="O1361" s="176"/>
      <c r="P1361" s="176"/>
      <c r="Q1361" s="176"/>
      <c r="R1361" s="176"/>
      <c r="S1361" s="176"/>
      <c r="T1361" s="175"/>
      <c r="U1361" s="175"/>
      <c r="V1361" s="176"/>
      <c r="W1361" s="176"/>
      <c r="X1361" s="176"/>
      <c r="Y1361" s="175"/>
      <c r="Z1361" s="177"/>
      <c r="AA1361" s="177"/>
      <c r="AB1361" s="177"/>
      <c r="AC1361" s="177"/>
    </row>
    <row r="1362" spans="1:29">
      <c r="A1362" s="175"/>
      <c r="B1362" s="175"/>
      <c r="C1362" s="175"/>
      <c r="D1362" s="176"/>
      <c r="E1362" s="176"/>
      <c r="F1362" s="176"/>
      <c r="G1362" s="176"/>
      <c r="H1362" s="175"/>
      <c r="I1362" s="176"/>
      <c r="J1362" s="176"/>
      <c r="K1362" s="175"/>
      <c r="L1362" s="176"/>
      <c r="M1362" s="176"/>
      <c r="N1362" s="176"/>
      <c r="O1362" s="176"/>
      <c r="P1362" s="176"/>
      <c r="Q1362" s="176"/>
      <c r="R1362" s="176"/>
      <c r="S1362" s="176"/>
      <c r="T1362" s="175"/>
      <c r="U1362" s="175"/>
      <c r="V1362" s="176"/>
      <c r="W1362" s="176"/>
      <c r="X1362" s="176"/>
      <c r="Y1362" s="175"/>
      <c r="Z1362" s="177"/>
      <c r="AA1362" s="177"/>
      <c r="AB1362" s="177"/>
      <c r="AC1362" s="177"/>
    </row>
    <row r="1363" spans="1:29">
      <c r="A1363" s="175"/>
      <c r="B1363" s="175"/>
      <c r="C1363" s="175"/>
      <c r="D1363" s="176"/>
      <c r="E1363" s="176"/>
      <c r="F1363" s="176"/>
      <c r="G1363" s="176"/>
      <c r="H1363" s="175"/>
      <c r="I1363" s="176"/>
      <c r="J1363" s="176"/>
      <c r="K1363" s="175"/>
      <c r="L1363" s="176"/>
      <c r="M1363" s="176"/>
      <c r="N1363" s="176"/>
      <c r="O1363" s="176"/>
      <c r="P1363" s="176"/>
      <c r="Q1363" s="176"/>
      <c r="R1363" s="176"/>
      <c r="S1363" s="176"/>
      <c r="T1363" s="175"/>
      <c r="U1363" s="175"/>
      <c r="V1363" s="176"/>
      <c r="W1363" s="176"/>
      <c r="X1363" s="176"/>
      <c r="Y1363" s="175"/>
      <c r="Z1363" s="177"/>
      <c r="AA1363" s="177"/>
      <c r="AB1363" s="177"/>
      <c r="AC1363" s="177"/>
    </row>
    <row r="1364" spans="1:29">
      <c r="A1364" s="175"/>
      <c r="B1364" s="175"/>
      <c r="C1364" s="175"/>
      <c r="D1364" s="176"/>
      <c r="E1364" s="176"/>
      <c r="F1364" s="176"/>
      <c r="G1364" s="176"/>
      <c r="H1364" s="175"/>
      <c r="I1364" s="176"/>
      <c r="J1364" s="176"/>
      <c r="K1364" s="175"/>
      <c r="L1364" s="176"/>
      <c r="M1364" s="176"/>
      <c r="N1364" s="176"/>
      <c r="O1364" s="176"/>
      <c r="P1364" s="176"/>
      <c r="Q1364" s="176"/>
      <c r="R1364" s="176"/>
      <c r="S1364" s="176"/>
      <c r="T1364" s="175"/>
      <c r="U1364" s="175"/>
      <c r="V1364" s="176"/>
      <c r="W1364" s="176"/>
      <c r="X1364" s="176"/>
      <c r="Y1364" s="175"/>
      <c r="Z1364" s="177"/>
      <c r="AA1364" s="177"/>
      <c r="AB1364" s="177"/>
      <c r="AC1364" s="177"/>
    </row>
    <row r="1365" spans="1:29">
      <c r="A1365" s="175"/>
      <c r="B1365" s="175"/>
      <c r="C1365" s="175"/>
      <c r="D1365" s="176"/>
      <c r="E1365" s="176"/>
      <c r="F1365" s="176"/>
      <c r="G1365" s="176"/>
      <c r="H1365" s="175"/>
      <c r="I1365" s="176"/>
      <c r="J1365" s="176"/>
      <c r="K1365" s="175"/>
      <c r="L1365" s="176"/>
      <c r="M1365" s="176"/>
      <c r="N1365" s="176"/>
      <c r="O1365" s="176"/>
      <c r="P1365" s="176"/>
      <c r="Q1365" s="176"/>
      <c r="R1365" s="176"/>
      <c r="S1365" s="176"/>
      <c r="T1365" s="175"/>
      <c r="U1365" s="175"/>
      <c r="V1365" s="176"/>
      <c r="W1365" s="176"/>
      <c r="X1365" s="176"/>
      <c r="Y1365" s="175"/>
      <c r="Z1365" s="177"/>
      <c r="AA1365" s="177"/>
      <c r="AB1365" s="177"/>
      <c r="AC1365" s="177"/>
    </row>
    <row r="1366" spans="1:29">
      <c r="A1366" s="175"/>
      <c r="B1366" s="175"/>
      <c r="C1366" s="175"/>
      <c r="D1366" s="176"/>
      <c r="E1366" s="176"/>
      <c r="F1366" s="176"/>
      <c r="G1366" s="176"/>
      <c r="H1366" s="175"/>
      <c r="I1366" s="176"/>
      <c r="J1366" s="176"/>
      <c r="K1366" s="175"/>
      <c r="L1366" s="176"/>
      <c r="M1366" s="176"/>
      <c r="N1366" s="176"/>
      <c r="O1366" s="176"/>
      <c r="P1366" s="176"/>
      <c r="Q1366" s="176"/>
      <c r="R1366" s="176"/>
      <c r="S1366" s="176"/>
      <c r="T1366" s="175"/>
      <c r="U1366" s="175"/>
      <c r="V1366" s="176"/>
      <c r="W1366" s="176"/>
      <c r="X1366" s="176"/>
      <c r="Y1366" s="175"/>
      <c r="Z1366" s="177"/>
      <c r="AA1366" s="177"/>
      <c r="AB1366" s="177"/>
      <c r="AC1366" s="177"/>
    </row>
    <row r="1367" spans="1:29">
      <c r="A1367" s="175"/>
      <c r="B1367" s="175"/>
      <c r="C1367" s="175"/>
      <c r="D1367" s="176"/>
      <c r="E1367" s="176"/>
      <c r="F1367" s="176"/>
      <c r="G1367" s="176"/>
      <c r="H1367" s="175"/>
      <c r="I1367" s="176"/>
      <c r="J1367" s="176"/>
      <c r="K1367" s="175"/>
      <c r="L1367" s="176"/>
      <c r="M1367" s="176"/>
      <c r="N1367" s="176"/>
      <c r="O1367" s="176"/>
      <c r="P1367" s="176"/>
      <c r="Q1367" s="176"/>
      <c r="R1367" s="176"/>
      <c r="S1367" s="176"/>
      <c r="T1367" s="175"/>
      <c r="U1367" s="175"/>
      <c r="V1367" s="176"/>
      <c r="W1367" s="176"/>
      <c r="X1367" s="176"/>
      <c r="Y1367" s="175"/>
      <c r="Z1367" s="177"/>
      <c r="AA1367" s="177"/>
      <c r="AB1367" s="177"/>
      <c r="AC1367" s="177"/>
    </row>
    <row r="1368" spans="1:29">
      <c r="A1368" s="175"/>
      <c r="B1368" s="175"/>
      <c r="C1368" s="175"/>
      <c r="D1368" s="176"/>
      <c r="E1368" s="176"/>
      <c r="F1368" s="176"/>
      <c r="G1368" s="176"/>
      <c r="H1368" s="175"/>
      <c r="I1368" s="176"/>
      <c r="J1368" s="176"/>
      <c r="K1368" s="175"/>
      <c r="L1368" s="176"/>
      <c r="M1368" s="176"/>
      <c r="N1368" s="176"/>
      <c r="O1368" s="176"/>
      <c r="P1368" s="176"/>
      <c r="Q1368" s="176"/>
      <c r="R1368" s="176"/>
      <c r="S1368" s="176"/>
      <c r="T1368" s="175"/>
      <c r="U1368" s="175"/>
      <c r="V1368" s="176"/>
      <c r="W1368" s="176"/>
      <c r="X1368" s="176"/>
      <c r="Y1368" s="175"/>
      <c r="Z1368" s="177"/>
      <c r="AA1368" s="177"/>
      <c r="AB1368" s="177"/>
      <c r="AC1368" s="177"/>
    </row>
    <row r="1369" spans="1:29">
      <c r="A1369" s="175"/>
      <c r="B1369" s="175"/>
      <c r="C1369" s="175"/>
      <c r="D1369" s="176"/>
      <c r="E1369" s="176"/>
      <c r="F1369" s="176"/>
      <c r="G1369" s="176"/>
      <c r="H1369" s="175"/>
      <c r="I1369" s="176"/>
      <c r="J1369" s="176"/>
      <c r="K1369" s="175"/>
      <c r="L1369" s="176"/>
      <c r="M1369" s="176"/>
      <c r="N1369" s="176"/>
      <c r="O1369" s="176"/>
      <c r="P1369" s="176"/>
      <c r="Q1369" s="176"/>
      <c r="R1369" s="176"/>
      <c r="S1369" s="176"/>
      <c r="T1369" s="175"/>
      <c r="U1369" s="175"/>
      <c r="V1369" s="176"/>
      <c r="W1369" s="176"/>
      <c r="X1369" s="176"/>
      <c r="Y1369" s="175"/>
      <c r="Z1369" s="177"/>
      <c r="AA1369" s="177"/>
      <c r="AB1369" s="177"/>
      <c r="AC1369" s="177"/>
    </row>
    <row r="1370" spans="1:29">
      <c r="A1370" s="175"/>
      <c r="B1370" s="175"/>
      <c r="C1370" s="175"/>
      <c r="D1370" s="176"/>
      <c r="E1370" s="176"/>
      <c r="F1370" s="176"/>
      <c r="G1370" s="176"/>
      <c r="H1370" s="175"/>
      <c r="I1370" s="176"/>
      <c r="J1370" s="176"/>
      <c r="K1370" s="175"/>
      <c r="L1370" s="176"/>
      <c r="M1370" s="176"/>
      <c r="N1370" s="176"/>
      <c r="O1370" s="176"/>
      <c r="P1370" s="176"/>
      <c r="Q1370" s="176"/>
      <c r="R1370" s="176"/>
      <c r="S1370" s="176"/>
      <c r="T1370" s="175"/>
      <c r="U1370" s="175"/>
      <c r="V1370" s="176"/>
      <c r="W1370" s="176"/>
      <c r="X1370" s="176"/>
      <c r="Y1370" s="175"/>
      <c r="Z1370" s="177"/>
      <c r="AA1370" s="177"/>
      <c r="AB1370" s="177"/>
      <c r="AC1370" s="177"/>
    </row>
    <row r="1371" spans="1:29">
      <c r="A1371" s="175"/>
      <c r="B1371" s="175"/>
      <c r="C1371" s="175"/>
      <c r="D1371" s="176"/>
      <c r="E1371" s="176"/>
      <c r="F1371" s="176"/>
      <c r="G1371" s="176"/>
      <c r="H1371" s="175"/>
      <c r="I1371" s="176"/>
      <c r="J1371" s="176"/>
      <c r="K1371" s="175"/>
      <c r="L1371" s="176"/>
      <c r="M1371" s="176"/>
      <c r="N1371" s="176"/>
      <c r="O1371" s="176"/>
      <c r="P1371" s="176"/>
      <c r="Q1371" s="176"/>
      <c r="R1371" s="176"/>
      <c r="S1371" s="176"/>
      <c r="T1371" s="175"/>
      <c r="U1371" s="175"/>
      <c r="V1371" s="176"/>
      <c r="W1371" s="176"/>
      <c r="X1371" s="176"/>
      <c r="Y1371" s="175"/>
      <c r="Z1371" s="177"/>
      <c r="AA1371" s="177"/>
      <c r="AB1371" s="177"/>
      <c r="AC1371" s="177"/>
    </row>
    <row r="1372" spans="1:29">
      <c r="A1372" s="175"/>
      <c r="B1372" s="175"/>
      <c r="C1372" s="175"/>
      <c r="D1372" s="176"/>
      <c r="E1372" s="176"/>
      <c r="F1372" s="176"/>
      <c r="G1372" s="176"/>
      <c r="H1372" s="175"/>
      <c r="I1372" s="176"/>
      <c r="J1372" s="176"/>
      <c r="K1372" s="175"/>
      <c r="L1372" s="176"/>
      <c r="M1372" s="176"/>
      <c r="N1372" s="176"/>
      <c r="O1372" s="176"/>
      <c r="P1372" s="176"/>
      <c r="Q1372" s="176"/>
      <c r="R1372" s="176"/>
      <c r="S1372" s="176"/>
      <c r="T1372" s="175"/>
      <c r="U1372" s="175"/>
      <c r="V1372" s="176"/>
      <c r="W1372" s="176"/>
      <c r="X1372" s="176"/>
      <c r="Y1372" s="175"/>
      <c r="Z1372" s="177"/>
      <c r="AA1372" s="177"/>
      <c r="AB1372" s="177"/>
      <c r="AC1372" s="177"/>
    </row>
    <row r="1373" spans="1:29">
      <c r="A1373" s="175"/>
      <c r="B1373" s="175"/>
      <c r="C1373" s="175"/>
      <c r="D1373" s="176"/>
      <c r="E1373" s="176"/>
      <c r="F1373" s="176"/>
      <c r="G1373" s="176"/>
      <c r="H1373" s="175"/>
      <c r="I1373" s="176"/>
      <c r="J1373" s="176"/>
      <c r="K1373" s="175"/>
      <c r="L1373" s="176"/>
      <c r="M1373" s="176"/>
      <c r="N1373" s="176"/>
      <c r="O1373" s="176"/>
      <c r="P1373" s="176"/>
      <c r="Q1373" s="176"/>
      <c r="R1373" s="176"/>
      <c r="S1373" s="176"/>
      <c r="T1373" s="175"/>
      <c r="U1373" s="175"/>
      <c r="V1373" s="176"/>
      <c r="W1373" s="176"/>
      <c r="X1373" s="176"/>
      <c r="Y1373" s="175"/>
      <c r="Z1373" s="177"/>
      <c r="AA1373" s="177"/>
      <c r="AB1373" s="177"/>
      <c r="AC1373" s="177"/>
    </row>
    <row r="1374" spans="1:29">
      <c r="A1374" s="175"/>
      <c r="B1374" s="175"/>
      <c r="C1374" s="175"/>
      <c r="D1374" s="176"/>
      <c r="E1374" s="176"/>
      <c r="F1374" s="176"/>
      <c r="G1374" s="176"/>
      <c r="H1374" s="175"/>
      <c r="I1374" s="176"/>
      <c r="J1374" s="176"/>
      <c r="K1374" s="175"/>
      <c r="L1374" s="176"/>
      <c r="M1374" s="176"/>
      <c r="N1374" s="176"/>
      <c r="O1374" s="176"/>
      <c r="P1374" s="176"/>
      <c r="Q1374" s="176"/>
      <c r="R1374" s="176"/>
      <c r="S1374" s="176"/>
      <c r="T1374" s="175"/>
      <c r="U1374" s="175"/>
      <c r="V1374" s="176"/>
      <c r="W1374" s="176"/>
      <c r="X1374" s="176"/>
      <c r="Y1374" s="175"/>
      <c r="Z1374" s="177"/>
      <c r="AA1374" s="177"/>
      <c r="AB1374" s="177"/>
      <c r="AC1374" s="177"/>
    </row>
    <row r="1375" spans="1:29">
      <c r="A1375" s="175"/>
      <c r="B1375" s="175"/>
      <c r="C1375" s="175"/>
      <c r="D1375" s="176"/>
      <c r="E1375" s="176"/>
      <c r="F1375" s="176"/>
      <c r="G1375" s="176"/>
      <c r="H1375" s="175"/>
      <c r="I1375" s="176"/>
      <c r="J1375" s="176"/>
      <c r="K1375" s="175"/>
      <c r="L1375" s="176"/>
      <c r="M1375" s="176"/>
      <c r="N1375" s="176"/>
      <c r="O1375" s="176"/>
      <c r="P1375" s="176"/>
      <c r="Q1375" s="176"/>
      <c r="R1375" s="176"/>
      <c r="S1375" s="176"/>
      <c r="T1375" s="175"/>
      <c r="U1375" s="175"/>
      <c r="V1375" s="176"/>
      <c r="W1375" s="176"/>
      <c r="X1375" s="176"/>
      <c r="Y1375" s="175"/>
      <c r="Z1375" s="177"/>
      <c r="AA1375" s="177"/>
      <c r="AB1375" s="177"/>
      <c r="AC1375" s="177"/>
    </row>
    <row r="1376" spans="1:29">
      <c r="A1376" s="175"/>
      <c r="B1376" s="175"/>
      <c r="C1376" s="175"/>
      <c r="D1376" s="176"/>
      <c r="E1376" s="176"/>
      <c r="F1376" s="176"/>
      <c r="G1376" s="176"/>
      <c r="H1376" s="175"/>
      <c r="I1376" s="176"/>
      <c r="J1376" s="176"/>
      <c r="K1376" s="175"/>
      <c r="L1376" s="176"/>
      <c r="M1376" s="176"/>
      <c r="N1376" s="176"/>
      <c r="O1376" s="176"/>
      <c r="P1376" s="176"/>
      <c r="Q1376" s="176"/>
      <c r="R1376" s="176"/>
      <c r="S1376" s="176"/>
      <c r="T1376" s="175"/>
      <c r="U1376" s="175"/>
      <c r="V1376" s="176"/>
      <c r="W1376" s="176"/>
      <c r="X1376" s="176"/>
      <c r="Y1376" s="175"/>
      <c r="Z1376" s="177"/>
      <c r="AA1376" s="177"/>
      <c r="AB1376" s="177"/>
      <c r="AC1376" s="177"/>
    </row>
    <row r="1377" spans="1:29">
      <c r="A1377" s="175"/>
      <c r="B1377" s="175"/>
      <c r="C1377" s="175"/>
      <c r="D1377" s="176"/>
      <c r="E1377" s="176"/>
      <c r="F1377" s="176"/>
      <c r="G1377" s="176"/>
      <c r="H1377" s="175"/>
      <c r="I1377" s="176"/>
      <c r="J1377" s="176"/>
      <c r="K1377" s="175"/>
      <c r="L1377" s="176"/>
      <c r="M1377" s="176"/>
      <c r="N1377" s="176"/>
      <c r="O1377" s="176"/>
      <c r="P1377" s="176"/>
      <c r="Q1377" s="176"/>
      <c r="R1377" s="176"/>
      <c r="S1377" s="176"/>
      <c r="T1377" s="175"/>
      <c r="U1377" s="175"/>
      <c r="V1377" s="176"/>
      <c r="W1377" s="176"/>
      <c r="X1377" s="176"/>
      <c r="Y1377" s="175"/>
      <c r="Z1377" s="177"/>
      <c r="AA1377" s="177"/>
      <c r="AB1377" s="177"/>
      <c r="AC1377" s="177"/>
    </row>
    <row r="1378" spans="1:29">
      <c r="A1378" s="175"/>
      <c r="B1378" s="175"/>
      <c r="C1378" s="175"/>
      <c r="D1378" s="176"/>
      <c r="E1378" s="176"/>
      <c r="F1378" s="176"/>
      <c r="G1378" s="176"/>
      <c r="H1378" s="175"/>
      <c r="I1378" s="176"/>
      <c r="J1378" s="176"/>
      <c r="K1378" s="175"/>
      <c r="L1378" s="176"/>
      <c r="M1378" s="176"/>
      <c r="N1378" s="176"/>
      <c r="O1378" s="176"/>
      <c r="P1378" s="176"/>
      <c r="Q1378" s="176"/>
      <c r="R1378" s="176"/>
      <c r="S1378" s="176"/>
      <c r="T1378" s="175"/>
      <c r="U1378" s="175"/>
      <c r="V1378" s="176"/>
      <c r="W1378" s="176"/>
      <c r="X1378" s="176"/>
      <c r="Y1378" s="175"/>
      <c r="Z1378" s="177"/>
      <c r="AA1378" s="177"/>
      <c r="AB1378" s="177"/>
      <c r="AC1378" s="177"/>
    </row>
    <row r="1379" spans="1:29">
      <c r="A1379" s="175"/>
      <c r="B1379" s="175"/>
      <c r="C1379" s="175"/>
      <c r="D1379" s="176"/>
      <c r="E1379" s="176"/>
      <c r="F1379" s="176"/>
      <c r="G1379" s="176"/>
      <c r="H1379" s="175"/>
      <c r="I1379" s="176"/>
      <c r="J1379" s="176"/>
      <c r="K1379" s="175"/>
      <c r="L1379" s="176"/>
      <c r="M1379" s="176"/>
      <c r="N1379" s="176"/>
      <c r="O1379" s="176"/>
      <c r="P1379" s="176"/>
      <c r="Q1379" s="176"/>
      <c r="R1379" s="176"/>
      <c r="S1379" s="176"/>
      <c r="T1379" s="175"/>
      <c r="U1379" s="175"/>
      <c r="V1379" s="176"/>
      <c r="W1379" s="176"/>
      <c r="X1379" s="176"/>
      <c r="Y1379" s="175"/>
      <c r="Z1379" s="177"/>
      <c r="AA1379" s="177"/>
      <c r="AB1379" s="177"/>
      <c r="AC1379" s="177"/>
    </row>
    <row r="1380" spans="1:29">
      <c r="A1380" s="175"/>
      <c r="B1380" s="175"/>
      <c r="C1380" s="175"/>
      <c r="D1380" s="176"/>
      <c r="E1380" s="176"/>
      <c r="F1380" s="176"/>
      <c r="G1380" s="176"/>
      <c r="H1380" s="175"/>
      <c r="I1380" s="176"/>
      <c r="J1380" s="176"/>
      <c r="K1380" s="175"/>
      <c r="L1380" s="176"/>
      <c r="M1380" s="176"/>
      <c r="N1380" s="176"/>
      <c r="O1380" s="176"/>
      <c r="P1380" s="176"/>
      <c r="Q1380" s="176"/>
      <c r="R1380" s="176"/>
      <c r="S1380" s="176"/>
      <c r="T1380" s="175"/>
      <c r="U1380" s="175"/>
      <c r="V1380" s="176"/>
      <c r="W1380" s="176"/>
      <c r="X1380" s="176"/>
      <c r="Y1380" s="175"/>
      <c r="Z1380" s="177"/>
      <c r="AA1380" s="177"/>
      <c r="AB1380" s="177"/>
      <c r="AC1380" s="177"/>
    </row>
    <row r="1381" spans="1:29">
      <c r="A1381" s="175"/>
      <c r="B1381" s="175"/>
      <c r="C1381" s="175"/>
      <c r="D1381" s="176"/>
      <c r="E1381" s="176"/>
      <c r="F1381" s="176"/>
      <c r="G1381" s="176"/>
      <c r="H1381" s="175"/>
      <c r="I1381" s="176"/>
      <c r="J1381" s="176"/>
      <c r="K1381" s="175"/>
      <c r="L1381" s="176"/>
      <c r="M1381" s="176"/>
      <c r="N1381" s="176"/>
      <c r="O1381" s="176"/>
      <c r="P1381" s="176"/>
      <c r="Q1381" s="176"/>
      <c r="R1381" s="176"/>
      <c r="S1381" s="176"/>
      <c r="T1381" s="175"/>
      <c r="U1381" s="175"/>
      <c r="V1381" s="176"/>
      <c r="W1381" s="176"/>
      <c r="X1381" s="176"/>
      <c r="Y1381" s="175"/>
      <c r="Z1381" s="177"/>
      <c r="AA1381" s="177"/>
      <c r="AB1381" s="177"/>
      <c r="AC1381" s="177"/>
    </row>
    <row r="1382" spans="1:29">
      <c r="A1382" s="175"/>
      <c r="B1382" s="175"/>
      <c r="C1382" s="175"/>
      <c r="D1382" s="176"/>
      <c r="E1382" s="176"/>
      <c r="F1382" s="176"/>
      <c r="G1382" s="176"/>
      <c r="H1382" s="175"/>
      <c r="I1382" s="176"/>
      <c r="J1382" s="176"/>
      <c r="K1382" s="175"/>
      <c r="L1382" s="176"/>
      <c r="M1382" s="176"/>
      <c r="N1382" s="176"/>
      <c r="O1382" s="176"/>
      <c r="P1382" s="176"/>
      <c r="Q1382" s="176"/>
      <c r="R1382" s="176"/>
      <c r="S1382" s="176"/>
      <c r="T1382" s="175"/>
      <c r="U1382" s="175"/>
      <c r="V1382" s="176"/>
      <c r="W1382" s="176"/>
      <c r="X1382" s="176"/>
      <c r="Y1382" s="175"/>
      <c r="Z1382" s="177"/>
      <c r="AA1382" s="177"/>
      <c r="AB1382" s="177"/>
      <c r="AC1382" s="177"/>
    </row>
    <row r="1383" spans="1:29">
      <c r="A1383" s="175"/>
      <c r="B1383" s="175"/>
      <c r="C1383" s="175"/>
      <c r="D1383" s="176"/>
      <c r="E1383" s="176"/>
      <c r="F1383" s="176"/>
      <c r="G1383" s="176"/>
      <c r="H1383" s="175"/>
      <c r="I1383" s="176"/>
      <c r="J1383" s="176"/>
      <c r="K1383" s="175"/>
      <c r="L1383" s="176"/>
      <c r="M1383" s="176"/>
      <c r="N1383" s="176"/>
      <c r="O1383" s="176"/>
      <c r="P1383" s="176"/>
      <c r="Q1383" s="176"/>
      <c r="R1383" s="176"/>
      <c r="S1383" s="176"/>
      <c r="T1383" s="175"/>
      <c r="U1383" s="175"/>
      <c r="V1383" s="176"/>
      <c r="W1383" s="176"/>
      <c r="X1383" s="176"/>
      <c r="Y1383" s="175"/>
      <c r="Z1383" s="177"/>
      <c r="AA1383" s="177"/>
      <c r="AB1383" s="177"/>
      <c r="AC1383" s="177"/>
    </row>
    <row r="1384" spans="1:29">
      <c r="A1384" s="175"/>
      <c r="B1384" s="175"/>
      <c r="C1384" s="175"/>
      <c r="D1384" s="176"/>
      <c r="E1384" s="176"/>
      <c r="F1384" s="176"/>
      <c r="G1384" s="176"/>
      <c r="H1384" s="175"/>
      <c r="I1384" s="176"/>
      <c r="J1384" s="176"/>
      <c r="K1384" s="175"/>
      <c r="L1384" s="176"/>
      <c r="M1384" s="176"/>
      <c r="N1384" s="176"/>
      <c r="O1384" s="176"/>
      <c r="P1384" s="176"/>
      <c r="Q1384" s="176"/>
      <c r="R1384" s="176"/>
      <c r="S1384" s="176"/>
      <c r="T1384" s="175"/>
      <c r="U1384" s="175"/>
      <c r="V1384" s="176"/>
      <c r="W1384" s="176"/>
      <c r="X1384" s="176"/>
      <c r="Y1384" s="175"/>
      <c r="Z1384" s="177"/>
      <c r="AA1384" s="177"/>
      <c r="AB1384" s="177"/>
      <c r="AC1384" s="177"/>
    </row>
    <row r="1385" spans="1:29">
      <c r="A1385" s="175"/>
      <c r="B1385" s="175"/>
      <c r="C1385" s="175"/>
      <c r="D1385" s="176"/>
      <c r="E1385" s="176"/>
      <c r="F1385" s="176"/>
      <c r="G1385" s="176"/>
      <c r="H1385" s="175"/>
      <c r="I1385" s="176"/>
      <c r="J1385" s="176"/>
      <c r="K1385" s="175"/>
      <c r="L1385" s="176"/>
      <c r="M1385" s="176"/>
      <c r="N1385" s="176"/>
      <c r="O1385" s="176"/>
      <c r="P1385" s="176"/>
      <c r="Q1385" s="176"/>
      <c r="R1385" s="176"/>
      <c r="S1385" s="176"/>
      <c r="T1385" s="175"/>
      <c r="U1385" s="175"/>
      <c r="V1385" s="176"/>
      <c r="W1385" s="176"/>
      <c r="X1385" s="176"/>
      <c r="Y1385" s="175"/>
      <c r="Z1385" s="177"/>
      <c r="AA1385" s="177"/>
      <c r="AB1385" s="177"/>
      <c r="AC1385" s="177"/>
    </row>
    <row r="1386" spans="1:29">
      <c r="A1386" s="175"/>
      <c r="B1386" s="175"/>
      <c r="C1386" s="175"/>
      <c r="D1386" s="176"/>
      <c r="E1386" s="176"/>
      <c r="F1386" s="176"/>
      <c r="G1386" s="176"/>
      <c r="H1386" s="175"/>
      <c r="I1386" s="176"/>
      <c r="J1386" s="176"/>
      <c r="K1386" s="175"/>
      <c r="L1386" s="176"/>
      <c r="M1386" s="176"/>
      <c r="N1386" s="176"/>
      <c r="O1386" s="176"/>
      <c r="P1386" s="176"/>
      <c r="Q1386" s="176"/>
      <c r="R1386" s="176"/>
      <c r="S1386" s="176"/>
      <c r="T1386" s="175"/>
      <c r="U1386" s="175"/>
      <c r="V1386" s="176"/>
      <c r="W1386" s="176"/>
      <c r="X1386" s="176"/>
      <c r="Y1386" s="175"/>
      <c r="Z1386" s="177"/>
      <c r="AA1386" s="177"/>
      <c r="AB1386" s="177"/>
      <c r="AC1386" s="177"/>
    </row>
    <row r="1387" spans="1:29">
      <c r="A1387" s="175"/>
      <c r="B1387" s="175"/>
      <c r="C1387" s="175"/>
      <c r="D1387" s="176"/>
      <c r="E1387" s="176"/>
      <c r="F1387" s="176"/>
      <c r="G1387" s="176"/>
      <c r="H1387" s="175"/>
      <c r="I1387" s="176"/>
      <c r="J1387" s="176"/>
      <c r="K1387" s="175"/>
      <c r="L1387" s="176"/>
      <c r="M1387" s="176"/>
      <c r="N1387" s="176"/>
      <c r="O1387" s="176"/>
      <c r="P1387" s="176"/>
      <c r="Q1387" s="176"/>
      <c r="R1387" s="176"/>
      <c r="S1387" s="176"/>
      <c r="T1387" s="175"/>
      <c r="U1387" s="175"/>
      <c r="V1387" s="176"/>
      <c r="W1387" s="176"/>
      <c r="X1387" s="176"/>
      <c r="Y1387" s="175"/>
      <c r="Z1387" s="177"/>
      <c r="AA1387" s="177"/>
      <c r="AB1387" s="177"/>
      <c r="AC1387" s="177"/>
    </row>
    <row r="1388" spans="1:29">
      <c r="A1388" s="175"/>
      <c r="B1388" s="175"/>
      <c r="C1388" s="175"/>
      <c r="D1388" s="176"/>
      <c r="E1388" s="176"/>
      <c r="F1388" s="176"/>
      <c r="G1388" s="176"/>
      <c r="H1388" s="175"/>
      <c r="I1388" s="176"/>
      <c r="J1388" s="176"/>
      <c r="K1388" s="175"/>
      <c r="L1388" s="176"/>
      <c r="M1388" s="176"/>
      <c r="N1388" s="176"/>
      <c r="O1388" s="176"/>
      <c r="P1388" s="176"/>
      <c r="Q1388" s="176"/>
      <c r="R1388" s="176"/>
      <c r="S1388" s="176"/>
      <c r="T1388" s="175"/>
      <c r="U1388" s="175"/>
      <c r="V1388" s="176"/>
      <c r="W1388" s="176"/>
      <c r="X1388" s="176"/>
      <c r="Y1388" s="175"/>
      <c r="Z1388" s="177"/>
      <c r="AA1388" s="177"/>
      <c r="AB1388" s="177"/>
      <c r="AC1388" s="177"/>
    </row>
    <row r="1389" spans="1:29">
      <c r="A1389" s="175"/>
      <c r="B1389" s="175"/>
      <c r="C1389" s="175"/>
      <c r="D1389" s="176"/>
      <c r="E1389" s="176"/>
      <c r="F1389" s="176"/>
      <c r="G1389" s="176"/>
      <c r="H1389" s="175"/>
      <c r="I1389" s="176"/>
      <c r="J1389" s="176"/>
      <c r="K1389" s="175"/>
      <c r="L1389" s="176"/>
      <c r="M1389" s="176"/>
      <c r="N1389" s="176"/>
      <c r="O1389" s="176"/>
      <c r="P1389" s="176"/>
      <c r="Q1389" s="176"/>
      <c r="R1389" s="176"/>
      <c r="S1389" s="176"/>
      <c r="T1389" s="175"/>
      <c r="U1389" s="175"/>
      <c r="V1389" s="176"/>
      <c r="W1389" s="176"/>
      <c r="X1389" s="176"/>
      <c r="Y1389" s="175"/>
      <c r="Z1389" s="177"/>
      <c r="AA1389" s="177"/>
      <c r="AB1389" s="177"/>
      <c r="AC1389" s="177"/>
    </row>
    <row r="1390" spans="1:29">
      <c r="A1390" s="175"/>
      <c r="B1390" s="175"/>
      <c r="C1390" s="175"/>
      <c r="D1390" s="176"/>
      <c r="E1390" s="176"/>
      <c r="F1390" s="176"/>
      <c r="G1390" s="176"/>
      <c r="H1390" s="175"/>
      <c r="I1390" s="176"/>
      <c r="J1390" s="176"/>
      <c r="K1390" s="175"/>
      <c r="L1390" s="176"/>
      <c r="M1390" s="176"/>
      <c r="N1390" s="176"/>
      <c r="O1390" s="176"/>
      <c r="P1390" s="176"/>
      <c r="Q1390" s="176"/>
      <c r="R1390" s="176"/>
      <c r="S1390" s="176"/>
      <c r="T1390" s="175"/>
      <c r="U1390" s="175"/>
      <c r="V1390" s="176"/>
      <c r="W1390" s="176"/>
      <c r="X1390" s="176"/>
      <c r="Y1390" s="175"/>
      <c r="Z1390" s="177"/>
      <c r="AA1390" s="177"/>
      <c r="AB1390" s="177"/>
      <c r="AC1390" s="177"/>
    </row>
    <row r="1391" spans="1:29">
      <c r="A1391" s="175"/>
      <c r="B1391" s="175"/>
      <c r="C1391" s="175"/>
      <c r="D1391" s="176"/>
      <c r="E1391" s="176"/>
      <c r="F1391" s="176"/>
      <c r="G1391" s="176"/>
      <c r="H1391" s="175"/>
      <c r="I1391" s="176"/>
      <c r="J1391" s="176"/>
      <c r="K1391" s="175"/>
      <c r="L1391" s="176"/>
      <c r="M1391" s="176"/>
      <c r="N1391" s="176"/>
      <c r="O1391" s="176"/>
      <c r="P1391" s="176"/>
      <c r="Q1391" s="176"/>
      <c r="R1391" s="176"/>
      <c r="S1391" s="176"/>
      <c r="T1391" s="175"/>
      <c r="U1391" s="175"/>
      <c r="V1391" s="176"/>
      <c r="W1391" s="176"/>
      <c r="X1391" s="176"/>
      <c r="Y1391" s="175"/>
      <c r="Z1391" s="177"/>
      <c r="AA1391" s="177"/>
      <c r="AB1391" s="177"/>
      <c r="AC1391" s="177"/>
    </row>
    <row r="1392" spans="1:29">
      <c r="A1392" s="175"/>
      <c r="B1392" s="175"/>
      <c r="C1392" s="175"/>
      <c r="D1392" s="176"/>
      <c r="E1392" s="176"/>
      <c r="F1392" s="176"/>
      <c r="G1392" s="176"/>
      <c r="H1392" s="175"/>
      <c r="I1392" s="176"/>
      <c r="J1392" s="176"/>
      <c r="K1392" s="175"/>
      <c r="L1392" s="176"/>
      <c r="M1392" s="176"/>
      <c r="N1392" s="176"/>
      <c r="O1392" s="176"/>
      <c r="P1392" s="176"/>
      <c r="Q1392" s="176"/>
      <c r="R1392" s="176"/>
      <c r="S1392" s="176"/>
      <c r="T1392" s="175"/>
      <c r="U1392" s="175"/>
      <c r="V1392" s="176"/>
      <c r="W1392" s="176"/>
      <c r="X1392" s="176"/>
      <c r="Y1392" s="175"/>
      <c r="Z1392" s="177"/>
      <c r="AA1392" s="177"/>
      <c r="AB1392" s="177"/>
      <c r="AC1392" s="177"/>
    </row>
    <row r="1393" spans="1:29">
      <c r="A1393" s="175"/>
      <c r="B1393" s="175"/>
      <c r="C1393" s="175"/>
      <c r="D1393" s="176"/>
      <c r="E1393" s="176"/>
      <c r="F1393" s="176"/>
      <c r="G1393" s="176"/>
      <c r="H1393" s="175"/>
      <c r="I1393" s="176"/>
      <c r="J1393" s="176"/>
      <c r="K1393" s="175"/>
      <c r="L1393" s="176"/>
      <c r="M1393" s="176"/>
      <c r="N1393" s="176"/>
      <c r="O1393" s="176"/>
      <c r="P1393" s="176"/>
      <c r="Q1393" s="176"/>
      <c r="R1393" s="176"/>
      <c r="S1393" s="176"/>
      <c r="T1393" s="175"/>
      <c r="U1393" s="175"/>
      <c r="V1393" s="176"/>
      <c r="W1393" s="176"/>
      <c r="X1393" s="176"/>
      <c r="Y1393" s="175"/>
      <c r="Z1393" s="177"/>
      <c r="AA1393" s="177"/>
      <c r="AB1393" s="177"/>
      <c r="AC1393" s="177"/>
    </row>
    <row r="1394" spans="1:29">
      <c r="A1394" s="175"/>
      <c r="B1394" s="175"/>
      <c r="C1394" s="175"/>
      <c r="D1394" s="176"/>
      <c r="E1394" s="176"/>
      <c r="F1394" s="176"/>
      <c r="G1394" s="176"/>
      <c r="H1394" s="175"/>
      <c r="I1394" s="176"/>
      <c r="J1394" s="176"/>
      <c r="K1394" s="175"/>
      <c r="L1394" s="176"/>
      <c r="M1394" s="176"/>
      <c r="N1394" s="176"/>
      <c r="O1394" s="176"/>
      <c r="P1394" s="176"/>
      <c r="Q1394" s="176"/>
      <c r="R1394" s="176"/>
      <c r="S1394" s="176"/>
      <c r="T1394" s="175"/>
      <c r="U1394" s="175"/>
      <c r="V1394" s="176"/>
      <c r="W1394" s="176"/>
      <c r="X1394" s="176"/>
      <c r="Y1394" s="175"/>
      <c r="Z1394" s="177"/>
      <c r="AA1394" s="177"/>
      <c r="AB1394" s="177"/>
      <c r="AC1394" s="177"/>
    </row>
    <row r="1395" spans="1:29">
      <c r="A1395" s="175"/>
      <c r="B1395" s="175"/>
      <c r="C1395" s="175"/>
      <c r="D1395" s="176"/>
      <c r="E1395" s="176"/>
      <c r="F1395" s="176"/>
      <c r="G1395" s="176"/>
      <c r="H1395" s="175"/>
      <c r="I1395" s="176"/>
      <c r="J1395" s="176"/>
      <c r="K1395" s="175"/>
      <c r="L1395" s="176"/>
      <c r="M1395" s="176"/>
      <c r="N1395" s="176"/>
      <c r="O1395" s="176"/>
      <c r="P1395" s="176"/>
      <c r="Q1395" s="176"/>
      <c r="R1395" s="176"/>
      <c r="S1395" s="176"/>
      <c r="T1395" s="175"/>
      <c r="U1395" s="175"/>
      <c r="V1395" s="176"/>
      <c r="W1395" s="176"/>
      <c r="X1395" s="176"/>
      <c r="Y1395" s="175"/>
      <c r="Z1395" s="177"/>
      <c r="AA1395" s="177"/>
      <c r="AB1395" s="177"/>
      <c r="AC1395" s="177"/>
    </row>
    <row r="1396" spans="1:29">
      <c r="A1396" s="175"/>
      <c r="B1396" s="175"/>
      <c r="C1396" s="175"/>
      <c r="D1396" s="176"/>
      <c r="E1396" s="176"/>
      <c r="F1396" s="176"/>
      <c r="G1396" s="176"/>
      <c r="H1396" s="175"/>
      <c r="I1396" s="176"/>
      <c r="J1396" s="176"/>
      <c r="K1396" s="175"/>
      <c r="L1396" s="176"/>
      <c r="M1396" s="176"/>
      <c r="N1396" s="176"/>
      <c r="O1396" s="176"/>
      <c r="P1396" s="176"/>
      <c r="Q1396" s="176"/>
      <c r="R1396" s="176"/>
      <c r="S1396" s="176"/>
      <c r="T1396" s="175"/>
      <c r="U1396" s="175"/>
      <c r="V1396" s="176"/>
      <c r="W1396" s="176"/>
      <c r="X1396" s="176"/>
      <c r="Y1396" s="175"/>
      <c r="Z1396" s="177"/>
      <c r="AA1396" s="177"/>
      <c r="AB1396" s="177"/>
      <c r="AC1396" s="177"/>
    </row>
    <row r="1397" spans="1:29">
      <c r="A1397" s="175"/>
      <c r="B1397" s="175"/>
      <c r="C1397" s="175"/>
      <c r="D1397" s="176"/>
      <c r="E1397" s="176"/>
      <c r="F1397" s="176"/>
      <c r="G1397" s="176"/>
      <c r="H1397" s="175"/>
      <c r="I1397" s="176"/>
      <c r="J1397" s="176"/>
      <c r="K1397" s="175"/>
      <c r="L1397" s="176"/>
      <c r="M1397" s="176"/>
      <c r="N1397" s="176"/>
      <c r="O1397" s="176"/>
      <c r="P1397" s="176"/>
      <c r="Q1397" s="176"/>
      <c r="R1397" s="176"/>
      <c r="S1397" s="176"/>
      <c r="T1397" s="175"/>
      <c r="U1397" s="175"/>
      <c r="V1397" s="176"/>
      <c r="W1397" s="176"/>
      <c r="X1397" s="176"/>
      <c r="Y1397" s="175"/>
      <c r="Z1397" s="177"/>
      <c r="AA1397" s="177"/>
      <c r="AB1397" s="177"/>
      <c r="AC1397" s="177"/>
    </row>
    <row r="1398" spans="1:29">
      <c r="A1398" s="175"/>
      <c r="B1398" s="175"/>
      <c r="C1398" s="175"/>
      <c r="D1398" s="176"/>
      <c r="E1398" s="176"/>
      <c r="F1398" s="176"/>
      <c r="G1398" s="176"/>
      <c r="H1398" s="175"/>
      <c r="I1398" s="176"/>
      <c r="J1398" s="176"/>
      <c r="K1398" s="175"/>
      <c r="L1398" s="176"/>
      <c r="M1398" s="176"/>
      <c r="N1398" s="176"/>
      <c r="O1398" s="176"/>
      <c r="P1398" s="176"/>
      <c r="Q1398" s="176"/>
      <c r="R1398" s="176"/>
      <c r="S1398" s="176"/>
      <c r="T1398" s="175"/>
      <c r="U1398" s="175"/>
      <c r="V1398" s="176"/>
      <c r="W1398" s="176"/>
      <c r="X1398" s="176"/>
      <c r="Y1398" s="175"/>
      <c r="Z1398" s="177"/>
      <c r="AA1398" s="177"/>
      <c r="AB1398" s="177"/>
      <c r="AC1398" s="177"/>
    </row>
    <row r="1399" spans="1:29">
      <c r="A1399" s="175"/>
      <c r="B1399" s="175"/>
      <c r="C1399" s="175"/>
      <c r="D1399" s="176"/>
      <c r="E1399" s="176"/>
      <c r="F1399" s="176"/>
      <c r="G1399" s="176"/>
      <c r="H1399" s="175"/>
      <c r="I1399" s="176"/>
      <c r="J1399" s="176"/>
      <c r="K1399" s="175"/>
      <c r="L1399" s="176"/>
      <c r="M1399" s="176"/>
      <c r="N1399" s="176"/>
      <c r="O1399" s="176"/>
      <c r="P1399" s="176"/>
      <c r="Q1399" s="176"/>
      <c r="R1399" s="176"/>
      <c r="S1399" s="176"/>
      <c r="T1399" s="175"/>
      <c r="U1399" s="175"/>
      <c r="V1399" s="176"/>
      <c r="W1399" s="176"/>
      <c r="X1399" s="176"/>
      <c r="Y1399" s="175"/>
      <c r="Z1399" s="177"/>
      <c r="AA1399" s="177"/>
      <c r="AB1399" s="177"/>
      <c r="AC1399" s="177"/>
    </row>
    <row r="1400" spans="1:29">
      <c r="A1400" s="175"/>
      <c r="B1400" s="175"/>
      <c r="C1400" s="175"/>
      <c r="D1400" s="176"/>
      <c r="E1400" s="176"/>
      <c r="F1400" s="176"/>
      <c r="G1400" s="176"/>
      <c r="H1400" s="175"/>
      <c r="I1400" s="176"/>
      <c r="J1400" s="176"/>
      <c r="K1400" s="175"/>
      <c r="L1400" s="176"/>
      <c r="M1400" s="176"/>
      <c r="N1400" s="176"/>
      <c r="O1400" s="176"/>
      <c r="P1400" s="176"/>
      <c r="Q1400" s="176"/>
      <c r="R1400" s="176"/>
      <c r="S1400" s="176"/>
      <c r="T1400" s="175"/>
      <c r="U1400" s="175"/>
      <c r="V1400" s="176"/>
      <c r="W1400" s="176"/>
      <c r="X1400" s="176"/>
      <c r="Y1400" s="175"/>
      <c r="Z1400" s="177"/>
      <c r="AA1400" s="177"/>
      <c r="AB1400" s="177"/>
      <c r="AC1400" s="177"/>
    </row>
    <row r="1401" spans="1:29">
      <c r="A1401" s="175"/>
      <c r="B1401" s="175"/>
      <c r="C1401" s="175"/>
      <c r="D1401" s="176"/>
      <c r="E1401" s="176"/>
      <c r="F1401" s="176"/>
      <c r="G1401" s="176"/>
      <c r="H1401" s="175"/>
      <c r="I1401" s="176"/>
      <c r="J1401" s="176"/>
      <c r="K1401" s="175"/>
      <c r="L1401" s="176"/>
      <c r="M1401" s="176"/>
      <c r="N1401" s="176"/>
      <c r="O1401" s="176"/>
      <c r="P1401" s="176"/>
      <c r="Q1401" s="176"/>
      <c r="R1401" s="176"/>
      <c r="S1401" s="176"/>
      <c r="T1401" s="175"/>
      <c r="U1401" s="175"/>
      <c r="V1401" s="176"/>
      <c r="W1401" s="176"/>
      <c r="X1401" s="176"/>
      <c r="Y1401" s="175"/>
      <c r="Z1401" s="177"/>
      <c r="AA1401" s="177"/>
      <c r="AB1401" s="177"/>
      <c r="AC1401" s="177"/>
    </row>
    <row r="1402" spans="1:29">
      <c r="A1402" s="175"/>
      <c r="B1402" s="175"/>
      <c r="C1402" s="175"/>
      <c r="D1402" s="176"/>
      <c r="E1402" s="176"/>
      <c r="F1402" s="176"/>
      <c r="G1402" s="176"/>
      <c r="H1402" s="175"/>
      <c r="I1402" s="176"/>
      <c r="J1402" s="176"/>
      <c r="K1402" s="175"/>
      <c r="L1402" s="176"/>
      <c r="M1402" s="176"/>
      <c r="N1402" s="176"/>
      <c r="O1402" s="176"/>
      <c r="P1402" s="176"/>
      <c r="Q1402" s="176"/>
      <c r="R1402" s="176"/>
      <c r="S1402" s="176"/>
      <c r="T1402" s="175"/>
      <c r="U1402" s="175"/>
      <c r="V1402" s="176"/>
      <c r="W1402" s="176"/>
      <c r="X1402" s="176"/>
      <c r="Y1402" s="175"/>
      <c r="Z1402" s="177"/>
      <c r="AA1402" s="177"/>
      <c r="AB1402" s="177"/>
      <c r="AC1402" s="177"/>
    </row>
    <row r="1403" spans="1:29">
      <c r="A1403" s="175"/>
      <c r="B1403" s="175"/>
      <c r="C1403" s="175"/>
      <c r="D1403" s="176"/>
      <c r="E1403" s="176"/>
      <c r="F1403" s="176"/>
      <c r="G1403" s="176"/>
      <c r="H1403" s="175"/>
      <c r="I1403" s="176"/>
      <c r="J1403" s="176"/>
      <c r="K1403" s="175"/>
      <c r="L1403" s="176"/>
      <c r="M1403" s="176"/>
      <c r="N1403" s="176"/>
      <c r="O1403" s="176"/>
      <c r="P1403" s="176"/>
      <c r="Q1403" s="176"/>
      <c r="R1403" s="176"/>
      <c r="S1403" s="176"/>
      <c r="T1403" s="175"/>
      <c r="U1403" s="175"/>
      <c r="V1403" s="176"/>
      <c r="W1403" s="176"/>
      <c r="X1403" s="176"/>
      <c r="Y1403" s="175"/>
      <c r="Z1403" s="177"/>
      <c r="AA1403" s="177"/>
      <c r="AB1403" s="177"/>
      <c r="AC1403" s="177"/>
    </row>
    <row r="1404" spans="1:29">
      <c r="A1404" s="175"/>
      <c r="B1404" s="175"/>
      <c r="C1404" s="175"/>
      <c r="D1404" s="176"/>
      <c r="E1404" s="176"/>
      <c r="F1404" s="176"/>
      <c r="G1404" s="176"/>
      <c r="H1404" s="175"/>
      <c r="I1404" s="176"/>
      <c r="J1404" s="176"/>
      <c r="K1404" s="175"/>
      <c r="L1404" s="176"/>
      <c r="M1404" s="176"/>
      <c r="N1404" s="176"/>
      <c r="O1404" s="176"/>
      <c r="P1404" s="176"/>
      <c r="Q1404" s="176"/>
      <c r="R1404" s="176"/>
      <c r="S1404" s="176"/>
      <c r="T1404" s="175"/>
      <c r="U1404" s="175"/>
      <c r="V1404" s="176"/>
      <c r="W1404" s="176"/>
      <c r="X1404" s="176"/>
      <c r="Y1404" s="175"/>
      <c r="Z1404" s="177"/>
      <c r="AA1404" s="177"/>
      <c r="AB1404" s="177"/>
      <c r="AC1404" s="177"/>
    </row>
    <row r="1405" spans="1:29">
      <c r="A1405" s="175"/>
      <c r="B1405" s="175"/>
      <c r="C1405" s="175"/>
      <c r="D1405" s="176"/>
      <c r="E1405" s="176"/>
      <c r="F1405" s="176"/>
      <c r="G1405" s="176"/>
      <c r="H1405" s="175"/>
      <c r="I1405" s="176"/>
      <c r="J1405" s="176"/>
      <c r="K1405" s="175"/>
      <c r="L1405" s="176"/>
      <c r="M1405" s="176"/>
      <c r="N1405" s="176"/>
      <c r="O1405" s="176"/>
      <c r="P1405" s="176"/>
      <c r="Q1405" s="176"/>
      <c r="R1405" s="176"/>
      <c r="S1405" s="176"/>
      <c r="T1405" s="175"/>
      <c r="U1405" s="175"/>
      <c r="V1405" s="176"/>
      <c r="W1405" s="176"/>
      <c r="X1405" s="176"/>
      <c r="Y1405" s="175"/>
      <c r="Z1405" s="177"/>
      <c r="AA1405" s="177"/>
      <c r="AB1405" s="177"/>
      <c r="AC1405" s="177"/>
    </row>
    <row r="1406" spans="1:29">
      <c r="A1406" s="175"/>
      <c r="B1406" s="175"/>
      <c r="C1406" s="175"/>
      <c r="D1406" s="176"/>
      <c r="E1406" s="176"/>
      <c r="F1406" s="176"/>
      <c r="G1406" s="176"/>
      <c r="H1406" s="175"/>
      <c r="I1406" s="176"/>
      <c r="J1406" s="176"/>
      <c r="K1406" s="175"/>
      <c r="L1406" s="176"/>
      <c r="M1406" s="176"/>
      <c r="N1406" s="176"/>
      <c r="O1406" s="176"/>
      <c r="P1406" s="176"/>
      <c r="Q1406" s="176"/>
      <c r="R1406" s="176"/>
      <c r="S1406" s="176"/>
      <c r="T1406" s="175"/>
      <c r="U1406" s="175"/>
      <c r="V1406" s="176"/>
      <c r="W1406" s="176"/>
      <c r="X1406" s="176"/>
      <c r="Y1406" s="175"/>
      <c r="Z1406" s="177"/>
      <c r="AA1406" s="177"/>
      <c r="AB1406" s="177"/>
      <c r="AC1406" s="177"/>
    </row>
    <row r="1407" spans="1:29">
      <c r="A1407" s="175"/>
      <c r="B1407" s="175"/>
      <c r="C1407" s="175"/>
      <c r="D1407" s="176"/>
      <c r="E1407" s="176"/>
      <c r="F1407" s="176"/>
      <c r="G1407" s="176"/>
      <c r="H1407" s="175"/>
      <c r="I1407" s="176"/>
      <c r="J1407" s="176"/>
      <c r="K1407" s="175"/>
      <c r="L1407" s="176"/>
      <c r="M1407" s="176"/>
      <c r="N1407" s="176"/>
      <c r="O1407" s="176"/>
      <c r="P1407" s="176"/>
      <c r="Q1407" s="176"/>
      <c r="R1407" s="176"/>
      <c r="S1407" s="176"/>
      <c r="T1407" s="175"/>
      <c r="U1407" s="175"/>
      <c r="V1407" s="176"/>
      <c r="W1407" s="176"/>
      <c r="X1407" s="176"/>
      <c r="Y1407" s="175"/>
      <c r="Z1407" s="177"/>
      <c r="AA1407" s="177"/>
      <c r="AB1407" s="177"/>
      <c r="AC1407" s="177"/>
    </row>
    <row r="1408" spans="1:29">
      <c r="A1408" s="175"/>
      <c r="B1408" s="175"/>
      <c r="C1408" s="175"/>
      <c r="D1408" s="176"/>
      <c r="E1408" s="176"/>
      <c r="F1408" s="176"/>
      <c r="G1408" s="176"/>
      <c r="H1408" s="175"/>
      <c r="I1408" s="176"/>
      <c r="J1408" s="176"/>
      <c r="K1408" s="175"/>
      <c r="L1408" s="176"/>
      <c r="M1408" s="176"/>
      <c r="N1408" s="176"/>
      <c r="O1408" s="176"/>
      <c r="P1408" s="176"/>
      <c r="Q1408" s="176"/>
      <c r="R1408" s="176"/>
      <c r="S1408" s="176"/>
      <c r="T1408" s="175"/>
      <c r="U1408" s="175"/>
      <c r="V1408" s="176"/>
      <c r="W1408" s="176"/>
      <c r="X1408" s="176"/>
      <c r="Y1408" s="175"/>
      <c r="Z1408" s="177"/>
      <c r="AA1408" s="177"/>
      <c r="AB1408" s="177"/>
      <c r="AC1408" s="177"/>
    </row>
    <row r="1409" spans="1:29">
      <c r="A1409" s="175"/>
      <c r="B1409" s="175"/>
      <c r="C1409" s="175"/>
      <c r="D1409" s="176"/>
      <c r="E1409" s="176"/>
      <c r="F1409" s="176"/>
      <c r="G1409" s="176"/>
      <c r="H1409" s="175"/>
      <c r="I1409" s="176"/>
      <c r="J1409" s="176"/>
      <c r="K1409" s="175"/>
      <c r="L1409" s="176"/>
      <c r="M1409" s="176"/>
      <c r="N1409" s="176"/>
      <c r="O1409" s="176"/>
      <c r="P1409" s="176"/>
      <c r="Q1409" s="176"/>
      <c r="R1409" s="176"/>
      <c r="S1409" s="176"/>
      <c r="T1409" s="175"/>
      <c r="U1409" s="175"/>
      <c r="V1409" s="176"/>
      <c r="W1409" s="176"/>
      <c r="X1409" s="176"/>
      <c r="Y1409" s="175"/>
      <c r="Z1409" s="177"/>
      <c r="AA1409" s="177"/>
      <c r="AB1409" s="177"/>
      <c r="AC1409" s="177"/>
    </row>
    <row r="1410" spans="1:29">
      <c r="A1410" s="175"/>
      <c r="B1410" s="175"/>
      <c r="C1410" s="175"/>
      <c r="D1410" s="176"/>
      <c r="E1410" s="176"/>
      <c r="F1410" s="176"/>
      <c r="G1410" s="176"/>
      <c r="H1410" s="175"/>
      <c r="I1410" s="176"/>
      <c r="J1410" s="176"/>
      <c r="K1410" s="175"/>
      <c r="L1410" s="176"/>
      <c r="M1410" s="176"/>
      <c r="N1410" s="176"/>
      <c r="O1410" s="176"/>
      <c r="P1410" s="176"/>
      <c r="Q1410" s="176"/>
      <c r="R1410" s="176"/>
      <c r="S1410" s="176"/>
      <c r="T1410" s="175"/>
      <c r="U1410" s="175"/>
      <c r="V1410" s="176"/>
      <c r="W1410" s="176"/>
      <c r="X1410" s="176"/>
      <c r="Y1410" s="175"/>
      <c r="Z1410" s="177"/>
      <c r="AA1410" s="177"/>
      <c r="AB1410" s="177"/>
      <c r="AC1410" s="177"/>
    </row>
    <row r="1411" spans="1:29">
      <c r="A1411" s="175"/>
      <c r="B1411" s="175"/>
      <c r="C1411" s="175"/>
      <c r="D1411" s="176"/>
      <c r="E1411" s="176"/>
      <c r="F1411" s="176"/>
      <c r="G1411" s="176"/>
      <c r="H1411" s="175"/>
      <c r="I1411" s="176"/>
      <c r="J1411" s="176"/>
      <c r="K1411" s="175"/>
      <c r="L1411" s="176"/>
      <c r="M1411" s="176"/>
      <c r="N1411" s="176"/>
      <c r="O1411" s="176"/>
      <c r="P1411" s="176"/>
      <c r="Q1411" s="176"/>
      <c r="R1411" s="176"/>
      <c r="S1411" s="176"/>
      <c r="T1411" s="175"/>
      <c r="U1411" s="175"/>
      <c r="V1411" s="176"/>
      <c r="W1411" s="176"/>
      <c r="X1411" s="176"/>
      <c r="Y1411" s="175"/>
      <c r="Z1411" s="177"/>
      <c r="AA1411" s="177"/>
      <c r="AB1411" s="177"/>
      <c r="AC1411" s="177"/>
    </row>
    <row r="1412" spans="1:29">
      <c r="A1412" s="175"/>
      <c r="B1412" s="175"/>
      <c r="C1412" s="175"/>
      <c r="D1412" s="176"/>
      <c r="E1412" s="176"/>
      <c r="F1412" s="176"/>
      <c r="G1412" s="176"/>
      <c r="H1412" s="175"/>
      <c r="I1412" s="176"/>
      <c r="J1412" s="176"/>
      <c r="K1412" s="175"/>
      <c r="L1412" s="176"/>
      <c r="M1412" s="176"/>
      <c r="N1412" s="176"/>
      <c r="O1412" s="176"/>
      <c r="P1412" s="176"/>
      <c r="Q1412" s="176"/>
      <c r="R1412" s="176"/>
      <c r="S1412" s="176"/>
      <c r="T1412" s="175"/>
      <c r="U1412" s="175"/>
      <c r="V1412" s="176"/>
      <c r="W1412" s="176"/>
      <c r="X1412" s="176"/>
      <c r="Y1412" s="175"/>
      <c r="Z1412" s="177"/>
      <c r="AA1412" s="177"/>
      <c r="AB1412" s="177"/>
      <c r="AC1412" s="177"/>
    </row>
    <row r="1413" spans="1:29">
      <c r="A1413" s="175"/>
      <c r="B1413" s="175"/>
      <c r="C1413" s="175"/>
      <c r="D1413" s="176"/>
      <c r="E1413" s="176"/>
      <c r="F1413" s="176"/>
      <c r="G1413" s="176"/>
      <c r="H1413" s="175"/>
      <c r="I1413" s="176"/>
      <c r="J1413" s="176"/>
      <c r="K1413" s="175"/>
      <c r="L1413" s="176"/>
      <c r="M1413" s="176"/>
      <c r="N1413" s="176"/>
      <c r="O1413" s="176"/>
      <c r="P1413" s="176"/>
      <c r="Q1413" s="176"/>
      <c r="R1413" s="176"/>
      <c r="S1413" s="176"/>
      <c r="T1413" s="175"/>
      <c r="U1413" s="175"/>
      <c r="V1413" s="176"/>
      <c r="W1413" s="176"/>
      <c r="X1413" s="176"/>
      <c r="Y1413" s="175"/>
      <c r="Z1413" s="177"/>
      <c r="AA1413" s="177"/>
      <c r="AB1413" s="177"/>
      <c r="AC1413" s="177"/>
    </row>
    <row r="1414" spans="1:29">
      <c r="A1414" s="175"/>
      <c r="B1414" s="175"/>
      <c r="C1414" s="175"/>
      <c r="D1414" s="176"/>
      <c r="E1414" s="176"/>
      <c r="F1414" s="176"/>
      <c r="G1414" s="176"/>
      <c r="H1414" s="175"/>
      <c r="I1414" s="176"/>
      <c r="J1414" s="176"/>
      <c r="K1414" s="175"/>
      <c r="L1414" s="176"/>
      <c r="M1414" s="176"/>
      <c r="N1414" s="176"/>
      <c r="O1414" s="176"/>
      <c r="P1414" s="176"/>
      <c r="Q1414" s="176"/>
      <c r="R1414" s="176"/>
      <c r="S1414" s="176"/>
      <c r="T1414" s="175"/>
      <c r="U1414" s="175"/>
      <c r="V1414" s="176"/>
      <c r="W1414" s="176"/>
      <c r="X1414" s="176"/>
      <c r="Y1414" s="175"/>
      <c r="Z1414" s="177"/>
      <c r="AA1414" s="177"/>
      <c r="AB1414" s="177"/>
      <c r="AC1414" s="177"/>
    </row>
    <row r="1415" spans="1:29">
      <c r="A1415" s="175"/>
      <c r="B1415" s="175"/>
      <c r="C1415" s="175"/>
      <c r="D1415" s="176"/>
      <c r="E1415" s="176"/>
      <c r="F1415" s="176"/>
      <c r="G1415" s="176"/>
      <c r="H1415" s="175"/>
      <c r="I1415" s="176"/>
      <c r="J1415" s="176"/>
      <c r="K1415" s="175"/>
      <c r="L1415" s="176"/>
      <c r="M1415" s="176"/>
      <c r="N1415" s="176"/>
      <c r="O1415" s="176"/>
      <c r="P1415" s="176"/>
      <c r="Q1415" s="176"/>
      <c r="R1415" s="176"/>
      <c r="S1415" s="176"/>
      <c r="T1415" s="175"/>
      <c r="U1415" s="175"/>
      <c r="V1415" s="176"/>
      <c r="W1415" s="176"/>
      <c r="X1415" s="176"/>
      <c r="Y1415" s="175"/>
      <c r="Z1415" s="177"/>
      <c r="AA1415" s="177"/>
      <c r="AB1415" s="177"/>
      <c r="AC1415" s="177"/>
    </row>
    <row r="1416" spans="1:29">
      <c r="A1416" s="175"/>
      <c r="B1416" s="175"/>
      <c r="C1416" s="175"/>
      <c r="D1416" s="176"/>
      <c r="E1416" s="176"/>
      <c r="F1416" s="176"/>
      <c r="G1416" s="176"/>
      <c r="H1416" s="175"/>
      <c r="I1416" s="176"/>
      <c r="J1416" s="176"/>
      <c r="K1416" s="175"/>
      <c r="L1416" s="176"/>
      <c r="M1416" s="176"/>
      <c r="N1416" s="176"/>
      <c r="O1416" s="176"/>
      <c r="P1416" s="176"/>
      <c r="Q1416" s="176"/>
      <c r="R1416" s="176"/>
      <c r="S1416" s="176"/>
      <c r="T1416" s="175"/>
      <c r="U1416" s="175"/>
      <c r="V1416" s="176"/>
      <c r="W1416" s="176"/>
      <c r="X1416" s="176"/>
      <c r="Y1416" s="175"/>
      <c r="Z1416" s="177"/>
      <c r="AA1416" s="177"/>
      <c r="AB1416" s="177"/>
      <c r="AC1416" s="177"/>
    </row>
    <row r="1417" spans="1:29">
      <c r="A1417" s="175"/>
      <c r="B1417" s="175"/>
      <c r="C1417" s="175"/>
      <c r="D1417" s="176"/>
      <c r="E1417" s="176"/>
      <c r="F1417" s="176"/>
      <c r="G1417" s="176"/>
      <c r="H1417" s="175"/>
      <c r="I1417" s="176"/>
      <c r="J1417" s="176"/>
      <c r="K1417" s="175"/>
      <c r="L1417" s="176"/>
      <c r="M1417" s="176"/>
      <c r="N1417" s="176"/>
      <c r="O1417" s="176"/>
      <c r="P1417" s="176"/>
      <c r="Q1417" s="176"/>
      <c r="R1417" s="176"/>
      <c r="S1417" s="176"/>
      <c r="T1417" s="175"/>
      <c r="U1417" s="175"/>
      <c r="V1417" s="176"/>
      <c r="W1417" s="176"/>
      <c r="X1417" s="176"/>
      <c r="Y1417" s="175"/>
      <c r="Z1417" s="177"/>
      <c r="AA1417" s="177"/>
      <c r="AB1417" s="177"/>
      <c r="AC1417" s="177"/>
    </row>
    <row r="1418" spans="1:29">
      <c r="A1418" s="175"/>
      <c r="B1418" s="175"/>
      <c r="C1418" s="175"/>
      <c r="D1418" s="176"/>
      <c r="E1418" s="176"/>
      <c r="F1418" s="176"/>
      <c r="G1418" s="176"/>
      <c r="H1418" s="175"/>
      <c r="I1418" s="176"/>
      <c r="J1418" s="176"/>
      <c r="K1418" s="175"/>
      <c r="L1418" s="176"/>
      <c r="M1418" s="176"/>
      <c r="N1418" s="176"/>
      <c r="O1418" s="176"/>
      <c r="P1418" s="176"/>
      <c r="Q1418" s="176"/>
      <c r="R1418" s="176"/>
      <c r="S1418" s="176"/>
      <c r="T1418" s="175"/>
      <c r="U1418" s="175"/>
      <c r="V1418" s="176"/>
      <c r="W1418" s="176"/>
      <c r="X1418" s="176"/>
      <c r="Y1418" s="175"/>
      <c r="Z1418" s="177"/>
      <c r="AA1418" s="177"/>
      <c r="AB1418" s="177"/>
      <c r="AC1418" s="177"/>
    </row>
    <row r="1419" spans="1:29">
      <c r="A1419" s="175"/>
      <c r="B1419" s="175"/>
      <c r="C1419" s="175"/>
      <c r="D1419" s="176"/>
      <c r="E1419" s="176"/>
      <c r="F1419" s="176"/>
      <c r="G1419" s="176"/>
      <c r="H1419" s="175"/>
      <c r="I1419" s="176"/>
      <c r="J1419" s="176"/>
      <c r="K1419" s="175"/>
      <c r="L1419" s="176"/>
      <c r="M1419" s="176"/>
      <c r="N1419" s="176"/>
      <c r="O1419" s="176"/>
      <c r="P1419" s="176"/>
      <c r="Q1419" s="176"/>
      <c r="R1419" s="176"/>
      <c r="S1419" s="176"/>
      <c r="T1419" s="175"/>
      <c r="U1419" s="175"/>
      <c r="V1419" s="176"/>
      <c r="W1419" s="176"/>
      <c r="X1419" s="176"/>
      <c r="Y1419" s="175"/>
      <c r="Z1419" s="177"/>
      <c r="AA1419" s="177"/>
      <c r="AB1419" s="177"/>
      <c r="AC1419" s="177"/>
    </row>
    <row r="1420" spans="1:29">
      <c r="A1420" s="175"/>
      <c r="B1420" s="175"/>
      <c r="C1420" s="175"/>
      <c r="D1420" s="176"/>
      <c r="E1420" s="176"/>
      <c r="F1420" s="176"/>
      <c r="G1420" s="176"/>
      <c r="H1420" s="175"/>
      <c r="I1420" s="176"/>
      <c r="J1420" s="176"/>
      <c r="K1420" s="175"/>
      <c r="L1420" s="176"/>
      <c r="M1420" s="176"/>
      <c r="N1420" s="176"/>
      <c r="O1420" s="176"/>
      <c r="P1420" s="176"/>
      <c r="Q1420" s="176"/>
      <c r="R1420" s="176"/>
      <c r="S1420" s="176"/>
      <c r="T1420" s="175"/>
      <c r="U1420" s="175"/>
      <c r="V1420" s="176"/>
      <c r="W1420" s="176"/>
      <c r="X1420" s="176"/>
      <c r="Y1420" s="175"/>
      <c r="Z1420" s="177"/>
      <c r="AA1420" s="177"/>
      <c r="AB1420" s="177"/>
      <c r="AC1420" s="177"/>
    </row>
    <row r="1421" spans="1:29">
      <c r="A1421" s="175"/>
      <c r="B1421" s="175"/>
      <c r="C1421" s="175"/>
      <c r="D1421" s="176"/>
      <c r="E1421" s="176"/>
      <c r="F1421" s="176"/>
      <c r="G1421" s="176"/>
      <c r="H1421" s="175"/>
      <c r="I1421" s="176"/>
      <c r="J1421" s="176"/>
      <c r="K1421" s="175"/>
      <c r="L1421" s="176"/>
      <c r="M1421" s="176"/>
      <c r="N1421" s="176"/>
      <c r="O1421" s="176"/>
      <c r="P1421" s="176"/>
      <c r="Q1421" s="176"/>
      <c r="R1421" s="176"/>
      <c r="S1421" s="176"/>
      <c r="T1421" s="175"/>
      <c r="U1421" s="175"/>
      <c r="V1421" s="176"/>
      <c r="W1421" s="176"/>
      <c r="X1421" s="176"/>
      <c r="Y1421" s="175"/>
      <c r="Z1421" s="177"/>
      <c r="AA1421" s="177"/>
      <c r="AB1421" s="177"/>
      <c r="AC1421" s="177"/>
    </row>
    <row r="1422" spans="1:29">
      <c r="A1422" s="175"/>
      <c r="B1422" s="175"/>
      <c r="C1422" s="175"/>
      <c r="D1422" s="176"/>
      <c r="E1422" s="176"/>
      <c r="F1422" s="176"/>
      <c r="G1422" s="176"/>
      <c r="H1422" s="175"/>
      <c r="I1422" s="176"/>
      <c r="J1422" s="176"/>
      <c r="K1422" s="175"/>
      <c r="L1422" s="176"/>
      <c r="M1422" s="176"/>
      <c r="N1422" s="176"/>
      <c r="O1422" s="176"/>
      <c r="P1422" s="176"/>
      <c r="Q1422" s="176"/>
      <c r="R1422" s="176"/>
      <c r="S1422" s="176"/>
      <c r="T1422" s="175"/>
      <c r="U1422" s="175"/>
      <c r="V1422" s="176"/>
      <c r="W1422" s="176"/>
      <c r="X1422" s="176"/>
      <c r="Y1422" s="175"/>
      <c r="Z1422" s="177"/>
      <c r="AA1422" s="177"/>
      <c r="AB1422" s="177"/>
      <c r="AC1422" s="177"/>
    </row>
    <row r="1423" spans="1:29">
      <c r="A1423" s="175"/>
      <c r="B1423" s="175"/>
      <c r="C1423" s="175"/>
      <c r="D1423" s="176"/>
      <c r="E1423" s="176"/>
      <c r="F1423" s="176"/>
      <c r="G1423" s="176"/>
      <c r="H1423" s="175"/>
      <c r="I1423" s="176"/>
      <c r="J1423" s="176"/>
      <c r="K1423" s="175"/>
      <c r="L1423" s="176"/>
      <c r="M1423" s="176"/>
      <c r="N1423" s="176"/>
      <c r="O1423" s="176"/>
      <c r="P1423" s="176"/>
      <c r="Q1423" s="176"/>
      <c r="R1423" s="176"/>
      <c r="S1423" s="176"/>
      <c r="T1423" s="175"/>
      <c r="U1423" s="175"/>
      <c r="V1423" s="176"/>
      <c r="W1423" s="176"/>
      <c r="X1423" s="176"/>
      <c r="Y1423" s="175"/>
      <c r="Z1423" s="177"/>
      <c r="AA1423" s="177"/>
      <c r="AB1423" s="177"/>
      <c r="AC1423" s="177"/>
    </row>
    <row r="1424" spans="1:29">
      <c r="A1424" s="175"/>
      <c r="B1424" s="175"/>
      <c r="C1424" s="175"/>
      <c r="D1424" s="176"/>
      <c r="E1424" s="176"/>
      <c r="F1424" s="176"/>
      <c r="G1424" s="176"/>
      <c r="H1424" s="175"/>
      <c r="I1424" s="176"/>
      <c r="J1424" s="176"/>
      <c r="K1424" s="175"/>
      <c r="L1424" s="176"/>
      <c r="M1424" s="176"/>
      <c r="N1424" s="176"/>
      <c r="O1424" s="176"/>
      <c r="P1424" s="176"/>
      <c r="Q1424" s="176"/>
      <c r="R1424" s="176"/>
      <c r="S1424" s="176"/>
      <c r="T1424" s="175"/>
      <c r="U1424" s="175"/>
      <c r="V1424" s="176"/>
      <c r="W1424" s="176"/>
      <c r="X1424" s="176"/>
      <c r="Y1424" s="175"/>
      <c r="Z1424" s="177"/>
      <c r="AA1424" s="177"/>
      <c r="AB1424" s="177"/>
      <c r="AC1424" s="177"/>
    </row>
    <row r="1425" spans="1:29">
      <c r="A1425" s="175"/>
      <c r="B1425" s="175"/>
      <c r="C1425" s="175"/>
      <c r="D1425" s="176"/>
      <c r="E1425" s="176"/>
      <c r="F1425" s="176"/>
      <c r="G1425" s="176"/>
      <c r="H1425" s="175"/>
      <c r="I1425" s="176"/>
      <c r="J1425" s="176"/>
      <c r="K1425" s="175"/>
      <c r="L1425" s="176"/>
      <c r="M1425" s="176"/>
      <c r="N1425" s="176"/>
      <c r="O1425" s="176"/>
      <c r="P1425" s="176"/>
      <c r="Q1425" s="176"/>
      <c r="R1425" s="176"/>
      <c r="S1425" s="176"/>
      <c r="T1425" s="175"/>
      <c r="U1425" s="175"/>
      <c r="V1425" s="176"/>
      <c r="W1425" s="176"/>
      <c r="X1425" s="176"/>
      <c r="Y1425" s="175"/>
      <c r="Z1425" s="177"/>
      <c r="AA1425" s="177"/>
      <c r="AB1425" s="177"/>
      <c r="AC1425" s="177"/>
    </row>
    <row r="1426" spans="1:29">
      <c r="A1426" s="175"/>
      <c r="B1426" s="175"/>
      <c r="C1426" s="175"/>
      <c r="D1426" s="176"/>
      <c r="E1426" s="176"/>
      <c r="F1426" s="176"/>
      <c r="G1426" s="176"/>
      <c r="H1426" s="175"/>
      <c r="I1426" s="176"/>
      <c r="J1426" s="176"/>
      <c r="K1426" s="175"/>
      <c r="L1426" s="176"/>
      <c r="M1426" s="176"/>
      <c r="N1426" s="176"/>
      <c r="O1426" s="176"/>
      <c r="P1426" s="176"/>
      <c r="Q1426" s="176"/>
      <c r="R1426" s="176"/>
      <c r="S1426" s="176"/>
      <c r="T1426" s="175"/>
      <c r="U1426" s="175"/>
      <c r="V1426" s="176"/>
      <c r="W1426" s="176"/>
      <c r="X1426" s="176"/>
      <c r="Y1426" s="175"/>
      <c r="Z1426" s="177"/>
      <c r="AA1426" s="177"/>
      <c r="AB1426" s="177"/>
      <c r="AC1426" s="177"/>
    </row>
    <row r="1427" spans="1:29">
      <c r="A1427" s="175"/>
      <c r="B1427" s="175"/>
      <c r="C1427" s="175"/>
      <c r="D1427" s="176"/>
      <c r="E1427" s="176"/>
      <c r="F1427" s="176"/>
      <c r="G1427" s="176"/>
      <c r="H1427" s="175"/>
      <c r="I1427" s="176"/>
      <c r="J1427" s="176"/>
      <c r="K1427" s="175"/>
      <c r="L1427" s="176"/>
      <c r="M1427" s="176"/>
      <c r="N1427" s="176"/>
      <c r="O1427" s="176"/>
      <c r="P1427" s="176"/>
      <c r="Q1427" s="176"/>
      <c r="R1427" s="176"/>
      <c r="S1427" s="176"/>
      <c r="T1427" s="175"/>
      <c r="U1427" s="175"/>
      <c r="V1427" s="176"/>
      <c r="W1427" s="176"/>
      <c r="X1427" s="176"/>
      <c r="Y1427" s="175"/>
      <c r="Z1427" s="177"/>
      <c r="AA1427" s="177"/>
      <c r="AB1427" s="177"/>
      <c r="AC1427" s="177"/>
    </row>
    <row r="1428" spans="1:29">
      <c r="A1428" s="175"/>
      <c r="B1428" s="175"/>
      <c r="C1428" s="175"/>
      <c r="D1428" s="176"/>
      <c r="E1428" s="176"/>
      <c r="F1428" s="176"/>
      <c r="G1428" s="176"/>
      <c r="H1428" s="175"/>
      <c r="I1428" s="176"/>
      <c r="J1428" s="176"/>
      <c r="K1428" s="175"/>
      <c r="L1428" s="176"/>
      <c r="M1428" s="176"/>
      <c r="N1428" s="176"/>
      <c r="O1428" s="176"/>
      <c r="P1428" s="176"/>
      <c r="Q1428" s="176"/>
      <c r="R1428" s="176"/>
      <c r="S1428" s="176"/>
      <c r="T1428" s="175"/>
      <c r="U1428" s="175"/>
      <c r="V1428" s="176"/>
      <c r="W1428" s="176"/>
      <c r="X1428" s="176"/>
      <c r="Y1428" s="175"/>
      <c r="Z1428" s="177"/>
      <c r="AA1428" s="177"/>
      <c r="AB1428" s="177"/>
      <c r="AC1428" s="177"/>
    </row>
    <row r="1429" spans="1:29">
      <c r="A1429" s="175"/>
      <c r="B1429" s="175"/>
      <c r="C1429" s="175"/>
      <c r="D1429" s="176"/>
      <c r="E1429" s="176"/>
      <c r="F1429" s="176"/>
      <c r="G1429" s="176"/>
      <c r="H1429" s="175"/>
      <c r="I1429" s="176"/>
      <c r="J1429" s="176"/>
      <c r="K1429" s="175"/>
      <c r="L1429" s="176"/>
      <c r="M1429" s="176"/>
      <c r="N1429" s="176"/>
      <c r="O1429" s="176"/>
      <c r="P1429" s="176"/>
      <c r="Q1429" s="176"/>
      <c r="R1429" s="176"/>
      <c r="S1429" s="176"/>
      <c r="T1429" s="175"/>
      <c r="U1429" s="175"/>
      <c r="V1429" s="176"/>
      <c r="W1429" s="176"/>
      <c r="X1429" s="176"/>
      <c r="Y1429" s="175"/>
      <c r="Z1429" s="177"/>
      <c r="AA1429" s="177"/>
      <c r="AB1429" s="177"/>
      <c r="AC1429" s="177"/>
    </row>
    <row r="1430" spans="1:29">
      <c r="A1430" s="175"/>
      <c r="B1430" s="175"/>
      <c r="C1430" s="175"/>
      <c r="D1430" s="176"/>
      <c r="E1430" s="176"/>
      <c r="F1430" s="176"/>
      <c r="G1430" s="176"/>
      <c r="H1430" s="175"/>
      <c r="I1430" s="176"/>
      <c r="J1430" s="176"/>
      <c r="K1430" s="175"/>
      <c r="L1430" s="176"/>
      <c r="M1430" s="176"/>
      <c r="N1430" s="176"/>
      <c r="O1430" s="176"/>
      <c r="P1430" s="176"/>
      <c r="Q1430" s="176"/>
      <c r="R1430" s="176"/>
      <c r="S1430" s="176"/>
      <c r="T1430" s="175"/>
      <c r="U1430" s="175"/>
      <c r="V1430" s="176"/>
      <c r="W1430" s="176"/>
      <c r="X1430" s="176"/>
      <c r="Y1430" s="175"/>
      <c r="Z1430" s="177"/>
      <c r="AA1430" s="177"/>
      <c r="AB1430" s="177"/>
      <c r="AC1430" s="177"/>
    </row>
    <row r="1431" spans="1:29">
      <c r="A1431" s="175"/>
      <c r="B1431" s="175"/>
      <c r="C1431" s="175"/>
      <c r="D1431" s="176"/>
      <c r="E1431" s="176"/>
      <c r="F1431" s="176"/>
      <c r="G1431" s="176"/>
      <c r="H1431" s="175"/>
      <c r="I1431" s="176"/>
      <c r="J1431" s="176"/>
      <c r="K1431" s="175"/>
      <c r="L1431" s="176"/>
      <c r="M1431" s="176"/>
      <c r="N1431" s="176"/>
      <c r="O1431" s="176"/>
      <c r="P1431" s="176"/>
      <c r="Q1431" s="176"/>
      <c r="R1431" s="176"/>
      <c r="S1431" s="176"/>
      <c r="T1431" s="175"/>
      <c r="U1431" s="175"/>
      <c r="V1431" s="176"/>
      <c r="W1431" s="176"/>
      <c r="X1431" s="176"/>
      <c r="Y1431" s="175"/>
      <c r="Z1431" s="177"/>
      <c r="AA1431" s="177"/>
      <c r="AB1431" s="177"/>
      <c r="AC1431" s="177"/>
    </row>
    <row r="1432" spans="1:29">
      <c r="A1432" s="175"/>
      <c r="B1432" s="175"/>
      <c r="C1432" s="175"/>
      <c r="D1432" s="176"/>
      <c r="E1432" s="176"/>
      <c r="F1432" s="176"/>
      <c r="G1432" s="176"/>
      <c r="H1432" s="175"/>
      <c r="I1432" s="176"/>
      <c r="J1432" s="176"/>
      <c r="K1432" s="175"/>
      <c r="L1432" s="176"/>
      <c r="M1432" s="176"/>
      <c r="N1432" s="176"/>
      <c r="O1432" s="176"/>
      <c r="P1432" s="176"/>
      <c r="Q1432" s="176"/>
      <c r="R1432" s="176"/>
      <c r="S1432" s="176"/>
      <c r="T1432" s="175"/>
      <c r="U1432" s="175"/>
      <c r="V1432" s="176"/>
      <c r="W1432" s="176"/>
      <c r="X1432" s="176"/>
      <c r="Y1432" s="175"/>
      <c r="Z1432" s="177"/>
      <c r="AA1432" s="177"/>
      <c r="AB1432" s="177"/>
      <c r="AC1432" s="177"/>
    </row>
    <row r="1433" spans="1:29">
      <c r="A1433" s="175"/>
      <c r="B1433" s="175"/>
      <c r="C1433" s="175"/>
      <c r="D1433" s="176"/>
      <c r="E1433" s="176"/>
      <c r="F1433" s="176"/>
      <c r="G1433" s="176"/>
      <c r="H1433" s="175"/>
      <c r="I1433" s="176"/>
      <c r="J1433" s="176"/>
      <c r="K1433" s="175"/>
      <c r="L1433" s="176"/>
      <c r="M1433" s="176"/>
      <c r="N1433" s="176"/>
      <c r="O1433" s="176"/>
      <c r="P1433" s="176"/>
      <c r="Q1433" s="176"/>
      <c r="R1433" s="176"/>
      <c r="S1433" s="176"/>
      <c r="T1433" s="175"/>
      <c r="U1433" s="175"/>
      <c r="V1433" s="176"/>
      <c r="W1433" s="176"/>
      <c r="X1433" s="176"/>
      <c r="Y1433" s="175"/>
      <c r="Z1433" s="177"/>
      <c r="AA1433" s="177"/>
      <c r="AB1433" s="177"/>
      <c r="AC1433" s="177"/>
    </row>
    <row r="1434" spans="1:29">
      <c r="A1434" s="175"/>
      <c r="B1434" s="175"/>
      <c r="C1434" s="175"/>
      <c r="D1434" s="176"/>
      <c r="E1434" s="176"/>
      <c r="F1434" s="176"/>
      <c r="G1434" s="176"/>
      <c r="H1434" s="175"/>
      <c r="I1434" s="176"/>
      <c r="J1434" s="176"/>
      <c r="K1434" s="175"/>
      <c r="L1434" s="176"/>
      <c r="M1434" s="176"/>
      <c r="N1434" s="176"/>
      <c r="O1434" s="176"/>
      <c r="P1434" s="176"/>
      <c r="Q1434" s="176"/>
      <c r="R1434" s="176"/>
      <c r="S1434" s="176"/>
      <c r="T1434" s="175"/>
      <c r="U1434" s="175"/>
      <c r="V1434" s="176"/>
      <c r="W1434" s="176"/>
      <c r="X1434" s="176"/>
      <c r="Y1434" s="175"/>
      <c r="Z1434" s="177"/>
      <c r="AA1434" s="177"/>
      <c r="AB1434" s="177"/>
      <c r="AC1434" s="177"/>
    </row>
    <row r="1435" spans="1:29">
      <c r="A1435" s="175"/>
      <c r="B1435" s="175"/>
      <c r="C1435" s="175"/>
      <c r="D1435" s="176"/>
      <c r="E1435" s="176"/>
      <c r="F1435" s="176"/>
      <c r="G1435" s="176"/>
      <c r="H1435" s="175"/>
      <c r="I1435" s="176"/>
      <c r="J1435" s="176"/>
      <c r="K1435" s="175"/>
      <c r="L1435" s="176"/>
      <c r="M1435" s="176"/>
      <c r="N1435" s="176"/>
      <c r="O1435" s="176"/>
      <c r="P1435" s="176"/>
      <c r="Q1435" s="176"/>
      <c r="R1435" s="176"/>
      <c r="S1435" s="176"/>
      <c r="T1435" s="175"/>
      <c r="U1435" s="175"/>
      <c r="V1435" s="176"/>
      <c r="W1435" s="176"/>
      <c r="X1435" s="176"/>
      <c r="Y1435" s="175"/>
      <c r="Z1435" s="177"/>
      <c r="AA1435" s="177"/>
      <c r="AB1435" s="177"/>
      <c r="AC1435" s="177"/>
    </row>
    <row r="1436" spans="1:29">
      <c r="A1436" s="175"/>
      <c r="B1436" s="175"/>
      <c r="C1436" s="175"/>
      <c r="D1436" s="176"/>
      <c r="E1436" s="176"/>
      <c r="F1436" s="176"/>
      <c r="G1436" s="176"/>
      <c r="H1436" s="175"/>
      <c r="I1436" s="176"/>
      <c r="J1436" s="176"/>
      <c r="K1436" s="175"/>
      <c r="L1436" s="176"/>
      <c r="M1436" s="176"/>
      <c r="N1436" s="176"/>
      <c r="O1436" s="176"/>
      <c r="P1436" s="176"/>
      <c r="Q1436" s="176"/>
      <c r="R1436" s="176"/>
      <c r="S1436" s="176"/>
      <c r="T1436" s="175"/>
      <c r="U1436" s="175"/>
      <c r="V1436" s="176"/>
      <c r="W1436" s="176"/>
      <c r="X1436" s="176"/>
      <c r="Y1436" s="175"/>
      <c r="Z1436" s="177"/>
      <c r="AA1436" s="177"/>
      <c r="AB1436" s="177"/>
      <c r="AC1436" s="177"/>
    </row>
    <row r="1437" spans="1:29">
      <c r="A1437" s="175"/>
      <c r="B1437" s="175"/>
      <c r="C1437" s="175"/>
      <c r="D1437" s="176"/>
      <c r="E1437" s="176"/>
      <c r="F1437" s="176"/>
      <c r="G1437" s="176"/>
      <c r="H1437" s="175"/>
      <c r="I1437" s="176"/>
      <c r="J1437" s="176"/>
      <c r="K1437" s="175"/>
      <c r="L1437" s="176"/>
      <c r="M1437" s="176"/>
      <c r="N1437" s="176"/>
      <c r="O1437" s="176"/>
      <c r="P1437" s="176"/>
      <c r="Q1437" s="176"/>
      <c r="R1437" s="176"/>
      <c r="S1437" s="176"/>
      <c r="T1437" s="175"/>
      <c r="U1437" s="175"/>
      <c r="V1437" s="176"/>
      <c r="W1437" s="176"/>
      <c r="X1437" s="176"/>
      <c r="Y1437" s="175"/>
      <c r="Z1437" s="177"/>
      <c r="AA1437" s="177"/>
      <c r="AB1437" s="177"/>
      <c r="AC1437" s="177"/>
    </row>
    <row r="1438" spans="1:29">
      <c r="A1438" s="175"/>
      <c r="B1438" s="175"/>
      <c r="C1438" s="175"/>
      <c r="D1438" s="176"/>
      <c r="E1438" s="176"/>
      <c r="F1438" s="176"/>
      <c r="G1438" s="176"/>
      <c r="H1438" s="175"/>
      <c r="I1438" s="176"/>
      <c r="J1438" s="176"/>
      <c r="K1438" s="175"/>
      <c r="L1438" s="176"/>
      <c r="M1438" s="176"/>
      <c r="N1438" s="176"/>
      <c r="O1438" s="176"/>
      <c r="P1438" s="176"/>
      <c r="Q1438" s="176"/>
      <c r="R1438" s="176"/>
      <c r="S1438" s="176"/>
      <c r="T1438" s="175"/>
      <c r="U1438" s="175"/>
      <c r="V1438" s="176"/>
      <c r="W1438" s="176"/>
      <c r="X1438" s="176"/>
      <c r="Y1438" s="175"/>
      <c r="Z1438" s="177"/>
      <c r="AA1438" s="177"/>
      <c r="AB1438" s="177"/>
      <c r="AC1438" s="177"/>
    </row>
    <row r="1439" spans="1:29">
      <c r="A1439" s="175"/>
      <c r="B1439" s="175"/>
      <c r="C1439" s="175"/>
      <c r="D1439" s="176"/>
      <c r="E1439" s="176"/>
      <c r="F1439" s="176"/>
      <c r="G1439" s="176"/>
      <c r="H1439" s="175"/>
      <c r="I1439" s="176"/>
      <c r="J1439" s="176"/>
      <c r="K1439" s="175"/>
      <c r="L1439" s="176"/>
      <c r="M1439" s="176"/>
      <c r="N1439" s="176"/>
      <c r="O1439" s="176"/>
      <c r="P1439" s="176"/>
      <c r="Q1439" s="176"/>
      <c r="R1439" s="176"/>
      <c r="S1439" s="176"/>
      <c r="T1439" s="175"/>
      <c r="U1439" s="175"/>
      <c r="V1439" s="176"/>
      <c r="W1439" s="176"/>
      <c r="X1439" s="176"/>
      <c r="Y1439" s="175"/>
      <c r="Z1439" s="177"/>
      <c r="AA1439" s="177"/>
      <c r="AB1439" s="177"/>
      <c r="AC1439" s="177"/>
    </row>
    <row r="1440" spans="1:29">
      <c r="A1440" s="175"/>
      <c r="B1440" s="175"/>
      <c r="C1440" s="175"/>
      <c r="D1440" s="176"/>
      <c r="E1440" s="176"/>
      <c r="F1440" s="176"/>
      <c r="G1440" s="176"/>
      <c r="H1440" s="175"/>
      <c r="I1440" s="176"/>
      <c r="J1440" s="176"/>
      <c r="K1440" s="175"/>
      <c r="L1440" s="176"/>
      <c r="M1440" s="176"/>
      <c r="N1440" s="176"/>
      <c r="O1440" s="176"/>
      <c r="P1440" s="176"/>
      <c r="Q1440" s="176"/>
      <c r="R1440" s="176"/>
      <c r="S1440" s="176"/>
      <c r="T1440" s="175"/>
      <c r="U1440" s="175"/>
      <c r="V1440" s="176"/>
      <c r="W1440" s="176"/>
      <c r="X1440" s="176"/>
      <c r="Y1440" s="175"/>
      <c r="Z1440" s="177"/>
      <c r="AA1440" s="177"/>
      <c r="AB1440" s="177"/>
      <c r="AC1440" s="177"/>
    </row>
    <row r="1441" spans="1:29">
      <c r="A1441" s="175"/>
      <c r="B1441" s="175"/>
      <c r="C1441" s="175"/>
      <c r="D1441" s="176"/>
      <c r="E1441" s="176"/>
      <c r="F1441" s="176"/>
      <c r="G1441" s="176"/>
      <c r="H1441" s="175"/>
      <c r="I1441" s="176"/>
      <c r="J1441" s="176"/>
      <c r="K1441" s="175"/>
      <c r="L1441" s="176"/>
      <c r="M1441" s="176"/>
      <c r="N1441" s="176"/>
      <c r="O1441" s="176"/>
      <c r="P1441" s="176"/>
      <c r="Q1441" s="176"/>
      <c r="R1441" s="176"/>
      <c r="S1441" s="176"/>
      <c r="T1441" s="175"/>
      <c r="U1441" s="175"/>
      <c r="V1441" s="176"/>
      <c r="W1441" s="176"/>
      <c r="X1441" s="176"/>
      <c r="Y1441" s="175"/>
      <c r="Z1441" s="177"/>
      <c r="AA1441" s="177"/>
      <c r="AB1441" s="177"/>
      <c r="AC1441" s="177"/>
    </row>
    <row r="1442" spans="1:29">
      <c r="A1442" s="175"/>
      <c r="B1442" s="175"/>
      <c r="C1442" s="175"/>
      <c r="D1442" s="176"/>
      <c r="E1442" s="176"/>
      <c r="F1442" s="176"/>
      <c r="G1442" s="176"/>
      <c r="H1442" s="175"/>
      <c r="I1442" s="176"/>
      <c r="J1442" s="176"/>
      <c r="K1442" s="175"/>
      <c r="L1442" s="176"/>
      <c r="M1442" s="176"/>
      <c r="N1442" s="176"/>
      <c r="O1442" s="176"/>
      <c r="P1442" s="176"/>
      <c r="Q1442" s="176"/>
      <c r="R1442" s="176"/>
      <c r="S1442" s="176"/>
      <c r="T1442" s="175"/>
      <c r="U1442" s="175"/>
      <c r="V1442" s="176"/>
      <c r="W1442" s="176"/>
      <c r="X1442" s="176"/>
      <c r="Y1442" s="175"/>
      <c r="Z1442" s="177"/>
      <c r="AA1442" s="177"/>
      <c r="AB1442" s="177"/>
      <c r="AC1442" s="177"/>
    </row>
    <row r="1443" spans="1:29">
      <c r="A1443" s="175"/>
      <c r="B1443" s="175"/>
      <c r="C1443" s="175"/>
      <c r="D1443" s="176"/>
      <c r="E1443" s="176"/>
      <c r="F1443" s="176"/>
      <c r="G1443" s="176"/>
      <c r="H1443" s="175"/>
      <c r="I1443" s="176"/>
      <c r="J1443" s="176"/>
      <c r="K1443" s="175"/>
      <c r="L1443" s="176"/>
      <c r="M1443" s="176"/>
      <c r="N1443" s="176"/>
      <c r="O1443" s="176"/>
      <c r="P1443" s="176"/>
      <c r="Q1443" s="176"/>
      <c r="R1443" s="176"/>
      <c r="S1443" s="176"/>
      <c r="T1443" s="175"/>
      <c r="U1443" s="175"/>
      <c r="V1443" s="176"/>
      <c r="W1443" s="176"/>
      <c r="X1443" s="176"/>
      <c r="Y1443" s="175"/>
      <c r="Z1443" s="177"/>
      <c r="AA1443" s="177"/>
      <c r="AB1443" s="177"/>
      <c r="AC1443" s="177"/>
    </row>
    <row r="1444" spans="1:29">
      <c r="A1444" s="175"/>
      <c r="B1444" s="175"/>
      <c r="C1444" s="175"/>
      <c r="D1444" s="176"/>
      <c r="E1444" s="176"/>
      <c r="F1444" s="176"/>
      <c r="G1444" s="176"/>
      <c r="H1444" s="175"/>
      <c r="I1444" s="176"/>
      <c r="J1444" s="176"/>
      <c r="K1444" s="175"/>
      <c r="L1444" s="176"/>
      <c r="M1444" s="176"/>
      <c r="N1444" s="176"/>
      <c r="O1444" s="176"/>
      <c r="P1444" s="176"/>
      <c r="Q1444" s="176"/>
      <c r="R1444" s="176"/>
      <c r="S1444" s="176"/>
      <c r="T1444" s="175"/>
      <c r="U1444" s="175"/>
      <c r="V1444" s="176"/>
      <c r="W1444" s="176"/>
      <c r="X1444" s="176"/>
      <c r="Y1444" s="175"/>
      <c r="Z1444" s="177"/>
      <c r="AA1444" s="177"/>
      <c r="AB1444" s="177"/>
      <c r="AC1444" s="177"/>
    </row>
    <row r="1445" spans="1:29">
      <c r="A1445" s="175"/>
      <c r="B1445" s="175"/>
      <c r="C1445" s="175"/>
      <c r="D1445" s="176"/>
      <c r="E1445" s="176"/>
      <c r="F1445" s="176"/>
      <c r="G1445" s="176"/>
      <c r="H1445" s="175"/>
      <c r="I1445" s="176"/>
      <c r="J1445" s="176"/>
      <c r="K1445" s="175"/>
      <c r="L1445" s="176"/>
      <c r="M1445" s="176"/>
      <c r="N1445" s="176"/>
      <c r="O1445" s="176"/>
      <c r="P1445" s="176"/>
      <c r="Q1445" s="176"/>
      <c r="R1445" s="176"/>
      <c r="S1445" s="176"/>
      <c r="T1445" s="175"/>
      <c r="U1445" s="175"/>
      <c r="V1445" s="176"/>
      <c r="W1445" s="176"/>
      <c r="X1445" s="176"/>
      <c r="Y1445" s="175"/>
      <c r="Z1445" s="177"/>
      <c r="AA1445" s="177"/>
      <c r="AB1445" s="177"/>
      <c r="AC1445" s="177"/>
    </row>
    <row r="1446" spans="1:29">
      <c r="A1446" s="175"/>
      <c r="B1446" s="175"/>
      <c r="C1446" s="175"/>
      <c r="D1446" s="176"/>
      <c r="E1446" s="176"/>
      <c r="F1446" s="176"/>
      <c r="G1446" s="176"/>
      <c r="H1446" s="175"/>
      <c r="I1446" s="176"/>
      <c r="J1446" s="176"/>
      <c r="K1446" s="175"/>
      <c r="L1446" s="176"/>
      <c r="M1446" s="176"/>
      <c r="N1446" s="176"/>
      <c r="O1446" s="176"/>
      <c r="P1446" s="176"/>
      <c r="Q1446" s="176"/>
      <c r="R1446" s="176"/>
      <c r="S1446" s="176"/>
      <c r="T1446" s="175"/>
      <c r="U1446" s="175"/>
      <c r="V1446" s="176"/>
      <c r="W1446" s="176"/>
      <c r="X1446" s="176"/>
      <c r="Y1446" s="175"/>
      <c r="Z1446" s="177"/>
      <c r="AA1446" s="177"/>
      <c r="AB1446" s="177"/>
      <c r="AC1446" s="177"/>
    </row>
    <row r="1447" spans="1:29">
      <c r="A1447" s="175"/>
      <c r="B1447" s="175"/>
      <c r="C1447" s="175"/>
      <c r="D1447" s="176"/>
      <c r="E1447" s="176"/>
      <c r="F1447" s="176"/>
      <c r="G1447" s="176"/>
      <c r="H1447" s="175"/>
      <c r="I1447" s="176"/>
      <c r="J1447" s="176"/>
      <c r="K1447" s="175"/>
      <c r="L1447" s="176"/>
      <c r="M1447" s="176"/>
      <c r="N1447" s="176"/>
      <c r="O1447" s="176"/>
      <c r="P1447" s="176"/>
      <c r="Q1447" s="176"/>
      <c r="R1447" s="176"/>
      <c r="S1447" s="176"/>
      <c r="T1447" s="175"/>
      <c r="U1447" s="175"/>
      <c r="V1447" s="176"/>
      <c r="W1447" s="176"/>
      <c r="X1447" s="176"/>
      <c r="Y1447" s="175"/>
      <c r="Z1447" s="177"/>
      <c r="AA1447" s="177"/>
      <c r="AB1447" s="177"/>
      <c r="AC1447" s="177"/>
    </row>
    <row r="1448" spans="1:29">
      <c r="A1448" s="175"/>
      <c r="B1448" s="175"/>
      <c r="C1448" s="175"/>
      <c r="D1448" s="176"/>
      <c r="E1448" s="176"/>
      <c r="F1448" s="176"/>
      <c r="G1448" s="176"/>
      <c r="H1448" s="175"/>
      <c r="I1448" s="176"/>
      <c r="J1448" s="176"/>
      <c r="K1448" s="175"/>
      <c r="L1448" s="176"/>
      <c r="M1448" s="176"/>
      <c r="N1448" s="176"/>
      <c r="O1448" s="176"/>
      <c r="P1448" s="176"/>
      <c r="Q1448" s="176"/>
      <c r="R1448" s="176"/>
      <c r="S1448" s="176"/>
      <c r="T1448" s="175"/>
      <c r="U1448" s="175"/>
      <c r="V1448" s="176"/>
      <c r="W1448" s="176"/>
      <c r="X1448" s="176"/>
      <c r="Y1448" s="175"/>
      <c r="Z1448" s="177"/>
      <c r="AA1448" s="177"/>
      <c r="AB1448" s="177"/>
      <c r="AC1448" s="177"/>
    </row>
    <row r="1449" spans="1:29">
      <c r="A1449" s="175"/>
      <c r="B1449" s="175"/>
      <c r="C1449" s="175"/>
      <c r="D1449" s="176"/>
      <c r="E1449" s="176"/>
      <c r="F1449" s="176"/>
      <c r="G1449" s="176"/>
      <c r="H1449" s="175"/>
      <c r="I1449" s="176"/>
      <c r="J1449" s="176"/>
      <c r="K1449" s="175"/>
      <c r="L1449" s="176"/>
      <c r="M1449" s="176"/>
      <c r="N1449" s="176"/>
      <c r="O1449" s="176"/>
      <c r="P1449" s="176"/>
      <c r="Q1449" s="176"/>
      <c r="R1449" s="176"/>
      <c r="S1449" s="176"/>
      <c r="T1449" s="175"/>
      <c r="U1449" s="175"/>
      <c r="V1449" s="176"/>
      <c r="W1449" s="176"/>
      <c r="X1449" s="176"/>
      <c r="Y1449" s="175"/>
      <c r="Z1449" s="177"/>
      <c r="AA1449" s="177"/>
      <c r="AB1449" s="177"/>
      <c r="AC1449" s="177"/>
    </row>
    <row r="1450" spans="1:29">
      <c r="A1450" s="175"/>
      <c r="B1450" s="175"/>
      <c r="C1450" s="175"/>
      <c r="D1450" s="176"/>
      <c r="E1450" s="176"/>
      <c r="F1450" s="176"/>
      <c r="G1450" s="176"/>
      <c r="H1450" s="175"/>
      <c r="I1450" s="176"/>
      <c r="J1450" s="176"/>
      <c r="K1450" s="175"/>
      <c r="L1450" s="176"/>
      <c r="M1450" s="176"/>
      <c r="N1450" s="176"/>
      <c r="O1450" s="176"/>
      <c r="P1450" s="176"/>
      <c r="Q1450" s="176"/>
      <c r="R1450" s="176"/>
      <c r="S1450" s="176"/>
      <c r="T1450" s="175"/>
      <c r="U1450" s="175"/>
      <c r="V1450" s="176"/>
      <c r="W1450" s="176"/>
      <c r="X1450" s="176"/>
      <c r="Y1450" s="175"/>
      <c r="Z1450" s="177"/>
      <c r="AA1450" s="177"/>
      <c r="AB1450" s="177"/>
      <c r="AC1450" s="177"/>
    </row>
    <row r="1451" spans="1:29">
      <c r="A1451" s="175"/>
      <c r="B1451" s="175"/>
      <c r="C1451" s="175"/>
      <c r="D1451" s="176"/>
      <c r="E1451" s="176"/>
      <c r="F1451" s="176"/>
      <c r="G1451" s="176"/>
      <c r="H1451" s="175"/>
      <c r="I1451" s="176"/>
      <c r="J1451" s="176"/>
      <c r="K1451" s="175"/>
      <c r="L1451" s="176"/>
      <c r="M1451" s="176"/>
      <c r="N1451" s="176"/>
      <c r="O1451" s="176"/>
      <c r="P1451" s="176"/>
      <c r="Q1451" s="176"/>
      <c r="R1451" s="176"/>
      <c r="S1451" s="176"/>
      <c r="T1451" s="175"/>
      <c r="U1451" s="175"/>
      <c r="V1451" s="176"/>
      <c r="W1451" s="176"/>
      <c r="X1451" s="176"/>
      <c r="Y1451" s="175"/>
      <c r="Z1451" s="177"/>
      <c r="AA1451" s="177"/>
      <c r="AB1451" s="177"/>
      <c r="AC1451" s="177"/>
    </row>
    <row r="1452" spans="1:29">
      <c r="A1452" s="175"/>
      <c r="B1452" s="175"/>
      <c r="C1452" s="175"/>
      <c r="D1452" s="176"/>
      <c r="E1452" s="176"/>
      <c r="F1452" s="176"/>
      <c r="G1452" s="176"/>
      <c r="H1452" s="175"/>
      <c r="I1452" s="176"/>
      <c r="J1452" s="176"/>
      <c r="K1452" s="175"/>
      <c r="L1452" s="176"/>
      <c r="M1452" s="176"/>
      <c r="N1452" s="176"/>
      <c r="O1452" s="176"/>
      <c r="P1452" s="176"/>
      <c r="Q1452" s="176"/>
      <c r="R1452" s="176"/>
      <c r="S1452" s="176"/>
      <c r="T1452" s="175"/>
      <c r="U1452" s="175"/>
      <c r="V1452" s="176"/>
      <c r="W1452" s="176"/>
      <c r="X1452" s="176"/>
      <c r="Y1452" s="175"/>
      <c r="Z1452" s="177"/>
      <c r="AA1452" s="177"/>
      <c r="AB1452" s="177"/>
      <c r="AC1452" s="177"/>
    </row>
    <row r="1453" spans="1:29">
      <c r="A1453" s="175"/>
      <c r="B1453" s="175"/>
      <c r="C1453" s="175"/>
      <c r="D1453" s="176"/>
      <c r="E1453" s="176"/>
      <c r="F1453" s="176"/>
      <c r="G1453" s="176"/>
      <c r="H1453" s="175"/>
      <c r="I1453" s="176"/>
      <c r="J1453" s="176"/>
      <c r="K1453" s="175"/>
      <c r="L1453" s="176"/>
      <c r="M1453" s="176"/>
      <c r="N1453" s="176"/>
      <c r="O1453" s="176"/>
      <c r="P1453" s="176"/>
      <c r="Q1453" s="176"/>
      <c r="R1453" s="176"/>
      <c r="S1453" s="176"/>
      <c r="T1453" s="175"/>
      <c r="U1453" s="175"/>
      <c r="V1453" s="176"/>
      <c r="W1453" s="176"/>
      <c r="X1453" s="176"/>
      <c r="Y1453" s="175"/>
      <c r="Z1453" s="177"/>
      <c r="AA1453" s="177"/>
      <c r="AB1453" s="177"/>
      <c r="AC1453" s="177"/>
    </row>
    <row r="1454" spans="1:29">
      <c r="A1454" s="175"/>
      <c r="B1454" s="175"/>
      <c r="C1454" s="175"/>
      <c r="D1454" s="176"/>
      <c r="E1454" s="176"/>
      <c r="F1454" s="176"/>
      <c r="G1454" s="176"/>
      <c r="H1454" s="175"/>
      <c r="I1454" s="176"/>
      <c r="J1454" s="176"/>
      <c r="K1454" s="175"/>
      <c r="L1454" s="176"/>
      <c r="M1454" s="176"/>
      <c r="N1454" s="176"/>
      <c r="O1454" s="176"/>
      <c r="P1454" s="176"/>
      <c r="Q1454" s="176"/>
      <c r="R1454" s="176"/>
      <c r="S1454" s="176"/>
      <c r="T1454" s="175"/>
      <c r="U1454" s="175"/>
      <c r="V1454" s="176"/>
      <c r="W1454" s="176"/>
      <c r="X1454" s="176"/>
      <c r="Y1454" s="175"/>
      <c r="Z1454" s="177"/>
      <c r="AA1454" s="177"/>
      <c r="AB1454" s="177"/>
      <c r="AC1454" s="177"/>
    </row>
    <row r="1455" spans="1:29">
      <c r="A1455" s="175"/>
      <c r="B1455" s="175"/>
      <c r="C1455" s="175"/>
      <c r="D1455" s="176"/>
      <c r="E1455" s="176"/>
      <c r="F1455" s="176"/>
      <c r="G1455" s="176"/>
      <c r="H1455" s="175"/>
      <c r="I1455" s="176"/>
      <c r="J1455" s="176"/>
      <c r="K1455" s="175"/>
      <c r="L1455" s="176"/>
      <c r="M1455" s="176"/>
      <c r="N1455" s="176"/>
      <c r="O1455" s="176"/>
      <c r="P1455" s="176"/>
      <c r="Q1455" s="176"/>
      <c r="R1455" s="176"/>
      <c r="S1455" s="176"/>
      <c r="T1455" s="175"/>
      <c r="U1455" s="175"/>
      <c r="V1455" s="176"/>
      <c r="W1455" s="176"/>
      <c r="X1455" s="176"/>
      <c r="Y1455" s="175"/>
      <c r="Z1455" s="177"/>
      <c r="AA1455" s="177"/>
      <c r="AB1455" s="177"/>
      <c r="AC1455" s="177"/>
    </row>
    <row r="1456" spans="1:29">
      <c r="A1456" s="175"/>
      <c r="B1456" s="175"/>
      <c r="C1456" s="175"/>
      <c r="D1456" s="176"/>
      <c r="E1456" s="176"/>
      <c r="F1456" s="176"/>
      <c r="G1456" s="176"/>
      <c r="H1456" s="175"/>
      <c r="I1456" s="176"/>
      <c r="J1456" s="176"/>
      <c r="K1456" s="175"/>
      <c r="L1456" s="176"/>
      <c r="M1456" s="176"/>
      <c r="N1456" s="176"/>
      <c r="O1456" s="176"/>
      <c r="P1456" s="176"/>
      <c r="Q1456" s="176"/>
      <c r="R1456" s="176"/>
      <c r="S1456" s="176"/>
      <c r="T1456" s="175"/>
      <c r="U1456" s="175"/>
      <c r="V1456" s="176"/>
      <c r="W1456" s="176"/>
      <c r="X1456" s="176"/>
      <c r="Y1456" s="175"/>
      <c r="Z1456" s="177"/>
      <c r="AA1456" s="177"/>
      <c r="AB1456" s="177"/>
      <c r="AC1456" s="177"/>
    </row>
    <row r="1457" spans="1:29">
      <c r="A1457" s="175"/>
      <c r="B1457" s="175"/>
      <c r="C1457" s="175"/>
      <c r="D1457" s="176"/>
      <c r="E1457" s="176"/>
      <c r="F1457" s="176"/>
      <c r="G1457" s="176"/>
      <c r="H1457" s="175"/>
      <c r="I1457" s="176"/>
      <c r="J1457" s="176"/>
      <c r="K1457" s="175"/>
      <c r="L1457" s="176"/>
      <c r="M1457" s="176"/>
      <c r="N1457" s="176"/>
      <c r="O1457" s="176"/>
      <c r="P1457" s="176"/>
      <c r="Q1457" s="176"/>
      <c r="R1457" s="176"/>
      <c r="S1457" s="176"/>
      <c r="T1457" s="175"/>
      <c r="U1457" s="175"/>
      <c r="V1457" s="176"/>
      <c r="W1457" s="176"/>
      <c r="X1457" s="176"/>
      <c r="Y1457" s="175"/>
      <c r="Z1457" s="177"/>
      <c r="AA1457" s="177"/>
      <c r="AB1457" s="177"/>
      <c r="AC1457" s="177"/>
    </row>
    <row r="1458" spans="1:29">
      <c r="A1458" s="175"/>
      <c r="B1458" s="175"/>
      <c r="C1458" s="175"/>
      <c r="D1458" s="176"/>
      <c r="E1458" s="176"/>
      <c r="F1458" s="176"/>
      <c r="G1458" s="176"/>
      <c r="H1458" s="175"/>
      <c r="I1458" s="176"/>
      <c r="J1458" s="176"/>
      <c r="K1458" s="175"/>
      <c r="L1458" s="176"/>
      <c r="M1458" s="176"/>
      <c r="N1458" s="176"/>
      <c r="O1458" s="176"/>
      <c r="P1458" s="176"/>
      <c r="Q1458" s="176"/>
      <c r="R1458" s="176"/>
      <c r="S1458" s="176"/>
      <c r="T1458" s="175"/>
      <c r="U1458" s="175"/>
      <c r="V1458" s="176"/>
      <c r="W1458" s="176"/>
      <c r="X1458" s="176"/>
      <c r="Y1458" s="175"/>
      <c r="Z1458" s="177"/>
      <c r="AA1458" s="177"/>
      <c r="AB1458" s="177"/>
      <c r="AC1458" s="177"/>
    </row>
    <row r="1459" spans="1:29">
      <c r="A1459" s="175"/>
      <c r="B1459" s="175"/>
      <c r="C1459" s="175"/>
      <c r="D1459" s="176"/>
      <c r="E1459" s="176"/>
      <c r="F1459" s="176"/>
      <c r="G1459" s="176"/>
      <c r="H1459" s="175"/>
      <c r="I1459" s="176"/>
      <c r="J1459" s="176"/>
      <c r="K1459" s="175"/>
      <c r="L1459" s="176"/>
      <c r="M1459" s="176"/>
      <c r="N1459" s="176"/>
      <c r="O1459" s="176"/>
      <c r="P1459" s="176"/>
      <c r="Q1459" s="176"/>
      <c r="R1459" s="176"/>
      <c r="S1459" s="176"/>
      <c r="T1459" s="175"/>
      <c r="U1459" s="175"/>
      <c r="V1459" s="176"/>
      <c r="W1459" s="176"/>
      <c r="X1459" s="176"/>
      <c r="Y1459" s="175"/>
      <c r="Z1459" s="177"/>
      <c r="AA1459" s="177"/>
      <c r="AB1459" s="177"/>
      <c r="AC1459" s="177"/>
    </row>
    <row r="1460" spans="1:29">
      <c r="A1460" s="175"/>
      <c r="B1460" s="175"/>
      <c r="C1460" s="175"/>
      <c r="D1460" s="176"/>
      <c r="E1460" s="176"/>
      <c r="F1460" s="176"/>
      <c r="G1460" s="176"/>
      <c r="H1460" s="175"/>
      <c r="I1460" s="176"/>
      <c r="J1460" s="176"/>
      <c r="K1460" s="175"/>
      <c r="L1460" s="176"/>
      <c r="M1460" s="176"/>
      <c r="N1460" s="176"/>
      <c r="O1460" s="176"/>
      <c r="P1460" s="176"/>
      <c r="Q1460" s="176"/>
      <c r="R1460" s="176"/>
      <c r="S1460" s="176"/>
      <c r="T1460" s="175"/>
      <c r="U1460" s="175"/>
      <c r="V1460" s="176"/>
      <c r="W1460" s="176"/>
      <c r="X1460" s="176"/>
      <c r="Y1460" s="175"/>
      <c r="Z1460" s="177"/>
      <c r="AA1460" s="177"/>
      <c r="AB1460" s="177"/>
      <c r="AC1460" s="177"/>
    </row>
    <row r="1461" spans="1:29">
      <c r="A1461" s="175"/>
      <c r="B1461" s="175"/>
      <c r="C1461" s="175"/>
      <c r="D1461" s="176"/>
      <c r="E1461" s="176"/>
      <c r="F1461" s="176"/>
      <c r="G1461" s="176"/>
      <c r="H1461" s="175"/>
      <c r="I1461" s="176"/>
      <c r="J1461" s="176"/>
      <c r="K1461" s="175"/>
      <c r="L1461" s="176"/>
      <c r="M1461" s="176"/>
      <c r="N1461" s="176"/>
      <c r="O1461" s="176"/>
      <c r="P1461" s="176"/>
      <c r="Q1461" s="176"/>
      <c r="R1461" s="176"/>
      <c r="S1461" s="176"/>
      <c r="T1461" s="175"/>
      <c r="U1461" s="175"/>
      <c r="V1461" s="176"/>
      <c r="W1461" s="176"/>
      <c r="X1461" s="176"/>
      <c r="Y1461" s="175"/>
      <c r="Z1461" s="177"/>
      <c r="AA1461" s="177"/>
      <c r="AB1461" s="177"/>
      <c r="AC1461" s="177"/>
    </row>
    <row r="1462" spans="1:29">
      <c r="A1462" s="175"/>
      <c r="B1462" s="175"/>
      <c r="C1462" s="175"/>
      <c r="D1462" s="176"/>
      <c r="E1462" s="176"/>
      <c r="F1462" s="176"/>
      <c r="G1462" s="176"/>
      <c r="H1462" s="175"/>
      <c r="I1462" s="176"/>
      <c r="J1462" s="176"/>
      <c r="K1462" s="175"/>
      <c r="L1462" s="176"/>
      <c r="M1462" s="176"/>
      <c r="N1462" s="176"/>
      <c r="O1462" s="176"/>
      <c r="P1462" s="176"/>
      <c r="Q1462" s="176"/>
      <c r="R1462" s="176"/>
      <c r="S1462" s="176"/>
      <c r="T1462" s="175"/>
      <c r="U1462" s="175"/>
      <c r="V1462" s="176"/>
      <c r="W1462" s="176"/>
      <c r="X1462" s="176"/>
      <c r="Y1462" s="175"/>
      <c r="Z1462" s="177"/>
      <c r="AA1462" s="177"/>
      <c r="AB1462" s="177"/>
      <c r="AC1462" s="177"/>
    </row>
    <row r="1463" spans="1:29">
      <c r="A1463" s="175"/>
      <c r="B1463" s="175"/>
      <c r="C1463" s="175"/>
      <c r="D1463" s="176"/>
      <c r="E1463" s="176"/>
      <c r="F1463" s="176"/>
      <c r="G1463" s="176"/>
      <c r="H1463" s="175"/>
      <c r="I1463" s="176"/>
      <c r="J1463" s="176"/>
      <c r="K1463" s="175"/>
      <c r="L1463" s="176"/>
      <c r="M1463" s="176"/>
      <c r="N1463" s="176"/>
      <c r="O1463" s="176"/>
      <c r="P1463" s="176"/>
      <c r="Q1463" s="176"/>
      <c r="R1463" s="176"/>
      <c r="S1463" s="176"/>
      <c r="T1463" s="175"/>
      <c r="U1463" s="175"/>
      <c r="V1463" s="176"/>
      <c r="W1463" s="176"/>
      <c r="X1463" s="176"/>
      <c r="Y1463" s="175"/>
      <c r="Z1463" s="177"/>
      <c r="AA1463" s="177"/>
      <c r="AB1463" s="177"/>
      <c r="AC1463" s="177"/>
    </row>
    <row r="1464" spans="1:29">
      <c r="A1464" s="175"/>
      <c r="B1464" s="175"/>
      <c r="C1464" s="175"/>
      <c r="D1464" s="176"/>
      <c r="E1464" s="176"/>
      <c r="F1464" s="176"/>
      <c r="G1464" s="176"/>
      <c r="H1464" s="175"/>
      <c r="I1464" s="176"/>
      <c r="J1464" s="176"/>
      <c r="K1464" s="175"/>
      <c r="L1464" s="176"/>
      <c r="M1464" s="176"/>
      <c r="N1464" s="176"/>
      <c r="O1464" s="176"/>
      <c r="P1464" s="176"/>
      <c r="Q1464" s="176"/>
      <c r="R1464" s="176"/>
      <c r="S1464" s="176"/>
      <c r="T1464" s="175"/>
      <c r="U1464" s="175"/>
      <c r="V1464" s="176"/>
      <c r="W1464" s="176"/>
      <c r="X1464" s="176"/>
      <c r="Y1464" s="175"/>
      <c r="Z1464" s="177"/>
      <c r="AA1464" s="177"/>
      <c r="AB1464" s="177"/>
      <c r="AC1464" s="177"/>
    </row>
    <row r="1465" spans="1:29">
      <c r="A1465" s="175"/>
      <c r="B1465" s="175"/>
      <c r="C1465" s="175"/>
      <c r="D1465" s="176"/>
      <c r="E1465" s="176"/>
      <c r="F1465" s="176"/>
      <c r="G1465" s="176"/>
      <c r="H1465" s="175"/>
      <c r="I1465" s="176"/>
      <c r="J1465" s="176"/>
      <c r="K1465" s="175"/>
      <c r="L1465" s="176"/>
      <c r="M1465" s="176"/>
      <c r="N1465" s="176"/>
      <c r="O1465" s="176"/>
      <c r="P1465" s="176"/>
      <c r="Q1465" s="176"/>
      <c r="R1465" s="176"/>
      <c r="S1465" s="176"/>
      <c r="T1465" s="175"/>
      <c r="U1465" s="175"/>
      <c r="V1465" s="176"/>
      <c r="W1465" s="176"/>
      <c r="X1465" s="176"/>
      <c r="Y1465" s="175"/>
      <c r="Z1465" s="177"/>
      <c r="AA1465" s="177"/>
      <c r="AB1465" s="177"/>
      <c r="AC1465" s="177"/>
    </row>
    <row r="1466" spans="1:29">
      <c r="A1466" s="175"/>
      <c r="B1466" s="175"/>
      <c r="C1466" s="175"/>
      <c r="D1466" s="176"/>
      <c r="E1466" s="176"/>
      <c r="F1466" s="176"/>
      <c r="G1466" s="176"/>
      <c r="H1466" s="175"/>
      <c r="I1466" s="176"/>
      <c r="J1466" s="176"/>
      <c r="K1466" s="175"/>
      <c r="L1466" s="176"/>
      <c r="M1466" s="176"/>
      <c r="N1466" s="176"/>
      <c r="O1466" s="176"/>
      <c r="P1466" s="176"/>
      <c r="Q1466" s="176"/>
      <c r="R1466" s="176"/>
      <c r="S1466" s="176"/>
      <c r="T1466" s="175"/>
      <c r="U1466" s="175"/>
      <c r="V1466" s="176"/>
      <c r="W1466" s="176"/>
      <c r="X1466" s="176"/>
      <c r="Y1466" s="175"/>
      <c r="Z1466" s="177"/>
      <c r="AA1466" s="177"/>
      <c r="AB1466" s="177"/>
      <c r="AC1466" s="177"/>
    </row>
    <row r="1467" spans="1:29">
      <c r="A1467" s="175"/>
      <c r="B1467" s="175"/>
      <c r="C1467" s="175"/>
      <c r="D1467" s="176"/>
      <c r="E1467" s="176"/>
      <c r="F1467" s="176"/>
      <c r="G1467" s="176"/>
      <c r="H1467" s="175"/>
      <c r="I1467" s="176"/>
      <c r="J1467" s="176"/>
      <c r="K1467" s="175"/>
      <c r="L1467" s="176"/>
      <c r="M1467" s="176"/>
      <c r="N1467" s="176"/>
      <c r="O1467" s="176"/>
      <c r="P1467" s="176"/>
      <c r="Q1467" s="176"/>
      <c r="R1467" s="176"/>
      <c r="S1467" s="176"/>
      <c r="T1467" s="175"/>
      <c r="U1467" s="175"/>
      <c r="V1467" s="176"/>
      <c r="W1467" s="176"/>
      <c r="X1467" s="176"/>
      <c r="Y1467" s="175"/>
      <c r="Z1467" s="177"/>
      <c r="AA1467" s="177"/>
      <c r="AB1467" s="177"/>
      <c r="AC1467" s="177"/>
    </row>
    <row r="1468" spans="1:29">
      <c r="A1468" s="175"/>
      <c r="B1468" s="175"/>
      <c r="C1468" s="175"/>
      <c r="D1468" s="176"/>
      <c r="E1468" s="176"/>
      <c r="F1468" s="176"/>
      <c r="G1468" s="176"/>
      <c r="H1468" s="175"/>
      <c r="I1468" s="176"/>
      <c r="J1468" s="176"/>
      <c r="K1468" s="175"/>
      <c r="L1468" s="176"/>
      <c r="M1468" s="176"/>
      <c r="N1468" s="176"/>
      <c r="O1468" s="176"/>
      <c r="P1468" s="176"/>
      <c r="Q1468" s="176"/>
      <c r="R1468" s="176"/>
      <c r="S1468" s="176"/>
      <c r="T1468" s="175"/>
      <c r="U1468" s="175"/>
      <c r="V1468" s="176"/>
      <c r="W1468" s="176"/>
      <c r="X1468" s="176"/>
      <c r="Y1468" s="175"/>
      <c r="Z1468" s="177"/>
      <c r="AA1468" s="177"/>
      <c r="AB1468" s="177"/>
      <c r="AC1468" s="177"/>
    </row>
    <row r="1469" spans="1:29">
      <c r="A1469" s="175"/>
      <c r="B1469" s="175"/>
      <c r="C1469" s="175"/>
      <c r="D1469" s="176"/>
      <c r="E1469" s="176"/>
      <c r="F1469" s="176"/>
      <c r="G1469" s="176"/>
      <c r="H1469" s="175"/>
      <c r="I1469" s="176"/>
      <c r="J1469" s="176"/>
      <c r="K1469" s="175"/>
      <c r="L1469" s="176"/>
      <c r="M1469" s="176"/>
      <c r="N1469" s="176"/>
      <c r="O1469" s="176"/>
      <c r="P1469" s="176"/>
      <c r="Q1469" s="176"/>
      <c r="R1469" s="176"/>
      <c r="S1469" s="176"/>
      <c r="T1469" s="175"/>
      <c r="U1469" s="175"/>
      <c r="V1469" s="176"/>
      <c r="W1469" s="176"/>
      <c r="X1469" s="176"/>
      <c r="Y1469" s="175"/>
      <c r="Z1469" s="177"/>
      <c r="AA1469" s="177"/>
      <c r="AB1469" s="177"/>
      <c r="AC1469" s="177"/>
    </row>
    <row r="1470" spans="1:29">
      <c r="A1470" s="175"/>
      <c r="B1470" s="175"/>
      <c r="C1470" s="175"/>
      <c r="D1470" s="176"/>
      <c r="E1470" s="176"/>
      <c r="F1470" s="176"/>
      <c r="G1470" s="176"/>
      <c r="H1470" s="175"/>
      <c r="I1470" s="176"/>
      <c r="J1470" s="176"/>
      <c r="K1470" s="175"/>
      <c r="L1470" s="176"/>
      <c r="M1470" s="176"/>
      <c r="N1470" s="176"/>
      <c r="O1470" s="176"/>
      <c r="P1470" s="176"/>
      <c r="Q1470" s="176"/>
      <c r="R1470" s="176"/>
      <c r="S1470" s="176"/>
      <c r="T1470" s="175"/>
      <c r="U1470" s="175"/>
      <c r="V1470" s="176"/>
      <c r="W1470" s="176"/>
      <c r="X1470" s="176"/>
      <c r="Y1470" s="175"/>
      <c r="Z1470" s="177"/>
      <c r="AA1470" s="177"/>
      <c r="AB1470" s="177"/>
      <c r="AC1470" s="177"/>
    </row>
    <row r="1471" spans="1:29">
      <c r="A1471" s="175"/>
      <c r="B1471" s="175"/>
      <c r="C1471" s="175"/>
      <c r="D1471" s="176"/>
      <c r="E1471" s="176"/>
      <c r="F1471" s="176"/>
      <c r="G1471" s="176"/>
      <c r="H1471" s="175"/>
      <c r="I1471" s="176"/>
      <c r="J1471" s="176"/>
      <c r="K1471" s="175"/>
      <c r="L1471" s="176"/>
      <c r="M1471" s="176"/>
      <c r="N1471" s="176"/>
      <c r="O1471" s="176"/>
      <c r="P1471" s="176"/>
      <c r="Q1471" s="176"/>
      <c r="R1471" s="176"/>
      <c r="S1471" s="176"/>
      <c r="T1471" s="175"/>
      <c r="U1471" s="175"/>
      <c r="V1471" s="176"/>
      <c r="W1471" s="176"/>
      <c r="X1471" s="176"/>
      <c r="Y1471" s="175"/>
      <c r="Z1471" s="177"/>
      <c r="AA1471" s="177"/>
      <c r="AB1471" s="177"/>
      <c r="AC1471" s="177"/>
    </row>
    <row r="1472" spans="1:29">
      <c r="A1472" s="175"/>
      <c r="B1472" s="175"/>
      <c r="C1472" s="175"/>
      <c r="D1472" s="176"/>
      <c r="E1472" s="176"/>
      <c r="F1472" s="176"/>
      <c r="G1472" s="176"/>
      <c r="H1472" s="175"/>
      <c r="I1472" s="176"/>
      <c r="J1472" s="176"/>
      <c r="K1472" s="175"/>
      <c r="L1472" s="176"/>
      <c r="M1472" s="176"/>
      <c r="N1472" s="176"/>
      <c r="O1472" s="176"/>
      <c r="P1472" s="176"/>
      <c r="Q1472" s="176"/>
      <c r="R1472" s="176"/>
      <c r="S1472" s="176"/>
      <c r="T1472" s="175"/>
      <c r="U1472" s="175"/>
      <c r="V1472" s="176"/>
      <c r="W1472" s="176"/>
      <c r="X1472" s="176"/>
      <c r="Y1472" s="175"/>
      <c r="Z1472" s="177"/>
      <c r="AA1472" s="177"/>
      <c r="AB1472" s="177"/>
      <c r="AC1472" s="177"/>
    </row>
    <row r="1473" spans="1:29">
      <c r="A1473" s="175"/>
      <c r="B1473" s="175"/>
      <c r="C1473" s="175"/>
      <c r="D1473" s="176"/>
      <c r="E1473" s="176"/>
      <c r="F1473" s="176"/>
      <c r="G1473" s="176"/>
      <c r="H1473" s="175"/>
      <c r="I1473" s="176"/>
      <c r="J1473" s="176"/>
      <c r="K1473" s="175"/>
      <c r="L1473" s="176"/>
      <c r="M1473" s="176"/>
      <c r="N1473" s="176"/>
      <c r="O1473" s="176"/>
      <c r="P1473" s="176"/>
      <c r="Q1473" s="176"/>
      <c r="R1473" s="176"/>
      <c r="S1473" s="176"/>
      <c r="T1473" s="175"/>
      <c r="U1473" s="175"/>
      <c r="V1473" s="176"/>
      <c r="W1473" s="176"/>
      <c r="X1473" s="176"/>
      <c r="Y1473" s="175"/>
      <c r="Z1473" s="177"/>
      <c r="AA1473" s="177"/>
      <c r="AB1473" s="177"/>
      <c r="AC1473" s="177"/>
    </row>
    <row r="1474" spans="1:29">
      <c r="A1474" s="175"/>
      <c r="B1474" s="175"/>
      <c r="C1474" s="175"/>
      <c r="D1474" s="176"/>
      <c r="E1474" s="176"/>
      <c r="F1474" s="176"/>
      <c r="G1474" s="176"/>
      <c r="H1474" s="175"/>
      <c r="I1474" s="176"/>
      <c r="J1474" s="176"/>
      <c r="K1474" s="175"/>
      <c r="L1474" s="176"/>
      <c r="M1474" s="176"/>
      <c r="N1474" s="176"/>
      <c r="O1474" s="176"/>
      <c r="P1474" s="176"/>
      <c r="Q1474" s="176"/>
      <c r="R1474" s="176"/>
      <c r="S1474" s="176"/>
      <c r="T1474" s="175"/>
      <c r="U1474" s="175"/>
      <c r="V1474" s="176"/>
      <c r="W1474" s="176"/>
      <c r="X1474" s="176"/>
      <c r="Y1474" s="175"/>
      <c r="Z1474" s="177"/>
      <c r="AA1474" s="177"/>
      <c r="AB1474" s="177"/>
      <c r="AC1474" s="177"/>
    </row>
    <row r="1475" spans="1:29">
      <c r="A1475" s="175"/>
      <c r="B1475" s="175"/>
      <c r="C1475" s="175"/>
      <c r="D1475" s="176"/>
      <c r="E1475" s="176"/>
      <c r="F1475" s="176"/>
      <c r="G1475" s="176"/>
      <c r="H1475" s="175"/>
      <c r="I1475" s="176"/>
      <c r="J1475" s="176"/>
      <c r="K1475" s="175"/>
      <c r="L1475" s="176"/>
      <c r="M1475" s="176"/>
      <c r="N1475" s="176"/>
      <c r="O1475" s="176"/>
      <c r="P1475" s="176"/>
      <c r="Q1475" s="176"/>
      <c r="R1475" s="176"/>
      <c r="S1475" s="176"/>
      <c r="T1475" s="175"/>
      <c r="U1475" s="175"/>
      <c r="V1475" s="176"/>
      <c r="W1475" s="176"/>
      <c r="X1475" s="176"/>
      <c r="Y1475" s="175"/>
      <c r="Z1475" s="177"/>
      <c r="AA1475" s="177"/>
      <c r="AB1475" s="177"/>
      <c r="AC1475" s="177"/>
    </row>
    <row r="1476" spans="1:29">
      <c r="A1476" s="175"/>
      <c r="B1476" s="175"/>
      <c r="C1476" s="175"/>
      <c r="D1476" s="176"/>
      <c r="E1476" s="176"/>
      <c r="F1476" s="176"/>
      <c r="G1476" s="176"/>
      <c r="H1476" s="175"/>
      <c r="I1476" s="176"/>
      <c r="J1476" s="176"/>
      <c r="K1476" s="175"/>
      <c r="L1476" s="176"/>
      <c r="M1476" s="176"/>
      <c r="N1476" s="176"/>
      <c r="O1476" s="176"/>
      <c r="P1476" s="176"/>
      <c r="Q1476" s="176"/>
      <c r="R1476" s="176"/>
      <c r="S1476" s="176"/>
      <c r="T1476" s="175"/>
      <c r="U1476" s="175"/>
      <c r="V1476" s="176"/>
      <c r="W1476" s="176"/>
      <c r="X1476" s="176"/>
      <c r="Y1476" s="175"/>
      <c r="Z1476" s="177"/>
      <c r="AA1476" s="177"/>
      <c r="AB1476" s="177"/>
      <c r="AC1476" s="177"/>
    </row>
    <row r="1477" spans="1:29">
      <c r="A1477" s="175"/>
      <c r="B1477" s="175"/>
      <c r="C1477" s="175"/>
      <c r="D1477" s="176"/>
      <c r="E1477" s="176"/>
      <c r="F1477" s="176"/>
      <c r="G1477" s="176"/>
      <c r="H1477" s="175"/>
      <c r="I1477" s="176"/>
      <c r="J1477" s="176"/>
      <c r="K1477" s="175"/>
      <c r="L1477" s="176"/>
      <c r="M1477" s="176"/>
      <c r="N1477" s="176"/>
      <c r="O1477" s="176"/>
      <c r="P1477" s="176"/>
      <c r="Q1477" s="176"/>
      <c r="R1477" s="176"/>
      <c r="S1477" s="176"/>
      <c r="T1477" s="175"/>
      <c r="U1477" s="175"/>
      <c r="V1477" s="176"/>
      <c r="W1477" s="176"/>
      <c r="X1477" s="176"/>
      <c r="Y1477" s="175"/>
      <c r="Z1477" s="177"/>
      <c r="AA1477" s="177"/>
      <c r="AB1477" s="177"/>
      <c r="AC1477" s="177"/>
    </row>
    <row r="1478" spans="1:29">
      <c r="A1478" s="175"/>
      <c r="B1478" s="175"/>
      <c r="C1478" s="175"/>
      <c r="D1478" s="176"/>
      <c r="E1478" s="176"/>
      <c r="F1478" s="176"/>
      <c r="G1478" s="176"/>
      <c r="H1478" s="175"/>
      <c r="I1478" s="176"/>
      <c r="J1478" s="176"/>
      <c r="K1478" s="175"/>
      <c r="L1478" s="176"/>
      <c r="M1478" s="176"/>
      <c r="N1478" s="176"/>
      <c r="O1478" s="176"/>
      <c r="P1478" s="176"/>
      <c r="Q1478" s="176"/>
      <c r="R1478" s="176"/>
      <c r="S1478" s="176"/>
      <c r="T1478" s="175"/>
      <c r="U1478" s="175"/>
      <c r="V1478" s="176"/>
      <c r="W1478" s="176"/>
      <c r="X1478" s="176"/>
      <c r="Y1478" s="175"/>
      <c r="Z1478" s="177"/>
      <c r="AA1478" s="177"/>
      <c r="AB1478" s="177"/>
      <c r="AC1478" s="177"/>
    </row>
    <row r="1479" spans="1:29">
      <c r="A1479" s="175"/>
      <c r="B1479" s="175"/>
      <c r="C1479" s="175"/>
      <c r="D1479" s="176"/>
      <c r="E1479" s="176"/>
      <c r="F1479" s="176"/>
      <c r="G1479" s="176"/>
      <c r="H1479" s="175"/>
      <c r="I1479" s="176"/>
      <c r="J1479" s="176"/>
      <c r="K1479" s="175"/>
      <c r="L1479" s="176"/>
      <c r="M1479" s="176"/>
      <c r="N1479" s="176"/>
      <c r="O1479" s="176"/>
      <c r="P1479" s="176"/>
      <c r="Q1479" s="176"/>
      <c r="R1479" s="176"/>
      <c r="S1479" s="176"/>
      <c r="T1479" s="175"/>
      <c r="U1479" s="175"/>
      <c r="V1479" s="176"/>
      <c r="W1479" s="176"/>
      <c r="X1479" s="176"/>
      <c r="Y1479" s="175"/>
      <c r="Z1479" s="177"/>
      <c r="AA1479" s="177"/>
      <c r="AB1479" s="177"/>
      <c r="AC1479" s="177"/>
    </row>
    <row r="1480" spans="1:29">
      <c r="A1480" s="175"/>
      <c r="B1480" s="175"/>
      <c r="C1480" s="175"/>
      <c r="D1480" s="176"/>
      <c r="E1480" s="176"/>
      <c r="F1480" s="176"/>
      <c r="G1480" s="176"/>
      <c r="H1480" s="175"/>
      <c r="I1480" s="176"/>
      <c r="J1480" s="176"/>
      <c r="K1480" s="175"/>
      <c r="L1480" s="176"/>
      <c r="M1480" s="176"/>
      <c r="N1480" s="176"/>
      <c r="O1480" s="176"/>
      <c r="P1480" s="176"/>
      <c r="Q1480" s="176"/>
      <c r="R1480" s="176"/>
      <c r="S1480" s="176"/>
      <c r="T1480" s="175"/>
      <c r="U1480" s="175"/>
      <c r="V1480" s="176"/>
      <c r="W1480" s="176"/>
      <c r="X1480" s="176"/>
      <c r="Y1480" s="175"/>
      <c r="Z1480" s="177"/>
      <c r="AA1480" s="177"/>
      <c r="AB1480" s="177"/>
      <c r="AC1480" s="177"/>
    </row>
    <row r="1481" spans="1:29">
      <c r="A1481" s="175"/>
      <c r="B1481" s="175"/>
      <c r="C1481" s="175"/>
      <c r="D1481" s="176"/>
      <c r="E1481" s="176"/>
      <c r="F1481" s="176"/>
      <c r="G1481" s="176"/>
      <c r="H1481" s="175"/>
      <c r="I1481" s="176"/>
      <c r="J1481" s="176"/>
      <c r="K1481" s="175"/>
      <c r="L1481" s="176"/>
      <c r="M1481" s="176"/>
      <c r="N1481" s="176"/>
      <c r="O1481" s="176"/>
      <c r="P1481" s="176"/>
      <c r="Q1481" s="176"/>
      <c r="R1481" s="176"/>
      <c r="S1481" s="176"/>
      <c r="T1481" s="175"/>
      <c r="U1481" s="175"/>
      <c r="V1481" s="176"/>
      <c r="W1481" s="176"/>
      <c r="X1481" s="176"/>
      <c r="Y1481" s="175"/>
      <c r="Z1481" s="177"/>
      <c r="AA1481" s="177"/>
      <c r="AB1481" s="177"/>
      <c r="AC1481" s="177"/>
    </row>
    <row r="1482" spans="1:29">
      <c r="A1482" s="175"/>
      <c r="B1482" s="175"/>
      <c r="C1482" s="175"/>
      <c r="D1482" s="176"/>
      <c r="E1482" s="176"/>
      <c r="F1482" s="176"/>
      <c r="G1482" s="176"/>
      <c r="H1482" s="175"/>
      <c r="I1482" s="176"/>
      <c r="J1482" s="176"/>
      <c r="K1482" s="175"/>
      <c r="L1482" s="176"/>
      <c r="M1482" s="176"/>
      <c r="N1482" s="176"/>
      <c r="O1482" s="176"/>
      <c r="P1482" s="176"/>
      <c r="Q1482" s="176"/>
      <c r="R1482" s="176"/>
      <c r="S1482" s="176"/>
      <c r="T1482" s="175"/>
      <c r="U1482" s="175"/>
      <c r="V1482" s="176"/>
      <c r="W1482" s="176"/>
      <c r="X1482" s="176"/>
      <c r="Y1482" s="175"/>
      <c r="Z1482" s="177"/>
      <c r="AA1482" s="177"/>
      <c r="AB1482" s="177"/>
      <c r="AC1482" s="177"/>
    </row>
    <row r="1483" spans="1:29">
      <c r="A1483" s="175"/>
      <c r="B1483" s="175"/>
      <c r="C1483" s="175"/>
      <c r="D1483" s="176"/>
      <c r="E1483" s="176"/>
      <c r="F1483" s="176"/>
      <c r="G1483" s="176"/>
      <c r="H1483" s="175"/>
      <c r="I1483" s="176"/>
      <c r="J1483" s="176"/>
      <c r="K1483" s="175"/>
      <c r="L1483" s="176"/>
      <c r="M1483" s="176"/>
      <c r="N1483" s="176"/>
      <c r="O1483" s="176"/>
      <c r="P1483" s="176"/>
      <c r="Q1483" s="176"/>
      <c r="R1483" s="176"/>
      <c r="S1483" s="176"/>
      <c r="T1483" s="175"/>
      <c r="U1483" s="175"/>
      <c r="V1483" s="176"/>
      <c r="W1483" s="176"/>
      <c r="X1483" s="176"/>
      <c r="Y1483" s="175"/>
      <c r="Z1483" s="177"/>
      <c r="AA1483" s="177"/>
      <c r="AB1483" s="177"/>
      <c r="AC1483" s="177"/>
    </row>
    <row r="1484" spans="1:29">
      <c r="A1484" s="175"/>
      <c r="B1484" s="175"/>
      <c r="C1484" s="175"/>
      <c r="D1484" s="176"/>
      <c r="E1484" s="176"/>
      <c r="F1484" s="176"/>
      <c r="G1484" s="176"/>
      <c r="H1484" s="175"/>
      <c r="I1484" s="176"/>
      <c r="J1484" s="176"/>
      <c r="K1484" s="175"/>
      <c r="L1484" s="176"/>
      <c r="M1484" s="176"/>
      <c r="N1484" s="176"/>
      <c r="O1484" s="176"/>
      <c r="P1484" s="176"/>
      <c r="Q1484" s="176"/>
      <c r="R1484" s="176"/>
      <c r="S1484" s="176"/>
      <c r="T1484" s="175"/>
      <c r="U1484" s="175"/>
      <c r="V1484" s="176"/>
      <c r="W1484" s="176"/>
      <c r="X1484" s="176"/>
      <c r="Y1484" s="175"/>
      <c r="Z1484" s="177"/>
      <c r="AA1484" s="177"/>
      <c r="AB1484" s="177"/>
      <c r="AC1484" s="177"/>
    </row>
    <row r="1485" spans="1:29">
      <c r="A1485" s="175"/>
      <c r="B1485" s="175"/>
      <c r="C1485" s="175"/>
      <c r="D1485" s="176"/>
      <c r="E1485" s="176"/>
      <c r="F1485" s="176"/>
      <c r="G1485" s="176"/>
      <c r="H1485" s="175"/>
      <c r="I1485" s="176"/>
      <c r="J1485" s="176"/>
      <c r="K1485" s="175"/>
      <c r="L1485" s="176"/>
      <c r="M1485" s="176"/>
      <c r="N1485" s="176"/>
      <c r="O1485" s="176"/>
      <c r="P1485" s="176"/>
      <c r="Q1485" s="176"/>
      <c r="R1485" s="176"/>
      <c r="S1485" s="176"/>
      <c r="T1485" s="175"/>
      <c r="U1485" s="175"/>
      <c r="V1485" s="176"/>
      <c r="W1485" s="176"/>
      <c r="X1485" s="176"/>
      <c r="Y1485" s="175"/>
      <c r="Z1485" s="177"/>
      <c r="AA1485" s="177"/>
      <c r="AB1485" s="177"/>
      <c r="AC1485" s="177"/>
    </row>
    <row r="1486" spans="1:29">
      <c r="A1486" s="175"/>
      <c r="B1486" s="175"/>
      <c r="C1486" s="175"/>
      <c r="D1486" s="176"/>
      <c r="E1486" s="176"/>
      <c r="F1486" s="176"/>
      <c r="G1486" s="176"/>
      <c r="H1486" s="175"/>
      <c r="I1486" s="176"/>
      <c r="J1486" s="176"/>
      <c r="K1486" s="175"/>
      <c r="L1486" s="176"/>
      <c r="M1486" s="176"/>
      <c r="N1486" s="176"/>
      <c r="O1486" s="176"/>
      <c r="P1486" s="176"/>
      <c r="Q1486" s="176"/>
      <c r="R1486" s="176"/>
      <c r="S1486" s="176"/>
      <c r="T1486" s="175"/>
      <c r="U1486" s="175"/>
      <c r="V1486" s="176"/>
      <c r="W1486" s="176"/>
      <c r="X1486" s="176"/>
      <c r="Y1486" s="175"/>
      <c r="Z1486" s="177"/>
      <c r="AA1486" s="177"/>
      <c r="AB1486" s="177"/>
      <c r="AC1486" s="177"/>
    </row>
    <row r="1487" spans="1:29">
      <c r="A1487" s="175"/>
      <c r="B1487" s="175"/>
      <c r="C1487" s="175"/>
      <c r="D1487" s="176"/>
      <c r="E1487" s="176"/>
      <c r="F1487" s="176"/>
      <c r="G1487" s="176"/>
      <c r="H1487" s="175"/>
      <c r="I1487" s="176"/>
      <c r="J1487" s="176"/>
      <c r="K1487" s="175"/>
      <c r="L1487" s="176"/>
      <c r="M1487" s="176"/>
      <c r="N1487" s="176"/>
      <c r="O1487" s="176"/>
      <c r="P1487" s="176"/>
      <c r="Q1487" s="176"/>
      <c r="R1487" s="176"/>
      <c r="S1487" s="176"/>
      <c r="T1487" s="175"/>
      <c r="U1487" s="175"/>
      <c r="V1487" s="176"/>
      <c r="W1487" s="176"/>
      <c r="X1487" s="176"/>
      <c r="Y1487" s="175"/>
      <c r="Z1487" s="177"/>
      <c r="AA1487" s="177"/>
      <c r="AB1487" s="177"/>
      <c r="AC1487" s="177"/>
    </row>
    <row r="1488" spans="1:29">
      <c r="A1488" s="175"/>
      <c r="B1488" s="175"/>
      <c r="C1488" s="175"/>
      <c r="D1488" s="176"/>
      <c r="E1488" s="176"/>
      <c r="F1488" s="176"/>
      <c r="G1488" s="176"/>
      <c r="H1488" s="175"/>
      <c r="I1488" s="176"/>
      <c r="J1488" s="176"/>
      <c r="K1488" s="175"/>
      <c r="L1488" s="176"/>
      <c r="M1488" s="176"/>
      <c r="N1488" s="176"/>
      <c r="O1488" s="176"/>
      <c r="P1488" s="176"/>
      <c r="Q1488" s="176"/>
      <c r="R1488" s="176"/>
      <c r="S1488" s="176"/>
      <c r="T1488" s="175"/>
      <c r="U1488" s="175"/>
      <c r="V1488" s="176"/>
      <c r="W1488" s="176"/>
      <c r="X1488" s="176"/>
      <c r="Y1488" s="175"/>
      <c r="Z1488" s="177"/>
      <c r="AA1488" s="177"/>
      <c r="AB1488" s="177"/>
      <c r="AC1488" s="177"/>
    </row>
    <row r="1489" spans="1:29">
      <c r="A1489" s="175"/>
      <c r="B1489" s="175"/>
      <c r="C1489" s="175"/>
      <c r="D1489" s="176"/>
      <c r="E1489" s="176"/>
      <c r="F1489" s="176"/>
      <c r="G1489" s="176"/>
      <c r="H1489" s="175"/>
      <c r="I1489" s="176"/>
      <c r="J1489" s="176"/>
      <c r="K1489" s="175"/>
      <c r="L1489" s="176"/>
      <c r="M1489" s="176"/>
      <c r="N1489" s="176"/>
      <c r="O1489" s="176"/>
      <c r="P1489" s="176"/>
      <c r="Q1489" s="176"/>
      <c r="R1489" s="176"/>
      <c r="S1489" s="176"/>
      <c r="T1489" s="175"/>
      <c r="U1489" s="175"/>
      <c r="V1489" s="176"/>
      <c r="W1489" s="176"/>
      <c r="X1489" s="176"/>
      <c r="Y1489" s="175"/>
      <c r="Z1489" s="177"/>
      <c r="AA1489" s="177"/>
      <c r="AB1489" s="177"/>
      <c r="AC1489" s="177"/>
    </row>
    <row r="1490" spans="1:29">
      <c r="A1490" s="175"/>
      <c r="B1490" s="175"/>
      <c r="C1490" s="175"/>
      <c r="D1490" s="176"/>
      <c r="E1490" s="176"/>
      <c r="F1490" s="176"/>
      <c r="G1490" s="176"/>
      <c r="H1490" s="175"/>
      <c r="I1490" s="176"/>
      <c r="J1490" s="176"/>
      <c r="K1490" s="175"/>
      <c r="L1490" s="176"/>
      <c r="M1490" s="176"/>
      <c r="N1490" s="176"/>
      <c r="O1490" s="176"/>
      <c r="P1490" s="176"/>
      <c r="Q1490" s="176"/>
      <c r="R1490" s="176"/>
      <c r="S1490" s="176"/>
      <c r="T1490" s="175"/>
      <c r="U1490" s="175"/>
      <c r="V1490" s="176"/>
      <c r="W1490" s="176"/>
      <c r="X1490" s="176"/>
      <c r="Y1490" s="175"/>
      <c r="Z1490" s="177"/>
      <c r="AA1490" s="177"/>
      <c r="AB1490" s="177"/>
      <c r="AC1490" s="177"/>
    </row>
    <row r="1491" spans="1:29">
      <c r="A1491" s="175"/>
      <c r="B1491" s="175"/>
      <c r="C1491" s="175"/>
      <c r="D1491" s="176"/>
      <c r="E1491" s="176"/>
      <c r="F1491" s="176"/>
      <c r="G1491" s="176"/>
      <c r="H1491" s="175"/>
      <c r="I1491" s="176"/>
      <c r="J1491" s="176"/>
      <c r="K1491" s="175"/>
      <c r="L1491" s="176"/>
      <c r="M1491" s="176"/>
      <c r="N1491" s="176"/>
      <c r="O1491" s="176"/>
      <c r="P1491" s="176"/>
      <c r="Q1491" s="176"/>
      <c r="R1491" s="176"/>
      <c r="S1491" s="176"/>
      <c r="T1491" s="175"/>
      <c r="U1491" s="175"/>
      <c r="V1491" s="176"/>
      <c r="W1491" s="176"/>
      <c r="X1491" s="176"/>
      <c r="Y1491" s="175"/>
      <c r="Z1491" s="177"/>
      <c r="AA1491" s="177"/>
      <c r="AB1491" s="177"/>
      <c r="AC1491" s="177"/>
    </row>
    <row r="1492" spans="1:29">
      <c r="A1492" s="175"/>
      <c r="B1492" s="175"/>
      <c r="C1492" s="175"/>
      <c r="D1492" s="176"/>
      <c r="E1492" s="176"/>
      <c r="F1492" s="176"/>
      <c r="G1492" s="176"/>
      <c r="H1492" s="175"/>
      <c r="I1492" s="176"/>
      <c r="J1492" s="176"/>
      <c r="K1492" s="175"/>
      <c r="L1492" s="176"/>
      <c r="M1492" s="176"/>
      <c r="N1492" s="176"/>
      <c r="O1492" s="176"/>
      <c r="P1492" s="176"/>
      <c r="Q1492" s="176"/>
      <c r="R1492" s="176"/>
      <c r="S1492" s="176"/>
      <c r="T1492" s="175"/>
      <c r="U1492" s="175"/>
      <c r="V1492" s="176"/>
      <c r="W1492" s="176"/>
      <c r="X1492" s="176"/>
      <c r="Y1492" s="175"/>
      <c r="Z1492" s="177"/>
      <c r="AA1492" s="177"/>
      <c r="AB1492" s="177"/>
      <c r="AC1492" s="177"/>
    </row>
    <row r="1493" spans="1:29">
      <c r="A1493" s="175"/>
      <c r="B1493" s="175"/>
      <c r="C1493" s="175"/>
      <c r="D1493" s="176"/>
      <c r="E1493" s="176"/>
      <c r="F1493" s="176"/>
      <c r="G1493" s="176"/>
      <c r="H1493" s="175"/>
      <c r="I1493" s="176"/>
      <c r="J1493" s="176"/>
      <c r="K1493" s="175"/>
      <c r="L1493" s="176"/>
      <c r="M1493" s="176"/>
      <c r="N1493" s="176"/>
      <c r="O1493" s="176"/>
      <c r="P1493" s="176"/>
      <c r="Q1493" s="176"/>
      <c r="R1493" s="176"/>
      <c r="S1493" s="176"/>
      <c r="T1493" s="175"/>
      <c r="U1493" s="175"/>
      <c r="V1493" s="176"/>
      <c r="W1493" s="176"/>
      <c r="X1493" s="176"/>
      <c r="Y1493" s="175"/>
      <c r="Z1493" s="177"/>
      <c r="AA1493" s="177"/>
      <c r="AB1493" s="177"/>
      <c r="AC1493" s="177"/>
    </row>
    <row r="1494" spans="1:29">
      <c r="A1494" s="175"/>
      <c r="B1494" s="175"/>
      <c r="C1494" s="175"/>
      <c r="D1494" s="176"/>
      <c r="E1494" s="176"/>
      <c r="F1494" s="176"/>
      <c r="G1494" s="176"/>
      <c r="H1494" s="175"/>
      <c r="I1494" s="176"/>
      <c r="J1494" s="176"/>
      <c r="K1494" s="175"/>
      <c r="L1494" s="176"/>
      <c r="M1494" s="176"/>
      <c r="N1494" s="176"/>
      <c r="O1494" s="176"/>
      <c r="P1494" s="176"/>
      <c r="Q1494" s="176"/>
      <c r="R1494" s="176"/>
      <c r="S1494" s="176"/>
      <c r="T1494" s="175"/>
      <c r="U1494" s="175"/>
      <c r="V1494" s="176"/>
      <c r="W1494" s="176"/>
      <c r="X1494" s="176"/>
      <c r="Y1494" s="175"/>
      <c r="Z1494" s="177"/>
      <c r="AA1494" s="177"/>
      <c r="AB1494" s="177"/>
      <c r="AC1494" s="177"/>
    </row>
    <row r="1495" spans="1:29">
      <c r="A1495" s="175"/>
      <c r="B1495" s="175"/>
      <c r="C1495" s="175"/>
      <c r="D1495" s="176"/>
      <c r="E1495" s="176"/>
      <c r="F1495" s="176"/>
      <c r="G1495" s="176"/>
      <c r="H1495" s="175"/>
      <c r="I1495" s="176"/>
      <c r="J1495" s="176"/>
      <c r="K1495" s="175"/>
      <c r="L1495" s="176"/>
      <c r="M1495" s="176"/>
      <c r="N1495" s="176"/>
      <c r="O1495" s="176"/>
      <c r="P1495" s="176"/>
      <c r="Q1495" s="176"/>
      <c r="R1495" s="176"/>
      <c r="S1495" s="176"/>
      <c r="T1495" s="175"/>
      <c r="U1495" s="175"/>
      <c r="V1495" s="176"/>
      <c r="W1495" s="176"/>
      <c r="X1495" s="176"/>
      <c r="Y1495" s="175"/>
      <c r="Z1495" s="177"/>
      <c r="AA1495" s="177"/>
      <c r="AB1495" s="177"/>
      <c r="AC1495" s="177"/>
    </row>
    <row r="1496" spans="1:29">
      <c r="A1496" s="175"/>
      <c r="B1496" s="175"/>
      <c r="C1496" s="175"/>
      <c r="D1496" s="176"/>
      <c r="E1496" s="176"/>
      <c r="F1496" s="176"/>
      <c r="G1496" s="176"/>
      <c r="H1496" s="175"/>
      <c r="I1496" s="176"/>
      <c r="J1496" s="176"/>
      <c r="K1496" s="175"/>
      <c r="L1496" s="176"/>
      <c r="M1496" s="176"/>
      <c r="N1496" s="176"/>
      <c r="O1496" s="176"/>
      <c r="P1496" s="176"/>
      <c r="Q1496" s="176"/>
      <c r="R1496" s="176"/>
      <c r="S1496" s="176"/>
      <c r="T1496" s="175"/>
      <c r="U1496" s="175"/>
      <c r="V1496" s="176"/>
      <c r="W1496" s="176"/>
      <c r="X1496" s="176"/>
      <c r="Y1496" s="175"/>
      <c r="Z1496" s="177"/>
      <c r="AA1496" s="177"/>
      <c r="AB1496" s="177"/>
      <c r="AC1496" s="177"/>
    </row>
    <row r="1497" spans="1:29">
      <c r="A1497" s="175"/>
      <c r="B1497" s="175"/>
      <c r="C1497" s="175"/>
      <c r="D1497" s="176"/>
      <c r="E1497" s="176"/>
      <c r="F1497" s="176"/>
      <c r="G1497" s="176"/>
      <c r="H1497" s="175"/>
      <c r="I1497" s="176"/>
      <c r="J1497" s="176"/>
      <c r="K1497" s="175"/>
      <c r="L1497" s="176"/>
      <c r="M1497" s="176"/>
      <c r="N1497" s="176"/>
      <c r="O1497" s="176"/>
      <c r="P1497" s="176"/>
      <c r="Q1497" s="176"/>
      <c r="R1497" s="176"/>
      <c r="S1497" s="176"/>
      <c r="T1497" s="175"/>
      <c r="U1497" s="175"/>
      <c r="V1497" s="176"/>
      <c r="W1497" s="176"/>
      <c r="X1497" s="176"/>
      <c r="Y1497" s="175"/>
      <c r="Z1497" s="177"/>
      <c r="AA1497" s="177"/>
      <c r="AB1497" s="177"/>
      <c r="AC1497" s="177"/>
    </row>
    <row r="1498" spans="1:29">
      <c r="A1498" s="175"/>
      <c r="B1498" s="175"/>
      <c r="C1498" s="175"/>
      <c r="D1498" s="176"/>
      <c r="E1498" s="176"/>
      <c r="F1498" s="176"/>
      <c r="G1498" s="176"/>
      <c r="H1498" s="175"/>
      <c r="I1498" s="176"/>
      <c r="J1498" s="176"/>
      <c r="K1498" s="175"/>
      <c r="L1498" s="176"/>
      <c r="M1498" s="176"/>
      <c r="N1498" s="176"/>
      <c r="O1498" s="176"/>
      <c r="P1498" s="176"/>
      <c r="Q1498" s="176"/>
      <c r="R1498" s="176"/>
      <c r="S1498" s="176"/>
      <c r="T1498" s="175"/>
      <c r="U1498" s="175"/>
      <c r="V1498" s="176"/>
      <c r="W1498" s="176"/>
      <c r="X1498" s="176"/>
      <c r="Y1498" s="175"/>
      <c r="Z1498" s="177"/>
      <c r="AA1498" s="177"/>
      <c r="AB1498" s="177"/>
      <c r="AC1498" s="177"/>
    </row>
    <row r="1499" spans="1:29">
      <c r="A1499" s="175"/>
      <c r="B1499" s="175"/>
      <c r="C1499" s="175"/>
      <c r="D1499" s="176"/>
      <c r="E1499" s="176"/>
      <c r="F1499" s="176"/>
      <c r="G1499" s="176"/>
      <c r="H1499" s="175"/>
      <c r="I1499" s="176"/>
      <c r="J1499" s="176"/>
      <c r="K1499" s="175"/>
      <c r="L1499" s="176"/>
      <c r="M1499" s="176"/>
      <c r="N1499" s="176"/>
      <c r="O1499" s="176"/>
      <c r="P1499" s="176"/>
      <c r="Q1499" s="176"/>
      <c r="R1499" s="176"/>
      <c r="S1499" s="176"/>
      <c r="T1499" s="175"/>
      <c r="U1499" s="175"/>
      <c r="V1499" s="176"/>
      <c r="W1499" s="176"/>
      <c r="X1499" s="176"/>
      <c r="Y1499" s="175"/>
      <c r="Z1499" s="177"/>
      <c r="AA1499" s="177"/>
      <c r="AB1499" s="177"/>
      <c r="AC1499" s="177"/>
    </row>
    <row r="1500" spans="1:29">
      <c r="A1500" s="175"/>
      <c r="B1500" s="175"/>
      <c r="C1500" s="175"/>
      <c r="D1500" s="176"/>
      <c r="E1500" s="176"/>
      <c r="F1500" s="176"/>
      <c r="G1500" s="176"/>
      <c r="H1500" s="175"/>
      <c r="I1500" s="176"/>
      <c r="J1500" s="176"/>
      <c r="K1500" s="175"/>
      <c r="L1500" s="176"/>
      <c r="M1500" s="176"/>
      <c r="N1500" s="176"/>
      <c r="O1500" s="176"/>
      <c r="P1500" s="176"/>
      <c r="Q1500" s="176"/>
      <c r="R1500" s="176"/>
      <c r="S1500" s="176"/>
      <c r="T1500" s="175"/>
      <c r="U1500" s="175"/>
      <c r="V1500" s="176"/>
      <c r="W1500" s="176"/>
      <c r="X1500" s="176"/>
      <c r="Y1500" s="175"/>
      <c r="Z1500" s="177"/>
      <c r="AA1500" s="177"/>
      <c r="AB1500" s="177"/>
      <c r="AC1500" s="177"/>
    </row>
    <row r="1501" spans="1:29">
      <c r="A1501" s="175"/>
      <c r="B1501" s="175"/>
      <c r="C1501" s="175"/>
      <c r="D1501" s="176"/>
      <c r="E1501" s="176"/>
      <c r="F1501" s="176"/>
      <c r="G1501" s="176"/>
      <c r="H1501" s="175"/>
      <c r="I1501" s="176"/>
      <c r="J1501" s="176"/>
      <c r="K1501" s="175"/>
      <c r="L1501" s="176"/>
      <c r="M1501" s="176"/>
      <c r="N1501" s="176"/>
      <c r="O1501" s="176"/>
      <c r="P1501" s="176"/>
      <c r="Q1501" s="176"/>
      <c r="R1501" s="176"/>
      <c r="S1501" s="176"/>
      <c r="T1501" s="175"/>
      <c r="U1501" s="175"/>
      <c r="V1501" s="176"/>
      <c r="W1501" s="176"/>
      <c r="X1501" s="176"/>
      <c r="Y1501" s="175"/>
      <c r="Z1501" s="177"/>
      <c r="AA1501" s="177"/>
      <c r="AB1501" s="177"/>
      <c r="AC1501" s="177"/>
    </row>
    <row r="1502" spans="1:29">
      <c r="A1502" s="175"/>
      <c r="B1502" s="175"/>
      <c r="C1502" s="175"/>
      <c r="D1502" s="176"/>
      <c r="E1502" s="176"/>
      <c r="F1502" s="176"/>
      <c r="G1502" s="176"/>
      <c r="H1502" s="175"/>
      <c r="I1502" s="176"/>
      <c r="J1502" s="176"/>
      <c r="K1502" s="175"/>
      <c r="L1502" s="176"/>
      <c r="M1502" s="176"/>
      <c r="N1502" s="176"/>
      <c r="O1502" s="176"/>
      <c r="P1502" s="176"/>
      <c r="Q1502" s="176"/>
      <c r="R1502" s="176"/>
      <c r="S1502" s="176"/>
      <c r="T1502" s="175"/>
      <c r="U1502" s="175"/>
      <c r="V1502" s="176"/>
      <c r="W1502" s="176"/>
      <c r="X1502" s="176"/>
      <c r="Y1502" s="175"/>
      <c r="Z1502" s="177"/>
      <c r="AA1502" s="177"/>
      <c r="AB1502" s="177"/>
      <c r="AC1502" s="177"/>
    </row>
    <row r="1503" spans="1:29">
      <c r="A1503" s="175"/>
      <c r="B1503" s="175"/>
      <c r="C1503" s="175"/>
      <c r="D1503" s="176"/>
      <c r="E1503" s="176"/>
      <c r="F1503" s="176"/>
      <c r="G1503" s="176"/>
      <c r="H1503" s="175"/>
      <c r="I1503" s="176"/>
      <c r="J1503" s="176"/>
      <c r="K1503" s="175"/>
      <c r="L1503" s="176"/>
      <c r="M1503" s="176"/>
      <c r="N1503" s="176"/>
      <c r="O1503" s="176"/>
      <c r="P1503" s="176"/>
      <c r="Q1503" s="176"/>
      <c r="R1503" s="176"/>
      <c r="S1503" s="176"/>
      <c r="T1503" s="175"/>
      <c r="U1503" s="175"/>
      <c r="V1503" s="176"/>
      <c r="W1503" s="176"/>
      <c r="X1503" s="176"/>
      <c r="Y1503" s="175"/>
      <c r="Z1503" s="177"/>
      <c r="AA1503" s="177"/>
      <c r="AB1503" s="177"/>
      <c r="AC1503" s="177"/>
    </row>
    <row r="1504" spans="1:29">
      <c r="A1504" s="175"/>
      <c r="B1504" s="175"/>
      <c r="C1504" s="175"/>
      <c r="D1504" s="176"/>
      <c r="E1504" s="176"/>
      <c r="F1504" s="176"/>
      <c r="G1504" s="176"/>
      <c r="H1504" s="175"/>
      <c r="I1504" s="176"/>
      <c r="J1504" s="176"/>
      <c r="K1504" s="175"/>
      <c r="L1504" s="176"/>
      <c r="M1504" s="176"/>
      <c r="N1504" s="176"/>
      <c r="O1504" s="176"/>
      <c r="P1504" s="176"/>
      <c r="Q1504" s="176"/>
      <c r="R1504" s="176"/>
      <c r="S1504" s="176"/>
      <c r="T1504" s="175"/>
      <c r="U1504" s="175"/>
      <c r="V1504" s="176"/>
      <c r="W1504" s="176"/>
      <c r="X1504" s="176"/>
      <c r="Y1504" s="175"/>
      <c r="Z1504" s="177"/>
      <c r="AA1504" s="177"/>
      <c r="AB1504" s="177"/>
      <c r="AC1504" s="177"/>
    </row>
    <row r="1505" spans="1:29">
      <c r="A1505" s="175"/>
      <c r="B1505" s="175"/>
      <c r="C1505" s="175"/>
      <c r="D1505" s="176"/>
      <c r="E1505" s="176"/>
      <c r="F1505" s="176"/>
      <c r="G1505" s="176"/>
      <c r="H1505" s="175"/>
      <c r="I1505" s="176"/>
      <c r="J1505" s="176"/>
      <c r="K1505" s="175"/>
      <c r="L1505" s="176"/>
      <c r="M1505" s="176"/>
      <c r="N1505" s="176"/>
      <c r="O1505" s="176"/>
      <c r="P1505" s="176"/>
      <c r="Q1505" s="176"/>
      <c r="R1505" s="176"/>
      <c r="S1505" s="176"/>
      <c r="T1505" s="175"/>
      <c r="U1505" s="175"/>
      <c r="V1505" s="176"/>
      <c r="W1505" s="176"/>
      <c r="X1505" s="176"/>
      <c r="Y1505" s="175"/>
      <c r="Z1505" s="177"/>
      <c r="AA1505" s="177"/>
      <c r="AB1505" s="177"/>
      <c r="AC1505" s="177"/>
    </row>
    <row r="1506" spans="1:29">
      <c r="A1506" s="175"/>
      <c r="B1506" s="175"/>
      <c r="C1506" s="175"/>
      <c r="D1506" s="176"/>
      <c r="E1506" s="176"/>
      <c r="F1506" s="176"/>
      <c r="G1506" s="176"/>
      <c r="H1506" s="175"/>
      <c r="I1506" s="176"/>
      <c r="J1506" s="176"/>
      <c r="K1506" s="175"/>
      <c r="L1506" s="176"/>
      <c r="M1506" s="176"/>
      <c r="N1506" s="176"/>
      <c r="O1506" s="176"/>
      <c r="P1506" s="176"/>
      <c r="Q1506" s="176"/>
      <c r="R1506" s="176"/>
      <c r="S1506" s="176"/>
      <c r="T1506" s="175"/>
      <c r="U1506" s="175"/>
      <c r="V1506" s="176"/>
      <c r="W1506" s="176"/>
      <c r="X1506" s="176"/>
      <c r="Y1506" s="175"/>
      <c r="Z1506" s="177"/>
      <c r="AA1506" s="177"/>
      <c r="AB1506" s="177"/>
      <c r="AC1506" s="177"/>
    </row>
    <row r="1507" spans="1:29">
      <c r="A1507" s="175"/>
      <c r="B1507" s="175"/>
      <c r="C1507" s="175"/>
      <c r="D1507" s="176"/>
      <c r="E1507" s="176"/>
      <c r="F1507" s="176"/>
      <c r="G1507" s="176"/>
      <c r="H1507" s="175"/>
      <c r="I1507" s="176"/>
      <c r="J1507" s="176"/>
      <c r="K1507" s="175"/>
      <c r="L1507" s="176"/>
      <c r="M1507" s="176"/>
      <c r="N1507" s="176"/>
      <c r="O1507" s="176"/>
      <c r="P1507" s="176"/>
      <c r="Q1507" s="176"/>
      <c r="R1507" s="176"/>
      <c r="S1507" s="176"/>
      <c r="T1507" s="175"/>
      <c r="U1507" s="175"/>
      <c r="V1507" s="176"/>
      <c r="W1507" s="176"/>
      <c r="X1507" s="176"/>
      <c r="Y1507" s="175"/>
      <c r="Z1507" s="177"/>
      <c r="AA1507" s="177"/>
      <c r="AB1507" s="177"/>
      <c r="AC1507" s="177"/>
    </row>
    <row r="1508" spans="1:29">
      <c r="A1508" s="175"/>
      <c r="B1508" s="175"/>
      <c r="C1508" s="175"/>
      <c r="D1508" s="176"/>
      <c r="E1508" s="176"/>
      <c r="F1508" s="176"/>
      <c r="G1508" s="176"/>
      <c r="H1508" s="175"/>
      <c r="I1508" s="176"/>
      <c r="J1508" s="176"/>
      <c r="K1508" s="175"/>
      <c r="L1508" s="176"/>
      <c r="M1508" s="176"/>
      <c r="N1508" s="176"/>
      <c r="O1508" s="176"/>
      <c r="P1508" s="176"/>
      <c r="Q1508" s="176"/>
      <c r="R1508" s="176"/>
      <c r="S1508" s="176"/>
      <c r="T1508" s="175"/>
      <c r="U1508" s="175"/>
      <c r="V1508" s="176"/>
      <c r="W1508" s="176"/>
      <c r="X1508" s="176"/>
      <c r="Y1508" s="175"/>
      <c r="Z1508" s="177"/>
      <c r="AA1508" s="177"/>
      <c r="AB1508" s="177"/>
      <c r="AC1508" s="177"/>
    </row>
    <row r="1509" spans="1:29">
      <c r="A1509" s="175"/>
      <c r="B1509" s="175"/>
      <c r="C1509" s="175"/>
      <c r="D1509" s="176"/>
      <c r="E1509" s="176"/>
      <c r="F1509" s="176"/>
      <c r="G1509" s="176"/>
      <c r="H1509" s="175"/>
      <c r="I1509" s="176"/>
      <c r="J1509" s="176"/>
      <c r="K1509" s="175"/>
      <c r="L1509" s="176"/>
      <c r="M1509" s="176"/>
      <c r="N1509" s="176"/>
      <c r="O1509" s="176"/>
      <c r="P1509" s="176"/>
      <c r="Q1509" s="176"/>
      <c r="R1509" s="176"/>
      <c r="S1509" s="176"/>
      <c r="T1509" s="175"/>
      <c r="U1509" s="175"/>
      <c r="V1509" s="176"/>
      <c r="W1509" s="176"/>
      <c r="X1509" s="176"/>
      <c r="Y1509" s="175"/>
      <c r="Z1509" s="177"/>
      <c r="AA1509" s="177"/>
      <c r="AB1509" s="177"/>
      <c r="AC1509" s="177"/>
    </row>
    <row r="1510" spans="1:29">
      <c r="A1510" s="175"/>
      <c r="B1510" s="175"/>
      <c r="C1510" s="175"/>
      <c r="D1510" s="176"/>
      <c r="E1510" s="176"/>
      <c r="F1510" s="176"/>
      <c r="G1510" s="176"/>
      <c r="H1510" s="175"/>
      <c r="I1510" s="176"/>
      <c r="J1510" s="176"/>
      <c r="K1510" s="175"/>
      <c r="L1510" s="176"/>
      <c r="M1510" s="176"/>
      <c r="N1510" s="176"/>
      <c r="O1510" s="176"/>
      <c r="P1510" s="176"/>
      <c r="Q1510" s="176"/>
      <c r="R1510" s="176"/>
      <c r="S1510" s="176"/>
      <c r="T1510" s="175"/>
      <c r="U1510" s="175"/>
      <c r="V1510" s="176"/>
      <c r="W1510" s="176"/>
      <c r="X1510" s="176"/>
      <c r="Y1510" s="175"/>
      <c r="Z1510" s="177"/>
      <c r="AA1510" s="177"/>
      <c r="AB1510" s="177"/>
      <c r="AC1510" s="177"/>
    </row>
    <row r="1511" spans="1:29">
      <c r="A1511" s="175"/>
      <c r="B1511" s="175"/>
      <c r="C1511" s="175"/>
      <c r="D1511" s="176"/>
      <c r="E1511" s="176"/>
      <c r="F1511" s="176"/>
      <c r="G1511" s="176"/>
      <c r="H1511" s="175"/>
      <c r="I1511" s="176"/>
      <c r="J1511" s="176"/>
      <c r="K1511" s="175"/>
      <c r="L1511" s="176"/>
      <c r="M1511" s="176"/>
      <c r="N1511" s="176"/>
      <c r="O1511" s="176"/>
      <c r="P1511" s="176"/>
      <c r="Q1511" s="176"/>
      <c r="R1511" s="176"/>
      <c r="S1511" s="176"/>
      <c r="T1511" s="175"/>
      <c r="U1511" s="175"/>
      <c r="V1511" s="176"/>
      <c r="W1511" s="176"/>
      <c r="X1511" s="176"/>
      <c r="Y1511" s="175"/>
      <c r="Z1511" s="177"/>
      <c r="AA1511" s="177"/>
      <c r="AB1511" s="177"/>
      <c r="AC1511" s="177"/>
    </row>
    <row r="1512" spans="1:29">
      <c r="A1512" s="175"/>
      <c r="B1512" s="175"/>
      <c r="C1512" s="175"/>
      <c r="D1512" s="176"/>
      <c r="E1512" s="176"/>
      <c r="F1512" s="176"/>
      <c r="G1512" s="176"/>
      <c r="H1512" s="175"/>
      <c r="I1512" s="176"/>
      <c r="J1512" s="176"/>
      <c r="K1512" s="175"/>
      <c r="L1512" s="176"/>
      <c r="M1512" s="176"/>
      <c r="N1512" s="176"/>
      <c r="O1512" s="176"/>
      <c r="P1512" s="176"/>
      <c r="Q1512" s="176"/>
      <c r="R1512" s="176"/>
      <c r="S1512" s="176"/>
      <c r="T1512" s="175"/>
      <c r="U1512" s="175"/>
      <c r="V1512" s="176"/>
      <c r="W1512" s="176"/>
      <c r="X1512" s="176"/>
      <c r="Y1512" s="175"/>
      <c r="Z1512" s="177"/>
      <c r="AA1512" s="177"/>
      <c r="AB1512" s="177"/>
      <c r="AC1512" s="177"/>
    </row>
    <row r="1513" spans="1:29">
      <c r="A1513" s="175"/>
      <c r="B1513" s="175"/>
      <c r="C1513" s="175"/>
      <c r="D1513" s="176"/>
      <c r="E1513" s="176"/>
      <c r="F1513" s="176"/>
      <c r="G1513" s="176"/>
      <c r="H1513" s="175"/>
      <c r="I1513" s="176"/>
      <c r="J1513" s="176"/>
      <c r="K1513" s="175"/>
      <c r="L1513" s="176"/>
      <c r="M1513" s="176"/>
      <c r="N1513" s="176"/>
      <c r="O1513" s="176"/>
      <c r="P1513" s="176"/>
      <c r="Q1513" s="176"/>
      <c r="R1513" s="176"/>
      <c r="S1513" s="176"/>
      <c r="T1513" s="175"/>
      <c r="U1513" s="175"/>
      <c r="V1513" s="176"/>
      <c r="W1513" s="176"/>
      <c r="X1513" s="176"/>
      <c r="Y1513" s="175"/>
      <c r="Z1513" s="177"/>
      <c r="AA1513" s="177"/>
      <c r="AB1513" s="177"/>
      <c r="AC1513" s="177"/>
    </row>
    <row r="1514" spans="1:29">
      <c r="A1514" s="175"/>
      <c r="B1514" s="175"/>
      <c r="C1514" s="175"/>
      <c r="D1514" s="176"/>
      <c r="E1514" s="176"/>
      <c r="F1514" s="176"/>
      <c r="G1514" s="176"/>
      <c r="H1514" s="175"/>
      <c r="I1514" s="176"/>
      <c r="J1514" s="176"/>
      <c r="K1514" s="175"/>
      <c r="L1514" s="176"/>
      <c r="M1514" s="176"/>
      <c r="N1514" s="176"/>
      <c r="O1514" s="176"/>
      <c r="P1514" s="176"/>
      <c r="Q1514" s="176"/>
      <c r="R1514" s="176"/>
      <c r="S1514" s="176"/>
      <c r="T1514" s="175"/>
      <c r="U1514" s="175"/>
      <c r="V1514" s="176"/>
      <c r="W1514" s="176"/>
      <c r="X1514" s="176"/>
      <c r="Y1514" s="175"/>
      <c r="Z1514" s="177"/>
      <c r="AA1514" s="177"/>
      <c r="AB1514" s="177"/>
      <c r="AC1514" s="177"/>
    </row>
    <row r="1515" spans="1:29">
      <c r="A1515" s="175"/>
      <c r="B1515" s="175"/>
      <c r="C1515" s="175"/>
      <c r="D1515" s="176"/>
      <c r="E1515" s="176"/>
      <c r="F1515" s="176"/>
      <c r="G1515" s="176"/>
      <c r="H1515" s="175"/>
      <c r="I1515" s="176"/>
      <c r="J1515" s="176"/>
      <c r="K1515" s="175"/>
      <c r="L1515" s="176"/>
      <c r="M1515" s="176"/>
      <c r="N1515" s="176"/>
      <c r="O1515" s="176"/>
      <c r="P1515" s="176"/>
      <c r="Q1515" s="176"/>
      <c r="R1515" s="176"/>
      <c r="S1515" s="176"/>
      <c r="T1515" s="175"/>
      <c r="U1515" s="175"/>
      <c r="V1515" s="176"/>
      <c r="W1515" s="176"/>
      <c r="X1515" s="176"/>
      <c r="Y1515" s="175"/>
      <c r="Z1515" s="177"/>
      <c r="AA1515" s="177"/>
      <c r="AB1515" s="177"/>
      <c r="AC1515" s="177"/>
    </row>
    <row r="1516" spans="1:29">
      <c r="A1516" s="175"/>
      <c r="B1516" s="175"/>
      <c r="C1516" s="175"/>
      <c r="D1516" s="176"/>
      <c r="E1516" s="176"/>
      <c r="F1516" s="176"/>
      <c r="G1516" s="176"/>
      <c r="H1516" s="175"/>
      <c r="I1516" s="176"/>
      <c r="J1516" s="176"/>
      <c r="K1516" s="175"/>
      <c r="L1516" s="176"/>
      <c r="M1516" s="176"/>
      <c r="N1516" s="176"/>
      <c r="O1516" s="176"/>
      <c r="P1516" s="176"/>
      <c r="Q1516" s="176"/>
      <c r="R1516" s="176"/>
      <c r="S1516" s="176"/>
      <c r="T1516" s="175"/>
      <c r="U1516" s="175"/>
      <c r="V1516" s="176"/>
      <c r="W1516" s="176"/>
      <c r="X1516" s="176"/>
      <c r="Y1516" s="175"/>
      <c r="Z1516" s="177"/>
      <c r="AA1516" s="177"/>
      <c r="AB1516" s="177"/>
      <c r="AC1516" s="177"/>
    </row>
    <row r="1517" spans="1:29">
      <c r="A1517" s="175"/>
      <c r="B1517" s="175"/>
      <c r="C1517" s="175"/>
      <c r="D1517" s="176"/>
      <c r="E1517" s="176"/>
      <c r="F1517" s="176"/>
      <c r="G1517" s="176"/>
      <c r="H1517" s="175"/>
      <c r="I1517" s="176"/>
      <c r="J1517" s="176"/>
      <c r="K1517" s="175"/>
      <c r="L1517" s="176"/>
      <c r="M1517" s="176"/>
      <c r="N1517" s="176"/>
      <c r="O1517" s="176"/>
      <c r="P1517" s="176"/>
      <c r="Q1517" s="176"/>
      <c r="R1517" s="176"/>
      <c r="S1517" s="176"/>
      <c r="T1517" s="175"/>
      <c r="U1517" s="175"/>
      <c r="V1517" s="176"/>
      <c r="W1517" s="176"/>
      <c r="X1517" s="176"/>
      <c r="Y1517" s="175"/>
      <c r="Z1517" s="177"/>
      <c r="AA1517" s="177"/>
      <c r="AB1517" s="177"/>
      <c r="AC1517" s="177"/>
    </row>
    <row r="1518" spans="1:29">
      <c r="A1518" s="175"/>
      <c r="B1518" s="175"/>
      <c r="C1518" s="175"/>
      <c r="D1518" s="176"/>
      <c r="E1518" s="176"/>
      <c r="F1518" s="176"/>
      <c r="G1518" s="176"/>
      <c r="H1518" s="175"/>
      <c r="I1518" s="176"/>
      <c r="J1518" s="176"/>
      <c r="K1518" s="175"/>
      <c r="L1518" s="176"/>
      <c r="M1518" s="176"/>
      <c r="N1518" s="176"/>
      <c r="O1518" s="176"/>
      <c r="P1518" s="176"/>
      <c r="Q1518" s="176"/>
      <c r="R1518" s="176"/>
      <c r="S1518" s="176"/>
      <c r="T1518" s="175"/>
      <c r="U1518" s="175"/>
      <c r="V1518" s="176"/>
      <c r="W1518" s="176"/>
      <c r="X1518" s="176"/>
      <c r="Y1518" s="175"/>
      <c r="Z1518" s="177"/>
      <c r="AA1518" s="177"/>
      <c r="AB1518" s="177"/>
      <c r="AC1518" s="177"/>
    </row>
    <row r="1519" spans="1:29">
      <c r="A1519" s="175"/>
      <c r="B1519" s="175"/>
      <c r="C1519" s="175"/>
      <c r="D1519" s="176"/>
      <c r="E1519" s="176"/>
      <c r="F1519" s="176"/>
      <c r="G1519" s="176"/>
      <c r="H1519" s="175"/>
      <c r="I1519" s="176"/>
      <c r="J1519" s="176"/>
      <c r="K1519" s="175"/>
      <c r="L1519" s="176"/>
      <c r="M1519" s="176"/>
      <c r="N1519" s="176"/>
      <c r="O1519" s="176"/>
      <c r="P1519" s="176"/>
      <c r="Q1519" s="176"/>
      <c r="R1519" s="176"/>
      <c r="S1519" s="176"/>
      <c r="T1519" s="175"/>
      <c r="U1519" s="175"/>
      <c r="V1519" s="176"/>
      <c r="W1519" s="176"/>
      <c r="X1519" s="176"/>
      <c r="Y1519" s="175"/>
      <c r="Z1519" s="177"/>
      <c r="AA1519" s="177"/>
      <c r="AB1519" s="177"/>
      <c r="AC1519" s="177"/>
    </row>
    <row r="1520" spans="1:29">
      <c r="A1520" s="175"/>
      <c r="B1520" s="175"/>
      <c r="C1520" s="175"/>
      <c r="D1520" s="176"/>
      <c r="E1520" s="176"/>
      <c r="F1520" s="176"/>
      <c r="G1520" s="176"/>
      <c r="H1520" s="175"/>
      <c r="I1520" s="176"/>
      <c r="J1520" s="176"/>
      <c r="K1520" s="175"/>
      <c r="L1520" s="176"/>
      <c r="M1520" s="176"/>
      <c r="N1520" s="176"/>
      <c r="O1520" s="176"/>
      <c r="P1520" s="176"/>
      <c r="Q1520" s="176"/>
      <c r="R1520" s="176"/>
      <c r="S1520" s="176"/>
      <c r="T1520" s="175"/>
      <c r="U1520" s="175"/>
      <c r="V1520" s="176"/>
      <c r="W1520" s="176"/>
      <c r="X1520" s="176"/>
      <c r="Y1520" s="175"/>
      <c r="Z1520" s="177"/>
      <c r="AA1520" s="177"/>
      <c r="AB1520" s="177"/>
      <c r="AC1520" s="177"/>
    </row>
    <row r="1521" spans="1:29">
      <c r="A1521" s="175"/>
      <c r="B1521" s="175"/>
      <c r="C1521" s="175"/>
      <c r="D1521" s="176"/>
      <c r="E1521" s="176"/>
      <c r="F1521" s="176"/>
      <c r="G1521" s="176"/>
      <c r="H1521" s="175"/>
      <c r="I1521" s="176"/>
      <c r="J1521" s="176"/>
      <c r="K1521" s="175"/>
      <c r="L1521" s="176"/>
      <c r="M1521" s="176"/>
      <c r="N1521" s="176"/>
      <c r="O1521" s="176"/>
      <c r="P1521" s="176"/>
      <c r="Q1521" s="176"/>
      <c r="R1521" s="176"/>
      <c r="S1521" s="176"/>
      <c r="T1521" s="175"/>
      <c r="U1521" s="175"/>
      <c r="V1521" s="176"/>
      <c r="W1521" s="176"/>
      <c r="X1521" s="176"/>
      <c r="Y1521" s="175"/>
      <c r="Z1521" s="177"/>
      <c r="AA1521" s="177"/>
      <c r="AB1521" s="177"/>
      <c r="AC1521" s="177"/>
    </row>
    <row r="1522" spans="1:29">
      <c r="A1522" s="175"/>
      <c r="B1522" s="175"/>
      <c r="C1522" s="175"/>
      <c r="D1522" s="176"/>
      <c r="E1522" s="176"/>
      <c r="F1522" s="176"/>
      <c r="G1522" s="176"/>
      <c r="H1522" s="175"/>
      <c r="I1522" s="176"/>
      <c r="J1522" s="176"/>
      <c r="K1522" s="175"/>
      <c r="L1522" s="176"/>
      <c r="M1522" s="176"/>
      <c r="N1522" s="176"/>
      <c r="O1522" s="176"/>
      <c r="P1522" s="176"/>
      <c r="Q1522" s="176"/>
      <c r="R1522" s="176"/>
      <c r="S1522" s="176"/>
      <c r="T1522" s="175"/>
      <c r="U1522" s="175"/>
      <c r="V1522" s="176"/>
      <c r="W1522" s="176"/>
      <c r="X1522" s="176"/>
      <c r="Y1522" s="175"/>
      <c r="Z1522" s="177"/>
      <c r="AA1522" s="177"/>
      <c r="AB1522" s="177"/>
      <c r="AC1522" s="177"/>
    </row>
    <row r="1523" spans="1:29">
      <c r="A1523" s="175"/>
      <c r="B1523" s="175"/>
      <c r="C1523" s="175"/>
      <c r="D1523" s="176"/>
      <c r="E1523" s="176"/>
      <c r="F1523" s="176"/>
      <c r="G1523" s="176"/>
      <c r="H1523" s="175"/>
      <c r="I1523" s="176"/>
      <c r="J1523" s="176"/>
      <c r="K1523" s="175"/>
      <c r="L1523" s="176"/>
      <c r="M1523" s="176"/>
      <c r="N1523" s="176"/>
      <c r="O1523" s="176"/>
      <c r="P1523" s="176"/>
      <c r="Q1523" s="176"/>
      <c r="R1523" s="176"/>
      <c r="S1523" s="176"/>
      <c r="T1523" s="175"/>
      <c r="U1523" s="175"/>
      <c r="V1523" s="176"/>
      <c r="W1523" s="176"/>
      <c r="X1523" s="176"/>
      <c r="Y1523" s="175"/>
      <c r="Z1523" s="177"/>
      <c r="AA1523" s="177"/>
      <c r="AB1523" s="177"/>
      <c r="AC1523" s="177"/>
    </row>
    <row r="1524" spans="1:29">
      <c r="A1524" s="175"/>
      <c r="B1524" s="175"/>
      <c r="C1524" s="175"/>
      <c r="D1524" s="176"/>
      <c r="E1524" s="176"/>
      <c r="F1524" s="176"/>
      <c r="G1524" s="176"/>
      <c r="H1524" s="175"/>
      <c r="I1524" s="176"/>
      <c r="J1524" s="176"/>
      <c r="K1524" s="175"/>
      <c r="L1524" s="176"/>
      <c r="M1524" s="176"/>
      <c r="N1524" s="176"/>
      <c r="O1524" s="176"/>
      <c r="P1524" s="176"/>
      <c r="Q1524" s="176"/>
      <c r="R1524" s="176"/>
      <c r="S1524" s="176"/>
      <c r="T1524" s="175"/>
      <c r="U1524" s="175"/>
      <c r="V1524" s="176"/>
      <c r="W1524" s="176"/>
      <c r="X1524" s="176"/>
      <c r="Y1524" s="175"/>
      <c r="Z1524" s="177"/>
      <c r="AA1524" s="177"/>
      <c r="AB1524" s="177"/>
      <c r="AC1524" s="177"/>
    </row>
    <row r="1525" spans="1:29">
      <c r="A1525" s="175"/>
      <c r="B1525" s="175"/>
      <c r="C1525" s="175"/>
      <c r="D1525" s="176"/>
      <c r="E1525" s="176"/>
      <c r="F1525" s="176"/>
      <c r="G1525" s="176"/>
      <c r="H1525" s="175"/>
      <c r="I1525" s="176"/>
      <c r="J1525" s="176"/>
      <c r="K1525" s="175"/>
      <c r="L1525" s="176"/>
      <c r="M1525" s="176"/>
      <c r="N1525" s="176"/>
      <c r="O1525" s="176"/>
      <c r="P1525" s="176"/>
      <c r="Q1525" s="176"/>
      <c r="R1525" s="176"/>
      <c r="S1525" s="176"/>
      <c r="T1525" s="175"/>
      <c r="U1525" s="175"/>
      <c r="V1525" s="176"/>
      <c r="W1525" s="176"/>
      <c r="X1525" s="176"/>
      <c r="Y1525" s="175"/>
      <c r="Z1525" s="177"/>
      <c r="AA1525" s="177"/>
      <c r="AB1525" s="177"/>
      <c r="AC1525" s="177"/>
    </row>
    <row r="1526" spans="1:29">
      <c r="A1526" s="175"/>
      <c r="B1526" s="175"/>
      <c r="C1526" s="175"/>
      <c r="D1526" s="176"/>
      <c r="E1526" s="176"/>
      <c r="F1526" s="176"/>
      <c r="G1526" s="176"/>
      <c r="H1526" s="175"/>
      <c r="I1526" s="176"/>
      <c r="J1526" s="176"/>
      <c r="K1526" s="175"/>
      <c r="L1526" s="176"/>
      <c r="M1526" s="176"/>
      <c r="N1526" s="176"/>
      <c r="O1526" s="176"/>
      <c r="P1526" s="176"/>
      <c r="Q1526" s="176"/>
      <c r="R1526" s="176"/>
      <c r="S1526" s="176"/>
      <c r="T1526" s="175"/>
      <c r="U1526" s="175"/>
      <c r="V1526" s="176"/>
      <c r="W1526" s="176"/>
      <c r="X1526" s="176"/>
      <c r="Y1526" s="175"/>
      <c r="Z1526" s="177"/>
      <c r="AA1526" s="177"/>
      <c r="AB1526" s="177"/>
      <c r="AC1526" s="177"/>
    </row>
    <row r="1527" spans="1:29">
      <c r="A1527" s="175"/>
      <c r="B1527" s="175"/>
      <c r="C1527" s="175"/>
      <c r="D1527" s="176"/>
      <c r="E1527" s="176"/>
      <c r="F1527" s="176"/>
      <c r="G1527" s="176"/>
      <c r="H1527" s="175"/>
      <c r="I1527" s="176"/>
      <c r="J1527" s="176"/>
      <c r="K1527" s="175"/>
      <c r="L1527" s="176"/>
      <c r="M1527" s="176"/>
      <c r="N1527" s="176"/>
      <c r="O1527" s="176"/>
      <c r="P1527" s="176"/>
      <c r="Q1527" s="176"/>
      <c r="R1527" s="176"/>
      <c r="S1527" s="176"/>
      <c r="T1527" s="175"/>
      <c r="U1527" s="175"/>
      <c r="V1527" s="176"/>
      <c r="W1527" s="176"/>
      <c r="X1527" s="176"/>
      <c r="Y1527" s="175"/>
      <c r="Z1527" s="177"/>
      <c r="AA1527" s="177"/>
      <c r="AB1527" s="177"/>
      <c r="AC1527" s="177"/>
    </row>
    <row r="1528" spans="1:29">
      <c r="A1528" s="175"/>
      <c r="B1528" s="175"/>
      <c r="C1528" s="175"/>
      <c r="D1528" s="176"/>
      <c r="E1528" s="176"/>
      <c r="F1528" s="176"/>
      <c r="G1528" s="176"/>
      <c r="H1528" s="175"/>
      <c r="I1528" s="176"/>
      <c r="J1528" s="176"/>
      <c r="K1528" s="175"/>
      <c r="L1528" s="176"/>
      <c r="M1528" s="176"/>
      <c r="N1528" s="176"/>
      <c r="O1528" s="176"/>
      <c r="P1528" s="176"/>
      <c r="Q1528" s="176"/>
      <c r="R1528" s="176"/>
      <c r="S1528" s="176"/>
      <c r="T1528" s="175"/>
      <c r="U1528" s="175"/>
      <c r="V1528" s="176"/>
      <c r="W1528" s="176"/>
      <c r="X1528" s="176"/>
      <c r="Y1528" s="175"/>
      <c r="Z1528" s="177"/>
      <c r="AA1528" s="177"/>
      <c r="AB1528" s="177"/>
      <c r="AC1528" s="177"/>
    </row>
    <row r="1529" spans="1:29">
      <c r="A1529" s="175"/>
      <c r="B1529" s="175"/>
      <c r="C1529" s="175"/>
      <c r="D1529" s="176"/>
      <c r="E1529" s="176"/>
      <c r="F1529" s="176"/>
      <c r="G1529" s="176"/>
      <c r="H1529" s="175"/>
      <c r="I1529" s="176"/>
      <c r="J1529" s="176"/>
      <c r="K1529" s="175"/>
      <c r="L1529" s="176"/>
      <c r="M1529" s="176"/>
      <c r="N1529" s="176"/>
      <c r="O1529" s="176"/>
      <c r="P1529" s="176"/>
      <c r="Q1529" s="176"/>
      <c r="R1529" s="176"/>
      <c r="S1529" s="176"/>
      <c r="T1529" s="175"/>
      <c r="U1529" s="175"/>
      <c r="V1529" s="176"/>
      <c r="W1529" s="176"/>
      <c r="X1529" s="176"/>
      <c r="Y1529" s="175"/>
      <c r="Z1529" s="177"/>
      <c r="AA1529" s="177"/>
      <c r="AB1529" s="177"/>
      <c r="AC1529" s="177"/>
    </row>
    <row r="1530" spans="1:29">
      <c r="A1530" s="175"/>
      <c r="B1530" s="175"/>
      <c r="C1530" s="175"/>
      <c r="D1530" s="176"/>
      <c r="E1530" s="176"/>
      <c r="F1530" s="176"/>
      <c r="G1530" s="176"/>
      <c r="H1530" s="175"/>
      <c r="I1530" s="176"/>
      <c r="J1530" s="176"/>
      <c r="K1530" s="175"/>
      <c r="L1530" s="176"/>
      <c r="M1530" s="176"/>
      <c r="N1530" s="176"/>
      <c r="O1530" s="176"/>
      <c r="P1530" s="176"/>
      <c r="Q1530" s="176"/>
      <c r="R1530" s="176"/>
      <c r="S1530" s="176"/>
      <c r="T1530" s="175"/>
      <c r="U1530" s="175"/>
      <c r="V1530" s="176"/>
      <c r="W1530" s="176"/>
      <c r="X1530" s="176"/>
      <c r="Y1530" s="175"/>
      <c r="Z1530" s="177"/>
      <c r="AA1530" s="177"/>
      <c r="AB1530" s="177"/>
      <c r="AC1530" s="177"/>
    </row>
    <row r="1531" spans="1:29">
      <c r="A1531" s="175"/>
      <c r="B1531" s="175"/>
      <c r="C1531" s="175"/>
      <c r="D1531" s="176"/>
      <c r="E1531" s="176"/>
      <c r="F1531" s="176"/>
      <c r="G1531" s="176"/>
      <c r="H1531" s="175"/>
      <c r="I1531" s="176"/>
      <c r="J1531" s="176"/>
      <c r="K1531" s="175"/>
      <c r="L1531" s="176"/>
      <c r="M1531" s="176"/>
      <c r="N1531" s="176"/>
      <c r="O1531" s="176"/>
      <c r="P1531" s="176"/>
      <c r="Q1531" s="176"/>
      <c r="R1531" s="176"/>
      <c r="S1531" s="176"/>
      <c r="T1531" s="175"/>
      <c r="U1531" s="175"/>
      <c r="V1531" s="176"/>
      <c r="W1531" s="176"/>
      <c r="X1531" s="176"/>
      <c r="Y1531" s="175"/>
      <c r="Z1531" s="177"/>
      <c r="AA1531" s="177"/>
      <c r="AB1531" s="177"/>
      <c r="AC1531" s="177"/>
    </row>
    <row r="1532" spans="1:29">
      <c r="A1532" s="175"/>
      <c r="B1532" s="175"/>
      <c r="C1532" s="175"/>
      <c r="D1532" s="176"/>
      <c r="E1532" s="176"/>
      <c r="F1532" s="176"/>
      <c r="G1532" s="176"/>
      <c r="H1532" s="175"/>
      <c r="I1532" s="176"/>
      <c r="J1532" s="176"/>
      <c r="K1532" s="175"/>
      <c r="L1532" s="176"/>
      <c r="M1532" s="176"/>
      <c r="N1532" s="176"/>
      <c r="O1532" s="176"/>
      <c r="P1532" s="176"/>
      <c r="Q1532" s="176"/>
      <c r="R1532" s="176"/>
      <c r="S1532" s="176"/>
      <c r="T1532" s="175"/>
      <c r="U1532" s="175"/>
      <c r="V1532" s="176"/>
      <c r="W1532" s="176"/>
      <c r="X1532" s="176"/>
      <c r="Y1532" s="175"/>
      <c r="Z1532" s="177"/>
      <c r="AA1532" s="177"/>
      <c r="AB1532" s="177"/>
      <c r="AC1532" s="177"/>
    </row>
    <row r="1533" spans="1:29">
      <c r="A1533" s="175"/>
      <c r="B1533" s="175"/>
      <c r="C1533" s="175"/>
      <c r="D1533" s="176"/>
      <c r="E1533" s="176"/>
      <c r="F1533" s="176"/>
      <c r="G1533" s="176"/>
      <c r="H1533" s="175"/>
      <c r="I1533" s="176"/>
      <c r="J1533" s="176"/>
      <c r="K1533" s="175"/>
      <c r="L1533" s="176"/>
      <c r="M1533" s="176"/>
      <c r="N1533" s="176"/>
      <c r="O1533" s="176"/>
      <c r="P1533" s="176"/>
      <c r="Q1533" s="176"/>
      <c r="R1533" s="176"/>
      <c r="S1533" s="176"/>
      <c r="T1533" s="175"/>
      <c r="U1533" s="175"/>
      <c r="V1533" s="176"/>
      <c r="W1533" s="176"/>
      <c r="X1533" s="176"/>
      <c r="Y1533" s="175"/>
      <c r="Z1533" s="177"/>
      <c r="AA1533" s="177"/>
      <c r="AB1533" s="177"/>
      <c r="AC1533" s="177"/>
    </row>
    <row r="1534" spans="1:29">
      <c r="A1534" s="175"/>
      <c r="B1534" s="175"/>
      <c r="C1534" s="175"/>
      <c r="D1534" s="176"/>
      <c r="E1534" s="176"/>
      <c r="F1534" s="176"/>
      <c r="G1534" s="176"/>
      <c r="H1534" s="175"/>
      <c r="I1534" s="176"/>
      <c r="J1534" s="176"/>
      <c r="K1534" s="175"/>
      <c r="L1534" s="176"/>
      <c r="M1534" s="176"/>
      <c r="N1534" s="176"/>
      <c r="O1534" s="176"/>
      <c r="P1534" s="176"/>
      <c r="Q1534" s="176"/>
      <c r="R1534" s="176"/>
      <c r="S1534" s="176"/>
      <c r="T1534" s="175"/>
      <c r="U1534" s="175"/>
      <c r="V1534" s="176"/>
      <c r="W1534" s="176"/>
      <c r="X1534" s="176"/>
      <c r="Y1534" s="175"/>
      <c r="Z1534" s="177"/>
      <c r="AA1534" s="177"/>
      <c r="AB1534" s="177"/>
      <c r="AC1534" s="177"/>
    </row>
    <row r="1535" spans="1:29">
      <c r="A1535" s="175"/>
      <c r="B1535" s="175"/>
      <c r="C1535" s="175"/>
      <c r="D1535" s="176"/>
      <c r="E1535" s="176"/>
      <c r="F1535" s="176"/>
      <c r="G1535" s="176"/>
      <c r="H1535" s="175"/>
      <c r="I1535" s="176"/>
      <c r="J1535" s="176"/>
      <c r="K1535" s="175"/>
      <c r="L1535" s="176"/>
      <c r="M1535" s="176"/>
      <c r="N1535" s="176"/>
      <c r="O1535" s="176"/>
      <c r="P1535" s="176"/>
      <c r="Q1535" s="176"/>
      <c r="R1535" s="176"/>
      <c r="S1535" s="176"/>
      <c r="T1535" s="175"/>
      <c r="U1535" s="175"/>
      <c r="V1535" s="176"/>
      <c r="W1535" s="176"/>
      <c r="X1535" s="176"/>
      <c r="Y1535" s="175"/>
      <c r="Z1535" s="177"/>
      <c r="AA1535" s="177"/>
      <c r="AB1535" s="177"/>
      <c r="AC1535" s="177"/>
    </row>
    <row r="1536" spans="1:29">
      <c r="A1536" s="175"/>
      <c r="B1536" s="175"/>
      <c r="C1536" s="175"/>
      <c r="D1536" s="176"/>
      <c r="E1536" s="176"/>
      <c r="F1536" s="176"/>
      <c r="G1536" s="176"/>
      <c r="H1536" s="175"/>
      <c r="I1536" s="176"/>
      <c r="J1536" s="176"/>
      <c r="K1536" s="175"/>
      <c r="L1536" s="176"/>
      <c r="M1536" s="176"/>
      <c r="N1536" s="176"/>
      <c r="O1536" s="176"/>
      <c r="P1536" s="176"/>
      <c r="Q1536" s="176"/>
      <c r="R1536" s="176"/>
      <c r="S1536" s="176"/>
      <c r="T1536" s="175"/>
      <c r="U1536" s="175"/>
      <c r="V1536" s="176"/>
      <c r="W1536" s="176"/>
      <c r="X1536" s="176"/>
      <c r="Y1536" s="175"/>
      <c r="Z1536" s="177"/>
      <c r="AA1536" s="177"/>
      <c r="AB1536" s="177"/>
      <c r="AC1536" s="177"/>
    </row>
    <row r="1537" spans="1:29">
      <c r="A1537" s="175"/>
      <c r="B1537" s="175"/>
      <c r="C1537" s="175"/>
      <c r="D1537" s="176"/>
      <c r="E1537" s="176"/>
      <c r="F1537" s="176"/>
      <c r="G1537" s="176"/>
      <c r="H1537" s="175"/>
      <c r="I1537" s="176"/>
      <c r="J1537" s="176"/>
      <c r="K1537" s="175"/>
      <c r="L1537" s="176"/>
      <c r="M1537" s="176"/>
      <c r="N1537" s="176"/>
      <c r="O1537" s="176"/>
      <c r="P1537" s="176"/>
      <c r="Q1537" s="176"/>
      <c r="R1537" s="176"/>
      <c r="S1537" s="176"/>
      <c r="T1537" s="175"/>
      <c r="U1537" s="175"/>
      <c r="V1537" s="176"/>
      <c r="W1537" s="176"/>
      <c r="X1537" s="176"/>
      <c r="Y1537" s="175"/>
      <c r="Z1537" s="177"/>
      <c r="AA1537" s="177"/>
      <c r="AB1537" s="177"/>
      <c r="AC1537" s="177"/>
    </row>
    <row r="1538" spans="1:29">
      <c r="A1538" s="175"/>
      <c r="B1538" s="175"/>
      <c r="C1538" s="175"/>
      <c r="D1538" s="176"/>
      <c r="E1538" s="176"/>
      <c r="F1538" s="176"/>
      <c r="G1538" s="176"/>
      <c r="H1538" s="175"/>
      <c r="I1538" s="176"/>
      <c r="J1538" s="176"/>
      <c r="K1538" s="175"/>
      <c r="L1538" s="176"/>
      <c r="M1538" s="176"/>
      <c r="N1538" s="176"/>
      <c r="O1538" s="176"/>
      <c r="P1538" s="176"/>
      <c r="Q1538" s="176"/>
      <c r="R1538" s="176"/>
      <c r="S1538" s="176"/>
      <c r="T1538" s="175"/>
      <c r="U1538" s="175"/>
      <c r="V1538" s="176"/>
      <c r="W1538" s="176"/>
      <c r="X1538" s="176"/>
      <c r="Y1538" s="175"/>
      <c r="Z1538" s="177"/>
      <c r="AA1538" s="177"/>
      <c r="AB1538" s="177"/>
      <c r="AC1538" s="177"/>
    </row>
    <row r="1539" spans="1:29">
      <c r="A1539" s="175"/>
      <c r="B1539" s="175"/>
      <c r="C1539" s="175"/>
      <c r="D1539" s="176"/>
      <c r="E1539" s="176"/>
      <c r="F1539" s="176"/>
      <c r="G1539" s="176"/>
      <c r="H1539" s="175"/>
      <c r="I1539" s="176"/>
      <c r="J1539" s="176"/>
      <c r="K1539" s="175"/>
      <c r="L1539" s="176"/>
      <c r="M1539" s="176"/>
      <c r="N1539" s="176"/>
      <c r="O1539" s="176"/>
      <c r="P1539" s="176"/>
      <c r="Q1539" s="176"/>
      <c r="R1539" s="176"/>
      <c r="S1539" s="176"/>
      <c r="T1539" s="175"/>
      <c r="U1539" s="175"/>
      <c r="V1539" s="176"/>
      <c r="W1539" s="176"/>
      <c r="X1539" s="176"/>
      <c r="Y1539" s="175"/>
      <c r="Z1539" s="177"/>
      <c r="AA1539" s="177"/>
      <c r="AB1539" s="177"/>
      <c r="AC1539" s="177"/>
    </row>
    <row r="1540" spans="1:29">
      <c r="A1540" s="175"/>
      <c r="B1540" s="175"/>
      <c r="C1540" s="175"/>
      <c r="D1540" s="176"/>
      <c r="E1540" s="176"/>
      <c r="F1540" s="176"/>
      <c r="G1540" s="176"/>
      <c r="H1540" s="175"/>
      <c r="I1540" s="176"/>
      <c r="J1540" s="176"/>
      <c r="K1540" s="175"/>
      <c r="L1540" s="176"/>
      <c r="M1540" s="176"/>
      <c r="N1540" s="176"/>
      <c r="O1540" s="176"/>
      <c r="P1540" s="176"/>
      <c r="Q1540" s="176"/>
      <c r="R1540" s="176"/>
      <c r="S1540" s="176"/>
      <c r="T1540" s="175"/>
      <c r="U1540" s="175"/>
      <c r="V1540" s="176"/>
      <c r="W1540" s="176"/>
      <c r="X1540" s="176"/>
      <c r="Y1540" s="175"/>
      <c r="Z1540" s="177"/>
      <c r="AA1540" s="177"/>
      <c r="AB1540" s="177"/>
      <c r="AC1540" s="177"/>
    </row>
    <row r="1541" spans="1:29">
      <c r="A1541" s="175"/>
      <c r="B1541" s="175"/>
      <c r="C1541" s="175"/>
      <c r="D1541" s="176"/>
      <c r="E1541" s="176"/>
      <c r="F1541" s="176"/>
      <c r="G1541" s="176"/>
      <c r="H1541" s="175"/>
      <c r="I1541" s="176"/>
      <c r="J1541" s="176"/>
      <c r="K1541" s="175"/>
      <c r="L1541" s="176"/>
      <c r="M1541" s="176"/>
      <c r="N1541" s="176"/>
      <c r="O1541" s="176"/>
      <c r="P1541" s="176"/>
      <c r="Q1541" s="176"/>
      <c r="R1541" s="176"/>
      <c r="S1541" s="176"/>
      <c r="T1541" s="175"/>
      <c r="U1541" s="175"/>
      <c r="V1541" s="176"/>
      <c r="W1541" s="176"/>
      <c r="X1541" s="176"/>
      <c r="Y1541" s="175"/>
      <c r="Z1541" s="177"/>
      <c r="AA1541" s="177"/>
      <c r="AB1541" s="177"/>
      <c r="AC1541" s="177"/>
    </row>
    <row r="1542" spans="1:29">
      <c r="A1542" s="175"/>
      <c r="B1542" s="175"/>
      <c r="C1542" s="175"/>
      <c r="D1542" s="176"/>
      <c r="E1542" s="176"/>
      <c r="F1542" s="176"/>
      <c r="G1542" s="176"/>
      <c r="H1542" s="175"/>
      <c r="I1542" s="176"/>
      <c r="J1542" s="176"/>
      <c r="K1542" s="175"/>
      <c r="L1542" s="176"/>
      <c r="M1542" s="176"/>
      <c r="N1542" s="176"/>
      <c r="O1542" s="176"/>
      <c r="P1542" s="176"/>
      <c r="Q1542" s="176"/>
      <c r="R1542" s="176"/>
      <c r="S1542" s="176"/>
      <c r="T1542" s="175"/>
      <c r="U1542" s="175"/>
      <c r="V1542" s="176"/>
      <c r="W1542" s="176"/>
      <c r="X1542" s="176"/>
      <c r="Y1542" s="175"/>
      <c r="Z1542" s="177"/>
      <c r="AA1542" s="177"/>
      <c r="AB1542" s="177"/>
      <c r="AC1542" s="177"/>
    </row>
    <row r="1543" spans="1:29">
      <c r="A1543" s="175"/>
      <c r="B1543" s="175"/>
      <c r="C1543" s="175"/>
      <c r="D1543" s="176"/>
      <c r="E1543" s="176"/>
      <c r="F1543" s="176"/>
      <c r="G1543" s="176"/>
      <c r="H1543" s="175"/>
      <c r="I1543" s="176"/>
      <c r="J1543" s="176"/>
      <c r="K1543" s="175"/>
      <c r="L1543" s="176"/>
      <c r="M1543" s="176"/>
      <c r="N1543" s="176"/>
      <c r="O1543" s="176"/>
      <c r="P1543" s="176"/>
      <c r="Q1543" s="176"/>
      <c r="R1543" s="176"/>
      <c r="S1543" s="176"/>
      <c r="T1543" s="175"/>
      <c r="U1543" s="175"/>
      <c r="V1543" s="176"/>
      <c r="W1543" s="176"/>
      <c r="X1543" s="176"/>
      <c r="Y1543" s="175"/>
      <c r="Z1543" s="177"/>
      <c r="AA1543" s="177"/>
      <c r="AB1543" s="177"/>
      <c r="AC1543" s="177"/>
    </row>
    <row r="1544" spans="1:29">
      <c r="A1544" s="175"/>
      <c r="B1544" s="175"/>
      <c r="C1544" s="175"/>
      <c r="D1544" s="176"/>
      <c r="E1544" s="176"/>
      <c r="F1544" s="176"/>
      <c r="G1544" s="176"/>
      <c r="H1544" s="175"/>
      <c r="I1544" s="176"/>
      <c r="J1544" s="176"/>
      <c r="K1544" s="175"/>
      <c r="L1544" s="176"/>
      <c r="M1544" s="176"/>
      <c r="N1544" s="176"/>
      <c r="O1544" s="176"/>
      <c r="P1544" s="176"/>
      <c r="Q1544" s="176"/>
      <c r="R1544" s="176"/>
      <c r="S1544" s="176"/>
      <c r="T1544" s="175"/>
      <c r="U1544" s="175"/>
      <c r="V1544" s="176"/>
      <c r="W1544" s="176"/>
      <c r="X1544" s="176"/>
      <c r="Y1544" s="175"/>
      <c r="Z1544" s="177"/>
      <c r="AA1544" s="177"/>
      <c r="AB1544" s="177"/>
      <c r="AC1544" s="177"/>
    </row>
    <row r="1545" spans="1:29">
      <c r="A1545" s="175"/>
      <c r="B1545" s="175"/>
      <c r="C1545" s="175"/>
      <c r="D1545" s="176"/>
      <c r="E1545" s="176"/>
      <c r="F1545" s="176"/>
      <c r="G1545" s="176"/>
      <c r="H1545" s="175"/>
      <c r="I1545" s="176"/>
      <c r="J1545" s="176"/>
      <c r="K1545" s="175"/>
      <c r="L1545" s="176"/>
      <c r="M1545" s="176"/>
      <c r="N1545" s="176"/>
      <c r="O1545" s="176"/>
      <c r="P1545" s="176"/>
      <c r="Q1545" s="176"/>
      <c r="R1545" s="176"/>
      <c r="S1545" s="176"/>
      <c r="T1545" s="175"/>
      <c r="U1545" s="175"/>
      <c r="V1545" s="176"/>
      <c r="W1545" s="176"/>
      <c r="X1545" s="176"/>
      <c r="Y1545" s="175"/>
      <c r="Z1545" s="177"/>
      <c r="AA1545" s="177"/>
      <c r="AB1545" s="177"/>
      <c r="AC1545" s="177"/>
    </row>
    <row r="1546" spans="1:29">
      <c r="A1546" s="175"/>
      <c r="B1546" s="175"/>
      <c r="C1546" s="175"/>
      <c r="D1546" s="176"/>
      <c r="E1546" s="176"/>
      <c r="F1546" s="176"/>
      <c r="G1546" s="176"/>
      <c r="H1546" s="175"/>
      <c r="I1546" s="176"/>
      <c r="J1546" s="176"/>
      <c r="K1546" s="175"/>
      <c r="L1546" s="176"/>
      <c r="M1546" s="176"/>
      <c r="N1546" s="176"/>
      <c r="O1546" s="176"/>
      <c r="P1546" s="176"/>
      <c r="Q1546" s="176"/>
      <c r="R1546" s="176"/>
      <c r="S1546" s="176"/>
      <c r="T1546" s="175"/>
      <c r="U1546" s="175"/>
      <c r="V1546" s="176"/>
      <c r="W1546" s="176"/>
      <c r="X1546" s="176"/>
      <c r="Y1546" s="175"/>
      <c r="Z1546" s="177"/>
      <c r="AA1546" s="177"/>
      <c r="AB1546" s="177"/>
      <c r="AC1546" s="177"/>
    </row>
    <row r="1547" spans="1:29">
      <c r="A1547" s="175"/>
      <c r="B1547" s="175"/>
      <c r="C1547" s="175"/>
      <c r="D1547" s="176"/>
      <c r="E1547" s="176"/>
      <c r="F1547" s="176"/>
      <c r="G1547" s="176"/>
      <c r="H1547" s="175"/>
      <c r="I1547" s="176"/>
      <c r="J1547" s="176"/>
      <c r="K1547" s="175"/>
      <c r="L1547" s="176"/>
      <c r="M1547" s="176"/>
      <c r="N1547" s="176"/>
      <c r="O1547" s="176"/>
      <c r="P1547" s="176"/>
      <c r="Q1547" s="176"/>
      <c r="R1547" s="176"/>
      <c r="S1547" s="176"/>
      <c r="T1547" s="175"/>
      <c r="U1547" s="175"/>
      <c r="V1547" s="176"/>
      <c r="W1547" s="176"/>
      <c r="X1547" s="176"/>
      <c r="Y1547" s="175"/>
      <c r="Z1547" s="177"/>
      <c r="AA1547" s="177"/>
      <c r="AB1547" s="177"/>
      <c r="AC1547" s="177"/>
    </row>
    <row r="1548" spans="1:29">
      <c r="A1548" s="175"/>
      <c r="B1548" s="175"/>
      <c r="C1548" s="175"/>
      <c r="D1548" s="176"/>
      <c r="E1548" s="176"/>
      <c r="F1548" s="176"/>
      <c r="G1548" s="176"/>
      <c r="H1548" s="175"/>
      <c r="I1548" s="176"/>
      <c r="J1548" s="176"/>
      <c r="K1548" s="175"/>
      <c r="L1548" s="176"/>
      <c r="M1548" s="176"/>
      <c r="N1548" s="176"/>
      <c r="O1548" s="176"/>
      <c r="P1548" s="176"/>
      <c r="Q1548" s="176"/>
      <c r="R1548" s="176"/>
      <c r="S1548" s="176"/>
      <c r="T1548" s="175"/>
      <c r="U1548" s="175"/>
      <c r="V1548" s="176"/>
      <c r="W1548" s="176"/>
      <c r="X1548" s="176"/>
      <c r="Y1548" s="175"/>
      <c r="Z1548" s="177"/>
      <c r="AA1548" s="177"/>
      <c r="AB1548" s="177"/>
      <c r="AC1548" s="177"/>
    </row>
    <row r="1549" spans="1:29">
      <c r="A1549" s="175"/>
      <c r="B1549" s="175"/>
      <c r="C1549" s="175"/>
      <c r="D1549" s="176"/>
      <c r="E1549" s="176"/>
      <c r="F1549" s="176"/>
      <c r="G1549" s="176"/>
      <c r="H1549" s="175"/>
      <c r="I1549" s="176"/>
      <c r="J1549" s="176"/>
      <c r="K1549" s="175"/>
      <c r="L1549" s="176"/>
      <c r="M1549" s="176"/>
      <c r="N1549" s="176"/>
      <c r="O1549" s="176"/>
      <c r="P1549" s="176"/>
      <c r="Q1549" s="176"/>
      <c r="R1549" s="176"/>
      <c r="S1549" s="176"/>
      <c r="T1549" s="175"/>
      <c r="U1549" s="175"/>
      <c r="V1549" s="176"/>
      <c r="W1549" s="176"/>
      <c r="X1549" s="176"/>
      <c r="Y1549" s="175"/>
      <c r="Z1549" s="177"/>
      <c r="AA1549" s="177"/>
      <c r="AB1549" s="177"/>
      <c r="AC1549" s="177"/>
    </row>
    <row r="1550" spans="1:29">
      <c r="A1550" s="175"/>
      <c r="B1550" s="175"/>
      <c r="C1550" s="175"/>
      <c r="D1550" s="176"/>
      <c r="E1550" s="176"/>
      <c r="F1550" s="176"/>
      <c r="G1550" s="176"/>
      <c r="H1550" s="175"/>
      <c r="I1550" s="176"/>
      <c r="J1550" s="176"/>
      <c r="K1550" s="175"/>
      <c r="L1550" s="176"/>
      <c r="M1550" s="176"/>
      <c r="N1550" s="176"/>
      <c r="O1550" s="176"/>
      <c r="P1550" s="176"/>
      <c r="Q1550" s="176"/>
      <c r="R1550" s="176"/>
      <c r="S1550" s="176"/>
      <c r="T1550" s="175"/>
      <c r="U1550" s="175"/>
      <c r="V1550" s="176"/>
      <c r="W1550" s="176"/>
      <c r="X1550" s="176"/>
      <c r="Y1550" s="175"/>
      <c r="Z1550" s="177"/>
      <c r="AA1550" s="177"/>
      <c r="AB1550" s="177"/>
      <c r="AC1550" s="177"/>
    </row>
    <row r="1551" spans="1:29">
      <c r="A1551" s="175"/>
      <c r="B1551" s="175"/>
      <c r="C1551" s="175"/>
      <c r="D1551" s="176"/>
      <c r="E1551" s="176"/>
      <c r="F1551" s="176"/>
      <c r="G1551" s="176"/>
      <c r="H1551" s="175"/>
      <c r="I1551" s="176"/>
      <c r="J1551" s="176"/>
      <c r="K1551" s="175"/>
      <c r="L1551" s="176"/>
      <c r="M1551" s="176"/>
      <c r="N1551" s="176"/>
      <c r="O1551" s="176"/>
      <c r="P1551" s="176"/>
      <c r="Q1551" s="176"/>
      <c r="R1551" s="176"/>
      <c r="S1551" s="176"/>
      <c r="T1551" s="175"/>
      <c r="U1551" s="175"/>
      <c r="V1551" s="176"/>
      <c r="W1551" s="176"/>
      <c r="X1551" s="176"/>
      <c r="Y1551" s="175"/>
      <c r="Z1551" s="177"/>
      <c r="AA1551" s="177"/>
      <c r="AB1551" s="177"/>
      <c r="AC1551" s="177"/>
    </row>
    <row r="1552" spans="1:29">
      <c r="A1552" s="175"/>
      <c r="B1552" s="175"/>
      <c r="C1552" s="175"/>
      <c r="D1552" s="176"/>
      <c r="E1552" s="176"/>
      <c r="F1552" s="176"/>
      <c r="G1552" s="176"/>
      <c r="H1552" s="175"/>
      <c r="I1552" s="176"/>
      <c r="J1552" s="176"/>
      <c r="K1552" s="175"/>
      <c r="L1552" s="176"/>
      <c r="M1552" s="176"/>
      <c r="N1552" s="176"/>
      <c r="O1552" s="176"/>
      <c r="P1552" s="176"/>
      <c r="Q1552" s="176"/>
      <c r="R1552" s="176"/>
      <c r="S1552" s="176"/>
      <c r="T1552" s="175"/>
      <c r="U1552" s="175"/>
      <c r="V1552" s="176"/>
      <c r="W1552" s="176"/>
      <c r="X1552" s="176"/>
      <c r="Y1552" s="175"/>
      <c r="Z1552" s="177"/>
      <c r="AA1552" s="177"/>
      <c r="AB1552" s="177"/>
      <c r="AC1552" s="177"/>
    </row>
    <row r="1553" spans="1:29">
      <c r="A1553" s="175"/>
      <c r="B1553" s="175"/>
      <c r="C1553" s="175"/>
      <c r="D1553" s="176"/>
      <c r="E1553" s="176"/>
      <c r="F1553" s="176"/>
      <c r="G1553" s="176"/>
      <c r="H1553" s="175"/>
      <c r="I1553" s="176"/>
      <c r="J1553" s="176"/>
      <c r="K1553" s="175"/>
      <c r="L1553" s="176"/>
      <c r="M1553" s="176"/>
      <c r="N1553" s="176"/>
      <c r="O1553" s="176"/>
      <c r="P1553" s="176"/>
      <c r="Q1553" s="176"/>
      <c r="R1553" s="176"/>
      <c r="S1553" s="176"/>
      <c r="T1553" s="175"/>
      <c r="U1553" s="175"/>
      <c r="V1553" s="176"/>
      <c r="W1553" s="176"/>
      <c r="X1553" s="176"/>
      <c r="Y1553" s="175"/>
      <c r="Z1553" s="177"/>
      <c r="AA1553" s="177"/>
      <c r="AB1553" s="177"/>
      <c r="AC1553" s="177"/>
    </row>
    <row r="1554" spans="1:29">
      <c r="A1554" s="175"/>
      <c r="B1554" s="175"/>
      <c r="C1554" s="175"/>
      <c r="D1554" s="176"/>
      <c r="E1554" s="176"/>
      <c r="F1554" s="176"/>
      <c r="G1554" s="176"/>
      <c r="H1554" s="175"/>
      <c r="I1554" s="176"/>
      <c r="J1554" s="176"/>
      <c r="K1554" s="175"/>
      <c r="L1554" s="176"/>
      <c r="M1554" s="176"/>
      <c r="N1554" s="176"/>
      <c r="O1554" s="176"/>
      <c r="P1554" s="176"/>
      <c r="Q1554" s="176"/>
      <c r="R1554" s="176"/>
      <c r="S1554" s="176"/>
      <c r="T1554" s="175"/>
      <c r="U1554" s="175"/>
      <c r="V1554" s="176"/>
      <c r="W1554" s="176"/>
      <c r="X1554" s="176"/>
      <c r="Y1554" s="175"/>
      <c r="Z1554" s="177"/>
      <c r="AA1554" s="177"/>
      <c r="AB1554" s="177"/>
      <c r="AC1554" s="177"/>
    </row>
    <row r="1555" spans="1:29">
      <c r="A1555" s="175"/>
      <c r="B1555" s="175"/>
      <c r="C1555" s="175"/>
      <c r="D1555" s="176"/>
      <c r="E1555" s="176"/>
      <c r="F1555" s="176"/>
      <c r="G1555" s="176"/>
      <c r="H1555" s="175"/>
      <c r="I1555" s="176"/>
      <c r="J1555" s="176"/>
      <c r="K1555" s="175"/>
      <c r="L1555" s="176"/>
      <c r="M1555" s="176"/>
      <c r="N1555" s="176"/>
      <c r="O1555" s="176"/>
      <c r="P1555" s="176"/>
      <c r="Q1555" s="176"/>
      <c r="R1555" s="176"/>
      <c r="S1555" s="176"/>
      <c r="T1555" s="175"/>
      <c r="U1555" s="175"/>
      <c r="V1555" s="176"/>
      <c r="W1555" s="176"/>
      <c r="X1555" s="176"/>
      <c r="Y1555" s="175"/>
      <c r="Z1555" s="177"/>
      <c r="AA1555" s="177"/>
      <c r="AB1555" s="177"/>
      <c r="AC1555" s="177"/>
    </row>
    <row r="1556" spans="1:29">
      <c r="A1556" s="175"/>
      <c r="B1556" s="175"/>
      <c r="C1556" s="175"/>
      <c r="D1556" s="176"/>
      <c r="E1556" s="176"/>
      <c r="F1556" s="176"/>
      <c r="G1556" s="176"/>
      <c r="H1556" s="175"/>
      <c r="I1556" s="176"/>
      <c r="J1556" s="176"/>
      <c r="K1556" s="175"/>
      <c r="L1556" s="176"/>
      <c r="M1556" s="176"/>
      <c r="N1556" s="176"/>
      <c r="O1556" s="176"/>
      <c r="P1556" s="176"/>
      <c r="Q1556" s="176"/>
      <c r="R1556" s="176"/>
      <c r="S1556" s="176"/>
      <c r="T1556" s="175"/>
      <c r="U1556" s="175"/>
      <c r="V1556" s="176"/>
      <c r="W1556" s="176"/>
      <c r="X1556" s="176"/>
      <c r="Y1556" s="175"/>
      <c r="Z1556" s="177"/>
      <c r="AA1556" s="177"/>
      <c r="AB1556" s="177"/>
      <c r="AC1556" s="177"/>
    </row>
    <row r="1557" spans="1:29">
      <c r="A1557" s="175"/>
      <c r="B1557" s="175"/>
      <c r="C1557" s="175"/>
      <c r="D1557" s="176"/>
      <c r="E1557" s="176"/>
      <c r="F1557" s="176"/>
      <c r="G1557" s="176"/>
      <c r="H1557" s="175"/>
      <c r="I1557" s="176"/>
      <c r="J1557" s="176"/>
      <c r="K1557" s="175"/>
      <c r="L1557" s="176"/>
      <c r="M1557" s="176"/>
      <c r="N1557" s="176"/>
      <c r="O1557" s="176"/>
      <c r="P1557" s="176"/>
      <c r="Q1557" s="176"/>
      <c r="R1557" s="176"/>
      <c r="S1557" s="176"/>
      <c r="T1557" s="175"/>
      <c r="U1557" s="175"/>
      <c r="V1557" s="176"/>
      <c r="W1557" s="176"/>
      <c r="X1557" s="176"/>
      <c r="Y1557" s="175"/>
      <c r="Z1557" s="177"/>
      <c r="AA1557" s="177"/>
      <c r="AB1557" s="177"/>
      <c r="AC1557" s="177"/>
    </row>
    <row r="1558" spans="1:29">
      <c r="A1558" s="175"/>
      <c r="B1558" s="175"/>
      <c r="C1558" s="175"/>
      <c r="D1558" s="176"/>
      <c r="E1558" s="176"/>
      <c r="F1558" s="176"/>
      <c r="G1558" s="176"/>
      <c r="H1558" s="175"/>
      <c r="I1558" s="176"/>
      <c r="J1558" s="176"/>
      <c r="K1558" s="175"/>
      <c r="L1558" s="176"/>
      <c r="M1558" s="176"/>
      <c r="N1558" s="176"/>
      <c r="O1558" s="176"/>
      <c r="P1558" s="176"/>
      <c r="Q1558" s="176"/>
      <c r="R1558" s="176"/>
      <c r="S1558" s="176"/>
      <c r="T1558" s="175"/>
      <c r="U1558" s="175"/>
      <c r="V1558" s="176"/>
      <c r="W1558" s="176"/>
      <c r="X1558" s="176"/>
      <c r="Y1558" s="175"/>
      <c r="Z1558" s="177"/>
      <c r="AA1558" s="177"/>
      <c r="AB1558" s="177"/>
      <c r="AC1558" s="177"/>
    </row>
    <row r="1559" spans="1:29">
      <c r="A1559" s="175"/>
      <c r="B1559" s="175"/>
      <c r="C1559" s="175"/>
      <c r="D1559" s="176"/>
      <c r="E1559" s="176"/>
      <c r="F1559" s="176"/>
      <c r="G1559" s="176"/>
      <c r="H1559" s="175"/>
      <c r="I1559" s="176"/>
      <c r="J1559" s="176"/>
      <c r="K1559" s="175"/>
      <c r="L1559" s="176"/>
      <c r="M1559" s="176"/>
      <c r="N1559" s="176"/>
      <c r="O1559" s="176"/>
      <c r="P1559" s="176"/>
      <c r="Q1559" s="176"/>
      <c r="R1559" s="176"/>
      <c r="S1559" s="176"/>
      <c r="T1559" s="175"/>
      <c r="U1559" s="175"/>
      <c r="V1559" s="176"/>
      <c r="W1559" s="176"/>
      <c r="X1559" s="176"/>
      <c r="Y1559" s="175"/>
      <c r="Z1559" s="177"/>
      <c r="AA1559" s="177"/>
      <c r="AB1559" s="177"/>
      <c r="AC1559" s="177"/>
    </row>
    <row r="1560" spans="1:29">
      <c r="A1560" s="175"/>
      <c r="B1560" s="175"/>
      <c r="C1560" s="175"/>
      <c r="D1560" s="176"/>
      <c r="E1560" s="176"/>
      <c r="F1560" s="176"/>
      <c r="G1560" s="176"/>
      <c r="H1560" s="175"/>
      <c r="I1560" s="176"/>
      <c r="J1560" s="176"/>
      <c r="K1560" s="175"/>
      <c r="L1560" s="176"/>
      <c r="M1560" s="176"/>
      <c r="N1560" s="176"/>
      <c r="O1560" s="176"/>
      <c r="P1560" s="176"/>
      <c r="Q1560" s="176"/>
      <c r="R1560" s="176"/>
      <c r="S1560" s="176"/>
      <c r="T1560" s="175"/>
      <c r="U1560" s="175"/>
      <c r="V1560" s="176"/>
      <c r="W1560" s="176"/>
      <c r="X1560" s="176"/>
      <c r="Y1560" s="175"/>
      <c r="Z1560" s="177"/>
      <c r="AA1560" s="177"/>
      <c r="AB1560" s="177"/>
      <c r="AC1560" s="177"/>
    </row>
    <row r="1561" spans="1:29">
      <c r="A1561" s="175"/>
      <c r="B1561" s="175"/>
      <c r="C1561" s="175"/>
      <c r="D1561" s="176"/>
      <c r="E1561" s="176"/>
      <c r="F1561" s="176"/>
      <c r="G1561" s="176"/>
      <c r="H1561" s="175"/>
      <c r="I1561" s="176"/>
      <c r="J1561" s="176"/>
      <c r="K1561" s="175"/>
      <c r="L1561" s="176"/>
      <c r="M1561" s="176"/>
      <c r="N1561" s="176"/>
      <c r="O1561" s="176"/>
      <c r="P1561" s="176"/>
      <c r="Q1561" s="176"/>
      <c r="R1561" s="176"/>
      <c r="S1561" s="176"/>
      <c r="T1561" s="175"/>
      <c r="U1561" s="175"/>
      <c r="V1561" s="176"/>
      <c r="W1561" s="176"/>
      <c r="X1561" s="176"/>
      <c r="Y1561" s="175"/>
      <c r="Z1561" s="177"/>
      <c r="AA1561" s="177"/>
      <c r="AB1561" s="177"/>
      <c r="AC1561" s="177"/>
    </row>
    <row r="1562" spans="1:29">
      <c r="A1562" s="175"/>
      <c r="B1562" s="175"/>
      <c r="C1562" s="175"/>
      <c r="D1562" s="176"/>
      <c r="E1562" s="176"/>
      <c r="F1562" s="176"/>
      <c r="G1562" s="176"/>
      <c r="H1562" s="175"/>
      <c r="I1562" s="176"/>
      <c r="J1562" s="176"/>
      <c r="K1562" s="175"/>
      <c r="L1562" s="176"/>
      <c r="M1562" s="176"/>
      <c r="N1562" s="176"/>
      <c r="O1562" s="176"/>
      <c r="P1562" s="176"/>
      <c r="Q1562" s="176"/>
      <c r="R1562" s="176"/>
      <c r="S1562" s="176"/>
      <c r="T1562" s="175"/>
      <c r="U1562" s="175"/>
      <c r="V1562" s="176"/>
      <c r="W1562" s="176"/>
      <c r="X1562" s="176"/>
      <c r="Y1562" s="175"/>
      <c r="Z1562" s="177"/>
      <c r="AA1562" s="177"/>
      <c r="AB1562" s="177"/>
      <c r="AC1562" s="177"/>
    </row>
    <row r="1563" spans="1:29">
      <c r="A1563" s="175"/>
      <c r="B1563" s="175"/>
      <c r="C1563" s="175"/>
      <c r="D1563" s="176"/>
      <c r="E1563" s="176"/>
      <c r="F1563" s="176"/>
      <c r="G1563" s="176"/>
      <c r="H1563" s="175"/>
      <c r="I1563" s="176"/>
      <c r="J1563" s="176"/>
      <c r="K1563" s="175"/>
      <c r="L1563" s="176"/>
      <c r="M1563" s="176"/>
      <c r="N1563" s="176"/>
      <c r="O1563" s="176"/>
      <c r="P1563" s="176"/>
      <c r="Q1563" s="176"/>
      <c r="R1563" s="176"/>
      <c r="S1563" s="176"/>
      <c r="T1563" s="175"/>
      <c r="U1563" s="175"/>
      <c r="V1563" s="176"/>
      <c r="W1563" s="176"/>
      <c r="X1563" s="176"/>
      <c r="Y1563" s="175"/>
      <c r="Z1563" s="177"/>
      <c r="AA1563" s="177"/>
      <c r="AB1563" s="177"/>
      <c r="AC1563" s="177"/>
    </row>
    <row r="1564" spans="1:29">
      <c r="A1564" s="175"/>
      <c r="B1564" s="175"/>
      <c r="C1564" s="175"/>
      <c r="D1564" s="176"/>
      <c r="E1564" s="176"/>
      <c r="F1564" s="176"/>
      <c r="G1564" s="176"/>
      <c r="H1564" s="175"/>
      <c r="I1564" s="176"/>
      <c r="J1564" s="176"/>
      <c r="K1564" s="175"/>
      <c r="L1564" s="176"/>
      <c r="M1564" s="176"/>
      <c r="N1564" s="176"/>
      <c r="O1564" s="176"/>
      <c r="P1564" s="176"/>
      <c r="Q1564" s="176"/>
      <c r="R1564" s="176"/>
      <c r="S1564" s="176"/>
      <c r="T1564" s="175"/>
      <c r="U1564" s="175"/>
      <c r="V1564" s="176"/>
      <c r="W1564" s="176"/>
      <c r="X1564" s="176"/>
      <c r="Y1564" s="175"/>
      <c r="Z1564" s="177"/>
      <c r="AA1564" s="177"/>
      <c r="AB1564" s="177"/>
      <c r="AC1564" s="177"/>
    </row>
    <row r="1565" spans="1:29">
      <c r="A1565" s="175"/>
      <c r="B1565" s="175"/>
      <c r="C1565" s="175"/>
      <c r="D1565" s="176"/>
      <c r="E1565" s="176"/>
      <c r="F1565" s="176"/>
      <c r="G1565" s="176"/>
      <c r="H1565" s="175"/>
      <c r="I1565" s="176"/>
      <c r="J1565" s="176"/>
      <c r="K1565" s="175"/>
      <c r="L1565" s="176"/>
      <c r="M1565" s="176"/>
      <c r="N1565" s="176"/>
      <c r="O1565" s="176"/>
      <c r="P1565" s="176"/>
      <c r="Q1565" s="176"/>
      <c r="R1565" s="176"/>
      <c r="S1565" s="176"/>
      <c r="T1565" s="175"/>
      <c r="U1565" s="175"/>
      <c r="V1565" s="176"/>
      <c r="W1565" s="176"/>
      <c r="X1565" s="176"/>
      <c r="Y1565" s="175"/>
      <c r="Z1565" s="177"/>
      <c r="AA1565" s="177"/>
      <c r="AB1565" s="177"/>
      <c r="AC1565" s="177"/>
    </row>
    <row r="1566" spans="1:29">
      <c r="A1566" s="175"/>
      <c r="B1566" s="175"/>
      <c r="C1566" s="175"/>
      <c r="D1566" s="176"/>
      <c r="E1566" s="176"/>
      <c r="F1566" s="176"/>
      <c r="G1566" s="176"/>
      <c r="H1566" s="175"/>
      <c r="I1566" s="176"/>
      <c r="J1566" s="176"/>
      <c r="K1566" s="175"/>
      <c r="L1566" s="176"/>
      <c r="M1566" s="176"/>
      <c r="N1566" s="176"/>
      <c r="O1566" s="176"/>
      <c r="P1566" s="176"/>
      <c r="Q1566" s="176"/>
      <c r="R1566" s="176"/>
      <c r="S1566" s="176"/>
      <c r="T1566" s="175"/>
      <c r="U1566" s="175"/>
      <c r="V1566" s="176"/>
      <c r="W1566" s="176"/>
      <c r="X1566" s="176"/>
      <c r="Y1566" s="175"/>
      <c r="Z1566" s="177"/>
      <c r="AA1566" s="177"/>
      <c r="AB1566" s="177"/>
      <c r="AC1566" s="177"/>
    </row>
    <row r="1567" spans="1:29">
      <c r="A1567" s="175"/>
      <c r="B1567" s="175"/>
      <c r="C1567" s="175"/>
      <c r="D1567" s="176"/>
      <c r="E1567" s="176"/>
      <c r="F1567" s="176"/>
      <c r="G1567" s="176"/>
      <c r="H1567" s="175"/>
      <c r="I1567" s="176"/>
      <c r="J1567" s="176"/>
      <c r="K1567" s="175"/>
      <c r="L1567" s="176"/>
      <c r="M1567" s="176"/>
      <c r="N1567" s="176"/>
      <c r="O1567" s="176"/>
      <c r="P1567" s="176"/>
      <c r="Q1567" s="176"/>
      <c r="R1567" s="176"/>
      <c r="S1567" s="176"/>
      <c r="T1567" s="175"/>
      <c r="U1567" s="175"/>
      <c r="V1567" s="176"/>
      <c r="W1567" s="176"/>
      <c r="X1567" s="176"/>
      <c r="Y1567" s="175"/>
      <c r="Z1567" s="177"/>
      <c r="AA1567" s="177"/>
      <c r="AB1567" s="177"/>
      <c r="AC1567" s="177"/>
    </row>
    <row r="1568" spans="1:29">
      <c r="A1568" s="175"/>
      <c r="B1568" s="175"/>
      <c r="C1568" s="175"/>
      <c r="D1568" s="176"/>
      <c r="E1568" s="176"/>
      <c r="F1568" s="176"/>
      <c r="G1568" s="176"/>
      <c r="H1568" s="175"/>
      <c r="I1568" s="176"/>
      <c r="J1568" s="176"/>
      <c r="K1568" s="175"/>
      <c r="L1568" s="176"/>
      <c r="M1568" s="176"/>
      <c r="N1568" s="176"/>
      <c r="O1568" s="176"/>
      <c r="P1568" s="176"/>
      <c r="Q1568" s="176"/>
      <c r="R1568" s="176"/>
      <c r="S1568" s="176"/>
      <c r="T1568" s="175"/>
      <c r="U1568" s="175"/>
      <c r="V1568" s="176"/>
      <c r="W1568" s="176"/>
      <c r="X1568" s="176"/>
      <c r="Y1568" s="175"/>
      <c r="Z1568" s="177"/>
      <c r="AA1568" s="177"/>
      <c r="AB1568" s="177"/>
      <c r="AC1568" s="177"/>
    </row>
    <row r="1569" spans="1:29">
      <c r="A1569" s="175"/>
      <c r="B1569" s="175"/>
      <c r="C1569" s="175"/>
      <c r="D1569" s="176"/>
      <c r="E1569" s="176"/>
      <c r="F1569" s="176"/>
      <c r="G1569" s="176"/>
      <c r="H1569" s="175"/>
      <c r="I1569" s="176"/>
      <c r="J1569" s="176"/>
      <c r="K1569" s="175"/>
      <c r="L1569" s="176"/>
      <c r="M1569" s="176"/>
      <c r="N1569" s="176"/>
      <c r="O1569" s="176"/>
      <c r="P1569" s="176"/>
      <c r="Q1569" s="176"/>
      <c r="R1569" s="176"/>
      <c r="S1569" s="176"/>
      <c r="T1569" s="175"/>
      <c r="U1569" s="175"/>
      <c r="V1569" s="176"/>
      <c r="W1569" s="176"/>
      <c r="X1569" s="176"/>
      <c r="Y1569" s="175"/>
      <c r="Z1569" s="177"/>
      <c r="AA1569" s="177"/>
      <c r="AB1569" s="177"/>
      <c r="AC1569" s="177"/>
    </row>
    <row r="1570" spans="1:29">
      <c r="A1570" s="175"/>
      <c r="B1570" s="175"/>
      <c r="C1570" s="175"/>
      <c r="D1570" s="176"/>
      <c r="E1570" s="176"/>
      <c r="F1570" s="176"/>
      <c r="G1570" s="176"/>
      <c r="H1570" s="175"/>
      <c r="I1570" s="176"/>
      <c r="J1570" s="176"/>
      <c r="K1570" s="175"/>
      <c r="L1570" s="176"/>
      <c r="M1570" s="176"/>
      <c r="N1570" s="176"/>
      <c r="O1570" s="176"/>
      <c r="P1570" s="176"/>
      <c r="Q1570" s="176"/>
      <c r="R1570" s="176"/>
      <c r="S1570" s="176"/>
      <c r="T1570" s="175"/>
      <c r="U1570" s="175"/>
      <c r="V1570" s="176"/>
      <c r="W1570" s="176"/>
      <c r="X1570" s="176"/>
      <c r="Y1570" s="175"/>
      <c r="Z1570" s="177"/>
      <c r="AA1570" s="177"/>
      <c r="AB1570" s="177"/>
      <c r="AC1570" s="177"/>
    </row>
    <row r="1571" spans="1:29">
      <c r="A1571" s="175"/>
      <c r="B1571" s="175"/>
      <c r="C1571" s="175"/>
      <c r="D1571" s="176"/>
      <c r="E1571" s="176"/>
      <c r="F1571" s="176"/>
      <c r="G1571" s="176"/>
      <c r="H1571" s="175"/>
      <c r="I1571" s="176"/>
      <c r="J1571" s="176"/>
      <c r="K1571" s="175"/>
      <c r="L1571" s="176"/>
      <c r="M1571" s="176"/>
      <c r="N1571" s="176"/>
      <c r="O1571" s="176"/>
      <c r="P1571" s="176"/>
      <c r="Q1571" s="176"/>
      <c r="R1571" s="176"/>
      <c r="S1571" s="176"/>
      <c r="T1571" s="175"/>
      <c r="U1571" s="175"/>
      <c r="V1571" s="176"/>
      <c r="W1571" s="176"/>
      <c r="X1571" s="176"/>
      <c r="Y1571" s="175"/>
      <c r="Z1571" s="177"/>
      <c r="AA1571" s="177"/>
      <c r="AB1571" s="177"/>
      <c r="AC1571" s="177"/>
    </row>
    <row r="1572" spans="1:29">
      <c r="A1572" s="175"/>
      <c r="B1572" s="175"/>
      <c r="C1572" s="175"/>
      <c r="D1572" s="176"/>
      <c r="E1572" s="176"/>
      <c r="F1572" s="176"/>
      <c r="G1572" s="176"/>
      <c r="H1572" s="175"/>
      <c r="I1572" s="176"/>
      <c r="J1572" s="176"/>
      <c r="K1572" s="175"/>
      <c r="L1572" s="176"/>
      <c r="M1572" s="176"/>
      <c r="N1572" s="176"/>
      <c r="O1572" s="176"/>
      <c r="P1572" s="176"/>
      <c r="Q1572" s="176"/>
      <c r="R1572" s="176"/>
      <c r="S1572" s="176"/>
      <c r="T1572" s="175"/>
      <c r="U1572" s="175"/>
      <c r="V1572" s="176"/>
      <c r="W1572" s="176"/>
      <c r="X1572" s="176"/>
      <c r="Y1572" s="175"/>
      <c r="Z1572" s="177"/>
      <c r="AA1572" s="177"/>
      <c r="AB1572" s="177"/>
      <c r="AC1572" s="177"/>
    </row>
    <row r="1573" spans="1:29">
      <c r="A1573" s="175"/>
      <c r="B1573" s="175"/>
      <c r="C1573" s="175"/>
      <c r="D1573" s="176"/>
      <c r="E1573" s="176"/>
      <c r="F1573" s="176"/>
      <c r="G1573" s="176"/>
      <c r="H1573" s="175"/>
      <c r="I1573" s="176"/>
      <c r="J1573" s="176"/>
      <c r="K1573" s="175"/>
      <c r="L1573" s="176"/>
      <c r="M1573" s="176"/>
      <c r="N1573" s="176"/>
      <c r="O1573" s="176"/>
      <c r="P1573" s="176"/>
      <c r="Q1573" s="176"/>
      <c r="R1573" s="176"/>
      <c r="S1573" s="176"/>
      <c r="T1573" s="175"/>
      <c r="U1573" s="175"/>
      <c r="V1573" s="176"/>
      <c r="W1573" s="176"/>
      <c r="X1573" s="176"/>
      <c r="Y1573" s="175"/>
      <c r="Z1573" s="177"/>
      <c r="AA1573" s="177"/>
      <c r="AB1573" s="177"/>
      <c r="AC1573" s="177"/>
    </row>
    <row r="1574" spans="1:29">
      <c r="A1574" s="175"/>
      <c r="B1574" s="175"/>
      <c r="C1574" s="175"/>
      <c r="D1574" s="176"/>
      <c r="E1574" s="176"/>
      <c r="F1574" s="176"/>
      <c r="G1574" s="176"/>
      <c r="H1574" s="175"/>
      <c r="I1574" s="176"/>
      <c r="J1574" s="176"/>
      <c r="K1574" s="175"/>
      <c r="L1574" s="176"/>
      <c r="M1574" s="176"/>
      <c r="N1574" s="176"/>
      <c r="O1574" s="176"/>
      <c r="P1574" s="176"/>
      <c r="Q1574" s="176"/>
      <c r="R1574" s="176"/>
      <c r="S1574" s="176"/>
      <c r="T1574" s="175"/>
      <c r="U1574" s="175"/>
      <c r="V1574" s="176"/>
      <c r="W1574" s="176"/>
      <c r="X1574" s="176"/>
      <c r="Y1574" s="175"/>
      <c r="Z1574" s="177"/>
      <c r="AA1574" s="177"/>
      <c r="AB1574" s="177"/>
      <c r="AC1574" s="177"/>
    </row>
    <row r="1575" spans="1:29">
      <c r="A1575" s="175"/>
      <c r="B1575" s="175"/>
      <c r="C1575" s="175"/>
      <c r="D1575" s="176"/>
      <c r="E1575" s="176"/>
      <c r="F1575" s="176"/>
      <c r="G1575" s="176"/>
      <c r="H1575" s="175"/>
      <c r="I1575" s="176"/>
      <c r="J1575" s="176"/>
      <c r="K1575" s="175"/>
      <c r="L1575" s="176"/>
      <c r="M1575" s="176"/>
      <c r="N1575" s="176"/>
      <c r="O1575" s="176"/>
      <c r="P1575" s="176"/>
      <c r="Q1575" s="176"/>
      <c r="R1575" s="176"/>
      <c r="S1575" s="176"/>
      <c r="T1575" s="175"/>
      <c r="U1575" s="175"/>
      <c r="V1575" s="176"/>
      <c r="W1575" s="176"/>
      <c r="X1575" s="176"/>
      <c r="Y1575" s="175"/>
      <c r="Z1575" s="177"/>
      <c r="AA1575" s="177"/>
      <c r="AB1575" s="177"/>
      <c r="AC1575" s="177"/>
    </row>
    <row r="1576" spans="1:29">
      <c r="A1576" s="175"/>
      <c r="B1576" s="175"/>
      <c r="C1576" s="175"/>
      <c r="D1576" s="176"/>
      <c r="E1576" s="176"/>
      <c r="F1576" s="176"/>
      <c r="G1576" s="176"/>
      <c r="H1576" s="175"/>
      <c r="I1576" s="176"/>
      <c r="J1576" s="176"/>
      <c r="K1576" s="175"/>
      <c r="L1576" s="176"/>
      <c r="M1576" s="176"/>
      <c r="N1576" s="176"/>
      <c r="O1576" s="176"/>
      <c r="P1576" s="176"/>
      <c r="Q1576" s="176"/>
      <c r="R1576" s="176"/>
      <c r="S1576" s="176"/>
      <c r="T1576" s="175"/>
      <c r="U1576" s="175"/>
      <c r="V1576" s="176"/>
      <c r="W1576" s="176"/>
      <c r="X1576" s="176"/>
      <c r="Y1576" s="175"/>
      <c r="Z1576" s="177"/>
      <c r="AA1576" s="177"/>
      <c r="AB1576" s="177"/>
      <c r="AC1576" s="177"/>
    </row>
    <row r="1577" spans="1:29">
      <c r="A1577" s="175"/>
      <c r="B1577" s="175"/>
      <c r="C1577" s="175"/>
      <c r="D1577" s="176"/>
      <c r="E1577" s="176"/>
      <c r="F1577" s="176"/>
      <c r="G1577" s="176"/>
      <c r="H1577" s="175"/>
      <c r="I1577" s="176"/>
      <c r="J1577" s="176"/>
      <c r="K1577" s="175"/>
      <c r="L1577" s="176"/>
      <c r="M1577" s="176"/>
      <c r="N1577" s="176"/>
      <c r="O1577" s="176"/>
      <c r="P1577" s="176"/>
      <c r="Q1577" s="176"/>
      <c r="R1577" s="176"/>
      <c r="S1577" s="176"/>
      <c r="T1577" s="175"/>
      <c r="U1577" s="175"/>
      <c r="V1577" s="176"/>
      <c r="W1577" s="176"/>
      <c r="X1577" s="176"/>
      <c r="Y1577" s="175"/>
      <c r="Z1577" s="177"/>
      <c r="AA1577" s="177"/>
      <c r="AB1577" s="177"/>
      <c r="AC1577" s="177"/>
    </row>
    <row r="1578" spans="1:29">
      <c r="A1578" s="175"/>
      <c r="B1578" s="175"/>
      <c r="C1578" s="175"/>
      <c r="D1578" s="176"/>
      <c r="E1578" s="176"/>
      <c r="F1578" s="176"/>
      <c r="G1578" s="176"/>
      <c r="H1578" s="175"/>
      <c r="I1578" s="176"/>
      <c r="J1578" s="176"/>
      <c r="K1578" s="175"/>
      <c r="L1578" s="176"/>
      <c r="M1578" s="176"/>
      <c r="N1578" s="176"/>
      <c r="O1578" s="176"/>
      <c r="P1578" s="176"/>
      <c r="Q1578" s="176"/>
      <c r="R1578" s="176"/>
      <c r="S1578" s="176"/>
      <c r="T1578" s="175"/>
      <c r="U1578" s="175"/>
      <c r="V1578" s="176"/>
      <c r="W1578" s="176"/>
      <c r="X1578" s="176"/>
      <c r="Y1578" s="175"/>
      <c r="Z1578" s="177"/>
      <c r="AA1578" s="177"/>
      <c r="AB1578" s="177"/>
      <c r="AC1578" s="177"/>
    </row>
    <row r="1579" spans="1:29">
      <c r="A1579" s="175"/>
      <c r="B1579" s="175"/>
      <c r="C1579" s="175"/>
      <c r="D1579" s="176"/>
      <c r="E1579" s="176"/>
      <c r="F1579" s="176"/>
      <c r="G1579" s="176"/>
      <c r="H1579" s="175"/>
      <c r="I1579" s="176"/>
      <c r="J1579" s="176"/>
      <c r="K1579" s="175"/>
      <c r="L1579" s="176"/>
      <c r="M1579" s="176"/>
      <c r="N1579" s="176"/>
      <c r="O1579" s="176"/>
      <c r="P1579" s="176"/>
      <c r="Q1579" s="176"/>
      <c r="R1579" s="176"/>
      <c r="S1579" s="176"/>
      <c r="T1579" s="175"/>
      <c r="U1579" s="175"/>
      <c r="V1579" s="176"/>
      <c r="W1579" s="176"/>
      <c r="X1579" s="176"/>
      <c r="Y1579" s="175"/>
      <c r="Z1579" s="177"/>
      <c r="AA1579" s="177"/>
      <c r="AB1579" s="177"/>
      <c r="AC1579" s="177"/>
    </row>
    <row r="1580" spans="1:29">
      <c r="A1580" s="175"/>
      <c r="B1580" s="175"/>
      <c r="C1580" s="175"/>
      <c r="D1580" s="176"/>
      <c r="E1580" s="176"/>
      <c r="F1580" s="176"/>
      <c r="G1580" s="176"/>
      <c r="H1580" s="175"/>
      <c r="I1580" s="176"/>
      <c r="J1580" s="176"/>
      <c r="K1580" s="175"/>
      <c r="L1580" s="176"/>
      <c r="M1580" s="176"/>
      <c r="N1580" s="176"/>
      <c r="O1580" s="176"/>
      <c r="P1580" s="176"/>
      <c r="Q1580" s="176"/>
      <c r="R1580" s="176"/>
      <c r="S1580" s="176"/>
      <c r="T1580" s="175"/>
      <c r="U1580" s="175"/>
      <c r="V1580" s="176"/>
      <c r="W1580" s="176"/>
      <c r="X1580" s="176"/>
      <c r="Y1580" s="175"/>
      <c r="Z1580" s="177"/>
      <c r="AA1580" s="177"/>
      <c r="AB1580" s="177"/>
      <c r="AC1580" s="177"/>
    </row>
    <row r="1581" spans="1:29">
      <c r="A1581" s="175"/>
      <c r="B1581" s="175"/>
      <c r="C1581" s="175"/>
      <c r="D1581" s="176"/>
      <c r="E1581" s="176"/>
      <c r="F1581" s="176"/>
      <c r="G1581" s="176"/>
      <c r="H1581" s="175"/>
      <c r="I1581" s="176"/>
      <c r="J1581" s="176"/>
      <c r="K1581" s="175"/>
      <c r="L1581" s="176"/>
      <c r="M1581" s="176"/>
      <c r="N1581" s="176"/>
      <c r="O1581" s="176"/>
      <c r="P1581" s="176"/>
      <c r="Q1581" s="176"/>
      <c r="R1581" s="176"/>
      <c r="S1581" s="176"/>
      <c r="T1581" s="175"/>
      <c r="U1581" s="175"/>
      <c r="V1581" s="176"/>
      <c r="W1581" s="176"/>
      <c r="X1581" s="176"/>
      <c r="Y1581" s="175"/>
      <c r="Z1581" s="177"/>
      <c r="AA1581" s="177"/>
      <c r="AB1581" s="177"/>
      <c r="AC1581" s="177"/>
    </row>
    <row r="1582" spans="1:29">
      <c r="A1582" s="175"/>
      <c r="B1582" s="175"/>
      <c r="C1582" s="175"/>
      <c r="D1582" s="176"/>
      <c r="E1582" s="176"/>
      <c r="F1582" s="176"/>
      <c r="G1582" s="176"/>
      <c r="H1582" s="175"/>
      <c r="I1582" s="176"/>
      <c r="J1582" s="176"/>
      <c r="K1582" s="175"/>
      <c r="L1582" s="176"/>
      <c r="M1582" s="176"/>
      <c r="N1582" s="176"/>
      <c r="O1582" s="176"/>
      <c r="P1582" s="176"/>
      <c r="Q1582" s="176"/>
      <c r="R1582" s="176"/>
      <c r="S1582" s="176"/>
      <c r="T1582" s="175"/>
      <c r="U1582" s="175"/>
      <c r="V1582" s="176"/>
      <c r="W1582" s="176"/>
      <c r="X1582" s="176"/>
      <c r="Y1582" s="175"/>
      <c r="Z1582" s="177"/>
      <c r="AA1582" s="177"/>
      <c r="AB1582" s="177"/>
      <c r="AC1582" s="177"/>
    </row>
    <row r="1583" spans="1:29">
      <c r="A1583" s="175"/>
      <c r="B1583" s="175"/>
      <c r="C1583" s="175"/>
      <c r="D1583" s="176"/>
      <c r="E1583" s="176"/>
      <c r="F1583" s="176"/>
      <c r="G1583" s="176"/>
      <c r="H1583" s="175"/>
      <c r="I1583" s="176"/>
      <c r="J1583" s="176"/>
      <c r="K1583" s="175"/>
      <c r="L1583" s="176"/>
      <c r="M1583" s="176"/>
      <c r="N1583" s="176"/>
      <c r="O1583" s="176"/>
      <c r="P1583" s="176"/>
      <c r="Q1583" s="176"/>
      <c r="R1583" s="176"/>
      <c r="S1583" s="176"/>
      <c r="T1583" s="175"/>
      <c r="U1583" s="175"/>
      <c r="V1583" s="176"/>
      <c r="W1583" s="176"/>
      <c r="X1583" s="176"/>
      <c r="Y1583" s="175"/>
      <c r="Z1583" s="177"/>
      <c r="AA1583" s="177"/>
      <c r="AB1583" s="177"/>
      <c r="AC1583" s="177"/>
    </row>
    <row r="1584" spans="1:29">
      <c r="A1584" s="175"/>
      <c r="B1584" s="175"/>
      <c r="C1584" s="175"/>
      <c r="D1584" s="176"/>
      <c r="E1584" s="176"/>
      <c r="F1584" s="176"/>
      <c r="G1584" s="176"/>
      <c r="H1584" s="175"/>
      <c r="I1584" s="176"/>
      <c r="J1584" s="176"/>
      <c r="K1584" s="175"/>
      <c r="L1584" s="176"/>
      <c r="M1584" s="176"/>
      <c r="N1584" s="176"/>
      <c r="O1584" s="176"/>
      <c r="P1584" s="176"/>
      <c r="Q1584" s="176"/>
      <c r="R1584" s="176"/>
      <c r="S1584" s="176"/>
      <c r="T1584" s="175"/>
      <c r="U1584" s="175"/>
      <c r="V1584" s="176"/>
      <c r="W1584" s="176"/>
      <c r="X1584" s="176"/>
      <c r="Y1584" s="175"/>
      <c r="Z1584" s="177"/>
      <c r="AA1584" s="177"/>
      <c r="AB1584" s="177"/>
      <c r="AC1584" s="177"/>
    </row>
    <row r="1585" spans="1:29">
      <c r="A1585" s="175"/>
      <c r="B1585" s="175"/>
      <c r="C1585" s="175"/>
      <c r="D1585" s="176"/>
      <c r="E1585" s="176"/>
      <c r="F1585" s="176"/>
      <c r="G1585" s="176"/>
      <c r="H1585" s="175"/>
      <c r="I1585" s="176"/>
      <c r="J1585" s="176"/>
      <c r="K1585" s="175"/>
      <c r="L1585" s="176"/>
      <c r="M1585" s="176"/>
      <c r="N1585" s="176"/>
      <c r="O1585" s="176"/>
      <c r="P1585" s="176"/>
      <c r="Q1585" s="176"/>
      <c r="R1585" s="176"/>
      <c r="S1585" s="176"/>
      <c r="T1585" s="175"/>
      <c r="U1585" s="175"/>
      <c r="V1585" s="176"/>
      <c r="W1585" s="176"/>
      <c r="X1585" s="176"/>
      <c r="Y1585" s="175"/>
      <c r="Z1585" s="177"/>
      <c r="AA1585" s="177"/>
      <c r="AB1585" s="177"/>
      <c r="AC1585" s="177"/>
    </row>
    <row r="1586" spans="1:29">
      <c r="A1586" s="175"/>
      <c r="B1586" s="175"/>
      <c r="C1586" s="175"/>
      <c r="D1586" s="176"/>
      <c r="E1586" s="176"/>
      <c r="F1586" s="176"/>
      <c r="G1586" s="176"/>
      <c r="H1586" s="175"/>
      <c r="I1586" s="176"/>
      <c r="J1586" s="176"/>
      <c r="K1586" s="175"/>
      <c r="L1586" s="176"/>
      <c r="M1586" s="176"/>
      <c r="N1586" s="176"/>
      <c r="O1586" s="176"/>
      <c r="P1586" s="176"/>
      <c r="Q1586" s="176"/>
      <c r="R1586" s="176"/>
      <c r="S1586" s="176"/>
      <c r="T1586" s="175"/>
      <c r="U1586" s="175"/>
      <c r="V1586" s="176"/>
      <c r="W1586" s="176"/>
      <c r="X1586" s="176"/>
      <c r="Y1586" s="175"/>
      <c r="Z1586" s="177"/>
      <c r="AA1586" s="177"/>
      <c r="AB1586" s="177"/>
      <c r="AC1586" s="177"/>
    </row>
    <row r="1587" spans="1:29">
      <c r="A1587" s="175"/>
      <c r="B1587" s="175"/>
      <c r="C1587" s="175"/>
      <c r="D1587" s="176"/>
      <c r="E1587" s="176"/>
      <c r="F1587" s="176"/>
      <c r="G1587" s="176"/>
      <c r="H1587" s="175"/>
      <c r="I1587" s="176"/>
      <c r="J1587" s="176"/>
      <c r="K1587" s="175"/>
      <c r="L1587" s="176"/>
      <c r="M1587" s="176"/>
      <c r="N1587" s="176"/>
      <c r="O1587" s="176"/>
      <c r="P1587" s="176"/>
      <c r="Q1587" s="176"/>
      <c r="R1587" s="176"/>
      <c r="S1587" s="176"/>
      <c r="T1587" s="175"/>
      <c r="U1587" s="175"/>
      <c r="V1587" s="176"/>
      <c r="W1587" s="176"/>
      <c r="X1587" s="176"/>
      <c r="Y1587" s="175"/>
      <c r="Z1587" s="177"/>
      <c r="AA1587" s="177"/>
      <c r="AB1587" s="177"/>
      <c r="AC1587" s="177"/>
    </row>
    <row r="1588" spans="1:29">
      <c r="A1588" s="175"/>
      <c r="B1588" s="175"/>
      <c r="C1588" s="175"/>
      <c r="D1588" s="176"/>
      <c r="E1588" s="176"/>
      <c r="F1588" s="176"/>
      <c r="G1588" s="176"/>
      <c r="H1588" s="175"/>
      <c r="I1588" s="176"/>
      <c r="J1588" s="176"/>
      <c r="K1588" s="175"/>
      <c r="L1588" s="176"/>
      <c r="M1588" s="176"/>
      <c r="N1588" s="176"/>
      <c r="O1588" s="176"/>
      <c r="P1588" s="176"/>
      <c r="Q1588" s="176"/>
      <c r="R1588" s="176"/>
      <c r="S1588" s="176"/>
      <c r="T1588" s="175"/>
      <c r="U1588" s="175"/>
      <c r="V1588" s="176"/>
      <c r="W1588" s="176"/>
      <c r="X1588" s="176"/>
      <c r="Y1588" s="175"/>
      <c r="Z1588" s="177"/>
      <c r="AA1588" s="177"/>
      <c r="AB1588" s="177"/>
      <c r="AC1588" s="177"/>
    </row>
    <row r="1589" spans="1:29">
      <c r="A1589" s="175"/>
      <c r="B1589" s="175"/>
      <c r="C1589" s="175"/>
      <c r="D1589" s="176"/>
      <c r="E1589" s="176"/>
      <c r="F1589" s="176"/>
      <c r="G1589" s="176"/>
      <c r="H1589" s="175"/>
      <c r="I1589" s="176"/>
      <c r="J1589" s="176"/>
      <c r="K1589" s="175"/>
      <c r="L1589" s="176"/>
      <c r="M1589" s="176"/>
      <c r="N1589" s="176"/>
      <c r="O1589" s="176"/>
      <c r="P1589" s="176"/>
      <c r="Q1589" s="176"/>
      <c r="R1589" s="176"/>
      <c r="S1589" s="176"/>
      <c r="T1589" s="175"/>
      <c r="U1589" s="175"/>
      <c r="V1589" s="176"/>
      <c r="W1589" s="176"/>
      <c r="X1589" s="176"/>
      <c r="Y1589" s="175"/>
      <c r="Z1589" s="177"/>
      <c r="AA1589" s="177"/>
      <c r="AB1589" s="177"/>
      <c r="AC1589" s="177"/>
    </row>
    <row r="1590" spans="1:29">
      <c r="A1590" s="175"/>
      <c r="B1590" s="175"/>
      <c r="C1590" s="175"/>
      <c r="D1590" s="176"/>
      <c r="E1590" s="176"/>
      <c r="F1590" s="176"/>
      <c r="G1590" s="176"/>
      <c r="H1590" s="175"/>
      <c r="I1590" s="176"/>
      <c r="J1590" s="176"/>
      <c r="K1590" s="175"/>
      <c r="L1590" s="176"/>
      <c r="M1590" s="176"/>
      <c r="N1590" s="176"/>
      <c r="O1590" s="176"/>
      <c r="P1590" s="176"/>
      <c r="Q1590" s="176"/>
      <c r="R1590" s="176"/>
      <c r="S1590" s="176"/>
      <c r="T1590" s="175"/>
      <c r="U1590" s="175"/>
      <c r="V1590" s="176"/>
      <c r="W1590" s="176"/>
      <c r="X1590" s="176"/>
      <c r="Y1590" s="175"/>
      <c r="Z1590" s="177"/>
      <c r="AA1590" s="177"/>
      <c r="AB1590" s="177"/>
      <c r="AC1590" s="177"/>
    </row>
    <row r="1591" spans="1:29">
      <c r="A1591" s="175"/>
      <c r="B1591" s="175"/>
      <c r="C1591" s="175"/>
      <c r="D1591" s="176"/>
      <c r="E1591" s="176"/>
      <c r="F1591" s="176"/>
      <c r="G1591" s="176"/>
      <c r="H1591" s="175"/>
      <c r="I1591" s="176"/>
      <c r="J1591" s="176"/>
      <c r="K1591" s="175"/>
      <c r="L1591" s="176"/>
      <c r="M1591" s="176"/>
      <c r="N1591" s="176"/>
      <c r="O1591" s="176"/>
      <c r="P1591" s="176"/>
      <c r="Q1591" s="176"/>
      <c r="R1591" s="176"/>
      <c r="S1591" s="176"/>
      <c r="T1591" s="175"/>
      <c r="U1591" s="175"/>
      <c r="V1591" s="176"/>
      <c r="W1591" s="176"/>
      <c r="X1591" s="176"/>
      <c r="Y1591" s="175"/>
      <c r="Z1591" s="177"/>
      <c r="AA1591" s="177"/>
      <c r="AB1591" s="177"/>
      <c r="AC1591" s="177"/>
    </row>
    <row r="1592" spans="1:29">
      <c r="A1592" s="175"/>
      <c r="B1592" s="175"/>
      <c r="C1592" s="175"/>
      <c r="D1592" s="176"/>
      <c r="E1592" s="176"/>
      <c r="F1592" s="176"/>
      <c r="G1592" s="176"/>
      <c r="H1592" s="175"/>
      <c r="I1592" s="176"/>
      <c r="J1592" s="176"/>
      <c r="K1592" s="175"/>
      <c r="L1592" s="176"/>
      <c r="M1592" s="176"/>
      <c r="N1592" s="176"/>
      <c r="O1592" s="176"/>
      <c r="P1592" s="176"/>
      <c r="Q1592" s="176"/>
      <c r="R1592" s="176"/>
      <c r="S1592" s="176"/>
      <c r="T1592" s="175"/>
      <c r="U1592" s="175"/>
      <c r="V1592" s="176"/>
      <c r="W1592" s="176"/>
      <c r="X1592" s="176"/>
      <c r="Y1592" s="175"/>
      <c r="Z1592" s="177"/>
      <c r="AA1592" s="177"/>
      <c r="AB1592" s="177"/>
      <c r="AC1592" s="177"/>
    </row>
    <row r="1593" spans="1:29">
      <c r="A1593" s="175"/>
      <c r="B1593" s="175"/>
      <c r="C1593" s="175"/>
      <c r="D1593" s="176"/>
      <c r="E1593" s="176"/>
      <c r="F1593" s="176"/>
      <c r="G1593" s="176"/>
      <c r="H1593" s="175"/>
      <c r="I1593" s="176"/>
      <c r="J1593" s="176"/>
      <c r="K1593" s="175"/>
      <c r="L1593" s="176"/>
      <c r="M1593" s="176"/>
      <c r="N1593" s="176"/>
      <c r="O1593" s="176"/>
      <c r="P1593" s="176"/>
      <c r="Q1593" s="176"/>
      <c r="R1593" s="176"/>
      <c r="S1593" s="176"/>
      <c r="T1593" s="175"/>
      <c r="U1593" s="175"/>
      <c r="V1593" s="176"/>
      <c r="W1593" s="176"/>
      <c r="X1593" s="176"/>
      <c r="Y1593" s="175"/>
      <c r="Z1593" s="177"/>
      <c r="AA1593" s="177"/>
      <c r="AB1593" s="177"/>
      <c r="AC1593" s="177"/>
    </row>
    <row r="1594" spans="1:29">
      <c r="A1594" s="175"/>
      <c r="B1594" s="175"/>
      <c r="C1594" s="175"/>
      <c r="D1594" s="176"/>
      <c r="E1594" s="176"/>
      <c r="F1594" s="176"/>
      <c r="G1594" s="176"/>
      <c r="H1594" s="175"/>
      <c r="I1594" s="176"/>
      <c r="J1594" s="176"/>
      <c r="K1594" s="175"/>
      <c r="L1594" s="176"/>
      <c r="M1594" s="176"/>
      <c r="N1594" s="176"/>
      <c r="O1594" s="176"/>
      <c r="P1594" s="176"/>
      <c r="Q1594" s="176"/>
      <c r="R1594" s="176"/>
      <c r="S1594" s="176"/>
      <c r="T1594" s="175"/>
      <c r="U1594" s="175"/>
      <c r="V1594" s="176"/>
      <c r="W1594" s="176"/>
      <c r="X1594" s="176"/>
      <c r="Y1594" s="175"/>
      <c r="Z1594" s="177"/>
      <c r="AA1594" s="177"/>
      <c r="AB1594" s="177"/>
      <c r="AC1594" s="177"/>
    </row>
    <row r="1595" spans="1:29">
      <c r="A1595" s="175"/>
      <c r="B1595" s="175"/>
      <c r="C1595" s="175"/>
      <c r="D1595" s="176"/>
      <c r="E1595" s="176"/>
      <c r="F1595" s="176"/>
      <c r="G1595" s="176"/>
      <c r="H1595" s="175"/>
      <c r="I1595" s="176"/>
      <c r="J1595" s="176"/>
      <c r="K1595" s="175"/>
      <c r="L1595" s="176"/>
      <c r="M1595" s="176"/>
      <c r="N1595" s="176"/>
      <c r="O1595" s="176"/>
      <c r="P1595" s="176"/>
      <c r="Q1595" s="176"/>
      <c r="R1595" s="176"/>
      <c r="S1595" s="176"/>
      <c r="T1595" s="175"/>
      <c r="U1595" s="175"/>
      <c r="V1595" s="176"/>
      <c r="W1595" s="176"/>
      <c r="X1595" s="176"/>
      <c r="Y1595" s="175"/>
      <c r="Z1595" s="177"/>
      <c r="AA1595" s="177"/>
      <c r="AB1595" s="177"/>
      <c r="AC1595" s="177"/>
    </row>
    <row r="1596" spans="1:29">
      <c r="A1596" s="175"/>
      <c r="B1596" s="175"/>
      <c r="C1596" s="175"/>
      <c r="D1596" s="176"/>
      <c r="E1596" s="176"/>
      <c r="F1596" s="176"/>
      <c r="G1596" s="176"/>
      <c r="H1596" s="175"/>
      <c r="I1596" s="176"/>
      <c r="J1596" s="176"/>
      <c r="K1596" s="175"/>
      <c r="L1596" s="176"/>
      <c r="M1596" s="176"/>
      <c r="N1596" s="176"/>
      <c r="O1596" s="176"/>
      <c r="P1596" s="176"/>
      <c r="Q1596" s="176"/>
      <c r="R1596" s="176"/>
      <c r="S1596" s="176"/>
      <c r="T1596" s="175"/>
      <c r="U1596" s="175"/>
      <c r="V1596" s="176"/>
      <c r="W1596" s="176"/>
      <c r="X1596" s="176"/>
      <c r="Y1596" s="175"/>
      <c r="Z1596" s="177"/>
      <c r="AA1596" s="177"/>
      <c r="AB1596" s="177"/>
      <c r="AC1596" s="177"/>
    </row>
    <row r="1597" spans="1:29">
      <c r="A1597" s="175"/>
      <c r="B1597" s="175"/>
      <c r="C1597" s="175"/>
      <c r="D1597" s="176"/>
      <c r="E1597" s="176"/>
      <c r="F1597" s="176"/>
      <c r="G1597" s="176"/>
      <c r="H1597" s="175"/>
      <c r="I1597" s="176"/>
      <c r="J1597" s="176"/>
      <c r="K1597" s="175"/>
      <c r="L1597" s="176"/>
      <c r="M1597" s="176"/>
      <c r="N1597" s="176"/>
      <c r="O1597" s="176"/>
      <c r="P1597" s="176"/>
      <c r="Q1597" s="176"/>
      <c r="R1597" s="176"/>
      <c r="S1597" s="176"/>
      <c r="T1597" s="175"/>
      <c r="U1597" s="175"/>
      <c r="V1597" s="176"/>
      <c r="W1597" s="176"/>
      <c r="X1597" s="176"/>
      <c r="Y1597" s="175"/>
      <c r="Z1597" s="177"/>
      <c r="AA1597" s="177"/>
      <c r="AB1597" s="177"/>
      <c r="AC1597" s="177"/>
    </row>
    <row r="1598" spans="1:29">
      <c r="A1598" s="175"/>
      <c r="B1598" s="175"/>
      <c r="C1598" s="175"/>
      <c r="D1598" s="176"/>
      <c r="E1598" s="176"/>
      <c r="F1598" s="176"/>
      <c r="G1598" s="176"/>
      <c r="H1598" s="175"/>
      <c r="I1598" s="176"/>
      <c r="J1598" s="176"/>
      <c r="K1598" s="175"/>
      <c r="L1598" s="176"/>
      <c r="M1598" s="176"/>
      <c r="N1598" s="176"/>
      <c r="O1598" s="176"/>
      <c r="P1598" s="176"/>
      <c r="Q1598" s="176"/>
      <c r="R1598" s="176"/>
      <c r="S1598" s="176"/>
      <c r="T1598" s="175"/>
      <c r="U1598" s="175"/>
      <c r="V1598" s="176"/>
      <c r="W1598" s="176"/>
      <c r="X1598" s="176"/>
      <c r="Y1598" s="175"/>
      <c r="Z1598" s="177"/>
      <c r="AA1598" s="177"/>
      <c r="AB1598" s="177"/>
      <c r="AC1598" s="177"/>
    </row>
    <row r="1599" spans="1:29">
      <c r="A1599" s="175"/>
      <c r="B1599" s="175"/>
      <c r="C1599" s="175"/>
      <c r="D1599" s="176"/>
      <c r="E1599" s="176"/>
      <c r="F1599" s="176"/>
      <c r="G1599" s="176"/>
      <c r="H1599" s="175"/>
      <c r="I1599" s="176"/>
      <c r="J1599" s="176"/>
      <c r="K1599" s="175"/>
      <c r="L1599" s="176"/>
      <c r="M1599" s="176"/>
      <c r="N1599" s="176"/>
      <c r="O1599" s="176"/>
      <c r="P1599" s="176"/>
      <c r="Q1599" s="176"/>
      <c r="R1599" s="176"/>
      <c r="S1599" s="176"/>
      <c r="T1599" s="175"/>
      <c r="U1599" s="175"/>
      <c r="V1599" s="176"/>
      <c r="W1599" s="176"/>
      <c r="X1599" s="176"/>
      <c r="Y1599" s="175"/>
      <c r="Z1599" s="177"/>
      <c r="AA1599" s="177"/>
      <c r="AB1599" s="177"/>
      <c r="AC1599" s="177"/>
    </row>
    <row r="1600" spans="1:29">
      <c r="A1600" s="175"/>
      <c r="B1600" s="175"/>
      <c r="C1600" s="175"/>
      <c r="D1600" s="176"/>
      <c r="E1600" s="176"/>
      <c r="F1600" s="176"/>
      <c r="G1600" s="176"/>
      <c r="H1600" s="175"/>
      <c r="I1600" s="176"/>
      <c r="J1600" s="176"/>
      <c r="K1600" s="175"/>
      <c r="L1600" s="176"/>
      <c r="M1600" s="176"/>
      <c r="N1600" s="176"/>
      <c r="O1600" s="176"/>
      <c r="P1600" s="176"/>
      <c r="Q1600" s="176"/>
      <c r="R1600" s="176"/>
      <c r="S1600" s="176"/>
      <c r="T1600" s="175"/>
      <c r="U1600" s="175"/>
      <c r="V1600" s="176"/>
      <c r="W1600" s="176"/>
      <c r="X1600" s="176"/>
      <c r="Y1600" s="175"/>
      <c r="Z1600" s="177"/>
      <c r="AA1600" s="177"/>
      <c r="AB1600" s="177"/>
      <c r="AC1600" s="177"/>
    </row>
    <row r="1601" spans="1:29">
      <c r="A1601" s="175"/>
      <c r="B1601" s="175"/>
      <c r="C1601" s="175"/>
      <c r="D1601" s="176"/>
      <c r="E1601" s="176"/>
      <c r="F1601" s="176"/>
      <c r="G1601" s="176"/>
      <c r="H1601" s="175"/>
      <c r="I1601" s="176"/>
      <c r="J1601" s="176"/>
      <c r="K1601" s="175"/>
      <c r="L1601" s="176"/>
      <c r="M1601" s="176"/>
      <c r="N1601" s="176"/>
      <c r="O1601" s="176"/>
      <c r="P1601" s="176"/>
      <c r="Q1601" s="176"/>
      <c r="R1601" s="176"/>
      <c r="S1601" s="176"/>
      <c r="T1601" s="175"/>
      <c r="U1601" s="175"/>
      <c r="V1601" s="176"/>
      <c r="W1601" s="176"/>
      <c r="X1601" s="176"/>
      <c r="Y1601" s="175"/>
      <c r="Z1601" s="177"/>
      <c r="AA1601" s="177"/>
      <c r="AB1601" s="177"/>
      <c r="AC1601" s="177"/>
    </row>
    <row r="1602" spans="1:29">
      <c r="A1602" s="175"/>
      <c r="B1602" s="175"/>
      <c r="C1602" s="175"/>
      <c r="D1602" s="176"/>
      <c r="E1602" s="176"/>
      <c r="F1602" s="176"/>
      <c r="G1602" s="176"/>
      <c r="H1602" s="175"/>
      <c r="I1602" s="176"/>
      <c r="J1602" s="176"/>
      <c r="K1602" s="175"/>
      <c r="L1602" s="176"/>
      <c r="M1602" s="176"/>
      <c r="N1602" s="176"/>
      <c r="O1602" s="176"/>
      <c r="P1602" s="176"/>
      <c r="Q1602" s="176"/>
      <c r="R1602" s="176"/>
      <c r="S1602" s="176"/>
      <c r="T1602" s="175"/>
      <c r="U1602" s="175"/>
      <c r="V1602" s="176"/>
      <c r="W1602" s="176"/>
      <c r="X1602" s="176"/>
      <c r="Y1602" s="175"/>
      <c r="Z1602" s="177"/>
      <c r="AA1602" s="177"/>
      <c r="AB1602" s="177"/>
      <c r="AC1602" s="177"/>
    </row>
    <row r="1603" spans="1:29">
      <c r="A1603" s="175"/>
      <c r="B1603" s="175"/>
      <c r="C1603" s="175"/>
      <c r="D1603" s="176"/>
      <c r="E1603" s="176"/>
      <c r="F1603" s="176"/>
      <c r="G1603" s="176"/>
      <c r="H1603" s="175"/>
      <c r="I1603" s="176"/>
      <c r="J1603" s="176"/>
      <c r="K1603" s="175"/>
      <c r="L1603" s="176"/>
      <c r="M1603" s="176"/>
      <c r="N1603" s="176"/>
      <c r="O1603" s="176"/>
      <c r="P1603" s="176"/>
      <c r="Q1603" s="176"/>
      <c r="R1603" s="176"/>
      <c r="S1603" s="176"/>
      <c r="T1603" s="175"/>
      <c r="U1603" s="175"/>
      <c r="V1603" s="176"/>
      <c r="W1603" s="176"/>
      <c r="X1603" s="176"/>
      <c r="Y1603" s="175"/>
      <c r="Z1603" s="177"/>
      <c r="AA1603" s="177"/>
      <c r="AB1603" s="177"/>
      <c r="AC1603" s="177"/>
    </row>
    <row r="1604" spans="1:29">
      <c r="A1604" s="175"/>
      <c r="B1604" s="175"/>
      <c r="C1604" s="175"/>
      <c r="D1604" s="176"/>
      <c r="E1604" s="176"/>
      <c r="F1604" s="176"/>
      <c r="G1604" s="176"/>
      <c r="H1604" s="175"/>
      <c r="I1604" s="176"/>
      <c r="J1604" s="176"/>
      <c r="K1604" s="175"/>
      <c r="L1604" s="176"/>
      <c r="M1604" s="176"/>
      <c r="N1604" s="176"/>
      <c r="O1604" s="176"/>
      <c r="P1604" s="176"/>
      <c r="Q1604" s="176"/>
      <c r="R1604" s="176"/>
      <c r="S1604" s="176"/>
      <c r="T1604" s="175"/>
      <c r="U1604" s="175"/>
      <c r="V1604" s="176"/>
      <c r="W1604" s="176"/>
      <c r="X1604" s="176"/>
      <c r="Y1604" s="175"/>
      <c r="Z1604" s="177"/>
      <c r="AA1604" s="177"/>
      <c r="AB1604" s="177"/>
      <c r="AC1604" s="177"/>
    </row>
    <row r="1605" spans="1:29">
      <c r="A1605" s="175"/>
      <c r="B1605" s="175"/>
      <c r="C1605" s="175"/>
      <c r="D1605" s="176"/>
      <c r="E1605" s="176"/>
      <c r="F1605" s="176"/>
      <c r="G1605" s="176"/>
      <c r="H1605" s="175"/>
      <c r="I1605" s="176"/>
      <c r="J1605" s="176"/>
      <c r="K1605" s="175"/>
      <c r="L1605" s="176"/>
      <c r="M1605" s="176"/>
      <c r="N1605" s="176"/>
      <c r="O1605" s="176"/>
      <c r="P1605" s="176"/>
      <c r="Q1605" s="176"/>
      <c r="R1605" s="176"/>
      <c r="S1605" s="176"/>
      <c r="T1605" s="175"/>
      <c r="U1605" s="175"/>
      <c r="V1605" s="176"/>
      <c r="W1605" s="176"/>
      <c r="X1605" s="176"/>
      <c r="Y1605" s="175"/>
      <c r="Z1605" s="177"/>
      <c r="AA1605" s="177"/>
      <c r="AB1605" s="177"/>
      <c r="AC1605" s="177"/>
    </row>
    <row r="1606" spans="1:29">
      <c r="A1606" s="175"/>
      <c r="B1606" s="175"/>
      <c r="C1606" s="175"/>
      <c r="D1606" s="176"/>
      <c r="E1606" s="176"/>
      <c r="F1606" s="176"/>
      <c r="G1606" s="176"/>
      <c r="H1606" s="175"/>
      <c r="I1606" s="176"/>
      <c r="J1606" s="176"/>
      <c r="K1606" s="175"/>
      <c r="L1606" s="176"/>
      <c r="M1606" s="176"/>
      <c r="N1606" s="176"/>
      <c r="O1606" s="176"/>
      <c r="P1606" s="176"/>
      <c r="Q1606" s="176"/>
      <c r="R1606" s="176"/>
      <c r="S1606" s="176"/>
      <c r="T1606" s="175"/>
      <c r="U1606" s="175"/>
      <c r="V1606" s="176"/>
      <c r="W1606" s="176"/>
      <c r="X1606" s="176"/>
      <c r="Y1606" s="175"/>
      <c r="Z1606" s="177"/>
      <c r="AA1606" s="177"/>
      <c r="AB1606" s="177"/>
      <c r="AC1606" s="177"/>
    </row>
    <row r="1607" spans="1:29">
      <c r="A1607" s="175"/>
      <c r="B1607" s="175"/>
      <c r="C1607" s="175"/>
      <c r="D1607" s="176"/>
      <c r="E1607" s="176"/>
      <c r="F1607" s="176"/>
      <c r="G1607" s="176"/>
      <c r="H1607" s="175"/>
      <c r="I1607" s="176"/>
      <c r="J1607" s="176"/>
      <c r="K1607" s="175"/>
      <c r="L1607" s="176"/>
      <c r="M1607" s="176"/>
      <c r="N1607" s="176"/>
      <c r="O1607" s="176"/>
      <c r="P1607" s="176"/>
      <c r="Q1607" s="176"/>
      <c r="R1607" s="176"/>
      <c r="S1607" s="176"/>
      <c r="T1607" s="175"/>
      <c r="U1607" s="175"/>
      <c r="V1607" s="176"/>
      <c r="W1607" s="176"/>
      <c r="X1607" s="176"/>
      <c r="Y1607" s="175"/>
      <c r="Z1607" s="177"/>
      <c r="AA1607" s="177"/>
      <c r="AB1607" s="177"/>
      <c r="AC1607" s="177"/>
    </row>
    <row r="1608" spans="1:29">
      <c r="A1608" s="175"/>
      <c r="B1608" s="175"/>
      <c r="C1608" s="175"/>
      <c r="D1608" s="176"/>
      <c r="E1608" s="176"/>
      <c r="F1608" s="176"/>
      <c r="G1608" s="176"/>
      <c r="H1608" s="175"/>
      <c r="I1608" s="176"/>
      <c r="J1608" s="176"/>
      <c r="K1608" s="175"/>
      <c r="L1608" s="176"/>
      <c r="M1608" s="176"/>
      <c r="N1608" s="176"/>
      <c r="O1608" s="176"/>
      <c r="P1608" s="176"/>
      <c r="Q1608" s="176"/>
      <c r="R1608" s="176"/>
      <c r="S1608" s="176"/>
      <c r="T1608" s="175"/>
      <c r="U1608" s="175"/>
      <c r="V1608" s="176"/>
      <c r="W1608" s="176"/>
      <c r="X1608" s="176"/>
      <c r="Y1608" s="175"/>
      <c r="Z1608" s="177"/>
      <c r="AA1608" s="177"/>
      <c r="AB1608" s="177"/>
      <c r="AC1608" s="177"/>
    </row>
    <row r="1609" spans="1:29">
      <c r="A1609" s="175"/>
      <c r="B1609" s="175"/>
      <c r="C1609" s="175"/>
      <c r="D1609" s="176"/>
      <c r="E1609" s="176"/>
      <c r="F1609" s="176"/>
      <c r="G1609" s="176"/>
      <c r="H1609" s="175"/>
      <c r="I1609" s="176"/>
      <c r="J1609" s="176"/>
      <c r="K1609" s="175"/>
      <c r="L1609" s="176"/>
      <c r="M1609" s="176"/>
      <c r="N1609" s="176"/>
      <c r="O1609" s="176"/>
      <c r="P1609" s="176"/>
      <c r="Q1609" s="176"/>
      <c r="R1609" s="176"/>
      <c r="S1609" s="176"/>
      <c r="T1609" s="175"/>
      <c r="U1609" s="175"/>
      <c r="V1609" s="176"/>
      <c r="W1609" s="176"/>
      <c r="X1609" s="176"/>
      <c r="Y1609" s="175"/>
      <c r="Z1609" s="177"/>
      <c r="AA1609" s="177"/>
      <c r="AB1609" s="177"/>
      <c r="AC1609" s="177"/>
    </row>
    <row r="1610" spans="1:29">
      <c r="A1610" s="175"/>
      <c r="B1610" s="175"/>
      <c r="C1610" s="175"/>
      <c r="D1610" s="176"/>
      <c r="E1610" s="176"/>
      <c r="F1610" s="176"/>
      <c r="G1610" s="176"/>
      <c r="H1610" s="175"/>
      <c r="I1610" s="176"/>
      <c r="J1610" s="176"/>
      <c r="K1610" s="175"/>
      <c r="L1610" s="176"/>
      <c r="M1610" s="176"/>
      <c r="N1610" s="176"/>
      <c r="O1610" s="176"/>
      <c r="P1610" s="176"/>
      <c r="Q1610" s="176"/>
      <c r="R1610" s="176"/>
      <c r="S1610" s="176"/>
      <c r="T1610" s="175"/>
      <c r="U1610" s="175"/>
      <c r="V1610" s="176"/>
      <c r="W1610" s="176"/>
      <c r="X1610" s="176"/>
      <c r="Y1610" s="175"/>
      <c r="Z1610" s="177"/>
      <c r="AA1610" s="177"/>
      <c r="AB1610" s="177"/>
      <c r="AC1610" s="177"/>
    </row>
    <row r="1611" spans="1:29">
      <c r="A1611" s="175"/>
      <c r="B1611" s="175"/>
      <c r="C1611" s="175"/>
      <c r="D1611" s="176"/>
      <c r="E1611" s="176"/>
      <c r="F1611" s="176"/>
      <c r="G1611" s="176"/>
      <c r="H1611" s="175"/>
      <c r="I1611" s="176"/>
      <c r="J1611" s="176"/>
      <c r="K1611" s="175"/>
      <c r="L1611" s="176"/>
      <c r="M1611" s="176"/>
      <c r="N1611" s="176"/>
      <c r="O1611" s="176"/>
      <c r="P1611" s="176"/>
      <c r="Q1611" s="176"/>
      <c r="R1611" s="176"/>
      <c r="S1611" s="176"/>
      <c r="T1611" s="175"/>
      <c r="U1611" s="175"/>
      <c r="V1611" s="176"/>
      <c r="W1611" s="176"/>
      <c r="X1611" s="176"/>
      <c r="Y1611" s="175"/>
      <c r="Z1611" s="177"/>
      <c r="AA1611" s="177"/>
      <c r="AB1611" s="177"/>
      <c r="AC1611" s="177"/>
    </row>
    <row r="1612" spans="1:29">
      <c r="A1612" s="175"/>
      <c r="B1612" s="175"/>
      <c r="C1612" s="175"/>
      <c r="D1612" s="176"/>
      <c r="E1612" s="176"/>
      <c r="F1612" s="176"/>
      <c r="G1612" s="176"/>
      <c r="H1612" s="175"/>
      <c r="I1612" s="176"/>
      <c r="J1612" s="176"/>
      <c r="K1612" s="175"/>
      <c r="L1612" s="176"/>
      <c r="M1612" s="176"/>
      <c r="N1612" s="176"/>
      <c r="O1612" s="176"/>
      <c r="P1612" s="176"/>
      <c r="Q1612" s="176"/>
      <c r="R1612" s="176"/>
      <c r="S1612" s="176"/>
      <c r="T1612" s="175"/>
      <c r="U1612" s="175"/>
      <c r="V1612" s="176"/>
      <c r="W1612" s="176"/>
      <c r="X1612" s="176"/>
      <c r="Y1612" s="175"/>
      <c r="Z1612" s="177"/>
      <c r="AA1612" s="177"/>
      <c r="AB1612" s="177"/>
      <c r="AC1612" s="177"/>
    </row>
    <row r="1613" spans="1:29">
      <c r="A1613" s="175"/>
      <c r="B1613" s="175"/>
      <c r="C1613" s="175"/>
      <c r="D1613" s="176"/>
      <c r="E1613" s="176"/>
      <c r="F1613" s="176"/>
      <c r="G1613" s="176"/>
      <c r="H1613" s="175"/>
      <c r="I1613" s="176"/>
      <c r="J1613" s="176"/>
      <c r="K1613" s="175"/>
      <c r="L1613" s="176"/>
      <c r="M1613" s="176"/>
      <c r="N1613" s="176"/>
      <c r="O1613" s="176"/>
      <c r="P1613" s="176"/>
      <c r="Q1613" s="176"/>
      <c r="R1613" s="176"/>
      <c r="S1613" s="176"/>
      <c r="T1613" s="175"/>
      <c r="U1613" s="175"/>
      <c r="V1613" s="176"/>
      <c r="W1613" s="176"/>
      <c r="X1613" s="176"/>
      <c r="Y1613" s="175"/>
      <c r="Z1613" s="177"/>
      <c r="AA1613" s="177"/>
      <c r="AB1613" s="177"/>
      <c r="AC1613" s="177"/>
    </row>
    <row r="1614" spans="1:29">
      <c r="A1614" s="175"/>
      <c r="B1614" s="175"/>
      <c r="C1614" s="175"/>
      <c r="D1614" s="176"/>
      <c r="E1614" s="176"/>
      <c r="F1614" s="176"/>
      <c r="G1614" s="176"/>
      <c r="H1614" s="175"/>
      <c r="I1614" s="176"/>
      <c r="J1614" s="176"/>
      <c r="K1614" s="175"/>
      <c r="L1614" s="176"/>
      <c r="M1614" s="176"/>
      <c r="N1614" s="176"/>
      <c r="O1614" s="176"/>
      <c r="P1614" s="176"/>
      <c r="Q1614" s="176"/>
      <c r="R1614" s="176"/>
      <c r="S1614" s="176"/>
      <c r="T1614" s="175"/>
      <c r="U1614" s="175"/>
      <c r="V1614" s="176"/>
      <c r="W1614" s="176"/>
      <c r="X1614" s="176"/>
      <c r="Y1614" s="175"/>
      <c r="Z1614" s="177"/>
      <c r="AA1614" s="177"/>
      <c r="AB1614" s="177"/>
      <c r="AC1614" s="177"/>
    </row>
    <row r="1615" spans="1:29">
      <c r="A1615" s="175"/>
      <c r="B1615" s="175"/>
      <c r="C1615" s="175"/>
      <c r="D1615" s="176"/>
      <c r="E1615" s="176"/>
      <c r="F1615" s="176"/>
      <c r="G1615" s="176"/>
      <c r="H1615" s="175"/>
      <c r="I1615" s="176"/>
      <c r="J1615" s="176"/>
      <c r="K1615" s="175"/>
      <c r="L1615" s="176"/>
      <c r="M1615" s="176"/>
      <c r="N1615" s="176"/>
      <c r="O1615" s="176"/>
      <c r="P1615" s="176"/>
      <c r="Q1615" s="176"/>
      <c r="R1615" s="176"/>
      <c r="S1615" s="176"/>
      <c r="T1615" s="175"/>
      <c r="U1615" s="175"/>
      <c r="V1615" s="176"/>
      <c r="W1615" s="176"/>
      <c r="X1615" s="176"/>
      <c r="Y1615" s="175"/>
      <c r="Z1615" s="177"/>
      <c r="AA1615" s="177"/>
      <c r="AB1615" s="177"/>
      <c r="AC1615" s="177"/>
    </row>
    <row r="1616" spans="1:29">
      <c r="A1616" s="175"/>
      <c r="B1616" s="175"/>
      <c r="C1616" s="175"/>
      <c r="D1616" s="176"/>
      <c r="E1616" s="176"/>
      <c r="F1616" s="176"/>
      <c r="G1616" s="176"/>
      <c r="H1616" s="175"/>
      <c r="I1616" s="176"/>
      <c r="J1616" s="176"/>
      <c r="K1616" s="175"/>
      <c r="L1616" s="176"/>
      <c r="M1616" s="176"/>
      <c r="N1616" s="176"/>
      <c r="O1616" s="176"/>
      <c r="P1616" s="176"/>
      <c r="Q1616" s="176"/>
      <c r="R1616" s="176"/>
      <c r="S1616" s="176"/>
      <c r="T1616" s="175"/>
      <c r="U1616" s="175"/>
      <c r="V1616" s="176"/>
      <c r="W1616" s="176"/>
      <c r="X1616" s="176"/>
      <c r="Y1616" s="175"/>
      <c r="Z1616" s="177"/>
      <c r="AA1616" s="177"/>
      <c r="AB1616" s="177"/>
      <c r="AC1616" s="177"/>
    </row>
    <row r="1617" spans="1:29">
      <c r="A1617" s="175"/>
      <c r="B1617" s="175"/>
      <c r="C1617" s="175"/>
      <c r="D1617" s="176"/>
      <c r="E1617" s="176"/>
      <c r="F1617" s="176"/>
      <c r="G1617" s="176"/>
      <c r="H1617" s="175"/>
      <c r="I1617" s="176"/>
      <c r="J1617" s="176"/>
      <c r="K1617" s="175"/>
      <c r="L1617" s="176"/>
      <c r="M1617" s="176"/>
      <c r="N1617" s="176"/>
      <c r="O1617" s="176"/>
      <c r="P1617" s="176"/>
      <c r="Q1617" s="176"/>
      <c r="R1617" s="176"/>
      <c r="S1617" s="176"/>
      <c r="T1617" s="175"/>
      <c r="U1617" s="175"/>
      <c r="V1617" s="176"/>
      <c r="W1617" s="176"/>
      <c r="X1617" s="176"/>
      <c r="Y1617" s="175"/>
      <c r="Z1617" s="177"/>
      <c r="AA1617" s="177"/>
      <c r="AB1617" s="177"/>
      <c r="AC1617" s="177"/>
    </row>
    <row r="1618" spans="1:29">
      <c r="A1618" s="175"/>
      <c r="B1618" s="175"/>
      <c r="C1618" s="175"/>
      <c r="D1618" s="176"/>
      <c r="E1618" s="176"/>
      <c r="F1618" s="176"/>
      <c r="G1618" s="176"/>
      <c r="H1618" s="175"/>
      <c r="I1618" s="176"/>
      <c r="J1618" s="176"/>
      <c r="K1618" s="175"/>
      <c r="L1618" s="176"/>
      <c r="M1618" s="176"/>
      <c r="N1618" s="176"/>
      <c r="O1618" s="176"/>
      <c r="P1618" s="176"/>
      <c r="Q1618" s="176"/>
      <c r="R1618" s="176"/>
      <c r="S1618" s="176"/>
      <c r="T1618" s="175"/>
      <c r="U1618" s="175"/>
      <c r="V1618" s="176"/>
      <c r="W1618" s="176"/>
      <c r="X1618" s="176"/>
      <c r="Y1618" s="175"/>
      <c r="Z1618" s="177"/>
      <c r="AA1618" s="177"/>
      <c r="AB1618" s="177"/>
      <c r="AC1618" s="177"/>
    </row>
    <row r="1619" spans="1:29">
      <c r="A1619" s="175"/>
      <c r="B1619" s="175"/>
      <c r="C1619" s="175"/>
      <c r="D1619" s="176"/>
      <c r="E1619" s="176"/>
      <c r="F1619" s="176"/>
      <c r="G1619" s="176"/>
      <c r="H1619" s="175"/>
      <c r="I1619" s="176"/>
      <c r="J1619" s="176"/>
      <c r="K1619" s="175"/>
      <c r="L1619" s="176"/>
      <c r="M1619" s="176"/>
      <c r="N1619" s="176"/>
      <c r="O1619" s="176"/>
      <c r="P1619" s="176"/>
      <c r="Q1619" s="176"/>
      <c r="R1619" s="176"/>
      <c r="S1619" s="176"/>
      <c r="T1619" s="175"/>
      <c r="U1619" s="175"/>
      <c r="V1619" s="176"/>
      <c r="W1619" s="176"/>
      <c r="X1619" s="176"/>
      <c r="Y1619" s="175"/>
      <c r="Z1619" s="177"/>
      <c r="AA1619" s="177"/>
      <c r="AB1619" s="177"/>
      <c r="AC1619" s="177"/>
    </row>
    <row r="1620" spans="1:29">
      <c r="A1620" s="175"/>
      <c r="B1620" s="175"/>
      <c r="C1620" s="175"/>
      <c r="D1620" s="176"/>
      <c r="E1620" s="176"/>
      <c r="F1620" s="176"/>
      <c r="G1620" s="176"/>
      <c r="H1620" s="175"/>
      <c r="I1620" s="176"/>
      <c r="J1620" s="176"/>
      <c r="K1620" s="175"/>
      <c r="L1620" s="176"/>
      <c r="M1620" s="176"/>
      <c r="N1620" s="176"/>
      <c r="O1620" s="176"/>
      <c r="P1620" s="176"/>
      <c r="Q1620" s="176"/>
      <c r="R1620" s="176"/>
      <c r="S1620" s="176"/>
      <c r="T1620" s="175"/>
      <c r="U1620" s="175"/>
      <c r="V1620" s="176"/>
      <c r="W1620" s="176"/>
      <c r="X1620" s="176"/>
      <c r="Y1620" s="175"/>
      <c r="Z1620" s="177"/>
      <c r="AA1620" s="177"/>
      <c r="AB1620" s="177"/>
      <c r="AC1620" s="177"/>
    </row>
    <row r="1621" spans="1:29">
      <c r="A1621" s="175"/>
      <c r="B1621" s="175"/>
      <c r="C1621" s="175"/>
      <c r="D1621" s="176"/>
      <c r="E1621" s="176"/>
      <c r="F1621" s="176"/>
      <c r="G1621" s="176"/>
      <c r="H1621" s="175"/>
      <c r="I1621" s="176"/>
      <c r="J1621" s="176"/>
      <c r="K1621" s="175"/>
      <c r="L1621" s="176"/>
      <c r="M1621" s="176"/>
      <c r="N1621" s="176"/>
      <c r="O1621" s="176"/>
      <c r="P1621" s="176"/>
      <c r="Q1621" s="176"/>
      <c r="R1621" s="176"/>
      <c r="S1621" s="176"/>
      <c r="T1621" s="175"/>
      <c r="U1621" s="175"/>
      <c r="V1621" s="176"/>
      <c r="W1621" s="176"/>
      <c r="X1621" s="176"/>
      <c r="Y1621" s="175"/>
      <c r="Z1621" s="177"/>
      <c r="AA1621" s="177"/>
      <c r="AB1621" s="177"/>
      <c r="AC1621" s="177"/>
    </row>
    <row r="1622" spans="1:29">
      <c r="A1622" s="175"/>
      <c r="B1622" s="175"/>
      <c r="C1622" s="175"/>
      <c r="D1622" s="176"/>
      <c r="E1622" s="176"/>
      <c r="F1622" s="176"/>
      <c r="G1622" s="176"/>
      <c r="H1622" s="175"/>
      <c r="I1622" s="176"/>
      <c r="J1622" s="176"/>
      <c r="K1622" s="175"/>
      <c r="L1622" s="176"/>
      <c r="M1622" s="176"/>
      <c r="N1622" s="176"/>
      <c r="O1622" s="176"/>
      <c r="P1622" s="176"/>
      <c r="Q1622" s="176"/>
      <c r="R1622" s="176"/>
      <c r="S1622" s="176"/>
      <c r="T1622" s="175"/>
      <c r="U1622" s="175"/>
      <c r="V1622" s="176"/>
      <c r="W1622" s="176"/>
      <c r="X1622" s="176"/>
      <c r="Y1622" s="175"/>
      <c r="Z1622" s="177"/>
      <c r="AA1622" s="177"/>
      <c r="AB1622" s="177"/>
      <c r="AC1622" s="177"/>
    </row>
    <row r="1623" spans="1:29">
      <c r="A1623" s="175"/>
      <c r="B1623" s="175"/>
      <c r="C1623" s="175"/>
      <c r="D1623" s="176"/>
      <c r="E1623" s="176"/>
      <c r="F1623" s="176"/>
      <c r="G1623" s="176"/>
      <c r="H1623" s="175"/>
      <c r="I1623" s="176"/>
      <c r="J1623" s="176"/>
      <c r="K1623" s="175"/>
      <c r="L1623" s="176"/>
      <c r="M1623" s="176"/>
      <c r="N1623" s="176"/>
      <c r="O1623" s="176"/>
      <c r="P1623" s="176"/>
      <c r="Q1623" s="176"/>
      <c r="R1623" s="176"/>
      <c r="S1623" s="176"/>
      <c r="T1623" s="175"/>
      <c r="U1623" s="175"/>
      <c r="V1623" s="176"/>
      <c r="W1623" s="176"/>
      <c r="X1623" s="176"/>
      <c r="Y1623" s="175"/>
      <c r="Z1623" s="177"/>
      <c r="AA1623" s="177"/>
      <c r="AB1623" s="177"/>
      <c r="AC1623" s="177"/>
    </row>
    <row r="1624" spans="1:29">
      <c r="A1624" s="175"/>
      <c r="B1624" s="175"/>
      <c r="C1624" s="175"/>
      <c r="D1624" s="176"/>
      <c r="E1624" s="176"/>
      <c r="F1624" s="176"/>
      <c r="G1624" s="176"/>
      <c r="H1624" s="175"/>
      <c r="I1624" s="176"/>
      <c r="J1624" s="176"/>
      <c r="K1624" s="175"/>
      <c r="L1624" s="176"/>
      <c r="M1624" s="176"/>
      <c r="N1624" s="176"/>
      <c r="O1624" s="176"/>
      <c r="P1624" s="176"/>
      <c r="Q1624" s="176"/>
      <c r="R1624" s="176"/>
      <c r="S1624" s="176"/>
      <c r="T1624" s="175"/>
      <c r="U1624" s="175"/>
      <c r="V1624" s="176"/>
      <c r="W1624" s="176"/>
      <c r="X1624" s="176"/>
      <c r="Y1624" s="175"/>
      <c r="Z1624" s="177"/>
      <c r="AA1624" s="177"/>
      <c r="AB1624" s="177"/>
      <c r="AC1624" s="177"/>
    </row>
    <row r="1625" spans="1:29">
      <c r="A1625" s="175"/>
      <c r="B1625" s="175"/>
      <c r="C1625" s="175"/>
      <c r="D1625" s="176"/>
      <c r="E1625" s="176"/>
      <c r="F1625" s="176"/>
      <c r="G1625" s="176"/>
      <c r="H1625" s="175"/>
      <c r="I1625" s="176"/>
      <c r="J1625" s="176"/>
      <c r="K1625" s="175"/>
      <c r="L1625" s="176"/>
      <c r="M1625" s="176"/>
      <c r="N1625" s="176"/>
      <c r="O1625" s="176"/>
      <c r="P1625" s="176"/>
      <c r="Q1625" s="176"/>
      <c r="R1625" s="176"/>
      <c r="S1625" s="176"/>
      <c r="T1625" s="175"/>
      <c r="U1625" s="175"/>
      <c r="V1625" s="176"/>
      <c r="W1625" s="176"/>
      <c r="X1625" s="176"/>
      <c r="Y1625" s="175"/>
      <c r="Z1625" s="177"/>
      <c r="AA1625" s="177"/>
      <c r="AB1625" s="177"/>
      <c r="AC1625" s="177"/>
    </row>
    <row r="1626" spans="1:29">
      <c r="A1626" s="175"/>
      <c r="B1626" s="175"/>
      <c r="C1626" s="175"/>
      <c r="D1626" s="176"/>
      <c r="E1626" s="176"/>
      <c r="F1626" s="176"/>
      <c r="G1626" s="176"/>
      <c r="H1626" s="175"/>
      <c r="I1626" s="176"/>
      <c r="J1626" s="176"/>
      <c r="K1626" s="175"/>
      <c r="L1626" s="176"/>
      <c r="M1626" s="176"/>
      <c r="N1626" s="176"/>
      <c r="O1626" s="176"/>
      <c r="P1626" s="176"/>
      <c r="Q1626" s="176"/>
      <c r="R1626" s="176"/>
      <c r="S1626" s="176"/>
      <c r="T1626" s="175"/>
      <c r="U1626" s="175"/>
      <c r="V1626" s="176"/>
      <c r="W1626" s="176"/>
      <c r="X1626" s="176"/>
      <c r="Y1626" s="175"/>
      <c r="Z1626" s="177"/>
      <c r="AA1626" s="177"/>
      <c r="AB1626" s="177"/>
      <c r="AC1626" s="177"/>
    </row>
    <row r="1627" spans="1:29">
      <c r="A1627" s="175"/>
      <c r="B1627" s="175"/>
      <c r="C1627" s="175"/>
      <c r="D1627" s="176"/>
      <c r="E1627" s="176"/>
      <c r="F1627" s="176"/>
      <c r="G1627" s="176"/>
      <c r="H1627" s="175"/>
      <c r="I1627" s="176"/>
      <c r="J1627" s="176"/>
      <c r="K1627" s="175"/>
      <c r="L1627" s="176"/>
      <c r="M1627" s="176"/>
      <c r="N1627" s="176"/>
      <c r="O1627" s="176"/>
      <c r="P1627" s="176"/>
      <c r="Q1627" s="176"/>
      <c r="R1627" s="176"/>
      <c r="S1627" s="176"/>
      <c r="T1627" s="175"/>
      <c r="U1627" s="175"/>
      <c r="V1627" s="176"/>
      <c r="W1627" s="176"/>
      <c r="X1627" s="176"/>
      <c r="Y1627" s="175"/>
      <c r="Z1627" s="177"/>
      <c r="AA1627" s="177"/>
      <c r="AB1627" s="177"/>
      <c r="AC1627" s="177"/>
    </row>
    <row r="1628" spans="1:29">
      <c r="A1628" s="175"/>
      <c r="B1628" s="175"/>
      <c r="C1628" s="175"/>
      <c r="D1628" s="176"/>
      <c r="E1628" s="176"/>
      <c r="F1628" s="176"/>
      <c r="G1628" s="176"/>
      <c r="H1628" s="175"/>
      <c r="I1628" s="176"/>
      <c r="J1628" s="176"/>
      <c r="K1628" s="175"/>
      <c r="L1628" s="176"/>
      <c r="M1628" s="176"/>
      <c r="N1628" s="176"/>
      <c r="O1628" s="176"/>
      <c r="P1628" s="176"/>
      <c r="Q1628" s="176"/>
      <c r="R1628" s="176"/>
      <c r="S1628" s="176"/>
      <c r="T1628" s="175"/>
      <c r="U1628" s="175"/>
      <c r="V1628" s="176"/>
      <c r="W1628" s="176"/>
      <c r="X1628" s="176"/>
      <c r="Y1628" s="175"/>
      <c r="Z1628" s="177"/>
      <c r="AA1628" s="177"/>
      <c r="AB1628" s="177"/>
      <c r="AC1628" s="177"/>
    </row>
    <row r="1629" spans="1:29">
      <c r="A1629" s="175"/>
      <c r="B1629" s="175"/>
      <c r="C1629" s="175"/>
      <c r="D1629" s="176"/>
      <c r="E1629" s="176"/>
      <c r="F1629" s="176"/>
      <c r="G1629" s="176"/>
      <c r="H1629" s="175"/>
      <c r="I1629" s="176"/>
      <c r="J1629" s="176"/>
      <c r="K1629" s="175"/>
      <c r="L1629" s="176"/>
      <c r="M1629" s="176"/>
      <c r="N1629" s="176"/>
      <c r="O1629" s="176"/>
      <c r="P1629" s="176"/>
      <c r="Q1629" s="176"/>
      <c r="R1629" s="176"/>
      <c r="S1629" s="176"/>
      <c r="T1629" s="175"/>
      <c r="U1629" s="175"/>
      <c r="V1629" s="176"/>
      <c r="W1629" s="176"/>
      <c r="X1629" s="176"/>
      <c r="Y1629" s="175"/>
      <c r="Z1629" s="177"/>
      <c r="AA1629" s="177"/>
      <c r="AB1629" s="177"/>
      <c r="AC1629" s="177"/>
    </row>
    <row r="1630" spans="1:29">
      <c r="A1630" s="175"/>
      <c r="B1630" s="175"/>
      <c r="C1630" s="175"/>
      <c r="D1630" s="176"/>
      <c r="E1630" s="176"/>
      <c r="F1630" s="176"/>
      <c r="G1630" s="176"/>
      <c r="H1630" s="175"/>
      <c r="I1630" s="176"/>
      <c r="J1630" s="176"/>
      <c r="K1630" s="175"/>
      <c r="L1630" s="176"/>
      <c r="M1630" s="176"/>
      <c r="N1630" s="176"/>
      <c r="O1630" s="176"/>
      <c r="P1630" s="176"/>
      <c r="Q1630" s="176"/>
      <c r="R1630" s="176"/>
      <c r="S1630" s="176"/>
      <c r="T1630" s="175"/>
      <c r="U1630" s="175"/>
      <c r="V1630" s="176"/>
      <c r="W1630" s="176"/>
      <c r="X1630" s="176"/>
      <c r="Y1630" s="175"/>
      <c r="Z1630" s="177"/>
      <c r="AA1630" s="177"/>
      <c r="AB1630" s="177"/>
      <c r="AC1630" s="177"/>
    </row>
    <row r="1631" spans="1:29">
      <c r="A1631" s="175"/>
      <c r="B1631" s="175"/>
      <c r="C1631" s="175"/>
      <c r="D1631" s="176"/>
      <c r="E1631" s="176"/>
      <c r="F1631" s="176"/>
      <c r="G1631" s="176"/>
      <c r="H1631" s="175"/>
      <c r="I1631" s="176"/>
      <c r="J1631" s="176"/>
      <c r="K1631" s="175"/>
      <c r="L1631" s="176"/>
      <c r="M1631" s="176"/>
      <c r="N1631" s="176"/>
      <c r="O1631" s="176"/>
      <c r="P1631" s="176"/>
      <c r="Q1631" s="176"/>
      <c r="R1631" s="176"/>
      <c r="S1631" s="176"/>
      <c r="T1631" s="175"/>
      <c r="U1631" s="175"/>
      <c r="V1631" s="176"/>
      <c r="W1631" s="176"/>
      <c r="X1631" s="176"/>
      <c r="Y1631" s="175"/>
      <c r="Z1631" s="177"/>
      <c r="AA1631" s="177"/>
      <c r="AB1631" s="177"/>
      <c r="AC1631" s="177"/>
    </row>
    <row r="1632" spans="1:29">
      <c r="A1632" s="175"/>
      <c r="B1632" s="175"/>
      <c r="C1632" s="175"/>
      <c r="D1632" s="176"/>
      <c r="E1632" s="176"/>
      <c r="F1632" s="176"/>
      <c r="G1632" s="176"/>
      <c r="H1632" s="175"/>
      <c r="I1632" s="176"/>
      <c r="J1632" s="176"/>
      <c r="K1632" s="175"/>
      <c r="L1632" s="176"/>
      <c r="M1632" s="176"/>
      <c r="N1632" s="176"/>
      <c r="O1632" s="176"/>
      <c r="P1632" s="176"/>
      <c r="Q1632" s="176"/>
      <c r="R1632" s="176"/>
      <c r="S1632" s="176"/>
      <c r="T1632" s="175"/>
      <c r="U1632" s="175"/>
      <c r="V1632" s="176"/>
      <c r="W1632" s="176"/>
      <c r="X1632" s="176"/>
      <c r="Y1632" s="175"/>
      <c r="Z1632" s="177"/>
      <c r="AA1632" s="177"/>
      <c r="AB1632" s="177"/>
      <c r="AC1632" s="177"/>
    </row>
    <row r="1633" spans="1:29">
      <c r="A1633" s="175"/>
      <c r="B1633" s="175"/>
      <c r="C1633" s="175"/>
      <c r="D1633" s="176"/>
      <c r="E1633" s="176"/>
      <c r="F1633" s="176"/>
      <c r="G1633" s="176"/>
      <c r="H1633" s="175"/>
      <c r="I1633" s="176"/>
      <c r="J1633" s="176"/>
      <c r="K1633" s="175"/>
      <c r="L1633" s="176"/>
      <c r="M1633" s="176"/>
      <c r="N1633" s="176"/>
      <c r="O1633" s="176"/>
      <c r="P1633" s="176"/>
      <c r="Q1633" s="176"/>
      <c r="R1633" s="176"/>
      <c r="S1633" s="176"/>
      <c r="T1633" s="175"/>
      <c r="U1633" s="175"/>
      <c r="V1633" s="176"/>
      <c r="W1633" s="176"/>
      <c r="X1633" s="176"/>
      <c r="Y1633" s="175"/>
      <c r="Z1633" s="177"/>
      <c r="AA1633" s="177"/>
      <c r="AB1633" s="177"/>
      <c r="AC1633" s="177"/>
    </row>
    <row r="1634" spans="1:29">
      <c r="A1634" s="175"/>
      <c r="B1634" s="175"/>
      <c r="C1634" s="175"/>
      <c r="D1634" s="176"/>
      <c r="E1634" s="176"/>
      <c r="F1634" s="176"/>
      <c r="G1634" s="176"/>
      <c r="H1634" s="175"/>
      <c r="I1634" s="176"/>
      <c r="J1634" s="176"/>
      <c r="K1634" s="175"/>
      <c r="L1634" s="176"/>
      <c r="M1634" s="176"/>
      <c r="N1634" s="176"/>
      <c r="O1634" s="176"/>
      <c r="P1634" s="176"/>
      <c r="Q1634" s="176"/>
      <c r="R1634" s="176"/>
      <c r="S1634" s="176"/>
      <c r="T1634" s="175"/>
      <c r="U1634" s="175"/>
      <c r="V1634" s="176"/>
      <c r="W1634" s="176"/>
      <c r="X1634" s="176"/>
      <c r="Y1634" s="175"/>
      <c r="Z1634" s="177"/>
      <c r="AA1634" s="177"/>
      <c r="AB1634" s="177"/>
      <c r="AC1634" s="177"/>
    </row>
    <row r="1635" spans="1:29">
      <c r="A1635" s="175"/>
      <c r="B1635" s="175"/>
      <c r="C1635" s="175"/>
      <c r="D1635" s="176"/>
      <c r="E1635" s="176"/>
      <c r="F1635" s="176"/>
      <c r="G1635" s="176"/>
      <c r="H1635" s="175"/>
      <c r="I1635" s="176"/>
      <c r="J1635" s="176"/>
      <c r="K1635" s="175"/>
      <c r="L1635" s="176"/>
      <c r="M1635" s="176"/>
      <c r="N1635" s="176"/>
      <c r="O1635" s="176"/>
      <c r="P1635" s="176"/>
      <c r="Q1635" s="176"/>
      <c r="R1635" s="176"/>
      <c r="S1635" s="176"/>
      <c r="T1635" s="175"/>
      <c r="U1635" s="175"/>
      <c r="V1635" s="176"/>
      <c r="W1635" s="176"/>
      <c r="X1635" s="176"/>
      <c r="Y1635" s="175"/>
      <c r="Z1635" s="177"/>
      <c r="AA1635" s="177"/>
      <c r="AB1635" s="177"/>
      <c r="AC1635" s="177"/>
    </row>
    <row r="1636" spans="1:29">
      <c r="A1636" s="175"/>
      <c r="B1636" s="175"/>
      <c r="C1636" s="175"/>
      <c r="D1636" s="176"/>
      <c r="E1636" s="176"/>
      <c r="F1636" s="176"/>
      <c r="G1636" s="176"/>
      <c r="H1636" s="175"/>
      <c r="I1636" s="176"/>
      <c r="J1636" s="176"/>
      <c r="K1636" s="175"/>
      <c r="L1636" s="176"/>
      <c r="M1636" s="176"/>
      <c r="N1636" s="176"/>
      <c r="O1636" s="176"/>
      <c r="P1636" s="176"/>
      <c r="Q1636" s="176"/>
      <c r="R1636" s="176"/>
      <c r="S1636" s="176"/>
      <c r="T1636" s="175"/>
      <c r="U1636" s="175"/>
      <c r="V1636" s="176"/>
      <c r="W1636" s="176"/>
      <c r="X1636" s="176"/>
      <c r="Y1636" s="175"/>
      <c r="Z1636" s="177"/>
      <c r="AA1636" s="177"/>
      <c r="AB1636" s="177"/>
      <c r="AC1636" s="177"/>
    </row>
    <row r="1637" spans="1:29">
      <c r="A1637" s="175"/>
      <c r="B1637" s="175"/>
      <c r="C1637" s="175"/>
      <c r="D1637" s="176"/>
      <c r="E1637" s="176"/>
      <c r="F1637" s="176"/>
      <c r="G1637" s="176"/>
      <c r="H1637" s="175"/>
      <c r="I1637" s="176"/>
      <c r="J1637" s="176"/>
      <c r="K1637" s="175"/>
      <c r="L1637" s="176"/>
      <c r="M1637" s="176"/>
      <c r="N1637" s="176"/>
      <c r="O1637" s="176"/>
      <c r="P1637" s="176"/>
      <c r="Q1637" s="176"/>
      <c r="R1637" s="176"/>
      <c r="S1637" s="176"/>
      <c r="T1637" s="175"/>
      <c r="U1637" s="175"/>
      <c r="V1637" s="176"/>
      <c r="W1637" s="176"/>
      <c r="X1637" s="176"/>
      <c r="Y1637" s="175"/>
      <c r="Z1637" s="177"/>
      <c r="AA1637" s="177"/>
      <c r="AB1637" s="177"/>
      <c r="AC1637" s="177"/>
    </row>
    <row r="1638" spans="1:29">
      <c r="A1638" s="175"/>
      <c r="B1638" s="175"/>
      <c r="C1638" s="175"/>
      <c r="D1638" s="176"/>
      <c r="E1638" s="176"/>
      <c r="F1638" s="176"/>
      <c r="G1638" s="176"/>
      <c r="H1638" s="175"/>
      <c r="I1638" s="176"/>
      <c r="J1638" s="176"/>
      <c r="K1638" s="175"/>
      <c r="L1638" s="176"/>
      <c r="M1638" s="176"/>
      <c r="N1638" s="176"/>
      <c r="O1638" s="176"/>
      <c r="P1638" s="176"/>
      <c r="Q1638" s="176"/>
      <c r="R1638" s="176"/>
      <c r="S1638" s="176"/>
      <c r="T1638" s="175"/>
      <c r="U1638" s="175"/>
      <c r="V1638" s="176"/>
      <c r="W1638" s="176"/>
      <c r="X1638" s="176"/>
      <c r="Y1638" s="175"/>
      <c r="Z1638" s="177"/>
      <c r="AA1638" s="177"/>
      <c r="AB1638" s="177"/>
      <c r="AC1638" s="177"/>
    </row>
    <row r="1639" spans="1:29">
      <c r="A1639" s="175"/>
      <c r="B1639" s="175"/>
      <c r="C1639" s="175"/>
      <c r="D1639" s="176"/>
      <c r="E1639" s="176"/>
      <c r="F1639" s="176"/>
      <c r="G1639" s="176"/>
      <c r="H1639" s="175"/>
      <c r="I1639" s="176"/>
      <c r="J1639" s="176"/>
      <c r="K1639" s="175"/>
      <c r="L1639" s="176"/>
      <c r="M1639" s="176"/>
      <c r="N1639" s="176"/>
      <c r="O1639" s="176"/>
      <c r="P1639" s="176"/>
      <c r="Q1639" s="176"/>
      <c r="R1639" s="176"/>
      <c r="S1639" s="176"/>
      <c r="T1639" s="175"/>
      <c r="U1639" s="175"/>
      <c r="V1639" s="176"/>
      <c r="W1639" s="176"/>
      <c r="X1639" s="176"/>
      <c r="Y1639" s="175"/>
      <c r="Z1639" s="177"/>
      <c r="AA1639" s="177"/>
      <c r="AB1639" s="177"/>
      <c r="AC1639" s="177"/>
    </row>
    <row r="1640" spans="1:29">
      <c r="A1640" s="175"/>
      <c r="B1640" s="175"/>
      <c r="C1640" s="175"/>
      <c r="D1640" s="176"/>
      <c r="E1640" s="176"/>
      <c r="F1640" s="176"/>
      <c r="G1640" s="176"/>
      <c r="H1640" s="175"/>
      <c r="I1640" s="176"/>
      <c r="J1640" s="176"/>
      <c r="K1640" s="175"/>
      <c r="L1640" s="176"/>
      <c r="M1640" s="176"/>
      <c r="N1640" s="176"/>
      <c r="O1640" s="176"/>
      <c r="P1640" s="176"/>
      <c r="Q1640" s="176"/>
      <c r="R1640" s="176"/>
      <c r="S1640" s="176"/>
      <c r="T1640" s="175"/>
      <c r="U1640" s="175"/>
      <c r="V1640" s="176"/>
      <c r="W1640" s="176"/>
      <c r="X1640" s="176"/>
      <c r="Y1640" s="175"/>
      <c r="Z1640" s="177"/>
      <c r="AA1640" s="177"/>
      <c r="AB1640" s="177"/>
      <c r="AC1640" s="177"/>
    </row>
    <row r="1641" spans="1:29">
      <c r="A1641" s="175"/>
      <c r="B1641" s="175"/>
      <c r="C1641" s="175"/>
      <c r="D1641" s="176"/>
      <c r="E1641" s="176"/>
      <c r="F1641" s="176"/>
      <c r="G1641" s="176"/>
      <c r="H1641" s="175"/>
      <c r="I1641" s="176"/>
      <c r="J1641" s="176"/>
      <c r="K1641" s="175"/>
      <c r="L1641" s="176"/>
      <c r="M1641" s="176"/>
      <c r="N1641" s="176"/>
      <c r="O1641" s="176"/>
      <c r="P1641" s="176"/>
      <c r="Q1641" s="176"/>
      <c r="R1641" s="176"/>
      <c r="S1641" s="176"/>
      <c r="T1641" s="175"/>
      <c r="U1641" s="175"/>
      <c r="V1641" s="176"/>
      <c r="W1641" s="176"/>
      <c r="X1641" s="176"/>
      <c r="Y1641" s="175"/>
      <c r="Z1641" s="177"/>
      <c r="AA1641" s="177"/>
      <c r="AB1641" s="177"/>
      <c r="AC1641" s="177"/>
    </row>
    <row r="1642" spans="1:29">
      <c r="A1642" s="175"/>
      <c r="B1642" s="175"/>
      <c r="C1642" s="175"/>
      <c r="D1642" s="176"/>
      <c r="E1642" s="176"/>
      <c r="F1642" s="176"/>
      <c r="G1642" s="176"/>
      <c r="H1642" s="175"/>
      <c r="I1642" s="176"/>
      <c r="J1642" s="176"/>
      <c r="K1642" s="175"/>
      <c r="L1642" s="176"/>
      <c r="M1642" s="176"/>
      <c r="N1642" s="176"/>
      <c r="O1642" s="176"/>
      <c r="P1642" s="176"/>
      <c r="Q1642" s="176"/>
      <c r="R1642" s="176"/>
      <c r="S1642" s="176"/>
      <c r="T1642" s="175"/>
      <c r="U1642" s="175"/>
      <c r="V1642" s="176"/>
      <c r="W1642" s="176"/>
      <c r="X1642" s="176"/>
      <c r="Y1642" s="175"/>
      <c r="Z1642" s="177"/>
      <c r="AA1642" s="177"/>
      <c r="AB1642" s="177"/>
      <c r="AC1642" s="177"/>
    </row>
    <row r="1643" spans="1:29">
      <c r="A1643" s="175"/>
      <c r="B1643" s="175"/>
      <c r="C1643" s="175"/>
      <c r="D1643" s="176"/>
      <c r="E1643" s="176"/>
      <c r="F1643" s="176"/>
      <c r="G1643" s="176"/>
      <c r="H1643" s="175"/>
      <c r="I1643" s="176"/>
      <c r="J1643" s="176"/>
      <c r="K1643" s="175"/>
      <c r="L1643" s="176"/>
      <c r="M1643" s="176"/>
      <c r="N1643" s="176"/>
      <c r="O1643" s="176"/>
      <c r="P1643" s="176"/>
      <c r="Q1643" s="176"/>
      <c r="R1643" s="176"/>
      <c r="S1643" s="176"/>
      <c r="T1643" s="175"/>
      <c r="U1643" s="175"/>
      <c r="V1643" s="176"/>
      <c r="W1643" s="176"/>
      <c r="X1643" s="176"/>
      <c r="Y1643" s="175"/>
      <c r="Z1643" s="177"/>
      <c r="AA1643" s="177"/>
      <c r="AB1643" s="177"/>
      <c r="AC1643" s="177"/>
    </row>
    <row r="1644" spans="1:29">
      <c r="A1644" s="175"/>
      <c r="B1644" s="175"/>
      <c r="C1644" s="175"/>
      <c r="D1644" s="176"/>
      <c r="E1644" s="176"/>
      <c r="F1644" s="176"/>
      <c r="G1644" s="176"/>
      <c r="H1644" s="175"/>
      <c r="I1644" s="176"/>
      <c r="J1644" s="176"/>
      <c r="K1644" s="175"/>
      <c r="L1644" s="176"/>
      <c r="M1644" s="176"/>
      <c r="N1644" s="176"/>
      <c r="O1644" s="176"/>
      <c r="P1644" s="176"/>
      <c r="Q1644" s="176"/>
      <c r="R1644" s="176"/>
      <c r="S1644" s="176"/>
      <c r="T1644" s="175"/>
      <c r="U1644" s="175"/>
      <c r="V1644" s="176"/>
      <c r="W1644" s="176"/>
      <c r="X1644" s="176"/>
      <c r="Y1644" s="175"/>
      <c r="Z1644" s="177"/>
      <c r="AA1644" s="177"/>
      <c r="AB1644" s="177"/>
      <c r="AC1644" s="177"/>
    </row>
    <row r="1645" spans="1:29">
      <c r="A1645" s="175"/>
      <c r="B1645" s="175"/>
      <c r="C1645" s="175"/>
      <c r="D1645" s="176"/>
      <c r="E1645" s="176"/>
      <c r="F1645" s="176"/>
      <c r="G1645" s="176"/>
      <c r="H1645" s="175"/>
      <c r="I1645" s="176"/>
      <c r="J1645" s="176"/>
      <c r="K1645" s="175"/>
      <c r="L1645" s="176"/>
      <c r="M1645" s="176"/>
      <c r="N1645" s="176"/>
      <c r="O1645" s="176"/>
      <c r="P1645" s="176"/>
      <c r="Q1645" s="176"/>
      <c r="R1645" s="176"/>
      <c r="S1645" s="176"/>
      <c r="T1645" s="175"/>
      <c r="U1645" s="175"/>
      <c r="V1645" s="176"/>
      <c r="W1645" s="176"/>
      <c r="X1645" s="176"/>
      <c r="Y1645" s="175"/>
      <c r="Z1645" s="177"/>
      <c r="AA1645" s="177"/>
      <c r="AB1645" s="177"/>
      <c r="AC1645" s="177"/>
    </row>
    <row r="1646" spans="1:29">
      <c r="A1646" s="175"/>
      <c r="B1646" s="175"/>
      <c r="C1646" s="175"/>
      <c r="D1646" s="176"/>
      <c r="E1646" s="176"/>
      <c r="F1646" s="176"/>
      <c r="G1646" s="176"/>
      <c r="H1646" s="175"/>
      <c r="I1646" s="176"/>
      <c r="J1646" s="176"/>
      <c r="K1646" s="175"/>
      <c r="L1646" s="176"/>
      <c r="M1646" s="176"/>
      <c r="N1646" s="176"/>
      <c r="O1646" s="176"/>
      <c r="P1646" s="176"/>
      <c r="Q1646" s="176"/>
      <c r="R1646" s="176"/>
      <c r="S1646" s="176"/>
      <c r="T1646" s="175"/>
      <c r="U1646" s="175"/>
      <c r="V1646" s="176"/>
      <c r="W1646" s="176"/>
      <c r="X1646" s="176"/>
      <c r="Y1646" s="175"/>
      <c r="Z1646" s="177"/>
      <c r="AA1646" s="177"/>
      <c r="AB1646" s="177"/>
      <c r="AC1646" s="177"/>
    </row>
    <row r="1647" spans="1:29">
      <c r="A1647" s="175"/>
      <c r="B1647" s="175"/>
      <c r="C1647" s="175"/>
      <c r="D1647" s="176"/>
      <c r="E1647" s="176"/>
      <c r="F1647" s="176"/>
      <c r="G1647" s="176"/>
      <c r="H1647" s="175"/>
      <c r="I1647" s="176"/>
      <c r="J1647" s="176"/>
      <c r="K1647" s="175"/>
      <c r="L1647" s="176"/>
      <c r="M1647" s="176"/>
      <c r="N1647" s="176"/>
      <c r="O1647" s="176"/>
      <c r="P1647" s="176"/>
      <c r="Q1647" s="176"/>
      <c r="R1647" s="176"/>
      <c r="S1647" s="176"/>
      <c r="T1647" s="175"/>
      <c r="U1647" s="175"/>
      <c r="V1647" s="176"/>
      <c r="W1647" s="176"/>
      <c r="X1647" s="176"/>
      <c r="Y1647" s="175"/>
      <c r="Z1647" s="177"/>
      <c r="AA1647" s="177"/>
      <c r="AB1647" s="177"/>
      <c r="AC1647" s="177"/>
    </row>
    <row r="1648" spans="1:29">
      <c r="A1648" s="175"/>
      <c r="B1648" s="175"/>
      <c r="C1648" s="175"/>
      <c r="D1648" s="176"/>
      <c r="E1648" s="176"/>
      <c r="F1648" s="176"/>
      <c r="G1648" s="176"/>
      <c r="H1648" s="175"/>
      <c r="I1648" s="176"/>
      <c r="J1648" s="176"/>
      <c r="K1648" s="175"/>
      <c r="L1648" s="176"/>
      <c r="M1648" s="176"/>
      <c r="N1648" s="176"/>
      <c r="O1648" s="176"/>
      <c r="P1648" s="176"/>
      <c r="Q1648" s="176"/>
      <c r="R1648" s="176"/>
      <c r="S1648" s="176"/>
      <c r="T1648" s="175"/>
      <c r="U1648" s="175"/>
      <c r="V1648" s="176"/>
      <c r="W1648" s="176"/>
      <c r="X1648" s="176"/>
      <c r="Y1648" s="175"/>
      <c r="Z1648" s="177"/>
      <c r="AA1648" s="177"/>
      <c r="AB1648" s="177"/>
      <c r="AC1648" s="177"/>
    </row>
    <row r="1649" spans="1:29">
      <c r="A1649" s="175"/>
      <c r="B1649" s="175"/>
      <c r="C1649" s="175"/>
      <c r="D1649" s="176"/>
      <c r="E1649" s="176"/>
      <c r="F1649" s="176"/>
      <c r="G1649" s="176"/>
      <c r="H1649" s="175"/>
      <c r="I1649" s="176"/>
      <c r="J1649" s="176"/>
      <c r="K1649" s="175"/>
      <c r="L1649" s="176"/>
      <c r="M1649" s="176"/>
      <c r="N1649" s="176"/>
      <c r="O1649" s="176"/>
      <c r="P1649" s="176"/>
      <c r="Q1649" s="176"/>
      <c r="R1649" s="176"/>
      <c r="S1649" s="176"/>
      <c r="T1649" s="175"/>
      <c r="U1649" s="175"/>
      <c r="V1649" s="176"/>
      <c r="W1649" s="176"/>
      <c r="X1649" s="176"/>
      <c r="Y1649" s="175"/>
      <c r="Z1649" s="177"/>
      <c r="AA1649" s="177"/>
      <c r="AB1649" s="177"/>
      <c r="AC1649" s="177"/>
    </row>
    <row r="1650" spans="1:29">
      <c r="A1650" s="175"/>
      <c r="B1650" s="175"/>
      <c r="C1650" s="175"/>
      <c r="D1650" s="176"/>
      <c r="E1650" s="176"/>
      <c r="F1650" s="176"/>
      <c r="G1650" s="176"/>
      <c r="H1650" s="175"/>
      <c r="I1650" s="176"/>
      <c r="J1650" s="176"/>
      <c r="K1650" s="175"/>
      <c r="L1650" s="176"/>
      <c r="M1650" s="176"/>
      <c r="N1650" s="176"/>
      <c r="O1650" s="176"/>
      <c r="P1650" s="176"/>
      <c r="Q1650" s="176"/>
      <c r="R1650" s="176"/>
      <c r="S1650" s="176"/>
      <c r="T1650" s="175"/>
      <c r="U1650" s="175"/>
      <c r="V1650" s="176"/>
      <c r="W1650" s="176"/>
      <c r="X1650" s="176"/>
      <c r="Y1650" s="175"/>
      <c r="Z1650" s="177"/>
      <c r="AA1650" s="177"/>
      <c r="AB1650" s="177"/>
      <c r="AC1650" s="177"/>
    </row>
    <row r="1651" spans="1:29">
      <c r="A1651" s="175"/>
      <c r="B1651" s="175"/>
      <c r="C1651" s="175"/>
      <c r="D1651" s="176"/>
      <c r="E1651" s="176"/>
      <c r="F1651" s="176"/>
      <c r="G1651" s="176"/>
      <c r="H1651" s="175"/>
      <c r="I1651" s="176"/>
      <c r="J1651" s="176"/>
      <c r="K1651" s="175"/>
      <c r="L1651" s="176"/>
      <c r="M1651" s="176"/>
      <c r="N1651" s="176"/>
      <c r="O1651" s="176"/>
      <c r="P1651" s="176"/>
      <c r="Q1651" s="176"/>
      <c r="R1651" s="176"/>
      <c r="S1651" s="176"/>
      <c r="T1651" s="175"/>
      <c r="U1651" s="175"/>
      <c r="V1651" s="176"/>
      <c r="W1651" s="176"/>
      <c r="X1651" s="176"/>
      <c r="Y1651" s="175"/>
      <c r="Z1651" s="177"/>
      <c r="AA1651" s="177"/>
      <c r="AB1651" s="177"/>
      <c r="AC1651" s="177"/>
    </row>
    <row r="1652" spans="1:29">
      <c r="A1652" s="175"/>
      <c r="B1652" s="175"/>
      <c r="C1652" s="175"/>
      <c r="D1652" s="176"/>
      <c r="E1652" s="176"/>
      <c r="F1652" s="176"/>
      <c r="G1652" s="176"/>
      <c r="H1652" s="175"/>
      <c r="I1652" s="176"/>
      <c r="J1652" s="176"/>
      <c r="K1652" s="175"/>
      <c r="L1652" s="176"/>
      <c r="M1652" s="176"/>
      <c r="N1652" s="176"/>
      <c r="O1652" s="176"/>
      <c r="P1652" s="176"/>
      <c r="Q1652" s="176"/>
      <c r="R1652" s="176"/>
      <c r="S1652" s="176"/>
      <c r="T1652" s="175"/>
      <c r="U1652" s="175"/>
      <c r="V1652" s="176"/>
      <c r="W1652" s="176"/>
      <c r="X1652" s="176"/>
      <c r="Y1652" s="175"/>
      <c r="Z1652" s="177"/>
      <c r="AA1652" s="177"/>
      <c r="AB1652" s="177"/>
      <c r="AC1652" s="177"/>
    </row>
    <row r="1653" spans="1:29">
      <c r="A1653" s="175"/>
      <c r="B1653" s="175"/>
      <c r="C1653" s="175"/>
      <c r="D1653" s="176"/>
      <c r="E1653" s="176"/>
      <c r="F1653" s="176"/>
      <c r="G1653" s="176"/>
      <c r="H1653" s="175"/>
      <c r="I1653" s="176"/>
      <c r="J1653" s="176"/>
      <c r="K1653" s="175"/>
      <c r="L1653" s="176"/>
      <c r="M1653" s="176"/>
      <c r="N1653" s="176"/>
      <c r="O1653" s="176"/>
      <c r="P1653" s="176"/>
      <c r="Q1653" s="176"/>
      <c r="R1653" s="176"/>
      <c r="S1653" s="176"/>
      <c r="T1653" s="175"/>
      <c r="U1653" s="175"/>
      <c r="V1653" s="176"/>
      <c r="W1653" s="176"/>
      <c r="X1653" s="176"/>
      <c r="Y1653" s="175"/>
      <c r="Z1653" s="177"/>
      <c r="AA1653" s="177"/>
      <c r="AB1653" s="177"/>
      <c r="AC1653" s="177"/>
    </row>
    <row r="1654" spans="1:29">
      <c r="A1654" s="175"/>
      <c r="B1654" s="175"/>
      <c r="C1654" s="175"/>
      <c r="D1654" s="176"/>
      <c r="E1654" s="176"/>
      <c r="F1654" s="176"/>
      <c r="G1654" s="176"/>
      <c r="H1654" s="175"/>
      <c r="I1654" s="176"/>
      <c r="J1654" s="176"/>
      <c r="K1654" s="175"/>
      <c r="L1654" s="176"/>
      <c r="M1654" s="176"/>
      <c r="N1654" s="176"/>
      <c r="O1654" s="176"/>
      <c r="P1654" s="176"/>
      <c r="Q1654" s="176"/>
      <c r="R1654" s="176"/>
      <c r="S1654" s="176"/>
      <c r="T1654" s="175"/>
      <c r="U1654" s="175"/>
      <c r="V1654" s="176"/>
      <c r="W1654" s="176"/>
      <c r="X1654" s="176"/>
      <c r="Y1654" s="175"/>
      <c r="Z1654" s="177"/>
      <c r="AA1654" s="177"/>
      <c r="AB1654" s="177"/>
      <c r="AC1654" s="177"/>
    </row>
    <row r="1655" spans="1:29">
      <c r="A1655" s="175"/>
      <c r="B1655" s="175"/>
      <c r="C1655" s="175"/>
      <c r="D1655" s="176"/>
      <c r="E1655" s="176"/>
      <c r="F1655" s="176"/>
      <c r="G1655" s="176"/>
      <c r="H1655" s="175"/>
      <c r="I1655" s="176"/>
      <c r="J1655" s="176"/>
      <c r="K1655" s="175"/>
      <c r="L1655" s="176"/>
      <c r="M1655" s="176"/>
      <c r="N1655" s="176"/>
      <c r="O1655" s="176"/>
      <c r="P1655" s="176"/>
      <c r="Q1655" s="176"/>
      <c r="R1655" s="176"/>
      <c r="S1655" s="176"/>
      <c r="T1655" s="175"/>
      <c r="U1655" s="175"/>
      <c r="V1655" s="176"/>
      <c r="W1655" s="176"/>
      <c r="X1655" s="176"/>
      <c r="Y1655" s="175"/>
      <c r="Z1655" s="177"/>
      <c r="AA1655" s="177"/>
      <c r="AB1655" s="177"/>
      <c r="AC1655" s="177"/>
    </row>
    <row r="1656" spans="1:29">
      <c r="A1656" s="175"/>
      <c r="B1656" s="175"/>
      <c r="C1656" s="175"/>
      <c r="D1656" s="176"/>
      <c r="E1656" s="176"/>
      <c r="F1656" s="176"/>
      <c r="G1656" s="176"/>
      <c r="H1656" s="175"/>
      <c r="I1656" s="176"/>
      <c r="J1656" s="176"/>
      <c r="K1656" s="175"/>
      <c r="L1656" s="176"/>
      <c r="M1656" s="176"/>
      <c r="N1656" s="176"/>
      <c r="O1656" s="176"/>
      <c r="P1656" s="176"/>
      <c r="Q1656" s="176"/>
      <c r="R1656" s="176"/>
      <c r="S1656" s="176"/>
      <c r="T1656" s="175"/>
      <c r="U1656" s="175"/>
      <c r="V1656" s="176"/>
      <c r="W1656" s="176"/>
      <c r="X1656" s="176"/>
      <c r="Y1656" s="175"/>
      <c r="Z1656" s="177"/>
      <c r="AA1656" s="177"/>
      <c r="AB1656" s="177"/>
      <c r="AC1656" s="177"/>
    </row>
    <row r="1657" spans="1:29">
      <c r="A1657" s="175"/>
      <c r="B1657" s="175"/>
      <c r="C1657" s="175"/>
      <c r="D1657" s="176"/>
      <c r="E1657" s="176"/>
      <c r="F1657" s="176"/>
      <c r="G1657" s="176"/>
      <c r="H1657" s="175"/>
      <c r="I1657" s="176"/>
      <c r="J1657" s="176"/>
      <c r="K1657" s="175"/>
      <c r="L1657" s="176"/>
      <c r="M1657" s="176"/>
      <c r="N1657" s="176"/>
      <c r="O1657" s="176"/>
      <c r="P1657" s="176"/>
      <c r="Q1657" s="176"/>
      <c r="R1657" s="176"/>
      <c r="S1657" s="176"/>
      <c r="T1657" s="175"/>
      <c r="U1657" s="175"/>
      <c r="V1657" s="176"/>
      <c r="W1657" s="176"/>
      <c r="X1657" s="176"/>
      <c r="Y1657" s="175"/>
      <c r="Z1657" s="177"/>
      <c r="AA1657" s="177"/>
      <c r="AB1657" s="177"/>
      <c r="AC1657" s="177"/>
    </row>
    <row r="1658" spans="1:29">
      <c r="A1658" s="175"/>
      <c r="B1658" s="175"/>
      <c r="C1658" s="175"/>
      <c r="D1658" s="176"/>
      <c r="E1658" s="176"/>
      <c r="F1658" s="176"/>
      <c r="G1658" s="176"/>
      <c r="H1658" s="175"/>
      <c r="I1658" s="176"/>
      <c r="J1658" s="176"/>
      <c r="K1658" s="175"/>
      <c r="L1658" s="176"/>
      <c r="M1658" s="176"/>
      <c r="N1658" s="176"/>
      <c r="O1658" s="176"/>
      <c r="P1658" s="176"/>
      <c r="Q1658" s="176"/>
      <c r="R1658" s="176"/>
      <c r="S1658" s="176"/>
      <c r="T1658" s="175"/>
      <c r="U1658" s="175"/>
      <c r="V1658" s="176"/>
      <c r="W1658" s="176"/>
      <c r="X1658" s="176"/>
      <c r="Y1658" s="175"/>
      <c r="Z1658" s="177"/>
      <c r="AA1658" s="177"/>
      <c r="AB1658" s="177"/>
      <c r="AC1658" s="177"/>
    </row>
    <row r="1659" spans="1:29">
      <c r="A1659" s="175"/>
      <c r="B1659" s="175"/>
      <c r="C1659" s="175"/>
      <c r="D1659" s="176"/>
      <c r="E1659" s="176"/>
      <c r="F1659" s="176"/>
      <c r="G1659" s="176"/>
      <c r="H1659" s="175"/>
      <c r="I1659" s="176"/>
      <c r="J1659" s="176"/>
      <c r="K1659" s="175"/>
      <c r="L1659" s="176"/>
      <c r="M1659" s="176"/>
      <c r="N1659" s="176"/>
      <c r="O1659" s="176"/>
      <c r="P1659" s="176"/>
      <c r="Q1659" s="176"/>
      <c r="R1659" s="176"/>
      <c r="S1659" s="176"/>
      <c r="T1659" s="175"/>
      <c r="U1659" s="175"/>
      <c r="V1659" s="176"/>
      <c r="W1659" s="176"/>
      <c r="X1659" s="176"/>
      <c r="Y1659" s="175"/>
      <c r="Z1659" s="177"/>
      <c r="AA1659" s="177"/>
      <c r="AB1659" s="177"/>
      <c r="AC1659" s="177"/>
    </row>
    <row r="1660" spans="1:29">
      <c r="A1660" s="175"/>
      <c r="B1660" s="175"/>
      <c r="C1660" s="175"/>
      <c r="D1660" s="176"/>
      <c r="E1660" s="176"/>
      <c r="F1660" s="176"/>
      <c r="G1660" s="176"/>
      <c r="H1660" s="175"/>
      <c r="I1660" s="176"/>
      <c r="J1660" s="176"/>
      <c r="K1660" s="175"/>
      <c r="L1660" s="176"/>
      <c r="M1660" s="176"/>
      <c r="N1660" s="176"/>
      <c r="O1660" s="176"/>
      <c r="P1660" s="176"/>
      <c r="Q1660" s="176"/>
      <c r="R1660" s="176"/>
      <c r="S1660" s="176"/>
      <c r="T1660" s="175"/>
      <c r="U1660" s="175"/>
      <c r="V1660" s="176"/>
      <c r="W1660" s="176"/>
      <c r="X1660" s="176"/>
      <c r="Y1660" s="175"/>
      <c r="Z1660" s="177"/>
      <c r="AA1660" s="177"/>
      <c r="AB1660" s="177"/>
      <c r="AC1660" s="177"/>
    </row>
    <row r="1661" spans="1:29">
      <c r="A1661" s="175"/>
      <c r="B1661" s="175"/>
      <c r="C1661" s="175"/>
      <c r="D1661" s="176"/>
      <c r="E1661" s="176"/>
      <c r="F1661" s="176"/>
      <c r="G1661" s="176"/>
      <c r="H1661" s="175"/>
      <c r="I1661" s="176"/>
      <c r="J1661" s="176"/>
      <c r="K1661" s="175"/>
      <c r="L1661" s="176"/>
      <c r="M1661" s="176"/>
      <c r="N1661" s="176"/>
      <c r="O1661" s="176"/>
      <c r="P1661" s="176"/>
      <c r="Q1661" s="176"/>
      <c r="R1661" s="176"/>
      <c r="S1661" s="176"/>
      <c r="T1661" s="175"/>
      <c r="U1661" s="175"/>
      <c r="V1661" s="176"/>
      <c r="W1661" s="176"/>
      <c r="X1661" s="176"/>
      <c r="Y1661" s="175"/>
      <c r="Z1661" s="177"/>
      <c r="AA1661" s="177"/>
      <c r="AB1661" s="177"/>
      <c r="AC1661" s="177"/>
    </row>
    <row r="1662" spans="1:29">
      <c r="A1662" s="175"/>
      <c r="B1662" s="175"/>
      <c r="C1662" s="175"/>
      <c r="D1662" s="176"/>
      <c r="E1662" s="176"/>
      <c r="F1662" s="176"/>
      <c r="G1662" s="176"/>
      <c r="H1662" s="175"/>
      <c r="I1662" s="176"/>
      <c r="J1662" s="176"/>
      <c r="K1662" s="175"/>
      <c r="L1662" s="176"/>
      <c r="M1662" s="176"/>
      <c r="N1662" s="176"/>
      <c r="O1662" s="176"/>
      <c r="P1662" s="176"/>
      <c r="Q1662" s="176"/>
      <c r="R1662" s="176"/>
      <c r="S1662" s="176"/>
      <c r="T1662" s="175"/>
      <c r="U1662" s="175"/>
      <c r="V1662" s="176"/>
      <c r="W1662" s="176"/>
      <c r="X1662" s="176"/>
      <c r="Y1662" s="175"/>
      <c r="Z1662" s="177"/>
      <c r="AA1662" s="177"/>
      <c r="AB1662" s="177"/>
      <c r="AC1662" s="177"/>
    </row>
    <row r="1663" spans="1:29">
      <c r="A1663" s="175"/>
      <c r="B1663" s="175"/>
      <c r="C1663" s="175"/>
      <c r="D1663" s="176"/>
      <c r="E1663" s="176"/>
      <c r="F1663" s="176"/>
      <c r="G1663" s="176"/>
      <c r="H1663" s="175"/>
      <c r="I1663" s="176"/>
      <c r="J1663" s="176"/>
      <c r="K1663" s="175"/>
      <c r="L1663" s="176"/>
      <c r="M1663" s="176"/>
      <c r="N1663" s="176"/>
      <c r="O1663" s="176"/>
      <c r="P1663" s="176"/>
      <c r="Q1663" s="176"/>
      <c r="R1663" s="176"/>
      <c r="S1663" s="176"/>
      <c r="T1663" s="175"/>
      <c r="U1663" s="175"/>
      <c r="V1663" s="176"/>
      <c r="W1663" s="176"/>
      <c r="X1663" s="176"/>
      <c r="Y1663" s="175"/>
      <c r="Z1663" s="177"/>
      <c r="AA1663" s="177"/>
      <c r="AB1663" s="177"/>
      <c r="AC1663" s="177"/>
    </row>
    <row r="1664" spans="1:29">
      <c r="A1664" s="175"/>
      <c r="B1664" s="175"/>
      <c r="C1664" s="175"/>
      <c r="D1664" s="176"/>
      <c r="E1664" s="176"/>
      <c r="F1664" s="176"/>
      <c r="G1664" s="176"/>
      <c r="H1664" s="175"/>
      <c r="I1664" s="176"/>
      <c r="J1664" s="176"/>
      <c r="K1664" s="175"/>
      <c r="L1664" s="176"/>
      <c r="M1664" s="176"/>
      <c r="N1664" s="176"/>
      <c r="O1664" s="176"/>
      <c r="P1664" s="176"/>
      <c r="Q1664" s="176"/>
      <c r="R1664" s="176"/>
      <c r="S1664" s="176"/>
      <c r="T1664" s="175"/>
      <c r="U1664" s="175"/>
      <c r="V1664" s="176"/>
      <c r="W1664" s="176"/>
      <c r="X1664" s="176"/>
      <c r="Y1664" s="175"/>
      <c r="Z1664" s="177"/>
      <c r="AA1664" s="177"/>
      <c r="AB1664" s="177"/>
      <c r="AC1664" s="177"/>
    </row>
    <row r="1665" spans="1:29">
      <c r="A1665" s="175"/>
      <c r="B1665" s="175"/>
      <c r="C1665" s="175"/>
      <c r="D1665" s="176"/>
      <c r="E1665" s="176"/>
      <c r="F1665" s="176"/>
      <c r="G1665" s="176"/>
      <c r="H1665" s="175"/>
      <c r="I1665" s="176"/>
      <c r="J1665" s="176"/>
      <c r="K1665" s="175"/>
      <c r="L1665" s="176"/>
      <c r="M1665" s="176"/>
      <c r="N1665" s="176"/>
      <c r="O1665" s="176"/>
      <c r="P1665" s="176"/>
      <c r="Q1665" s="176"/>
      <c r="R1665" s="176"/>
      <c r="S1665" s="176"/>
      <c r="T1665" s="175"/>
      <c r="U1665" s="175"/>
      <c r="V1665" s="176"/>
      <c r="W1665" s="176"/>
      <c r="X1665" s="176"/>
      <c r="Y1665" s="175"/>
      <c r="Z1665" s="177"/>
      <c r="AA1665" s="177"/>
      <c r="AB1665" s="177"/>
      <c r="AC1665" s="177"/>
    </row>
    <row r="1666" spans="1:29">
      <c r="A1666" s="175"/>
      <c r="B1666" s="175"/>
      <c r="C1666" s="175"/>
      <c r="D1666" s="176"/>
      <c r="E1666" s="176"/>
      <c r="F1666" s="176"/>
      <c r="G1666" s="176"/>
      <c r="H1666" s="175"/>
      <c r="I1666" s="176"/>
      <c r="J1666" s="176"/>
      <c r="K1666" s="175"/>
      <c r="L1666" s="176"/>
      <c r="M1666" s="176"/>
      <c r="N1666" s="176"/>
      <c r="O1666" s="176"/>
      <c r="P1666" s="176"/>
      <c r="Q1666" s="176"/>
      <c r="R1666" s="176"/>
      <c r="S1666" s="176"/>
      <c r="T1666" s="175"/>
      <c r="U1666" s="175"/>
      <c r="V1666" s="176"/>
      <c r="W1666" s="176"/>
      <c r="X1666" s="176"/>
      <c r="Y1666" s="175"/>
      <c r="Z1666" s="177"/>
      <c r="AA1666" s="177"/>
      <c r="AB1666" s="177"/>
      <c r="AC1666" s="177"/>
    </row>
    <row r="1667" spans="1:29">
      <c r="A1667" s="175"/>
      <c r="B1667" s="175"/>
      <c r="C1667" s="175"/>
      <c r="D1667" s="176"/>
      <c r="E1667" s="176"/>
      <c r="F1667" s="176"/>
      <c r="G1667" s="176"/>
      <c r="H1667" s="175"/>
      <c r="I1667" s="176"/>
      <c r="J1667" s="176"/>
      <c r="K1667" s="175"/>
      <c r="L1667" s="176"/>
      <c r="M1667" s="176"/>
      <c r="N1667" s="176"/>
      <c r="O1667" s="176"/>
      <c r="P1667" s="176"/>
      <c r="Q1667" s="176"/>
      <c r="R1667" s="176"/>
      <c r="S1667" s="176"/>
      <c r="T1667" s="175"/>
      <c r="U1667" s="175"/>
      <c r="V1667" s="176"/>
      <c r="W1667" s="176"/>
      <c r="X1667" s="176"/>
      <c r="Y1667" s="175"/>
      <c r="Z1667" s="177"/>
      <c r="AA1667" s="177"/>
      <c r="AB1667" s="177"/>
      <c r="AC1667" s="177"/>
    </row>
    <row r="1668" spans="1:29">
      <c r="A1668" s="175"/>
      <c r="B1668" s="175"/>
      <c r="C1668" s="175"/>
      <c r="D1668" s="176"/>
      <c r="E1668" s="176"/>
      <c r="F1668" s="176"/>
      <c r="G1668" s="176"/>
      <c r="H1668" s="175"/>
      <c r="I1668" s="176"/>
      <c r="J1668" s="176"/>
      <c r="K1668" s="175"/>
      <c r="L1668" s="176"/>
      <c r="M1668" s="176"/>
      <c r="N1668" s="176"/>
      <c r="O1668" s="176"/>
      <c r="P1668" s="176"/>
      <c r="Q1668" s="176"/>
      <c r="R1668" s="176"/>
      <c r="S1668" s="176"/>
      <c r="T1668" s="175"/>
      <c r="U1668" s="175"/>
      <c r="V1668" s="176"/>
      <c r="W1668" s="176"/>
      <c r="X1668" s="176"/>
      <c r="Y1668" s="175"/>
      <c r="Z1668" s="177"/>
      <c r="AA1668" s="177"/>
      <c r="AB1668" s="177"/>
      <c r="AC1668" s="177"/>
    </row>
    <row r="1669" spans="1:29">
      <c r="A1669" s="175"/>
      <c r="B1669" s="175"/>
      <c r="C1669" s="175"/>
      <c r="D1669" s="176"/>
      <c r="E1669" s="176"/>
      <c r="F1669" s="176"/>
      <c r="G1669" s="176"/>
      <c r="H1669" s="175"/>
      <c r="I1669" s="176"/>
      <c r="J1669" s="176"/>
      <c r="K1669" s="175"/>
      <c r="L1669" s="176"/>
      <c r="M1669" s="176"/>
      <c r="N1669" s="176"/>
      <c r="O1669" s="176"/>
      <c r="P1669" s="176"/>
      <c r="Q1669" s="176"/>
      <c r="R1669" s="176"/>
      <c r="S1669" s="176"/>
      <c r="T1669" s="175"/>
      <c r="U1669" s="175"/>
      <c r="V1669" s="176"/>
      <c r="W1669" s="176"/>
      <c r="X1669" s="176"/>
      <c r="Y1669" s="175"/>
      <c r="Z1669" s="177"/>
      <c r="AA1669" s="177"/>
      <c r="AB1669" s="177"/>
      <c r="AC1669" s="177"/>
    </row>
    <row r="1670" spans="1:29">
      <c r="A1670" s="175"/>
      <c r="B1670" s="175"/>
      <c r="C1670" s="175"/>
      <c r="D1670" s="176"/>
      <c r="E1670" s="176"/>
      <c r="F1670" s="176"/>
      <c r="G1670" s="176"/>
      <c r="H1670" s="175"/>
      <c r="I1670" s="176"/>
      <c r="J1670" s="176"/>
      <c r="K1670" s="175"/>
      <c r="L1670" s="176"/>
      <c r="M1670" s="176"/>
      <c r="N1670" s="176"/>
      <c r="O1670" s="176"/>
      <c r="P1670" s="176"/>
      <c r="Q1670" s="176"/>
      <c r="R1670" s="176"/>
      <c r="S1670" s="176"/>
      <c r="T1670" s="175"/>
      <c r="U1670" s="175"/>
      <c r="V1670" s="176"/>
      <c r="W1670" s="176"/>
      <c r="X1670" s="176"/>
      <c r="Y1670" s="175"/>
      <c r="Z1670" s="177"/>
      <c r="AA1670" s="177"/>
      <c r="AB1670" s="177"/>
      <c r="AC1670" s="177"/>
    </row>
    <row r="1671" spans="1:29">
      <c r="A1671" s="175"/>
      <c r="B1671" s="175"/>
      <c r="C1671" s="175"/>
      <c r="D1671" s="176"/>
      <c r="E1671" s="176"/>
      <c r="F1671" s="176"/>
      <c r="G1671" s="176"/>
      <c r="H1671" s="175"/>
      <c r="I1671" s="176"/>
      <c r="J1671" s="176"/>
      <c r="K1671" s="175"/>
      <c r="L1671" s="176"/>
      <c r="M1671" s="176"/>
      <c r="N1671" s="176"/>
      <c r="O1671" s="176"/>
      <c r="P1671" s="176"/>
      <c r="Q1671" s="176"/>
      <c r="R1671" s="176"/>
      <c r="S1671" s="176"/>
      <c r="T1671" s="175"/>
      <c r="U1671" s="175"/>
      <c r="V1671" s="176"/>
      <c r="W1671" s="176"/>
      <c r="X1671" s="176"/>
      <c r="Y1671" s="175"/>
      <c r="Z1671" s="177"/>
      <c r="AA1671" s="177"/>
      <c r="AB1671" s="177"/>
      <c r="AC1671" s="177"/>
    </row>
    <row r="1672" spans="1:29">
      <c r="A1672" s="175"/>
      <c r="B1672" s="175"/>
      <c r="C1672" s="175"/>
      <c r="D1672" s="176"/>
      <c r="E1672" s="176"/>
      <c r="F1672" s="176"/>
      <c r="G1672" s="176"/>
      <c r="H1672" s="175"/>
      <c r="I1672" s="176"/>
      <c r="J1672" s="176"/>
      <c r="K1672" s="175"/>
      <c r="L1672" s="176"/>
      <c r="M1672" s="176"/>
      <c r="N1672" s="176"/>
      <c r="O1672" s="176"/>
      <c r="P1672" s="176"/>
      <c r="Q1672" s="176"/>
      <c r="R1672" s="176"/>
      <c r="S1672" s="176"/>
      <c r="T1672" s="175"/>
      <c r="U1672" s="175"/>
      <c r="V1672" s="176"/>
      <c r="W1672" s="176"/>
      <c r="X1672" s="176"/>
      <c r="Y1672" s="175"/>
      <c r="Z1672" s="177"/>
      <c r="AA1672" s="177"/>
      <c r="AB1672" s="177"/>
      <c r="AC1672" s="177"/>
    </row>
    <row r="1673" spans="1:29">
      <c r="A1673" s="175"/>
      <c r="B1673" s="175"/>
      <c r="C1673" s="175"/>
      <c r="D1673" s="176"/>
      <c r="E1673" s="176"/>
      <c r="F1673" s="176"/>
      <c r="G1673" s="176"/>
      <c r="H1673" s="175"/>
      <c r="I1673" s="176"/>
      <c r="J1673" s="176"/>
      <c r="K1673" s="175"/>
      <c r="L1673" s="176"/>
      <c r="M1673" s="176"/>
      <c r="N1673" s="176"/>
      <c r="O1673" s="176"/>
      <c r="P1673" s="176"/>
      <c r="Q1673" s="176"/>
      <c r="R1673" s="176"/>
      <c r="S1673" s="176"/>
      <c r="T1673" s="175"/>
      <c r="U1673" s="175"/>
      <c r="V1673" s="176"/>
      <c r="W1673" s="176"/>
      <c r="X1673" s="176"/>
      <c r="Y1673" s="175"/>
      <c r="Z1673" s="177"/>
      <c r="AA1673" s="177"/>
      <c r="AB1673" s="177"/>
      <c r="AC1673" s="177"/>
    </row>
    <row r="1674" spans="1:29">
      <c r="A1674" s="175"/>
      <c r="B1674" s="175"/>
      <c r="C1674" s="175"/>
      <c r="D1674" s="176"/>
      <c r="E1674" s="176"/>
      <c r="F1674" s="176"/>
      <c r="G1674" s="176"/>
      <c r="H1674" s="175"/>
      <c r="I1674" s="176"/>
      <c r="J1674" s="176"/>
      <c r="K1674" s="175"/>
      <c r="L1674" s="176"/>
      <c r="M1674" s="176"/>
      <c r="N1674" s="176"/>
      <c r="O1674" s="176"/>
      <c r="P1674" s="176"/>
      <c r="Q1674" s="176"/>
      <c r="R1674" s="176"/>
      <c r="S1674" s="176"/>
      <c r="T1674" s="175"/>
      <c r="U1674" s="175"/>
      <c r="V1674" s="176"/>
      <c r="W1674" s="176"/>
      <c r="X1674" s="176"/>
      <c r="Y1674" s="175"/>
      <c r="Z1674" s="177"/>
      <c r="AA1674" s="177"/>
      <c r="AB1674" s="177"/>
      <c r="AC1674" s="177"/>
    </row>
    <row r="1675" spans="1:29">
      <c r="A1675" s="175"/>
      <c r="B1675" s="175"/>
      <c r="C1675" s="175"/>
      <c r="D1675" s="176"/>
      <c r="E1675" s="176"/>
      <c r="F1675" s="176"/>
      <c r="G1675" s="176"/>
      <c r="H1675" s="175"/>
      <c r="I1675" s="176"/>
      <c r="J1675" s="176"/>
      <c r="K1675" s="175"/>
      <c r="L1675" s="176"/>
      <c r="M1675" s="176"/>
      <c r="N1675" s="176"/>
      <c r="O1675" s="176"/>
      <c r="P1675" s="176"/>
      <c r="Q1675" s="176"/>
      <c r="R1675" s="176"/>
      <c r="S1675" s="176"/>
      <c r="T1675" s="175"/>
      <c r="U1675" s="175"/>
      <c r="V1675" s="176"/>
      <c r="W1675" s="176"/>
      <c r="X1675" s="176"/>
      <c r="Y1675" s="175"/>
      <c r="Z1675" s="177"/>
      <c r="AA1675" s="177"/>
      <c r="AB1675" s="177"/>
      <c r="AC1675" s="177"/>
    </row>
    <row r="1676" spans="1:29">
      <c r="A1676" s="175"/>
      <c r="B1676" s="175"/>
      <c r="C1676" s="175"/>
      <c r="D1676" s="176"/>
      <c r="E1676" s="176"/>
      <c r="F1676" s="176"/>
      <c r="G1676" s="176"/>
      <c r="H1676" s="175"/>
      <c r="I1676" s="176"/>
      <c r="J1676" s="176"/>
      <c r="K1676" s="175"/>
      <c r="L1676" s="176"/>
      <c r="M1676" s="176"/>
      <c r="N1676" s="176"/>
      <c r="O1676" s="176"/>
      <c r="P1676" s="176"/>
      <c r="Q1676" s="176"/>
      <c r="R1676" s="176"/>
      <c r="S1676" s="176"/>
      <c r="T1676" s="175"/>
      <c r="U1676" s="175"/>
      <c r="V1676" s="176"/>
      <c r="W1676" s="176"/>
      <c r="X1676" s="176"/>
      <c r="Y1676" s="175"/>
      <c r="Z1676" s="177"/>
      <c r="AA1676" s="177"/>
      <c r="AB1676" s="177"/>
      <c r="AC1676" s="177"/>
    </row>
    <row r="1677" spans="1:29">
      <c r="A1677" s="175"/>
      <c r="B1677" s="175"/>
      <c r="C1677" s="175"/>
      <c r="D1677" s="176"/>
      <c r="E1677" s="176"/>
      <c r="F1677" s="176"/>
      <c r="G1677" s="176"/>
      <c r="H1677" s="175"/>
      <c r="I1677" s="176"/>
      <c r="J1677" s="176"/>
      <c r="K1677" s="175"/>
      <c r="L1677" s="176"/>
      <c r="M1677" s="176"/>
      <c r="N1677" s="176"/>
      <c r="O1677" s="176"/>
      <c r="P1677" s="176"/>
      <c r="Q1677" s="176"/>
      <c r="R1677" s="176"/>
      <c r="S1677" s="176"/>
      <c r="T1677" s="175"/>
      <c r="U1677" s="175"/>
      <c r="V1677" s="176"/>
      <c r="W1677" s="176"/>
      <c r="X1677" s="176"/>
      <c r="Y1677" s="175"/>
      <c r="Z1677" s="177"/>
      <c r="AA1677" s="177"/>
      <c r="AB1677" s="177"/>
      <c r="AC1677" s="177"/>
    </row>
    <row r="1678" spans="1:29">
      <c r="A1678" s="175"/>
      <c r="B1678" s="175"/>
      <c r="C1678" s="175"/>
      <c r="D1678" s="176"/>
      <c r="E1678" s="176"/>
      <c r="F1678" s="176"/>
      <c r="G1678" s="176"/>
      <c r="H1678" s="175"/>
      <c r="I1678" s="176"/>
      <c r="J1678" s="176"/>
      <c r="K1678" s="175"/>
      <c r="L1678" s="176"/>
      <c r="M1678" s="176"/>
      <c r="N1678" s="176"/>
      <c r="O1678" s="176"/>
      <c r="P1678" s="176"/>
      <c r="Q1678" s="176"/>
      <c r="R1678" s="176"/>
      <c r="S1678" s="176"/>
      <c r="T1678" s="175"/>
      <c r="U1678" s="175"/>
      <c r="V1678" s="176"/>
      <c r="W1678" s="176"/>
      <c r="X1678" s="176"/>
      <c r="Y1678" s="175"/>
      <c r="Z1678" s="177"/>
      <c r="AA1678" s="177"/>
      <c r="AB1678" s="177"/>
      <c r="AC1678" s="177"/>
    </row>
    <row r="1679" spans="1:29">
      <c r="A1679" s="175"/>
      <c r="B1679" s="175"/>
      <c r="C1679" s="175"/>
      <c r="D1679" s="176"/>
      <c r="E1679" s="176"/>
      <c r="F1679" s="176"/>
      <c r="G1679" s="176"/>
      <c r="H1679" s="175"/>
      <c r="I1679" s="176"/>
      <c r="J1679" s="176"/>
      <c r="K1679" s="175"/>
      <c r="L1679" s="176"/>
      <c r="M1679" s="176"/>
      <c r="N1679" s="176"/>
      <c r="O1679" s="176"/>
      <c r="P1679" s="176"/>
      <c r="Q1679" s="176"/>
      <c r="R1679" s="176"/>
      <c r="S1679" s="176"/>
      <c r="T1679" s="175"/>
      <c r="U1679" s="175"/>
      <c r="V1679" s="176"/>
      <c r="W1679" s="176"/>
      <c r="X1679" s="176"/>
      <c r="Y1679" s="175"/>
      <c r="Z1679" s="177"/>
      <c r="AA1679" s="177"/>
      <c r="AB1679" s="177"/>
      <c r="AC1679" s="177"/>
    </row>
    <row r="1680" spans="1:29">
      <c r="A1680" s="175"/>
      <c r="B1680" s="175"/>
      <c r="C1680" s="175"/>
      <c r="D1680" s="176"/>
      <c r="E1680" s="176"/>
      <c r="F1680" s="176"/>
      <c r="G1680" s="176"/>
      <c r="H1680" s="175"/>
      <c r="I1680" s="176"/>
      <c r="J1680" s="176"/>
      <c r="K1680" s="175"/>
      <c r="L1680" s="176"/>
      <c r="M1680" s="176"/>
      <c r="N1680" s="176"/>
      <c r="O1680" s="176"/>
      <c r="P1680" s="176"/>
      <c r="Q1680" s="176"/>
      <c r="R1680" s="176"/>
      <c r="S1680" s="176"/>
      <c r="T1680" s="175"/>
      <c r="U1680" s="175"/>
      <c r="V1680" s="176"/>
      <c r="W1680" s="176"/>
      <c r="X1680" s="176"/>
      <c r="Y1680" s="175"/>
      <c r="Z1680" s="177"/>
      <c r="AA1680" s="177"/>
      <c r="AB1680" s="177"/>
      <c r="AC1680" s="177"/>
    </row>
    <row r="1681" spans="1:29">
      <c r="A1681" s="175"/>
      <c r="B1681" s="175"/>
      <c r="C1681" s="175"/>
      <c r="D1681" s="176"/>
      <c r="E1681" s="176"/>
      <c r="F1681" s="176"/>
      <c r="G1681" s="176"/>
      <c r="H1681" s="175"/>
      <c r="I1681" s="176"/>
      <c r="J1681" s="176"/>
      <c r="K1681" s="175"/>
      <c r="L1681" s="176"/>
      <c r="M1681" s="176"/>
      <c r="N1681" s="176"/>
      <c r="O1681" s="176"/>
      <c r="P1681" s="176"/>
      <c r="Q1681" s="176"/>
      <c r="R1681" s="176"/>
      <c r="S1681" s="176"/>
      <c r="T1681" s="175"/>
      <c r="U1681" s="175"/>
      <c r="V1681" s="176"/>
      <c r="W1681" s="176"/>
      <c r="X1681" s="176"/>
      <c r="Y1681" s="175"/>
      <c r="Z1681" s="177"/>
      <c r="AA1681" s="177"/>
      <c r="AB1681" s="177"/>
      <c r="AC1681" s="177"/>
    </row>
    <row r="1682" spans="1:29">
      <c r="A1682" s="175"/>
      <c r="B1682" s="175"/>
      <c r="C1682" s="175"/>
      <c r="D1682" s="176"/>
      <c r="E1682" s="176"/>
      <c r="F1682" s="176"/>
      <c r="G1682" s="176"/>
      <c r="H1682" s="175"/>
      <c r="I1682" s="176"/>
      <c r="J1682" s="176"/>
      <c r="K1682" s="175"/>
      <c r="L1682" s="176"/>
      <c r="M1682" s="176"/>
      <c r="N1682" s="176"/>
      <c r="O1682" s="176"/>
      <c r="P1682" s="176"/>
      <c r="Q1682" s="176"/>
      <c r="R1682" s="176"/>
      <c r="S1682" s="176"/>
      <c r="T1682" s="175"/>
      <c r="U1682" s="175"/>
      <c r="V1682" s="176"/>
      <c r="W1682" s="176"/>
      <c r="X1682" s="176"/>
      <c r="Y1682" s="175"/>
      <c r="Z1682" s="177"/>
      <c r="AA1682" s="177"/>
      <c r="AB1682" s="177"/>
      <c r="AC1682" s="177"/>
    </row>
    <row r="1683" spans="1:29">
      <c r="A1683" s="175"/>
      <c r="B1683" s="175"/>
      <c r="C1683" s="175"/>
      <c r="D1683" s="176"/>
      <c r="E1683" s="176"/>
      <c r="F1683" s="176"/>
      <c r="G1683" s="176"/>
      <c r="H1683" s="175"/>
      <c r="I1683" s="176"/>
      <c r="J1683" s="176"/>
      <c r="K1683" s="175"/>
      <c r="L1683" s="176"/>
      <c r="M1683" s="176"/>
      <c r="N1683" s="176"/>
      <c r="O1683" s="176"/>
      <c r="P1683" s="176"/>
      <c r="Q1683" s="176"/>
      <c r="R1683" s="176"/>
      <c r="S1683" s="176"/>
      <c r="T1683" s="175"/>
      <c r="U1683" s="175"/>
      <c r="V1683" s="176"/>
      <c r="W1683" s="176"/>
      <c r="X1683" s="176"/>
      <c r="Y1683" s="175"/>
      <c r="Z1683" s="177"/>
      <c r="AA1683" s="177"/>
      <c r="AB1683" s="177"/>
      <c r="AC1683" s="177"/>
    </row>
    <row r="1684" spans="1:29">
      <c r="A1684" s="175"/>
      <c r="B1684" s="175"/>
      <c r="C1684" s="175"/>
      <c r="D1684" s="176"/>
      <c r="E1684" s="176"/>
      <c r="F1684" s="176"/>
      <c r="G1684" s="176"/>
      <c r="H1684" s="175"/>
      <c r="I1684" s="176"/>
      <c r="J1684" s="176"/>
      <c r="K1684" s="175"/>
      <c r="L1684" s="176"/>
      <c r="M1684" s="176"/>
      <c r="N1684" s="176"/>
      <c r="O1684" s="176"/>
      <c r="P1684" s="176"/>
      <c r="Q1684" s="176"/>
      <c r="R1684" s="176"/>
      <c r="S1684" s="176"/>
      <c r="T1684" s="175"/>
      <c r="U1684" s="175"/>
      <c r="V1684" s="176"/>
      <c r="W1684" s="176"/>
      <c r="X1684" s="176"/>
      <c r="Y1684" s="175"/>
      <c r="Z1684" s="177"/>
      <c r="AA1684" s="177"/>
      <c r="AB1684" s="177"/>
      <c r="AC1684" s="177"/>
    </row>
    <row r="1685" spans="1:29">
      <c r="A1685" s="175"/>
      <c r="B1685" s="175"/>
      <c r="C1685" s="175"/>
      <c r="D1685" s="176"/>
      <c r="E1685" s="176"/>
      <c r="F1685" s="176"/>
      <c r="G1685" s="176"/>
      <c r="H1685" s="175"/>
      <c r="I1685" s="176"/>
      <c r="J1685" s="176"/>
      <c r="K1685" s="175"/>
      <c r="L1685" s="176"/>
      <c r="M1685" s="176"/>
      <c r="N1685" s="176"/>
      <c r="O1685" s="176"/>
      <c r="P1685" s="176"/>
      <c r="Q1685" s="176"/>
      <c r="R1685" s="176"/>
      <c r="S1685" s="176"/>
      <c r="T1685" s="175"/>
      <c r="U1685" s="175"/>
      <c r="V1685" s="176"/>
      <c r="W1685" s="176"/>
      <c r="X1685" s="176"/>
      <c r="Y1685" s="175"/>
      <c r="Z1685" s="177"/>
      <c r="AA1685" s="177"/>
      <c r="AB1685" s="177"/>
      <c r="AC1685" s="177"/>
    </row>
    <row r="1686" spans="1:29">
      <c r="A1686" s="175"/>
      <c r="B1686" s="175"/>
      <c r="C1686" s="175"/>
      <c r="D1686" s="176"/>
      <c r="E1686" s="176"/>
      <c r="F1686" s="176"/>
      <c r="G1686" s="176"/>
      <c r="H1686" s="175"/>
      <c r="I1686" s="176"/>
      <c r="J1686" s="176"/>
      <c r="K1686" s="175"/>
      <c r="L1686" s="176"/>
      <c r="M1686" s="176"/>
      <c r="N1686" s="176"/>
      <c r="O1686" s="176"/>
      <c r="P1686" s="176"/>
      <c r="Q1686" s="176"/>
      <c r="R1686" s="176"/>
      <c r="S1686" s="176"/>
      <c r="T1686" s="175"/>
      <c r="U1686" s="175"/>
      <c r="V1686" s="176"/>
      <c r="W1686" s="176"/>
      <c r="X1686" s="176"/>
      <c r="Y1686" s="175"/>
      <c r="Z1686" s="177"/>
      <c r="AA1686" s="177"/>
      <c r="AB1686" s="177"/>
      <c r="AC1686" s="177"/>
    </row>
    <row r="1687" spans="1:29">
      <c r="A1687" s="175"/>
      <c r="B1687" s="175"/>
      <c r="C1687" s="175"/>
      <c r="D1687" s="176"/>
      <c r="E1687" s="176"/>
      <c r="F1687" s="176"/>
      <c r="G1687" s="176"/>
      <c r="H1687" s="175"/>
      <c r="I1687" s="176"/>
      <c r="J1687" s="176"/>
      <c r="K1687" s="175"/>
      <c r="L1687" s="176"/>
      <c r="M1687" s="176"/>
      <c r="N1687" s="176"/>
      <c r="O1687" s="176"/>
      <c r="P1687" s="176"/>
      <c r="Q1687" s="176"/>
      <c r="R1687" s="176"/>
      <c r="S1687" s="176"/>
      <c r="T1687" s="175"/>
      <c r="U1687" s="175"/>
      <c r="V1687" s="176"/>
      <c r="W1687" s="176"/>
      <c r="X1687" s="176"/>
      <c r="Y1687" s="175"/>
      <c r="Z1687" s="177"/>
      <c r="AA1687" s="177"/>
      <c r="AB1687" s="177"/>
      <c r="AC1687" s="177"/>
    </row>
    <row r="1688" spans="1:29">
      <c r="A1688" s="175"/>
      <c r="B1688" s="175"/>
      <c r="C1688" s="175"/>
      <c r="D1688" s="176"/>
      <c r="E1688" s="176"/>
      <c r="F1688" s="176"/>
      <c r="G1688" s="176"/>
      <c r="H1688" s="175"/>
      <c r="I1688" s="176"/>
      <c r="J1688" s="176"/>
      <c r="K1688" s="175"/>
      <c r="L1688" s="176"/>
      <c r="M1688" s="176"/>
      <c r="N1688" s="176"/>
      <c r="O1688" s="176"/>
      <c r="P1688" s="176"/>
      <c r="Q1688" s="176"/>
      <c r="R1688" s="176"/>
      <c r="S1688" s="176"/>
      <c r="T1688" s="175"/>
      <c r="U1688" s="175"/>
      <c r="V1688" s="176"/>
      <c r="W1688" s="176"/>
      <c r="X1688" s="176"/>
      <c r="Y1688" s="175"/>
      <c r="Z1688" s="177"/>
      <c r="AA1688" s="177"/>
      <c r="AB1688" s="177"/>
      <c r="AC1688" s="177"/>
    </row>
    <row r="1689" spans="1:29">
      <c r="A1689" s="175"/>
      <c r="B1689" s="175"/>
      <c r="C1689" s="175"/>
      <c r="D1689" s="176"/>
      <c r="E1689" s="176"/>
      <c r="F1689" s="176"/>
      <c r="G1689" s="176"/>
      <c r="H1689" s="175"/>
      <c r="I1689" s="176"/>
      <c r="J1689" s="176"/>
      <c r="K1689" s="175"/>
      <c r="L1689" s="176"/>
      <c r="M1689" s="176"/>
      <c r="N1689" s="176"/>
      <c r="O1689" s="176"/>
      <c r="P1689" s="176"/>
      <c r="Q1689" s="176"/>
      <c r="R1689" s="176"/>
      <c r="S1689" s="176"/>
      <c r="T1689" s="175"/>
      <c r="U1689" s="175"/>
      <c r="V1689" s="176"/>
      <c r="W1689" s="176"/>
      <c r="X1689" s="176"/>
      <c r="Y1689" s="175"/>
      <c r="Z1689" s="177"/>
      <c r="AA1689" s="177"/>
      <c r="AB1689" s="177"/>
      <c r="AC1689" s="177"/>
    </row>
    <row r="1690" spans="1:29">
      <c r="A1690" s="175"/>
      <c r="B1690" s="175"/>
      <c r="C1690" s="175"/>
      <c r="D1690" s="176"/>
      <c r="E1690" s="176"/>
      <c r="F1690" s="176"/>
      <c r="G1690" s="176"/>
      <c r="H1690" s="175"/>
      <c r="I1690" s="176"/>
      <c r="J1690" s="176"/>
      <c r="K1690" s="175"/>
      <c r="L1690" s="176"/>
      <c r="M1690" s="176"/>
      <c r="N1690" s="176"/>
      <c r="O1690" s="176"/>
      <c r="P1690" s="176"/>
      <c r="Q1690" s="176"/>
      <c r="R1690" s="176"/>
      <c r="S1690" s="176"/>
      <c r="T1690" s="175"/>
      <c r="U1690" s="175"/>
      <c r="V1690" s="176"/>
      <c r="W1690" s="176"/>
      <c r="X1690" s="176"/>
      <c r="Y1690" s="175"/>
      <c r="Z1690" s="177"/>
      <c r="AA1690" s="177"/>
      <c r="AB1690" s="177"/>
      <c r="AC1690" s="177"/>
    </row>
    <row r="1691" spans="1:29">
      <c r="A1691" s="175"/>
      <c r="B1691" s="175"/>
      <c r="C1691" s="175"/>
      <c r="D1691" s="176"/>
      <c r="E1691" s="176"/>
      <c r="F1691" s="176"/>
      <c r="G1691" s="176"/>
      <c r="H1691" s="175"/>
      <c r="I1691" s="176"/>
      <c r="J1691" s="176"/>
      <c r="K1691" s="175"/>
      <c r="L1691" s="176"/>
      <c r="M1691" s="176"/>
      <c r="N1691" s="176"/>
      <c r="O1691" s="176"/>
      <c r="P1691" s="176"/>
      <c r="Q1691" s="176"/>
      <c r="R1691" s="176"/>
      <c r="S1691" s="176"/>
      <c r="T1691" s="175"/>
      <c r="U1691" s="175"/>
      <c r="V1691" s="176"/>
      <c r="W1691" s="176"/>
      <c r="X1691" s="176"/>
      <c r="Y1691" s="175"/>
      <c r="Z1691" s="177"/>
      <c r="AA1691" s="177"/>
      <c r="AB1691" s="177"/>
      <c r="AC1691" s="177"/>
    </row>
    <row r="1692" spans="1:29">
      <c r="A1692" s="175"/>
      <c r="B1692" s="175"/>
      <c r="C1692" s="175"/>
      <c r="D1692" s="176"/>
      <c r="E1692" s="176"/>
      <c r="F1692" s="176"/>
      <c r="G1692" s="176"/>
      <c r="H1692" s="175"/>
      <c r="I1692" s="176"/>
      <c r="J1692" s="176"/>
      <c r="K1692" s="175"/>
      <c r="L1692" s="176"/>
      <c r="M1692" s="176"/>
      <c r="N1692" s="176"/>
      <c r="O1692" s="176"/>
      <c r="P1692" s="176"/>
      <c r="Q1692" s="176"/>
      <c r="R1692" s="176"/>
      <c r="S1692" s="176"/>
      <c r="T1692" s="175"/>
      <c r="U1692" s="175"/>
      <c r="V1692" s="176"/>
      <c r="W1692" s="176"/>
      <c r="X1692" s="176"/>
      <c r="Y1692" s="175"/>
      <c r="Z1692" s="177"/>
      <c r="AA1692" s="177"/>
      <c r="AB1692" s="177"/>
      <c r="AC1692" s="177"/>
    </row>
    <row r="1693" spans="1:29">
      <c r="A1693" s="175"/>
      <c r="B1693" s="175"/>
      <c r="C1693" s="175"/>
      <c r="D1693" s="176"/>
      <c r="E1693" s="176"/>
      <c r="F1693" s="176"/>
      <c r="G1693" s="176"/>
      <c r="H1693" s="175"/>
      <c r="I1693" s="176"/>
      <c r="J1693" s="176"/>
      <c r="K1693" s="175"/>
      <c r="L1693" s="176"/>
      <c r="M1693" s="176"/>
      <c r="N1693" s="176"/>
      <c r="O1693" s="176"/>
      <c r="P1693" s="176"/>
      <c r="Q1693" s="176"/>
      <c r="R1693" s="176"/>
      <c r="S1693" s="176"/>
      <c r="T1693" s="175"/>
      <c r="U1693" s="175"/>
      <c r="V1693" s="176"/>
      <c r="W1693" s="176"/>
      <c r="X1693" s="176"/>
      <c r="Y1693" s="175"/>
      <c r="Z1693" s="177"/>
      <c r="AA1693" s="177"/>
      <c r="AB1693" s="177"/>
      <c r="AC1693" s="177"/>
    </row>
    <row r="1694" spans="1:29">
      <c r="A1694" s="175"/>
      <c r="B1694" s="175"/>
      <c r="C1694" s="175"/>
      <c r="D1694" s="176"/>
      <c r="E1694" s="176"/>
      <c r="F1694" s="176"/>
      <c r="G1694" s="176"/>
      <c r="H1694" s="175"/>
      <c r="I1694" s="176"/>
      <c r="J1694" s="176"/>
      <c r="K1694" s="175"/>
      <c r="L1694" s="176"/>
      <c r="M1694" s="176"/>
      <c r="N1694" s="176"/>
      <c r="O1694" s="176"/>
      <c r="P1694" s="176"/>
      <c r="Q1694" s="176"/>
      <c r="R1694" s="176"/>
      <c r="S1694" s="176"/>
      <c r="T1694" s="175"/>
      <c r="U1694" s="175"/>
      <c r="V1694" s="176"/>
      <c r="W1694" s="176"/>
      <c r="X1694" s="176"/>
      <c r="Y1694" s="175"/>
      <c r="Z1694" s="177"/>
      <c r="AA1694" s="177"/>
      <c r="AB1694" s="177"/>
      <c r="AC1694" s="177"/>
    </row>
    <row r="1695" spans="1:29">
      <c r="A1695" s="175"/>
      <c r="B1695" s="175"/>
      <c r="C1695" s="175"/>
      <c r="D1695" s="176"/>
      <c r="E1695" s="176"/>
      <c r="F1695" s="176"/>
      <c r="G1695" s="176"/>
      <c r="H1695" s="175"/>
      <c r="I1695" s="176"/>
      <c r="J1695" s="176"/>
      <c r="K1695" s="175"/>
      <c r="L1695" s="176"/>
      <c r="M1695" s="176"/>
      <c r="N1695" s="176"/>
      <c r="O1695" s="176"/>
      <c r="P1695" s="176"/>
      <c r="Q1695" s="176"/>
      <c r="R1695" s="176"/>
      <c r="S1695" s="176"/>
      <c r="T1695" s="175"/>
      <c r="U1695" s="175"/>
      <c r="V1695" s="176"/>
      <c r="W1695" s="176"/>
      <c r="X1695" s="176"/>
      <c r="Y1695" s="175"/>
      <c r="Z1695" s="177"/>
      <c r="AA1695" s="177"/>
      <c r="AB1695" s="177"/>
      <c r="AC1695" s="177"/>
    </row>
    <row r="1696" spans="1:29">
      <c r="A1696" s="175"/>
      <c r="B1696" s="175"/>
      <c r="C1696" s="175"/>
      <c r="D1696" s="176"/>
      <c r="E1696" s="176"/>
      <c r="F1696" s="176"/>
      <c r="G1696" s="176"/>
      <c r="H1696" s="175"/>
      <c r="I1696" s="176"/>
      <c r="J1696" s="176"/>
      <c r="K1696" s="175"/>
      <c r="L1696" s="176"/>
      <c r="M1696" s="176"/>
      <c r="N1696" s="176"/>
      <c r="O1696" s="176"/>
      <c r="P1696" s="176"/>
      <c r="Q1696" s="176"/>
      <c r="R1696" s="176"/>
      <c r="S1696" s="176"/>
      <c r="T1696" s="175"/>
      <c r="U1696" s="175"/>
      <c r="V1696" s="176"/>
      <c r="W1696" s="176"/>
      <c r="X1696" s="176"/>
      <c r="Y1696" s="175"/>
      <c r="Z1696" s="177"/>
      <c r="AA1696" s="177"/>
      <c r="AB1696" s="177"/>
      <c r="AC1696" s="177"/>
    </row>
    <row r="1697" spans="1:29">
      <c r="A1697" s="175"/>
      <c r="B1697" s="175"/>
      <c r="C1697" s="175"/>
      <c r="D1697" s="176"/>
      <c r="E1697" s="176"/>
      <c r="F1697" s="176"/>
      <c r="G1697" s="176"/>
      <c r="H1697" s="175"/>
      <c r="I1697" s="176"/>
      <c r="J1697" s="176"/>
      <c r="K1697" s="175"/>
      <c r="L1697" s="176"/>
      <c r="M1697" s="176"/>
      <c r="N1697" s="176"/>
      <c r="O1697" s="176"/>
      <c r="P1697" s="176"/>
      <c r="Q1697" s="176"/>
      <c r="R1697" s="176"/>
      <c r="S1697" s="176"/>
      <c r="T1697" s="175"/>
      <c r="U1697" s="175"/>
      <c r="V1697" s="176"/>
      <c r="W1697" s="176"/>
      <c r="X1697" s="176"/>
      <c r="Y1697" s="175"/>
      <c r="Z1697" s="177"/>
      <c r="AA1697" s="177"/>
      <c r="AB1697" s="177"/>
      <c r="AC1697" s="177"/>
    </row>
    <row r="1698" spans="1:29">
      <c r="A1698" s="175"/>
      <c r="B1698" s="175"/>
      <c r="C1698" s="175"/>
      <c r="D1698" s="176"/>
      <c r="E1698" s="176"/>
      <c r="F1698" s="176"/>
      <c r="G1698" s="176"/>
      <c r="H1698" s="175"/>
      <c r="I1698" s="176"/>
      <c r="J1698" s="176"/>
      <c r="K1698" s="175"/>
      <c r="L1698" s="176"/>
      <c r="M1698" s="176"/>
      <c r="N1698" s="176"/>
      <c r="O1698" s="176"/>
      <c r="P1698" s="176"/>
      <c r="Q1698" s="176"/>
      <c r="R1698" s="176"/>
      <c r="S1698" s="176"/>
      <c r="T1698" s="175"/>
      <c r="U1698" s="175"/>
      <c r="V1698" s="176"/>
      <c r="W1698" s="176"/>
      <c r="X1698" s="176"/>
      <c r="Y1698" s="175"/>
      <c r="Z1698" s="177"/>
      <c r="AA1698" s="177"/>
      <c r="AB1698" s="177"/>
      <c r="AC1698" s="177"/>
    </row>
    <row r="1699" spans="1:29">
      <c r="A1699" s="175"/>
      <c r="B1699" s="175"/>
      <c r="C1699" s="175"/>
      <c r="D1699" s="176"/>
      <c r="E1699" s="176"/>
      <c r="F1699" s="176"/>
      <c r="G1699" s="176"/>
      <c r="H1699" s="175"/>
      <c r="I1699" s="176"/>
      <c r="J1699" s="176"/>
      <c r="K1699" s="175"/>
      <c r="L1699" s="176"/>
      <c r="M1699" s="176"/>
      <c r="N1699" s="176"/>
      <c r="O1699" s="176"/>
      <c r="P1699" s="176"/>
      <c r="Q1699" s="176"/>
      <c r="R1699" s="176"/>
      <c r="S1699" s="176"/>
      <c r="T1699" s="175"/>
      <c r="U1699" s="175"/>
      <c r="V1699" s="176"/>
      <c r="W1699" s="176"/>
      <c r="X1699" s="176"/>
      <c r="Y1699" s="175"/>
      <c r="Z1699" s="177"/>
      <c r="AA1699" s="177"/>
      <c r="AB1699" s="177"/>
      <c r="AC1699" s="177"/>
    </row>
    <row r="1700" spans="1:29">
      <c r="A1700" s="175"/>
      <c r="B1700" s="175"/>
      <c r="C1700" s="175"/>
      <c r="D1700" s="176"/>
      <c r="E1700" s="176"/>
      <c r="F1700" s="176"/>
      <c r="G1700" s="176"/>
      <c r="H1700" s="175"/>
      <c r="I1700" s="176"/>
      <c r="J1700" s="176"/>
      <c r="K1700" s="175"/>
      <c r="L1700" s="176"/>
      <c r="M1700" s="176"/>
      <c r="N1700" s="176"/>
      <c r="O1700" s="176"/>
      <c r="P1700" s="176"/>
      <c r="Q1700" s="176"/>
      <c r="R1700" s="176"/>
      <c r="S1700" s="176"/>
      <c r="T1700" s="175"/>
      <c r="U1700" s="175"/>
      <c r="V1700" s="176"/>
      <c r="W1700" s="176"/>
      <c r="X1700" s="176"/>
      <c r="Y1700" s="175"/>
      <c r="Z1700" s="177"/>
      <c r="AA1700" s="177"/>
      <c r="AB1700" s="177"/>
      <c r="AC1700" s="177"/>
    </row>
    <row r="1701" spans="1:29">
      <c r="A1701" s="175"/>
      <c r="B1701" s="175"/>
      <c r="C1701" s="175"/>
      <c r="D1701" s="176"/>
      <c r="E1701" s="176"/>
      <c r="F1701" s="176"/>
      <c r="G1701" s="176"/>
      <c r="H1701" s="175"/>
      <c r="I1701" s="176"/>
      <c r="J1701" s="176"/>
      <c r="K1701" s="175"/>
      <c r="L1701" s="176"/>
      <c r="M1701" s="176"/>
      <c r="N1701" s="176"/>
      <c r="O1701" s="176"/>
      <c r="P1701" s="176"/>
      <c r="Q1701" s="176"/>
      <c r="R1701" s="176"/>
      <c r="S1701" s="176"/>
      <c r="T1701" s="175"/>
      <c r="U1701" s="175"/>
      <c r="V1701" s="176"/>
      <c r="W1701" s="176"/>
      <c r="X1701" s="176"/>
      <c r="Y1701" s="175"/>
      <c r="Z1701" s="177"/>
      <c r="AA1701" s="177"/>
      <c r="AB1701" s="177"/>
      <c r="AC1701" s="177"/>
    </row>
    <row r="1702" spans="1:29">
      <c r="A1702" s="175"/>
      <c r="B1702" s="175"/>
      <c r="C1702" s="175"/>
      <c r="D1702" s="176"/>
      <c r="E1702" s="176"/>
      <c r="F1702" s="176"/>
      <c r="G1702" s="176"/>
      <c r="H1702" s="175"/>
      <c r="I1702" s="176"/>
      <c r="J1702" s="176"/>
      <c r="K1702" s="175"/>
      <c r="L1702" s="176"/>
      <c r="M1702" s="176"/>
      <c r="N1702" s="176"/>
      <c r="O1702" s="176"/>
      <c r="P1702" s="176"/>
      <c r="Q1702" s="176"/>
      <c r="R1702" s="176"/>
      <c r="S1702" s="176"/>
      <c r="T1702" s="175"/>
      <c r="U1702" s="175"/>
      <c r="V1702" s="176"/>
      <c r="W1702" s="176"/>
      <c r="X1702" s="176"/>
      <c r="Y1702" s="175"/>
      <c r="Z1702" s="177"/>
      <c r="AA1702" s="177"/>
      <c r="AB1702" s="177"/>
      <c r="AC1702" s="177"/>
    </row>
    <row r="1703" spans="1:29">
      <c r="A1703" s="175"/>
      <c r="B1703" s="175"/>
      <c r="C1703" s="175"/>
      <c r="D1703" s="176"/>
      <c r="E1703" s="176"/>
      <c r="F1703" s="176"/>
      <c r="G1703" s="176"/>
      <c r="H1703" s="175"/>
      <c r="I1703" s="176"/>
      <c r="J1703" s="176"/>
      <c r="K1703" s="175"/>
      <c r="L1703" s="176"/>
      <c r="M1703" s="176"/>
      <c r="N1703" s="176"/>
      <c r="O1703" s="176"/>
      <c r="P1703" s="176"/>
      <c r="Q1703" s="176"/>
      <c r="R1703" s="176"/>
      <c r="S1703" s="176"/>
      <c r="T1703" s="175"/>
      <c r="U1703" s="175"/>
      <c r="V1703" s="176"/>
      <c r="W1703" s="176"/>
      <c r="X1703" s="176"/>
      <c r="Y1703" s="175"/>
      <c r="Z1703" s="177"/>
      <c r="AA1703" s="177"/>
      <c r="AB1703" s="177"/>
      <c r="AC1703" s="177"/>
    </row>
    <row r="1704" spans="1:29">
      <c r="A1704" s="175"/>
      <c r="B1704" s="175"/>
      <c r="C1704" s="175"/>
      <c r="D1704" s="176"/>
      <c r="E1704" s="176"/>
      <c r="F1704" s="176"/>
      <c r="G1704" s="176"/>
      <c r="H1704" s="175"/>
      <c r="I1704" s="176"/>
      <c r="J1704" s="176"/>
      <c r="K1704" s="175"/>
      <c r="L1704" s="176"/>
      <c r="M1704" s="176"/>
      <c r="N1704" s="176"/>
      <c r="O1704" s="176"/>
      <c r="P1704" s="176"/>
      <c r="Q1704" s="176"/>
      <c r="R1704" s="176"/>
      <c r="S1704" s="176"/>
      <c r="T1704" s="175"/>
      <c r="U1704" s="175"/>
      <c r="V1704" s="176"/>
      <c r="W1704" s="176"/>
      <c r="X1704" s="176"/>
      <c r="Y1704" s="175"/>
      <c r="Z1704" s="177"/>
      <c r="AA1704" s="177"/>
      <c r="AB1704" s="177"/>
      <c r="AC1704" s="177"/>
    </row>
    <row r="1705" spans="1:29">
      <c r="A1705" s="175"/>
      <c r="B1705" s="175"/>
      <c r="C1705" s="175"/>
      <c r="D1705" s="176"/>
      <c r="E1705" s="176"/>
      <c r="F1705" s="176"/>
      <c r="G1705" s="176"/>
      <c r="H1705" s="175"/>
      <c r="I1705" s="176"/>
      <c r="J1705" s="176"/>
      <c r="K1705" s="175"/>
      <c r="L1705" s="176"/>
      <c r="M1705" s="176"/>
      <c r="N1705" s="176"/>
      <c r="O1705" s="176"/>
      <c r="P1705" s="176"/>
      <c r="Q1705" s="176"/>
      <c r="R1705" s="176"/>
      <c r="S1705" s="176"/>
      <c r="T1705" s="175"/>
      <c r="U1705" s="175"/>
      <c r="V1705" s="176"/>
      <c r="W1705" s="176"/>
      <c r="X1705" s="176"/>
      <c r="Y1705" s="175"/>
      <c r="Z1705" s="177"/>
      <c r="AA1705" s="177"/>
      <c r="AB1705" s="177"/>
      <c r="AC1705" s="177"/>
    </row>
    <row r="1706" spans="1:29">
      <c r="A1706" s="175"/>
      <c r="B1706" s="175"/>
      <c r="C1706" s="175"/>
      <c r="D1706" s="176"/>
      <c r="E1706" s="176"/>
      <c r="F1706" s="176"/>
      <c r="G1706" s="176"/>
      <c r="H1706" s="175"/>
      <c r="I1706" s="176"/>
      <c r="J1706" s="176"/>
      <c r="K1706" s="175"/>
      <c r="L1706" s="176"/>
      <c r="M1706" s="176"/>
      <c r="N1706" s="176"/>
      <c r="O1706" s="176"/>
      <c r="P1706" s="176"/>
      <c r="Q1706" s="176"/>
      <c r="R1706" s="176"/>
      <c r="S1706" s="176"/>
      <c r="T1706" s="175"/>
      <c r="U1706" s="175"/>
      <c r="V1706" s="176"/>
      <c r="W1706" s="176"/>
      <c r="X1706" s="176"/>
      <c r="Y1706" s="175"/>
      <c r="Z1706" s="177"/>
      <c r="AA1706" s="177"/>
      <c r="AB1706" s="177"/>
      <c r="AC1706" s="177"/>
    </row>
    <row r="1707" spans="1:29">
      <c r="A1707" s="175"/>
      <c r="B1707" s="175"/>
      <c r="C1707" s="175"/>
      <c r="D1707" s="176"/>
      <c r="E1707" s="176"/>
      <c r="F1707" s="176"/>
      <c r="G1707" s="176"/>
      <c r="H1707" s="175"/>
      <c r="I1707" s="176"/>
      <c r="J1707" s="176"/>
      <c r="K1707" s="175"/>
      <c r="L1707" s="176"/>
      <c r="M1707" s="176"/>
      <c r="N1707" s="176"/>
      <c r="O1707" s="176"/>
      <c r="P1707" s="176"/>
      <c r="Q1707" s="176"/>
      <c r="R1707" s="176"/>
      <c r="S1707" s="176"/>
      <c r="T1707" s="175"/>
      <c r="U1707" s="175"/>
      <c r="V1707" s="176"/>
      <c r="W1707" s="176"/>
      <c r="X1707" s="176"/>
      <c r="Y1707" s="175"/>
      <c r="Z1707" s="177"/>
      <c r="AA1707" s="177"/>
      <c r="AB1707" s="177"/>
      <c r="AC1707" s="177"/>
    </row>
    <row r="1708" spans="1:29">
      <c r="A1708" s="175"/>
      <c r="B1708" s="175"/>
      <c r="C1708" s="175"/>
      <c r="D1708" s="176"/>
      <c r="E1708" s="176"/>
      <c r="F1708" s="176"/>
      <c r="G1708" s="176"/>
      <c r="H1708" s="175"/>
      <c r="I1708" s="176"/>
      <c r="J1708" s="176"/>
      <c r="K1708" s="175"/>
      <c r="L1708" s="176"/>
      <c r="M1708" s="176"/>
      <c r="N1708" s="176"/>
      <c r="O1708" s="176"/>
      <c r="P1708" s="176"/>
      <c r="Q1708" s="176"/>
      <c r="R1708" s="176"/>
      <c r="S1708" s="176"/>
      <c r="T1708" s="175"/>
      <c r="U1708" s="175"/>
      <c r="V1708" s="176"/>
      <c r="W1708" s="176"/>
      <c r="X1708" s="176"/>
      <c r="Y1708" s="175"/>
      <c r="Z1708" s="177"/>
      <c r="AA1708" s="177"/>
      <c r="AB1708" s="177"/>
      <c r="AC1708" s="177"/>
    </row>
    <row r="1709" spans="1:29">
      <c r="A1709" s="175"/>
      <c r="B1709" s="175"/>
      <c r="C1709" s="175"/>
      <c r="D1709" s="176"/>
      <c r="E1709" s="176"/>
      <c r="F1709" s="176"/>
      <c r="G1709" s="176"/>
      <c r="H1709" s="175"/>
      <c r="I1709" s="176"/>
      <c r="J1709" s="176"/>
      <c r="K1709" s="175"/>
      <c r="L1709" s="176"/>
      <c r="M1709" s="176"/>
      <c r="N1709" s="176"/>
      <c r="O1709" s="176"/>
      <c r="P1709" s="176"/>
      <c r="Q1709" s="176"/>
      <c r="R1709" s="176"/>
      <c r="S1709" s="176"/>
      <c r="T1709" s="175"/>
      <c r="U1709" s="175"/>
      <c r="V1709" s="176"/>
      <c r="W1709" s="176"/>
      <c r="X1709" s="176"/>
      <c r="Y1709" s="175"/>
      <c r="Z1709" s="177"/>
      <c r="AA1709" s="177"/>
      <c r="AB1709" s="177"/>
      <c r="AC1709" s="177"/>
    </row>
    <row r="1710" spans="1:29">
      <c r="A1710" s="175"/>
      <c r="B1710" s="175"/>
      <c r="C1710" s="175"/>
      <c r="D1710" s="176"/>
      <c r="E1710" s="176"/>
      <c r="F1710" s="176"/>
      <c r="G1710" s="176"/>
      <c r="H1710" s="175"/>
      <c r="I1710" s="176"/>
      <c r="J1710" s="176"/>
      <c r="K1710" s="175"/>
      <c r="L1710" s="176"/>
      <c r="M1710" s="176"/>
      <c r="N1710" s="176"/>
      <c r="O1710" s="176"/>
      <c r="P1710" s="176"/>
      <c r="Q1710" s="176"/>
      <c r="R1710" s="176"/>
      <c r="S1710" s="176"/>
      <c r="T1710" s="175"/>
      <c r="U1710" s="175"/>
      <c r="V1710" s="176"/>
      <c r="W1710" s="176"/>
      <c r="X1710" s="176"/>
      <c r="Y1710" s="175"/>
      <c r="Z1710" s="177"/>
      <c r="AA1710" s="177"/>
      <c r="AB1710" s="177"/>
      <c r="AC1710" s="177"/>
    </row>
    <row r="1711" spans="1:29">
      <c r="A1711" s="175"/>
      <c r="B1711" s="175"/>
      <c r="C1711" s="175"/>
      <c r="D1711" s="176"/>
      <c r="E1711" s="176"/>
      <c r="F1711" s="176"/>
      <c r="G1711" s="176"/>
      <c r="H1711" s="175"/>
      <c r="I1711" s="176"/>
      <c r="J1711" s="176"/>
      <c r="K1711" s="175"/>
      <c r="L1711" s="176"/>
      <c r="M1711" s="176"/>
      <c r="N1711" s="176"/>
      <c r="O1711" s="176"/>
      <c r="P1711" s="176"/>
      <c r="Q1711" s="176"/>
      <c r="R1711" s="176"/>
      <c r="S1711" s="176"/>
      <c r="T1711" s="175"/>
      <c r="U1711" s="175"/>
      <c r="V1711" s="176"/>
      <c r="W1711" s="176"/>
      <c r="X1711" s="176"/>
      <c r="Y1711" s="175"/>
      <c r="Z1711" s="177"/>
      <c r="AA1711" s="177"/>
      <c r="AB1711" s="177"/>
      <c r="AC1711" s="177"/>
    </row>
    <row r="1712" spans="1:29">
      <c r="A1712" s="175"/>
      <c r="B1712" s="175"/>
      <c r="C1712" s="175"/>
      <c r="D1712" s="176"/>
      <c r="E1712" s="176"/>
      <c r="F1712" s="176"/>
      <c r="G1712" s="176"/>
      <c r="H1712" s="175"/>
      <c r="I1712" s="176"/>
      <c r="J1712" s="176"/>
      <c r="K1712" s="175"/>
      <c r="L1712" s="176"/>
      <c r="M1712" s="176"/>
      <c r="N1712" s="176"/>
      <c r="O1712" s="176"/>
      <c r="P1712" s="176"/>
      <c r="Q1712" s="176"/>
      <c r="R1712" s="176"/>
      <c r="S1712" s="176"/>
      <c r="T1712" s="175"/>
      <c r="U1712" s="175"/>
      <c r="V1712" s="176"/>
      <c r="W1712" s="176"/>
      <c r="X1712" s="176"/>
      <c r="Y1712" s="175"/>
      <c r="Z1712" s="177"/>
      <c r="AA1712" s="177"/>
      <c r="AB1712" s="177"/>
      <c r="AC1712" s="177"/>
    </row>
    <row r="1713" spans="1:29">
      <c r="A1713" s="175"/>
      <c r="B1713" s="175"/>
      <c r="C1713" s="175"/>
      <c r="D1713" s="176"/>
      <c r="E1713" s="176"/>
      <c r="F1713" s="176"/>
      <c r="G1713" s="176"/>
      <c r="H1713" s="175"/>
      <c r="I1713" s="176"/>
      <c r="J1713" s="176"/>
      <c r="K1713" s="175"/>
      <c r="L1713" s="176"/>
      <c r="M1713" s="176"/>
      <c r="N1713" s="176"/>
      <c r="O1713" s="176"/>
      <c r="P1713" s="176"/>
      <c r="Q1713" s="176"/>
      <c r="R1713" s="176"/>
      <c r="S1713" s="176"/>
      <c r="T1713" s="175"/>
      <c r="U1713" s="175"/>
      <c r="V1713" s="176"/>
      <c r="W1713" s="176"/>
      <c r="X1713" s="176"/>
      <c r="Y1713" s="175"/>
      <c r="Z1713" s="177"/>
      <c r="AA1713" s="177"/>
      <c r="AB1713" s="177"/>
      <c r="AC1713" s="177"/>
    </row>
    <row r="1714" spans="1:29">
      <c r="A1714" s="175"/>
      <c r="B1714" s="175"/>
      <c r="C1714" s="175"/>
      <c r="D1714" s="176"/>
      <c r="E1714" s="176"/>
      <c r="F1714" s="176"/>
      <c r="G1714" s="176"/>
      <c r="H1714" s="175"/>
      <c r="I1714" s="176"/>
      <c r="J1714" s="176"/>
      <c r="K1714" s="175"/>
      <c r="L1714" s="176"/>
      <c r="M1714" s="176"/>
      <c r="N1714" s="176"/>
      <c r="O1714" s="176"/>
      <c r="P1714" s="176"/>
      <c r="Q1714" s="176"/>
      <c r="R1714" s="176"/>
      <c r="S1714" s="176"/>
      <c r="T1714" s="175"/>
      <c r="U1714" s="175"/>
      <c r="V1714" s="176"/>
      <c r="W1714" s="176"/>
      <c r="X1714" s="176"/>
      <c r="Y1714" s="175"/>
      <c r="Z1714" s="177"/>
      <c r="AA1714" s="177"/>
      <c r="AB1714" s="177"/>
      <c r="AC1714" s="177"/>
    </row>
    <row r="1715" spans="1:29">
      <c r="A1715" s="175"/>
      <c r="B1715" s="175"/>
      <c r="C1715" s="175"/>
      <c r="D1715" s="176"/>
      <c r="E1715" s="176"/>
      <c r="F1715" s="176"/>
      <c r="G1715" s="176"/>
      <c r="H1715" s="175"/>
      <c r="I1715" s="176"/>
      <c r="J1715" s="176"/>
      <c r="K1715" s="175"/>
      <c r="L1715" s="176"/>
      <c r="M1715" s="176"/>
      <c r="N1715" s="176"/>
      <c r="O1715" s="176"/>
      <c r="P1715" s="176"/>
      <c r="Q1715" s="176"/>
      <c r="R1715" s="176"/>
      <c r="S1715" s="176"/>
      <c r="T1715" s="175"/>
      <c r="U1715" s="175"/>
      <c r="V1715" s="176"/>
      <c r="W1715" s="176"/>
      <c r="X1715" s="176"/>
      <c r="Y1715" s="175"/>
      <c r="Z1715" s="177"/>
      <c r="AA1715" s="177"/>
      <c r="AB1715" s="177"/>
      <c r="AC1715" s="177"/>
    </row>
    <row r="1716" spans="1:29">
      <c r="A1716" s="175"/>
      <c r="B1716" s="175"/>
      <c r="C1716" s="175"/>
      <c r="D1716" s="176"/>
      <c r="E1716" s="176"/>
      <c r="F1716" s="176"/>
      <c r="G1716" s="176"/>
      <c r="H1716" s="175"/>
      <c r="I1716" s="176"/>
      <c r="J1716" s="176"/>
      <c r="K1716" s="175"/>
      <c r="L1716" s="176"/>
      <c r="M1716" s="176"/>
      <c r="N1716" s="176"/>
      <c r="O1716" s="176"/>
      <c r="P1716" s="176"/>
      <c r="Q1716" s="176"/>
      <c r="R1716" s="176"/>
      <c r="S1716" s="176"/>
      <c r="T1716" s="175"/>
      <c r="U1716" s="175"/>
      <c r="V1716" s="176"/>
      <c r="W1716" s="176"/>
      <c r="X1716" s="176"/>
      <c r="Y1716" s="175"/>
      <c r="Z1716" s="177"/>
      <c r="AA1716" s="177"/>
      <c r="AB1716" s="177"/>
      <c r="AC1716" s="177"/>
    </row>
    <row r="1717" spans="1:29">
      <c r="A1717" s="175"/>
      <c r="B1717" s="175"/>
      <c r="C1717" s="175"/>
      <c r="D1717" s="176"/>
      <c r="E1717" s="176"/>
      <c r="F1717" s="176"/>
      <c r="G1717" s="176"/>
      <c r="H1717" s="175"/>
      <c r="I1717" s="176"/>
      <c r="J1717" s="176"/>
      <c r="K1717" s="175"/>
      <c r="L1717" s="176"/>
      <c r="M1717" s="176"/>
      <c r="N1717" s="176"/>
      <c r="O1717" s="176"/>
      <c r="P1717" s="176"/>
      <c r="Q1717" s="176"/>
      <c r="R1717" s="176"/>
      <c r="S1717" s="176"/>
      <c r="T1717" s="175"/>
      <c r="U1717" s="175"/>
      <c r="V1717" s="176"/>
      <c r="W1717" s="176"/>
      <c r="X1717" s="176"/>
      <c r="Y1717" s="175"/>
      <c r="Z1717" s="177"/>
      <c r="AA1717" s="177"/>
      <c r="AB1717" s="177"/>
      <c r="AC1717" s="177"/>
    </row>
    <row r="1718" spans="1:29">
      <c r="A1718" s="175"/>
      <c r="B1718" s="175"/>
      <c r="C1718" s="175"/>
      <c r="D1718" s="176"/>
      <c r="E1718" s="176"/>
      <c r="F1718" s="176"/>
      <c r="G1718" s="176"/>
      <c r="H1718" s="175"/>
      <c r="I1718" s="176"/>
      <c r="J1718" s="176"/>
      <c r="K1718" s="175"/>
      <c r="L1718" s="176"/>
      <c r="M1718" s="176"/>
      <c r="N1718" s="176"/>
      <c r="O1718" s="176"/>
      <c r="P1718" s="176"/>
      <c r="Q1718" s="176"/>
      <c r="R1718" s="176"/>
      <c r="S1718" s="176"/>
      <c r="T1718" s="175"/>
      <c r="U1718" s="175"/>
      <c r="V1718" s="176"/>
      <c r="W1718" s="176"/>
      <c r="X1718" s="176"/>
      <c r="Y1718" s="175"/>
      <c r="Z1718" s="177"/>
      <c r="AA1718" s="177"/>
      <c r="AB1718" s="177"/>
      <c r="AC1718" s="177"/>
    </row>
    <row r="1719" spans="1:29">
      <c r="A1719" s="175"/>
      <c r="B1719" s="175"/>
      <c r="C1719" s="175"/>
      <c r="D1719" s="176"/>
      <c r="E1719" s="176"/>
      <c r="F1719" s="176"/>
      <c r="G1719" s="176"/>
      <c r="H1719" s="175"/>
      <c r="I1719" s="176"/>
      <c r="J1719" s="176"/>
      <c r="K1719" s="175"/>
      <c r="L1719" s="176"/>
      <c r="M1719" s="176"/>
      <c r="N1719" s="176"/>
      <c r="O1719" s="176"/>
      <c r="P1719" s="176"/>
      <c r="Q1719" s="176"/>
      <c r="R1719" s="176"/>
      <c r="S1719" s="176"/>
      <c r="T1719" s="175"/>
      <c r="U1719" s="175"/>
      <c r="V1719" s="176"/>
      <c r="W1719" s="176"/>
      <c r="X1719" s="176"/>
      <c r="Y1719" s="175"/>
      <c r="Z1719" s="177"/>
      <c r="AA1719" s="177"/>
      <c r="AB1719" s="177"/>
      <c r="AC1719" s="177"/>
    </row>
    <row r="1720" spans="1:29">
      <c r="A1720" s="175"/>
      <c r="B1720" s="175"/>
      <c r="C1720" s="175"/>
      <c r="D1720" s="176"/>
      <c r="E1720" s="176"/>
      <c r="F1720" s="176"/>
      <c r="G1720" s="176"/>
      <c r="H1720" s="175"/>
      <c r="I1720" s="176"/>
      <c r="J1720" s="176"/>
      <c r="K1720" s="175"/>
      <c r="L1720" s="176"/>
      <c r="M1720" s="176"/>
      <c r="N1720" s="176"/>
      <c r="O1720" s="176"/>
      <c r="P1720" s="176"/>
      <c r="Q1720" s="176"/>
      <c r="R1720" s="176"/>
      <c r="S1720" s="176"/>
      <c r="T1720" s="175"/>
      <c r="U1720" s="175"/>
      <c r="V1720" s="176"/>
      <c r="W1720" s="176"/>
      <c r="X1720" s="176"/>
      <c r="Y1720" s="175"/>
      <c r="Z1720" s="177"/>
      <c r="AA1720" s="177"/>
      <c r="AB1720" s="177"/>
      <c r="AC1720" s="177"/>
    </row>
    <row r="1721" spans="1:29">
      <c r="A1721" s="175"/>
      <c r="B1721" s="175"/>
      <c r="C1721" s="175"/>
      <c r="D1721" s="176"/>
      <c r="E1721" s="176"/>
      <c r="F1721" s="176"/>
      <c r="G1721" s="176"/>
      <c r="H1721" s="175"/>
      <c r="I1721" s="176"/>
      <c r="J1721" s="176"/>
      <c r="K1721" s="175"/>
      <c r="L1721" s="176"/>
      <c r="M1721" s="176"/>
      <c r="N1721" s="176"/>
      <c r="O1721" s="176"/>
      <c r="P1721" s="176"/>
      <c r="Q1721" s="176"/>
      <c r="R1721" s="176"/>
      <c r="S1721" s="176"/>
      <c r="T1721" s="175"/>
      <c r="U1721" s="175"/>
      <c r="V1721" s="176"/>
      <c r="W1721" s="176"/>
      <c r="X1721" s="176"/>
      <c r="Y1721" s="175"/>
      <c r="Z1721" s="177"/>
      <c r="AA1721" s="177"/>
      <c r="AB1721" s="177"/>
      <c r="AC1721" s="177"/>
    </row>
    <row r="1722" spans="1:29">
      <c r="A1722" s="175"/>
      <c r="B1722" s="175"/>
      <c r="C1722" s="175"/>
      <c r="D1722" s="176"/>
      <c r="E1722" s="176"/>
      <c r="F1722" s="176"/>
      <c r="G1722" s="176"/>
      <c r="H1722" s="175"/>
      <c r="I1722" s="176"/>
      <c r="J1722" s="176"/>
      <c r="K1722" s="175"/>
      <c r="L1722" s="176"/>
      <c r="M1722" s="176"/>
      <c r="N1722" s="176"/>
      <c r="O1722" s="176"/>
      <c r="P1722" s="176"/>
      <c r="Q1722" s="176"/>
      <c r="R1722" s="176"/>
      <c r="S1722" s="176"/>
      <c r="T1722" s="175"/>
      <c r="U1722" s="175"/>
      <c r="V1722" s="176"/>
      <c r="W1722" s="176"/>
      <c r="X1722" s="176"/>
      <c r="Y1722" s="175"/>
      <c r="Z1722" s="177"/>
      <c r="AA1722" s="177"/>
      <c r="AB1722" s="177"/>
      <c r="AC1722" s="177"/>
    </row>
    <row r="1723" spans="1:29">
      <c r="A1723" s="175"/>
      <c r="B1723" s="175"/>
      <c r="C1723" s="175"/>
      <c r="D1723" s="176"/>
      <c r="E1723" s="176"/>
      <c r="F1723" s="176"/>
      <c r="G1723" s="176"/>
      <c r="H1723" s="175"/>
      <c r="I1723" s="176"/>
      <c r="J1723" s="176"/>
      <c r="K1723" s="175"/>
      <c r="L1723" s="176"/>
      <c r="M1723" s="176"/>
      <c r="N1723" s="176"/>
      <c r="O1723" s="176"/>
      <c r="P1723" s="176"/>
      <c r="Q1723" s="176"/>
      <c r="R1723" s="176"/>
      <c r="S1723" s="176"/>
      <c r="T1723" s="175"/>
      <c r="U1723" s="175"/>
      <c r="V1723" s="176"/>
      <c r="W1723" s="176"/>
      <c r="X1723" s="176"/>
      <c r="Y1723" s="175"/>
      <c r="Z1723" s="177"/>
      <c r="AA1723" s="177"/>
      <c r="AB1723" s="177"/>
      <c r="AC1723" s="177"/>
    </row>
    <row r="1724" spans="1:29">
      <c r="A1724" s="175"/>
      <c r="B1724" s="175"/>
      <c r="C1724" s="175"/>
      <c r="D1724" s="176"/>
      <c r="E1724" s="176"/>
      <c r="F1724" s="176"/>
      <c r="G1724" s="176"/>
      <c r="H1724" s="175"/>
      <c r="I1724" s="176"/>
      <c r="J1724" s="176"/>
      <c r="K1724" s="175"/>
      <c r="L1724" s="176"/>
      <c r="M1724" s="176"/>
      <c r="N1724" s="176"/>
      <c r="O1724" s="176"/>
      <c r="P1724" s="176"/>
      <c r="Q1724" s="176"/>
      <c r="R1724" s="176"/>
      <c r="S1724" s="176"/>
      <c r="T1724" s="175"/>
      <c r="U1724" s="175"/>
      <c r="V1724" s="176"/>
      <c r="W1724" s="176"/>
      <c r="X1724" s="176"/>
      <c r="Y1724" s="175"/>
      <c r="Z1724" s="177"/>
      <c r="AA1724" s="177"/>
      <c r="AB1724" s="177"/>
      <c r="AC1724" s="177"/>
    </row>
    <row r="1725" spans="1:29">
      <c r="A1725" s="175"/>
      <c r="B1725" s="175"/>
      <c r="C1725" s="175"/>
      <c r="D1725" s="176"/>
      <c r="E1725" s="176"/>
      <c r="F1725" s="176"/>
      <c r="G1725" s="176"/>
      <c r="H1725" s="175"/>
      <c r="I1725" s="176"/>
      <c r="J1725" s="176"/>
      <c r="K1725" s="175"/>
      <c r="L1725" s="176"/>
      <c r="M1725" s="176"/>
      <c r="N1725" s="176"/>
      <c r="O1725" s="176"/>
      <c r="P1725" s="176"/>
      <c r="Q1725" s="176"/>
      <c r="R1725" s="176"/>
      <c r="S1725" s="176"/>
      <c r="T1725" s="175"/>
      <c r="U1725" s="175"/>
      <c r="V1725" s="176"/>
      <c r="W1725" s="176"/>
      <c r="X1725" s="176"/>
      <c r="Y1725" s="175"/>
      <c r="Z1725" s="177"/>
      <c r="AA1725" s="177"/>
      <c r="AB1725" s="177"/>
      <c r="AC1725" s="177"/>
    </row>
    <row r="1726" spans="1:29">
      <c r="A1726" s="175"/>
      <c r="B1726" s="175"/>
      <c r="C1726" s="175"/>
      <c r="D1726" s="176"/>
      <c r="E1726" s="176"/>
      <c r="F1726" s="176"/>
      <c r="G1726" s="176"/>
      <c r="H1726" s="175"/>
      <c r="I1726" s="176"/>
      <c r="J1726" s="176"/>
      <c r="K1726" s="175"/>
      <c r="L1726" s="176"/>
      <c r="M1726" s="176"/>
      <c r="N1726" s="176"/>
      <c r="O1726" s="176"/>
      <c r="P1726" s="176"/>
      <c r="Q1726" s="176"/>
      <c r="R1726" s="176"/>
      <c r="S1726" s="176"/>
      <c r="T1726" s="175"/>
      <c r="U1726" s="175"/>
      <c r="V1726" s="176"/>
      <c r="W1726" s="176"/>
      <c r="X1726" s="176"/>
      <c r="Y1726" s="175"/>
      <c r="Z1726" s="177"/>
      <c r="AA1726" s="177"/>
      <c r="AB1726" s="177"/>
      <c r="AC1726" s="177"/>
    </row>
    <row r="1727" spans="1:29">
      <c r="A1727" s="175"/>
      <c r="B1727" s="175"/>
      <c r="C1727" s="175"/>
      <c r="D1727" s="176"/>
      <c r="E1727" s="176"/>
      <c r="F1727" s="176"/>
      <c r="G1727" s="176"/>
      <c r="H1727" s="175"/>
      <c r="I1727" s="176"/>
      <c r="J1727" s="176"/>
      <c r="K1727" s="175"/>
      <c r="L1727" s="176"/>
      <c r="M1727" s="176"/>
      <c r="N1727" s="176"/>
      <c r="O1727" s="176"/>
      <c r="P1727" s="176"/>
      <c r="Q1727" s="176"/>
      <c r="R1727" s="176"/>
      <c r="S1727" s="176"/>
      <c r="T1727" s="175"/>
      <c r="U1727" s="175"/>
      <c r="V1727" s="176"/>
      <c r="W1727" s="176"/>
      <c r="X1727" s="176"/>
      <c r="Y1727" s="175"/>
      <c r="Z1727" s="177"/>
      <c r="AA1727" s="177"/>
      <c r="AB1727" s="177"/>
      <c r="AC1727" s="177"/>
    </row>
    <row r="1728" spans="1:29">
      <c r="A1728" s="175"/>
      <c r="B1728" s="175"/>
      <c r="C1728" s="175"/>
      <c r="D1728" s="176"/>
      <c r="E1728" s="176"/>
      <c r="F1728" s="176"/>
      <c r="G1728" s="176"/>
      <c r="H1728" s="175"/>
      <c r="I1728" s="176"/>
      <c r="J1728" s="176"/>
      <c r="K1728" s="175"/>
      <c r="L1728" s="176"/>
      <c r="M1728" s="176"/>
      <c r="N1728" s="176"/>
      <c r="O1728" s="176"/>
      <c r="P1728" s="176"/>
      <c r="Q1728" s="176"/>
      <c r="R1728" s="176"/>
      <c r="S1728" s="176"/>
      <c r="T1728" s="175"/>
      <c r="U1728" s="175"/>
      <c r="V1728" s="176"/>
      <c r="W1728" s="176"/>
      <c r="X1728" s="176"/>
      <c r="Y1728" s="175"/>
      <c r="Z1728" s="177"/>
      <c r="AA1728" s="177"/>
      <c r="AB1728" s="177"/>
      <c r="AC1728" s="177"/>
    </row>
    <row r="1729" spans="1:29">
      <c r="A1729" s="175"/>
      <c r="B1729" s="175"/>
      <c r="C1729" s="175"/>
      <c r="D1729" s="176"/>
      <c r="E1729" s="176"/>
      <c r="F1729" s="176"/>
      <c r="G1729" s="176"/>
      <c r="H1729" s="175"/>
      <c r="I1729" s="176"/>
      <c r="J1729" s="176"/>
      <c r="K1729" s="175"/>
      <c r="L1729" s="176"/>
      <c r="M1729" s="176"/>
      <c r="N1729" s="176"/>
      <c r="O1729" s="176"/>
      <c r="P1729" s="176"/>
      <c r="Q1729" s="176"/>
      <c r="R1729" s="176"/>
      <c r="S1729" s="176"/>
      <c r="T1729" s="175"/>
      <c r="U1729" s="175"/>
      <c r="V1729" s="176"/>
      <c r="W1729" s="176"/>
      <c r="X1729" s="176"/>
      <c r="Y1729" s="175"/>
      <c r="Z1729" s="177"/>
      <c r="AA1729" s="177"/>
      <c r="AB1729" s="177"/>
      <c r="AC1729" s="177"/>
    </row>
    <row r="1730" spans="1:29">
      <c r="A1730" s="175"/>
      <c r="B1730" s="175"/>
      <c r="C1730" s="175"/>
      <c r="D1730" s="176"/>
      <c r="E1730" s="176"/>
      <c r="F1730" s="176"/>
      <c r="G1730" s="176"/>
      <c r="H1730" s="175"/>
      <c r="I1730" s="176"/>
      <c r="J1730" s="176"/>
      <c r="K1730" s="175"/>
      <c r="L1730" s="176"/>
      <c r="M1730" s="176"/>
      <c r="N1730" s="176"/>
      <c r="O1730" s="176"/>
      <c r="P1730" s="176"/>
      <c r="Q1730" s="176"/>
      <c r="R1730" s="176"/>
      <c r="S1730" s="176"/>
      <c r="T1730" s="175"/>
      <c r="U1730" s="175"/>
      <c r="V1730" s="176"/>
      <c r="W1730" s="176"/>
      <c r="X1730" s="176"/>
      <c r="Y1730" s="175"/>
      <c r="Z1730" s="177"/>
      <c r="AA1730" s="177"/>
      <c r="AB1730" s="177"/>
      <c r="AC1730" s="177"/>
    </row>
    <row r="1731" spans="1:29">
      <c r="A1731" s="175"/>
      <c r="B1731" s="175"/>
      <c r="C1731" s="175"/>
      <c r="D1731" s="176"/>
      <c r="E1731" s="176"/>
      <c r="F1731" s="176"/>
      <c r="G1731" s="176"/>
      <c r="H1731" s="175"/>
      <c r="I1731" s="176"/>
      <c r="J1731" s="176"/>
      <c r="K1731" s="175"/>
      <c r="L1731" s="176"/>
      <c r="M1731" s="176"/>
      <c r="N1731" s="176"/>
      <c r="O1731" s="176"/>
      <c r="P1731" s="176"/>
      <c r="Q1731" s="176"/>
      <c r="R1731" s="176"/>
      <c r="S1731" s="176"/>
      <c r="T1731" s="175"/>
      <c r="U1731" s="175"/>
      <c r="V1731" s="176"/>
      <c r="W1731" s="176"/>
      <c r="X1731" s="176"/>
      <c r="Y1731" s="175"/>
      <c r="Z1731" s="177"/>
      <c r="AA1731" s="177"/>
      <c r="AB1731" s="177"/>
      <c r="AC1731" s="177"/>
    </row>
    <row r="1732" spans="1:29">
      <c r="A1732" s="175"/>
      <c r="B1732" s="175"/>
      <c r="C1732" s="175"/>
      <c r="D1732" s="176"/>
      <c r="E1732" s="176"/>
      <c r="F1732" s="176"/>
      <c r="G1732" s="176"/>
      <c r="H1732" s="175"/>
      <c r="I1732" s="176"/>
      <c r="J1732" s="176"/>
      <c r="K1732" s="175"/>
      <c r="L1732" s="176"/>
      <c r="M1732" s="176"/>
      <c r="N1732" s="176"/>
      <c r="O1732" s="176"/>
      <c r="P1732" s="176"/>
      <c r="Q1732" s="176"/>
      <c r="R1732" s="176"/>
      <c r="S1732" s="176"/>
      <c r="T1732" s="175"/>
      <c r="U1732" s="175"/>
      <c r="V1732" s="176"/>
      <c r="W1732" s="176"/>
      <c r="X1732" s="176"/>
      <c r="Y1732" s="175"/>
      <c r="Z1732" s="177"/>
      <c r="AA1732" s="177"/>
      <c r="AB1732" s="177"/>
      <c r="AC1732" s="177"/>
    </row>
    <row r="1733" spans="1:29">
      <c r="A1733" s="175"/>
      <c r="B1733" s="175"/>
      <c r="C1733" s="175"/>
      <c r="D1733" s="176"/>
      <c r="E1733" s="176"/>
      <c r="F1733" s="176"/>
      <c r="G1733" s="176"/>
      <c r="H1733" s="175"/>
      <c r="I1733" s="176"/>
      <c r="J1733" s="176"/>
      <c r="K1733" s="175"/>
      <c r="L1733" s="176"/>
      <c r="M1733" s="176"/>
      <c r="N1733" s="176"/>
      <c r="O1733" s="176"/>
      <c r="P1733" s="176"/>
      <c r="Q1733" s="176"/>
      <c r="R1733" s="176"/>
      <c r="S1733" s="176"/>
      <c r="T1733" s="175"/>
      <c r="U1733" s="175"/>
      <c r="V1733" s="176"/>
      <c r="W1733" s="176"/>
      <c r="X1733" s="176"/>
      <c r="Y1733" s="175"/>
      <c r="Z1733" s="177"/>
      <c r="AA1733" s="177"/>
      <c r="AB1733" s="177"/>
      <c r="AC1733" s="177"/>
    </row>
    <row r="1734" spans="1:29">
      <c r="A1734" s="175"/>
      <c r="B1734" s="175"/>
      <c r="C1734" s="175"/>
      <c r="D1734" s="176"/>
      <c r="E1734" s="176"/>
      <c r="F1734" s="176"/>
      <c r="G1734" s="176"/>
      <c r="H1734" s="175"/>
      <c r="I1734" s="176"/>
      <c r="J1734" s="176"/>
      <c r="K1734" s="175"/>
      <c r="L1734" s="176"/>
      <c r="M1734" s="176"/>
      <c r="N1734" s="176"/>
      <c r="O1734" s="176"/>
      <c r="P1734" s="176"/>
      <c r="Q1734" s="176"/>
      <c r="R1734" s="176"/>
      <c r="S1734" s="176"/>
      <c r="T1734" s="175"/>
      <c r="U1734" s="175"/>
      <c r="V1734" s="176"/>
      <c r="W1734" s="176"/>
      <c r="X1734" s="176"/>
      <c r="Y1734" s="175"/>
      <c r="Z1734" s="177"/>
      <c r="AA1734" s="177"/>
      <c r="AB1734" s="177"/>
      <c r="AC1734" s="177"/>
    </row>
    <row r="1735" spans="1:29">
      <c r="A1735" s="175"/>
      <c r="B1735" s="175"/>
      <c r="C1735" s="175"/>
      <c r="D1735" s="176"/>
      <c r="E1735" s="176"/>
      <c r="F1735" s="176"/>
      <c r="G1735" s="176"/>
      <c r="H1735" s="175"/>
      <c r="I1735" s="176"/>
      <c r="J1735" s="176"/>
      <c r="K1735" s="175"/>
      <c r="L1735" s="176"/>
      <c r="M1735" s="176"/>
      <c r="N1735" s="176"/>
      <c r="O1735" s="176"/>
      <c r="P1735" s="176"/>
      <c r="Q1735" s="176"/>
      <c r="R1735" s="176"/>
      <c r="S1735" s="176"/>
      <c r="T1735" s="175"/>
      <c r="U1735" s="175"/>
      <c r="V1735" s="176"/>
      <c r="W1735" s="176"/>
      <c r="X1735" s="176"/>
      <c r="Y1735" s="175"/>
      <c r="Z1735" s="177"/>
      <c r="AA1735" s="177"/>
      <c r="AB1735" s="177"/>
      <c r="AC1735" s="177"/>
    </row>
    <row r="1736" spans="1:29">
      <c r="A1736" s="175"/>
      <c r="B1736" s="175"/>
      <c r="C1736" s="175"/>
      <c r="D1736" s="176"/>
      <c r="E1736" s="176"/>
      <c r="F1736" s="176"/>
      <c r="G1736" s="176"/>
      <c r="H1736" s="175"/>
      <c r="I1736" s="176"/>
      <c r="J1736" s="176"/>
      <c r="K1736" s="175"/>
      <c r="L1736" s="176"/>
      <c r="M1736" s="176"/>
      <c r="N1736" s="176"/>
      <c r="O1736" s="176"/>
      <c r="P1736" s="176"/>
      <c r="Q1736" s="176"/>
      <c r="R1736" s="176"/>
      <c r="S1736" s="176"/>
      <c r="T1736" s="175"/>
      <c r="U1736" s="175"/>
      <c r="V1736" s="176"/>
      <c r="W1736" s="176"/>
      <c r="X1736" s="176"/>
      <c r="Y1736" s="175"/>
      <c r="Z1736" s="177"/>
      <c r="AA1736" s="177"/>
      <c r="AB1736" s="177"/>
      <c r="AC1736" s="177"/>
    </row>
    <row r="1737" spans="1:29">
      <c r="A1737" s="175"/>
      <c r="B1737" s="175"/>
      <c r="C1737" s="175"/>
      <c r="D1737" s="176"/>
      <c r="E1737" s="176"/>
      <c r="F1737" s="176"/>
      <c r="G1737" s="176"/>
      <c r="H1737" s="175"/>
      <c r="I1737" s="176"/>
      <c r="J1737" s="176"/>
      <c r="K1737" s="175"/>
      <c r="L1737" s="176"/>
      <c r="M1737" s="176"/>
      <c r="N1737" s="176"/>
      <c r="O1737" s="176"/>
      <c r="P1737" s="176"/>
      <c r="Q1737" s="176"/>
      <c r="R1737" s="176"/>
      <c r="S1737" s="176"/>
      <c r="T1737" s="175"/>
      <c r="U1737" s="175"/>
      <c r="V1737" s="176"/>
      <c r="W1737" s="176"/>
      <c r="X1737" s="176"/>
      <c r="Y1737" s="175"/>
      <c r="Z1737" s="177"/>
      <c r="AA1737" s="177"/>
      <c r="AB1737" s="177"/>
      <c r="AC1737" s="177"/>
    </row>
    <row r="1738" spans="1:29">
      <c r="A1738" s="175"/>
      <c r="B1738" s="175"/>
      <c r="C1738" s="175"/>
      <c r="D1738" s="176"/>
      <c r="E1738" s="176"/>
      <c r="F1738" s="176"/>
      <c r="G1738" s="176"/>
      <c r="H1738" s="175"/>
      <c r="I1738" s="176"/>
      <c r="J1738" s="176"/>
      <c r="K1738" s="175"/>
      <c r="L1738" s="176"/>
      <c r="M1738" s="176"/>
      <c r="N1738" s="176"/>
      <c r="O1738" s="176"/>
      <c r="P1738" s="176"/>
      <c r="Q1738" s="176"/>
      <c r="R1738" s="176"/>
      <c r="S1738" s="176"/>
      <c r="T1738" s="175"/>
      <c r="U1738" s="175"/>
      <c r="V1738" s="176"/>
      <c r="W1738" s="176"/>
      <c r="X1738" s="176"/>
      <c r="Y1738" s="175"/>
      <c r="Z1738" s="177"/>
      <c r="AA1738" s="177"/>
      <c r="AB1738" s="177"/>
      <c r="AC1738" s="177"/>
    </row>
    <row r="1739" spans="1:29">
      <c r="A1739" s="175"/>
      <c r="B1739" s="175"/>
      <c r="C1739" s="175"/>
      <c r="D1739" s="176"/>
      <c r="E1739" s="176"/>
      <c r="F1739" s="176"/>
      <c r="G1739" s="176"/>
      <c r="H1739" s="175"/>
      <c r="I1739" s="176"/>
      <c r="J1739" s="176"/>
      <c r="K1739" s="175"/>
      <c r="L1739" s="176"/>
      <c r="M1739" s="176"/>
      <c r="N1739" s="176"/>
      <c r="O1739" s="176"/>
      <c r="P1739" s="176"/>
      <c r="Q1739" s="176"/>
      <c r="R1739" s="176"/>
      <c r="S1739" s="176"/>
      <c r="T1739" s="175"/>
      <c r="U1739" s="175"/>
      <c r="V1739" s="176"/>
      <c r="W1739" s="176"/>
      <c r="X1739" s="176"/>
      <c r="Y1739" s="175"/>
      <c r="Z1739" s="177"/>
      <c r="AA1739" s="177"/>
      <c r="AB1739" s="177"/>
      <c r="AC1739" s="177"/>
    </row>
    <row r="1740" spans="1:29">
      <c r="A1740" s="175"/>
      <c r="B1740" s="175"/>
      <c r="C1740" s="175"/>
      <c r="D1740" s="176"/>
      <c r="E1740" s="176"/>
      <c r="F1740" s="176"/>
      <c r="G1740" s="176"/>
      <c r="H1740" s="175"/>
      <c r="I1740" s="176"/>
      <c r="J1740" s="176"/>
      <c r="K1740" s="175"/>
      <c r="L1740" s="176"/>
      <c r="M1740" s="176"/>
      <c r="N1740" s="176"/>
      <c r="O1740" s="176"/>
      <c r="P1740" s="176"/>
      <c r="Q1740" s="176"/>
      <c r="R1740" s="176"/>
      <c r="S1740" s="176"/>
      <c r="T1740" s="175"/>
      <c r="U1740" s="175"/>
      <c r="V1740" s="176"/>
      <c r="W1740" s="176"/>
      <c r="X1740" s="176"/>
      <c r="Y1740" s="175"/>
      <c r="Z1740" s="177"/>
      <c r="AA1740" s="177"/>
      <c r="AB1740" s="177"/>
      <c r="AC1740" s="177"/>
    </row>
    <row r="1741" spans="1:29">
      <c r="A1741" s="175"/>
      <c r="B1741" s="175"/>
      <c r="C1741" s="175"/>
      <c r="D1741" s="176"/>
      <c r="E1741" s="176"/>
      <c r="F1741" s="176"/>
      <c r="G1741" s="176"/>
      <c r="H1741" s="175"/>
      <c r="I1741" s="176"/>
      <c r="J1741" s="176"/>
      <c r="K1741" s="175"/>
      <c r="L1741" s="176"/>
      <c r="M1741" s="176"/>
      <c r="N1741" s="176"/>
      <c r="O1741" s="176"/>
      <c r="P1741" s="176"/>
      <c r="Q1741" s="176"/>
      <c r="R1741" s="176"/>
      <c r="S1741" s="176"/>
      <c r="T1741" s="175"/>
      <c r="U1741" s="175"/>
      <c r="V1741" s="176"/>
      <c r="W1741" s="176"/>
      <c r="X1741" s="176"/>
      <c r="Y1741" s="175"/>
      <c r="Z1741" s="177"/>
      <c r="AA1741" s="177"/>
      <c r="AB1741" s="177"/>
      <c r="AC1741" s="177"/>
    </row>
    <row r="1742" spans="1:29">
      <c r="A1742" s="175"/>
      <c r="B1742" s="175"/>
      <c r="C1742" s="175"/>
      <c r="D1742" s="176"/>
      <c r="E1742" s="176"/>
      <c r="F1742" s="176"/>
      <c r="G1742" s="176"/>
      <c r="H1742" s="175"/>
      <c r="I1742" s="176"/>
      <c r="J1742" s="176"/>
      <c r="K1742" s="175"/>
      <c r="L1742" s="176"/>
      <c r="M1742" s="176"/>
      <c r="N1742" s="176"/>
      <c r="O1742" s="176"/>
      <c r="P1742" s="176"/>
      <c r="Q1742" s="176"/>
      <c r="R1742" s="176"/>
      <c r="S1742" s="176"/>
      <c r="T1742" s="175"/>
      <c r="U1742" s="175"/>
      <c r="V1742" s="176"/>
      <c r="W1742" s="176"/>
      <c r="X1742" s="176"/>
      <c r="Y1742" s="175"/>
      <c r="Z1742" s="177"/>
      <c r="AA1742" s="177"/>
      <c r="AB1742" s="177"/>
      <c r="AC1742" s="177"/>
    </row>
    <row r="1743" spans="1:29">
      <c r="A1743" s="175"/>
      <c r="B1743" s="175"/>
      <c r="C1743" s="175"/>
      <c r="D1743" s="176"/>
      <c r="E1743" s="176"/>
      <c r="F1743" s="176"/>
      <c r="G1743" s="176"/>
      <c r="H1743" s="175"/>
      <c r="I1743" s="176"/>
      <c r="J1743" s="176"/>
      <c r="K1743" s="175"/>
      <c r="L1743" s="176"/>
      <c r="M1743" s="176"/>
      <c r="N1743" s="176"/>
      <c r="O1743" s="176"/>
      <c r="P1743" s="176"/>
      <c r="Q1743" s="176"/>
      <c r="R1743" s="176"/>
      <c r="S1743" s="176"/>
      <c r="T1743" s="175"/>
      <c r="U1743" s="175"/>
      <c r="V1743" s="176"/>
      <c r="W1743" s="176"/>
      <c r="X1743" s="176"/>
      <c r="Y1743" s="175"/>
      <c r="Z1743" s="177"/>
      <c r="AA1743" s="177"/>
      <c r="AB1743" s="177"/>
      <c r="AC1743" s="177"/>
    </row>
    <row r="1744" spans="1:29">
      <c r="A1744" s="175"/>
      <c r="B1744" s="175"/>
      <c r="C1744" s="175"/>
      <c r="D1744" s="176"/>
      <c r="E1744" s="176"/>
      <c r="F1744" s="176"/>
      <c r="G1744" s="176"/>
      <c r="H1744" s="175"/>
      <c r="I1744" s="176"/>
      <c r="J1744" s="176"/>
      <c r="K1744" s="175"/>
      <c r="L1744" s="176"/>
      <c r="M1744" s="176"/>
      <c r="N1744" s="176"/>
      <c r="O1744" s="176"/>
      <c r="P1744" s="176"/>
      <c r="Q1744" s="176"/>
      <c r="R1744" s="176"/>
      <c r="S1744" s="176"/>
      <c r="T1744" s="175"/>
      <c r="U1744" s="175"/>
      <c r="V1744" s="176"/>
      <c r="W1744" s="176"/>
      <c r="X1744" s="176"/>
      <c r="Y1744" s="175"/>
      <c r="Z1744" s="177"/>
      <c r="AA1744" s="177"/>
      <c r="AB1744" s="177"/>
      <c r="AC1744" s="177"/>
    </row>
    <row r="1745" spans="1:29">
      <c r="A1745" s="175"/>
      <c r="B1745" s="175"/>
      <c r="C1745" s="175"/>
      <c r="D1745" s="176"/>
      <c r="E1745" s="176"/>
      <c r="F1745" s="176"/>
      <c r="G1745" s="176"/>
      <c r="H1745" s="175"/>
      <c r="I1745" s="176"/>
      <c r="J1745" s="176"/>
      <c r="K1745" s="175"/>
      <c r="L1745" s="176"/>
      <c r="M1745" s="176"/>
      <c r="N1745" s="176"/>
      <c r="O1745" s="176"/>
      <c r="P1745" s="176"/>
      <c r="Q1745" s="176"/>
      <c r="R1745" s="176"/>
      <c r="S1745" s="176"/>
      <c r="T1745" s="175"/>
      <c r="U1745" s="175"/>
      <c r="V1745" s="176"/>
      <c r="W1745" s="176"/>
      <c r="X1745" s="176"/>
      <c r="Y1745" s="175"/>
      <c r="Z1745" s="177"/>
      <c r="AA1745" s="177"/>
      <c r="AB1745" s="177"/>
      <c r="AC1745" s="177"/>
    </row>
    <row r="1746" spans="1:29">
      <c r="A1746" s="175"/>
      <c r="B1746" s="175"/>
      <c r="C1746" s="175"/>
      <c r="D1746" s="176"/>
      <c r="E1746" s="176"/>
      <c r="F1746" s="176"/>
      <c r="G1746" s="176"/>
      <c r="H1746" s="175"/>
      <c r="I1746" s="176"/>
      <c r="J1746" s="176"/>
      <c r="K1746" s="175"/>
      <c r="L1746" s="176"/>
      <c r="M1746" s="176"/>
      <c r="N1746" s="176"/>
      <c r="O1746" s="176"/>
      <c r="P1746" s="176"/>
      <c r="Q1746" s="176"/>
      <c r="R1746" s="176"/>
      <c r="S1746" s="176"/>
      <c r="T1746" s="175"/>
      <c r="U1746" s="175"/>
      <c r="V1746" s="176"/>
      <c r="W1746" s="176"/>
      <c r="X1746" s="176"/>
      <c r="Y1746" s="175"/>
      <c r="Z1746" s="177"/>
      <c r="AA1746" s="177"/>
      <c r="AB1746" s="177"/>
      <c r="AC1746" s="177"/>
    </row>
    <row r="1747" spans="1:29">
      <c r="A1747" s="175"/>
      <c r="B1747" s="175"/>
      <c r="C1747" s="175"/>
      <c r="D1747" s="176"/>
      <c r="E1747" s="176"/>
      <c r="F1747" s="176"/>
      <c r="G1747" s="176"/>
      <c r="H1747" s="175"/>
      <c r="I1747" s="176"/>
      <c r="J1747" s="176"/>
      <c r="K1747" s="175"/>
      <c r="L1747" s="176"/>
      <c r="M1747" s="176"/>
      <c r="N1747" s="176"/>
      <c r="O1747" s="176"/>
      <c r="P1747" s="176"/>
      <c r="Q1747" s="176"/>
      <c r="R1747" s="176"/>
      <c r="S1747" s="176"/>
      <c r="T1747" s="175"/>
      <c r="U1747" s="175"/>
      <c r="V1747" s="176"/>
      <c r="W1747" s="176"/>
      <c r="X1747" s="176"/>
      <c r="Y1747" s="175"/>
      <c r="Z1747" s="177"/>
      <c r="AA1747" s="177"/>
      <c r="AB1747" s="177"/>
      <c r="AC1747" s="177"/>
    </row>
    <row r="1748" spans="1:29">
      <c r="A1748" s="175"/>
      <c r="B1748" s="175"/>
      <c r="C1748" s="175"/>
      <c r="D1748" s="176"/>
      <c r="E1748" s="176"/>
      <c r="F1748" s="176"/>
      <c r="G1748" s="176"/>
      <c r="H1748" s="175"/>
      <c r="I1748" s="176"/>
      <c r="J1748" s="176"/>
      <c r="K1748" s="175"/>
      <c r="L1748" s="176"/>
      <c r="M1748" s="176"/>
      <c r="N1748" s="176"/>
      <c r="O1748" s="176"/>
      <c r="P1748" s="176"/>
      <c r="Q1748" s="176"/>
      <c r="R1748" s="176"/>
      <c r="S1748" s="176"/>
      <c r="T1748" s="175"/>
      <c r="U1748" s="175"/>
      <c r="V1748" s="176"/>
      <c r="W1748" s="176"/>
      <c r="X1748" s="176"/>
      <c r="Y1748" s="175"/>
      <c r="Z1748" s="177"/>
      <c r="AA1748" s="177"/>
      <c r="AB1748" s="177"/>
      <c r="AC1748" s="177"/>
    </row>
    <row r="1749" spans="1:29">
      <c r="A1749" s="175"/>
      <c r="B1749" s="175"/>
      <c r="C1749" s="175"/>
      <c r="D1749" s="176"/>
      <c r="E1749" s="176"/>
      <c r="F1749" s="176"/>
      <c r="G1749" s="176"/>
      <c r="H1749" s="175"/>
      <c r="I1749" s="176"/>
      <c r="J1749" s="176"/>
      <c r="K1749" s="175"/>
      <c r="L1749" s="176"/>
      <c r="M1749" s="176"/>
      <c r="N1749" s="176"/>
      <c r="O1749" s="176"/>
      <c r="P1749" s="176"/>
      <c r="Q1749" s="176"/>
      <c r="R1749" s="176"/>
      <c r="S1749" s="176"/>
      <c r="T1749" s="175"/>
      <c r="U1749" s="175"/>
      <c r="V1749" s="176"/>
      <c r="W1749" s="176"/>
      <c r="X1749" s="176"/>
      <c r="Y1749" s="175"/>
      <c r="Z1749" s="177"/>
      <c r="AA1749" s="177"/>
      <c r="AB1749" s="177"/>
      <c r="AC1749" s="177"/>
    </row>
    <row r="1750" spans="1:29">
      <c r="A1750" s="175"/>
      <c r="B1750" s="175"/>
      <c r="C1750" s="175"/>
      <c r="D1750" s="176"/>
      <c r="E1750" s="176"/>
      <c r="F1750" s="176"/>
      <c r="G1750" s="176"/>
      <c r="H1750" s="175"/>
      <c r="I1750" s="176"/>
      <c r="J1750" s="176"/>
      <c r="K1750" s="175"/>
      <c r="L1750" s="176"/>
      <c r="M1750" s="176"/>
      <c r="N1750" s="176"/>
      <c r="O1750" s="176"/>
      <c r="P1750" s="176"/>
      <c r="Q1750" s="176"/>
      <c r="R1750" s="176"/>
      <c r="S1750" s="176"/>
      <c r="T1750" s="175"/>
      <c r="U1750" s="175"/>
      <c r="V1750" s="176"/>
      <c r="W1750" s="176"/>
      <c r="X1750" s="176"/>
      <c r="Y1750" s="175"/>
      <c r="Z1750" s="177"/>
      <c r="AA1750" s="177"/>
      <c r="AB1750" s="177"/>
      <c r="AC1750" s="177"/>
    </row>
    <row r="1751" spans="1:29">
      <c r="A1751" s="175"/>
      <c r="B1751" s="175"/>
      <c r="C1751" s="175"/>
      <c r="D1751" s="176"/>
      <c r="E1751" s="176"/>
      <c r="F1751" s="176"/>
      <c r="G1751" s="176"/>
      <c r="H1751" s="175"/>
      <c r="I1751" s="176"/>
      <c r="J1751" s="176"/>
      <c r="K1751" s="175"/>
      <c r="L1751" s="176"/>
      <c r="M1751" s="176"/>
      <c r="N1751" s="176"/>
      <c r="O1751" s="176"/>
      <c r="P1751" s="176"/>
      <c r="Q1751" s="176"/>
      <c r="R1751" s="176"/>
      <c r="S1751" s="176"/>
      <c r="T1751" s="175"/>
      <c r="U1751" s="175"/>
      <c r="V1751" s="176"/>
      <c r="W1751" s="176"/>
      <c r="X1751" s="176"/>
      <c r="Y1751" s="175"/>
      <c r="Z1751" s="177"/>
      <c r="AA1751" s="177"/>
      <c r="AB1751" s="177"/>
      <c r="AC1751" s="177"/>
    </row>
    <row r="1752" spans="1:29">
      <c r="A1752" s="175"/>
      <c r="B1752" s="175"/>
      <c r="C1752" s="175"/>
      <c r="D1752" s="176"/>
      <c r="E1752" s="176"/>
      <c r="F1752" s="176"/>
      <c r="G1752" s="176"/>
      <c r="H1752" s="175"/>
      <c r="I1752" s="176"/>
      <c r="J1752" s="176"/>
      <c r="K1752" s="175"/>
      <c r="L1752" s="176"/>
      <c r="M1752" s="176"/>
      <c r="N1752" s="176"/>
      <c r="O1752" s="176"/>
      <c r="P1752" s="176"/>
      <c r="Q1752" s="176"/>
      <c r="R1752" s="176"/>
      <c r="S1752" s="176"/>
      <c r="T1752" s="175"/>
      <c r="U1752" s="175"/>
      <c r="V1752" s="176"/>
      <c r="W1752" s="176"/>
      <c r="X1752" s="176"/>
      <c r="Y1752" s="175"/>
      <c r="Z1752" s="177"/>
      <c r="AA1752" s="177"/>
      <c r="AB1752" s="177"/>
      <c r="AC1752" s="177"/>
    </row>
    <row r="1753" spans="1:29">
      <c r="A1753" s="175"/>
      <c r="B1753" s="175"/>
      <c r="C1753" s="175"/>
      <c r="D1753" s="176"/>
      <c r="E1753" s="176"/>
      <c r="F1753" s="176"/>
      <c r="G1753" s="176"/>
      <c r="H1753" s="175"/>
      <c r="I1753" s="176"/>
      <c r="J1753" s="176"/>
      <c r="K1753" s="175"/>
      <c r="L1753" s="176"/>
      <c r="M1753" s="176"/>
      <c r="N1753" s="176"/>
      <c r="O1753" s="176"/>
      <c r="P1753" s="176"/>
      <c r="Q1753" s="176"/>
      <c r="R1753" s="176"/>
      <c r="S1753" s="176"/>
      <c r="T1753" s="175"/>
      <c r="U1753" s="175"/>
      <c r="V1753" s="176"/>
      <c r="W1753" s="176"/>
      <c r="X1753" s="176"/>
      <c r="Y1753" s="175"/>
      <c r="Z1753" s="177"/>
      <c r="AA1753" s="177"/>
      <c r="AB1753" s="177"/>
      <c r="AC1753" s="177"/>
    </row>
    <row r="1754" spans="1:29">
      <c r="A1754" s="175"/>
      <c r="B1754" s="175"/>
      <c r="C1754" s="175"/>
      <c r="D1754" s="176"/>
      <c r="E1754" s="176"/>
      <c r="F1754" s="176"/>
      <c r="G1754" s="176"/>
      <c r="H1754" s="175"/>
      <c r="I1754" s="176"/>
      <c r="J1754" s="176"/>
      <c r="K1754" s="175"/>
      <c r="L1754" s="176"/>
      <c r="M1754" s="176"/>
      <c r="N1754" s="176"/>
      <c r="O1754" s="176"/>
      <c r="P1754" s="176"/>
      <c r="Q1754" s="176"/>
      <c r="R1754" s="176"/>
      <c r="S1754" s="176"/>
      <c r="T1754" s="175"/>
      <c r="U1754" s="175"/>
      <c r="V1754" s="176"/>
      <c r="W1754" s="176"/>
      <c r="X1754" s="176"/>
      <c r="Y1754" s="175"/>
      <c r="Z1754" s="177"/>
      <c r="AA1754" s="177"/>
      <c r="AB1754" s="177"/>
      <c r="AC1754" s="177"/>
    </row>
    <row r="1755" spans="1:29">
      <c r="A1755" s="175"/>
      <c r="B1755" s="175"/>
      <c r="C1755" s="175"/>
      <c r="D1755" s="176"/>
      <c r="E1755" s="176"/>
      <c r="F1755" s="176"/>
      <c r="G1755" s="176"/>
      <c r="H1755" s="175"/>
      <c r="I1755" s="176"/>
      <c r="J1755" s="176"/>
      <c r="K1755" s="175"/>
      <c r="L1755" s="176"/>
      <c r="M1755" s="176"/>
      <c r="N1755" s="176"/>
      <c r="O1755" s="176"/>
      <c r="P1755" s="176"/>
      <c r="Q1755" s="176"/>
      <c r="R1755" s="176"/>
      <c r="S1755" s="176"/>
      <c r="T1755" s="175"/>
      <c r="U1755" s="175"/>
      <c r="V1755" s="176"/>
      <c r="W1755" s="176"/>
      <c r="X1755" s="176"/>
      <c r="Y1755" s="175"/>
      <c r="Z1755" s="177"/>
      <c r="AA1755" s="177"/>
      <c r="AB1755" s="177"/>
      <c r="AC1755" s="177"/>
    </row>
    <row r="1756" spans="1:29">
      <c r="A1756" s="175"/>
      <c r="B1756" s="175"/>
      <c r="C1756" s="175"/>
      <c r="D1756" s="176"/>
      <c r="E1756" s="176"/>
      <c r="F1756" s="176"/>
      <c r="G1756" s="176"/>
      <c r="H1756" s="175"/>
      <c r="I1756" s="176"/>
      <c r="J1756" s="176"/>
      <c r="K1756" s="175"/>
      <c r="L1756" s="176"/>
      <c r="M1756" s="176"/>
      <c r="N1756" s="176"/>
      <c r="O1756" s="176"/>
      <c r="P1756" s="176"/>
      <c r="Q1756" s="176"/>
      <c r="R1756" s="176"/>
      <c r="S1756" s="176"/>
      <c r="T1756" s="175"/>
      <c r="U1756" s="175"/>
      <c r="V1756" s="176"/>
      <c r="W1756" s="176"/>
      <c r="X1756" s="176"/>
      <c r="Y1756" s="175"/>
      <c r="Z1756" s="177"/>
      <c r="AA1756" s="177"/>
      <c r="AB1756" s="177"/>
      <c r="AC1756" s="177"/>
    </row>
    <row r="1757" spans="1:29">
      <c r="A1757" s="175"/>
      <c r="B1757" s="175"/>
      <c r="C1757" s="175"/>
      <c r="D1757" s="176"/>
      <c r="E1757" s="176"/>
      <c r="F1757" s="176"/>
      <c r="G1757" s="176"/>
      <c r="H1757" s="175"/>
      <c r="I1757" s="176"/>
      <c r="J1757" s="176"/>
      <c r="K1757" s="175"/>
      <c r="L1757" s="176"/>
      <c r="M1757" s="176"/>
      <c r="N1757" s="176"/>
      <c r="O1757" s="176"/>
      <c r="P1757" s="176"/>
      <c r="Q1757" s="176"/>
      <c r="R1757" s="176"/>
      <c r="S1757" s="176"/>
      <c r="T1757" s="175"/>
      <c r="U1757" s="175"/>
      <c r="V1757" s="176"/>
      <c r="W1757" s="176"/>
      <c r="X1757" s="176"/>
      <c r="Y1757" s="175"/>
      <c r="Z1757" s="177"/>
      <c r="AA1757" s="177"/>
      <c r="AB1757" s="177"/>
      <c r="AC1757" s="177"/>
    </row>
    <row r="1758" spans="1:29">
      <c r="A1758" s="175"/>
      <c r="B1758" s="175"/>
      <c r="C1758" s="175"/>
      <c r="D1758" s="176"/>
      <c r="E1758" s="176"/>
      <c r="F1758" s="176"/>
      <c r="G1758" s="176"/>
      <c r="H1758" s="175"/>
      <c r="I1758" s="176"/>
      <c r="J1758" s="176"/>
      <c r="K1758" s="175"/>
      <c r="L1758" s="176"/>
      <c r="M1758" s="176"/>
      <c r="N1758" s="176"/>
      <c r="O1758" s="176"/>
      <c r="P1758" s="176"/>
      <c r="Q1758" s="176"/>
      <c r="R1758" s="176"/>
      <c r="S1758" s="176"/>
      <c r="T1758" s="175"/>
      <c r="U1758" s="175"/>
      <c r="V1758" s="176"/>
      <c r="W1758" s="176"/>
      <c r="X1758" s="176"/>
      <c r="Y1758" s="175"/>
      <c r="Z1758" s="177"/>
      <c r="AA1758" s="177"/>
      <c r="AB1758" s="177"/>
      <c r="AC1758" s="177"/>
    </row>
    <row r="1759" spans="1:29">
      <c r="A1759" s="175"/>
      <c r="B1759" s="175"/>
      <c r="C1759" s="175"/>
      <c r="D1759" s="176"/>
      <c r="E1759" s="176"/>
      <c r="F1759" s="176"/>
      <c r="G1759" s="176"/>
      <c r="H1759" s="175"/>
      <c r="I1759" s="176"/>
      <c r="J1759" s="176"/>
      <c r="K1759" s="175"/>
      <c r="L1759" s="176"/>
      <c r="M1759" s="176"/>
      <c r="N1759" s="176"/>
      <c r="O1759" s="176"/>
      <c r="P1759" s="176"/>
      <c r="Q1759" s="176"/>
      <c r="R1759" s="176"/>
      <c r="S1759" s="176"/>
      <c r="T1759" s="175"/>
      <c r="U1759" s="175"/>
      <c r="V1759" s="176"/>
      <c r="W1759" s="176"/>
      <c r="X1759" s="176"/>
      <c r="Y1759" s="175"/>
      <c r="Z1759" s="177"/>
      <c r="AA1759" s="177"/>
      <c r="AB1759" s="177"/>
      <c r="AC1759" s="177"/>
    </row>
    <row r="1760" spans="1:29">
      <c r="A1760" s="175"/>
      <c r="B1760" s="175"/>
      <c r="C1760" s="175"/>
      <c r="D1760" s="176"/>
      <c r="E1760" s="176"/>
      <c r="F1760" s="176"/>
      <c r="G1760" s="176"/>
      <c r="H1760" s="175"/>
      <c r="I1760" s="176"/>
      <c r="J1760" s="176"/>
      <c r="K1760" s="175"/>
      <c r="L1760" s="176"/>
      <c r="M1760" s="176"/>
      <c r="N1760" s="176"/>
      <c r="O1760" s="176"/>
      <c r="P1760" s="176"/>
      <c r="Q1760" s="176"/>
      <c r="R1760" s="176"/>
      <c r="S1760" s="176"/>
      <c r="T1760" s="175"/>
      <c r="U1760" s="175"/>
      <c r="V1760" s="176"/>
      <c r="W1760" s="176"/>
      <c r="X1760" s="176"/>
      <c r="Y1760" s="175"/>
      <c r="Z1760" s="177"/>
      <c r="AA1760" s="177"/>
      <c r="AB1760" s="177"/>
      <c r="AC1760" s="177"/>
    </row>
    <row r="1761" spans="1:29">
      <c r="A1761" s="175"/>
      <c r="B1761" s="175"/>
      <c r="C1761" s="175"/>
      <c r="D1761" s="176"/>
      <c r="E1761" s="176"/>
      <c r="F1761" s="176"/>
      <c r="G1761" s="176"/>
      <c r="H1761" s="175"/>
      <c r="I1761" s="176"/>
      <c r="J1761" s="176"/>
      <c r="K1761" s="175"/>
      <c r="L1761" s="176"/>
      <c r="M1761" s="176"/>
      <c r="N1761" s="176"/>
      <c r="O1761" s="176"/>
      <c r="P1761" s="176"/>
      <c r="Q1761" s="176"/>
      <c r="R1761" s="176"/>
      <c r="S1761" s="176"/>
      <c r="T1761" s="175"/>
      <c r="U1761" s="175"/>
      <c r="V1761" s="176"/>
      <c r="W1761" s="176"/>
      <c r="X1761" s="176"/>
      <c r="Y1761" s="175"/>
      <c r="Z1761" s="177"/>
      <c r="AA1761" s="177"/>
      <c r="AB1761" s="177"/>
      <c r="AC1761" s="177"/>
    </row>
    <row r="1762" spans="1:29">
      <c r="A1762" s="175"/>
      <c r="B1762" s="175"/>
      <c r="C1762" s="175"/>
      <c r="D1762" s="176"/>
      <c r="E1762" s="176"/>
      <c r="F1762" s="176"/>
      <c r="G1762" s="176"/>
      <c r="H1762" s="175"/>
      <c r="I1762" s="176"/>
      <c r="J1762" s="176"/>
      <c r="K1762" s="175"/>
      <c r="L1762" s="176"/>
      <c r="M1762" s="176"/>
      <c r="N1762" s="176"/>
      <c r="O1762" s="176"/>
      <c r="P1762" s="176"/>
      <c r="Q1762" s="176"/>
      <c r="R1762" s="176"/>
      <c r="S1762" s="176"/>
      <c r="T1762" s="175"/>
      <c r="U1762" s="175"/>
      <c r="V1762" s="176"/>
      <c r="W1762" s="176"/>
      <c r="X1762" s="176"/>
      <c r="Y1762" s="175"/>
      <c r="Z1762" s="177"/>
      <c r="AA1762" s="177"/>
      <c r="AB1762" s="177"/>
      <c r="AC1762" s="177"/>
    </row>
    <row r="1763" spans="1:29">
      <c r="A1763" s="175"/>
      <c r="B1763" s="175"/>
      <c r="C1763" s="175"/>
      <c r="D1763" s="176"/>
      <c r="E1763" s="176"/>
      <c r="F1763" s="176"/>
      <c r="G1763" s="176"/>
      <c r="H1763" s="175"/>
      <c r="I1763" s="176"/>
      <c r="J1763" s="176"/>
      <c r="K1763" s="175"/>
      <c r="L1763" s="176"/>
      <c r="M1763" s="176"/>
      <c r="N1763" s="176"/>
      <c r="O1763" s="176"/>
      <c r="P1763" s="176"/>
      <c r="Q1763" s="176"/>
      <c r="R1763" s="176"/>
      <c r="S1763" s="176"/>
      <c r="T1763" s="175"/>
      <c r="U1763" s="175"/>
      <c r="V1763" s="176"/>
      <c r="W1763" s="176"/>
      <c r="X1763" s="176"/>
      <c r="Y1763" s="175"/>
      <c r="Z1763" s="177"/>
      <c r="AA1763" s="177"/>
      <c r="AB1763" s="177"/>
      <c r="AC1763" s="177"/>
    </row>
    <row r="1764" spans="1:29">
      <c r="A1764" s="175"/>
      <c r="B1764" s="175"/>
      <c r="C1764" s="175"/>
      <c r="D1764" s="176"/>
      <c r="E1764" s="176"/>
      <c r="F1764" s="176"/>
      <c r="G1764" s="176"/>
      <c r="H1764" s="175"/>
      <c r="I1764" s="176"/>
      <c r="J1764" s="176"/>
      <c r="K1764" s="175"/>
      <c r="L1764" s="176"/>
      <c r="M1764" s="176"/>
      <c r="N1764" s="176"/>
      <c r="O1764" s="176"/>
      <c r="P1764" s="176"/>
      <c r="Q1764" s="176"/>
      <c r="R1764" s="176"/>
      <c r="S1764" s="176"/>
      <c r="T1764" s="175"/>
      <c r="U1764" s="175"/>
      <c r="V1764" s="176"/>
      <c r="W1764" s="176"/>
      <c r="X1764" s="176"/>
      <c r="Y1764" s="175"/>
      <c r="Z1764" s="177"/>
      <c r="AA1764" s="177"/>
      <c r="AB1764" s="177"/>
      <c r="AC1764" s="177"/>
    </row>
    <row r="1765" spans="1:29">
      <c r="A1765" s="175"/>
      <c r="B1765" s="175"/>
      <c r="C1765" s="175"/>
      <c r="D1765" s="176"/>
      <c r="E1765" s="176"/>
      <c r="F1765" s="176"/>
      <c r="G1765" s="176"/>
      <c r="H1765" s="175"/>
      <c r="I1765" s="176"/>
      <c r="J1765" s="176"/>
      <c r="K1765" s="175"/>
      <c r="L1765" s="176"/>
      <c r="M1765" s="176"/>
      <c r="N1765" s="176"/>
      <c r="O1765" s="176"/>
      <c r="P1765" s="176"/>
      <c r="Q1765" s="176"/>
      <c r="R1765" s="176"/>
      <c r="S1765" s="176"/>
      <c r="T1765" s="175"/>
      <c r="U1765" s="175"/>
      <c r="V1765" s="176"/>
      <c r="W1765" s="176"/>
      <c r="X1765" s="176"/>
      <c r="Y1765" s="175"/>
      <c r="Z1765" s="177"/>
      <c r="AA1765" s="177"/>
      <c r="AB1765" s="177"/>
      <c r="AC1765" s="177"/>
    </row>
    <row r="1766" spans="1:29">
      <c r="A1766" s="175"/>
      <c r="B1766" s="175"/>
      <c r="C1766" s="175"/>
      <c r="D1766" s="176"/>
      <c r="E1766" s="176"/>
      <c r="F1766" s="176"/>
      <c r="G1766" s="176"/>
      <c r="H1766" s="175"/>
      <c r="I1766" s="176"/>
      <c r="J1766" s="176"/>
      <c r="K1766" s="175"/>
      <c r="L1766" s="176"/>
      <c r="M1766" s="176"/>
      <c r="N1766" s="176"/>
      <c r="O1766" s="176"/>
      <c r="P1766" s="176"/>
      <c r="Q1766" s="176"/>
      <c r="R1766" s="176"/>
      <c r="S1766" s="176"/>
      <c r="T1766" s="175"/>
      <c r="U1766" s="175"/>
      <c r="V1766" s="176"/>
      <c r="W1766" s="176"/>
      <c r="X1766" s="176"/>
      <c r="Y1766" s="175"/>
      <c r="Z1766" s="177"/>
      <c r="AA1766" s="177"/>
      <c r="AB1766" s="177"/>
      <c r="AC1766" s="177"/>
    </row>
    <row r="1767" spans="1:29">
      <c r="A1767" s="175"/>
      <c r="B1767" s="175"/>
      <c r="C1767" s="175"/>
      <c r="D1767" s="176"/>
      <c r="E1767" s="176"/>
      <c r="F1767" s="176"/>
      <c r="G1767" s="176"/>
      <c r="H1767" s="175"/>
      <c r="I1767" s="176"/>
      <c r="J1767" s="176"/>
      <c r="K1767" s="175"/>
      <c r="L1767" s="176"/>
      <c r="M1767" s="176"/>
      <c r="N1767" s="176"/>
      <c r="O1767" s="176"/>
      <c r="P1767" s="176"/>
      <c r="Q1767" s="176"/>
      <c r="R1767" s="176"/>
      <c r="S1767" s="176"/>
      <c r="T1767" s="175"/>
      <c r="U1767" s="175"/>
      <c r="V1767" s="176"/>
      <c r="W1767" s="176"/>
      <c r="X1767" s="176"/>
      <c r="Y1767" s="175"/>
      <c r="Z1767" s="177"/>
      <c r="AA1767" s="177"/>
      <c r="AB1767" s="177"/>
      <c r="AC1767" s="177"/>
    </row>
    <row r="1768" spans="1:29">
      <c r="A1768" s="175"/>
      <c r="B1768" s="175"/>
      <c r="C1768" s="175"/>
      <c r="D1768" s="176"/>
      <c r="E1768" s="176"/>
      <c r="F1768" s="176"/>
      <c r="G1768" s="176"/>
      <c r="H1768" s="175"/>
      <c r="I1768" s="176"/>
      <c r="J1768" s="176"/>
      <c r="K1768" s="175"/>
      <c r="L1768" s="176"/>
      <c r="M1768" s="176"/>
      <c r="N1768" s="176"/>
      <c r="O1768" s="176"/>
      <c r="P1768" s="176"/>
      <c r="Q1768" s="176"/>
      <c r="R1768" s="176"/>
      <c r="S1768" s="176"/>
      <c r="T1768" s="175"/>
      <c r="U1768" s="175"/>
      <c r="V1768" s="176"/>
      <c r="W1768" s="176"/>
      <c r="X1768" s="176"/>
      <c r="Y1768" s="175"/>
      <c r="Z1768" s="177"/>
      <c r="AA1768" s="177"/>
      <c r="AB1768" s="177"/>
      <c r="AC1768" s="177"/>
    </row>
    <row r="1769" spans="1:29">
      <c r="A1769" s="175"/>
      <c r="B1769" s="175"/>
      <c r="C1769" s="175"/>
      <c r="D1769" s="176"/>
      <c r="E1769" s="176"/>
      <c r="F1769" s="176"/>
      <c r="G1769" s="176"/>
      <c r="H1769" s="175"/>
      <c r="I1769" s="176"/>
      <c r="J1769" s="176"/>
      <c r="K1769" s="175"/>
      <c r="L1769" s="176"/>
      <c r="M1769" s="176"/>
      <c r="N1769" s="176"/>
      <c r="O1769" s="176"/>
      <c r="P1769" s="176"/>
      <c r="Q1769" s="176"/>
      <c r="R1769" s="176"/>
      <c r="S1769" s="176"/>
      <c r="T1769" s="175"/>
      <c r="U1769" s="175"/>
      <c r="V1769" s="176"/>
      <c r="W1769" s="176"/>
      <c r="X1769" s="176"/>
      <c r="Y1769" s="175"/>
      <c r="Z1769" s="177"/>
      <c r="AA1769" s="177"/>
      <c r="AB1769" s="177"/>
      <c r="AC1769" s="177"/>
    </row>
    <row r="1770" spans="1:29">
      <c r="A1770" s="175"/>
      <c r="B1770" s="175"/>
      <c r="C1770" s="175"/>
      <c r="D1770" s="176"/>
      <c r="E1770" s="176"/>
      <c r="F1770" s="176"/>
      <c r="G1770" s="176"/>
      <c r="H1770" s="175"/>
      <c r="I1770" s="176"/>
      <c r="J1770" s="176"/>
      <c r="K1770" s="175"/>
      <c r="L1770" s="176"/>
      <c r="M1770" s="176"/>
      <c r="N1770" s="176"/>
      <c r="O1770" s="176"/>
      <c r="P1770" s="176"/>
      <c r="Q1770" s="176"/>
      <c r="R1770" s="176"/>
      <c r="S1770" s="176"/>
      <c r="T1770" s="175"/>
      <c r="U1770" s="175"/>
      <c r="V1770" s="176"/>
      <c r="W1770" s="176"/>
      <c r="X1770" s="176"/>
      <c r="Y1770" s="175"/>
      <c r="Z1770" s="177"/>
      <c r="AA1770" s="177"/>
      <c r="AB1770" s="177"/>
      <c r="AC1770" s="177"/>
    </row>
    <row r="1771" spans="1:29">
      <c r="A1771" s="175"/>
      <c r="B1771" s="175"/>
      <c r="C1771" s="175"/>
      <c r="D1771" s="176"/>
      <c r="E1771" s="176"/>
      <c r="F1771" s="176"/>
      <c r="G1771" s="176"/>
      <c r="H1771" s="175"/>
      <c r="I1771" s="176"/>
      <c r="J1771" s="176"/>
      <c r="K1771" s="175"/>
      <c r="L1771" s="176"/>
      <c r="M1771" s="176"/>
      <c r="N1771" s="176"/>
      <c r="O1771" s="176"/>
      <c r="P1771" s="176"/>
      <c r="Q1771" s="176"/>
      <c r="R1771" s="176"/>
      <c r="S1771" s="176"/>
      <c r="T1771" s="175"/>
      <c r="U1771" s="175"/>
      <c r="V1771" s="176"/>
      <c r="W1771" s="176"/>
      <c r="X1771" s="176"/>
      <c r="Y1771" s="175"/>
      <c r="Z1771" s="177"/>
      <c r="AA1771" s="177"/>
      <c r="AB1771" s="177"/>
      <c r="AC1771" s="177"/>
    </row>
    <row r="1772" spans="1:29">
      <c r="A1772" s="175"/>
      <c r="B1772" s="175"/>
      <c r="C1772" s="175"/>
      <c r="D1772" s="176"/>
      <c r="E1772" s="176"/>
      <c r="F1772" s="176"/>
      <c r="G1772" s="176"/>
      <c r="H1772" s="175"/>
      <c r="I1772" s="176"/>
      <c r="J1772" s="176"/>
      <c r="K1772" s="175"/>
      <c r="L1772" s="176"/>
      <c r="M1772" s="176"/>
      <c r="N1772" s="176"/>
      <c r="O1772" s="176"/>
      <c r="P1772" s="176"/>
      <c r="Q1772" s="176"/>
      <c r="R1772" s="176"/>
      <c r="S1772" s="176"/>
      <c r="T1772" s="175"/>
      <c r="U1772" s="175"/>
      <c r="V1772" s="176"/>
      <c r="W1772" s="176"/>
      <c r="X1772" s="176"/>
      <c r="Y1772" s="175"/>
      <c r="Z1772" s="177"/>
      <c r="AA1772" s="177"/>
      <c r="AB1772" s="177"/>
      <c r="AC1772" s="177"/>
    </row>
    <row r="1773" spans="1:29">
      <c r="A1773" s="175"/>
      <c r="B1773" s="175"/>
      <c r="C1773" s="175"/>
      <c r="D1773" s="176"/>
      <c r="E1773" s="176"/>
      <c r="F1773" s="176"/>
      <c r="G1773" s="176"/>
      <c r="H1773" s="175"/>
      <c r="I1773" s="176"/>
      <c r="J1773" s="176"/>
      <c r="K1773" s="175"/>
      <c r="L1773" s="176"/>
      <c r="M1773" s="176"/>
      <c r="N1773" s="176"/>
      <c r="O1773" s="176"/>
      <c r="P1773" s="176"/>
      <c r="Q1773" s="176"/>
      <c r="R1773" s="176"/>
      <c r="S1773" s="176"/>
      <c r="T1773" s="175"/>
      <c r="U1773" s="175"/>
      <c r="V1773" s="176"/>
      <c r="W1773" s="176"/>
      <c r="X1773" s="176"/>
      <c r="Y1773" s="175"/>
      <c r="Z1773" s="177"/>
      <c r="AA1773" s="177"/>
      <c r="AB1773" s="177"/>
      <c r="AC1773" s="177"/>
    </row>
    <row r="1774" spans="1:29">
      <c r="A1774" s="175"/>
      <c r="B1774" s="175"/>
      <c r="C1774" s="175"/>
      <c r="D1774" s="176"/>
      <c r="E1774" s="176"/>
      <c r="F1774" s="176"/>
      <c r="G1774" s="176"/>
      <c r="H1774" s="175"/>
      <c r="I1774" s="176"/>
      <c r="J1774" s="176"/>
      <c r="K1774" s="175"/>
      <c r="L1774" s="176"/>
      <c r="M1774" s="176"/>
      <c r="N1774" s="176"/>
      <c r="O1774" s="176"/>
      <c r="P1774" s="176"/>
      <c r="Q1774" s="176"/>
      <c r="R1774" s="176"/>
      <c r="S1774" s="176"/>
      <c r="T1774" s="175"/>
      <c r="U1774" s="175"/>
      <c r="V1774" s="176"/>
      <c r="W1774" s="176"/>
      <c r="X1774" s="176"/>
      <c r="Y1774" s="175"/>
      <c r="Z1774" s="177"/>
      <c r="AA1774" s="177"/>
      <c r="AB1774" s="177"/>
      <c r="AC1774" s="177"/>
    </row>
    <row r="1775" spans="1:29">
      <c r="A1775" s="175"/>
      <c r="B1775" s="175"/>
      <c r="C1775" s="175"/>
      <c r="D1775" s="176"/>
      <c r="E1775" s="176"/>
      <c r="F1775" s="176"/>
      <c r="G1775" s="176"/>
      <c r="H1775" s="175"/>
      <c r="I1775" s="176"/>
      <c r="J1775" s="176"/>
      <c r="K1775" s="175"/>
      <c r="L1775" s="176"/>
      <c r="M1775" s="176"/>
      <c r="N1775" s="176"/>
      <c r="O1775" s="176"/>
      <c r="P1775" s="176"/>
      <c r="Q1775" s="176"/>
      <c r="R1775" s="176"/>
      <c r="S1775" s="176"/>
      <c r="T1775" s="175"/>
      <c r="U1775" s="175"/>
      <c r="V1775" s="176"/>
      <c r="W1775" s="176"/>
      <c r="X1775" s="176"/>
      <c r="Y1775" s="175"/>
      <c r="Z1775" s="177"/>
      <c r="AA1775" s="177"/>
      <c r="AB1775" s="177"/>
      <c r="AC1775" s="177"/>
    </row>
    <row r="1776" spans="1:29">
      <c r="A1776" s="175"/>
      <c r="B1776" s="175"/>
      <c r="C1776" s="175"/>
      <c r="D1776" s="176"/>
      <c r="E1776" s="176"/>
      <c r="F1776" s="176"/>
      <c r="G1776" s="176"/>
      <c r="H1776" s="175"/>
      <c r="I1776" s="176"/>
      <c r="J1776" s="176"/>
      <c r="K1776" s="175"/>
      <c r="L1776" s="176"/>
      <c r="M1776" s="176"/>
      <c r="N1776" s="176"/>
      <c r="O1776" s="176"/>
      <c r="P1776" s="176"/>
      <c r="Q1776" s="176"/>
      <c r="R1776" s="176"/>
      <c r="S1776" s="176"/>
      <c r="T1776" s="175"/>
      <c r="U1776" s="175"/>
      <c r="V1776" s="176"/>
      <c r="W1776" s="176"/>
      <c r="X1776" s="176"/>
      <c r="Y1776" s="175"/>
      <c r="Z1776" s="177"/>
      <c r="AA1776" s="177"/>
      <c r="AB1776" s="177"/>
      <c r="AC1776" s="177"/>
    </row>
    <row r="1777" spans="1:29">
      <c r="A1777" s="175"/>
      <c r="B1777" s="175"/>
      <c r="C1777" s="175"/>
      <c r="D1777" s="176"/>
      <c r="E1777" s="176"/>
      <c r="F1777" s="176"/>
      <c r="G1777" s="176"/>
      <c r="H1777" s="175"/>
      <c r="I1777" s="176"/>
      <c r="J1777" s="176"/>
      <c r="K1777" s="175"/>
      <c r="L1777" s="176"/>
      <c r="M1777" s="176"/>
      <c r="N1777" s="176"/>
      <c r="O1777" s="176"/>
      <c r="P1777" s="176"/>
      <c r="Q1777" s="176"/>
      <c r="R1777" s="176"/>
      <c r="S1777" s="176"/>
      <c r="T1777" s="175"/>
      <c r="U1777" s="175"/>
      <c r="V1777" s="176"/>
      <c r="W1777" s="176"/>
      <c r="X1777" s="176"/>
      <c r="Y1777" s="175"/>
      <c r="Z1777" s="177"/>
      <c r="AA1777" s="177"/>
      <c r="AB1777" s="177"/>
      <c r="AC1777" s="177"/>
    </row>
    <row r="1778" spans="1:29">
      <c r="A1778" s="175"/>
      <c r="B1778" s="175"/>
      <c r="C1778" s="175"/>
      <c r="D1778" s="176"/>
      <c r="E1778" s="176"/>
      <c r="F1778" s="176"/>
      <c r="G1778" s="176"/>
      <c r="H1778" s="175"/>
      <c r="I1778" s="176"/>
      <c r="J1778" s="176"/>
      <c r="K1778" s="175"/>
      <c r="L1778" s="176"/>
      <c r="M1778" s="176"/>
      <c r="N1778" s="176"/>
      <c r="O1778" s="176"/>
      <c r="P1778" s="176"/>
      <c r="Q1778" s="176"/>
      <c r="R1778" s="176"/>
      <c r="S1778" s="176"/>
      <c r="T1778" s="175"/>
      <c r="U1778" s="175"/>
      <c r="V1778" s="176"/>
      <c r="W1778" s="176"/>
      <c r="X1778" s="176"/>
      <c r="Y1778" s="175"/>
      <c r="Z1778" s="177"/>
      <c r="AA1778" s="177"/>
      <c r="AB1778" s="177"/>
      <c r="AC1778" s="177"/>
    </row>
    <row r="1779" spans="1:29">
      <c r="A1779" s="175"/>
      <c r="B1779" s="175"/>
      <c r="C1779" s="175"/>
      <c r="D1779" s="176"/>
      <c r="E1779" s="176"/>
      <c r="F1779" s="176"/>
      <c r="G1779" s="176"/>
      <c r="H1779" s="175"/>
      <c r="I1779" s="176"/>
      <c r="J1779" s="176"/>
      <c r="K1779" s="175"/>
      <c r="L1779" s="176"/>
      <c r="M1779" s="176"/>
      <c r="N1779" s="176"/>
      <c r="O1779" s="176"/>
      <c r="P1779" s="176"/>
      <c r="Q1779" s="176"/>
      <c r="R1779" s="176"/>
      <c r="S1779" s="176"/>
      <c r="T1779" s="175"/>
      <c r="U1779" s="175"/>
      <c r="V1779" s="176"/>
      <c r="W1779" s="176"/>
      <c r="X1779" s="176"/>
      <c r="Y1779" s="175"/>
      <c r="Z1779" s="177"/>
      <c r="AA1779" s="177"/>
      <c r="AB1779" s="177"/>
      <c r="AC1779" s="177"/>
    </row>
    <row r="1780" spans="1:29">
      <c r="A1780" s="175"/>
      <c r="B1780" s="175"/>
      <c r="C1780" s="175"/>
      <c r="D1780" s="176"/>
      <c r="E1780" s="176"/>
      <c r="F1780" s="176"/>
      <c r="G1780" s="176"/>
      <c r="H1780" s="175"/>
      <c r="I1780" s="176"/>
      <c r="J1780" s="176"/>
      <c r="K1780" s="175"/>
      <c r="L1780" s="176"/>
      <c r="M1780" s="176"/>
      <c r="N1780" s="176"/>
      <c r="O1780" s="176"/>
      <c r="P1780" s="176"/>
      <c r="Q1780" s="176"/>
      <c r="R1780" s="176"/>
      <c r="S1780" s="176"/>
      <c r="T1780" s="175"/>
      <c r="U1780" s="175"/>
      <c r="V1780" s="176"/>
      <c r="W1780" s="176"/>
      <c r="X1780" s="176"/>
      <c r="Y1780" s="175"/>
      <c r="Z1780" s="177"/>
      <c r="AA1780" s="177"/>
      <c r="AB1780" s="177"/>
      <c r="AC1780" s="177"/>
    </row>
    <row r="1781" spans="1:29">
      <c r="A1781" s="175"/>
      <c r="B1781" s="175"/>
      <c r="C1781" s="175"/>
      <c r="D1781" s="176"/>
      <c r="E1781" s="176"/>
      <c r="F1781" s="176"/>
      <c r="G1781" s="176"/>
      <c r="H1781" s="175"/>
      <c r="I1781" s="176"/>
      <c r="J1781" s="176"/>
      <c r="K1781" s="175"/>
      <c r="L1781" s="176"/>
      <c r="M1781" s="176"/>
      <c r="N1781" s="176"/>
      <c r="O1781" s="176"/>
      <c r="P1781" s="176"/>
      <c r="Q1781" s="176"/>
      <c r="R1781" s="176"/>
      <c r="S1781" s="176"/>
      <c r="T1781" s="175"/>
      <c r="U1781" s="175"/>
      <c r="V1781" s="176"/>
      <c r="W1781" s="176"/>
      <c r="X1781" s="176"/>
      <c r="Y1781" s="175"/>
      <c r="Z1781" s="177"/>
      <c r="AA1781" s="177"/>
      <c r="AB1781" s="177"/>
      <c r="AC1781" s="177"/>
    </row>
    <row r="1782" spans="1:29">
      <c r="A1782" s="175"/>
      <c r="B1782" s="175"/>
      <c r="C1782" s="175"/>
      <c r="D1782" s="176"/>
      <c r="E1782" s="176"/>
      <c r="F1782" s="176"/>
      <c r="G1782" s="176"/>
      <c r="H1782" s="175"/>
      <c r="I1782" s="176"/>
      <c r="J1782" s="176"/>
      <c r="K1782" s="175"/>
      <c r="L1782" s="176"/>
      <c r="M1782" s="176"/>
      <c r="N1782" s="176"/>
      <c r="O1782" s="176"/>
      <c r="P1782" s="176"/>
      <c r="Q1782" s="176"/>
      <c r="R1782" s="176"/>
      <c r="S1782" s="176"/>
      <c r="T1782" s="175"/>
      <c r="U1782" s="175"/>
      <c r="V1782" s="176"/>
      <c r="W1782" s="176"/>
      <c r="X1782" s="176"/>
      <c r="Y1782" s="175"/>
      <c r="Z1782" s="177"/>
      <c r="AA1782" s="177"/>
      <c r="AB1782" s="177"/>
      <c r="AC1782" s="177"/>
    </row>
    <row r="1783" spans="1:29">
      <c r="A1783" s="175"/>
      <c r="B1783" s="175"/>
      <c r="C1783" s="175"/>
      <c r="D1783" s="176"/>
      <c r="E1783" s="176"/>
      <c r="F1783" s="176"/>
      <c r="G1783" s="176"/>
      <c r="H1783" s="175"/>
      <c r="I1783" s="176"/>
      <c r="J1783" s="176"/>
      <c r="K1783" s="175"/>
      <c r="L1783" s="176"/>
      <c r="M1783" s="176"/>
      <c r="N1783" s="176"/>
      <c r="O1783" s="176"/>
      <c r="P1783" s="176"/>
      <c r="Q1783" s="176"/>
      <c r="R1783" s="176"/>
      <c r="S1783" s="176"/>
      <c r="T1783" s="175"/>
      <c r="U1783" s="175"/>
      <c r="V1783" s="176"/>
      <c r="W1783" s="176"/>
      <c r="X1783" s="176"/>
      <c r="Y1783" s="175"/>
      <c r="Z1783" s="177"/>
      <c r="AA1783" s="177"/>
      <c r="AB1783" s="177"/>
      <c r="AC1783" s="177"/>
    </row>
    <row r="1784" spans="1:29">
      <c r="A1784" s="175"/>
      <c r="B1784" s="175"/>
      <c r="C1784" s="175"/>
      <c r="D1784" s="176"/>
      <c r="E1784" s="176"/>
      <c r="F1784" s="176"/>
      <c r="G1784" s="176"/>
      <c r="H1784" s="175"/>
      <c r="I1784" s="176"/>
      <c r="J1784" s="176"/>
      <c r="K1784" s="175"/>
      <c r="L1784" s="176"/>
      <c r="M1784" s="176"/>
      <c r="N1784" s="176"/>
      <c r="O1784" s="176"/>
      <c r="P1784" s="176"/>
      <c r="Q1784" s="176"/>
      <c r="R1784" s="176"/>
      <c r="S1784" s="176"/>
      <c r="T1784" s="175"/>
      <c r="U1784" s="175"/>
      <c r="V1784" s="176"/>
      <c r="W1784" s="176"/>
      <c r="X1784" s="176"/>
      <c r="Y1784" s="175"/>
      <c r="Z1784" s="177"/>
      <c r="AA1784" s="177"/>
      <c r="AB1784" s="177"/>
      <c r="AC1784" s="177"/>
    </row>
    <row r="1785" spans="1:29">
      <c r="A1785" s="175"/>
      <c r="B1785" s="175"/>
      <c r="C1785" s="175"/>
      <c r="D1785" s="176"/>
      <c r="E1785" s="176"/>
      <c r="F1785" s="176"/>
      <c r="G1785" s="176"/>
      <c r="H1785" s="175"/>
      <c r="I1785" s="176"/>
      <c r="J1785" s="176"/>
      <c r="K1785" s="175"/>
      <c r="L1785" s="176"/>
      <c r="M1785" s="176"/>
      <c r="N1785" s="176"/>
      <c r="O1785" s="176"/>
      <c r="P1785" s="176"/>
      <c r="Q1785" s="176"/>
      <c r="R1785" s="176"/>
      <c r="S1785" s="176"/>
      <c r="T1785" s="175"/>
      <c r="U1785" s="175"/>
      <c r="V1785" s="176"/>
      <c r="W1785" s="176"/>
      <c r="X1785" s="176"/>
      <c r="Y1785" s="175"/>
      <c r="Z1785" s="177"/>
      <c r="AA1785" s="177"/>
      <c r="AB1785" s="177"/>
      <c r="AC1785" s="177"/>
    </row>
    <row r="1786" spans="1:29">
      <c r="A1786" s="175"/>
      <c r="B1786" s="175"/>
      <c r="C1786" s="175"/>
      <c r="D1786" s="176"/>
      <c r="E1786" s="176"/>
      <c r="F1786" s="176"/>
      <c r="G1786" s="176"/>
      <c r="H1786" s="175"/>
      <c r="I1786" s="176"/>
      <c r="J1786" s="176"/>
      <c r="K1786" s="175"/>
      <c r="L1786" s="176"/>
      <c r="M1786" s="176"/>
      <c r="N1786" s="176"/>
      <c r="O1786" s="176"/>
      <c r="P1786" s="176"/>
      <c r="Q1786" s="176"/>
      <c r="R1786" s="176"/>
      <c r="S1786" s="176"/>
      <c r="T1786" s="175"/>
      <c r="U1786" s="175"/>
      <c r="V1786" s="176"/>
      <c r="W1786" s="176"/>
      <c r="X1786" s="176"/>
      <c r="Y1786" s="175"/>
      <c r="Z1786" s="177"/>
      <c r="AA1786" s="177"/>
      <c r="AB1786" s="177"/>
      <c r="AC1786" s="177"/>
    </row>
    <row r="1787" spans="1:29">
      <c r="A1787" s="175"/>
      <c r="B1787" s="175"/>
      <c r="C1787" s="175"/>
      <c r="D1787" s="176"/>
      <c r="E1787" s="176"/>
      <c r="F1787" s="176"/>
      <c r="G1787" s="176"/>
      <c r="H1787" s="175"/>
      <c r="I1787" s="176"/>
      <c r="J1787" s="176"/>
      <c r="K1787" s="175"/>
      <c r="L1787" s="176"/>
      <c r="M1787" s="176"/>
      <c r="N1787" s="176"/>
      <c r="O1787" s="176"/>
      <c r="P1787" s="176"/>
      <c r="Q1787" s="176"/>
      <c r="R1787" s="176"/>
      <c r="S1787" s="176"/>
      <c r="T1787" s="175"/>
      <c r="U1787" s="175"/>
      <c r="V1787" s="176"/>
      <c r="W1787" s="176"/>
      <c r="X1787" s="176"/>
      <c r="Y1787" s="175"/>
      <c r="Z1787" s="177"/>
      <c r="AA1787" s="177"/>
      <c r="AB1787" s="177"/>
      <c r="AC1787" s="177"/>
    </row>
    <row r="1788" spans="1:29">
      <c r="A1788" s="175"/>
      <c r="B1788" s="175"/>
      <c r="C1788" s="175"/>
      <c r="D1788" s="176"/>
      <c r="E1788" s="176"/>
      <c r="F1788" s="176"/>
      <c r="G1788" s="176"/>
      <c r="H1788" s="175"/>
      <c r="I1788" s="176"/>
      <c r="J1788" s="176"/>
      <c r="K1788" s="175"/>
      <c r="L1788" s="176"/>
      <c r="M1788" s="176"/>
      <c r="N1788" s="176"/>
      <c r="O1788" s="176"/>
      <c r="P1788" s="176"/>
      <c r="Q1788" s="176"/>
      <c r="R1788" s="176"/>
      <c r="S1788" s="176"/>
      <c r="T1788" s="175"/>
      <c r="U1788" s="175"/>
      <c r="V1788" s="176"/>
      <c r="W1788" s="176"/>
      <c r="X1788" s="176"/>
      <c r="Y1788" s="175"/>
      <c r="Z1788" s="177"/>
      <c r="AA1788" s="177"/>
      <c r="AB1788" s="177"/>
      <c r="AC1788" s="177"/>
    </row>
    <row r="1789" spans="1:29">
      <c r="A1789" s="175"/>
      <c r="B1789" s="175"/>
      <c r="C1789" s="175"/>
      <c r="D1789" s="176"/>
      <c r="E1789" s="176"/>
      <c r="F1789" s="176"/>
      <c r="G1789" s="176"/>
      <c r="H1789" s="175"/>
      <c r="I1789" s="176"/>
      <c r="J1789" s="176"/>
      <c r="K1789" s="175"/>
      <c r="L1789" s="176"/>
      <c r="M1789" s="176"/>
      <c r="N1789" s="176"/>
      <c r="O1789" s="176"/>
      <c r="P1789" s="176"/>
      <c r="Q1789" s="176"/>
      <c r="R1789" s="176"/>
      <c r="S1789" s="176"/>
      <c r="T1789" s="175"/>
      <c r="U1789" s="175"/>
      <c r="V1789" s="176"/>
      <c r="W1789" s="176"/>
      <c r="X1789" s="176"/>
      <c r="Y1789" s="175"/>
      <c r="Z1789" s="177"/>
      <c r="AA1789" s="177"/>
      <c r="AB1789" s="177"/>
      <c r="AC1789" s="177"/>
    </row>
    <row r="1790" spans="1:29">
      <c r="A1790" s="175"/>
      <c r="B1790" s="175"/>
      <c r="C1790" s="175"/>
      <c r="D1790" s="176"/>
      <c r="E1790" s="176"/>
      <c r="F1790" s="176"/>
      <c r="G1790" s="176"/>
      <c r="H1790" s="175"/>
      <c r="I1790" s="176"/>
      <c r="J1790" s="176"/>
      <c r="K1790" s="175"/>
      <c r="L1790" s="176"/>
      <c r="M1790" s="176"/>
      <c r="N1790" s="176"/>
      <c r="O1790" s="176"/>
      <c r="P1790" s="176"/>
      <c r="Q1790" s="176"/>
      <c r="R1790" s="176"/>
      <c r="S1790" s="176"/>
      <c r="T1790" s="175"/>
      <c r="U1790" s="175"/>
      <c r="V1790" s="176"/>
      <c r="W1790" s="176"/>
      <c r="X1790" s="176"/>
      <c r="Y1790" s="175"/>
      <c r="Z1790" s="177"/>
      <c r="AA1790" s="177"/>
      <c r="AB1790" s="177"/>
      <c r="AC1790" s="177"/>
    </row>
    <row r="1791" spans="1:29">
      <c r="A1791" s="175"/>
      <c r="B1791" s="175"/>
      <c r="C1791" s="175"/>
      <c r="D1791" s="176"/>
      <c r="E1791" s="176"/>
      <c r="F1791" s="176"/>
      <c r="G1791" s="176"/>
      <c r="H1791" s="175"/>
      <c r="I1791" s="176"/>
      <c r="J1791" s="176"/>
      <c r="K1791" s="175"/>
      <c r="L1791" s="176"/>
      <c r="M1791" s="176"/>
      <c r="N1791" s="176"/>
      <c r="O1791" s="176"/>
      <c r="P1791" s="176"/>
      <c r="Q1791" s="176"/>
      <c r="R1791" s="176"/>
      <c r="S1791" s="176"/>
      <c r="T1791" s="175"/>
      <c r="U1791" s="175"/>
      <c r="V1791" s="176"/>
      <c r="W1791" s="176"/>
      <c r="X1791" s="176"/>
      <c r="Y1791" s="175"/>
      <c r="Z1791" s="177"/>
      <c r="AA1791" s="177"/>
      <c r="AB1791" s="177"/>
      <c r="AC1791" s="177"/>
    </row>
    <row r="1792" spans="1:29">
      <c r="A1792" s="175"/>
      <c r="B1792" s="175"/>
      <c r="C1792" s="175"/>
      <c r="D1792" s="176"/>
      <c r="E1792" s="176"/>
      <c r="F1792" s="176"/>
      <c r="G1792" s="176"/>
      <c r="H1792" s="175"/>
      <c r="I1792" s="176"/>
      <c r="J1792" s="176"/>
      <c r="K1792" s="175"/>
      <c r="L1792" s="176"/>
      <c r="M1792" s="176"/>
      <c r="N1792" s="176"/>
      <c r="O1792" s="176"/>
      <c r="P1792" s="176"/>
      <c r="Q1792" s="176"/>
      <c r="R1792" s="176"/>
      <c r="S1792" s="176"/>
      <c r="T1792" s="175"/>
      <c r="U1792" s="175"/>
      <c r="V1792" s="176"/>
      <c r="W1792" s="176"/>
      <c r="X1792" s="176"/>
      <c r="Y1792" s="175"/>
      <c r="Z1792" s="177"/>
      <c r="AA1792" s="177"/>
      <c r="AB1792" s="177"/>
      <c r="AC1792" s="177"/>
    </row>
    <row r="1793" spans="1:29">
      <c r="A1793" s="175"/>
      <c r="B1793" s="175"/>
      <c r="C1793" s="175"/>
      <c r="D1793" s="176"/>
      <c r="E1793" s="176"/>
      <c r="F1793" s="176"/>
      <c r="G1793" s="176"/>
      <c r="H1793" s="175"/>
      <c r="I1793" s="176"/>
      <c r="J1793" s="176"/>
      <c r="K1793" s="175"/>
      <c r="L1793" s="176"/>
      <c r="M1793" s="176"/>
      <c r="N1793" s="176"/>
      <c r="O1793" s="176"/>
      <c r="P1793" s="176"/>
      <c r="Q1793" s="176"/>
      <c r="R1793" s="176"/>
      <c r="S1793" s="176"/>
      <c r="T1793" s="175"/>
      <c r="U1793" s="175"/>
      <c r="V1793" s="176"/>
      <c r="W1793" s="176"/>
      <c r="X1793" s="176"/>
      <c r="Y1793" s="175"/>
      <c r="Z1793" s="177"/>
      <c r="AA1793" s="177"/>
      <c r="AB1793" s="177"/>
      <c r="AC1793" s="177"/>
    </row>
    <row r="1794" spans="1:29">
      <c r="A1794" s="175"/>
      <c r="B1794" s="175"/>
      <c r="C1794" s="175"/>
      <c r="D1794" s="176"/>
      <c r="E1794" s="176"/>
      <c r="F1794" s="176"/>
      <c r="G1794" s="176"/>
      <c r="H1794" s="175"/>
      <c r="I1794" s="176"/>
      <c r="J1794" s="176"/>
      <c r="K1794" s="175"/>
      <c r="L1794" s="176"/>
      <c r="M1794" s="176"/>
      <c r="N1794" s="176"/>
      <c r="O1794" s="176"/>
      <c r="P1794" s="176"/>
      <c r="Q1794" s="176"/>
      <c r="R1794" s="176"/>
      <c r="S1794" s="176"/>
      <c r="T1794" s="175"/>
      <c r="U1794" s="175"/>
      <c r="V1794" s="176"/>
      <c r="W1794" s="176"/>
      <c r="X1794" s="176"/>
      <c r="Y1794" s="175"/>
      <c r="Z1794" s="177"/>
      <c r="AA1794" s="177"/>
      <c r="AB1794" s="177"/>
      <c r="AC1794" s="177"/>
    </row>
    <row r="1795" spans="1:29">
      <c r="A1795" s="175"/>
      <c r="B1795" s="175"/>
      <c r="C1795" s="175"/>
      <c r="D1795" s="176"/>
      <c r="E1795" s="176"/>
      <c r="F1795" s="176"/>
      <c r="G1795" s="176"/>
      <c r="H1795" s="175"/>
      <c r="I1795" s="176"/>
      <c r="J1795" s="176"/>
      <c r="K1795" s="175"/>
      <c r="L1795" s="176"/>
      <c r="M1795" s="176"/>
      <c r="N1795" s="176"/>
      <c r="O1795" s="176"/>
      <c r="P1795" s="176"/>
      <c r="Q1795" s="176"/>
      <c r="R1795" s="176"/>
      <c r="S1795" s="176"/>
      <c r="T1795" s="175"/>
      <c r="U1795" s="175"/>
      <c r="V1795" s="176"/>
      <c r="W1795" s="176"/>
      <c r="X1795" s="176"/>
      <c r="Y1795" s="175"/>
      <c r="Z1795" s="177"/>
      <c r="AA1795" s="177"/>
      <c r="AB1795" s="177"/>
      <c r="AC1795" s="177"/>
    </row>
    <row r="1796" spans="1:29">
      <c r="A1796" s="175"/>
      <c r="B1796" s="175"/>
      <c r="C1796" s="175"/>
      <c r="D1796" s="176"/>
      <c r="E1796" s="176"/>
      <c r="F1796" s="176"/>
      <c r="G1796" s="176"/>
      <c r="H1796" s="175"/>
      <c r="I1796" s="176"/>
      <c r="J1796" s="176"/>
      <c r="K1796" s="175"/>
      <c r="L1796" s="176"/>
      <c r="M1796" s="176"/>
      <c r="N1796" s="176"/>
      <c r="O1796" s="176"/>
      <c r="P1796" s="176"/>
      <c r="Q1796" s="176"/>
      <c r="R1796" s="176"/>
      <c r="S1796" s="176"/>
      <c r="T1796" s="175"/>
      <c r="U1796" s="175"/>
      <c r="V1796" s="176"/>
      <c r="W1796" s="176"/>
      <c r="X1796" s="176"/>
      <c r="Y1796" s="175"/>
      <c r="Z1796" s="177"/>
      <c r="AA1796" s="177"/>
      <c r="AB1796" s="177"/>
      <c r="AC1796" s="177"/>
    </row>
    <row r="1797" spans="1:29">
      <c r="A1797" s="175"/>
      <c r="B1797" s="175"/>
      <c r="C1797" s="175"/>
      <c r="D1797" s="176"/>
      <c r="E1797" s="176"/>
      <c r="F1797" s="176"/>
      <c r="G1797" s="176"/>
      <c r="H1797" s="175"/>
      <c r="I1797" s="176"/>
      <c r="J1797" s="176"/>
      <c r="K1797" s="175"/>
      <c r="L1797" s="176"/>
      <c r="M1797" s="176"/>
      <c r="N1797" s="176"/>
      <c r="O1797" s="176"/>
      <c r="P1797" s="176"/>
      <c r="Q1797" s="176"/>
      <c r="R1797" s="176"/>
      <c r="S1797" s="176"/>
      <c r="T1797" s="175"/>
      <c r="U1797" s="175"/>
      <c r="V1797" s="176"/>
      <c r="W1797" s="176"/>
      <c r="X1797" s="176"/>
      <c r="Y1797" s="175"/>
      <c r="Z1797" s="177"/>
      <c r="AA1797" s="177"/>
      <c r="AB1797" s="177"/>
      <c r="AC1797" s="177"/>
    </row>
    <row r="1798" spans="1:29">
      <c r="A1798" s="175"/>
      <c r="B1798" s="175"/>
      <c r="C1798" s="175"/>
      <c r="D1798" s="176"/>
      <c r="E1798" s="176"/>
      <c r="F1798" s="176"/>
      <c r="G1798" s="176"/>
      <c r="H1798" s="175"/>
      <c r="I1798" s="176"/>
      <c r="J1798" s="176"/>
      <c r="K1798" s="175"/>
      <c r="L1798" s="176"/>
      <c r="M1798" s="176"/>
      <c r="N1798" s="176"/>
      <c r="O1798" s="176"/>
      <c r="P1798" s="176"/>
      <c r="Q1798" s="176"/>
      <c r="R1798" s="176"/>
      <c r="S1798" s="176"/>
      <c r="T1798" s="175"/>
      <c r="U1798" s="175"/>
      <c r="V1798" s="176"/>
      <c r="W1798" s="176"/>
      <c r="X1798" s="176"/>
      <c r="Y1798" s="175"/>
      <c r="Z1798" s="177"/>
      <c r="AA1798" s="177"/>
      <c r="AB1798" s="177"/>
      <c r="AC1798" s="177"/>
    </row>
    <row r="1799" spans="1:29">
      <c r="A1799" s="175"/>
      <c r="B1799" s="175"/>
      <c r="C1799" s="175"/>
      <c r="D1799" s="176"/>
      <c r="E1799" s="176"/>
      <c r="F1799" s="176"/>
      <c r="G1799" s="176"/>
      <c r="H1799" s="175"/>
      <c r="I1799" s="176"/>
      <c r="J1799" s="176"/>
      <c r="K1799" s="175"/>
      <c r="L1799" s="176"/>
      <c r="M1799" s="176"/>
      <c r="N1799" s="176"/>
      <c r="O1799" s="176"/>
      <c r="P1799" s="176"/>
      <c r="Q1799" s="176"/>
      <c r="R1799" s="176"/>
      <c r="S1799" s="176"/>
      <c r="T1799" s="175"/>
      <c r="U1799" s="175"/>
      <c r="V1799" s="176"/>
      <c r="W1799" s="176"/>
      <c r="X1799" s="176"/>
      <c r="Y1799" s="175"/>
      <c r="Z1799" s="177"/>
      <c r="AA1799" s="177"/>
      <c r="AB1799" s="177"/>
      <c r="AC1799" s="177"/>
    </row>
    <row r="1800" spans="1:29">
      <c r="A1800" s="175"/>
      <c r="B1800" s="175"/>
      <c r="C1800" s="175"/>
      <c r="D1800" s="176"/>
      <c r="E1800" s="176"/>
      <c r="F1800" s="176"/>
      <c r="G1800" s="176"/>
      <c r="H1800" s="175"/>
      <c r="I1800" s="176"/>
      <c r="J1800" s="176"/>
      <c r="K1800" s="175"/>
      <c r="L1800" s="176"/>
      <c r="M1800" s="176"/>
      <c r="N1800" s="176"/>
      <c r="O1800" s="176"/>
      <c r="P1800" s="176"/>
      <c r="Q1800" s="176"/>
      <c r="R1800" s="176"/>
      <c r="S1800" s="176"/>
      <c r="T1800" s="175"/>
      <c r="U1800" s="175"/>
      <c r="V1800" s="176"/>
      <c r="W1800" s="176"/>
      <c r="X1800" s="176"/>
      <c r="Y1800" s="175"/>
      <c r="Z1800" s="177"/>
      <c r="AA1800" s="177"/>
      <c r="AB1800" s="177"/>
      <c r="AC1800" s="177"/>
    </row>
    <row r="1801" spans="1:29">
      <c r="A1801" s="175"/>
      <c r="B1801" s="175"/>
      <c r="C1801" s="175"/>
      <c r="D1801" s="176"/>
      <c r="E1801" s="176"/>
      <c r="F1801" s="176"/>
      <c r="G1801" s="176"/>
      <c r="H1801" s="175"/>
      <c r="I1801" s="176"/>
      <c r="J1801" s="176"/>
      <c r="K1801" s="175"/>
      <c r="L1801" s="176"/>
      <c r="M1801" s="176"/>
      <c r="N1801" s="176"/>
      <c r="O1801" s="176"/>
      <c r="P1801" s="176"/>
      <c r="Q1801" s="176"/>
      <c r="R1801" s="176"/>
      <c r="S1801" s="176"/>
      <c r="T1801" s="175"/>
      <c r="U1801" s="175"/>
      <c r="V1801" s="176"/>
      <c r="W1801" s="176"/>
      <c r="X1801" s="176"/>
      <c r="Y1801" s="175"/>
      <c r="Z1801" s="177"/>
      <c r="AA1801" s="177"/>
      <c r="AB1801" s="177"/>
      <c r="AC1801" s="177"/>
    </row>
    <row r="1802" spans="1:29">
      <c r="A1802" s="175"/>
      <c r="B1802" s="175"/>
      <c r="C1802" s="175"/>
      <c r="D1802" s="176"/>
      <c r="E1802" s="176"/>
      <c r="F1802" s="176"/>
      <c r="G1802" s="176"/>
      <c r="H1802" s="175"/>
      <c r="I1802" s="176"/>
      <c r="J1802" s="176"/>
      <c r="K1802" s="175"/>
      <c r="L1802" s="176"/>
      <c r="M1802" s="176"/>
      <c r="N1802" s="176"/>
      <c r="O1802" s="176"/>
      <c r="P1802" s="176"/>
      <c r="Q1802" s="176"/>
      <c r="R1802" s="176"/>
      <c r="S1802" s="176"/>
      <c r="T1802" s="175"/>
      <c r="U1802" s="175"/>
      <c r="V1802" s="176"/>
      <c r="W1802" s="176"/>
      <c r="X1802" s="176"/>
      <c r="Y1802" s="175"/>
      <c r="Z1802" s="177"/>
      <c r="AA1802" s="177"/>
      <c r="AB1802" s="177"/>
      <c r="AC1802" s="177"/>
    </row>
    <row r="1803" spans="1:29">
      <c r="A1803" s="175"/>
      <c r="B1803" s="175"/>
      <c r="C1803" s="175"/>
      <c r="D1803" s="176"/>
      <c r="E1803" s="176"/>
      <c r="F1803" s="176"/>
      <c r="G1803" s="176"/>
      <c r="H1803" s="175"/>
      <c r="I1803" s="176"/>
      <c r="J1803" s="176"/>
      <c r="K1803" s="175"/>
      <c r="L1803" s="176"/>
      <c r="M1803" s="176"/>
      <c r="N1803" s="176"/>
      <c r="O1803" s="176"/>
      <c r="P1803" s="176"/>
      <c r="Q1803" s="176"/>
      <c r="R1803" s="176"/>
      <c r="S1803" s="176"/>
      <c r="T1803" s="175"/>
      <c r="U1803" s="175"/>
      <c r="V1803" s="176"/>
      <c r="W1803" s="176"/>
      <c r="X1803" s="176"/>
      <c r="Y1803" s="175"/>
      <c r="Z1803" s="177"/>
      <c r="AA1803" s="177"/>
      <c r="AB1803" s="177"/>
      <c r="AC1803" s="177"/>
    </row>
    <row r="1804" spans="1:29">
      <c r="A1804" s="175"/>
      <c r="B1804" s="175"/>
      <c r="C1804" s="175"/>
      <c r="D1804" s="176"/>
      <c r="E1804" s="176"/>
      <c r="F1804" s="176"/>
      <c r="G1804" s="176"/>
      <c r="H1804" s="175"/>
      <c r="I1804" s="176"/>
      <c r="J1804" s="176"/>
      <c r="K1804" s="175"/>
      <c r="L1804" s="176"/>
      <c r="M1804" s="176"/>
      <c r="N1804" s="176"/>
      <c r="O1804" s="176"/>
      <c r="P1804" s="176"/>
      <c r="Q1804" s="176"/>
      <c r="R1804" s="176"/>
      <c r="S1804" s="176"/>
      <c r="T1804" s="175"/>
      <c r="U1804" s="175"/>
      <c r="V1804" s="176"/>
      <c r="W1804" s="176"/>
      <c r="X1804" s="176"/>
      <c r="Y1804" s="175"/>
      <c r="Z1804" s="177"/>
      <c r="AA1804" s="177"/>
      <c r="AB1804" s="177"/>
      <c r="AC1804" s="177"/>
    </row>
    <row r="1805" spans="1:29">
      <c r="A1805" s="175"/>
      <c r="B1805" s="175"/>
      <c r="C1805" s="175"/>
      <c r="D1805" s="176"/>
      <c r="E1805" s="176"/>
      <c r="F1805" s="176"/>
      <c r="G1805" s="176"/>
      <c r="H1805" s="175"/>
      <c r="I1805" s="176"/>
      <c r="J1805" s="176"/>
      <c r="K1805" s="175"/>
      <c r="L1805" s="176"/>
      <c r="M1805" s="176"/>
      <c r="N1805" s="176"/>
      <c r="O1805" s="176"/>
      <c r="P1805" s="176"/>
      <c r="Q1805" s="176"/>
      <c r="R1805" s="176"/>
      <c r="S1805" s="176"/>
      <c r="T1805" s="175"/>
      <c r="U1805" s="175"/>
      <c r="V1805" s="176"/>
      <c r="W1805" s="176"/>
      <c r="X1805" s="176"/>
      <c r="Y1805" s="175"/>
      <c r="Z1805" s="177"/>
      <c r="AA1805" s="177"/>
      <c r="AB1805" s="177"/>
      <c r="AC1805" s="177"/>
    </row>
    <row r="1806" spans="1:29">
      <c r="A1806" s="175"/>
      <c r="B1806" s="175"/>
      <c r="C1806" s="175"/>
      <c r="D1806" s="176"/>
      <c r="E1806" s="176"/>
      <c r="F1806" s="176"/>
      <c r="G1806" s="176"/>
      <c r="H1806" s="175"/>
      <c r="I1806" s="176"/>
      <c r="J1806" s="176"/>
      <c r="K1806" s="175"/>
      <c r="L1806" s="176"/>
      <c r="M1806" s="176"/>
      <c r="N1806" s="176"/>
      <c r="O1806" s="176"/>
      <c r="P1806" s="176"/>
      <c r="Q1806" s="176"/>
      <c r="R1806" s="176"/>
      <c r="S1806" s="176"/>
      <c r="T1806" s="175"/>
      <c r="U1806" s="175"/>
      <c r="V1806" s="176"/>
      <c r="W1806" s="176"/>
      <c r="X1806" s="176"/>
      <c r="Y1806" s="175"/>
      <c r="Z1806" s="177"/>
      <c r="AA1806" s="177"/>
      <c r="AB1806" s="177"/>
      <c r="AC1806" s="177"/>
    </row>
    <row r="1807" spans="1:29">
      <c r="A1807" s="175"/>
      <c r="B1807" s="175"/>
      <c r="C1807" s="175"/>
      <c r="D1807" s="176"/>
      <c r="E1807" s="176"/>
      <c r="F1807" s="176"/>
      <c r="G1807" s="176"/>
      <c r="H1807" s="175"/>
      <c r="I1807" s="176"/>
      <c r="J1807" s="176"/>
      <c r="K1807" s="175"/>
      <c r="L1807" s="176"/>
      <c r="M1807" s="176"/>
      <c r="N1807" s="176"/>
      <c r="O1807" s="176"/>
      <c r="P1807" s="176"/>
      <c r="Q1807" s="176"/>
      <c r="R1807" s="176"/>
      <c r="S1807" s="176"/>
      <c r="T1807" s="175"/>
      <c r="U1807" s="175"/>
      <c r="V1807" s="176"/>
      <c r="W1807" s="176"/>
      <c r="X1807" s="176"/>
      <c r="Y1807" s="175"/>
      <c r="Z1807" s="177"/>
      <c r="AA1807" s="177"/>
      <c r="AB1807" s="177"/>
      <c r="AC1807" s="177"/>
    </row>
    <row r="1808" spans="1:29">
      <c r="A1808" s="175"/>
      <c r="B1808" s="175"/>
      <c r="C1808" s="175"/>
      <c r="D1808" s="176"/>
      <c r="E1808" s="176"/>
      <c r="F1808" s="176"/>
      <c r="G1808" s="176"/>
      <c r="H1808" s="175"/>
      <c r="I1808" s="176"/>
      <c r="J1808" s="176"/>
      <c r="K1808" s="175"/>
      <c r="L1808" s="176"/>
      <c r="M1808" s="176"/>
      <c r="N1808" s="176"/>
      <c r="O1808" s="176"/>
      <c r="P1808" s="176"/>
      <c r="Q1808" s="176"/>
      <c r="R1808" s="176"/>
      <c r="S1808" s="176"/>
      <c r="T1808" s="175"/>
      <c r="U1808" s="175"/>
      <c r="V1808" s="176"/>
      <c r="W1808" s="176"/>
      <c r="X1808" s="176"/>
      <c r="Y1808" s="175"/>
      <c r="Z1808" s="177"/>
      <c r="AA1808" s="177"/>
      <c r="AB1808" s="177"/>
      <c r="AC1808" s="177"/>
    </row>
    <row r="1809" spans="1:29">
      <c r="A1809" s="175"/>
      <c r="B1809" s="175"/>
      <c r="C1809" s="175"/>
      <c r="D1809" s="176"/>
      <c r="E1809" s="176"/>
      <c r="F1809" s="176"/>
      <c r="G1809" s="176"/>
      <c r="H1809" s="175"/>
      <c r="I1809" s="176"/>
      <c r="J1809" s="176"/>
      <c r="K1809" s="175"/>
      <c r="L1809" s="176"/>
      <c r="M1809" s="176"/>
      <c r="N1809" s="176"/>
      <c r="O1809" s="176"/>
      <c r="P1809" s="176"/>
      <c r="Q1809" s="176"/>
      <c r="R1809" s="176"/>
      <c r="S1809" s="176"/>
      <c r="T1809" s="175"/>
      <c r="U1809" s="175"/>
      <c r="V1809" s="176"/>
      <c r="W1809" s="176"/>
      <c r="X1809" s="176"/>
      <c r="Y1809" s="175"/>
      <c r="Z1809" s="177"/>
      <c r="AA1809" s="177"/>
      <c r="AB1809" s="177"/>
      <c r="AC1809" s="177"/>
    </row>
    <row r="1810" spans="1:29">
      <c r="A1810" s="175"/>
      <c r="B1810" s="175"/>
      <c r="C1810" s="175"/>
      <c r="D1810" s="176"/>
      <c r="E1810" s="176"/>
      <c r="F1810" s="176"/>
      <c r="G1810" s="176"/>
      <c r="H1810" s="175"/>
      <c r="I1810" s="176"/>
      <c r="J1810" s="176"/>
      <c r="K1810" s="175"/>
      <c r="L1810" s="176"/>
      <c r="M1810" s="176"/>
      <c r="N1810" s="176"/>
      <c r="O1810" s="176"/>
      <c r="P1810" s="176"/>
      <c r="Q1810" s="176"/>
      <c r="R1810" s="176"/>
      <c r="S1810" s="176"/>
      <c r="T1810" s="175"/>
      <c r="U1810" s="175"/>
      <c r="V1810" s="176"/>
      <c r="W1810" s="176"/>
      <c r="X1810" s="176"/>
      <c r="Y1810" s="175"/>
      <c r="Z1810" s="177"/>
      <c r="AA1810" s="177"/>
      <c r="AB1810" s="177"/>
      <c r="AC1810" s="177"/>
    </row>
    <row r="1811" spans="1:29">
      <c r="A1811" s="175"/>
      <c r="B1811" s="175"/>
      <c r="C1811" s="175"/>
      <c r="D1811" s="176"/>
      <c r="E1811" s="176"/>
      <c r="F1811" s="176"/>
      <c r="G1811" s="176"/>
      <c r="H1811" s="175"/>
      <c r="I1811" s="176"/>
      <c r="J1811" s="176"/>
      <c r="K1811" s="175"/>
      <c r="L1811" s="176"/>
      <c r="M1811" s="176"/>
      <c r="N1811" s="176"/>
      <c r="O1811" s="176"/>
      <c r="P1811" s="176"/>
      <c r="Q1811" s="176"/>
      <c r="R1811" s="176"/>
      <c r="S1811" s="176"/>
      <c r="T1811" s="175"/>
      <c r="U1811" s="175"/>
      <c r="V1811" s="176"/>
      <c r="W1811" s="176"/>
      <c r="X1811" s="176"/>
      <c r="Y1811" s="175"/>
      <c r="Z1811" s="177"/>
      <c r="AA1811" s="177"/>
      <c r="AB1811" s="177"/>
      <c r="AC1811" s="177"/>
    </row>
    <row r="1812" spans="1:29">
      <c r="A1812" s="175"/>
      <c r="B1812" s="175"/>
      <c r="C1812" s="175"/>
      <c r="D1812" s="176"/>
      <c r="E1812" s="176"/>
      <c r="F1812" s="176"/>
      <c r="G1812" s="176"/>
      <c r="H1812" s="175"/>
      <c r="I1812" s="176"/>
      <c r="J1812" s="176"/>
      <c r="K1812" s="175"/>
      <c r="L1812" s="176"/>
      <c r="M1812" s="176"/>
      <c r="N1812" s="176"/>
      <c r="O1812" s="176"/>
      <c r="P1812" s="176"/>
      <c r="Q1812" s="176"/>
      <c r="R1812" s="176"/>
      <c r="S1812" s="176"/>
      <c r="T1812" s="175"/>
      <c r="U1812" s="175"/>
      <c r="V1812" s="176"/>
      <c r="W1812" s="176"/>
      <c r="X1812" s="176"/>
      <c r="Y1812" s="175"/>
      <c r="Z1812" s="177"/>
      <c r="AA1812" s="177"/>
      <c r="AB1812" s="177"/>
      <c r="AC1812" s="177"/>
    </row>
    <row r="1813" spans="1:29">
      <c r="A1813" s="175"/>
      <c r="B1813" s="175"/>
      <c r="C1813" s="175"/>
      <c r="D1813" s="176"/>
      <c r="E1813" s="176"/>
      <c r="F1813" s="176"/>
      <c r="G1813" s="176"/>
      <c r="H1813" s="175"/>
      <c r="I1813" s="176"/>
      <c r="J1813" s="176"/>
      <c r="K1813" s="175"/>
      <c r="L1813" s="176"/>
      <c r="M1813" s="176"/>
      <c r="N1813" s="176"/>
      <c r="O1813" s="176"/>
      <c r="P1813" s="176"/>
      <c r="Q1813" s="176"/>
      <c r="R1813" s="176"/>
      <c r="S1813" s="176"/>
      <c r="T1813" s="175"/>
      <c r="U1813" s="175"/>
      <c r="V1813" s="176"/>
      <c r="W1813" s="176"/>
      <c r="X1813" s="176"/>
      <c r="Y1813" s="175"/>
      <c r="Z1813" s="177"/>
      <c r="AA1813" s="177"/>
      <c r="AB1813" s="177"/>
      <c r="AC1813" s="177"/>
    </row>
    <row r="1814" spans="1:29">
      <c r="A1814" s="175"/>
      <c r="B1814" s="175"/>
      <c r="C1814" s="175"/>
      <c r="D1814" s="176"/>
      <c r="E1814" s="176"/>
      <c r="F1814" s="176"/>
      <c r="G1814" s="176"/>
      <c r="H1814" s="175"/>
      <c r="I1814" s="176"/>
      <c r="J1814" s="176"/>
      <c r="K1814" s="175"/>
      <c r="L1814" s="176"/>
      <c r="M1814" s="176"/>
      <c r="N1814" s="176"/>
      <c r="O1814" s="176"/>
      <c r="P1814" s="176"/>
      <c r="Q1814" s="176"/>
      <c r="R1814" s="176"/>
      <c r="S1814" s="176"/>
      <c r="T1814" s="175"/>
      <c r="U1814" s="175"/>
      <c r="V1814" s="176"/>
      <c r="W1814" s="176"/>
      <c r="X1814" s="176"/>
      <c r="Y1814" s="175"/>
      <c r="Z1814" s="177"/>
      <c r="AA1814" s="177"/>
      <c r="AB1814" s="177"/>
      <c r="AC1814" s="177"/>
    </row>
    <row r="1815" spans="1:29">
      <c r="A1815" s="175"/>
      <c r="B1815" s="175"/>
      <c r="C1815" s="175"/>
      <c r="D1815" s="176"/>
      <c r="E1815" s="176"/>
      <c r="F1815" s="176"/>
      <c r="G1815" s="176"/>
      <c r="H1815" s="175"/>
      <c r="I1815" s="176"/>
      <c r="J1815" s="176"/>
      <c r="K1815" s="175"/>
      <c r="L1815" s="176"/>
      <c r="M1815" s="176"/>
      <c r="N1815" s="176"/>
      <c r="O1815" s="176"/>
      <c r="P1815" s="176"/>
      <c r="Q1815" s="176"/>
      <c r="R1815" s="176"/>
      <c r="S1815" s="176"/>
      <c r="T1815" s="175"/>
      <c r="U1815" s="175"/>
      <c r="V1815" s="176"/>
      <c r="W1815" s="176"/>
      <c r="X1815" s="176"/>
      <c r="Y1815" s="175"/>
      <c r="Z1815" s="177"/>
      <c r="AA1815" s="177"/>
      <c r="AB1815" s="177"/>
      <c r="AC1815" s="177"/>
    </row>
    <row r="1816" spans="1:29">
      <c r="A1816" s="175"/>
      <c r="B1816" s="175"/>
      <c r="C1816" s="175"/>
      <c r="D1816" s="176"/>
      <c r="E1816" s="176"/>
      <c r="F1816" s="176"/>
      <c r="G1816" s="176"/>
      <c r="H1816" s="175"/>
      <c r="I1816" s="176"/>
      <c r="J1816" s="176"/>
      <c r="K1816" s="175"/>
      <c r="L1816" s="176"/>
      <c r="M1816" s="176"/>
      <c r="N1816" s="176"/>
      <c r="O1816" s="176"/>
      <c r="P1816" s="176"/>
      <c r="Q1816" s="176"/>
      <c r="R1816" s="176"/>
      <c r="S1816" s="176"/>
      <c r="T1816" s="175"/>
      <c r="U1816" s="175"/>
      <c r="V1816" s="176"/>
      <c r="W1816" s="176"/>
      <c r="X1816" s="176"/>
      <c r="Y1816" s="175"/>
      <c r="Z1816" s="177"/>
      <c r="AA1816" s="177"/>
      <c r="AB1816" s="177"/>
      <c r="AC1816" s="177"/>
    </row>
    <row r="1817" spans="1:29">
      <c r="A1817" s="175"/>
      <c r="B1817" s="175"/>
      <c r="C1817" s="175"/>
      <c r="D1817" s="176"/>
      <c r="E1817" s="176"/>
      <c r="F1817" s="176"/>
      <c r="G1817" s="176"/>
      <c r="H1817" s="175"/>
      <c r="I1817" s="176"/>
      <c r="J1817" s="176"/>
      <c r="K1817" s="175"/>
      <c r="L1817" s="176"/>
      <c r="M1817" s="176"/>
      <c r="N1817" s="176"/>
      <c r="O1817" s="176"/>
      <c r="P1817" s="176"/>
      <c r="Q1817" s="176"/>
      <c r="R1817" s="176"/>
      <c r="S1817" s="176"/>
      <c r="T1817" s="175"/>
      <c r="U1817" s="175"/>
      <c r="V1817" s="176"/>
      <c r="W1817" s="176"/>
      <c r="X1817" s="176"/>
      <c r="Y1817" s="175"/>
      <c r="Z1817" s="177"/>
      <c r="AA1817" s="177"/>
      <c r="AB1817" s="177"/>
      <c r="AC1817" s="177"/>
    </row>
    <row r="1818" spans="1:29">
      <c r="A1818" s="175"/>
      <c r="B1818" s="175"/>
      <c r="C1818" s="175"/>
      <c r="D1818" s="176"/>
      <c r="E1818" s="176"/>
      <c r="F1818" s="176"/>
      <c r="G1818" s="176"/>
      <c r="H1818" s="175"/>
      <c r="I1818" s="176"/>
      <c r="J1818" s="176"/>
      <c r="K1818" s="175"/>
      <c r="L1818" s="176"/>
      <c r="M1818" s="176"/>
      <c r="N1818" s="176"/>
      <c r="O1818" s="176"/>
      <c r="P1818" s="176"/>
      <c r="Q1818" s="176"/>
      <c r="R1818" s="176"/>
      <c r="S1818" s="176"/>
      <c r="T1818" s="175"/>
      <c r="U1818" s="175"/>
      <c r="V1818" s="176"/>
      <c r="W1818" s="176"/>
      <c r="X1818" s="176"/>
      <c r="Y1818" s="175"/>
      <c r="Z1818" s="177"/>
      <c r="AA1818" s="177"/>
      <c r="AB1818" s="177"/>
      <c r="AC1818" s="177"/>
    </row>
    <row r="1819" spans="1:29">
      <c r="A1819" s="175"/>
      <c r="B1819" s="175"/>
      <c r="C1819" s="175"/>
      <c r="D1819" s="176"/>
      <c r="E1819" s="176"/>
      <c r="F1819" s="176"/>
      <c r="G1819" s="176"/>
      <c r="H1819" s="175"/>
      <c r="I1819" s="176"/>
      <c r="J1819" s="176"/>
      <c r="K1819" s="175"/>
      <c r="L1819" s="176"/>
      <c r="M1819" s="176"/>
      <c r="N1819" s="176"/>
      <c r="O1819" s="176"/>
      <c r="P1819" s="176"/>
      <c r="Q1819" s="176"/>
      <c r="R1819" s="176"/>
      <c r="S1819" s="176"/>
      <c r="T1819" s="175"/>
      <c r="U1819" s="175"/>
      <c r="V1819" s="176"/>
      <c r="W1819" s="176"/>
      <c r="X1819" s="176"/>
      <c r="Y1819" s="175"/>
      <c r="Z1819" s="177"/>
      <c r="AA1819" s="177"/>
      <c r="AB1819" s="177"/>
      <c r="AC1819" s="177"/>
    </row>
    <row r="1820" spans="1:29">
      <c r="A1820" s="175"/>
      <c r="B1820" s="175"/>
      <c r="C1820" s="175"/>
      <c r="D1820" s="176"/>
      <c r="E1820" s="176"/>
      <c r="F1820" s="176"/>
      <c r="G1820" s="176"/>
      <c r="H1820" s="175"/>
      <c r="I1820" s="176"/>
      <c r="J1820" s="176"/>
      <c r="K1820" s="175"/>
      <c r="L1820" s="176"/>
      <c r="M1820" s="176"/>
      <c r="N1820" s="176"/>
      <c r="O1820" s="176"/>
      <c r="P1820" s="176"/>
      <c r="Q1820" s="176"/>
      <c r="R1820" s="176"/>
      <c r="S1820" s="176"/>
      <c r="T1820" s="175"/>
      <c r="U1820" s="175"/>
      <c r="V1820" s="176"/>
      <c r="W1820" s="176"/>
      <c r="X1820" s="176"/>
      <c r="Y1820" s="175"/>
      <c r="Z1820" s="177"/>
      <c r="AA1820" s="177"/>
      <c r="AB1820" s="177"/>
      <c r="AC1820" s="177"/>
    </row>
    <row r="1821" spans="1:29">
      <c r="A1821" s="175"/>
      <c r="B1821" s="175"/>
      <c r="C1821" s="175"/>
      <c r="D1821" s="176"/>
      <c r="E1821" s="176"/>
      <c r="F1821" s="176"/>
      <c r="G1821" s="176"/>
      <c r="H1821" s="175"/>
      <c r="I1821" s="176"/>
      <c r="J1821" s="176"/>
      <c r="K1821" s="175"/>
      <c r="L1821" s="176"/>
      <c r="M1821" s="176"/>
      <c r="N1821" s="176"/>
      <c r="O1821" s="176"/>
      <c r="P1821" s="176"/>
      <c r="Q1821" s="176"/>
      <c r="R1821" s="176"/>
      <c r="S1821" s="176"/>
      <c r="T1821" s="175"/>
      <c r="U1821" s="175"/>
      <c r="V1821" s="176"/>
      <c r="W1821" s="176"/>
      <c r="X1821" s="176"/>
      <c r="Y1821" s="175"/>
      <c r="Z1821" s="177"/>
      <c r="AA1821" s="177"/>
      <c r="AB1821" s="177"/>
      <c r="AC1821" s="177"/>
    </row>
    <row r="1822" spans="1:29">
      <c r="A1822" s="175"/>
      <c r="B1822" s="175"/>
      <c r="C1822" s="175"/>
      <c r="D1822" s="176"/>
      <c r="E1822" s="176"/>
      <c r="F1822" s="176"/>
      <c r="G1822" s="176"/>
      <c r="H1822" s="175"/>
      <c r="I1822" s="176"/>
      <c r="J1822" s="176"/>
      <c r="K1822" s="175"/>
      <c r="L1822" s="176"/>
      <c r="M1822" s="176"/>
      <c r="N1822" s="176"/>
      <c r="O1822" s="176"/>
      <c r="P1822" s="176"/>
      <c r="Q1822" s="176"/>
      <c r="R1822" s="176"/>
      <c r="S1822" s="176"/>
      <c r="T1822" s="175"/>
      <c r="U1822" s="175"/>
      <c r="V1822" s="176"/>
      <c r="W1822" s="176"/>
      <c r="X1822" s="176"/>
      <c r="Y1822" s="175"/>
      <c r="Z1822" s="177"/>
      <c r="AA1822" s="177"/>
      <c r="AB1822" s="177"/>
      <c r="AC1822" s="177"/>
    </row>
    <row r="1823" spans="1:29">
      <c r="A1823" s="175"/>
      <c r="B1823" s="175"/>
      <c r="C1823" s="175"/>
      <c r="D1823" s="176"/>
      <c r="E1823" s="176"/>
      <c r="F1823" s="176"/>
      <c r="G1823" s="176"/>
      <c r="H1823" s="175"/>
      <c r="I1823" s="176"/>
      <c r="J1823" s="176"/>
      <c r="K1823" s="175"/>
      <c r="L1823" s="176"/>
      <c r="M1823" s="176"/>
      <c r="N1823" s="176"/>
      <c r="O1823" s="176"/>
      <c r="P1823" s="176"/>
      <c r="Q1823" s="176"/>
      <c r="R1823" s="176"/>
      <c r="S1823" s="176"/>
      <c r="T1823" s="175"/>
      <c r="U1823" s="175"/>
      <c r="V1823" s="176"/>
      <c r="W1823" s="176"/>
      <c r="X1823" s="176"/>
      <c r="Y1823" s="175"/>
      <c r="Z1823" s="177"/>
      <c r="AA1823" s="177"/>
      <c r="AB1823" s="177"/>
      <c r="AC1823" s="177"/>
    </row>
    <row r="1824" spans="1:29">
      <c r="A1824" s="175"/>
      <c r="B1824" s="175"/>
      <c r="C1824" s="175"/>
      <c r="D1824" s="176"/>
      <c r="E1824" s="176"/>
      <c r="F1824" s="176"/>
      <c r="G1824" s="176"/>
      <c r="H1824" s="175"/>
      <c r="I1824" s="176"/>
      <c r="J1824" s="176"/>
      <c r="K1824" s="175"/>
      <c r="L1824" s="176"/>
      <c r="M1824" s="176"/>
      <c r="N1824" s="176"/>
      <c r="O1824" s="176"/>
      <c r="P1824" s="176"/>
      <c r="Q1824" s="176"/>
      <c r="R1824" s="176"/>
      <c r="S1824" s="176"/>
      <c r="T1824" s="175"/>
      <c r="U1824" s="175"/>
      <c r="V1824" s="176"/>
      <c r="W1824" s="176"/>
      <c r="X1824" s="176"/>
      <c r="Y1824" s="175"/>
      <c r="Z1824" s="177"/>
      <c r="AA1824" s="177"/>
      <c r="AB1824" s="177"/>
      <c r="AC1824" s="177"/>
    </row>
    <row r="1825" spans="1:29">
      <c r="A1825" s="175"/>
      <c r="B1825" s="175"/>
      <c r="C1825" s="175"/>
      <c r="D1825" s="176"/>
      <c r="E1825" s="176"/>
      <c r="F1825" s="176"/>
      <c r="G1825" s="176"/>
      <c r="H1825" s="175"/>
      <c r="I1825" s="176"/>
      <c r="J1825" s="176"/>
      <c r="K1825" s="175"/>
      <c r="L1825" s="176"/>
      <c r="M1825" s="176"/>
      <c r="N1825" s="176"/>
      <c r="O1825" s="176"/>
      <c r="P1825" s="176"/>
      <c r="Q1825" s="176"/>
      <c r="R1825" s="176"/>
      <c r="S1825" s="176"/>
      <c r="T1825" s="175"/>
      <c r="U1825" s="175"/>
      <c r="V1825" s="176"/>
      <c r="W1825" s="176"/>
      <c r="X1825" s="176"/>
      <c r="Y1825" s="175"/>
      <c r="Z1825" s="177"/>
      <c r="AA1825" s="177"/>
      <c r="AB1825" s="177"/>
      <c r="AC1825" s="177"/>
    </row>
    <row r="1826" spans="1:29">
      <c r="A1826" s="175"/>
      <c r="B1826" s="175"/>
      <c r="C1826" s="175"/>
      <c r="D1826" s="176"/>
      <c r="E1826" s="176"/>
      <c r="F1826" s="176"/>
      <c r="G1826" s="176"/>
      <c r="H1826" s="175"/>
      <c r="I1826" s="176"/>
      <c r="J1826" s="176"/>
      <c r="K1826" s="175"/>
      <c r="L1826" s="176"/>
      <c r="M1826" s="176"/>
      <c r="N1826" s="176"/>
      <c r="O1826" s="176"/>
      <c r="P1826" s="176"/>
      <c r="Q1826" s="176"/>
      <c r="R1826" s="176"/>
      <c r="S1826" s="176"/>
      <c r="T1826" s="175"/>
      <c r="U1826" s="175"/>
      <c r="V1826" s="176"/>
      <c r="W1826" s="176"/>
      <c r="X1826" s="176"/>
      <c r="Y1826" s="175"/>
      <c r="Z1826" s="177"/>
      <c r="AA1826" s="177"/>
      <c r="AB1826" s="177"/>
      <c r="AC1826" s="177"/>
    </row>
    <row r="1827" spans="1:29">
      <c r="A1827" s="175"/>
      <c r="B1827" s="175"/>
      <c r="C1827" s="175"/>
      <c r="D1827" s="176"/>
      <c r="E1827" s="176"/>
      <c r="F1827" s="176"/>
      <c r="G1827" s="176"/>
      <c r="H1827" s="175"/>
      <c r="I1827" s="176"/>
      <c r="J1827" s="176"/>
      <c r="K1827" s="175"/>
      <c r="L1827" s="176"/>
      <c r="M1827" s="176"/>
      <c r="N1827" s="176"/>
      <c r="O1827" s="176"/>
      <c r="P1827" s="176"/>
      <c r="Q1827" s="176"/>
      <c r="R1827" s="176"/>
      <c r="S1827" s="176"/>
      <c r="T1827" s="175"/>
      <c r="U1827" s="175"/>
      <c r="V1827" s="176"/>
      <c r="W1827" s="176"/>
      <c r="X1827" s="176"/>
      <c r="Y1827" s="175"/>
      <c r="Z1827" s="177"/>
      <c r="AA1827" s="177"/>
      <c r="AB1827" s="177"/>
      <c r="AC1827" s="177"/>
    </row>
    <row r="1828" spans="1:29">
      <c r="A1828" s="175"/>
      <c r="B1828" s="175"/>
      <c r="C1828" s="175"/>
      <c r="D1828" s="176"/>
      <c r="E1828" s="176"/>
      <c r="F1828" s="176"/>
      <c r="G1828" s="176"/>
      <c r="H1828" s="175"/>
      <c r="I1828" s="176"/>
      <c r="J1828" s="176"/>
      <c r="K1828" s="175"/>
      <c r="L1828" s="176"/>
      <c r="M1828" s="176"/>
      <c r="N1828" s="176"/>
      <c r="O1828" s="176"/>
      <c r="P1828" s="176"/>
      <c r="Q1828" s="176"/>
      <c r="R1828" s="176"/>
      <c r="S1828" s="176"/>
      <c r="T1828" s="175"/>
      <c r="U1828" s="175"/>
      <c r="V1828" s="176"/>
      <c r="W1828" s="176"/>
      <c r="X1828" s="176"/>
      <c r="Y1828" s="175"/>
      <c r="Z1828" s="177"/>
      <c r="AA1828" s="177"/>
      <c r="AB1828" s="177"/>
      <c r="AC1828" s="177"/>
    </row>
    <row r="1829" spans="1:29">
      <c r="A1829" s="175"/>
      <c r="B1829" s="175"/>
      <c r="C1829" s="175"/>
      <c r="D1829" s="176"/>
      <c r="E1829" s="176"/>
      <c r="F1829" s="176"/>
      <c r="G1829" s="176"/>
      <c r="H1829" s="175"/>
      <c r="I1829" s="176"/>
      <c r="J1829" s="176"/>
      <c r="K1829" s="175"/>
      <c r="L1829" s="176"/>
      <c r="M1829" s="176"/>
      <c r="N1829" s="176"/>
      <c r="O1829" s="176"/>
      <c r="P1829" s="176"/>
      <c r="Q1829" s="176"/>
      <c r="R1829" s="176"/>
      <c r="S1829" s="176"/>
      <c r="T1829" s="175"/>
      <c r="U1829" s="175"/>
      <c r="V1829" s="176"/>
      <c r="W1829" s="176"/>
      <c r="X1829" s="176"/>
      <c r="Y1829" s="175"/>
      <c r="Z1829" s="177"/>
      <c r="AA1829" s="177"/>
      <c r="AB1829" s="177"/>
      <c r="AC1829" s="177"/>
    </row>
    <row r="1830" spans="1:29">
      <c r="A1830" s="175"/>
      <c r="B1830" s="175"/>
      <c r="C1830" s="175"/>
      <c r="D1830" s="176"/>
      <c r="E1830" s="176"/>
      <c r="F1830" s="176"/>
      <c r="G1830" s="176"/>
      <c r="H1830" s="175"/>
      <c r="I1830" s="176"/>
      <c r="J1830" s="176"/>
      <c r="K1830" s="175"/>
      <c r="L1830" s="176"/>
      <c r="M1830" s="176"/>
      <c r="N1830" s="176"/>
      <c r="O1830" s="176"/>
      <c r="P1830" s="176"/>
      <c r="Q1830" s="176"/>
      <c r="R1830" s="176"/>
      <c r="S1830" s="176"/>
      <c r="T1830" s="175"/>
      <c r="U1830" s="175"/>
      <c r="V1830" s="176"/>
      <c r="W1830" s="176"/>
      <c r="X1830" s="176"/>
      <c r="Y1830" s="175"/>
      <c r="Z1830" s="177"/>
      <c r="AA1830" s="177"/>
      <c r="AB1830" s="177"/>
      <c r="AC1830" s="177"/>
    </row>
    <row r="1831" spans="1:29">
      <c r="A1831" s="175"/>
      <c r="B1831" s="175"/>
      <c r="C1831" s="175"/>
      <c r="D1831" s="176"/>
      <c r="E1831" s="176"/>
      <c r="F1831" s="176"/>
      <c r="G1831" s="176"/>
      <c r="H1831" s="175"/>
      <c r="I1831" s="176"/>
      <c r="J1831" s="176"/>
      <c r="K1831" s="175"/>
      <c r="L1831" s="176"/>
      <c r="M1831" s="176"/>
      <c r="N1831" s="176"/>
      <c r="O1831" s="176"/>
      <c r="P1831" s="176"/>
      <c r="Q1831" s="176"/>
      <c r="R1831" s="176"/>
      <c r="S1831" s="176"/>
      <c r="T1831" s="175"/>
      <c r="U1831" s="175"/>
      <c r="V1831" s="176"/>
      <c r="W1831" s="176"/>
      <c r="X1831" s="176"/>
      <c r="Y1831" s="175"/>
      <c r="Z1831" s="177"/>
      <c r="AA1831" s="177"/>
      <c r="AB1831" s="177"/>
      <c r="AC1831" s="177"/>
    </row>
    <row r="1832" spans="1:29">
      <c r="A1832" s="175"/>
      <c r="B1832" s="175"/>
      <c r="C1832" s="175"/>
      <c r="D1832" s="176"/>
      <c r="E1832" s="176"/>
      <c r="F1832" s="176"/>
      <c r="G1832" s="176"/>
      <c r="H1832" s="175"/>
      <c r="I1832" s="176"/>
      <c r="J1832" s="176"/>
      <c r="K1832" s="175"/>
      <c r="L1832" s="176"/>
      <c r="M1832" s="176"/>
      <c r="N1832" s="176"/>
      <c r="O1832" s="176"/>
      <c r="P1832" s="176"/>
      <c r="Q1832" s="176"/>
      <c r="R1832" s="176"/>
      <c r="S1832" s="176"/>
      <c r="T1832" s="175"/>
      <c r="U1832" s="175"/>
      <c r="V1832" s="176"/>
      <c r="W1832" s="176"/>
      <c r="X1832" s="176"/>
      <c r="Y1832" s="175"/>
      <c r="Z1832" s="177"/>
      <c r="AA1832" s="177"/>
      <c r="AB1832" s="177"/>
      <c r="AC1832" s="177"/>
    </row>
    <row r="1833" spans="1:29">
      <c r="A1833" s="175"/>
      <c r="B1833" s="175"/>
      <c r="C1833" s="175"/>
      <c r="D1833" s="176"/>
      <c r="E1833" s="176"/>
      <c r="F1833" s="176"/>
      <c r="G1833" s="176"/>
      <c r="H1833" s="175"/>
      <c r="I1833" s="176"/>
      <c r="J1833" s="176"/>
      <c r="K1833" s="175"/>
      <c r="L1833" s="176"/>
      <c r="M1833" s="176"/>
      <c r="N1833" s="176"/>
      <c r="O1833" s="176"/>
      <c r="P1833" s="176"/>
      <c r="Q1833" s="176"/>
      <c r="R1833" s="176"/>
      <c r="S1833" s="176"/>
      <c r="T1833" s="175"/>
      <c r="U1833" s="175"/>
      <c r="V1833" s="176"/>
      <c r="W1833" s="176"/>
      <c r="X1833" s="176"/>
      <c r="Y1833" s="175"/>
      <c r="Z1833" s="177"/>
      <c r="AA1833" s="177"/>
      <c r="AB1833" s="177"/>
      <c r="AC1833" s="177"/>
    </row>
    <row r="1834" spans="1:29">
      <c r="A1834" s="175"/>
      <c r="B1834" s="175"/>
      <c r="C1834" s="175"/>
      <c r="D1834" s="176"/>
      <c r="E1834" s="176"/>
      <c r="F1834" s="176"/>
      <c r="G1834" s="176"/>
      <c r="H1834" s="175"/>
      <c r="I1834" s="176"/>
      <c r="J1834" s="176"/>
      <c r="K1834" s="175"/>
      <c r="L1834" s="176"/>
      <c r="M1834" s="176"/>
      <c r="N1834" s="176"/>
      <c r="O1834" s="176"/>
      <c r="P1834" s="176"/>
      <c r="Q1834" s="176"/>
      <c r="R1834" s="176"/>
      <c r="S1834" s="176"/>
      <c r="T1834" s="175"/>
      <c r="U1834" s="175"/>
      <c r="V1834" s="176"/>
      <c r="W1834" s="176"/>
      <c r="X1834" s="176"/>
      <c r="Y1834" s="175"/>
      <c r="Z1834" s="177"/>
      <c r="AA1834" s="177"/>
      <c r="AB1834" s="177"/>
      <c r="AC1834" s="177"/>
    </row>
    <row r="1835" spans="1:29">
      <c r="A1835" s="175"/>
      <c r="B1835" s="175"/>
      <c r="C1835" s="175"/>
      <c r="D1835" s="176"/>
      <c r="E1835" s="176"/>
      <c r="F1835" s="176"/>
      <c r="G1835" s="176"/>
      <c r="H1835" s="175"/>
      <c r="I1835" s="176"/>
      <c r="J1835" s="176"/>
      <c r="K1835" s="175"/>
      <c r="L1835" s="176"/>
      <c r="M1835" s="176"/>
      <c r="N1835" s="176"/>
      <c r="O1835" s="176"/>
      <c r="P1835" s="176"/>
      <c r="Q1835" s="176"/>
      <c r="R1835" s="176"/>
      <c r="S1835" s="176"/>
      <c r="T1835" s="175"/>
      <c r="U1835" s="175"/>
      <c r="V1835" s="176"/>
      <c r="W1835" s="176"/>
      <c r="X1835" s="176"/>
      <c r="Y1835" s="175"/>
      <c r="Z1835" s="177"/>
      <c r="AA1835" s="177"/>
      <c r="AB1835" s="177"/>
      <c r="AC1835" s="177"/>
    </row>
    <row r="1836" spans="1:29">
      <c r="A1836" s="175"/>
      <c r="B1836" s="175"/>
      <c r="C1836" s="175"/>
      <c r="D1836" s="176"/>
      <c r="E1836" s="176"/>
      <c r="F1836" s="176"/>
      <c r="G1836" s="176"/>
      <c r="H1836" s="175"/>
      <c r="I1836" s="176"/>
      <c r="J1836" s="176"/>
      <c r="K1836" s="175"/>
      <c r="L1836" s="176"/>
      <c r="M1836" s="176"/>
      <c r="N1836" s="176"/>
      <c r="O1836" s="176"/>
      <c r="P1836" s="176"/>
      <c r="Q1836" s="176"/>
      <c r="R1836" s="176"/>
      <c r="S1836" s="176"/>
      <c r="T1836" s="175"/>
      <c r="U1836" s="175"/>
      <c r="V1836" s="176"/>
      <c r="W1836" s="176"/>
      <c r="X1836" s="176"/>
      <c r="Y1836" s="175"/>
      <c r="Z1836" s="177"/>
      <c r="AA1836" s="177"/>
      <c r="AB1836" s="177"/>
      <c r="AC1836" s="177"/>
    </row>
    <row r="1837" spans="1:29">
      <c r="A1837" s="175"/>
      <c r="B1837" s="175"/>
      <c r="C1837" s="175"/>
      <c r="D1837" s="176"/>
      <c r="E1837" s="176"/>
      <c r="F1837" s="176"/>
      <c r="G1837" s="176"/>
      <c r="H1837" s="175"/>
      <c r="I1837" s="176"/>
      <c r="J1837" s="176"/>
      <c r="K1837" s="175"/>
      <c r="L1837" s="176"/>
      <c r="M1837" s="176"/>
      <c r="N1837" s="176"/>
      <c r="O1837" s="176"/>
      <c r="P1837" s="176"/>
      <c r="Q1837" s="176"/>
      <c r="R1837" s="176"/>
      <c r="S1837" s="176"/>
      <c r="T1837" s="175"/>
      <c r="U1837" s="175"/>
      <c r="V1837" s="176"/>
      <c r="W1837" s="176"/>
      <c r="X1837" s="176"/>
      <c r="Y1837" s="175"/>
      <c r="Z1837" s="177"/>
      <c r="AA1837" s="177"/>
      <c r="AB1837" s="177"/>
      <c r="AC1837" s="177"/>
    </row>
    <row r="1838" spans="1:29">
      <c r="A1838" s="175"/>
      <c r="B1838" s="175"/>
      <c r="C1838" s="175"/>
      <c r="D1838" s="176"/>
      <c r="E1838" s="176"/>
      <c r="F1838" s="176"/>
      <c r="G1838" s="176"/>
      <c r="H1838" s="175"/>
      <c r="I1838" s="176"/>
      <c r="J1838" s="176"/>
      <c r="K1838" s="175"/>
      <c r="L1838" s="176"/>
      <c r="M1838" s="176"/>
      <c r="N1838" s="176"/>
      <c r="O1838" s="176"/>
      <c r="P1838" s="176"/>
      <c r="Q1838" s="176"/>
      <c r="R1838" s="176"/>
      <c r="S1838" s="176"/>
      <c r="T1838" s="175"/>
      <c r="U1838" s="175"/>
      <c r="V1838" s="176"/>
      <c r="W1838" s="176"/>
      <c r="X1838" s="176"/>
      <c r="Y1838" s="175"/>
      <c r="Z1838" s="177"/>
      <c r="AA1838" s="177"/>
      <c r="AB1838" s="177"/>
      <c r="AC1838" s="177"/>
    </row>
    <row r="1839" spans="1:29">
      <c r="A1839" s="175"/>
      <c r="B1839" s="175"/>
      <c r="C1839" s="175"/>
      <c r="D1839" s="176"/>
      <c r="E1839" s="176"/>
      <c r="F1839" s="176"/>
      <c r="G1839" s="176"/>
      <c r="H1839" s="175"/>
      <c r="I1839" s="176"/>
      <c r="J1839" s="176"/>
      <c r="K1839" s="175"/>
      <c r="L1839" s="176"/>
      <c r="M1839" s="176"/>
      <c r="N1839" s="176"/>
      <c r="O1839" s="176"/>
      <c r="P1839" s="176"/>
      <c r="Q1839" s="176"/>
      <c r="R1839" s="176"/>
      <c r="S1839" s="176"/>
      <c r="T1839" s="175"/>
      <c r="U1839" s="175"/>
      <c r="V1839" s="176"/>
      <c r="W1839" s="176"/>
      <c r="X1839" s="176"/>
      <c r="Y1839" s="175"/>
      <c r="Z1839" s="177"/>
      <c r="AA1839" s="177"/>
      <c r="AB1839" s="177"/>
      <c r="AC1839" s="177"/>
    </row>
    <row r="1840" spans="1:29">
      <c r="A1840" s="175"/>
      <c r="B1840" s="175"/>
      <c r="C1840" s="175"/>
      <c r="D1840" s="176"/>
      <c r="E1840" s="176"/>
      <c r="F1840" s="176"/>
      <c r="G1840" s="176"/>
      <c r="H1840" s="175"/>
      <c r="I1840" s="176"/>
      <c r="J1840" s="176"/>
      <c r="K1840" s="175"/>
      <c r="L1840" s="176"/>
      <c r="M1840" s="176"/>
      <c r="N1840" s="176"/>
      <c r="O1840" s="176"/>
      <c r="P1840" s="176"/>
      <c r="Q1840" s="176"/>
      <c r="R1840" s="176"/>
      <c r="S1840" s="176"/>
      <c r="T1840" s="175"/>
      <c r="U1840" s="175"/>
      <c r="V1840" s="176"/>
      <c r="W1840" s="176"/>
      <c r="X1840" s="176"/>
      <c r="Y1840" s="175"/>
      <c r="Z1840" s="177"/>
      <c r="AA1840" s="177"/>
      <c r="AB1840" s="177"/>
      <c r="AC1840" s="177"/>
    </row>
    <row r="1841" spans="1:29">
      <c r="A1841" s="175"/>
      <c r="B1841" s="175"/>
      <c r="C1841" s="175"/>
      <c r="D1841" s="176"/>
      <c r="E1841" s="176"/>
      <c r="F1841" s="176"/>
      <c r="G1841" s="176"/>
      <c r="H1841" s="175"/>
      <c r="I1841" s="176"/>
      <c r="J1841" s="176"/>
      <c r="K1841" s="175"/>
      <c r="L1841" s="176"/>
      <c r="M1841" s="176"/>
      <c r="N1841" s="176"/>
      <c r="O1841" s="176"/>
      <c r="P1841" s="176"/>
      <c r="Q1841" s="176"/>
      <c r="R1841" s="176"/>
      <c r="S1841" s="176"/>
      <c r="T1841" s="175"/>
      <c r="U1841" s="175"/>
      <c r="V1841" s="176"/>
      <c r="W1841" s="176"/>
      <c r="X1841" s="176"/>
      <c r="Y1841" s="175"/>
      <c r="Z1841" s="177"/>
      <c r="AA1841" s="177"/>
      <c r="AB1841" s="177"/>
      <c r="AC1841" s="177"/>
    </row>
    <row r="1842" spans="1:29">
      <c r="A1842" s="175"/>
      <c r="B1842" s="175"/>
      <c r="C1842" s="175"/>
      <c r="D1842" s="176"/>
      <c r="E1842" s="176"/>
      <c r="F1842" s="176"/>
      <c r="G1842" s="176"/>
      <c r="H1842" s="175"/>
      <c r="I1842" s="176"/>
      <c r="J1842" s="176"/>
      <c r="K1842" s="175"/>
      <c r="L1842" s="176"/>
      <c r="M1842" s="176"/>
      <c r="N1842" s="176"/>
      <c r="O1842" s="176"/>
      <c r="P1842" s="176"/>
      <c r="Q1842" s="176"/>
      <c r="R1842" s="176"/>
      <c r="S1842" s="176"/>
      <c r="T1842" s="175"/>
      <c r="U1842" s="175"/>
      <c r="V1842" s="176"/>
      <c r="W1842" s="176"/>
      <c r="X1842" s="176"/>
      <c r="Y1842" s="175"/>
      <c r="Z1842" s="177"/>
      <c r="AA1842" s="177"/>
      <c r="AB1842" s="177"/>
      <c r="AC1842" s="177"/>
    </row>
    <row r="1843" spans="1:29">
      <c r="A1843" s="175"/>
      <c r="B1843" s="175"/>
      <c r="C1843" s="175"/>
      <c r="D1843" s="176"/>
      <c r="E1843" s="176"/>
      <c r="F1843" s="176"/>
      <c r="G1843" s="176"/>
      <c r="H1843" s="175"/>
      <c r="I1843" s="176"/>
      <c r="J1843" s="176"/>
      <c r="K1843" s="175"/>
      <c r="L1843" s="176"/>
      <c r="M1843" s="176"/>
      <c r="N1843" s="176"/>
      <c r="O1843" s="176"/>
      <c r="P1843" s="176"/>
      <c r="Q1843" s="176"/>
      <c r="R1843" s="176"/>
      <c r="S1843" s="176"/>
      <c r="T1843" s="175"/>
      <c r="U1843" s="175"/>
      <c r="V1843" s="176"/>
      <c r="W1843" s="176"/>
      <c r="X1843" s="176"/>
      <c r="Y1843" s="175"/>
      <c r="Z1843" s="177"/>
      <c r="AA1843" s="177"/>
      <c r="AB1843" s="177"/>
      <c r="AC1843" s="177"/>
    </row>
    <row r="1844" spans="1:29">
      <c r="A1844" s="175"/>
      <c r="B1844" s="175"/>
      <c r="C1844" s="175"/>
      <c r="D1844" s="176"/>
      <c r="E1844" s="176"/>
      <c r="F1844" s="176"/>
      <c r="G1844" s="176"/>
      <c r="H1844" s="175"/>
      <c r="I1844" s="176"/>
      <c r="J1844" s="176"/>
      <c r="K1844" s="175"/>
      <c r="L1844" s="176"/>
      <c r="M1844" s="176"/>
      <c r="N1844" s="176"/>
      <c r="O1844" s="176"/>
      <c r="P1844" s="176"/>
      <c r="Q1844" s="176"/>
      <c r="R1844" s="176"/>
      <c r="S1844" s="176"/>
      <c r="T1844" s="175"/>
      <c r="U1844" s="175"/>
      <c r="V1844" s="176"/>
      <c r="W1844" s="176"/>
      <c r="X1844" s="176"/>
      <c r="Y1844" s="175"/>
      <c r="Z1844" s="177"/>
      <c r="AA1844" s="177"/>
      <c r="AB1844" s="177"/>
      <c r="AC1844" s="177"/>
    </row>
    <row r="1845" spans="1:29">
      <c r="A1845" s="175"/>
      <c r="B1845" s="175"/>
      <c r="C1845" s="175"/>
      <c r="D1845" s="176"/>
      <c r="E1845" s="176"/>
      <c r="F1845" s="176"/>
      <c r="G1845" s="176"/>
      <c r="H1845" s="175"/>
      <c r="I1845" s="176"/>
      <c r="J1845" s="176"/>
      <c r="K1845" s="175"/>
      <c r="L1845" s="176"/>
      <c r="M1845" s="176"/>
      <c r="N1845" s="176"/>
      <c r="O1845" s="176"/>
      <c r="P1845" s="176"/>
      <c r="Q1845" s="176"/>
      <c r="R1845" s="176"/>
      <c r="S1845" s="176"/>
      <c r="T1845" s="175"/>
      <c r="U1845" s="175"/>
      <c r="V1845" s="176"/>
      <c r="W1845" s="176"/>
      <c r="X1845" s="176"/>
      <c r="Y1845" s="175"/>
      <c r="Z1845" s="177"/>
      <c r="AA1845" s="177"/>
      <c r="AB1845" s="177"/>
      <c r="AC1845" s="177"/>
    </row>
    <row r="1846" spans="1:29">
      <c r="A1846" s="175"/>
      <c r="B1846" s="175"/>
      <c r="C1846" s="175"/>
      <c r="D1846" s="176"/>
      <c r="E1846" s="176"/>
      <c r="F1846" s="176"/>
      <c r="G1846" s="176"/>
      <c r="H1846" s="175"/>
      <c r="I1846" s="176"/>
      <c r="J1846" s="176"/>
      <c r="K1846" s="175"/>
      <c r="L1846" s="176"/>
      <c r="M1846" s="176"/>
      <c r="N1846" s="176"/>
      <c r="O1846" s="176"/>
      <c r="P1846" s="176"/>
      <c r="Q1846" s="176"/>
      <c r="R1846" s="176"/>
      <c r="S1846" s="176"/>
      <c r="T1846" s="175"/>
      <c r="U1846" s="175"/>
      <c r="V1846" s="176"/>
      <c r="W1846" s="176"/>
      <c r="X1846" s="176"/>
      <c r="Y1846" s="175"/>
      <c r="Z1846" s="177"/>
      <c r="AA1846" s="177"/>
      <c r="AB1846" s="177"/>
      <c r="AC1846" s="177"/>
    </row>
    <row r="1847" spans="1:29">
      <c r="A1847" s="175"/>
      <c r="B1847" s="175"/>
      <c r="C1847" s="175"/>
      <c r="D1847" s="176"/>
      <c r="E1847" s="176"/>
      <c r="F1847" s="176"/>
      <c r="G1847" s="176"/>
      <c r="H1847" s="175"/>
      <c r="I1847" s="176"/>
      <c r="J1847" s="176"/>
      <c r="K1847" s="175"/>
      <c r="L1847" s="176"/>
      <c r="M1847" s="176"/>
      <c r="N1847" s="176"/>
      <c r="O1847" s="176"/>
      <c r="P1847" s="176"/>
      <c r="Q1847" s="176"/>
      <c r="R1847" s="176"/>
      <c r="S1847" s="176"/>
      <c r="T1847" s="175"/>
      <c r="U1847" s="175"/>
      <c r="V1847" s="176"/>
      <c r="W1847" s="176"/>
      <c r="X1847" s="176"/>
      <c r="Y1847" s="175"/>
      <c r="Z1847" s="177"/>
      <c r="AA1847" s="177"/>
      <c r="AB1847" s="177"/>
      <c r="AC1847" s="177"/>
    </row>
    <row r="1848" spans="1:29">
      <c r="A1848" s="175"/>
      <c r="B1848" s="175"/>
      <c r="C1848" s="175"/>
      <c r="D1848" s="176"/>
      <c r="E1848" s="176"/>
      <c r="F1848" s="176"/>
      <c r="G1848" s="176"/>
      <c r="H1848" s="175"/>
      <c r="I1848" s="176"/>
      <c r="J1848" s="176"/>
      <c r="K1848" s="175"/>
      <c r="L1848" s="176"/>
      <c r="M1848" s="176"/>
      <c r="N1848" s="176"/>
      <c r="O1848" s="176"/>
      <c r="P1848" s="176"/>
      <c r="Q1848" s="176"/>
      <c r="R1848" s="176"/>
      <c r="S1848" s="176"/>
      <c r="T1848" s="175"/>
      <c r="U1848" s="175"/>
      <c r="V1848" s="176"/>
      <c r="W1848" s="176"/>
      <c r="X1848" s="176"/>
      <c r="Y1848" s="175"/>
      <c r="Z1848" s="177"/>
      <c r="AA1848" s="177"/>
      <c r="AB1848" s="177"/>
      <c r="AC1848" s="177"/>
    </row>
    <row r="1849" spans="1:29">
      <c r="A1849" s="175"/>
      <c r="B1849" s="175"/>
      <c r="C1849" s="175"/>
      <c r="D1849" s="176"/>
      <c r="E1849" s="176"/>
      <c r="F1849" s="176"/>
      <c r="G1849" s="176"/>
      <c r="H1849" s="175"/>
      <c r="I1849" s="176"/>
      <c r="J1849" s="176"/>
      <c r="K1849" s="175"/>
      <c r="L1849" s="176"/>
      <c r="M1849" s="176"/>
      <c r="N1849" s="176"/>
      <c r="O1849" s="176"/>
      <c r="P1849" s="176"/>
      <c r="Q1849" s="176"/>
      <c r="R1849" s="176"/>
      <c r="S1849" s="176"/>
      <c r="T1849" s="175"/>
      <c r="U1849" s="175"/>
      <c r="V1849" s="176"/>
      <c r="W1849" s="176"/>
      <c r="X1849" s="176"/>
      <c r="Y1849" s="175"/>
      <c r="Z1849" s="177"/>
      <c r="AA1849" s="177"/>
      <c r="AB1849" s="177"/>
      <c r="AC1849" s="177"/>
    </row>
    <row r="1850" spans="1:29">
      <c r="A1850" s="175"/>
      <c r="B1850" s="175"/>
      <c r="C1850" s="175"/>
      <c r="D1850" s="176"/>
      <c r="E1850" s="176"/>
      <c r="F1850" s="176"/>
      <c r="G1850" s="176"/>
      <c r="H1850" s="175"/>
      <c r="I1850" s="176"/>
      <c r="J1850" s="176"/>
      <c r="K1850" s="175"/>
      <c r="L1850" s="176"/>
      <c r="M1850" s="176"/>
      <c r="N1850" s="176"/>
      <c r="O1850" s="176"/>
      <c r="P1850" s="176"/>
      <c r="Q1850" s="176"/>
      <c r="R1850" s="176"/>
      <c r="S1850" s="176"/>
      <c r="T1850" s="175"/>
      <c r="U1850" s="175"/>
      <c r="V1850" s="176"/>
      <c r="W1850" s="176"/>
      <c r="X1850" s="176"/>
      <c r="Y1850" s="175"/>
      <c r="Z1850" s="177"/>
      <c r="AA1850" s="177"/>
      <c r="AB1850" s="177"/>
      <c r="AC1850" s="177"/>
    </row>
    <row r="1851" spans="1:29">
      <c r="A1851" s="175"/>
      <c r="B1851" s="175"/>
      <c r="C1851" s="175"/>
      <c r="D1851" s="176"/>
      <c r="E1851" s="176"/>
      <c r="F1851" s="176"/>
      <c r="G1851" s="176"/>
      <c r="H1851" s="175"/>
      <c r="I1851" s="176"/>
      <c r="J1851" s="176"/>
      <c r="K1851" s="175"/>
      <c r="L1851" s="176"/>
      <c r="M1851" s="176"/>
      <c r="N1851" s="176"/>
      <c r="O1851" s="176"/>
      <c r="P1851" s="176"/>
      <c r="Q1851" s="176"/>
      <c r="R1851" s="176"/>
      <c r="S1851" s="176"/>
      <c r="T1851" s="175"/>
      <c r="U1851" s="175"/>
      <c r="V1851" s="176"/>
      <c r="W1851" s="176"/>
      <c r="X1851" s="176"/>
      <c r="Y1851" s="175"/>
      <c r="Z1851" s="177"/>
      <c r="AA1851" s="177"/>
      <c r="AB1851" s="177"/>
      <c r="AC1851" s="177"/>
    </row>
    <row r="1852" spans="1:29">
      <c r="A1852" s="175"/>
      <c r="B1852" s="175"/>
      <c r="C1852" s="175"/>
      <c r="D1852" s="176"/>
      <c r="E1852" s="176"/>
      <c r="F1852" s="176"/>
      <c r="G1852" s="176"/>
      <c r="H1852" s="175"/>
      <c r="I1852" s="176"/>
      <c r="J1852" s="176"/>
      <c r="K1852" s="175"/>
      <c r="L1852" s="176"/>
      <c r="M1852" s="176"/>
      <c r="N1852" s="176"/>
      <c r="O1852" s="176"/>
      <c r="P1852" s="176"/>
      <c r="Q1852" s="176"/>
      <c r="R1852" s="176"/>
      <c r="S1852" s="176"/>
      <c r="T1852" s="175"/>
      <c r="U1852" s="175"/>
      <c r="V1852" s="176"/>
      <c r="W1852" s="176"/>
      <c r="X1852" s="176"/>
      <c r="Y1852" s="175"/>
      <c r="Z1852" s="177"/>
      <c r="AA1852" s="177"/>
      <c r="AB1852" s="177"/>
      <c r="AC1852" s="177"/>
    </row>
    <row r="1853" spans="1:29">
      <c r="A1853" s="175"/>
      <c r="B1853" s="175"/>
      <c r="C1853" s="175"/>
      <c r="D1853" s="176"/>
      <c r="E1853" s="176"/>
      <c r="F1853" s="176"/>
      <c r="G1853" s="176"/>
      <c r="H1853" s="175"/>
      <c r="I1853" s="176"/>
      <c r="J1853" s="176"/>
      <c r="K1853" s="175"/>
      <c r="L1853" s="176"/>
      <c r="M1853" s="176"/>
      <c r="N1853" s="176"/>
      <c r="O1853" s="176"/>
      <c r="P1853" s="176"/>
      <c r="Q1853" s="176"/>
      <c r="R1853" s="176"/>
      <c r="S1853" s="176"/>
      <c r="T1853" s="175"/>
      <c r="U1853" s="175"/>
      <c r="V1853" s="176"/>
      <c r="W1853" s="176"/>
      <c r="X1853" s="176"/>
      <c r="Y1853" s="175"/>
      <c r="Z1853" s="177"/>
      <c r="AA1853" s="177"/>
      <c r="AB1853" s="177"/>
      <c r="AC1853" s="177"/>
    </row>
    <row r="1854" spans="1:29">
      <c r="A1854" s="175"/>
      <c r="B1854" s="175"/>
      <c r="C1854" s="175"/>
      <c r="D1854" s="176"/>
      <c r="E1854" s="176"/>
      <c r="F1854" s="176"/>
      <c r="G1854" s="176"/>
      <c r="H1854" s="175"/>
      <c r="I1854" s="176"/>
      <c r="J1854" s="176"/>
      <c r="K1854" s="175"/>
      <c r="L1854" s="176"/>
      <c r="M1854" s="176"/>
      <c r="N1854" s="176"/>
      <c r="O1854" s="176"/>
      <c r="P1854" s="176"/>
      <c r="Q1854" s="176"/>
      <c r="R1854" s="176"/>
      <c r="S1854" s="176"/>
      <c r="T1854" s="175"/>
      <c r="U1854" s="175"/>
      <c r="V1854" s="176"/>
      <c r="W1854" s="176"/>
      <c r="X1854" s="176"/>
      <c r="Y1854" s="175"/>
      <c r="Z1854" s="177"/>
      <c r="AA1854" s="177"/>
      <c r="AB1854" s="177"/>
      <c r="AC1854" s="177"/>
    </row>
    <row r="1855" spans="1:29">
      <c r="A1855" s="175"/>
      <c r="B1855" s="175"/>
      <c r="C1855" s="175"/>
      <c r="D1855" s="176"/>
      <c r="E1855" s="176"/>
      <c r="F1855" s="176"/>
      <c r="G1855" s="176"/>
      <c r="H1855" s="175"/>
      <c r="I1855" s="176"/>
      <c r="J1855" s="176"/>
      <c r="K1855" s="175"/>
      <c r="L1855" s="176"/>
      <c r="M1855" s="176"/>
      <c r="N1855" s="176"/>
      <c r="O1855" s="176"/>
      <c r="P1855" s="176"/>
      <c r="Q1855" s="176"/>
      <c r="R1855" s="176"/>
      <c r="S1855" s="176"/>
      <c r="T1855" s="175"/>
      <c r="U1855" s="175"/>
      <c r="V1855" s="176"/>
      <c r="W1855" s="176"/>
      <c r="X1855" s="176"/>
      <c r="Y1855" s="175"/>
      <c r="Z1855" s="177"/>
      <c r="AA1855" s="177"/>
      <c r="AB1855" s="177"/>
      <c r="AC1855" s="177"/>
    </row>
    <row r="1856" spans="1:29">
      <c r="A1856" s="175"/>
      <c r="B1856" s="175"/>
      <c r="C1856" s="175"/>
      <c r="D1856" s="176"/>
      <c r="E1856" s="176"/>
      <c r="F1856" s="176"/>
      <c r="G1856" s="176"/>
      <c r="H1856" s="175"/>
      <c r="I1856" s="176"/>
      <c r="J1856" s="176"/>
      <c r="K1856" s="175"/>
      <c r="L1856" s="176"/>
      <c r="M1856" s="176"/>
      <c r="N1856" s="176"/>
      <c r="O1856" s="176"/>
      <c r="P1856" s="176"/>
      <c r="Q1856" s="176"/>
      <c r="R1856" s="176"/>
      <c r="S1856" s="176"/>
      <c r="T1856" s="175"/>
      <c r="U1856" s="175"/>
      <c r="V1856" s="176"/>
      <c r="W1856" s="176"/>
      <c r="X1856" s="176"/>
      <c r="Y1856" s="175"/>
      <c r="Z1856" s="177"/>
      <c r="AA1856" s="177"/>
      <c r="AB1856" s="177"/>
      <c r="AC1856" s="177"/>
    </row>
    <row r="1857" spans="1:29">
      <c r="A1857" s="175"/>
      <c r="B1857" s="175"/>
      <c r="C1857" s="175"/>
      <c r="D1857" s="176"/>
      <c r="E1857" s="176"/>
      <c r="F1857" s="176"/>
      <c r="G1857" s="176"/>
      <c r="H1857" s="175"/>
      <c r="I1857" s="176"/>
      <c r="J1857" s="176"/>
      <c r="K1857" s="175"/>
      <c r="L1857" s="176"/>
      <c r="M1857" s="176"/>
      <c r="N1857" s="176"/>
      <c r="O1857" s="176"/>
      <c r="P1857" s="176"/>
      <c r="Q1857" s="176"/>
      <c r="R1857" s="176"/>
      <c r="S1857" s="176"/>
      <c r="T1857" s="175"/>
      <c r="U1857" s="175"/>
      <c r="V1857" s="176"/>
      <c r="W1857" s="176"/>
      <c r="X1857" s="176"/>
      <c r="Y1857" s="175"/>
      <c r="Z1857" s="177"/>
      <c r="AA1857" s="177"/>
      <c r="AB1857" s="177"/>
      <c r="AC1857" s="177"/>
    </row>
    <row r="1858" spans="1:29">
      <c r="A1858" s="175"/>
      <c r="B1858" s="175"/>
      <c r="C1858" s="175"/>
      <c r="D1858" s="176"/>
      <c r="E1858" s="176"/>
      <c r="F1858" s="176"/>
      <c r="G1858" s="176"/>
      <c r="H1858" s="175"/>
      <c r="I1858" s="176"/>
      <c r="J1858" s="176"/>
      <c r="K1858" s="175"/>
      <c r="L1858" s="176"/>
      <c r="M1858" s="176"/>
      <c r="N1858" s="176"/>
      <c r="O1858" s="176"/>
      <c r="P1858" s="176"/>
      <c r="Q1858" s="176"/>
      <c r="R1858" s="176"/>
      <c r="S1858" s="176"/>
      <c r="T1858" s="175"/>
      <c r="U1858" s="175"/>
      <c r="V1858" s="176"/>
      <c r="W1858" s="176"/>
      <c r="X1858" s="176"/>
      <c r="Y1858" s="175"/>
      <c r="Z1858" s="177"/>
      <c r="AA1858" s="177"/>
      <c r="AB1858" s="177"/>
      <c r="AC1858" s="177"/>
    </row>
    <row r="1859" spans="1:29">
      <c r="A1859" s="175"/>
      <c r="B1859" s="175"/>
      <c r="C1859" s="175"/>
      <c r="D1859" s="176"/>
      <c r="E1859" s="176"/>
      <c r="F1859" s="176"/>
      <c r="G1859" s="176"/>
      <c r="H1859" s="175"/>
      <c r="I1859" s="176"/>
      <c r="J1859" s="176"/>
      <c r="K1859" s="175"/>
      <c r="L1859" s="176"/>
      <c r="M1859" s="176"/>
      <c r="N1859" s="176"/>
      <c r="O1859" s="176"/>
      <c r="P1859" s="176"/>
      <c r="Q1859" s="176"/>
      <c r="R1859" s="176"/>
      <c r="S1859" s="176"/>
      <c r="T1859" s="175"/>
      <c r="U1859" s="175"/>
      <c r="V1859" s="176"/>
      <c r="W1859" s="176"/>
      <c r="X1859" s="176"/>
      <c r="Y1859" s="175"/>
      <c r="Z1859" s="177"/>
      <c r="AA1859" s="177"/>
      <c r="AB1859" s="177"/>
      <c r="AC1859" s="177"/>
    </row>
    <row r="1860" spans="1:29">
      <c r="A1860" s="175"/>
      <c r="B1860" s="175"/>
      <c r="C1860" s="175"/>
      <c r="D1860" s="176"/>
      <c r="E1860" s="176"/>
      <c r="F1860" s="176"/>
      <c r="G1860" s="176"/>
      <c r="H1860" s="175"/>
      <c r="I1860" s="176"/>
      <c r="J1860" s="176"/>
      <c r="K1860" s="175"/>
      <c r="L1860" s="176"/>
      <c r="M1860" s="176"/>
      <c r="N1860" s="176"/>
      <c r="O1860" s="176"/>
      <c r="P1860" s="176"/>
      <c r="Q1860" s="176"/>
      <c r="R1860" s="176"/>
      <c r="S1860" s="176"/>
      <c r="T1860" s="175"/>
      <c r="U1860" s="175"/>
      <c r="V1860" s="176"/>
      <c r="W1860" s="176"/>
      <c r="X1860" s="176"/>
      <c r="Y1860" s="175"/>
      <c r="Z1860" s="177"/>
      <c r="AA1860" s="177"/>
      <c r="AB1860" s="177"/>
      <c r="AC1860" s="177"/>
    </row>
    <row r="1861" spans="1:29">
      <c r="A1861" s="175"/>
      <c r="B1861" s="175"/>
      <c r="C1861" s="175"/>
      <c r="D1861" s="176"/>
      <c r="E1861" s="176"/>
      <c r="F1861" s="176"/>
      <c r="G1861" s="176"/>
      <c r="H1861" s="175"/>
      <c r="I1861" s="176"/>
      <c r="J1861" s="176"/>
      <c r="K1861" s="175"/>
      <c r="L1861" s="176"/>
      <c r="M1861" s="176"/>
      <c r="N1861" s="176"/>
      <c r="O1861" s="176"/>
      <c r="P1861" s="176"/>
      <c r="Q1861" s="176"/>
      <c r="R1861" s="176"/>
      <c r="S1861" s="176"/>
      <c r="T1861" s="175"/>
      <c r="U1861" s="175"/>
      <c r="V1861" s="176"/>
      <c r="W1861" s="176"/>
      <c r="X1861" s="176"/>
      <c r="Y1861" s="175"/>
      <c r="Z1861" s="177"/>
      <c r="AA1861" s="177"/>
      <c r="AB1861" s="177"/>
      <c r="AC1861" s="177"/>
    </row>
    <row r="1862" spans="1:29">
      <c r="A1862" s="175"/>
      <c r="B1862" s="175"/>
      <c r="C1862" s="175"/>
      <c r="D1862" s="176"/>
      <c r="E1862" s="176"/>
      <c r="F1862" s="176"/>
      <c r="G1862" s="176"/>
      <c r="H1862" s="175"/>
      <c r="I1862" s="176"/>
      <c r="J1862" s="176"/>
      <c r="K1862" s="175"/>
      <c r="L1862" s="176"/>
      <c r="M1862" s="176"/>
      <c r="N1862" s="176"/>
      <c r="O1862" s="176"/>
      <c r="P1862" s="176"/>
      <c r="Q1862" s="176"/>
      <c r="R1862" s="176"/>
      <c r="S1862" s="176"/>
      <c r="T1862" s="175"/>
      <c r="U1862" s="175"/>
      <c r="V1862" s="176"/>
      <c r="W1862" s="176"/>
      <c r="X1862" s="176"/>
      <c r="Y1862" s="175"/>
      <c r="Z1862" s="177"/>
      <c r="AA1862" s="177"/>
      <c r="AB1862" s="177"/>
      <c r="AC1862" s="177"/>
    </row>
    <row r="1863" spans="1:29">
      <c r="A1863" s="175"/>
      <c r="B1863" s="175"/>
      <c r="C1863" s="175"/>
      <c r="D1863" s="176"/>
      <c r="E1863" s="176"/>
      <c r="F1863" s="176"/>
      <c r="G1863" s="176"/>
      <c r="H1863" s="175"/>
      <c r="I1863" s="176"/>
      <c r="J1863" s="176"/>
      <c r="K1863" s="175"/>
      <c r="L1863" s="176"/>
      <c r="M1863" s="176"/>
      <c r="N1863" s="176"/>
      <c r="O1863" s="176"/>
      <c r="P1863" s="176"/>
      <c r="Q1863" s="176"/>
      <c r="R1863" s="176"/>
      <c r="S1863" s="176"/>
      <c r="T1863" s="175"/>
      <c r="U1863" s="175"/>
      <c r="V1863" s="176"/>
      <c r="W1863" s="176"/>
      <c r="X1863" s="176"/>
      <c r="Y1863" s="175"/>
      <c r="Z1863" s="177"/>
      <c r="AA1863" s="177"/>
      <c r="AB1863" s="177"/>
      <c r="AC1863" s="177"/>
    </row>
    <row r="1864" spans="1:29">
      <c r="A1864" s="175"/>
      <c r="B1864" s="175"/>
      <c r="C1864" s="175"/>
      <c r="D1864" s="176"/>
      <c r="E1864" s="176"/>
      <c r="F1864" s="176"/>
      <c r="G1864" s="176"/>
      <c r="H1864" s="175"/>
      <c r="I1864" s="176"/>
      <c r="J1864" s="176"/>
      <c r="K1864" s="175"/>
      <c r="L1864" s="176"/>
      <c r="M1864" s="176"/>
      <c r="N1864" s="176"/>
      <c r="O1864" s="176"/>
      <c r="P1864" s="176"/>
      <c r="Q1864" s="176"/>
      <c r="R1864" s="176"/>
      <c r="S1864" s="176"/>
      <c r="T1864" s="175"/>
      <c r="U1864" s="175"/>
      <c r="V1864" s="176"/>
      <c r="W1864" s="176"/>
      <c r="X1864" s="176"/>
      <c r="Y1864" s="175"/>
      <c r="Z1864" s="177"/>
      <c r="AA1864" s="177"/>
      <c r="AB1864" s="177"/>
      <c r="AC1864" s="177"/>
    </row>
    <row r="1865" spans="1:29">
      <c r="A1865" s="175"/>
      <c r="B1865" s="175"/>
      <c r="C1865" s="175"/>
      <c r="D1865" s="176"/>
      <c r="E1865" s="176"/>
      <c r="F1865" s="176"/>
      <c r="G1865" s="176"/>
      <c r="H1865" s="175"/>
      <c r="I1865" s="176"/>
      <c r="J1865" s="176"/>
      <c r="K1865" s="175"/>
      <c r="L1865" s="176"/>
      <c r="M1865" s="176"/>
      <c r="N1865" s="176"/>
      <c r="O1865" s="176"/>
      <c r="P1865" s="176"/>
      <c r="Q1865" s="176"/>
      <c r="R1865" s="176"/>
      <c r="S1865" s="176"/>
      <c r="T1865" s="175"/>
      <c r="U1865" s="175"/>
      <c r="V1865" s="176"/>
      <c r="W1865" s="176"/>
      <c r="X1865" s="176"/>
      <c r="Y1865" s="175"/>
      <c r="Z1865" s="177"/>
      <c r="AA1865" s="177"/>
      <c r="AB1865" s="177"/>
      <c r="AC1865" s="177"/>
    </row>
    <row r="1866" spans="1:29">
      <c r="A1866" s="175"/>
      <c r="B1866" s="175"/>
      <c r="C1866" s="175"/>
      <c r="D1866" s="176"/>
      <c r="E1866" s="176"/>
      <c r="F1866" s="176"/>
      <c r="G1866" s="176"/>
      <c r="H1866" s="175"/>
      <c r="I1866" s="176"/>
      <c r="J1866" s="176"/>
      <c r="K1866" s="175"/>
      <c r="L1866" s="176"/>
      <c r="M1866" s="176"/>
      <c r="N1866" s="176"/>
      <c r="O1866" s="176"/>
      <c r="P1866" s="176"/>
      <c r="Q1866" s="176"/>
      <c r="R1866" s="176"/>
      <c r="S1866" s="176"/>
      <c r="T1866" s="175"/>
      <c r="U1866" s="175"/>
      <c r="V1866" s="176"/>
      <c r="W1866" s="176"/>
      <c r="X1866" s="176"/>
      <c r="Y1866" s="175"/>
      <c r="Z1866" s="177"/>
      <c r="AA1866" s="177"/>
      <c r="AB1866" s="177"/>
      <c r="AC1866" s="177"/>
    </row>
    <row r="1867" spans="1:29">
      <c r="A1867" s="175"/>
      <c r="B1867" s="175"/>
      <c r="C1867" s="175"/>
      <c r="D1867" s="176"/>
      <c r="E1867" s="176"/>
      <c r="F1867" s="176"/>
      <c r="G1867" s="176"/>
      <c r="H1867" s="175"/>
      <c r="I1867" s="176"/>
      <c r="J1867" s="176"/>
      <c r="K1867" s="175"/>
      <c r="L1867" s="176"/>
      <c r="M1867" s="176"/>
      <c r="N1867" s="176"/>
      <c r="O1867" s="176"/>
      <c r="P1867" s="176"/>
      <c r="Q1867" s="176"/>
      <c r="R1867" s="176"/>
      <c r="S1867" s="176"/>
      <c r="T1867" s="175"/>
      <c r="U1867" s="175"/>
      <c r="V1867" s="176"/>
      <c r="W1867" s="176"/>
      <c r="X1867" s="176"/>
      <c r="Y1867" s="175"/>
      <c r="Z1867" s="177"/>
      <c r="AA1867" s="177"/>
      <c r="AB1867" s="177"/>
      <c r="AC1867" s="177"/>
    </row>
    <row r="1868" spans="1:29">
      <c r="A1868" s="175"/>
      <c r="B1868" s="175"/>
      <c r="C1868" s="175"/>
      <c r="D1868" s="176"/>
      <c r="E1868" s="176"/>
      <c r="F1868" s="176"/>
      <c r="G1868" s="176"/>
      <c r="H1868" s="175"/>
      <c r="I1868" s="176"/>
      <c r="J1868" s="176"/>
      <c r="K1868" s="175"/>
      <c r="L1868" s="176"/>
      <c r="M1868" s="176"/>
      <c r="N1868" s="176"/>
      <c r="O1868" s="176"/>
      <c r="P1868" s="176"/>
      <c r="Q1868" s="176"/>
      <c r="R1868" s="176"/>
      <c r="S1868" s="176"/>
      <c r="T1868" s="175"/>
      <c r="U1868" s="175"/>
      <c r="V1868" s="176"/>
      <c r="W1868" s="176"/>
      <c r="X1868" s="176"/>
      <c r="Y1868" s="175"/>
      <c r="Z1868" s="177"/>
      <c r="AA1868" s="177"/>
      <c r="AB1868" s="177"/>
      <c r="AC1868" s="177"/>
    </row>
    <row r="1869" spans="1:29">
      <c r="A1869" s="175"/>
      <c r="B1869" s="175"/>
      <c r="C1869" s="175"/>
      <c r="D1869" s="176"/>
      <c r="E1869" s="176"/>
      <c r="F1869" s="176"/>
      <c r="G1869" s="176"/>
      <c r="H1869" s="175"/>
      <c r="I1869" s="176"/>
      <c r="J1869" s="176"/>
      <c r="K1869" s="175"/>
      <c r="L1869" s="176"/>
      <c r="M1869" s="176"/>
      <c r="N1869" s="176"/>
      <c r="O1869" s="176"/>
      <c r="P1869" s="176"/>
      <c r="Q1869" s="176"/>
      <c r="R1869" s="176"/>
      <c r="S1869" s="176"/>
      <c r="T1869" s="175"/>
      <c r="U1869" s="175"/>
      <c r="V1869" s="176"/>
      <c r="W1869" s="176"/>
      <c r="X1869" s="176"/>
      <c r="Y1869" s="175"/>
      <c r="Z1869" s="177"/>
      <c r="AA1869" s="177"/>
      <c r="AB1869" s="177"/>
      <c r="AC1869" s="177"/>
    </row>
    <row r="1870" spans="1:29">
      <c r="A1870" s="175"/>
      <c r="B1870" s="175"/>
      <c r="C1870" s="175"/>
      <c r="D1870" s="176"/>
      <c r="E1870" s="176"/>
      <c r="F1870" s="176"/>
      <c r="G1870" s="176"/>
      <c r="H1870" s="175"/>
      <c r="I1870" s="176"/>
      <c r="J1870" s="176"/>
      <c r="K1870" s="175"/>
      <c r="L1870" s="176"/>
      <c r="M1870" s="176"/>
      <c r="N1870" s="176"/>
      <c r="O1870" s="176"/>
      <c r="P1870" s="176"/>
      <c r="Q1870" s="176"/>
      <c r="R1870" s="176"/>
      <c r="S1870" s="176"/>
      <c r="T1870" s="175"/>
      <c r="U1870" s="175"/>
      <c r="V1870" s="176"/>
      <c r="W1870" s="176"/>
      <c r="X1870" s="176"/>
      <c r="Y1870" s="175"/>
      <c r="Z1870" s="177"/>
      <c r="AA1870" s="177"/>
      <c r="AB1870" s="177"/>
      <c r="AC1870" s="177"/>
    </row>
    <row r="1871" spans="1:29">
      <c r="A1871" s="175"/>
      <c r="B1871" s="175"/>
      <c r="C1871" s="175"/>
      <c r="D1871" s="176"/>
      <c r="E1871" s="176"/>
      <c r="F1871" s="176"/>
      <c r="G1871" s="176"/>
      <c r="H1871" s="175"/>
      <c r="I1871" s="176"/>
      <c r="J1871" s="176"/>
      <c r="K1871" s="175"/>
      <c r="L1871" s="176"/>
      <c r="M1871" s="176"/>
      <c r="N1871" s="176"/>
      <c r="O1871" s="176"/>
      <c r="P1871" s="176"/>
      <c r="Q1871" s="176"/>
      <c r="R1871" s="176"/>
      <c r="S1871" s="176"/>
      <c r="T1871" s="175"/>
      <c r="U1871" s="175"/>
      <c r="V1871" s="176"/>
      <c r="W1871" s="176"/>
      <c r="X1871" s="176"/>
      <c r="Y1871" s="175"/>
      <c r="Z1871" s="177"/>
      <c r="AA1871" s="177"/>
      <c r="AB1871" s="177"/>
      <c r="AC1871" s="177"/>
    </row>
    <row r="1872" spans="1:29">
      <c r="A1872" s="175"/>
      <c r="B1872" s="175"/>
      <c r="C1872" s="175"/>
      <c r="D1872" s="176"/>
      <c r="E1872" s="176"/>
      <c r="F1872" s="176"/>
      <c r="G1872" s="176"/>
      <c r="H1872" s="175"/>
      <c r="I1872" s="176"/>
      <c r="J1872" s="176"/>
      <c r="K1872" s="175"/>
      <c r="L1872" s="176"/>
      <c r="M1872" s="176"/>
      <c r="N1872" s="176"/>
      <c r="O1872" s="176"/>
      <c r="P1872" s="176"/>
      <c r="Q1872" s="176"/>
      <c r="R1872" s="176"/>
      <c r="S1872" s="176"/>
      <c r="T1872" s="175"/>
      <c r="U1872" s="175"/>
      <c r="V1872" s="176"/>
      <c r="W1872" s="176"/>
      <c r="X1872" s="176"/>
      <c r="Y1872" s="175"/>
      <c r="Z1872" s="177"/>
      <c r="AA1872" s="177"/>
      <c r="AB1872" s="177"/>
      <c r="AC1872" s="177"/>
    </row>
    <row r="1873" spans="1:29">
      <c r="A1873" s="175"/>
      <c r="B1873" s="175"/>
      <c r="C1873" s="175"/>
      <c r="D1873" s="176"/>
      <c r="E1873" s="176"/>
      <c r="F1873" s="176"/>
      <c r="G1873" s="176"/>
      <c r="H1873" s="175"/>
      <c r="I1873" s="176"/>
      <c r="J1873" s="176"/>
      <c r="K1873" s="175"/>
      <c r="L1873" s="176"/>
      <c r="M1873" s="176"/>
      <c r="N1873" s="176"/>
      <c r="O1873" s="176"/>
      <c r="P1873" s="176"/>
      <c r="Q1873" s="176"/>
      <c r="R1873" s="176"/>
      <c r="S1873" s="176"/>
      <c r="T1873" s="175"/>
      <c r="U1873" s="175"/>
      <c r="V1873" s="176"/>
      <c r="W1873" s="176"/>
      <c r="X1873" s="176"/>
      <c r="Y1873" s="175"/>
      <c r="Z1873" s="177"/>
      <c r="AA1873" s="177"/>
      <c r="AB1873" s="177"/>
      <c r="AC1873" s="177"/>
    </row>
    <row r="1874" spans="1:29">
      <c r="A1874" s="175"/>
      <c r="B1874" s="175"/>
      <c r="C1874" s="175"/>
      <c r="D1874" s="176"/>
      <c r="E1874" s="176"/>
      <c r="F1874" s="176"/>
      <c r="G1874" s="176"/>
      <c r="H1874" s="175"/>
      <c r="I1874" s="176"/>
      <c r="J1874" s="176"/>
      <c r="K1874" s="175"/>
      <c r="L1874" s="176"/>
      <c r="M1874" s="176"/>
      <c r="N1874" s="176"/>
      <c r="O1874" s="176"/>
      <c r="P1874" s="176"/>
      <c r="Q1874" s="176"/>
      <c r="R1874" s="176"/>
      <c r="S1874" s="176"/>
      <c r="T1874" s="175"/>
      <c r="U1874" s="175"/>
      <c r="V1874" s="176"/>
      <c r="W1874" s="176"/>
      <c r="X1874" s="176"/>
      <c r="Y1874" s="175"/>
      <c r="Z1874" s="177"/>
      <c r="AA1874" s="177"/>
      <c r="AB1874" s="177"/>
      <c r="AC1874" s="177"/>
    </row>
    <row r="1875" spans="1:29">
      <c r="A1875" s="175"/>
      <c r="B1875" s="175"/>
      <c r="C1875" s="175"/>
      <c r="D1875" s="176"/>
      <c r="E1875" s="176"/>
      <c r="F1875" s="176"/>
      <c r="G1875" s="176"/>
      <c r="H1875" s="175"/>
      <c r="I1875" s="176"/>
      <c r="J1875" s="176"/>
      <c r="K1875" s="175"/>
      <c r="L1875" s="176"/>
      <c r="M1875" s="176"/>
      <c r="N1875" s="176"/>
      <c r="O1875" s="176"/>
      <c r="P1875" s="176"/>
      <c r="Q1875" s="176"/>
      <c r="R1875" s="176"/>
      <c r="S1875" s="176"/>
      <c r="T1875" s="175"/>
      <c r="U1875" s="175"/>
      <c r="V1875" s="176"/>
      <c r="W1875" s="176"/>
      <c r="X1875" s="176"/>
      <c r="Y1875" s="175"/>
      <c r="Z1875" s="177"/>
      <c r="AA1875" s="177"/>
      <c r="AB1875" s="177"/>
      <c r="AC1875" s="177"/>
    </row>
    <row r="1876" spans="1:29">
      <c r="A1876" s="175"/>
      <c r="B1876" s="175"/>
      <c r="C1876" s="175"/>
      <c r="D1876" s="176"/>
      <c r="E1876" s="176"/>
      <c r="F1876" s="176"/>
      <c r="G1876" s="176"/>
      <c r="H1876" s="175"/>
      <c r="I1876" s="176"/>
      <c r="J1876" s="176"/>
      <c r="K1876" s="175"/>
      <c r="L1876" s="176"/>
      <c r="M1876" s="176"/>
      <c r="N1876" s="176"/>
      <c r="O1876" s="176"/>
      <c r="P1876" s="176"/>
      <c r="Q1876" s="176"/>
      <c r="R1876" s="176"/>
      <c r="S1876" s="176"/>
      <c r="T1876" s="175"/>
      <c r="U1876" s="175"/>
      <c r="V1876" s="176"/>
      <c r="W1876" s="176"/>
      <c r="X1876" s="176"/>
      <c r="Y1876" s="175"/>
      <c r="Z1876" s="177"/>
      <c r="AA1876" s="177"/>
      <c r="AB1876" s="177"/>
      <c r="AC1876" s="177"/>
    </row>
    <row r="1877" spans="1:29">
      <c r="A1877" s="175"/>
      <c r="B1877" s="175"/>
      <c r="C1877" s="175"/>
      <c r="D1877" s="176"/>
      <c r="E1877" s="176"/>
      <c r="F1877" s="176"/>
      <c r="G1877" s="176"/>
      <c r="H1877" s="175"/>
      <c r="I1877" s="176"/>
      <c r="J1877" s="176"/>
      <c r="K1877" s="175"/>
      <c r="L1877" s="176"/>
      <c r="M1877" s="176"/>
      <c r="N1877" s="176"/>
      <c r="O1877" s="176"/>
      <c r="P1877" s="176"/>
      <c r="Q1877" s="176"/>
      <c r="R1877" s="176"/>
      <c r="S1877" s="176"/>
      <c r="T1877" s="175"/>
      <c r="U1877" s="175"/>
      <c r="V1877" s="176"/>
      <c r="W1877" s="176"/>
      <c r="X1877" s="176"/>
      <c r="Y1877" s="175"/>
      <c r="Z1877" s="177"/>
      <c r="AA1877" s="177"/>
      <c r="AB1877" s="177"/>
      <c r="AC1877" s="177"/>
    </row>
    <row r="1878" spans="1:29">
      <c r="A1878" s="175"/>
      <c r="B1878" s="175"/>
      <c r="C1878" s="175"/>
      <c r="D1878" s="176"/>
      <c r="E1878" s="176"/>
      <c r="F1878" s="176"/>
      <c r="G1878" s="176"/>
      <c r="H1878" s="175"/>
      <c r="I1878" s="176"/>
      <c r="J1878" s="176"/>
      <c r="K1878" s="175"/>
      <c r="L1878" s="176"/>
      <c r="M1878" s="176"/>
      <c r="N1878" s="176"/>
      <c r="O1878" s="176"/>
      <c r="P1878" s="176"/>
      <c r="Q1878" s="176"/>
      <c r="R1878" s="176"/>
      <c r="S1878" s="176"/>
      <c r="T1878" s="175"/>
      <c r="U1878" s="175"/>
      <c r="V1878" s="176"/>
      <c r="W1878" s="176"/>
      <c r="X1878" s="176"/>
      <c r="Y1878" s="175"/>
      <c r="Z1878" s="177"/>
      <c r="AA1878" s="177"/>
      <c r="AB1878" s="177"/>
      <c r="AC1878" s="177"/>
    </row>
    <row r="1879" spans="1:29">
      <c r="A1879" s="175"/>
      <c r="B1879" s="175"/>
      <c r="C1879" s="175"/>
      <c r="D1879" s="176"/>
      <c r="E1879" s="176"/>
      <c r="F1879" s="176"/>
      <c r="G1879" s="176"/>
      <c r="H1879" s="175"/>
      <c r="I1879" s="176"/>
      <c r="J1879" s="176"/>
      <c r="K1879" s="175"/>
      <c r="L1879" s="176"/>
      <c r="M1879" s="176"/>
      <c r="N1879" s="176"/>
      <c r="O1879" s="176"/>
      <c r="P1879" s="176"/>
      <c r="Q1879" s="176"/>
      <c r="R1879" s="176"/>
      <c r="S1879" s="176"/>
      <c r="T1879" s="175"/>
      <c r="U1879" s="175"/>
      <c r="V1879" s="176"/>
      <c r="W1879" s="176"/>
      <c r="X1879" s="176"/>
      <c r="Y1879" s="175"/>
      <c r="Z1879" s="177"/>
      <c r="AA1879" s="177"/>
      <c r="AB1879" s="177"/>
      <c r="AC1879" s="177"/>
    </row>
    <row r="1880" spans="1:29">
      <c r="A1880" s="175"/>
      <c r="B1880" s="175"/>
      <c r="C1880" s="175"/>
      <c r="D1880" s="176"/>
      <c r="E1880" s="176"/>
      <c r="F1880" s="176"/>
      <c r="G1880" s="176"/>
      <c r="H1880" s="175"/>
      <c r="I1880" s="176"/>
      <c r="J1880" s="176"/>
      <c r="K1880" s="175"/>
      <c r="L1880" s="176"/>
      <c r="M1880" s="176"/>
      <c r="N1880" s="176"/>
      <c r="O1880" s="176"/>
      <c r="P1880" s="176"/>
      <c r="Q1880" s="176"/>
      <c r="R1880" s="176"/>
      <c r="S1880" s="176"/>
      <c r="T1880" s="175"/>
      <c r="U1880" s="175"/>
      <c r="V1880" s="176"/>
      <c r="W1880" s="176"/>
      <c r="X1880" s="176"/>
      <c r="Y1880" s="175"/>
      <c r="Z1880" s="177"/>
      <c r="AA1880" s="177"/>
      <c r="AB1880" s="177"/>
      <c r="AC1880" s="177"/>
    </row>
    <row r="1881" spans="1:29">
      <c r="A1881" s="175"/>
      <c r="B1881" s="175"/>
      <c r="C1881" s="175"/>
      <c r="D1881" s="176"/>
      <c r="E1881" s="176"/>
      <c r="F1881" s="176"/>
      <c r="G1881" s="176"/>
      <c r="H1881" s="175"/>
      <c r="I1881" s="176"/>
      <c r="J1881" s="176"/>
      <c r="K1881" s="175"/>
      <c r="L1881" s="176"/>
      <c r="M1881" s="176"/>
      <c r="N1881" s="176"/>
      <c r="O1881" s="176"/>
      <c r="P1881" s="176"/>
      <c r="Q1881" s="176"/>
      <c r="R1881" s="176"/>
      <c r="S1881" s="176"/>
      <c r="T1881" s="175"/>
      <c r="U1881" s="175"/>
      <c r="V1881" s="176"/>
      <c r="W1881" s="176"/>
      <c r="X1881" s="176"/>
      <c r="Y1881" s="175"/>
      <c r="Z1881" s="177"/>
      <c r="AA1881" s="177"/>
      <c r="AB1881" s="177"/>
      <c r="AC1881" s="177"/>
    </row>
    <row r="1882" spans="1:29">
      <c r="A1882" s="175"/>
      <c r="B1882" s="175"/>
      <c r="C1882" s="175"/>
      <c r="D1882" s="176"/>
      <c r="E1882" s="176"/>
      <c r="F1882" s="176"/>
      <c r="G1882" s="176"/>
      <c r="H1882" s="175"/>
      <c r="I1882" s="176"/>
      <c r="J1882" s="176"/>
      <c r="K1882" s="175"/>
      <c r="L1882" s="176"/>
      <c r="M1882" s="176"/>
      <c r="N1882" s="176"/>
      <c r="O1882" s="176"/>
      <c r="P1882" s="176"/>
      <c r="Q1882" s="176"/>
      <c r="R1882" s="176"/>
      <c r="S1882" s="176"/>
      <c r="T1882" s="175"/>
      <c r="U1882" s="175"/>
      <c r="V1882" s="176"/>
      <c r="W1882" s="176"/>
      <c r="X1882" s="176"/>
      <c r="Y1882" s="175"/>
      <c r="Z1882" s="177"/>
      <c r="AA1882" s="177"/>
      <c r="AB1882" s="177"/>
      <c r="AC1882" s="177"/>
    </row>
    <row r="1883" spans="1:29">
      <c r="A1883" s="175"/>
      <c r="B1883" s="175"/>
      <c r="C1883" s="175"/>
      <c r="D1883" s="176"/>
      <c r="E1883" s="176"/>
      <c r="F1883" s="176"/>
      <c r="G1883" s="176"/>
      <c r="H1883" s="175"/>
      <c r="I1883" s="176"/>
      <c r="J1883" s="176"/>
      <c r="K1883" s="175"/>
      <c r="L1883" s="176"/>
      <c r="M1883" s="176"/>
      <c r="N1883" s="176"/>
      <c r="O1883" s="176"/>
      <c r="P1883" s="176"/>
      <c r="Q1883" s="176"/>
      <c r="R1883" s="176"/>
      <c r="S1883" s="176"/>
      <c r="T1883" s="175"/>
      <c r="U1883" s="175"/>
      <c r="V1883" s="176"/>
      <c r="W1883" s="176"/>
      <c r="X1883" s="176"/>
      <c r="Y1883" s="175"/>
      <c r="Z1883" s="177"/>
      <c r="AA1883" s="177"/>
      <c r="AB1883" s="177"/>
      <c r="AC1883" s="177"/>
    </row>
    <row r="1884" spans="1:29">
      <c r="A1884" s="175"/>
      <c r="B1884" s="175"/>
      <c r="C1884" s="175"/>
      <c r="D1884" s="176"/>
      <c r="E1884" s="176"/>
      <c r="F1884" s="176"/>
      <c r="G1884" s="176"/>
      <c r="H1884" s="175"/>
      <c r="I1884" s="176"/>
      <c r="J1884" s="176"/>
      <c r="K1884" s="175"/>
      <c r="L1884" s="176"/>
      <c r="M1884" s="176"/>
      <c r="N1884" s="176"/>
      <c r="O1884" s="176"/>
      <c r="P1884" s="176"/>
      <c r="Q1884" s="176"/>
      <c r="R1884" s="176"/>
      <c r="S1884" s="176"/>
      <c r="T1884" s="175"/>
      <c r="U1884" s="175"/>
      <c r="V1884" s="176"/>
      <c r="W1884" s="176"/>
      <c r="X1884" s="176"/>
      <c r="Y1884" s="175"/>
      <c r="Z1884" s="177"/>
      <c r="AA1884" s="177"/>
      <c r="AB1884" s="177"/>
      <c r="AC1884" s="177"/>
    </row>
    <row r="1885" spans="1:29">
      <c r="A1885" s="175"/>
      <c r="B1885" s="175"/>
      <c r="C1885" s="175"/>
      <c r="D1885" s="176"/>
      <c r="E1885" s="176"/>
      <c r="F1885" s="176"/>
      <c r="G1885" s="176"/>
      <c r="H1885" s="175"/>
      <c r="I1885" s="176"/>
      <c r="J1885" s="176"/>
      <c r="K1885" s="175"/>
      <c r="L1885" s="176"/>
      <c r="M1885" s="176"/>
      <c r="N1885" s="176"/>
      <c r="O1885" s="176"/>
      <c r="P1885" s="176"/>
      <c r="Q1885" s="176"/>
      <c r="R1885" s="176"/>
      <c r="S1885" s="176"/>
      <c r="T1885" s="175"/>
      <c r="U1885" s="175"/>
      <c r="V1885" s="176"/>
      <c r="W1885" s="176"/>
      <c r="X1885" s="176"/>
      <c r="Y1885" s="175"/>
      <c r="Z1885" s="177"/>
      <c r="AA1885" s="177"/>
      <c r="AB1885" s="177"/>
      <c r="AC1885" s="177"/>
    </row>
    <row r="1886" spans="1:29">
      <c r="A1886" s="175"/>
      <c r="B1886" s="175"/>
      <c r="C1886" s="175"/>
      <c r="D1886" s="176"/>
      <c r="E1886" s="176"/>
      <c r="F1886" s="176"/>
      <c r="G1886" s="176"/>
      <c r="H1886" s="175"/>
      <c r="I1886" s="176"/>
      <c r="J1886" s="176"/>
      <c r="K1886" s="175"/>
      <c r="L1886" s="176"/>
      <c r="M1886" s="176"/>
      <c r="N1886" s="176"/>
      <c r="O1886" s="176"/>
      <c r="P1886" s="176"/>
      <c r="Q1886" s="176"/>
      <c r="R1886" s="176"/>
      <c r="S1886" s="176"/>
      <c r="T1886" s="175"/>
      <c r="U1886" s="175"/>
      <c r="V1886" s="176"/>
      <c r="W1886" s="176"/>
      <c r="X1886" s="176"/>
      <c r="Y1886" s="175"/>
      <c r="Z1886" s="177"/>
      <c r="AA1886" s="177"/>
      <c r="AB1886" s="177"/>
      <c r="AC1886" s="177"/>
    </row>
    <row r="1887" spans="1:29">
      <c r="A1887" s="175"/>
      <c r="B1887" s="175"/>
      <c r="C1887" s="175"/>
      <c r="D1887" s="176"/>
      <c r="E1887" s="176"/>
      <c r="F1887" s="176"/>
      <c r="G1887" s="176"/>
      <c r="H1887" s="175"/>
      <c r="I1887" s="176"/>
      <c r="J1887" s="176"/>
      <c r="K1887" s="175"/>
      <c r="L1887" s="176"/>
      <c r="M1887" s="176"/>
      <c r="N1887" s="176"/>
      <c r="O1887" s="176"/>
      <c r="P1887" s="176"/>
      <c r="Q1887" s="176"/>
      <c r="R1887" s="176"/>
      <c r="S1887" s="176"/>
      <c r="T1887" s="175"/>
      <c r="U1887" s="175"/>
      <c r="V1887" s="176"/>
      <c r="W1887" s="176"/>
      <c r="X1887" s="176"/>
      <c r="Y1887" s="175"/>
      <c r="Z1887" s="177"/>
      <c r="AA1887" s="177"/>
      <c r="AB1887" s="177"/>
      <c r="AC1887" s="177"/>
    </row>
    <row r="1888" spans="1:29">
      <c r="A1888" s="175"/>
      <c r="B1888" s="175"/>
      <c r="C1888" s="175"/>
      <c r="D1888" s="176"/>
      <c r="E1888" s="176"/>
      <c r="F1888" s="176"/>
      <c r="G1888" s="176"/>
      <c r="H1888" s="175"/>
      <c r="I1888" s="176"/>
      <c r="J1888" s="176"/>
      <c r="K1888" s="175"/>
      <c r="L1888" s="176"/>
      <c r="M1888" s="176"/>
      <c r="N1888" s="176"/>
      <c r="O1888" s="176"/>
      <c r="P1888" s="176"/>
      <c r="Q1888" s="176"/>
      <c r="R1888" s="176"/>
      <c r="S1888" s="176"/>
      <c r="T1888" s="175"/>
      <c r="U1888" s="175"/>
      <c r="V1888" s="176"/>
      <c r="W1888" s="176"/>
      <c r="X1888" s="176"/>
      <c r="Y1888" s="175"/>
      <c r="Z1888" s="177"/>
      <c r="AA1888" s="177"/>
      <c r="AB1888" s="177"/>
      <c r="AC1888" s="177"/>
    </row>
    <row r="1889" spans="1:29">
      <c r="A1889" s="175"/>
      <c r="B1889" s="175"/>
      <c r="C1889" s="175"/>
      <c r="D1889" s="176"/>
      <c r="E1889" s="176"/>
      <c r="F1889" s="176"/>
      <c r="G1889" s="176"/>
      <c r="H1889" s="175"/>
      <c r="I1889" s="176"/>
      <c r="J1889" s="176"/>
      <c r="K1889" s="175"/>
      <c r="L1889" s="176"/>
      <c r="M1889" s="176"/>
      <c r="N1889" s="176"/>
      <c r="O1889" s="176"/>
      <c r="P1889" s="176"/>
      <c r="Q1889" s="176"/>
      <c r="R1889" s="176"/>
      <c r="S1889" s="176"/>
      <c r="T1889" s="175"/>
      <c r="U1889" s="175"/>
      <c r="V1889" s="176"/>
      <c r="W1889" s="176"/>
      <c r="X1889" s="176"/>
      <c r="Y1889" s="175"/>
      <c r="Z1889" s="177"/>
      <c r="AA1889" s="177"/>
      <c r="AB1889" s="177"/>
      <c r="AC1889" s="177"/>
    </row>
    <row r="1890" spans="1:29">
      <c r="A1890" s="175"/>
      <c r="B1890" s="175"/>
      <c r="C1890" s="175"/>
      <c r="D1890" s="176"/>
      <c r="E1890" s="176"/>
      <c r="F1890" s="176"/>
      <c r="G1890" s="176"/>
      <c r="H1890" s="175"/>
      <c r="I1890" s="176"/>
      <c r="J1890" s="176"/>
      <c r="K1890" s="175"/>
      <c r="L1890" s="176"/>
      <c r="M1890" s="176"/>
      <c r="N1890" s="176"/>
      <c r="O1890" s="176"/>
      <c r="P1890" s="176"/>
      <c r="Q1890" s="176"/>
      <c r="R1890" s="176"/>
      <c r="S1890" s="176"/>
      <c r="T1890" s="175"/>
      <c r="U1890" s="175"/>
      <c r="V1890" s="176"/>
      <c r="W1890" s="176"/>
      <c r="X1890" s="176"/>
      <c r="Y1890" s="175"/>
      <c r="Z1890" s="177"/>
      <c r="AA1890" s="177"/>
      <c r="AB1890" s="177"/>
      <c r="AC1890" s="177"/>
    </row>
    <row r="1891" spans="1:29">
      <c r="A1891" s="175"/>
      <c r="B1891" s="175"/>
      <c r="C1891" s="175"/>
      <c r="D1891" s="176"/>
      <c r="E1891" s="176"/>
      <c r="F1891" s="176"/>
      <c r="G1891" s="176"/>
      <c r="H1891" s="175"/>
      <c r="I1891" s="176"/>
      <c r="J1891" s="176"/>
      <c r="K1891" s="175"/>
      <c r="L1891" s="176"/>
      <c r="M1891" s="176"/>
      <c r="N1891" s="176"/>
      <c r="O1891" s="176"/>
      <c r="P1891" s="176"/>
      <c r="Q1891" s="176"/>
      <c r="R1891" s="176"/>
      <c r="S1891" s="176"/>
      <c r="T1891" s="175"/>
      <c r="U1891" s="175"/>
      <c r="V1891" s="176"/>
      <c r="W1891" s="176"/>
      <c r="X1891" s="176"/>
      <c r="Y1891" s="175"/>
      <c r="Z1891" s="177"/>
      <c r="AA1891" s="177"/>
      <c r="AB1891" s="177"/>
      <c r="AC1891" s="177"/>
    </row>
    <row r="1892" spans="1:29">
      <c r="A1892" s="175"/>
      <c r="B1892" s="175"/>
      <c r="C1892" s="175"/>
      <c r="D1892" s="176"/>
      <c r="E1892" s="176"/>
      <c r="F1892" s="176"/>
      <c r="G1892" s="176"/>
      <c r="H1892" s="175"/>
      <c r="I1892" s="176"/>
      <c r="J1892" s="176"/>
      <c r="K1892" s="175"/>
      <c r="L1892" s="176"/>
      <c r="M1892" s="176"/>
      <c r="N1892" s="176"/>
      <c r="O1892" s="176"/>
      <c r="P1892" s="176"/>
      <c r="Q1892" s="176"/>
      <c r="R1892" s="176"/>
      <c r="S1892" s="176"/>
      <c r="T1892" s="175"/>
      <c r="U1892" s="175"/>
      <c r="V1892" s="176"/>
      <c r="W1892" s="176"/>
      <c r="X1892" s="176"/>
      <c r="Y1892" s="175"/>
      <c r="Z1892" s="177"/>
      <c r="AA1892" s="177"/>
      <c r="AB1892" s="177"/>
      <c r="AC1892" s="177"/>
    </row>
    <row r="1893" spans="1:29">
      <c r="A1893" s="175"/>
      <c r="B1893" s="175"/>
      <c r="C1893" s="175"/>
      <c r="D1893" s="176"/>
      <c r="E1893" s="176"/>
      <c r="F1893" s="176"/>
      <c r="G1893" s="176"/>
      <c r="H1893" s="175"/>
      <c r="I1893" s="176"/>
      <c r="J1893" s="176"/>
      <c r="K1893" s="175"/>
      <c r="L1893" s="176"/>
      <c r="M1893" s="176"/>
      <c r="N1893" s="176"/>
      <c r="O1893" s="176"/>
      <c r="P1893" s="176"/>
      <c r="Q1893" s="176"/>
      <c r="R1893" s="176"/>
      <c r="S1893" s="176"/>
      <c r="T1893" s="175"/>
      <c r="U1893" s="175"/>
      <c r="V1893" s="176"/>
      <c r="W1893" s="176"/>
      <c r="X1893" s="176"/>
      <c r="Y1893" s="175"/>
      <c r="Z1893" s="177"/>
      <c r="AA1893" s="177"/>
      <c r="AB1893" s="177"/>
      <c r="AC1893" s="177"/>
    </row>
    <row r="1894" spans="1:29">
      <c r="A1894" s="175"/>
      <c r="B1894" s="175"/>
      <c r="C1894" s="175"/>
      <c r="D1894" s="176"/>
      <c r="E1894" s="176"/>
      <c r="F1894" s="176"/>
      <c r="G1894" s="176"/>
      <c r="H1894" s="175"/>
      <c r="I1894" s="176"/>
      <c r="J1894" s="176"/>
      <c r="K1894" s="175"/>
      <c r="L1894" s="176"/>
      <c r="M1894" s="176"/>
      <c r="N1894" s="176"/>
      <c r="O1894" s="176"/>
      <c r="P1894" s="176"/>
      <c r="Q1894" s="176"/>
      <c r="R1894" s="176"/>
      <c r="S1894" s="176"/>
      <c r="T1894" s="175"/>
      <c r="U1894" s="175"/>
      <c r="V1894" s="176"/>
      <c r="W1894" s="176"/>
      <c r="X1894" s="176"/>
      <c r="Y1894" s="175"/>
      <c r="Z1894" s="177"/>
      <c r="AA1894" s="177"/>
      <c r="AB1894" s="177"/>
      <c r="AC1894" s="177"/>
    </row>
    <row r="1895" spans="1:29">
      <c r="A1895" s="175"/>
      <c r="B1895" s="175"/>
      <c r="C1895" s="175"/>
      <c r="D1895" s="176"/>
      <c r="E1895" s="176"/>
      <c r="F1895" s="176"/>
      <c r="G1895" s="176"/>
      <c r="H1895" s="175"/>
      <c r="I1895" s="176"/>
      <c r="J1895" s="176"/>
      <c r="K1895" s="175"/>
      <c r="L1895" s="176"/>
      <c r="M1895" s="176"/>
      <c r="N1895" s="176"/>
      <c r="O1895" s="176"/>
      <c r="P1895" s="176"/>
      <c r="Q1895" s="176"/>
      <c r="R1895" s="176"/>
      <c r="S1895" s="176"/>
      <c r="T1895" s="175"/>
      <c r="U1895" s="175"/>
      <c r="V1895" s="176"/>
      <c r="W1895" s="176"/>
      <c r="X1895" s="176"/>
      <c r="Y1895" s="175"/>
      <c r="Z1895" s="177"/>
      <c r="AA1895" s="177"/>
      <c r="AB1895" s="177"/>
      <c r="AC1895" s="177"/>
    </row>
    <row r="1896" spans="1:29">
      <c r="A1896" s="175"/>
      <c r="B1896" s="175"/>
      <c r="C1896" s="175"/>
      <c r="D1896" s="176"/>
      <c r="E1896" s="176"/>
      <c r="F1896" s="176"/>
      <c r="G1896" s="176"/>
      <c r="H1896" s="175"/>
      <c r="I1896" s="176"/>
      <c r="J1896" s="176"/>
      <c r="K1896" s="175"/>
      <c r="L1896" s="176"/>
      <c r="M1896" s="176"/>
      <c r="N1896" s="176"/>
      <c r="O1896" s="176"/>
      <c r="P1896" s="176"/>
      <c r="Q1896" s="176"/>
      <c r="R1896" s="176"/>
      <c r="S1896" s="176"/>
      <c r="T1896" s="175"/>
      <c r="U1896" s="175"/>
      <c r="V1896" s="176"/>
      <c r="W1896" s="176"/>
      <c r="X1896" s="176"/>
      <c r="Y1896" s="175"/>
      <c r="Z1896" s="177"/>
      <c r="AA1896" s="177"/>
      <c r="AB1896" s="177"/>
      <c r="AC1896" s="177"/>
    </row>
    <row r="1897" spans="1:29">
      <c r="A1897" s="175"/>
      <c r="B1897" s="175"/>
      <c r="C1897" s="175"/>
      <c r="D1897" s="176"/>
      <c r="E1897" s="176"/>
      <c r="F1897" s="176"/>
      <c r="G1897" s="176"/>
      <c r="H1897" s="175"/>
      <c r="I1897" s="176"/>
      <c r="J1897" s="176"/>
      <c r="K1897" s="175"/>
      <c r="L1897" s="176"/>
      <c r="M1897" s="176"/>
      <c r="N1897" s="176"/>
      <c r="O1897" s="176"/>
      <c r="P1897" s="176"/>
      <c r="Q1897" s="176"/>
      <c r="R1897" s="176"/>
      <c r="S1897" s="176"/>
      <c r="T1897" s="175"/>
      <c r="U1897" s="175"/>
      <c r="V1897" s="176"/>
      <c r="W1897" s="176"/>
      <c r="X1897" s="176"/>
      <c r="Y1897" s="175"/>
      <c r="Z1897" s="177"/>
      <c r="AA1897" s="177"/>
      <c r="AB1897" s="177"/>
      <c r="AC1897" s="177"/>
    </row>
    <row r="1898" spans="1:29">
      <c r="A1898" s="175"/>
      <c r="B1898" s="175"/>
      <c r="C1898" s="175"/>
      <c r="D1898" s="176"/>
      <c r="E1898" s="176"/>
      <c r="F1898" s="176"/>
      <c r="G1898" s="176"/>
      <c r="H1898" s="175"/>
      <c r="I1898" s="176"/>
      <c r="J1898" s="176"/>
      <c r="K1898" s="175"/>
      <c r="L1898" s="176"/>
      <c r="M1898" s="176"/>
      <c r="N1898" s="176"/>
      <c r="O1898" s="176"/>
      <c r="P1898" s="176"/>
      <c r="Q1898" s="176"/>
      <c r="R1898" s="176"/>
      <c r="S1898" s="176"/>
      <c r="T1898" s="175"/>
      <c r="U1898" s="175"/>
      <c r="V1898" s="176"/>
      <c r="W1898" s="176"/>
      <c r="X1898" s="176"/>
      <c r="Y1898" s="175"/>
      <c r="Z1898" s="177"/>
      <c r="AA1898" s="177"/>
      <c r="AB1898" s="177"/>
      <c r="AC1898" s="177"/>
    </row>
    <row r="1899" spans="1:29">
      <c r="A1899" s="175"/>
      <c r="B1899" s="175"/>
      <c r="C1899" s="175"/>
      <c r="D1899" s="176"/>
      <c r="E1899" s="176"/>
      <c r="F1899" s="176"/>
      <c r="G1899" s="176"/>
      <c r="H1899" s="175"/>
      <c r="I1899" s="176"/>
      <c r="J1899" s="176"/>
      <c r="K1899" s="175"/>
      <c r="L1899" s="176"/>
      <c r="M1899" s="176"/>
      <c r="N1899" s="176"/>
      <c r="O1899" s="176"/>
      <c r="P1899" s="176"/>
      <c r="Q1899" s="176"/>
      <c r="R1899" s="176"/>
      <c r="S1899" s="176"/>
      <c r="T1899" s="175"/>
      <c r="U1899" s="175"/>
      <c r="V1899" s="176"/>
      <c r="W1899" s="176"/>
      <c r="X1899" s="176"/>
      <c r="Y1899" s="175"/>
      <c r="Z1899" s="177"/>
      <c r="AA1899" s="177"/>
      <c r="AB1899" s="177"/>
      <c r="AC1899" s="177"/>
    </row>
    <row r="1900" spans="1:29">
      <c r="A1900" s="175"/>
      <c r="B1900" s="175"/>
      <c r="C1900" s="175"/>
      <c r="D1900" s="176"/>
      <c r="E1900" s="176"/>
      <c r="F1900" s="176"/>
      <c r="G1900" s="176"/>
      <c r="H1900" s="175"/>
      <c r="I1900" s="176"/>
      <c r="J1900" s="176"/>
      <c r="K1900" s="175"/>
      <c r="L1900" s="176"/>
      <c r="M1900" s="176"/>
      <c r="N1900" s="176"/>
      <c r="O1900" s="176"/>
      <c r="P1900" s="176"/>
      <c r="Q1900" s="176"/>
      <c r="R1900" s="176"/>
      <c r="S1900" s="176"/>
      <c r="T1900" s="175"/>
      <c r="U1900" s="175"/>
      <c r="V1900" s="176"/>
      <c r="W1900" s="176"/>
      <c r="X1900" s="176"/>
      <c r="Y1900" s="175"/>
      <c r="Z1900" s="177"/>
      <c r="AA1900" s="177"/>
      <c r="AB1900" s="177"/>
      <c r="AC1900" s="177"/>
    </row>
    <row r="1901" spans="1:29">
      <c r="A1901" s="175"/>
      <c r="B1901" s="175"/>
      <c r="C1901" s="175"/>
      <c r="D1901" s="176"/>
      <c r="E1901" s="176"/>
      <c r="F1901" s="176"/>
      <c r="G1901" s="176"/>
      <c r="H1901" s="175"/>
      <c r="I1901" s="176"/>
      <c r="J1901" s="176"/>
      <c r="K1901" s="175"/>
      <c r="L1901" s="176"/>
      <c r="M1901" s="176"/>
      <c r="N1901" s="176"/>
      <c r="O1901" s="176"/>
      <c r="P1901" s="176"/>
      <c r="Q1901" s="176"/>
      <c r="R1901" s="176"/>
      <c r="S1901" s="176"/>
      <c r="T1901" s="175"/>
      <c r="U1901" s="175"/>
      <c r="V1901" s="176"/>
      <c r="W1901" s="176"/>
      <c r="X1901" s="176"/>
      <c r="Y1901" s="175"/>
      <c r="Z1901" s="177"/>
      <c r="AA1901" s="177"/>
      <c r="AB1901" s="177"/>
      <c r="AC1901" s="177"/>
    </row>
    <row r="1902" spans="1:29">
      <c r="A1902" s="175"/>
      <c r="B1902" s="175"/>
      <c r="C1902" s="175"/>
      <c r="D1902" s="176"/>
      <c r="E1902" s="176"/>
      <c r="F1902" s="176"/>
      <c r="G1902" s="176"/>
      <c r="H1902" s="175"/>
      <c r="I1902" s="176"/>
      <c r="J1902" s="176"/>
      <c r="K1902" s="175"/>
      <c r="L1902" s="176"/>
      <c r="M1902" s="176"/>
      <c r="N1902" s="176"/>
      <c r="O1902" s="176"/>
      <c r="P1902" s="176"/>
      <c r="Q1902" s="176"/>
      <c r="R1902" s="176"/>
      <c r="S1902" s="176"/>
      <c r="T1902" s="175"/>
      <c r="U1902" s="175"/>
      <c r="V1902" s="176"/>
      <c r="W1902" s="176"/>
      <c r="X1902" s="176"/>
      <c r="Y1902" s="175"/>
      <c r="Z1902" s="177"/>
      <c r="AA1902" s="177"/>
      <c r="AB1902" s="177"/>
      <c r="AC1902" s="177"/>
    </row>
    <row r="1903" spans="1:29">
      <c r="A1903" s="175"/>
      <c r="B1903" s="175"/>
      <c r="C1903" s="175"/>
      <c r="D1903" s="176"/>
      <c r="E1903" s="176"/>
      <c r="F1903" s="176"/>
      <c r="G1903" s="176"/>
      <c r="H1903" s="175"/>
      <c r="I1903" s="176"/>
      <c r="J1903" s="176"/>
      <c r="K1903" s="175"/>
      <c r="L1903" s="176"/>
      <c r="M1903" s="176"/>
      <c r="N1903" s="176"/>
      <c r="O1903" s="176"/>
      <c r="P1903" s="176"/>
      <c r="Q1903" s="176"/>
      <c r="R1903" s="176"/>
      <c r="S1903" s="176"/>
      <c r="T1903" s="175"/>
      <c r="U1903" s="175"/>
      <c r="V1903" s="176"/>
      <c r="W1903" s="176"/>
      <c r="X1903" s="176"/>
      <c r="Y1903" s="175"/>
      <c r="Z1903" s="177"/>
      <c r="AA1903" s="177"/>
      <c r="AB1903" s="177"/>
      <c r="AC1903" s="177"/>
    </row>
    <row r="1904" spans="1:29">
      <c r="A1904" s="175"/>
      <c r="B1904" s="175"/>
      <c r="C1904" s="175"/>
      <c r="D1904" s="176"/>
      <c r="E1904" s="176"/>
      <c r="F1904" s="176"/>
      <c r="G1904" s="176"/>
      <c r="H1904" s="175"/>
      <c r="I1904" s="176"/>
      <c r="J1904" s="176"/>
      <c r="K1904" s="175"/>
      <c r="L1904" s="176"/>
      <c r="M1904" s="176"/>
      <c r="N1904" s="176"/>
      <c r="O1904" s="176"/>
      <c r="P1904" s="176"/>
      <c r="Q1904" s="176"/>
      <c r="R1904" s="176"/>
      <c r="S1904" s="176"/>
      <c r="T1904" s="175"/>
      <c r="U1904" s="175"/>
      <c r="V1904" s="176"/>
      <c r="W1904" s="176"/>
      <c r="X1904" s="176"/>
      <c r="Y1904" s="175"/>
      <c r="Z1904" s="177"/>
      <c r="AA1904" s="177"/>
      <c r="AB1904" s="177"/>
      <c r="AC1904" s="177"/>
    </row>
    <row r="1905" spans="1:29">
      <c r="A1905" s="175"/>
      <c r="B1905" s="175"/>
      <c r="C1905" s="175"/>
      <c r="D1905" s="176"/>
      <c r="E1905" s="176"/>
      <c r="F1905" s="176"/>
      <c r="G1905" s="176"/>
      <c r="H1905" s="175"/>
      <c r="I1905" s="176"/>
      <c r="J1905" s="176"/>
      <c r="K1905" s="175"/>
      <c r="L1905" s="176"/>
      <c r="M1905" s="176"/>
      <c r="N1905" s="176"/>
      <c r="O1905" s="176"/>
      <c r="P1905" s="176"/>
      <c r="Q1905" s="176"/>
      <c r="R1905" s="176"/>
      <c r="S1905" s="176"/>
      <c r="T1905" s="175"/>
      <c r="U1905" s="175"/>
      <c r="V1905" s="176"/>
      <c r="W1905" s="176"/>
      <c r="X1905" s="176"/>
      <c r="Y1905" s="175"/>
      <c r="Z1905" s="177"/>
      <c r="AA1905" s="177"/>
      <c r="AB1905" s="177"/>
      <c r="AC1905" s="177"/>
    </row>
    <row r="1906" spans="1:29">
      <c r="A1906" s="175"/>
      <c r="B1906" s="175"/>
      <c r="C1906" s="175"/>
      <c r="D1906" s="176"/>
      <c r="E1906" s="176"/>
      <c r="F1906" s="176"/>
      <c r="G1906" s="176"/>
      <c r="H1906" s="175"/>
      <c r="I1906" s="176"/>
      <c r="J1906" s="176"/>
      <c r="K1906" s="175"/>
      <c r="L1906" s="176"/>
      <c r="M1906" s="176"/>
      <c r="N1906" s="176"/>
      <c r="O1906" s="176"/>
      <c r="P1906" s="176"/>
      <c r="Q1906" s="176"/>
      <c r="R1906" s="176"/>
      <c r="S1906" s="176"/>
      <c r="T1906" s="175"/>
      <c r="U1906" s="175"/>
      <c r="V1906" s="176"/>
      <c r="W1906" s="176"/>
      <c r="X1906" s="176"/>
      <c r="Y1906" s="175"/>
      <c r="Z1906" s="177"/>
      <c r="AA1906" s="177"/>
      <c r="AB1906" s="177"/>
      <c r="AC1906" s="177"/>
    </row>
    <row r="1907" spans="1:29">
      <c r="A1907" s="175"/>
      <c r="B1907" s="175"/>
      <c r="C1907" s="175"/>
      <c r="D1907" s="176"/>
      <c r="E1907" s="176"/>
      <c r="F1907" s="176"/>
      <c r="G1907" s="176"/>
      <c r="H1907" s="175"/>
      <c r="I1907" s="176"/>
      <c r="J1907" s="176"/>
      <c r="K1907" s="175"/>
      <c r="L1907" s="176"/>
      <c r="M1907" s="176"/>
      <c r="N1907" s="176"/>
      <c r="O1907" s="176"/>
      <c r="P1907" s="176"/>
      <c r="Q1907" s="176"/>
      <c r="R1907" s="176"/>
      <c r="S1907" s="176"/>
      <c r="T1907" s="175"/>
      <c r="U1907" s="175"/>
      <c r="V1907" s="176"/>
      <c r="W1907" s="176"/>
      <c r="X1907" s="176"/>
      <c r="Y1907" s="175"/>
      <c r="Z1907" s="177"/>
      <c r="AA1907" s="177"/>
      <c r="AB1907" s="177"/>
      <c r="AC1907" s="177"/>
    </row>
    <row r="1908" spans="1:29">
      <c r="A1908" s="175"/>
      <c r="B1908" s="175"/>
      <c r="C1908" s="175"/>
      <c r="D1908" s="176"/>
      <c r="E1908" s="176"/>
      <c r="F1908" s="176"/>
      <c r="G1908" s="176"/>
      <c r="H1908" s="175"/>
      <c r="I1908" s="176"/>
      <c r="J1908" s="176"/>
      <c r="K1908" s="175"/>
      <c r="L1908" s="176"/>
      <c r="M1908" s="176"/>
      <c r="N1908" s="176"/>
      <c r="O1908" s="176"/>
      <c r="P1908" s="176"/>
      <c r="Q1908" s="176"/>
      <c r="R1908" s="176"/>
      <c r="S1908" s="176"/>
      <c r="T1908" s="175"/>
      <c r="U1908" s="175"/>
      <c r="V1908" s="176"/>
      <c r="W1908" s="176"/>
      <c r="X1908" s="176"/>
      <c r="Y1908" s="175"/>
      <c r="Z1908" s="177"/>
      <c r="AA1908" s="177"/>
      <c r="AB1908" s="177"/>
      <c r="AC1908" s="177"/>
    </row>
    <row r="1909" spans="1:29">
      <c r="A1909" s="175"/>
      <c r="B1909" s="175"/>
      <c r="C1909" s="175"/>
      <c r="D1909" s="176"/>
      <c r="E1909" s="176"/>
      <c r="F1909" s="176"/>
      <c r="G1909" s="176"/>
      <c r="H1909" s="175"/>
      <c r="I1909" s="176"/>
      <c r="J1909" s="176"/>
      <c r="K1909" s="175"/>
      <c r="L1909" s="176"/>
      <c r="M1909" s="176"/>
      <c r="N1909" s="176"/>
      <c r="O1909" s="176"/>
      <c r="P1909" s="176"/>
      <c r="Q1909" s="176"/>
      <c r="R1909" s="176"/>
      <c r="S1909" s="176"/>
      <c r="T1909" s="175"/>
      <c r="U1909" s="175"/>
      <c r="V1909" s="176"/>
      <c r="W1909" s="176"/>
      <c r="X1909" s="176"/>
      <c r="Y1909" s="175"/>
      <c r="Z1909" s="177"/>
      <c r="AA1909" s="177"/>
      <c r="AB1909" s="177"/>
      <c r="AC1909" s="177"/>
    </row>
    <row r="1910" spans="1:29">
      <c r="A1910" s="175"/>
      <c r="B1910" s="175"/>
      <c r="C1910" s="175"/>
      <c r="D1910" s="176"/>
      <c r="E1910" s="176"/>
      <c r="F1910" s="176"/>
      <c r="G1910" s="176"/>
      <c r="H1910" s="175"/>
      <c r="I1910" s="176"/>
      <c r="J1910" s="176"/>
      <c r="K1910" s="175"/>
      <c r="L1910" s="176"/>
      <c r="M1910" s="176"/>
      <c r="N1910" s="176"/>
      <c r="O1910" s="176"/>
      <c r="P1910" s="176"/>
      <c r="Q1910" s="176"/>
      <c r="R1910" s="176"/>
      <c r="S1910" s="176"/>
      <c r="T1910" s="175"/>
      <c r="U1910" s="175"/>
      <c r="V1910" s="176"/>
      <c r="W1910" s="176"/>
      <c r="X1910" s="176"/>
      <c r="Y1910" s="175"/>
      <c r="Z1910" s="177"/>
      <c r="AA1910" s="177"/>
      <c r="AB1910" s="177"/>
      <c r="AC1910" s="177"/>
    </row>
    <row r="1911" spans="1:29">
      <c r="A1911" s="175"/>
      <c r="B1911" s="175"/>
      <c r="C1911" s="175"/>
      <c r="D1911" s="176"/>
      <c r="E1911" s="176"/>
      <c r="F1911" s="176"/>
      <c r="G1911" s="176"/>
      <c r="H1911" s="175"/>
      <c r="I1911" s="176"/>
      <c r="J1911" s="176"/>
      <c r="K1911" s="175"/>
      <c r="L1911" s="176"/>
      <c r="M1911" s="176"/>
      <c r="N1911" s="176"/>
      <c r="O1911" s="176"/>
      <c r="P1911" s="176"/>
      <c r="Q1911" s="176"/>
      <c r="R1911" s="176"/>
      <c r="S1911" s="176"/>
      <c r="T1911" s="175"/>
      <c r="U1911" s="175"/>
      <c r="V1911" s="176"/>
      <c r="W1911" s="176"/>
      <c r="X1911" s="176"/>
      <c r="Y1911" s="175"/>
      <c r="Z1911" s="177"/>
      <c r="AA1911" s="177"/>
      <c r="AB1911" s="177"/>
      <c r="AC1911" s="177"/>
    </row>
    <row r="1912" spans="1:29">
      <c r="A1912" s="175"/>
      <c r="B1912" s="175"/>
      <c r="C1912" s="175"/>
      <c r="D1912" s="176"/>
      <c r="E1912" s="176"/>
      <c r="F1912" s="176"/>
      <c r="G1912" s="176"/>
      <c r="H1912" s="175"/>
      <c r="I1912" s="176"/>
      <c r="J1912" s="176"/>
      <c r="K1912" s="175"/>
      <c r="L1912" s="176"/>
      <c r="M1912" s="176"/>
      <c r="N1912" s="176"/>
      <c r="O1912" s="176"/>
      <c r="P1912" s="176"/>
      <c r="Q1912" s="176"/>
      <c r="R1912" s="176"/>
      <c r="S1912" s="176"/>
      <c r="T1912" s="175"/>
      <c r="U1912" s="175"/>
      <c r="V1912" s="176"/>
      <c r="W1912" s="176"/>
      <c r="X1912" s="176"/>
      <c r="Y1912" s="175"/>
      <c r="Z1912" s="177"/>
      <c r="AA1912" s="177"/>
      <c r="AB1912" s="177"/>
      <c r="AC1912" s="177"/>
    </row>
    <row r="1913" spans="1:29">
      <c r="A1913" s="175"/>
      <c r="B1913" s="175"/>
      <c r="C1913" s="175"/>
      <c r="D1913" s="176"/>
      <c r="E1913" s="176"/>
      <c r="F1913" s="176"/>
      <c r="G1913" s="176"/>
      <c r="H1913" s="175"/>
      <c r="I1913" s="176"/>
      <c r="J1913" s="176"/>
      <c r="K1913" s="175"/>
      <c r="L1913" s="176"/>
      <c r="M1913" s="176"/>
      <c r="N1913" s="176"/>
      <c r="O1913" s="176"/>
      <c r="P1913" s="176"/>
      <c r="Q1913" s="176"/>
      <c r="R1913" s="176"/>
      <c r="S1913" s="176"/>
      <c r="T1913" s="175"/>
      <c r="U1913" s="175"/>
      <c r="V1913" s="176"/>
      <c r="W1913" s="176"/>
      <c r="X1913" s="176"/>
      <c r="Y1913" s="175"/>
      <c r="Z1913" s="177"/>
      <c r="AA1913" s="177"/>
      <c r="AB1913" s="177"/>
      <c r="AC1913" s="177"/>
    </row>
    <row r="1914" spans="1:29">
      <c r="A1914" s="175"/>
      <c r="B1914" s="175"/>
      <c r="C1914" s="175"/>
      <c r="D1914" s="176"/>
      <c r="E1914" s="176"/>
      <c r="F1914" s="176"/>
      <c r="G1914" s="176"/>
      <c r="H1914" s="175"/>
      <c r="I1914" s="176"/>
      <c r="J1914" s="176"/>
      <c r="K1914" s="175"/>
      <c r="L1914" s="176"/>
      <c r="M1914" s="176"/>
      <c r="N1914" s="176"/>
      <c r="O1914" s="176"/>
      <c r="P1914" s="176"/>
      <c r="Q1914" s="176"/>
      <c r="R1914" s="176"/>
      <c r="S1914" s="176"/>
      <c r="T1914" s="175"/>
      <c r="U1914" s="175"/>
      <c r="V1914" s="176"/>
      <c r="W1914" s="176"/>
      <c r="X1914" s="176"/>
      <c r="Y1914" s="175"/>
      <c r="Z1914" s="177"/>
      <c r="AA1914" s="177"/>
      <c r="AB1914" s="177"/>
      <c r="AC1914" s="177"/>
    </row>
    <row r="1915" spans="1:29">
      <c r="A1915" s="175"/>
      <c r="B1915" s="175"/>
      <c r="C1915" s="175"/>
      <c r="D1915" s="176"/>
      <c r="E1915" s="176"/>
      <c r="F1915" s="176"/>
      <c r="G1915" s="176"/>
      <c r="H1915" s="175"/>
      <c r="I1915" s="176"/>
      <c r="J1915" s="176"/>
      <c r="K1915" s="175"/>
      <c r="L1915" s="176"/>
      <c r="M1915" s="176"/>
      <c r="N1915" s="176"/>
      <c r="O1915" s="176"/>
      <c r="P1915" s="176"/>
      <c r="Q1915" s="176"/>
      <c r="R1915" s="176"/>
      <c r="S1915" s="176"/>
      <c r="T1915" s="175"/>
      <c r="U1915" s="175"/>
      <c r="V1915" s="176"/>
      <c r="W1915" s="176"/>
      <c r="X1915" s="176"/>
      <c r="Y1915" s="175"/>
      <c r="Z1915" s="177"/>
      <c r="AA1915" s="177"/>
      <c r="AB1915" s="177"/>
      <c r="AC1915" s="177"/>
    </row>
    <row r="1916" spans="1:29">
      <c r="A1916" s="175"/>
      <c r="B1916" s="175"/>
      <c r="C1916" s="175"/>
      <c r="D1916" s="176"/>
      <c r="E1916" s="176"/>
      <c r="F1916" s="176"/>
      <c r="G1916" s="176"/>
      <c r="H1916" s="175"/>
      <c r="I1916" s="176"/>
      <c r="J1916" s="176"/>
      <c r="K1916" s="175"/>
      <c r="L1916" s="176"/>
      <c r="M1916" s="176"/>
      <c r="N1916" s="176"/>
      <c r="O1916" s="176"/>
      <c r="P1916" s="176"/>
      <c r="Q1916" s="176"/>
      <c r="R1916" s="176"/>
      <c r="S1916" s="176"/>
      <c r="T1916" s="175"/>
      <c r="U1916" s="175"/>
      <c r="V1916" s="176"/>
      <c r="W1916" s="176"/>
      <c r="X1916" s="176"/>
      <c r="Y1916" s="175"/>
      <c r="Z1916" s="177"/>
      <c r="AA1916" s="177"/>
      <c r="AB1916" s="177"/>
      <c r="AC1916" s="177"/>
    </row>
    <row r="1917" spans="1:29">
      <c r="A1917" s="175"/>
      <c r="B1917" s="175"/>
      <c r="C1917" s="175"/>
      <c r="D1917" s="176"/>
      <c r="E1917" s="176"/>
      <c r="F1917" s="176"/>
      <c r="G1917" s="176"/>
      <c r="H1917" s="175"/>
      <c r="I1917" s="176"/>
      <c r="J1917" s="176"/>
      <c r="K1917" s="175"/>
      <c r="L1917" s="176"/>
      <c r="M1917" s="176"/>
      <c r="N1917" s="176"/>
      <c r="O1917" s="176"/>
      <c r="P1917" s="176"/>
      <c r="Q1917" s="176"/>
      <c r="R1917" s="176"/>
      <c r="S1917" s="176"/>
      <c r="T1917" s="175"/>
      <c r="U1917" s="175"/>
      <c r="V1917" s="176"/>
      <c r="W1917" s="176"/>
      <c r="X1917" s="176"/>
      <c r="Y1917" s="175"/>
      <c r="Z1917" s="177"/>
      <c r="AA1917" s="177"/>
      <c r="AB1917" s="177"/>
      <c r="AC1917" s="177"/>
    </row>
    <row r="1918" spans="1:29">
      <c r="A1918" s="175"/>
      <c r="B1918" s="175"/>
      <c r="C1918" s="175"/>
      <c r="D1918" s="176"/>
      <c r="E1918" s="176"/>
      <c r="F1918" s="176"/>
      <c r="G1918" s="176"/>
      <c r="H1918" s="175"/>
      <c r="I1918" s="176"/>
      <c r="J1918" s="176"/>
      <c r="K1918" s="175"/>
      <c r="L1918" s="176"/>
      <c r="M1918" s="176"/>
      <c r="N1918" s="176"/>
      <c r="O1918" s="176"/>
      <c r="P1918" s="176"/>
      <c r="Q1918" s="176"/>
      <c r="R1918" s="176"/>
      <c r="S1918" s="176"/>
      <c r="T1918" s="175"/>
      <c r="U1918" s="175"/>
      <c r="V1918" s="176"/>
      <c r="W1918" s="176"/>
      <c r="X1918" s="176"/>
      <c r="Y1918" s="175"/>
      <c r="Z1918" s="177"/>
      <c r="AA1918" s="177"/>
      <c r="AB1918" s="177"/>
      <c r="AC1918" s="177"/>
    </row>
    <row r="1919" spans="1:29">
      <c r="A1919" s="175"/>
      <c r="B1919" s="175"/>
      <c r="C1919" s="175"/>
      <c r="D1919" s="176"/>
      <c r="E1919" s="176"/>
      <c r="F1919" s="176"/>
      <c r="G1919" s="176"/>
      <c r="H1919" s="175"/>
      <c r="I1919" s="176"/>
      <c r="J1919" s="176"/>
      <c r="K1919" s="175"/>
      <c r="L1919" s="176"/>
      <c r="M1919" s="176"/>
      <c r="N1919" s="176"/>
      <c r="O1919" s="176"/>
      <c r="P1919" s="176"/>
      <c r="Q1919" s="176"/>
      <c r="R1919" s="176"/>
      <c r="S1919" s="176"/>
      <c r="T1919" s="175"/>
      <c r="U1919" s="175"/>
      <c r="V1919" s="176"/>
      <c r="W1919" s="176"/>
      <c r="X1919" s="176"/>
      <c r="Y1919" s="175"/>
      <c r="Z1919" s="177"/>
      <c r="AA1919" s="177"/>
      <c r="AB1919" s="177"/>
      <c r="AC1919" s="177"/>
    </row>
    <row r="1920" spans="1:29">
      <c r="A1920" s="175"/>
      <c r="B1920" s="175"/>
      <c r="C1920" s="175"/>
      <c r="D1920" s="176"/>
      <c r="E1920" s="176"/>
      <c r="F1920" s="176"/>
      <c r="G1920" s="176"/>
      <c r="H1920" s="175"/>
      <c r="I1920" s="176"/>
      <c r="J1920" s="176"/>
      <c r="K1920" s="175"/>
      <c r="L1920" s="176"/>
      <c r="M1920" s="176"/>
      <c r="N1920" s="176"/>
      <c r="O1920" s="176"/>
      <c r="P1920" s="176"/>
      <c r="Q1920" s="176"/>
      <c r="R1920" s="176"/>
      <c r="S1920" s="176"/>
      <c r="T1920" s="175"/>
      <c r="U1920" s="175"/>
      <c r="V1920" s="176"/>
      <c r="W1920" s="176"/>
      <c r="X1920" s="176"/>
      <c r="Y1920" s="175"/>
      <c r="Z1920" s="177"/>
      <c r="AA1920" s="177"/>
      <c r="AB1920" s="177"/>
      <c r="AC1920" s="177"/>
    </row>
    <row r="1921" spans="1:29">
      <c r="A1921" s="175"/>
      <c r="B1921" s="175"/>
      <c r="C1921" s="175"/>
      <c r="D1921" s="176"/>
      <c r="E1921" s="176"/>
      <c r="F1921" s="176"/>
      <c r="G1921" s="176"/>
      <c r="H1921" s="175"/>
      <c r="I1921" s="176"/>
      <c r="J1921" s="176"/>
      <c r="K1921" s="175"/>
      <c r="L1921" s="176"/>
      <c r="M1921" s="176"/>
      <c r="N1921" s="176"/>
      <c r="O1921" s="176"/>
      <c r="P1921" s="176"/>
      <c r="Q1921" s="176"/>
      <c r="R1921" s="176"/>
      <c r="S1921" s="176"/>
      <c r="T1921" s="175"/>
      <c r="U1921" s="175"/>
      <c r="V1921" s="176"/>
      <c r="W1921" s="176"/>
      <c r="X1921" s="176"/>
      <c r="Y1921" s="175"/>
      <c r="Z1921" s="177"/>
      <c r="AA1921" s="177"/>
      <c r="AB1921" s="177"/>
      <c r="AC1921" s="177"/>
    </row>
    <row r="1922" spans="1:29">
      <c r="A1922" s="175"/>
      <c r="B1922" s="175"/>
      <c r="C1922" s="175"/>
      <c r="D1922" s="176"/>
      <c r="E1922" s="176"/>
      <c r="F1922" s="176"/>
      <c r="G1922" s="176"/>
      <c r="H1922" s="175"/>
      <c r="I1922" s="176"/>
      <c r="J1922" s="176"/>
      <c r="K1922" s="175"/>
      <c r="L1922" s="176"/>
      <c r="M1922" s="176"/>
      <c r="N1922" s="176"/>
      <c r="O1922" s="176"/>
      <c r="P1922" s="176"/>
      <c r="Q1922" s="176"/>
      <c r="R1922" s="176"/>
      <c r="S1922" s="176"/>
      <c r="T1922" s="175"/>
      <c r="U1922" s="175"/>
      <c r="V1922" s="176"/>
      <c r="W1922" s="176"/>
      <c r="X1922" s="176"/>
      <c r="Y1922" s="175"/>
      <c r="Z1922" s="177"/>
      <c r="AA1922" s="177"/>
      <c r="AB1922" s="177"/>
      <c r="AC1922" s="177"/>
    </row>
    <row r="1923" spans="1:29">
      <c r="A1923" s="175"/>
      <c r="B1923" s="175"/>
      <c r="C1923" s="175"/>
      <c r="D1923" s="176"/>
      <c r="E1923" s="176"/>
      <c r="F1923" s="176"/>
      <c r="G1923" s="176"/>
      <c r="H1923" s="175"/>
      <c r="I1923" s="176"/>
      <c r="J1923" s="176"/>
      <c r="K1923" s="175"/>
      <c r="L1923" s="176"/>
      <c r="M1923" s="176"/>
      <c r="N1923" s="176"/>
      <c r="O1923" s="176"/>
      <c r="P1923" s="176"/>
      <c r="Q1923" s="176"/>
      <c r="R1923" s="176"/>
      <c r="S1923" s="176"/>
      <c r="T1923" s="175"/>
      <c r="U1923" s="175"/>
      <c r="V1923" s="176"/>
      <c r="W1923" s="176"/>
      <c r="X1923" s="176"/>
      <c r="Y1923" s="175"/>
      <c r="Z1923" s="177"/>
      <c r="AA1923" s="177"/>
      <c r="AB1923" s="177"/>
      <c r="AC1923" s="177"/>
    </row>
    <row r="1924" spans="1:29">
      <c r="A1924" s="175"/>
      <c r="B1924" s="175"/>
      <c r="C1924" s="175"/>
      <c r="D1924" s="176"/>
      <c r="E1924" s="176"/>
      <c r="F1924" s="176"/>
      <c r="G1924" s="176"/>
      <c r="H1924" s="175"/>
      <c r="I1924" s="176"/>
      <c r="J1924" s="176"/>
      <c r="K1924" s="175"/>
      <c r="L1924" s="176"/>
      <c r="M1924" s="176"/>
      <c r="N1924" s="176"/>
      <c r="O1924" s="176"/>
      <c r="P1924" s="176"/>
      <c r="Q1924" s="176"/>
      <c r="R1924" s="176"/>
      <c r="S1924" s="176"/>
      <c r="T1924" s="175"/>
      <c r="U1924" s="175"/>
      <c r="V1924" s="176"/>
      <c r="W1924" s="176"/>
      <c r="X1924" s="176"/>
      <c r="Y1924" s="175"/>
      <c r="Z1924" s="177"/>
      <c r="AA1924" s="177"/>
      <c r="AB1924" s="177"/>
      <c r="AC1924" s="177"/>
    </row>
    <row r="1925" spans="1:29">
      <c r="A1925" s="175"/>
      <c r="B1925" s="175"/>
      <c r="C1925" s="175"/>
      <c r="D1925" s="176"/>
      <c r="E1925" s="176"/>
      <c r="F1925" s="176"/>
      <c r="G1925" s="176"/>
      <c r="H1925" s="175"/>
      <c r="I1925" s="176"/>
      <c r="J1925" s="176"/>
      <c r="K1925" s="175"/>
      <c r="L1925" s="176"/>
      <c r="M1925" s="176"/>
      <c r="N1925" s="176"/>
      <c r="O1925" s="176"/>
      <c r="P1925" s="176"/>
      <c r="Q1925" s="176"/>
      <c r="R1925" s="176"/>
      <c r="S1925" s="176"/>
      <c r="T1925" s="175"/>
      <c r="U1925" s="175"/>
      <c r="V1925" s="176"/>
      <c r="W1925" s="176"/>
      <c r="X1925" s="176"/>
      <c r="Y1925" s="175"/>
      <c r="Z1925" s="177"/>
      <c r="AA1925" s="177"/>
      <c r="AB1925" s="177"/>
      <c r="AC1925" s="177"/>
    </row>
    <row r="1926" spans="1:29">
      <c r="A1926" s="175"/>
      <c r="B1926" s="175"/>
      <c r="C1926" s="175"/>
      <c r="D1926" s="176"/>
      <c r="E1926" s="176"/>
      <c r="F1926" s="176"/>
      <c r="G1926" s="176"/>
      <c r="H1926" s="175"/>
      <c r="I1926" s="176"/>
      <c r="J1926" s="176"/>
      <c r="K1926" s="175"/>
      <c r="L1926" s="176"/>
      <c r="M1926" s="176"/>
      <c r="N1926" s="176"/>
      <c r="O1926" s="176"/>
      <c r="P1926" s="176"/>
      <c r="Q1926" s="176"/>
      <c r="R1926" s="176"/>
      <c r="S1926" s="176"/>
      <c r="T1926" s="175"/>
      <c r="U1926" s="175"/>
      <c r="V1926" s="176"/>
      <c r="W1926" s="176"/>
      <c r="X1926" s="176"/>
      <c r="Y1926" s="175"/>
      <c r="Z1926" s="177"/>
      <c r="AA1926" s="177"/>
      <c r="AB1926" s="177"/>
      <c r="AC1926" s="177"/>
    </row>
    <row r="1927" spans="1:29">
      <c r="A1927" s="175"/>
      <c r="B1927" s="175"/>
      <c r="C1927" s="175"/>
      <c r="D1927" s="176"/>
      <c r="E1927" s="176"/>
      <c r="F1927" s="176"/>
      <c r="G1927" s="176"/>
      <c r="H1927" s="175"/>
      <c r="I1927" s="176"/>
      <c r="J1927" s="176"/>
      <c r="K1927" s="175"/>
      <c r="L1927" s="176"/>
      <c r="M1927" s="176"/>
      <c r="N1927" s="176"/>
      <c r="O1927" s="176"/>
      <c r="P1927" s="176"/>
      <c r="Q1927" s="176"/>
      <c r="R1927" s="176"/>
      <c r="S1927" s="176"/>
      <c r="T1927" s="175"/>
      <c r="U1927" s="175"/>
      <c r="V1927" s="176"/>
      <c r="W1927" s="176"/>
      <c r="X1927" s="176"/>
      <c r="Y1927" s="175"/>
      <c r="Z1927" s="177"/>
      <c r="AA1927" s="177"/>
      <c r="AB1927" s="177"/>
      <c r="AC1927" s="177"/>
    </row>
    <row r="1928" spans="1:29">
      <c r="A1928" s="175"/>
      <c r="B1928" s="175"/>
      <c r="C1928" s="175"/>
      <c r="D1928" s="176"/>
      <c r="E1928" s="176"/>
      <c r="F1928" s="176"/>
      <c r="G1928" s="176"/>
      <c r="H1928" s="175"/>
      <c r="I1928" s="176"/>
      <c r="J1928" s="176"/>
      <c r="K1928" s="175"/>
      <c r="L1928" s="176"/>
      <c r="M1928" s="176"/>
      <c r="N1928" s="176"/>
      <c r="O1928" s="176"/>
      <c r="P1928" s="176"/>
      <c r="Q1928" s="176"/>
      <c r="R1928" s="176"/>
      <c r="S1928" s="176"/>
      <c r="T1928" s="175"/>
      <c r="U1928" s="175"/>
      <c r="V1928" s="176"/>
      <c r="W1928" s="176"/>
      <c r="X1928" s="176"/>
      <c r="Y1928" s="175"/>
      <c r="Z1928" s="177"/>
      <c r="AA1928" s="177"/>
      <c r="AB1928" s="177"/>
      <c r="AC1928" s="177"/>
    </row>
    <row r="1929" spans="1:29">
      <c r="A1929" s="175"/>
      <c r="B1929" s="175"/>
      <c r="C1929" s="175"/>
      <c r="D1929" s="176"/>
      <c r="E1929" s="176"/>
      <c r="F1929" s="176"/>
      <c r="G1929" s="176"/>
      <c r="H1929" s="175"/>
      <c r="I1929" s="176"/>
      <c r="J1929" s="176"/>
      <c r="K1929" s="175"/>
      <c r="L1929" s="176"/>
      <c r="M1929" s="176"/>
      <c r="N1929" s="176"/>
      <c r="O1929" s="176"/>
      <c r="P1929" s="176"/>
      <c r="Q1929" s="176"/>
      <c r="R1929" s="176"/>
      <c r="S1929" s="176"/>
      <c r="T1929" s="175"/>
      <c r="U1929" s="175"/>
      <c r="V1929" s="176"/>
      <c r="W1929" s="176"/>
      <c r="X1929" s="176"/>
      <c r="Y1929" s="175"/>
      <c r="Z1929" s="177"/>
      <c r="AA1929" s="177"/>
      <c r="AB1929" s="177"/>
      <c r="AC1929" s="177"/>
    </row>
    <row r="1930" spans="1:29">
      <c r="A1930" s="175"/>
      <c r="B1930" s="175"/>
      <c r="C1930" s="175"/>
      <c r="D1930" s="176"/>
      <c r="E1930" s="176"/>
      <c r="F1930" s="176"/>
      <c r="G1930" s="176"/>
      <c r="H1930" s="175"/>
      <c r="I1930" s="176"/>
      <c r="J1930" s="176"/>
      <c r="K1930" s="175"/>
      <c r="L1930" s="176"/>
      <c r="M1930" s="176"/>
      <c r="N1930" s="176"/>
      <c r="O1930" s="176"/>
      <c r="P1930" s="176"/>
      <c r="Q1930" s="176"/>
      <c r="R1930" s="176"/>
      <c r="S1930" s="176"/>
      <c r="T1930" s="175"/>
      <c r="U1930" s="175"/>
      <c r="V1930" s="176"/>
      <c r="W1930" s="176"/>
      <c r="X1930" s="176"/>
      <c r="Y1930" s="175"/>
      <c r="Z1930" s="177"/>
      <c r="AA1930" s="177"/>
      <c r="AB1930" s="177"/>
      <c r="AC1930" s="177"/>
    </row>
    <row r="1931" spans="1:29">
      <c r="A1931" s="175"/>
      <c r="B1931" s="175"/>
      <c r="C1931" s="175"/>
      <c r="D1931" s="176"/>
      <c r="E1931" s="176"/>
      <c r="F1931" s="176"/>
      <c r="G1931" s="176"/>
      <c r="H1931" s="175"/>
      <c r="I1931" s="176"/>
      <c r="J1931" s="176"/>
      <c r="K1931" s="175"/>
      <c r="L1931" s="176"/>
      <c r="M1931" s="176"/>
      <c r="N1931" s="176"/>
      <c r="O1931" s="176"/>
      <c r="P1931" s="176"/>
      <c r="Q1931" s="176"/>
      <c r="R1931" s="176"/>
      <c r="S1931" s="176"/>
      <c r="T1931" s="175"/>
      <c r="U1931" s="175"/>
      <c r="V1931" s="176"/>
      <c r="W1931" s="176"/>
      <c r="X1931" s="176"/>
      <c r="Y1931" s="175"/>
      <c r="Z1931" s="177"/>
      <c r="AA1931" s="177"/>
      <c r="AB1931" s="177"/>
      <c r="AC1931" s="177"/>
    </row>
    <row r="1932" spans="1:29">
      <c r="A1932" s="175"/>
      <c r="B1932" s="175"/>
      <c r="C1932" s="175"/>
      <c r="D1932" s="176"/>
      <c r="E1932" s="176"/>
      <c r="F1932" s="176"/>
      <c r="G1932" s="176"/>
      <c r="H1932" s="175"/>
      <c r="I1932" s="176"/>
      <c r="J1932" s="176"/>
      <c r="K1932" s="175"/>
      <c r="L1932" s="176"/>
      <c r="M1932" s="176"/>
      <c r="N1932" s="176"/>
      <c r="O1932" s="176"/>
      <c r="P1932" s="176"/>
      <c r="Q1932" s="176"/>
      <c r="R1932" s="176"/>
      <c r="S1932" s="176"/>
      <c r="T1932" s="175"/>
      <c r="U1932" s="175"/>
      <c r="V1932" s="176"/>
      <c r="W1932" s="176"/>
      <c r="X1932" s="176"/>
      <c r="Y1932" s="175"/>
      <c r="Z1932" s="177"/>
      <c r="AA1932" s="177"/>
      <c r="AB1932" s="177"/>
      <c r="AC1932" s="177"/>
    </row>
    <row r="1933" spans="1:29">
      <c r="A1933" s="175"/>
      <c r="B1933" s="175"/>
      <c r="C1933" s="175"/>
      <c r="D1933" s="176"/>
      <c r="E1933" s="176"/>
      <c r="F1933" s="176"/>
      <c r="G1933" s="176"/>
      <c r="H1933" s="175"/>
      <c r="I1933" s="176"/>
      <c r="J1933" s="176"/>
      <c r="K1933" s="175"/>
      <c r="L1933" s="176"/>
      <c r="M1933" s="176"/>
      <c r="N1933" s="176"/>
      <c r="O1933" s="176"/>
      <c r="P1933" s="176"/>
      <c r="Q1933" s="176"/>
      <c r="R1933" s="176"/>
      <c r="S1933" s="176"/>
      <c r="T1933" s="175"/>
      <c r="U1933" s="175"/>
      <c r="V1933" s="176"/>
      <c r="W1933" s="176"/>
      <c r="X1933" s="176"/>
      <c r="Y1933" s="175"/>
      <c r="Z1933" s="177"/>
      <c r="AA1933" s="177"/>
      <c r="AB1933" s="177"/>
      <c r="AC1933" s="177"/>
    </row>
    <row r="1934" spans="1:29">
      <c r="A1934" s="175"/>
      <c r="B1934" s="175"/>
      <c r="C1934" s="175"/>
      <c r="D1934" s="176"/>
      <c r="E1934" s="176"/>
      <c r="F1934" s="176"/>
      <c r="G1934" s="176"/>
      <c r="H1934" s="175"/>
      <c r="I1934" s="176"/>
      <c r="J1934" s="176"/>
      <c r="K1934" s="175"/>
      <c r="L1934" s="176"/>
      <c r="M1934" s="176"/>
      <c r="N1934" s="176"/>
      <c r="O1934" s="176"/>
      <c r="P1934" s="176"/>
      <c r="Q1934" s="176"/>
      <c r="R1934" s="176"/>
      <c r="S1934" s="176"/>
      <c r="T1934" s="175"/>
      <c r="U1934" s="175"/>
      <c r="V1934" s="176"/>
      <c r="W1934" s="176"/>
      <c r="X1934" s="176"/>
      <c r="Y1934" s="175"/>
      <c r="Z1934" s="177"/>
      <c r="AA1934" s="177"/>
      <c r="AB1934" s="177"/>
      <c r="AC1934" s="177"/>
    </row>
    <row r="1935" spans="1:29">
      <c r="A1935" s="175"/>
      <c r="B1935" s="175"/>
      <c r="C1935" s="175"/>
      <c r="D1935" s="176"/>
      <c r="E1935" s="176"/>
      <c r="F1935" s="176"/>
      <c r="G1935" s="176"/>
      <c r="H1935" s="175"/>
      <c r="I1935" s="176"/>
      <c r="J1935" s="176"/>
      <c r="K1935" s="175"/>
      <c r="L1935" s="176"/>
      <c r="M1935" s="176"/>
      <c r="N1935" s="176"/>
      <c r="O1935" s="176"/>
      <c r="P1935" s="176"/>
      <c r="Q1935" s="176"/>
      <c r="R1935" s="176"/>
      <c r="S1935" s="176"/>
      <c r="T1935" s="175"/>
      <c r="U1935" s="175"/>
      <c r="V1935" s="176"/>
      <c r="W1935" s="176"/>
      <c r="X1935" s="176"/>
      <c r="Y1935" s="175"/>
      <c r="Z1935" s="177"/>
      <c r="AA1935" s="177"/>
      <c r="AB1935" s="177"/>
      <c r="AC1935" s="177"/>
    </row>
    <row r="1936" spans="1:29">
      <c r="A1936" s="175"/>
      <c r="B1936" s="175"/>
      <c r="C1936" s="175"/>
      <c r="D1936" s="176"/>
      <c r="E1936" s="176"/>
      <c r="F1936" s="176"/>
      <c r="G1936" s="176"/>
      <c r="H1936" s="175"/>
      <c r="I1936" s="176"/>
      <c r="J1936" s="176"/>
      <c r="K1936" s="175"/>
      <c r="L1936" s="176"/>
      <c r="M1936" s="176"/>
      <c r="N1936" s="176"/>
      <c r="O1936" s="176"/>
      <c r="P1936" s="176"/>
      <c r="Q1936" s="176"/>
      <c r="R1936" s="176"/>
      <c r="S1936" s="176"/>
      <c r="T1936" s="175"/>
      <c r="U1936" s="175"/>
      <c r="V1936" s="176"/>
      <c r="W1936" s="176"/>
      <c r="X1936" s="176"/>
      <c r="Y1936" s="175"/>
      <c r="Z1936" s="177"/>
      <c r="AA1936" s="177"/>
      <c r="AB1936" s="177"/>
      <c r="AC1936" s="177"/>
    </row>
    <row r="1937" spans="1:29">
      <c r="A1937" s="175"/>
      <c r="B1937" s="175"/>
      <c r="C1937" s="175"/>
      <c r="D1937" s="176"/>
      <c r="E1937" s="176"/>
      <c r="F1937" s="176"/>
      <c r="G1937" s="176"/>
      <c r="H1937" s="175"/>
      <c r="I1937" s="176"/>
      <c r="J1937" s="176"/>
      <c r="K1937" s="175"/>
      <c r="L1937" s="176"/>
      <c r="M1937" s="176"/>
      <c r="N1937" s="176"/>
      <c r="O1937" s="176"/>
      <c r="P1937" s="176"/>
      <c r="Q1937" s="176"/>
      <c r="R1937" s="176"/>
      <c r="S1937" s="176"/>
      <c r="T1937" s="175"/>
      <c r="U1937" s="175"/>
      <c r="V1937" s="176"/>
      <c r="W1937" s="176"/>
      <c r="X1937" s="176"/>
      <c r="Y1937" s="175"/>
      <c r="Z1937" s="177"/>
      <c r="AA1937" s="177"/>
      <c r="AB1937" s="177"/>
      <c r="AC1937" s="177"/>
    </row>
    <row r="1938" spans="1:29">
      <c r="A1938" s="175"/>
      <c r="B1938" s="175"/>
      <c r="C1938" s="175"/>
      <c r="D1938" s="176"/>
      <c r="E1938" s="176"/>
      <c r="F1938" s="176"/>
      <c r="G1938" s="176"/>
      <c r="H1938" s="175"/>
      <c r="I1938" s="176"/>
      <c r="J1938" s="176"/>
      <c r="K1938" s="175"/>
      <c r="L1938" s="176"/>
      <c r="M1938" s="176"/>
      <c r="N1938" s="176"/>
      <c r="O1938" s="176"/>
      <c r="P1938" s="176"/>
      <c r="Q1938" s="176"/>
      <c r="R1938" s="176"/>
      <c r="S1938" s="176"/>
      <c r="T1938" s="175"/>
      <c r="U1938" s="175"/>
      <c r="V1938" s="176"/>
      <c r="W1938" s="176"/>
      <c r="X1938" s="176"/>
      <c r="Y1938" s="175"/>
      <c r="Z1938" s="177"/>
      <c r="AA1938" s="177"/>
      <c r="AB1938" s="177"/>
      <c r="AC1938" s="177"/>
    </row>
    <row r="1939" spans="1:29">
      <c r="A1939" s="175"/>
      <c r="B1939" s="175"/>
      <c r="C1939" s="175"/>
      <c r="D1939" s="176"/>
      <c r="E1939" s="176"/>
      <c r="F1939" s="176"/>
      <c r="G1939" s="176"/>
      <c r="H1939" s="175"/>
      <c r="I1939" s="176"/>
      <c r="J1939" s="176"/>
      <c r="K1939" s="175"/>
      <c r="L1939" s="176"/>
      <c r="M1939" s="176"/>
      <c r="N1939" s="176"/>
      <c r="O1939" s="176"/>
      <c r="P1939" s="176"/>
      <c r="Q1939" s="176"/>
      <c r="R1939" s="176"/>
      <c r="S1939" s="176"/>
      <c r="T1939" s="175"/>
      <c r="U1939" s="175"/>
      <c r="V1939" s="176"/>
      <c r="W1939" s="176"/>
      <c r="X1939" s="176"/>
      <c r="Y1939" s="175"/>
      <c r="Z1939" s="177"/>
      <c r="AA1939" s="177"/>
      <c r="AB1939" s="177"/>
      <c r="AC1939" s="177"/>
    </row>
    <row r="1940" spans="1:29">
      <c r="A1940" s="175"/>
      <c r="B1940" s="175"/>
      <c r="C1940" s="175"/>
      <c r="D1940" s="176"/>
      <c r="E1940" s="176"/>
      <c r="F1940" s="176"/>
      <c r="G1940" s="176"/>
      <c r="H1940" s="175"/>
      <c r="I1940" s="176"/>
      <c r="J1940" s="176"/>
      <c r="K1940" s="175"/>
      <c r="L1940" s="176"/>
      <c r="M1940" s="176"/>
      <c r="N1940" s="176"/>
      <c r="O1940" s="176"/>
      <c r="P1940" s="176"/>
      <c r="Q1940" s="176"/>
      <c r="R1940" s="176"/>
      <c r="S1940" s="176"/>
      <c r="T1940" s="175"/>
      <c r="U1940" s="175"/>
      <c r="V1940" s="176"/>
      <c r="W1940" s="176"/>
      <c r="X1940" s="176"/>
      <c r="Y1940" s="175"/>
      <c r="Z1940" s="177"/>
      <c r="AA1940" s="177"/>
      <c r="AB1940" s="177"/>
      <c r="AC1940" s="177"/>
    </row>
    <row r="1941" spans="1:29">
      <c r="A1941" s="175"/>
      <c r="B1941" s="175"/>
      <c r="C1941" s="175"/>
      <c r="D1941" s="176"/>
      <c r="E1941" s="176"/>
      <c r="F1941" s="176"/>
      <c r="G1941" s="176"/>
      <c r="H1941" s="175"/>
      <c r="I1941" s="176"/>
      <c r="J1941" s="176"/>
      <c r="K1941" s="175"/>
      <c r="L1941" s="176"/>
      <c r="M1941" s="176"/>
      <c r="N1941" s="176"/>
      <c r="O1941" s="176"/>
      <c r="P1941" s="176"/>
      <c r="Q1941" s="176"/>
      <c r="R1941" s="176"/>
      <c r="S1941" s="176"/>
      <c r="T1941" s="175"/>
      <c r="U1941" s="175"/>
      <c r="V1941" s="176"/>
      <c r="W1941" s="176"/>
      <c r="X1941" s="176"/>
      <c r="Y1941" s="175"/>
      <c r="Z1941" s="177"/>
      <c r="AA1941" s="177"/>
      <c r="AB1941" s="177"/>
      <c r="AC1941" s="177"/>
    </row>
    <row r="1942" spans="1:29">
      <c r="A1942" s="175"/>
      <c r="B1942" s="175"/>
      <c r="C1942" s="175"/>
      <c r="D1942" s="176"/>
      <c r="E1942" s="176"/>
      <c r="F1942" s="176"/>
      <c r="G1942" s="176"/>
      <c r="H1942" s="175"/>
      <c r="I1942" s="176"/>
      <c r="J1942" s="176"/>
      <c r="K1942" s="175"/>
      <c r="L1942" s="176"/>
      <c r="M1942" s="176"/>
      <c r="N1942" s="176"/>
      <c r="O1942" s="176"/>
      <c r="P1942" s="176"/>
      <c r="Q1942" s="176"/>
      <c r="R1942" s="176"/>
      <c r="S1942" s="176"/>
      <c r="T1942" s="175"/>
      <c r="U1942" s="175"/>
      <c r="V1942" s="176"/>
      <c r="W1942" s="176"/>
      <c r="X1942" s="176"/>
      <c r="Y1942" s="175"/>
      <c r="Z1942" s="177"/>
      <c r="AA1942" s="177"/>
      <c r="AB1942" s="177"/>
      <c r="AC1942" s="177"/>
    </row>
    <row r="1943" spans="1:29">
      <c r="A1943" s="175"/>
      <c r="B1943" s="175"/>
      <c r="C1943" s="175"/>
      <c r="D1943" s="176"/>
      <c r="E1943" s="176"/>
      <c r="F1943" s="176"/>
      <c r="G1943" s="176"/>
      <c r="H1943" s="175"/>
      <c r="I1943" s="176"/>
      <c r="J1943" s="176"/>
      <c r="K1943" s="175"/>
      <c r="L1943" s="176"/>
      <c r="M1943" s="176"/>
      <c r="N1943" s="176"/>
      <c r="O1943" s="176"/>
      <c r="P1943" s="176"/>
      <c r="Q1943" s="176"/>
      <c r="R1943" s="176"/>
      <c r="S1943" s="176"/>
      <c r="T1943" s="175"/>
      <c r="U1943" s="175"/>
      <c r="V1943" s="176"/>
      <c r="W1943" s="176"/>
      <c r="X1943" s="176"/>
      <c r="Y1943" s="175"/>
      <c r="Z1943" s="177"/>
      <c r="AA1943" s="177"/>
      <c r="AB1943" s="177"/>
      <c r="AC1943" s="177"/>
    </row>
    <row r="1944" spans="1:29">
      <c r="A1944" s="175"/>
      <c r="B1944" s="175"/>
      <c r="C1944" s="175"/>
      <c r="D1944" s="176"/>
      <c r="E1944" s="176"/>
      <c r="F1944" s="176"/>
      <c r="G1944" s="176"/>
      <c r="H1944" s="175"/>
      <c r="I1944" s="176"/>
      <c r="J1944" s="176"/>
      <c r="K1944" s="175"/>
      <c r="L1944" s="176"/>
      <c r="M1944" s="176"/>
      <c r="N1944" s="176"/>
      <c r="O1944" s="176"/>
      <c r="P1944" s="176"/>
      <c r="Q1944" s="176"/>
      <c r="R1944" s="176"/>
      <c r="S1944" s="176"/>
      <c r="T1944" s="175"/>
      <c r="U1944" s="175"/>
      <c r="V1944" s="176"/>
      <c r="W1944" s="176"/>
      <c r="X1944" s="176"/>
      <c r="Y1944" s="175"/>
      <c r="Z1944" s="177"/>
      <c r="AA1944" s="177"/>
      <c r="AB1944" s="177"/>
      <c r="AC1944" s="177"/>
    </row>
    <row r="1945" spans="1:29">
      <c r="A1945" s="175"/>
      <c r="B1945" s="175"/>
      <c r="C1945" s="175"/>
      <c r="D1945" s="176"/>
      <c r="E1945" s="176"/>
      <c r="F1945" s="176"/>
      <c r="G1945" s="176"/>
      <c r="H1945" s="175"/>
      <c r="I1945" s="176"/>
      <c r="J1945" s="176"/>
      <c r="K1945" s="175"/>
      <c r="L1945" s="176"/>
      <c r="M1945" s="176"/>
      <c r="N1945" s="176"/>
      <c r="O1945" s="176"/>
      <c r="P1945" s="176"/>
      <c r="Q1945" s="176"/>
      <c r="R1945" s="176"/>
      <c r="S1945" s="176"/>
      <c r="T1945" s="175"/>
      <c r="U1945" s="175"/>
      <c r="V1945" s="176"/>
      <c r="W1945" s="176"/>
      <c r="X1945" s="176"/>
      <c r="Y1945" s="175"/>
      <c r="Z1945" s="177"/>
      <c r="AA1945" s="177"/>
      <c r="AB1945" s="177"/>
      <c r="AC1945" s="177"/>
    </row>
    <row r="1946" spans="1:29">
      <c r="A1946" s="175"/>
      <c r="B1946" s="175"/>
      <c r="C1946" s="175"/>
      <c r="D1946" s="176"/>
      <c r="E1946" s="176"/>
      <c r="F1946" s="176"/>
      <c r="G1946" s="176"/>
      <c r="H1946" s="175"/>
      <c r="I1946" s="176"/>
      <c r="J1946" s="176"/>
      <c r="K1946" s="175"/>
      <c r="L1946" s="176"/>
      <c r="M1946" s="176"/>
      <c r="N1946" s="176"/>
      <c r="O1946" s="176"/>
      <c r="P1946" s="176"/>
      <c r="Q1946" s="176"/>
      <c r="R1946" s="176"/>
      <c r="S1946" s="176"/>
      <c r="T1946" s="175"/>
      <c r="U1946" s="175"/>
      <c r="V1946" s="176"/>
      <c r="W1946" s="176"/>
      <c r="X1946" s="176"/>
      <c r="Y1946" s="175"/>
      <c r="Z1946" s="177"/>
      <c r="AA1946" s="177"/>
      <c r="AB1946" s="177"/>
      <c r="AC1946" s="177"/>
    </row>
    <row r="1947" spans="1:29">
      <c r="A1947" s="175"/>
      <c r="B1947" s="175"/>
      <c r="C1947" s="175"/>
      <c r="D1947" s="176"/>
      <c r="E1947" s="176"/>
      <c r="F1947" s="176"/>
      <c r="G1947" s="176"/>
      <c r="H1947" s="175"/>
      <c r="I1947" s="176"/>
      <c r="J1947" s="176"/>
      <c r="K1947" s="175"/>
      <c r="L1947" s="176"/>
      <c r="M1947" s="176"/>
      <c r="N1947" s="176"/>
      <c r="O1947" s="176"/>
      <c r="P1947" s="176"/>
      <c r="Q1947" s="176"/>
      <c r="R1947" s="176"/>
      <c r="S1947" s="176"/>
      <c r="T1947" s="175"/>
      <c r="U1947" s="175"/>
      <c r="V1947" s="176"/>
      <c r="W1947" s="176"/>
      <c r="X1947" s="176"/>
      <c r="Y1947" s="175"/>
      <c r="Z1947" s="177"/>
      <c r="AA1947" s="177"/>
      <c r="AB1947" s="177"/>
      <c r="AC1947" s="177"/>
    </row>
    <row r="1948" spans="1:29">
      <c r="A1948" s="175"/>
      <c r="B1948" s="175"/>
      <c r="C1948" s="175"/>
      <c r="D1948" s="176"/>
      <c r="E1948" s="176"/>
      <c r="F1948" s="176"/>
      <c r="G1948" s="176"/>
      <c r="H1948" s="175"/>
      <c r="I1948" s="176"/>
      <c r="J1948" s="176"/>
      <c r="K1948" s="175"/>
      <c r="L1948" s="176"/>
      <c r="M1948" s="176"/>
      <c r="N1948" s="176"/>
      <c r="O1948" s="176"/>
      <c r="P1948" s="176"/>
      <c r="Q1948" s="176"/>
      <c r="R1948" s="176"/>
      <c r="S1948" s="176"/>
      <c r="T1948" s="175"/>
      <c r="U1948" s="175"/>
      <c r="V1948" s="176"/>
      <c r="W1948" s="176"/>
      <c r="X1948" s="176"/>
      <c r="Y1948" s="175"/>
      <c r="Z1948" s="177"/>
      <c r="AA1948" s="177"/>
      <c r="AB1948" s="177"/>
      <c r="AC1948" s="177"/>
    </row>
    <row r="1949" spans="1:29">
      <c r="A1949" s="175"/>
      <c r="B1949" s="175"/>
      <c r="C1949" s="175"/>
      <c r="D1949" s="176"/>
      <c r="E1949" s="176"/>
      <c r="F1949" s="176"/>
      <c r="G1949" s="176"/>
      <c r="H1949" s="175"/>
      <c r="I1949" s="176"/>
      <c r="J1949" s="176"/>
      <c r="K1949" s="175"/>
      <c r="L1949" s="176"/>
      <c r="M1949" s="176"/>
      <c r="N1949" s="176"/>
      <c r="O1949" s="176"/>
      <c r="P1949" s="176"/>
      <c r="Q1949" s="176"/>
      <c r="R1949" s="176"/>
      <c r="S1949" s="176"/>
      <c r="T1949" s="175"/>
      <c r="U1949" s="175"/>
      <c r="V1949" s="176"/>
      <c r="W1949" s="176"/>
      <c r="X1949" s="176"/>
      <c r="Y1949" s="175"/>
      <c r="Z1949" s="177"/>
      <c r="AA1949" s="177"/>
      <c r="AB1949" s="177"/>
      <c r="AC1949" s="177"/>
    </row>
    <row r="1950" spans="1:29">
      <c r="A1950" s="175"/>
      <c r="B1950" s="175"/>
      <c r="C1950" s="175"/>
      <c r="D1950" s="176"/>
      <c r="E1950" s="176"/>
      <c r="F1950" s="176"/>
      <c r="G1950" s="176"/>
      <c r="H1950" s="175"/>
      <c r="I1950" s="176"/>
      <c r="J1950" s="176"/>
      <c r="K1950" s="175"/>
      <c r="L1950" s="176"/>
      <c r="M1950" s="176"/>
      <c r="N1950" s="176"/>
      <c r="O1950" s="176"/>
      <c r="P1950" s="176"/>
      <c r="Q1950" s="176"/>
      <c r="R1950" s="176"/>
      <c r="S1950" s="176"/>
      <c r="T1950" s="175"/>
      <c r="U1950" s="175"/>
      <c r="V1950" s="176"/>
      <c r="W1950" s="176"/>
      <c r="X1950" s="176"/>
      <c r="Y1950" s="175"/>
      <c r="Z1950" s="177"/>
      <c r="AA1950" s="177"/>
      <c r="AB1950" s="177"/>
      <c r="AC1950" s="177"/>
    </row>
    <row r="1951" spans="1:29">
      <c r="A1951" s="175"/>
      <c r="B1951" s="175"/>
      <c r="C1951" s="175"/>
      <c r="D1951" s="176"/>
      <c r="E1951" s="176"/>
      <c r="F1951" s="176"/>
      <c r="G1951" s="176"/>
      <c r="H1951" s="175"/>
      <c r="I1951" s="176"/>
      <c r="J1951" s="176"/>
      <c r="K1951" s="175"/>
      <c r="L1951" s="176"/>
      <c r="M1951" s="176"/>
      <c r="N1951" s="176"/>
      <c r="O1951" s="176"/>
      <c r="P1951" s="176"/>
      <c r="Q1951" s="176"/>
      <c r="R1951" s="176"/>
      <c r="S1951" s="176"/>
      <c r="T1951" s="175"/>
      <c r="U1951" s="175"/>
      <c r="V1951" s="176"/>
      <c r="W1951" s="176"/>
      <c r="X1951" s="176"/>
      <c r="Y1951" s="175"/>
      <c r="Z1951" s="177"/>
      <c r="AA1951" s="177"/>
      <c r="AB1951" s="177"/>
      <c r="AC1951" s="177"/>
    </row>
    <row r="1952" spans="1:29">
      <c r="A1952" s="175"/>
      <c r="B1952" s="175"/>
      <c r="C1952" s="175"/>
      <c r="D1952" s="176"/>
      <c r="E1952" s="176"/>
      <c r="F1952" s="176"/>
      <c r="G1952" s="176"/>
      <c r="H1952" s="175"/>
      <c r="I1952" s="176"/>
      <c r="J1952" s="176"/>
      <c r="K1952" s="175"/>
      <c r="L1952" s="176"/>
      <c r="M1952" s="176"/>
      <c r="N1952" s="176"/>
      <c r="O1952" s="176"/>
      <c r="P1952" s="176"/>
      <c r="Q1952" s="176"/>
      <c r="R1952" s="176"/>
      <c r="S1952" s="176"/>
      <c r="T1952" s="175"/>
      <c r="U1952" s="175"/>
      <c r="V1952" s="176"/>
      <c r="W1952" s="176"/>
      <c r="X1952" s="176"/>
      <c r="Y1952" s="175"/>
      <c r="Z1952" s="177"/>
      <c r="AA1952" s="177"/>
      <c r="AB1952" s="177"/>
      <c r="AC1952" s="177"/>
    </row>
    <row r="1953" spans="1:29">
      <c r="A1953" s="175"/>
      <c r="B1953" s="175"/>
      <c r="C1953" s="175"/>
      <c r="D1953" s="176"/>
      <c r="E1953" s="176"/>
      <c r="F1953" s="176"/>
      <c r="G1953" s="176"/>
      <c r="H1953" s="175"/>
      <c r="I1953" s="176"/>
      <c r="J1953" s="176"/>
      <c r="K1953" s="175"/>
      <c r="L1953" s="176"/>
      <c r="M1953" s="176"/>
      <c r="N1953" s="176"/>
      <c r="O1953" s="176"/>
      <c r="P1953" s="176"/>
      <c r="Q1953" s="176"/>
      <c r="R1953" s="176"/>
      <c r="S1953" s="176"/>
      <c r="T1953" s="175"/>
      <c r="U1953" s="175"/>
      <c r="V1953" s="176"/>
      <c r="W1953" s="176"/>
      <c r="X1953" s="176"/>
      <c r="Y1953" s="175"/>
      <c r="Z1953" s="177"/>
      <c r="AA1953" s="177"/>
      <c r="AB1953" s="177"/>
      <c r="AC1953" s="177"/>
    </row>
    <row r="1954" spans="1:29">
      <c r="A1954" s="175"/>
      <c r="B1954" s="175"/>
      <c r="C1954" s="175"/>
      <c r="D1954" s="176"/>
      <c r="E1954" s="176"/>
      <c r="F1954" s="176"/>
      <c r="G1954" s="176"/>
      <c r="H1954" s="175"/>
      <c r="I1954" s="176"/>
      <c r="J1954" s="176"/>
      <c r="K1954" s="175"/>
      <c r="L1954" s="176"/>
      <c r="M1954" s="176"/>
      <c r="N1954" s="176"/>
      <c r="O1954" s="176"/>
      <c r="P1954" s="176"/>
      <c r="Q1954" s="176"/>
      <c r="R1954" s="176"/>
      <c r="S1954" s="176"/>
      <c r="T1954" s="175"/>
      <c r="U1954" s="175"/>
      <c r="V1954" s="176"/>
      <c r="W1954" s="176"/>
      <c r="X1954" s="176"/>
      <c r="Y1954" s="175"/>
      <c r="Z1954" s="177"/>
      <c r="AA1954" s="177"/>
      <c r="AB1954" s="177"/>
      <c r="AC1954" s="177"/>
    </row>
    <row r="1955" spans="1:29">
      <c r="A1955" s="175"/>
      <c r="B1955" s="175"/>
      <c r="C1955" s="175"/>
      <c r="D1955" s="176"/>
      <c r="E1955" s="176"/>
      <c r="F1955" s="176"/>
      <c r="G1955" s="176"/>
      <c r="H1955" s="175"/>
      <c r="I1955" s="176"/>
      <c r="J1955" s="176"/>
      <c r="K1955" s="175"/>
      <c r="L1955" s="176"/>
      <c r="M1955" s="176"/>
      <c r="N1955" s="176"/>
      <c r="O1955" s="176"/>
      <c r="P1955" s="176"/>
      <c r="Q1955" s="176"/>
      <c r="R1955" s="176"/>
      <c r="S1955" s="176"/>
      <c r="T1955" s="175"/>
      <c r="U1955" s="175"/>
      <c r="V1955" s="176"/>
      <c r="W1955" s="176"/>
      <c r="X1955" s="176"/>
      <c r="Y1955" s="175"/>
      <c r="Z1955" s="177"/>
      <c r="AA1955" s="177"/>
      <c r="AB1955" s="177"/>
      <c r="AC1955" s="177"/>
    </row>
    <row r="1956" spans="1:29">
      <c r="A1956" s="175"/>
      <c r="B1956" s="175"/>
      <c r="C1956" s="175"/>
      <c r="D1956" s="176"/>
      <c r="E1956" s="176"/>
      <c r="F1956" s="176"/>
      <c r="G1956" s="176"/>
      <c r="H1956" s="175"/>
      <c r="I1956" s="176"/>
      <c r="J1956" s="176"/>
      <c r="K1956" s="175"/>
      <c r="L1956" s="176"/>
      <c r="M1956" s="176"/>
      <c r="N1956" s="176"/>
      <c r="O1956" s="176"/>
      <c r="P1956" s="176"/>
      <c r="Q1956" s="176"/>
      <c r="R1956" s="176"/>
      <c r="S1956" s="176"/>
      <c r="T1956" s="175"/>
      <c r="U1956" s="175"/>
      <c r="V1956" s="176"/>
      <c r="W1956" s="176"/>
      <c r="X1956" s="176"/>
      <c r="Y1956" s="175"/>
      <c r="Z1956" s="177"/>
      <c r="AA1956" s="177"/>
      <c r="AB1956" s="177"/>
      <c r="AC1956" s="177"/>
    </row>
    <row r="1957" spans="1:29">
      <c r="A1957" s="175"/>
      <c r="B1957" s="175"/>
      <c r="C1957" s="175"/>
      <c r="D1957" s="176"/>
      <c r="E1957" s="176"/>
      <c r="F1957" s="176"/>
      <c r="G1957" s="176"/>
      <c r="H1957" s="175"/>
      <c r="I1957" s="176"/>
      <c r="J1957" s="176"/>
      <c r="K1957" s="175"/>
      <c r="L1957" s="176"/>
      <c r="M1957" s="176"/>
      <c r="N1957" s="176"/>
      <c r="O1957" s="176"/>
      <c r="P1957" s="176"/>
      <c r="Q1957" s="176"/>
      <c r="R1957" s="176"/>
      <c r="S1957" s="176"/>
      <c r="T1957" s="175"/>
      <c r="U1957" s="175"/>
      <c r="V1957" s="176"/>
      <c r="W1957" s="176"/>
      <c r="X1957" s="176"/>
      <c r="Y1957" s="175"/>
      <c r="Z1957" s="177"/>
      <c r="AA1957" s="177"/>
      <c r="AB1957" s="177"/>
      <c r="AC1957" s="177"/>
    </row>
    <row r="1958" spans="1:29">
      <c r="A1958" s="175"/>
      <c r="B1958" s="175"/>
      <c r="C1958" s="175"/>
      <c r="D1958" s="176"/>
      <c r="E1958" s="176"/>
      <c r="F1958" s="176"/>
      <c r="G1958" s="176"/>
      <c r="H1958" s="175"/>
      <c r="I1958" s="176"/>
      <c r="J1958" s="176"/>
      <c r="K1958" s="175"/>
      <c r="L1958" s="176"/>
      <c r="M1958" s="176"/>
      <c r="N1958" s="176"/>
      <c r="O1958" s="176"/>
      <c r="P1958" s="176"/>
      <c r="Q1958" s="176"/>
      <c r="R1958" s="176"/>
      <c r="S1958" s="176"/>
      <c r="T1958" s="175"/>
      <c r="U1958" s="175"/>
      <c r="V1958" s="176"/>
      <c r="W1958" s="176"/>
      <c r="X1958" s="176"/>
      <c r="Y1958" s="175"/>
      <c r="Z1958" s="177"/>
      <c r="AA1958" s="177"/>
      <c r="AB1958" s="177"/>
      <c r="AC1958" s="177"/>
    </row>
    <row r="1959" spans="1:29">
      <c r="A1959" s="175"/>
      <c r="B1959" s="175"/>
      <c r="C1959" s="175"/>
      <c r="D1959" s="176"/>
      <c r="E1959" s="176"/>
      <c r="F1959" s="176"/>
      <c r="G1959" s="176"/>
      <c r="H1959" s="175"/>
      <c r="I1959" s="176"/>
      <c r="J1959" s="176"/>
      <c r="K1959" s="175"/>
      <c r="L1959" s="176"/>
      <c r="M1959" s="176"/>
      <c r="N1959" s="176"/>
      <c r="O1959" s="176"/>
      <c r="P1959" s="176"/>
      <c r="Q1959" s="176"/>
      <c r="R1959" s="176"/>
      <c r="S1959" s="176"/>
      <c r="T1959" s="175"/>
      <c r="U1959" s="175"/>
      <c r="V1959" s="176"/>
      <c r="W1959" s="176"/>
      <c r="X1959" s="176"/>
      <c r="Y1959" s="175"/>
      <c r="Z1959" s="177"/>
      <c r="AA1959" s="177"/>
      <c r="AB1959" s="177"/>
      <c r="AC1959" s="177"/>
    </row>
    <row r="1960" spans="1:29">
      <c r="A1960" s="175"/>
      <c r="B1960" s="175"/>
      <c r="C1960" s="175"/>
      <c r="D1960" s="176"/>
      <c r="E1960" s="176"/>
      <c r="F1960" s="176"/>
      <c r="G1960" s="176"/>
      <c r="H1960" s="175"/>
      <c r="I1960" s="176"/>
      <c r="J1960" s="176"/>
      <c r="K1960" s="175"/>
      <c r="L1960" s="176"/>
      <c r="M1960" s="176"/>
      <c r="N1960" s="176"/>
      <c r="O1960" s="176"/>
      <c r="P1960" s="176"/>
      <c r="Q1960" s="176"/>
      <c r="R1960" s="176"/>
      <c r="S1960" s="176"/>
      <c r="T1960" s="175"/>
      <c r="U1960" s="175"/>
      <c r="V1960" s="176"/>
      <c r="W1960" s="176"/>
      <c r="X1960" s="176"/>
      <c r="Y1960" s="175"/>
      <c r="Z1960" s="177"/>
      <c r="AA1960" s="177"/>
      <c r="AB1960" s="177"/>
      <c r="AC1960" s="177"/>
    </row>
    <row r="1961" spans="1:29">
      <c r="A1961" s="175"/>
      <c r="B1961" s="175"/>
      <c r="C1961" s="175"/>
      <c r="D1961" s="176"/>
      <c r="E1961" s="176"/>
      <c r="F1961" s="176"/>
      <c r="G1961" s="176"/>
      <c r="H1961" s="175"/>
      <c r="I1961" s="176"/>
      <c r="J1961" s="176"/>
      <c r="K1961" s="175"/>
      <c r="L1961" s="176"/>
      <c r="M1961" s="176"/>
      <c r="N1961" s="176"/>
      <c r="O1961" s="176"/>
      <c r="P1961" s="176"/>
      <c r="Q1961" s="176"/>
      <c r="R1961" s="176"/>
      <c r="S1961" s="176"/>
      <c r="T1961" s="175"/>
      <c r="U1961" s="175"/>
      <c r="V1961" s="176"/>
      <c r="W1961" s="176"/>
      <c r="X1961" s="176"/>
      <c r="Y1961" s="175"/>
      <c r="Z1961" s="177"/>
      <c r="AA1961" s="177"/>
      <c r="AB1961" s="177"/>
      <c r="AC1961" s="177"/>
    </row>
    <row r="1962" spans="1:29">
      <c r="A1962" s="175"/>
      <c r="B1962" s="175"/>
      <c r="C1962" s="175"/>
      <c r="D1962" s="176"/>
      <c r="E1962" s="176"/>
      <c r="F1962" s="176"/>
      <c r="G1962" s="176"/>
      <c r="H1962" s="175"/>
      <c r="I1962" s="176"/>
      <c r="J1962" s="176"/>
      <c r="K1962" s="175"/>
      <c r="L1962" s="176"/>
      <c r="M1962" s="176"/>
      <c r="N1962" s="176"/>
      <c r="O1962" s="176"/>
      <c r="P1962" s="176"/>
      <c r="Q1962" s="176"/>
      <c r="R1962" s="176"/>
      <c r="S1962" s="176"/>
      <c r="T1962" s="175"/>
      <c r="U1962" s="175"/>
      <c r="V1962" s="176"/>
      <c r="W1962" s="176"/>
      <c r="X1962" s="176"/>
      <c r="Y1962" s="175"/>
      <c r="Z1962" s="177"/>
      <c r="AA1962" s="177"/>
      <c r="AB1962" s="177"/>
      <c r="AC1962" s="177"/>
    </row>
    <row r="1963" spans="1:29">
      <c r="A1963" s="175"/>
      <c r="B1963" s="175"/>
      <c r="C1963" s="175"/>
      <c r="D1963" s="176"/>
      <c r="E1963" s="176"/>
      <c r="F1963" s="176"/>
      <c r="G1963" s="176"/>
      <c r="H1963" s="175"/>
      <c r="I1963" s="176"/>
      <c r="J1963" s="176"/>
      <c r="K1963" s="175"/>
      <c r="L1963" s="176"/>
      <c r="M1963" s="176"/>
      <c r="N1963" s="176"/>
      <c r="O1963" s="176"/>
      <c r="P1963" s="176"/>
      <c r="Q1963" s="176"/>
      <c r="R1963" s="176"/>
      <c r="S1963" s="176"/>
      <c r="T1963" s="175"/>
      <c r="U1963" s="175"/>
      <c r="V1963" s="176"/>
      <c r="W1963" s="176"/>
      <c r="X1963" s="176"/>
      <c r="Y1963" s="175"/>
      <c r="Z1963" s="177"/>
      <c r="AA1963" s="177"/>
      <c r="AB1963" s="177"/>
      <c r="AC1963" s="177"/>
    </row>
    <row r="1964" spans="1:29">
      <c r="A1964" s="175"/>
      <c r="B1964" s="175"/>
      <c r="C1964" s="175"/>
      <c r="D1964" s="176"/>
      <c r="E1964" s="176"/>
      <c r="F1964" s="176"/>
      <c r="G1964" s="176"/>
      <c r="H1964" s="175"/>
      <c r="I1964" s="176"/>
      <c r="J1964" s="176"/>
      <c r="K1964" s="175"/>
      <c r="L1964" s="176"/>
      <c r="M1964" s="176"/>
      <c r="N1964" s="176"/>
      <c r="O1964" s="176"/>
      <c r="P1964" s="176"/>
      <c r="Q1964" s="176"/>
      <c r="R1964" s="176"/>
      <c r="S1964" s="176"/>
      <c r="T1964" s="175"/>
      <c r="U1964" s="175"/>
      <c r="V1964" s="176"/>
      <c r="W1964" s="176"/>
      <c r="X1964" s="176"/>
      <c r="Y1964" s="175"/>
      <c r="Z1964" s="177"/>
      <c r="AA1964" s="177"/>
      <c r="AB1964" s="177"/>
      <c r="AC1964" s="177"/>
    </row>
    <row r="1965" spans="1:29">
      <c r="A1965" s="175"/>
      <c r="B1965" s="175"/>
      <c r="C1965" s="175"/>
      <c r="D1965" s="176"/>
      <c r="E1965" s="176"/>
      <c r="F1965" s="176"/>
      <c r="G1965" s="176"/>
      <c r="H1965" s="175"/>
      <c r="I1965" s="176"/>
      <c r="J1965" s="176"/>
      <c r="K1965" s="175"/>
      <c r="L1965" s="176"/>
      <c r="M1965" s="176"/>
      <c r="N1965" s="176"/>
      <c r="O1965" s="176"/>
      <c r="P1965" s="176"/>
      <c r="Q1965" s="176"/>
      <c r="R1965" s="176"/>
      <c r="S1965" s="176"/>
      <c r="T1965" s="175"/>
      <c r="U1965" s="175"/>
      <c r="V1965" s="176"/>
      <c r="W1965" s="176"/>
      <c r="X1965" s="176"/>
      <c r="Y1965" s="175"/>
      <c r="Z1965" s="177"/>
      <c r="AA1965" s="177"/>
      <c r="AB1965" s="177"/>
      <c r="AC1965" s="177"/>
    </row>
    <row r="1966" spans="1:29">
      <c r="A1966" s="175"/>
      <c r="B1966" s="175"/>
      <c r="C1966" s="175"/>
      <c r="D1966" s="176"/>
      <c r="E1966" s="176"/>
      <c r="F1966" s="176"/>
      <c r="G1966" s="176"/>
      <c r="H1966" s="175"/>
      <c r="I1966" s="176"/>
      <c r="J1966" s="176"/>
      <c r="K1966" s="175"/>
      <c r="L1966" s="176"/>
      <c r="M1966" s="176"/>
      <c r="N1966" s="176"/>
      <c r="O1966" s="176"/>
      <c r="P1966" s="176"/>
      <c r="Q1966" s="176"/>
      <c r="R1966" s="176"/>
      <c r="S1966" s="176"/>
      <c r="T1966" s="175"/>
      <c r="U1966" s="175"/>
      <c r="V1966" s="176"/>
      <c r="W1966" s="176"/>
      <c r="X1966" s="176"/>
      <c r="Y1966" s="175"/>
      <c r="Z1966" s="177"/>
      <c r="AA1966" s="177"/>
      <c r="AB1966" s="177"/>
      <c r="AC1966" s="177"/>
    </row>
    <row r="1967" spans="1:29">
      <c r="A1967" s="175"/>
      <c r="B1967" s="175"/>
      <c r="C1967" s="175"/>
      <c r="D1967" s="176"/>
      <c r="E1967" s="176"/>
      <c r="F1967" s="176"/>
      <c r="G1967" s="176"/>
      <c r="H1967" s="175"/>
      <c r="I1967" s="176"/>
      <c r="J1967" s="176"/>
      <c r="K1967" s="175"/>
      <c r="L1967" s="176"/>
      <c r="M1967" s="176"/>
      <c r="N1967" s="176"/>
      <c r="O1967" s="176"/>
      <c r="P1967" s="176"/>
      <c r="Q1967" s="176"/>
      <c r="R1967" s="176"/>
      <c r="S1967" s="176"/>
      <c r="T1967" s="175"/>
      <c r="U1967" s="175"/>
      <c r="V1967" s="176"/>
      <c r="W1967" s="176"/>
      <c r="X1967" s="176"/>
      <c r="Y1967" s="175"/>
      <c r="Z1967" s="177"/>
      <c r="AA1967" s="177"/>
      <c r="AB1967" s="177"/>
      <c r="AC1967" s="177"/>
    </row>
    <row r="1968" spans="1:29">
      <c r="A1968" s="175"/>
      <c r="B1968" s="175"/>
      <c r="C1968" s="175"/>
      <c r="D1968" s="176"/>
      <c r="E1968" s="176"/>
      <c r="F1968" s="176"/>
      <c r="G1968" s="176"/>
      <c r="H1968" s="175"/>
      <c r="I1968" s="176"/>
      <c r="J1968" s="176"/>
      <c r="K1968" s="175"/>
      <c r="L1968" s="176"/>
      <c r="M1968" s="176"/>
      <c r="N1968" s="176"/>
      <c r="O1968" s="176"/>
      <c r="P1968" s="176"/>
      <c r="Q1968" s="176"/>
      <c r="R1968" s="176"/>
      <c r="S1968" s="176"/>
      <c r="T1968" s="175"/>
      <c r="U1968" s="175"/>
      <c r="V1968" s="176"/>
      <c r="W1968" s="176"/>
      <c r="X1968" s="176"/>
      <c r="Y1968" s="175"/>
      <c r="Z1968" s="177"/>
      <c r="AA1968" s="177"/>
      <c r="AB1968" s="177"/>
      <c r="AC1968" s="177"/>
    </row>
    <row r="1969" spans="1:29">
      <c r="A1969" s="175"/>
      <c r="B1969" s="175"/>
      <c r="C1969" s="175"/>
      <c r="D1969" s="176"/>
      <c r="E1969" s="176"/>
      <c r="F1969" s="176"/>
      <c r="G1969" s="176"/>
      <c r="H1969" s="175"/>
      <c r="I1969" s="176"/>
      <c r="J1969" s="176"/>
      <c r="K1969" s="175"/>
      <c r="L1969" s="176"/>
      <c r="M1969" s="176"/>
      <c r="N1969" s="176"/>
      <c r="O1969" s="176"/>
      <c r="P1969" s="176"/>
      <c r="Q1969" s="176"/>
      <c r="R1969" s="176"/>
      <c r="S1969" s="176"/>
      <c r="T1969" s="175"/>
      <c r="U1969" s="175"/>
      <c r="V1969" s="176"/>
      <c r="W1969" s="176"/>
      <c r="X1969" s="176"/>
      <c r="Y1969" s="175"/>
      <c r="Z1969" s="177"/>
      <c r="AA1969" s="177"/>
      <c r="AB1969" s="177"/>
      <c r="AC1969" s="177"/>
    </row>
    <row r="1970" spans="1:29">
      <c r="A1970" s="175"/>
      <c r="B1970" s="175"/>
      <c r="C1970" s="175"/>
      <c r="D1970" s="176"/>
      <c r="E1970" s="176"/>
      <c r="F1970" s="176"/>
      <c r="G1970" s="176"/>
      <c r="H1970" s="175"/>
      <c r="I1970" s="176"/>
      <c r="J1970" s="176"/>
      <c r="K1970" s="175"/>
      <c r="L1970" s="176"/>
      <c r="M1970" s="176"/>
      <c r="N1970" s="176"/>
      <c r="O1970" s="176"/>
      <c r="P1970" s="176"/>
      <c r="Q1970" s="176"/>
      <c r="R1970" s="176"/>
      <c r="S1970" s="176"/>
      <c r="T1970" s="175"/>
      <c r="U1970" s="175"/>
      <c r="V1970" s="176"/>
      <c r="W1970" s="176"/>
      <c r="X1970" s="176"/>
      <c r="Y1970" s="175"/>
      <c r="Z1970" s="177"/>
      <c r="AA1970" s="177"/>
      <c r="AB1970" s="177"/>
      <c r="AC1970" s="177"/>
    </row>
    <row r="1971" spans="1:29">
      <c r="A1971" s="175"/>
      <c r="B1971" s="175"/>
      <c r="C1971" s="175"/>
      <c r="D1971" s="176"/>
      <c r="E1971" s="176"/>
      <c r="F1971" s="176"/>
      <c r="G1971" s="176"/>
      <c r="H1971" s="175"/>
      <c r="I1971" s="176"/>
      <c r="J1971" s="176"/>
      <c r="K1971" s="175"/>
      <c r="L1971" s="176"/>
      <c r="M1971" s="176"/>
      <c r="N1971" s="176"/>
      <c r="O1971" s="176"/>
      <c r="P1971" s="176"/>
      <c r="Q1971" s="176"/>
      <c r="R1971" s="176"/>
      <c r="S1971" s="176"/>
      <c r="T1971" s="175"/>
      <c r="U1971" s="175"/>
      <c r="V1971" s="176"/>
      <c r="W1971" s="176"/>
      <c r="X1971" s="176"/>
      <c r="Y1971" s="175"/>
      <c r="Z1971" s="177"/>
      <c r="AA1971" s="177"/>
      <c r="AB1971" s="177"/>
      <c r="AC1971" s="177"/>
    </row>
    <row r="1972" spans="1:29">
      <c r="A1972" s="175"/>
      <c r="B1972" s="175"/>
      <c r="C1972" s="175"/>
      <c r="D1972" s="176"/>
      <c r="E1972" s="176"/>
      <c r="F1972" s="176"/>
      <c r="G1972" s="176"/>
      <c r="H1972" s="175"/>
      <c r="I1972" s="176"/>
      <c r="J1972" s="176"/>
      <c r="K1972" s="175"/>
      <c r="L1972" s="176"/>
      <c r="M1972" s="176"/>
      <c r="N1972" s="176"/>
      <c r="O1972" s="176"/>
      <c r="P1972" s="176"/>
      <c r="Q1972" s="176"/>
      <c r="R1972" s="176"/>
      <c r="S1972" s="176"/>
      <c r="T1972" s="175"/>
      <c r="U1972" s="175"/>
      <c r="V1972" s="176"/>
      <c r="W1972" s="176"/>
      <c r="X1972" s="176"/>
      <c r="Y1972" s="175"/>
      <c r="Z1972" s="177"/>
      <c r="AA1972" s="177"/>
      <c r="AB1972" s="177"/>
      <c r="AC1972" s="177"/>
    </row>
    <row r="1973" spans="1:29">
      <c r="A1973" s="175"/>
      <c r="B1973" s="175"/>
      <c r="C1973" s="175"/>
      <c r="D1973" s="176"/>
      <c r="E1973" s="176"/>
      <c r="F1973" s="176"/>
      <c r="G1973" s="176"/>
      <c r="H1973" s="175"/>
      <c r="I1973" s="176"/>
      <c r="J1973" s="176"/>
      <c r="K1973" s="175"/>
      <c r="L1973" s="176"/>
      <c r="M1973" s="176"/>
      <c r="N1973" s="176"/>
      <c r="O1973" s="176"/>
      <c r="P1973" s="176"/>
      <c r="Q1973" s="176"/>
      <c r="R1973" s="176"/>
      <c r="S1973" s="176"/>
      <c r="T1973" s="175"/>
      <c r="U1973" s="175"/>
      <c r="V1973" s="176"/>
      <c r="W1973" s="176"/>
      <c r="X1973" s="176"/>
      <c r="Y1973" s="175"/>
      <c r="Z1973" s="177"/>
      <c r="AA1973" s="177"/>
      <c r="AB1973" s="177"/>
      <c r="AC1973" s="177"/>
    </row>
    <row r="1974" spans="1:29">
      <c r="A1974" s="175"/>
      <c r="B1974" s="175"/>
      <c r="C1974" s="175"/>
      <c r="D1974" s="176"/>
      <c r="E1974" s="176"/>
      <c r="F1974" s="176"/>
      <c r="G1974" s="176"/>
      <c r="H1974" s="175"/>
      <c r="I1974" s="176"/>
      <c r="J1974" s="176"/>
      <c r="K1974" s="175"/>
      <c r="L1974" s="176"/>
      <c r="M1974" s="176"/>
      <c r="N1974" s="176"/>
      <c r="O1974" s="176"/>
      <c r="P1974" s="176"/>
      <c r="Q1974" s="176"/>
      <c r="R1974" s="176"/>
      <c r="S1974" s="176"/>
      <c r="T1974" s="175"/>
      <c r="U1974" s="175"/>
      <c r="V1974" s="176"/>
      <c r="W1974" s="176"/>
      <c r="X1974" s="176"/>
      <c r="Y1974" s="175"/>
      <c r="Z1974" s="177"/>
      <c r="AA1974" s="177"/>
      <c r="AB1974" s="177"/>
      <c r="AC1974" s="177"/>
    </row>
    <row r="1975" spans="1:29">
      <c r="A1975" s="175"/>
      <c r="B1975" s="175"/>
      <c r="C1975" s="175"/>
      <c r="D1975" s="176"/>
      <c r="E1975" s="176"/>
      <c r="F1975" s="176"/>
      <c r="G1975" s="176"/>
      <c r="H1975" s="175"/>
      <c r="I1975" s="176"/>
      <c r="J1975" s="176"/>
      <c r="K1975" s="175"/>
      <c r="L1975" s="176"/>
      <c r="M1975" s="176"/>
      <c r="N1975" s="176"/>
      <c r="O1975" s="176"/>
      <c r="P1975" s="176"/>
      <c r="Q1975" s="176"/>
      <c r="R1975" s="176"/>
      <c r="S1975" s="176"/>
      <c r="T1975" s="175"/>
      <c r="U1975" s="175"/>
      <c r="V1975" s="176"/>
      <c r="W1975" s="176"/>
      <c r="X1975" s="176"/>
      <c r="Y1975" s="175"/>
      <c r="Z1975" s="177"/>
      <c r="AA1975" s="177"/>
      <c r="AB1975" s="177"/>
      <c r="AC1975" s="177"/>
    </row>
    <row r="1976" spans="1:29">
      <c r="A1976" s="175"/>
      <c r="B1976" s="175"/>
      <c r="C1976" s="175"/>
      <c r="D1976" s="176"/>
      <c r="E1976" s="176"/>
      <c r="F1976" s="176"/>
      <c r="G1976" s="176"/>
      <c r="H1976" s="175"/>
      <c r="I1976" s="176"/>
      <c r="J1976" s="176"/>
      <c r="K1976" s="175"/>
      <c r="L1976" s="176"/>
      <c r="M1976" s="176"/>
      <c r="N1976" s="176"/>
      <c r="O1976" s="176"/>
      <c r="P1976" s="176"/>
      <c r="Q1976" s="176"/>
      <c r="R1976" s="176"/>
      <c r="S1976" s="176"/>
      <c r="T1976" s="175"/>
      <c r="U1976" s="175"/>
      <c r="V1976" s="176"/>
      <c r="W1976" s="176"/>
      <c r="X1976" s="176"/>
      <c r="Y1976" s="175"/>
      <c r="Z1976" s="177"/>
      <c r="AA1976" s="177"/>
      <c r="AB1976" s="177"/>
      <c r="AC1976" s="177"/>
    </row>
    <row r="1977" spans="1:29">
      <c r="A1977" s="175"/>
      <c r="B1977" s="175"/>
      <c r="C1977" s="175"/>
      <c r="D1977" s="176"/>
      <c r="E1977" s="176"/>
      <c r="F1977" s="176"/>
      <c r="G1977" s="176"/>
      <c r="H1977" s="175"/>
      <c r="I1977" s="176"/>
      <c r="J1977" s="176"/>
      <c r="K1977" s="175"/>
      <c r="L1977" s="176"/>
      <c r="M1977" s="176"/>
      <c r="N1977" s="176"/>
      <c r="O1977" s="176"/>
      <c r="P1977" s="176"/>
      <c r="Q1977" s="176"/>
      <c r="R1977" s="176"/>
      <c r="S1977" s="176"/>
      <c r="T1977" s="175"/>
      <c r="U1977" s="175"/>
      <c r="V1977" s="176"/>
      <c r="W1977" s="176"/>
      <c r="X1977" s="176"/>
      <c r="Y1977" s="175"/>
      <c r="Z1977" s="177"/>
      <c r="AA1977" s="177"/>
      <c r="AB1977" s="177"/>
      <c r="AC1977" s="177"/>
    </row>
    <row r="1978" spans="1:29">
      <c r="A1978" s="175"/>
      <c r="B1978" s="175"/>
      <c r="C1978" s="175"/>
      <c r="D1978" s="176"/>
      <c r="E1978" s="176"/>
      <c r="F1978" s="176"/>
      <c r="G1978" s="176"/>
      <c r="H1978" s="175"/>
      <c r="I1978" s="176"/>
      <c r="J1978" s="176"/>
      <c r="K1978" s="175"/>
      <c r="L1978" s="176"/>
      <c r="M1978" s="176"/>
      <c r="N1978" s="176"/>
      <c r="O1978" s="176"/>
      <c r="P1978" s="176"/>
      <c r="Q1978" s="176"/>
      <c r="R1978" s="176"/>
      <c r="S1978" s="176"/>
      <c r="T1978" s="175"/>
      <c r="U1978" s="175"/>
      <c r="V1978" s="176"/>
      <c r="W1978" s="176"/>
      <c r="X1978" s="176"/>
      <c r="Y1978" s="175"/>
      <c r="Z1978" s="177"/>
      <c r="AA1978" s="177"/>
      <c r="AB1978" s="177"/>
      <c r="AC1978" s="177"/>
    </row>
    <row r="1979" spans="1:29">
      <c r="A1979" s="175"/>
      <c r="B1979" s="175"/>
      <c r="C1979" s="175"/>
      <c r="D1979" s="176"/>
      <c r="E1979" s="176"/>
      <c r="F1979" s="176"/>
      <c r="G1979" s="176"/>
      <c r="H1979" s="175"/>
      <c r="I1979" s="176"/>
      <c r="J1979" s="176"/>
      <c r="K1979" s="175"/>
      <c r="L1979" s="176"/>
      <c r="M1979" s="176"/>
      <c r="N1979" s="176"/>
      <c r="O1979" s="176"/>
      <c r="P1979" s="176"/>
      <c r="Q1979" s="176"/>
      <c r="R1979" s="176"/>
      <c r="S1979" s="176"/>
      <c r="T1979" s="175"/>
      <c r="U1979" s="175"/>
      <c r="V1979" s="176"/>
      <c r="W1979" s="176"/>
      <c r="X1979" s="176"/>
      <c r="Y1979" s="175"/>
      <c r="Z1979" s="177"/>
      <c r="AA1979" s="177"/>
      <c r="AB1979" s="177"/>
      <c r="AC1979" s="177"/>
    </row>
    <row r="1980" spans="1:29">
      <c r="A1980" s="175"/>
      <c r="B1980" s="175"/>
      <c r="C1980" s="175"/>
      <c r="D1980" s="176"/>
      <c r="E1980" s="176"/>
      <c r="F1980" s="176"/>
      <c r="G1980" s="176"/>
      <c r="H1980" s="175"/>
      <c r="I1980" s="176"/>
      <c r="J1980" s="176"/>
      <c r="K1980" s="175"/>
      <c r="L1980" s="176"/>
      <c r="M1980" s="176"/>
      <c r="N1980" s="176"/>
      <c r="O1980" s="176"/>
      <c r="P1980" s="176"/>
      <c r="Q1980" s="176"/>
      <c r="R1980" s="176"/>
      <c r="S1980" s="176"/>
      <c r="T1980" s="175"/>
      <c r="U1980" s="175"/>
      <c r="V1980" s="176"/>
      <c r="W1980" s="176"/>
      <c r="X1980" s="176"/>
      <c r="Y1980" s="175"/>
      <c r="Z1980" s="177"/>
      <c r="AA1980" s="177"/>
      <c r="AB1980" s="177"/>
      <c r="AC1980" s="177"/>
    </row>
    <row r="1981" spans="1:29">
      <c r="A1981" s="175"/>
      <c r="B1981" s="175"/>
      <c r="C1981" s="175"/>
      <c r="D1981" s="176"/>
      <c r="E1981" s="176"/>
      <c r="F1981" s="176"/>
      <c r="G1981" s="176"/>
      <c r="H1981" s="175"/>
      <c r="I1981" s="176"/>
      <c r="J1981" s="176"/>
      <c r="K1981" s="175"/>
      <c r="L1981" s="176"/>
      <c r="M1981" s="176"/>
      <c r="N1981" s="176"/>
      <c r="O1981" s="176"/>
      <c r="P1981" s="176"/>
      <c r="Q1981" s="176"/>
      <c r="R1981" s="176"/>
      <c r="S1981" s="176"/>
      <c r="T1981" s="175"/>
      <c r="U1981" s="175"/>
      <c r="V1981" s="176"/>
      <c r="W1981" s="176"/>
      <c r="X1981" s="176"/>
      <c r="Y1981" s="175"/>
      <c r="Z1981" s="177"/>
      <c r="AA1981" s="177"/>
      <c r="AB1981" s="177"/>
      <c r="AC1981" s="177"/>
    </row>
    <row r="1982" spans="1:29">
      <c r="A1982" s="175"/>
      <c r="B1982" s="175"/>
      <c r="C1982" s="175"/>
      <c r="D1982" s="176"/>
      <c r="E1982" s="176"/>
      <c r="F1982" s="176"/>
      <c r="G1982" s="176"/>
      <c r="H1982" s="175"/>
      <c r="I1982" s="176"/>
      <c r="J1982" s="176"/>
      <c r="K1982" s="175"/>
      <c r="L1982" s="176"/>
      <c r="M1982" s="176"/>
      <c r="N1982" s="176"/>
      <c r="O1982" s="176"/>
      <c r="P1982" s="176"/>
      <c r="Q1982" s="176"/>
      <c r="R1982" s="176"/>
      <c r="S1982" s="176"/>
      <c r="T1982" s="175"/>
      <c r="U1982" s="175"/>
      <c r="V1982" s="176"/>
      <c r="W1982" s="176"/>
      <c r="X1982" s="176"/>
      <c r="Y1982" s="175"/>
      <c r="Z1982" s="177"/>
      <c r="AA1982" s="177"/>
      <c r="AB1982" s="177"/>
      <c r="AC1982" s="177"/>
    </row>
    <row r="1983" spans="1:29">
      <c r="A1983" s="175"/>
      <c r="B1983" s="175"/>
      <c r="C1983" s="175"/>
      <c r="D1983" s="176"/>
      <c r="E1983" s="176"/>
      <c r="F1983" s="176"/>
      <c r="G1983" s="176"/>
      <c r="H1983" s="175"/>
      <c r="I1983" s="176"/>
      <c r="J1983" s="176"/>
      <c r="K1983" s="175"/>
      <c r="L1983" s="176"/>
      <c r="M1983" s="176"/>
      <c r="N1983" s="176"/>
      <c r="O1983" s="176"/>
      <c r="P1983" s="176"/>
      <c r="Q1983" s="176"/>
      <c r="R1983" s="176"/>
      <c r="S1983" s="176"/>
      <c r="T1983" s="175"/>
      <c r="U1983" s="175"/>
      <c r="V1983" s="176"/>
      <c r="W1983" s="176"/>
      <c r="X1983" s="176"/>
      <c r="Y1983" s="175"/>
      <c r="Z1983" s="177"/>
      <c r="AA1983" s="177"/>
      <c r="AB1983" s="177"/>
      <c r="AC1983" s="177"/>
    </row>
    <row r="1984" spans="1:29">
      <c r="A1984" s="175"/>
      <c r="B1984" s="175"/>
      <c r="C1984" s="175"/>
      <c r="D1984" s="176"/>
      <c r="E1984" s="176"/>
      <c r="F1984" s="176"/>
      <c r="G1984" s="176"/>
      <c r="H1984" s="175"/>
      <c r="I1984" s="176"/>
      <c r="J1984" s="176"/>
      <c r="K1984" s="175"/>
      <c r="L1984" s="176"/>
      <c r="M1984" s="176"/>
      <c r="N1984" s="176"/>
      <c r="O1984" s="176"/>
      <c r="P1984" s="176"/>
      <c r="Q1984" s="176"/>
      <c r="R1984" s="176"/>
      <c r="S1984" s="176"/>
      <c r="T1984" s="175"/>
      <c r="U1984" s="175"/>
      <c r="V1984" s="176"/>
      <c r="W1984" s="176"/>
      <c r="X1984" s="176"/>
      <c r="Y1984" s="175"/>
      <c r="Z1984" s="177"/>
      <c r="AA1984" s="177"/>
      <c r="AB1984" s="177"/>
      <c r="AC1984" s="177"/>
    </row>
    <row r="1985" spans="1:29">
      <c r="A1985" s="175"/>
      <c r="B1985" s="175"/>
      <c r="C1985" s="175"/>
      <c r="D1985" s="176"/>
      <c r="E1985" s="176"/>
      <c r="F1985" s="176"/>
      <c r="G1985" s="176"/>
      <c r="H1985" s="175"/>
      <c r="I1985" s="176"/>
      <c r="J1985" s="176"/>
      <c r="K1985" s="175"/>
      <c r="L1985" s="176"/>
      <c r="M1985" s="176"/>
      <c r="N1985" s="176"/>
      <c r="O1985" s="176"/>
      <c r="P1985" s="176"/>
      <c r="Q1985" s="176"/>
      <c r="R1985" s="176"/>
      <c r="S1985" s="176"/>
      <c r="T1985" s="175"/>
      <c r="U1985" s="175"/>
      <c r="V1985" s="176"/>
      <c r="W1985" s="176"/>
      <c r="X1985" s="176"/>
      <c r="Y1985" s="175"/>
      <c r="Z1985" s="177"/>
      <c r="AA1985" s="177"/>
      <c r="AB1985" s="177"/>
      <c r="AC1985" s="177"/>
    </row>
    <row r="1986" spans="1:29">
      <c r="A1986" s="175"/>
      <c r="B1986" s="175"/>
      <c r="C1986" s="175"/>
      <c r="D1986" s="176"/>
      <c r="E1986" s="176"/>
      <c r="F1986" s="176"/>
      <c r="G1986" s="176"/>
      <c r="H1986" s="175"/>
      <c r="I1986" s="176"/>
      <c r="J1986" s="176"/>
      <c r="K1986" s="175"/>
      <c r="L1986" s="176"/>
      <c r="M1986" s="176"/>
      <c r="N1986" s="176"/>
      <c r="O1986" s="176"/>
      <c r="P1986" s="176"/>
      <c r="Q1986" s="176"/>
      <c r="R1986" s="176"/>
      <c r="S1986" s="176"/>
      <c r="T1986" s="175"/>
      <c r="U1986" s="175"/>
      <c r="V1986" s="176"/>
      <c r="W1986" s="176"/>
      <c r="X1986" s="176"/>
      <c r="Y1986" s="175"/>
      <c r="Z1986" s="177"/>
      <c r="AA1986" s="177"/>
      <c r="AB1986" s="177"/>
      <c r="AC1986" s="177"/>
    </row>
    <row r="1987" spans="1:29">
      <c r="A1987" s="175"/>
      <c r="B1987" s="175"/>
      <c r="C1987" s="175"/>
      <c r="D1987" s="176"/>
      <c r="E1987" s="176"/>
      <c r="F1987" s="176"/>
      <c r="G1987" s="176"/>
      <c r="H1987" s="175"/>
      <c r="I1987" s="176"/>
      <c r="J1987" s="176"/>
      <c r="K1987" s="175"/>
      <c r="L1987" s="176"/>
      <c r="M1987" s="176"/>
      <c r="N1987" s="176"/>
      <c r="O1987" s="176"/>
      <c r="P1987" s="176"/>
      <c r="Q1987" s="176"/>
      <c r="R1987" s="176"/>
      <c r="S1987" s="176"/>
      <c r="T1987" s="175"/>
      <c r="U1987" s="175"/>
      <c r="V1987" s="176"/>
      <c r="W1987" s="176"/>
      <c r="X1987" s="176"/>
      <c r="Y1987" s="175"/>
      <c r="Z1987" s="177"/>
      <c r="AA1987" s="177"/>
      <c r="AB1987" s="177"/>
      <c r="AC1987" s="177"/>
    </row>
    <row r="1988" spans="1:29">
      <c r="A1988" s="175"/>
      <c r="B1988" s="175"/>
      <c r="C1988" s="175"/>
      <c r="D1988" s="176"/>
      <c r="E1988" s="176"/>
      <c r="F1988" s="176"/>
      <c r="G1988" s="176"/>
      <c r="H1988" s="175"/>
      <c r="I1988" s="176"/>
      <c r="J1988" s="176"/>
      <c r="K1988" s="175"/>
      <c r="L1988" s="176"/>
      <c r="M1988" s="176"/>
      <c r="N1988" s="176"/>
      <c r="O1988" s="176"/>
      <c r="P1988" s="176"/>
      <c r="Q1988" s="176"/>
      <c r="R1988" s="176"/>
      <c r="S1988" s="176"/>
      <c r="T1988" s="175"/>
      <c r="U1988" s="175"/>
      <c r="V1988" s="176"/>
      <c r="W1988" s="176"/>
      <c r="X1988" s="176"/>
      <c r="Y1988" s="175"/>
      <c r="Z1988" s="177"/>
      <c r="AA1988" s="177"/>
      <c r="AB1988" s="177"/>
      <c r="AC1988" s="177"/>
    </row>
    <row r="1989" spans="1:29">
      <c r="A1989" s="175"/>
      <c r="B1989" s="175"/>
      <c r="C1989" s="175"/>
      <c r="D1989" s="176"/>
      <c r="E1989" s="176"/>
      <c r="F1989" s="176"/>
      <c r="G1989" s="176"/>
      <c r="H1989" s="175"/>
      <c r="I1989" s="176"/>
      <c r="J1989" s="176"/>
      <c r="K1989" s="175"/>
      <c r="L1989" s="176"/>
      <c r="M1989" s="176"/>
      <c r="N1989" s="176"/>
      <c r="O1989" s="176"/>
      <c r="P1989" s="176"/>
      <c r="Q1989" s="176"/>
      <c r="R1989" s="176"/>
      <c r="S1989" s="176"/>
      <c r="T1989" s="175"/>
      <c r="U1989" s="175"/>
      <c r="V1989" s="176"/>
      <c r="W1989" s="176"/>
      <c r="X1989" s="176"/>
      <c r="Y1989" s="175"/>
      <c r="Z1989" s="177"/>
      <c r="AA1989" s="177"/>
      <c r="AB1989" s="177"/>
      <c r="AC1989" s="177"/>
    </row>
    <row r="1990" spans="1:29">
      <c r="A1990" s="175"/>
      <c r="B1990" s="175"/>
      <c r="C1990" s="175"/>
      <c r="D1990" s="176"/>
      <c r="E1990" s="176"/>
      <c r="F1990" s="176"/>
      <c r="G1990" s="176"/>
      <c r="H1990" s="175"/>
      <c r="I1990" s="176"/>
      <c r="J1990" s="176"/>
      <c r="K1990" s="175"/>
      <c r="L1990" s="176"/>
      <c r="M1990" s="176"/>
      <c r="N1990" s="176"/>
      <c r="O1990" s="176"/>
      <c r="P1990" s="176"/>
      <c r="Q1990" s="176"/>
      <c r="R1990" s="176"/>
      <c r="S1990" s="176"/>
      <c r="T1990" s="175"/>
      <c r="U1990" s="175"/>
      <c r="V1990" s="176"/>
      <c r="W1990" s="176"/>
      <c r="X1990" s="176"/>
      <c r="Y1990" s="175"/>
      <c r="Z1990" s="177"/>
      <c r="AA1990" s="177"/>
      <c r="AB1990" s="177"/>
      <c r="AC1990" s="177"/>
    </row>
    <row r="1991" spans="1:29">
      <c r="A1991" s="175"/>
      <c r="B1991" s="175"/>
      <c r="C1991" s="175"/>
      <c r="D1991" s="176"/>
      <c r="E1991" s="176"/>
      <c r="F1991" s="176"/>
      <c r="G1991" s="176"/>
      <c r="H1991" s="175"/>
      <c r="I1991" s="176"/>
      <c r="J1991" s="176"/>
      <c r="K1991" s="175"/>
      <c r="L1991" s="176"/>
      <c r="M1991" s="176"/>
      <c r="N1991" s="176"/>
      <c r="O1991" s="176"/>
      <c r="P1991" s="176"/>
      <c r="Q1991" s="176"/>
      <c r="R1991" s="176"/>
      <c r="S1991" s="176"/>
      <c r="T1991" s="175"/>
      <c r="U1991" s="175"/>
      <c r="V1991" s="176"/>
      <c r="W1991" s="176"/>
      <c r="X1991" s="176"/>
      <c r="Y1991" s="175"/>
      <c r="Z1991" s="177"/>
      <c r="AA1991" s="177"/>
      <c r="AB1991" s="177"/>
      <c r="AC1991" s="177"/>
    </row>
    <row r="1992" spans="1:29">
      <c r="A1992" s="175"/>
      <c r="B1992" s="175"/>
      <c r="C1992" s="175"/>
      <c r="D1992" s="176"/>
      <c r="E1992" s="176"/>
      <c r="F1992" s="176"/>
      <c r="G1992" s="176"/>
      <c r="H1992" s="175"/>
      <c r="I1992" s="176"/>
      <c r="J1992" s="176"/>
      <c r="K1992" s="175"/>
      <c r="L1992" s="176"/>
      <c r="M1992" s="176"/>
      <c r="N1992" s="176"/>
      <c r="O1992" s="176"/>
      <c r="P1992" s="176"/>
      <c r="Q1992" s="176"/>
      <c r="R1992" s="176"/>
      <c r="S1992" s="176"/>
      <c r="T1992" s="175"/>
      <c r="U1992" s="175"/>
      <c r="V1992" s="176"/>
      <c r="W1992" s="176"/>
      <c r="X1992" s="176"/>
      <c r="Y1992" s="175"/>
      <c r="Z1992" s="177"/>
      <c r="AA1992" s="177"/>
      <c r="AB1992" s="177"/>
      <c r="AC1992" s="177"/>
    </row>
    <row r="1993" spans="1:29">
      <c r="A1993" s="175"/>
      <c r="B1993" s="175"/>
      <c r="C1993" s="175"/>
      <c r="D1993" s="176"/>
      <c r="E1993" s="176"/>
      <c r="F1993" s="176"/>
      <c r="G1993" s="176"/>
      <c r="H1993" s="175"/>
      <c r="I1993" s="176"/>
      <c r="J1993" s="176"/>
      <c r="K1993" s="175"/>
      <c r="L1993" s="176"/>
      <c r="M1993" s="176"/>
      <c r="N1993" s="176"/>
      <c r="O1993" s="176"/>
      <c r="P1993" s="176"/>
      <c r="Q1993" s="176"/>
      <c r="R1993" s="176"/>
      <c r="S1993" s="176"/>
      <c r="T1993" s="175"/>
      <c r="U1993" s="175"/>
      <c r="V1993" s="176"/>
      <c r="W1993" s="176"/>
      <c r="X1993" s="176"/>
      <c r="Y1993" s="175"/>
      <c r="Z1993" s="177"/>
      <c r="AA1993" s="177"/>
      <c r="AB1993" s="177"/>
      <c r="AC1993" s="177"/>
    </row>
    <row r="1994" spans="1:29">
      <c r="A1994" s="175"/>
      <c r="B1994" s="175"/>
      <c r="C1994" s="175"/>
      <c r="D1994" s="176"/>
      <c r="E1994" s="176"/>
      <c r="F1994" s="176"/>
      <c r="G1994" s="176"/>
      <c r="H1994" s="175"/>
      <c r="I1994" s="176"/>
      <c r="J1994" s="176"/>
      <c r="K1994" s="175"/>
      <c r="L1994" s="176"/>
      <c r="M1994" s="176"/>
      <c r="N1994" s="176"/>
      <c r="O1994" s="176"/>
      <c r="P1994" s="176"/>
      <c r="Q1994" s="176"/>
      <c r="R1994" s="176"/>
      <c r="S1994" s="176"/>
      <c r="T1994" s="175"/>
      <c r="U1994" s="175"/>
      <c r="V1994" s="176"/>
      <c r="W1994" s="176"/>
      <c r="X1994" s="176"/>
      <c r="Y1994" s="175"/>
      <c r="Z1994" s="177"/>
      <c r="AA1994" s="177"/>
      <c r="AB1994" s="177"/>
      <c r="AC1994" s="177"/>
    </row>
    <row r="1995" spans="1:29">
      <c r="A1995" s="175"/>
      <c r="B1995" s="175"/>
      <c r="C1995" s="175"/>
      <c r="D1995" s="176"/>
      <c r="E1995" s="176"/>
      <c r="F1995" s="176"/>
      <c r="G1995" s="176"/>
      <c r="H1995" s="175"/>
      <c r="I1995" s="176"/>
      <c r="J1995" s="176"/>
      <c r="K1995" s="175"/>
      <c r="L1995" s="176"/>
      <c r="M1995" s="176"/>
      <c r="N1995" s="176"/>
      <c r="O1995" s="176"/>
      <c r="P1995" s="176"/>
      <c r="Q1995" s="176"/>
      <c r="R1995" s="176"/>
      <c r="S1995" s="176"/>
      <c r="T1995" s="175"/>
      <c r="U1995" s="175"/>
      <c r="V1995" s="176"/>
      <c r="W1995" s="176"/>
      <c r="X1995" s="176"/>
      <c r="Y1995" s="175"/>
      <c r="Z1995" s="177"/>
      <c r="AA1995" s="177"/>
      <c r="AB1995" s="177"/>
      <c r="AC1995" s="177"/>
    </row>
    <row r="1996" spans="1:29">
      <c r="A1996" s="175"/>
      <c r="B1996" s="175"/>
      <c r="C1996" s="175"/>
      <c r="D1996" s="176"/>
      <c r="E1996" s="176"/>
      <c r="F1996" s="176"/>
      <c r="G1996" s="176"/>
      <c r="H1996" s="175"/>
      <c r="I1996" s="176"/>
      <c r="J1996" s="176"/>
      <c r="K1996" s="175"/>
      <c r="L1996" s="176"/>
      <c r="M1996" s="176"/>
      <c r="N1996" s="176"/>
      <c r="O1996" s="176"/>
      <c r="P1996" s="176"/>
      <c r="Q1996" s="176"/>
      <c r="R1996" s="176"/>
      <c r="S1996" s="176"/>
      <c r="T1996" s="175"/>
      <c r="U1996" s="175"/>
      <c r="V1996" s="176"/>
      <c r="W1996" s="176"/>
      <c r="X1996" s="176"/>
      <c r="Y1996" s="175"/>
      <c r="Z1996" s="177"/>
      <c r="AA1996" s="177"/>
      <c r="AB1996" s="177"/>
      <c r="AC1996" s="177"/>
    </row>
    <row r="1997" spans="1:29">
      <c r="A1997" s="175"/>
      <c r="B1997" s="175"/>
      <c r="C1997" s="175"/>
      <c r="D1997" s="176"/>
      <c r="E1997" s="176"/>
      <c r="F1997" s="176"/>
      <c r="G1997" s="176"/>
      <c r="H1997" s="175"/>
      <c r="I1997" s="176"/>
      <c r="J1997" s="176"/>
      <c r="K1997" s="175"/>
      <c r="L1997" s="176"/>
      <c r="M1997" s="176"/>
      <c r="N1997" s="176"/>
      <c r="O1997" s="176"/>
      <c r="P1997" s="176"/>
      <c r="Q1997" s="176"/>
      <c r="R1997" s="176"/>
      <c r="S1997" s="176"/>
      <c r="T1997" s="175"/>
      <c r="U1997" s="175"/>
      <c r="V1997" s="176"/>
      <c r="W1997" s="176"/>
      <c r="X1997" s="176"/>
      <c r="Y1997" s="175"/>
      <c r="Z1997" s="177"/>
      <c r="AA1997" s="177"/>
      <c r="AB1997" s="177"/>
      <c r="AC1997" s="177"/>
    </row>
    <row r="1998" spans="1:29">
      <c r="A1998" s="175"/>
      <c r="B1998" s="175"/>
      <c r="C1998" s="175"/>
      <c r="D1998" s="176"/>
      <c r="E1998" s="176"/>
      <c r="F1998" s="176"/>
      <c r="G1998" s="176"/>
      <c r="H1998" s="175"/>
      <c r="I1998" s="176"/>
      <c r="J1998" s="176"/>
      <c r="K1998" s="175"/>
      <c r="L1998" s="176"/>
      <c r="M1998" s="176"/>
      <c r="N1998" s="176"/>
      <c r="O1998" s="176"/>
      <c r="P1998" s="176"/>
      <c r="Q1998" s="176"/>
      <c r="R1998" s="176"/>
      <c r="S1998" s="176"/>
      <c r="T1998" s="175"/>
      <c r="U1998" s="175"/>
      <c r="V1998" s="176"/>
      <c r="W1998" s="176"/>
      <c r="X1998" s="176"/>
      <c r="Y1998" s="175"/>
      <c r="Z1998" s="177"/>
      <c r="AA1998" s="177"/>
      <c r="AB1998" s="177"/>
      <c r="AC1998" s="177"/>
    </row>
    <row r="1999" spans="1:29">
      <c r="A1999" s="175"/>
      <c r="B1999" s="175"/>
      <c r="C1999" s="175"/>
      <c r="D1999" s="176"/>
      <c r="E1999" s="176"/>
      <c r="F1999" s="176"/>
      <c r="G1999" s="176"/>
      <c r="H1999" s="175"/>
      <c r="I1999" s="176"/>
      <c r="J1999" s="176"/>
      <c r="K1999" s="175"/>
      <c r="L1999" s="176"/>
      <c r="M1999" s="176"/>
      <c r="N1999" s="176"/>
      <c r="O1999" s="176"/>
      <c r="P1999" s="176"/>
      <c r="Q1999" s="176"/>
      <c r="R1999" s="176"/>
      <c r="S1999" s="176"/>
      <c r="T1999" s="175"/>
      <c r="U1999" s="175"/>
      <c r="V1999" s="176"/>
      <c r="W1999" s="176"/>
      <c r="X1999" s="176"/>
      <c r="Y1999" s="175"/>
      <c r="Z1999" s="177"/>
      <c r="AA1999" s="177"/>
      <c r="AB1999" s="177"/>
      <c r="AC1999" s="177"/>
    </row>
    <row r="2000" spans="1:29">
      <c r="A2000" s="175"/>
      <c r="B2000" s="175"/>
      <c r="C2000" s="175"/>
      <c r="D2000" s="176"/>
      <c r="E2000" s="176"/>
      <c r="F2000" s="176"/>
      <c r="G2000" s="176"/>
      <c r="H2000" s="175"/>
      <c r="I2000" s="176"/>
      <c r="J2000" s="176"/>
      <c r="K2000" s="175"/>
      <c r="L2000" s="176"/>
      <c r="M2000" s="176"/>
      <c r="N2000" s="176"/>
      <c r="O2000" s="176"/>
      <c r="P2000" s="176"/>
      <c r="Q2000" s="176"/>
      <c r="R2000" s="176"/>
      <c r="S2000" s="176"/>
      <c r="T2000" s="175"/>
      <c r="U2000" s="175"/>
      <c r="V2000" s="176"/>
      <c r="W2000" s="176"/>
      <c r="X2000" s="176"/>
      <c r="Y2000" s="175"/>
      <c r="Z2000" s="177"/>
      <c r="AA2000" s="177"/>
      <c r="AB2000" s="177"/>
      <c r="AC2000" s="177"/>
    </row>
    <row r="2001" spans="1:29">
      <c r="A2001" s="175"/>
      <c r="B2001" s="175"/>
      <c r="C2001" s="175"/>
      <c r="D2001" s="176"/>
      <c r="E2001" s="176"/>
      <c r="F2001" s="176"/>
      <c r="G2001" s="176"/>
      <c r="H2001" s="175"/>
      <c r="I2001" s="176"/>
      <c r="J2001" s="176"/>
      <c r="K2001" s="175"/>
      <c r="L2001" s="176"/>
      <c r="M2001" s="176"/>
      <c r="N2001" s="176"/>
      <c r="O2001" s="176"/>
      <c r="P2001" s="176"/>
      <c r="Q2001" s="176"/>
      <c r="R2001" s="176"/>
      <c r="S2001" s="176"/>
      <c r="T2001" s="175"/>
      <c r="U2001" s="175"/>
      <c r="V2001" s="176"/>
      <c r="W2001" s="176"/>
      <c r="X2001" s="176"/>
      <c r="Y2001" s="175"/>
      <c r="Z2001" s="177"/>
      <c r="AA2001" s="177"/>
      <c r="AB2001" s="177"/>
      <c r="AC2001" s="177"/>
    </row>
    <row r="2002" spans="1:29">
      <c r="A2002" s="175"/>
      <c r="B2002" s="175"/>
      <c r="C2002" s="175"/>
      <c r="D2002" s="176"/>
      <c r="E2002" s="176"/>
      <c r="F2002" s="176"/>
      <c r="G2002" s="176"/>
      <c r="H2002" s="175"/>
      <c r="I2002" s="176"/>
      <c r="J2002" s="176"/>
      <c r="K2002" s="175"/>
      <c r="L2002" s="176"/>
      <c r="M2002" s="176"/>
      <c r="N2002" s="176"/>
      <c r="O2002" s="176"/>
      <c r="P2002" s="176"/>
      <c r="Q2002" s="176"/>
      <c r="R2002" s="176"/>
      <c r="S2002" s="176"/>
      <c r="T2002" s="175"/>
      <c r="U2002" s="175"/>
      <c r="V2002" s="176"/>
      <c r="W2002" s="176"/>
      <c r="X2002" s="176"/>
      <c r="Y2002" s="175"/>
      <c r="Z2002" s="177"/>
      <c r="AA2002" s="177"/>
      <c r="AB2002" s="177"/>
      <c r="AC2002" s="177"/>
    </row>
    <row r="2003" spans="1:29">
      <c r="A2003" s="175"/>
      <c r="B2003" s="175"/>
      <c r="C2003" s="175"/>
      <c r="D2003" s="176"/>
      <c r="E2003" s="176"/>
      <c r="F2003" s="176"/>
      <c r="G2003" s="176"/>
      <c r="H2003" s="175"/>
      <c r="I2003" s="176"/>
      <c r="J2003" s="176"/>
      <c r="K2003" s="175"/>
      <c r="L2003" s="176"/>
      <c r="M2003" s="176"/>
      <c r="N2003" s="176"/>
      <c r="O2003" s="176"/>
      <c r="P2003" s="176"/>
      <c r="Q2003" s="176"/>
      <c r="R2003" s="176"/>
      <c r="S2003" s="176"/>
      <c r="T2003" s="175"/>
      <c r="U2003" s="175"/>
      <c r="V2003" s="176"/>
      <c r="W2003" s="176"/>
      <c r="X2003" s="176"/>
      <c r="Y2003" s="175"/>
      <c r="Z2003" s="177"/>
      <c r="AA2003" s="177"/>
      <c r="AB2003" s="177"/>
      <c r="AC2003" s="177"/>
    </row>
    <row r="2004" spans="1:29">
      <c r="A2004" s="175"/>
      <c r="B2004" s="175"/>
      <c r="C2004" s="175"/>
      <c r="D2004" s="176"/>
      <c r="E2004" s="176"/>
      <c r="F2004" s="176"/>
      <c r="G2004" s="176"/>
      <c r="H2004" s="175"/>
      <c r="I2004" s="176"/>
      <c r="J2004" s="176"/>
      <c r="K2004" s="175"/>
      <c r="L2004" s="176"/>
      <c r="M2004" s="176"/>
      <c r="N2004" s="176"/>
      <c r="O2004" s="176"/>
      <c r="P2004" s="176"/>
      <c r="Q2004" s="176"/>
      <c r="R2004" s="176"/>
      <c r="S2004" s="176"/>
      <c r="T2004" s="175"/>
      <c r="U2004" s="175"/>
      <c r="V2004" s="176"/>
      <c r="W2004" s="176"/>
      <c r="X2004" s="176"/>
      <c r="Y2004" s="175"/>
      <c r="Z2004" s="177"/>
      <c r="AA2004" s="177"/>
      <c r="AB2004" s="177"/>
      <c r="AC2004" s="177"/>
    </row>
    <row r="2005" spans="1:29">
      <c r="A2005" s="175"/>
      <c r="B2005" s="175"/>
      <c r="C2005" s="175"/>
      <c r="D2005" s="176"/>
      <c r="E2005" s="176"/>
      <c r="F2005" s="176"/>
      <c r="G2005" s="176"/>
      <c r="H2005" s="175"/>
      <c r="I2005" s="176"/>
      <c r="J2005" s="176"/>
      <c r="K2005" s="175"/>
      <c r="L2005" s="176"/>
      <c r="M2005" s="176"/>
      <c r="N2005" s="176"/>
      <c r="O2005" s="176"/>
      <c r="P2005" s="176"/>
      <c r="Q2005" s="176"/>
      <c r="R2005" s="176"/>
      <c r="S2005" s="176"/>
      <c r="T2005" s="175"/>
      <c r="U2005" s="175"/>
      <c r="V2005" s="176"/>
      <c r="W2005" s="176"/>
      <c r="X2005" s="176"/>
      <c r="Y2005" s="175"/>
      <c r="Z2005" s="177"/>
      <c r="AA2005" s="177"/>
      <c r="AB2005" s="177"/>
      <c r="AC2005" s="177"/>
    </row>
    <row r="2006" spans="1:29">
      <c r="A2006" s="175"/>
      <c r="B2006" s="175"/>
      <c r="C2006" s="175"/>
      <c r="D2006" s="176"/>
      <c r="E2006" s="176"/>
      <c r="F2006" s="176"/>
      <c r="G2006" s="176"/>
      <c r="H2006" s="175"/>
      <c r="I2006" s="176"/>
      <c r="J2006" s="176"/>
      <c r="K2006" s="175"/>
      <c r="L2006" s="176"/>
      <c r="M2006" s="176"/>
      <c r="N2006" s="176"/>
      <c r="O2006" s="176"/>
      <c r="P2006" s="176"/>
      <c r="Q2006" s="176"/>
      <c r="R2006" s="176"/>
      <c r="S2006" s="176"/>
      <c r="T2006" s="175"/>
      <c r="U2006" s="175"/>
      <c r="V2006" s="176"/>
      <c r="W2006" s="176"/>
      <c r="X2006" s="176"/>
      <c r="Y2006" s="175"/>
      <c r="Z2006" s="177"/>
      <c r="AA2006" s="177"/>
      <c r="AB2006" s="177"/>
      <c r="AC2006" s="177"/>
    </row>
    <row r="2007" spans="1:29">
      <c r="A2007" s="175"/>
      <c r="B2007" s="175"/>
      <c r="C2007" s="175"/>
      <c r="D2007" s="176"/>
      <c r="E2007" s="176"/>
      <c r="F2007" s="176"/>
      <c r="G2007" s="176"/>
      <c r="H2007" s="175"/>
      <c r="I2007" s="176"/>
      <c r="J2007" s="176"/>
      <c r="K2007" s="175"/>
      <c r="L2007" s="176"/>
      <c r="M2007" s="176"/>
      <c r="N2007" s="176"/>
      <c r="O2007" s="176"/>
      <c r="P2007" s="176"/>
      <c r="Q2007" s="176"/>
      <c r="R2007" s="176"/>
      <c r="S2007" s="176"/>
      <c r="T2007" s="175"/>
      <c r="U2007" s="175"/>
      <c r="V2007" s="176"/>
      <c r="W2007" s="176"/>
      <c r="X2007" s="176"/>
      <c r="Y2007" s="175"/>
      <c r="Z2007" s="177"/>
      <c r="AA2007" s="177"/>
      <c r="AB2007" s="177"/>
      <c r="AC2007" s="177"/>
    </row>
    <row r="2008" spans="1:29">
      <c r="A2008" s="175"/>
      <c r="B2008" s="175"/>
      <c r="C2008" s="175"/>
      <c r="D2008" s="176"/>
      <c r="E2008" s="176"/>
      <c r="F2008" s="176"/>
      <c r="G2008" s="176"/>
      <c r="H2008" s="175"/>
      <c r="I2008" s="176"/>
      <c r="J2008" s="176"/>
      <c r="K2008" s="175"/>
      <c r="L2008" s="176"/>
      <c r="M2008" s="176"/>
      <c r="N2008" s="176"/>
      <c r="O2008" s="176"/>
      <c r="P2008" s="176"/>
      <c r="Q2008" s="176"/>
      <c r="R2008" s="176"/>
      <c r="S2008" s="176"/>
      <c r="T2008" s="175"/>
      <c r="U2008" s="175"/>
      <c r="V2008" s="176"/>
      <c r="W2008" s="176"/>
      <c r="X2008" s="176"/>
      <c r="Y2008" s="175"/>
      <c r="Z2008" s="177"/>
      <c r="AA2008" s="177"/>
      <c r="AB2008" s="177"/>
      <c r="AC2008" s="177"/>
    </row>
    <row r="2009" spans="1:29">
      <c r="A2009" s="175"/>
      <c r="B2009" s="175"/>
      <c r="C2009" s="175"/>
      <c r="D2009" s="176"/>
      <c r="E2009" s="176"/>
      <c r="F2009" s="176"/>
      <c r="G2009" s="176"/>
      <c r="H2009" s="175"/>
      <c r="I2009" s="176"/>
      <c r="J2009" s="176"/>
      <c r="K2009" s="175"/>
      <c r="L2009" s="176"/>
      <c r="M2009" s="176"/>
      <c r="N2009" s="176"/>
      <c r="O2009" s="176"/>
      <c r="P2009" s="176"/>
      <c r="Q2009" s="176"/>
      <c r="R2009" s="176"/>
      <c r="S2009" s="176"/>
      <c r="T2009" s="175"/>
      <c r="U2009" s="175"/>
      <c r="V2009" s="176"/>
      <c r="W2009" s="176"/>
      <c r="X2009" s="176"/>
      <c r="Y2009" s="175"/>
      <c r="Z2009" s="177"/>
      <c r="AA2009" s="177"/>
      <c r="AB2009" s="177"/>
      <c r="AC2009" s="177"/>
    </row>
    <row r="2010" spans="1:29">
      <c r="A2010" s="175"/>
      <c r="B2010" s="175"/>
      <c r="C2010" s="175"/>
      <c r="D2010" s="176"/>
      <c r="E2010" s="176"/>
      <c r="F2010" s="176"/>
      <c r="G2010" s="176"/>
      <c r="H2010" s="175"/>
      <c r="I2010" s="176"/>
      <c r="J2010" s="176"/>
      <c r="K2010" s="175"/>
      <c r="L2010" s="176"/>
      <c r="M2010" s="176"/>
      <c r="N2010" s="176"/>
      <c r="O2010" s="176"/>
      <c r="P2010" s="176"/>
      <c r="Q2010" s="176"/>
      <c r="R2010" s="176"/>
      <c r="S2010" s="176"/>
      <c r="T2010" s="175"/>
      <c r="U2010" s="175"/>
      <c r="V2010" s="176"/>
      <c r="W2010" s="176"/>
      <c r="X2010" s="176"/>
      <c r="Y2010" s="175"/>
      <c r="Z2010" s="177"/>
      <c r="AA2010" s="177"/>
      <c r="AB2010" s="177"/>
      <c r="AC2010" s="177"/>
    </row>
    <row r="2011" spans="1:29">
      <c r="A2011" s="175"/>
      <c r="B2011" s="175"/>
      <c r="C2011" s="175"/>
      <c r="D2011" s="176"/>
      <c r="E2011" s="176"/>
      <c r="F2011" s="176"/>
      <c r="G2011" s="176"/>
      <c r="H2011" s="175"/>
      <c r="I2011" s="176"/>
      <c r="J2011" s="176"/>
      <c r="K2011" s="175"/>
      <c r="L2011" s="176"/>
      <c r="M2011" s="176"/>
      <c r="N2011" s="176"/>
      <c r="O2011" s="176"/>
      <c r="P2011" s="176"/>
      <c r="Q2011" s="176"/>
      <c r="R2011" s="176"/>
      <c r="S2011" s="176"/>
      <c r="T2011" s="175"/>
      <c r="U2011" s="175"/>
      <c r="V2011" s="176"/>
      <c r="W2011" s="176"/>
      <c r="X2011" s="176"/>
      <c r="Y2011" s="175"/>
      <c r="Z2011" s="177"/>
      <c r="AA2011" s="177"/>
      <c r="AB2011" s="177"/>
      <c r="AC2011" s="177"/>
    </row>
    <row r="2012" spans="1:29">
      <c r="A2012" s="175"/>
      <c r="B2012" s="175"/>
      <c r="C2012" s="175"/>
      <c r="D2012" s="176"/>
      <c r="E2012" s="176"/>
      <c r="F2012" s="176"/>
      <c r="G2012" s="176"/>
      <c r="H2012" s="175"/>
      <c r="I2012" s="176"/>
      <c r="J2012" s="176"/>
      <c r="K2012" s="175"/>
      <c r="L2012" s="176"/>
      <c r="M2012" s="176"/>
      <c r="N2012" s="176"/>
      <c r="O2012" s="176"/>
      <c r="P2012" s="176"/>
      <c r="Q2012" s="176"/>
      <c r="R2012" s="176"/>
      <c r="S2012" s="176"/>
      <c r="T2012" s="175"/>
      <c r="U2012" s="175"/>
      <c r="V2012" s="176"/>
      <c r="W2012" s="176"/>
      <c r="X2012" s="176"/>
      <c r="Y2012" s="175"/>
      <c r="Z2012" s="177"/>
      <c r="AA2012" s="177"/>
      <c r="AB2012" s="177"/>
      <c r="AC2012" s="177"/>
    </row>
    <row r="2013" spans="1:29">
      <c r="A2013" s="175"/>
      <c r="B2013" s="175"/>
      <c r="C2013" s="175"/>
      <c r="D2013" s="176"/>
      <c r="E2013" s="176"/>
      <c r="F2013" s="176"/>
      <c r="G2013" s="176"/>
      <c r="H2013" s="175"/>
      <c r="I2013" s="176"/>
      <c r="J2013" s="176"/>
      <c r="K2013" s="175"/>
      <c r="L2013" s="176"/>
      <c r="M2013" s="176"/>
      <c r="N2013" s="176"/>
      <c r="O2013" s="176"/>
      <c r="P2013" s="176"/>
      <c r="Q2013" s="176"/>
      <c r="R2013" s="176"/>
      <c r="S2013" s="176"/>
      <c r="T2013" s="175"/>
      <c r="U2013" s="175"/>
      <c r="V2013" s="176"/>
      <c r="W2013" s="176"/>
      <c r="X2013" s="176"/>
      <c r="Y2013" s="175"/>
      <c r="Z2013" s="177"/>
      <c r="AA2013" s="177"/>
      <c r="AB2013" s="177"/>
      <c r="AC2013" s="177"/>
    </row>
    <row r="2014" spans="1:29">
      <c r="A2014" s="175"/>
      <c r="B2014" s="175"/>
      <c r="C2014" s="175"/>
      <c r="D2014" s="176"/>
      <c r="E2014" s="176"/>
      <c r="F2014" s="176"/>
      <c r="G2014" s="176"/>
      <c r="H2014" s="175"/>
      <c r="I2014" s="176"/>
      <c r="J2014" s="176"/>
      <c r="K2014" s="175"/>
      <c r="L2014" s="176"/>
      <c r="M2014" s="176"/>
      <c r="N2014" s="176"/>
      <c r="O2014" s="176"/>
      <c r="P2014" s="176"/>
      <c r="Q2014" s="176"/>
      <c r="R2014" s="176"/>
      <c r="S2014" s="176"/>
      <c r="T2014" s="175"/>
      <c r="U2014" s="175"/>
      <c r="V2014" s="176"/>
      <c r="W2014" s="176"/>
      <c r="X2014" s="176"/>
      <c r="Y2014" s="175"/>
      <c r="Z2014" s="177"/>
      <c r="AA2014" s="177"/>
      <c r="AB2014" s="177"/>
      <c r="AC2014" s="177"/>
    </row>
    <row r="2015" spans="1:29">
      <c r="A2015" s="175"/>
      <c r="B2015" s="175"/>
      <c r="C2015" s="175"/>
      <c r="D2015" s="176"/>
      <c r="E2015" s="176"/>
      <c r="F2015" s="176"/>
      <c r="G2015" s="176"/>
      <c r="H2015" s="175"/>
      <c r="I2015" s="176"/>
      <c r="J2015" s="176"/>
      <c r="K2015" s="175"/>
      <c r="L2015" s="176"/>
      <c r="M2015" s="176"/>
      <c r="N2015" s="176"/>
      <c r="O2015" s="176"/>
      <c r="P2015" s="176"/>
      <c r="Q2015" s="176"/>
      <c r="R2015" s="176"/>
      <c r="S2015" s="176"/>
      <c r="T2015" s="175"/>
      <c r="U2015" s="175"/>
      <c r="V2015" s="176"/>
      <c r="W2015" s="176"/>
      <c r="X2015" s="176"/>
      <c r="Y2015" s="175"/>
      <c r="Z2015" s="177"/>
      <c r="AA2015" s="177"/>
      <c r="AB2015" s="177"/>
      <c r="AC2015" s="177"/>
    </row>
    <row r="2016" spans="1:29">
      <c r="A2016" s="175"/>
      <c r="B2016" s="175"/>
      <c r="C2016" s="175"/>
      <c r="D2016" s="176"/>
      <c r="E2016" s="176"/>
      <c r="F2016" s="176"/>
      <c r="G2016" s="176"/>
      <c r="H2016" s="175"/>
      <c r="I2016" s="176"/>
      <c r="J2016" s="176"/>
      <c r="K2016" s="175"/>
      <c r="L2016" s="176"/>
      <c r="M2016" s="176"/>
      <c r="N2016" s="176"/>
      <c r="O2016" s="176"/>
      <c r="P2016" s="176"/>
      <c r="Q2016" s="176"/>
      <c r="R2016" s="176"/>
      <c r="S2016" s="176"/>
      <c r="T2016" s="175"/>
      <c r="U2016" s="175"/>
      <c r="V2016" s="176"/>
      <c r="W2016" s="176"/>
      <c r="X2016" s="176"/>
      <c r="Y2016" s="175"/>
      <c r="Z2016" s="177"/>
      <c r="AA2016" s="177"/>
      <c r="AB2016" s="177"/>
      <c r="AC2016" s="177"/>
    </row>
    <row r="2017" spans="1:29">
      <c r="A2017" s="175"/>
      <c r="B2017" s="175"/>
      <c r="C2017" s="175"/>
      <c r="D2017" s="176"/>
      <c r="E2017" s="176"/>
      <c r="F2017" s="176"/>
      <c r="G2017" s="176"/>
      <c r="H2017" s="175"/>
      <c r="I2017" s="176"/>
      <c r="J2017" s="176"/>
      <c r="K2017" s="175"/>
      <c r="L2017" s="176"/>
      <c r="M2017" s="176"/>
      <c r="N2017" s="176"/>
      <c r="O2017" s="176"/>
      <c r="P2017" s="176"/>
      <c r="Q2017" s="176"/>
      <c r="R2017" s="176"/>
      <c r="S2017" s="176"/>
      <c r="T2017" s="175"/>
      <c r="U2017" s="175"/>
      <c r="V2017" s="176"/>
      <c r="W2017" s="176"/>
      <c r="X2017" s="176"/>
      <c r="Y2017" s="175"/>
      <c r="Z2017" s="177"/>
      <c r="AA2017" s="177"/>
      <c r="AB2017" s="177"/>
      <c r="AC2017" s="177"/>
    </row>
    <row r="2018" spans="1:29">
      <c r="A2018" s="175"/>
      <c r="B2018" s="175"/>
      <c r="C2018" s="175"/>
      <c r="D2018" s="176"/>
      <c r="E2018" s="176"/>
      <c r="F2018" s="176"/>
      <c r="G2018" s="176"/>
      <c r="H2018" s="175"/>
      <c r="I2018" s="176"/>
      <c r="J2018" s="176"/>
      <c r="K2018" s="175"/>
      <c r="L2018" s="176"/>
      <c r="M2018" s="176"/>
      <c r="N2018" s="176"/>
      <c r="O2018" s="176"/>
      <c r="P2018" s="176"/>
      <c r="Q2018" s="176"/>
      <c r="R2018" s="176"/>
      <c r="S2018" s="176"/>
      <c r="T2018" s="175"/>
      <c r="U2018" s="175"/>
      <c r="V2018" s="176"/>
      <c r="W2018" s="176"/>
      <c r="X2018" s="176"/>
      <c r="Y2018" s="175"/>
      <c r="Z2018" s="177"/>
      <c r="AA2018" s="177"/>
      <c r="AB2018" s="177"/>
      <c r="AC2018" s="177"/>
    </row>
    <row r="2019" spans="1:29">
      <c r="A2019" s="175"/>
      <c r="B2019" s="175"/>
      <c r="C2019" s="175"/>
      <c r="D2019" s="176"/>
      <c r="E2019" s="176"/>
      <c r="F2019" s="176"/>
      <c r="G2019" s="176"/>
      <c r="H2019" s="175"/>
      <c r="I2019" s="176"/>
      <c r="J2019" s="176"/>
      <c r="K2019" s="175"/>
      <c r="L2019" s="176"/>
      <c r="M2019" s="176"/>
      <c r="N2019" s="176"/>
      <c r="O2019" s="176"/>
      <c r="P2019" s="176"/>
      <c r="Q2019" s="176"/>
      <c r="R2019" s="176"/>
      <c r="S2019" s="176"/>
      <c r="T2019" s="175"/>
      <c r="U2019" s="175"/>
      <c r="V2019" s="176"/>
      <c r="W2019" s="176"/>
      <c r="X2019" s="176"/>
      <c r="Y2019" s="175"/>
      <c r="Z2019" s="177"/>
      <c r="AA2019" s="177"/>
      <c r="AB2019" s="177"/>
      <c r="AC2019" s="177"/>
    </row>
    <row r="2020" spans="1:29">
      <c r="A2020" s="175"/>
      <c r="B2020" s="175"/>
      <c r="C2020" s="175"/>
      <c r="D2020" s="176"/>
      <c r="E2020" s="176"/>
      <c r="F2020" s="176"/>
      <c r="G2020" s="176"/>
      <c r="H2020" s="175"/>
      <c r="I2020" s="176"/>
      <c r="J2020" s="176"/>
      <c r="K2020" s="175"/>
      <c r="L2020" s="176"/>
      <c r="M2020" s="176"/>
      <c r="N2020" s="176"/>
      <c r="O2020" s="176"/>
      <c r="P2020" s="176"/>
      <c r="Q2020" s="176"/>
      <c r="R2020" s="176"/>
      <c r="S2020" s="176"/>
      <c r="T2020" s="175"/>
      <c r="U2020" s="175"/>
      <c r="V2020" s="176"/>
      <c r="W2020" s="176"/>
      <c r="X2020" s="176"/>
      <c r="Y2020" s="175"/>
      <c r="Z2020" s="177"/>
      <c r="AA2020" s="177"/>
      <c r="AB2020" s="177"/>
      <c r="AC2020" s="177"/>
    </row>
    <row r="2021" spans="1:29">
      <c r="A2021" s="175"/>
      <c r="B2021" s="175"/>
      <c r="C2021" s="175"/>
      <c r="D2021" s="176"/>
      <c r="E2021" s="176"/>
      <c r="F2021" s="176"/>
      <c r="G2021" s="176"/>
      <c r="H2021" s="175"/>
      <c r="I2021" s="176"/>
      <c r="J2021" s="176"/>
      <c r="K2021" s="175"/>
      <c r="L2021" s="176"/>
      <c r="M2021" s="176"/>
      <c r="N2021" s="176"/>
      <c r="O2021" s="176"/>
      <c r="P2021" s="176"/>
      <c r="Q2021" s="176"/>
      <c r="R2021" s="176"/>
      <c r="S2021" s="176"/>
      <c r="T2021" s="175"/>
      <c r="U2021" s="175"/>
      <c r="V2021" s="176"/>
      <c r="W2021" s="176"/>
      <c r="X2021" s="176"/>
      <c r="Y2021" s="175"/>
      <c r="Z2021" s="177"/>
      <c r="AA2021" s="177"/>
      <c r="AB2021" s="177"/>
      <c r="AC2021" s="177"/>
    </row>
    <row r="2022" spans="1:29">
      <c r="A2022" s="175"/>
      <c r="B2022" s="175"/>
      <c r="C2022" s="175"/>
      <c r="D2022" s="176"/>
      <c r="E2022" s="176"/>
      <c r="F2022" s="176"/>
      <c r="G2022" s="176"/>
      <c r="H2022" s="175"/>
      <c r="I2022" s="176"/>
      <c r="J2022" s="176"/>
      <c r="K2022" s="175"/>
      <c r="L2022" s="176"/>
      <c r="M2022" s="176"/>
      <c r="N2022" s="176"/>
      <c r="O2022" s="176"/>
      <c r="P2022" s="176"/>
      <c r="Q2022" s="176"/>
      <c r="R2022" s="176"/>
      <c r="S2022" s="176"/>
      <c r="T2022" s="175"/>
      <c r="U2022" s="175"/>
      <c r="V2022" s="176"/>
      <c r="W2022" s="176"/>
      <c r="X2022" s="176"/>
      <c r="Y2022" s="175"/>
      <c r="Z2022" s="177"/>
      <c r="AA2022" s="177"/>
      <c r="AB2022" s="177"/>
      <c r="AC2022" s="177"/>
    </row>
    <row r="2023" spans="1:29">
      <c r="A2023" s="175"/>
      <c r="B2023" s="175"/>
      <c r="C2023" s="175"/>
      <c r="D2023" s="176"/>
      <c r="E2023" s="176"/>
      <c r="F2023" s="176"/>
      <c r="G2023" s="176"/>
      <c r="H2023" s="175"/>
      <c r="I2023" s="176"/>
      <c r="J2023" s="176"/>
      <c r="K2023" s="175"/>
      <c r="L2023" s="176"/>
      <c r="M2023" s="176"/>
      <c r="N2023" s="176"/>
      <c r="O2023" s="176"/>
      <c r="P2023" s="176"/>
      <c r="Q2023" s="176"/>
      <c r="R2023" s="176"/>
      <c r="S2023" s="176"/>
      <c r="T2023" s="175"/>
      <c r="U2023" s="175"/>
      <c r="V2023" s="176"/>
      <c r="W2023" s="176"/>
      <c r="X2023" s="176"/>
      <c r="Y2023" s="175"/>
      <c r="Z2023" s="177"/>
      <c r="AA2023" s="177"/>
      <c r="AB2023" s="177"/>
      <c r="AC2023" s="177"/>
    </row>
    <row r="2024" spans="1:29">
      <c r="A2024" s="175"/>
      <c r="B2024" s="175"/>
      <c r="C2024" s="175"/>
      <c r="D2024" s="176"/>
      <c r="E2024" s="176"/>
      <c r="F2024" s="176"/>
      <c r="G2024" s="176"/>
      <c r="H2024" s="175"/>
      <c r="I2024" s="176"/>
      <c r="J2024" s="176"/>
      <c r="K2024" s="175"/>
      <c r="L2024" s="176"/>
      <c r="M2024" s="176"/>
      <c r="N2024" s="176"/>
      <c r="O2024" s="176"/>
      <c r="P2024" s="176"/>
      <c r="Q2024" s="176"/>
      <c r="R2024" s="176"/>
      <c r="S2024" s="176"/>
      <c r="T2024" s="175"/>
      <c r="U2024" s="175"/>
      <c r="V2024" s="176"/>
      <c r="W2024" s="176"/>
      <c r="X2024" s="176"/>
      <c r="Y2024" s="175"/>
      <c r="Z2024" s="177"/>
      <c r="AA2024" s="177"/>
      <c r="AB2024" s="177"/>
      <c r="AC2024" s="177"/>
    </row>
    <row r="2025" spans="1:29">
      <c r="A2025" s="175"/>
      <c r="B2025" s="175"/>
      <c r="C2025" s="175"/>
      <c r="D2025" s="176"/>
      <c r="E2025" s="176"/>
      <c r="F2025" s="176"/>
      <c r="G2025" s="176"/>
      <c r="H2025" s="175"/>
      <c r="I2025" s="176"/>
      <c r="J2025" s="176"/>
      <c r="K2025" s="175"/>
      <c r="L2025" s="176"/>
      <c r="M2025" s="176"/>
      <c r="N2025" s="176"/>
      <c r="O2025" s="176"/>
      <c r="P2025" s="176"/>
      <c r="Q2025" s="176"/>
      <c r="R2025" s="176"/>
      <c r="S2025" s="176"/>
      <c r="T2025" s="175"/>
      <c r="U2025" s="175"/>
      <c r="V2025" s="176"/>
      <c r="W2025" s="176"/>
      <c r="X2025" s="176"/>
      <c r="Y2025" s="175"/>
      <c r="Z2025" s="177"/>
      <c r="AA2025" s="177"/>
      <c r="AB2025" s="177"/>
      <c r="AC2025" s="177"/>
    </row>
    <row r="2026" spans="1:29">
      <c r="A2026" s="175"/>
      <c r="B2026" s="175"/>
      <c r="C2026" s="175"/>
      <c r="D2026" s="176"/>
      <c r="E2026" s="176"/>
      <c r="F2026" s="176"/>
      <c r="G2026" s="176"/>
      <c r="H2026" s="175"/>
      <c r="I2026" s="176"/>
      <c r="J2026" s="176"/>
      <c r="K2026" s="175"/>
      <c r="L2026" s="176"/>
      <c r="M2026" s="176"/>
      <c r="N2026" s="176"/>
      <c r="O2026" s="176"/>
      <c r="P2026" s="176"/>
      <c r="Q2026" s="176"/>
      <c r="R2026" s="176"/>
      <c r="S2026" s="176"/>
      <c r="T2026" s="175"/>
      <c r="U2026" s="175"/>
      <c r="V2026" s="176"/>
      <c r="W2026" s="176"/>
      <c r="X2026" s="176"/>
      <c r="Y2026" s="175"/>
      <c r="Z2026" s="177"/>
      <c r="AA2026" s="177"/>
      <c r="AB2026" s="177"/>
      <c r="AC2026" s="177"/>
    </row>
    <row r="2027" spans="1:29">
      <c r="A2027" s="175"/>
      <c r="B2027" s="175"/>
      <c r="C2027" s="175"/>
      <c r="D2027" s="176"/>
      <c r="E2027" s="176"/>
      <c r="F2027" s="176"/>
      <c r="G2027" s="176"/>
      <c r="H2027" s="175"/>
      <c r="I2027" s="176"/>
      <c r="J2027" s="176"/>
      <c r="K2027" s="175"/>
      <c r="L2027" s="176"/>
      <c r="M2027" s="176"/>
      <c r="N2027" s="176"/>
      <c r="O2027" s="176"/>
      <c r="P2027" s="176"/>
      <c r="Q2027" s="176"/>
      <c r="R2027" s="176"/>
      <c r="S2027" s="176"/>
      <c r="T2027" s="175"/>
      <c r="U2027" s="175"/>
      <c r="V2027" s="176"/>
      <c r="W2027" s="176"/>
      <c r="X2027" s="176"/>
      <c r="Y2027" s="175"/>
      <c r="Z2027" s="177"/>
      <c r="AA2027" s="177"/>
      <c r="AB2027" s="177"/>
      <c r="AC2027" s="177"/>
    </row>
    <row r="2028" spans="1:29">
      <c r="A2028" s="175"/>
      <c r="B2028" s="175"/>
      <c r="C2028" s="175"/>
      <c r="D2028" s="176"/>
      <c r="E2028" s="176"/>
      <c r="F2028" s="176"/>
      <c r="G2028" s="176"/>
      <c r="H2028" s="175"/>
      <c r="I2028" s="176"/>
      <c r="J2028" s="176"/>
      <c r="K2028" s="175"/>
      <c r="L2028" s="176"/>
      <c r="M2028" s="176"/>
      <c r="N2028" s="176"/>
      <c r="O2028" s="176"/>
      <c r="P2028" s="176"/>
      <c r="Q2028" s="176"/>
      <c r="R2028" s="176"/>
      <c r="S2028" s="176"/>
      <c r="T2028" s="175"/>
      <c r="U2028" s="175"/>
      <c r="V2028" s="176"/>
      <c r="W2028" s="176"/>
      <c r="X2028" s="176"/>
      <c r="Y2028" s="175"/>
      <c r="Z2028" s="177"/>
      <c r="AA2028" s="177"/>
      <c r="AB2028" s="177"/>
      <c r="AC2028" s="177"/>
    </row>
    <row r="2029" spans="1:29">
      <c r="A2029" s="175"/>
      <c r="B2029" s="175"/>
      <c r="C2029" s="175"/>
      <c r="D2029" s="176"/>
      <c r="E2029" s="176"/>
      <c r="F2029" s="176"/>
      <c r="G2029" s="176"/>
      <c r="H2029" s="175"/>
      <c r="I2029" s="176"/>
      <c r="J2029" s="176"/>
      <c r="K2029" s="175"/>
      <c r="L2029" s="176"/>
      <c r="M2029" s="176"/>
      <c r="N2029" s="176"/>
      <c r="O2029" s="176"/>
      <c r="P2029" s="176"/>
      <c r="Q2029" s="176"/>
      <c r="R2029" s="176"/>
      <c r="S2029" s="176"/>
      <c r="T2029" s="175"/>
      <c r="U2029" s="175"/>
      <c r="V2029" s="176"/>
      <c r="W2029" s="176"/>
      <c r="X2029" s="176"/>
      <c r="Y2029" s="175"/>
      <c r="Z2029" s="177"/>
      <c r="AA2029" s="177"/>
      <c r="AB2029" s="177"/>
      <c r="AC2029" s="177"/>
    </row>
    <row r="2030" spans="1:29">
      <c r="A2030" s="175"/>
      <c r="B2030" s="175"/>
      <c r="C2030" s="175"/>
      <c r="D2030" s="176"/>
      <c r="E2030" s="176"/>
      <c r="F2030" s="176"/>
      <c r="G2030" s="176"/>
      <c r="H2030" s="175"/>
      <c r="I2030" s="176"/>
      <c r="J2030" s="176"/>
      <c r="K2030" s="175"/>
      <c r="L2030" s="176"/>
      <c r="M2030" s="176"/>
      <c r="N2030" s="176"/>
      <c r="O2030" s="176"/>
      <c r="P2030" s="176"/>
      <c r="Q2030" s="176"/>
      <c r="R2030" s="176"/>
      <c r="S2030" s="176"/>
      <c r="T2030" s="175"/>
      <c r="U2030" s="175"/>
      <c r="V2030" s="176"/>
      <c r="W2030" s="176"/>
      <c r="X2030" s="176"/>
      <c r="Y2030" s="175"/>
      <c r="Z2030" s="177"/>
      <c r="AA2030" s="177"/>
      <c r="AB2030" s="177"/>
      <c r="AC2030" s="177"/>
    </row>
    <row r="2031" spans="1:29">
      <c r="A2031" s="175"/>
      <c r="B2031" s="175"/>
      <c r="C2031" s="175"/>
      <c r="D2031" s="176"/>
      <c r="E2031" s="176"/>
      <c r="F2031" s="176"/>
      <c r="G2031" s="176"/>
      <c r="H2031" s="175"/>
      <c r="I2031" s="176"/>
      <c r="J2031" s="176"/>
      <c r="K2031" s="175"/>
      <c r="L2031" s="176"/>
      <c r="M2031" s="176"/>
      <c r="N2031" s="176"/>
      <c r="O2031" s="176"/>
      <c r="P2031" s="176"/>
      <c r="Q2031" s="176"/>
      <c r="R2031" s="176"/>
      <c r="S2031" s="176"/>
      <c r="T2031" s="175"/>
      <c r="U2031" s="175"/>
      <c r="V2031" s="176"/>
      <c r="W2031" s="176"/>
      <c r="X2031" s="176"/>
      <c r="Y2031" s="175"/>
      <c r="Z2031" s="177"/>
      <c r="AA2031" s="177"/>
      <c r="AB2031" s="177"/>
      <c r="AC2031" s="177"/>
    </row>
    <row r="2032" spans="1:29">
      <c r="A2032" s="175"/>
      <c r="B2032" s="175"/>
      <c r="C2032" s="175"/>
      <c r="D2032" s="176"/>
      <c r="E2032" s="176"/>
      <c r="F2032" s="176"/>
      <c r="G2032" s="176"/>
      <c r="H2032" s="175"/>
      <c r="I2032" s="176"/>
      <c r="J2032" s="176"/>
      <c r="K2032" s="175"/>
      <c r="L2032" s="176"/>
      <c r="M2032" s="176"/>
      <c r="N2032" s="176"/>
      <c r="O2032" s="176"/>
      <c r="P2032" s="176"/>
      <c r="Q2032" s="176"/>
      <c r="R2032" s="176"/>
      <c r="S2032" s="176"/>
      <c r="T2032" s="175"/>
      <c r="U2032" s="175"/>
      <c r="V2032" s="176"/>
      <c r="W2032" s="176"/>
      <c r="X2032" s="176"/>
      <c r="Y2032" s="175"/>
      <c r="Z2032" s="177"/>
      <c r="AA2032" s="177"/>
      <c r="AB2032" s="177"/>
      <c r="AC2032" s="177"/>
    </row>
    <row r="2033" spans="1:29">
      <c r="A2033" s="175"/>
      <c r="B2033" s="175"/>
      <c r="C2033" s="175"/>
      <c r="D2033" s="176"/>
      <c r="E2033" s="176"/>
      <c r="F2033" s="176"/>
      <c r="G2033" s="176"/>
      <c r="H2033" s="175"/>
      <c r="I2033" s="176"/>
      <c r="J2033" s="176"/>
      <c r="K2033" s="175"/>
      <c r="L2033" s="176"/>
      <c r="M2033" s="176"/>
      <c r="N2033" s="176"/>
      <c r="O2033" s="176"/>
      <c r="P2033" s="176"/>
      <c r="Q2033" s="176"/>
      <c r="R2033" s="176"/>
      <c r="S2033" s="176"/>
      <c r="T2033" s="175"/>
      <c r="U2033" s="175"/>
      <c r="V2033" s="176"/>
      <c r="W2033" s="176"/>
      <c r="X2033" s="176"/>
      <c r="Y2033" s="175"/>
      <c r="Z2033" s="177"/>
      <c r="AA2033" s="177"/>
      <c r="AB2033" s="177"/>
      <c r="AC2033" s="177"/>
    </row>
    <row r="2034" spans="1:29">
      <c r="A2034" s="175"/>
      <c r="B2034" s="175"/>
      <c r="C2034" s="175"/>
      <c r="D2034" s="176"/>
      <c r="E2034" s="176"/>
      <c r="F2034" s="176"/>
      <c r="G2034" s="176"/>
      <c r="H2034" s="175"/>
      <c r="I2034" s="176"/>
      <c r="J2034" s="176"/>
      <c r="K2034" s="175"/>
      <c r="L2034" s="176"/>
      <c r="M2034" s="176"/>
      <c r="N2034" s="176"/>
      <c r="O2034" s="176"/>
      <c r="P2034" s="176"/>
      <c r="Q2034" s="176"/>
      <c r="R2034" s="176"/>
      <c r="S2034" s="176"/>
      <c r="T2034" s="175"/>
      <c r="U2034" s="175"/>
      <c r="V2034" s="176"/>
      <c r="W2034" s="176"/>
      <c r="X2034" s="176"/>
      <c r="Y2034" s="175"/>
      <c r="Z2034" s="177"/>
      <c r="AA2034" s="177"/>
      <c r="AB2034" s="177"/>
      <c r="AC2034" s="177"/>
    </row>
    <row r="2035" spans="1:29">
      <c r="A2035" s="175"/>
      <c r="B2035" s="175"/>
      <c r="C2035" s="175"/>
      <c r="D2035" s="176"/>
      <c r="E2035" s="176"/>
      <c r="F2035" s="176"/>
      <c r="G2035" s="176"/>
      <c r="H2035" s="175"/>
      <c r="I2035" s="176"/>
      <c r="J2035" s="176"/>
      <c r="K2035" s="175"/>
      <c r="L2035" s="176"/>
      <c r="M2035" s="176"/>
      <c r="N2035" s="176"/>
      <c r="O2035" s="176"/>
      <c r="P2035" s="176"/>
      <c r="Q2035" s="176"/>
      <c r="R2035" s="176"/>
      <c r="S2035" s="176"/>
      <c r="T2035" s="175"/>
      <c r="U2035" s="175"/>
      <c r="V2035" s="176"/>
      <c r="W2035" s="176"/>
      <c r="X2035" s="176"/>
      <c r="Y2035" s="175"/>
      <c r="Z2035" s="177"/>
      <c r="AA2035" s="177"/>
      <c r="AB2035" s="177"/>
      <c r="AC2035" s="177"/>
    </row>
    <row r="2036" spans="1:29">
      <c r="A2036" s="175"/>
      <c r="B2036" s="175"/>
      <c r="C2036" s="175"/>
      <c r="D2036" s="176"/>
      <c r="E2036" s="176"/>
      <c r="F2036" s="176"/>
      <c r="G2036" s="176"/>
      <c r="H2036" s="175"/>
      <c r="I2036" s="176"/>
      <c r="J2036" s="176"/>
      <c r="K2036" s="175"/>
      <c r="L2036" s="176"/>
      <c r="M2036" s="176"/>
      <c r="N2036" s="176"/>
      <c r="O2036" s="176"/>
      <c r="P2036" s="176"/>
      <c r="Q2036" s="176"/>
      <c r="R2036" s="176"/>
      <c r="S2036" s="176"/>
      <c r="T2036" s="175"/>
      <c r="U2036" s="175"/>
      <c r="V2036" s="176"/>
      <c r="W2036" s="176"/>
      <c r="X2036" s="176"/>
      <c r="Y2036" s="175"/>
      <c r="Z2036" s="177"/>
      <c r="AA2036" s="177"/>
      <c r="AB2036" s="177"/>
      <c r="AC2036" s="177"/>
    </row>
    <row r="2037" spans="1:29">
      <c r="A2037" s="175"/>
      <c r="B2037" s="175"/>
      <c r="C2037" s="175"/>
      <c r="D2037" s="176"/>
      <c r="E2037" s="176"/>
      <c r="F2037" s="176"/>
      <c r="G2037" s="176"/>
      <c r="H2037" s="175"/>
      <c r="I2037" s="176"/>
      <c r="J2037" s="176"/>
      <c r="K2037" s="175"/>
      <c r="L2037" s="176"/>
      <c r="M2037" s="176"/>
      <c r="N2037" s="176"/>
      <c r="O2037" s="176"/>
      <c r="P2037" s="176"/>
      <c r="Q2037" s="176"/>
      <c r="R2037" s="176"/>
      <c r="S2037" s="176"/>
      <c r="T2037" s="175"/>
      <c r="U2037" s="175"/>
      <c r="V2037" s="176"/>
      <c r="W2037" s="176"/>
      <c r="X2037" s="176"/>
      <c r="Y2037" s="175"/>
      <c r="Z2037" s="177"/>
      <c r="AA2037" s="177"/>
      <c r="AB2037" s="177"/>
      <c r="AC2037" s="177"/>
    </row>
    <row r="2038" spans="1:29">
      <c r="A2038" s="175"/>
      <c r="B2038" s="175"/>
      <c r="C2038" s="175"/>
      <c r="D2038" s="176"/>
      <c r="E2038" s="176"/>
      <c r="F2038" s="176"/>
      <c r="G2038" s="176"/>
      <c r="H2038" s="175"/>
      <c r="I2038" s="176"/>
      <c r="J2038" s="176"/>
      <c r="K2038" s="175"/>
      <c r="L2038" s="176"/>
      <c r="M2038" s="176"/>
      <c r="N2038" s="176"/>
      <c r="O2038" s="176"/>
      <c r="P2038" s="176"/>
      <c r="Q2038" s="176"/>
      <c r="R2038" s="176"/>
      <c r="S2038" s="176"/>
      <c r="T2038" s="175"/>
      <c r="U2038" s="175"/>
      <c r="V2038" s="176"/>
      <c r="W2038" s="176"/>
      <c r="X2038" s="176"/>
      <c r="Y2038" s="175"/>
      <c r="Z2038" s="177"/>
      <c r="AA2038" s="177"/>
      <c r="AB2038" s="177"/>
      <c r="AC2038" s="177"/>
    </row>
    <row r="2039" spans="1:29">
      <c r="A2039" s="175"/>
      <c r="B2039" s="175"/>
      <c r="C2039" s="175"/>
      <c r="D2039" s="176"/>
      <c r="E2039" s="176"/>
      <c r="F2039" s="176"/>
      <c r="G2039" s="176"/>
      <c r="H2039" s="175"/>
      <c r="I2039" s="176"/>
      <c r="J2039" s="176"/>
      <c r="K2039" s="175"/>
      <c r="L2039" s="176"/>
      <c r="M2039" s="176"/>
      <c r="N2039" s="176"/>
      <c r="O2039" s="176"/>
      <c r="P2039" s="176"/>
      <c r="Q2039" s="176"/>
      <c r="R2039" s="176"/>
      <c r="S2039" s="176"/>
      <c r="T2039" s="175"/>
      <c r="U2039" s="175"/>
      <c r="V2039" s="176"/>
      <c r="W2039" s="176"/>
      <c r="X2039" s="176"/>
      <c r="Y2039" s="175"/>
      <c r="Z2039" s="177"/>
      <c r="AA2039" s="177"/>
      <c r="AB2039" s="177"/>
      <c r="AC2039" s="177"/>
    </row>
    <row r="2040" spans="1:29">
      <c r="A2040" s="175"/>
      <c r="B2040" s="175"/>
      <c r="C2040" s="175"/>
      <c r="D2040" s="176"/>
      <c r="E2040" s="176"/>
      <c r="F2040" s="176"/>
      <c r="G2040" s="176"/>
      <c r="H2040" s="175"/>
      <c r="I2040" s="176"/>
      <c r="J2040" s="176"/>
      <c r="K2040" s="175"/>
      <c r="L2040" s="176"/>
      <c r="M2040" s="176"/>
      <c r="N2040" s="176"/>
      <c r="O2040" s="176"/>
      <c r="P2040" s="176"/>
      <c r="Q2040" s="176"/>
      <c r="R2040" s="176"/>
      <c r="S2040" s="176"/>
      <c r="T2040" s="175"/>
      <c r="U2040" s="175"/>
      <c r="V2040" s="176"/>
      <c r="W2040" s="176"/>
      <c r="X2040" s="176"/>
      <c r="Y2040" s="175"/>
      <c r="Z2040" s="177"/>
      <c r="AA2040" s="177"/>
      <c r="AB2040" s="177"/>
      <c r="AC2040" s="177"/>
    </row>
    <row r="2041" spans="1:29">
      <c r="A2041" s="175"/>
      <c r="B2041" s="175"/>
      <c r="C2041" s="175"/>
      <c r="D2041" s="176"/>
      <c r="E2041" s="176"/>
      <c r="F2041" s="176"/>
      <c r="G2041" s="176"/>
      <c r="H2041" s="175"/>
      <c r="I2041" s="176"/>
      <c r="J2041" s="176"/>
      <c r="K2041" s="175"/>
      <c r="L2041" s="176"/>
      <c r="M2041" s="176"/>
      <c r="N2041" s="176"/>
      <c r="O2041" s="176"/>
      <c r="P2041" s="176"/>
      <c r="Q2041" s="176"/>
      <c r="R2041" s="176"/>
      <c r="S2041" s="176"/>
      <c r="T2041" s="175"/>
      <c r="U2041" s="175"/>
      <c r="V2041" s="176"/>
      <c r="W2041" s="176"/>
      <c r="X2041" s="176"/>
      <c r="Y2041" s="175"/>
      <c r="Z2041" s="177"/>
      <c r="AA2041" s="177"/>
      <c r="AB2041" s="177"/>
      <c r="AC2041" s="177"/>
    </row>
    <row r="2042" spans="1:29">
      <c r="A2042" s="175"/>
      <c r="B2042" s="175"/>
      <c r="C2042" s="175"/>
      <c r="D2042" s="176"/>
      <c r="E2042" s="176"/>
      <c r="F2042" s="176"/>
      <c r="G2042" s="176"/>
      <c r="H2042" s="175"/>
      <c r="I2042" s="176"/>
      <c r="J2042" s="176"/>
      <c r="K2042" s="175"/>
      <c r="L2042" s="176"/>
      <c r="M2042" s="176"/>
      <c r="N2042" s="176"/>
      <c r="O2042" s="176"/>
      <c r="P2042" s="176"/>
      <c r="Q2042" s="176"/>
      <c r="R2042" s="176"/>
      <c r="S2042" s="176"/>
      <c r="T2042" s="175"/>
      <c r="U2042" s="175"/>
      <c r="V2042" s="176"/>
      <c r="W2042" s="176"/>
      <c r="X2042" s="176"/>
      <c r="Y2042" s="175"/>
      <c r="Z2042" s="177"/>
      <c r="AA2042" s="177"/>
      <c r="AB2042" s="177"/>
      <c r="AC2042" s="177"/>
    </row>
    <row r="2043" spans="1:29">
      <c r="A2043" s="175"/>
      <c r="B2043" s="175"/>
      <c r="C2043" s="175"/>
      <c r="D2043" s="176"/>
      <c r="E2043" s="176"/>
      <c r="F2043" s="176"/>
      <c r="G2043" s="176"/>
      <c r="H2043" s="175"/>
      <c r="I2043" s="176"/>
      <c r="J2043" s="176"/>
      <c r="K2043" s="175"/>
      <c r="L2043" s="176"/>
      <c r="M2043" s="176"/>
      <c r="N2043" s="176"/>
      <c r="O2043" s="176"/>
      <c r="P2043" s="176"/>
      <c r="Q2043" s="176"/>
      <c r="R2043" s="176"/>
      <c r="S2043" s="176"/>
      <c r="T2043" s="175"/>
      <c r="U2043" s="175"/>
      <c r="V2043" s="176"/>
      <c r="W2043" s="176"/>
      <c r="X2043" s="176"/>
      <c r="Y2043" s="175"/>
      <c r="Z2043" s="177"/>
      <c r="AA2043" s="177"/>
      <c r="AB2043" s="177"/>
      <c r="AC2043" s="177"/>
    </row>
    <row r="2044" spans="1:29">
      <c r="A2044" s="175"/>
      <c r="B2044" s="175"/>
      <c r="C2044" s="175"/>
      <c r="D2044" s="176"/>
      <c r="E2044" s="176"/>
      <c r="F2044" s="176"/>
      <c r="G2044" s="176"/>
      <c r="H2044" s="175"/>
      <c r="I2044" s="176"/>
      <c r="J2044" s="176"/>
      <c r="K2044" s="175"/>
      <c r="L2044" s="176"/>
      <c r="M2044" s="176"/>
      <c r="N2044" s="176"/>
      <c r="O2044" s="176"/>
      <c r="P2044" s="176"/>
      <c r="Q2044" s="176"/>
      <c r="R2044" s="176"/>
      <c r="S2044" s="176"/>
      <c r="T2044" s="175"/>
      <c r="U2044" s="175"/>
      <c r="V2044" s="176"/>
      <c r="W2044" s="176"/>
      <c r="X2044" s="176"/>
      <c r="Y2044" s="175"/>
      <c r="Z2044" s="177"/>
      <c r="AA2044" s="177"/>
      <c r="AB2044" s="177"/>
      <c r="AC2044" s="177"/>
    </row>
    <row r="2045" spans="1:29">
      <c r="A2045" s="175"/>
      <c r="B2045" s="175"/>
      <c r="C2045" s="175"/>
      <c r="D2045" s="176"/>
      <c r="E2045" s="176"/>
      <c r="F2045" s="176"/>
      <c r="G2045" s="176"/>
      <c r="H2045" s="175"/>
      <c r="I2045" s="176"/>
      <c r="J2045" s="176"/>
      <c r="K2045" s="175"/>
      <c r="L2045" s="176"/>
      <c r="M2045" s="176"/>
      <c r="N2045" s="176"/>
      <c r="O2045" s="176"/>
      <c r="P2045" s="176"/>
      <c r="Q2045" s="176"/>
      <c r="R2045" s="176"/>
      <c r="S2045" s="176"/>
      <c r="T2045" s="175"/>
      <c r="U2045" s="175"/>
      <c r="V2045" s="176"/>
      <c r="W2045" s="176"/>
      <c r="X2045" s="176"/>
      <c r="Y2045" s="175"/>
      <c r="Z2045" s="177"/>
      <c r="AA2045" s="177"/>
      <c r="AB2045" s="177"/>
      <c r="AC2045" s="177"/>
    </row>
    <row r="2046" spans="1:29">
      <c r="A2046" s="175"/>
      <c r="B2046" s="175"/>
      <c r="C2046" s="175"/>
      <c r="D2046" s="176"/>
      <c r="E2046" s="176"/>
      <c r="F2046" s="176"/>
      <c r="G2046" s="176"/>
      <c r="H2046" s="175"/>
      <c r="I2046" s="176"/>
      <c r="J2046" s="176"/>
      <c r="K2046" s="175"/>
      <c r="L2046" s="176"/>
      <c r="M2046" s="176"/>
      <c r="N2046" s="176"/>
      <c r="O2046" s="176"/>
      <c r="P2046" s="176"/>
      <c r="Q2046" s="176"/>
      <c r="R2046" s="176"/>
      <c r="S2046" s="176"/>
      <c r="T2046" s="175"/>
      <c r="U2046" s="175"/>
      <c r="V2046" s="176"/>
      <c r="W2046" s="176"/>
      <c r="X2046" s="176"/>
      <c r="Y2046" s="175"/>
      <c r="Z2046" s="177"/>
      <c r="AA2046" s="177"/>
      <c r="AB2046" s="177"/>
      <c r="AC2046" s="177"/>
    </row>
    <row r="2047" spans="1:29">
      <c r="A2047" s="175"/>
      <c r="B2047" s="175"/>
      <c r="C2047" s="175"/>
      <c r="D2047" s="176"/>
      <c r="E2047" s="176"/>
      <c r="F2047" s="176"/>
      <c r="G2047" s="176"/>
      <c r="H2047" s="175"/>
      <c r="I2047" s="176"/>
      <c r="J2047" s="176"/>
      <c r="K2047" s="175"/>
      <c r="L2047" s="176"/>
      <c r="M2047" s="176"/>
      <c r="N2047" s="176"/>
      <c r="O2047" s="176"/>
      <c r="P2047" s="176"/>
      <c r="Q2047" s="176"/>
      <c r="R2047" s="176"/>
      <c r="S2047" s="176"/>
      <c r="T2047" s="175"/>
      <c r="U2047" s="175"/>
      <c r="V2047" s="176"/>
      <c r="W2047" s="176"/>
      <c r="X2047" s="176"/>
      <c r="Y2047" s="175"/>
      <c r="Z2047" s="177"/>
      <c r="AA2047" s="177"/>
      <c r="AB2047" s="177"/>
      <c r="AC2047" s="177"/>
    </row>
    <row r="2048" spans="1:29">
      <c r="A2048" s="175"/>
      <c r="B2048" s="175"/>
      <c r="C2048" s="175"/>
      <c r="D2048" s="176"/>
      <c r="E2048" s="176"/>
      <c r="F2048" s="176"/>
      <c r="G2048" s="176"/>
      <c r="H2048" s="175"/>
      <c r="I2048" s="176"/>
      <c r="J2048" s="176"/>
      <c r="K2048" s="175"/>
      <c r="L2048" s="176"/>
      <c r="M2048" s="176"/>
      <c r="N2048" s="176"/>
      <c r="O2048" s="176"/>
      <c r="P2048" s="176"/>
      <c r="Q2048" s="176"/>
      <c r="R2048" s="176"/>
      <c r="S2048" s="176"/>
      <c r="T2048" s="175"/>
      <c r="U2048" s="175"/>
      <c r="V2048" s="176"/>
      <c r="W2048" s="176"/>
      <c r="X2048" s="176"/>
      <c r="Y2048" s="175"/>
      <c r="Z2048" s="177"/>
      <c r="AA2048" s="177"/>
      <c r="AB2048" s="177"/>
      <c r="AC2048" s="177"/>
    </row>
    <row r="2049" spans="1:29">
      <c r="A2049" s="175"/>
      <c r="B2049" s="175"/>
      <c r="C2049" s="175"/>
      <c r="D2049" s="176"/>
      <c r="E2049" s="176"/>
      <c r="F2049" s="176"/>
      <c r="G2049" s="176"/>
      <c r="H2049" s="175"/>
      <c r="I2049" s="176"/>
      <c r="J2049" s="176"/>
      <c r="K2049" s="175"/>
      <c r="L2049" s="176"/>
      <c r="M2049" s="176"/>
      <c r="N2049" s="176"/>
      <c r="O2049" s="176"/>
      <c r="P2049" s="176"/>
      <c r="Q2049" s="176"/>
      <c r="R2049" s="176"/>
      <c r="S2049" s="176"/>
      <c r="T2049" s="175"/>
      <c r="U2049" s="175"/>
      <c r="V2049" s="176"/>
      <c r="W2049" s="176"/>
      <c r="X2049" s="176"/>
      <c r="Y2049" s="175"/>
      <c r="Z2049" s="177"/>
      <c r="AA2049" s="177"/>
      <c r="AB2049" s="177"/>
      <c r="AC2049" s="177"/>
    </row>
    <row r="2050" spans="1:29">
      <c r="A2050" s="175"/>
      <c r="B2050" s="175"/>
      <c r="C2050" s="175"/>
      <c r="D2050" s="176"/>
      <c r="E2050" s="176"/>
      <c r="F2050" s="176"/>
      <c r="G2050" s="176"/>
      <c r="H2050" s="175"/>
      <c r="I2050" s="176"/>
      <c r="J2050" s="176"/>
      <c r="K2050" s="175"/>
      <c r="L2050" s="176"/>
      <c r="M2050" s="176"/>
      <c r="N2050" s="176"/>
      <c r="O2050" s="176"/>
      <c r="P2050" s="176"/>
      <c r="Q2050" s="176"/>
      <c r="R2050" s="176"/>
      <c r="S2050" s="176"/>
      <c r="T2050" s="175"/>
      <c r="U2050" s="175"/>
      <c r="V2050" s="176"/>
      <c r="W2050" s="176"/>
      <c r="X2050" s="176"/>
      <c r="Y2050" s="175"/>
      <c r="Z2050" s="177"/>
      <c r="AA2050" s="177"/>
      <c r="AB2050" s="177"/>
      <c r="AC2050" s="177"/>
    </row>
    <row r="2051" spans="1:29">
      <c r="A2051" s="175"/>
      <c r="B2051" s="175"/>
      <c r="C2051" s="175"/>
      <c r="D2051" s="176"/>
      <c r="E2051" s="176"/>
      <c r="F2051" s="176"/>
      <c r="G2051" s="176"/>
      <c r="H2051" s="175"/>
      <c r="I2051" s="176"/>
      <c r="J2051" s="176"/>
      <c r="K2051" s="175"/>
      <c r="L2051" s="176"/>
      <c r="M2051" s="176"/>
      <c r="N2051" s="176"/>
      <c r="O2051" s="176"/>
      <c r="P2051" s="176"/>
      <c r="Q2051" s="176"/>
      <c r="R2051" s="176"/>
      <c r="S2051" s="176"/>
      <c r="T2051" s="175"/>
      <c r="U2051" s="175"/>
      <c r="V2051" s="176"/>
      <c r="W2051" s="176"/>
      <c r="X2051" s="176"/>
      <c r="Y2051" s="175"/>
      <c r="Z2051" s="177"/>
      <c r="AA2051" s="177"/>
      <c r="AB2051" s="177"/>
      <c r="AC2051" s="177"/>
    </row>
    <row r="2052" spans="1:29">
      <c r="A2052" s="175"/>
      <c r="B2052" s="175"/>
      <c r="C2052" s="175"/>
      <c r="D2052" s="176"/>
      <c r="E2052" s="176"/>
      <c r="F2052" s="176"/>
      <c r="G2052" s="176"/>
      <c r="H2052" s="175"/>
      <c r="I2052" s="176"/>
      <c r="J2052" s="176"/>
      <c r="K2052" s="175"/>
      <c r="L2052" s="176"/>
      <c r="M2052" s="176"/>
      <c r="N2052" s="176"/>
      <c r="O2052" s="176"/>
      <c r="P2052" s="176"/>
      <c r="Q2052" s="176"/>
      <c r="R2052" s="176"/>
      <c r="S2052" s="176"/>
      <c r="T2052" s="175"/>
      <c r="U2052" s="175"/>
      <c r="V2052" s="176"/>
      <c r="W2052" s="176"/>
      <c r="X2052" s="176"/>
      <c r="Y2052" s="175"/>
      <c r="Z2052" s="177"/>
      <c r="AA2052" s="177"/>
      <c r="AB2052" s="177"/>
      <c r="AC2052" s="177"/>
    </row>
    <row r="2053" spans="1:29">
      <c r="A2053" s="175"/>
      <c r="B2053" s="175"/>
      <c r="C2053" s="175"/>
      <c r="D2053" s="176"/>
      <c r="E2053" s="176"/>
      <c r="F2053" s="176"/>
      <c r="G2053" s="176"/>
      <c r="H2053" s="175"/>
      <c r="I2053" s="176"/>
      <c r="J2053" s="176"/>
      <c r="K2053" s="175"/>
      <c r="L2053" s="176"/>
      <c r="M2053" s="176"/>
      <c r="N2053" s="176"/>
      <c r="O2053" s="176"/>
      <c r="P2053" s="176"/>
      <c r="Q2053" s="176"/>
      <c r="R2053" s="176"/>
      <c r="S2053" s="176"/>
      <c r="T2053" s="175"/>
      <c r="U2053" s="175"/>
      <c r="V2053" s="176"/>
      <c r="W2053" s="176"/>
      <c r="X2053" s="176"/>
      <c r="Y2053" s="175"/>
      <c r="Z2053" s="177"/>
      <c r="AA2053" s="177"/>
      <c r="AB2053" s="177"/>
      <c r="AC2053" s="177"/>
    </row>
    <row r="2054" spans="1:29">
      <c r="A2054" s="175"/>
      <c r="B2054" s="175"/>
      <c r="C2054" s="175"/>
      <c r="D2054" s="176"/>
      <c r="E2054" s="176"/>
      <c r="F2054" s="176"/>
      <c r="G2054" s="176"/>
      <c r="H2054" s="175"/>
      <c r="I2054" s="176"/>
      <c r="J2054" s="176"/>
      <c r="K2054" s="175"/>
      <c r="L2054" s="176"/>
      <c r="M2054" s="176"/>
      <c r="N2054" s="176"/>
      <c r="O2054" s="176"/>
      <c r="P2054" s="176"/>
      <c r="Q2054" s="176"/>
      <c r="R2054" s="176"/>
      <c r="S2054" s="176"/>
      <c r="T2054" s="175"/>
      <c r="U2054" s="175"/>
      <c r="V2054" s="176"/>
      <c r="W2054" s="176"/>
      <c r="X2054" s="176"/>
      <c r="Y2054" s="175"/>
      <c r="Z2054" s="177"/>
      <c r="AA2054" s="177"/>
      <c r="AB2054" s="177"/>
      <c r="AC2054" s="177"/>
    </row>
    <row r="2055" spans="1:29">
      <c r="A2055" s="175"/>
      <c r="B2055" s="175"/>
      <c r="C2055" s="175"/>
      <c r="D2055" s="176"/>
      <c r="E2055" s="176"/>
      <c r="F2055" s="176"/>
      <c r="G2055" s="176"/>
      <c r="H2055" s="175"/>
      <c r="I2055" s="176"/>
      <c r="J2055" s="176"/>
      <c r="K2055" s="175"/>
      <c r="L2055" s="176"/>
      <c r="M2055" s="176"/>
      <c r="N2055" s="176"/>
      <c r="O2055" s="176"/>
      <c r="P2055" s="176"/>
      <c r="Q2055" s="176"/>
      <c r="R2055" s="176"/>
      <c r="S2055" s="176"/>
      <c r="T2055" s="175"/>
      <c r="U2055" s="175"/>
      <c r="V2055" s="176"/>
      <c r="W2055" s="176"/>
      <c r="X2055" s="176"/>
      <c r="Y2055" s="175"/>
      <c r="Z2055" s="177"/>
      <c r="AA2055" s="177"/>
      <c r="AB2055" s="177"/>
      <c r="AC2055" s="177"/>
    </row>
    <row r="2056" spans="1:29">
      <c r="A2056" s="175"/>
      <c r="B2056" s="175"/>
      <c r="C2056" s="175"/>
      <c r="D2056" s="176"/>
      <c r="E2056" s="176"/>
      <c r="F2056" s="176"/>
      <c r="G2056" s="176"/>
      <c r="H2056" s="175"/>
      <c r="I2056" s="176"/>
      <c r="J2056" s="176"/>
      <c r="K2056" s="175"/>
      <c r="L2056" s="176"/>
      <c r="M2056" s="176"/>
      <c r="N2056" s="176"/>
      <c r="O2056" s="176"/>
      <c r="P2056" s="176"/>
      <c r="Q2056" s="176"/>
      <c r="R2056" s="176"/>
      <c r="S2056" s="176"/>
      <c r="T2056" s="175"/>
      <c r="U2056" s="175"/>
      <c r="V2056" s="176"/>
      <c r="W2056" s="176"/>
      <c r="X2056" s="176"/>
      <c r="Y2056" s="175"/>
      <c r="Z2056" s="177"/>
      <c r="AA2056" s="177"/>
      <c r="AB2056" s="177"/>
      <c r="AC2056" s="177"/>
    </row>
    <row r="2057" spans="1:29">
      <c r="A2057" s="175"/>
      <c r="B2057" s="175"/>
      <c r="C2057" s="175"/>
      <c r="D2057" s="176"/>
      <c r="E2057" s="176"/>
      <c r="F2057" s="176"/>
      <c r="G2057" s="176"/>
      <c r="H2057" s="175"/>
      <c r="I2057" s="176"/>
      <c r="J2057" s="176"/>
      <c r="K2057" s="175"/>
      <c r="L2057" s="176"/>
      <c r="M2057" s="176"/>
      <c r="N2057" s="176"/>
      <c r="O2057" s="176"/>
      <c r="P2057" s="176"/>
      <c r="Q2057" s="176"/>
      <c r="R2057" s="176"/>
      <c r="S2057" s="176"/>
      <c r="T2057" s="175"/>
      <c r="U2057" s="175"/>
      <c r="V2057" s="176"/>
      <c r="W2057" s="176"/>
      <c r="X2057" s="176"/>
      <c r="Y2057" s="175"/>
      <c r="Z2057" s="177"/>
      <c r="AA2057" s="177"/>
      <c r="AB2057" s="177"/>
      <c r="AC2057" s="177"/>
    </row>
    <row r="2058" spans="1:29">
      <c r="A2058" s="175"/>
      <c r="B2058" s="175"/>
      <c r="C2058" s="175"/>
      <c r="D2058" s="176"/>
      <c r="E2058" s="176"/>
      <c r="F2058" s="176"/>
      <c r="G2058" s="176"/>
      <c r="H2058" s="175"/>
      <c r="I2058" s="176"/>
      <c r="J2058" s="176"/>
      <c r="K2058" s="175"/>
      <c r="L2058" s="176"/>
      <c r="M2058" s="176"/>
      <c r="N2058" s="176"/>
      <c r="O2058" s="176"/>
      <c r="P2058" s="176"/>
      <c r="Q2058" s="176"/>
      <c r="R2058" s="176"/>
      <c r="S2058" s="176"/>
      <c r="T2058" s="175"/>
      <c r="U2058" s="175"/>
      <c r="V2058" s="176"/>
      <c r="W2058" s="176"/>
      <c r="X2058" s="176"/>
      <c r="Y2058" s="175"/>
      <c r="Z2058" s="177"/>
      <c r="AA2058" s="177"/>
      <c r="AB2058" s="177"/>
      <c r="AC2058" s="177"/>
    </row>
    <row r="2059" spans="1:29">
      <c r="A2059" s="175"/>
      <c r="B2059" s="175"/>
      <c r="C2059" s="175"/>
      <c r="D2059" s="176"/>
      <c r="E2059" s="176"/>
      <c r="F2059" s="176"/>
      <c r="G2059" s="176"/>
      <c r="H2059" s="175"/>
      <c r="I2059" s="176"/>
      <c r="J2059" s="176"/>
      <c r="K2059" s="175"/>
      <c r="L2059" s="176"/>
      <c r="M2059" s="176"/>
      <c r="N2059" s="176"/>
      <c r="O2059" s="176"/>
      <c r="P2059" s="176"/>
      <c r="Q2059" s="176"/>
      <c r="R2059" s="176"/>
      <c r="S2059" s="176"/>
      <c r="T2059" s="175"/>
      <c r="U2059" s="175"/>
      <c r="V2059" s="176"/>
      <c r="W2059" s="176"/>
      <c r="X2059" s="176"/>
      <c r="Y2059" s="175"/>
      <c r="Z2059" s="177"/>
      <c r="AA2059" s="177"/>
      <c r="AB2059" s="177"/>
      <c r="AC2059" s="177"/>
    </row>
    <row r="2060" spans="1:29">
      <c r="A2060" s="175"/>
      <c r="B2060" s="175"/>
      <c r="C2060" s="175"/>
      <c r="D2060" s="176"/>
      <c r="E2060" s="176"/>
      <c r="F2060" s="176"/>
      <c r="G2060" s="176"/>
      <c r="H2060" s="175"/>
      <c r="I2060" s="176"/>
      <c r="J2060" s="176"/>
      <c r="K2060" s="175"/>
      <c r="L2060" s="176"/>
      <c r="M2060" s="176"/>
      <c r="N2060" s="176"/>
      <c r="O2060" s="176"/>
      <c r="P2060" s="176"/>
      <c r="Q2060" s="176"/>
      <c r="R2060" s="176"/>
      <c r="S2060" s="176"/>
      <c r="T2060" s="175"/>
      <c r="U2060" s="175"/>
      <c r="V2060" s="176"/>
      <c r="W2060" s="176"/>
      <c r="X2060" s="176"/>
      <c r="Y2060" s="175"/>
      <c r="Z2060" s="177"/>
      <c r="AA2060" s="177"/>
      <c r="AB2060" s="177"/>
      <c r="AC2060" s="177"/>
    </row>
    <row r="2061" spans="1:29">
      <c r="A2061" s="175"/>
      <c r="B2061" s="175"/>
      <c r="C2061" s="175"/>
      <c r="D2061" s="176"/>
      <c r="E2061" s="176"/>
      <c r="F2061" s="176"/>
      <c r="G2061" s="176"/>
      <c r="H2061" s="175"/>
      <c r="I2061" s="176"/>
      <c r="J2061" s="176"/>
      <c r="K2061" s="175"/>
      <c r="L2061" s="176"/>
      <c r="M2061" s="176"/>
      <c r="N2061" s="176"/>
      <c r="O2061" s="176"/>
      <c r="P2061" s="176"/>
      <c r="Q2061" s="176"/>
      <c r="R2061" s="176"/>
      <c r="S2061" s="176"/>
      <c r="T2061" s="175"/>
      <c r="U2061" s="175"/>
      <c r="V2061" s="176"/>
      <c r="W2061" s="176"/>
      <c r="X2061" s="176"/>
      <c r="Y2061" s="175"/>
      <c r="Z2061" s="177"/>
      <c r="AA2061" s="177"/>
      <c r="AB2061" s="177"/>
      <c r="AC2061" s="177"/>
    </row>
    <row r="2062" spans="1:29">
      <c r="A2062" s="175"/>
      <c r="B2062" s="175"/>
      <c r="C2062" s="175"/>
      <c r="D2062" s="176"/>
      <c r="E2062" s="176"/>
      <c r="F2062" s="176"/>
      <c r="G2062" s="176"/>
      <c r="H2062" s="175"/>
      <c r="I2062" s="176"/>
      <c r="J2062" s="176"/>
      <c r="K2062" s="175"/>
      <c r="L2062" s="176"/>
      <c r="M2062" s="176"/>
      <c r="N2062" s="176"/>
      <c r="O2062" s="176"/>
      <c r="P2062" s="176"/>
      <c r="Q2062" s="176"/>
      <c r="R2062" s="176"/>
      <c r="S2062" s="176"/>
      <c r="T2062" s="175"/>
      <c r="U2062" s="175"/>
      <c r="V2062" s="176"/>
      <c r="W2062" s="176"/>
      <c r="X2062" s="176"/>
      <c r="Y2062" s="175"/>
      <c r="Z2062" s="177"/>
      <c r="AA2062" s="177"/>
      <c r="AB2062" s="177"/>
      <c r="AC2062" s="177"/>
    </row>
  </sheetData>
  <sheetProtection password="CC99" sheet="1" autoFilter="0" pivotTables="0"/>
  <protectedRanges>
    <protectedRange sqref="A1:AC1048576" name="区域1"/>
  </protectedRanges>
  <autoFilter ref="A1:AC2062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M159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K17" sqref="K17"/>
    </sheetView>
  </sheetViews>
  <sheetFormatPr defaultRowHeight="14.25"/>
  <cols>
    <col min="1" max="1" width="11.375" style="115" customWidth="1"/>
    <col min="2" max="2" width="20.75" style="115" customWidth="1"/>
    <col min="3" max="3" width="19.875" style="115" customWidth="1"/>
    <col min="4" max="4" width="6.375" style="115" customWidth="1"/>
    <col min="5" max="5" width="10" style="115" customWidth="1"/>
    <col min="6" max="6" width="10" style="163" customWidth="1"/>
    <col min="7" max="7" width="15.125" style="115" customWidth="1"/>
    <col min="8" max="8" width="7.75" style="115" customWidth="1"/>
    <col min="9" max="9" width="11.5" style="115" customWidth="1"/>
    <col min="10" max="10" width="8.875" style="115" customWidth="1"/>
    <col min="11" max="12" width="4.875" style="115" customWidth="1"/>
    <col min="13" max="13" width="5.875" style="115" customWidth="1"/>
    <col min="14" max="14" width="5.625" style="115" customWidth="1"/>
    <col min="15" max="15" width="4.25" style="115" customWidth="1"/>
    <col min="16" max="16" width="4.625" style="115" customWidth="1"/>
    <col min="17" max="17" width="4.75" style="115" customWidth="1"/>
    <col min="18" max="18" width="6.375" style="115" customWidth="1"/>
    <col min="19" max="19" width="7.375" style="115" customWidth="1"/>
    <col min="20" max="20" width="7.5" style="115" customWidth="1"/>
    <col min="21" max="21" width="7.625" style="115" customWidth="1"/>
    <col min="22" max="22" width="7.375" style="164" customWidth="1"/>
    <col min="23" max="23" width="7.25" style="157" customWidth="1"/>
    <col min="24" max="24" width="7.125" style="157" customWidth="1"/>
    <col min="25" max="25" width="6.125" style="157" customWidth="1"/>
    <col min="26" max="26" width="7.25" style="157" customWidth="1"/>
    <col min="27" max="27" width="8.625" style="157" customWidth="1"/>
    <col min="28" max="28" width="4" style="157" customWidth="1"/>
    <col min="29" max="29" width="5.125" style="157" customWidth="1"/>
    <col min="30" max="30" width="11.125" style="115" bestFit="1" customWidth="1"/>
    <col min="31" max="31" width="7.75" customWidth="1"/>
    <col min="32" max="32" width="6.125" customWidth="1"/>
    <col min="33" max="33" width="6" bestFit="1" customWidth="1"/>
    <col min="34" max="34" width="6" customWidth="1"/>
    <col min="35" max="35" width="5.25" customWidth="1"/>
    <col min="38" max="38" width="6" customWidth="1"/>
  </cols>
  <sheetData>
    <row r="1" spans="1:39" ht="24">
      <c r="A1" s="178" t="s">
        <v>535</v>
      </c>
      <c r="B1" s="178" t="s">
        <v>546</v>
      </c>
      <c r="C1" s="178" t="s">
        <v>536</v>
      </c>
      <c r="D1" s="178" t="s">
        <v>492</v>
      </c>
      <c r="E1" s="178" t="s">
        <v>537</v>
      </c>
      <c r="F1" s="179" t="s">
        <v>538</v>
      </c>
      <c r="G1" s="178" t="s">
        <v>65</v>
      </c>
      <c r="H1" s="178" t="s">
        <v>491</v>
      </c>
      <c r="I1" s="178" t="s">
        <v>494</v>
      </c>
      <c r="J1" s="178" t="s">
        <v>539</v>
      </c>
      <c r="K1" s="178" t="s">
        <v>515</v>
      </c>
      <c r="L1" s="178" t="s">
        <v>540</v>
      </c>
      <c r="M1" s="178" t="s">
        <v>541</v>
      </c>
      <c r="N1" s="178" t="s">
        <v>542</v>
      </c>
      <c r="O1" s="178" t="s">
        <v>543</v>
      </c>
      <c r="P1" s="178" t="s">
        <v>544</v>
      </c>
      <c r="Q1" s="178" t="s">
        <v>545</v>
      </c>
      <c r="R1" s="270" t="s">
        <v>1028</v>
      </c>
      <c r="S1" s="181" t="s">
        <v>885</v>
      </c>
      <c r="T1" s="181" t="s">
        <v>886</v>
      </c>
      <c r="U1" s="181" t="s">
        <v>887</v>
      </c>
      <c r="V1" s="281" t="s">
        <v>888</v>
      </c>
      <c r="W1" s="281" t="s">
        <v>876</v>
      </c>
      <c r="X1" s="281" t="s">
        <v>877</v>
      </c>
      <c r="Y1" s="281" t="s">
        <v>878</v>
      </c>
      <c r="Z1" s="281" t="s">
        <v>879</v>
      </c>
      <c r="AA1" s="281" t="s">
        <v>880</v>
      </c>
      <c r="AB1" s="306"/>
      <c r="AC1" s="306"/>
      <c r="AD1" s="281" t="s">
        <v>897</v>
      </c>
      <c r="AE1" s="281" t="s">
        <v>898</v>
      </c>
      <c r="AF1" s="281" t="s">
        <v>899</v>
      </c>
      <c r="AG1" s="281" t="s">
        <v>900</v>
      </c>
    </row>
    <row r="2" spans="1:39">
      <c r="A2" s="176" t="s">
        <v>1133</v>
      </c>
      <c r="B2" s="321" t="s">
        <v>1134</v>
      </c>
      <c r="C2" s="321" t="s">
        <v>2674</v>
      </c>
      <c r="D2" s="321" t="s">
        <v>1135</v>
      </c>
      <c r="E2" s="329" t="s">
        <v>1136</v>
      </c>
      <c r="F2" s="317">
        <v>42790</v>
      </c>
      <c r="G2" s="317" t="s">
        <v>1137</v>
      </c>
      <c r="H2" s="321" t="s">
        <v>1138</v>
      </c>
      <c r="I2" s="321" t="s">
        <v>1130</v>
      </c>
      <c r="J2" s="321" t="s">
        <v>1533</v>
      </c>
      <c r="K2" s="321">
        <v>12</v>
      </c>
      <c r="L2" s="317">
        <v>12</v>
      </c>
      <c r="M2" s="349">
        <v>8</v>
      </c>
      <c r="N2" s="317">
        <v>16</v>
      </c>
      <c r="O2" s="317" t="s">
        <v>1131</v>
      </c>
      <c r="P2" s="317" t="s">
        <v>177</v>
      </c>
      <c r="Q2" s="175" t="s">
        <v>177</v>
      </c>
      <c r="R2" s="320" t="s">
        <v>1158</v>
      </c>
      <c r="S2" s="182">
        <v>1.5</v>
      </c>
      <c r="T2" s="182">
        <v>1</v>
      </c>
      <c r="U2" s="314">
        <v>0.5</v>
      </c>
      <c r="V2" s="121">
        <f t="shared" ref="V2" si="0">IF(SUM(S2:U2)=0,0,SUM(S2:U2)-IF(A2="","",VALUE(LEFT(H2,2*LEN(H2)-LENB(H2)))))</f>
        <v>0</v>
      </c>
      <c r="W2" s="151" t="str">
        <f>IFERROR(LEFT(C2,FIND(",",C2)-1),C2)</f>
        <v>翟志翔</v>
      </c>
      <c r="X2" s="151" t="str">
        <f>IF(AB2=AC2,AA2,Z2)</f>
        <v>郑琴</v>
      </c>
      <c r="Y2" s="151" t="str">
        <f>IF(AB2=AC2,Z2,AA2)</f>
        <v>Zoe</v>
      </c>
      <c r="Z2" s="151" t="str">
        <f>IFERROR(MID(C2,FIND(",",C2)+1,FIND("@",SUBSTITUTE(C2,",","@",2))-FIND(",",C2)-1),IF(ISERROR(FIND(",",C2)),"",MID(C2,FIND(",",C2)+1,20)))</f>
        <v>郑琴</v>
      </c>
      <c r="AA2" s="151" t="str">
        <f>IFERROR(MID(C2,FIND("@",SUBSTITUTE(C2,",","@",2))+1,10),"")</f>
        <v>Zoe</v>
      </c>
      <c r="AB2" s="151">
        <f>LEN(Z2)</f>
        <v>2</v>
      </c>
      <c r="AC2" s="151">
        <f>LENB(Z2)</f>
        <v>4</v>
      </c>
      <c r="AD2" s="205">
        <f>N2*7+F2</f>
        <v>42902</v>
      </c>
      <c r="AE2" s="206" t="str">
        <f t="shared" ref="AE2:AE33" si="1">IF(IFERROR(FIND("一",B2),0)&gt;0,"一对一",IFERROR(AH2&amp;VLOOKUP(AI2,AL:AM,2),""))</f>
        <v>周六上午</v>
      </c>
      <c r="AF2" s="206" t="str">
        <f>IF(IFERROR(FIND("一",B2),0)&gt;0,"一对一",LEFT(A2,3))</f>
        <v>P02</v>
      </c>
      <c r="AG2" s="206" t="str">
        <f>IF(IFERROR(FIND("一",B2),0)&gt;0,"一对一",VLOOKUP(AF2,班级编码!A:L,8,0))</f>
        <v>小初部</v>
      </c>
      <c r="AH2" s="307" t="str">
        <f>LEFT(G2,2)</f>
        <v>周六</v>
      </c>
      <c r="AI2" s="307" t="str">
        <f>MID(G2,3,2)</f>
        <v>09</v>
      </c>
      <c r="AL2" s="203" t="s">
        <v>893</v>
      </c>
      <c r="AM2" s="162" t="s">
        <v>894</v>
      </c>
    </row>
    <row r="3" spans="1:39">
      <c r="A3" s="176" t="s">
        <v>1140</v>
      </c>
      <c r="B3" s="321" t="s">
        <v>1141</v>
      </c>
      <c r="C3" s="321" t="s">
        <v>2675</v>
      </c>
      <c r="D3" s="321" t="s">
        <v>1135</v>
      </c>
      <c r="E3" s="329" t="s">
        <v>1136</v>
      </c>
      <c r="F3" s="317">
        <v>42785</v>
      </c>
      <c r="G3" s="317" t="s">
        <v>1142</v>
      </c>
      <c r="H3" s="321" t="s">
        <v>1138</v>
      </c>
      <c r="I3" s="321" t="s">
        <v>1130</v>
      </c>
      <c r="J3" s="321" t="s">
        <v>1533</v>
      </c>
      <c r="K3" s="321">
        <v>12</v>
      </c>
      <c r="L3" s="317">
        <v>12</v>
      </c>
      <c r="M3" s="349">
        <v>9</v>
      </c>
      <c r="N3" s="317">
        <v>16</v>
      </c>
      <c r="O3" s="317" t="s">
        <v>1131</v>
      </c>
      <c r="P3" s="317" t="s">
        <v>177</v>
      </c>
      <c r="Q3" s="175" t="s">
        <v>177</v>
      </c>
      <c r="R3" s="320" t="s">
        <v>1158</v>
      </c>
      <c r="S3" s="182">
        <v>1.5</v>
      </c>
      <c r="T3" s="182">
        <v>1</v>
      </c>
      <c r="U3" s="182">
        <v>0.5</v>
      </c>
      <c r="V3" s="121">
        <f t="shared" ref="V3:V66" si="2">IF(SUM(S3:U3)=0,0,SUM(S3:U3)-IF(A3="","",VALUE(LEFT(H3,2*LEN(H3)-LENB(H3)))))</f>
        <v>0</v>
      </c>
      <c r="W3" s="151" t="str">
        <f t="shared" ref="W3:W66" si="3">IFERROR(LEFT(C3,FIND(",",C3)-1),C3)</f>
        <v>翟志翔</v>
      </c>
      <c r="X3" s="151" t="str">
        <f t="shared" ref="X3:X66" si="4">IF(AB3=AC3,AA3,Z3)</f>
        <v>郑琴</v>
      </c>
      <c r="Y3" s="151" t="str">
        <f t="shared" ref="Y3:Y66" si="5">IF(AB3=AC3,Z3,AA3)</f>
        <v>Richar</v>
      </c>
      <c r="Z3" s="151" t="str">
        <f t="shared" ref="Z3:Z66" si="6">IFERROR(MID(C3,FIND(",",C3)+1,FIND("@",SUBSTITUTE(C3,",","@",2))-FIND(",",C3)-1),IF(ISERROR(FIND(",",C3)),"",MID(C3,FIND(",",C3)+1,20)))</f>
        <v>Richar</v>
      </c>
      <c r="AA3" s="151" t="str">
        <f t="shared" ref="AA3:AA66" si="7">IFERROR(MID(C3,FIND("@",SUBSTITUTE(C3,",","@",2))+1,10),"")</f>
        <v>郑琴</v>
      </c>
      <c r="AB3" s="151">
        <f t="shared" ref="AB3:AB66" si="8">LEN(Z3)</f>
        <v>6</v>
      </c>
      <c r="AC3" s="151">
        <f t="shared" ref="AC3:AC66" si="9">LENB(Z3)</f>
        <v>6</v>
      </c>
      <c r="AD3" s="205">
        <f t="shared" ref="AD3:AD66" si="10">N3*7+F3</f>
        <v>42897</v>
      </c>
      <c r="AE3" s="206" t="str">
        <f t="shared" si="1"/>
        <v>周一下午</v>
      </c>
      <c r="AF3" s="206" t="str">
        <f t="shared" ref="AF3:AF66" si="11">IF(IFERROR(FIND("一",B3),0)&gt;0,"一对一",LEFT(A3,3))</f>
        <v>P02</v>
      </c>
      <c r="AG3" s="206" t="str">
        <f>IF(IFERROR(FIND("一",B3),0)&gt;0,"一对一",VLOOKUP(AF3,班级编码!A:L,8,0))</f>
        <v>小初部</v>
      </c>
      <c r="AH3" s="307" t="str">
        <f t="shared" ref="AH3:AH66" si="12">LEFT(G3,2)</f>
        <v>周一</v>
      </c>
      <c r="AI3" s="307" t="str">
        <f t="shared" ref="AI3:AI66" si="13">MID(G3,3,2)</f>
        <v>15</v>
      </c>
      <c r="AL3" s="203" t="s">
        <v>221</v>
      </c>
      <c r="AM3" s="162" t="s">
        <v>894</v>
      </c>
    </row>
    <row r="4" spans="1:39">
      <c r="A4" s="176" t="s">
        <v>1145</v>
      </c>
      <c r="B4" s="321" t="s">
        <v>1141</v>
      </c>
      <c r="C4" s="321" t="s">
        <v>2675</v>
      </c>
      <c r="D4" s="321" t="s">
        <v>1135</v>
      </c>
      <c r="E4" s="329" t="s">
        <v>1136</v>
      </c>
      <c r="F4" s="317">
        <v>42788</v>
      </c>
      <c r="G4" s="317" t="s">
        <v>1146</v>
      </c>
      <c r="H4" s="321" t="s">
        <v>1138</v>
      </c>
      <c r="I4" s="321" t="s">
        <v>1130</v>
      </c>
      <c r="J4" s="321" t="s">
        <v>1533</v>
      </c>
      <c r="K4" s="321">
        <v>12</v>
      </c>
      <c r="L4" s="317">
        <v>12</v>
      </c>
      <c r="M4" s="349">
        <v>10</v>
      </c>
      <c r="N4" s="317">
        <v>16</v>
      </c>
      <c r="O4" s="317" t="s">
        <v>1131</v>
      </c>
      <c r="P4" s="317" t="s">
        <v>177</v>
      </c>
      <c r="Q4" s="175" t="s">
        <v>177</v>
      </c>
      <c r="R4" s="320" t="s">
        <v>1158</v>
      </c>
      <c r="S4" s="314">
        <v>1.5</v>
      </c>
      <c r="T4" s="314">
        <v>1</v>
      </c>
      <c r="U4" s="314">
        <v>0.5</v>
      </c>
      <c r="V4" s="121">
        <f t="shared" si="2"/>
        <v>0</v>
      </c>
      <c r="W4" s="151" t="str">
        <f t="shared" si="3"/>
        <v>翟志翔</v>
      </c>
      <c r="X4" s="151" t="str">
        <f t="shared" si="4"/>
        <v>郑琴</v>
      </c>
      <c r="Y4" s="151" t="str">
        <f t="shared" si="5"/>
        <v>Richar</v>
      </c>
      <c r="Z4" s="151" t="str">
        <f t="shared" si="6"/>
        <v>Richar</v>
      </c>
      <c r="AA4" s="151" t="str">
        <f t="shared" si="7"/>
        <v>郑琴</v>
      </c>
      <c r="AB4" s="151">
        <f t="shared" si="8"/>
        <v>6</v>
      </c>
      <c r="AC4" s="151">
        <f t="shared" si="9"/>
        <v>6</v>
      </c>
      <c r="AD4" s="205">
        <f t="shared" si="10"/>
        <v>42900</v>
      </c>
      <c r="AE4" s="206" t="str">
        <f t="shared" si="1"/>
        <v>周四下午</v>
      </c>
      <c r="AF4" s="206" t="str">
        <f t="shared" si="11"/>
        <v>P02</v>
      </c>
      <c r="AG4" s="206" t="str">
        <f>IF(IFERROR(FIND("一",B4),0)&gt;0,"一对一",VLOOKUP(AF4,班级编码!A:L,8,0))</f>
        <v>小初部</v>
      </c>
      <c r="AH4" s="307" t="str">
        <f t="shared" si="12"/>
        <v>周四</v>
      </c>
      <c r="AI4" s="307" t="str">
        <f t="shared" si="13"/>
        <v>16</v>
      </c>
      <c r="AL4" s="203" t="s">
        <v>225</v>
      </c>
      <c r="AM4" s="162" t="s">
        <v>894</v>
      </c>
    </row>
    <row r="5" spans="1:39">
      <c r="A5" s="176" t="s">
        <v>1147</v>
      </c>
      <c r="B5" s="321" t="s">
        <v>1141</v>
      </c>
      <c r="C5" s="321" t="s">
        <v>2676</v>
      </c>
      <c r="D5" s="321" t="s">
        <v>1148</v>
      </c>
      <c r="E5" s="329" t="s">
        <v>1149</v>
      </c>
      <c r="F5" s="317">
        <v>42785</v>
      </c>
      <c r="G5" s="317" t="s">
        <v>1142</v>
      </c>
      <c r="H5" s="321" t="s">
        <v>1138</v>
      </c>
      <c r="I5" s="321" t="s">
        <v>1130</v>
      </c>
      <c r="J5" s="321" t="s">
        <v>1533</v>
      </c>
      <c r="K5" s="321">
        <v>12</v>
      </c>
      <c r="L5" s="317">
        <v>12</v>
      </c>
      <c r="M5" s="349">
        <v>10</v>
      </c>
      <c r="N5" s="317">
        <v>16</v>
      </c>
      <c r="O5" s="317" t="s">
        <v>1131</v>
      </c>
      <c r="P5" s="317" t="s">
        <v>177</v>
      </c>
      <c r="Q5" s="175" t="s">
        <v>177</v>
      </c>
      <c r="R5" s="320" t="s">
        <v>1158</v>
      </c>
      <c r="S5" s="314">
        <v>1.5</v>
      </c>
      <c r="T5" s="314">
        <v>1</v>
      </c>
      <c r="U5" s="314">
        <v>0.5</v>
      </c>
      <c r="V5" s="121">
        <f t="shared" si="2"/>
        <v>0</v>
      </c>
      <c r="W5" s="151" t="str">
        <f t="shared" si="3"/>
        <v>陈玲</v>
      </c>
      <c r="X5" s="151" t="str">
        <f t="shared" si="4"/>
        <v>潘丽雄</v>
      </c>
      <c r="Y5" s="151" t="str">
        <f t="shared" si="5"/>
        <v>Richar</v>
      </c>
      <c r="Z5" s="151" t="str">
        <f t="shared" si="6"/>
        <v>Richar</v>
      </c>
      <c r="AA5" s="151" t="str">
        <f t="shared" si="7"/>
        <v>潘丽雄</v>
      </c>
      <c r="AB5" s="151">
        <f t="shared" si="8"/>
        <v>6</v>
      </c>
      <c r="AC5" s="151">
        <f t="shared" si="9"/>
        <v>6</v>
      </c>
      <c r="AD5" s="205">
        <f t="shared" si="10"/>
        <v>42897</v>
      </c>
      <c r="AE5" s="206" t="str">
        <f t="shared" si="1"/>
        <v>周一下午</v>
      </c>
      <c r="AF5" s="206" t="str">
        <f t="shared" si="11"/>
        <v>P1A</v>
      </c>
      <c r="AG5" s="206" t="str">
        <f>IF(IFERROR(FIND("一",B5),0)&gt;0,"一对一",VLOOKUP(AF5,班级编码!A:L,8,0))</f>
        <v>小初部</v>
      </c>
      <c r="AH5" s="307" t="str">
        <f t="shared" si="12"/>
        <v>周一</v>
      </c>
      <c r="AI5" s="307" t="str">
        <f t="shared" si="13"/>
        <v>15</v>
      </c>
      <c r="AL5" s="203" t="s">
        <v>231</v>
      </c>
      <c r="AM5" s="162" t="s">
        <v>894</v>
      </c>
    </row>
    <row r="6" spans="1:39">
      <c r="A6" s="176" t="s">
        <v>1150</v>
      </c>
      <c r="B6" s="321" t="s">
        <v>1141</v>
      </c>
      <c r="C6" s="321" t="s">
        <v>1151</v>
      </c>
      <c r="D6" s="321" t="s">
        <v>1152</v>
      </c>
      <c r="E6" s="329" t="s">
        <v>1149</v>
      </c>
      <c r="F6" s="317">
        <v>42788</v>
      </c>
      <c r="G6" s="317" t="s">
        <v>1146</v>
      </c>
      <c r="H6" s="321" t="s">
        <v>1138</v>
      </c>
      <c r="I6" s="321" t="s">
        <v>1130</v>
      </c>
      <c r="J6" s="321" t="s">
        <v>1533</v>
      </c>
      <c r="K6" s="321">
        <v>12</v>
      </c>
      <c r="L6" s="317">
        <v>12</v>
      </c>
      <c r="M6" s="349">
        <v>5</v>
      </c>
      <c r="N6" s="317">
        <v>16</v>
      </c>
      <c r="O6" s="317" t="s">
        <v>1131</v>
      </c>
      <c r="P6" s="317" t="s">
        <v>177</v>
      </c>
      <c r="Q6" s="175" t="s">
        <v>177</v>
      </c>
      <c r="R6" s="320" t="s">
        <v>1158</v>
      </c>
      <c r="S6" s="314">
        <v>1.5</v>
      </c>
      <c r="T6" s="314">
        <v>1</v>
      </c>
      <c r="U6" s="314">
        <v>0.5</v>
      </c>
      <c r="V6" s="121">
        <f t="shared" si="2"/>
        <v>0</v>
      </c>
      <c r="W6" s="151" t="str">
        <f t="shared" si="3"/>
        <v>彭永红</v>
      </c>
      <c r="X6" s="151" t="str">
        <f t="shared" si="4"/>
        <v>潘丽雄</v>
      </c>
      <c r="Y6" s="151" t="str">
        <f t="shared" si="5"/>
        <v>Richar</v>
      </c>
      <c r="Z6" s="151" t="str">
        <f t="shared" si="6"/>
        <v>Richar</v>
      </c>
      <c r="AA6" s="151" t="str">
        <f t="shared" si="7"/>
        <v>潘丽雄</v>
      </c>
      <c r="AB6" s="151">
        <f t="shared" si="8"/>
        <v>6</v>
      </c>
      <c r="AC6" s="151">
        <f t="shared" si="9"/>
        <v>6</v>
      </c>
      <c r="AD6" s="205">
        <f t="shared" si="10"/>
        <v>42900</v>
      </c>
      <c r="AE6" s="206" t="str">
        <f t="shared" si="1"/>
        <v>周四下午</v>
      </c>
      <c r="AF6" s="206" t="str">
        <f t="shared" si="11"/>
        <v>P1B</v>
      </c>
      <c r="AG6" s="206" t="str">
        <f>IF(IFERROR(FIND("一",B6),0)&gt;0,"一对一",VLOOKUP(AF6,班级编码!A:L,8,0))</f>
        <v>小初部</v>
      </c>
      <c r="AH6" s="307" t="str">
        <f t="shared" si="12"/>
        <v>周四</v>
      </c>
      <c r="AI6" s="307" t="str">
        <f t="shared" si="13"/>
        <v>16</v>
      </c>
      <c r="AL6" s="203" t="s">
        <v>236</v>
      </c>
      <c r="AM6" s="162" t="s">
        <v>894</v>
      </c>
    </row>
    <row r="7" spans="1:39">
      <c r="A7" s="176" t="s">
        <v>1153</v>
      </c>
      <c r="B7" s="321" t="s">
        <v>1141</v>
      </c>
      <c r="C7" s="321" t="s">
        <v>12</v>
      </c>
      <c r="D7" s="321" t="s">
        <v>12</v>
      </c>
      <c r="E7" s="329" t="s">
        <v>12</v>
      </c>
      <c r="F7" s="317">
        <v>1</v>
      </c>
      <c r="G7" s="317" t="s">
        <v>12</v>
      </c>
      <c r="H7" s="321" t="s">
        <v>1138</v>
      </c>
      <c r="I7" s="321" t="s">
        <v>1130</v>
      </c>
      <c r="J7" s="321" t="s">
        <v>1533</v>
      </c>
      <c r="K7" s="321">
        <v>0</v>
      </c>
      <c r="L7" s="317">
        <v>0</v>
      </c>
      <c r="M7" s="349">
        <v>86</v>
      </c>
      <c r="N7" s="317">
        <v>0</v>
      </c>
      <c r="O7" s="317" t="s">
        <v>1131</v>
      </c>
      <c r="P7" s="317" t="s">
        <v>1132</v>
      </c>
      <c r="Q7" s="175" t="s">
        <v>1132</v>
      </c>
      <c r="R7" s="320"/>
      <c r="S7" s="314"/>
      <c r="T7" s="314"/>
      <c r="U7" s="314"/>
      <c r="V7" s="121">
        <f t="shared" si="2"/>
        <v>0</v>
      </c>
      <c r="W7" s="151" t="str">
        <f t="shared" si="3"/>
        <v/>
      </c>
      <c r="X7" s="151" t="str">
        <f t="shared" si="4"/>
        <v/>
      </c>
      <c r="Y7" s="151" t="str">
        <f t="shared" si="5"/>
        <v/>
      </c>
      <c r="Z7" s="151" t="str">
        <f t="shared" si="6"/>
        <v/>
      </c>
      <c r="AA7" s="151" t="str">
        <f t="shared" si="7"/>
        <v/>
      </c>
      <c r="AB7" s="151">
        <f t="shared" si="8"/>
        <v>0</v>
      </c>
      <c r="AC7" s="151">
        <f t="shared" si="9"/>
        <v>0</v>
      </c>
      <c r="AD7" s="205">
        <f t="shared" si="10"/>
        <v>1</v>
      </c>
      <c r="AE7" s="206" t="str">
        <f t="shared" si="1"/>
        <v/>
      </c>
      <c r="AF7" s="206" t="str">
        <f t="shared" si="11"/>
        <v>未进班</v>
      </c>
      <c r="AG7" s="206" t="e">
        <f>IF(IFERROR(FIND("一",B7),0)&gt;0,"一对一",VLOOKUP(AF7,班级编码!A:L,8,0))</f>
        <v>#N/A</v>
      </c>
      <c r="AH7" s="307" t="str">
        <f t="shared" si="12"/>
        <v/>
      </c>
      <c r="AI7" s="307" t="str">
        <f t="shared" si="13"/>
        <v/>
      </c>
      <c r="AL7" s="203" t="s">
        <v>242</v>
      </c>
      <c r="AM7" s="162" t="s">
        <v>894</v>
      </c>
    </row>
    <row r="8" spans="1:39">
      <c r="A8" s="176" t="s">
        <v>1154</v>
      </c>
      <c r="B8" s="321" t="s">
        <v>1134</v>
      </c>
      <c r="C8" s="321" t="s">
        <v>1148</v>
      </c>
      <c r="D8" s="321" t="s">
        <v>12</v>
      </c>
      <c r="E8" s="329" t="s">
        <v>12</v>
      </c>
      <c r="F8" s="317">
        <v>42840.383715393516</v>
      </c>
      <c r="G8" s="317" t="s">
        <v>12</v>
      </c>
      <c r="H8" s="321" t="s">
        <v>1138</v>
      </c>
      <c r="I8" s="321" t="s">
        <v>1130</v>
      </c>
      <c r="J8" s="321" t="s">
        <v>1533</v>
      </c>
      <c r="K8" s="321">
        <v>100</v>
      </c>
      <c r="L8" s="317">
        <v>100</v>
      </c>
      <c r="M8" s="349">
        <v>0</v>
      </c>
      <c r="N8" s="317">
        <v>0</v>
      </c>
      <c r="O8" s="317" t="s">
        <v>1131</v>
      </c>
      <c r="P8" s="317" t="s">
        <v>1155</v>
      </c>
      <c r="Q8" s="175" t="s">
        <v>1155</v>
      </c>
      <c r="R8" s="320"/>
      <c r="S8" s="314"/>
      <c r="T8" s="314"/>
      <c r="U8" s="314"/>
      <c r="V8" s="121">
        <f t="shared" si="2"/>
        <v>0</v>
      </c>
      <c r="W8" s="151" t="str">
        <f t="shared" si="3"/>
        <v>叶晓纯</v>
      </c>
      <c r="X8" s="151" t="str">
        <f t="shared" si="4"/>
        <v/>
      </c>
      <c r="Y8" s="151" t="str">
        <f t="shared" si="5"/>
        <v/>
      </c>
      <c r="Z8" s="151" t="str">
        <f t="shared" si="6"/>
        <v/>
      </c>
      <c r="AA8" s="151" t="str">
        <f t="shared" si="7"/>
        <v/>
      </c>
      <c r="AB8" s="151">
        <f t="shared" si="8"/>
        <v>0</v>
      </c>
      <c r="AC8" s="151">
        <f t="shared" si="9"/>
        <v>0</v>
      </c>
      <c r="AD8" s="205">
        <f t="shared" si="10"/>
        <v>42840.383715393516</v>
      </c>
      <c r="AE8" s="206" t="str">
        <f t="shared" si="1"/>
        <v/>
      </c>
      <c r="AF8" s="206" t="str">
        <f t="shared" si="11"/>
        <v>广州区</v>
      </c>
      <c r="AG8" s="206" t="e">
        <f>IF(IFERROR(FIND("一",B8),0)&gt;0,"一对一",VLOOKUP(AF8,班级编码!A:L,8,0))</f>
        <v>#N/A</v>
      </c>
      <c r="AH8" s="307" t="str">
        <f t="shared" si="12"/>
        <v/>
      </c>
      <c r="AI8" s="307" t="str">
        <f t="shared" si="13"/>
        <v/>
      </c>
      <c r="AL8" s="203" t="s">
        <v>248</v>
      </c>
      <c r="AM8" s="162" t="s">
        <v>894</v>
      </c>
    </row>
    <row r="9" spans="1:39">
      <c r="A9" s="176" t="s">
        <v>1156</v>
      </c>
      <c r="B9" s="321" t="s">
        <v>1157</v>
      </c>
      <c r="C9" s="321" t="s">
        <v>12</v>
      </c>
      <c r="D9" s="321" t="s">
        <v>12</v>
      </c>
      <c r="E9" s="329" t="s">
        <v>12</v>
      </c>
      <c r="F9" s="317">
        <v>42826</v>
      </c>
      <c r="G9" s="317" t="s">
        <v>12</v>
      </c>
      <c r="H9" s="321" t="s">
        <v>12</v>
      </c>
      <c r="I9" s="321" t="s">
        <v>12</v>
      </c>
      <c r="J9" s="321" t="s">
        <v>1533</v>
      </c>
      <c r="K9" s="321">
        <v>0</v>
      </c>
      <c r="L9" s="317">
        <v>0</v>
      </c>
      <c r="M9" s="349">
        <v>7</v>
      </c>
      <c r="N9" s="317">
        <v>0</v>
      </c>
      <c r="O9" s="317" t="s">
        <v>1131</v>
      </c>
      <c r="P9" s="317" t="s">
        <v>1132</v>
      </c>
      <c r="Q9" s="175" t="s">
        <v>1132</v>
      </c>
      <c r="R9" s="320"/>
      <c r="S9" s="314"/>
      <c r="T9" s="314"/>
      <c r="U9" s="314"/>
      <c r="V9" s="121">
        <f t="shared" si="2"/>
        <v>0</v>
      </c>
      <c r="W9" s="151" t="str">
        <f t="shared" si="3"/>
        <v/>
      </c>
      <c r="X9" s="151" t="str">
        <f t="shared" si="4"/>
        <v/>
      </c>
      <c r="Y9" s="151" t="str">
        <f t="shared" si="5"/>
        <v/>
      </c>
      <c r="Z9" s="151" t="str">
        <f t="shared" si="6"/>
        <v/>
      </c>
      <c r="AA9" s="151" t="str">
        <f t="shared" si="7"/>
        <v/>
      </c>
      <c r="AB9" s="151">
        <f t="shared" si="8"/>
        <v>0</v>
      </c>
      <c r="AC9" s="151">
        <f t="shared" si="9"/>
        <v>0</v>
      </c>
      <c r="AD9" s="205">
        <f t="shared" si="10"/>
        <v>42826</v>
      </c>
      <c r="AE9" s="206" t="str">
        <f t="shared" si="1"/>
        <v/>
      </c>
      <c r="AF9" s="206" t="str">
        <f t="shared" si="11"/>
        <v>游学会</v>
      </c>
      <c r="AG9" s="206" t="e">
        <f>IF(IFERROR(FIND("一",B9),0)&gt;0,"一对一",VLOOKUP(AF9,班级编码!A:L,8,0))</f>
        <v>#N/A</v>
      </c>
      <c r="AH9" s="307" t="str">
        <f t="shared" si="12"/>
        <v/>
      </c>
      <c r="AI9" s="307" t="str">
        <f t="shared" si="13"/>
        <v/>
      </c>
      <c r="AL9" s="203" t="s">
        <v>253</v>
      </c>
      <c r="AM9" s="162" t="s">
        <v>894</v>
      </c>
    </row>
    <row r="10" spans="1:39">
      <c r="A10" s="321" t="s">
        <v>2677</v>
      </c>
      <c r="B10" s="321" t="s">
        <v>1134</v>
      </c>
      <c r="C10" s="321" t="s">
        <v>2678</v>
      </c>
      <c r="D10" s="321" t="s">
        <v>1135</v>
      </c>
      <c r="E10" s="329" t="s">
        <v>1149</v>
      </c>
      <c r="F10" s="317">
        <v>42868</v>
      </c>
      <c r="G10" s="317" t="s">
        <v>1137</v>
      </c>
      <c r="H10" s="321" t="s">
        <v>1138</v>
      </c>
      <c r="I10" s="321" t="s">
        <v>1130</v>
      </c>
      <c r="J10" s="321" t="s">
        <v>1533</v>
      </c>
      <c r="K10" s="321">
        <v>15</v>
      </c>
      <c r="L10" s="317">
        <v>15</v>
      </c>
      <c r="M10" s="349">
        <v>10</v>
      </c>
      <c r="N10" s="317">
        <v>16</v>
      </c>
      <c r="O10" s="317" t="s">
        <v>1131</v>
      </c>
      <c r="P10" s="317" t="s">
        <v>177</v>
      </c>
      <c r="Q10" s="317" t="s">
        <v>177</v>
      </c>
      <c r="R10" s="320" t="s">
        <v>1158</v>
      </c>
      <c r="S10" s="314">
        <v>1.5</v>
      </c>
      <c r="T10" s="314">
        <v>1</v>
      </c>
      <c r="U10" s="314">
        <v>0.5</v>
      </c>
      <c r="V10" s="121">
        <f t="shared" si="2"/>
        <v>0</v>
      </c>
      <c r="W10" s="151" t="str">
        <f t="shared" si="3"/>
        <v>翟志翔</v>
      </c>
      <c r="X10" s="151" t="str">
        <f t="shared" si="4"/>
        <v>陈美全</v>
      </c>
      <c r="Y10" s="151" t="str">
        <f t="shared" si="5"/>
        <v>Zoe</v>
      </c>
      <c r="Z10" s="151" t="str">
        <f t="shared" si="6"/>
        <v>Zoe</v>
      </c>
      <c r="AA10" s="151" t="str">
        <f t="shared" si="7"/>
        <v>陈美全</v>
      </c>
      <c r="AB10" s="151">
        <f t="shared" si="8"/>
        <v>3</v>
      </c>
      <c r="AC10" s="151">
        <f t="shared" si="9"/>
        <v>3</v>
      </c>
      <c r="AD10" s="205">
        <f t="shared" si="10"/>
        <v>42980</v>
      </c>
      <c r="AE10" s="206" t="str">
        <f t="shared" si="1"/>
        <v>周六上午</v>
      </c>
      <c r="AF10" s="206" t="str">
        <f t="shared" si="11"/>
        <v>P02</v>
      </c>
      <c r="AG10" s="206" t="str">
        <f>IF(IFERROR(FIND("一",B10),0)&gt;0,"一对一",VLOOKUP(AF10,班级编码!A:L,8,0))</f>
        <v>小初部</v>
      </c>
      <c r="AH10" s="307" t="str">
        <f t="shared" si="12"/>
        <v>周六</v>
      </c>
      <c r="AI10" s="307" t="str">
        <f t="shared" si="13"/>
        <v>09</v>
      </c>
      <c r="AL10" s="203" t="s">
        <v>256</v>
      </c>
      <c r="AM10" s="162" t="s">
        <v>894</v>
      </c>
    </row>
    <row r="11" spans="1:39">
      <c r="A11" s="321"/>
      <c r="B11" s="321"/>
      <c r="C11" s="321"/>
      <c r="D11" s="321"/>
      <c r="E11" s="321"/>
      <c r="F11" s="329"/>
      <c r="G11" s="317"/>
      <c r="H11" s="317"/>
      <c r="I11" s="321"/>
      <c r="J11" s="321"/>
      <c r="K11" s="321"/>
      <c r="L11" s="321"/>
      <c r="M11" s="317"/>
      <c r="N11" s="321"/>
      <c r="O11" s="317"/>
      <c r="P11" s="317"/>
      <c r="Q11" s="317"/>
      <c r="R11" s="320"/>
      <c r="S11" s="314"/>
      <c r="T11" s="314">
        <v>0</v>
      </c>
      <c r="U11" s="314">
        <v>0</v>
      </c>
      <c r="V11" s="121">
        <f t="shared" si="2"/>
        <v>0</v>
      </c>
      <c r="W11" s="151">
        <f t="shared" si="3"/>
        <v>0</v>
      </c>
      <c r="X11" s="151" t="str">
        <f t="shared" si="4"/>
        <v/>
      </c>
      <c r="Y11" s="151" t="str">
        <f t="shared" si="5"/>
        <v/>
      </c>
      <c r="Z11" s="151" t="str">
        <f t="shared" si="6"/>
        <v/>
      </c>
      <c r="AA11" s="151" t="str">
        <f t="shared" si="7"/>
        <v/>
      </c>
      <c r="AB11" s="151">
        <f t="shared" si="8"/>
        <v>0</v>
      </c>
      <c r="AC11" s="151">
        <f t="shared" si="9"/>
        <v>0</v>
      </c>
      <c r="AD11" s="205">
        <f t="shared" si="10"/>
        <v>0</v>
      </c>
      <c r="AE11" s="206" t="str">
        <f t="shared" si="1"/>
        <v/>
      </c>
      <c r="AF11" s="206" t="str">
        <f t="shared" si="11"/>
        <v/>
      </c>
      <c r="AG11" s="206" t="e">
        <f>IF(IFERROR(FIND("一",B11),0)&gt;0,"一对一",VLOOKUP(AF11,班级编码!A:L,8,0))</f>
        <v>#N/A</v>
      </c>
      <c r="AH11" s="307" t="str">
        <f t="shared" si="12"/>
        <v/>
      </c>
      <c r="AI11" s="307" t="str">
        <f t="shared" si="13"/>
        <v/>
      </c>
      <c r="AL11" s="203" t="s">
        <v>172</v>
      </c>
      <c r="AM11" s="162" t="s">
        <v>894</v>
      </c>
    </row>
    <row r="12" spans="1:39">
      <c r="A12" s="321"/>
      <c r="B12" s="321"/>
      <c r="C12" s="321"/>
      <c r="D12" s="321"/>
      <c r="E12" s="321"/>
      <c r="F12" s="329"/>
      <c r="G12" s="317"/>
      <c r="H12" s="317"/>
      <c r="I12" s="321"/>
      <c r="J12" s="321"/>
      <c r="K12" s="321"/>
      <c r="L12" s="321"/>
      <c r="M12" s="317"/>
      <c r="N12" s="321"/>
      <c r="O12" s="317"/>
      <c r="P12" s="317"/>
      <c r="Q12" s="317"/>
      <c r="R12" s="320"/>
      <c r="S12" s="314"/>
      <c r="T12" s="314"/>
      <c r="U12" s="314"/>
      <c r="V12" s="121">
        <f t="shared" si="2"/>
        <v>0</v>
      </c>
      <c r="W12" s="151">
        <f t="shared" si="3"/>
        <v>0</v>
      </c>
      <c r="X12" s="151" t="str">
        <f t="shared" si="4"/>
        <v/>
      </c>
      <c r="Y12" s="151" t="str">
        <f t="shared" si="5"/>
        <v/>
      </c>
      <c r="Z12" s="151" t="str">
        <f t="shared" si="6"/>
        <v/>
      </c>
      <c r="AA12" s="151" t="str">
        <f t="shared" si="7"/>
        <v/>
      </c>
      <c r="AB12" s="151">
        <f t="shared" si="8"/>
        <v>0</v>
      </c>
      <c r="AC12" s="151">
        <f t="shared" si="9"/>
        <v>0</v>
      </c>
      <c r="AD12" s="205">
        <f t="shared" si="10"/>
        <v>0</v>
      </c>
      <c r="AE12" s="206" t="str">
        <f t="shared" si="1"/>
        <v/>
      </c>
      <c r="AF12" s="206" t="str">
        <f t="shared" si="11"/>
        <v/>
      </c>
      <c r="AG12" s="206" t="e">
        <f>IF(IFERROR(FIND("一",B12),0)&gt;0,"一对一",VLOOKUP(AF12,班级编码!A:L,8,0))</f>
        <v>#N/A</v>
      </c>
      <c r="AH12" s="307" t="str">
        <f t="shared" si="12"/>
        <v/>
      </c>
      <c r="AI12" s="307" t="str">
        <f t="shared" si="13"/>
        <v/>
      </c>
      <c r="AL12" s="203" t="s">
        <v>173</v>
      </c>
      <c r="AM12" s="162" t="s">
        <v>894</v>
      </c>
    </row>
    <row r="13" spans="1:39">
      <c r="A13" s="321"/>
      <c r="B13" s="321"/>
      <c r="C13" s="321"/>
      <c r="D13" s="321"/>
      <c r="E13" s="321"/>
      <c r="F13" s="329"/>
      <c r="G13" s="317"/>
      <c r="H13" s="317"/>
      <c r="I13" s="321"/>
      <c r="J13" s="321"/>
      <c r="K13" s="321"/>
      <c r="L13" s="321"/>
      <c r="M13" s="317"/>
      <c r="N13" s="321"/>
      <c r="O13" s="317"/>
      <c r="P13" s="317"/>
      <c r="Q13" s="317"/>
      <c r="R13" s="320"/>
      <c r="S13" s="314"/>
      <c r="T13" s="314"/>
      <c r="U13" s="314"/>
      <c r="V13" s="121">
        <f t="shared" si="2"/>
        <v>0</v>
      </c>
      <c r="W13" s="151">
        <f t="shared" si="3"/>
        <v>0</v>
      </c>
      <c r="X13" s="151" t="str">
        <f t="shared" si="4"/>
        <v/>
      </c>
      <c r="Y13" s="151" t="str">
        <f t="shared" si="5"/>
        <v/>
      </c>
      <c r="Z13" s="151" t="str">
        <f t="shared" si="6"/>
        <v/>
      </c>
      <c r="AA13" s="151" t="str">
        <f t="shared" si="7"/>
        <v/>
      </c>
      <c r="AB13" s="151">
        <f t="shared" si="8"/>
        <v>0</v>
      </c>
      <c r="AC13" s="151">
        <f t="shared" si="9"/>
        <v>0</v>
      </c>
      <c r="AD13" s="205">
        <f t="shared" si="10"/>
        <v>0</v>
      </c>
      <c r="AE13" s="206" t="str">
        <f t="shared" si="1"/>
        <v/>
      </c>
      <c r="AF13" s="206" t="str">
        <f t="shared" si="11"/>
        <v/>
      </c>
      <c r="AG13" s="206" t="e">
        <f>IF(IFERROR(FIND("一",B13),0)&gt;0,"一对一",VLOOKUP(AF13,班级编码!A:L,8,0))</f>
        <v>#N/A</v>
      </c>
      <c r="AH13" s="307" t="str">
        <f t="shared" si="12"/>
        <v/>
      </c>
      <c r="AI13" s="307" t="str">
        <f t="shared" si="13"/>
        <v/>
      </c>
      <c r="AL13" s="203" t="s">
        <v>183</v>
      </c>
      <c r="AM13" s="162" t="s">
        <v>894</v>
      </c>
    </row>
    <row r="14" spans="1:39">
      <c r="A14" s="321"/>
      <c r="B14" s="321"/>
      <c r="C14" s="321"/>
      <c r="D14" s="321"/>
      <c r="E14" s="321"/>
      <c r="F14" s="329"/>
      <c r="G14" s="317"/>
      <c r="H14" s="317"/>
      <c r="I14" s="321"/>
      <c r="J14" s="321"/>
      <c r="K14" s="321"/>
      <c r="L14" s="321"/>
      <c r="M14" s="317"/>
      <c r="N14" s="321"/>
      <c r="O14" s="317"/>
      <c r="P14" s="317"/>
      <c r="Q14" s="317"/>
      <c r="R14" s="320"/>
      <c r="S14" s="314"/>
      <c r="T14" s="314"/>
      <c r="U14" s="314"/>
      <c r="V14" s="121">
        <f t="shared" si="2"/>
        <v>0</v>
      </c>
      <c r="W14" s="151">
        <f t="shared" si="3"/>
        <v>0</v>
      </c>
      <c r="X14" s="151" t="str">
        <f t="shared" si="4"/>
        <v/>
      </c>
      <c r="Y14" s="151" t="str">
        <f t="shared" si="5"/>
        <v/>
      </c>
      <c r="Z14" s="151" t="str">
        <f t="shared" si="6"/>
        <v/>
      </c>
      <c r="AA14" s="151" t="str">
        <f t="shared" si="7"/>
        <v/>
      </c>
      <c r="AB14" s="151">
        <f t="shared" si="8"/>
        <v>0</v>
      </c>
      <c r="AC14" s="151">
        <f t="shared" si="9"/>
        <v>0</v>
      </c>
      <c r="AD14" s="205">
        <f t="shared" si="10"/>
        <v>0</v>
      </c>
      <c r="AE14" s="206" t="str">
        <f t="shared" si="1"/>
        <v/>
      </c>
      <c r="AF14" s="206" t="str">
        <f t="shared" si="11"/>
        <v/>
      </c>
      <c r="AG14" s="206" t="e">
        <f>IF(IFERROR(FIND("一",B14),0)&gt;0,"一对一",VLOOKUP(AF14,班级编码!A:L,8,0))</f>
        <v>#N/A</v>
      </c>
      <c r="AH14" s="307" t="str">
        <f t="shared" si="12"/>
        <v/>
      </c>
      <c r="AI14" s="307" t="str">
        <f t="shared" si="13"/>
        <v/>
      </c>
      <c r="AL14" s="203" t="s">
        <v>174</v>
      </c>
      <c r="AM14" s="204" t="s">
        <v>895</v>
      </c>
    </row>
    <row r="15" spans="1:39">
      <c r="A15" s="321"/>
      <c r="B15" s="321"/>
      <c r="C15" s="321"/>
      <c r="D15" s="321"/>
      <c r="E15" s="321"/>
      <c r="F15" s="329"/>
      <c r="G15" s="317"/>
      <c r="H15" s="317"/>
      <c r="I15" s="321"/>
      <c r="J15" s="321"/>
      <c r="K15" s="321"/>
      <c r="L15" s="321"/>
      <c r="M15" s="317"/>
      <c r="N15" s="321"/>
      <c r="O15" s="317"/>
      <c r="P15" s="317"/>
      <c r="Q15" s="317"/>
      <c r="R15" s="320"/>
      <c r="S15" s="314"/>
      <c r="T15" s="314"/>
      <c r="U15" s="314"/>
      <c r="V15" s="121">
        <f t="shared" si="2"/>
        <v>0</v>
      </c>
      <c r="W15" s="151">
        <f t="shared" si="3"/>
        <v>0</v>
      </c>
      <c r="X15" s="151" t="str">
        <f t="shared" si="4"/>
        <v/>
      </c>
      <c r="Y15" s="151" t="str">
        <f t="shared" si="5"/>
        <v/>
      </c>
      <c r="Z15" s="151" t="str">
        <f t="shared" si="6"/>
        <v/>
      </c>
      <c r="AA15" s="151" t="str">
        <f t="shared" si="7"/>
        <v/>
      </c>
      <c r="AB15" s="151">
        <f t="shared" si="8"/>
        <v>0</v>
      </c>
      <c r="AC15" s="151">
        <f t="shared" si="9"/>
        <v>0</v>
      </c>
      <c r="AD15" s="205">
        <f t="shared" si="10"/>
        <v>0</v>
      </c>
      <c r="AE15" s="206" t="str">
        <f t="shared" si="1"/>
        <v/>
      </c>
      <c r="AF15" s="206" t="str">
        <f t="shared" si="11"/>
        <v/>
      </c>
      <c r="AG15" s="206" t="e">
        <f>IF(IFERROR(FIND("一",B15),0)&gt;0,"一对一",VLOOKUP(AF15,班级编码!A:L,8,0))</f>
        <v>#N/A</v>
      </c>
      <c r="AH15" s="307" t="str">
        <f t="shared" si="12"/>
        <v/>
      </c>
      <c r="AI15" s="307" t="str">
        <f t="shared" si="13"/>
        <v/>
      </c>
      <c r="AL15" s="203" t="s">
        <v>175</v>
      </c>
      <c r="AM15" s="204" t="s">
        <v>895</v>
      </c>
    </row>
    <row r="16" spans="1:39">
      <c r="A16" s="321"/>
      <c r="B16" s="321"/>
      <c r="C16" s="321"/>
      <c r="D16" s="321"/>
      <c r="E16" s="321"/>
      <c r="F16" s="329"/>
      <c r="G16" s="317"/>
      <c r="H16" s="317"/>
      <c r="I16" s="321"/>
      <c r="J16" s="321"/>
      <c r="K16" s="321"/>
      <c r="L16" s="321"/>
      <c r="M16" s="317"/>
      <c r="N16" s="321"/>
      <c r="O16" s="317"/>
      <c r="P16" s="317"/>
      <c r="Q16" s="317"/>
      <c r="R16" s="320"/>
      <c r="S16" s="314"/>
      <c r="T16" s="314"/>
      <c r="U16" s="314"/>
      <c r="V16" s="121">
        <f t="shared" si="2"/>
        <v>0</v>
      </c>
      <c r="W16" s="151">
        <f t="shared" si="3"/>
        <v>0</v>
      </c>
      <c r="X16" s="151" t="str">
        <f t="shared" si="4"/>
        <v/>
      </c>
      <c r="Y16" s="151" t="str">
        <f t="shared" si="5"/>
        <v/>
      </c>
      <c r="Z16" s="151" t="str">
        <f t="shared" si="6"/>
        <v/>
      </c>
      <c r="AA16" s="151" t="str">
        <f t="shared" si="7"/>
        <v/>
      </c>
      <c r="AB16" s="151">
        <f t="shared" si="8"/>
        <v>0</v>
      </c>
      <c r="AC16" s="151">
        <f t="shared" si="9"/>
        <v>0</v>
      </c>
      <c r="AD16" s="205">
        <f t="shared" si="10"/>
        <v>0</v>
      </c>
      <c r="AE16" s="206" t="str">
        <f t="shared" si="1"/>
        <v/>
      </c>
      <c r="AF16" s="206" t="str">
        <f t="shared" si="11"/>
        <v/>
      </c>
      <c r="AG16" s="206" t="e">
        <f>IF(IFERROR(FIND("一",B16),0)&gt;0,"一对一",VLOOKUP(AF16,班级编码!A:L,8,0))</f>
        <v>#N/A</v>
      </c>
      <c r="AH16" s="307" t="str">
        <f t="shared" si="12"/>
        <v/>
      </c>
      <c r="AI16" s="307" t="str">
        <f t="shared" si="13"/>
        <v/>
      </c>
      <c r="AL16" s="203" t="s">
        <v>176</v>
      </c>
      <c r="AM16" s="204" t="s">
        <v>895</v>
      </c>
    </row>
    <row r="17" spans="1:39">
      <c r="A17" s="321"/>
      <c r="B17" s="321"/>
      <c r="C17" s="321"/>
      <c r="D17" s="321"/>
      <c r="E17" s="321"/>
      <c r="F17" s="329"/>
      <c r="G17" s="317"/>
      <c r="H17" s="317"/>
      <c r="I17" s="321"/>
      <c r="J17" s="321"/>
      <c r="K17" s="321"/>
      <c r="L17" s="321"/>
      <c r="M17" s="317"/>
      <c r="N17" s="321"/>
      <c r="O17" s="317"/>
      <c r="P17" s="317"/>
      <c r="Q17" s="317"/>
      <c r="R17" s="320"/>
      <c r="S17" s="314"/>
      <c r="T17" s="314"/>
      <c r="U17" s="314"/>
      <c r="V17" s="121">
        <f t="shared" si="2"/>
        <v>0</v>
      </c>
      <c r="W17" s="151">
        <f t="shared" si="3"/>
        <v>0</v>
      </c>
      <c r="X17" s="151" t="str">
        <f t="shared" si="4"/>
        <v/>
      </c>
      <c r="Y17" s="151" t="str">
        <f t="shared" si="5"/>
        <v/>
      </c>
      <c r="Z17" s="151" t="str">
        <f t="shared" si="6"/>
        <v/>
      </c>
      <c r="AA17" s="151" t="str">
        <f t="shared" si="7"/>
        <v/>
      </c>
      <c r="AB17" s="151">
        <f t="shared" si="8"/>
        <v>0</v>
      </c>
      <c r="AC17" s="151">
        <f t="shared" si="9"/>
        <v>0</v>
      </c>
      <c r="AD17" s="205">
        <f t="shared" si="10"/>
        <v>0</v>
      </c>
      <c r="AE17" s="206" t="str">
        <f t="shared" si="1"/>
        <v/>
      </c>
      <c r="AF17" s="206" t="str">
        <f t="shared" si="11"/>
        <v/>
      </c>
      <c r="AG17" s="206" t="e">
        <f>IF(IFERROR(FIND("一",B17),0)&gt;0,"一对一",VLOOKUP(AF17,班级编码!A:L,8,0))</f>
        <v>#N/A</v>
      </c>
      <c r="AH17" s="307" t="str">
        <f t="shared" si="12"/>
        <v/>
      </c>
      <c r="AI17" s="307" t="str">
        <f t="shared" si="13"/>
        <v/>
      </c>
      <c r="AL17" s="203" t="s">
        <v>177</v>
      </c>
      <c r="AM17" s="204" t="s">
        <v>895</v>
      </c>
    </row>
    <row r="18" spans="1:39">
      <c r="A18" s="321"/>
      <c r="B18" s="321"/>
      <c r="C18" s="321"/>
      <c r="D18" s="321"/>
      <c r="E18" s="321"/>
      <c r="F18" s="329"/>
      <c r="G18" s="317"/>
      <c r="H18" s="317"/>
      <c r="I18" s="321"/>
      <c r="J18" s="321"/>
      <c r="K18" s="321"/>
      <c r="L18" s="321"/>
      <c r="M18" s="317"/>
      <c r="N18" s="321"/>
      <c r="O18" s="317"/>
      <c r="P18" s="317"/>
      <c r="Q18" s="317"/>
      <c r="R18" s="320"/>
      <c r="S18" s="314"/>
      <c r="T18" s="314"/>
      <c r="U18" s="314"/>
      <c r="V18" s="121">
        <f t="shared" si="2"/>
        <v>0</v>
      </c>
      <c r="W18" s="151">
        <f t="shared" si="3"/>
        <v>0</v>
      </c>
      <c r="X18" s="151" t="str">
        <f t="shared" si="4"/>
        <v/>
      </c>
      <c r="Y18" s="151" t="str">
        <f t="shared" si="5"/>
        <v/>
      </c>
      <c r="Z18" s="151" t="str">
        <f t="shared" si="6"/>
        <v/>
      </c>
      <c r="AA18" s="151" t="str">
        <f t="shared" si="7"/>
        <v/>
      </c>
      <c r="AB18" s="151">
        <f t="shared" si="8"/>
        <v>0</v>
      </c>
      <c r="AC18" s="151">
        <f t="shared" si="9"/>
        <v>0</v>
      </c>
      <c r="AD18" s="205">
        <f t="shared" si="10"/>
        <v>0</v>
      </c>
      <c r="AE18" s="206" t="str">
        <f t="shared" si="1"/>
        <v/>
      </c>
      <c r="AF18" s="206" t="str">
        <f t="shared" si="11"/>
        <v/>
      </c>
      <c r="AG18" s="206" t="e">
        <f>IF(IFERROR(FIND("一",B18),0)&gt;0,"一对一",VLOOKUP(AF18,班级编码!A:L,8,0))</f>
        <v>#N/A</v>
      </c>
      <c r="AH18" s="307" t="str">
        <f t="shared" si="12"/>
        <v/>
      </c>
      <c r="AI18" s="307" t="str">
        <f t="shared" si="13"/>
        <v/>
      </c>
      <c r="AL18" s="203" t="s">
        <v>178</v>
      </c>
      <c r="AM18" s="204" t="s">
        <v>895</v>
      </c>
    </row>
    <row r="19" spans="1:39">
      <c r="A19" s="321"/>
      <c r="B19" s="321"/>
      <c r="C19" s="321"/>
      <c r="D19" s="321"/>
      <c r="E19" s="321"/>
      <c r="F19" s="329"/>
      <c r="G19" s="317"/>
      <c r="H19" s="317"/>
      <c r="I19" s="321"/>
      <c r="J19" s="321"/>
      <c r="K19" s="321"/>
      <c r="L19" s="321"/>
      <c r="M19" s="317"/>
      <c r="N19" s="321"/>
      <c r="O19" s="317"/>
      <c r="P19" s="317"/>
      <c r="Q19" s="317"/>
      <c r="R19" s="320"/>
      <c r="S19" s="314"/>
      <c r="T19" s="314"/>
      <c r="U19" s="314"/>
      <c r="V19" s="121">
        <f t="shared" si="2"/>
        <v>0</v>
      </c>
      <c r="W19" s="151">
        <f t="shared" si="3"/>
        <v>0</v>
      </c>
      <c r="X19" s="151" t="str">
        <f t="shared" si="4"/>
        <v/>
      </c>
      <c r="Y19" s="151" t="str">
        <f t="shared" si="5"/>
        <v/>
      </c>
      <c r="Z19" s="151" t="str">
        <f t="shared" si="6"/>
        <v/>
      </c>
      <c r="AA19" s="151" t="str">
        <f t="shared" si="7"/>
        <v/>
      </c>
      <c r="AB19" s="151">
        <f t="shared" si="8"/>
        <v>0</v>
      </c>
      <c r="AC19" s="151">
        <f t="shared" si="9"/>
        <v>0</v>
      </c>
      <c r="AD19" s="205">
        <f t="shared" si="10"/>
        <v>0</v>
      </c>
      <c r="AE19" s="206" t="str">
        <f t="shared" si="1"/>
        <v/>
      </c>
      <c r="AF19" s="206" t="str">
        <f t="shared" si="11"/>
        <v/>
      </c>
      <c r="AG19" s="206" t="e">
        <f>IF(IFERROR(FIND("一",B19),0)&gt;0,"一对一",VLOOKUP(AF19,班级编码!A:L,8,0))</f>
        <v>#N/A</v>
      </c>
      <c r="AH19" s="307" t="str">
        <f t="shared" si="12"/>
        <v/>
      </c>
      <c r="AI19" s="307" t="str">
        <f t="shared" si="13"/>
        <v/>
      </c>
      <c r="AL19" s="203" t="s">
        <v>179</v>
      </c>
      <c r="AM19" s="162" t="s">
        <v>896</v>
      </c>
    </row>
    <row r="20" spans="1:39">
      <c r="A20" s="321"/>
      <c r="B20" s="321"/>
      <c r="C20" s="321"/>
      <c r="D20" s="321"/>
      <c r="E20" s="321"/>
      <c r="F20" s="329"/>
      <c r="G20" s="317"/>
      <c r="H20" s="317"/>
      <c r="I20" s="321"/>
      <c r="J20" s="321"/>
      <c r="K20" s="321"/>
      <c r="L20" s="321"/>
      <c r="M20" s="317"/>
      <c r="N20" s="321"/>
      <c r="O20" s="317"/>
      <c r="P20" s="317"/>
      <c r="Q20" s="317"/>
      <c r="R20" s="320"/>
      <c r="S20" s="314"/>
      <c r="T20" s="314"/>
      <c r="U20" s="314"/>
      <c r="V20" s="121">
        <f t="shared" si="2"/>
        <v>0</v>
      </c>
      <c r="W20" s="151">
        <f t="shared" si="3"/>
        <v>0</v>
      </c>
      <c r="X20" s="151" t="str">
        <f t="shared" si="4"/>
        <v/>
      </c>
      <c r="Y20" s="151" t="str">
        <f t="shared" si="5"/>
        <v/>
      </c>
      <c r="Z20" s="151" t="str">
        <f t="shared" si="6"/>
        <v/>
      </c>
      <c r="AA20" s="151" t="str">
        <f t="shared" si="7"/>
        <v/>
      </c>
      <c r="AB20" s="151">
        <f t="shared" si="8"/>
        <v>0</v>
      </c>
      <c r="AC20" s="151">
        <f t="shared" si="9"/>
        <v>0</v>
      </c>
      <c r="AD20" s="205">
        <f t="shared" si="10"/>
        <v>0</v>
      </c>
      <c r="AE20" s="206" t="str">
        <f t="shared" si="1"/>
        <v/>
      </c>
      <c r="AF20" s="206" t="str">
        <f t="shared" si="11"/>
        <v/>
      </c>
      <c r="AG20" s="206" t="e">
        <f>IF(IFERROR(FIND("一",B20),0)&gt;0,"一对一",VLOOKUP(AF20,班级编码!A:L,8,0))</f>
        <v>#N/A</v>
      </c>
      <c r="AH20" s="307" t="str">
        <f t="shared" si="12"/>
        <v/>
      </c>
      <c r="AI20" s="307" t="str">
        <f t="shared" si="13"/>
        <v/>
      </c>
      <c r="AL20" s="203" t="s">
        <v>182</v>
      </c>
      <c r="AM20" s="162" t="s">
        <v>896</v>
      </c>
    </row>
    <row r="21" spans="1:39">
      <c r="A21" s="321"/>
      <c r="B21" s="321"/>
      <c r="C21" s="321"/>
      <c r="D21" s="321"/>
      <c r="E21" s="321"/>
      <c r="F21" s="329"/>
      <c r="G21" s="317"/>
      <c r="H21" s="317"/>
      <c r="I21" s="321"/>
      <c r="J21" s="321"/>
      <c r="K21" s="321"/>
      <c r="L21" s="321"/>
      <c r="M21" s="317"/>
      <c r="N21" s="321"/>
      <c r="O21" s="317"/>
      <c r="P21" s="317"/>
      <c r="Q21" s="317"/>
      <c r="R21" s="320"/>
      <c r="S21" s="314"/>
      <c r="T21" s="314"/>
      <c r="U21" s="314"/>
      <c r="V21" s="121">
        <f t="shared" si="2"/>
        <v>0</v>
      </c>
      <c r="W21" s="151">
        <f t="shared" si="3"/>
        <v>0</v>
      </c>
      <c r="X21" s="151" t="str">
        <f t="shared" si="4"/>
        <v/>
      </c>
      <c r="Y21" s="151" t="str">
        <f t="shared" si="5"/>
        <v/>
      </c>
      <c r="Z21" s="151" t="str">
        <f t="shared" si="6"/>
        <v/>
      </c>
      <c r="AA21" s="151" t="str">
        <f t="shared" si="7"/>
        <v/>
      </c>
      <c r="AB21" s="151">
        <f t="shared" si="8"/>
        <v>0</v>
      </c>
      <c r="AC21" s="151">
        <f t="shared" si="9"/>
        <v>0</v>
      </c>
      <c r="AD21" s="205">
        <f t="shared" si="10"/>
        <v>0</v>
      </c>
      <c r="AE21" s="206" t="str">
        <f t="shared" si="1"/>
        <v/>
      </c>
      <c r="AF21" s="206" t="str">
        <f t="shared" si="11"/>
        <v/>
      </c>
      <c r="AG21" s="206" t="e">
        <f>IF(IFERROR(FIND("一",B21),0)&gt;0,"一对一",VLOOKUP(AF21,班级编码!A:L,8,0))</f>
        <v>#N/A</v>
      </c>
      <c r="AH21" s="307" t="str">
        <f t="shared" si="12"/>
        <v/>
      </c>
      <c r="AI21" s="307" t="str">
        <f t="shared" si="13"/>
        <v/>
      </c>
      <c r="AL21" s="203" t="s">
        <v>184</v>
      </c>
      <c r="AM21" s="162" t="s">
        <v>896</v>
      </c>
    </row>
    <row r="22" spans="1:39">
      <c r="A22" s="321"/>
      <c r="B22" s="321"/>
      <c r="C22" s="321"/>
      <c r="D22" s="321"/>
      <c r="E22" s="321"/>
      <c r="F22" s="329"/>
      <c r="G22" s="317"/>
      <c r="H22" s="317"/>
      <c r="I22" s="321"/>
      <c r="J22" s="321"/>
      <c r="K22" s="321"/>
      <c r="L22" s="321"/>
      <c r="M22" s="317"/>
      <c r="N22" s="321"/>
      <c r="O22" s="317"/>
      <c r="P22" s="317"/>
      <c r="Q22" s="317"/>
      <c r="R22" s="320"/>
      <c r="S22" s="314"/>
      <c r="T22" s="314"/>
      <c r="U22" s="314"/>
      <c r="V22" s="121">
        <f t="shared" si="2"/>
        <v>0</v>
      </c>
      <c r="W22" s="151">
        <f t="shared" si="3"/>
        <v>0</v>
      </c>
      <c r="X22" s="151" t="str">
        <f t="shared" si="4"/>
        <v/>
      </c>
      <c r="Y22" s="151" t="str">
        <f t="shared" si="5"/>
        <v/>
      </c>
      <c r="Z22" s="151" t="str">
        <f t="shared" si="6"/>
        <v/>
      </c>
      <c r="AA22" s="151" t="str">
        <f t="shared" si="7"/>
        <v/>
      </c>
      <c r="AB22" s="151">
        <f t="shared" si="8"/>
        <v>0</v>
      </c>
      <c r="AC22" s="151">
        <f t="shared" si="9"/>
        <v>0</v>
      </c>
      <c r="AD22" s="205">
        <f t="shared" si="10"/>
        <v>0</v>
      </c>
      <c r="AE22" s="206" t="str">
        <f t="shared" si="1"/>
        <v/>
      </c>
      <c r="AF22" s="206" t="str">
        <f t="shared" si="11"/>
        <v/>
      </c>
      <c r="AG22" s="206" t="e">
        <f>IF(IFERROR(FIND("一",B22),0)&gt;0,"一对一",VLOOKUP(AF22,班级编码!A:L,8,0))</f>
        <v>#N/A</v>
      </c>
      <c r="AH22" s="307" t="str">
        <f t="shared" si="12"/>
        <v/>
      </c>
      <c r="AI22" s="307" t="str">
        <f t="shared" si="13"/>
        <v/>
      </c>
      <c r="AL22" s="203" t="s">
        <v>303</v>
      </c>
      <c r="AM22" s="162" t="s">
        <v>896</v>
      </c>
    </row>
    <row r="23" spans="1:39">
      <c r="A23" s="176"/>
      <c r="B23" s="176"/>
      <c r="C23" s="176"/>
      <c r="D23" s="176"/>
      <c r="E23" s="176"/>
      <c r="F23" s="180"/>
      <c r="G23" s="175"/>
      <c r="H23" s="175"/>
      <c r="I23" s="176"/>
      <c r="J23" s="176"/>
      <c r="K23" s="176"/>
      <c r="L23" s="176"/>
      <c r="M23" s="175"/>
      <c r="N23" s="176"/>
      <c r="O23" s="175"/>
      <c r="P23" s="175"/>
      <c r="Q23" s="175"/>
      <c r="R23" s="320"/>
      <c r="S23" s="314"/>
      <c r="T23" s="314"/>
      <c r="U23" s="314"/>
      <c r="V23" s="121">
        <f t="shared" si="2"/>
        <v>0</v>
      </c>
      <c r="W23" s="151">
        <f t="shared" si="3"/>
        <v>0</v>
      </c>
      <c r="X23" s="151" t="str">
        <f t="shared" si="4"/>
        <v/>
      </c>
      <c r="Y23" s="151" t="str">
        <f t="shared" si="5"/>
        <v/>
      </c>
      <c r="Z23" s="151" t="str">
        <f t="shared" si="6"/>
        <v/>
      </c>
      <c r="AA23" s="151" t="str">
        <f t="shared" si="7"/>
        <v/>
      </c>
      <c r="AB23" s="151">
        <f t="shared" si="8"/>
        <v>0</v>
      </c>
      <c r="AC23" s="151">
        <f t="shared" si="9"/>
        <v>0</v>
      </c>
      <c r="AD23" s="205">
        <f t="shared" si="10"/>
        <v>0</v>
      </c>
      <c r="AE23" s="206" t="str">
        <f t="shared" si="1"/>
        <v/>
      </c>
      <c r="AF23" s="206" t="str">
        <f t="shared" si="11"/>
        <v/>
      </c>
      <c r="AG23" s="206" t="e">
        <f>IF(IFERROR(FIND("一",B23),0)&gt;0,"一对一",VLOOKUP(AF23,班级编码!A:L,8,0))</f>
        <v>#N/A</v>
      </c>
      <c r="AH23" s="307" t="str">
        <f t="shared" si="12"/>
        <v/>
      </c>
      <c r="AI23" s="307" t="str">
        <f t="shared" si="13"/>
        <v/>
      </c>
      <c r="AL23" s="203" t="s">
        <v>306</v>
      </c>
      <c r="AM23" s="162" t="s">
        <v>896</v>
      </c>
    </row>
    <row r="24" spans="1:39">
      <c r="A24" s="176"/>
      <c r="B24" s="176"/>
      <c r="C24" s="176"/>
      <c r="D24" s="176"/>
      <c r="E24" s="176"/>
      <c r="F24" s="180"/>
      <c r="G24" s="175"/>
      <c r="H24" s="175"/>
      <c r="I24" s="176"/>
      <c r="J24" s="176"/>
      <c r="K24" s="176"/>
      <c r="L24" s="176"/>
      <c r="M24" s="175"/>
      <c r="N24" s="176"/>
      <c r="O24" s="175"/>
      <c r="P24" s="175"/>
      <c r="Q24" s="175"/>
      <c r="R24" s="320"/>
      <c r="S24" s="314"/>
      <c r="T24" s="314"/>
      <c r="U24" s="314"/>
      <c r="V24" s="121">
        <f t="shared" si="2"/>
        <v>0</v>
      </c>
      <c r="W24" s="151">
        <f t="shared" si="3"/>
        <v>0</v>
      </c>
      <c r="X24" s="151" t="str">
        <f t="shared" si="4"/>
        <v/>
      </c>
      <c r="Y24" s="151" t="str">
        <f t="shared" si="5"/>
        <v/>
      </c>
      <c r="Z24" s="151" t="str">
        <f t="shared" si="6"/>
        <v/>
      </c>
      <c r="AA24" s="151" t="str">
        <f t="shared" si="7"/>
        <v/>
      </c>
      <c r="AB24" s="151">
        <f t="shared" si="8"/>
        <v>0</v>
      </c>
      <c r="AC24" s="151">
        <f t="shared" si="9"/>
        <v>0</v>
      </c>
      <c r="AD24" s="205">
        <f t="shared" si="10"/>
        <v>0</v>
      </c>
      <c r="AE24" s="206" t="str">
        <f t="shared" si="1"/>
        <v/>
      </c>
      <c r="AF24" s="206" t="str">
        <f t="shared" si="11"/>
        <v/>
      </c>
      <c r="AG24" s="206" t="e">
        <f>IF(IFERROR(FIND("一",B24),0)&gt;0,"一对一",VLOOKUP(AF24,班级编码!A:L,8,0))</f>
        <v>#N/A</v>
      </c>
      <c r="AH24" s="307" t="str">
        <f t="shared" si="12"/>
        <v/>
      </c>
      <c r="AI24" s="307" t="str">
        <f t="shared" si="13"/>
        <v/>
      </c>
      <c r="AL24" s="203" t="s">
        <v>310</v>
      </c>
      <c r="AM24" s="162" t="s">
        <v>896</v>
      </c>
    </row>
    <row r="25" spans="1:39">
      <c r="A25" s="176"/>
      <c r="B25" s="176"/>
      <c r="C25" s="176"/>
      <c r="D25" s="176"/>
      <c r="E25" s="176"/>
      <c r="F25" s="180"/>
      <c r="G25" s="175"/>
      <c r="H25" s="175"/>
      <c r="I25" s="176"/>
      <c r="J25" s="176"/>
      <c r="K25" s="176"/>
      <c r="L25" s="176"/>
      <c r="M25" s="175"/>
      <c r="N25" s="176"/>
      <c r="O25" s="175"/>
      <c r="P25" s="175"/>
      <c r="Q25" s="175"/>
      <c r="R25" s="320"/>
      <c r="S25" s="314"/>
      <c r="T25" s="314"/>
      <c r="U25" s="314"/>
      <c r="V25" s="121">
        <f t="shared" si="2"/>
        <v>0</v>
      </c>
      <c r="W25" s="151">
        <f t="shared" si="3"/>
        <v>0</v>
      </c>
      <c r="X25" s="151" t="str">
        <f t="shared" si="4"/>
        <v/>
      </c>
      <c r="Y25" s="151" t="str">
        <f t="shared" si="5"/>
        <v/>
      </c>
      <c r="Z25" s="151" t="str">
        <f t="shared" si="6"/>
        <v/>
      </c>
      <c r="AA25" s="151" t="str">
        <f t="shared" si="7"/>
        <v/>
      </c>
      <c r="AB25" s="151">
        <f t="shared" si="8"/>
        <v>0</v>
      </c>
      <c r="AC25" s="151">
        <f t="shared" si="9"/>
        <v>0</v>
      </c>
      <c r="AD25" s="205">
        <f t="shared" si="10"/>
        <v>0</v>
      </c>
      <c r="AE25" s="206" t="str">
        <f t="shared" si="1"/>
        <v/>
      </c>
      <c r="AF25" s="206" t="str">
        <f t="shared" si="11"/>
        <v/>
      </c>
      <c r="AG25" s="206" t="e">
        <f>IF(IFERROR(FIND("一",B25),0)&gt;0,"一对一",VLOOKUP(AF25,班级编码!A:L,8,0))</f>
        <v>#N/A</v>
      </c>
      <c r="AH25" s="307" t="str">
        <f t="shared" si="12"/>
        <v/>
      </c>
      <c r="AI25" s="307" t="str">
        <f t="shared" si="13"/>
        <v/>
      </c>
      <c r="AL25" s="203" t="s">
        <v>314</v>
      </c>
      <c r="AM25" s="162" t="s">
        <v>896</v>
      </c>
    </row>
    <row r="26" spans="1:39">
      <c r="A26" s="176"/>
      <c r="B26" s="176"/>
      <c r="C26" s="176"/>
      <c r="D26" s="176"/>
      <c r="E26" s="176"/>
      <c r="F26" s="180"/>
      <c r="G26" s="175"/>
      <c r="H26" s="175"/>
      <c r="I26" s="176"/>
      <c r="J26" s="176"/>
      <c r="K26" s="176"/>
      <c r="L26" s="176"/>
      <c r="M26" s="175"/>
      <c r="N26" s="176"/>
      <c r="O26" s="175"/>
      <c r="P26" s="175"/>
      <c r="Q26" s="175"/>
      <c r="R26" s="320"/>
      <c r="S26" s="314"/>
      <c r="T26" s="314"/>
      <c r="U26" s="314"/>
      <c r="V26" s="121">
        <f t="shared" si="2"/>
        <v>0</v>
      </c>
      <c r="W26" s="151">
        <f t="shared" si="3"/>
        <v>0</v>
      </c>
      <c r="X26" s="151" t="str">
        <f t="shared" si="4"/>
        <v/>
      </c>
      <c r="Y26" s="151" t="str">
        <f t="shared" si="5"/>
        <v/>
      </c>
      <c r="Z26" s="151" t="str">
        <f t="shared" si="6"/>
        <v/>
      </c>
      <c r="AA26" s="151" t="str">
        <f t="shared" si="7"/>
        <v/>
      </c>
      <c r="AB26" s="151">
        <f t="shared" si="8"/>
        <v>0</v>
      </c>
      <c r="AC26" s="151">
        <f t="shared" si="9"/>
        <v>0</v>
      </c>
      <c r="AD26" s="205">
        <f t="shared" si="10"/>
        <v>0</v>
      </c>
      <c r="AE26" s="206" t="str">
        <f t="shared" si="1"/>
        <v/>
      </c>
      <c r="AF26" s="206" t="str">
        <f t="shared" si="11"/>
        <v/>
      </c>
      <c r="AG26" s="206" t="e">
        <f>IF(IFERROR(FIND("一",B26),0)&gt;0,"一对一",VLOOKUP(AF26,班级编码!A:L,8,0))</f>
        <v>#N/A</v>
      </c>
      <c r="AH26" s="307" t="str">
        <f t="shared" si="12"/>
        <v/>
      </c>
      <c r="AI26" s="307" t="str">
        <f t="shared" si="13"/>
        <v/>
      </c>
    </row>
    <row r="27" spans="1:39">
      <c r="A27" s="176"/>
      <c r="B27" s="176"/>
      <c r="C27" s="176"/>
      <c r="D27" s="176"/>
      <c r="E27" s="176"/>
      <c r="F27" s="180"/>
      <c r="G27" s="175"/>
      <c r="H27" s="175"/>
      <c r="I27" s="176"/>
      <c r="J27" s="176"/>
      <c r="K27" s="176"/>
      <c r="L27" s="176"/>
      <c r="M27" s="175"/>
      <c r="N27" s="176"/>
      <c r="O27" s="175"/>
      <c r="P27" s="175"/>
      <c r="Q27" s="175"/>
      <c r="R27" s="320"/>
      <c r="S27" s="314"/>
      <c r="T27" s="314"/>
      <c r="U27" s="314"/>
      <c r="V27" s="121">
        <f t="shared" si="2"/>
        <v>0</v>
      </c>
      <c r="W27" s="151">
        <f t="shared" si="3"/>
        <v>0</v>
      </c>
      <c r="X27" s="151" t="str">
        <f t="shared" si="4"/>
        <v/>
      </c>
      <c r="Y27" s="151" t="str">
        <f t="shared" si="5"/>
        <v/>
      </c>
      <c r="Z27" s="151" t="str">
        <f t="shared" si="6"/>
        <v/>
      </c>
      <c r="AA27" s="151" t="str">
        <f t="shared" si="7"/>
        <v/>
      </c>
      <c r="AB27" s="151">
        <f t="shared" si="8"/>
        <v>0</v>
      </c>
      <c r="AC27" s="151">
        <f t="shared" si="9"/>
        <v>0</v>
      </c>
      <c r="AD27" s="205">
        <f t="shared" si="10"/>
        <v>0</v>
      </c>
      <c r="AE27" s="206" t="str">
        <f t="shared" si="1"/>
        <v/>
      </c>
      <c r="AF27" s="206" t="str">
        <f t="shared" si="11"/>
        <v/>
      </c>
      <c r="AG27" s="206" t="e">
        <f>IF(IFERROR(FIND("一",B27),0)&gt;0,"一对一",VLOOKUP(AF27,班级编码!A:L,8,0))</f>
        <v>#N/A</v>
      </c>
      <c r="AH27" s="307" t="str">
        <f t="shared" si="12"/>
        <v/>
      </c>
      <c r="AI27" s="307" t="str">
        <f t="shared" si="13"/>
        <v/>
      </c>
    </row>
    <row r="28" spans="1:39">
      <c r="A28" s="176"/>
      <c r="B28" s="176"/>
      <c r="C28" s="176"/>
      <c r="D28" s="176"/>
      <c r="E28" s="176"/>
      <c r="F28" s="180"/>
      <c r="G28" s="175"/>
      <c r="H28" s="175"/>
      <c r="I28" s="176"/>
      <c r="J28" s="176"/>
      <c r="K28" s="176"/>
      <c r="L28" s="176"/>
      <c r="M28" s="175"/>
      <c r="N28" s="176"/>
      <c r="O28" s="175"/>
      <c r="P28" s="175"/>
      <c r="Q28" s="175"/>
      <c r="R28" s="320"/>
      <c r="S28" s="314"/>
      <c r="T28" s="314"/>
      <c r="U28" s="314"/>
      <c r="V28" s="121">
        <f t="shared" si="2"/>
        <v>0</v>
      </c>
      <c r="W28" s="151">
        <f t="shared" si="3"/>
        <v>0</v>
      </c>
      <c r="X28" s="151" t="str">
        <f t="shared" si="4"/>
        <v/>
      </c>
      <c r="Y28" s="151" t="str">
        <f t="shared" si="5"/>
        <v/>
      </c>
      <c r="Z28" s="151" t="str">
        <f t="shared" si="6"/>
        <v/>
      </c>
      <c r="AA28" s="151" t="str">
        <f t="shared" si="7"/>
        <v/>
      </c>
      <c r="AB28" s="151">
        <f t="shared" si="8"/>
        <v>0</v>
      </c>
      <c r="AC28" s="151">
        <f t="shared" si="9"/>
        <v>0</v>
      </c>
      <c r="AD28" s="205">
        <f t="shared" si="10"/>
        <v>0</v>
      </c>
      <c r="AE28" s="206" t="str">
        <f t="shared" si="1"/>
        <v/>
      </c>
      <c r="AF28" s="206" t="str">
        <f t="shared" si="11"/>
        <v/>
      </c>
      <c r="AG28" s="206" t="e">
        <f>IF(IFERROR(FIND("一",B28),0)&gt;0,"一对一",VLOOKUP(AF28,班级编码!A:L,8,0))</f>
        <v>#N/A</v>
      </c>
      <c r="AH28" s="307" t="str">
        <f t="shared" si="12"/>
        <v/>
      </c>
      <c r="AI28" s="307" t="str">
        <f t="shared" si="13"/>
        <v/>
      </c>
    </row>
    <row r="29" spans="1:39">
      <c r="A29" s="176"/>
      <c r="B29" s="176"/>
      <c r="C29" s="176"/>
      <c r="D29" s="176"/>
      <c r="E29" s="176"/>
      <c r="F29" s="180"/>
      <c r="G29" s="175"/>
      <c r="H29" s="175"/>
      <c r="I29" s="176"/>
      <c r="J29" s="176"/>
      <c r="K29" s="176"/>
      <c r="L29" s="176"/>
      <c r="M29" s="175"/>
      <c r="N29" s="176"/>
      <c r="O29" s="175"/>
      <c r="P29" s="175"/>
      <c r="Q29" s="175"/>
      <c r="R29" s="320"/>
      <c r="S29" s="314"/>
      <c r="T29" s="314"/>
      <c r="U29" s="314"/>
      <c r="V29" s="121">
        <f t="shared" si="2"/>
        <v>0</v>
      </c>
      <c r="W29" s="151">
        <f t="shared" si="3"/>
        <v>0</v>
      </c>
      <c r="X29" s="151" t="str">
        <f t="shared" si="4"/>
        <v/>
      </c>
      <c r="Y29" s="151" t="str">
        <f t="shared" si="5"/>
        <v/>
      </c>
      <c r="Z29" s="151" t="str">
        <f t="shared" si="6"/>
        <v/>
      </c>
      <c r="AA29" s="151" t="str">
        <f t="shared" si="7"/>
        <v/>
      </c>
      <c r="AB29" s="151">
        <f t="shared" si="8"/>
        <v>0</v>
      </c>
      <c r="AC29" s="151">
        <f t="shared" si="9"/>
        <v>0</v>
      </c>
      <c r="AD29" s="205">
        <f t="shared" si="10"/>
        <v>0</v>
      </c>
      <c r="AE29" s="206" t="str">
        <f t="shared" si="1"/>
        <v/>
      </c>
      <c r="AF29" s="206" t="str">
        <f t="shared" si="11"/>
        <v/>
      </c>
      <c r="AG29" s="206" t="e">
        <f>IF(IFERROR(FIND("一",B29),0)&gt;0,"一对一",VLOOKUP(AF29,班级编码!A:L,8,0))</f>
        <v>#N/A</v>
      </c>
      <c r="AH29" s="307" t="str">
        <f t="shared" si="12"/>
        <v/>
      </c>
      <c r="AI29" s="307" t="str">
        <f t="shared" si="13"/>
        <v/>
      </c>
    </row>
    <row r="30" spans="1:39">
      <c r="A30" s="176"/>
      <c r="B30" s="176"/>
      <c r="C30" s="176"/>
      <c r="D30" s="176"/>
      <c r="E30" s="176"/>
      <c r="F30" s="180"/>
      <c r="G30" s="175"/>
      <c r="H30" s="175"/>
      <c r="I30" s="176"/>
      <c r="J30" s="176"/>
      <c r="K30" s="176"/>
      <c r="L30" s="176"/>
      <c r="M30" s="175"/>
      <c r="N30" s="176"/>
      <c r="O30" s="175"/>
      <c r="P30" s="175"/>
      <c r="Q30" s="175"/>
      <c r="R30" s="320"/>
      <c r="S30" s="314"/>
      <c r="T30" s="314"/>
      <c r="U30" s="314"/>
      <c r="V30" s="121">
        <f t="shared" si="2"/>
        <v>0</v>
      </c>
      <c r="W30" s="151">
        <f t="shared" si="3"/>
        <v>0</v>
      </c>
      <c r="X30" s="151" t="str">
        <f t="shared" si="4"/>
        <v/>
      </c>
      <c r="Y30" s="151" t="str">
        <f t="shared" si="5"/>
        <v/>
      </c>
      <c r="Z30" s="151" t="str">
        <f t="shared" si="6"/>
        <v/>
      </c>
      <c r="AA30" s="151" t="str">
        <f t="shared" si="7"/>
        <v/>
      </c>
      <c r="AB30" s="151">
        <f t="shared" si="8"/>
        <v>0</v>
      </c>
      <c r="AC30" s="151">
        <f t="shared" si="9"/>
        <v>0</v>
      </c>
      <c r="AD30" s="205">
        <f t="shared" si="10"/>
        <v>0</v>
      </c>
      <c r="AE30" s="206" t="str">
        <f t="shared" si="1"/>
        <v/>
      </c>
      <c r="AF30" s="206" t="str">
        <f t="shared" si="11"/>
        <v/>
      </c>
      <c r="AG30" s="206" t="e">
        <f>IF(IFERROR(FIND("一",B30),0)&gt;0,"一对一",VLOOKUP(AF30,班级编码!A:L,8,0))</f>
        <v>#N/A</v>
      </c>
      <c r="AH30" s="307" t="str">
        <f t="shared" si="12"/>
        <v/>
      </c>
      <c r="AI30" s="307" t="str">
        <f t="shared" si="13"/>
        <v/>
      </c>
    </row>
    <row r="31" spans="1:39">
      <c r="A31" s="176"/>
      <c r="B31" s="176"/>
      <c r="C31" s="176"/>
      <c r="D31" s="176"/>
      <c r="E31" s="176"/>
      <c r="F31" s="180"/>
      <c r="G31" s="175"/>
      <c r="H31" s="175"/>
      <c r="I31" s="176"/>
      <c r="J31" s="176"/>
      <c r="K31" s="176"/>
      <c r="L31" s="176"/>
      <c r="M31" s="175"/>
      <c r="N31" s="176"/>
      <c r="O31" s="175"/>
      <c r="P31" s="175"/>
      <c r="Q31" s="175"/>
      <c r="R31" s="320"/>
      <c r="S31" s="314"/>
      <c r="T31" s="314"/>
      <c r="U31" s="314"/>
      <c r="V31" s="121">
        <f t="shared" si="2"/>
        <v>0</v>
      </c>
      <c r="W31" s="151">
        <f t="shared" si="3"/>
        <v>0</v>
      </c>
      <c r="X31" s="151" t="str">
        <f t="shared" si="4"/>
        <v/>
      </c>
      <c r="Y31" s="151" t="str">
        <f t="shared" si="5"/>
        <v/>
      </c>
      <c r="Z31" s="151" t="str">
        <f t="shared" si="6"/>
        <v/>
      </c>
      <c r="AA31" s="151" t="str">
        <f t="shared" si="7"/>
        <v/>
      </c>
      <c r="AB31" s="151">
        <f t="shared" si="8"/>
        <v>0</v>
      </c>
      <c r="AC31" s="151">
        <f t="shared" si="9"/>
        <v>0</v>
      </c>
      <c r="AD31" s="205">
        <f t="shared" si="10"/>
        <v>0</v>
      </c>
      <c r="AE31" s="206" t="str">
        <f t="shared" si="1"/>
        <v/>
      </c>
      <c r="AF31" s="206" t="str">
        <f t="shared" si="11"/>
        <v/>
      </c>
      <c r="AG31" s="206" t="e">
        <f>IF(IFERROR(FIND("一",B31),0)&gt;0,"一对一",VLOOKUP(AF31,班级编码!A:L,8,0))</f>
        <v>#N/A</v>
      </c>
      <c r="AH31" s="307" t="str">
        <f t="shared" si="12"/>
        <v/>
      </c>
      <c r="AI31" s="307" t="str">
        <f t="shared" si="13"/>
        <v/>
      </c>
    </row>
    <row r="32" spans="1:39">
      <c r="A32" s="176"/>
      <c r="B32" s="176"/>
      <c r="C32" s="176"/>
      <c r="D32" s="176"/>
      <c r="E32" s="176"/>
      <c r="F32" s="180"/>
      <c r="G32" s="175"/>
      <c r="H32" s="175"/>
      <c r="I32" s="176"/>
      <c r="J32" s="176"/>
      <c r="K32" s="176"/>
      <c r="L32" s="176"/>
      <c r="M32" s="175"/>
      <c r="N32" s="176"/>
      <c r="O32" s="175"/>
      <c r="P32" s="175"/>
      <c r="Q32" s="175"/>
      <c r="R32" s="320"/>
      <c r="S32" s="314"/>
      <c r="T32" s="314"/>
      <c r="U32" s="314"/>
      <c r="V32" s="121">
        <f t="shared" si="2"/>
        <v>0</v>
      </c>
      <c r="W32" s="151">
        <f t="shared" si="3"/>
        <v>0</v>
      </c>
      <c r="X32" s="151" t="str">
        <f t="shared" si="4"/>
        <v/>
      </c>
      <c r="Y32" s="151" t="str">
        <f t="shared" si="5"/>
        <v/>
      </c>
      <c r="Z32" s="151" t="str">
        <f t="shared" si="6"/>
        <v/>
      </c>
      <c r="AA32" s="151" t="str">
        <f t="shared" si="7"/>
        <v/>
      </c>
      <c r="AB32" s="151">
        <f t="shared" si="8"/>
        <v>0</v>
      </c>
      <c r="AC32" s="151">
        <f t="shared" si="9"/>
        <v>0</v>
      </c>
      <c r="AD32" s="205">
        <f t="shared" si="10"/>
        <v>0</v>
      </c>
      <c r="AE32" s="206" t="str">
        <f t="shared" si="1"/>
        <v/>
      </c>
      <c r="AF32" s="206" t="str">
        <f t="shared" si="11"/>
        <v/>
      </c>
      <c r="AG32" s="206" t="e">
        <f>IF(IFERROR(FIND("一",B32),0)&gt;0,"一对一",VLOOKUP(AF32,班级编码!A:L,8,0))</f>
        <v>#N/A</v>
      </c>
      <c r="AH32" s="307" t="str">
        <f t="shared" si="12"/>
        <v/>
      </c>
      <c r="AI32" s="307" t="str">
        <f t="shared" si="13"/>
        <v/>
      </c>
    </row>
    <row r="33" spans="1:35">
      <c r="A33" s="176"/>
      <c r="B33" s="176"/>
      <c r="C33" s="176"/>
      <c r="D33" s="176"/>
      <c r="E33" s="176"/>
      <c r="F33" s="180"/>
      <c r="G33" s="175"/>
      <c r="H33" s="175"/>
      <c r="I33" s="176"/>
      <c r="J33" s="176"/>
      <c r="K33" s="176"/>
      <c r="L33" s="176"/>
      <c r="M33" s="175"/>
      <c r="N33" s="176"/>
      <c r="O33" s="175"/>
      <c r="P33" s="175"/>
      <c r="Q33" s="175"/>
      <c r="R33" s="320"/>
      <c r="S33" s="314"/>
      <c r="T33" s="314"/>
      <c r="U33" s="314"/>
      <c r="V33" s="121">
        <f t="shared" si="2"/>
        <v>0</v>
      </c>
      <c r="W33" s="151">
        <f t="shared" si="3"/>
        <v>0</v>
      </c>
      <c r="X33" s="151" t="str">
        <f t="shared" si="4"/>
        <v/>
      </c>
      <c r="Y33" s="151" t="str">
        <f t="shared" si="5"/>
        <v/>
      </c>
      <c r="Z33" s="151" t="str">
        <f t="shared" si="6"/>
        <v/>
      </c>
      <c r="AA33" s="151" t="str">
        <f t="shared" si="7"/>
        <v/>
      </c>
      <c r="AB33" s="151">
        <f t="shared" si="8"/>
        <v>0</v>
      </c>
      <c r="AC33" s="151">
        <f t="shared" si="9"/>
        <v>0</v>
      </c>
      <c r="AD33" s="205">
        <f t="shared" si="10"/>
        <v>0</v>
      </c>
      <c r="AE33" s="206" t="str">
        <f t="shared" si="1"/>
        <v/>
      </c>
      <c r="AF33" s="206" t="str">
        <f t="shared" si="11"/>
        <v/>
      </c>
      <c r="AG33" s="206" t="e">
        <f>IF(IFERROR(FIND("一",B33),0)&gt;0,"一对一",VLOOKUP(AF33,班级编码!A:L,8,0))</f>
        <v>#N/A</v>
      </c>
      <c r="AH33" s="307" t="str">
        <f t="shared" si="12"/>
        <v/>
      </c>
      <c r="AI33" s="307" t="str">
        <f t="shared" si="13"/>
        <v/>
      </c>
    </row>
    <row r="34" spans="1:35">
      <c r="A34" s="176"/>
      <c r="B34" s="176"/>
      <c r="C34" s="176"/>
      <c r="D34" s="176"/>
      <c r="E34" s="176"/>
      <c r="F34" s="180"/>
      <c r="G34" s="175"/>
      <c r="H34" s="175"/>
      <c r="I34" s="176"/>
      <c r="J34" s="176"/>
      <c r="K34" s="176"/>
      <c r="L34" s="176"/>
      <c r="M34" s="175"/>
      <c r="N34" s="176"/>
      <c r="O34" s="175"/>
      <c r="P34" s="175"/>
      <c r="Q34" s="175"/>
      <c r="R34" s="320"/>
      <c r="S34" s="314"/>
      <c r="T34" s="314"/>
      <c r="U34" s="314"/>
      <c r="V34" s="121">
        <f t="shared" si="2"/>
        <v>0</v>
      </c>
      <c r="W34" s="151">
        <f t="shared" si="3"/>
        <v>0</v>
      </c>
      <c r="X34" s="151" t="str">
        <f t="shared" si="4"/>
        <v/>
      </c>
      <c r="Y34" s="151" t="str">
        <f t="shared" si="5"/>
        <v/>
      </c>
      <c r="Z34" s="151" t="str">
        <f t="shared" si="6"/>
        <v/>
      </c>
      <c r="AA34" s="151" t="str">
        <f t="shared" si="7"/>
        <v/>
      </c>
      <c r="AB34" s="151">
        <f t="shared" si="8"/>
        <v>0</v>
      </c>
      <c r="AC34" s="151">
        <f t="shared" si="9"/>
        <v>0</v>
      </c>
      <c r="AD34" s="205">
        <f t="shared" si="10"/>
        <v>0</v>
      </c>
      <c r="AE34" s="206" t="str">
        <f t="shared" ref="AE34:AE65" si="14">IF(IFERROR(FIND("一",B34),0)&gt;0,"一对一",IFERROR(AH34&amp;VLOOKUP(AI34,AL:AM,2),""))</f>
        <v/>
      </c>
      <c r="AF34" s="206" t="str">
        <f t="shared" si="11"/>
        <v/>
      </c>
      <c r="AG34" s="206" t="e">
        <f>IF(IFERROR(FIND("一",B34),0)&gt;0,"一对一",VLOOKUP(AF34,班级编码!A:L,8,0))</f>
        <v>#N/A</v>
      </c>
      <c r="AH34" s="307" t="str">
        <f t="shared" si="12"/>
        <v/>
      </c>
      <c r="AI34" s="307" t="str">
        <f t="shared" si="13"/>
        <v/>
      </c>
    </row>
    <row r="35" spans="1:35">
      <c r="A35" s="176"/>
      <c r="B35" s="176"/>
      <c r="C35" s="176"/>
      <c r="D35" s="176"/>
      <c r="E35" s="176"/>
      <c r="F35" s="180"/>
      <c r="G35" s="175"/>
      <c r="H35" s="175"/>
      <c r="I35" s="176"/>
      <c r="J35" s="176"/>
      <c r="K35" s="176"/>
      <c r="L35" s="176"/>
      <c r="M35" s="175"/>
      <c r="N35" s="176"/>
      <c r="O35" s="175"/>
      <c r="P35" s="175"/>
      <c r="Q35" s="175"/>
      <c r="R35" s="320"/>
      <c r="S35" s="314"/>
      <c r="T35" s="314"/>
      <c r="U35" s="314"/>
      <c r="V35" s="121">
        <f t="shared" si="2"/>
        <v>0</v>
      </c>
      <c r="W35" s="151">
        <f t="shared" si="3"/>
        <v>0</v>
      </c>
      <c r="X35" s="151" t="str">
        <f t="shared" si="4"/>
        <v/>
      </c>
      <c r="Y35" s="151" t="str">
        <f t="shared" si="5"/>
        <v/>
      </c>
      <c r="Z35" s="151" t="str">
        <f t="shared" si="6"/>
        <v/>
      </c>
      <c r="AA35" s="151" t="str">
        <f t="shared" si="7"/>
        <v/>
      </c>
      <c r="AB35" s="151">
        <f t="shared" si="8"/>
        <v>0</v>
      </c>
      <c r="AC35" s="151">
        <f t="shared" si="9"/>
        <v>0</v>
      </c>
      <c r="AD35" s="205">
        <f t="shared" si="10"/>
        <v>0</v>
      </c>
      <c r="AE35" s="206" t="str">
        <f t="shared" si="14"/>
        <v/>
      </c>
      <c r="AF35" s="206" t="str">
        <f t="shared" si="11"/>
        <v/>
      </c>
      <c r="AG35" s="206" t="e">
        <f>IF(IFERROR(FIND("一",B35),0)&gt;0,"一对一",VLOOKUP(AF35,班级编码!A:L,8,0))</f>
        <v>#N/A</v>
      </c>
      <c r="AH35" s="307" t="str">
        <f t="shared" si="12"/>
        <v/>
      </c>
      <c r="AI35" s="307" t="str">
        <f t="shared" si="13"/>
        <v/>
      </c>
    </row>
    <row r="36" spans="1:35">
      <c r="A36" s="176"/>
      <c r="B36" s="176"/>
      <c r="C36" s="176"/>
      <c r="D36" s="176"/>
      <c r="E36" s="176"/>
      <c r="F36" s="180"/>
      <c r="G36" s="175"/>
      <c r="H36" s="175"/>
      <c r="I36" s="176"/>
      <c r="J36" s="176"/>
      <c r="K36" s="176"/>
      <c r="L36" s="176"/>
      <c r="M36" s="175"/>
      <c r="N36" s="176"/>
      <c r="O36" s="175"/>
      <c r="P36" s="175"/>
      <c r="Q36" s="175"/>
      <c r="R36" s="320"/>
      <c r="S36" s="314"/>
      <c r="T36" s="314"/>
      <c r="U36" s="314"/>
      <c r="V36" s="121">
        <f t="shared" si="2"/>
        <v>0</v>
      </c>
      <c r="W36" s="151">
        <f t="shared" si="3"/>
        <v>0</v>
      </c>
      <c r="X36" s="151" t="str">
        <f t="shared" si="4"/>
        <v/>
      </c>
      <c r="Y36" s="151" t="str">
        <f t="shared" si="5"/>
        <v/>
      </c>
      <c r="Z36" s="151" t="str">
        <f t="shared" si="6"/>
        <v/>
      </c>
      <c r="AA36" s="151" t="str">
        <f t="shared" si="7"/>
        <v/>
      </c>
      <c r="AB36" s="151">
        <f t="shared" si="8"/>
        <v>0</v>
      </c>
      <c r="AC36" s="151">
        <f t="shared" si="9"/>
        <v>0</v>
      </c>
      <c r="AD36" s="205">
        <f t="shared" si="10"/>
        <v>0</v>
      </c>
      <c r="AE36" s="206" t="str">
        <f t="shared" si="14"/>
        <v/>
      </c>
      <c r="AF36" s="206" t="str">
        <f t="shared" si="11"/>
        <v/>
      </c>
      <c r="AG36" s="206" t="e">
        <f>IF(IFERROR(FIND("一",B36),0)&gt;0,"一对一",VLOOKUP(AF36,班级编码!A:L,8,0))</f>
        <v>#N/A</v>
      </c>
      <c r="AH36" s="307" t="str">
        <f t="shared" si="12"/>
        <v/>
      </c>
      <c r="AI36" s="307" t="str">
        <f t="shared" si="13"/>
        <v/>
      </c>
    </row>
    <row r="37" spans="1:35">
      <c r="A37" s="176"/>
      <c r="B37" s="176"/>
      <c r="C37" s="176"/>
      <c r="D37" s="176"/>
      <c r="E37" s="176"/>
      <c r="F37" s="180"/>
      <c r="G37" s="175"/>
      <c r="H37" s="175"/>
      <c r="I37" s="176"/>
      <c r="J37" s="176"/>
      <c r="K37" s="176"/>
      <c r="L37" s="176"/>
      <c r="M37" s="175"/>
      <c r="N37" s="176"/>
      <c r="O37" s="175"/>
      <c r="P37" s="175"/>
      <c r="Q37" s="175"/>
      <c r="R37" s="320"/>
      <c r="S37" s="314"/>
      <c r="T37" s="314"/>
      <c r="U37" s="314"/>
      <c r="V37" s="121">
        <f t="shared" si="2"/>
        <v>0</v>
      </c>
      <c r="W37" s="151">
        <f t="shared" si="3"/>
        <v>0</v>
      </c>
      <c r="X37" s="151" t="str">
        <f t="shared" si="4"/>
        <v/>
      </c>
      <c r="Y37" s="151" t="str">
        <f t="shared" si="5"/>
        <v/>
      </c>
      <c r="Z37" s="151" t="str">
        <f t="shared" si="6"/>
        <v/>
      </c>
      <c r="AA37" s="151" t="str">
        <f t="shared" si="7"/>
        <v/>
      </c>
      <c r="AB37" s="151">
        <f t="shared" si="8"/>
        <v>0</v>
      </c>
      <c r="AC37" s="151">
        <f t="shared" si="9"/>
        <v>0</v>
      </c>
      <c r="AD37" s="205">
        <f t="shared" si="10"/>
        <v>0</v>
      </c>
      <c r="AE37" s="206" t="str">
        <f t="shared" si="14"/>
        <v/>
      </c>
      <c r="AF37" s="206" t="str">
        <f t="shared" si="11"/>
        <v/>
      </c>
      <c r="AG37" s="206" t="e">
        <f>IF(IFERROR(FIND("一",B37),0)&gt;0,"一对一",VLOOKUP(AF37,班级编码!A:L,8,0))</f>
        <v>#N/A</v>
      </c>
      <c r="AH37" s="307" t="str">
        <f t="shared" si="12"/>
        <v/>
      </c>
      <c r="AI37" s="307" t="str">
        <f t="shared" si="13"/>
        <v/>
      </c>
    </row>
    <row r="38" spans="1:35">
      <c r="A38" s="176"/>
      <c r="B38" s="176"/>
      <c r="C38" s="176"/>
      <c r="D38" s="176"/>
      <c r="E38" s="176"/>
      <c r="F38" s="180"/>
      <c r="G38" s="175"/>
      <c r="H38" s="175"/>
      <c r="I38" s="176"/>
      <c r="J38" s="176"/>
      <c r="K38" s="176"/>
      <c r="L38" s="176"/>
      <c r="M38" s="175"/>
      <c r="N38" s="176"/>
      <c r="O38" s="175"/>
      <c r="P38" s="175"/>
      <c r="Q38" s="175"/>
      <c r="R38" s="320"/>
      <c r="S38" s="314"/>
      <c r="T38" s="314"/>
      <c r="U38" s="314"/>
      <c r="V38" s="121">
        <f t="shared" si="2"/>
        <v>0</v>
      </c>
      <c r="W38" s="151">
        <f t="shared" si="3"/>
        <v>0</v>
      </c>
      <c r="X38" s="151" t="str">
        <f t="shared" si="4"/>
        <v/>
      </c>
      <c r="Y38" s="151" t="str">
        <f t="shared" si="5"/>
        <v/>
      </c>
      <c r="Z38" s="151" t="str">
        <f t="shared" si="6"/>
        <v/>
      </c>
      <c r="AA38" s="151" t="str">
        <f t="shared" si="7"/>
        <v/>
      </c>
      <c r="AB38" s="151">
        <f t="shared" si="8"/>
        <v>0</v>
      </c>
      <c r="AC38" s="151">
        <f t="shared" si="9"/>
        <v>0</v>
      </c>
      <c r="AD38" s="205">
        <f t="shared" si="10"/>
        <v>0</v>
      </c>
      <c r="AE38" s="206" t="str">
        <f t="shared" si="14"/>
        <v/>
      </c>
      <c r="AF38" s="206" t="str">
        <f t="shared" si="11"/>
        <v/>
      </c>
      <c r="AG38" s="206" t="e">
        <f>IF(IFERROR(FIND("一",B38),0)&gt;0,"一对一",VLOOKUP(AF38,班级编码!A:L,8,0))</f>
        <v>#N/A</v>
      </c>
      <c r="AH38" s="307" t="str">
        <f t="shared" si="12"/>
        <v/>
      </c>
      <c r="AI38" s="307" t="str">
        <f t="shared" si="13"/>
        <v/>
      </c>
    </row>
    <row r="39" spans="1:35">
      <c r="A39" s="176"/>
      <c r="B39" s="176"/>
      <c r="C39" s="176"/>
      <c r="D39" s="176"/>
      <c r="E39" s="176"/>
      <c r="F39" s="180"/>
      <c r="G39" s="175"/>
      <c r="H39" s="175"/>
      <c r="I39" s="176"/>
      <c r="J39" s="176"/>
      <c r="K39" s="176"/>
      <c r="L39" s="176"/>
      <c r="M39" s="175"/>
      <c r="N39" s="176"/>
      <c r="O39" s="175"/>
      <c r="P39" s="175"/>
      <c r="Q39" s="175"/>
      <c r="R39" s="320"/>
      <c r="S39" s="314"/>
      <c r="T39" s="314"/>
      <c r="U39" s="314"/>
      <c r="V39" s="121">
        <f t="shared" si="2"/>
        <v>0</v>
      </c>
      <c r="W39" s="151">
        <f t="shared" si="3"/>
        <v>0</v>
      </c>
      <c r="X39" s="151" t="str">
        <f t="shared" si="4"/>
        <v/>
      </c>
      <c r="Y39" s="151" t="str">
        <f t="shared" si="5"/>
        <v/>
      </c>
      <c r="Z39" s="151" t="str">
        <f t="shared" si="6"/>
        <v/>
      </c>
      <c r="AA39" s="151" t="str">
        <f t="shared" si="7"/>
        <v/>
      </c>
      <c r="AB39" s="151">
        <f t="shared" si="8"/>
        <v>0</v>
      </c>
      <c r="AC39" s="151">
        <f t="shared" si="9"/>
        <v>0</v>
      </c>
      <c r="AD39" s="205">
        <f t="shared" si="10"/>
        <v>0</v>
      </c>
      <c r="AE39" s="206" t="str">
        <f t="shared" si="14"/>
        <v/>
      </c>
      <c r="AF39" s="206" t="str">
        <f t="shared" si="11"/>
        <v/>
      </c>
      <c r="AG39" s="206" t="e">
        <f>IF(IFERROR(FIND("一",B39),0)&gt;0,"一对一",VLOOKUP(AF39,班级编码!A:L,8,0))</f>
        <v>#N/A</v>
      </c>
      <c r="AH39" s="307" t="str">
        <f t="shared" si="12"/>
        <v/>
      </c>
      <c r="AI39" s="307" t="str">
        <f t="shared" si="13"/>
        <v/>
      </c>
    </row>
    <row r="40" spans="1:35">
      <c r="A40" s="176"/>
      <c r="B40" s="176"/>
      <c r="C40" s="176"/>
      <c r="D40" s="176"/>
      <c r="E40" s="176"/>
      <c r="F40" s="180"/>
      <c r="G40" s="175"/>
      <c r="H40" s="175"/>
      <c r="I40" s="176"/>
      <c r="J40" s="176"/>
      <c r="K40" s="176"/>
      <c r="L40" s="176"/>
      <c r="M40" s="175"/>
      <c r="N40" s="176"/>
      <c r="O40" s="175"/>
      <c r="P40" s="175"/>
      <c r="Q40" s="175"/>
      <c r="R40" s="320"/>
      <c r="S40" s="314"/>
      <c r="T40" s="314"/>
      <c r="U40" s="314"/>
      <c r="V40" s="121">
        <f t="shared" si="2"/>
        <v>0</v>
      </c>
      <c r="W40" s="151">
        <f t="shared" si="3"/>
        <v>0</v>
      </c>
      <c r="X40" s="151" t="str">
        <f t="shared" si="4"/>
        <v/>
      </c>
      <c r="Y40" s="151" t="str">
        <f t="shared" si="5"/>
        <v/>
      </c>
      <c r="Z40" s="151" t="str">
        <f t="shared" si="6"/>
        <v/>
      </c>
      <c r="AA40" s="151" t="str">
        <f t="shared" si="7"/>
        <v/>
      </c>
      <c r="AB40" s="151">
        <f t="shared" si="8"/>
        <v>0</v>
      </c>
      <c r="AC40" s="151">
        <f t="shared" si="9"/>
        <v>0</v>
      </c>
      <c r="AD40" s="205">
        <f t="shared" si="10"/>
        <v>0</v>
      </c>
      <c r="AE40" s="206" t="str">
        <f t="shared" si="14"/>
        <v/>
      </c>
      <c r="AF40" s="206" t="str">
        <f t="shared" si="11"/>
        <v/>
      </c>
      <c r="AG40" s="206" t="e">
        <f>IF(IFERROR(FIND("一",B40),0)&gt;0,"一对一",VLOOKUP(AF40,班级编码!A:L,8,0))</f>
        <v>#N/A</v>
      </c>
      <c r="AH40" s="307" t="str">
        <f t="shared" si="12"/>
        <v/>
      </c>
      <c r="AI40" s="307" t="str">
        <f t="shared" si="13"/>
        <v/>
      </c>
    </row>
    <row r="41" spans="1:35">
      <c r="A41" s="176"/>
      <c r="B41" s="176"/>
      <c r="C41" s="176"/>
      <c r="D41" s="176"/>
      <c r="E41" s="176"/>
      <c r="F41" s="180"/>
      <c r="G41" s="175"/>
      <c r="H41" s="175"/>
      <c r="I41" s="176"/>
      <c r="J41" s="176"/>
      <c r="K41" s="176"/>
      <c r="L41" s="176"/>
      <c r="M41" s="175"/>
      <c r="N41" s="176"/>
      <c r="O41" s="175"/>
      <c r="P41" s="175"/>
      <c r="Q41" s="175"/>
      <c r="R41" s="320"/>
      <c r="S41" s="314"/>
      <c r="T41" s="314"/>
      <c r="U41" s="314"/>
      <c r="V41" s="121">
        <f t="shared" si="2"/>
        <v>0</v>
      </c>
      <c r="W41" s="151">
        <f t="shared" si="3"/>
        <v>0</v>
      </c>
      <c r="X41" s="151" t="str">
        <f t="shared" si="4"/>
        <v/>
      </c>
      <c r="Y41" s="151" t="str">
        <f t="shared" si="5"/>
        <v/>
      </c>
      <c r="Z41" s="151" t="str">
        <f t="shared" si="6"/>
        <v/>
      </c>
      <c r="AA41" s="151" t="str">
        <f t="shared" si="7"/>
        <v/>
      </c>
      <c r="AB41" s="151">
        <f t="shared" si="8"/>
        <v>0</v>
      </c>
      <c r="AC41" s="151">
        <f t="shared" si="9"/>
        <v>0</v>
      </c>
      <c r="AD41" s="205">
        <f t="shared" si="10"/>
        <v>0</v>
      </c>
      <c r="AE41" s="206" t="str">
        <f t="shared" si="14"/>
        <v/>
      </c>
      <c r="AF41" s="206" t="str">
        <f t="shared" si="11"/>
        <v/>
      </c>
      <c r="AG41" s="206" t="e">
        <f>IF(IFERROR(FIND("一",B41),0)&gt;0,"一对一",VLOOKUP(AF41,班级编码!A:L,8,0))</f>
        <v>#N/A</v>
      </c>
      <c r="AH41" s="307" t="str">
        <f t="shared" si="12"/>
        <v/>
      </c>
      <c r="AI41" s="307" t="str">
        <f t="shared" si="13"/>
        <v/>
      </c>
    </row>
    <row r="42" spans="1:35">
      <c r="A42" s="176"/>
      <c r="B42" s="176"/>
      <c r="C42" s="176"/>
      <c r="D42" s="176"/>
      <c r="E42" s="176"/>
      <c r="F42" s="180"/>
      <c r="G42" s="175"/>
      <c r="H42" s="175"/>
      <c r="I42" s="176"/>
      <c r="J42" s="176"/>
      <c r="K42" s="176"/>
      <c r="L42" s="176"/>
      <c r="M42" s="175"/>
      <c r="N42" s="176"/>
      <c r="O42" s="175"/>
      <c r="P42" s="175"/>
      <c r="Q42" s="175"/>
      <c r="R42" s="320"/>
      <c r="S42" s="314"/>
      <c r="T42" s="314"/>
      <c r="U42" s="314"/>
      <c r="V42" s="121">
        <f t="shared" si="2"/>
        <v>0</v>
      </c>
      <c r="W42" s="151">
        <f t="shared" si="3"/>
        <v>0</v>
      </c>
      <c r="X42" s="151" t="str">
        <f t="shared" si="4"/>
        <v/>
      </c>
      <c r="Y42" s="151" t="str">
        <f t="shared" si="5"/>
        <v/>
      </c>
      <c r="Z42" s="151" t="str">
        <f t="shared" si="6"/>
        <v/>
      </c>
      <c r="AA42" s="151" t="str">
        <f t="shared" si="7"/>
        <v/>
      </c>
      <c r="AB42" s="151">
        <f t="shared" si="8"/>
        <v>0</v>
      </c>
      <c r="AC42" s="151">
        <f t="shared" si="9"/>
        <v>0</v>
      </c>
      <c r="AD42" s="205">
        <f t="shared" si="10"/>
        <v>0</v>
      </c>
      <c r="AE42" s="206" t="str">
        <f t="shared" si="14"/>
        <v/>
      </c>
      <c r="AF42" s="206" t="str">
        <f t="shared" si="11"/>
        <v/>
      </c>
      <c r="AG42" s="206" t="e">
        <f>IF(IFERROR(FIND("一",B42),0)&gt;0,"一对一",VLOOKUP(AF42,班级编码!A:L,8,0))</f>
        <v>#N/A</v>
      </c>
      <c r="AH42" s="307" t="str">
        <f t="shared" si="12"/>
        <v/>
      </c>
      <c r="AI42" s="307" t="str">
        <f t="shared" si="13"/>
        <v/>
      </c>
    </row>
    <row r="43" spans="1:35">
      <c r="A43" s="183"/>
      <c r="B43" s="176"/>
      <c r="C43" s="176"/>
      <c r="D43" s="176"/>
      <c r="E43" s="176"/>
      <c r="F43" s="180"/>
      <c r="G43" s="175"/>
      <c r="H43" s="175"/>
      <c r="I43" s="176"/>
      <c r="J43" s="321"/>
      <c r="K43" s="176"/>
      <c r="L43" s="176"/>
      <c r="M43" s="175"/>
      <c r="N43" s="176"/>
      <c r="O43" s="175"/>
      <c r="P43" s="175"/>
      <c r="Q43" s="175"/>
      <c r="R43" s="320"/>
      <c r="S43" s="314"/>
      <c r="T43" s="314"/>
      <c r="U43" s="314"/>
      <c r="V43" s="121">
        <f t="shared" si="2"/>
        <v>0</v>
      </c>
      <c r="W43" s="151">
        <f t="shared" si="3"/>
        <v>0</v>
      </c>
      <c r="X43" s="151" t="str">
        <f t="shared" si="4"/>
        <v/>
      </c>
      <c r="Y43" s="151" t="str">
        <f t="shared" si="5"/>
        <v/>
      </c>
      <c r="Z43" s="151" t="str">
        <f t="shared" si="6"/>
        <v/>
      </c>
      <c r="AA43" s="151" t="str">
        <f t="shared" si="7"/>
        <v/>
      </c>
      <c r="AB43" s="151">
        <f t="shared" si="8"/>
        <v>0</v>
      </c>
      <c r="AC43" s="151">
        <f t="shared" si="9"/>
        <v>0</v>
      </c>
      <c r="AD43" s="205">
        <f t="shared" si="10"/>
        <v>0</v>
      </c>
      <c r="AE43" s="206" t="str">
        <f t="shared" si="14"/>
        <v/>
      </c>
      <c r="AF43" s="206" t="str">
        <f t="shared" si="11"/>
        <v/>
      </c>
      <c r="AG43" s="206" t="e">
        <f>IF(IFERROR(FIND("一",B43),0)&gt;0,"一对一",VLOOKUP(AF43,班级编码!A:L,8,0))</f>
        <v>#N/A</v>
      </c>
      <c r="AH43" s="307" t="str">
        <f t="shared" si="12"/>
        <v/>
      </c>
      <c r="AI43" s="307" t="str">
        <f t="shared" si="13"/>
        <v/>
      </c>
    </row>
    <row r="44" spans="1:35">
      <c r="A44" s="176"/>
      <c r="B44" s="176"/>
      <c r="C44" s="176"/>
      <c r="D44" s="176"/>
      <c r="E44" s="176"/>
      <c r="F44" s="180"/>
      <c r="G44" s="175"/>
      <c r="H44" s="175"/>
      <c r="I44" s="176"/>
      <c r="J44" s="321"/>
      <c r="K44" s="176"/>
      <c r="L44" s="176"/>
      <c r="M44" s="175"/>
      <c r="N44" s="176"/>
      <c r="O44" s="175"/>
      <c r="P44" s="175"/>
      <c r="Q44" s="175"/>
      <c r="R44" s="320"/>
      <c r="S44" s="314"/>
      <c r="T44" s="314"/>
      <c r="U44" s="314"/>
      <c r="V44" s="121">
        <f t="shared" si="2"/>
        <v>0</v>
      </c>
      <c r="W44" s="151">
        <f t="shared" si="3"/>
        <v>0</v>
      </c>
      <c r="X44" s="151" t="str">
        <f t="shared" si="4"/>
        <v/>
      </c>
      <c r="Y44" s="151" t="str">
        <f t="shared" si="5"/>
        <v/>
      </c>
      <c r="Z44" s="151" t="str">
        <f t="shared" si="6"/>
        <v/>
      </c>
      <c r="AA44" s="151" t="str">
        <f t="shared" si="7"/>
        <v/>
      </c>
      <c r="AB44" s="151">
        <f t="shared" si="8"/>
        <v>0</v>
      </c>
      <c r="AC44" s="151">
        <f t="shared" si="9"/>
        <v>0</v>
      </c>
      <c r="AD44" s="205">
        <f t="shared" si="10"/>
        <v>0</v>
      </c>
      <c r="AE44" s="206" t="str">
        <f t="shared" si="14"/>
        <v/>
      </c>
      <c r="AF44" s="206" t="str">
        <f t="shared" si="11"/>
        <v/>
      </c>
      <c r="AG44" s="206" t="e">
        <f>IF(IFERROR(FIND("一",B44),0)&gt;0,"一对一",VLOOKUP(AF44,班级编码!A:L,8,0))</f>
        <v>#N/A</v>
      </c>
      <c r="AH44" s="307" t="str">
        <f t="shared" si="12"/>
        <v/>
      </c>
      <c r="AI44" s="307" t="str">
        <f t="shared" si="13"/>
        <v/>
      </c>
    </row>
    <row r="45" spans="1:35">
      <c r="A45" s="176"/>
      <c r="B45" s="176"/>
      <c r="C45" s="176"/>
      <c r="D45" s="176"/>
      <c r="E45" s="176"/>
      <c r="F45" s="180"/>
      <c r="G45" s="175"/>
      <c r="H45" s="175"/>
      <c r="I45" s="176"/>
      <c r="J45" s="321"/>
      <c r="K45" s="176"/>
      <c r="L45" s="176"/>
      <c r="M45" s="175"/>
      <c r="N45" s="176"/>
      <c r="O45" s="175"/>
      <c r="P45" s="175"/>
      <c r="Q45" s="175"/>
      <c r="R45" s="320"/>
      <c r="S45" s="314"/>
      <c r="T45" s="314"/>
      <c r="U45" s="314"/>
      <c r="V45" s="121">
        <f t="shared" si="2"/>
        <v>0</v>
      </c>
      <c r="W45" s="151">
        <f t="shared" si="3"/>
        <v>0</v>
      </c>
      <c r="X45" s="151" t="str">
        <f t="shared" si="4"/>
        <v/>
      </c>
      <c r="Y45" s="151" t="str">
        <f t="shared" si="5"/>
        <v/>
      </c>
      <c r="Z45" s="151" t="str">
        <f t="shared" si="6"/>
        <v/>
      </c>
      <c r="AA45" s="151" t="str">
        <f t="shared" si="7"/>
        <v/>
      </c>
      <c r="AB45" s="151">
        <f t="shared" si="8"/>
        <v>0</v>
      </c>
      <c r="AC45" s="151">
        <f t="shared" si="9"/>
        <v>0</v>
      </c>
      <c r="AD45" s="205">
        <f t="shared" si="10"/>
        <v>0</v>
      </c>
      <c r="AE45" s="206" t="str">
        <f t="shared" si="14"/>
        <v/>
      </c>
      <c r="AF45" s="206" t="str">
        <f t="shared" si="11"/>
        <v/>
      </c>
      <c r="AG45" s="206" t="e">
        <f>IF(IFERROR(FIND("一",B45),0)&gt;0,"一对一",VLOOKUP(AF45,班级编码!A:L,8,0))</f>
        <v>#N/A</v>
      </c>
      <c r="AH45" s="307" t="str">
        <f t="shared" si="12"/>
        <v/>
      </c>
      <c r="AI45" s="307" t="str">
        <f t="shared" si="13"/>
        <v/>
      </c>
    </row>
    <row r="46" spans="1:35">
      <c r="A46" s="176"/>
      <c r="B46" s="176"/>
      <c r="C46" s="176"/>
      <c r="D46" s="176"/>
      <c r="E46" s="176"/>
      <c r="F46" s="180"/>
      <c r="G46" s="175"/>
      <c r="H46" s="175"/>
      <c r="I46" s="176"/>
      <c r="J46" s="321"/>
      <c r="K46" s="176"/>
      <c r="L46" s="176"/>
      <c r="M46" s="175"/>
      <c r="N46" s="176"/>
      <c r="O46" s="175"/>
      <c r="P46" s="175"/>
      <c r="Q46" s="175"/>
      <c r="R46" s="320"/>
      <c r="S46" s="314"/>
      <c r="T46" s="314"/>
      <c r="U46" s="314"/>
      <c r="V46" s="121">
        <f t="shared" si="2"/>
        <v>0</v>
      </c>
      <c r="W46" s="151">
        <f t="shared" si="3"/>
        <v>0</v>
      </c>
      <c r="X46" s="151" t="str">
        <f t="shared" si="4"/>
        <v/>
      </c>
      <c r="Y46" s="151" t="str">
        <f t="shared" si="5"/>
        <v/>
      </c>
      <c r="Z46" s="151" t="str">
        <f t="shared" si="6"/>
        <v/>
      </c>
      <c r="AA46" s="151" t="str">
        <f t="shared" si="7"/>
        <v/>
      </c>
      <c r="AB46" s="151">
        <f t="shared" si="8"/>
        <v>0</v>
      </c>
      <c r="AC46" s="151">
        <f t="shared" si="9"/>
        <v>0</v>
      </c>
      <c r="AD46" s="205">
        <f t="shared" si="10"/>
        <v>0</v>
      </c>
      <c r="AE46" s="206" t="str">
        <f t="shared" si="14"/>
        <v/>
      </c>
      <c r="AF46" s="206" t="str">
        <f t="shared" si="11"/>
        <v/>
      </c>
      <c r="AG46" s="206" t="e">
        <f>IF(IFERROR(FIND("一",B46),0)&gt;0,"一对一",VLOOKUP(AF46,班级编码!A:L,8,0))</f>
        <v>#N/A</v>
      </c>
      <c r="AH46" s="307" t="str">
        <f t="shared" si="12"/>
        <v/>
      </c>
      <c r="AI46" s="307" t="str">
        <f t="shared" si="13"/>
        <v/>
      </c>
    </row>
    <row r="47" spans="1:35">
      <c r="A47" s="176"/>
      <c r="B47" s="176"/>
      <c r="C47" s="176"/>
      <c r="D47" s="176"/>
      <c r="E47" s="321"/>
      <c r="F47" s="180"/>
      <c r="G47" s="175"/>
      <c r="H47" s="175"/>
      <c r="I47" s="176"/>
      <c r="J47" s="321"/>
      <c r="K47" s="176"/>
      <c r="L47" s="176"/>
      <c r="M47" s="175"/>
      <c r="N47" s="176"/>
      <c r="O47" s="175"/>
      <c r="P47" s="175"/>
      <c r="Q47" s="175"/>
      <c r="R47" s="320"/>
      <c r="S47" s="314"/>
      <c r="T47" s="314"/>
      <c r="U47" s="314"/>
      <c r="V47" s="121">
        <f t="shared" si="2"/>
        <v>0</v>
      </c>
      <c r="W47" s="151">
        <f t="shared" si="3"/>
        <v>0</v>
      </c>
      <c r="X47" s="151" t="str">
        <f t="shared" si="4"/>
        <v/>
      </c>
      <c r="Y47" s="151" t="str">
        <f t="shared" si="5"/>
        <v/>
      </c>
      <c r="Z47" s="151" t="str">
        <f t="shared" si="6"/>
        <v/>
      </c>
      <c r="AA47" s="151" t="str">
        <f t="shared" si="7"/>
        <v/>
      </c>
      <c r="AB47" s="151">
        <f t="shared" si="8"/>
        <v>0</v>
      </c>
      <c r="AC47" s="151">
        <f t="shared" si="9"/>
        <v>0</v>
      </c>
      <c r="AD47" s="205">
        <f t="shared" si="10"/>
        <v>0</v>
      </c>
      <c r="AE47" s="206" t="str">
        <f t="shared" si="14"/>
        <v/>
      </c>
      <c r="AF47" s="206" t="str">
        <f t="shared" si="11"/>
        <v/>
      </c>
      <c r="AG47" s="206" t="e">
        <f>IF(IFERROR(FIND("一",B47),0)&gt;0,"一对一",VLOOKUP(AF47,班级编码!A:L,8,0))</f>
        <v>#N/A</v>
      </c>
      <c r="AH47" s="307" t="str">
        <f t="shared" si="12"/>
        <v/>
      </c>
      <c r="AI47" s="307" t="str">
        <f t="shared" si="13"/>
        <v/>
      </c>
    </row>
    <row r="48" spans="1:35">
      <c r="A48" s="176"/>
      <c r="B48" s="176"/>
      <c r="C48" s="176"/>
      <c r="D48" s="176"/>
      <c r="E48" s="321"/>
      <c r="F48" s="180"/>
      <c r="G48" s="175"/>
      <c r="H48" s="175"/>
      <c r="I48" s="176"/>
      <c r="J48" s="321"/>
      <c r="K48" s="176"/>
      <c r="L48" s="176"/>
      <c r="M48" s="175"/>
      <c r="N48" s="176"/>
      <c r="O48" s="175"/>
      <c r="P48" s="175"/>
      <c r="Q48" s="175"/>
      <c r="R48" s="320"/>
      <c r="S48" s="314"/>
      <c r="T48" s="314"/>
      <c r="U48" s="314"/>
      <c r="V48" s="121">
        <f t="shared" si="2"/>
        <v>0</v>
      </c>
      <c r="W48" s="151">
        <f t="shared" si="3"/>
        <v>0</v>
      </c>
      <c r="X48" s="151" t="str">
        <f t="shared" si="4"/>
        <v/>
      </c>
      <c r="Y48" s="151" t="str">
        <f t="shared" si="5"/>
        <v/>
      </c>
      <c r="Z48" s="151" t="str">
        <f t="shared" si="6"/>
        <v/>
      </c>
      <c r="AA48" s="151" t="str">
        <f t="shared" si="7"/>
        <v/>
      </c>
      <c r="AB48" s="151">
        <f t="shared" si="8"/>
        <v>0</v>
      </c>
      <c r="AC48" s="151">
        <f t="shared" si="9"/>
        <v>0</v>
      </c>
      <c r="AD48" s="205">
        <f t="shared" si="10"/>
        <v>0</v>
      </c>
      <c r="AE48" s="206" t="str">
        <f t="shared" si="14"/>
        <v/>
      </c>
      <c r="AF48" s="206" t="str">
        <f t="shared" si="11"/>
        <v/>
      </c>
      <c r="AG48" s="206" t="e">
        <f>IF(IFERROR(FIND("一",B48),0)&gt;0,"一对一",VLOOKUP(AF48,班级编码!A:L,8,0))</f>
        <v>#N/A</v>
      </c>
      <c r="AH48" s="307" t="str">
        <f t="shared" si="12"/>
        <v/>
      </c>
      <c r="AI48" s="307" t="str">
        <f t="shared" si="13"/>
        <v/>
      </c>
    </row>
    <row r="49" spans="1:35">
      <c r="A49" s="176"/>
      <c r="B49" s="176"/>
      <c r="C49" s="176"/>
      <c r="D49" s="176"/>
      <c r="E49" s="176"/>
      <c r="F49" s="180"/>
      <c r="G49" s="175"/>
      <c r="H49" s="175"/>
      <c r="I49" s="176"/>
      <c r="J49" s="321"/>
      <c r="K49" s="176"/>
      <c r="L49" s="176"/>
      <c r="M49" s="175"/>
      <c r="N49" s="176"/>
      <c r="O49" s="175"/>
      <c r="P49" s="175"/>
      <c r="Q49" s="175"/>
      <c r="R49" s="271"/>
      <c r="S49" s="314"/>
      <c r="T49" s="314"/>
      <c r="U49" s="314"/>
      <c r="V49" s="121">
        <f t="shared" si="2"/>
        <v>0</v>
      </c>
      <c r="W49" s="151">
        <f t="shared" si="3"/>
        <v>0</v>
      </c>
      <c r="X49" s="151" t="str">
        <f t="shared" si="4"/>
        <v/>
      </c>
      <c r="Y49" s="151" t="str">
        <f t="shared" si="5"/>
        <v/>
      </c>
      <c r="Z49" s="151" t="str">
        <f t="shared" si="6"/>
        <v/>
      </c>
      <c r="AA49" s="151" t="str">
        <f t="shared" si="7"/>
        <v/>
      </c>
      <c r="AB49" s="151">
        <f t="shared" si="8"/>
        <v>0</v>
      </c>
      <c r="AC49" s="151">
        <f t="shared" si="9"/>
        <v>0</v>
      </c>
      <c r="AD49" s="205">
        <f t="shared" si="10"/>
        <v>0</v>
      </c>
      <c r="AE49" s="206" t="str">
        <f t="shared" si="14"/>
        <v/>
      </c>
      <c r="AF49" s="206" t="str">
        <f t="shared" si="11"/>
        <v/>
      </c>
      <c r="AG49" s="206" t="e">
        <f>IF(IFERROR(FIND("一",B49),0)&gt;0,"一对一",VLOOKUP(AF49,班级编码!A:L,8,0))</f>
        <v>#N/A</v>
      </c>
      <c r="AH49" s="307" t="str">
        <f t="shared" si="12"/>
        <v/>
      </c>
      <c r="AI49" s="307" t="str">
        <f t="shared" si="13"/>
        <v/>
      </c>
    </row>
    <row r="50" spans="1:35">
      <c r="A50" s="176"/>
      <c r="B50" s="176"/>
      <c r="C50" s="176"/>
      <c r="D50" s="176"/>
      <c r="E50" s="176"/>
      <c r="F50" s="180"/>
      <c r="G50" s="175"/>
      <c r="H50" s="175"/>
      <c r="I50" s="176"/>
      <c r="J50" s="321"/>
      <c r="K50" s="176"/>
      <c r="L50" s="176"/>
      <c r="M50" s="175"/>
      <c r="N50" s="176"/>
      <c r="O50" s="175"/>
      <c r="P50" s="175"/>
      <c r="Q50" s="175"/>
      <c r="R50" s="320"/>
      <c r="S50" s="314"/>
      <c r="T50" s="314"/>
      <c r="U50" s="314"/>
      <c r="V50" s="121">
        <f t="shared" si="2"/>
        <v>0</v>
      </c>
      <c r="W50" s="151">
        <f t="shared" si="3"/>
        <v>0</v>
      </c>
      <c r="X50" s="151" t="str">
        <f t="shared" si="4"/>
        <v/>
      </c>
      <c r="Y50" s="151" t="str">
        <f t="shared" si="5"/>
        <v/>
      </c>
      <c r="Z50" s="151" t="str">
        <f t="shared" si="6"/>
        <v/>
      </c>
      <c r="AA50" s="151" t="str">
        <f t="shared" si="7"/>
        <v/>
      </c>
      <c r="AB50" s="151">
        <f t="shared" si="8"/>
        <v>0</v>
      </c>
      <c r="AC50" s="151">
        <f t="shared" si="9"/>
        <v>0</v>
      </c>
      <c r="AD50" s="205">
        <f t="shared" si="10"/>
        <v>0</v>
      </c>
      <c r="AE50" s="206" t="str">
        <f t="shared" si="14"/>
        <v/>
      </c>
      <c r="AF50" s="206" t="str">
        <f t="shared" si="11"/>
        <v/>
      </c>
      <c r="AG50" s="206" t="e">
        <f>IF(IFERROR(FIND("一",B50),0)&gt;0,"一对一",VLOOKUP(AF50,班级编码!A:L,8,0))</f>
        <v>#N/A</v>
      </c>
      <c r="AH50" s="307" t="str">
        <f t="shared" si="12"/>
        <v/>
      </c>
      <c r="AI50" s="307" t="str">
        <f t="shared" si="13"/>
        <v/>
      </c>
    </row>
    <row r="51" spans="1:35">
      <c r="A51" s="176"/>
      <c r="B51" s="176"/>
      <c r="C51" s="176"/>
      <c r="D51" s="176"/>
      <c r="E51" s="176"/>
      <c r="F51" s="180"/>
      <c r="G51" s="175"/>
      <c r="H51" s="175"/>
      <c r="I51" s="176"/>
      <c r="J51" s="321"/>
      <c r="K51" s="176"/>
      <c r="L51" s="176"/>
      <c r="M51" s="175"/>
      <c r="N51" s="176"/>
      <c r="O51" s="175"/>
      <c r="P51" s="175"/>
      <c r="Q51" s="175"/>
      <c r="R51" s="320"/>
      <c r="S51" s="314"/>
      <c r="T51" s="314"/>
      <c r="U51" s="314"/>
      <c r="V51" s="121">
        <f t="shared" si="2"/>
        <v>0</v>
      </c>
      <c r="W51" s="151">
        <f t="shared" si="3"/>
        <v>0</v>
      </c>
      <c r="X51" s="151" t="str">
        <f t="shared" si="4"/>
        <v/>
      </c>
      <c r="Y51" s="151" t="str">
        <f t="shared" si="5"/>
        <v/>
      </c>
      <c r="Z51" s="151" t="str">
        <f t="shared" si="6"/>
        <v/>
      </c>
      <c r="AA51" s="151" t="str">
        <f t="shared" si="7"/>
        <v/>
      </c>
      <c r="AB51" s="151">
        <f t="shared" si="8"/>
        <v>0</v>
      </c>
      <c r="AC51" s="151">
        <f t="shared" si="9"/>
        <v>0</v>
      </c>
      <c r="AD51" s="205">
        <f t="shared" si="10"/>
        <v>0</v>
      </c>
      <c r="AE51" s="206" t="str">
        <f t="shared" si="14"/>
        <v/>
      </c>
      <c r="AF51" s="206" t="str">
        <f t="shared" si="11"/>
        <v/>
      </c>
      <c r="AG51" s="206" t="e">
        <f>IF(IFERROR(FIND("一",B51),0)&gt;0,"一对一",VLOOKUP(AF51,班级编码!A:L,8,0))</f>
        <v>#N/A</v>
      </c>
      <c r="AH51" s="307" t="str">
        <f t="shared" si="12"/>
        <v/>
      </c>
      <c r="AI51" s="307" t="str">
        <f t="shared" si="13"/>
        <v/>
      </c>
    </row>
    <row r="52" spans="1:35">
      <c r="A52" s="176"/>
      <c r="B52" s="176"/>
      <c r="C52" s="176"/>
      <c r="D52" s="176"/>
      <c r="E52" s="176"/>
      <c r="F52" s="180"/>
      <c r="G52" s="175"/>
      <c r="H52" s="175"/>
      <c r="I52" s="176"/>
      <c r="J52" s="176"/>
      <c r="K52" s="176"/>
      <c r="L52" s="176"/>
      <c r="M52" s="175"/>
      <c r="N52" s="176"/>
      <c r="O52" s="175"/>
      <c r="P52" s="175"/>
      <c r="Q52" s="175"/>
      <c r="R52" s="320"/>
      <c r="S52" s="314"/>
      <c r="T52" s="314"/>
      <c r="U52" s="314"/>
      <c r="V52" s="121">
        <f t="shared" si="2"/>
        <v>0</v>
      </c>
      <c r="W52" s="151">
        <f t="shared" si="3"/>
        <v>0</v>
      </c>
      <c r="X52" s="151" t="str">
        <f t="shared" si="4"/>
        <v/>
      </c>
      <c r="Y52" s="151" t="str">
        <f t="shared" si="5"/>
        <v/>
      </c>
      <c r="Z52" s="151" t="str">
        <f t="shared" si="6"/>
        <v/>
      </c>
      <c r="AA52" s="151" t="str">
        <f t="shared" si="7"/>
        <v/>
      </c>
      <c r="AB52" s="151">
        <f t="shared" si="8"/>
        <v>0</v>
      </c>
      <c r="AC52" s="151">
        <f t="shared" si="9"/>
        <v>0</v>
      </c>
      <c r="AD52" s="205">
        <f t="shared" si="10"/>
        <v>0</v>
      </c>
      <c r="AE52" s="206" t="str">
        <f t="shared" si="14"/>
        <v/>
      </c>
      <c r="AF52" s="206" t="str">
        <f t="shared" si="11"/>
        <v/>
      </c>
      <c r="AG52" s="206" t="e">
        <f>IF(IFERROR(FIND("一",B52),0)&gt;0,"一对一",VLOOKUP(AF52,班级编码!A:L,8,0))</f>
        <v>#N/A</v>
      </c>
      <c r="AH52" s="307" t="str">
        <f t="shared" si="12"/>
        <v/>
      </c>
      <c r="AI52" s="307" t="str">
        <f t="shared" si="13"/>
        <v/>
      </c>
    </row>
    <row r="53" spans="1:35">
      <c r="A53" s="176"/>
      <c r="B53" s="176"/>
      <c r="C53" s="176"/>
      <c r="D53" s="176"/>
      <c r="E53" s="176"/>
      <c r="F53" s="180"/>
      <c r="G53" s="175"/>
      <c r="H53" s="175"/>
      <c r="I53" s="176"/>
      <c r="J53" s="176"/>
      <c r="K53" s="176"/>
      <c r="L53" s="176"/>
      <c r="M53" s="175"/>
      <c r="N53" s="176"/>
      <c r="O53" s="175"/>
      <c r="P53" s="175"/>
      <c r="Q53" s="175"/>
      <c r="R53" s="320"/>
      <c r="S53" s="314"/>
      <c r="T53" s="314"/>
      <c r="U53" s="314"/>
      <c r="V53" s="121">
        <f t="shared" si="2"/>
        <v>0</v>
      </c>
      <c r="W53" s="151">
        <f t="shared" si="3"/>
        <v>0</v>
      </c>
      <c r="X53" s="151" t="str">
        <f t="shared" si="4"/>
        <v/>
      </c>
      <c r="Y53" s="151" t="str">
        <f t="shared" si="5"/>
        <v/>
      </c>
      <c r="Z53" s="151" t="str">
        <f t="shared" si="6"/>
        <v/>
      </c>
      <c r="AA53" s="151" t="str">
        <f t="shared" si="7"/>
        <v/>
      </c>
      <c r="AB53" s="151">
        <f t="shared" si="8"/>
        <v>0</v>
      </c>
      <c r="AC53" s="151">
        <f t="shared" si="9"/>
        <v>0</v>
      </c>
      <c r="AD53" s="205">
        <f t="shared" si="10"/>
        <v>0</v>
      </c>
      <c r="AE53" s="206" t="str">
        <f t="shared" si="14"/>
        <v/>
      </c>
      <c r="AF53" s="206" t="str">
        <f t="shared" si="11"/>
        <v/>
      </c>
      <c r="AG53" s="206" t="e">
        <f>IF(IFERROR(FIND("一",B53),0)&gt;0,"一对一",VLOOKUP(AF53,班级编码!A:L,8,0))</f>
        <v>#N/A</v>
      </c>
      <c r="AH53" s="307" t="str">
        <f t="shared" si="12"/>
        <v/>
      </c>
      <c r="AI53" s="307" t="str">
        <f t="shared" si="13"/>
        <v/>
      </c>
    </row>
    <row r="54" spans="1:35">
      <c r="A54" s="176"/>
      <c r="B54" s="176"/>
      <c r="C54" s="176"/>
      <c r="D54" s="176"/>
      <c r="E54" s="176"/>
      <c r="F54" s="180"/>
      <c r="G54" s="175"/>
      <c r="H54" s="175"/>
      <c r="I54" s="176"/>
      <c r="J54" s="176"/>
      <c r="K54" s="176"/>
      <c r="L54" s="176"/>
      <c r="M54" s="175"/>
      <c r="N54" s="176"/>
      <c r="O54" s="175"/>
      <c r="P54" s="175"/>
      <c r="Q54" s="175"/>
      <c r="R54" s="320"/>
      <c r="S54" s="314"/>
      <c r="T54" s="314"/>
      <c r="U54" s="314"/>
      <c r="V54" s="121">
        <f t="shared" si="2"/>
        <v>0</v>
      </c>
      <c r="W54" s="151">
        <f t="shared" si="3"/>
        <v>0</v>
      </c>
      <c r="X54" s="151" t="str">
        <f t="shared" si="4"/>
        <v/>
      </c>
      <c r="Y54" s="151" t="str">
        <f t="shared" si="5"/>
        <v/>
      </c>
      <c r="Z54" s="151" t="str">
        <f t="shared" si="6"/>
        <v/>
      </c>
      <c r="AA54" s="151" t="str">
        <f t="shared" si="7"/>
        <v/>
      </c>
      <c r="AB54" s="151">
        <f t="shared" si="8"/>
        <v>0</v>
      </c>
      <c r="AC54" s="151">
        <f t="shared" si="9"/>
        <v>0</v>
      </c>
      <c r="AD54" s="205">
        <f t="shared" si="10"/>
        <v>0</v>
      </c>
      <c r="AE54" s="206" t="str">
        <f t="shared" si="14"/>
        <v/>
      </c>
      <c r="AF54" s="206" t="str">
        <f t="shared" si="11"/>
        <v/>
      </c>
      <c r="AG54" s="206" t="e">
        <f>IF(IFERROR(FIND("一",B54),0)&gt;0,"一对一",VLOOKUP(AF54,班级编码!A:L,8,0))</f>
        <v>#N/A</v>
      </c>
      <c r="AH54" s="307" t="str">
        <f t="shared" si="12"/>
        <v/>
      </c>
      <c r="AI54" s="307" t="str">
        <f t="shared" si="13"/>
        <v/>
      </c>
    </row>
    <row r="55" spans="1:35">
      <c r="A55" s="176"/>
      <c r="B55" s="176"/>
      <c r="C55" s="176"/>
      <c r="D55" s="176"/>
      <c r="E55" s="176"/>
      <c r="F55" s="180"/>
      <c r="G55" s="175"/>
      <c r="H55" s="175"/>
      <c r="I55" s="176"/>
      <c r="J55" s="176"/>
      <c r="K55" s="176"/>
      <c r="L55" s="176"/>
      <c r="M55" s="175"/>
      <c r="N55" s="176"/>
      <c r="O55" s="175"/>
      <c r="P55" s="175"/>
      <c r="Q55" s="175"/>
      <c r="R55" s="320"/>
      <c r="S55" s="314"/>
      <c r="T55" s="314"/>
      <c r="U55" s="314"/>
      <c r="V55" s="121">
        <f t="shared" si="2"/>
        <v>0</v>
      </c>
      <c r="W55" s="151">
        <f t="shared" si="3"/>
        <v>0</v>
      </c>
      <c r="X55" s="151" t="str">
        <f t="shared" si="4"/>
        <v/>
      </c>
      <c r="Y55" s="151" t="str">
        <f t="shared" si="5"/>
        <v/>
      </c>
      <c r="Z55" s="151" t="str">
        <f t="shared" si="6"/>
        <v/>
      </c>
      <c r="AA55" s="151" t="str">
        <f t="shared" si="7"/>
        <v/>
      </c>
      <c r="AB55" s="151">
        <f t="shared" si="8"/>
        <v>0</v>
      </c>
      <c r="AC55" s="151">
        <f t="shared" si="9"/>
        <v>0</v>
      </c>
      <c r="AD55" s="205">
        <f t="shared" si="10"/>
        <v>0</v>
      </c>
      <c r="AE55" s="206" t="str">
        <f t="shared" si="14"/>
        <v/>
      </c>
      <c r="AF55" s="206" t="str">
        <f t="shared" si="11"/>
        <v/>
      </c>
      <c r="AG55" s="206" t="e">
        <f>IF(IFERROR(FIND("一",B55),0)&gt;0,"一对一",VLOOKUP(AF55,班级编码!A:L,8,0))</f>
        <v>#N/A</v>
      </c>
      <c r="AH55" s="307" t="str">
        <f t="shared" si="12"/>
        <v/>
      </c>
      <c r="AI55" s="307" t="str">
        <f t="shared" si="13"/>
        <v/>
      </c>
    </row>
    <row r="56" spans="1:35">
      <c r="A56" s="176"/>
      <c r="B56" s="176"/>
      <c r="C56" s="176"/>
      <c r="D56" s="176"/>
      <c r="E56" s="176"/>
      <c r="F56" s="180"/>
      <c r="G56" s="175"/>
      <c r="H56" s="175"/>
      <c r="I56" s="176"/>
      <c r="J56" s="176"/>
      <c r="K56" s="176"/>
      <c r="L56" s="176"/>
      <c r="M56" s="175"/>
      <c r="N56" s="176"/>
      <c r="O56" s="175"/>
      <c r="P56" s="175"/>
      <c r="Q56" s="175"/>
      <c r="R56" s="320"/>
      <c r="S56" s="314"/>
      <c r="T56" s="314"/>
      <c r="U56" s="314"/>
      <c r="V56" s="121">
        <f t="shared" si="2"/>
        <v>0</v>
      </c>
      <c r="W56" s="151">
        <f t="shared" si="3"/>
        <v>0</v>
      </c>
      <c r="X56" s="151" t="str">
        <f t="shared" si="4"/>
        <v/>
      </c>
      <c r="Y56" s="151" t="str">
        <f t="shared" si="5"/>
        <v/>
      </c>
      <c r="Z56" s="151" t="str">
        <f t="shared" si="6"/>
        <v/>
      </c>
      <c r="AA56" s="151" t="str">
        <f t="shared" si="7"/>
        <v/>
      </c>
      <c r="AB56" s="151">
        <f t="shared" si="8"/>
        <v>0</v>
      </c>
      <c r="AC56" s="151">
        <f t="shared" si="9"/>
        <v>0</v>
      </c>
      <c r="AD56" s="205">
        <f t="shared" si="10"/>
        <v>0</v>
      </c>
      <c r="AE56" s="206" t="str">
        <f t="shared" si="14"/>
        <v/>
      </c>
      <c r="AF56" s="206" t="str">
        <f t="shared" si="11"/>
        <v/>
      </c>
      <c r="AG56" s="206" t="e">
        <f>IF(IFERROR(FIND("一",B56),0)&gt;0,"一对一",VLOOKUP(AF56,班级编码!A:L,8,0))</f>
        <v>#N/A</v>
      </c>
      <c r="AH56" s="307" t="str">
        <f t="shared" si="12"/>
        <v/>
      </c>
      <c r="AI56" s="307" t="str">
        <f t="shared" si="13"/>
        <v/>
      </c>
    </row>
    <row r="57" spans="1:35">
      <c r="A57" s="176"/>
      <c r="B57" s="176"/>
      <c r="C57" s="176"/>
      <c r="D57" s="176"/>
      <c r="E57" s="176"/>
      <c r="F57" s="180"/>
      <c r="G57" s="175"/>
      <c r="H57" s="175"/>
      <c r="I57" s="176"/>
      <c r="J57" s="176"/>
      <c r="K57" s="176"/>
      <c r="L57" s="176"/>
      <c r="M57" s="175"/>
      <c r="N57" s="176"/>
      <c r="O57" s="175"/>
      <c r="P57" s="175"/>
      <c r="Q57" s="175"/>
      <c r="R57" s="320"/>
      <c r="S57" s="182"/>
      <c r="T57" s="182"/>
      <c r="U57" s="182"/>
      <c r="V57" s="121">
        <f t="shared" si="2"/>
        <v>0</v>
      </c>
      <c r="W57" s="151">
        <f t="shared" si="3"/>
        <v>0</v>
      </c>
      <c r="X57" s="151" t="str">
        <f t="shared" si="4"/>
        <v/>
      </c>
      <c r="Y57" s="151" t="str">
        <f t="shared" si="5"/>
        <v/>
      </c>
      <c r="Z57" s="151" t="str">
        <f t="shared" si="6"/>
        <v/>
      </c>
      <c r="AA57" s="151" t="str">
        <f t="shared" si="7"/>
        <v/>
      </c>
      <c r="AB57" s="151">
        <f t="shared" si="8"/>
        <v>0</v>
      </c>
      <c r="AC57" s="151">
        <f t="shared" si="9"/>
        <v>0</v>
      </c>
      <c r="AD57" s="205">
        <f t="shared" si="10"/>
        <v>0</v>
      </c>
      <c r="AE57" s="206" t="str">
        <f t="shared" si="14"/>
        <v/>
      </c>
      <c r="AF57" s="206" t="str">
        <f t="shared" si="11"/>
        <v/>
      </c>
      <c r="AG57" s="206" t="e">
        <f>IF(IFERROR(FIND("一",B57),0)&gt;0,"一对一",VLOOKUP(AF57,班级编码!A:L,8,0))</f>
        <v>#N/A</v>
      </c>
      <c r="AH57" s="307" t="str">
        <f t="shared" si="12"/>
        <v/>
      </c>
      <c r="AI57" s="307" t="str">
        <f t="shared" si="13"/>
        <v/>
      </c>
    </row>
    <row r="58" spans="1:35">
      <c r="A58" s="176"/>
      <c r="B58" s="176"/>
      <c r="C58" s="176"/>
      <c r="D58" s="176"/>
      <c r="E58" s="176"/>
      <c r="F58" s="180"/>
      <c r="G58" s="175"/>
      <c r="H58" s="175"/>
      <c r="I58" s="176"/>
      <c r="J58" s="176"/>
      <c r="K58" s="176"/>
      <c r="L58" s="176"/>
      <c r="M58" s="175"/>
      <c r="N58" s="176"/>
      <c r="O58" s="175"/>
      <c r="P58" s="175"/>
      <c r="Q58" s="175"/>
      <c r="R58" s="320"/>
      <c r="S58" s="182"/>
      <c r="T58" s="182"/>
      <c r="U58" s="182"/>
      <c r="V58" s="121">
        <f t="shared" si="2"/>
        <v>0</v>
      </c>
      <c r="W58" s="151">
        <f t="shared" si="3"/>
        <v>0</v>
      </c>
      <c r="X58" s="151" t="str">
        <f t="shared" si="4"/>
        <v/>
      </c>
      <c r="Y58" s="151" t="str">
        <f t="shared" si="5"/>
        <v/>
      </c>
      <c r="Z58" s="151" t="str">
        <f t="shared" si="6"/>
        <v/>
      </c>
      <c r="AA58" s="151" t="str">
        <f t="shared" si="7"/>
        <v/>
      </c>
      <c r="AB58" s="151">
        <f t="shared" si="8"/>
        <v>0</v>
      </c>
      <c r="AC58" s="151">
        <f t="shared" si="9"/>
        <v>0</v>
      </c>
      <c r="AD58" s="205">
        <f t="shared" si="10"/>
        <v>0</v>
      </c>
      <c r="AE58" s="206" t="str">
        <f t="shared" si="14"/>
        <v/>
      </c>
      <c r="AF58" s="206" t="str">
        <f t="shared" si="11"/>
        <v/>
      </c>
      <c r="AG58" s="206" t="e">
        <f>IF(IFERROR(FIND("一",B58),0)&gt;0,"一对一",VLOOKUP(AF58,班级编码!A:L,8,0))</f>
        <v>#N/A</v>
      </c>
      <c r="AH58" s="307" t="str">
        <f t="shared" si="12"/>
        <v/>
      </c>
      <c r="AI58" s="307" t="str">
        <f t="shared" si="13"/>
        <v/>
      </c>
    </row>
    <row r="59" spans="1:35">
      <c r="A59" s="176"/>
      <c r="B59" s="176"/>
      <c r="C59" s="176"/>
      <c r="D59" s="176"/>
      <c r="E59" s="176"/>
      <c r="F59" s="180"/>
      <c r="G59" s="175"/>
      <c r="H59" s="175"/>
      <c r="I59" s="176"/>
      <c r="J59" s="176"/>
      <c r="K59" s="176"/>
      <c r="L59" s="176"/>
      <c r="M59" s="175"/>
      <c r="N59" s="176"/>
      <c r="O59" s="175"/>
      <c r="P59" s="175"/>
      <c r="Q59" s="175"/>
      <c r="R59" s="320"/>
      <c r="S59" s="182"/>
      <c r="T59" s="182"/>
      <c r="U59" s="182"/>
      <c r="V59" s="121">
        <f t="shared" si="2"/>
        <v>0</v>
      </c>
      <c r="W59" s="151">
        <f t="shared" si="3"/>
        <v>0</v>
      </c>
      <c r="X59" s="151" t="str">
        <f t="shared" si="4"/>
        <v/>
      </c>
      <c r="Y59" s="151" t="str">
        <f t="shared" si="5"/>
        <v/>
      </c>
      <c r="Z59" s="151" t="str">
        <f t="shared" si="6"/>
        <v/>
      </c>
      <c r="AA59" s="151" t="str">
        <f t="shared" si="7"/>
        <v/>
      </c>
      <c r="AB59" s="151">
        <f t="shared" si="8"/>
        <v>0</v>
      </c>
      <c r="AC59" s="151">
        <f t="shared" si="9"/>
        <v>0</v>
      </c>
      <c r="AD59" s="205">
        <f t="shared" si="10"/>
        <v>0</v>
      </c>
      <c r="AE59" s="206" t="str">
        <f t="shared" si="14"/>
        <v/>
      </c>
      <c r="AF59" s="206" t="str">
        <f t="shared" si="11"/>
        <v/>
      </c>
      <c r="AG59" s="206" t="e">
        <f>IF(IFERROR(FIND("一",B59),0)&gt;0,"一对一",VLOOKUP(AF59,班级编码!A:L,8,0))</f>
        <v>#N/A</v>
      </c>
      <c r="AH59" s="307" t="str">
        <f t="shared" si="12"/>
        <v/>
      </c>
      <c r="AI59" s="307" t="str">
        <f t="shared" si="13"/>
        <v/>
      </c>
    </row>
    <row r="60" spans="1:35">
      <c r="A60" s="176"/>
      <c r="B60" s="176"/>
      <c r="C60" s="176"/>
      <c r="D60" s="176"/>
      <c r="E60" s="176"/>
      <c r="F60" s="180"/>
      <c r="G60" s="175"/>
      <c r="H60" s="175"/>
      <c r="I60" s="176"/>
      <c r="J60" s="176"/>
      <c r="K60" s="176"/>
      <c r="L60" s="176"/>
      <c r="M60" s="175"/>
      <c r="N60" s="176"/>
      <c r="O60" s="175"/>
      <c r="P60" s="175"/>
      <c r="Q60" s="175"/>
      <c r="R60" s="320"/>
      <c r="S60" s="182"/>
      <c r="T60" s="182"/>
      <c r="U60" s="182"/>
      <c r="V60" s="121">
        <f t="shared" si="2"/>
        <v>0</v>
      </c>
      <c r="W60" s="151">
        <f t="shared" si="3"/>
        <v>0</v>
      </c>
      <c r="X60" s="151" t="str">
        <f t="shared" si="4"/>
        <v/>
      </c>
      <c r="Y60" s="151" t="str">
        <f t="shared" si="5"/>
        <v/>
      </c>
      <c r="Z60" s="151" t="str">
        <f t="shared" si="6"/>
        <v/>
      </c>
      <c r="AA60" s="151" t="str">
        <f t="shared" si="7"/>
        <v/>
      </c>
      <c r="AB60" s="151">
        <f t="shared" si="8"/>
        <v>0</v>
      </c>
      <c r="AC60" s="151">
        <f t="shared" si="9"/>
        <v>0</v>
      </c>
      <c r="AD60" s="205">
        <f t="shared" si="10"/>
        <v>0</v>
      </c>
      <c r="AE60" s="206" t="str">
        <f t="shared" si="14"/>
        <v/>
      </c>
      <c r="AF60" s="206" t="str">
        <f t="shared" si="11"/>
        <v/>
      </c>
      <c r="AG60" s="206" t="e">
        <f>IF(IFERROR(FIND("一",B60),0)&gt;0,"一对一",VLOOKUP(AF60,班级编码!A:L,8,0))</f>
        <v>#N/A</v>
      </c>
      <c r="AH60" s="307" t="str">
        <f t="shared" si="12"/>
        <v/>
      </c>
      <c r="AI60" s="307" t="str">
        <f t="shared" si="13"/>
        <v/>
      </c>
    </row>
    <row r="61" spans="1:35">
      <c r="A61" s="176"/>
      <c r="B61" s="176"/>
      <c r="C61" s="176"/>
      <c r="D61" s="176"/>
      <c r="E61" s="176"/>
      <c r="F61" s="180"/>
      <c r="G61" s="175"/>
      <c r="H61" s="175"/>
      <c r="I61" s="176"/>
      <c r="J61" s="176"/>
      <c r="K61" s="176"/>
      <c r="L61" s="176"/>
      <c r="M61" s="175"/>
      <c r="N61" s="176"/>
      <c r="O61" s="175"/>
      <c r="P61" s="175"/>
      <c r="Q61" s="175"/>
      <c r="R61" s="320"/>
      <c r="S61" s="182"/>
      <c r="T61" s="182"/>
      <c r="U61" s="182"/>
      <c r="V61" s="121">
        <f t="shared" si="2"/>
        <v>0</v>
      </c>
      <c r="W61" s="151">
        <f t="shared" si="3"/>
        <v>0</v>
      </c>
      <c r="X61" s="151" t="str">
        <f t="shared" si="4"/>
        <v/>
      </c>
      <c r="Y61" s="151" t="str">
        <f t="shared" si="5"/>
        <v/>
      </c>
      <c r="Z61" s="151" t="str">
        <f t="shared" si="6"/>
        <v/>
      </c>
      <c r="AA61" s="151" t="str">
        <f t="shared" si="7"/>
        <v/>
      </c>
      <c r="AB61" s="151">
        <f t="shared" si="8"/>
        <v>0</v>
      </c>
      <c r="AC61" s="151">
        <f t="shared" si="9"/>
        <v>0</v>
      </c>
      <c r="AD61" s="205">
        <f t="shared" si="10"/>
        <v>0</v>
      </c>
      <c r="AE61" s="206" t="str">
        <f t="shared" si="14"/>
        <v/>
      </c>
      <c r="AF61" s="206" t="str">
        <f t="shared" si="11"/>
        <v/>
      </c>
      <c r="AG61" s="206" t="e">
        <f>IF(IFERROR(FIND("一",B61),0)&gt;0,"一对一",VLOOKUP(AF61,班级编码!A:L,8,0))</f>
        <v>#N/A</v>
      </c>
      <c r="AH61" s="307" t="str">
        <f t="shared" si="12"/>
        <v/>
      </c>
      <c r="AI61" s="307" t="str">
        <f t="shared" si="13"/>
        <v/>
      </c>
    </row>
    <row r="62" spans="1:35">
      <c r="A62" s="176"/>
      <c r="B62" s="176"/>
      <c r="C62" s="176"/>
      <c r="D62" s="176"/>
      <c r="E62" s="176"/>
      <c r="F62" s="180"/>
      <c r="G62" s="175"/>
      <c r="H62" s="175"/>
      <c r="I62" s="176"/>
      <c r="J62" s="176"/>
      <c r="K62" s="176"/>
      <c r="L62" s="176"/>
      <c r="M62" s="175"/>
      <c r="N62" s="176"/>
      <c r="O62" s="175"/>
      <c r="P62" s="175"/>
      <c r="Q62" s="175"/>
      <c r="R62" s="320"/>
      <c r="S62" s="182"/>
      <c r="T62" s="182"/>
      <c r="U62" s="182"/>
      <c r="V62" s="121">
        <f t="shared" si="2"/>
        <v>0</v>
      </c>
      <c r="W62" s="151">
        <f t="shared" si="3"/>
        <v>0</v>
      </c>
      <c r="X62" s="151" t="str">
        <f t="shared" si="4"/>
        <v/>
      </c>
      <c r="Y62" s="151" t="str">
        <f t="shared" si="5"/>
        <v/>
      </c>
      <c r="Z62" s="151" t="str">
        <f t="shared" si="6"/>
        <v/>
      </c>
      <c r="AA62" s="151" t="str">
        <f t="shared" si="7"/>
        <v/>
      </c>
      <c r="AB62" s="151">
        <f t="shared" si="8"/>
        <v>0</v>
      </c>
      <c r="AC62" s="151">
        <f t="shared" si="9"/>
        <v>0</v>
      </c>
      <c r="AD62" s="205">
        <f t="shared" si="10"/>
        <v>0</v>
      </c>
      <c r="AE62" s="206" t="str">
        <f t="shared" si="14"/>
        <v/>
      </c>
      <c r="AF62" s="206" t="str">
        <f t="shared" si="11"/>
        <v/>
      </c>
      <c r="AG62" s="206" t="e">
        <f>IF(IFERROR(FIND("一",B62),0)&gt;0,"一对一",VLOOKUP(AF62,班级编码!A:L,8,0))</f>
        <v>#N/A</v>
      </c>
      <c r="AH62" s="307" t="str">
        <f t="shared" si="12"/>
        <v/>
      </c>
      <c r="AI62" s="307" t="str">
        <f t="shared" si="13"/>
        <v/>
      </c>
    </row>
    <row r="63" spans="1:35">
      <c r="A63" s="176"/>
      <c r="B63" s="176"/>
      <c r="C63" s="176"/>
      <c r="D63" s="176"/>
      <c r="E63" s="176"/>
      <c r="F63" s="180"/>
      <c r="G63" s="175"/>
      <c r="H63" s="175"/>
      <c r="I63" s="176"/>
      <c r="J63" s="176"/>
      <c r="K63" s="176"/>
      <c r="L63" s="176"/>
      <c r="M63" s="175"/>
      <c r="N63" s="176"/>
      <c r="O63" s="175"/>
      <c r="P63" s="175"/>
      <c r="Q63" s="175"/>
      <c r="R63" s="271"/>
      <c r="S63" s="182"/>
      <c r="T63" s="182"/>
      <c r="U63" s="182"/>
      <c r="V63" s="121">
        <f t="shared" si="2"/>
        <v>0</v>
      </c>
      <c r="W63" s="151">
        <f t="shared" si="3"/>
        <v>0</v>
      </c>
      <c r="X63" s="151" t="str">
        <f t="shared" si="4"/>
        <v/>
      </c>
      <c r="Y63" s="151" t="str">
        <f t="shared" si="5"/>
        <v/>
      </c>
      <c r="Z63" s="151" t="str">
        <f t="shared" si="6"/>
        <v/>
      </c>
      <c r="AA63" s="151" t="str">
        <f t="shared" si="7"/>
        <v/>
      </c>
      <c r="AB63" s="151">
        <f t="shared" si="8"/>
        <v>0</v>
      </c>
      <c r="AC63" s="151">
        <f t="shared" si="9"/>
        <v>0</v>
      </c>
      <c r="AD63" s="205">
        <f t="shared" si="10"/>
        <v>0</v>
      </c>
      <c r="AE63" s="206" t="str">
        <f t="shared" si="14"/>
        <v/>
      </c>
      <c r="AF63" s="206" t="str">
        <f t="shared" si="11"/>
        <v/>
      </c>
      <c r="AG63" s="206" t="e">
        <f>IF(IFERROR(FIND("一",B63),0)&gt;0,"一对一",VLOOKUP(AF63,班级编码!A:L,8,0))</f>
        <v>#N/A</v>
      </c>
      <c r="AH63" s="307" t="str">
        <f t="shared" si="12"/>
        <v/>
      </c>
      <c r="AI63" s="307" t="str">
        <f t="shared" si="13"/>
        <v/>
      </c>
    </row>
    <row r="64" spans="1:35">
      <c r="A64" s="176"/>
      <c r="B64" s="176"/>
      <c r="C64" s="176"/>
      <c r="D64" s="176"/>
      <c r="E64" s="176"/>
      <c r="F64" s="180"/>
      <c r="G64" s="175"/>
      <c r="H64" s="175"/>
      <c r="I64" s="176"/>
      <c r="J64" s="176"/>
      <c r="K64" s="176"/>
      <c r="L64" s="176"/>
      <c r="M64" s="175"/>
      <c r="N64" s="176"/>
      <c r="O64" s="175"/>
      <c r="P64" s="175"/>
      <c r="Q64" s="175"/>
      <c r="R64" s="271"/>
      <c r="S64" s="182"/>
      <c r="T64" s="182"/>
      <c r="U64" s="182"/>
      <c r="V64" s="121">
        <f t="shared" si="2"/>
        <v>0</v>
      </c>
      <c r="W64" s="151">
        <f t="shared" si="3"/>
        <v>0</v>
      </c>
      <c r="X64" s="151" t="str">
        <f t="shared" si="4"/>
        <v/>
      </c>
      <c r="Y64" s="151" t="str">
        <f t="shared" si="5"/>
        <v/>
      </c>
      <c r="Z64" s="151" t="str">
        <f t="shared" si="6"/>
        <v/>
      </c>
      <c r="AA64" s="151" t="str">
        <f t="shared" si="7"/>
        <v/>
      </c>
      <c r="AB64" s="151">
        <f t="shared" si="8"/>
        <v>0</v>
      </c>
      <c r="AC64" s="151">
        <f t="shared" si="9"/>
        <v>0</v>
      </c>
      <c r="AD64" s="205">
        <f t="shared" si="10"/>
        <v>0</v>
      </c>
      <c r="AE64" s="206" t="str">
        <f t="shared" si="14"/>
        <v/>
      </c>
      <c r="AF64" s="206" t="str">
        <f t="shared" si="11"/>
        <v/>
      </c>
      <c r="AG64" s="206" t="e">
        <f>IF(IFERROR(FIND("一",B64),0)&gt;0,"一对一",VLOOKUP(AF64,班级编码!A:L,8,0))</f>
        <v>#N/A</v>
      </c>
      <c r="AH64" s="307" t="str">
        <f t="shared" si="12"/>
        <v/>
      </c>
      <c r="AI64" s="307" t="str">
        <f t="shared" si="13"/>
        <v/>
      </c>
    </row>
    <row r="65" spans="1:35">
      <c r="A65" s="176"/>
      <c r="B65" s="176"/>
      <c r="C65" s="176"/>
      <c r="D65" s="176"/>
      <c r="E65" s="176"/>
      <c r="F65" s="180"/>
      <c r="G65" s="175"/>
      <c r="H65" s="175"/>
      <c r="I65" s="176"/>
      <c r="J65" s="176"/>
      <c r="K65" s="176"/>
      <c r="L65" s="176"/>
      <c r="M65" s="175"/>
      <c r="N65" s="176"/>
      <c r="O65" s="175"/>
      <c r="P65" s="175"/>
      <c r="Q65" s="175"/>
      <c r="R65" s="271"/>
      <c r="S65" s="182"/>
      <c r="T65" s="182"/>
      <c r="U65" s="182"/>
      <c r="V65" s="121">
        <f t="shared" si="2"/>
        <v>0</v>
      </c>
      <c r="W65" s="151">
        <f t="shared" si="3"/>
        <v>0</v>
      </c>
      <c r="X65" s="151" t="str">
        <f t="shared" si="4"/>
        <v/>
      </c>
      <c r="Y65" s="151" t="str">
        <f t="shared" si="5"/>
        <v/>
      </c>
      <c r="Z65" s="151" t="str">
        <f t="shared" si="6"/>
        <v/>
      </c>
      <c r="AA65" s="151" t="str">
        <f t="shared" si="7"/>
        <v/>
      </c>
      <c r="AB65" s="151">
        <f t="shared" si="8"/>
        <v>0</v>
      </c>
      <c r="AC65" s="151">
        <f t="shared" si="9"/>
        <v>0</v>
      </c>
      <c r="AD65" s="205">
        <f t="shared" si="10"/>
        <v>0</v>
      </c>
      <c r="AE65" s="206" t="str">
        <f t="shared" si="14"/>
        <v/>
      </c>
      <c r="AF65" s="206" t="str">
        <f t="shared" si="11"/>
        <v/>
      </c>
      <c r="AG65" s="206" t="e">
        <f>IF(IFERROR(FIND("一",B65),0)&gt;0,"一对一",VLOOKUP(AF65,班级编码!A:L,8,0))</f>
        <v>#N/A</v>
      </c>
      <c r="AH65" s="307" t="str">
        <f t="shared" si="12"/>
        <v/>
      </c>
      <c r="AI65" s="307" t="str">
        <f t="shared" si="13"/>
        <v/>
      </c>
    </row>
    <row r="66" spans="1:35">
      <c r="A66" s="176"/>
      <c r="B66" s="176"/>
      <c r="C66" s="176"/>
      <c r="D66" s="176"/>
      <c r="E66" s="176"/>
      <c r="F66" s="180"/>
      <c r="G66" s="175"/>
      <c r="H66" s="175"/>
      <c r="I66" s="176"/>
      <c r="J66" s="176"/>
      <c r="K66" s="176"/>
      <c r="L66" s="176"/>
      <c r="M66" s="175"/>
      <c r="N66" s="176"/>
      <c r="O66" s="175"/>
      <c r="P66" s="175"/>
      <c r="Q66" s="175"/>
      <c r="R66" s="271"/>
      <c r="S66" s="182"/>
      <c r="T66" s="182"/>
      <c r="U66" s="182"/>
      <c r="V66" s="121">
        <f t="shared" si="2"/>
        <v>0</v>
      </c>
      <c r="W66" s="151">
        <f t="shared" si="3"/>
        <v>0</v>
      </c>
      <c r="X66" s="151" t="str">
        <f t="shared" si="4"/>
        <v/>
      </c>
      <c r="Y66" s="151" t="str">
        <f t="shared" si="5"/>
        <v/>
      </c>
      <c r="Z66" s="151" t="str">
        <f t="shared" si="6"/>
        <v/>
      </c>
      <c r="AA66" s="151" t="str">
        <f t="shared" si="7"/>
        <v/>
      </c>
      <c r="AB66" s="151">
        <f t="shared" si="8"/>
        <v>0</v>
      </c>
      <c r="AC66" s="151">
        <f t="shared" si="9"/>
        <v>0</v>
      </c>
      <c r="AD66" s="205">
        <f t="shared" si="10"/>
        <v>0</v>
      </c>
      <c r="AE66" s="206" t="str">
        <f t="shared" ref="AE66:AE97" si="15">IF(IFERROR(FIND("一",B66),0)&gt;0,"一对一",IFERROR(AH66&amp;VLOOKUP(AI66,AL:AM,2),""))</f>
        <v/>
      </c>
      <c r="AF66" s="206" t="str">
        <f t="shared" si="11"/>
        <v/>
      </c>
      <c r="AG66" s="206" t="e">
        <f>IF(IFERROR(FIND("一",B66),0)&gt;0,"一对一",VLOOKUP(AF66,班级编码!A:L,8,0))</f>
        <v>#N/A</v>
      </c>
      <c r="AH66" s="307" t="str">
        <f t="shared" si="12"/>
        <v/>
      </c>
      <c r="AI66" s="307" t="str">
        <f t="shared" si="13"/>
        <v/>
      </c>
    </row>
    <row r="67" spans="1:35">
      <c r="A67" s="176"/>
      <c r="B67" s="176"/>
      <c r="C67" s="176"/>
      <c r="D67" s="176"/>
      <c r="E67" s="176"/>
      <c r="F67" s="180"/>
      <c r="G67" s="175"/>
      <c r="H67" s="175"/>
      <c r="I67" s="176"/>
      <c r="J67" s="176"/>
      <c r="K67" s="176"/>
      <c r="L67" s="176"/>
      <c r="M67" s="175"/>
      <c r="N67" s="176"/>
      <c r="O67" s="175"/>
      <c r="P67" s="175"/>
      <c r="Q67" s="175"/>
      <c r="R67" s="271"/>
      <c r="S67" s="182"/>
      <c r="T67" s="182"/>
      <c r="U67" s="182"/>
      <c r="V67" s="121">
        <f t="shared" ref="V67:V130" si="16">IF(SUM(S67:U67)=0,0,SUM(S67:U67)-IF(A67="","",VALUE(LEFT(H67,2*LEN(H67)-LENB(H67)))))</f>
        <v>0</v>
      </c>
      <c r="W67" s="151">
        <f t="shared" ref="W67:W130" si="17">IFERROR(LEFT(C67,FIND(",",C67)-1),C67)</f>
        <v>0</v>
      </c>
      <c r="X67" s="151" t="str">
        <f t="shared" ref="X67:X130" si="18">IF(AB67=AC67,AA67,Z67)</f>
        <v/>
      </c>
      <c r="Y67" s="151" t="str">
        <f t="shared" ref="Y67:Y130" si="19">IF(AB67=AC67,Z67,AA67)</f>
        <v/>
      </c>
      <c r="Z67" s="151" t="str">
        <f t="shared" ref="Z67:Z130" si="20">IFERROR(MID(C67,FIND(",",C67)+1,FIND("@",SUBSTITUTE(C67,",","@",2))-FIND(",",C67)-1),IF(ISERROR(FIND(",",C67)),"",MID(C67,FIND(",",C67)+1,20)))</f>
        <v/>
      </c>
      <c r="AA67" s="151" t="str">
        <f t="shared" ref="AA67:AA130" si="21">IFERROR(MID(C67,FIND("@",SUBSTITUTE(C67,",","@",2))+1,10),"")</f>
        <v/>
      </c>
      <c r="AB67" s="151">
        <f t="shared" ref="AB67:AB130" si="22">LEN(Z67)</f>
        <v>0</v>
      </c>
      <c r="AC67" s="151">
        <f t="shared" ref="AC67:AC130" si="23">LENB(Z67)</f>
        <v>0</v>
      </c>
      <c r="AD67" s="205">
        <f t="shared" ref="AD67:AD130" si="24">N67*7+F67</f>
        <v>0</v>
      </c>
      <c r="AE67" s="206" t="str">
        <f t="shared" si="15"/>
        <v/>
      </c>
      <c r="AF67" s="206" t="str">
        <f t="shared" ref="AF67:AF130" si="25">IF(IFERROR(FIND("一",B67),0)&gt;0,"一对一",LEFT(A67,3))</f>
        <v/>
      </c>
      <c r="AG67" s="206" t="e">
        <f>IF(IFERROR(FIND("一",B67),0)&gt;0,"一对一",VLOOKUP(AF67,班级编码!A:L,8,0))</f>
        <v>#N/A</v>
      </c>
      <c r="AH67" s="307" t="str">
        <f t="shared" ref="AH67:AH130" si="26">LEFT(G67,2)</f>
        <v/>
      </c>
      <c r="AI67" s="307" t="str">
        <f t="shared" ref="AI67:AI130" si="27">MID(G67,3,2)</f>
        <v/>
      </c>
    </row>
    <row r="68" spans="1:35">
      <c r="A68" s="176"/>
      <c r="B68" s="176"/>
      <c r="C68" s="176"/>
      <c r="D68" s="176"/>
      <c r="E68" s="176"/>
      <c r="F68" s="180"/>
      <c r="G68" s="175"/>
      <c r="H68" s="175"/>
      <c r="I68" s="176"/>
      <c r="J68" s="176"/>
      <c r="K68" s="176"/>
      <c r="L68" s="176"/>
      <c r="M68" s="175"/>
      <c r="N68" s="176"/>
      <c r="O68" s="175"/>
      <c r="P68" s="175"/>
      <c r="Q68" s="175"/>
      <c r="R68" s="271"/>
      <c r="S68" s="182"/>
      <c r="T68" s="182"/>
      <c r="U68" s="182"/>
      <c r="V68" s="121">
        <f t="shared" si="16"/>
        <v>0</v>
      </c>
      <c r="W68" s="151">
        <f t="shared" si="17"/>
        <v>0</v>
      </c>
      <c r="X68" s="151" t="str">
        <f t="shared" si="18"/>
        <v/>
      </c>
      <c r="Y68" s="151" t="str">
        <f t="shared" si="19"/>
        <v/>
      </c>
      <c r="Z68" s="151" t="str">
        <f t="shared" si="20"/>
        <v/>
      </c>
      <c r="AA68" s="151" t="str">
        <f t="shared" si="21"/>
        <v/>
      </c>
      <c r="AB68" s="151">
        <f t="shared" si="22"/>
        <v>0</v>
      </c>
      <c r="AC68" s="151">
        <f t="shared" si="23"/>
        <v>0</v>
      </c>
      <c r="AD68" s="205">
        <f t="shared" si="24"/>
        <v>0</v>
      </c>
      <c r="AE68" s="206" t="str">
        <f t="shared" si="15"/>
        <v/>
      </c>
      <c r="AF68" s="206" t="str">
        <f t="shared" si="25"/>
        <v/>
      </c>
      <c r="AG68" s="206" t="e">
        <f>IF(IFERROR(FIND("一",B68),0)&gt;0,"一对一",VLOOKUP(AF68,班级编码!A:L,8,0))</f>
        <v>#N/A</v>
      </c>
      <c r="AH68" s="307" t="str">
        <f t="shared" si="26"/>
        <v/>
      </c>
      <c r="AI68" s="307" t="str">
        <f t="shared" si="27"/>
        <v/>
      </c>
    </row>
    <row r="69" spans="1:35">
      <c r="A69" s="176"/>
      <c r="B69" s="176"/>
      <c r="C69" s="176"/>
      <c r="D69" s="176"/>
      <c r="E69" s="176"/>
      <c r="F69" s="180"/>
      <c r="G69" s="175"/>
      <c r="H69" s="175"/>
      <c r="I69" s="176"/>
      <c r="J69" s="176"/>
      <c r="K69" s="176"/>
      <c r="L69" s="176"/>
      <c r="M69" s="175"/>
      <c r="N69" s="176"/>
      <c r="O69" s="175"/>
      <c r="P69" s="175"/>
      <c r="Q69" s="175"/>
      <c r="R69" s="271"/>
      <c r="S69" s="182"/>
      <c r="T69" s="182"/>
      <c r="U69" s="182"/>
      <c r="V69" s="121">
        <f t="shared" si="16"/>
        <v>0</v>
      </c>
      <c r="W69" s="151">
        <f t="shared" si="17"/>
        <v>0</v>
      </c>
      <c r="X69" s="151" t="str">
        <f t="shared" si="18"/>
        <v/>
      </c>
      <c r="Y69" s="151" t="str">
        <f t="shared" si="19"/>
        <v/>
      </c>
      <c r="Z69" s="151" t="str">
        <f t="shared" si="20"/>
        <v/>
      </c>
      <c r="AA69" s="151" t="str">
        <f t="shared" si="21"/>
        <v/>
      </c>
      <c r="AB69" s="151">
        <f t="shared" si="22"/>
        <v>0</v>
      </c>
      <c r="AC69" s="151">
        <f t="shared" si="23"/>
        <v>0</v>
      </c>
      <c r="AD69" s="205">
        <f t="shared" si="24"/>
        <v>0</v>
      </c>
      <c r="AE69" s="206" t="str">
        <f t="shared" si="15"/>
        <v/>
      </c>
      <c r="AF69" s="206" t="str">
        <f t="shared" si="25"/>
        <v/>
      </c>
      <c r="AG69" s="206" t="e">
        <f>IF(IFERROR(FIND("一",B69),0)&gt;0,"一对一",VLOOKUP(AF69,班级编码!A:L,8,0))</f>
        <v>#N/A</v>
      </c>
      <c r="AH69" s="307" t="str">
        <f t="shared" si="26"/>
        <v/>
      </c>
      <c r="AI69" s="307" t="str">
        <f t="shared" si="27"/>
        <v/>
      </c>
    </row>
    <row r="70" spans="1:35">
      <c r="A70" s="176"/>
      <c r="B70" s="176"/>
      <c r="C70" s="176"/>
      <c r="D70" s="176"/>
      <c r="E70" s="176"/>
      <c r="F70" s="180"/>
      <c r="G70" s="175"/>
      <c r="H70" s="175"/>
      <c r="I70" s="176"/>
      <c r="J70" s="176"/>
      <c r="K70" s="176"/>
      <c r="L70" s="176"/>
      <c r="M70" s="175"/>
      <c r="N70" s="176"/>
      <c r="O70" s="175"/>
      <c r="P70" s="175"/>
      <c r="Q70" s="175"/>
      <c r="R70" s="271"/>
      <c r="S70" s="182"/>
      <c r="T70" s="182"/>
      <c r="U70" s="182"/>
      <c r="V70" s="121">
        <f t="shared" si="16"/>
        <v>0</v>
      </c>
      <c r="W70" s="151">
        <f t="shared" si="17"/>
        <v>0</v>
      </c>
      <c r="X70" s="151" t="str">
        <f t="shared" si="18"/>
        <v/>
      </c>
      <c r="Y70" s="151" t="str">
        <f t="shared" si="19"/>
        <v/>
      </c>
      <c r="Z70" s="151" t="str">
        <f t="shared" si="20"/>
        <v/>
      </c>
      <c r="AA70" s="151" t="str">
        <f t="shared" si="21"/>
        <v/>
      </c>
      <c r="AB70" s="151">
        <f t="shared" si="22"/>
        <v>0</v>
      </c>
      <c r="AC70" s="151">
        <f t="shared" si="23"/>
        <v>0</v>
      </c>
      <c r="AD70" s="205">
        <f t="shared" si="24"/>
        <v>0</v>
      </c>
      <c r="AE70" s="206" t="str">
        <f t="shared" si="15"/>
        <v/>
      </c>
      <c r="AF70" s="206" t="str">
        <f t="shared" si="25"/>
        <v/>
      </c>
      <c r="AG70" s="206" t="e">
        <f>IF(IFERROR(FIND("一",B70),0)&gt;0,"一对一",VLOOKUP(AF70,班级编码!A:L,8,0))</f>
        <v>#N/A</v>
      </c>
      <c r="AH70" s="307" t="str">
        <f t="shared" si="26"/>
        <v/>
      </c>
      <c r="AI70" s="307" t="str">
        <f t="shared" si="27"/>
        <v/>
      </c>
    </row>
    <row r="71" spans="1:35">
      <c r="A71" s="176"/>
      <c r="B71" s="176"/>
      <c r="C71" s="176"/>
      <c r="D71" s="176"/>
      <c r="E71" s="176"/>
      <c r="F71" s="180"/>
      <c r="G71" s="175"/>
      <c r="H71" s="175"/>
      <c r="I71" s="176"/>
      <c r="J71" s="176"/>
      <c r="K71" s="176"/>
      <c r="L71" s="176"/>
      <c r="M71" s="175"/>
      <c r="N71" s="176"/>
      <c r="O71" s="175"/>
      <c r="P71" s="175"/>
      <c r="Q71" s="175"/>
      <c r="R71" s="271"/>
      <c r="S71" s="182"/>
      <c r="T71" s="182"/>
      <c r="U71" s="182"/>
      <c r="V71" s="121">
        <f t="shared" si="16"/>
        <v>0</v>
      </c>
      <c r="W71" s="151">
        <f t="shared" si="17"/>
        <v>0</v>
      </c>
      <c r="X71" s="151" t="str">
        <f t="shared" si="18"/>
        <v/>
      </c>
      <c r="Y71" s="151" t="str">
        <f t="shared" si="19"/>
        <v/>
      </c>
      <c r="Z71" s="151" t="str">
        <f t="shared" si="20"/>
        <v/>
      </c>
      <c r="AA71" s="151" t="str">
        <f t="shared" si="21"/>
        <v/>
      </c>
      <c r="AB71" s="151">
        <f t="shared" si="22"/>
        <v>0</v>
      </c>
      <c r="AC71" s="151">
        <f t="shared" si="23"/>
        <v>0</v>
      </c>
      <c r="AD71" s="205">
        <f t="shared" si="24"/>
        <v>0</v>
      </c>
      <c r="AE71" s="206" t="str">
        <f t="shared" si="15"/>
        <v/>
      </c>
      <c r="AF71" s="206" t="str">
        <f t="shared" si="25"/>
        <v/>
      </c>
      <c r="AG71" s="206" t="e">
        <f>IF(IFERROR(FIND("一",B71),0)&gt;0,"一对一",VLOOKUP(AF71,班级编码!A:L,8,0))</f>
        <v>#N/A</v>
      </c>
      <c r="AH71" s="307" t="str">
        <f t="shared" si="26"/>
        <v/>
      </c>
      <c r="AI71" s="307" t="str">
        <f t="shared" si="27"/>
        <v/>
      </c>
    </row>
    <row r="72" spans="1:35">
      <c r="A72" s="176"/>
      <c r="B72" s="176"/>
      <c r="C72" s="176"/>
      <c r="D72" s="176"/>
      <c r="E72" s="176"/>
      <c r="F72" s="180"/>
      <c r="G72" s="175"/>
      <c r="H72" s="175"/>
      <c r="I72" s="176"/>
      <c r="J72" s="176"/>
      <c r="K72" s="176"/>
      <c r="L72" s="176"/>
      <c r="M72" s="175"/>
      <c r="N72" s="176"/>
      <c r="O72" s="175"/>
      <c r="P72" s="175"/>
      <c r="Q72" s="175"/>
      <c r="R72" s="271"/>
      <c r="S72" s="182"/>
      <c r="T72" s="182"/>
      <c r="U72" s="182"/>
      <c r="V72" s="121">
        <f t="shared" si="16"/>
        <v>0</v>
      </c>
      <c r="W72" s="151">
        <f t="shared" si="17"/>
        <v>0</v>
      </c>
      <c r="X72" s="151" t="str">
        <f t="shared" si="18"/>
        <v/>
      </c>
      <c r="Y72" s="151" t="str">
        <f t="shared" si="19"/>
        <v/>
      </c>
      <c r="Z72" s="151" t="str">
        <f t="shared" si="20"/>
        <v/>
      </c>
      <c r="AA72" s="151" t="str">
        <f t="shared" si="21"/>
        <v/>
      </c>
      <c r="AB72" s="151">
        <f t="shared" si="22"/>
        <v>0</v>
      </c>
      <c r="AC72" s="151">
        <f t="shared" si="23"/>
        <v>0</v>
      </c>
      <c r="AD72" s="205">
        <f t="shared" si="24"/>
        <v>0</v>
      </c>
      <c r="AE72" s="206" t="str">
        <f t="shared" si="15"/>
        <v/>
      </c>
      <c r="AF72" s="206" t="str">
        <f t="shared" si="25"/>
        <v/>
      </c>
      <c r="AG72" s="206" t="e">
        <f>IF(IFERROR(FIND("一",B72),0)&gt;0,"一对一",VLOOKUP(AF72,班级编码!A:L,8,0))</f>
        <v>#N/A</v>
      </c>
      <c r="AH72" s="307" t="str">
        <f t="shared" si="26"/>
        <v/>
      </c>
      <c r="AI72" s="307" t="str">
        <f t="shared" si="27"/>
        <v/>
      </c>
    </row>
    <row r="73" spans="1:35">
      <c r="A73" s="176"/>
      <c r="B73" s="176"/>
      <c r="C73" s="176"/>
      <c r="D73" s="176"/>
      <c r="E73" s="176"/>
      <c r="F73" s="180"/>
      <c r="G73" s="175"/>
      <c r="H73" s="175"/>
      <c r="I73" s="176"/>
      <c r="J73" s="176"/>
      <c r="K73" s="176"/>
      <c r="L73" s="176"/>
      <c r="M73" s="175"/>
      <c r="N73" s="176"/>
      <c r="O73" s="175"/>
      <c r="P73" s="175"/>
      <c r="Q73" s="175"/>
      <c r="R73" s="271"/>
      <c r="S73" s="182"/>
      <c r="T73" s="182"/>
      <c r="U73" s="182"/>
      <c r="V73" s="121">
        <f t="shared" si="16"/>
        <v>0</v>
      </c>
      <c r="W73" s="151">
        <f t="shared" si="17"/>
        <v>0</v>
      </c>
      <c r="X73" s="151" t="str">
        <f t="shared" si="18"/>
        <v/>
      </c>
      <c r="Y73" s="151" t="str">
        <f t="shared" si="19"/>
        <v/>
      </c>
      <c r="Z73" s="151" t="str">
        <f t="shared" si="20"/>
        <v/>
      </c>
      <c r="AA73" s="151" t="str">
        <f t="shared" si="21"/>
        <v/>
      </c>
      <c r="AB73" s="151">
        <f t="shared" si="22"/>
        <v>0</v>
      </c>
      <c r="AC73" s="151">
        <f t="shared" si="23"/>
        <v>0</v>
      </c>
      <c r="AD73" s="205">
        <f t="shared" si="24"/>
        <v>0</v>
      </c>
      <c r="AE73" s="206" t="str">
        <f t="shared" si="15"/>
        <v/>
      </c>
      <c r="AF73" s="206" t="str">
        <f t="shared" si="25"/>
        <v/>
      </c>
      <c r="AG73" s="206" t="e">
        <f>IF(IFERROR(FIND("一",B73),0)&gt;0,"一对一",VLOOKUP(AF73,班级编码!A:L,8,0))</f>
        <v>#N/A</v>
      </c>
      <c r="AH73" s="307" t="str">
        <f t="shared" si="26"/>
        <v/>
      </c>
      <c r="AI73" s="307" t="str">
        <f t="shared" si="27"/>
        <v/>
      </c>
    </row>
    <row r="74" spans="1:35">
      <c r="A74" s="176"/>
      <c r="B74" s="176"/>
      <c r="C74" s="176"/>
      <c r="D74" s="176"/>
      <c r="E74" s="176"/>
      <c r="F74" s="180"/>
      <c r="G74" s="175"/>
      <c r="H74" s="175"/>
      <c r="I74" s="176"/>
      <c r="J74" s="176"/>
      <c r="K74" s="176"/>
      <c r="L74" s="176"/>
      <c r="M74" s="175"/>
      <c r="N74" s="176"/>
      <c r="O74" s="175"/>
      <c r="P74" s="175"/>
      <c r="Q74" s="175"/>
      <c r="R74" s="271"/>
      <c r="S74" s="182"/>
      <c r="T74" s="182"/>
      <c r="U74" s="182"/>
      <c r="V74" s="121">
        <f t="shared" si="16"/>
        <v>0</v>
      </c>
      <c r="W74" s="151">
        <f t="shared" si="17"/>
        <v>0</v>
      </c>
      <c r="X74" s="151" t="str">
        <f t="shared" si="18"/>
        <v/>
      </c>
      <c r="Y74" s="151" t="str">
        <f t="shared" si="19"/>
        <v/>
      </c>
      <c r="Z74" s="151" t="str">
        <f t="shared" si="20"/>
        <v/>
      </c>
      <c r="AA74" s="151" t="str">
        <f t="shared" si="21"/>
        <v/>
      </c>
      <c r="AB74" s="151">
        <f t="shared" si="22"/>
        <v>0</v>
      </c>
      <c r="AC74" s="151">
        <f t="shared" si="23"/>
        <v>0</v>
      </c>
      <c r="AD74" s="205">
        <f t="shared" si="24"/>
        <v>0</v>
      </c>
      <c r="AE74" s="206" t="str">
        <f t="shared" si="15"/>
        <v/>
      </c>
      <c r="AF74" s="206" t="str">
        <f t="shared" si="25"/>
        <v/>
      </c>
      <c r="AG74" s="206" t="e">
        <f>IF(IFERROR(FIND("一",B74),0)&gt;0,"一对一",VLOOKUP(AF74,班级编码!A:L,8,0))</f>
        <v>#N/A</v>
      </c>
      <c r="AH74" s="307" t="str">
        <f t="shared" si="26"/>
        <v/>
      </c>
      <c r="AI74" s="307" t="str">
        <f t="shared" si="27"/>
        <v/>
      </c>
    </row>
    <row r="75" spans="1:35">
      <c r="A75" s="176"/>
      <c r="B75" s="176"/>
      <c r="C75" s="176"/>
      <c r="D75" s="176"/>
      <c r="E75" s="176"/>
      <c r="F75" s="180"/>
      <c r="G75" s="175"/>
      <c r="H75" s="175"/>
      <c r="I75" s="176"/>
      <c r="J75" s="176"/>
      <c r="K75" s="176"/>
      <c r="L75" s="176"/>
      <c r="M75" s="175"/>
      <c r="N75" s="176"/>
      <c r="O75" s="175"/>
      <c r="P75" s="175"/>
      <c r="Q75" s="175"/>
      <c r="R75" s="271"/>
      <c r="S75" s="182"/>
      <c r="T75" s="182"/>
      <c r="U75" s="182"/>
      <c r="V75" s="121">
        <f t="shared" si="16"/>
        <v>0</v>
      </c>
      <c r="W75" s="151">
        <f t="shared" si="17"/>
        <v>0</v>
      </c>
      <c r="X75" s="151" t="str">
        <f t="shared" si="18"/>
        <v/>
      </c>
      <c r="Y75" s="151" t="str">
        <f t="shared" si="19"/>
        <v/>
      </c>
      <c r="Z75" s="151" t="str">
        <f t="shared" si="20"/>
        <v/>
      </c>
      <c r="AA75" s="151" t="str">
        <f t="shared" si="21"/>
        <v/>
      </c>
      <c r="AB75" s="151">
        <f t="shared" si="22"/>
        <v>0</v>
      </c>
      <c r="AC75" s="151">
        <f t="shared" si="23"/>
        <v>0</v>
      </c>
      <c r="AD75" s="205">
        <f t="shared" si="24"/>
        <v>0</v>
      </c>
      <c r="AE75" s="206" t="str">
        <f t="shared" si="15"/>
        <v/>
      </c>
      <c r="AF75" s="206" t="str">
        <f t="shared" si="25"/>
        <v/>
      </c>
      <c r="AG75" s="206" t="e">
        <f>IF(IFERROR(FIND("一",B75),0)&gt;0,"一对一",VLOOKUP(AF75,班级编码!A:L,8,0))</f>
        <v>#N/A</v>
      </c>
      <c r="AH75" s="307" t="str">
        <f t="shared" si="26"/>
        <v/>
      </c>
      <c r="AI75" s="307" t="str">
        <f t="shared" si="27"/>
        <v/>
      </c>
    </row>
    <row r="76" spans="1:35">
      <c r="A76" s="176"/>
      <c r="B76" s="176"/>
      <c r="C76" s="176"/>
      <c r="D76" s="176"/>
      <c r="E76" s="176"/>
      <c r="F76" s="180"/>
      <c r="G76" s="175"/>
      <c r="H76" s="175"/>
      <c r="I76" s="176"/>
      <c r="J76" s="176"/>
      <c r="K76" s="176"/>
      <c r="L76" s="176"/>
      <c r="M76" s="175"/>
      <c r="N76" s="176"/>
      <c r="O76" s="175"/>
      <c r="P76" s="175"/>
      <c r="Q76" s="175"/>
      <c r="R76" s="271"/>
      <c r="S76" s="182"/>
      <c r="T76" s="182"/>
      <c r="U76" s="182"/>
      <c r="V76" s="121">
        <f t="shared" si="16"/>
        <v>0</v>
      </c>
      <c r="W76" s="151">
        <f t="shared" si="17"/>
        <v>0</v>
      </c>
      <c r="X76" s="151" t="str">
        <f t="shared" si="18"/>
        <v/>
      </c>
      <c r="Y76" s="151" t="str">
        <f t="shared" si="19"/>
        <v/>
      </c>
      <c r="Z76" s="151" t="str">
        <f t="shared" si="20"/>
        <v/>
      </c>
      <c r="AA76" s="151" t="str">
        <f t="shared" si="21"/>
        <v/>
      </c>
      <c r="AB76" s="151">
        <f t="shared" si="22"/>
        <v>0</v>
      </c>
      <c r="AC76" s="151">
        <f t="shared" si="23"/>
        <v>0</v>
      </c>
      <c r="AD76" s="205">
        <f t="shared" si="24"/>
        <v>0</v>
      </c>
      <c r="AE76" s="206" t="str">
        <f t="shared" si="15"/>
        <v/>
      </c>
      <c r="AF76" s="206" t="str">
        <f t="shared" si="25"/>
        <v/>
      </c>
      <c r="AG76" s="206" t="e">
        <f>IF(IFERROR(FIND("一",B76),0)&gt;0,"一对一",VLOOKUP(AF76,班级编码!A:L,8,0))</f>
        <v>#N/A</v>
      </c>
      <c r="AH76" s="307" t="str">
        <f t="shared" si="26"/>
        <v/>
      </c>
      <c r="AI76" s="307" t="str">
        <f t="shared" si="27"/>
        <v/>
      </c>
    </row>
    <row r="77" spans="1:35">
      <c r="A77" s="176"/>
      <c r="B77" s="176"/>
      <c r="C77" s="176"/>
      <c r="D77" s="176"/>
      <c r="E77" s="176"/>
      <c r="F77" s="180"/>
      <c r="G77" s="175"/>
      <c r="H77" s="175"/>
      <c r="I77" s="176"/>
      <c r="J77" s="176"/>
      <c r="K77" s="176"/>
      <c r="L77" s="176"/>
      <c r="M77" s="175"/>
      <c r="N77" s="176"/>
      <c r="O77" s="175"/>
      <c r="P77" s="175"/>
      <c r="Q77" s="175"/>
      <c r="R77" s="271"/>
      <c r="S77" s="182"/>
      <c r="T77" s="182"/>
      <c r="U77" s="182"/>
      <c r="V77" s="121">
        <f t="shared" si="16"/>
        <v>0</v>
      </c>
      <c r="W77" s="151">
        <f t="shared" si="17"/>
        <v>0</v>
      </c>
      <c r="X77" s="151" t="str">
        <f t="shared" si="18"/>
        <v/>
      </c>
      <c r="Y77" s="151" t="str">
        <f t="shared" si="19"/>
        <v/>
      </c>
      <c r="Z77" s="151" t="str">
        <f t="shared" si="20"/>
        <v/>
      </c>
      <c r="AA77" s="151" t="str">
        <f t="shared" si="21"/>
        <v/>
      </c>
      <c r="AB77" s="151">
        <f t="shared" si="22"/>
        <v>0</v>
      </c>
      <c r="AC77" s="151">
        <f t="shared" si="23"/>
        <v>0</v>
      </c>
      <c r="AD77" s="205">
        <f t="shared" si="24"/>
        <v>0</v>
      </c>
      <c r="AE77" s="206" t="str">
        <f t="shared" si="15"/>
        <v/>
      </c>
      <c r="AF77" s="206" t="str">
        <f t="shared" si="25"/>
        <v/>
      </c>
      <c r="AG77" s="206" t="e">
        <f>IF(IFERROR(FIND("一",B77),0)&gt;0,"一对一",VLOOKUP(AF77,班级编码!A:L,8,0))</f>
        <v>#N/A</v>
      </c>
      <c r="AH77" s="307" t="str">
        <f t="shared" si="26"/>
        <v/>
      </c>
      <c r="AI77" s="307" t="str">
        <f t="shared" si="27"/>
        <v/>
      </c>
    </row>
    <row r="78" spans="1:35">
      <c r="A78" s="176"/>
      <c r="B78" s="176"/>
      <c r="C78" s="176"/>
      <c r="D78" s="176"/>
      <c r="E78" s="176"/>
      <c r="F78" s="180"/>
      <c r="G78" s="175"/>
      <c r="H78" s="175"/>
      <c r="I78" s="176"/>
      <c r="J78" s="176"/>
      <c r="K78" s="176"/>
      <c r="L78" s="176"/>
      <c r="M78" s="175"/>
      <c r="N78" s="176"/>
      <c r="O78" s="175"/>
      <c r="P78" s="175"/>
      <c r="Q78" s="175"/>
      <c r="R78" s="271"/>
      <c r="S78" s="182"/>
      <c r="T78" s="182"/>
      <c r="U78" s="182"/>
      <c r="V78" s="121">
        <f t="shared" si="16"/>
        <v>0</v>
      </c>
      <c r="W78" s="151">
        <f t="shared" si="17"/>
        <v>0</v>
      </c>
      <c r="X78" s="151" t="str">
        <f t="shared" si="18"/>
        <v/>
      </c>
      <c r="Y78" s="151" t="str">
        <f t="shared" si="19"/>
        <v/>
      </c>
      <c r="Z78" s="151" t="str">
        <f t="shared" si="20"/>
        <v/>
      </c>
      <c r="AA78" s="151" t="str">
        <f t="shared" si="21"/>
        <v/>
      </c>
      <c r="AB78" s="151">
        <f t="shared" si="22"/>
        <v>0</v>
      </c>
      <c r="AC78" s="151">
        <f t="shared" si="23"/>
        <v>0</v>
      </c>
      <c r="AD78" s="205">
        <f t="shared" si="24"/>
        <v>0</v>
      </c>
      <c r="AE78" s="206" t="str">
        <f t="shared" si="15"/>
        <v/>
      </c>
      <c r="AF78" s="206" t="str">
        <f t="shared" si="25"/>
        <v/>
      </c>
      <c r="AG78" s="206" t="e">
        <f>IF(IFERROR(FIND("一",B78),0)&gt;0,"一对一",VLOOKUP(AF78,班级编码!A:L,8,0))</f>
        <v>#N/A</v>
      </c>
      <c r="AH78" s="307" t="str">
        <f t="shared" si="26"/>
        <v/>
      </c>
      <c r="AI78" s="307" t="str">
        <f t="shared" si="27"/>
        <v/>
      </c>
    </row>
    <row r="79" spans="1:35">
      <c r="A79" s="176"/>
      <c r="B79" s="176"/>
      <c r="C79" s="176"/>
      <c r="D79" s="176"/>
      <c r="E79" s="176"/>
      <c r="F79" s="180"/>
      <c r="G79" s="175"/>
      <c r="H79" s="175"/>
      <c r="I79" s="176"/>
      <c r="J79" s="176"/>
      <c r="K79" s="176"/>
      <c r="L79" s="176"/>
      <c r="M79" s="175"/>
      <c r="N79" s="176"/>
      <c r="O79" s="175"/>
      <c r="P79" s="175"/>
      <c r="Q79" s="175"/>
      <c r="R79" s="271"/>
      <c r="S79" s="182"/>
      <c r="T79" s="182"/>
      <c r="U79" s="182"/>
      <c r="V79" s="121">
        <f t="shared" si="16"/>
        <v>0</v>
      </c>
      <c r="W79" s="151">
        <f t="shared" si="17"/>
        <v>0</v>
      </c>
      <c r="X79" s="151" t="str">
        <f t="shared" si="18"/>
        <v/>
      </c>
      <c r="Y79" s="151" t="str">
        <f t="shared" si="19"/>
        <v/>
      </c>
      <c r="Z79" s="151" t="str">
        <f t="shared" si="20"/>
        <v/>
      </c>
      <c r="AA79" s="151" t="str">
        <f t="shared" si="21"/>
        <v/>
      </c>
      <c r="AB79" s="151">
        <f t="shared" si="22"/>
        <v>0</v>
      </c>
      <c r="AC79" s="151">
        <f t="shared" si="23"/>
        <v>0</v>
      </c>
      <c r="AD79" s="205">
        <f t="shared" si="24"/>
        <v>0</v>
      </c>
      <c r="AE79" s="206" t="str">
        <f t="shared" si="15"/>
        <v/>
      </c>
      <c r="AF79" s="206" t="str">
        <f t="shared" si="25"/>
        <v/>
      </c>
      <c r="AG79" s="206" t="e">
        <f>IF(IFERROR(FIND("一",B79),0)&gt;0,"一对一",VLOOKUP(AF79,班级编码!A:L,8,0))</f>
        <v>#N/A</v>
      </c>
      <c r="AH79" s="307" t="str">
        <f t="shared" si="26"/>
        <v/>
      </c>
      <c r="AI79" s="307" t="str">
        <f t="shared" si="27"/>
        <v/>
      </c>
    </row>
    <row r="80" spans="1:35">
      <c r="A80" s="176"/>
      <c r="B80" s="176"/>
      <c r="C80" s="176"/>
      <c r="D80" s="176"/>
      <c r="E80" s="176"/>
      <c r="F80" s="180"/>
      <c r="G80" s="175"/>
      <c r="H80" s="175"/>
      <c r="I80" s="176"/>
      <c r="J80" s="176"/>
      <c r="K80" s="176"/>
      <c r="L80" s="176"/>
      <c r="M80" s="175"/>
      <c r="N80" s="176"/>
      <c r="O80" s="175"/>
      <c r="P80" s="175"/>
      <c r="Q80" s="175"/>
      <c r="R80" s="271"/>
      <c r="S80" s="182"/>
      <c r="T80" s="182"/>
      <c r="U80" s="182"/>
      <c r="V80" s="121">
        <f t="shared" si="16"/>
        <v>0</v>
      </c>
      <c r="W80" s="151">
        <f t="shared" si="17"/>
        <v>0</v>
      </c>
      <c r="X80" s="151" t="str">
        <f t="shared" si="18"/>
        <v/>
      </c>
      <c r="Y80" s="151" t="str">
        <f t="shared" si="19"/>
        <v/>
      </c>
      <c r="Z80" s="151" t="str">
        <f t="shared" si="20"/>
        <v/>
      </c>
      <c r="AA80" s="151" t="str">
        <f t="shared" si="21"/>
        <v/>
      </c>
      <c r="AB80" s="151">
        <f t="shared" si="22"/>
        <v>0</v>
      </c>
      <c r="AC80" s="151">
        <f t="shared" si="23"/>
        <v>0</v>
      </c>
      <c r="AD80" s="205">
        <f t="shared" si="24"/>
        <v>0</v>
      </c>
      <c r="AE80" s="206" t="str">
        <f t="shared" si="15"/>
        <v/>
      </c>
      <c r="AF80" s="206" t="str">
        <f t="shared" si="25"/>
        <v/>
      </c>
      <c r="AG80" s="206" t="e">
        <f>IF(IFERROR(FIND("一",B80),0)&gt;0,"一对一",VLOOKUP(AF80,班级编码!A:L,8,0))</f>
        <v>#N/A</v>
      </c>
      <c r="AH80" s="307" t="str">
        <f t="shared" si="26"/>
        <v/>
      </c>
      <c r="AI80" s="307" t="str">
        <f t="shared" si="27"/>
        <v/>
      </c>
    </row>
    <row r="81" spans="1:35">
      <c r="A81" s="176"/>
      <c r="B81" s="176"/>
      <c r="C81" s="176"/>
      <c r="D81" s="176"/>
      <c r="E81" s="176"/>
      <c r="F81" s="180"/>
      <c r="G81" s="175"/>
      <c r="H81" s="175"/>
      <c r="I81" s="176"/>
      <c r="J81" s="176"/>
      <c r="K81" s="176"/>
      <c r="L81" s="176"/>
      <c r="M81" s="175"/>
      <c r="N81" s="176"/>
      <c r="O81" s="175"/>
      <c r="P81" s="175"/>
      <c r="Q81" s="175"/>
      <c r="R81" s="271"/>
      <c r="S81" s="182"/>
      <c r="T81" s="182"/>
      <c r="U81" s="182"/>
      <c r="V81" s="121">
        <f t="shared" si="16"/>
        <v>0</v>
      </c>
      <c r="W81" s="151">
        <f t="shared" si="17"/>
        <v>0</v>
      </c>
      <c r="X81" s="151" t="str">
        <f t="shared" si="18"/>
        <v/>
      </c>
      <c r="Y81" s="151" t="str">
        <f t="shared" si="19"/>
        <v/>
      </c>
      <c r="Z81" s="151" t="str">
        <f t="shared" si="20"/>
        <v/>
      </c>
      <c r="AA81" s="151" t="str">
        <f t="shared" si="21"/>
        <v/>
      </c>
      <c r="AB81" s="151">
        <f t="shared" si="22"/>
        <v>0</v>
      </c>
      <c r="AC81" s="151">
        <f t="shared" si="23"/>
        <v>0</v>
      </c>
      <c r="AD81" s="205">
        <f t="shared" si="24"/>
        <v>0</v>
      </c>
      <c r="AE81" s="206" t="str">
        <f t="shared" si="15"/>
        <v/>
      </c>
      <c r="AF81" s="206" t="str">
        <f t="shared" si="25"/>
        <v/>
      </c>
      <c r="AG81" s="206" t="e">
        <f>IF(IFERROR(FIND("一",B81),0)&gt;0,"一对一",VLOOKUP(AF81,班级编码!A:L,8,0))</f>
        <v>#N/A</v>
      </c>
      <c r="AH81" s="307" t="str">
        <f t="shared" si="26"/>
        <v/>
      </c>
      <c r="AI81" s="307" t="str">
        <f t="shared" si="27"/>
        <v/>
      </c>
    </row>
    <row r="82" spans="1:35">
      <c r="A82" s="176"/>
      <c r="B82" s="176"/>
      <c r="C82" s="176"/>
      <c r="D82" s="176"/>
      <c r="E82" s="176"/>
      <c r="F82" s="180"/>
      <c r="G82" s="175"/>
      <c r="H82" s="175"/>
      <c r="I82" s="176"/>
      <c r="J82" s="176"/>
      <c r="K82" s="176"/>
      <c r="L82" s="176"/>
      <c r="M82" s="175"/>
      <c r="N82" s="176"/>
      <c r="O82" s="175"/>
      <c r="P82" s="175"/>
      <c r="Q82" s="175"/>
      <c r="R82" s="271"/>
      <c r="S82" s="182"/>
      <c r="T82" s="182"/>
      <c r="U82" s="182"/>
      <c r="V82" s="121">
        <f t="shared" si="16"/>
        <v>0</v>
      </c>
      <c r="W82" s="151">
        <f t="shared" si="17"/>
        <v>0</v>
      </c>
      <c r="X82" s="151" t="str">
        <f t="shared" si="18"/>
        <v/>
      </c>
      <c r="Y82" s="151" t="str">
        <f t="shared" si="19"/>
        <v/>
      </c>
      <c r="Z82" s="151" t="str">
        <f t="shared" si="20"/>
        <v/>
      </c>
      <c r="AA82" s="151" t="str">
        <f t="shared" si="21"/>
        <v/>
      </c>
      <c r="AB82" s="151">
        <f t="shared" si="22"/>
        <v>0</v>
      </c>
      <c r="AC82" s="151">
        <f t="shared" si="23"/>
        <v>0</v>
      </c>
      <c r="AD82" s="205">
        <f t="shared" si="24"/>
        <v>0</v>
      </c>
      <c r="AE82" s="206" t="str">
        <f t="shared" si="15"/>
        <v/>
      </c>
      <c r="AF82" s="206" t="str">
        <f t="shared" si="25"/>
        <v/>
      </c>
      <c r="AG82" s="206" t="e">
        <f>IF(IFERROR(FIND("一",B82),0)&gt;0,"一对一",VLOOKUP(AF82,班级编码!A:L,8,0))</f>
        <v>#N/A</v>
      </c>
      <c r="AH82" s="307" t="str">
        <f t="shared" si="26"/>
        <v/>
      </c>
      <c r="AI82" s="307" t="str">
        <f t="shared" si="27"/>
        <v/>
      </c>
    </row>
    <row r="83" spans="1:35">
      <c r="A83" s="176"/>
      <c r="B83" s="176"/>
      <c r="C83" s="176"/>
      <c r="D83" s="176"/>
      <c r="E83" s="176"/>
      <c r="F83" s="180"/>
      <c r="G83" s="175"/>
      <c r="H83" s="175"/>
      <c r="I83" s="176"/>
      <c r="J83" s="176"/>
      <c r="K83" s="176"/>
      <c r="L83" s="176"/>
      <c r="M83" s="175"/>
      <c r="N83" s="176"/>
      <c r="O83" s="175"/>
      <c r="P83" s="175"/>
      <c r="Q83" s="175"/>
      <c r="R83" s="271"/>
      <c r="S83" s="182"/>
      <c r="T83" s="182"/>
      <c r="U83" s="182"/>
      <c r="V83" s="121">
        <f t="shared" si="16"/>
        <v>0</v>
      </c>
      <c r="W83" s="151">
        <f t="shared" si="17"/>
        <v>0</v>
      </c>
      <c r="X83" s="151" t="str">
        <f t="shared" si="18"/>
        <v/>
      </c>
      <c r="Y83" s="151" t="str">
        <f t="shared" si="19"/>
        <v/>
      </c>
      <c r="Z83" s="151" t="str">
        <f t="shared" si="20"/>
        <v/>
      </c>
      <c r="AA83" s="151" t="str">
        <f t="shared" si="21"/>
        <v/>
      </c>
      <c r="AB83" s="151">
        <f t="shared" si="22"/>
        <v>0</v>
      </c>
      <c r="AC83" s="151">
        <f t="shared" si="23"/>
        <v>0</v>
      </c>
      <c r="AD83" s="205">
        <f t="shared" si="24"/>
        <v>0</v>
      </c>
      <c r="AE83" s="206" t="str">
        <f t="shared" si="15"/>
        <v/>
      </c>
      <c r="AF83" s="206" t="str">
        <f t="shared" si="25"/>
        <v/>
      </c>
      <c r="AG83" s="206" t="e">
        <f>IF(IFERROR(FIND("一",B83),0)&gt;0,"一对一",VLOOKUP(AF83,班级编码!A:L,8,0))</f>
        <v>#N/A</v>
      </c>
      <c r="AH83" s="307" t="str">
        <f t="shared" si="26"/>
        <v/>
      </c>
      <c r="AI83" s="307" t="str">
        <f t="shared" si="27"/>
        <v/>
      </c>
    </row>
    <row r="84" spans="1:35">
      <c r="A84" s="176"/>
      <c r="B84" s="176"/>
      <c r="C84" s="176"/>
      <c r="D84" s="176"/>
      <c r="E84" s="176"/>
      <c r="F84" s="180"/>
      <c r="G84" s="175"/>
      <c r="H84" s="175"/>
      <c r="I84" s="176"/>
      <c r="J84" s="176"/>
      <c r="K84" s="176"/>
      <c r="L84" s="176"/>
      <c r="M84" s="175"/>
      <c r="N84" s="176"/>
      <c r="O84" s="175"/>
      <c r="P84" s="175"/>
      <c r="Q84" s="175"/>
      <c r="R84" s="271"/>
      <c r="S84" s="182"/>
      <c r="T84" s="182"/>
      <c r="U84" s="182"/>
      <c r="V84" s="121">
        <f t="shared" si="16"/>
        <v>0</v>
      </c>
      <c r="W84" s="151">
        <f t="shared" si="17"/>
        <v>0</v>
      </c>
      <c r="X84" s="151" t="str">
        <f t="shared" si="18"/>
        <v/>
      </c>
      <c r="Y84" s="151" t="str">
        <f t="shared" si="19"/>
        <v/>
      </c>
      <c r="Z84" s="151" t="str">
        <f t="shared" si="20"/>
        <v/>
      </c>
      <c r="AA84" s="151" t="str">
        <f t="shared" si="21"/>
        <v/>
      </c>
      <c r="AB84" s="151">
        <f t="shared" si="22"/>
        <v>0</v>
      </c>
      <c r="AC84" s="151">
        <f t="shared" si="23"/>
        <v>0</v>
      </c>
      <c r="AD84" s="205">
        <f t="shared" si="24"/>
        <v>0</v>
      </c>
      <c r="AE84" s="206" t="str">
        <f t="shared" si="15"/>
        <v/>
      </c>
      <c r="AF84" s="206" t="str">
        <f t="shared" si="25"/>
        <v/>
      </c>
      <c r="AG84" s="206" t="e">
        <f>IF(IFERROR(FIND("一",B84),0)&gt;0,"一对一",VLOOKUP(AF84,班级编码!A:L,8,0))</f>
        <v>#N/A</v>
      </c>
      <c r="AH84" s="307" t="str">
        <f t="shared" si="26"/>
        <v/>
      </c>
      <c r="AI84" s="307" t="str">
        <f t="shared" si="27"/>
        <v/>
      </c>
    </row>
    <row r="85" spans="1:35">
      <c r="A85" s="176"/>
      <c r="B85" s="176"/>
      <c r="C85" s="176"/>
      <c r="D85" s="176"/>
      <c r="E85" s="176"/>
      <c r="F85" s="180"/>
      <c r="G85" s="175"/>
      <c r="H85" s="175"/>
      <c r="I85" s="176"/>
      <c r="J85" s="176"/>
      <c r="K85" s="176"/>
      <c r="L85" s="176"/>
      <c r="M85" s="175"/>
      <c r="N85" s="176"/>
      <c r="O85" s="175"/>
      <c r="P85" s="175"/>
      <c r="Q85" s="175"/>
      <c r="R85" s="271"/>
      <c r="S85" s="182"/>
      <c r="T85" s="182"/>
      <c r="U85" s="182"/>
      <c r="V85" s="121">
        <f t="shared" si="16"/>
        <v>0</v>
      </c>
      <c r="W85" s="151">
        <f t="shared" si="17"/>
        <v>0</v>
      </c>
      <c r="X85" s="151" t="str">
        <f t="shared" si="18"/>
        <v/>
      </c>
      <c r="Y85" s="151" t="str">
        <f t="shared" si="19"/>
        <v/>
      </c>
      <c r="Z85" s="151" t="str">
        <f t="shared" si="20"/>
        <v/>
      </c>
      <c r="AA85" s="151" t="str">
        <f t="shared" si="21"/>
        <v/>
      </c>
      <c r="AB85" s="151">
        <f t="shared" si="22"/>
        <v>0</v>
      </c>
      <c r="AC85" s="151">
        <f t="shared" si="23"/>
        <v>0</v>
      </c>
      <c r="AD85" s="205">
        <f t="shared" si="24"/>
        <v>0</v>
      </c>
      <c r="AE85" s="206" t="str">
        <f t="shared" si="15"/>
        <v/>
      </c>
      <c r="AF85" s="206" t="str">
        <f t="shared" si="25"/>
        <v/>
      </c>
      <c r="AG85" s="206" t="e">
        <f>IF(IFERROR(FIND("一",B85),0)&gt;0,"一对一",VLOOKUP(AF85,班级编码!A:L,8,0))</f>
        <v>#N/A</v>
      </c>
      <c r="AH85" s="307" t="str">
        <f t="shared" si="26"/>
        <v/>
      </c>
      <c r="AI85" s="307" t="str">
        <f t="shared" si="27"/>
        <v/>
      </c>
    </row>
    <row r="86" spans="1:35">
      <c r="A86" s="176"/>
      <c r="B86" s="176"/>
      <c r="C86" s="176"/>
      <c r="D86" s="176"/>
      <c r="E86" s="176"/>
      <c r="F86" s="180"/>
      <c r="G86" s="175"/>
      <c r="H86" s="175"/>
      <c r="I86" s="176"/>
      <c r="J86" s="176"/>
      <c r="K86" s="176"/>
      <c r="L86" s="176"/>
      <c r="M86" s="175"/>
      <c r="N86" s="176"/>
      <c r="O86" s="175"/>
      <c r="P86" s="175"/>
      <c r="Q86" s="175"/>
      <c r="R86" s="271"/>
      <c r="S86" s="182"/>
      <c r="T86" s="182"/>
      <c r="U86" s="182"/>
      <c r="V86" s="121">
        <f t="shared" si="16"/>
        <v>0</v>
      </c>
      <c r="W86" s="151">
        <f t="shared" si="17"/>
        <v>0</v>
      </c>
      <c r="X86" s="151" t="str">
        <f t="shared" si="18"/>
        <v/>
      </c>
      <c r="Y86" s="151" t="str">
        <f t="shared" si="19"/>
        <v/>
      </c>
      <c r="Z86" s="151" t="str">
        <f t="shared" si="20"/>
        <v/>
      </c>
      <c r="AA86" s="151" t="str">
        <f t="shared" si="21"/>
        <v/>
      </c>
      <c r="AB86" s="151">
        <f t="shared" si="22"/>
        <v>0</v>
      </c>
      <c r="AC86" s="151">
        <f t="shared" si="23"/>
        <v>0</v>
      </c>
      <c r="AD86" s="205">
        <f t="shared" si="24"/>
        <v>0</v>
      </c>
      <c r="AE86" s="206" t="str">
        <f t="shared" si="15"/>
        <v/>
      </c>
      <c r="AF86" s="206" t="str">
        <f t="shared" si="25"/>
        <v/>
      </c>
      <c r="AG86" s="206" t="e">
        <f>IF(IFERROR(FIND("一",B86),0)&gt;0,"一对一",VLOOKUP(AF86,班级编码!A:L,8,0))</f>
        <v>#N/A</v>
      </c>
      <c r="AH86" s="307" t="str">
        <f t="shared" si="26"/>
        <v/>
      </c>
      <c r="AI86" s="307" t="str">
        <f t="shared" si="27"/>
        <v/>
      </c>
    </row>
    <row r="87" spans="1:35">
      <c r="A87" s="176"/>
      <c r="B87" s="176"/>
      <c r="C87" s="176"/>
      <c r="D87" s="176"/>
      <c r="E87" s="176"/>
      <c r="F87" s="180"/>
      <c r="G87" s="175"/>
      <c r="H87" s="175"/>
      <c r="I87" s="176"/>
      <c r="J87" s="176"/>
      <c r="K87" s="176"/>
      <c r="L87" s="176"/>
      <c r="M87" s="175"/>
      <c r="N87" s="176"/>
      <c r="O87" s="175"/>
      <c r="P87" s="175"/>
      <c r="Q87" s="175"/>
      <c r="R87" s="271"/>
      <c r="S87" s="182"/>
      <c r="T87" s="182"/>
      <c r="U87" s="182"/>
      <c r="V87" s="121">
        <f t="shared" si="16"/>
        <v>0</v>
      </c>
      <c r="W87" s="151">
        <f t="shared" si="17"/>
        <v>0</v>
      </c>
      <c r="X87" s="151" t="str">
        <f t="shared" si="18"/>
        <v/>
      </c>
      <c r="Y87" s="151" t="str">
        <f t="shared" si="19"/>
        <v/>
      </c>
      <c r="Z87" s="151" t="str">
        <f t="shared" si="20"/>
        <v/>
      </c>
      <c r="AA87" s="151" t="str">
        <f t="shared" si="21"/>
        <v/>
      </c>
      <c r="AB87" s="151">
        <f t="shared" si="22"/>
        <v>0</v>
      </c>
      <c r="AC87" s="151">
        <f t="shared" si="23"/>
        <v>0</v>
      </c>
      <c r="AD87" s="205">
        <f t="shared" si="24"/>
        <v>0</v>
      </c>
      <c r="AE87" s="206" t="str">
        <f t="shared" si="15"/>
        <v/>
      </c>
      <c r="AF87" s="206" t="str">
        <f t="shared" si="25"/>
        <v/>
      </c>
      <c r="AG87" s="206" t="e">
        <f>IF(IFERROR(FIND("一",B87),0)&gt;0,"一对一",VLOOKUP(AF87,班级编码!A:L,8,0))</f>
        <v>#N/A</v>
      </c>
      <c r="AH87" s="307" t="str">
        <f t="shared" si="26"/>
        <v/>
      </c>
      <c r="AI87" s="307" t="str">
        <f t="shared" si="27"/>
        <v/>
      </c>
    </row>
    <row r="88" spans="1:35">
      <c r="A88" s="176"/>
      <c r="B88" s="176"/>
      <c r="C88" s="176"/>
      <c r="D88" s="176"/>
      <c r="E88" s="176"/>
      <c r="F88" s="180"/>
      <c r="G88" s="175"/>
      <c r="H88" s="175"/>
      <c r="I88" s="176"/>
      <c r="J88" s="176"/>
      <c r="K88" s="176"/>
      <c r="L88" s="176"/>
      <c r="M88" s="175"/>
      <c r="N88" s="176"/>
      <c r="O88" s="175"/>
      <c r="P88" s="175"/>
      <c r="Q88" s="175"/>
      <c r="R88" s="271"/>
      <c r="S88" s="182"/>
      <c r="T88" s="182"/>
      <c r="U88" s="182"/>
      <c r="V88" s="121">
        <f t="shared" si="16"/>
        <v>0</v>
      </c>
      <c r="W88" s="151">
        <f t="shared" si="17"/>
        <v>0</v>
      </c>
      <c r="X88" s="151" t="str">
        <f t="shared" si="18"/>
        <v/>
      </c>
      <c r="Y88" s="151" t="str">
        <f t="shared" si="19"/>
        <v/>
      </c>
      <c r="Z88" s="151" t="str">
        <f t="shared" si="20"/>
        <v/>
      </c>
      <c r="AA88" s="151" t="str">
        <f t="shared" si="21"/>
        <v/>
      </c>
      <c r="AB88" s="151">
        <f t="shared" si="22"/>
        <v>0</v>
      </c>
      <c r="AC88" s="151">
        <f t="shared" si="23"/>
        <v>0</v>
      </c>
      <c r="AD88" s="205">
        <f t="shared" si="24"/>
        <v>0</v>
      </c>
      <c r="AE88" s="206" t="str">
        <f t="shared" si="15"/>
        <v/>
      </c>
      <c r="AF88" s="206" t="str">
        <f t="shared" si="25"/>
        <v/>
      </c>
      <c r="AG88" s="206" t="e">
        <f>IF(IFERROR(FIND("一",B88),0)&gt;0,"一对一",VLOOKUP(AF88,班级编码!A:L,8,0))</f>
        <v>#N/A</v>
      </c>
      <c r="AH88" s="307" t="str">
        <f t="shared" si="26"/>
        <v/>
      </c>
      <c r="AI88" s="307" t="str">
        <f t="shared" si="27"/>
        <v/>
      </c>
    </row>
    <row r="89" spans="1:35">
      <c r="A89" s="176"/>
      <c r="B89" s="176"/>
      <c r="C89" s="176"/>
      <c r="D89" s="176"/>
      <c r="E89" s="176"/>
      <c r="F89" s="180"/>
      <c r="G89" s="175"/>
      <c r="H89" s="175"/>
      <c r="I89" s="176"/>
      <c r="J89" s="176"/>
      <c r="K89" s="176"/>
      <c r="L89" s="176"/>
      <c r="M89" s="175"/>
      <c r="N89" s="176"/>
      <c r="O89" s="175"/>
      <c r="P89" s="175"/>
      <c r="Q89" s="175"/>
      <c r="R89" s="271"/>
      <c r="S89" s="182"/>
      <c r="T89" s="182"/>
      <c r="U89" s="182"/>
      <c r="V89" s="121">
        <f t="shared" si="16"/>
        <v>0</v>
      </c>
      <c r="W89" s="151">
        <f t="shared" si="17"/>
        <v>0</v>
      </c>
      <c r="X89" s="151" t="str">
        <f t="shared" si="18"/>
        <v/>
      </c>
      <c r="Y89" s="151" t="str">
        <f t="shared" si="19"/>
        <v/>
      </c>
      <c r="Z89" s="151" t="str">
        <f t="shared" si="20"/>
        <v/>
      </c>
      <c r="AA89" s="151" t="str">
        <f t="shared" si="21"/>
        <v/>
      </c>
      <c r="AB89" s="151">
        <f t="shared" si="22"/>
        <v>0</v>
      </c>
      <c r="AC89" s="151">
        <f t="shared" si="23"/>
        <v>0</v>
      </c>
      <c r="AD89" s="205">
        <f t="shared" si="24"/>
        <v>0</v>
      </c>
      <c r="AE89" s="206" t="str">
        <f t="shared" si="15"/>
        <v/>
      </c>
      <c r="AF89" s="206" t="str">
        <f t="shared" si="25"/>
        <v/>
      </c>
      <c r="AG89" s="206" t="e">
        <f>IF(IFERROR(FIND("一",B89),0)&gt;0,"一对一",VLOOKUP(AF89,班级编码!A:L,8,0))</f>
        <v>#N/A</v>
      </c>
      <c r="AH89" s="307" t="str">
        <f t="shared" si="26"/>
        <v/>
      </c>
      <c r="AI89" s="307" t="str">
        <f t="shared" si="27"/>
        <v/>
      </c>
    </row>
    <row r="90" spans="1:35">
      <c r="A90" s="176"/>
      <c r="B90" s="176"/>
      <c r="C90" s="176"/>
      <c r="D90" s="176"/>
      <c r="E90" s="176"/>
      <c r="F90" s="180"/>
      <c r="G90" s="175"/>
      <c r="H90" s="175"/>
      <c r="I90" s="176"/>
      <c r="J90" s="176"/>
      <c r="K90" s="176"/>
      <c r="L90" s="176"/>
      <c r="M90" s="175"/>
      <c r="N90" s="176"/>
      <c r="O90" s="175"/>
      <c r="P90" s="175"/>
      <c r="Q90" s="175"/>
      <c r="R90" s="271"/>
      <c r="S90" s="182"/>
      <c r="T90" s="182"/>
      <c r="U90" s="182"/>
      <c r="V90" s="121">
        <f t="shared" si="16"/>
        <v>0</v>
      </c>
      <c r="W90" s="151">
        <f t="shared" si="17"/>
        <v>0</v>
      </c>
      <c r="X90" s="151" t="str">
        <f t="shared" si="18"/>
        <v/>
      </c>
      <c r="Y90" s="151" t="str">
        <f t="shared" si="19"/>
        <v/>
      </c>
      <c r="Z90" s="151" t="str">
        <f t="shared" si="20"/>
        <v/>
      </c>
      <c r="AA90" s="151" t="str">
        <f t="shared" si="21"/>
        <v/>
      </c>
      <c r="AB90" s="151">
        <f t="shared" si="22"/>
        <v>0</v>
      </c>
      <c r="AC90" s="151">
        <f t="shared" si="23"/>
        <v>0</v>
      </c>
      <c r="AD90" s="205">
        <f t="shared" si="24"/>
        <v>0</v>
      </c>
      <c r="AE90" s="206" t="str">
        <f t="shared" si="15"/>
        <v/>
      </c>
      <c r="AF90" s="206" t="str">
        <f t="shared" si="25"/>
        <v/>
      </c>
      <c r="AG90" s="206" t="e">
        <f>IF(IFERROR(FIND("一",B90),0)&gt;0,"一对一",VLOOKUP(AF90,班级编码!A:L,8,0))</f>
        <v>#N/A</v>
      </c>
      <c r="AH90" s="307" t="str">
        <f t="shared" si="26"/>
        <v/>
      </c>
      <c r="AI90" s="307" t="str">
        <f t="shared" si="27"/>
        <v/>
      </c>
    </row>
    <row r="91" spans="1:35">
      <c r="A91" s="176"/>
      <c r="B91" s="176"/>
      <c r="C91" s="176"/>
      <c r="D91" s="176"/>
      <c r="E91" s="176"/>
      <c r="F91" s="180"/>
      <c r="G91" s="175"/>
      <c r="H91" s="175"/>
      <c r="I91" s="176"/>
      <c r="J91" s="176"/>
      <c r="K91" s="176"/>
      <c r="L91" s="176"/>
      <c r="M91" s="175"/>
      <c r="N91" s="176"/>
      <c r="O91" s="175"/>
      <c r="P91" s="175"/>
      <c r="Q91" s="175"/>
      <c r="R91" s="271"/>
      <c r="S91" s="182"/>
      <c r="T91" s="182"/>
      <c r="U91" s="182"/>
      <c r="V91" s="121">
        <f t="shared" si="16"/>
        <v>0</v>
      </c>
      <c r="W91" s="151">
        <f t="shared" si="17"/>
        <v>0</v>
      </c>
      <c r="X91" s="151" t="str">
        <f t="shared" si="18"/>
        <v/>
      </c>
      <c r="Y91" s="151" t="str">
        <f t="shared" si="19"/>
        <v/>
      </c>
      <c r="Z91" s="151" t="str">
        <f t="shared" si="20"/>
        <v/>
      </c>
      <c r="AA91" s="151" t="str">
        <f t="shared" si="21"/>
        <v/>
      </c>
      <c r="AB91" s="151">
        <f t="shared" si="22"/>
        <v>0</v>
      </c>
      <c r="AC91" s="151">
        <f t="shared" si="23"/>
        <v>0</v>
      </c>
      <c r="AD91" s="205">
        <f t="shared" si="24"/>
        <v>0</v>
      </c>
      <c r="AE91" s="206" t="str">
        <f t="shared" si="15"/>
        <v/>
      </c>
      <c r="AF91" s="206" t="str">
        <f t="shared" si="25"/>
        <v/>
      </c>
      <c r="AG91" s="206" t="e">
        <f>IF(IFERROR(FIND("一",B91),0)&gt;0,"一对一",VLOOKUP(AF91,班级编码!A:L,8,0))</f>
        <v>#N/A</v>
      </c>
      <c r="AH91" s="307" t="str">
        <f t="shared" si="26"/>
        <v/>
      </c>
      <c r="AI91" s="307" t="str">
        <f t="shared" si="27"/>
        <v/>
      </c>
    </row>
    <row r="92" spans="1:35">
      <c r="A92" s="176"/>
      <c r="B92" s="176"/>
      <c r="C92" s="176"/>
      <c r="D92" s="176"/>
      <c r="E92" s="176"/>
      <c r="F92" s="180"/>
      <c r="G92" s="175"/>
      <c r="H92" s="175"/>
      <c r="I92" s="176"/>
      <c r="J92" s="176"/>
      <c r="K92" s="176"/>
      <c r="L92" s="176"/>
      <c r="M92" s="175"/>
      <c r="N92" s="176"/>
      <c r="O92" s="175"/>
      <c r="P92" s="175"/>
      <c r="Q92" s="175"/>
      <c r="R92" s="271"/>
      <c r="S92" s="182"/>
      <c r="T92" s="182"/>
      <c r="U92" s="182"/>
      <c r="V92" s="121">
        <f t="shared" si="16"/>
        <v>0</v>
      </c>
      <c r="W92" s="151">
        <f t="shared" si="17"/>
        <v>0</v>
      </c>
      <c r="X92" s="151" t="str">
        <f t="shared" si="18"/>
        <v/>
      </c>
      <c r="Y92" s="151" t="str">
        <f t="shared" si="19"/>
        <v/>
      </c>
      <c r="Z92" s="151" t="str">
        <f t="shared" si="20"/>
        <v/>
      </c>
      <c r="AA92" s="151" t="str">
        <f t="shared" si="21"/>
        <v/>
      </c>
      <c r="AB92" s="151">
        <f t="shared" si="22"/>
        <v>0</v>
      </c>
      <c r="AC92" s="151">
        <f t="shared" si="23"/>
        <v>0</v>
      </c>
      <c r="AD92" s="205">
        <f t="shared" si="24"/>
        <v>0</v>
      </c>
      <c r="AE92" s="206" t="str">
        <f t="shared" si="15"/>
        <v/>
      </c>
      <c r="AF92" s="206" t="str">
        <f t="shared" si="25"/>
        <v/>
      </c>
      <c r="AG92" s="206" t="e">
        <f>IF(IFERROR(FIND("一",B92),0)&gt;0,"一对一",VLOOKUP(AF92,班级编码!A:L,8,0))</f>
        <v>#N/A</v>
      </c>
      <c r="AH92" s="307" t="str">
        <f t="shared" si="26"/>
        <v/>
      </c>
      <c r="AI92" s="307" t="str">
        <f t="shared" si="27"/>
        <v/>
      </c>
    </row>
    <row r="93" spans="1:35">
      <c r="A93" s="176"/>
      <c r="B93" s="176"/>
      <c r="C93" s="176"/>
      <c r="D93" s="176"/>
      <c r="E93" s="176"/>
      <c r="F93" s="180"/>
      <c r="G93" s="175"/>
      <c r="H93" s="175"/>
      <c r="I93" s="176"/>
      <c r="J93" s="176"/>
      <c r="K93" s="176"/>
      <c r="L93" s="176"/>
      <c r="M93" s="175"/>
      <c r="N93" s="176"/>
      <c r="O93" s="175"/>
      <c r="P93" s="175"/>
      <c r="Q93" s="175"/>
      <c r="R93" s="271"/>
      <c r="S93" s="182"/>
      <c r="T93" s="182"/>
      <c r="U93" s="182"/>
      <c r="V93" s="121">
        <f t="shared" si="16"/>
        <v>0</v>
      </c>
      <c r="W93" s="151">
        <f t="shared" si="17"/>
        <v>0</v>
      </c>
      <c r="X93" s="151" t="str">
        <f t="shared" si="18"/>
        <v/>
      </c>
      <c r="Y93" s="151" t="str">
        <f t="shared" si="19"/>
        <v/>
      </c>
      <c r="Z93" s="151" t="str">
        <f t="shared" si="20"/>
        <v/>
      </c>
      <c r="AA93" s="151" t="str">
        <f t="shared" si="21"/>
        <v/>
      </c>
      <c r="AB93" s="151">
        <f t="shared" si="22"/>
        <v>0</v>
      </c>
      <c r="AC93" s="151">
        <f t="shared" si="23"/>
        <v>0</v>
      </c>
      <c r="AD93" s="205">
        <f t="shared" si="24"/>
        <v>0</v>
      </c>
      <c r="AE93" s="206" t="str">
        <f t="shared" si="15"/>
        <v/>
      </c>
      <c r="AF93" s="206" t="str">
        <f t="shared" si="25"/>
        <v/>
      </c>
      <c r="AG93" s="206" t="e">
        <f>IF(IFERROR(FIND("一",B93),0)&gt;0,"一对一",VLOOKUP(AF93,班级编码!A:L,8,0))</f>
        <v>#N/A</v>
      </c>
      <c r="AH93" s="307" t="str">
        <f t="shared" si="26"/>
        <v/>
      </c>
      <c r="AI93" s="307" t="str">
        <f t="shared" si="27"/>
        <v/>
      </c>
    </row>
    <row r="94" spans="1:35">
      <c r="A94" s="176"/>
      <c r="B94" s="176"/>
      <c r="C94" s="176"/>
      <c r="D94" s="176"/>
      <c r="E94" s="176"/>
      <c r="F94" s="180"/>
      <c r="G94" s="175"/>
      <c r="H94" s="175"/>
      <c r="I94" s="176"/>
      <c r="J94" s="176"/>
      <c r="K94" s="176"/>
      <c r="L94" s="176"/>
      <c r="M94" s="175"/>
      <c r="N94" s="176"/>
      <c r="O94" s="175"/>
      <c r="P94" s="175"/>
      <c r="Q94" s="175"/>
      <c r="R94" s="271"/>
      <c r="S94" s="182"/>
      <c r="T94" s="182"/>
      <c r="U94" s="182"/>
      <c r="V94" s="121">
        <f t="shared" si="16"/>
        <v>0</v>
      </c>
      <c r="W94" s="151">
        <f t="shared" si="17"/>
        <v>0</v>
      </c>
      <c r="X94" s="151" t="str">
        <f t="shared" si="18"/>
        <v/>
      </c>
      <c r="Y94" s="151" t="str">
        <f t="shared" si="19"/>
        <v/>
      </c>
      <c r="Z94" s="151" t="str">
        <f t="shared" si="20"/>
        <v/>
      </c>
      <c r="AA94" s="151" t="str">
        <f t="shared" si="21"/>
        <v/>
      </c>
      <c r="AB94" s="151">
        <f t="shared" si="22"/>
        <v>0</v>
      </c>
      <c r="AC94" s="151">
        <f t="shared" si="23"/>
        <v>0</v>
      </c>
      <c r="AD94" s="205">
        <f t="shared" si="24"/>
        <v>0</v>
      </c>
      <c r="AE94" s="206" t="str">
        <f t="shared" si="15"/>
        <v/>
      </c>
      <c r="AF94" s="206" t="str">
        <f t="shared" si="25"/>
        <v/>
      </c>
      <c r="AG94" s="206" t="e">
        <f>IF(IFERROR(FIND("一",B94),0)&gt;0,"一对一",VLOOKUP(AF94,班级编码!A:L,8,0))</f>
        <v>#N/A</v>
      </c>
      <c r="AH94" s="307" t="str">
        <f t="shared" si="26"/>
        <v/>
      </c>
      <c r="AI94" s="307" t="str">
        <f t="shared" si="27"/>
        <v/>
      </c>
    </row>
    <row r="95" spans="1:35">
      <c r="A95" s="176"/>
      <c r="B95" s="176"/>
      <c r="C95" s="176"/>
      <c r="D95" s="176"/>
      <c r="E95" s="176"/>
      <c r="F95" s="180"/>
      <c r="G95" s="175"/>
      <c r="H95" s="175"/>
      <c r="I95" s="176"/>
      <c r="J95" s="176"/>
      <c r="K95" s="176"/>
      <c r="L95" s="176"/>
      <c r="M95" s="175"/>
      <c r="N95" s="176"/>
      <c r="O95" s="175"/>
      <c r="P95" s="175"/>
      <c r="Q95" s="175"/>
      <c r="R95" s="271"/>
      <c r="S95" s="182"/>
      <c r="T95" s="182"/>
      <c r="U95" s="182"/>
      <c r="V95" s="121">
        <f t="shared" si="16"/>
        <v>0</v>
      </c>
      <c r="W95" s="151">
        <f t="shared" si="17"/>
        <v>0</v>
      </c>
      <c r="X95" s="151" t="str">
        <f t="shared" si="18"/>
        <v/>
      </c>
      <c r="Y95" s="151" t="str">
        <f t="shared" si="19"/>
        <v/>
      </c>
      <c r="Z95" s="151" t="str">
        <f t="shared" si="20"/>
        <v/>
      </c>
      <c r="AA95" s="151" t="str">
        <f t="shared" si="21"/>
        <v/>
      </c>
      <c r="AB95" s="151">
        <f t="shared" si="22"/>
        <v>0</v>
      </c>
      <c r="AC95" s="151">
        <f t="shared" si="23"/>
        <v>0</v>
      </c>
      <c r="AD95" s="205">
        <f t="shared" si="24"/>
        <v>0</v>
      </c>
      <c r="AE95" s="206" t="str">
        <f t="shared" si="15"/>
        <v/>
      </c>
      <c r="AF95" s="206" t="str">
        <f t="shared" si="25"/>
        <v/>
      </c>
      <c r="AG95" s="206" t="e">
        <f>IF(IFERROR(FIND("一",B95),0)&gt;0,"一对一",VLOOKUP(AF95,班级编码!A:L,8,0))</f>
        <v>#N/A</v>
      </c>
      <c r="AH95" s="307" t="str">
        <f t="shared" si="26"/>
        <v/>
      </c>
      <c r="AI95" s="307" t="str">
        <f t="shared" si="27"/>
        <v/>
      </c>
    </row>
    <row r="96" spans="1:35">
      <c r="A96" s="176"/>
      <c r="B96" s="176"/>
      <c r="C96" s="176"/>
      <c r="D96" s="176"/>
      <c r="E96" s="176"/>
      <c r="F96" s="180"/>
      <c r="G96" s="175"/>
      <c r="H96" s="175"/>
      <c r="I96" s="176"/>
      <c r="J96" s="176"/>
      <c r="K96" s="176"/>
      <c r="L96" s="176"/>
      <c r="M96" s="175"/>
      <c r="N96" s="176"/>
      <c r="O96" s="175"/>
      <c r="P96" s="175"/>
      <c r="Q96" s="175"/>
      <c r="R96" s="271"/>
      <c r="S96" s="182"/>
      <c r="T96" s="182"/>
      <c r="U96" s="182"/>
      <c r="V96" s="121">
        <f t="shared" si="16"/>
        <v>0</v>
      </c>
      <c r="W96" s="151">
        <f t="shared" si="17"/>
        <v>0</v>
      </c>
      <c r="X96" s="151" t="str">
        <f t="shared" si="18"/>
        <v/>
      </c>
      <c r="Y96" s="151" t="str">
        <f t="shared" si="19"/>
        <v/>
      </c>
      <c r="Z96" s="151" t="str">
        <f t="shared" si="20"/>
        <v/>
      </c>
      <c r="AA96" s="151" t="str">
        <f t="shared" si="21"/>
        <v/>
      </c>
      <c r="AB96" s="151">
        <f t="shared" si="22"/>
        <v>0</v>
      </c>
      <c r="AC96" s="151">
        <f t="shared" si="23"/>
        <v>0</v>
      </c>
      <c r="AD96" s="205">
        <f t="shared" si="24"/>
        <v>0</v>
      </c>
      <c r="AE96" s="206" t="str">
        <f t="shared" si="15"/>
        <v/>
      </c>
      <c r="AF96" s="206" t="str">
        <f t="shared" si="25"/>
        <v/>
      </c>
      <c r="AG96" s="206" t="e">
        <f>IF(IFERROR(FIND("一",B96),0)&gt;0,"一对一",VLOOKUP(AF96,班级编码!A:L,8,0))</f>
        <v>#N/A</v>
      </c>
      <c r="AH96" s="307" t="str">
        <f t="shared" si="26"/>
        <v/>
      </c>
      <c r="AI96" s="307" t="str">
        <f t="shared" si="27"/>
        <v/>
      </c>
    </row>
    <row r="97" spans="1:35">
      <c r="A97" s="176"/>
      <c r="B97" s="176"/>
      <c r="C97" s="176"/>
      <c r="D97" s="176"/>
      <c r="E97" s="176"/>
      <c r="F97" s="180"/>
      <c r="G97" s="175"/>
      <c r="H97" s="175"/>
      <c r="I97" s="176"/>
      <c r="J97" s="176"/>
      <c r="K97" s="176"/>
      <c r="L97" s="176"/>
      <c r="M97" s="175"/>
      <c r="N97" s="176"/>
      <c r="O97" s="175"/>
      <c r="P97" s="175"/>
      <c r="Q97" s="175"/>
      <c r="R97" s="271"/>
      <c r="S97" s="182"/>
      <c r="T97" s="182"/>
      <c r="U97" s="182"/>
      <c r="V97" s="121">
        <f t="shared" si="16"/>
        <v>0</v>
      </c>
      <c r="W97" s="151">
        <f t="shared" si="17"/>
        <v>0</v>
      </c>
      <c r="X97" s="151" t="str">
        <f t="shared" si="18"/>
        <v/>
      </c>
      <c r="Y97" s="151" t="str">
        <f t="shared" si="19"/>
        <v/>
      </c>
      <c r="Z97" s="151" t="str">
        <f t="shared" si="20"/>
        <v/>
      </c>
      <c r="AA97" s="151" t="str">
        <f t="shared" si="21"/>
        <v/>
      </c>
      <c r="AB97" s="151">
        <f t="shared" si="22"/>
        <v>0</v>
      </c>
      <c r="AC97" s="151">
        <f t="shared" si="23"/>
        <v>0</v>
      </c>
      <c r="AD97" s="205">
        <f t="shared" si="24"/>
        <v>0</v>
      </c>
      <c r="AE97" s="206" t="str">
        <f t="shared" si="15"/>
        <v/>
      </c>
      <c r="AF97" s="206" t="str">
        <f t="shared" si="25"/>
        <v/>
      </c>
      <c r="AG97" s="206" t="e">
        <f>IF(IFERROR(FIND("一",B97),0)&gt;0,"一对一",VLOOKUP(AF97,班级编码!A:L,8,0))</f>
        <v>#N/A</v>
      </c>
      <c r="AH97" s="307" t="str">
        <f t="shared" si="26"/>
        <v/>
      </c>
      <c r="AI97" s="307" t="str">
        <f t="shared" si="27"/>
        <v/>
      </c>
    </row>
    <row r="98" spans="1:35">
      <c r="A98" s="176"/>
      <c r="B98" s="176"/>
      <c r="C98" s="176"/>
      <c r="D98" s="176"/>
      <c r="E98" s="176"/>
      <c r="F98" s="180"/>
      <c r="G98" s="175"/>
      <c r="H98" s="175"/>
      <c r="I98" s="176"/>
      <c r="J98" s="176"/>
      <c r="K98" s="176"/>
      <c r="L98" s="176"/>
      <c r="M98" s="175"/>
      <c r="N98" s="176"/>
      <c r="O98" s="175"/>
      <c r="P98" s="175"/>
      <c r="Q98" s="175"/>
      <c r="R98" s="271"/>
      <c r="S98" s="182"/>
      <c r="T98" s="182"/>
      <c r="U98" s="182"/>
      <c r="V98" s="121">
        <f t="shared" si="16"/>
        <v>0</v>
      </c>
      <c r="W98" s="151">
        <f t="shared" si="17"/>
        <v>0</v>
      </c>
      <c r="X98" s="151" t="str">
        <f t="shared" si="18"/>
        <v/>
      </c>
      <c r="Y98" s="151" t="str">
        <f t="shared" si="19"/>
        <v/>
      </c>
      <c r="Z98" s="151" t="str">
        <f t="shared" si="20"/>
        <v/>
      </c>
      <c r="AA98" s="151" t="str">
        <f t="shared" si="21"/>
        <v/>
      </c>
      <c r="AB98" s="151">
        <f t="shared" si="22"/>
        <v>0</v>
      </c>
      <c r="AC98" s="151">
        <f t="shared" si="23"/>
        <v>0</v>
      </c>
      <c r="AD98" s="205">
        <f t="shared" si="24"/>
        <v>0</v>
      </c>
      <c r="AE98" s="206" t="str">
        <f t="shared" ref="AE98:AE129" si="28">IF(IFERROR(FIND("一",B98),0)&gt;0,"一对一",IFERROR(AH98&amp;VLOOKUP(AI98,AL:AM,2),""))</f>
        <v/>
      </c>
      <c r="AF98" s="206" t="str">
        <f t="shared" si="25"/>
        <v/>
      </c>
      <c r="AG98" s="206" t="e">
        <f>IF(IFERROR(FIND("一",B98),0)&gt;0,"一对一",VLOOKUP(AF98,班级编码!A:L,8,0))</f>
        <v>#N/A</v>
      </c>
      <c r="AH98" s="307" t="str">
        <f t="shared" si="26"/>
        <v/>
      </c>
      <c r="AI98" s="307" t="str">
        <f t="shared" si="27"/>
        <v/>
      </c>
    </row>
    <row r="99" spans="1:35">
      <c r="A99" s="176"/>
      <c r="B99" s="176"/>
      <c r="C99" s="176"/>
      <c r="D99" s="176"/>
      <c r="E99" s="176"/>
      <c r="F99" s="180"/>
      <c r="G99" s="175"/>
      <c r="H99" s="175"/>
      <c r="I99" s="176"/>
      <c r="J99" s="176"/>
      <c r="K99" s="176"/>
      <c r="L99" s="176"/>
      <c r="M99" s="175"/>
      <c r="N99" s="176"/>
      <c r="O99" s="175"/>
      <c r="P99" s="175"/>
      <c r="Q99" s="175"/>
      <c r="R99" s="271"/>
      <c r="S99" s="182"/>
      <c r="T99" s="182"/>
      <c r="U99" s="182"/>
      <c r="V99" s="121">
        <f t="shared" si="16"/>
        <v>0</v>
      </c>
      <c r="W99" s="151">
        <f t="shared" si="17"/>
        <v>0</v>
      </c>
      <c r="X99" s="151" t="str">
        <f t="shared" si="18"/>
        <v/>
      </c>
      <c r="Y99" s="151" t="str">
        <f t="shared" si="19"/>
        <v/>
      </c>
      <c r="Z99" s="151" t="str">
        <f t="shared" si="20"/>
        <v/>
      </c>
      <c r="AA99" s="151" t="str">
        <f t="shared" si="21"/>
        <v/>
      </c>
      <c r="AB99" s="151">
        <f t="shared" si="22"/>
        <v>0</v>
      </c>
      <c r="AC99" s="151">
        <f t="shared" si="23"/>
        <v>0</v>
      </c>
      <c r="AD99" s="205">
        <f t="shared" si="24"/>
        <v>0</v>
      </c>
      <c r="AE99" s="206" t="str">
        <f t="shared" si="28"/>
        <v/>
      </c>
      <c r="AF99" s="206" t="str">
        <f t="shared" si="25"/>
        <v/>
      </c>
      <c r="AG99" s="206" t="e">
        <f>IF(IFERROR(FIND("一",B99),0)&gt;0,"一对一",VLOOKUP(AF99,班级编码!A:L,8,0))</f>
        <v>#N/A</v>
      </c>
      <c r="AH99" s="307" t="str">
        <f t="shared" si="26"/>
        <v/>
      </c>
      <c r="AI99" s="307" t="str">
        <f t="shared" si="27"/>
        <v/>
      </c>
    </row>
    <row r="100" spans="1:35">
      <c r="A100" s="176"/>
      <c r="B100" s="176"/>
      <c r="C100" s="176"/>
      <c r="D100" s="176"/>
      <c r="E100" s="176"/>
      <c r="F100" s="180"/>
      <c r="G100" s="175"/>
      <c r="H100" s="175"/>
      <c r="I100" s="176"/>
      <c r="J100" s="176"/>
      <c r="K100" s="176"/>
      <c r="L100" s="176"/>
      <c r="M100" s="175"/>
      <c r="N100" s="176"/>
      <c r="O100" s="175"/>
      <c r="P100" s="175"/>
      <c r="Q100" s="175"/>
      <c r="R100" s="271"/>
      <c r="S100" s="182"/>
      <c r="T100" s="182"/>
      <c r="U100" s="182"/>
      <c r="V100" s="121">
        <f t="shared" si="16"/>
        <v>0</v>
      </c>
      <c r="W100" s="151">
        <f t="shared" si="17"/>
        <v>0</v>
      </c>
      <c r="X100" s="151" t="str">
        <f t="shared" si="18"/>
        <v/>
      </c>
      <c r="Y100" s="151" t="str">
        <f t="shared" si="19"/>
        <v/>
      </c>
      <c r="Z100" s="151" t="str">
        <f t="shared" si="20"/>
        <v/>
      </c>
      <c r="AA100" s="151" t="str">
        <f t="shared" si="21"/>
        <v/>
      </c>
      <c r="AB100" s="151">
        <f t="shared" si="22"/>
        <v>0</v>
      </c>
      <c r="AC100" s="151">
        <f t="shared" si="23"/>
        <v>0</v>
      </c>
      <c r="AD100" s="205">
        <f t="shared" si="24"/>
        <v>0</v>
      </c>
      <c r="AE100" s="206" t="str">
        <f t="shared" si="28"/>
        <v/>
      </c>
      <c r="AF100" s="206" t="str">
        <f t="shared" si="25"/>
        <v/>
      </c>
      <c r="AG100" s="206" t="e">
        <f>IF(IFERROR(FIND("一",B100),0)&gt;0,"一对一",VLOOKUP(AF100,班级编码!A:L,8,0))</f>
        <v>#N/A</v>
      </c>
      <c r="AH100" s="307" t="str">
        <f t="shared" si="26"/>
        <v/>
      </c>
      <c r="AI100" s="307" t="str">
        <f t="shared" si="27"/>
        <v/>
      </c>
    </row>
    <row r="101" spans="1:35">
      <c r="A101" s="176"/>
      <c r="B101" s="176"/>
      <c r="C101" s="176"/>
      <c r="D101" s="176"/>
      <c r="E101" s="176"/>
      <c r="F101" s="180"/>
      <c r="G101" s="175"/>
      <c r="H101" s="175"/>
      <c r="I101" s="176"/>
      <c r="J101" s="176"/>
      <c r="K101" s="176"/>
      <c r="L101" s="176"/>
      <c r="M101" s="175"/>
      <c r="N101" s="176"/>
      <c r="O101" s="175"/>
      <c r="P101" s="175"/>
      <c r="Q101" s="175"/>
      <c r="R101" s="271"/>
      <c r="S101" s="182"/>
      <c r="T101" s="182"/>
      <c r="U101" s="182"/>
      <c r="V101" s="121">
        <f t="shared" si="16"/>
        <v>0</v>
      </c>
      <c r="W101" s="151">
        <f t="shared" si="17"/>
        <v>0</v>
      </c>
      <c r="X101" s="151" t="str">
        <f t="shared" si="18"/>
        <v/>
      </c>
      <c r="Y101" s="151" t="str">
        <f t="shared" si="19"/>
        <v/>
      </c>
      <c r="Z101" s="151" t="str">
        <f t="shared" si="20"/>
        <v/>
      </c>
      <c r="AA101" s="151" t="str">
        <f t="shared" si="21"/>
        <v/>
      </c>
      <c r="AB101" s="151">
        <f t="shared" si="22"/>
        <v>0</v>
      </c>
      <c r="AC101" s="151">
        <f t="shared" si="23"/>
        <v>0</v>
      </c>
      <c r="AD101" s="205">
        <f t="shared" si="24"/>
        <v>0</v>
      </c>
      <c r="AE101" s="206" t="str">
        <f t="shared" si="28"/>
        <v/>
      </c>
      <c r="AF101" s="206" t="str">
        <f t="shared" si="25"/>
        <v/>
      </c>
      <c r="AG101" s="206" t="e">
        <f>IF(IFERROR(FIND("一",B101),0)&gt;0,"一对一",VLOOKUP(AF101,班级编码!A:L,8,0))</f>
        <v>#N/A</v>
      </c>
      <c r="AH101" s="307" t="str">
        <f t="shared" si="26"/>
        <v/>
      </c>
      <c r="AI101" s="307" t="str">
        <f t="shared" si="27"/>
        <v/>
      </c>
    </row>
    <row r="102" spans="1:35">
      <c r="A102" s="176"/>
      <c r="B102" s="176"/>
      <c r="C102" s="176"/>
      <c r="D102" s="176"/>
      <c r="E102" s="176"/>
      <c r="F102" s="180"/>
      <c r="G102" s="175"/>
      <c r="H102" s="175"/>
      <c r="I102" s="176"/>
      <c r="J102" s="176"/>
      <c r="K102" s="176"/>
      <c r="L102" s="176"/>
      <c r="M102" s="175"/>
      <c r="N102" s="176"/>
      <c r="O102" s="175"/>
      <c r="P102" s="175"/>
      <c r="Q102" s="175"/>
      <c r="R102" s="271"/>
      <c r="S102" s="182"/>
      <c r="T102" s="182"/>
      <c r="U102" s="182"/>
      <c r="V102" s="121">
        <f t="shared" si="16"/>
        <v>0</v>
      </c>
      <c r="W102" s="151">
        <f t="shared" si="17"/>
        <v>0</v>
      </c>
      <c r="X102" s="151" t="str">
        <f t="shared" si="18"/>
        <v/>
      </c>
      <c r="Y102" s="151" t="str">
        <f t="shared" si="19"/>
        <v/>
      </c>
      <c r="Z102" s="151" t="str">
        <f t="shared" si="20"/>
        <v/>
      </c>
      <c r="AA102" s="151" t="str">
        <f t="shared" si="21"/>
        <v/>
      </c>
      <c r="AB102" s="151">
        <f t="shared" si="22"/>
        <v>0</v>
      </c>
      <c r="AC102" s="151">
        <f t="shared" si="23"/>
        <v>0</v>
      </c>
      <c r="AD102" s="205">
        <f t="shared" si="24"/>
        <v>0</v>
      </c>
      <c r="AE102" s="206" t="str">
        <f t="shared" si="28"/>
        <v/>
      </c>
      <c r="AF102" s="206" t="str">
        <f t="shared" si="25"/>
        <v/>
      </c>
      <c r="AG102" s="206" t="e">
        <f>IF(IFERROR(FIND("一",B102),0)&gt;0,"一对一",VLOOKUP(AF102,班级编码!A:L,8,0))</f>
        <v>#N/A</v>
      </c>
      <c r="AH102" s="307" t="str">
        <f t="shared" si="26"/>
        <v/>
      </c>
      <c r="AI102" s="307" t="str">
        <f t="shared" si="27"/>
        <v/>
      </c>
    </row>
    <row r="103" spans="1:35">
      <c r="A103" s="176"/>
      <c r="B103" s="176"/>
      <c r="C103" s="176"/>
      <c r="D103" s="176"/>
      <c r="E103" s="176"/>
      <c r="F103" s="180"/>
      <c r="G103" s="175"/>
      <c r="H103" s="175"/>
      <c r="I103" s="176"/>
      <c r="J103" s="176"/>
      <c r="K103" s="176"/>
      <c r="L103" s="176"/>
      <c r="M103" s="175"/>
      <c r="N103" s="176"/>
      <c r="O103" s="175"/>
      <c r="P103" s="175"/>
      <c r="Q103" s="175"/>
      <c r="R103" s="271"/>
      <c r="S103" s="182"/>
      <c r="T103" s="182"/>
      <c r="U103" s="182"/>
      <c r="V103" s="121">
        <f t="shared" si="16"/>
        <v>0</v>
      </c>
      <c r="W103" s="151">
        <f t="shared" si="17"/>
        <v>0</v>
      </c>
      <c r="X103" s="151" t="str">
        <f t="shared" si="18"/>
        <v/>
      </c>
      <c r="Y103" s="151" t="str">
        <f t="shared" si="19"/>
        <v/>
      </c>
      <c r="Z103" s="151" t="str">
        <f t="shared" si="20"/>
        <v/>
      </c>
      <c r="AA103" s="151" t="str">
        <f t="shared" si="21"/>
        <v/>
      </c>
      <c r="AB103" s="151">
        <f t="shared" si="22"/>
        <v>0</v>
      </c>
      <c r="AC103" s="151">
        <f t="shared" si="23"/>
        <v>0</v>
      </c>
      <c r="AD103" s="205">
        <f t="shared" si="24"/>
        <v>0</v>
      </c>
      <c r="AE103" s="206" t="str">
        <f t="shared" si="28"/>
        <v/>
      </c>
      <c r="AF103" s="206" t="str">
        <f t="shared" si="25"/>
        <v/>
      </c>
      <c r="AG103" s="206" t="e">
        <f>IF(IFERROR(FIND("一",B103),0)&gt;0,"一对一",VLOOKUP(AF103,班级编码!A:L,8,0))</f>
        <v>#N/A</v>
      </c>
      <c r="AH103" s="307" t="str">
        <f t="shared" si="26"/>
        <v/>
      </c>
      <c r="AI103" s="307" t="str">
        <f t="shared" si="27"/>
        <v/>
      </c>
    </row>
    <row r="104" spans="1:35">
      <c r="A104" s="176"/>
      <c r="B104" s="176"/>
      <c r="C104" s="176"/>
      <c r="D104" s="176"/>
      <c r="E104" s="176"/>
      <c r="F104" s="180"/>
      <c r="G104" s="175"/>
      <c r="H104" s="175"/>
      <c r="I104" s="176"/>
      <c r="J104" s="176"/>
      <c r="K104" s="176"/>
      <c r="L104" s="176"/>
      <c r="M104" s="175"/>
      <c r="N104" s="176"/>
      <c r="O104" s="175"/>
      <c r="P104" s="175"/>
      <c r="Q104" s="175"/>
      <c r="R104" s="271"/>
      <c r="S104" s="182"/>
      <c r="T104" s="182"/>
      <c r="U104" s="182"/>
      <c r="V104" s="121">
        <f t="shared" si="16"/>
        <v>0</v>
      </c>
      <c r="W104" s="151">
        <f t="shared" si="17"/>
        <v>0</v>
      </c>
      <c r="X104" s="151" t="str">
        <f t="shared" si="18"/>
        <v/>
      </c>
      <c r="Y104" s="151" t="str">
        <f t="shared" si="19"/>
        <v/>
      </c>
      <c r="Z104" s="151" t="str">
        <f t="shared" si="20"/>
        <v/>
      </c>
      <c r="AA104" s="151" t="str">
        <f t="shared" si="21"/>
        <v/>
      </c>
      <c r="AB104" s="151">
        <f t="shared" si="22"/>
        <v>0</v>
      </c>
      <c r="AC104" s="151">
        <f t="shared" si="23"/>
        <v>0</v>
      </c>
      <c r="AD104" s="205">
        <f t="shared" si="24"/>
        <v>0</v>
      </c>
      <c r="AE104" s="206" t="str">
        <f t="shared" si="28"/>
        <v/>
      </c>
      <c r="AF104" s="206" t="str">
        <f t="shared" si="25"/>
        <v/>
      </c>
      <c r="AG104" s="206" t="e">
        <f>IF(IFERROR(FIND("一",B104),0)&gt;0,"一对一",VLOOKUP(AF104,班级编码!A:L,8,0))</f>
        <v>#N/A</v>
      </c>
      <c r="AH104" s="307" t="str">
        <f t="shared" si="26"/>
        <v/>
      </c>
      <c r="AI104" s="307" t="str">
        <f t="shared" si="27"/>
        <v/>
      </c>
    </row>
    <row r="105" spans="1:35">
      <c r="A105" s="176"/>
      <c r="B105" s="176"/>
      <c r="C105" s="176"/>
      <c r="D105" s="176"/>
      <c r="E105" s="176"/>
      <c r="F105" s="180"/>
      <c r="G105" s="175"/>
      <c r="H105" s="175"/>
      <c r="I105" s="176"/>
      <c r="J105" s="176"/>
      <c r="K105" s="176"/>
      <c r="L105" s="176"/>
      <c r="M105" s="175"/>
      <c r="N105" s="176"/>
      <c r="O105" s="175"/>
      <c r="P105" s="175"/>
      <c r="Q105" s="175"/>
      <c r="R105" s="271"/>
      <c r="S105" s="182"/>
      <c r="T105" s="182"/>
      <c r="U105" s="182"/>
      <c r="V105" s="121">
        <f t="shared" si="16"/>
        <v>0</v>
      </c>
      <c r="W105" s="151">
        <f t="shared" si="17"/>
        <v>0</v>
      </c>
      <c r="X105" s="151" t="str">
        <f t="shared" si="18"/>
        <v/>
      </c>
      <c r="Y105" s="151" t="str">
        <f t="shared" si="19"/>
        <v/>
      </c>
      <c r="Z105" s="151" t="str">
        <f t="shared" si="20"/>
        <v/>
      </c>
      <c r="AA105" s="151" t="str">
        <f t="shared" si="21"/>
        <v/>
      </c>
      <c r="AB105" s="151">
        <f t="shared" si="22"/>
        <v>0</v>
      </c>
      <c r="AC105" s="151">
        <f t="shared" si="23"/>
        <v>0</v>
      </c>
      <c r="AD105" s="205">
        <f t="shared" si="24"/>
        <v>0</v>
      </c>
      <c r="AE105" s="206" t="str">
        <f t="shared" si="28"/>
        <v/>
      </c>
      <c r="AF105" s="206" t="str">
        <f t="shared" si="25"/>
        <v/>
      </c>
      <c r="AG105" s="206" t="e">
        <f>IF(IFERROR(FIND("一",B105),0)&gt;0,"一对一",VLOOKUP(AF105,班级编码!A:L,8,0))</f>
        <v>#N/A</v>
      </c>
      <c r="AH105" s="307" t="str">
        <f t="shared" si="26"/>
        <v/>
      </c>
      <c r="AI105" s="307" t="str">
        <f t="shared" si="27"/>
        <v/>
      </c>
    </row>
    <row r="106" spans="1:35">
      <c r="A106" s="176"/>
      <c r="B106" s="176"/>
      <c r="C106" s="176"/>
      <c r="D106" s="176"/>
      <c r="E106" s="176"/>
      <c r="F106" s="180"/>
      <c r="G106" s="175"/>
      <c r="H106" s="175"/>
      <c r="I106" s="176"/>
      <c r="J106" s="176"/>
      <c r="K106" s="176"/>
      <c r="L106" s="176"/>
      <c r="M106" s="175"/>
      <c r="N106" s="176"/>
      <c r="O106" s="175"/>
      <c r="P106" s="175"/>
      <c r="Q106" s="175"/>
      <c r="R106" s="269"/>
      <c r="S106" s="182"/>
      <c r="T106" s="182"/>
      <c r="U106" s="182"/>
      <c r="V106" s="121">
        <f t="shared" si="16"/>
        <v>0</v>
      </c>
      <c r="W106" s="151">
        <f t="shared" si="17"/>
        <v>0</v>
      </c>
      <c r="X106" s="151" t="str">
        <f t="shared" si="18"/>
        <v/>
      </c>
      <c r="Y106" s="151" t="str">
        <f t="shared" si="19"/>
        <v/>
      </c>
      <c r="Z106" s="151" t="str">
        <f t="shared" si="20"/>
        <v/>
      </c>
      <c r="AA106" s="151" t="str">
        <f t="shared" si="21"/>
        <v/>
      </c>
      <c r="AB106" s="151">
        <f t="shared" si="22"/>
        <v>0</v>
      </c>
      <c r="AC106" s="151">
        <f t="shared" si="23"/>
        <v>0</v>
      </c>
      <c r="AD106" s="205">
        <f t="shared" si="24"/>
        <v>0</v>
      </c>
      <c r="AE106" s="206" t="str">
        <f t="shared" si="28"/>
        <v/>
      </c>
      <c r="AF106" s="206" t="str">
        <f t="shared" si="25"/>
        <v/>
      </c>
      <c r="AG106" s="206" t="e">
        <f>IF(IFERROR(FIND("一",B106),0)&gt;0,"一对一",VLOOKUP(AF106,班级编码!A:L,8,0))</f>
        <v>#N/A</v>
      </c>
      <c r="AH106" s="307" t="str">
        <f t="shared" si="26"/>
        <v/>
      </c>
      <c r="AI106" s="307" t="str">
        <f t="shared" si="27"/>
        <v/>
      </c>
    </row>
    <row r="107" spans="1:35">
      <c r="A107" s="176"/>
      <c r="B107" s="176"/>
      <c r="C107" s="176"/>
      <c r="D107" s="176"/>
      <c r="E107" s="176"/>
      <c r="F107" s="180"/>
      <c r="G107" s="175"/>
      <c r="H107" s="175"/>
      <c r="I107" s="176"/>
      <c r="J107" s="176"/>
      <c r="K107" s="176"/>
      <c r="L107" s="176"/>
      <c r="M107" s="175"/>
      <c r="N107" s="176"/>
      <c r="O107" s="175"/>
      <c r="P107" s="175"/>
      <c r="Q107" s="175"/>
      <c r="R107" s="269"/>
      <c r="S107" s="182"/>
      <c r="T107" s="182"/>
      <c r="U107" s="182"/>
      <c r="V107" s="121">
        <f t="shared" si="16"/>
        <v>0</v>
      </c>
      <c r="W107" s="151">
        <f t="shared" si="17"/>
        <v>0</v>
      </c>
      <c r="X107" s="151" t="str">
        <f t="shared" si="18"/>
        <v/>
      </c>
      <c r="Y107" s="151" t="str">
        <f t="shared" si="19"/>
        <v/>
      </c>
      <c r="Z107" s="151" t="str">
        <f t="shared" si="20"/>
        <v/>
      </c>
      <c r="AA107" s="151" t="str">
        <f t="shared" si="21"/>
        <v/>
      </c>
      <c r="AB107" s="151">
        <f t="shared" si="22"/>
        <v>0</v>
      </c>
      <c r="AC107" s="151">
        <f t="shared" si="23"/>
        <v>0</v>
      </c>
      <c r="AD107" s="205">
        <f t="shared" si="24"/>
        <v>0</v>
      </c>
      <c r="AE107" s="206" t="str">
        <f t="shared" si="28"/>
        <v/>
      </c>
      <c r="AF107" s="206" t="str">
        <f t="shared" si="25"/>
        <v/>
      </c>
      <c r="AG107" s="206" t="e">
        <f>IF(IFERROR(FIND("一",B107),0)&gt;0,"一对一",VLOOKUP(AF107,班级编码!A:L,8,0))</f>
        <v>#N/A</v>
      </c>
      <c r="AH107" s="307" t="str">
        <f t="shared" si="26"/>
        <v/>
      </c>
      <c r="AI107" s="307" t="str">
        <f t="shared" si="27"/>
        <v/>
      </c>
    </row>
    <row r="108" spans="1:35">
      <c r="A108" s="176"/>
      <c r="B108" s="176"/>
      <c r="C108" s="176"/>
      <c r="D108" s="176"/>
      <c r="E108" s="176"/>
      <c r="F108" s="180"/>
      <c r="G108" s="175"/>
      <c r="H108" s="175"/>
      <c r="I108" s="176"/>
      <c r="J108" s="176"/>
      <c r="K108" s="176"/>
      <c r="L108" s="176"/>
      <c r="M108" s="175"/>
      <c r="N108" s="176"/>
      <c r="O108" s="175"/>
      <c r="P108" s="175"/>
      <c r="Q108" s="175"/>
      <c r="R108" s="269"/>
      <c r="S108" s="182"/>
      <c r="T108" s="182"/>
      <c r="U108" s="182"/>
      <c r="V108" s="121">
        <f t="shared" si="16"/>
        <v>0</v>
      </c>
      <c r="W108" s="151">
        <f t="shared" si="17"/>
        <v>0</v>
      </c>
      <c r="X108" s="151" t="str">
        <f t="shared" si="18"/>
        <v/>
      </c>
      <c r="Y108" s="151" t="str">
        <f t="shared" si="19"/>
        <v/>
      </c>
      <c r="Z108" s="151" t="str">
        <f t="shared" si="20"/>
        <v/>
      </c>
      <c r="AA108" s="151" t="str">
        <f t="shared" si="21"/>
        <v/>
      </c>
      <c r="AB108" s="151">
        <f t="shared" si="22"/>
        <v>0</v>
      </c>
      <c r="AC108" s="151">
        <f t="shared" si="23"/>
        <v>0</v>
      </c>
      <c r="AD108" s="205">
        <f t="shared" si="24"/>
        <v>0</v>
      </c>
      <c r="AE108" s="206" t="str">
        <f t="shared" si="28"/>
        <v/>
      </c>
      <c r="AF108" s="206" t="str">
        <f t="shared" si="25"/>
        <v/>
      </c>
      <c r="AG108" s="206" t="e">
        <f>IF(IFERROR(FIND("一",B108),0)&gt;0,"一对一",VLOOKUP(AF108,班级编码!A:L,8,0))</f>
        <v>#N/A</v>
      </c>
      <c r="AH108" s="307" t="str">
        <f t="shared" si="26"/>
        <v/>
      </c>
      <c r="AI108" s="307" t="str">
        <f t="shared" si="27"/>
        <v/>
      </c>
    </row>
    <row r="109" spans="1:35">
      <c r="A109" s="176"/>
      <c r="B109" s="176"/>
      <c r="C109" s="176"/>
      <c r="D109" s="176"/>
      <c r="E109" s="176"/>
      <c r="F109" s="180"/>
      <c r="G109" s="175"/>
      <c r="H109" s="175"/>
      <c r="I109" s="176"/>
      <c r="J109" s="176"/>
      <c r="K109" s="176"/>
      <c r="L109" s="176"/>
      <c r="M109" s="175"/>
      <c r="N109" s="176"/>
      <c r="O109" s="175"/>
      <c r="P109" s="175"/>
      <c r="Q109" s="175"/>
      <c r="R109" s="269"/>
      <c r="S109" s="182"/>
      <c r="T109" s="182"/>
      <c r="U109" s="182"/>
      <c r="V109" s="121">
        <f t="shared" si="16"/>
        <v>0</v>
      </c>
      <c r="W109" s="151">
        <f t="shared" si="17"/>
        <v>0</v>
      </c>
      <c r="X109" s="151" t="str">
        <f t="shared" si="18"/>
        <v/>
      </c>
      <c r="Y109" s="151" t="str">
        <f t="shared" si="19"/>
        <v/>
      </c>
      <c r="Z109" s="151" t="str">
        <f t="shared" si="20"/>
        <v/>
      </c>
      <c r="AA109" s="151" t="str">
        <f t="shared" si="21"/>
        <v/>
      </c>
      <c r="AB109" s="151">
        <f t="shared" si="22"/>
        <v>0</v>
      </c>
      <c r="AC109" s="151">
        <f t="shared" si="23"/>
        <v>0</v>
      </c>
      <c r="AD109" s="205">
        <f t="shared" si="24"/>
        <v>0</v>
      </c>
      <c r="AE109" s="206" t="str">
        <f t="shared" si="28"/>
        <v/>
      </c>
      <c r="AF109" s="206" t="str">
        <f t="shared" si="25"/>
        <v/>
      </c>
      <c r="AG109" s="206" t="e">
        <f>IF(IFERROR(FIND("一",B109),0)&gt;0,"一对一",VLOOKUP(AF109,班级编码!A:L,8,0))</f>
        <v>#N/A</v>
      </c>
      <c r="AH109" s="307" t="str">
        <f t="shared" si="26"/>
        <v/>
      </c>
      <c r="AI109" s="307" t="str">
        <f t="shared" si="27"/>
        <v/>
      </c>
    </row>
    <row r="110" spans="1:35">
      <c r="A110" s="176"/>
      <c r="B110" s="176"/>
      <c r="C110" s="176"/>
      <c r="D110" s="176"/>
      <c r="E110" s="176"/>
      <c r="F110" s="180"/>
      <c r="G110" s="175"/>
      <c r="H110" s="175"/>
      <c r="I110" s="176"/>
      <c r="J110" s="176"/>
      <c r="K110" s="176"/>
      <c r="L110" s="176"/>
      <c r="M110" s="175"/>
      <c r="N110" s="176"/>
      <c r="O110" s="175"/>
      <c r="P110" s="175"/>
      <c r="Q110" s="175"/>
      <c r="R110" s="269"/>
      <c r="S110" s="182"/>
      <c r="T110" s="182"/>
      <c r="U110" s="182"/>
      <c r="V110" s="121">
        <f t="shared" si="16"/>
        <v>0</v>
      </c>
      <c r="W110" s="151">
        <f t="shared" si="17"/>
        <v>0</v>
      </c>
      <c r="X110" s="151" t="str">
        <f t="shared" si="18"/>
        <v/>
      </c>
      <c r="Y110" s="151" t="str">
        <f t="shared" si="19"/>
        <v/>
      </c>
      <c r="Z110" s="151" t="str">
        <f t="shared" si="20"/>
        <v/>
      </c>
      <c r="AA110" s="151" t="str">
        <f t="shared" si="21"/>
        <v/>
      </c>
      <c r="AB110" s="151">
        <f t="shared" si="22"/>
        <v>0</v>
      </c>
      <c r="AC110" s="151">
        <f t="shared" si="23"/>
        <v>0</v>
      </c>
      <c r="AD110" s="205">
        <f t="shared" si="24"/>
        <v>0</v>
      </c>
      <c r="AE110" s="206" t="str">
        <f t="shared" si="28"/>
        <v/>
      </c>
      <c r="AF110" s="206" t="str">
        <f t="shared" si="25"/>
        <v/>
      </c>
      <c r="AG110" s="206" t="e">
        <f>IF(IFERROR(FIND("一",B110),0)&gt;0,"一对一",VLOOKUP(AF110,班级编码!A:L,8,0))</f>
        <v>#N/A</v>
      </c>
      <c r="AH110" s="307" t="str">
        <f t="shared" si="26"/>
        <v/>
      </c>
      <c r="AI110" s="307" t="str">
        <f t="shared" si="27"/>
        <v/>
      </c>
    </row>
    <row r="111" spans="1:35">
      <c r="A111" s="176"/>
      <c r="B111" s="176"/>
      <c r="C111" s="176"/>
      <c r="D111" s="176"/>
      <c r="E111" s="176"/>
      <c r="F111" s="180"/>
      <c r="G111" s="175"/>
      <c r="H111" s="175"/>
      <c r="I111" s="176"/>
      <c r="J111" s="176"/>
      <c r="K111" s="176"/>
      <c r="L111" s="176"/>
      <c r="M111" s="175"/>
      <c r="N111" s="176"/>
      <c r="O111" s="175"/>
      <c r="P111" s="175"/>
      <c r="Q111" s="175"/>
      <c r="R111" s="269"/>
      <c r="S111" s="182"/>
      <c r="T111" s="182"/>
      <c r="U111" s="182"/>
      <c r="V111" s="121">
        <f t="shared" si="16"/>
        <v>0</v>
      </c>
      <c r="W111" s="151">
        <f t="shared" si="17"/>
        <v>0</v>
      </c>
      <c r="X111" s="151" t="str">
        <f t="shared" si="18"/>
        <v/>
      </c>
      <c r="Y111" s="151" t="str">
        <f t="shared" si="19"/>
        <v/>
      </c>
      <c r="Z111" s="151" t="str">
        <f t="shared" si="20"/>
        <v/>
      </c>
      <c r="AA111" s="151" t="str">
        <f t="shared" si="21"/>
        <v/>
      </c>
      <c r="AB111" s="151">
        <f t="shared" si="22"/>
        <v>0</v>
      </c>
      <c r="AC111" s="151">
        <f t="shared" si="23"/>
        <v>0</v>
      </c>
      <c r="AD111" s="205">
        <f t="shared" si="24"/>
        <v>0</v>
      </c>
      <c r="AE111" s="206" t="str">
        <f t="shared" si="28"/>
        <v/>
      </c>
      <c r="AF111" s="206" t="str">
        <f t="shared" si="25"/>
        <v/>
      </c>
      <c r="AG111" s="206" t="e">
        <f>IF(IFERROR(FIND("一",B111),0)&gt;0,"一对一",VLOOKUP(AF111,班级编码!A:L,8,0))</f>
        <v>#N/A</v>
      </c>
      <c r="AH111" s="307" t="str">
        <f t="shared" si="26"/>
        <v/>
      </c>
      <c r="AI111" s="307" t="str">
        <f t="shared" si="27"/>
        <v/>
      </c>
    </row>
    <row r="112" spans="1:35">
      <c r="A112" s="176"/>
      <c r="B112" s="176"/>
      <c r="C112" s="176"/>
      <c r="D112" s="176"/>
      <c r="E112" s="176"/>
      <c r="F112" s="180"/>
      <c r="G112" s="175"/>
      <c r="H112" s="175"/>
      <c r="I112" s="176"/>
      <c r="J112" s="176"/>
      <c r="K112" s="176"/>
      <c r="L112" s="176"/>
      <c r="M112" s="175"/>
      <c r="N112" s="176"/>
      <c r="O112" s="175"/>
      <c r="P112" s="175"/>
      <c r="Q112" s="175"/>
      <c r="R112" s="269"/>
      <c r="S112" s="182"/>
      <c r="T112" s="182"/>
      <c r="U112" s="182"/>
      <c r="V112" s="121">
        <f t="shared" si="16"/>
        <v>0</v>
      </c>
      <c r="W112" s="151">
        <f t="shared" si="17"/>
        <v>0</v>
      </c>
      <c r="X112" s="151" t="str">
        <f t="shared" si="18"/>
        <v/>
      </c>
      <c r="Y112" s="151" t="str">
        <f t="shared" si="19"/>
        <v/>
      </c>
      <c r="Z112" s="151" t="str">
        <f t="shared" si="20"/>
        <v/>
      </c>
      <c r="AA112" s="151" t="str">
        <f t="shared" si="21"/>
        <v/>
      </c>
      <c r="AB112" s="151">
        <f t="shared" si="22"/>
        <v>0</v>
      </c>
      <c r="AC112" s="151">
        <f t="shared" si="23"/>
        <v>0</v>
      </c>
      <c r="AD112" s="205">
        <f t="shared" si="24"/>
        <v>0</v>
      </c>
      <c r="AE112" s="206" t="str">
        <f t="shared" si="28"/>
        <v/>
      </c>
      <c r="AF112" s="206" t="str">
        <f t="shared" si="25"/>
        <v/>
      </c>
      <c r="AG112" s="206" t="e">
        <f>IF(IFERROR(FIND("一",B112),0)&gt;0,"一对一",VLOOKUP(AF112,班级编码!A:L,8,0))</f>
        <v>#N/A</v>
      </c>
      <c r="AH112" s="307" t="str">
        <f t="shared" si="26"/>
        <v/>
      </c>
      <c r="AI112" s="307" t="str">
        <f t="shared" si="27"/>
        <v/>
      </c>
    </row>
    <row r="113" spans="1:35">
      <c r="A113" s="176"/>
      <c r="B113" s="176"/>
      <c r="C113" s="176"/>
      <c r="D113" s="176"/>
      <c r="E113" s="176"/>
      <c r="F113" s="180"/>
      <c r="G113" s="175"/>
      <c r="H113" s="175"/>
      <c r="I113" s="176"/>
      <c r="J113" s="176"/>
      <c r="K113" s="176"/>
      <c r="L113" s="176"/>
      <c r="M113" s="175"/>
      <c r="N113" s="176"/>
      <c r="O113" s="175"/>
      <c r="P113" s="175"/>
      <c r="Q113" s="175"/>
      <c r="R113" s="269"/>
      <c r="S113" s="182"/>
      <c r="T113" s="182"/>
      <c r="U113" s="182"/>
      <c r="V113" s="121">
        <f t="shared" si="16"/>
        <v>0</v>
      </c>
      <c r="W113" s="151">
        <f t="shared" si="17"/>
        <v>0</v>
      </c>
      <c r="X113" s="151" t="str">
        <f t="shared" si="18"/>
        <v/>
      </c>
      <c r="Y113" s="151" t="str">
        <f t="shared" si="19"/>
        <v/>
      </c>
      <c r="Z113" s="151" t="str">
        <f t="shared" si="20"/>
        <v/>
      </c>
      <c r="AA113" s="151" t="str">
        <f t="shared" si="21"/>
        <v/>
      </c>
      <c r="AB113" s="151">
        <f t="shared" si="22"/>
        <v>0</v>
      </c>
      <c r="AC113" s="151">
        <f t="shared" si="23"/>
        <v>0</v>
      </c>
      <c r="AD113" s="205">
        <f t="shared" si="24"/>
        <v>0</v>
      </c>
      <c r="AE113" s="206" t="str">
        <f t="shared" si="28"/>
        <v/>
      </c>
      <c r="AF113" s="206" t="str">
        <f t="shared" si="25"/>
        <v/>
      </c>
      <c r="AG113" s="206" t="e">
        <f>IF(IFERROR(FIND("一",B113),0)&gt;0,"一对一",VLOOKUP(AF113,班级编码!A:L,8,0))</f>
        <v>#N/A</v>
      </c>
      <c r="AH113" s="307" t="str">
        <f t="shared" si="26"/>
        <v/>
      </c>
      <c r="AI113" s="307" t="str">
        <f t="shared" si="27"/>
        <v/>
      </c>
    </row>
    <row r="114" spans="1:35">
      <c r="A114" s="176"/>
      <c r="B114" s="176"/>
      <c r="C114" s="176"/>
      <c r="D114" s="176"/>
      <c r="E114" s="176"/>
      <c r="F114" s="180"/>
      <c r="G114" s="175"/>
      <c r="H114" s="175"/>
      <c r="I114" s="176"/>
      <c r="J114" s="176"/>
      <c r="K114" s="176"/>
      <c r="L114" s="176"/>
      <c r="M114" s="175"/>
      <c r="N114" s="176"/>
      <c r="O114" s="175"/>
      <c r="P114" s="175"/>
      <c r="Q114" s="175"/>
      <c r="R114" s="269"/>
      <c r="S114" s="182"/>
      <c r="T114" s="182"/>
      <c r="U114" s="182"/>
      <c r="V114" s="121">
        <f t="shared" si="16"/>
        <v>0</v>
      </c>
      <c r="W114" s="151">
        <f t="shared" si="17"/>
        <v>0</v>
      </c>
      <c r="X114" s="151" t="str">
        <f t="shared" si="18"/>
        <v/>
      </c>
      <c r="Y114" s="151" t="str">
        <f t="shared" si="19"/>
        <v/>
      </c>
      <c r="Z114" s="151" t="str">
        <f t="shared" si="20"/>
        <v/>
      </c>
      <c r="AA114" s="151" t="str">
        <f t="shared" si="21"/>
        <v/>
      </c>
      <c r="AB114" s="151">
        <f t="shared" si="22"/>
        <v>0</v>
      </c>
      <c r="AC114" s="151">
        <f t="shared" si="23"/>
        <v>0</v>
      </c>
      <c r="AD114" s="205">
        <f t="shared" si="24"/>
        <v>0</v>
      </c>
      <c r="AE114" s="206" t="str">
        <f t="shared" si="28"/>
        <v/>
      </c>
      <c r="AF114" s="206" t="str">
        <f t="shared" si="25"/>
        <v/>
      </c>
      <c r="AG114" s="206" t="e">
        <f>IF(IFERROR(FIND("一",B114),0)&gt;0,"一对一",VLOOKUP(AF114,班级编码!A:L,8,0))</f>
        <v>#N/A</v>
      </c>
      <c r="AH114" s="307" t="str">
        <f t="shared" si="26"/>
        <v/>
      </c>
      <c r="AI114" s="307" t="str">
        <f t="shared" si="27"/>
        <v/>
      </c>
    </row>
    <row r="115" spans="1:35">
      <c r="A115" s="176"/>
      <c r="B115" s="176"/>
      <c r="C115" s="176"/>
      <c r="D115" s="176"/>
      <c r="E115" s="176"/>
      <c r="F115" s="180"/>
      <c r="G115" s="175"/>
      <c r="H115" s="175"/>
      <c r="I115" s="176"/>
      <c r="J115" s="176"/>
      <c r="K115" s="176"/>
      <c r="L115" s="176"/>
      <c r="M115" s="175"/>
      <c r="N115" s="176"/>
      <c r="O115" s="175"/>
      <c r="P115" s="175"/>
      <c r="Q115" s="175"/>
      <c r="R115" s="269"/>
      <c r="S115" s="182"/>
      <c r="T115" s="182"/>
      <c r="U115" s="182"/>
      <c r="V115" s="121">
        <f t="shared" si="16"/>
        <v>0</v>
      </c>
      <c r="W115" s="151">
        <f t="shared" si="17"/>
        <v>0</v>
      </c>
      <c r="X115" s="151" t="str">
        <f t="shared" si="18"/>
        <v/>
      </c>
      <c r="Y115" s="151" t="str">
        <f t="shared" si="19"/>
        <v/>
      </c>
      <c r="Z115" s="151" t="str">
        <f t="shared" si="20"/>
        <v/>
      </c>
      <c r="AA115" s="151" t="str">
        <f t="shared" si="21"/>
        <v/>
      </c>
      <c r="AB115" s="151">
        <f t="shared" si="22"/>
        <v>0</v>
      </c>
      <c r="AC115" s="151">
        <f t="shared" si="23"/>
        <v>0</v>
      </c>
      <c r="AD115" s="205">
        <f t="shared" si="24"/>
        <v>0</v>
      </c>
      <c r="AE115" s="206" t="str">
        <f t="shared" si="28"/>
        <v/>
      </c>
      <c r="AF115" s="206" t="str">
        <f t="shared" si="25"/>
        <v/>
      </c>
      <c r="AG115" s="206" t="e">
        <f>IF(IFERROR(FIND("一",B115),0)&gt;0,"一对一",VLOOKUP(AF115,班级编码!A:L,8,0))</f>
        <v>#N/A</v>
      </c>
      <c r="AH115" s="307" t="str">
        <f t="shared" si="26"/>
        <v/>
      </c>
      <c r="AI115" s="307" t="str">
        <f t="shared" si="27"/>
        <v/>
      </c>
    </row>
    <row r="116" spans="1:35">
      <c r="A116" s="176"/>
      <c r="B116" s="176"/>
      <c r="C116" s="176"/>
      <c r="D116" s="176"/>
      <c r="E116" s="176"/>
      <c r="F116" s="180"/>
      <c r="G116" s="175"/>
      <c r="H116" s="175"/>
      <c r="I116" s="176"/>
      <c r="J116" s="176"/>
      <c r="K116" s="176"/>
      <c r="L116" s="176"/>
      <c r="M116" s="175"/>
      <c r="N116" s="176"/>
      <c r="O116" s="175"/>
      <c r="P116" s="175"/>
      <c r="Q116" s="175"/>
      <c r="R116" s="269"/>
      <c r="S116" s="182"/>
      <c r="T116" s="182"/>
      <c r="U116" s="182"/>
      <c r="V116" s="121">
        <f t="shared" si="16"/>
        <v>0</v>
      </c>
      <c r="W116" s="151">
        <f t="shared" si="17"/>
        <v>0</v>
      </c>
      <c r="X116" s="151" t="str">
        <f t="shared" si="18"/>
        <v/>
      </c>
      <c r="Y116" s="151" t="str">
        <f t="shared" si="19"/>
        <v/>
      </c>
      <c r="Z116" s="151" t="str">
        <f t="shared" si="20"/>
        <v/>
      </c>
      <c r="AA116" s="151" t="str">
        <f t="shared" si="21"/>
        <v/>
      </c>
      <c r="AB116" s="151">
        <f t="shared" si="22"/>
        <v>0</v>
      </c>
      <c r="AC116" s="151">
        <f t="shared" si="23"/>
        <v>0</v>
      </c>
      <c r="AD116" s="205">
        <f t="shared" si="24"/>
        <v>0</v>
      </c>
      <c r="AE116" s="206" t="str">
        <f t="shared" si="28"/>
        <v/>
      </c>
      <c r="AF116" s="206" t="str">
        <f t="shared" si="25"/>
        <v/>
      </c>
      <c r="AG116" s="206" t="e">
        <f>IF(IFERROR(FIND("一",B116),0)&gt;0,"一对一",VLOOKUP(AF116,班级编码!A:L,8,0))</f>
        <v>#N/A</v>
      </c>
      <c r="AH116" s="307" t="str">
        <f t="shared" si="26"/>
        <v/>
      </c>
      <c r="AI116" s="307" t="str">
        <f t="shared" si="27"/>
        <v/>
      </c>
    </row>
    <row r="117" spans="1:35">
      <c r="A117" s="176"/>
      <c r="B117" s="176"/>
      <c r="C117" s="176"/>
      <c r="D117" s="176"/>
      <c r="E117" s="176"/>
      <c r="F117" s="180"/>
      <c r="G117" s="175"/>
      <c r="H117" s="175"/>
      <c r="I117" s="176"/>
      <c r="J117" s="176"/>
      <c r="K117" s="176"/>
      <c r="L117" s="176"/>
      <c r="M117" s="175"/>
      <c r="N117" s="176"/>
      <c r="O117" s="175"/>
      <c r="P117" s="175"/>
      <c r="Q117" s="175"/>
      <c r="R117" s="269"/>
      <c r="S117" s="182"/>
      <c r="T117" s="182"/>
      <c r="U117" s="182"/>
      <c r="V117" s="121">
        <f t="shared" si="16"/>
        <v>0</v>
      </c>
      <c r="W117" s="151">
        <f t="shared" si="17"/>
        <v>0</v>
      </c>
      <c r="X117" s="151" t="str">
        <f t="shared" si="18"/>
        <v/>
      </c>
      <c r="Y117" s="151" t="str">
        <f t="shared" si="19"/>
        <v/>
      </c>
      <c r="Z117" s="151" t="str">
        <f t="shared" si="20"/>
        <v/>
      </c>
      <c r="AA117" s="151" t="str">
        <f t="shared" si="21"/>
        <v/>
      </c>
      <c r="AB117" s="151">
        <f t="shared" si="22"/>
        <v>0</v>
      </c>
      <c r="AC117" s="151">
        <f t="shared" si="23"/>
        <v>0</v>
      </c>
      <c r="AD117" s="205">
        <f t="shared" si="24"/>
        <v>0</v>
      </c>
      <c r="AE117" s="206" t="str">
        <f t="shared" si="28"/>
        <v/>
      </c>
      <c r="AF117" s="206" t="str">
        <f t="shared" si="25"/>
        <v/>
      </c>
      <c r="AG117" s="206" t="e">
        <f>IF(IFERROR(FIND("一",B117),0)&gt;0,"一对一",VLOOKUP(AF117,班级编码!A:L,8,0))</f>
        <v>#N/A</v>
      </c>
      <c r="AH117" s="307" t="str">
        <f t="shared" si="26"/>
        <v/>
      </c>
      <c r="AI117" s="307" t="str">
        <f t="shared" si="27"/>
        <v/>
      </c>
    </row>
    <row r="118" spans="1:35">
      <c r="A118" s="176"/>
      <c r="B118" s="176"/>
      <c r="C118" s="176"/>
      <c r="D118" s="176"/>
      <c r="E118" s="176"/>
      <c r="F118" s="180"/>
      <c r="G118" s="175"/>
      <c r="H118" s="175"/>
      <c r="I118" s="176"/>
      <c r="J118" s="176"/>
      <c r="K118" s="176"/>
      <c r="L118" s="176"/>
      <c r="M118" s="175"/>
      <c r="N118" s="176"/>
      <c r="O118" s="175"/>
      <c r="P118" s="175"/>
      <c r="Q118" s="175"/>
      <c r="R118" s="269"/>
      <c r="S118" s="182"/>
      <c r="T118" s="182"/>
      <c r="U118" s="182"/>
      <c r="V118" s="121">
        <f t="shared" si="16"/>
        <v>0</v>
      </c>
      <c r="W118" s="151">
        <f t="shared" si="17"/>
        <v>0</v>
      </c>
      <c r="X118" s="151" t="str">
        <f t="shared" si="18"/>
        <v/>
      </c>
      <c r="Y118" s="151" t="str">
        <f t="shared" si="19"/>
        <v/>
      </c>
      <c r="Z118" s="151" t="str">
        <f t="shared" si="20"/>
        <v/>
      </c>
      <c r="AA118" s="151" t="str">
        <f t="shared" si="21"/>
        <v/>
      </c>
      <c r="AB118" s="151">
        <f t="shared" si="22"/>
        <v>0</v>
      </c>
      <c r="AC118" s="151">
        <f t="shared" si="23"/>
        <v>0</v>
      </c>
      <c r="AD118" s="205">
        <f t="shared" si="24"/>
        <v>0</v>
      </c>
      <c r="AE118" s="206" t="str">
        <f t="shared" si="28"/>
        <v/>
      </c>
      <c r="AF118" s="206" t="str">
        <f t="shared" si="25"/>
        <v/>
      </c>
      <c r="AG118" s="206" t="e">
        <f>IF(IFERROR(FIND("一",B118),0)&gt;0,"一对一",VLOOKUP(AF118,班级编码!A:L,8,0))</f>
        <v>#N/A</v>
      </c>
      <c r="AH118" s="307" t="str">
        <f t="shared" si="26"/>
        <v/>
      </c>
      <c r="AI118" s="307" t="str">
        <f t="shared" si="27"/>
        <v/>
      </c>
    </row>
    <row r="119" spans="1:35">
      <c r="A119" s="176"/>
      <c r="B119" s="176"/>
      <c r="C119" s="176"/>
      <c r="D119" s="176"/>
      <c r="E119" s="176"/>
      <c r="F119" s="180"/>
      <c r="G119" s="175"/>
      <c r="H119" s="175"/>
      <c r="I119" s="176"/>
      <c r="J119" s="176"/>
      <c r="K119" s="176"/>
      <c r="L119" s="176"/>
      <c r="M119" s="175"/>
      <c r="N119" s="176"/>
      <c r="O119" s="175"/>
      <c r="P119" s="175"/>
      <c r="Q119" s="175"/>
      <c r="R119" s="269"/>
      <c r="S119" s="182"/>
      <c r="T119" s="182"/>
      <c r="U119" s="182"/>
      <c r="V119" s="121">
        <f t="shared" si="16"/>
        <v>0</v>
      </c>
      <c r="W119" s="151">
        <f t="shared" si="17"/>
        <v>0</v>
      </c>
      <c r="X119" s="151" t="str">
        <f t="shared" si="18"/>
        <v/>
      </c>
      <c r="Y119" s="151" t="str">
        <f t="shared" si="19"/>
        <v/>
      </c>
      <c r="Z119" s="151" t="str">
        <f t="shared" si="20"/>
        <v/>
      </c>
      <c r="AA119" s="151" t="str">
        <f t="shared" si="21"/>
        <v/>
      </c>
      <c r="AB119" s="151">
        <f t="shared" si="22"/>
        <v>0</v>
      </c>
      <c r="AC119" s="151">
        <f t="shared" si="23"/>
        <v>0</v>
      </c>
      <c r="AD119" s="205">
        <f t="shared" si="24"/>
        <v>0</v>
      </c>
      <c r="AE119" s="206" t="str">
        <f t="shared" si="28"/>
        <v/>
      </c>
      <c r="AF119" s="206" t="str">
        <f t="shared" si="25"/>
        <v/>
      </c>
      <c r="AG119" s="206" t="e">
        <f>IF(IFERROR(FIND("一",B119),0)&gt;0,"一对一",VLOOKUP(AF119,班级编码!A:L,8,0))</f>
        <v>#N/A</v>
      </c>
      <c r="AH119" s="307" t="str">
        <f t="shared" si="26"/>
        <v/>
      </c>
      <c r="AI119" s="307" t="str">
        <f t="shared" si="27"/>
        <v/>
      </c>
    </row>
    <row r="120" spans="1:35">
      <c r="A120" s="176"/>
      <c r="B120" s="176"/>
      <c r="C120" s="176"/>
      <c r="D120" s="176"/>
      <c r="E120" s="176"/>
      <c r="F120" s="180"/>
      <c r="G120" s="175"/>
      <c r="H120" s="175"/>
      <c r="I120" s="176"/>
      <c r="J120" s="176"/>
      <c r="K120" s="176"/>
      <c r="L120" s="176"/>
      <c r="M120" s="175"/>
      <c r="N120" s="176"/>
      <c r="O120" s="175"/>
      <c r="P120" s="175"/>
      <c r="Q120" s="175"/>
      <c r="R120" s="269"/>
      <c r="S120" s="182"/>
      <c r="T120" s="182"/>
      <c r="U120" s="182"/>
      <c r="V120" s="121">
        <f t="shared" si="16"/>
        <v>0</v>
      </c>
      <c r="W120" s="151">
        <f t="shared" si="17"/>
        <v>0</v>
      </c>
      <c r="X120" s="151" t="str">
        <f t="shared" si="18"/>
        <v/>
      </c>
      <c r="Y120" s="151" t="str">
        <f t="shared" si="19"/>
        <v/>
      </c>
      <c r="Z120" s="151" t="str">
        <f t="shared" si="20"/>
        <v/>
      </c>
      <c r="AA120" s="151" t="str">
        <f t="shared" si="21"/>
        <v/>
      </c>
      <c r="AB120" s="151">
        <f t="shared" si="22"/>
        <v>0</v>
      </c>
      <c r="AC120" s="151">
        <f t="shared" si="23"/>
        <v>0</v>
      </c>
      <c r="AD120" s="205">
        <f t="shared" si="24"/>
        <v>0</v>
      </c>
      <c r="AE120" s="206" t="str">
        <f t="shared" si="28"/>
        <v/>
      </c>
      <c r="AF120" s="206" t="str">
        <f t="shared" si="25"/>
        <v/>
      </c>
      <c r="AG120" s="206" t="e">
        <f>IF(IFERROR(FIND("一",B120),0)&gt;0,"一对一",VLOOKUP(AF120,班级编码!A:L,8,0))</f>
        <v>#N/A</v>
      </c>
      <c r="AH120" s="307" t="str">
        <f t="shared" si="26"/>
        <v/>
      </c>
      <c r="AI120" s="307" t="str">
        <f t="shared" si="27"/>
        <v/>
      </c>
    </row>
    <row r="121" spans="1:35">
      <c r="A121" s="176"/>
      <c r="B121" s="176"/>
      <c r="C121" s="176"/>
      <c r="D121" s="176"/>
      <c r="E121" s="176"/>
      <c r="F121" s="180"/>
      <c r="G121" s="175"/>
      <c r="H121" s="175"/>
      <c r="I121" s="176"/>
      <c r="J121" s="176"/>
      <c r="K121" s="176"/>
      <c r="L121" s="176"/>
      <c r="M121" s="175"/>
      <c r="N121" s="176"/>
      <c r="O121" s="175"/>
      <c r="P121" s="175"/>
      <c r="Q121" s="175"/>
      <c r="R121" s="269"/>
      <c r="S121" s="182"/>
      <c r="T121" s="182"/>
      <c r="U121" s="182"/>
      <c r="V121" s="121">
        <f t="shared" si="16"/>
        <v>0</v>
      </c>
      <c r="W121" s="151">
        <f t="shared" si="17"/>
        <v>0</v>
      </c>
      <c r="X121" s="151" t="str">
        <f t="shared" si="18"/>
        <v/>
      </c>
      <c r="Y121" s="151" t="str">
        <f t="shared" si="19"/>
        <v/>
      </c>
      <c r="Z121" s="151" t="str">
        <f t="shared" si="20"/>
        <v/>
      </c>
      <c r="AA121" s="151" t="str">
        <f t="shared" si="21"/>
        <v/>
      </c>
      <c r="AB121" s="151">
        <f t="shared" si="22"/>
        <v>0</v>
      </c>
      <c r="AC121" s="151">
        <f t="shared" si="23"/>
        <v>0</v>
      </c>
      <c r="AD121" s="205">
        <f t="shared" si="24"/>
        <v>0</v>
      </c>
      <c r="AE121" s="206" t="str">
        <f t="shared" si="28"/>
        <v/>
      </c>
      <c r="AF121" s="206" t="str">
        <f t="shared" si="25"/>
        <v/>
      </c>
      <c r="AG121" s="206" t="e">
        <f>IF(IFERROR(FIND("一",B121),0)&gt;0,"一对一",VLOOKUP(AF121,班级编码!A:L,8,0))</f>
        <v>#N/A</v>
      </c>
      <c r="AH121" s="307" t="str">
        <f t="shared" si="26"/>
        <v/>
      </c>
      <c r="AI121" s="307" t="str">
        <f t="shared" si="27"/>
        <v/>
      </c>
    </row>
    <row r="122" spans="1:35">
      <c r="A122" s="176"/>
      <c r="B122" s="176"/>
      <c r="C122" s="176"/>
      <c r="D122" s="176"/>
      <c r="E122" s="176"/>
      <c r="F122" s="180"/>
      <c r="G122" s="175"/>
      <c r="H122" s="175"/>
      <c r="I122" s="176"/>
      <c r="J122" s="176"/>
      <c r="K122" s="176"/>
      <c r="L122" s="176"/>
      <c r="M122" s="175"/>
      <c r="N122" s="176"/>
      <c r="O122" s="175"/>
      <c r="P122" s="175"/>
      <c r="Q122" s="175"/>
      <c r="R122" s="269"/>
      <c r="S122" s="182"/>
      <c r="T122" s="182"/>
      <c r="U122" s="182"/>
      <c r="V122" s="121">
        <f t="shared" si="16"/>
        <v>0</v>
      </c>
      <c r="W122" s="151">
        <f t="shared" si="17"/>
        <v>0</v>
      </c>
      <c r="X122" s="151" t="str">
        <f t="shared" si="18"/>
        <v/>
      </c>
      <c r="Y122" s="151" t="str">
        <f t="shared" si="19"/>
        <v/>
      </c>
      <c r="Z122" s="151" t="str">
        <f t="shared" si="20"/>
        <v/>
      </c>
      <c r="AA122" s="151" t="str">
        <f t="shared" si="21"/>
        <v/>
      </c>
      <c r="AB122" s="151">
        <f t="shared" si="22"/>
        <v>0</v>
      </c>
      <c r="AC122" s="151">
        <f t="shared" si="23"/>
        <v>0</v>
      </c>
      <c r="AD122" s="205">
        <f t="shared" si="24"/>
        <v>0</v>
      </c>
      <c r="AE122" s="206" t="str">
        <f t="shared" si="28"/>
        <v/>
      </c>
      <c r="AF122" s="206" t="str">
        <f t="shared" si="25"/>
        <v/>
      </c>
      <c r="AG122" s="206" t="e">
        <f>IF(IFERROR(FIND("一",B122),0)&gt;0,"一对一",VLOOKUP(AF122,班级编码!A:L,8,0))</f>
        <v>#N/A</v>
      </c>
      <c r="AH122" s="307" t="str">
        <f t="shared" si="26"/>
        <v/>
      </c>
      <c r="AI122" s="307" t="str">
        <f t="shared" si="27"/>
        <v/>
      </c>
    </row>
    <row r="123" spans="1:35">
      <c r="A123" s="176"/>
      <c r="B123" s="176"/>
      <c r="C123" s="176"/>
      <c r="D123" s="176"/>
      <c r="E123" s="176"/>
      <c r="F123" s="180"/>
      <c r="G123" s="175"/>
      <c r="H123" s="175"/>
      <c r="I123" s="176"/>
      <c r="J123" s="176"/>
      <c r="K123" s="176"/>
      <c r="L123" s="176"/>
      <c r="M123" s="175"/>
      <c r="N123" s="176"/>
      <c r="O123" s="175"/>
      <c r="P123" s="175"/>
      <c r="Q123" s="175"/>
      <c r="R123" s="269"/>
      <c r="S123" s="182"/>
      <c r="T123" s="182"/>
      <c r="U123" s="182"/>
      <c r="V123" s="121">
        <f t="shared" si="16"/>
        <v>0</v>
      </c>
      <c r="W123" s="151">
        <f t="shared" si="17"/>
        <v>0</v>
      </c>
      <c r="X123" s="151" t="str">
        <f t="shared" si="18"/>
        <v/>
      </c>
      <c r="Y123" s="151" t="str">
        <f t="shared" si="19"/>
        <v/>
      </c>
      <c r="Z123" s="151" t="str">
        <f t="shared" si="20"/>
        <v/>
      </c>
      <c r="AA123" s="151" t="str">
        <f t="shared" si="21"/>
        <v/>
      </c>
      <c r="AB123" s="151">
        <f t="shared" si="22"/>
        <v>0</v>
      </c>
      <c r="AC123" s="151">
        <f t="shared" si="23"/>
        <v>0</v>
      </c>
      <c r="AD123" s="205">
        <f t="shared" si="24"/>
        <v>0</v>
      </c>
      <c r="AE123" s="206" t="str">
        <f t="shared" si="28"/>
        <v/>
      </c>
      <c r="AF123" s="206" t="str">
        <f t="shared" si="25"/>
        <v/>
      </c>
      <c r="AG123" s="206" t="e">
        <f>IF(IFERROR(FIND("一",B123),0)&gt;0,"一对一",VLOOKUP(AF123,班级编码!A:L,8,0))</f>
        <v>#N/A</v>
      </c>
      <c r="AH123" s="307" t="str">
        <f t="shared" si="26"/>
        <v/>
      </c>
      <c r="AI123" s="307" t="str">
        <f t="shared" si="27"/>
        <v/>
      </c>
    </row>
    <row r="124" spans="1:35">
      <c r="A124" s="176"/>
      <c r="B124" s="176"/>
      <c r="C124" s="176"/>
      <c r="D124" s="176"/>
      <c r="E124" s="176"/>
      <c r="F124" s="180"/>
      <c r="G124" s="175"/>
      <c r="H124" s="175"/>
      <c r="I124" s="176"/>
      <c r="J124" s="176"/>
      <c r="K124" s="176"/>
      <c r="L124" s="176"/>
      <c r="M124" s="175"/>
      <c r="N124" s="176"/>
      <c r="O124" s="175"/>
      <c r="P124" s="175"/>
      <c r="Q124" s="175"/>
      <c r="R124" s="269"/>
      <c r="S124" s="182"/>
      <c r="T124" s="182"/>
      <c r="U124" s="182"/>
      <c r="V124" s="121">
        <f t="shared" si="16"/>
        <v>0</v>
      </c>
      <c r="W124" s="151">
        <f t="shared" si="17"/>
        <v>0</v>
      </c>
      <c r="X124" s="151" t="str">
        <f t="shared" si="18"/>
        <v/>
      </c>
      <c r="Y124" s="151" t="str">
        <f t="shared" si="19"/>
        <v/>
      </c>
      <c r="Z124" s="151" t="str">
        <f t="shared" si="20"/>
        <v/>
      </c>
      <c r="AA124" s="151" t="str">
        <f t="shared" si="21"/>
        <v/>
      </c>
      <c r="AB124" s="151">
        <f t="shared" si="22"/>
        <v>0</v>
      </c>
      <c r="AC124" s="151">
        <f t="shared" si="23"/>
        <v>0</v>
      </c>
      <c r="AD124" s="205">
        <f t="shared" si="24"/>
        <v>0</v>
      </c>
      <c r="AE124" s="206" t="str">
        <f t="shared" si="28"/>
        <v/>
      </c>
      <c r="AF124" s="206" t="str">
        <f t="shared" si="25"/>
        <v/>
      </c>
      <c r="AG124" s="206" t="e">
        <f>IF(IFERROR(FIND("一",B124),0)&gt;0,"一对一",VLOOKUP(AF124,班级编码!A:L,8,0))</f>
        <v>#N/A</v>
      </c>
      <c r="AH124" s="307" t="str">
        <f t="shared" si="26"/>
        <v/>
      </c>
      <c r="AI124" s="307" t="str">
        <f t="shared" si="27"/>
        <v/>
      </c>
    </row>
    <row r="125" spans="1:35">
      <c r="A125" s="176"/>
      <c r="B125" s="176"/>
      <c r="C125" s="176"/>
      <c r="D125" s="176"/>
      <c r="E125" s="176"/>
      <c r="F125" s="180"/>
      <c r="G125" s="175"/>
      <c r="H125" s="175"/>
      <c r="I125" s="176"/>
      <c r="J125" s="176"/>
      <c r="K125" s="176"/>
      <c r="L125" s="176"/>
      <c r="M125" s="175"/>
      <c r="N125" s="176"/>
      <c r="O125" s="175"/>
      <c r="P125" s="175"/>
      <c r="Q125" s="175"/>
      <c r="R125" s="269"/>
      <c r="S125" s="182"/>
      <c r="T125" s="182"/>
      <c r="U125" s="182"/>
      <c r="V125" s="121">
        <f t="shared" si="16"/>
        <v>0</v>
      </c>
      <c r="W125" s="151">
        <f t="shared" si="17"/>
        <v>0</v>
      </c>
      <c r="X125" s="151" t="str">
        <f t="shared" si="18"/>
        <v/>
      </c>
      <c r="Y125" s="151" t="str">
        <f t="shared" si="19"/>
        <v/>
      </c>
      <c r="Z125" s="151" t="str">
        <f t="shared" si="20"/>
        <v/>
      </c>
      <c r="AA125" s="151" t="str">
        <f t="shared" si="21"/>
        <v/>
      </c>
      <c r="AB125" s="151">
        <f t="shared" si="22"/>
        <v>0</v>
      </c>
      <c r="AC125" s="151">
        <f t="shared" si="23"/>
        <v>0</v>
      </c>
      <c r="AD125" s="205">
        <f t="shared" si="24"/>
        <v>0</v>
      </c>
      <c r="AE125" s="206" t="str">
        <f t="shared" si="28"/>
        <v/>
      </c>
      <c r="AF125" s="206" t="str">
        <f t="shared" si="25"/>
        <v/>
      </c>
      <c r="AG125" s="206" t="e">
        <f>IF(IFERROR(FIND("一",B125),0)&gt;0,"一对一",VLOOKUP(AF125,班级编码!A:L,8,0))</f>
        <v>#N/A</v>
      </c>
      <c r="AH125" s="307" t="str">
        <f t="shared" si="26"/>
        <v/>
      </c>
      <c r="AI125" s="307" t="str">
        <f t="shared" si="27"/>
        <v/>
      </c>
    </row>
    <row r="126" spans="1:35">
      <c r="A126" s="176"/>
      <c r="B126" s="176"/>
      <c r="C126" s="176"/>
      <c r="D126" s="176"/>
      <c r="E126" s="176"/>
      <c r="F126" s="180"/>
      <c r="G126" s="175"/>
      <c r="H126" s="175"/>
      <c r="I126" s="176"/>
      <c r="J126" s="176"/>
      <c r="K126" s="176"/>
      <c r="L126" s="176"/>
      <c r="M126" s="175"/>
      <c r="N126" s="176"/>
      <c r="O126" s="175"/>
      <c r="P126" s="175"/>
      <c r="Q126" s="175"/>
      <c r="R126" s="269"/>
      <c r="S126" s="182"/>
      <c r="T126" s="182"/>
      <c r="U126" s="182"/>
      <c r="V126" s="121">
        <f t="shared" si="16"/>
        <v>0</v>
      </c>
      <c r="W126" s="151">
        <f t="shared" si="17"/>
        <v>0</v>
      </c>
      <c r="X126" s="151" t="str">
        <f t="shared" si="18"/>
        <v/>
      </c>
      <c r="Y126" s="151" t="str">
        <f t="shared" si="19"/>
        <v/>
      </c>
      <c r="Z126" s="151" t="str">
        <f t="shared" si="20"/>
        <v/>
      </c>
      <c r="AA126" s="151" t="str">
        <f t="shared" si="21"/>
        <v/>
      </c>
      <c r="AB126" s="151">
        <f t="shared" si="22"/>
        <v>0</v>
      </c>
      <c r="AC126" s="151">
        <f t="shared" si="23"/>
        <v>0</v>
      </c>
      <c r="AD126" s="205">
        <f t="shared" si="24"/>
        <v>0</v>
      </c>
      <c r="AE126" s="206" t="str">
        <f t="shared" si="28"/>
        <v/>
      </c>
      <c r="AF126" s="206" t="str">
        <f t="shared" si="25"/>
        <v/>
      </c>
      <c r="AG126" s="206" t="e">
        <f>IF(IFERROR(FIND("一",B126),0)&gt;0,"一对一",VLOOKUP(AF126,班级编码!A:L,8,0))</f>
        <v>#N/A</v>
      </c>
      <c r="AH126" s="307" t="str">
        <f t="shared" si="26"/>
        <v/>
      </c>
      <c r="AI126" s="307" t="str">
        <f t="shared" si="27"/>
        <v/>
      </c>
    </row>
    <row r="127" spans="1:35">
      <c r="A127" s="176"/>
      <c r="B127" s="176"/>
      <c r="C127" s="176"/>
      <c r="D127" s="176"/>
      <c r="E127" s="176"/>
      <c r="F127" s="180"/>
      <c r="G127" s="175"/>
      <c r="H127" s="175"/>
      <c r="I127" s="176"/>
      <c r="J127" s="176"/>
      <c r="K127" s="176"/>
      <c r="L127" s="176"/>
      <c r="M127" s="175"/>
      <c r="N127" s="176"/>
      <c r="O127" s="175"/>
      <c r="P127" s="175"/>
      <c r="Q127" s="175"/>
      <c r="R127" s="269"/>
      <c r="S127" s="182"/>
      <c r="T127" s="182"/>
      <c r="U127" s="182"/>
      <c r="V127" s="121">
        <f t="shared" si="16"/>
        <v>0</v>
      </c>
      <c r="W127" s="151">
        <f t="shared" si="17"/>
        <v>0</v>
      </c>
      <c r="X127" s="151" t="str">
        <f t="shared" si="18"/>
        <v/>
      </c>
      <c r="Y127" s="151" t="str">
        <f t="shared" si="19"/>
        <v/>
      </c>
      <c r="Z127" s="151" t="str">
        <f t="shared" si="20"/>
        <v/>
      </c>
      <c r="AA127" s="151" t="str">
        <f t="shared" si="21"/>
        <v/>
      </c>
      <c r="AB127" s="151">
        <f t="shared" si="22"/>
        <v>0</v>
      </c>
      <c r="AC127" s="151">
        <f t="shared" si="23"/>
        <v>0</v>
      </c>
      <c r="AD127" s="205">
        <f t="shared" si="24"/>
        <v>0</v>
      </c>
      <c r="AE127" s="206" t="str">
        <f t="shared" si="28"/>
        <v/>
      </c>
      <c r="AF127" s="206" t="str">
        <f t="shared" si="25"/>
        <v/>
      </c>
      <c r="AG127" s="206" t="e">
        <f>IF(IFERROR(FIND("一",B127),0)&gt;0,"一对一",VLOOKUP(AF127,班级编码!A:L,8,0))</f>
        <v>#N/A</v>
      </c>
      <c r="AH127" s="307" t="str">
        <f t="shared" si="26"/>
        <v/>
      </c>
      <c r="AI127" s="307" t="str">
        <f t="shared" si="27"/>
        <v/>
      </c>
    </row>
    <row r="128" spans="1:35">
      <c r="A128" s="176"/>
      <c r="B128" s="176"/>
      <c r="C128" s="176"/>
      <c r="D128" s="176"/>
      <c r="E128" s="176"/>
      <c r="F128" s="180"/>
      <c r="G128" s="175"/>
      <c r="H128" s="175"/>
      <c r="I128" s="176"/>
      <c r="J128" s="176"/>
      <c r="K128" s="176"/>
      <c r="L128" s="176"/>
      <c r="M128" s="175"/>
      <c r="N128" s="176"/>
      <c r="O128" s="175"/>
      <c r="P128" s="175"/>
      <c r="Q128" s="175"/>
      <c r="R128" s="269"/>
      <c r="S128" s="182"/>
      <c r="T128" s="182"/>
      <c r="U128" s="182"/>
      <c r="V128" s="121">
        <f t="shared" si="16"/>
        <v>0</v>
      </c>
      <c r="W128" s="151">
        <f t="shared" si="17"/>
        <v>0</v>
      </c>
      <c r="X128" s="151" t="str">
        <f t="shared" si="18"/>
        <v/>
      </c>
      <c r="Y128" s="151" t="str">
        <f t="shared" si="19"/>
        <v/>
      </c>
      <c r="Z128" s="151" t="str">
        <f t="shared" si="20"/>
        <v/>
      </c>
      <c r="AA128" s="151" t="str">
        <f t="shared" si="21"/>
        <v/>
      </c>
      <c r="AB128" s="151">
        <f t="shared" si="22"/>
        <v>0</v>
      </c>
      <c r="AC128" s="151">
        <f t="shared" si="23"/>
        <v>0</v>
      </c>
      <c r="AD128" s="205">
        <f t="shared" si="24"/>
        <v>0</v>
      </c>
      <c r="AE128" s="206" t="str">
        <f t="shared" si="28"/>
        <v/>
      </c>
      <c r="AF128" s="206" t="str">
        <f t="shared" si="25"/>
        <v/>
      </c>
      <c r="AG128" s="206" t="e">
        <f>IF(IFERROR(FIND("一",B128),0)&gt;0,"一对一",VLOOKUP(AF128,班级编码!A:L,8,0))</f>
        <v>#N/A</v>
      </c>
      <c r="AH128" s="307" t="str">
        <f t="shared" si="26"/>
        <v/>
      </c>
      <c r="AI128" s="307" t="str">
        <f t="shared" si="27"/>
        <v/>
      </c>
    </row>
    <row r="129" spans="1:35">
      <c r="A129" s="176"/>
      <c r="B129" s="176"/>
      <c r="C129" s="176"/>
      <c r="D129" s="176"/>
      <c r="E129" s="176"/>
      <c r="F129" s="180"/>
      <c r="G129" s="175"/>
      <c r="H129" s="175"/>
      <c r="I129" s="176"/>
      <c r="J129" s="176"/>
      <c r="K129" s="176"/>
      <c r="L129" s="176"/>
      <c r="M129" s="175"/>
      <c r="N129" s="176"/>
      <c r="O129" s="175"/>
      <c r="P129" s="175"/>
      <c r="Q129" s="175"/>
      <c r="R129" s="269"/>
      <c r="S129" s="182"/>
      <c r="T129" s="182"/>
      <c r="U129" s="182"/>
      <c r="V129" s="121">
        <f t="shared" si="16"/>
        <v>0</v>
      </c>
      <c r="W129" s="151">
        <f t="shared" si="17"/>
        <v>0</v>
      </c>
      <c r="X129" s="151" t="str">
        <f t="shared" si="18"/>
        <v/>
      </c>
      <c r="Y129" s="151" t="str">
        <f t="shared" si="19"/>
        <v/>
      </c>
      <c r="Z129" s="151" t="str">
        <f t="shared" si="20"/>
        <v/>
      </c>
      <c r="AA129" s="151" t="str">
        <f t="shared" si="21"/>
        <v/>
      </c>
      <c r="AB129" s="151">
        <f t="shared" si="22"/>
        <v>0</v>
      </c>
      <c r="AC129" s="151">
        <f t="shared" si="23"/>
        <v>0</v>
      </c>
      <c r="AD129" s="205">
        <f t="shared" si="24"/>
        <v>0</v>
      </c>
      <c r="AE129" s="206" t="str">
        <f t="shared" si="28"/>
        <v/>
      </c>
      <c r="AF129" s="206" t="str">
        <f t="shared" si="25"/>
        <v/>
      </c>
      <c r="AG129" s="206" t="e">
        <f>IF(IFERROR(FIND("一",B129),0)&gt;0,"一对一",VLOOKUP(AF129,班级编码!A:L,8,0))</f>
        <v>#N/A</v>
      </c>
      <c r="AH129" s="307" t="str">
        <f t="shared" si="26"/>
        <v/>
      </c>
      <c r="AI129" s="307" t="str">
        <f t="shared" si="27"/>
        <v/>
      </c>
    </row>
    <row r="130" spans="1:35">
      <c r="A130" s="176"/>
      <c r="B130" s="176"/>
      <c r="C130" s="176"/>
      <c r="D130" s="176"/>
      <c r="E130" s="176"/>
      <c r="F130" s="180"/>
      <c r="G130" s="175"/>
      <c r="H130" s="175"/>
      <c r="I130" s="176"/>
      <c r="J130" s="176"/>
      <c r="K130" s="176"/>
      <c r="L130" s="176"/>
      <c r="M130" s="175"/>
      <c r="N130" s="176"/>
      <c r="O130" s="175"/>
      <c r="P130" s="175"/>
      <c r="Q130" s="175"/>
      <c r="R130" s="269"/>
      <c r="S130" s="182"/>
      <c r="T130" s="182"/>
      <c r="U130" s="182"/>
      <c r="V130" s="121">
        <f t="shared" si="16"/>
        <v>0</v>
      </c>
      <c r="W130" s="151">
        <f t="shared" si="17"/>
        <v>0</v>
      </c>
      <c r="X130" s="151" t="str">
        <f t="shared" si="18"/>
        <v/>
      </c>
      <c r="Y130" s="151" t="str">
        <f t="shared" si="19"/>
        <v/>
      </c>
      <c r="Z130" s="151" t="str">
        <f t="shared" si="20"/>
        <v/>
      </c>
      <c r="AA130" s="151" t="str">
        <f t="shared" si="21"/>
        <v/>
      </c>
      <c r="AB130" s="151">
        <f t="shared" si="22"/>
        <v>0</v>
      </c>
      <c r="AC130" s="151">
        <f t="shared" si="23"/>
        <v>0</v>
      </c>
      <c r="AD130" s="205">
        <f t="shared" si="24"/>
        <v>0</v>
      </c>
      <c r="AE130" s="206" t="str">
        <f t="shared" ref="AE130:AE159" si="29">IF(IFERROR(FIND("一",B130),0)&gt;0,"一对一",IFERROR(AH130&amp;VLOOKUP(AI130,AL:AM,2),""))</f>
        <v/>
      </c>
      <c r="AF130" s="206" t="str">
        <f t="shared" si="25"/>
        <v/>
      </c>
      <c r="AG130" s="206" t="e">
        <f>IF(IFERROR(FIND("一",B130),0)&gt;0,"一对一",VLOOKUP(AF130,班级编码!A:L,8,0))</f>
        <v>#N/A</v>
      </c>
      <c r="AH130" s="307" t="str">
        <f t="shared" si="26"/>
        <v/>
      </c>
      <c r="AI130" s="307" t="str">
        <f t="shared" si="27"/>
        <v/>
      </c>
    </row>
    <row r="131" spans="1:35">
      <c r="A131" s="176"/>
      <c r="B131" s="176"/>
      <c r="C131" s="176"/>
      <c r="D131" s="176"/>
      <c r="E131" s="176"/>
      <c r="F131" s="180"/>
      <c r="G131" s="175"/>
      <c r="H131" s="175"/>
      <c r="I131" s="176"/>
      <c r="J131" s="176"/>
      <c r="K131" s="176"/>
      <c r="L131" s="176"/>
      <c r="M131" s="175"/>
      <c r="N131" s="176"/>
      <c r="O131" s="175"/>
      <c r="P131" s="175"/>
      <c r="Q131" s="175"/>
      <c r="R131" s="269"/>
      <c r="S131" s="182"/>
      <c r="T131" s="182"/>
      <c r="U131" s="182"/>
      <c r="V131" s="121">
        <f t="shared" ref="V131:V159" si="30">IF(SUM(S131:U131)=0,0,SUM(S131:U131)-IF(A131="","",VALUE(LEFT(H131,2*LEN(H131)-LENB(H131)))))</f>
        <v>0</v>
      </c>
      <c r="W131" s="151">
        <f t="shared" ref="W131:W159" si="31">IFERROR(LEFT(C131,FIND(",",C131)-1),C131)</f>
        <v>0</v>
      </c>
      <c r="X131" s="151" t="str">
        <f t="shared" ref="X131:X159" si="32">IF(AB131=AC131,AA131,Z131)</f>
        <v/>
      </c>
      <c r="Y131" s="151" t="str">
        <f t="shared" ref="Y131:Y159" si="33">IF(AB131=AC131,Z131,AA131)</f>
        <v/>
      </c>
      <c r="Z131" s="151" t="str">
        <f t="shared" ref="Z131:Z159" si="34">IFERROR(MID(C131,FIND(",",C131)+1,FIND("@",SUBSTITUTE(C131,",","@",2))-FIND(",",C131)-1),IF(ISERROR(FIND(",",C131)),"",MID(C131,FIND(",",C131)+1,20)))</f>
        <v/>
      </c>
      <c r="AA131" s="151" t="str">
        <f t="shared" ref="AA131:AA159" si="35">IFERROR(MID(C131,FIND("@",SUBSTITUTE(C131,",","@",2))+1,10),"")</f>
        <v/>
      </c>
      <c r="AB131" s="151">
        <f t="shared" ref="AB131:AB159" si="36">LEN(Z131)</f>
        <v>0</v>
      </c>
      <c r="AC131" s="151">
        <f t="shared" ref="AC131:AC159" si="37">LENB(Z131)</f>
        <v>0</v>
      </c>
      <c r="AD131" s="205">
        <f t="shared" ref="AD131:AD159" si="38">N131*7+F131</f>
        <v>0</v>
      </c>
      <c r="AE131" s="206" t="str">
        <f t="shared" si="29"/>
        <v/>
      </c>
      <c r="AF131" s="206" t="str">
        <f t="shared" ref="AF131:AF159" si="39">IF(IFERROR(FIND("一",B131),0)&gt;0,"一对一",LEFT(A131,3))</f>
        <v/>
      </c>
      <c r="AG131" s="206" t="e">
        <f>IF(IFERROR(FIND("一",B131),0)&gt;0,"一对一",VLOOKUP(AF131,班级编码!A:L,8,0))</f>
        <v>#N/A</v>
      </c>
      <c r="AH131" s="307" t="str">
        <f t="shared" ref="AH131:AH159" si="40">LEFT(G131,2)</f>
        <v/>
      </c>
      <c r="AI131" s="307" t="str">
        <f t="shared" ref="AI131:AI159" si="41">MID(G131,3,2)</f>
        <v/>
      </c>
    </row>
    <row r="132" spans="1:35">
      <c r="A132" s="176"/>
      <c r="B132" s="176"/>
      <c r="C132" s="176"/>
      <c r="D132" s="176"/>
      <c r="E132" s="176"/>
      <c r="F132" s="180"/>
      <c r="G132" s="175"/>
      <c r="H132" s="175"/>
      <c r="I132" s="176"/>
      <c r="J132" s="176"/>
      <c r="K132" s="176"/>
      <c r="L132" s="176"/>
      <c r="M132" s="175"/>
      <c r="N132" s="176"/>
      <c r="O132" s="175"/>
      <c r="P132" s="175"/>
      <c r="Q132" s="175"/>
      <c r="R132" s="269"/>
      <c r="S132" s="182"/>
      <c r="T132" s="182"/>
      <c r="U132" s="182"/>
      <c r="V132" s="121">
        <f t="shared" si="30"/>
        <v>0</v>
      </c>
      <c r="W132" s="151">
        <f t="shared" si="31"/>
        <v>0</v>
      </c>
      <c r="X132" s="151" t="str">
        <f t="shared" si="32"/>
        <v/>
      </c>
      <c r="Y132" s="151" t="str">
        <f t="shared" si="33"/>
        <v/>
      </c>
      <c r="Z132" s="151" t="str">
        <f t="shared" si="34"/>
        <v/>
      </c>
      <c r="AA132" s="151" t="str">
        <f t="shared" si="35"/>
        <v/>
      </c>
      <c r="AB132" s="151">
        <f t="shared" si="36"/>
        <v>0</v>
      </c>
      <c r="AC132" s="151">
        <f t="shared" si="37"/>
        <v>0</v>
      </c>
      <c r="AD132" s="205">
        <f t="shared" si="38"/>
        <v>0</v>
      </c>
      <c r="AE132" s="206" t="str">
        <f t="shared" si="29"/>
        <v/>
      </c>
      <c r="AF132" s="206" t="str">
        <f t="shared" si="39"/>
        <v/>
      </c>
      <c r="AG132" s="206" t="e">
        <f>IF(IFERROR(FIND("一",B132),0)&gt;0,"一对一",VLOOKUP(AF132,班级编码!A:L,8,0))</f>
        <v>#N/A</v>
      </c>
      <c r="AH132" s="307" t="str">
        <f t="shared" si="40"/>
        <v/>
      </c>
      <c r="AI132" s="307" t="str">
        <f t="shared" si="41"/>
        <v/>
      </c>
    </row>
    <row r="133" spans="1:35">
      <c r="A133" s="176"/>
      <c r="B133" s="176"/>
      <c r="C133" s="176"/>
      <c r="D133" s="176"/>
      <c r="E133" s="176"/>
      <c r="F133" s="180"/>
      <c r="G133" s="175"/>
      <c r="H133" s="175"/>
      <c r="I133" s="176"/>
      <c r="J133" s="176"/>
      <c r="K133" s="176"/>
      <c r="L133" s="176"/>
      <c r="M133" s="175"/>
      <c r="N133" s="176"/>
      <c r="O133" s="175"/>
      <c r="P133" s="175"/>
      <c r="Q133" s="175"/>
      <c r="R133" s="269"/>
      <c r="S133" s="182"/>
      <c r="T133" s="182"/>
      <c r="U133" s="182"/>
      <c r="V133" s="121">
        <f t="shared" si="30"/>
        <v>0</v>
      </c>
      <c r="W133" s="151">
        <f t="shared" si="31"/>
        <v>0</v>
      </c>
      <c r="X133" s="151" t="str">
        <f t="shared" si="32"/>
        <v/>
      </c>
      <c r="Y133" s="151" t="str">
        <f t="shared" si="33"/>
        <v/>
      </c>
      <c r="Z133" s="151" t="str">
        <f t="shared" si="34"/>
        <v/>
      </c>
      <c r="AA133" s="151" t="str">
        <f t="shared" si="35"/>
        <v/>
      </c>
      <c r="AB133" s="151">
        <f t="shared" si="36"/>
        <v>0</v>
      </c>
      <c r="AC133" s="151">
        <f t="shared" si="37"/>
        <v>0</v>
      </c>
      <c r="AD133" s="205">
        <f t="shared" si="38"/>
        <v>0</v>
      </c>
      <c r="AE133" s="206" t="str">
        <f t="shared" si="29"/>
        <v/>
      </c>
      <c r="AF133" s="206" t="str">
        <f t="shared" si="39"/>
        <v/>
      </c>
      <c r="AG133" s="206" t="e">
        <f>IF(IFERROR(FIND("一",B133),0)&gt;0,"一对一",VLOOKUP(AF133,班级编码!A:L,8,0))</f>
        <v>#N/A</v>
      </c>
      <c r="AH133" s="307" t="str">
        <f t="shared" si="40"/>
        <v/>
      </c>
      <c r="AI133" s="307" t="str">
        <f t="shared" si="41"/>
        <v/>
      </c>
    </row>
    <row r="134" spans="1:35">
      <c r="A134" s="176"/>
      <c r="B134" s="176"/>
      <c r="C134" s="176"/>
      <c r="D134" s="176"/>
      <c r="E134" s="176"/>
      <c r="F134" s="180"/>
      <c r="G134" s="175"/>
      <c r="H134" s="175"/>
      <c r="I134" s="176"/>
      <c r="J134" s="176"/>
      <c r="K134" s="176"/>
      <c r="L134" s="176"/>
      <c r="M134" s="175"/>
      <c r="N134" s="176"/>
      <c r="O134" s="175"/>
      <c r="P134" s="175"/>
      <c r="Q134" s="175"/>
      <c r="R134" s="269"/>
      <c r="S134" s="182"/>
      <c r="T134" s="182"/>
      <c r="U134" s="182"/>
      <c r="V134" s="121">
        <f t="shared" si="30"/>
        <v>0</v>
      </c>
      <c r="W134" s="151">
        <f t="shared" si="31"/>
        <v>0</v>
      </c>
      <c r="X134" s="151" t="str">
        <f t="shared" si="32"/>
        <v/>
      </c>
      <c r="Y134" s="151" t="str">
        <f t="shared" si="33"/>
        <v/>
      </c>
      <c r="Z134" s="151" t="str">
        <f t="shared" si="34"/>
        <v/>
      </c>
      <c r="AA134" s="151" t="str">
        <f t="shared" si="35"/>
        <v/>
      </c>
      <c r="AB134" s="151">
        <f t="shared" si="36"/>
        <v>0</v>
      </c>
      <c r="AC134" s="151">
        <f t="shared" si="37"/>
        <v>0</v>
      </c>
      <c r="AD134" s="205">
        <f t="shared" si="38"/>
        <v>0</v>
      </c>
      <c r="AE134" s="206" t="str">
        <f t="shared" si="29"/>
        <v/>
      </c>
      <c r="AF134" s="206" t="str">
        <f t="shared" si="39"/>
        <v/>
      </c>
      <c r="AG134" s="206" t="e">
        <f>IF(IFERROR(FIND("一",B134),0)&gt;0,"一对一",VLOOKUP(AF134,班级编码!A:L,8,0))</f>
        <v>#N/A</v>
      </c>
      <c r="AH134" s="307" t="str">
        <f t="shared" si="40"/>
        <v/>
      </c>
      <c r="AI134" s="307" t="str">
        <f t="shared" si="41"/>
        <v/>
      </c>
    </row>
    <row r="135" spans="1:35">
      <c r="A135" s="176"/>
      <c r="B135" s="176"/>
      <c r="C135" s="176"/>
      <c r="D135" s="176"/>
      <c r="E135" s="176"/>
      <c r="F135" s="180"/>
      <c r="G135" s="175"/>
      <c r="H135" s="175"/>
      <c r="I135" s="176"/>
      <c r="J135" s="176"/>
      <c r="K135" s="176"/>
      <c r="L135" s="176"/>
      <c r="M135" s="175"/>
      <c r="N135" s="176"/>
      <c r="O135" s="175"/>
      <c r="P135" s="175"/>
      <c r="Q135" s="175"/>
      <c r="R135" s="269"/>
      <c r="S135" s="182"/>
      <c r="T135" s="182"/>
      <c r="U135" s="182"/>
      <c r="V135" s="121">
        <f t="shared" si="30"/>
        <v>0</v>
      </c>
      <c r="W135" s="151">
        <f t="shared" si="31"/>
        <v>0</v>
      </c>
      <c r="X135" s="151" t="str">
        <f t="shared" si="32"/>
        <v/>
      </c>
      <c r="Y135" s="151" t="str">
        <f t="shared" si="33"/>
        <v/>
      </c>
      <c r="Z135" s="151" t="str">
        <f t="shared" si="34"/>
        <v/>
      </c>
      <c r="AA135" s="151" t="str">
        <f t="shared" si="35"/>
        <v/>
      </c>
      <c r="AB135" s="151">
        <f t="shared" si="36"/>
        <v>0</v>
      </c>
      <c r="AC135" s="151">
        <f t="shared" si="37"/>
        <v>0</v>
      </c>
      <c r="AD135" s="205">
        <f t="shared" si="38"/>
        <v>0</v>
      </c>
      <c r="AE135" s="206" t="str">
        <f t="shared" si="29"/>
        <v/>
      </c>
      <c r="AF135" s="206" t="str">
        <f t="shared" si="39"/>
        <v/>
      </c>
      <c r="AG135" s="206" t="e">
        <f>IF(IFERROR(FIND("一",B135),0)&gt;0,"一对一",VLOOKUP(AF135,班级编码!A:L,8,0))</f>
        <v>#N/A</v>
      </c>
      <c r="AH135" s="307" t="str">
        <f t="shared" si="40"/>
        <v/>
      </c>
      <c r="AI135" s="307" t="str">
        <f t="shared" si="41"/>
        <v/>
      </c>
    </row>
    <row r="136" spans="1:35">
      <c r="A136" s="176"/>
      <c r="B136" s="176"/>
      <c r="C136" s="176"/>
      <c r="D136" s="176"/>
      <c r="E136" s="176"/>
      <c r="F136" s="180"/>
      <c r="G136" s="175"/>
      <c r="H136" s="175"/>
      <c r="I136" s="176"/>
      <c r="J136" s="176"/>
      <c r="K136" s="176"/>
      <c r="L136" s="176"/>
      <c r="M136" s="175"/>
      <c r="N136" s="176"/>
      <c r="O136" s="175"/>
      <c r="P136" s="175"/>
      <c r="Q136" s="175"/>
      <c r="R136" s="269"/>
      <c r="S136" s="182"/>
      <c r="T136" s="182"/>
      <c r="U136" s="182"/>
      <c r="V136" s="121">
        <f t="shared" si="30"/>
        <v>0</v>
      </c>
      <c r="W136" s="151">
        <f t="shared" si="31"/>
        <v>0</v>
      </c>
      <c r="X136" s="151" t="str">
        <f t="shared" si="32"/>
        <v/>
      </c>
      <c r="Y136" s="151" t="str">
        <f t="shared" si="33"/>
        <v/>
      </c>
      <c r="Z136" s="151" t="str">
        <f t="shared" si="34"/>
        <v/>
      </c>
      <c r="AA136" s="151" t="str">
        <f t="shared" si="35"/>
        <v/>
      </c>
      <c r="AB136" s="151">
        <f t="shared" si="36"/>
        <v>0</v>
      </c>
      <c r="AC136" s="151">
        <f t="shared" si="37"/>
        <v>0</v>
      </c>
      <c r="AD136" s="205">
        <f t="shared" si="38"/>
        <v>0</v>
      </c>
      <c r="AE136" s="206" t="str">
        <f t="shared" si="29"/>
        <v/>
      </c>
      <c r="AF136" s="206" t="str">
        <f t="shared" si="39"/>
        <v/>
      </c>
      <c r="AG136" s="206" t="e">
        <f>IF(IFERROR(FIND("一",B136),0)&gt;0,"一对一",VLOOKUP(AF136,班级编码!A:L,8,0))</f>
        <v>#N/A</v>
      </c>
      <c r="AH136" s="307" t="str">
        <f t="shared" si="40"/>
        <v/>
      </c>
      <c r="AI136" s="307" t="str">
        <f t="shared" si="41"/>
        <v/>
      </c>
    </row>
    <row r="137" spans="1:35">
      <c r="A137" s="176"/>
      <c r="B137" s="176"/>
      <c r="C137" s="176"/>
      <c r="D137" s="176"/>
      <c r="E137" s="176"/>
      <c r="F137" s="180"/>
      <c r="G137" s="175"/>
      <c r="H137" s="175"/>
      <c r="I137" s="176"/>
      <c r="J137" s="176"/>
      <c r="K137" s="176"/>
      <c r="L137" s="176"/>
      <c r="M137" s="175"/>
      <c r="N137" s="176"/>
      <c r="O137" s="175"/>
      <c r="P137" s="175"/>
      <c r="Q137" s="175"/>
      <c r="R137" s="269"/>
      <c r="S137" s="182"/>
      <c r="T137" s="182"/>
      <c r="U137" s="182"/>
      <c r="V137" s="121">
        <f t="shared" si="30"/>
        <v>0</v>
      </c>
      <c r="W137" s="151">
        <f t="shared" si="31"/>
        <v>0</v>
      </c>
      <c r="X137" s="151" t="str">
        <f t="shared" si="32"/>
        <v/>
      </c>
      <c r="Y137" s="151" t="str">
        <f t="shared" si="33"/>
        <v/>
      </c>
      <c r="Z137" s="151" t="str">
        <f t="shared" si="34"/>
        <v/>
      </c>
      <c r="AA137" s="151" t="str">
        <f t="shared" si="35"/>
        <v/>
      </c>
      <c r="AB137" s="151">
        <f t="shared" si="36"/>
        <v>0</v>
      </c>
      <c r="AC137" s="151">
        <f t="shared" si="37"/>
        <v>0</v>
      </c>
      <c r="AD137" s="205">
        <f t="shared" si="38"/>
        <v>0</v>
      </c>
      <c r="AE137" s="206" t="str">
        <f t="shared" si="29"/>
        <v/>
      </c>
      <c r="AF137" s="206" t="str">
        <f t="shared" si="39"/>
        <v/>
      </c>
      <c r="AG137" s="206" t="e">
        <f>IF(IFERROR(FIND("一",B137),0)&gt;0,"一对一",VLOOKUP(AF137,班级编码!A:L,8,0))</f>
        <v>#N/A</v>
      </c>
      <c r="AH137" s="307" t="str">
        <f t="shared" si="40"/>
        <v/>
      </c>
      <c r="AI137" s="307" t="str">
        <f t="shared" si="41"/>
        <v/>
      </c>
    </row>
    <row r="138" spans="1:35">
      <c r="A138" s="176"/>
      <c r="B138" s="176"/>
      <c r="C138" s="176"/>
      <c r="D138" s="176"/>
      <c r="E138" s="176"/>
      <c r="F138" s="180"/>
      <c r="G138" s="175"/>
      <c r="H138" s="175"/>
      <c r="I138" s="176"/>
      <c r="J138" s="176"/>
      <c r="K138" s="176"/>
      <c r="L138" s="176"/>
      <c r="M138" s="175"/>
      <c r="N138" s="176"/>
      <c r="O138" s="175"/>
      <c r="P138" s="175"/>
      <c r="Q138" s="175"/>
      <c r="R138" s="269"/>
      <c r="S138" s="182"/>
      <c r="T138" s="182"/>
      <c r="U138" s="182"/>
      <c r="V138" s="121">
        <f t="shared" si="30"/>
        <v>0</v>
      </c>
      <c r="W138" s="151">
        <f t="shared" si="31"/>
        <v>0</v>
      </c>
      <c r="X138" s="151" t="str">
        <f t="shared" si="32"/>
        <v/>
      </c>
      <c r="Y138" s="151" t="str">
        <f t="shared" si="33"/>
        <v/>
      </c>
      <c r="Z138" s="151" t="str">
        <f t="shared" si="34"/>
        <v/>
      </c>
      <c r="AA138" s="151" t="str">
        <f t="shared" si="35"/>
        <v/>
      </c>
      <c r="AB138" s="151">
        <f t="shared" si="36"/>
        <v>0</v>
      </c>
      <c r="AC138" s="151">
        <f t="shared" si="37"/>
        <v>0</v>
      </c>
      <c r="AD138" s="205">
        <f t="shared" si="38"/>
        <v>0</v>
      </c>
      <c r="AE138" s="206" t="str">
        <f t="shared" si="29"/>
        <v/>
      </c>
      <c r="AF138" s="206" t="str">
        <f t="shared" si="39"/>
        <v/>
      </c>
      <c r="AG138" s="206" t="e">
        <f>IF(IFERROR(FIND("一",B138),0)&gt;0,"一对一",VLOOKUP(AF138,班级编码!A:L,8,0))</f>
        <v>#N/A</v>
      </c>
      <c r="AH138" s="307" t="str">
        <f t="shared" si="40"/>
        <v/>
      </c>
      <c r="AI138" s="307" t="str">
        <f t="shared" si="41"/>
        <v/>
      </c>
    </row>
    <row r="139" spans="1:35">
      <c r="A139" s="176"/>
      <c r="B139" s="176"/>
      <c r="C139" s="176"/>
      <c r="D139" s="176"/>
      <c r="E139" s="176"/>
      <c r="F139" s="180"/>
      <c r="G139" s="175"/>
      <c r="H139" s="175"/>
      <c r="I139" s="176"/>
      <c r="J139" s="176"/>
      <c r="K139" s="176"/>
      <c r="L139" s="176"/>
      <c r="M139" s="175"/>
      <c r="N139" s="176"/>
      <c r="O139" s="175"/>
      <c r="P139" s="175"/>
      <c r="Q139" s="175"/>
      <c r="R139" s="269"/>
      <c r="S139" s="182"/>
      <c r="T139" s="182"/>
      <c r="U139" s="182"/>
      <c r="V139" s="121">
        <f t="shared" si="30"/>
        <v>0</v>
      </c>
      <c r="W139" s="151">
        <f t="shared" si="31"/>
        <v>0</v>
      </c>
      <c r="X139" s="151" t="str">
        <f t="shared" si="32"/>
        <v/>
      </c>
      <c r="Y139" s="151" t="str">
        <f t="shared" si="33"/>
        <v/>
      </c>
      <c r="Z139" s="151" t="str">
        <f t="shared" si="34"/>
        <v/>
      </c>
      <c r="AA139" s="151" t="str">
        <f t="shared" si="35"/>
        <v/>
      </c>
      <c r="AB139" s="151">
        <f t="shared" si="36"/>
        <v>0</v>
      </c>
      <c r="AC139" s="151">
        <f t="shared" si="37"/>
        <v>0</v>
      </c>
      <c r="AD139" s="205">
        <f t="shared" si="38"/>
        <v>0</v>
      </c>
      <c r="AE139" s="206" t="str">
        <f t="shared" si="29"/>
        <v/>
      </c>
      <c r="AF139" s="206" t="str">
        <f t="shared" si="39"/>
        <v/>
      </c>
      <c r="AG139" s="206" t="e">
        <f>IF(IFERROR(FIND("一",B139),0)&gt;0,"一对一",VLOOKUP(AF139,班级编码!A:L,8,0))</f>
        <v>#N/A</v>
      </c>
      <c r="AH139" s="307" t="str">
        <f t="shared" si="40"/>
        <v/>
      </c>
      <c r="AI139" s="307" t="str">
        <f t="shared" si="41"/>
        <v/>
      </c>
    </row>
    <row r="140" spans="1:35">
      <c r="A140" s="176"/>
      <c r="B140" s="176"/>
      <c r="C140" s="176"/>
      <c r="D140" s="176"/>
      <c r="E140" s="176"/>
      <c r="F140" s="180"/>
      <c r="G140" s="175"/>
      <c r="H140" s="175"/>
      <c r="I140" s="176"/>
      <c r="J140" s="176"/>
      <c r="K140" s="176"/>
      <c r="L140" s="176"/>
      <c r="M140" s="175"/>
      <c r="N140" s="176"/>
      <c r="O140" s="175"/>
      <c r="P140" s="175"/>
      <c r="Q140" s="175"/>
      <c r="R140" s="269"/>
      <c r="S140" s="182"/>
      <c r="T140" s="182"/>
      <c r="U140" s="182"/>
      <c r="V140" s="121">
        <f t="shared" si="30"/>
        <v>0</v>
      </c>
      <c r="W140" s="151">
        <f t="shared" si="31"/>
        <v>0</v>
      </c>
      <c r="X140" s="151" t="str">
        <f t="shared" si="32"/>
        <v/>
      </c>
      <c r="Y140" s="151" t="str">
        <f t="shared" si="33"/>
        <v/>
      </c>
      <c r="Z140" s="151" t="str">
        <f t="shared" si="34"/>
        <v/>
      </c>
      <c r="AA140" s="151" t="str">
        <f t="shared" si="35"/>
        <v/>
      </c>
      <c r="AB140" s="151">
        <f t="shared" si="36"/>
        <v>0</v>
      </c>
      <c r="AC140" s="151">
        <f t="shared" si="37"/>
        <v>0</v>
      </c>
      <c r="AD140" s="205">
        <f t="shared" si="38"/>
        <v>0</v>
      </c>
      <c r="AE140" s="206" t="str">
        <f t="shared" si="29"/>
        <v/>
      </c>
      <c r="AF140" s="206" t="str">
        <f t="shared" si="39"/>
        <v/>
      </c>
      <c r="AG140" s="206" t="e">
        <f>IF(IFERROR(FIND("一",B140),0)&gt;0,"一对一",VLOOKUP(AF140,班级编码!A:L,8,0))</f>
        <v>#N/A</v>
      </c>
      <c r="AH140" s="307" t="str">
        <f t="shared" si="40"/>
        <v/>
      </c>
      <c r="AI140" s="307" t="str">
        <f t="shared" si="41"/>
        <v/>
      </c>
    </row>
    <row r="141" spans="1:35">
      <c r="A141" s="176"/>
      <c r="B141" s="176"/>
      <c r="C141" s="176"/>
      <c r="D141" s="176"/>
      <c r="E141" s="176"/>
      <c r="F141" s="180"/>
      <c r="G141" s="175"/>
      <c r="H141" s="175"/>
      <c r="I141" s="176"/>
      <c r="J141" s="176"/>
      <c r="K141" s="176"/>
      <c r="L141" s="176"/>
      <c r="M141" s="175"/>
      <c r="N141" s="176"/>
      <c r="O141" s="175"/>
      <c r="P141" s="175"/>
      <c r="Q141" s="175"/>
      <c r="R141" s="269"/>
      <c r="S141" s="182"/>
      <c r="T141" s="182"/>
      <c r="U141" s="182"/>
      <c r="V141" s="121">
        <f t="shared" si="30"/>
        <v>0</v>
      </c>
      <c r="W141" s="151">
        <f t="shared" si="31"/>
        <v>0</v>
      </c>
      <c r="X141" s="151" t="str">
        <f t="shared" si="32"/>
        <v/>
      </c>
      <c r="Y141" s="151" t="str">
        <f t="shared" si="33"/>
        <v/>
      </c>
      <c r="Z141" s="151" t="str">
        <f t="shared" si="34"/>
        <v/>
      </c>
      <c r="AA141" s="151" t="str">
        <f t="shared" si="35"/>
        <v/>
      </c>
      <c r="AB141" s="151">
        <f t="shared" si="36"/>
        <v>0</v>
      </c>
      <c r="AC141" s="151">
        <f t="shared" si="37"/>
        <v>0</v>
      </c>
      <c r="AD141" s="205">
        <f t="shared" si="38"/>
        <v>0</v>
      </c>
      <c r="AE141" s="206" t="str">
        <f t="shared" si="29"/>
        <v/>
      </c>
      <c r="AF141" s="206" t="str">
        <f t="shared" si="39"/>
        <v/>
      </c>
      <c r="AG141" s="206" t="e">
        <f>IF(IFERROR(FIND("一",B141),0)&gt;0,"一对一",VLOOKUP(AF141,班级编码!A:L,8,0))</f>
        <v>#N/A</v>
      </c>
      <c r="AH141" s="307" t="str">
        <f t="shared" si="40"/>
        <v/>
      </c>
      <c r="AI141" s="307" t="str">
        <f t="shared" si="41"/>
        <v/>
      </c>
    </row>
    <row r="142" spans="1:35">
      <c r="A142" s="176"/>
      <c r="B142" s="176"/>
      <c r="C142" s="176"/>
      <c r="D142" s="176"/>
      <c r="E142" s="176"/>
      <c r="F142" s="180"/>
      <c r="G142" s="175"/>
      <c r="H142" s="175"/>
      <c r="I142" s="176"/>
      <c r="J142" s="176"/>
      <c r="K142" s="176"/>
      <c r="L142" s="176"/>
      <c r="M142" s="175"/>
      <c r="N142" s="176"/>
      <c r="O142" s="175"/>
      <c r="P142" s="175"/>
      <c r="Q142" s="175"/>
      <c r="R142" s="269"/>
      <c r="S142" s="182"/>
      <c r="T142" s="182"/>
      <c r="U142" s="182"/>
      <c r="V142" s="121">
        <f t="shared" si="30"/>
        <v>0</v>
      </c>
      <c r="W142" s="151">
        <f t="shared" si="31"/>
        <v>0</v>
      </c>
      <c r="X142" s="151" t="str">
        <f t="shared" si="32"/>
        <v/>
      </c>
      <c r="Y142" s="151" t="str">
        <f t="shared" si="33"/>
        <v/>
      </c>
      <c r="Z142" s="151" t="str">
        <f t="shared" si="34"/>
        <v/>
      </c>
      <c r="AA142" s="151" t="str">
        <f t="shared" si="35"/>
        <v/>
      </c>
      <c r="AB142" s="151">
        <f t="shared" si="36"/>
        <v>0</v>
      </c>
      <c r="AC142" s="151">
        <f t="shared" si="37"/>
        <v>0</v>
      </c>
      <c r="AD142" s="205">
        <f t="shared" si="38"/>
        <v>0</v>
      </c>
      <c r="AE142" s="206" t="str">
        <f t="shared" si="29"/>
        <v/>
      </c>
      <c r="AF142" s="206" t="str">
        <f t="shared" si="39"/>
        <v/>
      </c>
      <c r="AG142" s="206" t="e">
        <f>IF(IFERROR(FIND("一",B142),0)&gt;0,"一对一",VLOOKUP(AF142,班级编码!A:L,8,0))</f>
        <v>#N/A</v>
      </c>
      <c r="AH142" s="307" t="str">
        <f t="shared" si="40"/>
        <v/>
      </c>
      <c r="AI142" s="307" t="str">
        <f t="shared" si="41"/>
        <v/>
      </c>
    </row>
    <row r="143" spans="1:35">
      <c r="A143" s="176"/>
      <c r="B143" s="176"/>
      <c r="C143" s="176"/>
      <c r="D143" s="176"/>
      <c r="E143" s="176"/>
      <c r="F143" s="180"/>
      <c r="G143" s="175"/>
      <c r="H143" s="175"/>
      <c r="I143" s="176"/>
      <c r="J143" s="176"/>
      <c r="K143" s="176"/>
      <c r="L143" s="176"/>
      <c r="M143" s="175"/>
      <c r="N143" s="176"/>
      <c r="O143" s="175"/>
      <c r="P143" s="175"/>
      <c r="Q143" s="175"/>
      <c r="R143" s="269"/>
      <c r="S143" s="182"/>
      <c r="T143" s="182"/>
      <c r="U143" s="182"/>
      <c r="V143" s="121">
        <f t="shared" si="30"/>
        <v>0</v>
      </c>
      <c r="W143" s="151">
        <f t="shared" si="31"/>
        <v>0</v>
      </c>
      <c r="X143" s="151" t="str">
        <f t="shared" si="32"/>
        <v/>
      </c>
      <c r="Y143" s="151" t="str">
        <f t="shared" si="33"/>
        <v/>
      </c>
      <c r="Z143" s="151" t="str">
        <f t="shared" si="34"/>
        <v/>
      </c>
      <c r="AA143" s="151" t="str">
        <f t="shared" si="35"/>
        <v/>
      </c>
      <c r="AB143" s="151">
        <f t="shared" si="36"/>
        <v>0</v>
      </c>
      <c r="AC143" s="151">
        <f t="shared" si="37"/>
        <v>0</v>
      </c>
      <c r="AD143" s="205">
        <f t="shared" si="38"/>
        <v>0</v>
      </c>
      <c r="AE143" s="206" t="str">
        <f t="shared" si="29"/>
        <v/>
      </c>
      <c r="AF143" s="206" t="str">
        <f t="shared" si="39"/>
        <v/>
      </c>
      <c r="AG143" s="206" t="e">
        <f>IF(IFERROR(FIND("一",B143),0)&gt;0,"一对一",VLOOKUP(AF143,班级编码!A:L,8,0))</f>
        <v>#N/A</v>
      </c>
      <c r="AH143" s="307" t="str">
        <f t="shared" si="40"/>
        <v/>
      </c>
      <c r="AI143" s="307" t="str">
        <f t="shared" si="41"/>
        <v/>
      </c>
    </row>
    <row r="144" spans="1:35">
      <c r="A144" s="176"/>
      <c r="B144" s="176"/>
      <c r="C144" s="176"/>
      <c r="D144" s="176"/>
      <c r="E144" s="176"/>
      <c r="F144" s="180"/>
      <c r="G144" s="175"/>
      <c r="H144" s="175"/>
      <c r="I144" s="176"/>
      <c r="J144" s="176"/>
      <c r="K144" s="176"/>
      <c r="L144" s="176"/>
      <c r="M144" s="175"/>
      <c r="N144" s="176"/>
      <c r="O144" s="175"/>
      <c r="P144" s="175"/>
      <c r="Q144" s="175"/>
      <c r="R144" s="269"/>
      <c r="S144" s="182"/>
      <c r="T144" s="182"/>
      <c r="U144" s="182"/>
      <c r="V144" s="121">
        <f t="shared" si="30"/>
        <v>0</v>
      </c>
      <c r="W144" s="151">
        <f t="shared" si="31"/>
        <v>0</v>
      </c>
      <c r="X144" s="151" t="str">
        <f t="shared" si="32"/>
        <v/>
      </c>
      <c r="Y144" s="151" t="str">
        <f t="shared" si="33"/>
        <v/>
      </c>
      <c r="Z144" s="151" t="str">
        <f t="shared" si="34"/>
        <v/>
      </c>
      <c r="AA144" s="151" t="str">
        <f t="shared" si="35"/>
        <v/>
      </c>
      <c r="AB144" s="151">
        <f t="shared" si="36"/>
        <v>0</v>
      </c>
      <c r="AC144" s="151">
        <f t="shared" si="37"/>
        <v>0</v>
      </c>
      <c r="AD144" s="205">
        <f t="shared" si="38"/>
        <v>0</v>
      </c>
      <c r="AE144" s="206" t="str">
        <f t="shared" si="29"/>
        <v/>
      </c>
      <c r="AF144" s="206" t="str">
        <f t="shared" si="39"/>
        <v/>
      </c>
      <c r="AG144" s="206" t="e">
        <f>IF(IFERROR(FIND("一",B144),0)&gt;0,"一对一",VLOOKUP(AF144,班级编码!A:L,8,0))</f>
        <v>#N/A</v>
      </c>
      <c r="AH144" s="307" t="str">
        <f t="shared" si="40"/>
        <v/>
      </c>
      <c r="AI144" s="307" t="str">
        <f t="shared" si="41"/>
        <v/>
      </c>
    </row>
    <row r="145" spans="1:35">
      <c r="A145" s="176"/>
      <c r="B145" s="176"/>
      <c r="C145" s="176"/>
      <c r="D145" s="176"/>
      <c r="E145" s="176"/>
      <c r="F145" s="180"/>
      <c r="G145" s="175"/>
      <c r="H145" s="175"/>
      <c r="I145" s="176"/>
      <c r="J145" s="176"/>
      <c r="K145" s="176"/>
      <c r="L145" s="176"/>
      <c r="M145" s="175"/>
      <c r="N145" s="176"/>
      <c r="O145" s="175"/>
      <c r="P145" s="175"/>
      <c r="Q145" s="175"/>
      <c r="R145" s="269"/>
      <c r="S145" s="182"/>
      <c r="T145" s="182"/>
      <c r="U145" s="182"/>
      <c r="V145" s="121">
        <f t="shared" si="30"/>
        <v>0</v>
      </c>
      <c r="W145" s="151">
        <f t="shared" si="31"/>
        <v>0</v>
      </c>
      <c r="X145" s="151" t="str">
        <f t="shared" si="32"/>
        <v/>
      </c>
      <c r="Y145" s="151" t="str">
        <f t="shared" si="33"/>
        <v/>
      </c>
      <c r="Z145" s="151" t="str">
        <f t="shared" si="34"/>
        <v/>
      </c>
      <c r="AA145" s="151" t="str">
        <f t="shared" si="35"/>
        <v/>
      </c>
      <c r="AB145" s="151">
        <f t="shared" si="36"/>
        <v>0</v>
      </c>
      <c r="AC145" s="151">
        <f t="shared" si="37"/>
        <v>0</v>
      </c>
      <c r="AD145" s="205">
        <f t="shared" si="38"/>
        <v>0</v>
      </c>
      <c r="AE145" s="206" t="str">
        <f t="shared" si="29"/>
        <v/>
      </c>
      <c r="AF145" s="206" t="str">
        <f t="shared" si="39"/>
        <v/>
      </c>
      <c r="AG145" s="206" t="e">
        <f>IF(IFERROR(FIND("一",B145),0)&gt;0,"一对一",VLOOKUP(AF145,班级编码!A:L,8,0))</f>
        <v>#N/A</v>
      </c>
      <c r="AH145" s="307" t="str">
        <f t="shared" si="40"/>
        <v/>
      </c>
      <c r="AI145" s="307" t="str">
        <f t="shared" si="41"/>
        <v/>
      </c>
    </row>
    <row r="146" spans="1:35">
      <c r="A146" s="176"/>
      <c r="B146" s="176"/>
      <c r="C146" s="176"/>
      <c r="D146" s="176"/>
      <c r="E146" s="176"/>
      <c r="F146" s="180"/>
      <c r="G146" s="175"/>
      <c r="H146" s="175"/>
      <c r="I146" s="176"/>
      <c r="J146" s="176"/>
      <c r="K146" s="176"/>
      <c r="L146" s="176"/>
      <c r="M146" s="175"/>
      <c r="N146" s="176"/>
      <c r="O146" s="175"/>
      <c r="P146" s="175"/>
      <c r="Q146" s="175"/>
      <c r="R146" s="269"/>
      <c r="S146" s="182"/>
      <c r="T146" s="182"/>
      <c r="U146" s="182"/>
      <c r="V146" s="121">
        <f t="shared" si="30"/>
        <v>0</v>
      </c>
      <c r="W146" s="151">
        <f t="shared" si="31"/>
        <v>0</v>
      </c>
      <c r="X146" s="151" t="str">
        <f t="shared" si="32"/>
        <v/>
      </c>
      <c r="Y146" s="151" t="str">
        <f t="shared" si="33"/>
        <v/>
      </c>
      <c r="Z146" s="151" t="str">
        <f t="shared" si="34"/>
        <v/>
      </c>
      <c r="AA146" s="151" t="str">
        <f t="shared" si="35"/>
        <v/>
      </c>
      <c r="AB146" s="151">
        <f t="shared" si="36"/>
        <v>0</v>
      </c>
      <c r="AC146" s="151">
        <f t="shared" si="37"/>
        <v>0</v>
      </c>
      <c r="AD146" s="205">
        <f t="shared" si="38"/>
        <v>0</v>
      </c>
      <c r="AE146" s="206" t="str">
        <f t="shared" si="29"/>
        <v/>
      </c>
      <c r="AF146" s="206" t="str">
        <f t="shared" si="39"/>
        <v/>
      </c>
      <c r="AG146" s="206" t="e">
        <f>IF(IFERROR(FIND("一",B146),0)&gt;0,"一对一",VLOOKUP(AF146,班级编码!A:L,8,0))</f>
        <v>#N/A</v>
      </c>
      <c r="AH146" s="307" t="str">
        <f t="shared" si="40"/>
        <v/>
      </c>
      <c r="AI146" s="307" t="str">
        <f t="shared" si="41"/>
        <v/>
      </c>
    </row>
    <row r="147" spans="1:35">
      <c r="A147" s="176"/>
      <c r="B147" s="176"/>
      <c r="C147" s="176"/>
      <c r="D147" s="176"/>
      <c r="E147" s="176"/>
      <c r="F147" s="180"/>
      <c r="G147" s="175"/>
      <c r="H147" s="175"/>
      <c r="I147" s="176"/>
      <c r="J147" s="176"/>
      <c r="K147" s="176"/>
      <c r="L147" s="176"/>
      <c r="M147" s="175"/>
      <c r="N147" s="176"/>
      <c r="O147" s="175"/>
      <c r="P147" s="175"/>
      <c r="Q147" s="175"/>
      <c r="R147" s="269"/>
      <c r="S147" s="182"/>
      <c r="T147" s="182"/>
      <c r="U147" s="182"/>
      <c r="V147" s="121">
        <f t="shared" si="30"/>
        <v>0</v>
      </c>
      <c r="W147" s="151">
        <f t="shared" si="31"/>
        <v>0</v>
      </c>
      <c r="X147" s="151" t="str">
        <f t="shared" si="32"/>
        <v/>
      </c>
      <c r="Y147" s="151" t="str">
        <f t="shared" si="33"/>
        <v/>
      </c>
      <c r="Z147" s="151" t="str">
        <f t="shared" si="34"/>
        <v/>
      </c>
      <c r="AA147" s="151" t="str">
        <f t="shared" si="35"/>
        <v/>
      </c>
      <c r="AB147" s="151">
        <f t="shared" si="36"/>
        <v>0</v>
      </c>
      <c r="AC147" s="151">
        <f t="shared" si="37"/>
        <v>0</v>
      </c>
      <c r="AD147" s="205">
        <f t="shared" si="38"/>
        <v>0</v>
      </c>
      <c r="AE147" s="206" t="str">
        <f t="shared" si="29"/>
        <v/>
      </c>
      <c r="AF147" s="206" t="str">
        <f t="shared" si="39"/>
        <v/>
      </c>
      <c r="AG147" s="206" t="e">
        <f>IF(IFERROR(FIND("一",B147),0)&gt;0,"一对一",VLOOKUP(AF147,班级编码!A:L,8,0))</f>
        <v>#N/A</v>
      </c>
      <c r="AH147" s="307" t="str">
        <f t="shared" si="40"/>
        <v/>
      </c>
      <c r="AI147" s="307" t="str">
        <f t="shared" si="41"/>
        <v/>
      </c>
    </row>
    <row r="148" spans="1:35">
      <c r="A148" s="176"/>
      <c r="B148" s="176"/>
      <c r="C148" s="176"/>
      <c r="D148" s="176"/>
      <c r="E148" s="176"/>
      <c r="F148" s="180"/>
      <c r="G148" s="175"/>
      <c r="H148" s="175"/>
      <c r="I148" s="176"/>
      <c r="J148" s="176"/>
      <c r="K148" s="176"/>
      <c r="L148" s="176"/>
      <c r="M148" s="175"/>
      <c r="N148" s="176"/>
      <c r="O148" s="175"/>
      <c r="P148" s="175"/>
      <c r="Q148" s="175"/>
      <c r="R148" s="269"/>
      <c r="S148" s="182"/>
      <c r="T148" s="182"/>
      <c r="U148" s="182"/>
      <c r="V148" s="121">
        <f t="shared" si="30"/>
        <v>0</v>
      </c>
      <c r="W148" s="151">
        <f t="shared" si="31"/>
        <v>0</v>
      </c>
      <c r="X148" s="151" t="str">
        <f t="shared" si="32"/>
        <v/>
      </c>
      <c r="Y148" s="151" t="str">
        <f t="shared" si="33"/>
        <v/>
      </c>
      <c r="Z148" s="151" t="str">
        <f t="shared" si="34"/>
        <v/>
      </c>
      <c r="AA148" s="151" t="str">
        <f t="shared" si="35"/>
        <v/>
      </c>
      <c r="AB148" s="151">
        <f t="shared" si="36"/>
        <v>0</v>
      </c>
      <c r="AC148" s="151">
        <f t="shared" si="37"/>
        <v>0</v>
      </c>
      <c r="AD148" s="205">
        <f t="shared" si="38"/>
        <v>0</v>
      </c>
      <c r="AE148" s="206" t="str">
        <f t="shared" si="29"/>
        <v/>
      </c>
      <c r="AF148" s="206" t="str">
        <f t="shared" si="39"/>
        <v/>
      </c>
      <c r="AG148" s="206" t="e">
        <f>IF(IFERROR(FIND("一",B148),0)&gt;0,"一对一",VLOOKUP(AF148,班级编码!A:L,8,0))</f>
        <v>#N/A</v>
      </c>
      <c r="AH148" s="307" t="str">
        <f t="shared" si="40"/>
        <v/>
      </c>
      <c r="AI148" s="307" t="str">
        <f t="shared" si="41"/>
        <v/>
      </c>
    </row>
    <row r="149" spans="1:35">
      <c r="A149" s="176"/>
      <c r="B149" s="176"/>
      <c r="C149" s="176"/>
      <c r="D149" s="176"/>
      <c r="E149" s="176"/>
      <c r="F149" s="180"/>
      <c r="G149" s="175"/>
      <c r="H149" s="175"/>
      <c r="I149" s="176"/>
      <c r="J149" s="176"/>
      <c r="K149" s="176"/>
      <c r="L149" s="176"/>
      <c r="M149" s="175"/>
      <c r="N149" s="176"/>
      <c r="O149" s="175"/>
      <c r="P149" s="175"/>
      <c r="Q149" s="175"/>
      <c r="R149" s="269"/>
      <c r="S149" s="182"/>
      <c r="T149" s="182"/>
      <c r="U149" s="182"/>
      <c r="V149" s="121">
        <f t="shared" si="30"/>
        <v>0</v>
      </c>
      <c r="W149" s="151">
        <f t="shared" si="31"/>
        <v>0</v>
      </c>
      <c r="X149" s="151" t="str">
        <f t="shared" si="32"/>
        <v/>
      </c>
      <c r="Y149" s="151" t="str">
        <f t="shared" si="33"/>
        <v/>
      </c>
      <c r="Z149" s="151" t="str">
        <f t="shared" si="34"/>
        <v/>
      </c>
      <c r="AA149" s="151" t="str">
        <f t="shared" si="35"/>
        <v/>
      </c>
      <c r="AB149" s="151">
        <f t="shared" si="36"/>
        <v>0</v>
      </c>
      <c r="AC149" s="151">
        <f t="shared" si="37"/>
        <v>0</v>
      </c>
      <c r="AD149" s="205">
        <f t="shared" si="38"/>
        <v>0</v>
      </c>
      <c r="AE149" s="206" t="str">
        <f t="shared" si="29"/>
        <v/>
      </c>
      <c r="AF149" s="206" t="str">
        <f t="shared" si="39"/>
        <v/>
      </c>
      <c r="AG149" s="206" t="e">
        <f>IF(IFERROR(FIND("一",B149),0)&gt;0,"一对一",VLOOKUP(AF149,班级编码!A:L,8,0))</f>
        <v>#N/A</v>
      </c>
      <c r="AH149" s="307" t="str">
        <f t="shared" si="40"/>
        <v/>
      </c>
      <c r="AI149" s="307" t="str">
        <f t="shared" si="41"/>
        <v/>
      </c>
    </row>
    <row r="150" spans="1:35">
      <c r="A150" s="176"/>
      <c r="B150" s="176"/>
      <c r="C150" s="176"/>
      <c r="D150" s="176"/>
      <c r="E150" s="176"/>
      <c r="F150" s="180"/>
      <c r="G150" s="175"/>
      <c r="H150" s="175"/>
      <c r="I150" s="176"/>
      <c r="J150" s="176"/>
      <c r="K150" s="176"/>
      <c r="L150" s="176"/>
      <c r="M150" s="175"/>
      <c r="N150" s="176"/>
      <c r="O150" s="175"/>
      <c r="P150" s="175"/>
      <c r="Q150" s="175"/>
      <c r="R150" s="269"/>
      <c r="S150" s="182"/>
      <c r="T150" s="182"/>
      <c r="U150" s="182"/>
      <c r="V150" s="121">
        <f t="shared" si="30"/>
        <v>0</v>
      </c>
      <c r="W150" s="151">
        <f t="shared" si="31"/>
        <v>0</v>
      </c>
      <c r="X150" s="151" t="str">
        <f t="shared" si="32"/>
        <v/>
      </c>
      <c r="Y150" s="151" t="str">
        <f t="shared" si="33"/>
        <v/>
      </c>
      <c r="Z150" s="151" t="str">
        <f t="shared" si="34"/>
        <v/>
      </c>
      <c r="AA150" s="151" t="str">
        <f t="shared" si="35"/>
        <v/>
      </c>
      <c r="AB150" s="151">
        <f t="shared" si="36"/>
        <v>0</v>
      </c>
      <c r="AC150" s="151">
        <f t="shared" si="37"/>
        <v>0</v>
      </c>
      <c r="AD150" s="205">
        <f t="shared" si="38"/>
        <v>0</v>
      </c>
      <c r="AE150" s="206" t="str">
        <f t="shared" si="29"/>
        <v/>
      </c>
      <c r="AF150" s="206" t="str">
        <f t="shared" si="39"/>
        <v/>
      </c>
      <c r="AG150" s="206" t="e">
        <f>IF(IFERROR(FIND("一",B150),0)&gt;0,"一对一",VLOOKUP(AF150,班级编码!A:L,8,0))</f>
        <v>#N/A</v>
      </c>
      <c r="AH150" s="307" t="str">
        <f t="shared" si="40"/>
        <v/>
      </c>
      <c r="AI150" s="307" t="str">
        <f t="shared" si="41"/>
        <v/>
      </c>
    </row>
    <row r="151" spans="1:35">
      <c r="A151" s="176"/>
      <c r="B151" s="176"/>
      <c r="C151" s="176"/>
      <c r="D151" s="176"/>
      <c r="E151" s="176"/>
      <c r="F151" s="180"/>
      <c r="G151" s="175"/>
      <c r="H151" s="175"/>
      <c r="I151" s="176"/>
      <c r="J151" s="176"/>
      <c r="K151" s="176"/>
      <c r="L151" s="176"/>
      <c r="M151" s="175"/>
      <c r="N151" s="176"/>
      <c r="O151" s="175"/>
      <c r="P151" s="175"/>
      <c r="Q151" s="175"/>
      <c r="R151" s="269"/>
      <c r="S151" s="182"/>
      <c r="T151" s="182"/>
      <c r="U151" s="182"/>
      <c r="V151" s="121">
        <f t="shared" si="30"/>
        <v>0</v>
      </c>
      <c r="W151" s="151">
        <f t="shared" si="31"/>
        <v>0</v>
      </c>
      <c r="X151" s="151" t="str">
        <f t="shared" si="32"/>
        <v/>
      </c>
      <c r="Y151" s="151" t="str">
        <f t="shared" si="33"/>
        <v/>
      </c>
      <c r="Z151" s="151" t="str">
        <f t="shared" si="34"/>
        <v/>
      </c>
      <c r="AA151" s="151" t="str">
        <f t="shared" si="35"/>
        <v/>
      </c>
      <c r="AB151" s="151">
        <f t="shared" si="36"/>
        <v>0</v>
      </c>
      <c r="AC151" s="151">
        <f t="shared" si="37"/>
        <v>0</v>
      </c>
      <c r="AD151" s="205">
        <f t="shared" si="38"/>
        <v>0</v>
      </c>
      <c r="AE151" s="206" t="str">
        <f t="shared" si="29"/>
        <v/>
      </c>
      <c r="AF151" s="206" t="str">
        <f t="shared" si="39"/>
        <v/>
      </c>
      <c r="AG151" s="206" t="e">
        <f>IF(IFERROR(FIND("一",B151),0)&gt;0,"一对一",VLOOKUP(AF151,班级编码!A:L,8,0))</f>
        <v>#N/A</v>
      </c>
      <c r="AH151" s="307" t="str">
        <f t="shared" si="40"/>
        <v/>
      </c>
      <c r="AI151" s="307" t="str">
        <f t="shared" si="41"/>
        <v/>
      </c>
    </row>
    <row r="152" spans="1:35">
      <c r="A152" s="176"/>
      <c r="B152" s="176"/>
      <c r="C152" s="176"/>
      <c r="D152" s="176"/>
      <c r="E152" s="176"/>
      <c r="F152" s="180"/>
      <c r="G152" s="175"/>
      <c r="H152" s="175"/>
      <c r="I152" s="176"/>
      <c r="J152" s="176"/>
      <c r="K152" s="176"/>
      <c r="L152" s="176"/>
      <c r="M152" s="175"/>
      <c r="N152" s="176"/>
      <c r="O152" s="175"/>
      <c r="P152" s="175"/>
      <c r="Q152" s="175"/>
      <c r="R152" s="269"/>
      <c r="S152" s="182"/>
      <c r="T152" s="182"/>
      <c r="U152" s="182"/>
      <c r="V152" s="121">
        <f t="shared" si="30"/>
        <v>0</v>
      </c>
      <c r="W152" s="151">
        <f t="shared" si="31"/>
        <v>0</v>
      </c>
      <c r="X152" s="151" t="str">
        <f t="shared" si="32"/>
        <v/>
      </c>
      <c r="Y152" s="151" t="str">
        <f t="shared" si="33"/>
        <v/>
      </c>
      <c r="Z152" s="151" t="str">
        <f t="shared" si="34"/>
        <v/>
      </c>
      <c r="AA152" s="151" t="str">
        <f t="shared" si="35"/>
        <v/>
      </c>
      <c r="AB152" s="151">
        <f t="shared" si="36"/>
        <v>0</v>
      </c>
      <c r="AC152" s="151">
        <f t="shared" si="37"/>
        <v>0</v>
      </c>
      <c r="AD152" s="205">
        <f t="shared" si="38"/>
        <v>0</v>
      </c>
      <c r="AE152" s="206" t="str">
        <f t="shared" si="29"/>
        <v/>
      </c>
      <c r="AF152" s="206" t="str">
        <f t="shared" si="39"/>
        <v/>
      </c>
      <c r="AG152" s="206" t="e">
        <f>IF(IFERROR(FIND("一",B152),0)&gt;0,"一对一",VLOOKUP(AF152,班级编码!A:L,8,0))</f>
        <v>#N/A</v>
      </c>
      <c r="AH152" s="307" t="str">
        <f t="shared" si="40"/>
        <v/>
      </c>
      <c r="AI152" s="307" t="str">
        <f t="shared" si="41"/>
        <v/>
      </c>
    </row>
    <row r="153" spans="1:35">
      <c r="A153" s="176"/>
      <c r="B153" s="176"/>
      <c r="C153" s="176"/>
      <c r="D153" s="176"/>
      <c r="E153" s="176"/>
      <c r="F153" s="180"/>
      <c r="G153" s="175"/>
      <c r="H153" s="175"/>
      <c r="I153" s="176"/>
      <c r="J153" s="176"/>
      <c r="K153" s="176"/>
      <c r="L153" s="176"/>
      <c r="M153" s="175"/>
      <c r="N153" s="176"/>
      <c r="O153" s="175"/>
      <c r="P153" s="175"/>
      <c r="Q153" s="175"/>
      <c r="R153" s="269"/>
      <c r="S153" s="182"/>
      <c r="T153" s="182"/>
      <c r="U153" s="182"/>
      <c r="V153" s="121">
        <f t="shared" si="30"/>
        <v>0</v>
      </c>
      <c r="W153" s="151">
        <f t="shared" si="31"/>
        <v>0</v>
      </c>
      <c r="X153" s="151" t="str">
        <f t="shared" si="32"/>
        <v/>
      </c>
      <c r="Y153" s="151" t="str">
        <f t="shared" si="33"/>
        <v/>
      </c>
      <c r="Z153" s="151" t="str">
        <f t="shared" si="34"/>
        <v/>
      </c>
      <c r="AA153" s="151" t="str">
        <f t="shared" si="35"/>
        <v/>
      </c>
      <c r="AB153" s="151">
        <f t="shared" si="36"/>
        <v>0</v>
      </c>
      <c r="AC153" s="151">
        <f t="shared" si="37"/>
        <v>0</v>
      </c>
      <c r="AD153" s="205">
        <f t="shared" si="38"/>
        <v>0</v>
      </c>
      <c r="AE153" s="206" t="str">
        <f t="shared" si="29"/>
        <v/>
      </c>
      <c r="AF153" s="206" t="str">
        <f t="shared" si="39"/>
        <v/>
      </c>
      <c r="AG153" s="206" t="e">
        <f>IF(IFERROR(FIND("一",B153),0)&gt;0,"一对一",VLOOKUP(AF153,班级编码!A:L,8,0))</f>
        <v>#N/A</v>
      </c>
      <c r="AH153" s="307" t="str">
        <f t="shared" si="40"/>
        <v/>
      </c>
      <c r="AI153" s="307" t="str">
        <f t="shared" si="41"/>
        <v/>
      </c>
    </row>
    <row r="154" spans="1:35">
      <c r="A154" s="176"/>
      <c r="B154" s="176"/>
      <c r="C154" s="176"/>
      <c r="D154" s="176"/>
      <c r="E154" s="176"/>
      <c r="F154" s="180"/>
      <c r="G154" s="175"/>
      <c r="H154" s="175"/>
      <c r="I154" s="176"/>
      <c r="J154" s="176"/>
      <c r="K154" s="176"/>
      <c r="L154" s="176"/>
      <c r="M154" s="175"/>
      <c r="N154" s="176"/>
      <c r="O154" s="175"/>
      <c r="P154" s="175"/>
      <c r="Q154" s="175"/>
      <c r="R154" s="269"/>
      <c r="S154" s="182"/>
      <c r="T154" s="182"/>
      <c r="U154" s="182"/>
      <c r="V154" s="121">
        <f t="shared" si="30"/>
        <v>0</v>
      </c>
      <c r="W154" s="151">
        <f t="shared" si="31"/>
        <v>0</v>
      </c>
      <c r="X154" s="151" t="str">
        <f t="shared" si="32"/>
        <v/>
      </c>
      <c r="Y154" s="151" t="str">
        <f t="shared" si="33"/>
        <v/>
      </c>
      <c r="Z154" s="151" t="str">
        <f t="shared" si="34"/>
        <v/>
      </c>
      <c r="AA154" s="151" t="str">
        <f t="shared" si="35"/>
        <v/>
      </c>
      <c r="AB154" s="151">
        <f t="shared" si="36"/>
        <v>0</v>
      </c>
      <c r="AC154" s="151">
        <f t="shared" si="37"/>
        <v>0</v>
      </c>
      <c r="AD154" s="205">
        <f t="shared" si="38"/>
        <v>0</v>
      </c>
      <c r="AE154" s="206" t="str">
        <f t="shared" si="29"/>
        <v/>
      </c>
      <c r="AF154" s="206" t="str">
        <f t="shared" si="39"/>
        <v/>
      </c>
      <c r="AG154" s="206" t="e">
        <f>IF(IFERROR(FIND("一",B154),0)&gt;0,"一对一",VLOOKUP(AF154,班级编码!A:L,8,0))</f>
        <v>#N/A</v>
      </c>
      <c r="AH154" s="307" t="str">
        <f t="shared" si="40"/>
        <v/>
      </c>
      <c r="AI154" s="307" t="str">
        <f t="shared" si="41"/>
        <v/>
      </c>
    </row>
    <row r="155" spans="1:35">
      <c r="A155" s="176"/>
      <c r="B155" s="176"/>
      <c r="C155" s="176"/>
      <c r="D155" s="176"/>
      <c r="E155" s="176"/>
      <c r="F155" s="180"/>
      <c r="G155" s="175"/>
      <c r="H155" s="175"/>
      <c r="I155" s="176"/>
      <c r="J155" s="176"/>
      <c r="K155" s="176"/>
      <c r="L155" s="176"/>
      <c r="M155" s="175"/>
      <c r="N155" s="176"/>
      <c r="O155" s="175"/>
      <c r="P155" s="175"/>
      <c r="Q155" s="175"/>
      <c r="R155" s="269"/>
      <c r="S155" s="182"/>
      <c r="T155" s="182"/>
      <c r="U155" s="182"/>
      <c r="V155" s="121">
        <f t="shared" si="30"/>
        <v>0</v>
      </c>
      <c r="W155" s="151">
        <f t="shared" si="31"/>
        <v>0</v>
      </c>
      <c r="X155" s="151" t="str">
        <f t="shared" si="32"/>
        <v/>
      </c>
      <c r="Y155" s="151" t="str">
        <f t="shared" si="33"/>
        <v/>
      </c>
      <c r="Z155" s="151" t="str">
        <f t="shared" si="34"/>
        <v/>
      </c>
      <c r="AA155" s="151" t="str">
        <f t="shared" si="35"/>
        <v/>
      </c>
      <c r="AB155" s="151">
        <f t="shared" si="36"/>
        <v>0</v>
      </c>
      <c r="AC155" s="151">
        <f t="shared" si="37"/>
        <v>0</v>
      </c>
      <c r="AD155" s="205">
        <f t="shared" si="38"/>
        <v>0</v>
      </c>
      <c r="AE155" s="206" t="str">
        <f t="shared" si="29"/>
        <v/>
      </c>
      <c r="AF155" s="206" t="str">
        <f t="shared" si="39"/>
        <v/>
      </c>
      <c r="AG155" s="206" t="e">
        <f>IF(IFERROR(FIND("一",B155),0)&gt;0,"一对一",VLOOKUP(AF155,班级编码!A:L,8,0))</f>
        <v>#N/A</v>
      </c>
      <c r="AH155" s="307" t="str">
        <f t="shared" si="40"/>
        <v/>
      </c>
      <c r="AI155" s="307" t="str">
        <f t="shared" si="41"/>
        <v/>
      </c>
    </row>
    <row r="156" spans="1:35">
      <c r="A156" s="176"/>
      <c r="B156" s="176"/>
      <c r="C156" s="176"/>
      <c r="D156" s="176"/>
      <c r="E156" s="176"/>
      <c r="F156" s="180"/>
      <c r="G156" s="175"/>
      <c r="H156" s="175"/>
      <c r="I156" s="176"/>
      <c r="J156" s="176"/>
      <c r="K156" s="176"/>
      <c r="L156" s="176"/>
      <c r="M156" s="175"/>
      <c r="N156" s="176"/>
      <c r="O156" s="175"/>
      <c r="P156" s="175"/>
      <c r="Q156" s="175"/>
      <c r="R156" s="269"/>
      <c r="S156" s="182"/>
      <c r="T156" s="182"/>
      <c r="U156" s="182"/>
      <c r="V156" s="121">
        <f t="shared" si="30"/>
        <v>0</v>
      </c>
      <c r="W156" s="151">
        <f t="shared" si="31"/>
        <v>0</v>
      </c>
      <c r="X156" s="151" t="str">
        <f t="shared" si="32"/>
        <v/>
      </c>
      <c r="Y156" s="151" t="str">
        <f t="shared" si="33"/>
        <v/>
      </c>
      <c r="Z156" s="151" t="str">
        <f t="shared" si="34"/>
        <v/>
      </c>
      <c r="AA156" s="151" t="str">
        <f t="shared" si="35"/>
        <v/>
      </c>
      <c r="AB156" s="151">
        <f t="shared" si="36"/>
        <v>0</v>
      </c>
      <c r="AC156" s="151">
        <f t="shared" si="37"/>
        <v>0</v>
      </c>
      <c r="AD156" s="205">
        <f t="shared" si="38"/>
        <v>0</v>
      </c>
      <c r="AE156" s="206" t="str">
        <f t="shared" si="29"/>
        <v/>
      </c>
      <c r="AF156" s="206" t="str">
        <f t="shared" si="39"/>
        <v/>
      </c>
      <c r="AG156" s="206" t="e">
        <f>IF(IFERROR(FIND("一",B156),0)&gt;0,"一对一",VLOOKUP(AF156,班级编码!A:L,8,0))</f>
        <v>#N/A</v>
      </c>
      <c r="AH156" s="307" t="str">
        <f t="shared" si="40"/>
        <v/>
      </c>
      <c r="AI156" s="307" t="str">
        <f t="shared" si="41"/>
        <v/>
      </c>
    </row>
    <row r="157" spans="1:35">
      <c r="A157" s="176"/>
      <c r="B157" s="176"/>
      <c r="C157" s="176"/>
      <c r="D157" s="176"/>
      <c r="E157" s="176"/>
      <c r="F157" s="180"/>
      <c r="G157" s="175"/>
      <c r="H157" s="175"/>
      <c r="I157" s="176"/>
      <c r="J157" s="176"/>
      <c r="K157" s="176"/>
      <c r="L157" s="176"/>
      <c r="M157" s="175"/>
      <c r="N157" s="176"/>
      <c r="O157" s="175"/>
      <c r="P157" s="175"/>
      <c r="Q157" s="175"/>
      <c r="R157" s="269"/>
      <c r="S157" s="182"/>
      <c r="T157" s="182"/>
      <c r="U157" s="182"/>
      <c r="V157" s="121">
        <f t="shared" si="30"/>
        <v>0</v>
      </c>
      <c r="W157" s="151">
        <f t="shared" si="31"/>
        <v>0</v>
      </c>
      <c r="X157" s="151" t="str">
        <f t="shared" si="32"/>
        <v/>
      </c>
      <c r="Y157" s="151" t="str">
        <f t="shared" si="33"/>
        <v/>
      </c>
      <c r="Z157" s="151" t="str">
        <f t="shared" si="34"/>
        <v/>
      </c>
      <c r="AA157" s="151" t="str">
        <f t="shared" si="35"/>
        <v/>
      </c>
      <c r="AB157" s="151">
        <f t="shared" si="36"/>
        <v>0</v>
      </c>
      <c r="AC157" s="151">
        <f t="shared" si="37"/>
        <v>0</v>
      </c>
      <c r="AD157" s="205">
        <f t="shared" si="38"/>
        <v>0</v>
      </c>
      <c r="AE157" s="206" t="str">
        <f t="shared" si="29"/>
        <v/>
      </c>
      <c r="AF157" s="206" t="str">
        <f t="shared" si="39"/>
        <v/>
      </c>
      <c r="AG157" s="206" t="e">
        <f>IF(IFERROR(FIND("一",B157),0)&gt;0,"一对一",VLOOKUP(AF157,班级编码!A:L,8,0))</f>
        <v>#N/A</v>
      </c>
      <c r="AH157" s="307" t="str">
        <f t="shared" si="40"/>
        <v/>
      </c>
      <c r="AI157" s="307" t="str">
        <f t="shared" si="41"/>
        <v/>
      </c>
    </row>
    <row r="158" spans="1:35">
      <c r="A158" s="176"/>
      <c r="B158" s="176"/>
      <c r="C158" s="176"/>
      <c r="D158" s="176"/>
      <c r="E158" s="176"/>
      <c r="F158" s="180"/>
      <c r="G158" s="175"/>
      <c r="H158" s="175"/>
      <c r="I158" s="176"/>
      <c r="J158" s="176"/>
      <c r="K158" s="176"/>
      <c r="L158" s="176"/>
      <c r="M158" s="175"/>
      <c r="N158" s="176"/>
      <c r="O158" s="175"/>
      <c r="P158" s="175"/>
      <c r="Q158" s="175"/>
      <c r="R158" s="269"/>
      <c r="S158" s="182"/>
      <c r="T158" s="182"/>
      <c r="U158" s="182"/>
      <c r="V158" s="121">
        <f t="shared" si="30"/>
        <v>0</v>
      </c>
      <c r="W158" s="151">
        <f t="shared" si="31"/>
        <v>0</v>
      </c>
      <c r="X158" s="151" t="str">
        <f t="shared" si="32"/>
        <v/>
      </c>
      <c r="Y158" s="151" t="str">
        <f t="shared" si="33"/>
        <v/>
      </c>
      <c r="Z158" s="151" t="str">
        <f t="shared" si="34"/>
        <v/>
      </c>
      <c r="AA158" s="151" t="str">
        <f t="shared" si="35"/>
        <v/>
      </c>
      <c r="AB158" s="151">
        <f t="shared" si="36"/>
        <v>0</v>
      </c>
      <c r="AC158" s="151">
        <f t="shared" si="37"/>
        <v>0</v>
      </c>
      <c r="AD158" s="205">
        <f t="shared" si="38"/>
        <v>0</v>
      </c>
      <c r="AE158" s="206" t="str">
        <f t="shared" si="29"/>
        <v/>
      </c>
      <c r="AF158" s="206" t="str">
        <f t="shared" si="39"/>
        <v/>
      </c>
      <c r="AG158" s="206" t="e">
        <f>IF(IFERROR(FIND("一",B158),0)&gt;0,"一对一",VLOOKUP(AF158,班级编码!A:L,8,0))</f>
        <v>#N/A</v>
      </c>
      <c r="AH158" s="307" t="str">
        <f t="shared" si="40"/>
        <v/>
      </c>
      <c r="AI158" s="307" t="str">
        <f t="shared" si="41"/>
        <v/>
      </c>
    </row>
    <row r="159" spans="1:35">
      <c r="A159" s="176"/>
      <c r="B159" s="176"/>
      <c r="C159" s="176"/>
      <c r="D159" s="176"/>
      <c r="E159" s="176"/>
      <c r="F159" s="180"/>
      <c r="G159" s="175"/>
      <c r="H159" s="175"/>
      <c r="I159" s="176"/>
      <c r="J159" s="176"/>
      <c r="K159" s="176"/>
      <c r="L159" s="176"/>
      <c r="M159" s="175"/>
      <c r="N159" s="176"/>
      <c r="O159" s="175"/>
      <c r="P159" s="175"/>
      <c r="Q159" s="175"/>
      <c r="R159" s="269"/>
      <c r="S159" s="182"/>
      <c r="T159" s="182"/>
      <c r="U159" s="182"/>
      <c r="V159" s="121">
        <f t="shared" si="30"/>
        <v>0</v>
      </c>
      <c r="W159" s="151">
        <f t="shared" si="31"/>
        <v>0</v>
      </c>
      <c r="X159" s="151" t="str">
        <f t="shared" si="32"/>
        <v/>
      </c>
      <c r="Y159" s="151" t="str">
        <f t="shared" si="33"/>
        <v/>
      </c>
      <c r="Z159" s="151" t="str">
        <f t="shared" si="34"/>
        <v/>
      </c>
      <c r="AA159" s="151" t="str">
        <f t="shared" si="35"/>
        <v/>
      </c>
      <c r="AB159" s="151">
        <f t="shared" si="36"/>
        <v>0</v>
      </c>
      <c r="AC159" s="151">
        <f t="shared" si="37"/>
        <v>0</v>
      </c>
      <c r="AD159" s="205">
        <f t="shared" si="38"/>
        <v>0</v>
      </c>
      <c r="AE159" s="206" t="str">
        <f t="shared" si="29"/>
        <v/>
      </c>
      <c r="AF159" s="206" t="str">
        <f t="shared" si="39"/>
        <v/>
      </c>
      <c r="AG159" s="206" t="e">
        <f>IF(IFERROR(FIND("一",B159),0)&gt;0,"一对一",VLOOKUP(AF159,班级编码!A:L,8,0))</f>
        <v>#N/A</v>
      </c>
      <c r="AH159" s="307" t="str">
        <f t="shared" si="40"/>
        <v/>
      </c>
      <c r="AI159" s="307" t="str">
        <f t="shared" si="41"/>
        <v/>
      </c>
    </row>
  </sheetData>
  <sheetProtection password="CC99" sheet="1" objects="1" scenarios="1" autoFilter="0" pivotTables="0"/>
  <protectedRanges>
    <protectedRange sqref="A1:U1048576" name="区域2"/>
    <protectedRange sqref="A1:U1048576" name="区域1"/>
  </protectedRanges>
  <autoFilter ref="A1:AI159"/>
  <phoneticPr fontId="5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H1858"/>
  <sheetViews>
    <sheetView workbookViewId="0">
      <pane xSplit="7" ySplit="3" topLeftCell="H61" activePane="bottomRight" state="frozen"/>
      <selection pane="topRight" activeCell="H1" sqref="H1"/>
      <selection pane="bottomLeft" activeCell="A4" sqref="A4"/>
      <selection pane="bottomRight" activeCell="M79" sqref="M79"/>
    </sheetView>
  </sheetViews>
  <sheetFormatPr defaultRowHeight="14.25"/>
  <cols>
    <col min="1" max="1" width="9.875" customWidth="1"/>
    <col min="2" max="2" width="23.625" customWidth="1"/>
    <col min="3" max="3" width="11.875" customWidth="1"/>
    <col min="4" max="4" width="13.625" customWidth="1"/>
    <col min="5" max="5" width="16.375" customWidth="1"/>
    <col min="6" max="6" width="7.25" customWidth="1"/>
    <col min="7" max="7" width="7" style="97" customWidth="1"/>
    <col min="8" max="8" width="6.25" customWidth="1"/>
    <col min="9" max="9" width="11.25" customWidth="1"/>
    <col min="10" max="10" width="0" hidden="1" customWidth="1"/>
    <col min="11" max="11" width="9.625" customWidth="1"/>
    <col min="12" max="12" width="7.25" customWidth="1"/>
    <col min="13" max="13" width="13.125" customWidth="1"/>
    <col min="16" max="16" width="5.625" style="154" customWidth="1"/>
    <col min="17" max="17" width="7.125" style="154" customWidth="1"/>
    <col min="18" max="18" width="11.875" style="157" customWidth="1"/>
    <col min="19" max="19" width="7.25" style="157" customWidth="1"/>
    <col min="20" max="20" width="7.125" style="157" customWidth="1"/>
    <col min="21" max="21" width="6.125" style="157" customWidth="1"/>
    <col min="22" max="22" width="7.25" style="157" customWidth="1"/>
    <col min="23" max="23" width="8.625" style="157" customWidth="1"/>
    <col min="24" max="24" width="5.75" style="157" customWidth="1"/>
    <col min="25" max="25" width="7" style="157" customWidth="1"/>
    <col min="26" max="26" width="5.125" style="154" customWidth="1"/>
    <col min="27" max="27" width="7.875" style="154" customWidth="1"/>
    <col min="28" max="28" width="9" style="154"/>
    <col min="30" max="30" width="6.25" customWidth="1"/>
    <col min="31" max="31" width="6.75" customWidth="1"/>
    <col min="32" max="32" width="16.25" bestFit="1" customWidth="1"/>
  </cols>
  <sheetData>
    <row r="1" spans="1:34">
      <c r="A1" s="175" t="s">
        <v>488</v>
      </c>
      <c r="B1" s="175" t="s">
        <v>489</v>
      </c>
      <c r="C1" s="175" t="s">
        <v>490</v>
      </c>
      <c r="D1" s="175" t="s">
        <v>491</v>
      </c>
      <c r="E1" s="175" t="s">
        <v>492</v>
      </c>
      <c r="F1" s="175" t="s">
        <v>493</v>
      </c>
      <c r="G1" s="175" t="s">
        <v>9</v>
      </c>
      <c r="H1" s="175" t="s">
        <v>494</v>
      </c>
      <c r="I1" s="175" t="s">
        <v>495</v>
      </c>
      <c r="J1" s="175" t="s">
        <v>496</v>
      </c>
      <c r="K1" s="175" t="s">
        <v>2</v>
      </c>
      <c r="L1" s="175" t="s">
        <v>3</v>
      </c>
      <c r="M1" s="175" t="s">
        <v>497</v>
      </c>
      <c r="N1" s="175" t="s">
        <v>498</v>
      </c>
      <c r="O1" s="175" t="s">
        <v>499</v>
      </c>
      <c r="P1" s="148" t="s">
        <v>873</v>
      </c>
      <c r="Q1" s="148" t="s">
        <v>874</v>
      </c>
      <c r="R1" s="149" t="s">
        <v>875</v>
      </c>
      <c r="S1" s="150" t="s">
        <v>876</v>
      </c>
      <c r="T1" s="150" t="s">
        <v>877</v>
      </c>
      <c r="U1" s="150" t="s">
        <v>878</v>
      </c>
      <c r="V1" s="150" t="s">
        <v>879</v>
      </c>
      <c r="W1" s="150" t="s">
        <v>880</v>
      </c>
      <c r="X1" s="151"/>
      <c r="Y1" s="151"/>
      <c r="Z1" s="152" t="s">
        <v>881</v>
      </c>
      <c r="AA1" s="153" t="s">
        <v>882</v>
      </c>
      <c r="AB1" s="150" t="s">
        <v>891</v>
      </c>
      <c r="AC1" s="281" t="s">
        <v>898</v>
      </c>
    </row>
    <row r="2" spans="1:34">
      <c r="A2" s="176" t="s">
        <v>1550</v>
      </c>
      <c r="B2" s="176" t="s">
        <v>1141</v>
      </c>
      <c r="C2" s="176" t="s">
        <v>1147</v>
      </c>
      <c r="D2" s="176" t="s">
        <v>1142</v>
      </c>
      <c r="E2" s="176" t="s">
        <v>2676</v>
      </c>
      <c r="F2" s="176" t="s">
        <v>1295</v>
      </c>
      <c r="G2" s="175" t="s">
        <v>1296</v>
      </c>
      <c r="H2" s="176" t="s">
        <v>11</v>
      </c>
      <c r="I2" s="176" t="s">
        <v>1298</v>
      </c>
      <c r="J2" s="176">
        <v>0</v>
      </c>
      <c r="K2" s="176" t="s">
        <v>1407</v>
      </c>
      <c r="L2" s="183" t="s">
        <v>12</v>
      </c>
      <c r="M2" s="176" t="s">
        <v>1165</v>
      </c>
      <c r="N2" s="176" t="s">
        <v>12</v>
      </c>
      <c r="O2" s="176" t="s">
        <v>12</v>
      </c>
      <c r="P2" s="155" t="str">
        <f>IF(C2="停读","停读",IF(C2="未进班","未进班",IF(AND(L2="",F2&lt;&gt;""),"在读"," ")))</f>
        <v>在读</v>
      </c>
      <c r="Q2" s="155" t="str">
        <f>IF(P2="在读",IF(IFERROR(FIND("一",C2),0)&gt;0,"一对一",VLOOKUP(LEFT(C2,3),班级编码!A:H,8,0)),P2)</f>
        <v>小初部</v>
      </c>
      <c r="R2" s="156" t="str">
        <f>+C2</f>
        <v>P1AF01G0204</v>
      </c>
      <c r="S2" s="151" t="str">
        <f>IFERROR(LEFT(E2,FIND(",",E2)-1),E2)</f>
        <v>陈玲</v>
      </c>
      <c r="T2" s="151" t="str">
        <f>IF(X2=Y2,W2,V2)</f>
        <v>潘丽雄</v>
      </c>
      <c r="U2" s="151" t="str">
        <f>IF(X2=Y2,V2,W2)</f>
        <v>Richar</v>
      </c>
      <c r="V2" s="151" t="str">
        <f>IFERROR(MID(E2,FIND(",",E2)+1,FIND("@",SUBSTITUTE(E2,",","@",2))-FIND(",",E2)-1),IF(ISERROR(FIND(",",E2)),"",MID(E2,FIND(",",E2)+1,20)))</f>
        <v>Richar</v>
      </c>
      <c r="W2" s="151" t="str">
        <f>IFERROR(MID(E2,FIND("@",SUBSTITUTE(E2,",","@",2))+1,10),"")</f>
        <v>潘丽雄</v>
      </c>
      <c r="X2" s="151">
        <f>LEN(V2)</f>
        <v>6</v>
      </c>
      <c r="Y2" s="151">
        <f>LENB(V2)</f>
        <v>6</v>
      </c>
      <c r="Z2" s="151" t="str">
        <f>IF(COUNTIF(F:F,F2)&gt;1,"重复","")</f>
        <v/>
      </c>
      <c r="AA2" s="151">
        <f>COUNTIF($F$2:F2,F2)</f>
        <v>1</v>
      </c>
      <c r="AB2" s="156" t="str">
        <f>IF(IFERROR(FIND("一",C2),0)&gt;0,"一对一",LEFT(C2,3))</f>
        <v>P1A</v>
      </c>
      <c r="AC2" t="str">
        <f>VLOOKUP(C2,'2-班级信息'!A:AH,31,0)</f>
        <v>周一下午</v>
      </c>
      <c r="AD2" t="str">
        <f>VLOOKUP(C2,'2-班级信息'!A:AH,8,0)</f>
        <v>3小时</v>
      </c>
      <c r="AE2" t="str">
        <f>IF(Q2="一对一","一对一",VLOOKUP(H2,AG:AH,2,0))</f>
        <v>小学班</v>
      </c>
      <c r="AF2" t="str">
        <f>IF(OR(AE2="幼儿班",AE2="中学班",AE2="一对一"),AE2,IF(OR(AC2="周日晚上",AC2="周五晚上",AC2="周六晚上"),AC2,IF(OR(AC2="周六上午",AC2="周六下午",AC2="周日上午",AC2="周日下午",),"小学周末白天班","小学平时"&amp;AD2&amp;"班")))</f>
        <v>小学平时3小时班</v>
      </c>
      <c r="AG2" s="162" t="s">
        <v>1093</v>
      </c>
      <c r="AH2" s="162" t="s">
        <v>1109</v>
      </c>
    </row>
    <row r="3" spans="1:34">
      <c r="A3" s="176" t="s">
        <v>1550</v>
      </c>
      <c r="B3" s="176" t="s">
        <v>1141</v>
      </c>
      <c r="C3" s="176" t="s">
        <v>1147</v>
      </c>
      <c r="D3" s="176" t="s">
        <v>1142</v>
      </c>
      <c r="E3" s="176" t="s">
        <v>2676</v>
      </c>
      <c r="F3" s="176" t="s">
        <v>1290</v>
      </c>
      <c r="G3" s="175" t="s">
        <v>1291</v>
      </c>
      <c r="H3" s="176" t="s">
        <v>11</v>
      </c>
      <c r="I3" s="176" t="s">
        <v>1293</v>
      </c>
      <c r="J3" s="176">
        <v>0</v>
      </c>
      <c r="K3" s="176" t="s">
        <v>1408</v>
      </c>
      <c r="L3" s="176" t="s">
        <v>12</v>
      </c>
      <c r="M3" s="176" t="s">
        <v>1165</v>
      </c>
      <c r="N3" s="176" t="s">
        <v>12</v>
      </c>
      <c r="O3" s="176" t="s">
        <v>12</v>
      </c>
      <c r="P3" s="155" t="str">
        <f t="shared" ref="P3:P66" si="0">IF(C3="停读","停读",IF(C3="未进班","未进班",IF(AND(L3="",F3&lt;&gt;""),"在读"," ")))</f>
        <v>在读</v>
      </c>
      <c r="Q3" s="155" t="str">
        <f>IF(P3="在读",IF(IFERROR(FIND("一",C3),0)&gt;0,"一对一",VLOOKUP(LEFT(C3,3),班级编码!A:H,8,0)),P3)</f>
        <v>小初部</v>
      </c>
      <c r="R3" s="156" t="str">
        <f t="shared" ref="R3:R66" si="1">+C3</f>
        <v>P1AF01G0204</v>
      </c>
      <c r="S3" s="151" t="str">
        <f t="shared" ref="S3:S66" si="2">IFERROR(LEFT(E3,FIND(",",E3)-1),E3)</f>
        <v>陈玲</v>
      </c>
      <c r="T3" s="151" t="str">
        <f t="shared" ref="T3:T66" si="3">IF(X3=Y3,W3,V3)</f>
        <v>潘丽雄</v>
      </c>
      <c r="U3" s="151" t="str">
        <f t="shared" ref="U3:U66" si="4">IF(X3=Y3,V3,W3)</f>
        <v>Richar</v>
      </c>
      <c r="V3" s="151" t="str">
        <f t="shared" ref="V3:V66" si="5">IFERROR(MID(E3,FIND(",",E3)+1,FIND("@",SUBSTITUTE(E3,",","@",2))-FIND(",",E3)-1),IF(ISERROR(FIND(",",E3)),"",MID(E3,FIND(",",E3)+1,20)))</f>
        <v>Richar</v>
      </c>
      <c r="W3" s="151" t="str">
        <f t="shared" ref="W3:W66" si="6">IFERROR(MID(E3,FIND("@",SUBSTITUTE(E3,",","@",2))+1,10),"")</f>
        <v>潘丽雄</v>
      </c>
      <c r="X3" s="151">
        <f t="shared" ref="X3:X66" si="7">LEN(V3)</f>
        <v>6</v>
      </c>
      <c r="Y3" s="151">
        <f t="shared" ref="Y3:Y66" si="8">LENB(V3)</f>
        <v>6</v>
      </c>
      <c r="Z3" s="151" t="str">
        <f t="shared" ref="Z3:Z66" si="9">IF(COUNTIF(F:F,F3)&gt;1,"重复","")</f>
        <v/>
      </c>
      <c r="AA3" s="151">
        <f>COUNTIF($F$2:F3,F3)</f>
        <v>1</v>
      </c>
      <c r="AB3" s="156" t="str">
        <f t="shared" ref="AB3:AB66" si="10">IF(IFERROR(FIND("一",C3),0)&gt;0,"一对一",LEFT(C3,3))</f>
        <v>P1A</v>
      </c>
      <c r="AC3" t="str">
        <f>VLOOKUP(C3,'2-班级信息'!A:AH,31,0)</f>
        <v>周一下午</v>
      </c>
      <c r="AD3" t="str">
        <f>VLOOKUP(C3,'2-班级信息'!A:AH,8,0)</f>
        <v>3小时</v>
      </c>
      <c r="AE3" t="str">
        <f t="shared" ref="AE3:AE66" si="11">IF(Q3="一对一","一对一",VLOOKUP(H3,AG:AH,2,0))</f>
        <v>小学班</v>
      </c>
      <c r="AF3" t="str">
        <f t="shared" ref="AF3:AF66" si="12">IF(OR(AE3="幼儿班",AE3="中学班",AE3="一对一"),AE3,IF(OR(AC3="周日晚上",AC3="周五晚上",AC3="周六晚上"),AC3,IF(OR(AC3="周六上午",AC3="周六下午",AC3="周日上午",AC3="周日下午",),"小学周末白天班","小学平时"&amp;AD3&amp;"班")))</f>
        <v>小学平时3小时班</v>
      </c>
      <c r="AG3" s="162" t="s">
        <v>1094</v>
      </c>
      <c r="AH3" s="162" t="s">
        <v>1109</v>
      </c>
    </row>
    <row r="4" spans="1:34">
      <c r="A4" s="176" t="s">
        <v>1550</v>
      </c>
      <c r="B4" s="176" t="s">
        <v>1141</v>
      </c>
      <c r="C4" s="176" t="s">
        <v>1150</v>
      </c>
      <c r="D4" s="176" t="s">
        <v>1146</v>
      </c>
      <c r="E4" s="176" t="s">
        <v>1151</v>
      </c>
      <c r="F4" s="176" t="s">
        <v>1223</v>
      </c>
      <c r="G4" s="175" t="s">
        <v>1224</v>
      </c>
      <c r="H4" s="176" t="s">
        <v>15</v>
      </c>
      <c r="I4" s="176" t="s">
        <v>1226</v>
      </c>
      <c r="J4" s="176">
        <v>0</v>
      </c>
      <c r="K4" s="176" t="s">
        <v>1409</v>
      </c>
      <c r="L4" s="176" t="s">
        <v>12</v>
      </c>
      <c r="M4" s="176" t="s">
        <v>1165</v>
      </c>
      <c r="N4" s="176" t="s">
        <v>12</v>
      </c>
      <c r="O4" s="176" t="s">
        <v>12</v>
      </c>
      <c r="P4" s="155" t="str">
        <f t="shared" si="0"/>
        <v>在读</v>
      </c>
      <c r="Q4" s="155" t="str">
        <f>IF(P4="在读",IF(IFERROR(FIND("一",C4),0)&gt;0,"一对一",VLOOKUP(LEFT(C4,3),班级编码!A:H,8,0)),P4)</f>
        <v>小初部</v>
      </c>
      <c r="R4" s="156" t="str">
        <f t="shared" si="1"/>
        <v>P1BF02G0205</v>
      </c>
      <c r="S4" s="151" t="str">
        <f t="shared" si="2"/>
        <v>彭永红</v>
      </c>
      <c r="T4" s="151" t="str">
        <f t="shared" si="3"/>
        <v>潘丽雄</v>
      </c>
      <c r="U4" s="151" t="str">
        <f t="shared" si="4"/>
        <v>Richar</v>
      </c>
      <c r="V4" s="151" t="str">
        <f t="shared" si="5"/>
        <v>Richar</v>
      </c>
      <c r="W4" s="151" t="str">
        <f t="shared" si="6"/>
        <v>潘丽雄</v>
      </c>
      <c r="X4" s="151">
        <f t="shared" si="7"/>
        <v>6</v>
      </c>
      <c r="Y4" s="151">
        <f t="shared" si="8"/>
        <v>6</v>
      </c>
      <c r="Z4" s="151" t="str">
        <f t="shared" si="9"/>
        <v>重复</v>
      </c>
      <c r="AA4" s="151">
        <f>COUNTIF($F$2:F4,F4)</f>
        <v>1</v>
      </c>
      <c r="AB4" s="156" t="str">
        <f t="shared" si="10"/>
        <v>P1B</v>
      </c>
      <c r="AC4" t="str">
        <f>VLOOKUP(C4,'2-班级信息'!A:AH,31,0)</f>
        <v>周四下午</v>
      </c>
      <c r="AD4" t="str">
        <f>VLOOKUP(C4,'2-班级信息'!A:AH,8,0)</f>
        <v>3小时</v>
      </c>
      <c r="AE4" t="str">
        <f t="shared" si="11"/>
        <v>小学班</v>
      </c>
      <c r="AF4" t="str">
        <f t="shared" si="12"/>
        <v>小学平时3小时班</v>
      </c>
      <c r="AG4" s="162" t="s">
        <v>1095</v>
      </c>
      <c r="AH4" s="162" t="s">
        <v>1109</v>
      </c>
    </row>
    <row r="5" spans="1:34">
      <c r="A5" s="176" t="s">
        <v>1550</v>
      </c>
      <c r="B5" s="176" t="s">
        <v>1157</v>
      </c>
      <c r="C5" s="176" t="s">
        <v>1156</v>
      </c>
      <c r="D5" s="176" t="s">
        <v>12</v>
      </c>
      <c r="E5" s="176" t="s">
        <v>12</v>
      </c>
      <c r="F5" s="176" t="s">
        <v>1223</v>
      </c>
      <c r="G5" s="175" t="s">
        <v>1224</v>
      </c>
      <c r="H5" s="176" t="s">
        <v>15</v>
      </c>
      <c r="I5" s="176" t="s">
        <v>1226</v>
      </c>
      <c r="J5" s="176">
        <v>0</v>
      </c>
      <c r="K5" s="176" t="s">
        <v>1410</v>
      </c>
      <c r="L5" s="183" t="s">
        <v>2714</v>
      </c>
      <c r="M5" s="321" t="s">
        <v>1165</v>
      </c>
      <c r="N5" s="176" t="s">
        <v>12</v>
      </c>
      <c r="O5" s="176" t="s">
        <v>12</v>
      </c>
      <c r="P5" s="155" t="str">
        <f t="shared" si="0"/>
        <v xml:space="preserve"> </v>
      </c>
      <c r="Q5" s="155" t="str">
        <f>IF(P5="在读",IF(IFERROR(FIND("一",C5),0)&gt;0,"一对一",VLOOKUP(LEFT(C5,3),班级编码!A:H,8,0)),P5)</f>
        <v xml:space="preserve"> </v>
      </c>
      <c r="R5" s="156" t="str">
        <f t="shared" si="1"/>
        <v>游学会员</v>
      </c>
      <c r="S5" s="151" t="str">
        <f t="shared" si="2"/>
        <v/>
      </c>
      <c r="T5" s="151" t="str">
        <f t="shared" si="3"/>
        <v/>
      </c>
      <c r="U5" s="151" t="str">
        <f t="shared" si="4"/>
        <v/>
      </c>
      <c r="V5" s="151" t="str">
        <f t="shared" si="5"/>
        <v/>
      </c>
      <c r="W5" s="151" t="str">
        <f t="shared" si="6"/>
        <v/>
      </c>
      <c r="X5" s="151">
        <f t="shared" si="7"/>
        <v>0</v>
      </c>
      <c r="Y5" s="151">
        <f t="shared" si="8"/>
        <v>0</v>
      </c>
      <c r="Z5" s="151" t="str">
        <f t="shared" si="9"/>
        <v>重复</v>
      </c>
      <c r="AA5" s="151">
        <f>COUNTIF($F$2:F5,F5)</f>
        <v>2</v>
      </c>
      <c r="AB5" s="156" t="str">
        <f t="shared" si="10"/>
        <v>游学会</v>
      </c>
      <c r="AC5" t="str">
        <f>VLOOKUP(C5,'2-班级信息'!A:AH,31,0)</f>
        <v/>
      </c>
      <c r="AD5" t="str">
        <f>VLOOKUP(C5,'2-班级信息'!A:AH,8,0)</f>
        <v/>
      </c>
      <c r="AE5" t="str">
        <f t="shared" si="11"/>
        <v>小学班</v>
      </c>
      <c r="AF5" t="str">
        <f t="shared" si="12"/>
        <v>小学平时班</v>
      </c>
      <c r="AG5" s="162" t="s">
        <v>1096</v>
      </c>
      <c r="AH5" s="162" t="s">
        <v>1110</v>
      </c>
    </row>
    <row r="6" spans="1:34">
      <c r="A6" s="176" t="s">
        <v>1550</v>
      </c>
      <c r="B6" s="176" t="s">
        <v>1134</v>
      </c>
      <c r="C6" s="176" t="s">
        <v>1133</v>
      </c>
      <c r="D6" s="176" t="s">
        <v>1137</v>
      </c>
      <c r="E6" s="176" t="s">
        <v>2674</v>
      </c>
      <c r="F6" s="176" t="s">
        <v>1243</v>
      </c>
      <c r="G6" s="175" t="s">
        <v>1244</v>
      </c>
      <c r="H6" s="176" t="s">
        <v>17</v>
      </c>
      <c r="I6" s="176" t="s">
        <v>1246</v>
      </c>
      <c r="J6" s="176">
        <v>0</v>
      </c>
      <c r="K6" s="176" t="s">
        <v>1411</v>
      </c>
      <c r="L6" s="176" t="s">
        <v>12</v>
      </c>
      <c r="M6" s="176" t="s">
        <v>1165</v>
      </c>
      <c r="N6" s="176" t="s">
        <v>1246</v>
      </c>
      <c r="O6" s="176" t="s">
        <v>1249</v>
      </c>
      <c r="P6" s="155" t="str">
        <f t="shared" si="0"/>
        <v>在读</v>
      </c>
      <c r="Q6" s="155" t="str">
        <f>IF(P6="在读",IF(IFERROR(FIND("一",C6),0)&gt;0,"一对一",VLOOKUP(LEFT(C6,3),班级编码!A:H,8,0)),P6)</f>
        <v>小初部</v>
      </c>
      <c r="R6" s="156" t="str">
        <f t="shared" si="1"/>
        <v>P02F01G0103</v>
      </c>
      <c r="S6" s="151" t="str">
        <f t="shared" si="2"/>
        <v>翟志翔</v>
      </c>
      <c r="T6" s="151" t="str">
        <f t="shared" si="3"/>
        <v>郑琴</v>
      </c>
      <c r="U6" s="151" t="str">
        <f t="shared" si="4"/>
        <v>Zoe</v>
      </c>
      <c r="V6" s="151" t="str">
        <f t="shared" si="5"/>
        <v>郑琴</v>
      </c>
      <c r="W6" s="151" t="str">
        <f t="shared" si="6"/>
        <v>Zoe</v>
      </c>
      <c r="X6" s="151">
        <f t="shared" si="7"/>
        <v>2</v>
      </c>
      <c r="Y6" s="151">
        <f t="shared" si="8"/>
        <v>4</v>
      </c>
      <c r="Z6" s="151" t="str">
        <f t="shared" si="9"/>
        <v/>
      </c>
      <c r="AA6" s="151">
        <f>COUNTIF($F$2:F6,F6)</f>
        <v>1</v>
      </c>
      <c r="AB6" s="156" t="str">
        <f t="shared" si="10"/>
        <v>P02</v>
      </c>
      <c r="AC6" t="str">
        <f>VLOOKUP(C6,'2-班级信息'!A:AH,31,0)</f>
        <v>周六上午</v>
      </c>
      <c r="AD6" t="str">
        <f>VLOOKUP(C6,'2-班级信息'!A:AH,8,0)</f>
        <v>3小时</v>
      </c>
      <c r="AE6" t="str">
        <f t="shared" si="11"/>
        <v>小学班</v>
      </c>
      <c r="AF6" t="str">
        <f t="shared" si="12"/>
        <v>小学周末白天班</v>
      </c>
      <c r="AG6" s="162" t="s">
        <v>1097</v>
      </c>
      <c r="AH6" s="162" t="s">
        <v>1110</v>
      </c>
    </row>
    <row r="7" spans="1:34">
      <c r="A7" s="176" t="s">
        <v>1550</v>
      </c>
      <c r="B7" s="176" t="s">
        <v>1141</v>
      </c>
      <c r="C7" s="176" t="s">
        <v>1153</v>
      </c>
      <c r="D7" s="176" t="s">
        <v>12</v>
      </c>
      <c r="E7" s="176" t="s">
        <v>12</v>
      </c>
      <c r="F7" s="176" t="s">
        <v>1250</v>
      </c>
      <c r="G7" s="175" t="s">
        <v>1251</v>
      </c>
      <c r="H7" s="176" t="s">
        <v>17</v>
      </c>
      <c r="I7" s="176" t="s">
        <v>1246</v>
      </c>
      <c r="J7" s="176">
        <v>0</v>
      </c>
      <c r="K7" s="176" t="s">
        <v>1412</v>
      </c>
      <c r="L7" s="176" t="s">
        <v>12</v>
      </c>
      <c r="M7" s="176" t="s">
        <v>1165</v>
      </c>
      <c r="N7" s="176" t="s">
        <v>1246</v>
      </c>
      <c r="O7" s="176" t="s">
        <v>1249</v>
      </c>
      <c r="P7" s="155" t="str">
        <f t="shared" si="0"/>
        <v>未进班</v>
      </c>
      <c r="Q7" s="155" t="str">
        <f>IF(P7="在读",IF(IFERROR(FIND("一",C7),0)&gt;0,"一对一",VLOOKUP(LEFT(C7,3),班级编码!A:H,8,0)),P7)</f>
        <v>未进班</v>
      </c>
      <c r="R7" s="156" t="str">
        <f t="shared" si="1"/>
        <v>未进班</v>
      </c>
      <c r="S7" s="151" t="str">
        <f t="shared" si="2"/>
        <v/>
      </c>
      <c r="T7" s="151" t="str">
        <f t="shared" si="3"/>
        <v/>
      </c>
      <c r="U7" s="151" t="str">
        <f t="shared" si="4"/>
        <v/>
      </c>
      <c r="V7" s="151" t="str">
        <f t="shared" si="5"/>
        <v/>
      </c>
      <c r="W7" s="151" t="str">
        <f t="shared" si="6"/>
        <v/>
      </c>
      <c r="X7" s="151">
        <f t="shared" si="7"/>
        <v>0</v>
      </c>
      <c r="Y7" s="151">
        <f t="shared" si="8"/>
        <v>0</v>
      </c>
      <c r="Z7" s="151" t="str">
        <f t="shared" si="9"/>
        <v/>
      </c>
      <c r="AA7" s="151">
        <f>COUNTIF($F$2:F7,F7)</f>
        <v>1</v>
      </c>
      <c r="AB7" s="156" t="str">
        <f t="shared" si="10"/>
        <v>未进班</v>
      </c>
      <c r="AC7" t="str">
        <f>VLOOKUP(C7,'2-班级信息'!A:AH,31,0)</f>
        <v/>
      </c>
      <c r="AD7" t="str">
        <f>VLOOKUP(C7,'2-班级信息'!A:AH,8,0)</f>
        <v>3小时</v>
      </c>
      <c r="AE7" t="str">
        <f t="shared" si="11"/>
        <v>小学班</v>
      </c>
      <c r="AF7" t="str">
        <f t="shared" si="12"/>
        <v>小学平时3小时班</v>
      </c>
      <c r="AG7" s="162" t="s">
        <v>1098</v>
      </c>
      <c r="AH7" s="162" t="s">
        <v>1110</v>
      </c>
    </row>
    <row r="8" spans="1:34">
      <c r="A8" s="176" t="s">
        <v>1550</v>
      </c>
      <c r="B8" s="176" t="s">
        <v>1141</v>
      </c>
      <c r="C8" s="176" t="s">
        <v>1145</v>
      </c>
      <c r="D8" s="176" t="s">
        <v>1146</v>
      </c>
      <c r="E8" s="176" t="s">
        <v>2675</v>
      </c>
      <c r="F8" s="176" t="s">
        <v>1237</v>
      </c>
      <c r="G8" s="175" t="s">
        <v>1238</v>
      </c>
      <c r="H8" s="176" t="s">
        <v>17</v>
      </c>
      <c r="I8" s="176" t="s">
        <v>1240</v>
      </c>
      <c r="J8" s="176">
        <v>0</v>
      </c>
      <c r="K8" s="176" t="s">
        <v>1413</v>
      </c>
      <c r="L8" s="176" t="s">
        <v>12</v>
      </c>
      <c r="M8" s="176" t="s">
        <v>1165</v>
      </c>
      <c r="N8" s="176" t="s">
        <v>1240</v>
      </c>
      <c r="O8" s="176" t="s">
        <v>1242</v>
      </c>
      <c r="P8" s="155" t="str">
        <f t="shared" si="0"/>
        <v>在读</v>
      </c>
      <c r="Q8" s="155" t="str">
        <f>IF(P8="在读",IF(IFERROR(FIND("一",C8),0)&gt;0,"一对一",VLOOKUP(LEFT(C8,3),班级编码!A:H,8,0)),P8)</f>
        <v>小初部</v>
      </c>
      <c r="R8" s="156" t="str">
        <f t="shared" si="1"/>
        <v>P02F01G0102</v>
      </c>
      <c r="S8" s="151" t="str">
        <f t="shared" si="2"/>
        <v>翟志翔</v>
      </c>
      <c r="T8" s="151" t="str">
        <f t="shared" si="3"/>
        <v>郑琴</v>
      </c>
      <c r="U8" s="151" t="str">
        <f t="shared" si="4"/>
        <v>Richar</v>
      </c>
      <c r="V8" s="151" t="str">
        <f t="shared" si="5"/>
        <v>Richar</v>
      </c>
      <c r="W8" s="151" t="str">
        <f t="shared" si="6"/>
        <v>郑琴</v>
      </c>
      <c r="X8" s="151">
        <f t="shared" si="7"/>
        <v>6</v>
      </c>
      <c r="Y8" s="151">
        <f t="shared" si="8"/>
        <v>6</v>
      </c>
      <c r="Z8" s="151" t="str">
        <f t="shared" si="9"/>
        <v/>
      </c>
      <c r="AA8" s="151">
        <f>COUNTIF($F$2:F8,F8)</f>
        <v>1</v>
      </c>
      <c r="AB8" s="156" t="str">
        <f t="shared" si="10"/>
        <v>P02</v>
      </c>
      <c r="AC8" t="str">
        <f>VLOOKUP(C8,'2-班级信息'!A:AH,31,0)</f>
        <v>周四下午</v>
      </c>
      <c r="AD8" t="str">
        <f>VLOOKUP(C8,'2-班级信息'!A:AH,8,0)</f>
        <v>3小时</v>
      </c>
      <c r="AE8" t="str">
        <f t="shared" si="11"/>
        <v>小学班</v>
      </c>
      <c r="AF8" t="str">
        <f t="shared" si="12"/>
        <v>小学平时3小时班</v>
      </c>
      <c r="AG8" s="162" t="s">
        <v>1099</v>
      </c>
      <c r="AH8" s="162" t="s">
        <v>1110</v>
      </c>
    </row>
    <row r="9" spans="1:34">
      <c r="A9" s="176" t="s">
        <v>1550</v>
      </c>
      <c r="B9" s="176" t="s">
        <v>1141</v>
      </c>
      <c r="C9" s="176" t="s">
        <v>1145</v>
      </c>
      <c r="D9" s="176" t="s">
        <v>1146</v>
      </c>
      <c r="E9" s="176" t="s">
        <v>2675</v>
      </c>
      <c r="F9" s="176" t="s">
        <v>1391</v>
      </c>
      <c r="G9" s="175" t="s">
        <v>1392</v>
      </c>
      <c r="H9" s="176" t="s">
        <v>17</v>
      </c>
      <c r="I9" s="176" t="s">
        <v>1394</v>
      </c>
      <c r="J9" s="176">
        <v>0</v>
      </c>
      <c r="K9" s="176" t="s">
        <v>1414</v>
      </c>
      <c r="L9" s="176" t="s">
        <v>12</v>
      </c>
      <c r="M9" s="176" t="s">
        <v>1165</v>
      </c>
      <c r="N9" s="176" t="s">
        <v>12</v>
      </c>
      <c r="O9" s="176" t="s">
        <v>1394</v>
      </c>
      <c r="P9" s="155" t="str">
        <f t="shared" si="0"/>
        <v>在读</v>
      </c>
      <c r="Q9" s="155" t="str">
        <f>IF(P9="在读",IF(IFERROR(FIND("一",C9),0)&gt;0,"一对一",VLOOKUP(LEFT(C9,3),班级编码!A:H,8,0)),P9)</f>
        <v>小初部</v>
      </c>
      <c r="R9" s="156" t="str">
        <f t="shared" si="1"/>
        <v>P02F01G0102</v>
      </c>
      <c r="S9" s="151" t="str">
        <f t="shared" si="2"/>
        <v>翟志翔</v>
      </c>
      <c r="T9" s="151" t="str">
        <f t="shared" si="3"/>
        <v>郑琴</v>
      </c>
      <c r="U9" s="151" t="str">
        <f t="shared" si="4"/>
        <v>Richar</v>
      </c>
      <c r="V9" s="151" t="str">
        <f t="shared" si="5"/>
        <v>Richar</v>
      </c>
      <c r="W9" s="151" t="str">
        <f t="shared" si="6"/>
        <v>郑琴</v>
      </c>
      <c r="X9" s="151">
        <f t="shared" si="7"/>
        <v>6</v>
      </c>
      <c r="Y9" s="151">
        <f t="shared" si="8"/>
        <v>6</v>
      </c>
      <c r="Z9" s="151" t="str">
        <f t="shared" si="9"/>
        <v/>
      </c>
      <c r="AA9" s="151">
        <f>COUNTIF($F$2:F9,F9)</f>
        <v>1</v>
      </c>
      <c r="AB9" s="156" t="str">
        <f t="shared" si="10"/>
        <v>P02</v>
      </c>
      <c r="AC9" t="str">
        <f>VLOOKUP(C9,'2-班级信息'!A:AH,31,0)</f>
        <v>周四下午</v>
      </c>
      <c r="AD9" t="str">
        <f>VLOOKUP(C9,'2-班级信息'!A:AH,8,0)</f>
        <v>3小时</v>
      </c>
      <c r="AE9" t="str">
        <f t="shared" si="11"/>
        <v>小学班</v>
      </c>
      <c r="AF9" t="str">
        <f t="shared" si="12"/>
        <v>小学平时3小时班</v>
      </c>
      <c r="AG9" s="162" t="s">
        <v>1100</v>
      </c>
      <c r="AH9" s="162" t="s">
        <v>1110</v>
      </c>
    </row>
    <row r="10" spans="1:34">
      <c r="A10" s="176" t="s">
        <v>1550</v>
      </c>
      <c r="B10" s="176" t="s">
        <v>1141</v>
      </c>
      <c r="C10" s="176" t="s">
        <v>1145</v>
      </c>
      <c r="D10" s="176" t="s">
        <v>1146</v>
      </c>
      <c r="E10" s="176" t="s">
        <v>2675</v>
      </c>
      <c r="F10" s="176" t="s">
        <v>1195</v>
      </c>
      <c r="G10" s="175" t="s">
        <v>1196</v>
      </c>
      <c r="H10" s="176" t="s">
        <v>17</v>
      </c>
      <c r="I10" s="176" t="s">
        <v>1197</v>
      </c>
      <c r="J10" s="176">
        <v>0</v>
      </c>
      <c r="K10" s="176" t="s">
        <v>1415</v>
      </c>
      <c r="L10" s="176" t="s">
        <v>12</v>
      </c>
      <c r="M10" s="176" t="s">
        <v>1165</v>
      </c>
      <c r="N10" s="176" t="s">
        <v>12</v>
      </c>
      <c r="O10" s="176" t="s">
        <v>12</v>
      </c>
      <c r="P10" s="155" t="str">
        <f t="shared" si="0"/>
        <v>在读</v>
      </c>
      <c r="Q10" s="155" t="str">
        <f>IF(P10="在读",IF(IFERROR(FIND("一",C10),0)&gt;0,"一对一",VLOOKUP(LEFT(C10,3),班级编码!A:H,8,0)),P10)</f>
        <v>小初部</v>
      </c>
      <c r="R10" s="156" t="str">
        <f t="shared" si="1"/>
        <v>P02F01G0102</v>
      </c>
      <c r="S10" s="151" t="str">
        <f t="shared" si="2"/>
        <v>翟志翔</v>
      </c>
      <c r="T10" s="151" t="str">
        <f t="shared" si="3"/>
        <v>郑琴</v>
      </c>
      <c r="U10" s="151" t="str">
        <f t="shared" si="4"/>
        <v>Richar</v>
      </c>
      <c r="V10" s="151" t="str">
        <f t="shared" si="5"/>
        <v>Richar</v>
      </c>
      <c r="W10" s="151" t="str">
        <f t="shared" si="6"/>
        <v>郑琴</v>
      </c>
      <c r="X10" s="151">
        <f t="shared" si="7"/>
        <v>6</v>
      </c>
      <c r="Y10" s="151">
        <f t="shared" si="8"/>
        <v>6</v>
      </c>
      <c r="Z10" s="151" t="str">
        <f t="shared" si="9"/>
        <v/>
      </c>
      <c r="AA10" s="151">
        <f>COUNTIF($F$2:F10,F10)</f>
        <v>1</v>
      </c>
      <c r="AB10" s="156" t="str">
        <f t="shared" si="10"/>
        <v>P02</v>
      </c>
      <c r="AC10" t="str">
        <f>VLOOKUP(C10,'2-班级信息'!A:AH,31,0)</f>
        <v>周四下午</v>
      </c>
      <c r="AD10" t="str">
        <f>VLOOKUP(C10,'2-班级信息'!A:AH,8,0)</f>
        <v>3小时</v>
      </c>
      <c r="AE10" t="str">
        <f t="shared" si="11"/>
        <v>小学班</v>
      </c>
      <c r="AF10" t="str">
        <f t="shared" si="12"/>
        <v>小学平时3小时班</v>
      </c>
      <c r="AG10" s="162" t="s">
        <v>1101</v>
      </c>
      <c r="AH10" s="162" t="s">
        <v>1110</v>
      </c>
    </row>
    <row r="11" spans="1:34">
      <c r="A11" s="176" t="s">
        <v>1550</v>
      </c>
      <c r="B11" s="176" t="s">
        <v>1141</v>
      </c>
      <c r="C11" s="176" t="s">
        <v>1145</v>
      </c>
      <c r="D11" s="176" t="s">
        <v>1146</v>
      </c>
      <c r="E11" s="176" t="s">
        <v>2675</v>
      </c>
      <c r="F11" s="176" t="s">
        <v>1334</v>
      </c>
      <c r="G11" s="175" t="s">
        <v>1335</v>
      </c>
      <c r="H11" s="176" t="s">
        <v>17</v>
      </c>
      <c r="I11" s="176" t="s">
        <v>1336</v>
      </c>
      <c r="J11" s="176">
        <v>0</v>
      </c>
      <c r="K11" s="176" t="s">
        <v>1416</v>
      </c>
      <c r="L11" s="176" t="s">
        <v>12</v>
      </c>
      <c r="M11" s="176" t="s">
        <v>1165</v>
      </c>
      <c r="N11" s="176" t="s">
        <v>12</v>
      </c>
      <c r="O11" s="176" t="s">
        <v>12</v>
      </c>
      <c r="P11" s="155" t="str">
        <f t="shared" si="0"/>
        <v>在读</v>
      </c>
      <c r="Q11" s="155" t="str">
        <f>IF(P11="在读",IF(IFERROR(FIND("一",C11),0)&gt;0,"一对一",VLOOKUP(LEFT(C11,3),班级编码!A:H,8,0)),P11)</f>
        <v>小初部</v>
      </c>
      <c r="R11" s="156" t="str">
        <f t="shared" si="1"/>
        <v>P02F01G0102</v>
      </c>
      <c r="S11" s="151" t="str">
        <f t="shared" si="2"/>
        <v>翟志翔</v>
      </c>
      <c r="T11" s="151" t="str">
        <f t="shared" si="3"/>
        <v>郑琴</v>
      </c>
      <c r="U11" s="151" t="str">
        <f t="shared" si="4"/>
        <v>Richar</v>
      </c>
      <c r="V11" s="151" t="str">
        <f t="shared" si="5"/>
        <v>Richar</v>
      </c>
      <c r="W11" s="151" t="str">
        <f t="shared" si="6"/>
        <v>郑琴</v>
      </c>
      <c r="X11" s="151">
        <f t="shared" si="7"/>
        <v>6</v>
      </c>
      <c r="Y11" s="151">
        <f t="shared" si="8"/>
        <v>6</v>
      </c>
      <c r="Z11" s="151" t="str">
        <f t="shared" si="9"/>
        <v/>
      </c>
      <c r="AA11" s="151">
        <f>COUNTIF($F$2:F11,F11)</f>
        <v>1</v>
      </c>
      <c r="AB11" s="156" t="str">
        <f t="shared" si="10"/>
        <v>P02</v>
      </c>
      <c r="AC11" t="str">
        <f>VLOOKUP(C11,'2-班级信息'!A:AH,31,0)</f>
        <v>周四下午</v>
      </c>
      <c r="AD11" t="str">
        <f>VLOOKUP(C11,'2-班级信息'!A:AH,8,0)</f>
        <v>3小时</v>
      </c>
      <c r="AE11" t="str">
        <f t="shared" si="11"/>
        <v>小学班</v>
      </c>
      <c r="AF11" t="str">
        <f t="shared" si="12"/>
        <v>小学平时3小时班</v>
      </c>
      <c r="AG11" s="162" t="s">
        <v>1102</v>
      </c>
      <c r="AH11" s="162" t="s">
        <v>1111</v>
      </c>
    </row>
    <row r="12" spans="1:34">
      <c r="A12" s="176" t="s">
        <v>1550</v>
      </c>
      <c r="B12" s="176" t="s">
        <v>1141</v>
      </c>
      <c r="C12" s="176" t="s">
        <v>1140</v>
      </c>
      <c r="D12" s="176" t="s">
        <v>1142</v>
      </c>
      <c r="E12" s="176" t="s">
        <v>2675</v>
      </c>
      <c r="F12" s="176" t="s">
        <v>1399</v>
      </c>
      <c r="G12" s="175" t="s">
        <v>1400</v>
      </c>
      <c r="H12" s="176" t="s">
        <v>17</v>
      </c>
      <c r="I12" s="176" t="s">
        <v>1402</v>
      </c>
      <c r="J12" s="176">
        <v>0</v>
      </c>
      <c r="K12" s="176" t="s">
        <v>1417</v>
      </c>
      <c r="L12" s="176" t="s">
        <v>12</v>
      </c>
      <c r="M12" s="176" t="s">
        <v>1165</v>
      </c>
      <c r="N12" s="176" t="s">
        <v>12</v>
      </c>
      <c r="O12" s="176" t="s">
        <v>12</v>
      </c>
      <c r="P12" s="155" t="str">
        <f t="shared" si="0"/>
        <v>在读</v>
      </c>
      <c r="Q12" s="155" t="str">
        <f>IF(P12="在读",IF(IFERROR(FIND("一",C12),0)&gt;0,"一对一",VLOOKUP(LEFT(C12,3),班级编码!A:H,8,0)),P12)</f>
        <v>小初部</v>
      </c>
      <c r="R12" s="156" t="str">
        <f t="shared" si="1"/>
        <v>P02F01G0101</v>
      </c>
      <c r="S12" s="151" t="str">
        <f t="shared" si="2"/>
        <v>翟志翔</v>
      </c>
      <c r="T12" s="151" t="str">
        <f t="shared" si="3"/>
        <v>郑琴</v>
      </c>
      <c r="U12" s="151" t="str">
        <f t="shared" si="4"/>
        <v>Richar</v>
      </c>
      <c r="V12" s="151" t="str">
        <f t="shared" si="5"/>
        <v>Richar</v>
      </c>
      <c r="W12" s="151" t="str">
        <f t="shared" si="6"/>
        <v>郑琴</v>
      </c>
      <c r="X12" s="151">
        <f t="shared" si="7"/>
        <v>6</v>
      </c>
      <c r="Y12" s="151">
        <f t="shared" si="8"/>
        <v>6</v>
      </c>
      <c r="Z12" s="151" t="str">
        <f t="shared" si="9"/>
        <v/>
      </c>
      <c r="AA12" s="151">
        <f>COUNTIF($F$2:F12,F12)</f>
        <v>1</v>
      </c>
      <c r="AB12" s="156" t="str">
        <f t="shared" si="10"/>
        <v>P02</v>
      </c>
      <c r="AC12" t="str">
        <f>VLOOKUP(C12,'2-班级信息'!A:AH,31,0)</f>
        <v>周一下午</v>
      </c>
      <c r="AD12" t="str">
        <f>VLOOKUP(C12,'2-班级信息'!A:AH,8,0)</f>
        <v>3小时</v>
      </c>
      <c r="AE12" t="str">
        <f t="shared" si="11"/>
        <v>小学班</v>
      </c>
      <c r="AF12" t="str">
        <f t="shared" si="12"/>
        <v>小学平时3小时班</v>
      </c>
      <c r="AG12" s="162" t="s">
        <v>1103</v>
      </c>
      <c r="AH12" s="162" t="s">
        <v>1111</v>
      </c>
    </row>
    <row r="13" spans="1:34">
      <c r="A13" s="176" t="s">
        <v>1550</v>
      </c>
      <c r="B13" s="176" t="s">
        <v>1141</v>
      </c>
      <c r="C13" s="176" t="s">
        <v>1150</v>
      </c>
      <c r="D13" s="176" t="s">
        <v>1146</v>
      </c>
      <c r="E13" s="176" t="s">
        <v>1151</v>
      </c>
      <c r="F13" s="176" t="s">
        <v>1396</v>
      </c>
      <c r="G13" s="175" t="s">
        <v>1397</v>
      </c>
      <c r="H13" s="176" t="s">
        <v>15</v>
      </c>
      <c r="I13" s="176" t="s">
        <v>1398</v>
      </c>
      <c r="J13" s="176">
        <v>0</v>
      </c>
      <c r="K13" s="176" t="s">
        <v>1419</v>
      </c>
      <c r="L13" s="310" t="s">
        <v>12</v>
      </c>
      <c r="M13" s="176" t="s">
        <v>1165</v>
      </c>
      <c r="N13" s="176" t="s">
        <v>12</v>
      </c>
      <c r="O13" s="176" t="s">
        <v>12</v>
      </c>
      <c r="P13" s="155" t="str">
        <f t="shared" si="0"/>
        <v>在读</v>
      </c>
      <c r="Q13" s="155" t="str">
        <f>IF(P13="在读",IF(IFERROR(FIND("一",C13),0)&gt;0,"一对一",VLOOKUP(LEFT(C13,3),班级编码!A:H,8,0)),P13)</f>
        <v>小初部</v>
      </c>
      <c r="R13" s="156" t="str">
        <f t="shared" si="1"/>
        <v>P1BF02G0205</v>
      </c>
      <c r="S13" s="151" t="str">
        <f t="shared" si="2"/>
        <v>彭永红</v>
      </c>
      <c r="T13" s="151" t="str">
        <f t="shared" si="3"/>
        <v>潘丽雄</v>
      </c>
      <c r="U13" s="151" t="str">
        <f t="shared" si="4"/>
        <v>Richar</v>
      </c>
      <c r="V13" s="151" t="str">
        <f t="shared" si="5"/>
        <v>Richar</v>
      </c>
      <c r="W13" s="151" t="str">
        <f t="shared" si="6"/>
        <v>潘丽雄</v>
      </c>
      <c r="X13" s="151">
        <f t="shared" si="7"/>
        <v>6</v>
      </c>
      <c r="Y13" s="151">
        <f t="shared" si="8"/>
        <v>6</v>
      </c>
      <c r="Z13" s="151" t="str">
        <f t="shared" si="9"/>
        <v>重复</v>
      </c>
      <c r="AA13" s="151">
        <f>COUNTIF($F$2:F13,F13)</f>
        <v>1</v>
      </c>
      <c r="AB13" s="156" t="str">
        <f t="shared" si="10"/>
        <v>P1B</v>
      </c>
      <c r="AC13" t="str">
        <f>VLOOKUP(C13,'2-班级信息'!A:AH,31,0)</f>
        <v>周四下午</v>
      </c>
      <c r="AD13" t="str">
        <f>VLOOKUP(C13,'2-班级信息'!A:AH,8,0)</f>
        <v>3小时</v>
      </c>
      <c r="AE13" t="str">
        <f t="shared" si="11"/>
        <v>小学班</v>
      </c>
      <c r="AF13" t="str">
        <f t="shared" si="12"/>
        <v>小学平时3小时班</v>
      </c>
      <c r="AG13" s="162" t="s">
        <v>1104</v>
      </c>
      <c r="AH13" s="162" t="s">
        <v>1111</v>
      </c>
    </row>
    <row r="14" spans="1:34">
      <c r="A14" s="176" t="s">
        <v>1550</v>
      </c>
      <c r="B14" s="176" t="s">
        <v>1157</v>
      </c>
      <c r="C14" s="176" t="s">
        <v>1156</v>
      </c>
      <c r="D14" s="176" t="s">
        <v>12</v>
      </c>
      <c r="E14" s="176" t="s">
        <v>12</v>
      </c>
      <c r="F14" s="176" t="s">
        <v>1396</v>
      </c>
      <c r="G14" s="175" t="s">
        <v>1397</v>
      </c>
      <c r="H14" s="176" t="s">
        <v>15</v>
      </c>
      <c r="I14" s="176" t="s">
        <v>1398</v>
      </c>
      <c r="J14" s="176">
        <v>0</v>
      </c>
      <c r="K14" s="176" t="s">
        <v>1418</v>
      </c>
      <c r="L14" s="310" t="s">
        <v>2714</v>
      </c>
      <c r="M14" s="321" t="s">
        <v>2397</v>
      </c>
      <c r="N14" s="176" t="s">
        <v>12</v>
      </c>
      <c r="O14" s="176" t="s">
        <v>12</v>
      </c>
      <c r="P14" s="155" t="str">
        <f t="shared" si="0"/>
        <v xml:space="preserve"> </v>
      </c>
      <c r="Q14" s="155" t="str">
        <f>IF(P14="在读",IF(IFERROR(FIND("一",C14),0)&gt;0,"一对一",VLOOKUP(LEFT(C14,3),班级编码!A:H,8,0)),P14)</f>
        <v xml:space="preserve"> </v>
      </c>
      <c r="R14" s="156" t="str">
        <f t="shared" si="1"/>
        <v>游学会员</v>
      </c>
      <c r="S14" s="151" t="str">
        <f t="shared" si="2"/>
        <v/>
      </c>
      <c r="T14" s="151" t="str">
        <f t="shared" si="3"/>
        <v/>
      </c>
      <c r="U14" s="151" t="str">
        <f t="shared" si="4"/>
        <v/>
      </c>
      <c r="V14" s="151" t="str">
        <f t="shared" si="5"/>
        <v/>
      </c>
      <c r="W14" s="151" t="str">
        <f t="shared" si="6"/>
        <v/>
      </c>
      <c r="X14" s="151">
        <f t="shared" si="7"/>
        <v>0</v>
      </c>
      <c r="Y14" s="151">
        <f t="shared" si="8"/>
        <v>0</v>
      </c>
      <c r="Z14" s="151" t="str">
        <f t="shared" si="9"/>
        <v>重复</v>
      </c>
      <c r="AA14" s="151">
        <f>COUNTIF($F$2:F14,F14)</f>
        <v>2</v>
      </c>
      <c r="AB14" s="156" t="str">
        <f t="shared" si="10"/>
        <v>游学会</v>
      </c>
      <c r="AC14" t="str">
        <f>VLOOKUP(C14,'2-班级信息'!A:AH,31,0)</f>
        <v/>
      </c>
      <c r="AD14" t="str">
        <f>VLOOKUP(C14,'2-班级信息'!A:AH,8,0)</f>
        <v/>
      </c>
      <c r="AE14" t="str">
        <f t="shared" si="11"/>
        <v>小学班</v>
      </c>
      <c r="AF14" t="str">
        <f t="shared" si="12"/>
        <v>小学平时班</v>
      </c>
      <c r="AG14" s="162" t="s">
        <v>1105</v>
      </c>
      <c r="AH14" s="162" t="s">
        <v>1111</v>
      </c>
    </row>
    <row r="15" spans="1:34">
      <c r="A15" s="176" t="s">
        <v>1550</v>
      </c>
      <c r="B15" s="176" t="s">
        <v>1134</v>
      </c>
      <c r="C15" s="176" t="s">
        <v>1133</v>
      </c>
      <c r="D15" s="176" t="s">
        <v>1137</v>
      </c>
      <c r="E15" s="176" t="s">
        <v>2674</v>
      </c>
      <c r="F15" s="176" t="s">
        <v>1388</v>
      </c>
      <c r="G15" s="175" t="s">
        <v>1389</v>
      </c>
      <c r="H15" s="176" t="s">
        <v>17</v>
      </c>
      <c r="I15" s="176" t="s">
        <v>1390</v>
      </c>
      <c r="J15" s="176">
        <v>0</v>
      </c>
      <c r="K15" s="176" t="s">
        <v>1420</v>
      </c>
      <c r="L15" s="176" t="s">
        <v>12</v>
      </c>
      <c r="M15" s="176" t="s">
        <v>1165</v>
      </c>
      <c r="N15" s="176" t="s">
        <v>12</v>
      </c>
      <c r="O15" s="176" t="s">
        <v>12</v>
      </c>
      <c r="P15" s="155" t="str">
        <f t="shared" si="0"/>
        <v>在读</v>
      </c>
      <c r="Q15" s="155" t="str">
        <f>IF(P15="在读",IF(IFERROR(FIND("一",C15),0)&gt;0,"一对一",VLOOKUP(LEFT(C15,3),班级编码!A:H,8,0)),P15)</f>
        <v>小初部</v>
      </c>
      <c r="R15" s="156" t="str">
        <f t="shared" si="1"/>
        <v>P02F01G0103</v>
      </c>
      <c r="S15" s="151" t="str">
        <f t="shared" si="2"/>
        <v>翟志翔</v>
      </c>
      <c r="T15" s="151" t="str">
        <f t="shared" si="3"/>
        <v>郑琴</v>
      </c>
      <c r="U15" s="151" t="str">
        <f t="shared" si="4"/>
        <v>Zoe</v>
      </c>
      <c r="V15" s="151" t="str">
        <f t="shared" si="5"/>
        <v>郑琴</v>
      </c>
      <c r="W15" s="151" t="str">
        <f t="shared" si="6"/>
        <v>Zoe</v>
      </c>
      <c r="X15" s="151">
        <f t="shared" si="7"/>
        <v>2</v>
      </c>
      <c r="Y15" s="151">
        <f t="shared" si="8"/>
        <v>4</v>
      </c>
      <c r="Z15" s="151" t="str">
        <f t="shared" si="9"/>
        <v/>
      </c>
      <c r="AA15" s="151">
        <f>COUNTIF($F$2:F15,F15)</f>
        <v>1</v>
      </c>
      <c r="AB15" s="156" t="str">
        <f t="shared" si="10"/>
        <v>P02</v>
      </c>
      <c r="AC15" t="str">
        <f>VLOOKUP(C15,'2-班级信息'!A:AH,31,0)</f>
        <v>周六上午</v>
      </c>
      <c r="AD15" t="str">
        <f>VLOOKUP(C15,'2-班级信息'!A:AH,8,0)</f>
        <v>3小时</v>
      </c>
      <c r="AE15" t="str">
        <f t="shared" si="11"/>
        <v>小学班</v>
      </c>
      <c r="AF15" t="str">
        <f t="shared" si="12"/>
        <v>小学周末白天班</v>
      </c>
      <c r="AG15" s="162" t="s">
        <v>1106</v>
      </c>
      <c r="AH15" s="162" t="s">
        <v>1111</v>
      </c>
    </row>
    <row r="16" spans="1:34">
      <c r="A16" s="176" t="s">
        <v>1550</v>
      </c>
      <c r="B16" s="176" t="s">
        <v>1141</v>
      </c>
      <c r="C16" s="176" t="s">
        <v>1145</v>
      </c>
      <c r="D16" s="176" t="s">
        <v>1146</v>
      </c>
      <c r="E16" s="176" t="s">
        <v>2675</v>
      </c>
      <c r="F16" s="176" t="s">
        <v>1384</v>
      </c>
      <c r="G16" s="175" t="s">
        <v>1385</v>
      </c>
      <c r="H16" s="176" t="s">
        <v>17</v>
      </c>
      <c r="I16" s="176" t="s">
        <v>1387</v>
      </c>
      <c r="J16" s="176">
        <v>0</v>
      </c>
      <c r="K16" s="176" t="s">
        <v>1421</v>
      </c>
      <c r="L16" s="176" t="s">
        <v>12</v>
      </c>
      <c r="M16" s="176" t="s">
        <v>1165</v>
      </c>
      <c r="N16" s="176" t="s">
        <v>12</v>
      </c>
      <c r="O16" s="176" t="s">
        <v>12</v>
      </c>
      <c r="P16" s="155" t="str">
        <f t="shared" si="0"/>
        <v>在读</v>
      </c>
      <c r="Q16" s="155" t="str">
        <f>IF(P16="在读",IF(IFERROR(FIND("一",C16),0)&gt;0,"一对一",VLOOKUP(LEFT(C16,3),班级编码!A:H,8,0)),P16)</f>
        <v>小初部</v>
      </c>
      <c r="R16" s="156" t="str">
        <f t="shared" si="1"/>
        <v>P02F01G0102</v>
      </c>
      <c r="S16" s="151" t="str">
        <f t="shared" si="2"/>
        <v>翟志翔</v>
      </c>
      <c r="T16" s="151" t="str">
        <f t="shared" si="3"/>
        <v>郑琴</v>
      </c>
      <c r="U16" s="151" t="str">
        <f t="shared" si="4"/>
        <v>Richar</v>
      </c>
      <c r="V16" s="151" t="str">
        <f t="shared" si="5"/>
        <v>Richar</v>
      </c>
      <c r="W16" s="151" t="str">
        <f t="shared" si="6"/>
        <v>郑琴</v>
      </c>
      <c r="X16" s="151">
        <f t="shared" si="7"/>
        <v>6</v>
      </c>
      <c r="Y16" s="151">
        <f t="shared" si="8"/>
        <v>6</v>
      </c>
      <c r="Z16" s="151" t="str">
        <f t="shared" si="9"/>
        <v/>
      </c>
      <c r="AA16" s="151">
        <f>COUNTIF($F$2:F16,F16)</f>
        <v>1</v>
      </c>
      <c r="AB16" s="156" t="str">
        <f t="shared" si="10"/>
        <v>P02</v>
      </c>
      <c r="AC16" t="str">
        <f>VLOOKUP(C16,'2-班级信息'!A:AH,31,0)</f>
        <v>周四下午</v>
      </c>
      <c r="AD16" t="str">
        <f>VLOOKUP(C16,'2-班级信息'!A:AH,8,0)</f>
        <v>3小时</v>
      </c>
      <c r="AE16" t="str">
        <f t="shared" si="11"/>
        <v>小学班</v>
      </c>
      <c r="AF16" t="str">
        <f t="shared" si="12"/>
        <v>小学平时3小时班</v>
      </c>
      <c r="AG16" s="162" t="s">
        <v>1107</v>
      </c>
      <c r="AH16" s="162" t="s">
        <v>1111</v>
      </c>
    </row>
    <row r="17" spans="1:34">
      <c r="A17" s="176" t="s">
        <v>1550</v>
      </c>
      <c r="B17" s="176" t="s">
        <v>1141</v>
      </c>
      <c r="C17" s="176" t="s">
        <v>1147</v>
      </c>
      <c r="D17" s="176" t="s">
        <v>1142</v>
      </c>
      <c r="E17" s="176" t="s">
        <v>2676</v>
      </c>
      <c r="F17" s="176" t="s">
        <v>1382</v>
      </c>
      <c r="G17" s="175" t="s">
        <v>1383</v>
      </c>
      <c r="H17" s="176" t="s">
        <v>17</v>
      </c>
      <c r="I17" s="176" t="s">
        <v>1381</v>
      </c>
      <c r="J17" s="176">
        <v>0</v>
      </c>
      <c r="K17" s="176" t="s">
        <v>2679</v>
      </c>
      <c r="L17" s="176" t="s">
        <v>12</v>
      </c>
      <c r="M17" s="176" t="s">
        <v>1165</v>
      </c>
      <c r="N17" s="176" t="s">
        <v>12</v>
      </c>
      <c r="O17" s="176" t="s">
        <v>12</v>
      </c>
      <c r="P17" s="155" t="str">
        <f t="shared" si="0"/>
        <v>在读</v>
      </c>
      <c r="Q17" s="155" t="str">
        <f>IF(P17="在读",IF(IFERROR(FIND("一",C17),0)&gt;0,"一对一",VLOOKUP(LEFT(C17,3),班级编码!A:H,8,0)),P17)</f>
        <v>小初部</v>
      </c>
      <c r="R17" s="156" t="str">
        <f t="shared" si="1"/>
        <v>P1AF01G0204</v>
      </c>
      <c r="S17" s="151" t="str">
        <f t="shared" si="2"/>
        <v>陈玲</v>
      </c>
      <c r="T17" s="151" t="str">
        <f t="shared" si="3"/>
        <v>潘丽雄</v>
      </c>
      <c r="U17" s="151" t="str">
        <f t="shared" si="4"/>
        <v>Richar</v>
      </c>
      <c r="V17" s="151" t="str">
        <f t="shared" si="5"/>
        <v>Richar</v>
      </c>
      <c r="W17" s="151" t="str">
        <f t="shared" si="6"/>
        <v>潘丽雄</v>
      </c>
      <c r="X17" s="151">
        <f t="shared" si="7"/>
        <v>6</v>
      </c>
      <c r="Y17" s="151">
        <f t="shared" si="8"/>
        <v>6</v>
      </c>
      <c r="Z17" s="151" t="str">
        <f t="shared" si="9"/>
        <v/>
      </c>
      <c r="AA17" s="151">
        <f>COUNTIF($F$2:F17,F17)</f>
        <v>1</v>
      </c>
      <c r="AB17" s="156" t="str">
        <f t="shared" si="10"/>
        <v>P1A</v>
      </c>
      <c r="AC17" t="str">
        <f>VLOOKUP(C17,'2-班级信息'!A:AH,31,0)</f>
        <v>周一下午</v>
      </c>
      <c r="AD17" t="str">
        <f>VLOOKUP(C17,'2-班级信息'!A:AH,8,0)</f>
        <v>3小时</v>
      </c>
      <c r="AE17" t="str">
        <f t="shared" si="11"/>
        <v>小学班</v>
      </c>
      <c r="AF17" t="str">
        <f t="shared" si="12"/>
        <v>小学平时3小时班</v>
      </c>
      <c r="AG17" s="162" t="s">
        <v>1108</v>
      </c>
      <c r="AH17" s="162" t="s">
        <v>1111</v>
      </c>
    </row>
    <row r="18" spans="1:34">
      <c r="A18" s="176" t="s">
        <v>1550</v>
      </c>
      <c r="B18" s="176" t="s">
        <v>1141</v>
      </c>
      <c r="C18" s="176" t="s">
        <v>1147</v>
      </c>
      <c r="D18" s="176" t="s">
        <v>1142</v>
      </c>
      <c r="E18" s="176" t="s">
        <v>2676</v>
      </c>
      <c r="F18" s="176" t="s">
        <v>1378</v>
      </c>
      <c r="G18" s="175" t="s">
        <v>1379</v>
      </c>
      <c r="H18" s="176" t="s">
        <v>17</v>
      </c>
      <c r="I18" s="176" t="s">
        <v>1381</v>
      </c>
      <c r="J18" s="176">
        <v>0</v>
      </c>
      <c r="K18" s="176" t="s">
        <v>2680</v>
      </c>
      <c r="L18" s="176" t="s">
        <v>12</v>
      </c>
      <c r="M18" s="176" t="s">
        <v>1165</v>
      </c>
      <c r="N18" s="176" t="s">
        <v>12</v>
      </c>
      <c r="O18" s="176" t="s">
        <v>12</v>
      </c>
      <c r="P18" s="155" t="str">
        <f t="shared" si="0"/>
        <v>在读</v>
      </c>
      <c r="Q18" s="155" t="str">
        <f>IF(P18="在读",IF(IFERROR(FIND("一",C18),0)&gt;0,"一对一",VLOOKUP(LEFT(C18,3),班级编码!A:H,8,0)),P18)</f>
        <v>小初部</v>
      </c>
      <c r="R18" s="156" t="str">
        <f t="shared" si="1"/>
        <v>P1AF01G0204</v>
      </c>
      <c r="S18" s="151" t="str">
        <f t="shared" si="2"/>
        <v>陈玲</v>
      </c>
      <c r="T18" s="151" t="str">
        <f t="shared" si="3"/>
        <v>潘丽雄</v>
      </c>
      <c r="U18" s="151" t="str">
        <f t="shared" si="4"/>
        <v>Richar</v>
      </c>
      <c r="V18" s="151" t="str">
        <f t="shared" si="5"/>
        <v>Richar</v>
      </c>
      <c r="W18" s="151" t="str">
        <f t="shared" si="6"/>
        <v>潘丽雄</v>
      </c>
      <c r="X18" s="151">
        <f t="shared" si="7"/>
        <v>6</v>
      </c>
      <c r="Y18" s="151">
        <f t="shared" si="8"/>
        <v>6</v>
      </c>
      <c r="Z18" s="151" t="str">
        <f t="shared" si="9"/>
        <v/>
      </c>
      <c r="AA18" s="151">
        <f>COUNTIF($F$2:F18,F18)</f>
        <v>1</v>
      </c>
      <c r="AB18" s="156" t="str">
        <f t="shared" si="10"/>
        <v>P1A</v>
      </c>
      <c r="AC18" t="str">
        <f>VLOOKUP(C18,'2-班级信息'!A:AH,31,0)</f>
        <v>周一下午</v>
      </c>
      <c r="AD18" t="str">
        <f>VLOOKUP(C18,'2-班级信息'!A:AH,8,0)</f>
        <v>3小时</v>
      </c>
      <c r="AE18" t="str">
        <f t="shared" si="11"/>
        <v>小学班</v>
      </c>
      <c r="AF18" t="str">
        <f t="shared" si="12"/>
        <v>小学平时3小时班</v>
      </c>
    </row>
    <row r="19" spans="1:34">
      <c r="A19" s="176" t="s">
        <v>1550</v>
      </c>
      <c r="B19" s="176" t="s">
        <v>1141</v>
      </c>
      <c r="C19" s="176" t="s">
        <v>1147</v>
      </c>
      <c r="D19" s="176" t="s">
        <v>1142</v>
      </c>
      <c r="E19" s="176" t="s">
        <v>2676</v>
      </c>
      <c r="F19" s="176" t="s">
        <v>1374</v>
      </c>
      <c r="G19" s="175" t="s">
        <v>1375</v>
      </c>
      <c r="H19" s="176" t="s">
        <v>17</v>
      </c>
      <c r="I19" s="176" t="s">
        <v>1377</v>
      </c>
      <c r="J19" s="176">
        <v>0</v>
      </c>
      <c r="K19" s="176" t="s">
        <v>1422</v>
      </c>
      <c r="L19" s="176" t="s">
        <v>12</v>
      </c>
      <c r="M19" s="176" t="s">
        <v>1165</v>
      </c>
      <c r="N19" s="176" t="s">
        <v>12</v>
      </c>
      <c r="O19" s="176" t="s">
        <v>12</v>
      </c>
      <c r="P19" s="155" t="str">
        <f t="shared" si="0"/>
        <v>在读</v>
      </c>
      <c r="Q19" s="155" t="str">
        <f>IF(P19="在读",IF(IFERROR(FIND("一",C19),0)&gt;0,"一对一",VLOOKUP(LEFT(C19,3),班级编码!A:H,8,0)),P19)</f>
        <v>小初部</v>
      </c>
      <c r="R19" s="156" t="str">
        <f t="shared" si="1"/>
        <v>P1AF01G0204</v>
      </c>
      <c r="S19" s="151" t="str">
        <f t="shared" si="2"/>
        <v>陈玲</v>
      </c>
      <c r="T19" s="151" t="str">
        <f t="shared" si="3"/>
        <v>潘丽雄</v>
      </c>
      <c r="U19" s="151" t="str">
        <f t="shared" si="4"/>
        <v>Richar</v>
      </c>
      <c r="V19" s="151" t="str">
        <f t="shared" si="5"/>
        <v>Richar</v>
      </c>
      <c r="W19" s="151" t="str">
        <f t="shared" si="6"/>
        <v>潘丽雄</v>
      </c>
      <c r="X19" s="151">
        <f t="shared" si="7"/>
        <v>6</v>
      </c>
      <c r="Y19" s="151">
        <f t="shared" si="8"/>
        <v>6</v>
      </c>
      <c r="Z19" s="151" t="str">
        <f t="shared" si="9"/>
        <v/>
      </c>
      <c r="AA19" s="151">
        <f>COUNTIF($F$2:F19,F19)</f>
        <v>1</v>
      </c>
      <c r="AB19" s="156" t="str">
        <f t="shared" si="10"/>
        <v>P1A</v>
      </c>
      <c r="AC19" t="str">
        <f>VLOOKUP(C19,'2-班级信息'!A:AH,31,0)</f>
        <v>周一下午</v>
      </c>
      <c r="AD19" t="str">
        <f>VLOOKUP(C19,'2-班级信息'!A:AH,8,0)</f>
        <v>3小时</v>
      </c>
      <c r="AE19" t="str">
        <f t="shared" si="11"/>
        <v>小学班</v>
      </c>
      <c r="AF19" t="str">
        <f t="shared" si="12"/>
        <v>小学平时3小时班</v>
      </c>
    </row>
    <row r="20" spans="1:34">
      <c r="A20" s="176" t="s">
        <v>1550</v>
      </c>
      <c r="B20" s="176" t="s">
        <v>1141</v>
      </c>
      <c r="C20" s="176" t="s">
        <v>1147</v>
      </c>
      <c r="D20" s="176" t="s">
        <v>1142</v>
      </c>
      <c r="E20" s="176" t="s">
        <v>2676</v>
      </c>
      <c r="F20" s="176" t="s">
        <v>1370</v>
      </c>
      <c r="G20" s="175" t="s">
        <v>1371</v>
      </c>
      <c r="H20" s="176" t="s">
        <v>11</v>
      </c>
      <c r="I20" s="176" t="s">
        <v>1373</v>
      </c>
      <c r="J20" s="176">
        <v>0</v>
      </c>
      <c r="K20" s="176" t="s">
        <v>2681</v>
      </c>
      <c r="L20" s="176" t="s">
        <v>12</v>
      </c>
      <c r="M20" s="176" t="s">
        <v>1165</v>
      </c>
      <c r="N20" s="176" t="s">
        <v>12</v>
      </c>
      <c r="O20" s="176" t="s">
        <v>12</v>
      </c>
      <c r="P20" s="155" t="str">
        <f t="shared" si="0"/>
        <v>在读</v>
      </c>
      <c r="Q20" s="155" t="str">
        <f>IF(P20="在读",IF(IFERROR(FIND("一",C20),0)&gt;0,"一对一",VLOOKUP(LEFT(C20,3),班级编码!A:H,8,0)),P20)</f>
        <v>小初部</v>
      </c>
      <c r="R20" s="156" t="str">
        <f t="shared" si="1"/>
        <v>P1AF01G0204</v>
      </c>
      <c r="S20" s="151" t="str">
        <f t="shared" si="2"/>
        <v>陈玲</v>
      </c>
      <c r="T20" s="151" t="str">
        <f t="shared" si="3"/>
        <v>潘丽雄</v>
      </c>
      <c r="U20" s="151" t="str">
        <f t="shared" si="4"/>
        <v>Richar</v>
      </c>
      <c r="V20" s="151" t="str">
        <f t="shared" si="5"/>
        <v>Richar</v>
      </c>
      <c r="W20" s="151" t="str">
        <f t="shared" si="6"/>
        <v>潘丽雄</v>
      </c>
      <c r="X20" s="151">
        <f t="shared" si="7"/>
        <v>6</v>
      </c>
      <c r="Y20" s="151">
        <f t="shared" si="8"/>
        <v>6</v>
      </c>
      <c r="Z20" s="151" t="str">
        <f t="shared" si="9"/>
        <v/>
      </c>
      <c r="AA20" s="151">
        <f>COUNTIF($F$2:F20,F20)</f>
        <v>1</v>
      </c>
      <c r="AB20" s="156" t="str">
        <f t="shared" si="10"/>
        <v>P1A</v>
      </c>
      <c r="AC20" t="str">
        <f>VLOOKUP(C20,'2-班级信息'!A:AH,31,0)</f>
        <v>周一下午</v>
      </c>
      <c r="AD20" t="str">
        <f>VLOOKUP(C20,'2-班级信息'!A:AH,8,0)</f>
        <v>3小时</v>
      </c>
      <c r="AE20" t="str">
        <f t="shared" si="11"/>
        <v>小学班</v>
      </c>
      <c r="AF20" t="str">
        <f t="shared" si="12"/>
        <v>小学平时3小时班</v>
      </c>
    </row>
    <row r="21" spans="1:34">
      <c r="A21" s="176" t="s">
        <v>1550</v>
      </c>
      <c r="B21" s="176" t="s">
        <v>1141</v>
      </c>
      <c r="C21" s="176" t="s">
        <v>1140</v>
      </c>
      <c r="D21" s="176" t="s">
        <v>1142</v>
      </c>
      <c r="E21" s="176" t="s">
        <v>2675</v>
      </c>
      <c r="F21" s="176" t="s">
        <v>1366</v>
      </c>
      <c r="G21" s="175" t="s">
        <v>1367</v>
      </c>
      <c r="H21" s="176" t="s">
        <v>17</v>
      </c>
      <c r="I21" s="176" t="s">
        <v>1369</v>
      </c>
      <c r="J21" s="176">
        <v>0</v>
      </c>
      <c r="K21" s="176" t="s">
        <v>1423</v>
      </c>
      <c r="L21" s="176" t="s">
        <v>12</v>
      </c>
      <c r="M21" s="176" t="s">
        <v>1165</v>
      </c>
      <c r="N21" s="176" t="s">
        <v>12</v>
      </c>
      <c r="O21" s="176" t="s">
        <v>12</v>
      </c>
      <c r="P21" s="155" t="str">
        <f t="shared" si="0"/>
        <v>在读</v>
      </c>
      <c r="Q21" s="155" t="str">
        <f>IF(P21="在读",IF(IFERROR(FIND("一",C21),0)&gt;0,"一对一",VLOOKUP(LEFT(C21,3),班级编码!A:H,8,0)),P21)</f>
        <v>小初部</v>
      </c>
      <c r="R21" s="156" t="str">
        <f t="shared" si="1"/>
        <v>P02F01G0101</v>
      </c>
      <c r="S21" s="151" t="str">
        <f t="shared" si="2"/>
        <v>翟志翔</v>
      </c>
      <c r="T21" s="151" t="str">
        <f t="shared" si="3"/>
        <v>郑琴</v>
      </c>
      <c r="U21" s="151" t="str">
        <f t="shared" si="4"/>
        <v>Richar</v>
      </c>
      <c r="V21" s="151" t="str">
        <f t="shared" si="5"/>
        <v>Richar</v>
      </c>
      <c r="W21" s="151" t="str">
        <f t="shared" si="6"/>
        <v>郑琴</v>
      </c>
      <c r="X21" s="151">
        <f t="shared" si="7"/>
        <v>6</v>
      </c>
      <c r="Y21" s="151">
        <f t="shared" si="8"/>
        <v>6</v>
      </c>
      <c r="Z21" s="151" t="str">
        <f t="shared" si="9"/>
        <v/>
      </c>
      <c r="AA21" s="151">
        <f>COUNTIF($F$2:F21,F21)</f>
        <v>1</v>
      </c>
      <c r="AB21" s="156" t="str">
        <f t="shared" si="10"/>
        <v>P02</v>
      </c>
      <c r="AC21" t="str">
        <f>VLOOKUP(C21,'2-班级信息'!A:AH,31,0)</f>
        <v>周一下午</v>
      </c>
      <c r="AD21" t="str">
        <f>VLOOKUP(C21,'2-班级信息'!A:AH,8,0)</f>
        <v>3小时</v>
      </c>
      <c r="AE21" t="str">
        <f t="shared" si="11"/>
        <v>小学班</v>
      </c>
      <c r="AF21" t="str">
        <f t="shared" si="12"/>
        <v>小学平时3小时班</v>
      </c>
    </row>
    <row r="22" spans="1:34">
      <c r="A22" s="176" t="s">
        <v>1550</v>
      </c>
      <c r="B22" s="176" t="s">
        <v>1141</v>
      </c>
      <c r="C22" s="176" t="s">
        <v>1140</v>
      </c>
      <c r="D22" s="176" t="s">
        <v>1142</v>
      </c>
      <c r="E22" s="176" t="s">
        <v>2675</v>
      </c>
      <c r="F22" s="176" t="s">
        <v>1362</v>
      </c>
      <c r="G22" s="175" t="s">
        <v>1363</v>
      </c>
      <c r="H22" s="176" t="s">
        <v>17</v>
      </c>
      <c r="I22" s="176" t="s">
        <v>1365</v>
      </c>
      <c r="J22" s="176">
        <v>0</v>
      </c>
      <c r="K22" s="176" t="s">
        <v>1424</v>
      </c>
      <c r="L22" s="176" t="s">
        <v>12</v>
      </c>
      <c r="M22" s="176" t="s">
        <v>1165</v>
      </c>
      <c r="N22" s="176" t="s">
        <v>12</v>
      </c>
      <c r="O22" s="176" t="s">
        <v>12</v>
      </c>
      <c r="P22" s="155" t="str">
        <f t="shared" si="0"/>
        <v>在读</v>
      </c>
      <c r="Q22" s="155" t="str">
        <f>IF(P22="在读",IF(IFERROR(FIND("一",C22),0)&gt;0,"一对一",VLOOKUP(LEFT(C22,3),班级编码!A:H,8,0)),P22)</f>
        <v>小初部</v>
      </c>
      <c r="R22" s="156" t="str">
        <f t="shared" si="1"/>
        <v>P02F01G0101</v>
      </c>
      <c r="S22" s="151" t="str">
        <f t="shared" si="2"/>
        <v>翟志翔</v>
      </c>
      <c r="T22" s="151" t="str">
        <f t="shared" si="3"/>
        <v>郑琴</v>
      </c>
      <c r="U22" s="151" t="str">
        <f t="shared" si="4"/>
        <v>Richar</v>
      </c>
      <c r="V22" s="151" t="str">
        <f t="shared" si="5"/>
        <v>Richar</v>
      </c>
      <c r="W22" s="151" t="str">
        <f t="shared" si="6"/>
        <v>郑琴</v>
      </c>
      <c r="X22" s="151">
        <f t="shared" si="7"/>
        <v>6</v>
      </c>
      <c r="Y22" s="151">
        <f t="shared" si="8"/>
        <v>6</v>
      </c>
      <c r="Z22" s="151" t="str">
        <f t="shared" si="9"/>
        <v/>
      </c>
      <c r="AA22" s="151">
        <f>COUNTIF($F$2:F22,F22)</f>
        <v>1</v>
      </c>
      <c r="AB22" s="156" t="str">
        <f t="shared" si="10"/>
        <v>P02</v>
      </c>
      <c r="AC22" t="str">
        <f>VLOOKUP(C22,'2-班级信息'!A:AH,31,0)</f>
        <v>周一下午</v>
      </c>
      <c r="AD22" t="str">
        <f>VLOOKUP(C22,'2-班级信息'!A:AH,8,0)</f>
        <v>3小时</v>
      </c>
      <c r="AE22" t="str">
        <f t="shared" si="11"/>
        <v>小学班</v>
      </c>
      <c r="AF22" t="str">
        <f t="shared" si="12"/>
        <v>小学平时3小时班</v>
      </c>
    </row>
    <row r="23" spans="1:34">
      <c r="A23" s="176" t="s">
        <v>1550</v>
      </c>
      <c r="B23" s="176" t="s">
        <v>1141</v>
      </c>
      <c r="C23" s="176" t="s">
        <v>1145</v>
      </c>
      <c r="D23" s="176" t="s">
        <v>1146</v>
      </c>
      <c r="E23" s="176" t="s">
        <v>2675</v>
      </c>
      <c r="F23" s="176" t="s">
        <v>1358</v>
      </c>
      <c r="G23" s="175" t="s">
        <v>1359</v>
      </c>
      <c r="H23" s="176" t="s">
        <v>17</v>
      </c>
      <c r="I23" s="176" t="s">
        <v>1361</v>
      </c>
      <c r="J23" s="176">
        <v>0</v>
      </c>
      <c r="K23" s="176" t="s">
        <v>2682</v>
      </c>
      <c r="L23" s="176" t="s">
        <v>12</v>
      </c>
      <c r="M23" s="176" t="s">
        <v>1165</v>
      </c>
      <c r="N23" s="176" t="s">
        <v>12</v>
      </c>
      <c r="O23" s="176" t="s">
        <v>12</v>
      </c>
      <c r="P23" s="155" t="str">
        <f t="shared" si="0"/>
        <v>在读</v>
      </c>
      <c r="Q23" s="155" t="str">
        <f>IF(P23="在读",IF(IFERROR(FIND("一",C23),0)&gt;0,"一对一",VLOOKUP(LEFT(C23,3),班级编码!A:H,8,0)),P23)</f>
        <v>小初部</v>
      </c>
      <c r="R23" s="156" t="str">
        <f t="shared" si="1"/>
        <v>P02F01G0102</v>
      </c>
      <c r="S23" s="151" t="str">
        <f t="shared" si="2"/>
        <v>翟志翔</v>
      </c>
      <c r="T23" s="151" t="str">
        <f t="shared" si="3"/>
        <v>郑琴</v>
      </c>
      <c r="U23" s="151" t="str">
        <f t="shared" si="4"/>
        <v>Richar</v>
      </c>
      <c r="V23" s="151" t="str">
        <f t="shared" si="5"/>
        <v>Richar</v>
      </c>
      <c r="W23" s="151" t="str">
        <f t="shared" si="6"/>
        <v>郑琴</v>
      </c>
      <c r="X23" s="151">
        <f t="shared" si="7"/>
        <v>6</v>
      </c>
      <c r="Y23" s="151">
        <f t="shared" si="8"/>
        <v>6</v>
      </c>
      <c r="Z23" s="151" t="str">
        <f t="shared" si="9"/>
        <v/>
      </c>
      <c r="AA23" s="151">
        <f>COUNTIF($F$2:F23,F23)</f>
        <v>1</v>
      </c>
      <c r="AB23" s="156" t="str">
        <f t="shared" si="10"/>
        <v>P02</v>
      </c>
      <c r="AC23" t="str">
        <f>VLOOKUP(C23,'2-班级信息'!A:AH,31,0)</f>
        <v>周四下午</v>
      </c>
      <c r="AD23" t="str">
        <f>VLOOKUP(C23,'2-班级信息'!A:AH,8,0)</f>
        <v>3小时</v>
      </c>
      <c r="AE23" t="str">
        <f t="shared" si="11"/>
        <v>小学班</v>
      </c>
      <c r="AF23" t="str">
        <f t="shared" si="12"/>
        <v>小学平时3小时班</v>
      </c>
    </row>
    <row r="24" spans="1:34">
      <c r="A24" s="176" t="s">
        <v>1550</v>
      </c>
      <c r="B24" s="176" t="s">
        <v>1134</v>
      </c>
      <c r="C24" s="176" t="s">
        <v>1133</v>
      </c>
      <c r="D24" s="176" t="s">
        <v>1137</v>
      </c>
      <c r="E24" s="176" t="s">
        <v>2674</v>
      </c>
      <c r="F24" s="176" t="s">
        <v>1354</v>
      </c>
      <c r="G24" s="175" t="s">
        <v>1355</v>
      </c>
      <c r="H24" s="176" t="s">
        <v>17</v>
      </c>
      <c r="I24" s="176" t="s">
        <v>1357</v>
      </c>
      <c r="J24" s="176">
        <v>0</v>
      </c>
      <c r="K24" s="176" t="s">
        <v>1426</v>
      </c>
      <c r="L24" s="176" t="s">
        <v>12</v>
      </c>
      <c r="M24" s="176" t="s">
        <v>1165</v>
      </c>
      <c r="N24" s="176" t="s">
        <v>12</v>
      </c>
      <c r="O24" s="176" t="s">
        <v>12</v>
      </c>
      <c r="P24" s="155" t="str">
        <f t="shared" si="0"/>
        <v>在读</v>
      </c>
      <c r="Q24" s="155" t="str">
        <f>IF(P24="在读",IF(IFERROR(FIND("一",C24),0)&gt;0,"一对一",VLOOKUP(LEFT(C24,3),班级编码!A:H,8,0)),P24)</f>
        <v>小初部</v>
      </c>
      <c r="R24" s="156" t="str">
        <f t="shared" si="1"/>
        <v>P02F01G0103</v>
      </c>
      <c r="S24" s="151" t="str">
        <f t="shared" si="2"/>
        <v>翟志翔</v>
      </c>
      <c r="T24" s="151" t="str">
        <f t="shared" si="3"/>
        <v>郑琴</v>
      </c>
      <c r="U24" s="151" t="str">
        <f t="shared" si="4"/>
        <v>Zoe</v>
      </c>
      <c r="V24" s="151" t="str">
        <f t="shared" si="5"/>
        <v>郑琴</v>
      </c>
      <c r="W24" s="151" t="str">
        <f t="shared" si="6"/>
        <v>Zoe</v>
      </c>
      <c r="X24" s="151">
        <f t="shared" si="7"/>
        <v>2</v>
      </c>
      <c r="Y24" s="151">
        <f t="shared" si="8"/>
        <v>4</v>
      </c>
      <c r="Z24" s="151" t="str">
        <f t="shared" si="9"/>
        <v/>
      </c>
      <c r="AA24" s="151">
        <f>COUNTIF($F$2:F24,F24)</f>
        <v>1</v>
      </c>
      <c r="AB24" s="156" t="str">
        <f t="shared" si="10"/>
        <v>P02</v>
      </c>
      <c r="AC24" t="str">
        <f>VLOOKUP(C24,'2-班级信息'!A:AH,31,0)</f>
        <v>周六上午</v>
      </c>
      <c r="AD24" t="str">
        <f>VLOOKUP(C24,'2-班级信息'!A:AH,8,0)</f>
        <v>3小时</v>
      </c>
      <c r="AE24" t="str">
        <f t="shared" si="11"/>
        <v>小学班</v>
      </c>
      <c r="AF24" t="str">
        <f t="shared" si="12"/>
        <v>小学周末白天班</v>
      </c>
    </row>
    <row r="25" spans="1:34">
      <c r="A25" s="176" t="s">
        <v>1550</v>
      </c>
      <c r="B25" s="176" t="s">
        <v>1141</v>
      </c>
      <c r="C25" s="176" t="s">
        <v>1145</v>
      </c>
      <c r="D25" s="176" t="s">
        <v>1146</v>
      </c>
      <c r="E25" s="176" t="s">
        <v>2675</v>
      </c>
      <c r="F25" s="176" t="s">
        <v>1349</v>
      </c>
      <c r="G25" s="175" t="s">
        <v>1350</v>
      </c>
      <c r="H25" s="176" t="s">
        <v>17</v>
      </c>
      <c r="I25" s="176" t="s">
        <v>1352</v>
      </c>
      <c r="J25" s="176">
        <v>0</v>
      </c>
      <c r="K25" s="176" t="s">
        <v>1427</v>
      </c>
      <c r="L25" s="176" t="s">
        <v>12</v>
      </c>
      <c r="M25" s="176" t="s">
        <v>1165</v>
      </c>
      <c r="N25" s="176" t="s">
        <v>12</v>
      </c>
      <c r="O25" s="176" t="s">
        <v>12</v>
      </c>
      <c r="P25" s="155" t="str">
        <f t="shared" si="0"/>
        <v>在读</v>
      </c>
      <c r="Q25" s="155" t="str">
        <f>IF(P25="在读",IF(IFERROR(FIND("一",C25),0)&gt;0,"一对一",VLOOKUP(LEFT(C25,3),班级编码!A:H,8,0)),P25)</f>
        <v>小初部</v>
      </c>
      <c r="R25" s="156" t="str">
        <f t="shared" si="1"/>
        <v>P02F01G0102</v>
      </c>
      <c r="S25" s="151" t="str">
        <f t="shared" si="2"/>
        <v>翟志翔</v>
      </c>
      <c r="T25" s="151" t="str">
        <f t="shared" si="3"/>
        <v>郑琴</v>
      </c>
      <c r="U25" s="151" t="str">
        <f t="shared" si="4"/>
        <v>Richar</v>
      </c>
      <c r="V25" s="151" t="str">
        <f t="shared" si="5"/>
        <v>Richar</v>
      </c>
      <c r="W25" s="151" t="str">
        <f t="shared" si="6"/>
        <v>郑琴</v>
      </c>
      <c r="X25" s="151">
        <f t="shared" si="7"/>
        <v>6</v>
      </c>
      <c r="Y25" s="151">
        <f t="shared" si="8"/>
        <v>6</v>
      </c>
      <c r="Z25" s="151" t="str">
        <f t="shared" si="9"/>
        <v/>
      </c>
      <c r="AA25" s="151">
        <f>COUNTIF($F$2:F25,F25)</f>
        <v>1</v>
      </c>
      <c r="AB25" s="156" t="str">
        <f t="shared" si="10"/>
        <v>P02</v>
      </c>
      <c r="AC25" t="str">
        <f>VLOOKUP(C25,'2-班级信息'!A:AH,31,0)</f>
        <v>周四下午</v>
      </c>
      <c r="AD25" t="str">
        <f>VLOOKUP(C25,'2-班级信息'!A:AH,8,0)</f>
        <v>3小时</v>
      </c>
      <c r="AE25" t="str">
        <f t="shared" si="11"/>
        <v>小学班</v>
      </c>
      <c r="AF25" t="str">
        <f t="shared" si="12"/>
        <v>小学平时3小时班</v>
      </c>
    </row>
    <row r="26" spans="1:34">
      <c r="A26" s="176" t="s">
        <v>1550</v>
      </c>
      <c r="B26" s="176" t="s">
        <v>1134</v>
      </c>
      <c r="C26" s="176" t="s">
        <v>1133</v>
      </c>
      <c r="D26" s="176" t="s">
        <v>1137</v>
      </c>
      <c r="E26" s="176" t="s">
        <v>2674</v>
      </c>
      <c r="F26" s="176" t="s">
        <v>1345</v>
      </c>
      <c r="G26" s="175" t="s">
        <v>1346</v>
      </c>
      <c r="H26" s="176" t="s">
        <v>17</v>
      </c>
      <c r="I26" s="176" t="s">
        <v>1348</v>
      </c>
      <c r="J26" s="176">
        <v>0</v>
      </c>
      <c r="K26" s="176" t="s">
        <v>1428</v>
      </c>
      <c r="L26" s="176" t="s">
        <v>12</v>
      </c>
      <c r="M26" s="176" t="s">
        <v>1165</v>
      </c>
      <c r="N26" s="176" t="s">
        <v>12</v>
      </c>
      <c r="O26" s="176" t="s">
        <v>12</v>
      </c>
      <c r="P26" s="155" t="str">
        <f t="shared" si="0"/>
        <v>在读</v>
      </c>
      <c r="Q26" s="155" t="str">
        <f>IF(P26="在读",IF(IFERROR(FIND("一",C26),0)&gt;0,"一对一",VLOOKUP(LEFT(C26,3),班级编码!A:H,8,0)),P26)</f>
        <v>小初部</v>
      </c>
      <c r="R26" s="156" t="str">
        <f t="shared" si="1"/>
        <v>P02F01G0103</v>
      </c>
      <c r="S26" s="151" t="str">
        <f t="shared" si="2"/>
        <v>翟志翔</v>
      </c>
      <c r="T26" s="151" t="str">
        <f t="shared" si="3"/>
        <v>郑琴</v>
      </c>
      <c r="U26" s="151" t="str">
        <f t="shared" si="4"/>
        <v>Zoe</v>
      </c>
      <c r="V26" s="151" t="str">
        <f t="shared" si="5"/>
        <v>郑琴</v>
      </c>
      <c r="W26" s="151" t="str">
        <f t="shared" si="6"/>
        <v>Zoe</v>
      </c>
      <c r="X26" s="151">
        <f t="shared" si="7"/>
        <v>2</v>
      </c>
      <c r="Y26" s="151">
        <f t="shared" si="8"/>
        <v>4</v>
      </c>
      <c r="Z26" s="151" t="str">
        <f t="shared" si="9"/>
        <v/>
      </c>
      <c r="AA26" s="151">
        <f>COUNTIF($F$2:F26,F26)</f>
        <v>1</v>
      </c>
      <c r="AB26" s="156" t="str">
        <f t="shared" si="10"/>
        <v>P02</v>
      </c>
      <c r="AC26" t="str">
        <f>VLOOKUP(C26,'2-班级信息'!A:AH,31,0)</f>
        <v>周六上午</v>
      </c>
      <c r="AD26" t="str">
        <f>VLOOKUP(C26,'2-班级信息'!A:AH,8,0)</f>
        <v>3小时</v>
      </c>
      <c r="AE26" t="str">
        <f t="shared" si="11"/>
        <v>小学班</v>
      </c>
      <c r="AF26" t="str">
        <f t="shared" si="12"/>
        <v>小学周末白天班</v>
      </c>
    </row>
    <row r="27" spans="1:34">
      <c r="A27" s="176" t="s">
        <v>1550</v>
      </c>
      <c r="B27" s="176" t="s">
        <v>1141</v>
      </c>
      <c r="C27" s="176" t="s">
        <v>1145</v>
      </c>
      <c r="D27" s="176" t="s">
        <v>1146</v>
      </c>
      <c r="E27" s="176" t="s">
        <v>2675</v>
      </c>
      <c r="F27" s="176" t="s">
        <v>1342</v>
      </c>
      <c r="G27" s="175" t="s">
        <v>1343</v>
      </c>
      <c r="H27" s="176" t="s">
        <v>17</v>
      </c>
      <c r="I27" s="176" t="s">
        <v>1344</v>
      </c>
      <c r="J27" s="176">
        <v>0</v>
      </c>
      <c r="K27" s="176" t="s">
        <v>2683</v>
      </c>
      <c r="L27" s="310" t="s">
        <v>12</v>
      </c>
      <c r="M27" s="176" t="s">
        <v>1165</v>
      </c>
      <c r="N27" s="176" t="s">
        <v>12</v>
      </c>
      <c r="O27" s="176" t="s">
        <v>12</v>
      </c>
      <c r="P27" s="155" t="str">
        <f t="shared" si="0"/>
        <v>在读</v>
      </c>
      <c r="Q27" s="155" t="str">
        <f>IF(P27="在读",IF(IFERROR(FIND("一",C27),0)&gt;0,"一对一",VLOOKUP(LEFT(C27,3),班级编码!A:H,8,0)),P27)</f>
        <v>小初部</v>
      </c>
      <c r="R27" s="156" t="str">
        <f t="shared" si="1"/>
        <v>P02F01G0102</v>
      </c>
      <c r="S27" s="151" t="str">
        <f t="shared" si="2"/>
        <v>翟志翔</v>
      </c>
      <c r="T27" s="151" t="str">
        <f t="shared" si="3"/>
        <v>郑琴</v>
      </c>
      <c r="U27" s="151" t="str">
        <f t="shared" si="4"/>
        <v>Richar</v>
      </c>
      <c r="V27" s="151" t="str">
        <f t="shared" si="5"/>
        <v>Richar</v>
      </c>
      <c r="W27" s="151" t="str">
        <f t="shared" si="6"/>
        <v>郑琴</v>
      </c>
      <c r="X27" s="151">
        <f t="shared" si="7"/>
        <v>6</v>
      </c>
      <c r="Y27" s="151">
        <f t="shared" si="8"/>
        <v>6</v>
      </c>
      <c r="Z27" s="151" t="str">
        <f t="shared" si="9"/>
        <v/>
      </c>
      <c r="AA27" s="151">
        <f>COUNTIF($F$2:F27,F27)</f>
        <v>1</v>
      </c>
      <c r="AB27" s="156" t="str">
        <f t="shared" si="10"/>
        <v>P02</v>
      </c>
      <c r="AC27" t="str">
        <f>VLOOKUP(C27,'2-班级信息'!A:AH,31,0)</f>
        <v>周四下午</v>
      </c>
      <c r="AD27" t="str">
        <f>VLOOKUP(C27,'2-班级信息'!A:AH,8,0)</f>
        <v>3小时</v>
      </c>
      <c r="AE27" t="str">
        <f t="shared" si="11"/>
        <v>小学班</v>
      </c>
      <c r="AF27" t="str">
        <f t="shared" si="12"/>
        <v>小学平时3小时班</v>
      </c>
    </row>
    <row r="28" spans="1:34">
      <c r="A28" s="176" t="s">
        <v>1550</v>
      </c>
      <c r="B28" s="176" t="s">
        <v>1141</v>
      </c>
      <c r="C28" s="176" t="s">
        <v>1150</v>
      </c>
      <c r="D28" s="176" t="s">
        <v>1146</v>
      </c>
      <c r="E28" s="176" t="s">
        <v>1151</v>
      </c>
      <c r="F28" s="176" t="s">
        <v>1338</v>
      </c>
      <c r="G28" s="175" t="s">
        <v>1339</v>
      </c>
      <c r="H28" s="176" t="s">
        <v>15</v>
      </c>
      <c r="I28" s="176" t="s">
        <v>1341</v>
      </c>
      <c r="J28" s="176">
        <v>0</v>
      </c>
      <c r="K28" s="176" t="s">
        <v>1430</v>
      </c>
      <c r="L28" s="176" t="s">
        <v>12</v>
      </c>
      <c r="M28" s="176" t="s">
        <v>1165</v>
      </c>
      <c r="N28" s="176" t="s">
        <v>12</v>
      </c>
      <c r="O28" s="176" t="s">
        <v>12</v>
      </c>
      <c r="P28" s="155" t="str">
        <f t="shared" si="0"/>
        <v>在读</v>
      </c>
      <c r="Q28" s="155" t="str">
        <f>IF(P28="在读",IF(IFERROR(FIND("一",C28),0)&gt;0,"一对一",VLOOKUP(LEFT(C28,3),班级编码!A:H,8,0)),P28)</f>
        <v>小初部</v>
      </c>
      <c r="R28" s="156" t="str">
        <f t="shared" si="1"/>
        <v>P1BF02G0205</v>
      </c>
      <c r="S28" s="151" t="str">
        <f t="shared" si="2"/>
        <v>彭永红</v>
      </c>
      <c r="T28" s="151" t="str">
        <f t="shared" si="3"/>
        <v>潘丽雄</v>
      </c>
      <c r="U28" s="151" t="str">
        <f t="shared" si="4"/>
        <v>Richar</v>
      </c>
      <c r="V28" s="151" t="str">
        <f t="shared" si="5"/>
        <v>Richar</v>
      </c>
      <c r="W28" s="151" t="str">
        <f t="shared" si="6"/>
        <v>潘丽雄</v>
      </c>
      <c r="X28" s="151">
        <f t="shared" si="7"/>
        <v>6</v>
      </c>
      <c r="Y28" s="151">
        <f t="shared" si="8"/>
        <v>6</v>
      </c>
      <c r="Z28" s="151" t="str">
        <f t="shared" si="9"/>
        <v/>
      </c>
      <c r="AA28" s="151">
        <f>COUNTIF($F$2:F28,F28)</f>
        <v>1</v>
      </c>
      <c r="AB28" s="156" t="str">
        <f t="shared" si="10"/>
        <v>P1B</v>
      </c>
      <c r="AC28" t="str">
        <f>VLOOKUP(C28,'2-班级信息'!A:AH,31,0)</f>
        <v>周四下午</v>
      </c>
      <c r="AD28" t="str">
        <f>VLOOKUP(C28,'2-班级信息'!A:AH,8,0)</f>
        <v>3小时</v>
      </c>
      <c r="AE28" t="str">
        <f t="shared" si="11"/>
        <v>小学班</v>
      </c>
      <c r="AF28" t="str">
        <f t="shared" si="12"/>
        <v>小学平时3小时班</v>
      </c>
    </row>
    <row r="29" spans="1:34">
      <c r="A29" s="176" t="s">
        <v>1550</v>
      </c>
      <c r="B29" s="176" t="s">
        <v>1141</v>
      </c>
      <c r="C29" s="176" t="s">
        <v>1145</v>
      </c>
      <c r="D29" s="176" t="s">
        <v>1146</v>
      </c>
      <c r="E29" s="176" t="s">
        <v>2675</v>
      </c>
      <c r="F29" s="176" t="s">
        <v>1330</v>
      </c>
      <c r="G29" s="175" t="s">
        <v>1331</v>
      </c>
      <c r="H29" s="176" t="s">
        <v>17</v>
      </c>
      <c r="I29" s="176" t="s">
        <v>1333</v>
      </c>
      <c r="J29" s="176">
        <v>0</v>
      </c>
      <c r="K29" s="176" t="s">
        <v>1431</v>
      </c>
      <c r="L29" s="176" t="s">
        <v>12</v>
      </c>
      <c r="M29" s="176" t="s">
        <v>1165</v>
      </c>
      <c r="N29" s="176" t="s">
        <v>12</v>
      </c>
      <c r="O29" s="176" t="s">
        <v>12</v>
      </c>
      <c r="P29" s="155" t="str">
        <f t="shared" si="0"/>
        <v>在读</v>
      </c>
      <c r="Q29" s="155" t="str">
        <f>IF(P29="在读",IF(IFERROR(FIND("一",C29),0)&gt;0,"一对一",VLOOKUP(LEFT(C29,3),班级编码!A:H,8,0)),P29)</f>
        <v>小初部</v>
      </c>
      <c r="R29" s="156" t="str">
        <f t="shared" si="1"/>
        <v>P02F01G0102</v>
      </c>
      <c r="S29" s="151" t="str">
        <f t="shared" si="2"/>
        <v>翟志翔</v>
      </c>
      <c r="T29" s="151" t="str">
        <f t="shared" si="3"/>
        <v>郑琴</v>
      </c>
      <c r="U29" s="151" t="str">
        <f t="shared" si="4"/>
        <v>Richar</v>
      </c>
      <c r="V29" s="151" t="str">
        <f t="shared" si="5"/>
        <v>Richar</v>
      </c>
      <c r="W29" s="151" t="str">
        <f t="shared" si="6"/>
        <v>郑琴</v>
      </c>
      <c r="X29" s="151">
        <f t="shared" si="7"/>
        <v>6</v>
      </c>
      <c r="Y29" s="151">
        <f t="shared" si="8"/>
        <v>6</v>
      </c>
      <c r="Z29" s="151" t="str">
        <f t="shared" si="9"/>
        <v/>
      </c>
      <c r="AA29" s="151">
        <f>COUNTIF($F$2:F29,F29)</f>
        <v>1</v>
      </c>
      <c r="AB29" s="156" t="str">
        <f t="shared" si="10"/>
        <v>P02</v>
      </c>
      <c r="AC29" t="str">
        <f>VLOOKUP(C29,'2-班级信息'!A:AH,31,0)</f>
        <v>周四下午</v>
      </c>
      <c r="AD29" t="str">
        <f>VLOOKUP(C29,'2-班级信息'!A:AH,8,0)</f>
        <v>3小时</v>
      </c>
      <c r="AE29" t="str">
        <f t="shared" si="11"/>
        <v>小学班</v>
      </c>
      <c r="AF29" t="str">
        <f t="shared" si="12"/>
        <v>小学平时3小时班</v>
      </c>
    </row>
    <row r="30" spans="1:34">
      <c r="A30" s="176" t="s">
        <v>1550</v>
      </c>
      <c r="B30" s="176" t="s">
        <v>1141</v>
      </c>
      <c r="C30" s="176" t="s">
        <v>1140</v>
      </c>
      <c r="D30" s="176" t="s">
        <v>1142</v>
      </c>
      <c r="E30" s="176" t="s">
        <v>2675</v>
      </c>
      <c r="F30" s="176" t="s">
        <v>1326</v>
      </c>
      <c r="G30" s="175" t="s">
        <v>1327</v>
      </c>
      <c r="H30" s="183" t="s">
        <v>17</v>
      </c>
      <c r="I30" s="176" t="s">
        <v>1329</v>
      </c>
      <c r="J30" s="176">
        <v>0</v>
      </c>
      <c r="K30" s="176" t="s">
        <v>1432</v>
      </c>
      <c r="L30" s="176" t="s">
        <v>12</v>
      </c>
      <c r="M30" s="176" t="s">
        <v>1165</v>
      </c>
      <c r="N30" s="176" t="s">
        <v>12</v>
      </c>
      <c r="O30" s="176" t="s">
        <v>12</v>
      </c>
      <c r="P30" s="155" t="str">
        <f t="shared" si="0"/>
        <v>在读</v>
      </c>
      <c r="Q30" s="155" t="str">
        <f>IF(P30="在读",IF(IFERROR(FIND("一",C30),0)&gt;0,"一对一",VLOOKUP(LEFT(C30,3),班级编码!A:H,8,0)),P30)</f>
        <v>小初部</v>
      </c>
      <c r="R30" s="156" t="str">
        <f t="shared" si="1"/>
        <v>P02F01G0101</v>
      </c>
      <c r="S30" s="151" t="str">
        <f t="shared" si="2"/>
        <v>翟志翔</v>
      </c>
      <c r="T30" s="151" t="str">
        <f t="shared" si="3"/>
        <v>郑琴</v>
      </c>
      <c r="U30" s="151" t="str">
        <f t="shared" si="4"/>
        <v>Richar</v>
      </c>
      <c r="V30" s="151" t="str">
        <f t="shared" si="5"/>
        <v>Richar</v>
      </c>
      <c r="W30" s="151" t="str">
        <f t="shared" si="6"/>
        <v>郑琴</v>
      </c>
      <c r="X30" s="151">
        <f t="shared" si="7"/>
        <v>6</v>
      </c>
      <c r="Y30" s="151">
        <f t="shared" si="8"/>
        <v>6</v>
      </c>
      <c r="Z30" s="151" t="str">
        <f t="shared" si="9"/>
        <v/>
      </c>
      <c r="AA30" s="151">
        <f>COUNTIF($F$2:F30,F30)</f>
        <v>1</v>
      </c>
      <c r="AB30" s="156" t="str">
        <f t="shared" si="10"/>
        <v>P02</v>
      </c>
      <c r="AC30" t="str">
        <f>VLOOKUP(C30,'2-班级信息'!A:AH,31,0)</f>
        <v>周一下午</v>
      </c>
      <c r="AD30" t="str">
        <f>VLOOKUP(C30,'2-班级信息'!A:AH,8,0)</f>
        <v>3小时</v>
      </c>
      <c r="AE30" t="str">
        <f t="shared" si="11"/>
        <v>小学班</v>
      </c>
      <c r="AF30" t="str">
        <f t="shared" si="12"/>
        <v>小学平时3小时班</v>
      </c>
    </row>
    <row r="31" spans="1:34">
      <c r="A31" s="176" t="s">
        <v>1550</v>
      </c>
      <c r="B31" s="176" t="s">
        <v>1141</v>
      </c>
      <c r="C31" s="176" t="s">
        <v>1150</v>
      </c>
      <c r="D31" s="176" t="s">
        <v>1146</v>
      </c>
      <c r="E31" s="176" t="s">
        <v>1151</v>
      </c>
      <c r="F31" s="176" t="s">
        <v>1322</v>
      </c>
      <c r="G31" s="175" t="s">
        <v>1323</v>
      </c>
      <c r="H31" s="310" t="s">
        <v>15</v>
      </c>
      <c r="I31" s="176" t="s">
        <v>1324</v>
      </c>
      <c r="J31" s="176">
        <v>0</v>
      </c>
      <c r="K31" s="176" t="s">
        <v>1433</v>
      </c>
      <c r="L31" s="176" t="s">
        <v>12</v>
      </c>
      <c r="M31" s="176" t="s">
        <v>1165</v>
      </c>
      <c r="N31" s="176" t="s">
        <v>12</v>
      </c>
      <c r="O31" s="176" t="s">
        <v>12</v>
      </c>
      <c r="P31" s="155" t="str">
        <f t="shared" si="0"/>
        <v>在读</v>
      </c>
      <c r="Q31" s="155" t="str">
        <f>IF(P31="在读",IF(IFERROR(FIND("一",C31),0)&gt;0,"一对一",VLOOKUP(LEFT(C31,3),班级编码!A:H,8,0)),P31)</f>
        <v>小初部</v>
      </c>
      <c r="R31" s="156" t="str">
        <f t="shared" si="1"/>
        <v>P1BF02G0205</v>
      </c>
      <c r="S31" s="151" t="str">
        <f t="shared" si="2"/>
        <v>彭永红</v>
      </c>
      <c r="T31" s="151" t="str">
        <f t="shared" si="3"/>
        <v>潘丽雄</v>
      </c>
      <c r="U31" s="151" t="str">
        <f t="shared" si="4"/>
        <v>Richar</v>
      </c>
      <c r="V31" s="151" t="str">
        <f t="shared" si="5"/>
        <v>Richar</v>
      </c>
      <c r="W31" s="151" t="str">
        <f t="shared" si="6"/>
        <v>潘丽雄</v>
      </c>
      <c r="X31" s="151">
        <f t="shared" si="7"/>
        <v>6</v>
      </c>
      <c r="Y31" s="151">
        <f t="shared" si="8"/>
        <v>6</v>
      </c>
      <c r="Z31" s="151" t="str">
        <f t="shared" si="9"/>
        <v/>
      </c>
      <c r="AA31" s="151">
        <f>COUNTIF($F$2:F31,F31)</f>
        <v>1</v>
      </c>
      <c r="AB31" s="156" t="str">
        <f t="shared" si="10"/>
        <v>P1B</v>
      </c>
      <c r="AC31" t="str">
        <f>VLOOKUP(C31,'2-班级信息'!A:AH,31,0)</f>
        <v>周四下午</v>
      </c>
      <c r="AD31" t="str">
        <f>VLOOKUP(C31,'2-班级信息'!A:AH,8,0)</f>
        <v>3小时</v>
      </c>
      <c r="AE31" t="str">
        <f t="shared" si="11"/>
        <v>小学班</v>
      </c>
      <c r="AF31" t="str">
        <f t="shared" si="12"/>
        <v>小学平时3小时班</v>
      </c>
    </row>
    <row r="32" spans="1:34">
      <c r="A32" s="176" t="s">
        <v>1550</v>
      </c>
      <c r="B32" s="176" t="s">
        <v>1134</v>
      </c>
      <c r="C32" s="176" t="s">
        <v>1133</v>
      </c>
      <c r="D32" s="176" t="s">
        <v>1137</v>
      </c>
      <c r="E32" s="176" t="s">
        <v>2674</v>
      </c>
      <c r="F32" s="176" t="s">
        <v>1317</v>
      </c>
      <c r="G32" s="175" t="s">
        <v>1318</v>
      </c>
      <c r="H32" s="176" t="s">
        <v>11</v>
      </c>
      <c r="I32" s="176" t="s">
        <v>1320</v>
      </c>
      <c r="J32" s="176">
        <v>0</v>
      </c>
      <c r="K32" s="176" t="s">
        <v>1434</v>
      </c>
      <c r="L32" s="176" t="s">
        <v>12</v>
      </c>
      <c r="M32" s="176" t="s">
        <v>1321</v>
      </c>
      <c r="N32" s="176" t="s">
        <v>12</v>
      </c>
      <c r="O32" s="176" t="s">
        <v>12</v>
      </c>
      <c r="P32" s="155" t="str">
        <f t="shared" si="0"/>
        <v>在读</v>
      </c>
      <c r="Q32" s="155" t="str">
        <f>IF(P32="在读",IF(IFERROR(FIND("一",C32),0)&gt;0,"一对一",VLOOKUP(LEFT(C32,3),班级编码!A:H,8,0)),P32)</f>
        <v>小初部</v>
      </c>
      <c r="R32" s="156" t="str">
        <f t="shared" si="1"/>
        <v>P02F01G0103</v>
      </c>
      <c r="S32" s="151" t="str">
        <f t="shared" si="2"/>
        <v>翟志翔</v>
      </c>
      <c r="T32" s="151" t="str">
        <f t="shared" si="3"/>
        <v>郑琴</v>
      </c>
      <c r="U32" s="151" t="str">
        <f t="shared" si="4"/>
        <v>Zoe</v>
      </c>
      <c r="V32" s="151" t="str">
        <f t="shared" si="5"/>
        <v>郑琴</v>
      </c>
      <c r="W32" s="151" t="str">
        <f t="shared" si="6"/>
        <v>Zoe</v>
      </c>
      <c r="X32" s="151">
        <f t="shared" si="7"/>
        <v>2</v>
      </c>
      <c r="Y32" s="151">
        <f t="shared" si="8"/>
        <v>4</v>
      </c>
      <c r="Z32" s="151" t="str">
        <f t="shared" si="9"/>
        <v/>
      </c>
      <c r="AA32" s="151">
        <f>COUNTIF($F$2:F32,F32)</f>
        <v>1</v>
      </c>
      <c r="AB32" s="156" t="str">
        <f t="shared" si="10"/>
        <v>P02</v>
      </c>
      <c r="AC32" t="str">
        <f>VLOOKUP(C32,'2-班级信息'!A:AH,31,0)</f>
        <v>周六上午</v>
      </c>
      <c r="AD32" t="str">
        <f>VLOOKUP(C32,'2-班级信息'!A:AH,8,0)</f>
        <v>3小时</v>
      </c>
      <c r="AE32" t="str">
        <f t="shared" si="11"/>
        <v>小学班</v>
      </c>
      <c r="AF32" t="str">
        <f t="shared" si="12"/>
        <v>小学周末白天班</v>
      </c>
    </row>
    <row r="33" spans="1:32">
      <c r="A33" s="176" t="s">
        <v>1550</v>
      </c>
      <c r="B33" s="176" t="s">
        <v>1141</v>
      </c>
      <c r="C33" s="176" t="s">
        <v>1147</v>
      </c>
      <c r="D33" s="176" t="s">
        <v>1142</v>
      </c>
      <c r="E33" s="176" t="s">
        <v>2676</v>
      </c>
      <c r="F33" s="176" t="s">
        <v>1311</v>
      </c>
      <c r="G33" s="175" t="s">
        <v>1312</v>
      </c>
      <c r="H33" s="176" t="s">
        <v>11</v>
      </c>
      <c r="I33" s="176" t="s">
        <v>1315</v>
      </c>
      <c r="J33" s="176">
        <v>0</v>
      </c>
      <c r="K33" s="176" t="s">
        <v>1435</v>
      </c>
      <c r="L33" s="176" t="s">
        <v>12</v>
      </c>
      <c r="M33" s="176" t="s">
        <v>1165</v>
      </c>
      <c r="N33" s="176" t="s">
        <v>12</v>
      </c>
      <c r="O33" s="176" t="s">
        <v>12</v>
      </c>
      <c r="P33" s="155" t="str">
        <f t="shared" si="0"/>
        <v>在读</v>
      </c>
      <c r="Q33" s="155" t="str">
        <f>IF(P33="在读",IF(IFERROR(FIND("一",C33),0)&gt;0,"一对一",VLOOKUP(LEFT(C33,3),班级编码!A:H,8,0)),P33)</f>
        <v>小初部</v>
      </c>
      <c r="R33" s="156" t="str">
        <f t="shared" si="1"/>
        <v>P1AF01G0204</v>
      </c>
      <c r="S33" s="151" t="str">
        <f t="shared" si="2"/>
        <v>陈玲</v>
      </c>
      <c r="T33" s="151" t="str">
        <f t="shared" si="3"/>
        <v>潘丽雄</v>
      </c>
      <c r="U33" s="151" t="str">
        <f t="shared" si="4"/>
        <v>Richar</v>
      </c>
      <c r="V33" s="151" t="str">
        <f t="shared" si="5"/>
        <v>Richar</v>
      </c>
      <c r="W33" s="151" t="str">
        <f t="shared" si="6"/>
        <v>潘丽雄</v>
      </c>
      <c r="X33" s="151">
        <f t="shared" si="7"/>
        <v>6</v>
      </c>
      <c r="Y33" s="151">
        <f t="shared" si="8"/>
        <v>6</v>
      </c>
      <c r="Z33" s="151" t="str">
        <f t="shared" si="9"/>
        <v/>
      </c>
      <c r="AA33" s="151">
        <f>COUNTIF($F$2:F33,F33)</f>
        <v>1</v>
      </c>
      <c r="AB33" s="156" t="str">
        <f t="shared" si="10"/>
        <v>P1A</v>
      </c>
      <c r="AC33" t="str">
        <f>VLOOKUP(C33,'2-班级信息'!A:AH,31,0)</f>
        <v>周一下午</v>
      </c>
      <c r="AD33" t="str">
        <f>VLOOKUP(C33,'2-班级信息'!A:AH,8,0)</f>
        <v>3小时</v>
      </c>
      <c r="AE33" t="str">
        <f t="shared" si="11"/>
        <v>小学班</v>
      </c>
      <c r="AF33" t="str">
        <f t="shared" si="12"/>
        <v>小学平时3小时班</v>
      </c>
    </row>
    <row r="34" spans="1:32">
      <c r="A34" s="176" t="s">
        <v>1550</v>
      </c>
      <c r="B34" s="176" t="s">
        <v>1134</v>
      </c>
      <c r="C34" s="176" t="s">
        <v>2677</v>
      </c>
      <c r="D34" s="176" t="s">
        <v>1137</v>
      </c>
      <c r="E34" s="176" t="s">
        <v>2678</v>
      </c>
      <c r="F34" s="176" t="s">
        <v>1299</v>
      </c>
      <c r="G34" s="175" t="s">
        <v>1300</v>
      </c>
      <c r="H34" s="176" t="s">
        <v>17</v>
      </c>
      <c r="I34" s="176" t="s">
        <v>1302</v>
      </c>
      <c r="J34" s="176">
        <v>0</v>
      </c>
      <c r="K34" s="176" t="s">
        <v>1469</v>
      </c>
      <c r="L34" s="176" t="s">
        <v>12</v>
      </c>
      <c r="M34" s="176" t="s">
        <v>1165</v>
      </c>
      <c r="N34" s="176" t="s">
        <v>12</v>
      </c>
      <c r="O34" s="176" t="s">
        <v>12</v>
      </c>
      <c r="P34" s="155" t="str">
        <f t="shared" si="0"/>
        <v>在读</v>
      </c>
      <c r="Q34" s="155" t="str">
        <f>IF(P34="在读",IF(IFERROR(FIND("一",C34),0)&gt;0,"一对一",VLOOKUP(LEFT(C34,3),班级编码!A:H,8,0)),P34)</f>
        <v>小初部</v>
      </c>
      <c r="R34" s="156" t="str">
        <f t="shared" si="1"/>
        <v>P02F01G0106</v>
      </c>
      <c r="S34" s="151" t="str">
        <f t="shared" si="2"/>
        <v>翟志翔</v>
      </c>
      <c r="T34" s="151" t="str">
        <f t="shared" si="3"/>
        <v>陈美全</v>
      </c>
      <c r="U34" s="151" t="str">
        <f t="shared" si="4"/>
        <v>Zoe</v>
      </c>
      <c r="V34" s="151" t="str">
        <f t="shared" si="5"/>
        <v>Zoe</v>
      </c>
      <c r="W34" s="151" t="str">
        <f t="shared" si="6"/>
        <v>陈美全</v>
      </c>
      <c r="X34" s="151">
        <f t="shared" si="7"/>
        <v>3</v>
      </c>
      <c r="Y34" s="151">
        <f t="shared" si="8"/>
        <v>3</v>
      </c>
      <c r="Z34" s="151" t="str">
        <f t="shared" si="9"/>
        <v/>
      </c>
      <c r="AA34" s="151">
        <f>COUNTIF($F$2:F34,F34)</f>
        <v>1</v>
      </c>
      <c r="AB34" s="156" t="str">
        <f t="shared" si="10"/>
        <v>P02</v>
      </c>
      <c r="AC34" t="str">
        <f>VLOOKUP(C34,'2-班级信息'!A:AH,31,0)</f>
        <v>周六上午</v>
      </c>
      <c r="AD34" t="str">
        <f>VLOOKUP(C34,'2-班级信息'!A:AH,8,0)</f>
        <v>3小时</v>
      </c>
      <c r="AE34" t="str">
        <f t="shared" si="11"/>
        <v>小学班</v>
      </c>
      <c r="AF34" t="str">
        <f t="shared" si="12"/>
        <v>小学周末白天班</v>
      </c>
    </row>
    <row r="35" spans="1:32">
      <c r="A35" s="176"/>
      <c r="B35" s="176"/>
      <c r="C35" s="176"/>
      <c r="D35" s="176"/>
      <c r="E35" s="176"/>
      <c r="F35" s="176"/>
      <c r="G35" s="175"/>
      <c r="H35" s="176"/>
      <c r="I35" s="176"/>
      <c r="J35" s="176">
        <v>0</v>
      </c>
      <c r="K35" s="176"/>
      <c r="L35" s="176"/>
      <c r="M35" s="321"/>
      <c r="N35" s="176"/>
      <c r="O35" s="176"/>
      <c r="P35" s="155" t="str">
        <f t="shared" si="0"/>
        <v xml:space="preserve"> </v>
      </c>
      <c r="Q35" s="155" t="str">
        <f>IF(P35="在读",IF(IFERROR(FIND("一",C35),0)&gt;0,"一对一",VLOOKUP(LEFT(C35,3),班级编码!A:H,8,0)),P35)</f>
        <v xml:space="preserve"> </v>
      </c>
      <c r="R35" s="156">
        <f t="shared" si="1"/>
        <v>0</v>
      </c>
      <c r="S35" s="151">
        <f t="shared" si="2"/>
        <v>0</v>
      </c>
      <c r="T35" s="151" t="str">
        <f t="shared" si="3"/>
        <v/>
      </c>
      <c r="U35" s="151" t="str">
        <f t="shared" si="4"/>
        <v/>
      </c>
      <c r="V35" s="151" t="str">
        <f t="shared" si="5"/>
        <v/>
      </c>
      <c r="W35" s="151" t="str">
        <f t="shared" si="6"/>
        <v/>
      </c>
      <c r="X35" s="151">
        <f t="shared" si="7"/>
        <v>0</v>
      </c>
      <c r="Y35" s="151">
        <f t="shared" si="8"/>
        <v>0</v>
      </c>
      <c r="Z35" s="151" t="str">
        <f t="shared" si="9"/>
        <v/>
      </c>
      <c r="AA35" s="151">
        <f>COUNTIF($F$2:F35,F35)</f>
        <v>0</v>
      </c>
      <c r="AB35" s="156" t="str">
        <f t="shared" si="10"/>
        <v/>
      </c>
      <c r="AC35" t="e">
        <f>VLOOKUP(C35,'2-班级信息'!A:AH,31,0)</f>
        <v>#N/A</v>
      </c>
      <c r="AD35" t="e">
        <f>VLOOKUP(C35,'2-班级信息'!A:AH,8,0)</f>
        <v>#N/A</v>
      </c>
      <c r="AE35" t="e">
        <f t="shared" si="11"/>
        <v>#N/A</v>
      </c>
      <c r="AF35" t="e">
        <f t="shared" si="12"/>
        <v>#N/A</v>
      </c>
    </row>
    <row r="36" spans="1:32">
      <c r="A36" s="176" t="s">
        <v>1550</v>
      </c>
      <c r="B36" s="176" t="s">
        <v>1134</v>
      </c>
      <c r="C36" s="176" t="s">
        <v>1133</v>
      </c>
      <c r="D36" s="176" t="s">
        <v>1137</v>
      </c>
      <c r="E36" s="176" t="s">
        <v>2674</v>
      </c>
      <c r="F36" s="176" t="s">
        <v>1276</v>
      </c>
      <c r="G36" s="175" t="s">
        <v>1277</v>
      </c>
      <c r="H36" s="176" t="s">
        <v>17</v>
      </c>
      <c r="I36" s="176" t="s">
        <v>1279</v>
      </c>
      <c r="J36" s="176">
        <v>0</v>
      </c>
      <c r="K36" s="176" t="s">
        <v>1436</v>
      </c>
      <c r="L36" s="176" t="s">
        <v>12</v>
      </c>
      <c r="M36" s="176" t="s">
        <v>1165</v>
      </c>
      <c r="N36" s="176" t="s">
        <v>12</v>
      </c>
      <c r="O36" s="176" t="s">
        <v>12</v>
      </c>
      <c r="P36" s="155" t="str">
        <f t="shared" si="0"/>
        <v>在读</v>
      </c>
      <c r="Q36" s="155" t="str">
        <f>IF(P36="在读",IF(IFERROR(FIND("一",C36),0)&gt;0,"一对一",VLOOKUP(LEFT(C36,3),班级编码!A:H,8,0)),P36)</f>
        <v>小初部</v>
      </c>
      <c r="R36" s="156" t="str">
        <f t="shared" si="1"/>
        <v>P02F01G0103</v>
      </c>
      <c r="S36" s="151" t="str">
        <f t="shared" si="2"/>
        <v>翟志翔</v>
      </c>
      <c r="T36" s="151" t="str">
        <f t="shared" si="3"/>
        <v>郑琴</v>
      </c>
      <c r="U36" s="151" t="str">
        <f t="shared" si="4"/>
        <v>Zoe</v>
      </c>
      <c r="V36" s="151" t="str">
        <f t="shared" si="5"/>
        <v>郑琴</v>
      </c>
      <c r="W36" s="151" t="str">
        <f t="shared" si="6"/>
        <v>Zoe</v>
      </c>
      <c r="X36" s="151">
        <f t="shared" si="7"/>
        <v>2</v>
      </c>
      <c r="Y36" s="151">
        <f t="shared" si="8"/>
        <v>4</v>
      </c>
      <c r="Z36" s="151" t="str">
        <f t="shared" si="9"/>
        <v/>
      </c>
      <c r="AA36" s="151">
        <f>COUNTIF($F$2:F36,F36)</f>
        <v>1</v>
      </c>
      <c r="AB36" s="156" t="str">
        <f t="shared" si="10"/>
        <v>P02</v>
      </c>
      <c r="AC36" t="str">
        <f>VLOOKUP(C36,'2-班级信息'!A:AH,31,0)</f>
        <v>周六上午</v>
      </c>
      <c r="AD36" t="str">
        <f>VLOOKUP(C36,'2-班级信息'!A:AH,8,0)</f>
        <v>3小时</v>
      </c>
      <c r="AE36" t="str">
        <f t="shared" si="11"/>
        <v>小学班</v>
      </c>
      <c r="AF36" t="str">
        <f t="shared" si="12"/>
        <v>小学周末白天班</v>
      </c>
    </row>
    <row r="37" spans="1:32">
      <c r="A37" s="176" t="s">
        <v>1550</v>
      </c>
      <c r="B37" s="176" t="s">
        <v>1141</v>
      </c>
      <c r="C37" s="176" t="s">
        <v>1140</v>
      </c>
      <c r="D37" s="176" t="s">
        <v>1142</v>
      </c>
      <c r="E37" s="176" t="s">
        <v>2675</v>
      </c>
      <c r="F37" s="176" t="s">
        <v>1267</v>
      </c>
      <c r="G37" s="175" t="s">
        <v>1268</v>
      </c>
      <c r="H37" s="176" t="s">
        <v>17</v>
      </c>
      <c r="I37" s="176" t="s">
        <v>1270</v>
      </c>
      <c r="J37" s="176">
        <v>0</v>
      </c>
      <c r="K37" s="176" t="s">
        <v>1437</v>
      </c>
      <c r="L37" s="176" t="s">
        <v>12</v>
      </c>
      <c r="M37" s="176" t="s">
        <v>1165</v>
      </c>
      <c r="N37" s="176" t="s">
        <v>12</v>
      </c>
      <c r="O37" s="176" t="s">
        <v>12</v>
      </c>
      <c r="P37" s="155" t="str">
        <f t="shared" si="0"/>
        <v>在读</v>
      </c>
      <c r="Q37" s="155" t="str">
        <f>IF(P37="在读",IF(IFERROR(FIND("一",C37),0)&gt;0,"一对一",VLOOKUP(LEFT(C37,3),班级编码!A:H,8,0)),P37)</f>
        <v>小初部</v>
      </c>
      <c r="R37" s="156" t="str">
        <f t="shared" si="1"/>
        <v>P02F01G0101</v>
      </c>
      <c r="S37" s="151" t="str">
        <f t="shared" si="2"/>
        <v>翟志翔</v>
      </c>
      <c r="T37" s="151" t="str">
        <f t="shared" si="3"/>
        <v>郑琴</v>
      </c>
      <c r="U37" s="151" t="str">
        <f t="shared" si="4"/>
        <v>Richar</v>
      </c>
      <c r="V37" s="151" t="str">
        <f t="shared" si="5"/>
        <v>Richar</v>
      </c>
      <c r="W37" s="151" t="str">
        <f t="shared" si="6"/>
        <v>郑琴</v>
      </c>
      <c r="X37" s="151">
        <f t="shared" si="7"/>
        <v>6</v>
      </c>
      <c r="Y37" s="151">
        <f t="shared" si="8"/>
        <v>6</v>
      </c>
      <c r="Z37" s="151" t="str">
        <f t="shared" si="9"/>
        <v/>
      </c>
      <c r="AA37" s="151">
        <f>COUNTIF($F$2:F37,F37)</f>
        <v>1</v>
      </c>
      <c r="AB37" s="156" t="str">
        <f t="shared" si="10"/>
        <v>P02</v>
      </c>
      <c r="AC37" t="str">
        <f>VLOOKUP(C37,'2-班级信息'!A:AH,31,0)</f>
        <v>周一下午</v>
      </c>
      <c r="AD37" t="str">
        <f>VLOOKUP(C37,'2-班级信息'!A:AH,8,0)</f>
        <v>3小时</v>
      </c>
      <c r="AE37" t="str">
        <f t="shared" si="11"/>
        <v>小学班</v>
      </c>
      <c r="AF37" t="str">
        <f t="shared" si="12"/>
        <v>小学平时3小时班</v>
      </c>
    </row>
    <row r="38" spans="1:32">
      <c r="A38" s="176" t="s">
        <v>1550</v>
      </c>
      <c r="B38" s="176" t="s">
        <v>1157</v>
      </c>
      <c r="C38" s="176" t="s">
        <v>1156</v>
      </c>
      <c r="D38" s="176" t="s">
        <v>12</v>
      </c>
      <c r="E38" s="176" t="s">
        <v>12</v>
      </c>
      <c r="F38" s="176" t="s">
        <v>1262</v>
      </c>
      <c r="G38" s="175" t="s">
        <v>1263</v>
      </c>
      <c r="H38" s="176" t="s">
        <v>17</v>
      </c>
      <c r="I38" s="176" t="s">
        <v>1265</v>
      </c>
      <c r="J38" s="176">
        <v>0</v>
      </c>
      <c r="K38" s="176" t="s">
        <v>1439</v>
      </c>
      <c r="L38" s="310" t="s">
        <v>2714</v>
      </c>
      <c r="M38" s="321" t="s">
        <v>2397</v>
      </c>
      <c r="N38" s="176" t="s">
        <v>12</v>
      </c>
      <c r="O38" s="176" t="s">
        <v>12</v>
      </c>
      <c r="P38" s="155" t="str">
        <f t="shared" si="0"/>
        <v xml:space="preserve"> </v>
      </c>
      <c r="Q38" s="155" t="str">
        <f>IF(P38="在读",IF(IFERROR(FIND("一",C38),0)&gt;0,"一对一",VLOOKUP(LEFT(C38,3),班级编码!A:H,8,0)),P38)</f>
        <v xml:space="preserve"> </v>
      </c>
      <c r="R38" s="156" t="str">
        <f t="shared" si="1"/>
        <v>游学会员</v>
      </c>
      <c r="S38" s="151" t="str">
        <f t="shared" si="2"/>
        <v/>
      </c>
      <c r="T38" s="151" t="str">
        <f t="shared" si="3"/>
        <v/>
      </c>
      <c r="U38" s="151" t="str">
        <f t="shared" si="4"/>
        <v/>
      </c>
      <c r="V38" s="151" t="str">
        <f t="shared" si="5"/>
        <v/>
      </c>
      <c r="W38" s="151" t="str">
        <f t="shared" si="6"/>
        <v/>
      </c>
      <c r="X38" s="151">
        <f t="shared" si="7"/>
        <v>0</v>
      </c>
      <c r="Y38" s="151">
        <f t="shared" si="8"/>
        <v>0</v>
      </c>
      <c r="Z38" s="151" t="str">
        <f t="shared" si="9"/>
        <v>重复</v>
      </c>
      <c r="AA38" s="151">
        <f>COUNTIF($F$2:F38,F38)</f>
        <v>1</v>
      </c>
      <c r="AB38" s="156" t="str">
        <f t="shared" si="10"/>
        <v>游学会</v>
      </c>
      <c r="AC38" t="str">
        <f>VLOOKUP(C38,'2-班级信息'!A:AH,31,0)</f>
        <v/>
      </c>
      <c r="AD38" t="str">
        <f>VLOOKUP(C38,'2-班级信息'!A:AH,8,0)</f>
        <v/>
      </c>
      <c r="AE38" t="str">
        <f t="shared" si="11"/>
        <v>小学班</v>
      </c>
      <c r="AF38" t="str">
        <f t="shared" si="12"/>
        <v>小学平时班</v>
      </c>
    </row>
    <row r="39" spans="1:32">
      <c r="A39" s="176" t="s">
        <v>1550</v>
      </c>
      <c r="B39" s="176" t="s">
        <v>1134</v>
      </c>
      <c r="C39" s="176" t="s">
        <v>1133</v>
      </c>
      <c r="D39" s="176" t="s">
        <v>1137</v>
      </c>
      <c r="E39" s="176" t="s">
        <v>2674</v>
      </c>
      <c r="F39" s="176" t="s">
        <v>1262</v>
      </c>
      <c r="G39" s="175" t="s">
        <v>1263</v>
      </c>
      <c r="H39" s="176" t="s">
        <v>17</v>
      </c>
      <c r="I39" s="176" t="s">
        <v>1265</v>
      </c>
      <c r="J39" s="176">
        <v>0</v>
      </c>
      <c r="K39" s="176" t="s">
        <v>1438</v>
      </c>
      <c r="L39" s="310" t="s">
        <v>12</v>
      </c>
      <c r="M39" s="176" t="s">
        <v>1165</v>
      </c>
      <c r="N39" s="176" t="s">
        <v>12</v>
      </c>
      <c r="O39" s="176" t="s">
        <v>12</v>
      </c>
      <c r="P39" s="155" t="str">
        <f t="shared" si="0"/>
        <v>在读</v>
      </c>
      <c r="Q39" s="155" t="str">
        <f>IF(P39="在读",IF(IFERROR(FIND("一",C39),0)&gt;0,"一对一",VLOOKUP(LEFT(C39,3),班级编码!A:H,8,0)),P39)</f>
        <v>小初部</v>
      </c>
      <c r="R39" s="156" t="str">
        <f t="shared" si="1"/>
        <v>P02F01G0103</v>
      </c>
      <c r="S39" s="151" t="str">
        <f t="shared" si="2"/>
        <v>翟志翔</v>
      </c>
      <c r="T39" s="151" t="str">
        <f t="shared" si="3"/>
        <v>郑琴</v>
      </c>
      <c r="U39" s="151" t="str">
        <f t="shared" si="4"/>
        <v>Zoe</v>
      </c>
      <c r="V39" s="151" t="str">
        <f t="shared" si="5"/>
        <v>郑琴</v>
      </c>
      <c r="W39" s="151" t="str">
        <f t="shared" si="6"/>
        <v>Zoe</v>
      </c>
      <c r="X39" s="151">
        <f t="shared" si="7"/>
        <v>2</v>
      </c>
      <c r="Y39" s="151">
        <f t="shared" si="8"/>
        <v>4</v>
      </c>
      <c r="Z39" s="151" t="str">
        <f t="shared" si="9"/>
        <v>重复</v>
      </c>
      <c r="AA39" s="151">
        <f>COUNTIF($F$2:F39,F39)</f>
        <v>2</v>
      </c>
      <c r="AB39" s="156" t="str">
        <f t="shared" si="10"/>
        <v>P02</v>
      </c>
      <c r="AC39" t="str">
        <f>VLOOKUP(C39,'2-班级信息'!A:AH,31,0)</f>
        <v>周六上午</v>
      </c>
      <c r="AD39" t="str">
        <f>VLOOKUP(C39,'2-班级信息'!A:AH,8,0)</f>
        <v>3小时</v>
      </c>
      <c r="AE39" t="str">
        <f t="shared" si="11"/>
        <v>小学班</v>
      </c>
      <c r="AF39" t="str">
        <f t="shared" si="12"/>
        <v>小学周末白天班</v>
      </c>
    </row>
    <row r="40" spans="1:32">
      <c r="A40" s="176" t="s">
        <v>1550</v>
      </c>
      <c r="B40" s="176" t="s">
        <v>1141</v>
      </c>
      <c r="C40" s="176" t="s">
        <v>1140</v>
      </c>
      <c r="D40" s="176" t="s">
        <v>1142</v>
      </c>
      <c r="E40" s="176" t="s">
        <v>2675</v>
      </c>
      <c r="F40" s="176" t="s">
        <v>1259</v>
      </c>
      <c r="G40" s="175" t="s">
        <v>1260</v>
      </c>
      <c r="H40" s="176" t="s">
        <v>17</v>
      </c>
      <c r="I40" s="176" t="s">
        <v>1261</v>
      </c>
      <c r="J40" s="176">
        <v>0</v>
      </c>
      <c r="K40" s="176" t="s">
        <v>1440</v>
      </c>
      <c r="L40" s="176" t="s">
        <v>12</v>
      </c>
      <c r="M40" s="176" t="s">
        <v>1165</v>
      </c>
      <c r="N40" s="176" t="s">
        <v>12</v>
      </c>
      <c r="O40" s="176" t="s">
        <v>12</v>
      </c>
      <c r="P40" s="155" t="str">
        <f t="shared" si="0"/>
        <v>在读</v>
      </c>
      <c r="Q40" s="155" t="str">
        <f>IF(P40="在读",IF(IFERROR(FIND("一",C40),0)&gt;0,"一对一",VLOOKUP(LEFT(C40,3),班级编码!A:H,8,0)),P40)</f>
        <v>小初部</v>
      </c>
      <c r="R40" s="156" t="str">
        <f t="shared" si="1"/>
        <v>P02F01G0101</v>
      </c>
      <c r="S40" s="151" t="str">
        <f t="shared" si="2"/>
        <v>翟志翔</v>
      </c>
      <c r="T40" s="151" t="str">
        <f t="shared" si="3"/>
        <v>郑琴</v>
      </c>
      <c r="U40" s="151" t="str">
        <f t="shared" si="4"/>
        <v>Richar</v>
      </c>
      <c r="V40" s="151" t="str">
        <f t="shared" si="5"/>
        <v>Richar</v>
      </c>
      <c r="W40" s="151" t="str">
        <f t="shared" si="6"/>
        <v>郑琴</v>
      </c>
      <c r="X40" s="151">
        <f t="shared" si="7"/>
        <v>6</v>
      </c>
      <c r="Y40" s="151">
        <f t="shared" si="8"/>
        <v>6</v>
      </c>
      <c r="Z40" s="151" t="str">
        <f t="shared" si="9"/>
        <v/>
      </c>
      <c r="AA40" s="151">
        <f>COUNTIF($F$2:F40,F40)</f>
        <v>1</v>
      </c>
      <c r="AB40" s="156" t="str">
        <f t="shared" si="10"/>
        <v>P02</v>
      </c>
      <c r="AC40" t="str">
        <f>VLOOKUP(C40,'2-班级信息'!A:AH,31,0)</f>
        <v>周一下午</v>
      </c>
      <c r="AD40" t="str">
        <f>VLOOKUP(C40,'2-班级信息'!A:AH,8,0)</f>
        <v>3小时</v>
      </c>
      <c r="AE40" t="str">
        <f t="shared" si="11"/>
        <v>小学班</v>
      </c>
      <c r="AF40" t="str">
        <f t="shared" si="12"/>
        <v>小学平时3小时班</v>
      </c>
    </row>
    <row r="41" spans="1:32">
      <c r="A41" s="176" t="s">
        <v>1550</v>
      </c>
      <c r="B41" s="176" t="s">
        <v>1141</v>
      </c>
      <c r="C41" s="176" t="s">
        <v>1147</v>
      </c>
      <c r="D41" s="176" t="s">
        <v>1142</v>
      </c>
      <c r="E41" s="176" t="s">
        <v>2676</v>
      </c>
      <c r="F41" s="176" t="s">
        <v>1233</v>
      </c>
      <c r="G41" s="175" t="s">
        <v>1234</v>
      </c>
      <c r="H41" s="176" t="s">
        <v>11</v>
      </c>
      <c r="I41" s="176" t="s">
        <v>1236</v>
      </c>
      <c r="J41" s="176">
        <v>0</v>
      </c>
      <c r="K41" s="176" t="s">
        <v>1441</v>
      </c>
      <c r="L41" s="176" t="s">
        <v>12</v>
      </c>
      <c r="M41" s="176" t="s">
        <v>1165</v>
      </c>
      <c r="N41" s="176" t="s">
        <v>12</v>
      </c>
      <c r="O41" s="176" t="s">
        <v>12</v>
      </c>
      <c r="P41" s="155" t="str">
        <f t="shared" si="0"/>
        <v>在读</v>
      </c>
      <c r="Q41" s="155" t="str">
        <f>IF(P41="在读",IF(IFERROR(FIND("一",C41),0)&gt;0,"一对一",VLOOKUP(LEFT(C41,3),班级编码!A:H,8,0)),P41)</f>
        <v>小初部</v>
      </c>
      <c r="R41" s="156" t="str">
        <f t="shared" si="1"/>
        <v>P1AF01G0204</v>
      </c>
      <c r="S41" s="151" t="str">
        <f t="shared" si="2"/>
        <v>陈玲</v>
      </c>
      <c r="T41" s="151" t="str">
        <f t="shared" si="3"/>
        <v>潘丽雄</v>
      </c>
      <c r="U41" s="151" t="str">
        <f t="shared" si="4"/>
        <v>Richar</v>
      </c>
      <c r="V41" s="151" t="str">
        <f t="shared" si="5"/>
        <v>Richar</v>
      </c>
      <c r="W41" s="151" t="str">
        <f t="shared" si="6"/>
        <v>潘丽雄</v>
      </c>
      <c r="X41" s="151">
        <f t="shared" si="7"/>
        <v>6</v>
      </c>
      <c r="Y41" s="151">
        <f t="shared" si="8"/>
        <v>6</v>
      </c>
      <c r="Z41" s="151" t="str">
        <f t="shared" si="9"/>
        <v/>
      </c>
      <c r="AA41" s="151">
        <f>COUNTIF($F$2:F41,F41)</f>
        <v>1</v>
      </c>
      <c r="AB41" s="156" t="str">
        <f t="shared" si="10"/>
        <v>P1A</v>
      </c>
      <c r="AC41" t="str">
        <f>VLOOKUP(C41,'2-班级信息'!A:AH,31,0)</f>
        <v>周一下午</v>
      </c>
      <c r="AD41" t="str">
        <f>VLOOKUP(C41,'2-班级信息'!A:AH,8,0)</f>
        <v>3小时</v>
      </c>
      <c r="AE41" t="str">
        <f t="shared" si="11"/>
        <v>小学班</v>
      </c>
      <c r="AF41" t="str">
        <f t="shared" si="12"/>
        <v>小学平时3小时班</v>
      </c>
    </row>
    <row r="42" spans="1:32">
      <c r="A42" s="176" t="s">
        <v>1550</v>
      </c>
      <c r="B42" s="176" t="s">
        <v>1141</v>
      </c>
      <c r="C42" s="176" t="s">
        <v>1140</v>
      </c>
      <c r="D42" s="176" t="s">
        <v>1142</v>
      </c>
      <c r="E42" s="176" t="s">
        <v>2675</v>
      </c>
      <c r="F42" s="176" t="s">
        <v>1212</v>
      </c>
      <c r="G42" s="175" t="s">
        <v>1213</v>
      </c>
      <c r="H42" s="176" t="s">
        <v>17</v>
      </c>
      <c r="I42" s="176" t="s">
        <v>1215</v>
      </c>
      <c r="J42" s="176">
        <v>0</v>
      </c>
      <c r="K42" s="176" t="s">
        <v>1442</v>
      </c>
      <c r="L42" s="176" t="s">
        <v>12</v>
      </c>
      <c r="M42" s="176" t="s">
        <v>1165</v>
      </c>
      <c r="N42" s="176" t="s">
        <v>12</v>
      </c>
      <c r="O42" s="176" t="s">
        <v>12</v>
      </c>
      <c r="P42" s="155" t="str">
        <f t="shared" si="0"/>
        <v>在读</v>
      </c>
      <c r="Q42" s="155" t="str">
        <f>IF(P42="在读",IF(IFERROR(FIND("一",C42),0)&gt;0,"一对一",VLOOKUP(LEFT(C42,3),班级编码!A:H,8,0)),P42)</f>
        <v>小初部</v>
      </c>
      <c r="R42" s="156" t="str">
        <f t="shared" si="1"/>
        <v>P02F01G0101</v>
      </c>
      <c r="S42" s="151" t="str">
        <f t="shared" si="2"/>
        <v>翟志翔</v>
      </c>
      <c r="T42" s="151" t="str">
        <f t="shared" si="3"/>
        <v>郑琴</v>
      </c>
      <c r="U42" s="151" t="str">
        <f t="shared" si="4"/>
        <v>Richar</v>
      </c>
      <c r="V42" s="151" t="str">
        <f t="shared" si="5"/>
        <v>Richar</v>
      </c>
      <c r="W42" s="151" t="str">
        <f t="shared" si="6"/>
        <v>郑琴</v>
      </c>
      <c r="X42" s="151">
        <f t="shared" si="7"/>
        <v>6</v>
      </c>
      <c r="Y42" s="151">
        <f t="shared" si="8"/>
        <v>6</v>
      </c>
      <c r="Z42" s="151" t="str">
        <f t="shared" si="9"/>
        <v/>
      </c>
      <c r="AA42" s="151">
        <f>COUNTIF($F$2:F42,F42)</f>
        <v>1</v>
      </c>
      <c r="AB42" s="156" t="str">
        <f t="shared" si="10"/>
        <v>P02</v>
      </c>
      <c r="AC42" t="str">
        <f>VLOOKUP(C42,'2-班级信息'!A:AH,31,0)</f>
        <v>周一下午</v>
      </c>
      <c r="AD42" t="str">
        <f>VLOOKUP(C42,'2-班级信息'!A:AH,8,0)</f>
        <v>3小时</v>
      </c>
      <c r="AE42" t="str">
        <f t="shared" si="11"/>
        <v>小学班</v>
      </c>
      <c r="AF42" t="str">
        <f t="shared" si="12"/>
        <v>小学平时3小时班</v>
      </c>
    </row>
    <row r="43" spans="1:32">
      <c r="A43" s="176" t="s">
        <v>1550</v>
      </c>
      <c r="B43" s="176" t="s">
        <v>1141</v>
      </c>
      <c r="C43" s="176" t="s">
        <v>1145</v>
      </c>
      <c r="D43" s="176" t="s">
        <v>1146</v>
      </c>
      <c r="E43" s="176" t="s">
        <v>2675</v>
      </c>
      <c r="F43" s="176" t="s">
        <v>1200</v>
      </c>
      <c r="G43" s="175" t="s">
        <v>1201</v>
      </c>
      <c r="H43" s="176" t="s">
        <v>17</v>
      </c>
      <c r="I43" s="176" t="s">
        <v>1203</v>
      </c>
      <c r="J43" s="176">
        <v>0</v>
      </c>
      <c r="K43" s="176" t="s">
        <v>1443</v>
      </c>
      <c r="L43" s="176" t="s">
        <v>12</v>
      </c>
      <c r="M43" s="176" t="s">
        <v>1165</v>
      </c>
      <c r="N43" s="176" t="s">
        <v>12</v>
      </c>
      <c r="O43" s="176" t="s">
        <v>12</v>
      </c>
      <c r="P43" s="155" t="str">
        <f t="shared" si="0"/>
        <v>在读</v>
      </c>
      <c r="Q43" s="155" t="str">
        <f>IF(P43="在读",IF(IFERROR(FIND("一",C43),0)&gt;0,"一对一",VLOOKUP(LEFT(C43,3),班级编码!A:H,8,0)),P43)</f>
        <v>小初部</v>
      </c>
      <c r="R43" s="156" t="str">
        <f t="shared" si="1"/>
        <v>P02F01G0102</v>
      </c>
      <c r="S43" s="151" t="str">
        <f t="shared" si="2"/>
        <v>翟志翔</v>
      </c>
      <c r="T43" s="151" t="str">
        <f t="shared" si="3"/>
        <v>郑琴</v>
      </c>
      <c r="U43" s="151" t="str">
        <f t="shared" si="4"/>
        <v>Richar</v>
      </c>
      <c r="V43" s="151" t="str">
        <f t="shared" si="5"/>
        <v>Richar</v>
      </c>
      <c r="W43" s="151" t="str">
        <f t="shared" si="6"/>
        <v>郑琴</v>
      </c>
      <c r="X43" s="151">
        <f t="shared" si="7"/>
        <v>6</v>
      </c>
      <c r="Y43" s="151">
        <f t="shared" si="8"/>
        <v>6</v>
      </c>
      <c r="Z43" s="151" t="str">
        <f t="shared" si="9"/>
        <v/>
      </c>
      <c r="AA43" s="151">
        <f>COUNTIF($F$2:F43,F43)</f>
        <v>1</v>
      </c>
      <c r="AB43" s="156" t="str">
        <f t="shared" si="10"/>
        <v>P02</v>
      </c>
      <c r="AC43" t="str">
        <f>VLOOKUP(C43,'2-班级信息'!A:AH,31,0)</f>
        <v>周四下午</v>
      </c>
      <c r="AD43" t="str">
        <f>VLOOKUP(C43,'2-班级信息'!A:AH,8,0)</f>
        <v>3小时</v>
      </c>
      <c r="AE43" t="str">
        <f t="shared" si="11"/>
        <v>小学班</v>
      </c>
      <c r="AF43" t="str">
        <f t="shared" si="12"/>
        <v>小学平时3小时班</v>
      </c>
    </row>
    <row r="44" spans="1:32">
      <c r="A44" s="176" t="s">
        <v>1550</v>
      </c>
      <c r="B44" s="176" t="s">
        <v>1141</v>
      </c>
      <c r="C44" s="176" t="s">
        <v>1147</v>
      </c>
      <c r="D44" s="176" t="s">
        <v>1142</v>
      </c>
      <c r="E44" s="176" t="s">
        <v>2676</v>
      </c>
      <c r="F44" s="176" t="s">
        <v>1178</v>
      </c>
      <c r="G44" s="175" t="s">
        <v>1179</v>
      </c>
      <c r="H44" s="176" t="s">
        <v>11</v>
      </c>
      <c r="I44" s="176" t="s">
        <v>1182</v>
      </c>
      <c r="J44" s="176">
        <v>0</v>
      </c>
      <c r="K44" s="176" t="s">
        <v>1444</v>
      </c>
      <c r="L44" s="176" t="s">
        <v>12</v>
      </c>
      <c r="M44" s="176" t="s">
        <v>1165</v>
      </c>
      <c r="N44" s="176" t="s">
        <v>12</v>
      </c>
      <c r="O44" s="176" t="s">
        <v>12</v>
      </c>
      <c r="P44" s="155" t="str">
        <f t="shared" si="0"/>
        <v>在读</v>
      </c>
      <c r="Q44" s="155" t="str">
        <f>IF(P44="在读",IF(IFERROR(FIND("一",C44),0)&gt;0,"一对一",VLOOKUP(LEFT(C44,3),班级编码!A:H,8,0)),P44)</f>
        <v>小初部</v>
      </c>
      <c r="R44" s="156" t="str">
        <f t="shared" si="1"/>
        <v>P1AF01G0204</v>
      </c>
      <c r="S44" s="151" t="str">
        <f t="shared" si="2"/>
        <v>陈玲</v>
      </c>
      <c r="T44" s="151" t="str">
        <f t="shared" si="3"/>
        <v>潘丽雄</v>
      </c>
      <c r="U44" s="151" t="str">
        <f t="shared" si="4"/>
        <v>Richar</v>
      </c>
      <c r="V44" s="151" t="str">
        <f t="shared" si="5"/>
        <v>Richar</v>
      </c>
      <c r="W44" s="151" t="str">
        <f t="shared" si="6"/>
        <v>潘丽雄</v>
      </c>
      <c r="X44" s="151">
        <f t="shared" si="7"/>
        <v>6</v>
      </c>
      <c r="Y44" s="151">
        <f t="shared" si="8"/>
        <v>6</v>
      </c>
      <c r="Z44" s="151" t="str">
        <f t="shared" si="9"/>
        <v/>
      </c>
      <c r="AA44" s="151">
        <f>COUNTIF($F$2:F44,F44)</f>
        <v>1</v>
      </c>
      <c r="AB44" s="156" t="str">
        <f t="shared" si="10"/>
        <v>P1A</v>
      </c>
      <c r="AC44" t="str">
        <f>VLOOKUP(C44,'2-班级信息'!A:AH,31,0)</f>
        <v>周一下午</v>
      </c>
      <c r="AD44" t="str">
        <f>VLOOKUP(C44,'2-班级信息'!A:AH,8,0)</f>
        <v>3小时</v>
      </c>
      <c r="AE44" t="str">
        <f t="shared" si="11"/>
        <v>小学班</v>
      </c>
      <c r="AF44" t="str">
        <f t="shared" si="12"/>
        <v>小学平时3小时班</v>
      </c>
    </row>
    <row r="45" spans="1:32">
      <c r="A45" s="176" t="s">
        <v>1550</v>
      </c>
      <c r="B45" s="176" t="s">
        <v>1141</v>
      </c>
      <c r="C45" s="176" t="s">
        <v>1150</v>
      </c>
      <c r="D45" s="176" t="s">
        <v>1146</v>
      </c>
      <c r="E45" s="176" t="s">
        <v>1151</v>
      </c>
      <c r="F45" s="176" t="s">
        <v>1217</v>
      </c>
      <c r="G45" s="175" t="s">
        <v>1218</v>
      </c>
      <c r="H45" s="176" t="s">
        <v>15</v>
      </c>
      <c r="I45" s="176" t="s">
        <v>1220</v>
      </c>
      <c r="J45" s="176">
        <v>0</v>
      </c>
      <c r="K45" s="176" t="s">
        <v>1445</v>
      </c>
      <c r="L45" s="176" t="s">
        <v>12</v>
      </c>
      <c r="M45" s="176" t="s">
        <v>1165</v>
      </c>
      <c r="N45" s="176" t="s">
        <v>12</v>
      </c>
      <c r="O45" s="176" t="s">
        <v>12</v>
      </c>
      <c r="P45" s="155" t="str">
        <f t="shared" si="0"/>
        <v>在读</v>
      </c>
      <c r="Q45" s="155" t="str">
        <f>IF(P45="在读",IF(IFERROR(FIND("一",C45),0)&gt;0,"一对一",VLOOKUP(LEFT(C45,3),班级编码!A:H,8,0)),P45)</f>
        <v>小初部</v>
      </c>
      <c r="R45" s="156" t="str">
        <f t="shared" si="1"/>
        <v>P1BF02G0205</v>
      </c>
      <c r="S45" s="151" t="str">
        <f t="shared" si="2"/>
        <v>彭永红</v>
      </c>
      <c r="T45" s="151" t="str">
        <f t="shared" si="3"/>
        <v>潘丽雄</v>
      </c>
      <c r="U45" s="151" t="str">
        <f t="shared" si="4"/>
        <v>Richar</v>
      </c>
      <c r="V45" s="151" t="str">
        <f t="shared" si="5"/>
        <v>Richar</v>
      </c>
      <c r="W45" s="151" t="str">
        <f t="shared" si="6"/>
        <v>潘丽雄</v>
      </c>
      <c r="X45" s="151">
        <f t="shared" si="7"/>
        <v>6</v>
      </c>
      <c r="Y45" s="151">
        <f t="shared" si="8"/>
        <v>6</v>
      </c>
      <c r="Z45" s="151" t="str">
        <f t="shared" si="9"/>
        <v/>
      </c>
      <c r="AA45" s="151">
        <f>COUNTIF($F$2:F45,F45)</f>
        <v>1</v>
      </c>
      <c r="AB45" s="156" t="str">
        <f t="shared" si="10"/>
        <v>P1B</v>
      </c>
      <c r="AC45" t="str">
        <f>VLOOKUP(C45,'2-班级信息'!A:AH,31,0)</f>
        <v>周四下午</v>
      </c>
      <c r="AD45" t="str">
        <f>VLOOKUP(C45,'2-班级信息'!A:AH,8,0)</f>
        <v>3小时</v>
      </c>
      <c r="AE45" t="str">
        <f t="shared" si="11"/>
        <v>小学班</v>
      </c>
      <c r="AF45" t="str">
        <f t="shared" si="12"/>
        <v>小学平时3小时班</v>
      </c>
    </row>
    <row r="46" spans="1:32">
      <c r="A46" s="176"/>
      <c r="B46" s="176"/>
      <c r="C46" s="176"/>
      <c r="D46" s="176"/>
      <c r="E46" s="176"/>
      <c r="F46" s="176"/>
      <c r="G46" s="175"/>
      <c r="H46" s="176"/>
      <c r="I46" s="176"/>
      <c r="J46" s="176">
        <v>0</v>
      </c>
      <c r="K46" s="176"/>
      <c r="L46" s="176"/>
      <c r="M46" s="321"/>
      <c r="N46" s="176"/>
      <c r="O46" s="176"/>
      <c r="P46" s="155" t="str">
        <f t="shared" si="0"/>
        <v xml:space="preserve"> </v>
      </c>
      <c r="Q46" s="155" t="str">
        <f>IF(P46="在读",IF(IFERROR(FIND("一",C46),0)&gt;0,"一对一",VLOOKUP(LEFT(C46,3),班级编码!A:H,8,0)),P46)</f>
        <v xml:space="preserve"> </v>
      </c>
      <c r="R46" s="156">
        <f t="shared" si="1"/>
        <v>0</v>
      </c>
      <c r="S46" s="151">
        <f t="shared" si="2"/>
        <v>0</v>
      </c>
      <c r="T46" s="151" t="str">
        <f t="shared" si="3"/>
        <v/>
      </c>
      <c r="U46" s="151" t="str">
        <f t="shared" si="4"/>
        <v/>
      </c>
      <c r="V46" s="151" t="str">
        <f t="shared" si="5"/>
        <v/>
      </c>
      <c r="W46" s="151" t="str">
        <f t="shared" si="6"/>
        <v/>
      </c>
      <c r="X46" s="151">
        <f t="shared" si="7"/>
        <v>0</v>
      </c>
      <c r="Y46" s="151">
        <f t="shared" si="8"/>
        <v>0</v>
      </c>
      <c r="Z46" s="151" t="str">
        <f t="shared" si="9"/>
        <v/>
      </c>
      <c r="AA46" s="151">
        <f>COUNTIF($F$2:F46,F46)</f>
        <v>0</v>
      </c>
      <c r="AB46" s="156" t="str">
        <f t="shared" si="10"/>
        <v/>
      </c>
      <c r="AC46" t="e">
        <f>VLOOKUP(C46,'2-班级信息'!A:AH,31,0)</f>
        <v>#N/A</v>
      </c>
      <c r="AD46" t="e">
        <f>VLOOKUP(C46,'2-班级信息'!A:AH,8,0)</f>
        <v>#N/A</v>
      </c>
      <c r="AE46" t="e">
        <f t="shared" si="11"/>
        <v>#N/A</v>
      </c>
      <c r="AF46" t="e">
        <f t="shared" si="12"/>
        <v>#N/A</v>
      </c>
    </row>
    <row r="47" spans="1:32">
      <c r="A47" s="176" t="s">
        <v>1550</v>
      </c>
      <c r="B47" s="176" t="s">
        <v>1134</v>
      </c>
      <c r="C47" s="176" t="s">
        <v>2677</v>
      </c>
      <c r="D47" s="176" t="s">
        <v>1137</v>
      </c>
      <c r="E47" s="176" t="s">
        <v>2678</v>
      </c>
      <c r="F47" s="176" t="s">
        <v>1304</v>
      </c>
      <c r="G47" s="175" t="s">
        <v>1305</v>
      </c>
      <c r="H47" s="176" t="s">
        <v>17</v>
      </c>
      <c r="I47" s="176" t="s">
        <v>1307</v>
      </c>
      <c r="J47" s="176">
        <v>0</v>
      </c>
      <c r="K47" s="176" t="s">
        <v>2684</v>
      </c>
      <c r="L47" s="176" t="s">
        <v>12</v>
      </c>
      <c r="M47" s="176" t="s">
        <v>1165</v>
      </c>
      <c r="N47" s="176" t="s">
        <v>1309</v>
      </c>
      <c r="O47" s="176" t="s">
        <v>1307</v>
      </c>
      <c r="P47" s="155" t="str">
        <f t="shared" si="0"/>
        <v>在读</v>
      </c>
      <c r="Q47" s="155" t="str">
        <f>IF(P47="在读",IF(IFERROR(FIND("一",C47),0)&gt;0,"一对一",VLOOKUP(LEFT(C47,3),班级编码!A:H,8,0)),P47)</f>
        <v>小初部</v>
      </c>
      <c r="R47" s="156" t="str">
        <f t="shared" si="1"/>
        <v>P02F01G0106</v>
      </c>
      <c r="S47" s="151" t="str">
        <f t="shared" si="2"/>
        <v>翟志翔</v>
      </c>
      <c r="T47" s="151" t="str">
        <f t="shared" si="3"/>
        <v>陈美全</v>
      </c>
      <c r="U47" s="151" t="str">
        <f t="shared" si="4"/>
        <v>Zoe</v>
      </c>
      <c r="V47" s="151" t="str">
        <f t="shared" si="5"/>
        <v>Zoe</v>
      </c>
      <c r="W47" s="151" t="str">
        <f t="shared" si="6"/>
        <v>陈美全</v>
      </c>
      <c r="X47" s="151">
        <f t="shared" si="7"/>
        <v>3</v>
      </c>
      <c r="Y47" s="151">
        <f t="shared" si="8"/>
        <v>3</v>
      </c>
      <c r="Z47" s="151" t="str">
        <f t="shared" si="9"/>
        <v/>
      </c>
      <c r="AA47" s="151">
        <f>COUNTIF($F$2:F47,F47)</f>
        <v>1</v>
      </c>
      <c r="AB47" s="156" t="str">
        <f t="shared" si="10"/>
        <v>P02</v>
      </c>
      <c r="AC47" t="str">
        <f>VLOOKUP(C47,'2-班级信息'!A:AH,31,0)</f>
        <v>周六上午</v>
      </c>
      <c r="AD47" t="str">
        <f>VLOOKUP(C47,'2-班级信息'!A:AH,8,0)</f>
        <v>3小时</v>
      </c>
      <c r="AE47" t="str">
        <f t="shared" si="11"/>
        <v>小学班</v>
      </c>
      <c r="AF47" t="str">
        <f t="shared" si="12"/>
        <v>小学周末白天班</v>
      </c>
    </row>
    <row r="48" spans="1:32">
      <c r="A48" s="176" t="s">
        <v>1550</v>
      </c>
      <c r="B48" s="176" t="s">
        <v>1134</v>
      </c>
      <c r="C48" s="176" t="s">
        <v>2677</v>
      </c>
      <c r="D48" s="176" t="s">
        <v>1137</v>
      </c>
      <c r="E48" s="176" t="s">
        <v>2678</v>
      </c>
      <c r="F48" s="176" t="s">
        <v>1205</v>
      </c>
      <c r="G48" s="175" t="s">
        <v>1206</v>
      </c>
      <c r="H48" s="176" t="s">
        <v>17</v>
      </c>
      <c r="I48" s="176" t="s">
        <v>1209</v>
      </c>
      <c r="J48" s="176">
        <v>0</v>
      </c>
      <c r="K48" s="176" t="s">
        <v>2685</v>
      </c>
      <c r="L48" s="176" t="s">
        <v>12</v>
      </c>
      <c r="M48" s="176" t="s">
        <v>1165</v>
      </c>
      <c r="N48" s="176" t="s">
        <v>12</v>
      </c>
      <c r="O48" s="176" t="s">
        <v>1209</v>
      </c>
      <c r="P48" s="155" t="str">
        <f t="shared" si="0"/>
        <v>在读</v>
      </c>
      <c r="Q48" s="155" t="str">
        <f>IF(P48="在读",IF(IFERROR(FIND("一",C48),0)&gt;0,"一对一",VLOOKUP(LEFT(C48,3),班级编码!A:H,8,0)),P48)</f>
        <v>小初部</v>
      </c>
      <c r="R48" s="156" t="str">
        <f t="shared" si="1"/>
        <v>P02F01G0106</v>
      </c>
      <c r="S48" s="151" t="str">
        <f t="shared" si="2"/>
        <v>翟志翔</v>
      </c>
      <c r="T48" s="151" t="str">
        <f t="shared" si="3"/>
        <v>陈美全</v>
      </c>
      <c r="U48" s="151" t="str">
        <f t="shared" si="4"/>
        <v>Zoe</v>
      </c>
      <c r="V48" s="151" t="str">
        <f t="shared" si="5"/>
        <v>Zoe</v>
      </c>
      <c r="W48" s="151" t="str">
        <f t="shared" si="6"/>
        <v>陈美全</v>
      </c>
      <c r="X48" s="151">
        <f t="shared" si="7"/>
        <v>3</v>
      </c>
      <c r="Y48" s="151">
        <f t="shared" si="8"/>
        <v>3</v>
      </c>
      <c r="Z48" s="151" t="str">
        <f t="shared" si="9"/>
        <v/>
      </c>
      <c r="AA48" s="151">
        <f>COUNTIF($F$2:F48,F48)</f>
        <v>1</v>
      </c>
      <c r="AB48" s="156" t="str">
        <f t="shared" si="10"/>
        <v>P02</v>
      </c>
      <c r="AC48" t="str">
        <f>VLOOKUP(C48,'2-班级信息'!A:AH,31,0)</f>
        <v>周六上午</v>
      </c>
      <c r="AD48" t="str">
        <f>VLOOKUP(C48,'2-班级信息'!A:AH,8,0)</f>
        <v>3小时</v>
      </c>
      <c r="AE48" t="str">
        <f t="shared" si="11"/>
        <v>小学班</v>
      </c>
      <c r="AF48" t="str">
        <f t="shared" si="12"/>
        <v>小学周末白天班</v>
      </c>
    </row>
    <row r="49" spans="1:32">
      <c r="A49" s="176"/>
      <c r="B49" s="176"/>
      <c r="C49" s="176"/>
      <c r="D49" s="176"/>
      <c r="E49" s="176"/>
      <c r="F49" s="176"/>
      <c r="G49" s="175"/>
      <c r="H49" s="176"/>
      <c r="I49" s="176"/>
      <c r="J49" s="176">
        <v>0</v>
      </c>
      <c r="K49" s="176"/>
      <c r="L49" s="310"/>
      <c r="M49" s="321"/>
      <c r="N49" s="176"/>
      <c r="O49" s="176"/>
      <c r="P49" s="155" t="str">
        <f t="shared" si="0"/>
        <v xml:space="preserve"> </v>
      </c>
      <c r="Q49" s="155" t="str">
        <f>IF(P49="在读",IF(IFERROR(FIND("一",C49),0)&gt;0,"一对一",VLOOKUP(LEFT(C49,3),班级编码!A:H,8,0)),P49)</f>
        <v xml:space="preserve"> </v>
      </c>
      <c r="R49" s="156">
        <f t="shared" si="1"/>
        <v>0</v>
      </c>
      <c r="S49" s="151">
        <f t="shared" si="2"/>
        <v>0</v>
      </c>
      <c r="T49" s="151" t="str">
        <f t="shared" si="3"/>
        <v/>
      </c>
      <c r="U49" s="151" t="str">
        <f t="shared" si="4"/>
        <v/>
      </c>
      <c r="V49" s="151" t="str">
        <f t="shared" si="5"/>
        <v/>
      </c>
      <c r="W49" s="151" t="str">
        <f t="shared" si="6"/>
        <v/>
      </c>
      <c r="X49" s="151">
        <f t="shared" si="7"/>
        <v>0</v>
      </c>
      <c r="Y49" s="151">
        <f t="shared" si="8"/>
        <v>0</v>
      </c>
      <c r="Z49" s="151" t="str">
        <f t="shared" si="9"/>
        <v/>
      </c>
      <c r="AA49" s="151">
        <f>COUNTIF($F$2:F49,F49)</f>
        <v>0</v>
      </c>
      <c r="AB49" s="156" t="str">
        <f t="shared" si="10"/>
        <v/>
      </c>
      <c r="AC49" t="e">
        <f>VLOOKUP(C49,'2-班级信息'!A:AH,31,0)</f>
        <v>#N/A</v>
      </c>
      <c r="AD49" t="e">
        <f>VLOOKUP(C49,'2-班级信息'!A:AH,8,0)</f>
        <v>#N/A</v>
      </c>
      <c r="AE49" t="e">
        <f t="shared" si="11"/>
        <v>#N/A</v>
      </c>
      <c r="AF49" t="e">
        <f t="shared" si="12"/>
        <v>#N/A</v>
      </c>
    </row>
    <row r="50" spans="1:32">
      <c r="A50" s="176"/>
      <c r="B50" s="176"/>
      <c r="C50" s="176"/>
      <c r="D50" s="176"/>
      <c r="E50" s="176"/>
      <c r="F50" s="176"/>
      <c r="G50" s="175"/>
      <c r="H50" s="176"/>
      <c r="I50" s="176"/>
      <c r="J50" s="176">
        <v>0</v>
      </c>
      <c r="K50" s="176"/>
      <c r="L50" s="176"/>
      <c r="M50" s="321"/>
      <c r="N50" s="176"/>
      <c r="O50" s="176"/>
      <c r="P50" s="155" t="str">
        <f t="shared" si="0"/>
        <v xml:space="preserve"> </v>
      </c>
      <c r="Q50" s="155" t="str">
        <f>IF(P50="在读",IF(IFERROR(FIND("一",C50),0)&gt;0,"一对一",VLOOKUP(LEFT(C50,3),班级编码!A:H,8,0)),P50)</f>
        <v xml:space="preserve"> </v>
      </c>
      <c r="R50" s="156">
        <f t="shared" si="1"/>
        <v>0</v>
      </c>
      <c r="S50" s="151">
        <f t="shared" si="2"/>
        <v>0</v>
      </c>
      <c r="T50" s="151" t="str">
        <f t="shared" si="3"/>
        <v/>
      </c>
      <c r="U50" s="151" t="str">
        <f t="shared" si="4"/>
        <v/>
      </c>
      <c r="V50" s="151" t="str">
        <f t="shared" si="5"/>
        <v/>
      </c>
      <c r="W50" s="151" t="str">
        <f t="shared" si="6"/>
        <v/>
      </c>
      <c r="X50" s="151">
        <f t="shared" si="7"/>
        <v>0</v>
      </c>
      <c r="Y50" s="151">
        <f t="shared" si="8"/>
        <v>0</v>
      </c>
      <c r="Z50" s="151" t="str">
        <f t="shared" si="9"/>
        <v/>
      </c>
      <c r="AA50" s="151">
        <f>COUNTIF($F$2:F50,F50)</f>
        <v>0</v>
      </c>
      <c r="AB50" s="156" t="str">
        <f t="shared" si="10"/>
        <v/>
      </c>
      <c r="AC50" t="e">
        <f>VLOOKUP(C50,'2-班级信息'!A:AH,31,0)</f>
        <v>#N/A</v>
      </c>
      <c r="AD50" t="e">
        <f>VLOOKUP(C50,'2-班级信息'!A:AH,8,0)</f>
        <v>#N/A</v>
      </c>
      <c r="AE50" t="e">
        <f t="shared" si="11"/>
        <v>#N/A</v>
      </c>
      <c r="AF50" t="e">
        <f t="shared" si="12"/>
        <v>#N/A</v>
      </c>
    </row>
    <row r="51" spans="1:32">
      <c r="A51" s="176" t="s">
        <v>1550</v>
      </c>
      <c r="B51" s="176" t="s">
        <v>1134</v>
      </c>
      <c r="C51" s="176" t="s">
        <v>2677</v>
      </c>
      <c r="D51" s="176" t="s">
        <v>1137</v>
      </c>
      <c r="E51" s="176" t="s">
        <v>2678</v>
      </c>
      <c r="F51" s="176" t="s">
        <v>1168</v>
      </c>
      <c r="G51" s="175" t="s">
        <v>1169</v>
      </c>
      <c r="H51" s="176" t="s">
        <v>17</v>
      </c>
      <c r="I51" s="176" t="s">
        <v>1173</v>
      </c>
      <c r="J51" s="176">
        <v>0</v>
      </c>
      <c r="K51" s="176" t="s">
        <v>2686</v>
      </c>
      <c r="L51" s="310" t="s">
        <v>12</v>
      </c>
      <c r="M51" s="176" t="s">
        <v>1165</v>
      </c>
      <c r="N51" s="176" t="s">
        <v>1173</v>
      </c>
      <c r="O51" s="176" t="s">
        <v>12</v>
      </c>
      <c r="P51" s="155" t="str">
        <f t="shared" si="0"/>
        <v>在读</v>
      </c>
      <c r="Q51" s="155" t="str">
        <f>IF(P51="在读",IF(IFERROR(FIND("一",C51),0)&gt;0,"一对一",VLOOKUP(LEFT(C51,3),班级编码!A:H,8,0)),P51)</f>
        <v>小初部</v>
      </c>
      <c r="R51" s="156" t="str">
        <f t="shared" si="1"/>
        <v>P02F01G0106</v>
      </c>
      <c r="S51" s="151" t="str">
        <f t="shared" si="2"/>
        <v>翟志翔</v>
      </c>
      <c r="T51" s="151" t="str">
        <f t="shared" si="3"/>
        <v>陈美全</v>
      </c>
      <c r="U51" s="151" t="str">
        <f t="shared" si="4"/>
        <v>Zoe</v>
      </c>
      <c r="V51" s="151" t="str">
        <f t="shared" si="5"/>
        <v>Zoe</v>
      </c>
      <c r="W51" s="151" t="str">
        <f t="shared" si="6"/>
        <v>陈美全</v>
      </c>
      <c r="X51" s="151">
        <f t="shared" si="7"/>
        <v>3</v>
      </c>
      <c r="Y51" s="151">
        <f t="shared" si="8"/>
        <v>3</v>
      </c>
      <c r="Z51" s="151" t="str">
        <f t="shared" si="9"/>
        <v/>
      </c>
      <c r="AA51" s="151">
        <f>COUNTIF($F$2:F51,F51)</f>
        <v>1</v>
      </c>
      <c r="AB51" s="156" t="str">
        <f t="shared" si="10"/>
        <v>P02</v>
      </c>
      <c r="AC51" t="str">
        <f>VLOOKUP(C51,'2-班级信息'!A:AH,31,0)</f>
        <v>周六上午</v>
      </c>
      <c r="AD51" t="str">
        <f>VLOOKUP(C51,'2-班级信息'!A:AH,8,0)</f>
        <v>3小时</v>
      </c>
      <c r="AE51" t="str">
        <f t="shared" si="11"/>
        <v>小学班</v>
      </c>
      <c r="AF51" t="str">
        <f t="shared" si="12"/>
        <v>小学周末白天班</v>
      </c>
    </row>
    <row r="52" spans="1:32">
      <c r="A52" s="176" t="s">
        <v>1550</v>
      </c>
      <c r="B52" s="176" t="s">
        <v>1157</v>
      </c>
      <c r="C52" s="176" t="s">
        <v>1156</v>
      </c>
      <c r="D52" s="176" t="s">
        <v>12</v>
      </c>
      <c r="E52" s="176" t="s">
        <v>12</v>
      </c>
      <c r="F52" s="176" t="s">
        <v>1286</v>
      </c>
      <c r="G52" s="175" t="s">
        <v>1287</v>
      </c>
      <c r="H52" s="176" t="s">
        <v>11</v>
      </c>
      <c r="I52" s="176" t="s">
        <v>1288</v>
      </c>
      <c r="J52" s="176">
        <v>0</v>
      </c>
      <c r="K52" s="176" t="s">
        <v>1446</v>
      </c>
      <c r="L52" s="310" t="s">
        <v>2715</v>
      </c>
      <c r="M52" s="321" t="s">
        <v>1165</v>
      </c>
      <c r="N52" s="176" t="s">
        <v>12</v>
      </c>
      <c r="O52" s="176" t="s">
        <v>12</v>
      </c>
      <c r="P52" s="155" t="str">
        <f t="shared" si="0"/>
        <v xml:space="preserve"> </v>
      </c>
      <c r="Q52" s="155" t="str">
        <f>IF(P52="在读",IF(IFERROR(FIND("一",C52),0)&gt;0,"一对一",VLOOKUP(LEFT(C52,3),班级编码!A:H,8,0)),P52)</f>
        <v xml:space="preserve"> </v>
      </c>
      <c r="R52" s="156" t="str">
        <f t="shared" si="1"/>
        <v>游学会员</v>
      </c>
      <c r="S52" s="151" t="str">
        <f t="shared" si="2"/>
        <v/>
      </c>
      <c r="T52" s="151" t="str">
        <f t="shared" si="3"/>
        <v/>
      </c>
      <c r="U52" s="151" t="str">
        <f t="shared" si="4"/>
        <v/>
      </c>
      <c r="V52" s="151" t="str">
        <f t="shared" si="5"/>
        <v/>
      </c>
      <c r="W52" s="151" t="str">
        <f t="shared" si="6"/>
        <v/>
      </c>
      <c r="X52" s="151">
        <f t="shared" si="7"/>
        <v>0</v>
      </c>
      <c r="Y52" s="151">
        <f t="shared" si="8"/>
        <v>0</v>
      </c>
      <c r="Z52" s="151" t="str">
        <f t="shared" si="9"/>
        <v>重复</v>
      </c>
      <c r="AA52" s="151">
        <f>COUNTIF($F$2:F52,F52)</f>
        <v>1</v>
      </c>
      <c r="AB52" s="156" t="str">
        <f t="shared" si="10"/>
        <v>游学会</v>
      </c>
      <c r="AC52" t="str">
        <f>VLOOKUP(C52,'2-班级信息'!A:AH,31,0)</f>
        <v/>
      </c>
      <c r="AD52" t="str">
        <f>VLOOKUP(C52,'2-班级信息'!A:AH,8,0)</f>
        <v/>
      </c>
      <c r="AE52" t="str">
        <f t="shared" si="11"/>
        <v>小学班</v>
      </c>
      <c r="AF52" t="str">
        <f t="shared" si="12"/>
        <v>小学平时班</v>
      </c>
    </row>
    <row r="53" spans="1:32">
      <c r="A53" s="176" t="s">
        <v>1550</v>
      </c>
      <c r="B53" s="176" t="s">
        <v>1141</v>
      </c>
      <c r="C53" s="176" t="s">
        <v>1153</v>
      </c>
      <c r="D53" s="176" t="s">
        <v>12</v>
      </c>
      <c r="E53" s="176" t="s">
        <v>12</v>
      </c>
      <c r="F53" s="176" t="s">
        <v>1286</v>
      </c>
      <c r="G53" s="175" t="s">
        <v>1287</v>
      </c>
      <c r="H53" s="176" t="s">
        <v>11</v>
      </c>
      <c r="I53" s="176" t="s">
        <v>1288</v>
      </c>
      <c r="J53" s="176">
        <v>0</v>
      </c>
      <c r="K53" s="176" t="s">
        <v>12</v>
      </c>
      <c r="L53" s="176" t="s">
        <v>12</v>
      </c>
      <c r="M53" s="176" t="s">
        <v>1165</v>
      </c>
      <c r="N53" s="176" t="s">
        <v>12</v>
      </c>
      <c r="O53" s="176" t="s">
        <v>12</v>
      </c>
      <c r="P53" s="155" t="str">
        <f t="shared" si="0"/>
        <v>未进班</v>
      </c>
      <c r="Q53" s="155" t="str">
        <f>IF(P53="在读",IF(IFERROR(FIND("一",C53),0)&gt;0,"一对一",VLOOKUP(LEFT(C53,3),班级编码!A:H,8,0)),P53)</f>
        <v>未进班</v>
      </c>
      <c r="R53" s="156" t="str">
        <f t="shared" si="1"/>
        <v>未进班</v>
      </c>
      <c r="S53" s="151" t="str">
        <f t="shared" si="2"/>
        <v/>
      </c>
      <c r="T53" s="151" t="str">
        <f t="shared" si="3"/>
        <v/>
      </c>
      <c r="U53" s="151" t="str">
        <f t="shared" si="4"/>
        <v/>
      </c>
      <c r="V53" s="151" t="str">
        <f t="shared" si="5"/>
        <v/>
      </c>
      <c r="W53" s="151" t="str">
        <f t="shared" si="6"/>
        <v/>
      </c>
      <c r="X53" s="151">
        <f t="shared" si="7"/>
        <v>0</v>
      </c>
      <c r="Y53" s="151">
        <f t="shared" si="8"/>
        <v>0</v>
      </c>
      <c r="Z53" s="151" t="str">
        <f t="shared" si="9"/>
        <v>重复</v>
      </c>
      <c r="AA53" s="151">
        <f>COUNTIF($F$2:F53,F53)</f>
        <v>2</v>
      </c>
      <c r="AB53" s="156" t="str">
        <f t="shared" si="10"/>
        <v>未进班</v>
      </c>
      <c r="AC53" t="str">
        <f>VLOOKUP(C53,'2-班级信息'!A:AH,31,0)</f>
        <v/>
      </c>
      <c r="AD53" t="str">
        <f>VLOOKUP(C53,'2-班级信息'!A:AH,8,0)</f>
        <v>3小时</v>
      </c>
      <c r="AE53" t="str">
        <f t="shared" si="11"/>
        <v>小学班</v>
      </c>
      <c r="AF53" t="str">
        <f t="shared" si="12"/>
        <v>小学平时3小时班</v>
      </c>
    </row>
    <row r="54" spans="1:32">
      <c r="A54" s="176" t="s">
        <v>1550</v>
      </c>
      <c r="B54" s="176" t="s">
        <v>1141</v>
      </c>
      <c r="C54" s="176" t="s">
        <v>1153</v>
      </c>
      <c r="D54" s="176" t="s">
        <v>12</v>
      </c>
      <c r="E54" s="176" t="s">
        <v>12</v>
      </c>
      <c r="F54" s="176" t="s">
        <v>1403</v>
      </c>
      <c r="G54" s="175" t="s">
        <v>1404</v>
      </c>
      <c r="H54" s="176" t="s">
        <v>11</v>
      </c>
      <c r="I54" s="176" t="s">
        <v>1406</v>
      </c>
      <c r="J54" s="176">
        <v>0</v>
      </c>
      <c r="K54" s="176" t="s">
        <v>12</v>
      </c>
      <c r="L54" s="176" t="s">
        <v>12</v>
      </c>
      <c r="M54" s="176" t="s">
        <v>1165</v>
      </c>
      <c r="N54" s="176" t="s">
        <v>12</v>
      </c>
      <c r="O54" s="176" t="s">
        <v>1406</v>
      </c>
      <c r="P54" s="155" t="str">
        <f t="shared" si="0"/>
        <v>未进班</v>
      </c>
      <c r="Q54" s="155" t="str">
        <f>IF(P54="在读",IF(IFERROR(FIND("一",C54),0)&gt;0,"一对一",VLOOKUP(LEFT(C54,3),班级编码!A:H,8,0)),P54)</f>
        <v>未进班</v>
      </c>
      <c r="R54" s="156" t="str">
        <f t="shared" si="1"/>
        <v>未进班</v>
      </c>
      <c r="S54" s="151" t="str">
        <f t="shared" si="2"/>
        <v/>
      </c>
      <c r="T54" s="151" t="str">
        <f t="shared" si="3"/>
        <v/>
      </c>
      <c r="U54" s="151" t="str">
        <f t="shared" si="4"/>
        <v/>
      </c>
      <c r="V54" s="151" t="str">
        <f t="shared" si="5"/>
        <v/>
      </c>
      <c r="W54" s="151" t="str">
        <f t="shared" si="6"/>
        <v/>
      </c>
      <c r="X54" s="151">
        <f t="shared" si="7"/>
        <v>0</v>
      </c>
      <c r="Y54" s="151">
        <f t="shared" si="8"/>
        <v>0</v>
      </c>
      <c r="Z54" s="151" t="str">
        <f t="shared" si="9"/>
        <v>重复</v>
      </c>
      <c r="AA54" s="151">
        <f>COUNTIF($F$2:F54,F54)</f>
        <v>1</v>
      </c>
      <c r="AB54" s="156" t="str">
        <f t="shared" si="10"/>
        <v>未进班</v>
      </c>
      <c r="AC54" t="str">
        <f>VLOOKUP(C54,'2-班级信息'!A:AH,31,0)</f>
        <v/>
      </c>
      <c r="AD54" t="str">
        <f>VLOOKUP(C54,'2-班级信息'!A:AH,8,0)</f>
        <v>3小时</v>
      </c>
      <c r="AE54" t="str">
        <f t="shared" si="11"/>
        <v>小学班</v>
      </c>
      <c r="AF54" t="str">
        <f t="shared" si="12"/>
        <v>小学平时3小时班</v>
      </c>
    </row>
    <row r="55" spans="1:32">
      <c r="A55" s="176" t="s">
        <v>1550</v>
      </c>
      <c r="B55" s="176" t="s">
        <v>1157</v>
      </c>
      <c r="C55" s="176" t="s">
        <v>1156</v>
      </c>
      <c r="D55" s="176" t="s">
        <v>12</v>
      </c>
      <c r="E55" s="176" t="s">
        <v>12</v>
      </c>
      <c r="F55" s="176" t="s">
        <v>1403</v>
      </c>
      <c r="G55" s="175" t="s">
        <v>1404</v>
      </c>
      <c r="H55" s="176" t="s">
        <v>11</v>
      </c>
      <c r="I55" s="176" t="s">
        <v>1406</v>
      </c>
      <c r="J55" s="176">
        <v>0</v>
      </c>
      <c r="K55" s="176" t="s">
        <v>1447</v>
      </c>
      <c r="L55" s="310" t="s">
        <v>2715</v>
      </c>
      <c r="M55" s="321" t="s">
        <v>1165</v>
      </c>
      <c r="N55" s="176" t="s">
        <v>12</v>
      </c>
      <c r="O55" s="176" t="s">
        <v>1406</v>
      </c>
      <c r="P55" s="155" t="str">
        <f t="shared" si="0"/>
        <v xml:space="preserve"> </v>
      </c>
      <c r="Q55" s="155" t="str">
        <f>IF(P55="在读",IF(IFERROR(FIND("一",C55),0)&gt;0,"一对一",VLOOKUP(LEFT(C55,3),班级编码!A:H,8,0)),P55)</f>
        <v xml:space="preserve"> </v>
      </c>
      <c r="R55" s="156" t="str">
        <f t="shared" si="1"/>
        <v>游学会员</v>
      </c>
      <c r="S55" s="151" t="str">
        <f t="shared" si="2"/>
        <v/>
      </c>
      <c r="T55" s="151" t="str">
        <f t="shared" si="3"/>
        <v/>
      </c>
      <c r="U55" s="151" t="str">
        <f t="shared" si="4"/>
        <v/>
      </c>
      <c r="V55" s="151" t="str">
        <f t="shared" si="5"/>
        <v/>
      </c>
      <c r="W55" s="151" t="str">
        <f t="shared" si="6"/>
        <v/>
      </c>
      <c r="X55" s="151">
        <f t="shared" si="7"/>
        <v>0</v>
      </c>
      <c r="Y55" s="151">
        <f t="shared" si="8"/>
        <v>0</v>
      </c>
      <c r="Z55" s="151" t="str">
        <f t="shared" si="9"/>
        <v>重复</v>
      </c>
      <c r="AA55" s="151">
        <f>COUNTIF($F$2:F55,F55)</f>
        <v>2</v>
      </c>
      <c r="AB55" s="156" t="str">
        <f t="shared" si="10"/>
        <v>游学会</v>
      </c>
      <c r="AC55" t="str">
        <f>VLOOKUP(C55,'2-班级信息'!A:AH,31,0)</f>
        <v/>
      </c>
      <c r="AD55" t="str">
        <f>VLOOKUP(C55,'2-班级信息'!A:AH,8,0)</f>
        <v/>
      </c>
      <c r="AE55" t="str">
        <f t="shared" si="11"/>
        <v>小学班</v>
      </c>
      <c r="AF55" t="str">
        <f t="shared" si="12"/>
        <v>小学平时班</v>
      </c>
    </row>
    <row r="56" spans="1:32">
      <c r="A56" s="176" t="s">
        <v>1550</v>
      </c>
      <c r="B56" s="176" t="s">
        <v>1157</v>
      </c>
      <c r="C56" s="176" t="s">
        <v>1156</v>
      </c>
      <c r="D56" s="176" t="s">
        <v>12</v>
      </c>
      <c r="E56" s="176" t="s">
        <v>12</v>
      </c>
      <c r="F56" s="176" t="s">
        <v>1159</v>
      </c>
      <c r="G56" s="175" t="s">
        <v>1160</v>
      </c>
      <c r="H56" s="176" t="s">
        <v>11</v>
      </c>
      <c r="I56" s="176" t="s">
        <v>1162</v>
      </c>
      <c r="J56" s="176">
        <v>0</v>
      </c>
      <c r="K56" s="176" t="s">
        <v>1448</v>
      </c>
      <c r="L56" s="310" t="s">
        <v>2715</v>
      </c>
      <c r="M56" s="321" t="s">
        <v>1165</v>
      </c>
      <c r="N56" s="176" t="s">
        <v>12</v>
      </c>
      <c r="O56" s="176" t="s">
        <v>12</v>
      </c>
      <c r="P56" s="155" t="str">
        <f t="shared" si="0"/>
        <v xml:space="preserve"> </v>
      </c>
      <c r="Q56" s="155" t="str">
        <f>IF(P56="在读",IF(IFERROR(FIND("一",C56),0)&gt;0,"一对一",VLOOKUP(LEFT(C56,3),班级编码!A:H,8,0)),P56)</f>
        <v xml:space="preserve"> </v>
      </c>
      <c r="R56" s="156" t="str">
        <f t="shared" si="1"/>
        <v>游学会员</v>
      </c>
      <c r="S56" s="151" t="str">
        <f t="shared" si="2"/>
        <v/>
      </c>
      <c r="T56" s="151" t="str">
        <f t="shared" si="3"/>
        <v/>
      </c>
      <c r="U56" s="151" t="str">
        <f t="shared" si="4"/>
        <v/>
      </c>
      <c r="V56" s="151" t="str">
        <f t="shared" si="5"/>
        <v/>
      </c>
      <c r="W56" s="151" t="str">
        <f t="shared" si="6"/>
        <v/>
      </c>
      <c r="X56" s="151">
        <f t="shared" si="7"/>
        <v>0</v>
      </c>
      <c r="Y56" s="151">
        <f t="shared" si="8"/>
        <v>0</v>
      </c>
      <c r="Z56" s="151" t="str">
        <f t="shared" si="9"/>
        <v>重复</v>
      </c>
      <c r="AA56" s="151">
        <f>COUNTIF($F$2:F56,F56)</f>
        <v>1</v>
      </c>
      <c r="AB56" s="156" t="str">
        <f t="shared" si="10"/>
        <v>游学会</v>
      </c>
      <c r="AC56" t="str">
        <f>VLOOKUP(C56,'2-班级信息'!A:AH,31,0)</f>
        <v/>
      </c>
      <c r="AD56" t="str">
        <f>VLOOKUP(C56,'2-班级信息'!A:AH,8,0)</f>
        <v/>
      </c>
      <c r="AE56" t="str">
        <f t="shared" si="11"/>
        <v>小学班</v>
      </c>
      <c r="AF56" t="str">
        <f t="shared" si="12"/>
        <v>小学平时班</v>
      </c>
    </row>
    <row r="57" spans="1:32">
      <c r="A57" s="176" t="s">
        <v>1550</v>
      </c>
      <c r="B57" s="176" t="s">
        <v>1141</v>
      </c>
      <c r="C57" s="176" t="s">
        <v>1153</v>
      </c>
      <c r="D57" s="176" t="s">
        <v>12</v>
      </c>
      <c r="E57" s="176" t="s">
        <v>12</v>
      </c>
      <c r="F57" s="176" t="s">
        <v>1159</v>
      </c>
      <c r="G57" s="175" t="s">
        <v>1160</v>
      </c>
      <c r="H57" s="176" t="s">
        <v>11</v>
      </c>
      <c r="I57" s="176" t="s">
        <v>1162</v>
      </c>
      <c r="J57" s="176">
        <v>0</v>
      </c>
      <c r="K57" s="176" t="s">
        <v>12</v>
      </c>
      <c r="L57" s="176" t="s">
        <v>12</v>
      </c>
      <c r="M57" s="176" t="s">
        <v>1165</v>
      </c>
      <c r="N57" s="176" t="s">
        <v>12</v>
      </c>
      <c r="O57" s="176" t="s">
        <v>12</v>
      </c>
      <c r="P57" s="155" t="str">
        <f t="shared" si="0"/>
        <v>未进班</v>
      </c>
      <c r="Q57" s="155" t="str">
        <f>IF(P57="在读",IF(IFERROR(FIND("一",C57),0)&gt;0,"一对一",VLOOKUP(LEFT(C57,3),班级编码!A:H,8,0)),P57)</f>
        <v>未进班</v>
      </c>
      <c r="R57" s="156" t="str">
        <f t="shared" si="1"/>
        <v>未进班</v>
      </c>
      <c r="S57" s="151" t="str">
        <f t="shared" si="2"/>
        <v/>
      </c>
      <c r="T57" s="151" t="str">
        <f t="shared" si="3"/>
        <v/>
      </c>
      <c r="U57" s="151" t="str">
        <f t="shared" si="4"/>
        <v/>
      </c>
      <c r="V57" s="151" t="str">
        <f t="shared" si="5"/>
        <v/>
      </c>
      <c r="W57" s="151" t="str">
        <f t="shared" si="6"/>
        <v/>
      </c>
      <c r="X57" s="151">
        <f t="shared" si="7"/>
        <v>0</v>
      </c>
      <c r="Y57" s="151">
        <f t="shared" si="8"/>
        <v>0</v>
      </c>
      <c r="Z57" s="151" t="str">
        <f t="shared" si="9"/>
        <v>重复</v>
      </c>
      <c r="AA57" s="151">
        <f>COUNTIF($F$2:F57,F57)</f>
        <v>2</v>
      </c>
      <c r="AB57" s="156" t="str">
        <f t="shared" si="10"/>
        <v>未进班</v>
      </c>
      <c r="AC57" t="str">
        <f>VLOOKUP(C57,'2-班级信息'!A:AH,31,0)</f>
        <v/>
      </c>
      <c r="AD57" t="str">
        <f>VLOOKUP(C57,'2-班级信息'!A:AH,8,0)</f>
        <v>3小时</v>
      </c>
      <c r="AE57" t="str">
        <f t="shared" si="11"/>
        <v>小学班</v>
      </c>
      <c r="AF57" t="str">
        <f t="shared" si="12"/>
        <v>小学平时3小时班</v>
      </c>
    </row>
    <row r="58" spans="1:32">
      <c r="A58" s="176" t="s">
        <v>1550</v>
      </c>
      <c r="B58" s="176" t="s">
        <v>1141</v>
      </c>
      <c r="C58" s="176" t="s">
        <v>1153</v>
      </c>
      <c r="D58" s="176" t="s">
        <v>12</v>
      </c>
      <c r="E58" s="176" t="s">
        <v>12</v>
      </c>
      <c r="F58" s="176" t="s">
        <v>1272</v>
      </c>
      <c r="G58" s="175" t="s">
        <v>1273</v>
      </c>
      <c r="H58" s="176" t="s">
        <v>11</v>
      </c>
      <c r="I58" s="176" t="s">
        <v>1275</v>
      </c>
      <c r="J58" s="176">
        <v>0</v>
      </c>
      <c r="K58" s="176" t="s">
        <v>12</v>
      </c>
      <c r="L58" s="176" t="s">
        <v>12</v>
      </c>
      <c r="M58" s="176" t="s">
        <v>1165</v>
      </c>
      <c r="N58" s="176" t="s">
        <v>12</v>
      </c>
      <c r="O58" s="176" t="s">
        <v>12</v>
      </c>
      <c r="P58" s="155" t="str">
        <f t="shared" si="0"/>
        <v>未进班</v>
      </c>
      <c r="Q58" s="155" t="str">
        <f>IF(P58="在读",IF(IFERROR(FIND("一",C58),0)&gt;0,"一对一",VLOOKUP(LEFT(C58,3),班级编码!A:H,8,0)),P58)</f>
        <v>未进班</v>
      </c>
      <c r="R58" s="156" t="str">
        <f t="shared" si="1"/>
        <v>未进班</v>
      </c>
      <c r="S58" s="151" t="str">
        <f t="shared" si="2"/>
        <v/>
      </c>
      <c r="T58" s="151" t="str">
        <f t="shared" si="3"/>
        <v/>
      </c>
      <c r="U58" s="151" t="str">
        <f t="shared" si="4"/>
        <v/>
      </c>
      <c r="V58" s="151" t="str">
        <f t="shared" si="5"/>
        <v/>
      </c>
      <c r="W58" s="151" t="str">
        <f t="shared" si="6"/>
        <v/>
      </c>
      <c r="X58" s="151">
        <f t="shared" si="7"/>
        <v>0</v>
      </c>
      <c r="Y58" s="151">
        <f t="shared" si="8"/>
        <v>0</v>
      </c>
      <c r="Z58" s="151" t="str">
        <f t="shared" si="9"/>
        <v>重复</v>
      </c>
      <c r="AA58" s="151">
        <f>COUNTIF($F$2:F58,F58)</f>
        <v>1</v>
      </c>
      <c r="AB58" s="156" t="str">
        <f t="shared" si="10"/>
        <v>未进班</v>
      </c>
      <c r="AC58" t="str">
        <f>VLOOKUP(C58,'2-班级信息'!A:AH,31,0)</f>
        <v/>
      </c>
      <c r="AD58" t="str">
        <f>VLOOKUP(C58,'2-班级信息'!A:AH,8,0)</f>
        <v>3小时</v>
      </c>
      <c r="AE58" t="str">
        <f t="shared" si="11"/>
        <v>小学班</v>
      </c>
      <c r="AF58" t="str">
        <f t="shared" si="12"/>
        <v>小学平时3小时班</v>
      </c>
    </row>
    <row r="59" spans="1:32">
      <c r="A59" s="176" t="s">
        <v>1550</v>
      </c>
      <c r="B59" s="176" t="s">
        <v>1157</v>
      </c>
      <c r="C59" s="176" t="s">
        <v>1156</v>
      </c>
      <c r="D59" s="176" t="s">
        <v>12</v>
      </c>
      <c r="E59" s="176" t="s">
        <v>12</v>
      </c>
      <c r="F59" s="176" t="s">
        <v>1272</v>
      </c>
      <c r="G59" s="175" t="s">
        <v>1273</v>
      </c>
      <c r="H59" s="176" t="s">
        <v>11</v>
      </c>
      <c r="I59" s="176" t="s">
        <v>1275</v>
      </c>
      <c r="J59" s="176">
        <v>0</v>
      </c>
      <c r="K59" s="176" t="s">
        <v>1449</v>
      </c>
      <c r="L59" s="310" t="s">
        <v>2715</v>
      </c>
      <c r="M59" s="176" t="s">
        <v>1165</v>
      </c>
      <c r="N59" s="176" t="s">
        <v>12</v>
      </c>
      <c r="O59" s="176" t="s">
        <v>12</v>
      </c>
      <c r="P59" s="155" t="str">
        <f t="shared" si="0"/>
        <v xml:space="preserve"> </v>
      </c>
      <c r="Q59" s="155" t="str">
        <f>IF(P59="在读",IF(IFERROR(FIND("一",C59),0)&gt;0,"一对一",VLOOKUP(LEFT(C59,3),班级编码!A:H,8,0)),P59)</f>
        <v xml:space="preserve"> </v>
      </c>
      <c r="R59" s="156" t="str">
        <f t="shared" si="1"/>
        <v>游学会员</v>
      </c>
      <c r="S59" s="151" t="str">
        <f t="shared" si="2"/>
        <v/>
      </c>
      <c r="T59" s="151" t="str">
        <f t="shared" si="3"/>
        <v/>
      </c>
      <c r="U59" s="151" t="str">
        <f t="shared" si="4"/>
        <v/>
      </c>
      <c r="V59" s="151" t="str">
        <f t="shared" si="5"/>
        <v/>
      </c>
      <c r="W59" s="151" t="str">
        <f t="shared" si="6"/>
        <v/>
      </c>
      <c r="X59" s="151">
        <f t="shared" si="7"/>
        <v>0</v>
      </c>
      <c r="Y59" s="151">
        <f t="shared" si="8"/>
        <v>0</v>
      </c>
      <c r="Z59" s="151" t="str">
        <f t="shared" si="9"/>
        <v>重复</v>
      </c>
      <c r="AA59" s="151">
        <f>COUNTIF($F$2:F59,F59)</f>
        <v>2</v>
      </c>
      <c r="AB59" s="156" t="str">
        <f t="shared" si="10"/>
        <v>游学会</v>
      </c>
      <c r="AC59" t="str">
        <f>VLOOKUP(C59,'2-班级信息'!A:AH,31,0)</f>
        <v/>
      </c>
      <c r="AD59" t="str">
        <f>VLOOKUP(C59,'2-班级信息'!A:AH,8,0)</f>
        <v/>
      </c>
      <c r="AE59" t="str">
        <f t="shared" si="11"/>
        <v>小学班</v>
      </c>
      <c r="AF59" t="str">
        <f t="shared" si="12"/>
        <v>小学平时班</v>
      </c>
    </row>
    <row r="60" spans="1:32">
      <c r="A60" s="176"/>
      <c r="B60" s="176"/>
      <c r="C60" s="176"/>
      <c r="D60" s="176"/>
      <c r="E60" s="176"/>
      <c r="F60" s="176"/>
      <c r="G60" s="175"/>
      <c r="H60" s="176"/>
      <c r="I60" s="176"/>
      <c r="J60" s="176">
        <v>0</v>
      </c>
      <c r="K60" s="176"/>
      <c r="L60" s="176"/>
      <c r="M60" s="176"/>
      <c r="N60" s="176"/>
      <c r="O60" s="176"/>
      <c r="P60" s="155" t="str">
        <f t="shared" si="0"/>
        <v xml:space="preserve"> </v>
      </c>
      <c r="Q60" s="155" t="str">
        <f>IF(P60="在读",IF(IFERROR(FIND("一",C60),0)&gt;0,"一对一",VLOOKUP(LEFT(C60,3),班级编码!A:H,8,0)),P60)</f>
        <v xml:space="preserve"> </v>
      </c>
      <c r="R60" s="156">
        <f t="shared" si="1"/>
        <v>0</v>
      </c>
      <c r="S60" s="151">
        <f t="shared" si="2"/>
        <v>0</v>
      </c>
      <c r="T60" s="151" t="str">
        <f t="shared" si="3"/>
        <v/>
      </c>
      <c r="U60" s="151" t="str">
        <f t="shared" si="4"/>
        <v/>
      </c>
      <c r="V60" s="151" t="str">
        <f t="shared" si="5"/>
        <v/>
      </c>
      <c r="W60" s="151" t="str">
        <f t="shared" si="6"/>
        <v/>
      </c>
      <c r="X60" s="151">
        <f t="shared" si="7"/>
        <v>0</v>
      </c>
      <c r="Y60" s="151">
        <f t="shared" si="8"/>
        <v>0</v>
      </c>
      <c r="Z60" s="151" t="str">
        <f t="shared" si="9"/>
        <v/>
      </c>
      <c r="AA60" s="151">
        <f>COUNTIF($F$2:F60,F60)</f>
        <v>0</v>
      </c>
      <c r="AB60" s="156" t="str">
        <f t="shared" si="10"/>
        <v/>
      </c>
      <c r="AC60" t="e">
        <f>VLOOKUP(C60,'2-班级信息'!A:AH,31,0)</f>
        <v>#N/A</v>
      </c>
      <c r="AD60" t="e">
        <f>VLOOKUP(C60,'2-班级信息'!A:AH,8,0)</f>
        <v>#N/A</v>
      </c>
      <c r="AE60" t="e">
        <f t="shared" si="11"/>
        <v>#N/A</v>
      </c>
      <c r="AF60" t="e">
        <f t="shared" si="12"/>
        <v>#N/A</v>
      </c>
    </row>
    <row r="61" spans="1:32">
      <c r="A61" s="176" t="s">
        <v>1550</v>
      </c>
      <c r="B61" s="176" t="s">
        <v>1134</v>
      </c>
      <c r="C61" s="176" t="s">
        <v>2677</v>
      </c>
      <c r="D61" s="176" t="s">
        <v>1137</v>
      </c>
      <c r="E61" s="176" t="s">
        <v>2678</v>
      </c>
      <c r="F61" s="176" t="s">
        <v>1227</v>
      </c>
      <c r="G61" s="175" t="s">
        <v>1228</v>
      </c>
      <c r="H61" s="176" t="s">
        <v>17</v>
      </c>
      <c r="I61" s="176" t="s">
        <v>1230</v>
      </c>
      <c r="J61" s="176">
        <v>0</v>
      </c>
      <c r="K61" s="176" t="s">
        <v>2687</v>
      </c>
      <c r="L61" s="176" t="s">
        <v>12</v>
      </c>
      <c r="M61" s="176" t="s">
        <v>1165</v>
      </c>
      <c r="N61" s="176" t="s">
        <v>1232</v>
      </c>
      <c r="O61" s="176" t="s">
        <v>1230</v>
      </c>
      <c r="P61" s="155" t="str">
        <f t="shared" si="0"/>
        <v>在读</v>
      </c>
      <c r="Q61" s="155" t="str">
        <f>IF(P61="在读",IF(IFERROR(FIND("一",C61),0)&gt;0,"一对一",VLOOKUP(LEFT(C61,3),班级编码!A:H,8,0)),P61)</f>
        <v>小初部</v>
      </c>
      <c r="R61" s="156" t="str">
        <f t="shared" si="1"/>
        <v>P02F01G0106</v>
      </c>
      <c r="S61" s="151" t="str">
        <f t="shared" si="2"/>
        <v>翟志翔</v>
      </c>
      <c r="T61" s="151" t="str">
        <f t="shared" si="3"/>
        <v>陈美全</v>
      </c>
      <c r="U61" s="151" t="str">
        <f t="shared" si="4"/>
        <v>Zoe</v>
      </c>
      <c r="V61" s="151" t="str">
        <f t="shared" si="5"/>
        <v>Zoe</v>
      </c>
      <c r="W61" s="151" t="str">
        <f t="shared" si="6"/>
        <v>陈美全</v>
      </c>
      <c r="X61" s="151">
        <f t="shared" si="7"/>
        <v>3</v>
      </c>
      <c r="Y61" s="151">
        <f t="shared" si="8"/>
        <v>3</v>
      </c>
      <c r="Z61" s="151" t="str">
        <f t="shared" si="9"/>
        <v/>
      </c>
      <c r="AA61" s="151">
        <f>COUNTIF($F$2:F61,F61)</f>
        <v>1</v>
      </c>
      <c r="AB61" s="156" t="str">
        <f t="shared" si="10"/>
        <v>P02</v>
      </c>
      <c r="AC61" t="str">
        <f>VLOOKUP(C61,'2-班级信息'!A:AH,31,0)</f>
        <v>周六上午</v>
      </c>
      <c r="AD61" t="str">
        <f>VLOOKUP(C61,'2-班级信息'!A:AH,8,0)</f>
        <v>3小时</v>
      </c>
      <c r="AE61" t="str">
        <f t="shared" si="11"/>
        <v>小学班</v>
      </c>
      <c r="AF61" t="str">
        <f t="shared" si="12"/>
        <v>小学周末白天班</v>
      </c>
    </row>
    <row r="62" spans="1:32">
      <c r="A62" s="176" t="s">
        <v>1550</v>
      </c>
      <c r="B62" s="176" t="s">
        <v>1141</v>
      </c>
      <c r="C62" s="176" t="s">
        <v>1140</v>
      </c>
      <c r="D62" s="176" t="s">
        <v>1142</v>
      </c>
      <c r="E62" s="176" t="s">
        <v>2675</v>
      </c>
      <c r="F62" s="176" t="s">
        <v>1280</v>
      </c>
      <c r="G62" s="175" t="s">
        <v>1281</v>
      </c>
      <c r="H62" s="176" t="s">
        <v>17</v>
      </c>
      <c r="I62" s="176" t="s">
        <v>1283</v>
      </c>
      <c r="J62" s="176">
        <v>0</v>
      </c>
      <c r="K62" s="176" t="s">
        <v>1450</v>
      </c>
      <c r="L62" s="176" t="s">
        <v>12</v>
      </c>
      <c r="M62" s="176" t="s">
        <v>1165</v>
      </c>
      <c r="N62" s="176" t="s">
        <v>12</v>
      </c>
      <c r="O62" s="176" t="s">
        <v>1285</v>
      </c>
      <c r="P62" s="155" t="str">
        <f t="shared" si="0"/>
        <v>在读</v>
      </c>
      <c r="Q62" s="155" t="str">
        <f>IF(P62="在读",IF(IFERROR(FIND("一",C62),0)&gt;0,"一对一",VLOOKUP(LEFT(C62,3),班级编码!A:H,8,0)),P62)</f>
        <v>小初部</v>
      </c>
      <c r="R62" s="156" t="str">
        <f t="shared" si="1"/>
        <v>P02F01G0101</v>
      </c>
      <c r="S62" s="151" t="str">
        <f t="shared" si="2"/>
        <v>翟志翔</v>
      </c>
      <c r="T62" s="151" t="str">
        <f t="shared" si="3"/>
        <v>郑琴</v>
      </c>
      <c r="U62" s="151" t="str">
        <f t="shared" si="4"/>
        <v>Richar</v>
      </c>
      <c r="V62" s="151" t="str">
        <f t="shared" si="5"/>
        <v>Richar</v>
      </c>
      <c r="W62" s="151" t="str">
        <f t="shared" si="6"/>
        <v>郑琴</v>
      </c>
      <c r="X62" s="151">
        <f t="shared" si="7"/>
        <v>6</v>
      </c>
      <c r="Y62" s="151">
        <f t="shared" si="8"/>
        <v>6</v>
      </c>
      <c r="Z62" s="151" t="str">
        <f t="shared" si="9"/>
        <v/>
      </c>
      <c r="AA62" s="151">
        <f>COUNTIF($F$2:F62,F62)</f>
        <v>1</v>
      </c>
      <c r="AB62" s="156" t="str">
        <f t="shared" si="10"/>
        <v>P02</v>
      </c>
      <c r="AC62" t="str">
        <f>VLOOKUP(C62,'2-班级信息'!A:AH,31,0)</f>
        <v>周一下午</v>
      </c>
      <c r="AD62" t="str">
        <f>VLOOKUP(C62,'2-班级信息'!A:AH,8,0)</f>
        <v>3小时</v>
      </c>
      <c r="AE62" t="str">
        <f t="shared" si="11"/>
        <v>小学班</v>
      </c>
      <c r="AF62" t="str">
        <f t="shared" si="12"/>
        <v>小学平时3小时班</v>
      </c>
    </row>
    <row r="63" spans="1:32">
      <c r="A63" s="176" t="s">
        <v>1550</v>
      </c>
      <c r="B63" s="176" t="s">
        <v>1134</v>
      </c>
      <c r="C63" s="176" t="s">
        <v>2677</v>
      </c>
      <c r="D63" s="176" t="s">
        <v>1137</v>
      </c>
      <c r="E63" s="176" t="s">
        <v>2678</v>
      </c>
      <c r="F63" s="176" t="s">
        <v>1641</v>
      </c>
      <c r="G63" s="175" t="s">
        <v>1640</v>
      </c>
      <c r="H63" s="176" t="s">
        <v>17</v>
      </c>
      <c r="I63" s="176" t="s">
        <v>2623</v>
      </c>
      <c r="J63" s="176">
        <v>0</v>
      </c>
      <c r="K63" s="176" t="s">
        <v>1697</v>
      </c>
      <c r="L63" s="176" t="s">
        <v>12</v>
      </c>
      <c r="M63" s="176" t="s">
        <v>2624</v>
      </c>
      <c r="N63" s="176" t="s">
        <v>12</v>
      </c>
      <c r="O63" s="176" t="s">
        <v>2623</v>
      </c>
      <c r="P63" s="155" t="str">
        <f t="shared" si="0"/>
        <v>在读</v>
      </c>
      <c r="Q63" s="155" t="str">
        <f>IF(P63="在读",IF(IFERROR(FIND("一",C63),0)&gt;0,"一对一",VLOOKUP(LEFT(C63,3),班级编码!A:H,8,0)),P63)</f>
        <v>小初部</v>
      </c>
      <c r="R63" s="156" t="str">
        <f t="shared" si="1"/>
        <v>P02F01G0106</v>
      </c>
      <c r="S63" s="151" t="str">
        <f t="shared" si="2"/>
        <v>翟志翔</v>
      </c>
      <c r="T63" s="151" t="str">
        <f t="shared" si="3"/>
        <v>陈美全</v>
      </c>
      <c r="U63" s="151" t="str">
        <f t="shared" si="4"/>
        <v>Zoe</v>
      </c>
      <c r="V63" s="151" t="str">
        <f t="shared" si="5"/>
        <v>Zoe</v>
      </c>
      <c r="W63" s="151" t="str">
        <f t="shared" si="6"/>
        <v>陈美全</v>
      </c>
      <c r="X63" s="151">
        <f t="shared" si="7"/>
        <v>3</v>
      </c>
      <c r="Y63" s="151">
        <f t="shared" si="8"/>
        <v>3</v>
      </c>
      <c r="Z63" s="151" t="str">
        <f t="shared" si="9"/>
        <v/>
      </c>
      <c r="AA63" s="151">
        <f>COUNTIF($F$2:F63,F63)</f>
        <v>1</v>
      </c>
      <c r="AB63" s="156" t="str">
        <f t="shared" si="10"/>
        <v>P02</v>
      </c>
      <c r="AC63" t="str">
        <f>VLOOKUP(C63,'2-班级信息'!A:AH,31,0)</f>
        <v>周六上午</v>
      </c>
      <c r="AD63" t="str">
        <f>VLOOKUP(C63,'2-班级信息'!A:AH,8,0)</f>
        <v>3小时</v>
      </c>
      <c r="AE63" t="str">
        <f t="shared" si="11"/>
        <v>小学班</v>
      </c>
      <c r="AF63" t="str">
        <f t="shared" si="12"/>
        <v>小学周末白天班</v>
      </c>
    </row>
    <row r="64" spans="1:32">
      <c r="A64" s="176" t="s">
        <v>1550</v>
      </c>
      <c r="B64" s="176" t="s">
        <v>1134</v>
      </c>
      <c r="C64" s="176" t="s">
        <v>1133</v>
      </c>
      <c r="D64" s="176" t="s">
        <v>1137</v>
      </c>
      <c r="E64" s="176" t="s">
        <v>2674</v>
      </c>
      <c r="F64" s="176" t="s">
        <v>1567</v>
      </c>
      <c r="G64" s="175" t="s">
        <v>1566</v>
      </c>
      <c r="H64" s="176" t="s">
        <v>17</v>
      </c>
      <c r="I64" s="176" t="s">
        <v>2587</v>
      </c>
      <c r="J64" s="176">
        <v>0</v>
      </c>
      <c r="K64" s="176" t="s">
        <v>1721</v>
      </c>
      <c r="L64" s="176" t="s">
        <v>12</v>
      </c>
      <c r="M64" s="176" t="s">
        <v>1165</v>
      </c>
      <c r="N64" s="176" t="s">
        <v>12</v>
      </c>
      <c r="O64" s="176" t="s">
        <v>12</v>
      </c>
      <c r="P64" s="155" t="str">
        <f t="shared" si="0"/>
        <v>在读</v>
      </c>
      <c r="Q64" s="155" t="str">
        <f>IF(P64="在读",IF(IFERROR(FIND("一",C64),0)&gt;0,"一对一",VLOOKUP(LEFT(C64,3),班级编码!A:H,8,0)),P64)</f>
        <v>小初部</v>
      </c>
      <c r="R64" s="156" t="str">
        <f t="shared" si="1"/>
        <v>P02F01G0103</v>
      </c>
      <c r="S64" s="151" t="str">
        <f t="shared" si="2"/>
        <v>翟志翔</v>
      </c>
      <c r="T64" s="151" t="str">
        <f t="shared" si="3"/>
        <v>郑琴</v>
      </c>
      <c r="U64" s="151" t="str">
        <f t="shared" si="4"/>
        <v>Zoe</v>
      </c>
      <c r="V64" s="151" t="str">
        <f t="shared" si="5"/>
        <v>郑琴</v>
      </c>
      <c r="W64" s="151" t="str">
        <f t="shared" si="6"/>
        <v>Zoe</v>
      </c>
      <c r="X64" s="151">
        <f t="shared" si="7"/>
        <v>2</v>
      </c>
      <c r="Y64" s="151">
        <f t="shared" si="8"/>
        <v>4</v>
      </c>
      <c r="Z64" s="151" t="str">
        <f t="shared" si="9"/>
        <v/>
      </c>
      <c r="AA64" s="151">
        <f>COUNTIF($F$2:F64,F64)</f>
        <v>1</v>
      </c>
      <c r="AB64" s="156" t="str">
        <f t="shared" si="10"/>
        <v>P02</v>
      </c>
      <c r="AC64" t="str">
        <f>VLOOKUP(C64,'2-班级信息'!A:AH,31,0)</f>
        <v>周六上午</v>
      </c>
      <c r="AD64" t="str">
        <f>VLOOKUP(C64,'2-班级信息'!A:AH,8,0)</f>
        <v>3小时</v>
      </c>
      <c r="AE64" t="str">
        <f t="shared" si="11"/>
        <v>小学班</v>
      </c>
      <c r="AF64" t="str">
        <f t="shared" si="12"/>
        <v>小学周末白天班</v>
      </c>
    </row>
    <row r="65" spans="1:32">
      <c r="A65" s="176" t="s">
        <v>1550</v>
      </c>
      <c r="B65" s="176" t="s">
        <v>1141</v>
      </c>
      <c r="C65" s="176" t="s">
        <v>1147</v>
      </c>
      <c r="D65" s="176" t="s">
        <v>1142</v>
      </c>
      <c r="E65" s="176" t="s">
        <v>2676</v>
      </c>
      <c r="F65" s="176" t="s">
        <v>1626</v>
      </c>
      <c r="G65" s="175" t="s">
        <v>1625</v>
      </c>
      <c r="H65" s="176" t="s">
        <v>17</v>
      </c>
      <c r="I65" s="176" t="s">
        <v>2412</v>
      </c>
      <c r="J65" s="176">
        <v>0</v>
      </c>
      <c r="K65" s="176" t="s">
        <v>2688</v>
      </c>
      <c r="L65" s="176" t="s">
        <v>12</v>
      </c>
      <c r="M65" s="176" t="s">
        <v>1165</v>
      </c>
      <c r="N65" s="176" t="s">
        <v>2414</v>
      </c>
      <c r="O65" s="176" t="s">
        <v>2412</v>
      </c>
      <c r="P65" s="155" t="str">
        <f t="shared" si="0"/>
        <v>在读</v>
      </c>
      <c r="Q65" s="155" t="str">
        <f>IF(P65="在读",IF(IFERROR(FIND("一",C65),0)&gt;0,"一对一",VLOOKUP(LEFT(C65,3),班级编码!A:H,8,0)),P65)</f>
        <v>小初部</v>
      </c>
      <c r="R65" s="156" t="str">
        <f t="shared" si="1"/>
        <v>P1AF01G0204</v>
      </c>
      <c r="S65" s="151" t="str">
        <f t="shared" si="2"/>
        <v>陈玲</v>
      </c>
      <c r="T65" s="151" t="str">
        <f t="shared" si="3"/>
        <v>潘丽雄</v>
      </c>
      <c r="U65" s="151" t="str">
        <f t="shared" si="4"/>
        <v>Richar</v>
      </c>
      <c r="V65" s="151" t="str">
        <f t="shared" si="5"/>
        <v>Richar</v>
      </c>
      <c r="W65" s="151" t="str">
        <f t="shared" si="6"/>
        <v>潘丽雄</v>
      </c>
      <c r="X65" s="151">
        <f t="shared" si="7"/>
        <v>6</v>
      </c>
      <c r="Y65" s="151">
        <f t="shared" si="8"/>
        <v>6</v>
      </c>
      <c r="Z65" s="151" t="str">
        <f t="shared" si="9"/>
        <v/>
      </c>
      <c r="AA65" s="151">
        <f>COUNTIF($F$2:F65,F65)</f>
        <v>1</v>
      </c>
      <c r="AB65" s="156" t="str">
        <f t="shared" si="10"/>
        <v>P1A</v>
      </c>
      <c r="AC65" t="str">
        <f>VLOOKUP(C65,'2-班级信息'!A:AH,31,0)</f>
        <v>周一下午</v>
      </c>
      <c r="AD65" t="str">
        <f>VLOOKUP(C65,'2-班级信息'!A:AH,8,0)</f>
        <v>3小时</v>
      </c>
      <c r="AE65" t="str">
        <f t="shared" si="11"/>
        <v>小学班</v>
      </c>
      <c r="AF65" t="str">
        <f t="shared" si="12"/>
        <v>小学平时3小时班</v>
      </c>
    </row>
    <row r="66" spans="1:32">
      <c r="A66" s="176" t="s">
        <v>1550</v>
      </c>
      <c r="B66" s="176" t="s">
        <v>1134</v>
      </c>
      <c r="C66" s="176" t="s">
        <v>2677</v>
      </c>
      <c r="D66" s="176" t="s">
        <v>1137</v>
      </c>
      <c r="E66" s="176" t="s">
        <v>2678</v>
      </c>
      <c r="F66" s="176" t="s">
        <v>1633</v>
      </c>
      <c r="G66" s="175" t="s">
        <v>1632</v>
      </c>
      <c r="H66" s="176" t="s">
        <v>17</v>
      </c>
      <c r="I66" s="176" t="s">
        <v>2442</v>
      </c>
      <c r="J66" s="176">
        <v>0</v>
      </c>
      <c r="K66" s="176" t="s">
        <v>1774</v>
      </c>
      <c r="L66" s="176" t="s">
        <v>12</v>
      </c>
      <c r="M66" s="176" t="s">
        <v>1165</v>
      </c>
      <c r="N66" s="176" t="s">
        <v>12</v>
      </c>
      <c r="O66" s="176" t="s">
        <v>2442</v>
      </c>
      <c r="P66" s="155" t="str">
        <f t="shared" si="0"/>
        <v>在读</v>
      </c>
      <c r="Q66" s="155" t="str">
        <f>IF(P66="在读",IF(IFERROR(FIND("一",C66),0)&gt;0,"一对一",VLOOKUP(LEFT(C66,3),班级编码!A:H,8,0)),P66)</f>
        <v>小初部</v>
      </c>
      <c r="R66" s="156" t="str">
        <f t="shared" si="1"/>
        <v>P02F01G0106</v>
      </c>
      <c r="S66" s="151" t="str">
        <f t="shared" si="2"/>
        <v>翟志翔</v>
      </c>
      <c r="T66" s="151" t="str">
        <f t="shared" si="3"/>
        <v>陈美全</v>
      </c>
      <c r="U66" s="151" t="str">
        <f t="shared" si="4"/>
        <v>Zoe</v>
      </c>
      <c r="V66" s="151" t="str">
        <f t="shared" si="5"/>
        <v>Zoe</v>
      </c>
      <c r="W66" s="151" t="str">
        <f t="shared" si="6"/>
        <v>陈美全</v>
      </c>
      <c r="X66" s="151">
        <f t="shared" si="7"/>
        <v>3</v>
      </c>
      <c r="Y66" s="151">
        <f t="shared" si="8"/>
        <v>3</v>
      </c>
      <c r="Z66" s="151" t="str">
        <f t="shared" si="9"/>
        <v/>
      </c>
      <c r="AA66" s="151">
        <f>COUNTIF($F$2:F66,F66)</f>
        <v>1</v>
      </c>
      <c r="AB66" s="156" t="str">
        <f t="shared" si="10"/>
        <v>P02</v>
      </c>
      <c r="AC66" t="str">
        <f>VLOOKUP(C66,'2-班级信息'!A:AH,31,0)</f>
        <v>周六上午</v>
      </c>
      <c r="AD66" t="str">
        <f>VLOOKUP(C66,'2-班级信息'!A:AH,8,0)</f>
        <v>3小时</v>
      </c>
      <c r="AE66" t="str">
        <f t="shared" si="11"/>
        <v>小学班</v>
      </c>
      <c r="AF66" t="str">
        <f t="shared" si="12"/>
        <v>小学周末白天班</v>
      </c>
    </row>
    <row r="67" spans="1:32">
      <c r="A67" s="176" t="s">
        <v>1550</v>
      </c>
      <c r="B67" s="176" t="s">
        <v>1134</v>
      </c>
      <c r="C67" s="176" t="s">
        <v>2677</v>
      </c>
      <c r="D67" s="176" t="s">
        <v>1137</v>
      </c>
      <c r="E67" s="176" t="s">
        <v>2678</v>
      </c>
      <c r="F67" s="176" t="s">
        <v>1570</v>
      </c>
      <c r="G67" s="175" t="s">
        <v>1569</v>
      </c>
      <c r="H67" s="176" t="s">
        <v>17</v>
      </c>
      <c r="I67" s="176" t="s">
        <v>2579</v>
      </c>
      <c r="J67" s="176">
        <v>0</v>
      </c>
      <c r="K67" s="176" t="s">
        <v>1859</v>
      </c>
      <c r="L67" s="176" t="s">
        <v>12</v>
      </c>
      <c r="M67" s="176" t="s">
        <v>2581</v>
      </c>
      <c r="N67" s="176" t="s">
        <v>12</v>
      </c>
      <c r="O67" s="176" t="s">
        <v>2579</v>
      </c>
      <c r="P67" s="155" t="str">
        <f t="shared" ref="P67:P130" si="13">IF(C67="停读","停读",IF(C67="未进班","未进班",IF(AND(L67="",F67&lt;&gt;""),"在读"," ")))</f>
        <v>在读</v>
      </c>
      <c r="Q67" s="155" t="str">
        <f>IF(P67="在读",IF(IFERROR(FIND("一",C67),0)&gt;0,"一对一",VLOOKUP(LEFT(C67,3),班级编码!A:H,8,0)),P67)</f>
        <v>小初部</v>
      </c>
      <c r="R67" s="156" t="str">
        <f t="shared" ref="R67:R130" si="14">+C67</f>
        <v>P02F01G0106</v>
      </c>
      <c r="S67" s="151" t="str">
        <f t="shared" ref="S67:S130" si="15">IFERROR(LEFT(E67,FIND(",",E67)-1),E67)</f>
        <v>翟志翔</v>
      </c>
      <c r="T67" s="151" t="str">
        <f t="shared" ref="T67:T130" si="16">IF(X67=Y67,W67,V67)</f>
        <v>陈美全</v>
      </c>
      <c r="U67" s="151" t="str">
        <f t="shared" ref="U67:U130" si="17">IF(X67=Y67,V67,W67)</f>
        <v>Zoe</v>
      </c>
      <c r="V67" s="151" t="str">
        <f t="shared" ref="V67:V130" si="18">IFERROR(MID(E67,FIND(",",E67)+1,FIND("@",SUBSTITUTE(E67,",","@",2))-FIND(",",E67)-1),IF(ISERROR(FIND(",",E67)),"",MID(E67,FIND(",",E67)+1,20)))</f>
        <v>Zoe</v>
      </c>
      <c r="W67" s="151" t="str">
        <f t="shared" ref="W67:W130" si="19">IFERROR(MID(E67,FIND("@",SUBSTITUTE(E67,",","@",2))+1,10),"")</f>
        <v>陈美全</v>
      </c>
      <c r="X67" s="151">
        <f t="shared" ref="X67:X130" si="20">LEN(V67)</f>
        <v>3</v>
      </c>
      <c r="Y67" s="151">
        <f t="shared" ref="Y67:Y130" si="21">LENB(V67)</f>
        <v>3</v>
      </c>
      <c r="Z67" s="151" t="str">
        <f t="shared" ref="Z67:Z130" si="22">IF(COUNTIF(F:F,F67)&gt;1,"重复","")</f>
        <v/>
      </c>
      <c r="AA67" s="151">
        <f>COUNTIF($F$2:F67,F67)</f>
        <v>1</v>
      </c>
      <c r="AB67" s="156" t="str">
        <f t="shared" ref="AB67:AB130" si="23">IF(IFERROR(FIND("一",C67),0)&gt;0,"一对一",LEFT(C67,3))</f>
        <v>P02</v>
      </c>
      <c r="AC67" t="str">
        <f>VLOOKUP(C67,'2-班级信息'!A:AH,31,0)</f>
        <v>周六上午</v>
      </c>
      <c r="AD67" t="str">
        <f>VLOOKUP(C67,'2-班级信息'!A:AH,8,0)</f>
        <v>3小时</v>
      </c>
      <c r="AE67" t="str">
        <f t="shared" ref="AE67:AE130" si="24">IF(Q67="一对一","一对一",VLOOKUP(H67,AG:AH,2,0))</f>
        <v>小学班</v>
      </c>
      <c r="AF67" t="str">
        <f t="shared" ref="AF67:AF130" si="25">IF(OR(AE67="幼儿班",AE67="中学班",AE67="一对一"),AE67,IF(OR(AC67="周日晚上",AC67="周五晚上",AC67="周六晚上"),AC67,IF(OR(AC67="周六上午",AC67="周六下午",AC67="周日上午",AC67="周日下午",),"小学周末白天班","小学平时"&amp;AD67&amp;"班")))</f>
        <v>小学周末白天班</v>
      </c>
    </row>
    <row r="68" spans="1:32">
      <c r="A68" s="176" t="s">
        <v>1550</v>
      </c>
      <c r="B68" s="176" t="s">
        <v>1134</v>
      </c>
      <c r="C68" s="176" t="s">
        <v>2677</v>
      </c>
      <c r="D68" s="176" t="s">
        <v>1137</v>
      </c>
      <c r="E68" s="176" t="s">
        <v>2678</v>
      </c>
      <c r="F68" s="176" t="s">
        <v>1580</v>
      </c>
      <c r="G68" s="175" t="s">
        <v>1579</v>
      </c>
      <c r="H68" s="176" t="s">
        <v>11</v>
      </c>
      <c r="I68" s="176" t="s">
        <v>2453</v>
      </c>
      <c r="J68" s="176">
        <v>0</v>
      </c>
      <c r="K68" s="176" t="s">
        <v>1784</v>
      </c>
      <c r="L68" s="176" t="s">
        <v>12</v>
      </c>
      <c r="M68" s="176" t="s">
        <v>2457</v>
      </c>
      <c r="N68" s="176" t="s">
        <v>2455</v>
      </c>
      <c r="O68" s="176" t="s">
        <v>2453</v>
      </c>
      <c r="P68" s="155" t="str">
        <f t="shared" si="13"/>
        <v>在读</v>
      </c>
      <c r="Q68" s="155" t="str">
        <f>IF(P68="在读",IF(IFERROR(FIND("一",C68),0)&gt;0,"一对一",VLOOKUP(LEFT(C68,3),班级编码!A:H,8,0)),P68)</f>
        <v>小初部</v>
      </c>
      <c r="R68" s="156" t="str">
        <f t="shared" si="14"/>
        <v>P02F01G0106</v>
      </c>
      <c r="S68" s="151" t="str">
        <f t="shared" si="15"/>
        <v>翟志翔</v>
      </c>
      <c r="T68" s="151" t="str">
        <f t="shared" si="16"/>
        <v>陈美全</v>
      </c>
      <c r="U68" s="151" t="str">
        <f t="shared" si="17"/>
        <v>Zoe</v>
      </c>
      <c r="V68" s="151" t="str">
        <f t="shared" si="18"/>
        <v>Zoe</v>
      </c>
      <c r="W68" s="151" t="str">
        <f t="shared" si="19"/>
        <v>陈美全</v>
      </c>
      <c r="X68" s="151">
        <f t="shared" si="20"/>
        <v>3</v>
      </c>
      <c r="Y68" s="151">
        <f t="shared" si="21"/>
        <v>3</v>
      </c>
      <c r="Z68" s="151" t="str">
        <f t="shared" si="22"/>
        <v/>
      </c>
      <c r="AA68" s="151">
        <f>COUNTIF($F$2:F68,F68)</f>
        <v>1</v>
      </c>
      <c r="AB68" s="156" t="str">
        <f t="shared" si="23"/>
        <v>P02</v>
      </c>
      <c r="AC68" t="str">
        <f>VLOOKUP(C68,'2-班级信息'!A:AH,31,0)</f>
        <v>周六上午</v>
      </c>
      <c r="AD68" t="str">
        <f>VLOOKUP(C68,'2-班级信息'!A:AH,8,0)</f>
        <v>3小时</v>
      </c>
      <c r="AE68" t="str">
        <f t="shared" si="24"/>
        <v>小学班</v>
      </c>
      <c r="AF68" t="str">
        <f t="shared" si="25"/>
        <v>小学周末白天班</v>
      </c>
    </row>
    <row r="69" spans="1:32">
      <c r="A69" s="176" t="s">
        <v>1550</v>
      </c>
      <c r="B69" s="176" t="s">
        <v>1141</v>
      </c>
      <c r="C69" s="176" t="s">
        <v>1140</v>
      </c>
      <c r="D69" s="176" t="s">
        <v>1142</v>
      </c>
      <c r="E69" s="176" t="s">
        <v>2675</v>
      </c>
      <c r="F69" s="176" t="s">
        <v>1549</v>
      </c>
      <c r="G69" s="175" t="s">
        <v>1548</v>
      </c>
      <c r="H69" s="176" t="s">
        <v>17</v>
      </c>
      <c r="I69" s="176" t="s">
        <v>2632</v>
      </c>
      <c r="J69" s="176">
        <v>0</v>
      </c>
      <c r="K69" s="176" t="s">
        <v>1547</v>
      </c>
      <c r="L69" s="176" t="s">
        <v>12</v>
      </c>
      <c r="M69" s="176" t="s">
        <v>1165</v>
      </c>
      <c r="N69" s="176" t="s">
        <v>12</v>
      </c>
      <c r="O69" s="176" t="s">
        <v>12</v>
      </c>
      <c r="P69" s="155" t="str">
        <f t="shared" si="13"/>
        <v>在读</v>
      </c>
      <c r="Q69" s="155" t="str">
        <f>IF(P69="在读",IF(IFERROR(FIND("一",C69),0)&gt;0,"一对一",VLOOKUP(LEFT(C69,3),班级编码!A:H,8,0)),P69)</f>
        <v>小初部</v>
      </c>
      <c r="R69" s="156" t="str">
        <f t="shared" si="14"/>
        <v>P02F01G0101</v>
      </c>
      <c r="S69" s="151" t="str">
        <f t="shared" si="15"/>
        <v>翟志翔</v>
      </c>
      <c r="T69" s="151" t="str">
        <f t="shared" si="16"/>
        <v>郑琴</v>
      </c>
      <c r="U69" s="151" t="str">
        <f t="shared" si="17"/>
        <v>Richar</v>
      </c>
      <c r="V69" s="151" t="str">
        <f t="shared" si="18"/>
        <v>Richar</v>
      </c>
      <c r="W69" s="151" t="str">
        <f t="shared" si="19"/>
        <v>郑琴</v>
      </c>
      <c r="X69" s="151">
        <f t="shared" si="20"/>
        <v>6</v>
      </c>
      <c r="Y69" s="151">
        <f t="shared" si="21"/>
        <v>6</v>
      </c>
      <c r="Z69" s="151" t="str">
        <f t="shared" si="22"/>
        <v/>
      </c>
      <c r="AA69" s="151">
        <f>COUNTIF($F$2:F69,F69)</f>
        <v>1</v>
      </c>
      <c r="AB69" s="156" t="str">
        <f t="shared" si="23"/>
        <v>P02</v>
      </c>
      <c r="AC69" t="str">
        <f>VLOOKUP(C69,'2-班级信息'!A:AH,31,0)</f>
        <v>周一下午</v>
      </c>
      <c r="AD69" t="str">
        <f>VLOOKUP(C69,'2-班级信息'!A:AH,8,0)</f>
        <v>3小时</v>
      </c>
      <c r="AE69" t="str">
        <f t="shared" si="24"/>
        <v>小学班</v>
      </c>
      <c r="AF69" t="str">
        <f t="shared" si="25"/>
        <v>小学平时3小时班</v>
      </c>
    </row>
    <row r="70" spans="1:32">
      <c r="A70" s="176" t="s">
        <v>1550</v>
      </c>
      <c r="B70" s="176" t="s">
        <v>1134</v>
      </c>
      <c r="C70" s="176" t="s">
        <v>2677</v>
      </c>
      <c r="D70" s="176" t="s">
        <v>1137</v>
      </c>
      <c r="E70" s="176" t="s">
        <v>2678</v>
      </c>
      <c r="F70" s="176" t="s">
        <v>1577</v>
      </c>
      <c r="G70" s="175" t="s">
        <v>1576</v>
      </c>
      <c r="H70" s="176" t="s">
        <v>17</v>
      </c>
      <c r="I70" s="176" t="s">
        <v>2568</v>
      </c>
      <c r="J70" s="176">
        <v>0</v>
      </c>
      <c r="K70" s="176" t="s">
        <v>1873</v>
      </c>
      <c r="L70" s="176" t="s">
        <v>12</v>
      </c>
      <c r="M70" s="176" t="s">
        <v>1165</v>
      </c>
      <c r="N70" s="176" t="s">
        <v>12</v>
      </c>
      <c r="O70" s="176" t="s">
        <v>2568</v>
      </c>
      <c r="P70" s="155" t="str">
        <f t="shared" si="13"/>
        <v>在读</v>
      </c>
      <c r="Q70" s="155" t="str">
        <f>IF(P70="在读",IF(IFERROR(FIND("一",C70),0)&gt;0,"一对一",VLOOKUP(LEFT(C70,3),班级编码!A:H,8,0)),P70)</f>
        <v>小初部</v>
      </c>
      <c r="R70" s="156" t="str">
        <f t="shared" si="14"/>
        <v>P02F01G0106</v>
      </c>
      <c r="S70" s="151" t="str">
        <f t="shared" si="15"/>
        <v>翟志翔</v>
      </c>
      <c r="T70" s="151" t="str">
        <f t="shared" si="16"/>
        <v>陈美全</v>
      </c>
      <c r="U70" s="151" t="str">
        <f t="shared" si="17"/>
        <v>Zoe</v>
      </c>
      <c r="V70" s="151" t="str">
        <f t="shared" si="18"/>
        <v>Zoe</v>
      </c>
      <c r="W70" s="151" t="str">
        <f t="shared" si="19"/>
        <v>陈美全</v>
      </c>
      <c r="X70" s="151">
        <f t="shared" si="20"/>
        <v>3</v>
      </c>
      <c r="Y70" s="151">
        <f t="shared" si="21"/>
        <v>3</v>
      </c>
      <c r="Z70" s="151" t="str">
        <f t="shared" si="22"/>
        <v/>
      </c>
      <c r="AA70" s="151">
        <f>COUNTIF($F$2:F70,F70)</f>
        <v>1</v>
      </c>
      <c r="AB70" s="156" t="str">
        <f t="shared" si="23"/>
        <v>P02</v>
      </c>
      <c r="AC70" t="str">
        <f>VLOOKUP(C70,'2-班级信息'!A:AH,31,0)</f>
        <v>周六上午</v>
      </c>
      <c r="AD70" t="str">
        <f>VLOOKUP(C70,'2-班级信息'!A:AH,8,0)</f>
        <v>3小时</v>
      </c>
      <c r="AE70" t="str">
        <f t="shared" si="24"/>
        <v>小学班</v>
      </c>
      <c r="AF70" t="str">
        <f t="shared" si="25"/>
        <v>小学周末白天班</v>
      </c>
    </row>
    <row r="71" spans="1:32">
      <c r="A71" s="321" t="s">
        <v>1550</v>
      </c>
      <c r="B71" s="321" t="s">
        <v>1141</v>
      </c>
      <c r="C71" s="321" t="s">
        <v>1153</v>
      </c>
      <c r="D71" s="176"/>
      <c r="E71" s="176"/>
      <c r="F71" s="176" t="s">
        <v>1593</v>
      </c>
      <c r="G71" s="175" t="s">
        <v>1592</v>
      </c>
      <c r="H71" s="176" t="str">
        <f>VLOOKUP(F71,'1-学员信息表'!$A:$T,20,0)</f>
        <v>一年级</v>
      </c>
      <c r="I71" s="176"/>
      <c r="J71" s="176"/>
      <c r="K71" s="176"/>
      <c r="L71" s="176"/>
      <c r="M71" s="176" t="s">
        <v>1165</v>
      </c>
      <c r="N71" s="176"/>
      <c r="O71" s="176"/>
      <c r="P71" s="155" t="str">
        <f t="shared" si="13"/>
        <v>未进班</v>
      </c>
      <c r="Q71" s="155" t="str">
        <f>IF(P71="在读",IF(IFERROR(FIND("一",C71),0)&gt;0,"一对一",VLOOKUP(LEFT(C71,3),班级编码!A:H,8,0)),P71)</f>
        <v>未进班</v>
      </c>
      <c r="R71" s="156" t="str">
        <f t="shared" si="14"/>
        <v>未进班</v>
      </c>
      <c r="S71" s="151">
        <f t="shared" si="15"/>
        <v>0</v>
      </c>
      <c r="T71" s="151" t="str">
        <f t="shared" si="16"/>
        <v/>
      </c>
      <c r="U71" s="151" t="str">
        <f t="shared" si="17"/>
        <v/>
      </c>
      <c r="V71" s="151" t="str">
        <f t="shared" si="18"/>
        <v/>
      </c>
      <c r="W71" s="151" t="str">
        <f t="shared" si="19"/>
        <v/>
      </c>
      <c r="X71" s="151">
        <f t="shared" si="20"/>
        <v>0</v>
      </c>
      <c r="Y71" s="151">
        <f t="shared" si="21"/>
        <v>0</v>
      </c>
      <c r="Z71" s="151" t="str">
        <f t="shared" si="22"/>
        <v/>
      </c>
      <c r="AA71" s="151">
        <f>COUNTIF($F$2:F71,F71)</f>
        <v>1</v>
      </c>
      <c r="AB71" s="156" t="str">
        <f t="shared" si="23"/>
        <v>未进班</v>
      </c>
      <c r="AC71" t="str">
        <f>VLOOKUP(C71,'2-班级信息'!A:AH,31,0)</f>
        <v/>
      </c>
      <c r="AD71" t="str">
        <f>VLOOKUP(C71,'2-班级信息'!A:AH,8,0)</f>
        <v>3小时</v>
      </c>
      <c r="AE71" t="str">
        <f t="shared" si="24"/>
        <v>小学班</v>
      </c>
      <c r="AF71" t="str">
        <f t="shared" si="25"/>
        <v>小学平时3小时班</v>
      </c>
    </row>
    <row r="72" spans="1:32">
      <c r="A72" s="321" t="s">
        <v>1550</v>
      </c>
      <c r="B72" s="321" t="s">
        <v>1141</v>
      </c>
      <c r="C72" s="321" t="s">
        <v>1153</v>
      </c>
      <c r="D72" s="176"/>
      <c r="E72" s="176"/>
      <c r="F72" s="176" t="s">
        <v>1596</v>
      </c>
      <c r="G72" s="175" t="s">
        <v>1595</v>
      </c>
      <c r="H72" s="321" t="str">
        <f>VLOOKUP(F72,'1-学员信息表'!$A:$T,20,0)</f>
        <v>二年级</v>
      </c>
      <c r="I72" s="176"/>
      <c r="J72" s="176"/>
      <c r="K72" s="176"/>
      <c r="L72" s="176"/>
      <c r="M72" s="176" t="s">
        <v>1165</v>
      </c>
      <c r="N72" s="176"/>
      <c r="O72" s="176"/>
      <c r="P72" s="155" t="str">
        <f t="shared" si="13"/>
        <v>未进班</v>
      </c>
      <c r="Q72" s="155" t="str">
        <f>IF(P72="在读",IF(IFERROR(FIND("一",C72),0)&gt;0,"一对一",VLOOKUP(LEFT(C72,3),班级编码!A:H,8,0)),P72)</f>
        <v>未进班</v>
      </c>
      <c r="R72" s="156" t="str">
        <f t="shared" si="14"/>
        <v>未进班</v>
      </c>
      <c r="S72" s="151">
        <f t="shared" si="15"/>
        <v>0</v>
      </c>
      <c r="T72" s="151" t="str">
        <f t="shared" si="16"/>
        <v/>
      </c>
      <c r="U72" s="151" t="str">
        <f t="shared" si="17"/>
        <v/>
      </c>
      <c r="V72" s="151" t="str">
        <f t="shared" si="18"/>
        <v/>
      </c>
      <c r="W72" s="151" t="str">
        <f t="shared" si="19"/>
        <v/>
      </c>
      <c r="X72" s="151">
        <f t="shared" si="20"/>
        <v>0</v>
      </c>
      <c r="Y72" s="151">
        <f t="shared" si="21"/>
        <v>0</v>
      </c>
      <c r="Z72" s="151" t="str">
        <f t="shared" si="22"/>
        <v/>
      </c>
      <c r="AA72" s="151">
        <f>COUNTIF($F$2:F72,F72)</f>
        <v>1</v>
      </c>
      <c r="AB72" s="156" t="str">
        <f t="shared" si="23"/>
        <v>未进班</v>
      </c>
      <c r="AC72" t="str">
        <f>VLOOKUP(C72,'2-班级信息'!A:AH,31,0)</f>
        <v/>
      </c>
      <c r="AD72" t="str">
        <f>VLOOKUP(C72,'2-班级信息'!A:AH,8,0)</f>
        <v>3小时</v>
      </c>
      <c r="AE72" t="str">
        <f t="shared" si="24"/>
        <v>小学班</v>
      </c>
      <c r="AF72" t="str">
        <f t="shared" si="25"/>
        <v>小学平时3小时班</v>
      </c>
    </row>
    <row r="73" spans="1:32">
      <c r="A73" s="321" t="s">
        <v>1550</v>
      </c>
      <c r="B73" s="321" t="s">
        <v>1141</v>
      </c>
      <c r="C73" s="321" t="s">
        <v>1153</v>
      </c>
      <c r="D73" s="176"/>
      <c r="E73" s="176"/>
      <c r="F73" s="176" t="s">
        <v>1604</v>
      </c>
      <c r="G73" s="175" t="s">
        <v>1602</v>
      </c>
      <c r="H73" s="321" t="str">
        <f>VLOOKUP(F73,'1-学员信息表'!$A:$T,20,0)</f>
        <v>小班</v>
      </c>
      <c r="I73" s="176"/>
      <c r="J73" s="176"/>
      <c r="K73" s="176"/>
      <c r="L73" s="176"/>
      <c r="M73" s="321" t="str">
        <f>VLOOKUP(F73,'1-学员信息表'!$A:$S,19,0)</f>
        <v>东华幼儿园</v>
      </c>
      <c r="N73" s="176"/>
      <c r="O73" s="176"/>
      <c r="P73" s="155" t="str">
        <f t="shared" si="13"/>
        <v>未进班</v>
      </c>
      <c r="Q73" s="155" t="str">
        <f>IF(P73="在读",IF(IFERROR(FIND("一",C73),0)&gt;0,"一对一",VLOOKUP(LEFT(C73,3),班级编码!A:H,8,0)),P73)</f>
        <v>未进班</v>
      </c>
      <c r="R73" s="156" t="str">
        <f t="shared" si="14"/>
        <v>未进班</v>
      </c>
      <c r="S73" s="151">
        <f t="shared" si="15"/>
        <v>0</v>
      </c>
      <c r="T73" s="151" t="str">
        <f t="shared" si="16"/>
        <v/>
      </c>
      <c r="U73" s="151" t="str">
        <f t="shared" si="17"/>
        <v/>
      </c>
      <c r="V73" s="151" t="str">
        <f t="shared" si="18"/>
        <v/>
      </c>
      <c r="W73" s="151" t="str">
        <f t="shared" si="19"/>
        <v/>
      </c>
      <c r="X73" s="151">
        <f t="shared" si="20"/>
        <v>0</v>
      </c>
      <c r="Y73" s="151">
        <f t="shared" si="21"/>
        <v>0</v>
      </c>
      <c r="Z73" s="151" t="str">
        <f t="shared" si="22"/>
        <v/>
      </c>
      <c r="AA73" s="151">
        <f>COUNTIF($F$2:F73,F73)</f>
        <v>1</v>
      </c>
      <c r="AB73" s="156" t="str">
        <f t="shared" si="23"/>
        <v>未进班</v>
      </c>
      <c r="AC73" t="str">
        <f>VLOOKUP(C73,'2-班级信息'!A:AH,31,0)</f>
        <v/>
      </c>
      <c r="AD73" t="str">
        <f>VLOOKUP(C73,'2-班级信息'!A:AH,8,0)</f>
        <v>3小时</v>
      </c>
      <c r="AE73" t="str">
        <f t="shared" si="24"/>
        <v>幼儿班</v>
      </c>
      <c r="AF73" t="str">
        <f t="shared" si="25"/>
        <v>幼儿班</v>
      </c>
    </row>
    <row r="74" spans="1:32">
      <c r="A74" s="321" t="s">
        <v>1550</v>
      </c>
      <c r="B74" s="321" t="s">
        <v>1141</v>
      </c>
      <c r="C74" s="321" t="s">
        <v>1153</v>
      </c>
      <c r="D74" s="176"/>
      <c r="E74" s="176"/>
      <c r="F74" s="176" t="s">
        <v>1600</v>
      </c>
      <c r="G74" s="175" t="s">
        <v>1599</v>
      </c>
      <c r="H74" s="321" t="str">
        <f>VLOOKUP(F74,'1-学员信息表'!$A:$T,20,0)</f>
        <v>中班</v>
      </c>
      <c r="I74" s="176"/>
      <c r="J74" s="176"/>
      <c r="K74" s="176"/>
      <c r="L74" s="176"/>
      <c r="M74" s="321" t="str">
        <f>VLOOKUP(F74,'1-学员信息表'!$A:$S,19,0)</f>
        <v>东华幼儿园</v>
      </c>
      <c r="N74" s="176"/>
      <c r="O74" s="176"/>
      <c r="P74" s="155" t="str">
        <f t="shared" si="13"/>
        <v>未进班</v>
      </c>
      <c r="Q74" s="155" t="str">
        <f>IF(P74="在读",IF(IFERROR(FIND("一",C74),0)&gt;0,"一对一",VLOOKUP(LEFT(C74,3),班级编码!A:H,8,0)),P74)</f>
        <v>未进班</v>
      </c>
      <c r="R74" s="156" t="str">
        <f t="shared" si="14"/>
        <v>未进班</v>
      </c>
      <c r="S74" s="151">
        <f t="shared" si="15"/>
        <v>0</v>
      </c>
      <c r="T74" s="151" t="str">
        <f t="shared" si="16"/>
        <v/>
      </c>
      <c r="U74" s="151" t="str">
        <f t="shared" si="17"/>
        <v/>
      </c>
      <c r="V74" s="151" t="str">
        <f t="shared" si="18"/>
        <v/>
      </c>
      <c r="W74" s="151" t="str">
        <f t="shared" si="19"/>
        <v/>
      </c>
      <c r="X74" s="151">
        <f t="shared" si="20"/>
        <v>0</v>
      </c>
      <c r="Y74" s="151">
        <f t="shared" si="21"/>
        <v>0</v>
      </c>
      <c r="Z74" s="151" t="str">
        <f t="shared" si="22"/>
        <v/>
      </c>
      <c r="AA74" s="151">
        <f>COUNTIF($F$2:F74,F74)</f>
        <v>1</v>
      </c>
      <c r="AB74" s="156" t="str">
        <f t="shared" si="23"/>
        <v>未进班</v>
      </c>
      <c r="AC74" t="str">
        <f>VLOOKUP(C74,'2-班级信息'!A:AH,31,0)</f>
        <v/>
      </c>
      <c r="AD74" t="str">
        <f>VLOOKUP(C74,'2-班级信息'!A:AH,8,0)</f>
        <v>3小时</v>
      </c>
      <c r="AE74" t="str">
        <f t="shared" si="24"/>
        <v>幼儿班</v>
      </c>
      <c r="AF74" t="str">
        <f t="shared" si="25"/>
        <v>幼儿班</v>
      </c>
    </row>
    <row r="75" spans="1:32">
      <c r="A75" s="321" t="s">
        <v>1550</v>
      </c>
      <c r="B75" s="321" t="s">
        <v>1141</v>
      </c>
      <c r="C75" s="321" t="s">
        <v>1153</v>
      </c>
      <c r="D75" s="176"/>
      <c r="E75" s="176"/>
      <c r="F75" s="176" t="s">
        <v>1609</v>
      </c>
      <c r="G75" s="175" t="s">
        <v>1608</v>
      </c>
      <c r="H75" s="321" t="str">
        <f>VLOOKUP(F75,'1-学员信息表'!$A:$T,20,0)</f>
        <v>三年级</v>
      </c>
      <c r="I75" s="176"/>
      <c r="J75" s="176"/>
      <c r="K75" s="176"/>
      <c r="L75" s="176"/>
      <c r="M75" s="176" t="s">
        <v>1165</v>
      </c>
      <c r="N75" s="176"/>
      <c r="O75" s="176"/>
      <c r="P75" s="155" t="str">
        <f t="shared" si="13"/>
        <v>未进班</v>
      </c>
      <c r="Q75" s="155" t="str">
        <f>IF(P75="在读",IF(IFERROR(FIND("一",C75),0)&gt;0,"一对一",VLOOKUP(LEFT(C75,3),班级编码!A:H,8,0)),P75)</f>
        <v>未进班</v>
      </c>
      <c r="R75" s="156" t="str">
        <f t="shared" si="14"/>
        <v>未进班</v>
      </c>
      <c r="S75" s="151">
        <f t="shared" si="15"/>
        <v>0</v>
      </c>
      <c r="T75" s="151" t="str">
        <f t="shared" si="16"/>
        <v/>
      </c>
      <c r="U75" s="151" t="str">
        <f t="shared" si="17"/>
        <v/>
      </c>
      <c r="V75" s="151" t="str">
        <f t="shared" si="18"/>
        <v/>
      </c>
      <c r="W75" s="151" t="str">
        <f t="shared" si="19"/>
        <v/>
      </c>
      <c r="X75" s="151">
        <f t="shared" si="20"/>
        <v>0</v>
      </c>
      <c r="Y75" s="151">
        <f t="shared" si="21"/>
        <v>0</v>
      </c>
      <c r="Z75" s="151" t="str">
        <f t="shared" si="22"/>
        <v/>
      </c>
      <c r="AA75" s="151">
        <f>COUNTIF($F$2:F75,F75)</f>
        <v>1</v>
      </c>
      <c r="AB75" s="156" t="str">
        <f t="shared" si="23"/>
        <v>未进班</v>
      </c>
      <c r="AC75" t="str">
        <f>VLOOKUP(C75,'2-班级信息'!A:AH,31,0)</f>
        <v/>
      </c>
      <c r="AD75" t="str">
        <f>VLOOKUP(C75,'2-班级信息'!A:AH,8,0)</f>
        <v>3小时</v>
      </c>
      <c r="AE75" t="str">
        <f t="shared" si="24"/>
        <v>小学班</v>
      </c>
      <c r="AF75" t="str">
        <f t="shared" si="25"/>
        <v>小学平时3小时班</v>
      </c>
    </row>
    <row r="76" spans="1:32">
      <c r="A76" s="321" t="s">
        <v>1550</v>
      </c>
      <c r="B76" s="321" t="s">
        <v>1141</v>
      </c>
      <c r="C76" s="321" t="s">
        <v>1153</v>
      </c>
      <c r="D76" s="176"/>
      <c r="E76" s="176"/>
      <c r="F76" s="176" t="s">
        <v>1614</v>
      </c>
      <c r="G76" s="175" t="s">
        <v>1613</v>
      </c>
      <c r="H76" s="321" t="str">
        <f>VLOOKUP(F76,'1-学员信息表'!$A:$T,20,0)</f>
        <v>二年级</v>
      </c>
      <c r="I76" s="176"/>
      <c r="J76" s="176"/>
      <c r="K76" s="176"/>
      <c r="L76" s="176"/>
      <c r="M76" s="176" t="s">
        <v>1165</v>
      </c>
      <c r="N76" s="176"/>
      <c r="O76" s="176"/>
      <c r="P76" s="155" t="str">
        <f t="shared" si="13"/>
        <v>未进班</v>
      </c>
      <c r="Q76" s="155" t="str">
        <f>IF(P76="在读",IF(IFERROR(FIND("一",C76),0)&gt;0,"一对一",VLOOKUP(LEFT(C76,3),班级编码!A:H,8,0)),P76)</f>
        <v>未进班</v>
      </c>
      <c r="R76" s="156" t="str">
        <f t="shared" si="14"/>
        <v>未进班</v>
      </c>
      <c r="S76" s="151">
        <f t="shared" si="15"/>
        <v>0</v>
      </c>
      <c r="T76" s="151" t="str">
        <f t="shared" si="16"/>
        <v/>
      </c>
      <c r="U76" s="151" t="str">
        <f t="shared" si="17"/>
        <v/>
      </c>
      <c r="V76" s="151" t="str">
        <f t="shared" si="18"/>
        <v/>
      </c>
      <c r="W76" s="151" t="str">
        <f t="shared" si="19"/>
        <v/>
      </c>
      <c r="X76" s="151">
        <f t="shared" si="20"/>
        <v>0</v>
      </c>
      <c r="Y76" s="151">
        <f t="shared" si="21"/>
        <v>0</v>
      </c>
      <c r="Z76" s="151" t="str">
        <f t="shared" si="22"/>
        <v/>
      </c>
      <c r="AA76" s="151">
        <f>COUNTIF($F$2:F76,F76)</f>
        <v>1</v>
      </c>
      <c r="AB76" s="156" t="str">
        <f t="shared" si="23"/>
        <v>未进班</v>
      </c>
      <c r="AC76" t="str">
        <f>VLOOKUP(C76,'2-班级信息'!A:AH,31,0)</f>
        <v/>
      </c>
      <c r="AD76" t="str">
        <f>VLOOKUP(C76,'2-班级信息'!A:AH,8,0)</f>
        <v>3小时</v>
      </c>
      <c r="AE76" t="str">
        <f t="shared" si="24"/>
        <v>小学班</v>
      </c>
      <c r="AF76" t="str">
        <f t="shared" si="25"/>
        <v>小学平时3小时班</v>
      </c>
    </row>
    <row r="77" spans="1:32">
      <c r="A77" s="321" t="s">
        <v>1550</v>
      </c>
      <c r="B77" s="321" t="s">
        <v>1141</v>
      </c>
      <c r="C77" s="321" t="s">
        <v>1153</v>
      </c>
      <c r="D77" s="176"/>
      <c r="E77" s="176"/>
      <c r="F77" s="176" t="s">
        <v>1617</v>
      </c>
      <c r="G77" s="175" t="s">
        <v>1616</v>
      </c>
      <c r="H77" s="321" t="str">
        <f>VLOOKUP(F77,'1-学员信息表'!$A:$T,20,0)</f>
        <v>一年级</v>
      </c>
      <c r="I77" s="176"/>
      <c r="J77" s="176"/>
      <c r="K77" s="176"/>
      <c r="L77" s="176"/>
      <c r="M77" s="176" t="s">
        <v>1165</v>
      </c>
      <c r="N77" s="176"/>
      <c r="O77" s="176"/>
      <c r="P77" s="155" t="str">
        <f t="shared" si="13"/>
        <v>未进班</v>
      </c>
      <c r="Q77" s="155" t="str">
        <f>IF(P77="在读",IF(IFERROR(FIND("一",C77),0)&gt;0,"一对一",VLOOKUP(LEFT(C77,3),班级编码!A:H,8,0)),P77)</f>
        <v>未进班</v>
      </c>
      <c r="R77" s="156" t="str">
        <f t="shared" si="14"/>
        <v>未进班</v>
      </c>
      <c r="S77" s="151">
        <f t="shared" si="15"/>
        <v>0</v>
      </c>
      <c r="T77" s="151" t="str">
        <f t="shared" si="16"/>
        <v/>
      </c>
      <c r="U77" s="151" t="str">
        <f t="shared" si="17"/>
        <v/>
      </c>
      <c r="V77" s="151" t="str">
        <f t="shared" si="18"/>
        <v/>
      </c>
      <c r="W77" s="151" t="str">
        <f t="shared" si="19"/>
        <v/>
      </c>
      <c r="X77" s="151">
        <f t="shared" si="20"/>
        <v>0</v>
      </c>
      <c r="Y77" s="151">
        <f t="shared" si="21"/>
        <v>0</v>
      </c>
      <c r="Z77" s="151" t="str">
        <f t="shared" si="22"/>
        <v/>
      </c>
      <c r="AA77" s="151">
        <f>COUNTIF($F$2:F77,F77)</f>
        <v>1</v>
      </c>
      <c r="AB77" s="156" t="str">
        <f t="shared" si="23"/>
        <v>未进班</v>
      </c>
      <c r="AC77" t="str">
        <f>VLOOKUP(C77,'2-班级信息'!A:AH,31,0)</f>
        <v/>
      </c>
      <c r="AD77" t="str">
        <f>VLOOKUP(C77,'2-班级信息'!A:AH,8,0)</f>
        <v>3小时</v>
      </c>
      <c r="AE77" t="str">
        <f t="shared" si="24"/>
        <v>小学班</v>
      </c>
      <c r="AF77" t="str">
        <f t="shared" si="25"/>
        <v>小学平时3小时班</v>
      </c>
    </row>
    <row r="78" spans="1:32">
      <c r="A78" s="321" t="s">
        <v>1550</v>
      </c>
      <c r="B78" s="321" t="s">
        <v>1141</v>
      </c>
      <c r="C78" s="321" t="s">
        <v>1153</v>
      </c>
      <c r="D78" s="176"/>
      <c r="E78" s="176"/>
      <c r="F78" s="176" t="s">
        <v>1620</v>
      </c>
      <c r="G78" s="175" t="s">
        <v>1619</v>
      </c>
      <c r="H78" s="321" t="str">
        <f>VLOOKUP(F78,'1-学员信息表'!$A:$T,20,0)</f>
        <v>一年级</v>
      </c>
      <c r="I78" s="176"/>
      <c r="J78" s="176"/>
      <c r="K78" s="176"/>
      <c r="L78" s="176"/>
      <c r="M78" s="176" t="s">
        <v>1165</v>
      </c>
      <c r="N78" s="176"/>
      <c r="O78" s="176"/>
      <c r="P78" s="155" t="str">
        <f t="shared" si="13"/>
        <v>未进班</v>
      </c>
      <c r="Q78" s="155" t="str">
        <f>IF(P78="在读",IF(IFERROR(FIND("一",C78),0)&gt;0,"一对一",VLOOKUP(LEFT(C78,3),班级编码!A:H,8,0)),P78)</f>
        <v>未进班</v>
      </c>
      <c r="R78" s="156" t="str">
        <f t="shared" si="14"/>
        <v>未进班</v>
      </c>
      <c r="S78" s="151">
        <f t="shared" si="15"/>
        <v>0</v>
      </c>
      <c r="T78" s="151" t="str">
        <f t="shared" si="16"/>
        <v/>
      </c>
      <c r="U78" s="151" t="str">
        <f t="shared" si="17"/>
        <v/>
      </c>
      <c r="V78" s="151" t="str">
        <f t="shared" si="18"/>
        <v/>
      </c>
      <c r="W78" s="151" t="str">
        <f t="shared" si="19"/>
        <v/>
      </c>
      <c r="X78" s="151">
        <f t="shared" si="20"/>
        <v>0</v>
      </c>
      <c r="Y78" s="151">
        <f t="shared" si="21"/>
        <v>0</v>
      </c>
      <c r="Z78" s="151" t="str">
        <f t="shared" si="22"/>
        <v/>
      </c>
      <c r="AA78" s="151">
        <f>COUNTIF($F$2:F78,F78)</f>
        <v>1</v>
      </c>
      <c r="AB78" s="156" t="str">
        <f t="shared" si="23"/>
        <v>未进班</v>
      </c>
      <c r="AC78" t="str">
        <f>VLOOKUP(C78,'2-班级信息'!A:AH,31,0)</f>
        <v/>
      </c>
      <c r="AD78" t="str">
        <f>VLOOKUP(C78,'2-班级信息'!A:AH,8,0)</f>
        <v>3小时</v>
      </c>
      <c r="AE78" t="str">
        <f t="shared" si="24"/>
        <v>小学班</v>
      </c>
      <c r="AF78" t="str">
        <f t="shared" si="25"/>
        <v>小学平时3小时班</v>
      </c>
    </row>
    <row r="79" spans="1:32">
      <c r="A79" s="321" t="s">
        <v>1550</v>
      </c>
      <c r="B79" s="321" t="s">
        <v>1141</v>
      </c>
      <c r="C79" s="321" t="s">
        <v>1153</v>
      </c>
      <c r="D79" s="176"/>
      <c r="E79" s="176"/>
      <c r="F79" s="176" t="s">
        <v>1623</v>
      </c>
      <c r="G79" s="175" t="s">
        <v>1622</v>
      </c>
      <c r="H79" s="321" t="str">
        <f>VLOOKUP(F79,'1-学员信息表'!$A:$T,20,0)</f>
        <v>一年级</v>
      </c>
      <c r="I79" s="176"/>
      <c r="J79" s="176"/>
      <c r="K79" s="176"/>
      <c r="L79" s="176"/>
      <c r="M79" s="176" t="s">
        <v>1165</v>
      </c>
      <c r="N79" s="176"/>
      <c r="O79" s="176"/>
      <c r="P79" s="155" t="str">
        <f t="shared" si="13"/>
        <v>未进班</v>
      </c>
      <c r="Q79" s="155" t="str">
        <f>IF(P79="在读",IF(IFERROR(FIND("一",C79),0)&gt;0,"一对一",VLOOKUP(LEFT(C79,3),班级编码!A:H,8,0)),P79)</f>
        <v>未进班</v>
      </c>
      <c r="R79" s="156" t="str">
        <f t="shared" si="14"/>
        <v>未进班</v>
      </c>
      <c r="S79" s="151">
        <f t="shared" si="15"/>
        <v>0</v>
      </c>
      <c r="T79" s="151" t="str">
        <f t="shared" si="16"/>
        <v/>
      </c>
      <c r="U79" s="151" t="str">
        <f t="shared" si="17"/>
        <v/>
      </c>
      <c r="V79" s="151" t="str">
        <f t="shared" si="18"/>
        <v/>
      </c>
      <c r="W79" s="151" t="str">
        <f t="shared" si="19"/>
        <v/>
      </c>
      <c r="X79" s="151">
        <f t="shared" si="20"/>
        <v>0</v>
      </c>
      <c r="Y79" s="151">
        <f t="shared" si="21"/>
        <v>0</v>
      </c>
      <c r="Z79" s="151" t="str">
        <f t="shared" si="22"/>
        <v/>
      </c>
      <c r="AA79" s="151">
        <f>COUNTIF($F$2:F79,F79)</f>
        <v>1</v>
      </c>
      <c r="AB79" s="156" t="str">
        <f t="shared" si="23"/>
        <v>未进班</v>
      </c>
      <c r="AC79" t="str">
        <f>VLOOKUP(C79,'2-班级信息'!A:AH,31,0)</f>
        <v/>
      </c>
      <c r="AD79" t="str">
        <f>VLOOKUP(C79,'2-班级信息'!A:AH,8,0)</f>
        <v>3小时</v>
      </c>
      <c r="AE79" t="str">
        <f t="shared" si="24"/>
        <v>小学班</v>
      </c>
      <c r="AF79" t="str">
        <f t="shared" si="25"/>
        <v>小学平时3小时班</v>
      </c>
    </row>
    <row r="80" spans="1:32">
      <c r="A80" s="321" t="s">
        <v>1550</v>
      </c>
      <c r="B80" s="321" t="s">
        <v>1141</v>
      </c>
      <c r="C80" s="321" t="s">
        <v>1153</v>
      </c>
      <c r="D80" s="176"/>
      <c r="E80" s="176"/>
      <c r="F80" s="176" t="s">
        <v>1629</v>
      </c>
      <c r="G80" s="175" t="s">
        <v>1628</v>
      </c>
      <c r="H80" s="321" t="str">
        <f>VLOOKUP(F80,'1-学员信息表'!$A:$T,20,0)</f>
        <v>小班</v>
      </c>
      <c r="I80" s="176"/>
      <c r="J80" s="176"/>
      <c r="K80" s="176"/>
      <c r="L80" s="176"/>
      <c r="M80" s="321" t="str">
        <f>VLOOKUP(F80,'1-学员信息表'!$A:$S,19,0)</f>
        <v>东华幼儿园</v>
      </c>
      <c r="N80" s="176"/>
      <c r="O80" s="176"/>
      <c r="P80" s="155" t="str">
        <f t="shared" si="13"/>
        <v>未进班</v>
      </c>
      <c r="Q80" s="155" t="str">
        <f>IF(P80="在读",IF(IFERROR(FIND("一",C80),0)&gt;0,"一对一",VLOOKUP(LEFT(C80,3),班级编码!A:H,8,0)),P80)</f>
        <v>未进班</v>
      </c>
      <c r="R80" s="156" t="str">
        <f t="shared" si="14"/>
        <v>未进班</v>
      </c>
      <c r="S80" s="151">
        <f t="shared" si="15"/>
        <v>0</v>
      </c>
      <c r="T80" s="151" t="str">
        <f t="shared" si="16"/>
        <v/>
      </c>
      <c r="U80" s="151" t="str">
        <f t="shared" si="17"/>
        <v/>
      </c>
      <c r="V80" s="151" t="str">
        <f t="shared" si="18"/>
        <v/>
      </c>
      <c r="W80" s="151" t="str">
        <f t="shared" si="19"/>
        <v/>
      </c>
      <c r="X80" s="151">
        <f t="shared" si="20"/>
        <v>0</v>
      </c>
      <c r="Y80" s="151">
        <f t="shared" si="21"/>
        <v>0</v>
      </c>
      <c r="Z80" s="151" t="str">
        <f t="shared" si="22"/>
        <v/>
      </c>
      <c r="AA80" s="151">
        <f>COUNTIF($F$2:F80,F80)</f>
        <v>1</v>
      </c>
      <c r="AB80" s="156" t="str">
        <f t="shared" si="23"/>
        <v>未进班</v>
      </c>
      <c r="AC80" t="str">
        <f>VLOOKUP(C80,'2-班级信息'!A:AH,31,0)</f>
        <v/>
      </c>
      <c r="AD80" t="str">
        <f>VLOOKUP(C80,'2-班级信息'!A:AH,8,0)</f>
        <v>3小时</v>
      </c>
      <c r="AE80" t="str">
        <f t="shared" si="24"/>
        <v>幼儿班</v>
      </c>
      <c r="AF80" t="str">
        <f t="shared" si="25"/>
        <v>幼儿班</v>
      </c>
    </row>
    <row r="81" spans="1:32">
      <c r="A81" s="321" t="s">
        <v>1550</v>
      </c>
      <c r="B81" s="321" t="s">
        <v>1141</v>
      </c>
      <c r="C81" s="321" t="s">
        <v>1153</v>
      </c>
      <c r="D81" s="176"/>
      <c r="E81" s="176"/>
      <c r="F81" s="176" t="s">
        <v>1636</v>
      </c>
      <c r="G81" s="175" t="s">
        <v>1635</v>
      </c>
      <c r="H81" s="321" t="str">
        <f>VLOOKUP(F81,'1-学员信息表'!$A:$T,20,0)</f>
        <v>二年级</v>
      </c>
      <c r="I81" s="176"/>
      <c r="J81" s="176"/>
      <c r="K81" s="176"/>
      <c r="L81" s="176"/>
      <c r="M81" s="176" t="s">
        <v>1165</v>
      </c>
      <c r="N81" s="176"/>
      <c r="O81" s="176"/>
      <c r="P81" s="155" t="str">
        <f t="shared" si="13"/>
        <v>未进班</v>
      </c>
      <c r="Q81" s="155" t="str">
        <f>IF(P81="在读",IF(IFERROR(FIND("一",C81),0)&gt;0,"一对一",VLOOKUP(LEFT(C81,3),班级编码!A:H,8,0)),P81)</f>
        <v>未进班</v>
      </c>
      <c r="R81" s="156" t="str">
        <f t="shared" si="14"/>
        <v>未进班</v>
      </c>
      <c r="S81" s="151">
        <f t="shared" si="15"/>
        <v>0</v>
      </c>
      <c r="T81" s="151" t="str">
        <f t="shared" si="16"/>
        <v/>
      </c>
      <c r="U81" s="151" t="str">
        <f t="shared" si="17"/>
        <v/>
      </c>
      <c r="V81" s="151" t="str">
        <f t="shared" si="18"/>
        <v/>
      </c>
      <c r="W81" s="151" t="str">
        <f t="shared" si="19"/>
        <v/>
      </c>
      <c r="X81" s="151">
        <f t="shared" si="20"/>
        <v>0</v>
      </c>
      <c r="Y81" s="151">
        <f t="shared" si="21"/>
        <v>0</v>
      </c>
      <c r="Z81" s="151" t="str">
        <f t="shared" si="22"/>
        <v/>
      </c>
      <c r="AA81" s="151">
        <f>COUNTIF($F$2:F81,F81)</f>
        <v>1</v>
      </c>
      <c r="AB81" s="156" t="str">
        <f t="shared" si="23"/>
        <v>未进班</v>
      </c>
      <c r="AC81" t="str">
        <f>VLOOKUP(C81,'2-班级信息'!A:AH,31,0)</f>
        <v/>
      </c>
      <c r="AD81" t="str">
        <f>VLOOKUP(C81,'2-班级信息'!A:AH,8,0)</f>
        <v>3小时</v>
      </c>
      <c r="AE81" t="str">
        <f t="shared" si="24"/>
        <v>小学班</v>
      </c>
      <c r="AF81" t="str">
        <f t="shared" si="25"/>
        <v>小学平时3小时班</v>
      </c>
    </row>
    <row r="82" spans="1:32">
      <c r="A82" s="321" t="s">
        <v>1550</v>
      </c>
      <c r="B82" s="321" t="s">
        <v>1141</v>
      </c>
      <c r="C82" s="321" t="s">
        <v>1153</v>
      </c>
      <c r="D82" s="176"/>
      <c r="E82" s="176"/>
      <c r="F82" s="176" t="s">
        <v>1645</v>
      </c>
      <c r="G82" s="175" t="s">
        <v>1644</v>
      </c>
      <c r="H82" s="321" t="str">
        <f>VLOOKUP(F82,'1-学员信息表'!$A:$T,20,0)</f>
        <v>小班</v>
      </c>
      <c r="I82" s="176"/>
      <c r="J82" s="176"/>
      <c r="K82" s="176"/>
      <c r="L82" s="176"/>
      <c r="M82" s="321" t="str">
        <f>VLOOKUP(F82,'1-学员信息表'!$A:$S,19,0)</f>
        <v>东华幼儿园</v>
      </c>
      <c r="N82" s="176"/>
      <c r="O82" s="176"/>
      <c r="P82" s="155" t="str">
        <f t="shared" si="13"/>
        <v>未进班</v>
      </c>
      <c r="Q82" s="155" t="str">
        <f>IF(P82="在读",IF(IFERROR(FIND("一",C82),0)&gt;0,"一对一",VLOOKUP(LEFT(C82,3),班级编码!A:H,8,0)),P82)</f>
        <v>未进班</v>
      </c>
      <c r="R82" s="156" t="str">
        <f t="shared" si="14"/>
        <v>未进班</v>
      </c>
      <c r="S82" s="151">
        <f t="shared" si="15"/>
        <v>0</v>
      </c>
      <c r="T82" s="151" t="str">
        <f t="shared" si="16"/>
        <v/>
      </c>
      <c r="U82" s="151" t="str">
        <f t="shared" si="17"/>
        <v/>
      </c>
      <c r="V82" s="151" t="str">
        <f t="shared" si="18"/>
        <v/>
      </c>
      <c r="W82" s="151" t="str">
        <f t="shared" si="19"/>
        <v/>
      </c>
      <c r="X82" s="151">
        <f t="shared" si="20"/>
        <v>0</v>
      </c>
      <c r="Y82" s="151">
        <f t="shared" si="21"/>
        <v>0</v>
      </c>
      <c r="Z82" s="151" t="str">
        <f t="shared" si="22"/>
        <v/>
      </c>
      <c r="AA82" s="151">
        <f>COUNTIF($F$2:F82,F82)</f>
        <v>1</v>
      </c>
      <c r="AB82" s="156" t="str">
        <f t="shared" si="23"/>
        <v>未进班</v>
      </c>
      <c r="AC82" t="str">
        <f>VLOOKUP(C82,'2-班级信息'!A:AH,31,0)</f>
        <v/>
      </c>
      <c r="AD82" t="str">
        <f>VLOOKUP(C82,'2-班级信息'!A:AH,8,0)</f>
        <v>3小时</v>
      </c>
      <c r="AE82" t="str">
        <f t="shared" si="24"/>
        <v>幼儿班</v>
      </c>
      <c r="AF82" t="str">
        <f t="shared" si="25"/>
        <v>幼儿班</v>
      </c>
    </row>
    <row r="83" spans="1:32">
      <c r="A83" s="321" t="s">
        <v>1550</v>
      </c>
      <c r="B83" s="321" t="s">
        <v>1141</v>
      </c>
      <c r="C83" s="321" t="s">
        <v>1153</v>
      </c>
      <c r="D83" s="176"/>
      <c r="E83" s="176"/>
      <c r="F83" s="176" t="s">
        <v>1650</v>
      </c>
      <c r="G83" s="175" t="s">
        <v>1649</v>
      </c>
      <c r="H83" s="321" t="str">
        <f>VLOOKUP(F83,'1-学员信息表'!$A:$T,20,0)</f>
        <v>一年级</v>
      </c>
      <c r="I83" s="176"/>
      <c r="J83" s="176"/>
      <c r="K83" s="176"/>
      <c r="L83" s="176"/>
      <c r="M83" s="176" t="s">
        <v>1165</v>
      </c>
      <c r="N83" s="176"/>
      <c r="O83" s="176"/>
      <c r="P83" s="155" t="str">
        <f t="shared" si="13"/>
        <v>未进班</v>
      </c>
      <c r="Q83" s="155" t="str">
        <f>IF(P83="在读",IF(IFERROR(FIND("一",C83),0)&gt;0,"一对一",VLOOKUP(LEFT(C83,3),班级编码!A:H,8,0)),P83)</f>
        <v>未进班</v>
      </c>
      <c r="R83" s="156" t="str">
        <f t="shared" si="14"/>
        <v>未进班</v>
      </c>
      <c r="S83" s="151">
        <f t="shared" si="15"/>
        <v>0</v>
      </c>
      <c r="T83" s="151" t="str">
        <f t="shared" si="16"/>
        <v/>
      </c>
      <c r="U83" s="151" t="str">
        <f t="shared" si="17"/>
        <v/>
      </c>
      <c r="V83" s="151" t="str">
        <f t="shared" si="18"/>
        <v/>
      </c>
      <c r="W83" s="151" t="str">
        <f t="shared" si="19"/>
        <v/>
      </c>
      <c r="X83" s="151">
        <f t="shared" si="20"/>
        <v>0</v>
      </c>
      <c r="Y83" s="151">
        <f t="shared" si="21"/>
        <v>0</v>
      </c>
      <c r="Z83" s="151" t="str">
        <f t="shared" si="22"/>
        <v/>
      </c>
      <c r="AA83" s="151">
        <f>COUNTIF($F$2:F83,F83)</f>
        <v>1</v>
      </c>
      <c r="AB83" s="156" t="str">
        <f t="shared" si="23"/>
        <v>未进班</v>
      </c>
      <c r="AC83" t="str">
        <f>VLOOKUP(C83,'2-班级信息'!A:AH,31,0)</f>
        <v/>
      </c>
      <c r="AD83" t="str">
        <f>VLOOKUP(C83,'2-班级信息'!A:AH,8,0)</f>
        <v>3小时</v>
      </c>
      <c r="AE83" t="str">
        <f t="shared" si="24"/>
        <v>小学班</v>
      </c>
      <c r="AF83" t="str">
        <f t="shared" si="25"/>
        <v>小学平时3小时班</v>
      </c>
    </row>
    <row r="84" spans="1:32">
      <c r="A84" s="321" t="s">
        <v>1550</v>
      </c>
      <c r="B84" s="321" t="s">
        <v>1141</v>
      </c>
      <c r="C84" s="321" t="s">
        <v>1153</v>
      </c>
      <c r="D84" s="176"/>
      <c r="E84" s="176"/>
      <c r="F84" s="176" t="s">
        <v>1653</v>
      </c>
      <c r="G84" s="175" t="s">
        <v>1652</v>
      </c>
      <c r="H84" s="321" t="str">
        <f>VLOOKUP(F84,'1-学员信息表'!$A:$T,20,0)</f>
        <v>小班</v>
      </c>
      <c r="I84" s="176"/>
      <c r="J84" s="176"/>
      <c r="K84" s="176"/>
      <c r="L84" s="176"/>
      <c r="M84" s="321" t="str">
        <f>VLOOKUP(F84,'1-学员信息表'!$A:$S,19,0)</f>
        <v>东华幼儿园</v>
      </c>
      <c r="N84" s="176"/>
      <c r="O84" s="176"/>
      <c r="P84" s="155" t="str">
        <f t="shared" si="13"/>
        <v>未进班</v>
      </c>
      <c r="Q84" s="155" t="str">
        <f>IF(P84="在读",IF(IFERROR(FIND("一",C84),0)&gt;0,"一对一",VLOOKUP(LEFT(C84,3),班级编码!A:H,8,0)),P84)</f>
        <v>未进班</v>
      </c>
      <c r="R84" s="156" t="str">
        <f t="shared" si="14"/>
        <v>未进班</v>
      </c>
      <c r="S84" s="151">
        <f t="shared" si="15"/>
        <v>0</v>
      </c>
      <c r="T84" s="151" t="str">
        <f t="shared" si="16"/>
        <v/>
      </c>
      <c r="U84" s="151" t="str">
        <f t="shared" si="17"/>
        <v/>
      </c>
      <c r="V84" s="151" t="str">
        <f t="shared" si="18"/>
        <v/>
      </c>
      <c r="W84" s="151" t="str">
        <f t="shared" si="19"/>
        <v/>
      </c>
      <c r="X84" s="151">
        <f t="shared" si="20"/>
        <v>0</v>
      </c>
      <c r="Y84" s="151">
        <f t="shared" si="21"/>
        <v>0</v>
      </c>
      <c r="Z84" s="151" t="str">
        <f t="shared" si="22"/>
        <v/>
      </c>
      <c r="AA84" s="151">
        <f>COUNTIF($F$2:F84,F84)</f>
        <v>1</v>
      </c>
      <c r="AB84" s="156" t="str">
        <f t="shared" si="23"/>
        <v>未进班</v>
      </c>
      <c r="AC84" t="str">
        <f>VLOOKUP(C84,'2-班级信息'!A:AH,31,0)</f>
        <v/>
      </c>
      <c r="AD84" t="str">
        <f>VLOOKUP(C84,'2-班级信息'!A:AH,8,0)</f>
        <v>3小时</v>
      </c>
      <c r="AE84" t="str">
        <f t="shared" si="24"/>
        <v>幼儿班</v>
      </c>
      <c r="AF84" t="str">
        <f t="shared" si="25"/>
        <v>幼儿班</v>
      </c>
    </row>
    <row r="85" spans="1:32">
      <c r="A85" s="321" t="s">
        <v>1550</v>
      </c>
      <c r="B85" s="321" t="s">
        <v>1141</v>
      </c>
      <c r="C85" s="321" t="s">
        <v>1153</v>
      </c>
      <c r="D85" s="176"/>
      <c r="E85" s="176"/>
      <c r="F85" s="176" t="s">
        <v>1664</v>
      </c>
      <c r="G85" s="175" t="s">
        <v>1663</v>
      </c>
      <c r="H85" s="321" t="str">
        <f>VLOOKUP(F85,'1-学员信息表'!$A:$T,20,0)</f>
        <v>一年级</v>
      </c>
      <c r="I85" s="176"/>
      <c r="J85" s="176"/>
      <c r="K85" s="176"/>
      <c r="L85" s="176"/>
      <c r="M85" s="176" t="s">
        <v>1165</v>
      </c>
      <c r="N85" s="176"/>
      <c r="O85" s="176"/>
      <c r="P85" s="155" t="str">
        <f t="shared" si="13"/>
        <v>未进班</v>
      </c>
      <c r="Q85" s="155" t="str">
        <f>IF(P85="在读",IF(IFERROR(FIND("一",C85),0)&gt;0,"一对一",VLOOKUP(LEFT(C85,3),班级编码!A:H,8,0)),P85)</f>
        <v>未进班</v>
      </c>
      <c r="R85" s="156" t="str">
        <f t="shared" si="14"/>
        <v>未进班</v>
      </c>
      <c r="S85" s="151">
        <f t="shared" si="15"/>
        <v>0</v>
      </c>
      <c r="T85" s="151" t="str">
        <f t="shared" si="16"/>
        <v/>
      </c>
      <c r="U85" s="151" t="str">
        <f t="shared" si="17"/>
        <v/>
      </c>
      <c r="V85" s="151" t="str">
        <f t="shared" si="18"/>
        <v/>
      </c>
      <c r="W85" s="151" t="str">
        <f t="shared" si="19"/>
        <v/>
      </c>
      <c r="X85" s="151">
        <f t="shared" si="20"/>
        <v>0</v>
      </c>
      <c r="Y85" s="151">
        <f t="shared" si="21"/>
        <v>0</v>
      </c>
      <c r="Z85" s="151" t="str">
        <f t="shared" si="22"/>
        <v/>
      </c>
      <c r="AA85" s="151">
        <f>COUNTIF($F$2:F85,F85)</f>
        <v>1</v>
      </c>
      <c r="AB85" s="156" t="str">
        <f t="shared" si="23"/>
        <v>未进班</v>
      </c>
      <c r="AC85" t="str">
        <f>VLOOKUP(C85,'2-班级信息'!A:AH,31,0)</f>
        <v/>
      </c>
      <c r="AD85" t="str">
        <f>VLOOKUP(C85,'2-班级信息'!A:AH,8,0)</f>
        <v>3小时</v>
      </c>
      <c r="AE85" t="str">
        <f t="shared" si="24"/>
        <v>小学班</v>
      </c>
      <c r="AF85" t="str">
        <f t="shared" si="25"/>
        <v>小学平时3小时班</v>
      </c>
    </row>
    <row r="86" spans="1:32">
      <c r="A86" s="321" t="s">
        <v>1550</v>
      </c>
      <c r="B86" s="321" t="s">
        <v>1141</v>
      </c>
      <c r="C86" s="321" t="s">
        <v>1153</v>
      </c>
      <c r="D86" s="176"/>
      <c r="E86" s="176"/>
      <c r="F86" s="176" t="s">
        <v>1667</v>
      </c>
      <c r="G86" s="175" t="s">
        <v>1666</v>
      </c>
      <c r="H86" s="321" t="str">
        <f>VLOOKUP(F86,'1-学员信息表'!$A:$T,20,0)</f>
        <v>四年级</v>
      </c>
      <c r="I86" s="176"/>
      <c r="J86" s="176"/>
      <c r="K86" s="176"/>
      <c r="L86" s="176"/>
      <c r="M86" s="321" t="str">
        <f>VLOOKUP(F86,'1-学员信息表'!$A:$S,19,0)</f>
        <v>天河区棠下小学</v>
      </c>
      <c r="N86" s="176"/>
      <c r="O86" s="176"/>
      <c r="P86" s="155" t="str">
        <f t="shared" si="13"/>
        <v>未进班</v>
      </c>
      <c r="Q86" s="155" t="str">
        <f>IF(P86="在读",IF(IFERROR(FIND("一",C86),0)&gt;0,"一对一",VLOOKUP(LEFT(C86,3),班级编码!A:H,8,0)),P86)</f>
        <v>未进班</v>
      </c>
      <c r="R86" s="156" t="str">
        <f t="shared" si="14"/>
        <v>未进班</v>
      </c>
      <c r="S86" s="151">
        <f t="shared" si="15"/>
        <v>0</v>
      </c>
      <c r="T86" s="151" t="str">
        <f t="shared" si="16"/>
        <v/>
      </c>
      <c r="U86" s="151" t="str">
        <f t="shared" si="17"/>
        <v/>
      </c>
      <c r="V86" s="151" t="str">
        <f t="shared" si="18"/>
        <v/>
      </c>
      <c r="W86" s="151" t="str">
        <f t="shared" si="19"/>
        <v/>
      </c>
      <c r="X86" s="151">
        <f t="shared" si="20"/>
        <v>0</v>
      </c>
      <c r="Y86" s="151">
        <f t="shared" si="21"/>
        <v>0</v>
      </c>
      <c r="Z86" s="151" t="str">
        <f t="shared" si="22"/>
        <v/>
      </c>
      <c r="AA86" s="151">
        <f>COUNTIF($F$2:F86,F86)</f>
        <v>1</v>
      </c>
      <c r="AB86" s="156" t="str">
        <f t="shared" si="23"/>
        <v>未进班</v>
      </c>
      <c r="AC86" t="str">
        <f>VLOOKUP(C86,'2-班级信息'!A:AH,31,0)</f>
        <v/>
      </c>
      <c r="AD86" t="str">
        <f>VLOOKUP(C86,'2-班级信息'!A:AH,8,0)</f>
        <v>3小时</v>
      </c>
      <c r="AE86" t="str">
        <f t="shared" si="24"/>
        <v>小学班</v>
      </c>
      <c r="AF86" t="str">
        <f t="shared" si="25"/>
        <v>小学平时3小时班</v>
      </c>
    </row>
    <row r="87" spans="1:32">
      <c r="A87" s="321" t="s">
        <v>1550</v>
      </c>
      <c r="B87" s="321" t="s">
        <v>1141</v>
      </c>
      <c r="C87" s="321" t="s">
        <v>1153</v>
      </c>
      <c r="D87" s="176"/>
      <c r="E87" s="176"/>
      <c r="F87" s="176" t="s">
        <v>1670</v>
      </c>
      <c r="G87" s="175" t="s">
        <v>1669</v>
      </c>
      <c r="H87" s="321" t="str">
        <f>VLOOKUP(F87,'1-学员信息表'!$A:$T,20,0)</f>
        <v>四年级</v>
      </c>
      <c r="I87" s="176"/>
      <c r="J87" s="176"/>
      <c r="K87" s="176"/>
      <c r="L87" s="176"/>
      <c r="M87" s="321" t="str">
        <f>VLOOKUP(F87,'1-学员信息表'!$A:$S,19,0)</f>
        <v>天河区石牌小学</v>
      </c>
      <c r="N87" s="176"/>
      <c r="O87" s="176"/>
      <c r="P87" s="155" t="str">
        <f t="shared" si="13"/>
        <v>未进班</v>
      </c>
      <c r="Q87" s="155" t="str">
        <f>IF(P87="在读",IF(IFERROR(FIND("一",C87),0)&gt;0,"一对一",VLOOKUP(LEFT(C87,3),班级编码!A:H,8,0)),P87)</f>
        <v>未进班</v>
      </c>
      <c r="R87" s="156" t="str">
        <f t="shared" si="14"/>
        <v>未进班</v>
      </c>
      <c r="S87" s="151">
        <f t="shared" si="15"/>
        <v>0</v>
      </c>
      <c r="T87" s="151" t="str">
        <f t="shared" si="16"/>
        <v/>
      </c>
      <c r="U87" s="151" t="str">
        <f t="shared" si="17"/>
        <v/>
      </c>
      <c r="V87" s="151" t="str">
        <f t="shared" si="18"/>
        <v/>
      </c>
      <c r="W87" s="151" t="str">
        <f t="shared" si="19"/>
        <v/>
      </c>
      <c r="X87" s="151">
        <f t="shared" si="20"/>
        <v>0</v>
      </c>
      <c r="Y87" s="151">
        <f t="shared" si="21"/>
        <v>0</v>
      </c>
      <c r="Z87" s="151" t="str">
        <f t="shared" si="22"/>
        <v/>
      </c>
      <c r="AA87" s="151">
        <f>COUNTIF($F$2:F87,F87)</f>
        <v>1</v>
      </c>
      <c r="AB87" s="156" t="str">
        <f t="shared" si="23"/>
        <v>未进班</v>
      </c>
      <c r="AC87" t="str">
        <f>VLOOKUP(C87,'2-班级信息'!A:AH,31,0)</f>
        <v/>
      </c>
      <c r="AD87" t="str">
        <f>VLOOKUP(C87,'2-班级信息'!A:AH,8,0)</f>
        <v>3小时</v>
      </c>
      <c r="AE87" t="str">
        <f t="shared" si="24"/>
        <v>小学班</v>
      </c>
      <c r="AF87" t="str">
        <f t="shared" si="25"/>
        <v>小学平时3小时班</v>
      </c>
    </row>
    <row r="88" spans="1:32">
      <c r="A88" s="321" t="s">
        <v>1550</v>
      </c>
      <c r="B88" s="321" t="s">
        <v>1141</v>
      </c>
      <c r="C88" s="321" t="s">
        <v>1153</v>
      </c>
      <c r="D88" s="176"/>
      <c r="E88" s="176"/>
      <c r="F88" s="176" t="s">
        <v>1673</v>
      </c>
      <c r="G88" s="175" t="s">
        <v>1672</v>
      </c>
      <c r="H88" s="321" t="str">
        <f>VLOOKUP(F88,'1-学员信息表'!$A:$T,20,0)</f>
        <v>一年级</v>
      </c>
      <c r="I88" s="176"/>
      <c r="J88" s="176"/>
      <c r="K88" s="176"/>
      <c r="L88" s="176"/>
      <c r="M88" s="176" t="s">
        <v>1165</v>
      </c>
      <c r="N88" s="176"/>
      <c r="O88" s="176"/>
      <c r="P88" s="155" t="str">
        <f t="shared" si="13"/>
        <v>未进班</v>
      </c>
      <c r="Q88" s="155" t="str">
        <f>IF(P88="在读",IF(IFERROR(FIND("一",C88),0)&gt;0,"一对一",VLOOKUP(LEFT(C88,3),班级编码!A:H,8,0)),P88)</f>
        <v>未进班</v>
      </c>
      <c r="R88" s="156" t="str">
        <f t="shared" si="14"/>
        <v>未进班</v>
      </c>
      <c r="S88" s="151">
        <f t="shared" si="15"/>
        <v>0</v>
      </c>
      <c r="T88" s="151" t="str">
        <f t="shared" si="16"/>
        <v/>
      </c>
      <c r="U88" s="151" t="str">
        <f t="shared" si="17"/>
        <v/>
      </c>
      <c r="V88" s="151" t="str">
        <f t="shared" si="18"/>
        <v/>
      </c>
      <c r="W88" s="151" t="str">
        <f t="shared" si="19"/>
        <v/>
      </c>
      <c r="X88" s="151">
        <f t="shared" si="20"/>
        <v>0</v>
      </c>
      <c r="Y88" s="151">
        <f t="shared" si="21"/>
        <v>0</v>
      </c>
      <c r="Z88" s="151" t="str">
        <f t="shared" si="22"/>
        <v/>
      </c>
      <c r="AA88" s="151">
        <f>COUNTIF($F$2:F88,F88)</f>
        <v>1</v>
      </c>
      <c r="AB88" s="156" t="str">
        <f t="shared" si="23"/>
        <v>未进班</v>
      </c>
      <c r="AC88" t="str">
        <f>VLOOKUP(C88,'2-班级信息'!A:AH,31,0)</f>
        <v/>
      </c>
      <c r="AD88" t="str">
        <f>VLOOKUP(C88,'2-班级信息'!A:AH,8,0)</f>
        <v>3小时</v>
      </c>
      <c r="AE88" t="str">
        <f t="shared" si="24"/>
        <v>小学班</v>
      </c>
      <c r="AF88" t="str">
        <f t="shared" si="25"/>
        <v>小学平时3小时班</v>
      </c>
    </row>
    <row r="89" spans="1:32">
      <c r="A89" s="321" t="s">
        <v>1550</v>
      </c>
      <c r="B89" s="321" t="s">
        <v>1141</v>
      </c>
      <c r="C89" s="321" t="s">
        <v>1153</v>
      </c>
      <c r="D89" s="176"/>
      <c r="E89" s="176"/>
      <c r="F89" s="176" t="s">
        <v>1677</v>
      </c>
      <c r="G89" s="175" t="s">
        <v>1676</v>
      </c>
      <c r="H89" s="321" t="str">
        <f>VLOOKUP(F89,'1-学员信息表'!$A:$T,20,0)</f>
        <v>小班</v>
      </c>
      <c r="I89" s="176"/>
      <c r="J89" s="176"/>
      <c r="K89" s="176"/>
      <c r="L89" s="176"/>
      <c r="M89" s="321" t="str">
        <f>VLOOKUP(F89,'1-学员信息表'!$A:$S,19,0)</f>
        <v>东华幼儿园</v>
      </c>
      <c r="N89" s="176"/>
      <c r="O89" s="176"/>
      <c r="P89" s="155" t="str">
        <f t="shared" si="13"/>
        <v>未进班</v>
      </c>
      <c r="Q89" s="155" t="str">
        <f>IF(P89="在读",IF(IFERROR(FIND("一",C89),0)&gt;0,"一对一",VLOOKUP(LEFT(C89,3),班级编码!A:H,8,0)),P89)</f>
        <v>未进班</v>
      </c>
      <c r="R89" s="156" t="str">
        <f t="shared" si="14"/>
        <v>未进班</v>
      </c>
      <c r="S89" s="151">
        <f t="shared" si="15"/>
        <v>0</v>
      </c>
      <c r="T89" s="151" t="str">
        <f t="shared" si="16"/>
        <v/>
      </c>
      <c r="U89" s="151" t="str">
        <f t="shared" si="17"/>
        <v/>
      </c>
      <c r="V89" s="151" t="str">
        <f t="shared" si="18"/>
        <v/>
      </c>
      <c r="W89" s="151" t="str">
        <f t="shared" si="19"/>
        <v/>
      </c>
      <c r="X89" s="151">
        <f t="shared" si="20"/>
        <v>0</v>
      </c>
      <c r="Y89" s="151">
        <f t="shared" si="21"/>
        <v>0</v>
      </c>
      <c r="Z89" s="151" t="str">
        <f t="shared" si="22"/>
        <v/>
      </c>
      <c r="AA89" s="151">
        <f>COUNTIF($F$2:F89,F89)</f>
        <v>1</v>
      </c>
      <c r="AB89" s="156" t="str">
        <f t="shared" si="23"/>
        <v>未进班</v>
      </c>
      <c r="AC89" t="str">
        <f>VLOOKUP(C89,'2-班级信息'!A:AH,31,0)</f>
        <v/>
      </c>
      <c r="AD89" t="str">
        <f>VLOOKUP(C89,'2-班级信息'!A:AH,8,0)</f>
        <v>3小时</v>
      </c>
      <c r="AE89" t="str">
        <f t="shared" si="24"/>
        <v>幼儿班</v>
      </c>
      <c r="AF89" t="str">
        <f t="shared" si="25"/>
        <v>幼儿班</v>
      </c>
    </row>
    <row r="90" spans="1:32">
      <c r="A90" s="321" t="s">
        <v>1550</v>
      </c>
      <c r="B90" s="321" t="s">
        <v>1141</v>
      </c>
      <c r="C90" s="321" t="s">
        <v>1153</v>
      </c>
      <c r="D90" s="176"/>
      <c r="E90" s="176"/>
      <c r="F90" s="176" t="s">
        <v>1680</v>
      </c>
      <c r="G90" s="175" t="s">
        <v>1679</v>
      </c>
      <c r="H90" s="321" t="str">
        <f>VLOOKUP(F90,'1-学员信息表'!$A:$T,20,0)</f>
        <v>小班</v>
      </c>
      <c r="I90" s="176"/>
      <c r="J90" s="176"/>
      <c r="K90" s="176"/>
      <c r="L90" s="176"/>
      <c r="M90" s="321" t="str">
        <f>VLOOKUP(F90,'1-学员信息表'!$A:$S,19,0)</f>
        <v>东华幼儿园</v>
      </c>
      <c r="N90" s="176"/>
      <c r="O90" s="176"/>
      <c r="P90" s="155" t="str">
        <f t="shared" si="13"/>
        <v>未进班</v>
      </c>
      <c r="Q90" s="155" t="str">
        <f>IF(P90="在读",IF(IFERROR(FIND("一",C90),0)&gt;0,"一对一",VLOOKUP(LEFT(C90,3),班级编码!A:H,8,0)),P90)</f>
        <v>未进班</v>
      </c>
      <c r="R90" s="156" t="str">
        <f t="shared" si="14"/>
        <v>未进班</v>
      </c>
      <c r="S90" s="151">
        <f t="shared" si="15"/>
        <v>0</v>
      </c>
      <c r="T90" s="151" t="str">
        <f t="shared" si="16"/>
        <v/>
      </c>
      <c r="U90" s="151" t="str">
        <f t="shared" si="17"/>
        <v/>
      </c>
      <c r="V90" s="151" t="str">
        <f t="shared" si="18"/>
        <v/>
      </c>
      <c r="W90" s="151" t="str">
        <f t="shared" si="19"/>
        <v/>
      </c>
      <c r="X90" s="151">
        <f t="shared" si="20"/>
        <v>0</v>
      </c>
      <c r="Y90" s="151">
        <f t="shared" si="21"/>
        <v>0</v>
      </c>
      <c r="Z90" s="151" t="str">
        <f t="shared" si="22"/>
        <v/>
      </c>
      <c r="AA90" s="151">
        <f>COUNTIF($F$2:F90,F90)</f>
        <v>1</v>
      </c>
      <c r="AB90" s="156" t="str">
        <f t="shared" si="23"/>
        <v>未进班</v>
      </c>
      <c r="AC90" t="str">
        <f>VLOOKUP(C90,'2-班级信息'!A:AH,31,0)</f>
        <v/>
      </c>
      <c r="AD90" t="str">
        <f>VLOOKUP(C90,'2-班级信息'!A:AH,8,0)</f>
        <v>3小时</v>
      </c>
      <c r="AE90" t="str">
        <f t="shared" si="24"/>
        <v>幼儿班</v>
      </c>
      <c r="AF90" t="str">
        <f t="shared" si="25"/>
        <v>幼儿班</v>
      </c>
    </row>
    <row r="91" spans="1:32">
      <c r="A91" s="321" t="s">
        <v>1550</v>
      </c>
      <c r="B91" s="321" t="s">
        <v>1141</v>
      </c>
      <c r="C91" s="321" t="s">
        <v>1153</v>
      </c>
      <c r="D91" s="176"/>
      <c r="E91" s="176"/>
      <c r="F91" s="176" t="s">
        <v>1683</v>
      </c>
      <c r="G91" s="175" t="s">
        <v>1682</v>
      </c>
      <c r="H91" s="321" t="str">
        <f>VLOOKUP(F91,'1-学员信息表'!$A:$T,20,0)</f>
        <v>小班</v>
      </c>
      <c r="I91" s="176"/>
      <c r="J91" s="176"/>
      <c r="K91" s="176"/>
      <c r="L91" s="176"/>
      <c r="M91" s="321" t="str">
        <f>VLOOKUP(F91,'1-学员信息表'!$A:$S,19,0)</f>
        <v>东华幼儿园</v>
      </c>
      <c r="N91" s="176"/>
      <c r="O91" s="176"/>
      <c r="P91" s="155" t="str">
        <f t="shared" si="13"/>
        <v>未进班</v>
      </c>
      <c r="Q91" s="155" t="str">
        <f>IF(P91="在读",IF(IFERROR(FIND("一",C91),0)&gt;0,"一对一",VLOOKUP(LEFT(C91,3),班级编码!A:H,8,0)),P91)</f>
        <v>未进班</v>
      </c>
      <c r="R91" s="156" t="str">
        <f t="shared" si="14"/>
        <v>未进班</v>
      </c>
      <c r="S91" s="151">
        <f t="shared" si="15"/>
        <v>0</v>
      </c>
      <c r="T91" s="151" t="str">
        <f t="shared" si="16"/>
        <v/>
      </c>
      <c r="U91" s="151" t="str">
        <f t="shared" si="17"/>
        <v/>
      </c>
      <c r="V91" s="151" t="str">
        <f t="shared" si="18"/>
        <v/>
      </c>
      <c r="W91" s="151" t="str">
        <f t="shared" si="19"/>
        <v/>
      </c>
      <c r="X91" s="151">
        <f t="shared" si="20"/>
        <v>0</v>
      </c>
      <c r="Y91" s="151">
        <f t="shared" si="21"/>
        <v>0</v>
      </c>
      <c r="Z91" s="151" t="str">
        <f t="shared" si="22"/>
        <v/>
      </c>
      <c r="AA91" s="151">
        <f>COUNTIF($F$2:F91,F91)</f>
        <v>1</v>
      </c>
      <c r="AB91" s="156" t="str">
        <f t="shared" si="23"/>
        <v>未进班</v>
      </c>
      <c r="AC91" t="str">
        <f>VLOOKUP(C91,'2-班级信息'!A:AH,31,0)</f>
        <v/>
      </c>
      <c r="AD91" t="str">
        <f>VLOOKUP(C91,'2-班级信息'!A:AH,8,0)</f>
        <v>3小时</v>
      </c>
      <c r="AE91" t="str">
        <f t="shared" si="24"/>
        <v>幼儿班</v>
      </c>
      <c r="AF91" t="str">
        <f t="shared" si="25"/>
        <v>幼儿班</v>
      </c>
    </row>
    <row r="92" spans="1:32">
      <c r="A92" s="321" t="s">
        <v>1550</v>
      </c>
      <c r="B92" s="321" t="s">
        <v>1141</v>
      </c>
      <c r="C92" s="321" t="s">
        <v>1153</v>
      </c>
      <c r="D92" s="176"/>
      <c r="E92" s="176"/>
      <c r="F92" s="176" t="s">
        <v>1686</v>
      </c>
      <c r="G92" s="175" t="s">
        <v>1685</v>
      </c>
      <c r="H92" s="321" t="str">
        <f>VLOOKUP(F92,'1-学员信息表'!$A:$T,20,0)</f>
        <v>小班</v>
      </c>
      <c r="I92" s="176"/>
      <c r="J92" s="176"/>
      <c r="K92" s="176"/>
      <c r="L92" s="176"/>
      <c r="M92" s="321" t="str">
        <f>VLOOKUP(F92,'1-学员信息表'!$A:$S,19,0)</f>
        <v>东华幼儿园</v>
      </c>
      <c r="N92" s="176"/>
      <c r="O92" s="176"/>
      <c r="P92" s="155" t="str">
        <f t="shared" si="13"/>
        <v>未进班</v>
      </c>
      <c r="Q92" s="155" t="str">
        <f>IF(P92="在读",IF(IFERROR(FIND("一",C92),0)&gt;0,"一对一",VLOOKUP(LEFT(C92,3),班级编码!A:H,8,0)),P92)</f>
        <v>未进班</v>
      </c>
      <c r="R92" s="156" t="str">
        <f t="shared" si="14"/>
        <v>未进班</v>
      </c>
      <c r="S92" s="151">
        <f t="shared" si="15"/>
        <v>0</v>
      </c>
      <c r="T92" s="151" t="str">
        <f t="shared" si="16"/>
        <v/>
      </c>
      <c r="U92" s="151" t="str">
        <f t="shared" si="17"/>
        <v/>
      </c>
      <c r="V92" s="151" t="str">
        <f t="shared" si="18"/>
        <v/>
      </c>
      <c r="W92" s="151" t="str">
        <f t="shared" si="19"/>
        <v/>
      </c>
      <c r="X92" s="151">
        <f t="shared" si="20"/>
        <v>0</v>
      </c>
      <c r="Y92" s="151">
        <f t="shared" si="21"/>
        <v>0</v>
      </c>
      <c r="Z92" s="151" t="str">
        <f t="shared" si="22"/>
        <v/>
      </c>
      <c r="AA92" s="151">
        <f>COUNTIF($F$2:F92,F92)</f>
        <v>1</v>
      </c>
      <c r="AB92" s="156" t="str">
        <f t="shared" si="23"/>
        <v>未进班</v>
      </c>
      <c r="AC92" t="str">
        <f>VLOOKUP(C92,'2-班级信息'!A:AH,31,0)</f>
        <v/>
      </c>
      <c r="AD92" t="str">
        <f>VLOOKUP(C92,'2-班级信息'!A:AH,8,0)</f>
        <v>3小时</v>
      </c>
      <c r="AE92" t="str">
        <f t="shared" si="24"/>
        <v>幼儿班</v>
      </c>
      <c r="AF92" t="str">
        <f t="shared" si="25"/>
        <v>幼儿班</v>
      </c>
    </row>
    <row r="93" spans="1:32">
      <c r="A93" s="321" t="s">
        <v>1550</v>
      </c>
      <c r="B93" s="321" t="s">
        <v>1141</v>
      </c>
      <c r="C93" s="321" t="s">
        <v>1153</v>
      </c>
      <c r="D93" s="321"/>
      <c r="E93" s="321"/>
      <c r="F93" s="321" t="s">
        <v>1693</v>
      </c>
      <c r="G93" s="309" t="s">
        <v>1692</v>
      </c>
      <c r="H93" s="321" t="str">
        <f>VLOOKUP(F93,'1-学员信息表'!$A:$T,20,0)</f>
        <v>小班</v>
      </c>
      <c r="I93" s="321"/>
      <c r="J93" s="321"/>
      <c r="K93" s="321"/>
      <c r="L93" s="321"/>
      <c r="M93" s="321" t="str">
        <f>VLOOKUP(F93,'1-学员信息表'!$A:$S,19,0)</f>
        <v>东华幼儿园</v>
      </c>
      <c r="N93" s="321"/>
      <c r="O93" s="321"/>
      <c r="P93" s="155" t="str">
        <f t="shared" si="13"/>
        <v>未进班</v>
      </c>
      <c r="Q93" s="155" t="str">
        <f>IF(P93="在读",IF(IFERROR(FIND("一",C93),0)&gt;0,"一对一",VLOOKUP(LEFT(C93,3),班级编码!A:H,8,0)),P93)</f>
        <v>未进班</v>
      </c>
      <c r="R93" s="156" t="str">
        <f t="shared" si="14"/>
        <v>未进班</v>
      </c>
      <c r="S93" s="151">
        <f t="shared" si="15"/>
        <v>0</v>
      </c>
      <c r="T93" s="151" t="str">
        <f t="shared" si="16"/>
        <v/>
      </c>
      <c r="U93" s="151" t="str">
        <f t="shared" si="17"/>
        <v/>
      </c>
      <c r="V93" s="151" t="str">
        <f t="shared" si="18"/>
        <v/>
      </c>
      <c r="W93" s="151" t="str">
        <f t="shared" si="19"/>
        <v/>
      </c>
      <c r="X93" s="151">
        <f t="shared" si="20"/>
        <v>0</v>
      </c>
      <c r="Y93" s="151">
        <f t="shared" si="21"/>
        <v>0</v>
      </c>
      <c r="Z93" s="151" t="str">
        <f t="shared" si="22"/>
        <v/>
      </c>
      <c r="AA93" s="151">
        <f>COUNTIF($F$2:F93,F93)</f>
        <v>1</v>
      </c>
      <c r="AB93" s="156" t="str">
        <f t="shared" si="23"/>
        <v>未进班</v>
      </c>
      <c r="AC93" t="str">
        <f>VLOOKUP(C93,'2-班级信息'!A:AH,31,0)</f>
        <v/>
      </c>
      <c r="AD93" t="str">
        <f>VLOOKUP(C93,'2-班级信息'!A:AH,8,0)</f>
        <v>3小时</v>
      </c>
      <c r="AE93" t="str">
        <f t="shared" si="24"/>
        <v>幼儿班</v>
      </c>
      <c r="AF93" t="str">
        <f t="shared" si="25"/>
        <v>幼儿班</v>
      </c>
    </row>
    <row r="94" spans="1:32">
      <c r="A94" s="321" t="s">
        <v>1550</v>
      </c>
      <c r="B94" s="321" t="s">
        <v>1141</v>
      </c>
      <c r="C94" s="321" t="s">
        <v>1153</v>
      </c>
      <c r="D94" s="321"/>
      <c r="E94" s="321"/>
      <c r="F94" s="321" t="s">
        <v>1696</v>
      </c>
      <c r="G94" s="317" t="s">
        <v>1695</v>
      </c>
      <c r="H94" s="321" t="str">
        <f>VLOOKUP(F94,'1-学员信息表'!$A:$T,20,0)</f>
        <v>一年级</v>
      </c>
      <c r="I94" s="321"/>
      <c r="J94" s="321"/>
      <c r="K94" s="321"/>
      <c r="L94" s="321"/>
      <c r="M94" s="176" t="s">
        <v>1165</v>
      </c>
      <c r="N94" s="321"/>
      <c r="O94" s="321"/>
      <c r="P94" s="155" t="str">
        <f t="shared" si="13"/>
        <v>未进班</v>
      </c>
      <c r="Q94" s="155" t="str">
        <f>IF(P94="在读",IF(IFERROR(FIND("一",C94),0)&gt;0,"一对一",VLOOKUP(LEFT(C94,3),班级编码!A:H,8,0)),P94)</f>
        <v>未进班</v>
      </c>
      <c r="R94" s="156" t="str">
        <f t="shared" si="14"/>
        <v>未进班</v>
      </c>
      <c r="S94" s="151">
        <f t="shared" si="15"/>
        <v>0</v>
      </c>
      <c r="T94" s="151" t="str">
        <f t="shared" si="16"/>
        <v/>
      </c>
      <c r="U94" s="151" t="str">
        <f t="shared" si="17"/>
        <v/>
      </c>
      <c r="V94" s="151" t="str">
        <f t="shared" si="18"/>
        <v/>
      </c>
      <c r="W94" s="151" t="str">
        <f t="shared" si="19"/>
        <v/>
      </c>
      <c r="X94" s="151">
        <f t="shared" si="20"/>
        <v>0</v>
      </c>
      <c r="Y94" s="151">
        <f t="shared" si="21"/>
        <v>0</v>
      </c>
      <c r="Z94" s="151" t="str">
        <f t="shared" si="22"/>
        <v/>
      </c>
      <c r="AA94" s="151">
        <f>COUNTIF($F$2:F94,F94)</f>
        <v>1</v>
      </c>
      <c r="AB94" s="156" t="str">
        <f t="shared" si="23"/>
        <v>未进班</v>
      </c>
      <c r="AC94" t="str">
        <f>VLOOKUP(C94,'2-班级信息'!A:AH,31,0)</f>
        <v/>
      </c>
      <c r="AD94" t="str">
        <f>VLOOKUP(C94,'2-班级信息'!A:AH,8,0)</f>
        <v>3小时</v>
      </c>
      <c r="AE94" t="str">
        <f t="shared" si="24"/>
        <v>小学班</v>
      </c>
      <c r="AF94" t="str">
        <f t="shared" si="25"/>
        <v>小学平时3小时班</v>
      </c>
    </row>
    <row r="95" spans="1:32">
      <c r="A95" s="321" t="s">
        <v>1550</v>
      </c>
      <c r="B95" s="321" t="s">
        <v>1141</v>
      </c>
      <c r="C95" s="321" t="s">
        <v>1153</v>
      </c>
      <c r="D95" s="321"/>
      <c r="E95" s="321"/>
      <c r="F95" s="321" t="s">
        <v>1701</v>
      </c>
      <c r="G95" s="317" t="s">
        <v>1700</v>
      </c>
      <c r="H95" s="321" t="str">
        <f>VLOOKUP(F95,'1-学员信息表'!$A:$T,20,0)</f>
        <v>一年级</v>
      </c>
      <c r="I95" s="321"/>
      <c r="J95" s="321"/>
      <c r="K95" s="321"/>
      <c r="L95" s="321"/>
      <c r="M95" s="176" t="s">
        <v>1165</v>
      </c>
      <c r="N95" s="321"/>
      <c r="O95" s="321"/>
      <c r="P95" s="155" t="str">
        <f t="shared" si="13"/>
        <v>未进班</v>
      </c>
      <c r="Q95" s="155" t="str">
        <f>IF(P95="在读",IF(IFERROR(FIND("一",C95),0)&gt;0,"一对一",VLOOKUP(LEFT(C95,3),班级编码!A:H,8,0)),P95)</f>
        <v>未进班</v>
      </c>
      <c r="R95" s="156" t="str">
        <f t="shared" si="14"/>
        <v>未进班</v>
      </c>
      <c r="S95" s="151">
        <f t="shared" si="15"/>
        <v>0</v>
      </c>
      <c r="T95" s="151" t="str">
        <f t="shared" si="16"/>
        <v/>
      </c>
      <c r="U95" s="151" t="str">
        <f t="shared" si="17"/>
        <v/>
      </c>
      <c r="V95" s="151" t="str">
        <f t="shared" si="18"/>
        <v/>
      </c>
      <c r="W95" s="151" t="str">
        <f t="shared" si="19"/>
        <v/>
      </c>
      <c r="X95" s="151">
        <f t="shared" si="20"/>
        <v>0</v>
      </c>
      <c r="Y95" s="151">
        <f t="shared" si="21"/>
        <v>0</v>
      </c>
      <c r="Z95" s="151" t="str">
        <f t="shared" si="22"/>
        <v/>
      </c>
      <c r="AA95" s="151">
        <f>COUNTIF($F$2:F95,F95)</f>
        <v>1</v>
      </c>
      <c r="AB95" s="156" t="str">
        <f t="shared" si="23"/>
        <v>未进班</v>
      </c>
      <c r="AC95" t="str">
        <f>VLOOKUP(C95,'2-班级信息'!A:AH,31,0)</f>
        <v/>
      </c>
      <c r="AD95" t="str">
        <f>VLOOKUP(C95,'2-班级信息'!A:AH,8,0)</f>
        <v>3小时</v>
      </c>
      <c r="AE95" t="str">
        <f t="shared" si="24"/>
        <v>小学班</v>
      </c>
      <c r="AF95" t="str">
        <f t="shared" si="25"/>
        <v>小学平时3小时班</v>
      </c>
    </row>
    <row r="96" spans="1:32">
      <c r="A96" s="321" t="s">
        <v>1550</v>
      </c>
      <c r="B96" s="321" t="s">
        <v>1141</v>
      </c>
      <c r="C96" s="321" t="s">
        <v>1153</v>
      </c>
      <c r="D96" s="321"/>
      <c r="E96" s="321"/>
      <c r="F96" s="321" t="s">
        <v>1705</v>
      </c>
      <c r="G96" s="317" t="s">
        <v>1704</v>
      </c>
      <c r="H96" s="321" t="str">
        <f>VLOOKUP(F96,'1-学员信息表'!$A:$T,20,0)</f>
        <v>小班</v>
      </c>
      <c r="I96" s="321"/>
      <c r="J96" s="321"/>
      <c r="K96" s="321"/>
      <c r="L96" s="321"/>
      <c r="M96" s="321" t="str">
        <f>VLOOKUP(F96,'1-学员信息表'!$A:$S,19,0)</f>
        <v>东华幼儿园</v>
      </c>
      <c r="N96" s="321"/>
      <c r="O96" s="321"/>
      <c r="P96" s="155" t="str">
        <f t="shared" si="13"/>
        <v>未进班</v>
      </c>
      <c r="Q96" s="155" t="str">
        <f>IF(P96="在读",IF(IFERROR(FIND("一",C96),0)&gt;0,"一对一",VLOOKUP(LEFT(C96,3),班级编码!A:H,8,0)),P96)</f>
        <v>未进班</v>
      </c>
      <c r="R96" s="156" t="str">
        <f t="shared" si="14"/>
        <v>未进班</v>
      </c>
      <c r="S96" s="151">
        <f t="shared" si="15"/>
        <v>0</v>
      </c>
      <c r="T96" s="151" t="str">
        <f t="shared" si="16"/>
        <v/>
      </c>
      <c r="U96" s="151" t="str">
        <f t="shared" si="17"/>
        <v/>
      </c>
      <c r="V96" s="151" t="str">
        <f t="shared" si="18"/>
        <v/>
      </c>
      <c r="W96" s="151" t="str">
        <f t="shared" si="19"/>
        <v/>
      </c>
      <c r="X96" s="151">
        <f t="shared" si="20"/>
        <v>0</v>
      </c>
      <c r="Y96" s="151">
        <f t="shared" si="21"/>
        <v>0</v>
      </c>
      <c r="Z96" s="151" t="str">
        <f t="shared" si="22"/>
        <v/>
      </c>
      <c r="AA96" s="151">
        <f>COUNTIF($F$2:F96,F96)</f>
        <v>1</v>
      </c>
      <c r="AB96" s="156" t="str">
        <f t="shared" si="23"/>
        <v>未进班</v>
      </c>
      <c r="AC96" t="str">
        <f>VLOOKUP(C96,'2-班级信息'!A:AH,31,0)</f>
        <v/>
      </c>
      <c r="AD96" t="str">
        <f>VLOOKUP(C96,'2-班级信息'!A:AH,8,0)</f>
        <v>3小时</v>
      </c>
      <c r="AE96" t="str">
        <f t="shared" si="24"/>
        <v>幼儿班</v>
      </c>
      <c r="AF96" t="str">
        <f t="shared" si="25"/>
        <v>幼儿班</v>
      </c>
    </row>
    <row r="97" spans="1:32">
      <c r="A97" s="321" t="s">
        <v>1550</v>
      </c>
      <c r="B97" s="321" t="s">
        <v>1141</v>
      </c>
      <c r="C97" s="321" t="s">
        <v>1153</v>
      </c>
      <c r="D97" s="321"/>
      <c r="E97" s="321"/>
      <c r="F97" s="321" t="s">
        <v>1708</v>
      </c>
      <c r="G97" s="317" t="s">
        <v>1707</v>
      </c>
      <c r="H97" s="321" t="str">
        <f>VLOOKUP(F97,'1-学员信息表'!$A:$T,20,0)</f>
        <v>小班</v>
      </c>
      <c r="I97" s="321"/>
      <c r="J97" s="321"/>
      <c r="K97" s="321"/>
      <c r="L97" s="321"/>
      <c r="M97" s="321" t="str">
        <f>VLOOKUP(F97,'1-学员信息表'!$A:$S,19,0)</f>
        <v>东华幼儿园</v>
      </c>
      <c r="N97" s="321"/>
      <c r="O97" s="321"/>
      <c r="P97" s="155" t="str">
        <f t="shared" si="13"/>
        <v>未进班</v>
      </c>
      <c r="Q97" s="155" t="str">
        <f>IF(P97="在读",IF(IFERROR(FIND("一",C97),0)&gt;0,"一对一",VLOOKUP(LEFT(C97,3),班级编码!A:H,8,0)),P97)</f>
        <v>未进班</v>
      </c>
      <c r="R97" s="156" t="str">
        <f t="shared" si="14"/>
        <v>未进班</v>
      </c>
      <c r="S97" s="151">
        <f t="shared" si="15"/>
        <v>0</v>
      </c>
      <c r="T97" s="151" t="str">
        <f t="shared" si="16"/>
        <v/>
      </c>
      <c r="U97" s="151" t="str">
        <f t="shared" si="17"/>
        <v/>
      </c>
      <c r="V97" s="151" t="str">
        <f t="shared" si="18"/>
        <v/>
      </c>
      <c r="W97" s="151" t="str">
        <f t="shared" si="19"/>
        <v/>
      </c>
      <c r="X97" s="151">
        <f t="shared" si="20"/>
        <v>0</v>
      </c>
      <c r="Y97" s="151">
        <f t="shared" si="21"/>
        <v>0</v>
      </c>
      <c r="Z97" s="151" t="str">
        <f t="shared" si="22"/>
        <v/>
      </c>
      <c r="AA97" s="151">
        <f>COUNTIF($F$2:F97,F97)</f>
        <v>1</v>
      </c>
      <c r="AB97" s="156" t="str">
        <f t="shared" si="23"/>
        <v>未进班</v>
      </c>
      <c r="AC97" t="str">
        <f>VLOOKUP(C97,'2-班级信息'!A:AH,31,0)</f>
        <v/>
      </c>
      <c r="AD97" t="str">
        <f>VLOOKUP(C97,'2-班级信息'!A:AH,8,0)</f>
        <v>3小时</v>
      </c>
      <c r="AE97" t="str">
        <f t="shared" si="24"/>
        <v>幼儿班</v>
      </c>
      <c r="AF97" t="str">
        <f t="shared" si="25"/>
        <v>幼儿班</v>
      </c>
    </row>
    <row r="98" spans="1:32">
      <c r="A98" s="321" t="s">
        <v>1550</v>
      </c>
      <c r="B98" s="321" t="s">
        <v>1141</v>
      </c>
      <c r="C98" s="321" t="s">
        <v>1153</v>
      </c>
      <c r="D98" s="321"/>
      <c r="E98" s="321"/>
      <c r="F98" s="321" t="s">
        <v>1711</v>
      </c>
      <c r="G98" s="317" t="s">
        <v>1710</v>
      </c>
      <c r="H98" s="321" t="str">
        <f>VLOOKUP(F98,'1-学员信息表'!$A:$T,20,0)</f>
        <v>一年级</v>
      </c>
      <c r="I98" s="321"/>
      <c r="J98" s="321"/>
      <c r="K98" s="321"/>
      <c r="L98" s="321"/>
      <c r="M98" s="321" t="str">
        <f>VLOOKUP(F98,'1-学员信息表'!$A:$S,19,0)</f>
        <v>体育东路小学</v>
      </c>
      <c r="N98" s="321"/>
      <c r="O98" s="321"/>
      <c r="P98" s="155" t="str">
        <f t="shared" si="13"/>
        <v>未进班</v>
      </c>
      <c r="Q98" s="155" t="str">
        <f>IF(P98="在读",IF(IFERROR(FIND("一",C98),0)&gt;0,"一对一",VLOOKUP(LEFT(C98,3),班级编码!A:H,8,0)),P98)</f>
        <v>未进班</v>
      </c>
      <c r="R98" s="156" t="str">
        <f t="shared" si="14"/>
        <v>未进班</v>
      </c>
      <c r="S98" s="151">
        <f t="shared" si="15"/>
        <v>0</v>
      </c>
      <c r="T98" s="151" t="str">
        <f t="shared" si="16"/>
        <v/>
      </c>
      <c r="U98" s="151" t="str">
        <f t="shared" si="17"/>
        <v/>
      </c>
      <c r="V98" s="151" t="str">
        <f t="shared" si="18"/>
        <v/>
      </c>
      <c r="W98" s="151" t="str">
        <f t="shared" si="19"/>
        <v/>
      </c>
      <c r="X98" s="151">
        <f t="shared" si="20"/>
        <v>0</v>
      </c>
      <c r="Y98" s="151">
        <f t="shared" si="21"/>
        <v>0</v>
      </c>
      <c r="Z98" s="151" t="str">
        <f t="shared" si="22"/>
        <v/>
      </c>
      <c r="AA98" s="151">
        <f>COUNTIF($F$2:F98,F98)</f>
        <v>1</v>
      </c>
      <c r="AB98" s="156" t="str">
        <f t="shared" si="23"/>
        <v>未进班</v>
      </c>
      <c r="AC98" t="str">
        <f>VLOOKUP(C98,'2-班级信息'!A:AH,31,0)</f>
        <v/>
      </c>
      <c r="AD98" t="str">
        <f>VLOOKUP(C98,'2-班级信息'!A:AH,8,0)</f>
        <v>3小时</v>
      </c>
      <c r="AE98" t="str">
        <f t="shared" si="24"/>
        <v>小学班</v>
      </c>
      <c r="AF98" t="str">
        <f t="shared" si="25"/>
        <v>小学平时3小时班</v>
      </c>
    </row>
    <row r="99" spans="1:32">
      <c r="A99" s="321" t="s">
        <v>1550</v>
      </c>
      <c r="B99" s="321" t="s">
        <v>1141</v>
      </c>
      <c r="C99" s="321" t="s">
        <v>1153</v>
      </c>
      <c r="D99" s="321"/>
      <c r="E99" s="321"/>
      <c r="F99" s="321" t="s">
        <v>1717</v>
      </c>
      <c r="G99" s="317" t="s">
        <v>1716</v>
      </c>
      <c r="H99" s="321" t="str">
        <f>VLOOKUP(F99,'1-学员信息表'!$A:$T,20,0)</f>
        <v>三年级</v>
      </c>
      <c r="I99" s="321"/>
      <c r="J99" s="321"/>
      <c r="K99" s="321"/>
      <c r="L99" s="321"/>
      <c r="M99" s="321" t="str">
        <f>VLOOKUP(F99,'1-学员信息表'!$A:$S,19,0)</f>
        <v>华阳小学</v>
      </c>
      <c r="N99" s="321"/>
      <c r="O99" s="321"/>
      <c r="P99" s="155" t="str">
        <f t="shared" si="13"/>
        <v>未进班</v>
      </c>
      <c r="Q99" s="155" t="str">
        <f>IF(P99="在读",IF(IFERROR(FIND("一",C99),0)&gt;0,"一对一",VLOOKUP(LEFT(C99,3),班级编码!A:H,8,0)),P99)</f>
        <v>未进班</v>
      </c>
      <c r="R99" s="156" t="str">
        <f t="shared" si="14"/>
        <v>未进班</v>
      </c>
      <c r="S99" s="151">
        <f t="shared" si="15"/>
        <v>0</v>
      </c>
      <c r="T99" s="151" t="str">
        <f t="shared" si="16"/>
        <v/>
      </c>
      <c r="U99" s="151" t="str">
        <f t="shared" si="17"/>
        <v/>
      </c>
      <c r="V99" s="151" t="str">
        <f t="shared" si="18"/>
        <v/>
      </c>
      <c r="W99" s="151" t="str">
        <f t="shared" si="19"/>
        <v/>
      </c>
      <c r="X99" s="151">
        <f t="shared" si="20"/>
        <v>0</v>
      </c>
      <c r="Y99" s="151">
        <f t="shared" si="21"/>
        <v>0</v>
      </c>
      <c r="Z99" s="151" t="str">
        <f t="shared" si="22"/>
        <v/>
      </c>
      <c r="AA99" s="151">
        <f>COUNTIF($F$2:F99,F99)</f>
        <v>1</v>
      </c>
      <c r="AB99" s="156" t="str">
        <f t="shared" si="23"/>
        <v>未进班</v>
      </c>
      <c r="AC99" t="str">
        <f>VLOOKUP(C99,'2-班级信息'!A:AH,31,0)</f>
        <v/>
      </c>
      <c r="AD99" t="str">
        <f>VLOOKUP(C99,'2-班级信息'!A:AH,8,0)</f>
        <v>3小时</v>
      </c>
      <c r="AE99" t="str">
        <f t="shared" si="24"/>
        <v>小学班</v>
      </c>
      <c r="AF99" t="str">
        <f t="shared" si="25"/>
        <v>小学平时3小时班</v>
      </c>
    </row>
    <row r="100" spans="1:32">
      <c r="A100" s="321" t="s">
        <v>1550</v>
      </c>
      <c r="B100" s="321" t="s">
        <v>1141</v>
      </c>
      <c r="C100" s="321" t="s">
        <v>1153</v>
      </c>
      <c r="D100" s="321"/>
      <c r="E100" s="321"/>
      <c r="F100" s="321" t="s">
        <v>1720</v>
      </c>
      <c r="G100" s="317" t="s">
        <v>1719</v>
      </c>
      <c r="H100" s="321" t="str">
        <f>VLOOKUP(F100,'1-学员信息表'!$A:$T,20,0)</f>
        <v>三年级</v>
      </c>
      <c r="I100" s="321"/>
      <c r="J100" s="321"/>
      <c r="K100" s="321"/>
      <c r="L100" s="321"/>
      <c r="M100" s="321" t="str">
        <f>VLOOKUP(F100,'1-学员信息表'!$A:$S,19,0)</f>
        <v>华阳小学</v>
      </c>
      <c r="N100" s="321"/>
      <c r="O100" s="321"/>
      <c r="P100" s="155" t="str">
        <f t="shared" si="13"/>
        <v>未进班</v>
      </c>
      <c r="Q100" s="155" t="str">
        <f>IF(P100="在读",IF(IFERROR(FIND("一",C100),0)&gt;0,"一对一",VLOOKUP(LEFT(C100,3),班级编码!A:H,8,0)),P100)</f>
        <v>未进班</v>
      </c>
      <c r="R100" s="156" t="str">
        <f t="shared" si="14"/>
        <v>未进班</v>
      </c>
      <c r="S100" s="151">
        <f t="shared" si="15"/>
        <v>0</v>
      </c>
      <c r="T100" s="151" t="str">
        <f t="shared" si="16"/>
        <v/>
      </c>
      <c r="U100" s="151" t="str">
        <f t="shared" si="17"/>
        <v/>
      </c>
      <c r="V100" s="151" t="str">
        <f t="shared" si="18"/>
        <v/>
      </c>
      <c r="W100" s="151" t="str">
        <f t="shared" si="19"/>
        <v/>
      </c>
      <c r="X100" s="151">
        <f t="shared" si="20"/>
        <v>0</v>
      </c>
      <c r="Y100" s="151">
        <f t="shared" si="21"/>
        <v>0</v>
      </c>
      <c r="Z100" s="151" t="str">
        <f t="shared" si="22"/>
        <v/>
      </c>
      <c r="AA100" s="151">
        <f>COUNTIF($F$2:F100,F100)</f>
        <v>1</v>
      </c>
      <c r="AB100" s="156" t="str">
        <f t="shared" si="23"/>
        <v>未进班</v>
      </c>
      <c r="AC100" t="str">
        <f>VLOOKUP(C100,'2-班级信息'!A:AH,31,0)</f>
        <v/>
      </c>
      <c r="AD100" t="str">
        <f>VLOOKUP(C100,'2-班级信息'!A:AH,8,0)</f>
        <v>3小时</v>
      </c>
      <c r="AE100" t="str">
        <f t="shared" si="24"/>
        <v>小学班</v>
      </c>
      <c r="AF100" t="str">
        <f t="shared" si="25"/>
        <v>小学平时3小时班</v>
      </c>
    </row>
    <row r="101" spans="1:32">
      <c r="A101" s="321" t="s">
        <v>1550</v>
      </c>
      <c r="B101" s="321" t="s">
        <v>1141</v>
      </c>
      <c r="C101" s="321" t="s">
        <v>1153</v>
      </c>
      <c r="D101" s="321"/>
      <c r="E101" s="321"/>
      <c r="F101" s="321" t="s">
        <v>1724</v>
      </c>
      <c r="G101" s="317" t="s">
        <v>1723</v>
      </c>
      <c r="H101" s="321" t="str">
        <f>VLOOKUP(F101,'1-学员信息表'!$A:$T,20,0)</f>
        <v>一年级</v>
      </c>
      <c r="I101" s="321"/>
      <c r="J101" s="321"/>
      <c r="K101" s="321"/>
      <c r="L101" s="321"/>
      <c r="M101" s="176" t="s">
        <v>1165</v>
      </c>
      <c r="N101" s="321"/>
      <c r="O101" s="321"/>
      <c r="P101" s="155" t="str">
        <f t="shared" si="13"/>
        <v>未进班</v>
      </c>
      <c r="Q101" s="155" t="str">
        <f>IF(P101="在读",IF(IFERROR(FIND("一",C101),0)&gt;0,"一对一",VLOOKUP(LEFT(C101,3),班级编码!A:H,8,0)),P101)</f>
        <v>未进班</v>
      </c>
      <c r="R101" s="156" t="str">
        <f t="shared" si="14"/>
        <v>未进班</v>
      </c>
      <c r="S101" s="151">
        <f t="shared" si="15"/>
        <v>0</v>
      </c>
      <c r="T101" s="151" t="str">
        <f t="shared" si="16"/>
        <v/>
      </c>
      <c r="U101" s="151" t="str">
        <f t="shared" si="17"/>
        <v/>
      </c>
      <c r="V101" s="151" t="str">
        <f t="shared" si="18"/>
        <v/>
      </c>
      <c r="W101" s="151" t="str">
        <f t="shared" si="19"/>
        <v/>
      </c>
      <c r="X101" s="151">
        <f t="shared" si="20"/>
        <v>0</v>
      </c>
      <c r="Y101" s="151">
        <f t="shared" si="21"/>
        <v>0</v>
      </c>
      <c r="Z101" s="151" t="str">
        <f t="shared" si="22"/>
        <v/>
      </c>
      <c r="AA101" s="151">
        <f>COUNTIF($F$2:F101,F101)</f>
        <v>1</v>
      </c>
      <c r="AB101" s="156" t="str">
        <f t="shared" si="23"/>
        <v>未进班</v>
      </c>
      <c r="AC101" t="str">
        <f>VLOOKUP(C101,'2-班级信息'!A:AH,31,0)</f>
        <v/>
      </c>
      <c r="AD101" t="str">
        <f>VLOOKUP(C101,'2-班级信息'!A:AH,8,0)</f>
        <v>3小时</v>
      </c>
      <c r="AE101" t="str">
        <f t="shared" si="24"/>
        <v>小学班</v>
      </c>
      <c r="AF101" t="str">
        <f t="shared" si="25"/>
        <v>小学平时3小时班</v>
      </c>
    </row>
    <row r="102" spans="1:32">
      <c r="A102" s="321" t="s">
        <v>1550</v>
      </c>
      <c r="B102" s="321" t="s">
        <v>1141</v>
      </c>
      <c r="C102" s="321" t="s">
        <v>1153</v>
      </c>
      <c r="D102" s="321"/>
      <c r="E102" s="321"/>
      <c r="F102" s="321" t="s">
        <v>1727</v>
      </c>
      <c r="G102" s="317" t="s">
        <v>1726</v>
      </c>
      <c r="H102" s="321" t="str">
        <f>VLOOKUP(F102,'1-学员信息表'!$A:$T,20,0)</f>
        <v>一年级</v>
      </c>
      <c r="I102" s="321"/>
      <c r="J102" s="321"/>
      <c r="K102" s="321"/>
      <c r="L102" s="321"/>
      <c r="M102" s="176" t="s">
        <v>1165</v>
      </c>
      <c r="N102" s="321"/>
      <c r="O102" s="321"/>
      <c r="P102" s="155" t="str">
        <f t="shared" si="13"/>
        <v>未进班</v>
      </c>
      <c r="Q102" s="155" t="str">
        <f>IF(P102="在读",IF(IFERROR(FIND("一",C102),0)&gt;0,"一对一",VLOOKUP(LEFT(C102,3),班级编码!A:H,8,0)),P102)</f>
        <v>未进班</v>
      </c>
      <c r="R102" s="156" t="str">
        <f t="shared" si="14"/>
        <v>未进班</v>
      </c>
      <c r="S102" s="151">
        <f t="shared" si="15"/>
        <v>0</v>
      </c>
      <c r="T102" s="151" t="str">
        <f t="shared" si="16"/>
        <v/>
      </c>
      <c r="U102" s="151" t="str">
        <f t="shared" si="17"/>
        <v/>
      </c>
      <c r="V102" s="151" t="str">
        <f t="shared" si="18"/>
        <v/>
      </c>
      <c r="W102" s="151" t="str">
        <f t="shared" si="19"/>
        <v/>
      </c>
      <c r="X102" s="151">
        <f t="shared" si="20"/>
        <v>0</v>
      </c>
      <c r="Y102" s="151">
        <f t="shared" si="21"/>
        <v>0</v>
      </c>
      <c r="Z102" s="151" t="str">
        <f t="shared" si="22"/>
        <v/>
      </c>
      <c r="AA102" s="151">
        <f>COUNTIF($F$2:F102,F102)</f>
        <v>1</v>
      </c>
      <c r="AB102" s="156" t="str">
        <f t="shared" si="23"/>
        <v>未进班</v>
      </c>
      <c r="AC102" t="str">
        <f>VLOOKUP(C102,'2-班级信息'!A:AH,31,0)</f>
        <v/>
      </c>
      <c r="AD102" t="str">
        <f>VLOOKUP(C102,'2-班级信息'!A:AH,8,0)</f>
        <v>3小时</v>
      </c>
      <c r="AE102" t="str">
        <f t="shared" si="24"/>
        <v>小学班</v>
      </c>
      <c r="AF102" t="str">
        <f t="shared" si="25"/>
        <v>小学平时3小时班</v>
      </c>
    </row>
    <row r="103" spans="1:32">
      <c r="A103" s="321" t="s">
        <v>1550</v>
      </c>
      <c r="B103" s="321" t="s">
        <v>1141</v>
      </c>
      <c r="C103" s="321" t="s">
        <v>1153</v>
      </c>
      <c r="D103" s="321"/>
      <c r="E103" s="321"/>
      <c r="F103" s="321" t="s">
        <v>1730</v>
      </c>
      <c r="G103" s="317" t="s">
        <v>1729</v>
      </c>
      <c r="H103" s="321" t="str">
        <f>VLOOKUP(F103,'1-学员信息表'!$A:$T,20,0)</f>
        <v>四年级</v>
      </c>
      <c r="I103" s="321"/>
      <c r="J103" s="321"/>
      <c r="K103" s="321"/>
      <c r="L103" s="321"/>
      <c r="M103" s="176" t="s">
        <v>1165</v>
      </c>
      <c r="N103" s="321"/>
      <c r="O103" s="321"/>
      <c r="P103" s="155" t="str">
        <f t="shared" si="13"/>
        <v>未进班</v>
      </c>
      <c r="Q103" s="155" t="str">
        <f>IF(P103="在读",IF(IFERROR(FIND("一",C103),0)&gt;0,"一对一",VLOOKUP(LEFT(C103,3),班级编码!A:H,8,0)),P103)</f>
        <v>未进班</v>
      </c>
      <c r="R103" s="156" t="str">
        <f t="shared" si="14"/>
        <v>未进班</v>
      </c>
      <c r="S103" s="151">
        <f t="shared" si="15"/>
        <v>0</v>
      </c>
      <c r="T103" s="151" t="str">
        <f t="shared" si="16"/>
        <v/>
      </c>
      <c r="U103" s="151" t="str">
        <f t="shared" si="17"/>
        <v/>
      </c>
      <c r="V103" s="151" t="str">
        <f t="shared" si="18"/>
        <v/>
      </c>
      <c r="W103" s="151" t="str">
        <f t="shared" si="19"/>
        <v/>
      </c>
      <c r="X103" s="151">
        <f t="shared" si="20"/>
        <v>0</v>
      </c>
      <c r="Y103" s="151">
        <f t="shared" si="21"/>
        <v>0</v>
      </c>
      <c r="Z103" s="151" t="str">
        <f t="shared" si="22"/>
        <v/>
      </c>
      <c r="AA103" s="151">
        <f>COUNTIF($F$2:F103,F103)</f>
        <v>1</v>
      </c>
      <c r="AB103" s="156" t="str">
        <f t="shared" si="23"/>
        <v>未进班</v>
      </c>
      <c r="AC103" t="str">
        <f>VLOOKUP(C103,'2-班级信息'!A:AH,31,0)</f>
        <v/>
      </c>
      <c r="AD103" t="str">
        <f>VLOOKUP(C103,'2-班级信息'!A:AH,8,0)</f>
        <v>3小时</v>
      </c>
      <c r="AE103" t="str">
        <f t="shared" si="24"/>
        <v>小学班</v>
      </c>
      <c r="AF103" t="str">
        <f t="shared" si="25"/>
        <v>小学平时3小时班</v>
      </c>
    </row>
    <row r="104" spans="1:32">
      <c r="A104" s="321" t="s">
        <v>1550</v>
      </c>
      <c r="B104" s="321" t="s">
        <v>1141</v>
      </c>
      <c r="C104" s="321" t="s">
        <v>1153</v>
      </c>
      <c r="D104" s="321"/>
      <c r="E104" s="321"/>
      <c r="F104" s="321" t="s">
        <v>1737</v>
      </c>
      <c r="G104" s="317" t="s">
        <v>1736</v>
      </c>
      <c r="H104" s="321" t="str">
        <f>VLOOKUP(F104,'1-学员信息表'!$A:$T,20,0)</f>
        <v>小班</v>
      </c>
      <c r="I104" s="321"/>
      <c r="J104" s="321"/>
      <c r="K104" s="321"/>
      <c r="L104" s="321"/>
      <c r="M104" s="321" t="str">
        <f>VLOOKUP(F104,'1-学员信息表'!$A:$S,19,0)</f>
        <v>东华幼儿园</v>
      </c>
      <c r="N104" s="321"/>
      <c r="O104" s="321"/>
      <c r="P104" s="155" t="str">
        <f t="shared" si="13"/>
        <v>未进班</v>
      </c>
      <c r="Q104" s="155" t="str">
        <f>IF(P104="在读",IF(IFERROR(FIND("一",C104),0)&gt;0,"一对一",VLOOKUP(LEFT(C104,3),班级编码!A:H,8,0)),P104)</f>
        <v>未进班</v>
      </c>
      <c r="R104" s="156" t="str">
        <f t="shared" si="14"/>
        <v>未进班</v>
      </c>
      <c r="S104" s="151">
        <f t="shared" si="15"/>
        <v>0</v>
      </c>
      <c r="T104" s="151" t="str">
        <f t="shared" si="16"/>
        <v/>
      </c>
      <c r="U104" s="151" t="str">
        <f t="shared" si="17"/>
        <v/>
      </c>
      <c r="V104" s="151" t="str">
        <f t="shared" si="18"/>
        <v/>
      </c>
      <c r="W104" s="151" t="str">
        <f t="shared" si="19"/>
        <v/>
      </c>
      <c r="X104" s="151">
        <f t="shared" si="20"/>
        <v>0</v>
      </c>
      <c r="Y104" s="151">
        <f t="shared" si="21"/>
        <v>0</v>
      </c>
      <c r="Z104" s="151" t="str">
        <f t="shared" si="22"/>
        <v/>
      </c>
      <c r="AA104" s="151">
        <f>COUNTIF($F$2:F104,F104)</f>
        <v>1</v>
      </c>
      <c r="AB104" s="156" t="str">
        <f t="shared" si="23"/>
        <v>未进班</v>
      </c>
      <c r="AC104" t="str">
        <f>VLOOKUP(C104,'2-班级信息'!A:AH,31,0)</f>
        <v/>
      </c>
      <c r="AD104" t="str">
        <f>VLOOKUP(C104,'2-班级信息'!A:AH,8,0)</f>
        <v>3小时</v>
      </c>
      <c r="AE104" t="str">
        <f t="shared" si="24"/>
        <v>幼儿班</v>
      </c>
      <c r="AF104" t="str">
        <f t="shared" si="25"/>
        <v>幼儿班</v>
      </c>
    </row>
    <row r="105" spans="1:32">
      <c r="A105" s="321" t="s">
        <v>1550</v>
      </c>
      <c r="B105" s="321" t="s">
        <v>1141</v>
      </c>
      <c r="C105" s="321" t="s">
        <v>1153</v>
      </c>
      <c r="D105" s="321"/>
      <c r="E105" s="321"/>
      <c r="F105" s="321" t="s">
        <v>1740</v>
      </c>
      <c r="G105" s="317" t="s">
        <v>1739</v>
      </c>
      <c r="H105" s="321" t="str">
        <f>VLOOKUP(F105,'1-学员信息表'!$A:$T,20,0)</f>
        <v>小班</v>
      </c>
      <c r="I105" s="321"/>
      <c r="J105" s="321"/>
      <c r="K105" s="321"/>
      <c r="L105" s="321"/>
      <c r="M105" s="321" t="str">
        <f>VLOOKUP(F105,'1-学员信息表'!$A:$S,19,0)</f>
        <v>东华幼儿园</v>
      </c>
      <c r="N105" s="321"/>
      <c r="O105" s="321"/>
      <c r="P105" s="155" t="str">
        <f t="shared" si="13"/>
        <v>未进班</v>
      </c>
      <c r="Q105" s="155" t="str">
        <f>IF(P105="在读",IF(IFERROR(FIND("一",C105),0)&gt;0,"一对一",VLOOKUP(LEFT(C105,3),班级编码!A:H,8,0)),P105)</f>
        <v>未进班</v>
      </c>
      <c r="R105" s="156" t="str">
        <f t="shared" si="14"/>
        <v>未进班</v>
      </c>
      <c r="S105" s="151">
        <f t="shared" si="15"/>
        <v>0</v>
      </c>
      <c r="T105" s="151" t="str">
        <f t="shared" si="16"/>
        <v/>
      </c>
      <c r="U105" s="151" t="str">
        <f t="shared" si="17"/>
        <v/>
      </c>
      <c r="V105" s="151" t="str">
        <f t="shared" si="18"/>
        <v/>
      </c>
      <c r="W105" s="151" t="str">
        <f t="shared" si="19"/>
        <v/>
      </c>
      <c r="X105" s="151">
        <f t="shared" si="20"/>
        <v>0</v>
      </c>
      <c r="Y105" s="151">
        <f t="shared" si="21"/>
        <v>0</v>
      </c>
      <c r="Z105" s="151" t="str">
        <f t="shared" si="22"/>
        <v/>
      </c>
      <c r="AA105" s="151">
        <f>COUNTIF($F$2:F105,F105)</f>
        <v>1</v>
      </c>
      <c r="AB105" s="156" t="str">
        <f t="shared" si="23"/>
        <v>未进班</v>
      </c>
      <c r="AC105" t="str">
        <f>VLOOKUP(C105,'2-班级信息'!A:AH,31,0)</f>
        <v/>
      </c>
      <c r="AD105" t="str">
        <f>VLOOKUP(C105,'2-班级信息'!A:AH,8,0)</f>
        <v>3小时</v>
      </c>
      <c r="AE105" t="str">
        <f t="shared" si="24"/>
        <v>幼儿班</v>
      </c>
      <c r="AF105" t="str">
        <f t="shared" si="25"/>
        <v>幼儿班</v>
      </c>
    </row>
    <row r="106" spans="1:32">
      <c r="A106" s="321" t="s">
        <v>1550</v>
      </c>
      <c r="B106" s="321" t="s">
        <v>1141</v>
      </c>
      <c r="C106" s="321" t="s">
        <v>1153</v>
      </c>
      <c r="D106" s="321"/>
      <c r="E106" s="321"/>
      <c r="F106" s="321" t="s">
        <v>1743</v>
      </c>
      <c r="G106" s="317" t="s">
        <v>1742</v>
      </c>
      <c r="H106" s="321" t="str">
        <f>VLOOKUP(F106,'1-学员信息表'!$A:$T,20,0)</f>
        <v>小班</v>
      </c>
      <c r="I106" s="321"/>
      <c r="J106" s="321"/>
      <c r="K106" s="321"/>
      <c r="L106" s="321"/>
      <c r="M106" s="321" t="str">
        <f>VLOOKUP(F106,'1-学员信息表'!$A:$S,19,0)</f>
        <v>东华幼儿园</v>
      </c>
      <c r="N106" s="321"/>
      <c r="O106" s="321"/>
      <c r="P106" s="155" t="str">
        <f t="shared" si="13"/>
        <v>未进班</v>
      </c>
      <c r="Q106" s="155" t="str">
        <f>IF(P106="在读",IF(IFERROR(FIND("一",C106),0)&gt;0,"一对一",VLOOKUP(LEFT(C106,3),班级编码!A:H,8,0)),P106)</f>
        <v>未进班</v>
      </c>
      <c r="R106" s="156" t="str">
        <f t="shared" si="14"/>
        <v>未进班</v>
      </c>
      <c r="S106" s="151">
        <f t="shared" si="15"/>
        <v>0</v>
      </c>
      <c r="T106" s="151" t="str">
        <f t="shared" si="16"/>
        <v/>
      </c>
      <c r="U106" s="151" t="str">
        <f t="shared" si="17"/>
        <v/>
      </c>
      <c r="V106" s="151" t="str">
        <f t="shared" si="18"/>
        <v/>
      </c>
      <c r="W106" s="151" t="str">
        <f t="shared" si="19"/>
        <v/>
      </c>
      <c r="X106" s="151">
        <f t="shared" si="20"/>
        <v>0</v>
      </c>
      <c r="Y106" s="151">
        <f t="shared" si="21"/>
        <v>0</v>
      </c>
      <c r="Z106" s="151" t="str">
        <f t="shared" si="22"/>
        <v/>
      </c>
      <c r="AA106" s="151">
        <f>COUNTIF($F$2:F106,F106)</f>
        <v>1</v>
      </c>
      <c r="AB106" s="156" t="str">
        <f t="shared" si="23"/>
        <v>未进班</v>
      </c>
      <c r="AC106" t="str">
        <f>VLOOKUP(C106,'2-班级信息'!A:AH,31,0)</f>
        <v/>
      </c>
      <c r="AD106" t="str">
        <f>VLOOKUP(C106,'2-班级信息'!A:AH,8,0)</f>
        <v>3小时</v>
      </c>
      <c r="AE106" t="str">
        <f t="shared" si="24"/>
        <v>幼儿班</v>
      </c>
      <c r="AF106" t="str">
        <f t="shared" si="25"/>
        <v>幼儿班</v>
      </c>
    </row>
    <row r="107" spans="1:32">
      <c r="A107" s="321" t="s">
        <v>1550</v>
      </c>
      <c r="B107" s="321" t="s">
        <v>1141</v>
      </c>
      <c r="C107" s="321" t="s">
        <v>1153</v>
      </c>
      <c r="D107" s="321"/>
      <c r="E107" s="321"/>
      <c r="F107" s="321" t="s">
        <v>1750</v>
      </c>
      <c r="G107" s="317" t="s">
        <v>1749</v>
      </c>
      <c r="H107" s="321" t="str">
        <f>VLOOKUP(F107,'1-学员信息表'!$A:$T,20,0)</f>
        <v>小班</v>
      </c>
      <c r="I107" s="321"/>
      <c r="J107" s="321"/>
      <c r="K107" s="321"/>
      <c r="L107" s="321"/>
      <c r="M107" s="321" t="str">
        <f>VLOOKUP(F107,'1-学员信息表'!$A:$S,19,0)</f>
        <v>东华幼儿园</v>
      </c>
      <c r="N107" s="321"/>
      <c r="O107" s="321"/>
      <c r="P107" s="155" t="str">
        <f t="shared" si="13"/>
        <v>未进班</v>
      </c>
      <c r="Q107" s="155" t="str">
        <f>IF(P107="在读",IF(IFERROR(FIND("一",C107),0)&gt;0,"一对一",VLOOKUP(LEFT(C107,3),班级编码!A:H,8,0)),P107)</f>
        <v>未进班</v>
      </c>
      <c r="R107" s="156" t="str">
        <f t="shared" si="14"/>
        <v>未进班</v>
      </c>
      <c r="S107" s="151">
        <f t="shared" si="15"/>
        <v>0</v>
      </c>
      <c r="T107" s="151" t="str">
        <f t="shared" si="16"/>
        <v/>
      </c>
      <c r="U107" s="151" t="str">
        <f t="shared" si="17"/>
        <v/>
      </c>
      <c r="V107" s="151" t="str">
        <f t="shared" si="18"/>
        <v/>
      </c>
      <c r="W107" s="151" t="str">
        <f t="shared" si="19"/>
        <v/>
      </c>
      <c r="X107" s="151">
        <f t="shared" si="20"/>
        <v>0</v>
      </c>
      <c r="Y107" s="151">
        <f t="shared" si="21"/>
        <v>0</v>
      </c>
      <c r="Z107" s="151" t="str">
        <f t="shared" si="22"/>
        <v/>
      </c>
      <c r="AA107" s="151">
        <f>COUNTIF($F$2:F107,F107)</f>
        <v>1</v>
      </c>
      <c r="AB107" s="156" t="str">
        <f t="shared" si="23"/>
        <v>未进班</v>
      </c>
      <c r="AC107" t="str">
        <f>VLOOKUP(C107,'2-班级信息'!A:AH,31,0)</f>
        <v/>
      </c>
      <c r="AD107" t="str">
        <f>VLOOKUP(C107,'2-班级信息'!A:AH,8,0)</f>
        <v>3小时</v>
      </c>
      <c r="AE107" t="str">
        <f t="shared" si="24"/>
        <v>幼儿班</v>
      </c>
      <c r="AF107" t="str">
        <f t="shared" si="25"/>
        <v>幼儿班</v>
      </c>
    </row>
    <row r="108" spans="1:32">
      <c r="A108" s="321" t="s">
        <v>1550</v>
      </c>
      <c r="B108" s="321" t="s">
        <v>1141</v>
      </c>
      <c r="C108" s="321" t="s">
        <v>1153</v>
      </c>
      <c r="D108" s="321"/>
      <c r="E108" s="321"/>
      <c r="F108" s="321" t="s">
        <v>1756</v>
      </c>
      <c r="G108" s="317" t="s">
        <v>1755</v>
      </c>
      <c r="H108" s="321" t="str">
        <f>VLOOKUP(F108,'1-学员信息表'!$A:$T,20,0)</f>
        <v>一年级</v>
      </c>
      <c r="I108" s="321"/>
      <c r="J108" s="321"/>
      <c r="K108" s="321"/>
      <c r="L108" s="321"/>
      <c r="M108" s="176" t="s">
        <v>1165</v>
      </c>
      <c r="N108" s="321"/>
      <c r="O108" s="321"/>
      <c r="P108" s="155" t="str">
        <f t="shared" si="13"/>
        <v>未进班</v>
      </c>
      <c r="Q108" s="155" t="str">
        <f>IF(P108="在读",IF(IFERROR(FIND("一",C108),0)&gt;0,"一对一",VLOOKUP(LEFT(C108,3),班级编码!A:H,8,0)),P108)</f>
        <v>未进班</v>
      </c>
      <c r="R108" s="156" t="str">
        <f t="shared" si="14"/>
        <v>未进班</v>
      </c>
      <c r="S108" s="151">
        <f t="shared" si="15"/>
        <v>0</v>
      </c>
      <c r="T108" s="151" t="str">
        <f t="shared" si="16"/>
        <v/>
      </c>
      <c r="U108" s="151" t="str">
        <f t="shared" si="17"/>
        <v/>
      </c>
      <c r="V108" s="151" t="str">
        <f t="shared" si="18"/>
        <v/>
      </c>
      <c r="W108" s="151" t="str">
        <f t="shared" si="19"/>
        <v/>
      </c>
      <c r="X108" s="151">
        <f t="shared" si="20"/>
        <v>0</v>
      </c>
      <c r="Y108" s="151">
        <f t="shared" si="21"/>
        <v>0</v>
      </c>
      <c r="Z108" s="151" t="str">
        <f t="shared" si="22"/>
        <v/>
      </c>
      <c r="AA108" s="151">
        <f>COUNTIF($F$2:F108,F108)</f>
        <v>1</v>
      </c>
      <c r="AB108" s="156" t="str">
        <f t="shared" si="23"/>
        <v>未进班</v>
      </c>
      <c r="AC108" t="str">
        <f>VLOOKUP(C108,'2-班级信息'!A:AH,31,0)</f>
        <v/>
      </c>
      <c r="AD108" t="str">
        <f>VLOOKUP(C108,'2-班级信息'!A:AH,8,0)</f>
        <v>3小时</v>
      </c>
      <c r="AE108" t="str">
        <f t="shared" si="24"/>
        <v>小学班</v>
      </c>
      <c r="AF108" t="str">
        <f t="shared" si="25"/>
        <v>小学平时3小时班</v>
      </c>
    </row>
    <row r="109" spans="1:32">
      <c r="A109" s="321" t="s">
        <v>1550</v>
      </c>
      <c r="B109" s="321" t="s">
        <v>1141</v>
      </c>
      <c r="C109" s="321" t="s">
        <v>1153</v>
      </c>
      <c r="D109" s="321"/>
      <c r="E109" s="321"/>
      <c r="F109" s="321" t="s">
        <v>1761</v>
      </c>
      <c r="G109" s="317" t="s">
        <v>1759</v>
      </c>
      <c r="H109" s="321" t="str">
        <f>VLOOKUP(F109,'1-学员信息表'!$A:$T,20,0)</f>
        <v>大班</v>
      </c>
      <c r="I109" s="321"/>
      <c r="J109" s="321"/>
      <c r="K109" s="321"/>
      <c r="L109" s="321"/>
      <c r="M109" s="176" t="s">
        <v>1165</v>
      </c>
      <c r="N109" s="321"/>
      <c r="O109" s="321"/>
      <c r="P109" s="155" t="str">
        <f t="shared" si="13"/>
        <v>未进班</v>
      </c>
      <c r="Q109" s="155" t="str">
        <f>IF(P109="在读",IF(IFERROR(FIND("一",C109),0)&gt;0,"一对一",VLOOKUP(LEFT(C109,3),班级编码!A:H,8,0)),P109)</f>
        <v>未进班</v>
      </c>
      <c r="R109" s="156" t="str">
        <f t="shared" si="14"/>
        <v>未进班</v>
      </c>
      <c r="S109" s="151">
        <f t="shared" si="15"/>
        <v>0</v>
      </c>
      <c r="T109" s="151" t="str">
        <f t="shared" si="16"/>
        <v/>
      </c>
      <c r="U109" s="151" t="str">
        <f t="shared" si="17"/>
        <v/>
      </c>
      <c r="V109" s="151" t="str">
        <f t="shared" si="18"/>
        <v/>
      </c>
      <c r="W109" s="151" t="str">
        <f t="shared" si="19"/>
        <v/>
      </c>
      <c r="X109" s="151">
        <f t="shared" si="20"/>
        <v>0</v>
      </c>
      <c r="Y109" s="151">
        <f t="shared" si="21"/>
        <v>0</v>
      </c>
      <c r="Z109" s="151" t="str">
        <f t="shared" si="22"/>
        <v/>
      </c>
      <c r="AA109" s="151">
        <f>COUNTIF($F$2:F109,F109)</f>
        <v>1</v>
      </c>
      <c r="AB109" s="156" t="str">
        <f t="shared" si="23"/>
        <v>未进班</v>
      </c>
      <c r="AC109" t="str">
        <f>VLOOKUP(C109,'2-班级信息'!A:AH,31,0)</f>
        <v/>
      </c>
      <c r="AD109" t="str">
        <f>VLOOKUP(C109,'2-班级信息'!A:AH,8,0)</f>
        <v>3小时</v>
      </c>
      <c r="AE109" t="str">
        <f t="shared" si="24"/>
        <v>幼儿班</v>
      </c>
      <c r="AF109" t="str">
        <f t="shared" si="25"/>
        <v>幼儿班</v>
      </c>
    </row>
    <row r="110" spans="1:32">
      <c r="A110" s="321" t="s">
        <v>1550</v>
      </c>
      <c r="B110" s="321" t="s">
        <v>1141</v>
      </c>
      <c r="C110" s="321" t="s">
        <v>1153</v>
      </c>
      <c r="D110" s="321"/>
      <c r="E110" s="321"/>
      <c r="F110" s="321" t="s">
        <v>1764</v>
      </c>
      <c r="G110" s="317" t="s">
        <v>1763</v>
      </c>
      <c r="H110" s="321" t="str">
        <f>VLOOKUP(F110,'1-学员信息表'!$A:$T,20,0)</f>
        <v>小班</v>
      </c>
      <c r="I110" s="321"/>
      <c r="J110" s="321"/>
      <c r="K110" s="321"/>
      <c r="L110" s="321"/>
      <c r="M110" s="321" t="str">
        <f>VLOOKUP(F110,'1-学员信息表'!$A:$S,19,0)</f>
        <v>幼儿园</v>
      </c>
      <c r="N110" s="321"/>
      <c r="O110" s="321"/>
      <c r="P110" s="155" t="str">
        <f t="shared" si="13"/>
        <v>未进班</v>
      </c>
      <c r="Q110" s="155" t="str">
        <f>IF(P110="在读",IF(IFERROR(FIND("一",C110),0)&gt;0,"一对一",VLOOKUP(LEFT(C110,3),班级编码!A:H,8,0)),P110)</f>
        <v>未进班</v>
      </c>
      <c r="R110" s="156" t="str">
        <f t="shared" si="14"/>
        <v>未进班</v>
      </c>
      <c r="S110" s="151">
        <f t="shared" si="15"/>
        <v>0</v>
      </c>
      <c r="T110" s="151" t="str">
        <f t="shared" si="16"/>
        <v/>
      </c>
      <c r="U110" s="151" t="str">
        <f t="shared" si="17"/>
        <v/>
      </c>
      <c r="V110" s="151" t="str">
        <f t="shared" si="18"/>
        <v/>
      </c>
      <c r="W110" s="151" t="str">
        <f t="shared" si="19"/>
        <v/>
      </c>
      <c r="X110" s="151">
        <f t="shared" si="20"/>
        <v>0</v>
      </c>
      <c r="Y110" s="151">
        <f t="shared" si="21"/>
        <v>0</v>
      </c>
      <c r="Z110" s="151" t="str">
        <f t="shared" si="22"/>
        <v/>
      </c>
      <c r="AA110" s="151">
        <f>COUNTIF($F$2:F110,F110)</f>
        <v>1</v>
      </c>
      <c r="AB110" s="156" t="str">
        <f t="shared" si="23"/>
        <v>未进班</v>
      </c>
      <c r="AC110" t="str">
        <f>VLOOKUP(C110,'2-班级信息'!A:AH,31,0)</f>
        <v/>
      </c>
      <c r="AD110" t="str">
        <f>VLOOKUP(C110,'2-班级信息'!A:AH,8,0)</f>
        <v>3小时</v>
      </c>
      <c r="AE110" t="str">
        <f t="shared" si="24"/>
        <v>幼儿班</v>
      </c>
      <c r="AF110" t="str">
        <f t="shared" si="25"/>
        <v>幼儿班</v>
      </c>
    </row>
    <row r="111" spans="1:32">
      <c r="A111" s="321" t="s">
        <v>1550</v>
      </c>
      <c r="B111" s="321" t="s">
        <v>1141</v>
      </c>
      <c r="C111" s="321" t="s">
        <v>1153</v>
      </c>
      <c r="D111" s="321"/>
      <c r="E111" s="321"/>
      <c r="F111" s="321" t="s">
        <v>1769</v>
      </c>
      <c r="G111" s="317" t="s">
        <v>1768</v>
      </c>
      <c r="H111" s="321" t="str">
        <f>VLOOKUP(F111,'1-学员信息表'!$A:$T,20,0)</f>
        <v>一年级</v>
      </c>
      <c r="I111" s="321"/>
      <c r="J111" s="321"/>
      <c r="K111" s="321"/>
      <c r="L111" s="321"/>
      <c r="M111" s="176" t="s">
        <v>1165</v>
      </c>
      <c r="N111" s="321"/>
      <c r="O111" s="321"/>
      <c r="P111" s="155" t="str">
        <f t="shared" si="13"/>
        <v>未进班</v>
      </c>
      <c r="Q111" s="155" t="str">
        <f>IF(P111="在读",IF(IFERROR(FIND("一",C111),0)&gt;0,"一对一",VLOOKUP(LEFT(C111,3),班级编码!A:H,8,0)),P111)</f>
        <v>未进班</v>
      </c>
      <c r="R111" s="156" t="str">
        <f t="shared" si="14"/>
        <v>未进班</v>
      </c>
      <c r="S111" s="151">
        <f t="shared" si="15"/>
        <v>0</v>
      </c>
      <c r="T111" s="151" t="str">
        <f t="shared" si="16"/>
        <v/>
      </c>
      <c r="U111" s="151" t="str">
        <f t="shared" si="17"/>
        <v/>
      </c>
      <c r="V111" s="151" t="str">
        <f t="shared" si="18"/>
        <v/>
      </c>
      <c r="W111" s="151" t="str">
        <f t="shared" si="19"/>
        <v/>
      </c>
      <c r="X111" s="151">
        <f t="shared" si="20"/>
        <v>0</v>
      </c>
      <c r="Y111" s="151">
        <f t="shared" si="21"/>
        <v>0</v>
      </c>
      <c r="Z111" s="151" t="str">
        <f t="shared" si="22"/>
        <v/>
      </c>
      <c r="AA111" s="151">
        <f>COUNTIF($F$2:F111,F111)</f>
        <v>1</v>
      </c>
      <c r="AB111" s="156" t="str">
        <f t="shared" si="23"/>
        <v>未进班</v>
      </c>
      <c r="AC111" t="str">
        <f>VLOOKUP(C111,'2-班级信息'!A:AH,31,0)</f>
        <v/>
      </c>
      <c r="AD111" t="str">
        <f>VLOOKUP(C111,'2-班级信息'!A:AH,8,0)</f>
        <v>3小时</v>
      </c>
      <c r="AE111" t="str">
        <f t="shared" si="24"/>
        <v>小学班</v>
      </c>
      <c r="AF111" t="str">
        <f t="shared" si="25"/>
        <v>小学平时3小时班</v>
      </c>
    </row>
    <row r="112" spans="1:32">
      <c r="A112" s="321" t="s">
        <v>1550</v>
      </c>
      <c r="B112" s="321" t="s">
        <v>1141</v>
      </c>
      <c r="C112" s="321" t="s">
        <v>1153</v>
      </c>
      <c r="D112" s="321"/>
      <c r="E112" s="321"/>
      <c r="F112" s="321" t="s">
        <v>1773</v>
      </c>
      <c r="G112" s="317" t="s">
        <v>1772</v>
      </c>
      <c r="H112" s="321" t="str">
        <f>VLOOKUP(F112,'1-学员信息表'!$A:$T,20,0)</f>
        <v>中班</v>
      </c>
      <c r="I112" s="321"/>
      <c r="J112" s="321"/>
      <c r="K112" s="321"/>
      <c r="L112" s="321"/>
      <c r="M112" s="321" t="str">
        <f>VLOOKUP(F112,'1-学员信息表'!$A:$S,19,0)</f>
        <v>95107部队幼儿园</v>
      </c>
      <c r="N112" s="321"/>
      <c r="O112" s="321"/>
      <c r="P112" s="155" t="str">
        <f t="shared" si="13"/>
        <v>未进班</v>
      </c>
      <c r="Q112" s="155" t="str">
        <f>IF(P112="在读",IF(IFERROR(FIND("一",C112),0)&gt;0,"一对一",VLOOKUP(LEFT(C112,3),班级编码!A:H,8,0)),P112)</f>
        <v>未进班</v>
      </c>
      <c r="R112" s="156" t="str">
        <f t="shared" si="14"/>
        <v>未进班</v>
      </c>
      <c r="S112" s="151">
        <f t="shared" si="15"/>
        <v>0</v>
      </c>
      <c r="T112" s="151" t="str">
        <f t="shared" si="16"/>
        <v/>
      </c>
      <c r="U112" s="151" t="str">
        <f t="shared" si="17"/>
        <v/>
      </c>
      <c r="V112" s="151" t="str">
        <f t="shared" si="18"/>
        <v/>
      </c>
      <c r="W112" s="151" t="str">
        <f t="shared" si="19"/>
        <v/>
      </c>
      <c r="X112" s="151">
        <f t="shared" si="20"/>
        <v>0</v>
      </c>
      <c r="Y112" s="151">
        <f t="shared" si="21"/>
        <v>0</v>
      </c>
      <c r="Z112" s="151" t="str">
        <f t="shared" si="22"/>
        <v/>
      </c>
      <c r="AA112" s="151">
        <f>COUNTIF($F$2:F112,F112)</f>
        <v>1</v>
      </c>
      <c r="AB112" s="156" t="str">
        <f t="shared" si="23"/>
        <v>未进班</v>
      </c>
      <c r="AC112" t="str">
        <f>VLOOKUP(C112,'2-班级信息'!A:AH,31,0)</f>
        <v/>
      </c>
      <c r="AD112" t="str">
        <f>VLOOKUP(C112,'2-班级信息'!A:AH,8,0)</f>
        <v>3小时</v>
      </c>
      <c r="AE112" t="str">
        <f t="shared" si="24"/>
        <v>幼儿班</v>
      </c>
      <c r="AF112" t="str">
        <f t="shared" si="25"/>
        <v>幼儿班</v>
      </c>
    </row>
    <row r="113" spans="1:32">
      <c r="A113" s="321" t="s">
        <v>1550</v>
      </c>
      <c r="B113" s="321" t="s">
        <v>1141</v>
      </c>
      <c r="C113" s="321" t="s">
        <v>1153</v>
      </c>
      <c r="D113" s="321"/>
      <c r="E113" s="321"/>
      <c r="F113" s="321" t="s">
        <v>1746</v>
      </c>
      <c r="G113" s="317" t="s">
        <v>1745</v>
      </c>
      <c r="H113" s="321" t="str">
        <f>VLOOKUP(F113,'1-学员信息表'!$A:$T,20,0)</f>
        <v>二年级</v>
      </c>
      <c r="I113" s="321"/>
      <c r="J113" s="321"/>
      <c r="K113" s="321"/>
      <c r="L113" s="321"/>
      <c r="M113" s="176" t="s">
        <v>1165</v>
      </c>
      <c r="N113" s="321"/>
      <c r="O113" s="321"/>
      <c r="P113" s="155" t="str">
        <f t="shared" si="13"/>
        <v>未进班</v>
      </c>
      <c r="Q113" s="155" t="str">
        <f>IF(P113="在读",IF(IFERROR(FIND("一",C113),0)&gt;0,"一对一",VLOOKUP(LEFT(C113,3),班级编码!A:H,8,0)),P113)</f>
        <v>未进班</v>
      </c>
      <c r="R113" s="156" t="str">
        <f t="shared" si="14"/>
        <v>未进班</v>
      </c>
      <c r="S113" s="151">
        <f t="shared" si="15"/>
        <v>0</v>
      </c>
      <c r="T113" s="151" t="str">
        <f t="shared" si="16"/>
        <v/>
      </c>
      <c r="U113" s="151" t="str">
        <f t="shared" si="17"/>
        <v/>
      </c>
      <c r="V113" s="151" t="str">
        <f t="shared" si="18"/>
        <v/>
      </c>
      <c r="W113" s="151" t="str">
        <f t="shared" si="19"/>
        <v/>
      </c>
      <c r="X113" s="151">
        <f t="shared" si="20"/>
        <v>0</v>
      </c>
      <c r="Y113" s="151">
        <f t="shared" si="21"/>
        <v>0</v>
      </c>
      <c r="Z113" s="151" t="str">
        <f t="shared" si="22"/>
        <v/>
      </c>
      <c r="AA113" s="151">
        <f>COUNTIF($F$2:F113,F113)</f>
        <v>1</v>
      </c>
      <c r="AB113" s="156" t="str">
        <f t="shared" si="23"/>
        <v>未进班</v>
      </c>
      <c r="AC113" t="str">
        <f>VLOOKUP(C113,'2-班级信息'!A:AH,31,0)</f>
        <v/>
      </c>
      <c r="AD113" t="str">
        <f>VLOOKUP(C113,'2-班级信息'!A:AH,8,0)</f>
        <v>3小时</v>
      </c>
      <c r="AE113" t="str">
        <f t="shared" si="24"/>
        <v>小学班</v>
      </c>
      <c r="AF113" t="str">
        <f t="shared" si="25"/>
        <v>小学平时3小时班</v>
      </c>
    </row>
    <row r="114" spans="1:32">
      <c r="A114" s="321" t="s">
        <v>1550</v>
      </c>
      <c r="B114" s="321" t="s">
        <v>1141</v>
      </c>
      <c r="C114" s="321" t="s">
        <v>1153</v>
      </c>
      <c r="D114" s="321"/>
      <c r="E114" s="321"/>
      <c r="F114" s="321" t="s">
        <v>1733</v>
      </c>
      <c r="G114" s="317" t="s">
        <v>1732</v>
      </c>
      <c r="H114" s="321" t="str">
        <f>VLOOKUP(F114,'1-学员信息表'!$A:$T,20,0)</f>
        <v>一年级</v>
      </c>
      <c r="I114" s="321"/>
      <c r="J114" s="321"/>
      <c r="K114" s="321"/>
      <c r="L114" s="321"/>
      <c r="M114" s="176" t="s">
        <v>1165</v>
      </c>
      <c r="N114" s="321"/>
      <c r="O114" s="321"/>
      <c r="P114" s="155" t="str">
        <f t="shared" si="13"/>
        <v>未进班</v>
      </c>
      <c r="Q114" s="155" t="str">
        <f>IF(P114="在读",IF(IFERROR(FIND("一",C114),0)&gt;0,"一对一",VLOOKUP(LEFT(C114,3),班级编码!A:H,8,0)),P114)</f>
        <v>未进班</v>
      </c>
      <c r="R114" s="156" t="str">
        <f t="shared" si="14"/>
        <v>未进班</v>
      </c>
      <c r="S114" s="151">
        <f t="shared" si="15"/>
        <v>0</v>
      </c>
      <c r="T114" s="151" t="str">
        <f t="shared" si="16"/>
        <v/>
      </c>
      <c r="U114" s="151" t="str">
        <f t="shared" si="17"/>
        <v/>
      </c>
      <c r="V114" s="151" t="str">
        <f t="shared" si="18"/>
        <v/>
      </c>
      <c r="W114" s="151" t="str">
        <f t="shared" si="19"/>
        <v/>
      </c>
      <c r="X114" s="151">
        <f t="shared" si="20"/>
        <v>0</v>
      </c>
      <c r="Y114" s="151">
        <f t="shared" si="21"/>
        <v>0</v>
      </c>
      <c r="Z114" s="151" t="str">
        <f t="shared" si="22"/>
        <v/>
      </c>
      <c r="AA114" s="151">
        <f>COUNTIF($F$2:F114,F114)</f>
        <v>1</v>
      </c>
      <c r="AB114" s="156" t="str">
        <f t="shared" si="23"/>
        <v>未进班</v>
      </c>
      <c r="AC114" t="str">
        <f>VLOOKUP(C114,'2-班级信息'!A:AH,31,0)</f>
        <v/>
      </c>
      <c r="AD114" t="str">
        <f>VLOOKUP(C114,'2-班级信息'!A:AH,8,0)</f>
        <v>3小时</v>
      </c>
      <c r="AE114" t="str">
        <f t="shared" si="24"/>
        <v>小学班</v>
      </c>
      <c r="AF114" t="str">
        <f t="shared" si="25"/>
        <v>小学平时3小时班</v>
      </c>
    </row>
    <row r="115" spans="1:32">
      <c r="A115" s="321" t="s">
        <v>1550</v>
      </c>
      <c r="B115" s="321" t="s">
        <v>1141</v>
      </c>
      <c r="C115" s="321" t="s">
        <v>1153</v>
      </c>
      <c r="D115" s="321"/>
      <c r="E115" s="321"/>
      <c r="F115" s="321" t="s">
        <v>1779</v>
      </c>
      <c r="G115" s="317" t="s">
        <v>1778</v>
      </c>
      <c r="H115" s="321" t="str">
        <f>VLOOKUP(F115,'1-学员信息表'!$A:$T,20,0)</f>
        <v>三年级</v>
      </c>
      <c r="I115" s="321"/>
      <c r="J115" s="321"/>
      <c r="K115" s="321"/>
      <c r="L115" s="321"/>
      <c r="M115" s="176" t="s">
        <v>1165</v>
      </c>
      <c r="N115" s="321"/>
      <c r="O115" s="321"/>
      <c r="P115" s="155" t="str">
        <f t="shared" si="13"/>
        <v>未进班</v>
      </c>
      <c r="Q115" s="155" t="str">
        <f>IF(P115="在读",IF(IFERROR(FIND("一",C115),0)&gt;0,"一对一",VLOOKUP(LEFT(C115,3),班级编码!A:H,8,0)),P115)</f>
        <v>未进班</v>
      </c>
      <c r="R115" s="156" t="str">
        <f t="shared" si="14"/>
        <v>未进班</v>
      </c>
      <c r="S115" s="151">
        <f t="shared" si="15"/>
        <v>0</v>
      </c>
      <c r="T115" s="151" t="str">
        <f t="shared" si="16"/>
        <v/>
      </c>
      <c r="U115" s="151" t="str">
        <f t="shared" si="17"/>
        <v/>
      </c>
      <c r="V115" s="151" t="str">
        <f t="shared" si="18"/>
        <v/>
      </c>
      <c r="W115" s="151" t="str">
        <f t="shared" si="19"/>
        <v/>
      </c>
      <c r="X115" s="151">
        <f t="shared" si="20"/>
        <v>0</v>
      </c>
      <c r="Y115" s="151">
        <f t="shared" si="21"/>
        <v>0</v>
      </c>
      <c r="Z115" s="151" t="str">
        <f t="shared" si="22"/>
        <v/>
      </c>
      <c r="AA115" s="151">
        <f>COUNTIF($F$2:F115,F115)</f>
        <v>1</v>
      </c>
      <c r="AB115" s="156" t="str">
        <f t="shared" si="23"/>
        <v>未进班</v>
      </c>
      <c r="AC115" t="str">
        <f>VLOOKUP(C115,'2-班级信息'!A:AH,31,0)</f>
        <v/>
      </c>
      <c r="AD115" t="str">
        <f>VLOOKUP(C115,'2-班级信息'!A:AH,8,0)</f>
        <v>3小时</v>
      </c>
      <c r="AE115" t="str">
        <f t="shared" si="24"/>
        <v>小学班</v>
      </c>
      <c r="AF115" t="str">
        <f t="shared" si="25"/>
        <v>小学平时3小时班</v>
      </c>
    </row>
    <row r="116" spans="1:32">
      <c r="A116" s="321" t="s">
        <v>1550</v>
      </c>
      <c r="B116" s="321" t="s">
        <v>1141</v>
      </c>
      <c r="C116" s="321" t="s">
        <v>1153</v>
      </c>
      <c r="D116" s="321"/>
      <c r="E116" s="321"/>
      <c r="F116" s="321" t="s">
        <v>1753</v>
      </c>
      <c r="G116" s="317" t="s">
        <v>1752</v>
      </c>
      <c r="H116" s="321" t="str">
        <f>VLOOKUP(F116,'1-学员信息表'!$A:$T,20,0)</f>
        <v>一年级</v>
      </c>
      <c r="I116" s="321"/>
      <c r="J116" s="321"/>
      <c r="K116" s="321"/>
      <c r="L116" s="321"/>
      <c r="M116" s="176" t="s">
        <v>1165</v>
      </c>
      <c r="N116" s="321"/>
      <c r="O116" s="321"/>
      <c r="P116" s="155" t="str">
        <f t="shared" si="13"/>
        <v>未进班</v>
      </c>
      <c r="Q116" s="155" t="str">
        <f>IF(P116="在读",IF(IFERROR(FIND("一",C116),0)&gt;0,"一对一",VLOOKUP(LEFT(C116,3),班级编码!A:H,8,0)),P116)</f>
        <v>未进班</v>
      </c>
      <c r="R116" s="156" t="str">
        <f t="shared" si="14"/>
        <v>未进班</v>
      </c>
      <c r="S116" s="151">
        <f t="shared" si="15"/>
        <v>0</v>
      </c>
      <c r="T116" s="151" t="str">
        <f t="shared" si="16"/>
        <v/>
      </c>
      <c r="U116" s="151" t="str">
        <f t="shared" si="17"/>
        <v/>
      </c>
      <c r="V116" s="151" t="str">
        <f t="shared" si="18"/>
        <v/>
      </c>
      <c r="W116" s="151" t="str">
        <f t="shared" si="19"/>
        <v/>
      </c>
      <c r="X116" s="151">
        <f t="shared" si="20"/>
        <v>0</v>
      </c>
      <c r="Y116" s="151">
        <f t="shared" si="21"/>
        <v>0</v>
      </c>
      <c r="Z116" s="151" t="str">
        <f t="shared" si="22"/>
        <v/>
      </c>
      <c r="AA116" s="151">
        <f>COUNTIF($F$2:F116,F116)</f>
        <v>1</v>
      </c>
      <c r="AB116" s="156" t="str">
        <f t="shared" si="23"/>
        <v>未进班</v>
      </c>
      <c r="AC116" t="str">
        <f>VLOOKUP(C116,'2-班级信息'!A:AH,31,0)</f>
        <v/>
      </c>
      <c r="AD116" t="str">
        <f>VLOOKUP(C116,'2-班级信息'!A:AH,8,0)</f>
        <v>3小时</v>
      </c>
      <c r="AE116" t="str">
        <f t="shared" si="24"/>
        <v>小学班</v>
      </c>
      <c r="AF116" t="str">
        <f t="shared" si="25"/>
        <v>小学平时3小时班</v>
      </c>
    </row>
    <row r="117" spans="1:32">
      <c r="A117" s="321" t="s">
        <v>1550</v>
      </c>
      <c r="B117" s="321" t="s">
        <v>1141</v>
      </c>
      <c r="C117" s="321" t="s">
        <v>1153</v>
      </c>
      <c r="D117" s="321"/>
      <c r="E117" s="321"/>
      <c r="F117" s="321" t="s">
        <v>1689</v>
      </c>
      <c r="G117" s="317" t="s">
        <v>1688</v>
      </c>
      <c r="H117" s="321" t="str">
        <f>VLOOKUP(F117,'1-学员信息表'!$A:$T,20,0)</f>
        <v>小班</v>
      </c>
      <c r="I117" s="321"/>
      <c r="J117" s="321"/>
      <c r="K117" s="321"/>
      <c r="L117" s="321"/>
      <c r="M117" s="321" t="str">
        <f>VLOOKUP(F117,'1-学员信息表'!$A:$S,19,0)</f>
        <v>东华幼儿园</v>
      </c>
      <c r="N117" s="321"/>
      <c r="O117" s="321"/>
      <c r="P117" s="155" t="str">
        <f t="shared" si="13"/>
        <v>未进班</v>
      </c>
      <c r="Q117" s="155" t="str">
        <f>IF(P117="在读",IF(IFERROR(FIND("一",C117),0)&gt;0,"一对一",VLOOKUP(LEFT(C117,3),班级编码!A:H,8,0)),P117)</f>
        <v>未进班</v>
      </c>
      <c r="R117" s="156" t="str">
        <f t="shared" si="14"/>
        <v>未进班</v>
      </c>
      <c r="S117" s="151">
        <f t="shared" si="15"/>
        <v>0</v>
      </c>
      <c r="T117" s="151" t="str">
        <f t="shared" si="16"/>
        <v/>
      </c>
      <c r="U117" s="151" t="str">
        <f t="shared" si="17"/>
        <v/>
      </c>
      <c r="V117" s="151" t="str">
        <f t="shared" si="18"/>
        <v/>
      </c>
      <c r="W117" s="151" t="str">
        <f t="shared" si="19"/>
        <v/>
      </c>
      <c r="X117" s="151">
        <f t="shared" si="20"/>
        <v>0</v>
      </c>
      <c r="Y117" s="151">
        <f t="shared" si="21"/>
        <v>0</v>
      </c>
      <c r="Z117" s="151" t="str">
        <f t="shared" si="22"/>
        <v/>
      </c>
      <c r="AA117" s="151">
        <f>COUNTIF($F$2:F117,F117)</f>
        <v>1</v>
      </c>
      <c r="AB117" s="156" t="str">
        <f t="shared" si="23"/>
        <v>未进班</v>
      </c>
      <c r="AC117" t="str">
        <f>VLOOKUP(C117,'2-班级信息'!A:AH,31,0)</f>
        <v/>
      </c>
      <c r="AD117" t="str">
        <f>VLOOKUP(C117,'2-班级信息'!A:AH,8,0)</f>
        <v>3小时</v>
      </c>
      <c r="AE117" t="str">
        <f t="shared" si="24"/>
        <v>幼儿班</v>
      </c>
      <c r="AF117" t="str">
        <f t="shared" si="25"/>
        <v>幼儿班</v>
      </c>
    </row>
    <row r="118" spans="1:32">
      <c r="A118" s="321" t="s">
        <v>1550</v>
      </c>
      <c r="B118" s="321" t="s">
        <v>1141</v>
      </c>
      <c r="C118" s="321" t="s">
        <v>1153</v>
      </c>
      <c r="D118" s="321"/>
      <c r="E118" s="321"/>
      <c r="F118" s="317" t="s">
        <v>1788</v>
      </c>
      <c r="G118" s="327" t="s">
        <v>1787</v>
      </c>
      <c r="H118" s="321" t="str">
        <f>VLOOKUP(F118,'1-学员信息表'!$A:$T,20,0)</f>
        <v>小班</v>
      </c>
      <c r="I118" s="321"/>
      <c r="J118" s="321"/>
      <c r="K118" s="321"/>
      <c r="L118" s="321"/>
      <c r="M118" s="321" t="str">
        <f>VLOOKUP(F118,'1-学员信息表'!$A:$S,19,0)</f>
        <v>东华幼儿园</v>
      </c>
      <c r="N118" s="321"/>
      <c r="O118" s="317"/>
      <c r="P118" s="155" t="str">
        <f t="shared" si="13"/>
        <v>未进班</v>
      </c>
      <c r="Q118" s="155" t="str">
        <f>IF(P118="在读",IF(IFERROR(FIND("一",C118),0)&gt;0,"一对一",VLOOKUP(LEFT(C118,3),班级编码!A:H,8,0)),P118)</f>
        <v>未进班</v>
      </c>
      <c r="R118" s="156" t="str">
        <f t="shared" si="14"/>
        <v>未进班</v>
      </c>
      <c r="S118" s="151">
        <f t="shared" si="15"/>
        <v>0</v>
      </c>
      <c r="T118" s="151" t="str">
        <f t="shared" si="16"/>
        <v/>
      </c>
      <c r="U118" s="151" t="str">
        <f t="shared" si="17"/>
        <v/>
      </c>
      <c r="V118" s="151" t="str">
        <f t="shared" si="18"/>
        <v/>
      </c>
      <c r="W118" s="151" t="str">
        <f t="shared" si="19"/>
        <v/>
      </c>
      <c r="X118" s="151">
        <f t="shared" si="20"/>
        <v>0</v>
      </c>
      <c r="Y118" s="151">
        <f t="shared" si="21"/>
        <v>0</v>
      </c>
      <c r="Z118" s="151" t="str">
        <f t="shared" si="22"/>
        <v/>
      </c>
      <c r="AA118" s="151">
        <f>COUNTIF($F$2:F118,F118)</f>
        <v>1</v>
      </c>
      <c r="AB118" s="156" t="str">
        <f t="shared" si="23"/>
        <v>未进班</v>
      </c>
      <c r="AC118" t="str">
        <f>VLOOKUP(C118,'2-班级信息'!A:AH,31,0)</f>
        <v/>
      </c>
      <c r="AD118" t="str">
        <f>VLOOKUP(C118,'2-班级信息'!A:AH,8,0)</f>
        <v>3小时</v>
      </c>
      <c r="AE118" t="str">
        <f t="shared" si="24"/>
        <v>幼儿班</v>
      </c>
      <c r="AF118" t="str">
        <f t="shared" si="25"/>
        <v>幼儿班</v>
      </c>
    </row>
    <row r="119" spans="1:32">
      <c r="A119" s="321" t="s">
        <v>1550</v>
      </c>
      <c r="B119" s="321" t="s">
        <v>1141</v>
      </c>
      <c r="C119" s="321" t="s">
        <v>1153</v>
      </c>
      <c r="D119" s="321"/>
      <c r="E119" s="321"/>
      <c r="F119" s="321" t="s">
        <v>1791</v>
      </c>
      <c r="G119" s="317" t="s">
        <v>1790</v>
      </c>
      <c r="H119" s="321" t="str">
        <f>VLOOKUP(F119,'1-学员信息表'!$A:$T,20,0)</f>
        <v>小班</v>
      </c>
      <c r="I119" s="321"/>
      <c r="J119" s="321"/>
      <c r="K119" s="321"/>
      <c r="L119" s="321"/>
      <c r="M119" s="321" t="str">
        <f>VLOOKUP(F119,'1-学员信息表'!$A:$S,19,0)</f>
        <v>东华幼儿园</v>
      </c>
      <c r="N119" s="321"/>
      <c r="O119" s="321"/>
      <c r="P119" s="155" t="str">
        <f t="shared" si="13"/>
        <v>未进班</v>
      </c>
      <c r="Q119" s="155" t="str">
        <f>IF(P119="在读",IF(IFERROR(FIND("一",C119),0)&gt;0,"一对一",VLOOKUP(LEFT(C119,3),班级编码!A:H,8,0)),P119)</f>
        <v>未进班</v>
      </c>
      <c r="R119" s="156" t="str">
        <f t="shared" si="14"/>
        <v>未进班</v>
      </c>
      <c r="S119" s="151">
        <f t="shared" si="15"/>
        <v>0</v>
      </c>
      <c r="T119" s="151" t="str">
        <f t="shared" si="16"/>
        <v/>
      </c>
      <c r="U119" s="151" t="str">
        <f t="shared" si="17"/>
        <v/>
      </c>
      <c r="V119" s="151" t="str">
        <f t="shared" si="18"/>
        <v/>
      </c>
      <c r="W119" s="151" t="str">
        <f t="shared" si="19"/>
        <v/>
      </c>
      <c r="X119" s="151">
        <f t="shared" si="20"/>
        <v>0</v>
      </c>
      <c r="Y119" s="151">
        <f t="shared" si="21"/>
        <v>0</v>
      </c>
      <c r="Z119" s="151" t="str">
        <f t="shared" si="22"/>
        <v/>
      </c>
      <c r="AA119" s="151">
        <f>COUNTIF($F$2:F119,F119)</f>
        <v>1</v>
      </c>
      <c r="AB119" s="156" t="str">
        <f t="shared" si="23"/>
        <v>未进班</v>
      </c>
      <c r="AC119" t="str">
        <f>VLOOKUP(C119,'2-班级信息'!A:AH,31,0)</f>
        <v/>
      </c>
      <c r="AD119" t="str">
        <f>VLOOKUP(C119,'2-班级信息'!A:AH,8,0)</f>
        <v>3小时</v>
      </c>
      <c r="AE119" t="str">
        <f t="shared" si="24"/>
        <v>幼儿班</v>
      </c>
      <c r="AF119" t="str">
        <f t="shared" si="25"/>
        <v>幼儿班</v>
      </c>
    </row>
    <row r="120" spans="1:32">
      <c r="A120" s="321" t="s">
        <v>1550</v>
      </c>
      <c r="B120" s="321" t="s">
        <v>1141</v>
      </c>
      <c r="C120" s="321" t="s">
        <v>1153</v>
      </c>
      <c r="D120" s="321"/>
      <c r="E120" s="321"/>
      <c r="F120" s="321" t="s">
        <v>1714</v>
      </c>
      <c r="G120" s="317" t="s">
        <v>1713</v>
      </c>
      <c r="H120" s="321" t="str">
        <f>VLOOKUP(F120,'1-学员信息表'!$A:$T,20,0)</f>
        <v>小班</v>
      </c>
      <c r="I120" s="321"/>
      <c r="J120" s="321"/>
      <c r="K120" s="321"/>
      <c r="L120" s="321"/>
      <c r="M120" s="321" t="str">
        <f>VLOOKUP(F120,'1-学员信息表'!$A:$S,19,0)</f>
        <v>东华幼儿园</v>
      </c>
      <c r="N120" s="321"/>
      <c r="O120" s="321"/>
      <c r="P120" s="155" t="str">
        <f t="shared" si="13"/>
        <v>未进班</v>
      </c>
      <c r="Q120" s="155" t="str">
        <f>IF(P120="在读",IF(IFERROR(FIND("一",C120),0)&gt;0,"一对一",VLOOKUP(LEFT(C120,3),班级编码!A:H,8,0)),P120)</f>
        <v>未进班</v>
      </c>
      <c r="R120" s="156" t="str">
        <f t="shared" si="14"/>
        <v>未进班</v>
      </c>
      <c r="S120" s="151">
        <f t="shared" si="15"/>
        <v>0</v>
      </c>
      <c r="T120" s="151" t="str">
        <f t="shared" si="16"/>
        <v/>
      </c>
      <c r="U120" s="151" t="str">
        <f t="shared" si="17"/>
        <v/>
      </c>
      <c r="V120" s="151" t="str">
        <f t="shared" si="18"/>
        <v/>
      </c>
      <c r="W120" s="151" t="str">
        <f t="shared" si="19"/>
        <v/>
      </c>
      <c r="X120" s="151">
        <f t="shared" si="20"/>
        <v>0</v>
      </c>
      <c r="Y120" s="151">
        <f t="shared" si="21"/>
        <v>0</v>
      </c>
      <c r="Z120" s="151" t="str">
        <f t="shared" si="22"/>
        <v/>
      </c>
      <c r="AA120" s="151">
        <f>COUNTIF($F$2:F120,F120)</f>
        <v>1</v>
      </c>
      <c r="AB120" s="156" t="str">
        <f t="shared" si="23"/>
        <v>未进班</v>
      </c>
      <c r="AC120" t="str">
        <f>VLOOKUP(C120,'2-班级信息'!A:AH,31,0)</f>
        <v/>
      </c>
      <c r="AD120" t="str">
        <f>VLOOKUP(C120,'2-班级信息'!A:AH,8,0)</f>
        <v>3小时</v>
      </c>
      <c r="AE120" t="str">
        <f t="shared" si="24"/>
        <v>幼儿班</v>
      </c>
      <c r="AF120" t="str">
        <f t="shared" si="25"/>
        <v>幼儿班</v>
      </c>
    </row>
    <row r="121" spans="1:32">
      <c r="A121" s="321" t="s">
        <v>1550</v>
      </c>
      <c r="B121" s="321" t="s">
        <v>1141</v>
      </c>
      <c r="C121" s="321" t="s">
        <v>1153</v>
      </c>
      <c r="D121" s="321"/>
      <c r="E121" s="321"/>
      <c r="F121" s="321" t="s">
        <v>1795</v>
      </c>
      <c r="G121" s="317" t="s">
        <v>1794</v>
      </c>
      <c r="H121" s="321" t="str">
        <f>VLOOKUP(F121,'1-学员信息表'!$A:$T,20,0)</f>
        <v>小班</v>
      </c>
      <c r="I121" s="321"/>
      <c r="J121" s="321"/>
      <c r="K121" s="321"/>
      <c r="L121" s="321"/>
      <c r="M121" s="321" t="str">
        <f>VLOOKUP(F121,'1-学员信息表'!$A:$S,19,0)</f>
        <v>东华幼儿园</v>
      </c>
      <c r="N121" s="321"/>
      <c r="O121" s="321"/>
      <c r="P121" s="155" t="str">
        <f t="shared" si="13"/>
        <v>未进班</v>
      </c>
      <c r="Q121" s="155" t="str">
        <f>IF(P121="在读",IF(IFERROR(FIND("一",C121),0)&gt;0,"一对一",VLOOKUP(LEFT(C121,3),班级编码!A:H,8,0)),P121)</f>
        <v>未进班</v>
      </c>
      <c r="R121" s="156" t="str">
        <f t="shared" si="14"/>
        <v>未进班</v>
      </c>
      <c r="S121" s="151">
        <f t="shared" si="15"/>
        <v>0</v>
      </c>
      <c r="T121" s="151" t="str">
        <f t="shared" si="16"/>
        <v/>
      </c>
      <c r="U121" s="151" t="str">
        <f t="shared" si="17"/>
        <v/>
      </c>
      <c r="V121" s="151" t="str">
        <f t="shared" si="18"/>
        <v/>
      </c>
      <c r="W121" s="151" t="str">
        <f t="shared" si="19"/>
        <v/>
      </c>
      <c r="X121" s="151">
        <f t="shared" si="20"/>
        <v>0</v>
      </c>
      <c r="Y121" s="151">
        <f t="shared" si="21"/>
        <v>0</v>
      </c>
      <c r="Z121" s="151" t="str">
        <f t="shared" si="22"/>
        <v/>
      </c>
      <c r="AA121" s="151">
        <f>COUNTIF($F$2:F121,F121)</f>
        <v>1</v>
      </c>
      <c r="AB121" s="156" t="str">
        <f t="shared" si="23"/>
        <v>未进班</v>
      </c>
      <c r="AC121" t="str">
        <f>VLOOKUP(C121,'2-班级信息'!A:AH,31,0)</f>
        <v/>
      </c>
      <c r="AD121" t="str">
        <f>VLOOKUP(C121,'2-班级信息'!A:AH,8,0)</f>
        <v>3小时</v>
      </c>
      <c r="AE121" t="str">
        <f t="shared" si="24"/>
        <v>幼儿班</v>
      </c>
      <c r="AF121" t="str">
        <f t="shared" si="25"/>
        <v>幼儿班</v>
      </c>
    </row>
    <row r="122" spans="1:32">
      <c r="A122" s="321" t="s">
        <v>1550</v>
      </c>
      <c r="B122" s="321" t="s">
        <v>1141</v>
      </c>
      <c r="C122" s="321" t="s">
        <v>1153</v>
      </c>
      <c r="D122" s="321"/>
      <c r="E122" s="321"/>
      <c r="F122" s="321" t="s">
        <v>1798</v>
      </c>
      <c r="G122" s="317" t="s">
        <v>1797</v>
      </c>
      <c r="H122" s="321" t="str">
        <f>VLOOKUP(F122,'1-学员信息表'!$A:$T,20,0)</f>
        <v>三年级</v>
      </c>
      <c r="I122" s="321"/>
      <c r="J122" s="321"/>
      <c r="K122" s="321"/>
      <c r="L122" s="321"/>
      <c r="M122" s="176" t="s">
        <v>1165</v>
      </c>
      <c r="N122" s="321"/>
      <c r="O122" s="321"/>
      <c r="P122" s="155" t="str">
        <f t="shared" si="13"/>
        <v>未进班</v>
      </c>
      <c r="Q122" s="155" t="str">
        <f>IF(P122="在读",IF(IFERROR(FIND("一",C122),0)&gt;0,"一对一",VLOOKUP(LEFT(C122,3),班级编码!A:H,8,0)),P122)</f>
        <v>未进班</v>
      </c>
      <c r="R122" s="156" t="str">
        <f t="shared" si="14"/>
        <v>未进班</v>
      </c>
      <c r="S122" s="151">
        <f t="shared" si="15"/>
        <v>0</v>
      </c>
      <c r="T122" s="151" t="str">
        <f t="shared" si="16"/>
        <v/>
      </c>
      <c r="U122" s="151" t="str">
        <f t="shared" si="17"/>
        <v/>
      </c>
      <c r="V122" s="151" t="str">
        <f t="shared" si="18"/>
        <v/>
      </c>
      <c r="W122" s="151" t="str">
        <f t="shared" si="19"/>
        <v/>
      </c>
      <c r="X122" s="151">
        <f t="shared" si="20"/>
        <v>0</v>
      </c>
      <c r="Y122" s="151">
        <f t="shared" si="21"/>
        <v>0</v>
      </c>
      <c r="Z122" s="151" t="str">
        <f t="shared" si="22"/>
        <v/>
      </c>
      <c r="AA122" s="151">
        <f>COUNTIF($F$2:F122,F122)</f>
        <v>1</v>
      </c>
      <c r="AB122" s="156" t="str">
        <f t="shared" si="23"/>
        <v>未进班</v>
      </c>
      <c r="AC122" t="str">
        <f>VLOOKUP(C122,'2-班级信息'!A:AH,31,0)</f>
        <v/>
      </c>
      <c r="AD122" t="str">
        <f>VLOOKUP(C122,'2-班级信息'!A:AH,8,0)</f>
        <v>3小时</v>
      </c>
      <c r="AE122" t="str">
        <f t="shared" si="24"/>
        <v>小学班</v>
      </c>
      <c r="AF122" t="str">
        <f t="shared" si="25"/>
        <v>小学平时3小时班</v>
      </c>
    </row>
    <row r="123" spans="1:32">
      <c r="A123" s="321" t="s">
        <v>1550</v>
      </c>
      <c r="B123" s="321" t="s">
        <v>1141</v>
      </c>
      <c r="C123" s="321" t="s">
        <v>1153</v>
      </c>
      <c r="D123" s="321"/>
      <c r="E123" s="321"/>
      <c r="F123" s="321" t="s">
        <v>1801</v>
      </c>
      <c r="G123" s="317" t="s">
        <v>1800</v>
      </c>
      <c r="H123" s="321" t="str">
        <f>VLOOKUP(F123,'1-学员信息表'!$A:$T,20,0)</f>
        <v>小班</v>
      </c>
      <c r="I123" s="321"/>
      <c r="J123" s="321"/>
      <c r="K123" s="321"/>
      <c r="L123" s="321"/>
      <c r="M123" s="321" t="str">
        <f>VLOOKUP(F123,'1-学员信息表'!$A:$S,19,0)</f>
        <v>东华幼儿园</v>
      </c>
      <c r="N123" s="321"/>
      <c r="O123" s="321"/>
      <c r="P123" s="155" t="str">
        <f t="shared" si="13"/>
        <v>未进班</v>
      </c>
      <c r="Q123" s="155" t="str">
        <f>IF(P123="在读",IF(IFERROR(FIND("一",C123),0)&gt;0,"一对一",VLOOKUP(LEFT(C123,3),班级编码!A:H,8,0)),P123)</f>
        <v>未进班</v>
      </c>
      <c r="R123" s="156" t="str">
        <f t="shared" si="14"/>
        <v>未进班</v>
      </c>
      <c r="S123" s="151">
        <f t="shared" si="15"/>
        <v>0</v>
      </c>
      <c r="T123" s="151" t="str">
        <f t="shared" si="16"/>
        <v/>
      </c>
      <c r="U123" s="151" t="str">
        <f t="shared" si="17"/>
        <v/>
      </c>
      <c r="V123" s="151" t="str">
        <f t="shared" si="18"/>
        <v/>
      </c>
      <c r="W123" s="151" t="str">
        <f t="shared" si="19"/>
        <v/>
      </c>
      <c r="X123" s="151">
        <f t="shared" si="20"/>
        <v>0</v>
      </c>
      <c r="Y123" s="151">
        <f t="shared" si="21"/>
        <v>0</v>
      </c>
      <c r="Z123" s="151" t="str">
        <f t="shared" si="22"/>
        <v/>
      </c>
      <c r="AA123" s="151">
        <f>COUNTIF($F$2:F123,F123)</f>
        <v>1</v>
      </c>
      <c r="AB123" s="156" t="str">
        <f t="shared" si="23"/>
        <v>未进班</v>
      </c>
      <c r="AC123" t="str">
        <f>VLOOKUP(C123,'2-班级信息'!A:AH,31,0)</f>
        <v/>
      </c>
      <c r="AD123" t="str">
        <f>VLOOKUP(C123,'2-班级信息'!A:AH,8,0)</f>
        <v>3小时</v>
      </c>
      <c r="AE123" t="str">
        <f t="shared" si="24"/>
        <v>幼儿班</v>
      </c>
      <c r="AF123" t="str">
        <f t="shared" si="25"/>
        <v>幼儿班</v>
      </c>
    </row>
    <row r="124" spans="1:32">
      <c r="A124" s="321" t="s">
        <v>1550</v>
      </c>
      <c r="B124" s="321" t="s">
        <v>1141</v>
      </c>
      <c r="C124" s="321" t="s">
        <v>1153</v>
      </c>
      <c r="D124" s="321"/>
      <c r="E124" s="321"/>
      <c r="F124" s="321" t="s">
        <v>1804</v>
      </c>
      <c r="G124" s="317" t="s">
        <v>1803</v>
      </c>
      <c r="H124" s="321" t="str">
        <f>VLOOKUP(F124,'1-学员信息表'!$A:$T,20,0)</f>
        <v>小班</v>
      </c>
      <c r="I124" s="321"/>
      <c r="J124" s="321"/>
      <c r="K124" s="321"/>
      <c r="L124" s="321"/>
      <c r="M124" s="321" t="str">
        <f>VLOOKUP(F124,'1-学员信息表'!$A:$S,19,0)</f>
        <v>东华幼儿园</v>
      </c>
      <c r="N124" s="321"/>
      <c r="O124" s="321"/>
      <c r="P124" s="155" t="str">
        <f t="shared" si="13"/>
        <v>未进班</v>
      </c>
      <c r="Q124" s="155" t="str">
        <f>IF(P124="在读",IF(IFERROR(FIND("一",C124),0)&gt;0,"一对一",VLOOKUP(LEFT(C124,3),班级编码!A:H,8,0)),P124)</f>
        <v>未进班</v>
      </c>
      <c r="R124" s="156" t="str">
        <f t="shared" si="14"/>
        <v>未进班</v>
      </c>
      <c r="S124" s="151">
        <f t="shared" si="15"/>
        <v>0</v>
      </c>
      <c r="T124" s="151" t="str">
        <f t="shared" si="16"/>
        <v/>
      </c>
      <c r="U124" s="151" t="str">
        <f t="shared" si="17"/>
        <v/>
      </c>
      <c r="V124" s="151" t="str">
        <f t="shared" si="18"/>
        <v/>
      </c>
      <c r="W124" s="151" t="str">
        <f t="shared" si="19"/>
        <v/>
      </c>
      <c r="X124" s="151">
        <f t="shared" si="20"/>
        <v>0</v>
      </c>
      <c r="Y124" s="151">
        <f t="shared" si="21"/>
        <v>0</v>
      </c>
      <c r="Z124" s="151" t="str">
        <f t="shared" si="22"/>
        <v/>
      </c>
      <c r="AA124" s="151">
        <f>COUNTIF($F$2:F124,F124)</f>
        <v>1</v>
      </c>
      <c r="AB124" s="156" t="str">
        <f t="shared" si="23"/>
        <v>未进班</v>
      </c>
      <c r="AC124" t="str">
        <f>VLOOKUP(C124,'2-班级信息'!A:AH,31,0)</f>
        <v/>
      </c>
      <c r="AD124" t="str">
        <f>VLOOKUP(C124,'2-班级信息'!A:AH,8,0)</f>
        <v>3小时</v>
      </c>
      <c r="AE124" t="str">
        <f t="shared" si="24"/>
        <v>幼儿班</v>
      </c>
      <c r="AF124" t="str">
        <f t="shared" si="25"/>
        <v>幼儿班</v>
      </c>
    </row>
    <row r="125" spans="1:32">
      <c r="A125" s="321" t="s">
        <v>1550</v>
      </c>
      <c r="B125" s="321" t="s">
        <v>1141</v>
      </c>
      <c r="C125" s="321" t="s">
        <v>1153</v>
      </c>
      <c r="D125" s="321"/>
      <c r="E125" s="321"/>
      <c r="F125" s="321" t="s">
        <v>1807</v>
      </c>
      <c r="G125" s="317" t="s">
        <v>1806</v>
      </c>
      <c r="H125" s="321" t="str">
        <f>VLOOKUP(F125,'1-学员信息表'!$A:$T,20,0)</f>
        <v>三年级</v>
      </c>
      <c r="I125" s="321"/>
      <c r="J125" s="321"/>
      <c r="K125" s="321"/>
      <c r="L125" s="321"/>
      <c r="M125" s="176" t="s">
        <v>1165</v>
      </c>
      <c r="N125" s="321"/>
      <c r="O125" s="321"/>
      <c r="P125" s="155" t="str">
        <f t="shared" si="13"/>
        <v>未进班</v>
      </c>
      <c r="Q125" s="155" t="str">
        <f>IF(P125="在读",IF(IFERROR(FIND("一",C125),0)&gt;0,"一对一",VLOOKUP(LEFT(C125,3),班级编码!A:H,8,0)),P125)</f>
        <v>未进班</v>
      </c>
      <c r="R125" s="156" t="str">
        <f t="shared" si="14"/>
        <v>未进班</v>
      </c>
      <c r="S125" s="151">
        <f t="shared" si="15"/>
        <v>0</v>
      </c>
      <c r="T125" s="151" t="str">
        <f t="shared" si="16"/>
        <v/>
      </c>
      <c r="U125" s="151" t="str">
        <f t="shared" si="17"/>
        <v/>
      </c>
      <c r="V125" s="151" t="str">
        <f t="shared" si="18"/>
        <v/>
      </c>
      <c r="W125" s="151" t="str">
        <f t="shared" si="19"/>
        <v/>
      </c>
      <c r="X125" s="151">
        <f t="shared" si="20"/>
        <v>0</v>
      </c>
      <c r="Y125" s="151">
        <f t="shared" si="21"/>
        <v>0</v>
      </c>
      <c r="Z125" s="151" t="str">
        <f t="shared" si="22"/>
        <v/>
      </c>
      <c r="AA125" s="151">
        <f>COUNTIF($F$2:F125,F125)</f>
        <v>1</v>
      </c>
      <c r="AB125" s="156" t="str">
        <f t="shared" si="23"/>
        <v>未进班</v>
      </c>
      <c r="AC125" t="str">
        <f>VLOOKUP(C125,'2-班级信息'!A:AH,31,0)</f>
        <v/>
      </c>
      <c r="AD125" t="str">
        <f>VLOOKUP(C125,'2-班级信息'!A:AH,8,0)</f>
        <v>3小时</v>
      </c>
      <c r="AE125" t="str">
        <f t="shared" si="24"/>
        <v>小学班</v>
      </c>
      <c r="AF125" t="str">
        <f t="shared" si="25"/>
        <v>小学平时3小时班</v>
      </c>
    </row>
    <row r="126" spans="1:32">
      <c r="A126" s="321" t="s">
        <v>1550</v>
      </c>
      <c r="B126" s="321" t="s">
        <v>1141</v>
      </c>
      <c r="C126" s="321" t="s">
        <v>1153</v>
      </c>
      <c r="D126" s="321"/>
      <c r="E126" s="321"/>
      <c r="F126" s="321" t="s">
        <v>1810</v>
      </c>
      <c r="G126" s="317" t="s">
        <v>1809</v>
      </c>
      <c r="H126" s="321" t="str">
        <f>VLOOKUP(F126,'1-学员信息表'!$A:$T,20,0)</f>
        <v>三年级</v>
      </c>
      <c r="I126" s="321"/>
      <c r="J126" s="321"/>
      <c r="K126" s="321"/>
      <c r="L126" s="321"/>
      <c r="M126" s="176" t="s">
        <v>1165</v>
      </c>
      <c r="N126" s="321"/>
      <c r="O126" s="321"/>
      <c r="P126" s="155" t="str">
        <f t="shared" si="13"/>
        <v>未进班</v>
      </c>
      <c r="Q126" s="155" t="str">
        <f>IF(P126="在读",IF(IFERROR(FIND("一",C126),0)&gt;0,"一对一",VLOOKUP(LEFT(C126,3),班级编码!A:H,8,0)),P126)</f>
        <v>未进班</v>
      </c>
      <c r="R126" s="156" t="str">
        <f t="shared" si="14"/>
        <v>未进班</v>
      </c>
      <c r="S126" s="151">
        <f t="shared" si="15"/>
        <v>0</v>
      </c>
      <c r="T126" s="151" t="str">
        <f t="shared" si="16"/>
        <v/>
      </c>
      <c r="U126" s="151" t="str">
        <f t="shared" si="17"/>
        <v/>
      </c>
      <c r="V126" s="151" t="str">
        <f t="shared" si="18"/>
        <v/>
      </c>
      <c r="W126" s="151" t="str">
        <f t="shared" si="19"/>
        <v/>
      </c>
      <c r="X126" s="151">
        <f t="shared" si="20"/>
        <v>0</v>
      </c>
      <c r="Y126" s="151">
        <f t="shared" si="21"/>
        <v>0</v>
      </c>
      <c r="Z126" s="151" t="str">
        <f t="shared" si="22"/>
        <v/>
      </c>
      <c r="AA126" s="151">
        <f>COUNTIF($F$2:F126,F126)</f>
        <v>1</v>
      </c>
      <c r="AB126" s="156" t="str">
        <f t="shared" si="23"/>
        <v>未进班</v>
      </c>
      <c r="AC126" t="str">
        <f>VLOOKUP(C126,'2-班级信息'!A:AH,31,0)</f>
        <v/>
      </c>
      <c r="AD126" t="str">
        <f>VLOOKUP(C126,'2-班级信息'!A:AH,8,0)</f>
        <v>3小时</v>
      </c>
      <c r="AE126" t="str">
        <f t="shared" si="24"/>
        <v>小学班</v>
      </c>
      <c r="AF126" t="str">
        <f t="shared" si="25"/>
        <v>小学平时3小时班</v>
      </c>
    </row>
    <row r="127" spans="1:32">
      <c r="A127" s="321" t="s">
        <v>1550</v>
      </c>
      <c r="B127" s="321" t="s">
        <v>1141</v>
      </c>
      <c r="C127" s="321" t="s">
        <v>1153</v>
      </c>
      <c r="D127" s="321"/>
      <c r="E127" s="321"/>
      <c r="F127" s="321" t="s">
        <v>1813</v>
      </c>
      <c r="G127" s="317" t="s">
        <v>1812</v>
      </c>
      <c r="H127" s="321" t="str">
        <f>VLOOKUP(F127,'1-学员信息表'!$A:$T,20,0)</f>
        <v>三年级</v>
      </c>
      <c r="I127" s="321"/>
      <c r="J127" s="321"/>
      <c r="K127" s="321"/>
      <c r="L127" s="321"/>
      <c r="M127" s="176" t="s">
        <v>1165</v>
      </c>
      <c r="N127" s="321"/>
      <c r="O127" s="321"/>
      <c r="P127" s="155" t="str">
        <f t="shared" si="13"/>
        <v>未进班</v>
      </c>
      <c r="Q127" s="155" t="str">
        <f>IF(P127="在读",IF(IFERROR(FIND("一",C127),0)&gt;0,"一对一",VLOOKUP(LEFT(C127,3),班级编码!A:H,8,0)),P127)</f>
        <v>未进班</v>
      </c>
      <c r="R127" s="156" t="str">
        <f t="shared" si="14"/>
        <v>未进班</v>
      </c>
      <c r="S127" s="151">
        <f t="shared" si="15"/>
        <v>0</v>
      </c>
      <c r="T127" s="151" t="str">
        <f t="shared" si="16"/>
        <v/>
      </c>
      <c r="U127" s="151" t="str">
        <f t="shared" si="17"/>
        <v/>
      </c>
      <c r="V127" s="151" t="str">
        <f t="shared" si="18"/>
        <v/>
      </c>
      <c r="W127" s="151" t="str">
        <f t="shared" si="19"/>
        <v/>
      </c>
      <c r="X127" s="151">
        <f t="shared" si="20"/>
        <v>0</v>
      </c>
      <c r="Y127" s="151">
        <f t="shared" si="21"/>
        <v>0</v>
      </c>
      <c r="Z127" s="151" t="str">
        <f t="shared" si="22"/>
        <v/>
      </c>
      <c r="AA127" s="151">
        <f>COUNTIF($F$2:F127,F127)</f>
        <v>1</v>
      </c>
      <c r="AB127" s="156" t="str">
        <f t="shared" si="23"/>
        <v>未进班</v>
      </c>
      <c r="AC127" t="str">
        <f>VLOOKUP(C127,'2-班级信息'!A:AH,31,0)</f>
        <v/>
      </c>
      <c r="AD127" t="str">
        <f>VLOOKUP(C127,'2-班级信息'!A:AH,8,0)</f>
        <v>3小时</v>
      </c>
      <c r="AE127" t="str">
        <f t="shared" si="24"/>
        <v>小学班</v>
      </c>
      <c r="AF127" t="str">
        <f t="shared" si="25"/>
        <v>小学平时3小时班</v>
      </c>
    </row>
    <row r="128" spans="1:32">
      <c r="A128" s="321" t="s">
        <v>1550</v>
      </c>
      <c r="B128" s="321" t="s">
        <v>1141</v>
      </c>
      <c r="C128" s="321" t="s">
        <v>1153</v>
      </c>
      <c r="D128" s="321"/>
      <c r="E128" s="321"/>
      <c r="F128" s="321" t="s">
        <v>1816</v>
      </c>
      <c r="G128" s="317" t="s">
        <v>1815</v>
      </c>
      <c r="H128" s="321" t="str">
        <f>VLOOKUP(F128,'1-学员信息表'!$A:$T,20,0)</f>
        <v>四年级</v>
      </c>
      <c r="I128" s="321"/>
      <c r="J128" s="321"/>
      <c r="K128" s="321"/>
      <c r="L128" s="321"/>
      <c r="M128" s="176" t="s">
        <v>1165</v>
      </c>
      <c r="N128" s="321"/>
      <c r="O128" s="321"/>
      <c r="P128" s="155" t="str">
        <f t="shared" si="13"/>
        <v>未进班</v>
      </c>
      <c r="Q128" s="155" t="str">
        <f>IF(P128="在读",IF(IFERROR(FIND("一",C128),0)&gt;0,"一对一",VLOOKUP(LEFT(C128,3),班级编码!A:H,8,0)),P128)</f>
        <v>未进班</v>
      </c>
      <c r="R128" s="156" t="str">
        <f t="shared" si="14"/>
        <v>未进班</v>
      </c>
      <c r="S128" s="151">
        <f t="shared" si="15"/>
        <v>0</v>
      </c>
      <c r="T128" s="151" t="str">
        <f t="shared" si="16"/>
        <v/>
      </c>
      <c r="U128" s="151" t="str">
        <f t="shared" si="17"/>
        <v/>
      </c>
      <c r="V128" s="151" t="str">
        <f t="shared" si="18"/>
        <v/>
      </c>
      <c r="W128" s="151" t="str">
        <f t="shared" si="19"/>
        <v/>
      </c>
      <c r="X128" s="151">
        <f t="shared" si="20"/>
        <v>0</v>
      </c>
      <c r="Y128" s="151">
        <f t="shared" si="21"/>
        <v>0</v>
      </c>
      <c r="Z128" s="151" t="str">
        <f t="shared" si="22"/>
        <v/>
      </c>
      <c r="AA128" s="151">
        <f>COUNTIF($F$2:F128,F128)</f>
        <v>1</v>
      </c>
      <c r="AB128" s="156" t="str">
        <f t="shared" si="23"/>
        <v>未进班</v>
      </c>
      <c r="AC128" t="str">
        <f>VLOOKUP(C128,'2-班级信息'!A:AH,31,0)</f>
        <v/>
      </c>
      <c r="AD128" t="str">
        <f>VLOOKUP(C128,'2-班级信息'!A:AH,8,0)</f>
        <v>3小时</v>
      </c>
      <c r="AE128" t="str">
        <f t="shared" si="24"/>
        <v>小学班</v>
      </c>
      <c r="AF128" t="str">
        <f t="shared" si="25"/>
        <v>小学平时3小时班</v>
      </c>
    </row>
    <row r="129" spans="1:32">
      <c r="A129" s="321" t="s">
        <v>1550</v>
      </c>
      <c r="B129" s="321" t="s">
        <v>1141</v>
      </c>
      <c r="C129" s="321" t="s">
        <v>1153</v>
      </c>
      <c r="D129" s="321"/>
      <c r="E129" s="321"/>
      <c r="F129" s="321" t="s">
        <v>1819</v>
      </c>
      <c r="G129" s="317" t="s">
        <v>1818</v>
      </c>
      <c r="H129" s="321" t="str">
        <f>VLOOKUP(F129,'1-学员信息表'!$A:$T,20,0)</f>
        <v>二年级</v>
      </c>
      <c r="I129" s="321"/>
      <c r="J129" s="321"/>
      <c r="K129" s="321"/>
      <c r="L129" s="321"/>
      <c r="M129" s="176" t="s">
        <v>1165</v>
      </c>
      <c r="N129" s="321"/>
      <c r="O129" s="321"/>
      <c r="P129" s="155" t="str">
        <f t="shared" si="13"/>
        <v>未进班</v>
      </c>
      <c r="Q129" s="155" t="str">
        <f>IF(P129="在读",IF(IFERROR(FIND("一",C129),0)&gt;0,"一对一",VLOOKUP(LEFT(C129,3),班级编码!A:H,8,0)),P129)</f>
        <v>未进班</v>
      </c>
      <c r="R129" s="156" t="str">
        <f t="shared" si="14"/>
        <v>未进班</v>
      </c>
      <c r="S129" s="151">
        <f t="shared" si="15"/>
        <v>0</v>
      </c>
      <c r="T129" s="151" t="str">
        <f t="shared" si="16"/>
        <v/>
      </c>
      <c r="U129" s="151" t="str">
        <f t="shared" si="17"/>
        <v/>
      </c>
      <c r="V129" s="151" t="str">
        <f t="shared" si="18"/>
        <v/>
      </c>
      <c r="W129" s="151" t="str">
        <f t="shared" si="19"/>
        <v/>
      </c>
      <c r="X129" s="151">
        <f t="shared" si="20"/>
        <v>0</v>
      </c>
      <c r="Y129" s="151">
        <f t="shared" si="21"/>
        <v>0</v>
      </c>
      <c r="Z129" s="151" t="str">
        <f t="shared" si="22"/>
        <v/>
      </c>
      <c r="AA129" s="151">
        <f>COUNTIF($F$2:F129,F129)</f>
        <v>1</v>
      </c>
      <c r="AB129" s="156" t="str">
        <f t="shared" si="23"/>
        <v>未进班</v>
      </c>
      <c r="AC129" t="str">
        <f>VLOOKUP(C129,'2-班级信息'!A:AH,31,0)</f>
        <v/>
      </c>
      <c r="AD129" t="str">
        <f>VLOOKUP(C129,'2-班级信息'!A:AH,8,0)</f>
        <v>3小时</v>
      </c>
      <c r="AE129" t="str">
        <f t="shared" si="24"/>
        <v>小学班</v>
      </c>
      <c r="AF129" t="str">
        <f t="shared" si="25"/>
        <v>小学平时3小时班</v>
      </c>
    </row>
    <row r="130" spans="1:32">
      <c r="A130" s="321" t="s">
        <v>1550</v>
      </c>
      <c r="B130" s="321" t="s">
        <v>1141</v>
      </c>
      <c r="C130" s="321" t="s">
        <v>1153</v>
      </c>
      <c r="D130" s="321"/>
      <c r="E130" s="321"/>
      <c r="F130" s="321" t="s">
        <v>1822</v>
      </c>
      <c r="G130" s="317" t="s">
        <v>1821</v>
      </c>
      <c r="H130" s="321" t="str">
        <f>VLOOKUP(F130,'1-学员信息表'!$A:$T,20,0)</f>
        <v>二年级</v>
      </c>
      <c r="I130" s="321"/>
      <c r="J130" s="321"/>
      <c r="K130" s="321"/>
      <c r="L130" s="321"/>
      <c r="M130" s="176" t="s">
        <v>1165</v>
      </c>
      <c r="N130" s="321"/>
      <c r="O130" s="321"/>
      <c r="P130" s="155" t="str">
        <f t="shared" si="13"/>
        <v>未进班</v>
      </c>
      <c r="Q130" s="155" t="str">
        <f>IF(P130="在读",IF(IFERROR(FIND("一",C130),0)&gt;0,"一对一",VLOOKUP(LEFT(C130,3),班级编码!A:H,8,0)),P130)</f>
        <v>未进班</v>
      </c>
      <c r="R130" s="156" t="str">
        <f t="shared" si="14"/>
        <v>未进班</v>
      </c>
      <c r="S130" s="151">
        <f t="shared" si="15"/>
        <v>0</v>
      </c>
      <c r="T130" s="151" t="str">
        <f t="shared" si="16"/>
        <v/>
      </c>
      <c r="U130" s="151" t="str">
        <f t="shared" si="17"/>
        <v/>
      </c>
      <c r="V130" s="151" t="str">
        <f t="shared" si="18"/>
        <v/>
      </c>
      <c r="W130" s="151" t="str">
        <f t="shared" si="19"/>
        <v/>
      </c>
      <c r="X130" s="151">
        <f t="shared" si="20"/>
        <v>0</v>
      </c>
      <c r="Y130" s="151">
        <f t="shared" si="21"/>
        <v>0</v>
      </c>
      <c r="Z130" s="151" t="str">
        <f t="shared" si="22"/>
        <v/>
      </c>
      <c r="AA130" s="151">
        <f>COUNTIF($F$2:F130,F130)</f>
        <v>1</v>
      </c>
      <c r="AB130" s="156" t="str">
        <f t="shared" si="23"/>
        <v>未进班</v>
      </c>
      <c r="AC130" t="str">
        <f>VLOOKUP(C130,'2-班级信息'!A:AH,31,0)</f>
        <v/>
      </c>
      <c r="AD130" t="str">
        <f>VLOOKUP(C130,'2-班级信息'!A:AH,8,0)</f>
        <v>3小时</v>
      </c>
      <c r="AE130" t="str">
        <f t="shared" si="24"/>
        <v>小学班</v>
      </c>
      <c r="AF130" t="str">
        <f t="shared" si="25"/>
        <v>小学平时3小时班</v>
      </c>
    </row>
    <row r="131" spans="1:32">
      <c r="A131" s="321" t="s">
        <v>1550</v>
      </c>
      <c r="B131" s="321" t="s">
        <v>1141</v>
      </c>
      <c r="C131" s="321" t="s">
        <v>1153</v>
      </c>
      <c r="D131" s="321"/>
      <c r="E131" s="321"/>
      <c r="F131" s="321" t="s">
        <v>1825</v>
      </c>
      <c r="G131" s="317" t="s">
        <v>1824</v>
      </c>
      <c r="H131" s="321" t="str">
        <f>VLOOKUP(F131,'1-学员信息表'!$A:$T,20,0)</f>
        <v>二年级</v>
      </c>
      <c r="I131" s="321"/>
      <c r="J131" s="321"/>
      <c r="K131" s="321"/>
      <c r="L131" s="321"/>
      <c r="M131" s="176" t="s">
        <v>1165</v>
      </c>
      <c r="N131" s="321"/>
      <c r="O131" s="321"/>
      <c r="P131" s="155" t="str">
        <f t="shared" ref="P131:P194" si="26">IF(C131="停读","停读",IF(C131="未进班","未进班",IF(AND(L131="",F131&lt;&gt;""),"在读"," ")))</f>
        <v>未进班</v>
      </c>
      <c r="Q131" s="155" t="str">
        <f>IF(P131="在读",IF(IFERROR(FIND("一",C131),0)&gt;0,"一对一",VLOOKUP(LEFT(C131,3),班级编码!A:H,8,0)),P131)</f>
        <v>未进班</v>
      </c>
      <c r="R131" s="156" t="str">
        <f t="shared" ref="R131:R194" si="27">+C131</f>
        <v>未进班</v>
      </c>
      <c r="S131" s="151">
        <f t="shared" ref="S131:S194" si="28">IFERROR(LEFT(E131,FIND(",",E131)-1),E131)</f>
        <v>0</v>
      </c>
      <c r="T131" s="151" t="str">
        <f t="shared" ref="T131:T194" si="29">IF(X131=Y131,W131,V131)</f>
        <v/>
      </c>
      <c r="U131" s="151" t="str">
        <f t="shared" ref="U131:U194" si="30">IF(X131=Y131,V131,W131)</f>
        <v/>
      </c>
      <c r="V131" s="151" t="str">
        <f t="shared" ref="V131:V194" si="31">IFERROR(MID(E131,FIND(",",E131)+1,FIND("@",SUBSTITUTE(E131,",","@",2))-FIND(",",E131)-1),IF(ISERROR(FIND(",",E131)),"",MID(E131,FIND(",",E131)+1,20)))</f>
        <v/>
      </c>
      <c r="W131" s="151" t="str">
        <f t="shared" ref="W131:W194" si="32">IFERROR(MID(E131,FIND("@",SUBSTITUTE(E131,",","@",2))+1,10),"")</f>
        <v/>
      </c>
      <c r="X131" s="151">
        <f t="shared" ref="X131:X194" si="33">LEN(V131)</f>
        <v>0</v>
      </c>
      <c r="Y131" s="151">
        <f t="shared" ref="Y131:Y194" si="34">LENB(V131)</f>
        <v>0</v>
      </c>
      <c r="Z131" s="151" t="str">
        <f t="shared" ref="Z131:Z194" si="35">IF(COUNTIF(F:F,F131)&gt;1,"重复","")</f>
        <v/>
      </c>
      <c r="AA131" s="151">
        <f>COUNTIF($F$2:F131,F131)</f>
        <v>1</v>
      </c>
      <c r="AB131" s="156" t="str">
        <f t="shared" ref="AB131:AB194" si="36">IF(IFERROR(FIND("一",C131),0)&gt;0,"一对一",LEFT(C131,3))</f>
        <v>未进班</v>
      </c>
      <c r="AC131" t="str">
        <f>VLOOKUP(C131,'2-班级信息'!A:AH,31,0)</f>
        <v/>
      </c>
      <c r="AD131" t="str">
        <f>VLOOKUP(C131,'2-班级信息'!A:AH,8,0)</f>
        <v>3小时</v>
      </c>
      <c r="AE131" t="str">
        <f t="shared" ref="AE131:AE194" si="37">IF(Q131="一对一","一对一",VLOOKUP(H131,AG:AH,2,0))</f>
        <v>小学班</v>
      </c>
      <c r="AF131" t="str">
        <f t="shared" ref="AF131:AF194" si="38">IF(OR(AE131="幼儿班",AE131="中学班",AE131="一对一"),AE131,IF(OR(AC131="周日晚上",AC131="周五晚上",AC131="周六晚上"),AC131,IF(OR(AC131="周六上午",AC131="周六下午",AC131="周日上午",AC131="周日下午",),"小学周末白天班","小学平时"&amp;AD131&amp;"班")))</f>
        <v>小学平时3小时班</v>
      </c>
    </row>
    <row r="132" spans="1:32">
      <c r="A132" s="321" t="s">
        <v>1550</v>
      </c>
      <c r="B132" s="321" t="s">
        <v>1141</v>
      </c>
      <c r="C132" s="321" t="s">
        <v>1153</v>
      </c>
      <c r="D132" s="321"/>
      <c r="E132" s="321"/>
      <c r="F132" s="321" t="s">
        <v>1838</v>
      </c>
      <c r="G132" s="317" t="s">
        <v>1961</v>
      </c>
      <c r="H132" s="321" t="str">
        <f>VLOOKUP(F132,'1-学员信息表'!$A:$T,20,0)</f>
        <v>大班</v>
      </c>
      <c r="I132" s="321"/>
      <c r="J132" s="321"/>
      <c r="K132" s="321"/>
      <c r="L132" s="310"/>
      <c r="M132" s="321" t="str">
        <f>VLOOKUP(F132,'1-学员信息表'!$A:$S,19,0)</f>
        <v>东华幼儿园</v>
      </c>
      <c r="N132" s="321"/>
      <c r="O132" s="321"/>
      <c r="P132" s="155" t="str">
        <f t="shared" si="26"/>
        <v>未进班</v>
      </c>
      <c r="Q132" s="155" t="str">
        <f>IF(P132="在读",IF(IFERROR(FIND("一",C132),0)&gt;0,"一对一",VLOOKUP(LEFT(C132,3),班级编码!A:H,8,0)),P132)</f>
        <v>未进班</v>
      </c>
      <c r="R132" s="156" t="str">
        <f t="shared" si="27"/>
        <v>未进班</v>
      </c>
      <c r="S132" s="151">
        <f t="shared" si="28"/>
        <v>0</v>
      </c>
      <c r="T132" s="151" t="str">
        <f t="shared" si="29"/>
        <v/>
      </c>
      <c r="U132" s="151" t="str">
        <f t="shared" si="30"/>
        <v/>
      </c>
      <c r="V132" s="151" t="str">
        <f t="shared" si="31"/>
        <v/>
      </c>
      <c r="W132" s="151" t="str">
        <f t="shared" si="32"/>
        <v/>
      </c>
      <c r="X132" s="151">
        <f t="shared" si="33"/>
        <v>0</v>
      </c>
      <c r="Y132" s="151">
        <f t="shared" si="34"/>
        <v>0</v>
      </c>
      <c r="Z132" s="151" t="str">
        <f t="shared" si="35"/>
        <v/>
      </c>
      <c r="AA132" s="151">
        <f>COUNTIF($F$2:F132,F132)</f>
        <v>1</v>
      </c>
      <c r="AB132" s="156" t="str">
        <f t="shared" si="36"/>
        <v>未进班</v>
      </c>
      <c r="AC132" t="str">
        <f>VLOOKUP(C132,'2-班级信息'!A:AH,31,0)</f>
        <v/>
      </c>
      <c r="AD132" t="str">
        <f>VLOOKUP(C132,'2-班级信息'!A:AH,8,0)</f>
        <v>3小时</v>
      </c>
      <c r="AE132" t="str">
        <f t="shared" si="37"/>
        <v>幼儿班</v>
      </c>
      <c r="AF132" t="str">
        <f t="shared" si="38"/>
        <v>幼儿班</v>
      </c>
    </row>
    <row r="133" spans="1:32">
      <c r="A133" s="321" t="s">
        <v>1550</v>
      </c>
      <c r="B133" s="321" t="s">
        <v>1141</v>
      </c>
      <c r="C133" s="321" t="s">
        <v>1153</v>
      </c>
      <c r="D133" s="321"/>
      <c r="E133" s="321"/>
      <c r="F133" s="321" t="s">
        <v>1828</v>
      </c>
      <c r="G133" s="317" t="s">
        <v>1827</v>
      </c>
      <c r="H133" s="321" t="str">
        <f>VLOOKUP(F133,'1-学员信息表'!$A:$T,20,0)</f>
        <v>小班</v>
      </c>
      <c r="I133" s="321"/>
      <c r="J133" s="321"/>
      <c r="K133" s="321"/>
      <c r="L133" s="321"/>
      <c r="M133" s="321" t="str">
        <f>VLOOKUP(F133,'1-学员信息表'!$A:$S,19,0)</f>
        <v>东华幼儿园</v>
      </c>
      <c r="N133" s="321"/>
      <c r="O133" s="321"/>
      <c r="P133" s="155" t="str">
        <f t="shared" si="26"/>
        <v>未进班</v>
      </c>
      <c r="Q133" s="155" t="str">
        <f>IF(P133="在读",IF(IFERROR(FIND("一",C133),0)&gt;0,"一对一",VLOOKUP(LEFT(C133,3),班级编码!A:H,8,0)),P133)</f>
        <v>未进班</v>
      </c>
      <c r="R133" s="156" t="str">
        <f t="shared" si="27"/>
        <v>未进班</v>
      </c>
      <c r="S133" s="151">
        <f t="shared" si="28"/>
        <v>0</v>
      </c>
      <c r="T133" s="151" t="str">
        <f t="shared" si="29"/>
        <v/>
      </c>
      <c r="U133" s="151" t="str">
        <f t="shared" si="30"/>
        <v/>
      </c>
      <c r="V133" s="151" t="str">
        <f t="shared" si="31"/>
        <v/>
      </c>
      <c r="W133" s="151" t="str">
        <f t="shared" si="32"/>
        <v/>
      </c>
      <c r="X133" s="151">
        <f t="shared" si="33"/>
        <v>0</v>
      </c>
      <c r="Y133" s="151">
        <f t="shared" si="34"/>
        <v>0</v>
      </c>
      <c r="Z133" s="151" t="str">
        <f t="shared" si="35"/>
        <v/>
      </c>
      <c r="AA133" s="151">
        <f>COUNTIF($F$2:F133,F133)</f>
        <v>1</v>
      </c>
      <c r="AB133" s="156" t="str">
        <f t="shared" si="36"/>
        <v>未进班</v>
      </c>
      <c r="AC133" t="str">
        <f>VLOOKUP(C133,'2-班级信息'!A:AH,31,0)</f>
        <v/>
      </c>
      <c r="AD133" t="str">
        <f>VLOOKUP(C133,'2-班级信息'!A:AH,8,0)</f>
        <v>3小时</v>
      </c>
      <c r="AE133" t="str">
        <f t="shared" si="37"/>
        <v>幼儿班</v>
      </c>
      <c r="AF133" t="str">
        <f t="shared" si="38"/>
        <v>幼儿班</v>
      </c>
    </row>
    <row r="134" spans="1:32">
      <c r="A134" s="321" t="s">
        <v>1550</v>
      </c>
      <c r="B134" s="321" t="s">
        <v>1141</v>
      </c>
      <c r="C134" s="321" t="s">
        <v>1153</v>
      </c>
      <c r="D134" s="321"/>
      <c r="E134" s="321"/>
      <c r="F134" s="321" t="s">
        <v>1831</v>
      </c>
      <c r="G134" s="317" t="s">
        <v>1830</v>
      </c>
      <c r="H134" s="321" t="str">
        <f>VLOOKUP(F134,'1-学员信息表'!$A:$T,20,0)</f>
        <v>三年级</v>
      </c>
      <c r="I134" s="321"/>
      <c r="J134" s="321"/>
      <c r="K134" s="321"/>
      <c r="L134" s="321"/>
      <c r="M134" s="176" t="s">
        <v>1165</v>
      </c>
      <c r="N134" s="321"/>
      <c r="O134" s="321"/>
      <c r="P134" s="155" t="str">
        <f t="shared" si="26"/>
        <v>未进班</v>
      </c>
      <c r="Q134" s="155" t="str">
        <f>IF(P134="在读",IF(IFERROR(FIND("一",C134),0)&gt;0,"一对一",VLOOKUP(LEFT(C134,3),班级编码!A:H,8,0)),P134)</f>
        <v>未进班</v>
      </c>
      <c r="R134" s="156" t="str">
        <f t="shared" si="27"/>
        <v>未进班</v>
      </c>
      <c r="S134" s="151">
        <f t="shared" si="28"/>
        <v>0</v>
      </c>
      <c r="T134" s="151" t="str">
        <f t="shared" si="29"/>
        <v/>
      </c>
      <c r="U134" s="151" t="str">
        <f t="shared" si="30"/>
        <v/>
      </c>
      <c r="V134" s="151" t="str">
        <f t="shared" si="31"/>
        <v/>
      </c>
      <c r="W134" s="151" t="str">
        <f t="shared" si="32"/>
        <v/>
      </c>
      <c r="X134" s="151">
        <f t="shared" si="33"/>
        <v>0</v>
      </c>
      <c r="Y134" s="151">
        <f t="shared" si="34"/>
        <v>0</v>
      </c>
      <c r="Z134" s="151" t="str">
        <f t="shared" si="35"/>
        <v/>
      </c>
      <c r="AA134" s="151">
        <f>COUNTIF($F$2:F134,F134)</f>
        <v>1</v>
      </c>
      <c r="AB134" s="156" t="str">
        <f t="shared" si="36"/>
        <v>未进班</v>
      </c>
      <c r="AC134" t="str">
        <f>VLOOKUP(C134,'2-班级信息'!A:AH,31,0)</f>
        <v/>
      </c>
      <c r="AD134" t="str">
        <f>VLOOKUP(C134,'2-班级信息'!A:AH,8,0)</f>
        <v>3小时</v>
      </c>
      <c r="AE134" t="str">
        <f t="shared" si="37"/>
        <v>小学班</v>
      </c>
      <c r="AF134" t="str">
        <f t="shared" si="38"/>
        <v>小学平时3小时班</v>
      </c>
    </row>
    <row r="135" spans="1:32">
      <c r="A135" s="321" t="s">
        <v>1550</v>
      </c>
      <c r="B135" s="321" t="s">
        <v>1141</v>
      </c>
      <c r="C135" s="321" t="s">
        <v>1153</v>
      </c>
      <c r="D135" s="321"/>
      <c r="E135" s="321"/>
      <c r="F135" s="321" t="s">
        <v>1834</v>
      </c>
      <c r="G135" s="317" t="s">
        <v>1833</v>
      </c>
      <c r="H135" s="321" t="str">
        <f>VLOOKUP(F135,'1-学员信息表'!$A:$T,20,0)</f>
        <v>一年级</v>
      </c>
      <c r="I135" s="321"/>
      <c r="J135" s="321"/>
      <c r="K135" s="321"/>
      <c r="L135" s="321"/>
      <c r="M135" s="176" t="s">
        <v>1165</v>
      </c>
      <c r="N135" s="321"/>
      <c r="O135" s="321"/>
      <c r="P135" s="155" t="str">
        <f t="shared" si="26"/>
        <v>未进班</v>
      </c>
      <c r="Q135" s="155" t="str">
        <f>IF(P135="在读",IF(IFERROR(FIND("一",C135),0)&gt;0,"一对一",VLOOKUP(LEFT(C135,3),班级编码!A:H,8,0)),P135)</f>
        <v>未进班</v>
      </c>
      <c r="R135" s="156" t="str">
        <f t="shared" si="27"/>
        <v>未进班</v>
      </c>
      <c r="S135" s="151">
        <f t="shared" si="28"/>
        <v>0</v>
      </c>
      <c r="T135" s="151" t="str">
        <f t="shared" si="29"/>
        <v/>
      </c>
      <c r="U135" s="151" t="str">
        <f t="shared" si="30"/>
        <v/>
      </c>
      <c r="V135" s="151" t="str">
        <f t="shared" si="31"/>
        <v/>
      </c>
      <c r="W135" s="151" t="str">
        <f t="shared" si="32"/>
        <v/>
      </c>
      <c r="X135" s="151">
        <f t="shared" si="33"/>
        <v>0</v>
      </c>
      <c r="Y135" s="151">
        <f t="shared" si="34"/>
        <v>0</v>
      </c>
      <c r="Z135" s="151" t="str">
        <f t="shared" si="35"/>
        <v/>
      </c>
      <c r="AA135" s="151">
        <f>COUNTIF($F$2:F135,F135)</f>
        <v>1</v>
      </c>
      <c r="AB135" s="156" t="str">
        <f t="shared" si="36"/>
        <v>未进班</v>
      </c>
      <c r="AC135" t="str">
        <f>VLOOKUP(C135,'2-班级信息'!A:AH,31,0)</f>
        <v/>
      </c>
      <c r="AD135" t="str">
        <f>VLOOKUP(C135,'2-班级信息'!A:AH,8,0)</f>
        <v>3小时</v>
      </c>
      <c r="AE135" t="str">
        <f t="shared" si="37"/>
        <v>小学班</v>
      </c>
      <c r="AF135" t="str">
        <f t="shared" si="38"/>
        <v>小学平时3小时班</v>
      </c>
    </row>
    <row r="136" spans="1:32">
      <c r="A136" s="321" t="s">
        <v>1550</v>
      </c>
      <c r="B136" s="321" t="s">
        <v>1141</v>
      </c>
      <c r="C136" s="321" t="s">
        <v>1153</v>
      </c>
      <c r="D136" s="321"/>
      <c r="E136" s="321"/>
      <c r="F136" s="321" t="s">
        <v>1843</v>
      </c>
      <c r="G136" s="317" t="s">
        <v>1842</v>
      </c>
      <c r="H136" s="321" t="str">
        <f>VLOOKUP(F136,'1-学员信息表'!$A:$T,20,0)</f>
        <v>三年级</v>
      </c>
      <c r="I136" s="321"/>
      <c r="J136" s="321"/>
      <c r="K136" s="321"/>
      <c r="L136" s="321"/>
      <c r="M136" s="176" t="s">
        <v>1165</v>
      </c>
      <c r="N136" s="321"/>
      <c r="O136" s="321"/>
      <c r="P136" s="155" t="str">
        <f t="shared" si="26"/>
        <v>未进班</v>
      </c>
      <c r="Q136" s="155" t="str">
        <f>IF(P136="在读",IF(IFERROR(FIND("一",C136),0)&gt;0,"一对一",VLOOKUP(LEFT(C136,3),班级编码!A:H,8,0)),P136)</f>
        <v>未进班</v>
      </c>
      <c r="R136" s="156" t="str">
        <f t="shared" si="27"/>
        <v>未进班</v>
      </c>
      <c r="S136" s="151">
        <f t="shared" si="28"/>
        <v>0</v>
      </c>
      <c r="T136" s="151" t="str">
        <f t="shared" si="29"/>
        <v/>
      </c>
      <c r="U136" s="151" t="str">
        <f t="shared" si="30"/>
        <v/>
      </c>
      <c r="V136" s="151" t="str">
        <f t="shared" si="31"/>
        <v/>
      </c>
      <c r="W136" s="151" t="str">
        <f t="shared" si="32"/>
        <v/>
      </c>
      <c r="X136" s="151">
        <f t="shared" si="33"/>
        <v>0</v>
      </c>
      <c r="Y136" s="151">
        <f t="shared" si="34"/>
        <v>0</v>
      </c>
      <c r="Z136" s="151" t="str">
        <f t="shared" si="35"/>
        <v/>
      </c>
      <c r="AA136" s="151">
        <f>COUNTIF($F$2:F136,F136)</f>
        <v>1</v>
      </c>
      <c r="AB136" s="156" t="str">
        <f t="shared" si="36"/>
        <v>未进班</v>
      </c>
      <c r="AC136" t="str">
        <f>VLOOKUP(C136,'2-班级信息'!A:AH,31,0)</f>
        <v/>
      </c>
      <c r="AD136" t="str">
        <f>VLOOKUP(C136,'2-班级信息'!A:AH,8,0)</f>
        <v>3小时</v>
      </c>
      <c r="AE136" t="str">
        <f t="shared" si="37"/>
        <v>小学班</v>
      </c>
      <c r="AF136" t="str">
        <f t="shared" si="38"/>
        <v>小学平时3小时班</v>
      </c>
    </row>
    <row r="137" spans="1:32">
      <c r="A137" s="321" t="s">
        <v>1550</v>
      </c>
      <c r="B137" s="321" t="s">
        <v>1141</v>
      </c>
      <c r="C137" s="321" t="s">
        <v>1153</v>
      </c>
      <c r="D137" s="321"/>
      <c r="E137" s="321"/>
      <c r="F137" s="321" t="s">
        <v>1847</v>
      </c>
      <c r="G137" s="317" t="s">
        <v>1846</v>
      </c>
      <c r="H137" s="321" t="str">
        <f>VLOOKUP(F137,'1-学员信息表'!$A:$T,20,0)</f>
        <v>三年级</v>
      </c>
      <c r="I137" s="321"/>
      <c r="J137" s="321"/>
      <c r="K137" s="321"/>
      <c r="L137" s="321"/>
      <c r="M137" s="321" t="str">
        <f>VLOOKUP(F137,'1-学员信息表'!$A:$S,19,0)</f>
        <v>广州市暨南大学附属小学</v>
      </c>
      <c r="N137" s="321"/>
      <c r="O137" s="321"/>
      <c r="P137" s="155" t="str">
        <f t="shared" si="26"/>
        <v>未进班</v>
      </c>
      <c r="Q137" s="155" t="str">
        <f>IF(P137="在读",IF(IFERROR(FIND("一",C137),0)&gt;0,"一对一",VLOOKUP(LEFT(C137,3),班级编码!A:H,8,0)),P137)</f>
        <v>未进班</v>
      </c>
      <c r="R137" s="156" t="str">
        <f t="shared" si="27"/>
        <v>未进班</v>
      </c>
      <c r="S137" s="151">
        <f t="shared" si="28"/>
        <v>0</v>
      </c>
      <c r="T137" s="151" t="str">
        <f t="shared" si="29"/>
        <v/>
      </c>
      <c r="U137" s="151" t="str">
        <f t="shared" si="30"/>
        <v/>
      </c>
      <c r="V137" s="151" t="str">
        <f t="shared" si="31"/>
        <v/>
      </c>
      <c r="W137" s="151" t="str">
        <f t="shared" si="32"/>
        <v/>
      </c>
      <c r="X137" s="151">
        <f t="shared" si="33"/>
        <v>0</v>
      </c>
      <c r="Y137" s="151">
        <f t="shared" si="34"/>
        <v>0</v>
      </c>
      <c r="Z137" s="151" t="str">
        <f t="shared" si="35"/>
        <v/>
      </c>
      <c r="AA137" s="151">
        <f>COUNTIF($F$2:F137,F137)</f>
        <v>1</v>
      </c>
      <c r="AB137" s="156" t="str">
        <f t="shared" si="36"/>
        <v>未进班</v>
      </c>
      <c r="AC137" t="str">
        <f>VLOOKUP(C137,'2-班级信息'!A:AH,31,0)</f>
        <v/>
      </c>
      <c r="AD137" t="str">
        <f>VLOOKUP(C137,'2-班级信息'!A:AH,8,0)</f>
        <v>3小时</v>
      </c>
      <c r="AE137" t="str">
        <f t="shared" si="37"/>
        <v>小学班</v>
      </c>
      <c r="AF137" t="str">
        <f t="shared" si="38"/>
        <v>小学平时3小时班</v>
      </c>
    </row>
    <row r="138" spans="1:32">
      <c r="A138" s="321" t="s">
        <v>1550</v>
      </c>
      <c r="B138" s="321" t="s">
        <v>1141</v>
      </c>
      <c r="C138" s="321" t="s">
        <v>1153</v>
      </c>
      <c r="D138" s="321"/>
      <c r="E138" s="321"/>
      <c r="F138" s="321" t="s">
        <v>1854</v>
      </c>
      <c r="G138" s="317" t="s">
        <v>1853</v>
      </c>
      <c r="H138" s="321" t="str">
        <f>VLOOKUP(F138,'1-学员信息表'!$A:$T,20,0)</f>
        <v>中班</v>
      </c>
      <c r="I138" s="321"/>
      <c r="J138" s="321"/>
      <c r="K138" s="321"/>
      <c r="L138" s="321"/>
      <c r="M138" s="321" t="str">
        <f>VLOOKUP(F138,'1-学员信息表'!$A:$S,19,0)</f>
        <v>东华幼儿园</v>
      </c>
      <c r="N138" s="321"/>
      <c r="O138" s="321"/>
      <c r="P138" s="155" t="str">
        <f t="shared" si="26"/>
        <v>未进班</v>
      </c>
      <c r="Q138" s="155" t="str">
        <f>IF(P138="在读",IF(IFERROR(FIND("一",C138),0)&gt;0,"一对一",VLOOKUP(LEFT(C138,3),班级编码!A:H,8,0)),P138)</f>
        <v>未进班</v>
      </c>
      <c r="R138" s="156" t="str">
        <f t="shared" si="27"/>
        <v>未进班</v>
      </c>
      <c r="S138" s="151">
        <f t="shared" si="28"/>
        <v>0</v>
      </c>
      <c r="T138" s="151" t="str">
        <f t="shared" si="29"/>
        <v/>
      </c>
      <c r="U138" s="151" t="str">
        <f t="shared" si="30"/>
        <v/>
      </c>
      <c r="V138" s="151" t="str">
        <f t="shared" si="31"/>
        <v/>
      </c>
      <c r="W138" s="151" t="str">
        <f t="shared" si="32"/>
        <v/>
      </c>
      <c r="X138" s="151">
        <f t="shared" si="33"/>
        <v>0</v>
      </c>
      <c r="Y138" s="151">
        <f t="shared" si="34"/>
        <v>0</v>
      </c>
      <c r="Z138" s="151" t="str">
        <f t="shared" si="35"/>
        <v/>
      </c>
      <c r="AA138" s="151">
        <f>COUNTIF($F$2:F138,F138)</f>
        <v>1</v>
      </c>
      <c r="AB138" s="156" t="str">
        <f t="shared" si="36"/>
        <v>未进班</v>
      </c>
      <c r="AC138" t="str">
        <f>VLOOKUP(C138,'2-班级信息'!A:AH,31,0)</f>
        <v/>
      </c>
      <c r="AD138" t="str">
        <f>VLOOKUP(C138,'2-班级信息'!A:AH,8,0)</f>
        <v>3小时</v>
      </c>
      <c r="AE138" t="str">
        <f t="shared" si="37"/>
        <v>幼儿班</v>
      </c>
      <c r="AF138" t="str">
        <f t="shared" si="38"/>
        <v>幼儿班</v>
      </c>
    </row>
    <row r="139" spans="1:32">
      <c r="A139" s="321" t="s">
        <v>1550</v>
      </c>
      <c r="B139" s="321" t="s">
        <v>1141</v>
      </c>
      <c r="C139" s="321" t="s">
        <v>1153</v>
      </c>
      <c r="D139" s="321"/>
      <c r="E139" s="321"/>
      <c r="F139" s="321" t="s">
        <v>1858</v>
      </c>
      <c r="G139" s="317" t="s">
        <v>1857</v>
      </c>
      <c r="H139" s="321" t="str">
        <f>VLOOKUP(F139,'1-学员信息表'!$A:$T,20,0)</f>
        <v>小班</v>
      </c>
      <c r="I139" s="321"/>
      <c r="J139" s="321"/>
      <c r="K139" s="321"/>
      <c r="L139" s="321"/>
      <c r="M139" s="321" t="str">
        <f>VLOOKUP(F139,'1-学员信息表'!$A:$S,19,0)</f>
        <v>东华幼儿园</v>
      </c>
      <c r="N139" s="321"/>
      <c r="O139" s="321"/>
      <c r="P139" s="155" t="str">
        <f t="shared" si="26"/>
        <v>未进班</v>
      </c>
      <c r="Q139" s="155" t="str">
        <f>IF(P139="在读",IF(IFERROR(FIND("一",C139),0)&gt;0,"一对一",VLOOKUP(LEFT(C139,3),班级编码!A:H,8,0)),P139)</f>
        <v>未进班</v>
      </c>
      <c r="R139" s="156" t="str">
        <f t="shared" si="27"/>
        <v>未进班</v>
      </c>
      <c r="S139" s="151">
        <f t="shared" si="28"/>
        <v>0</v>
      </c>
      <c r="T139" s="151" t="str">
        <f t="shared" si="29"/>
        <v/>
      </c>
      <c r="U139" s="151" t="str">
        <f t="shared" si="30"/>
        <v/>
      </c>
      <c r="V139" s="151" t="str">
        <f t="shared" si="31"/>
        <v/>
      </c>
      <c r="W139" s="151" t="str">
        <f t="shared" si="32"/>
        <v/>
      </c>
      <c r="X139" s="151">
        <f t="shared" si="33"/>
        <v>0</v>
      </c>
      <c r="Y139" s="151">
        <f t="shared" si="34"/>
        <v>0</v>
      </c>
      <c r="Z139" s="151" t="str">
        <f t="shared" si="35"/>
        <v/>
      </c>
      <c r="AA139" s="151">
        <f>COUNTIF($F$2:F139,F139)</f>
        <v>1</v>
      </c>
      <c r="AB139" s="156" t="str">
        <f t="shared" si="36"/>
        <v>未进班</v>
      </c>
      <c r="AC139" t="str">
        <f>VLOOKUP(C139,'2-班级信息'!A:AH,31,0)</f>
        <v/>
      </c>
      <c r="AD139" t="str">
        <f>VLOOKUP(C139,'2-班级信息'!A:AH,8,0)</f>
        <v>3小时</v>
      </c>
      <c r="AE139" t="str">
        <f t="shared" si="37"/>
        <v>幼儿班</v>
      </c>
      <c r="AF139" t="str">
        <f t="shared" si="38"/>
        <v>幼儿班</v>
      </c>
    </row>
    <row r="140" spans="1:32">
      <c r="A140" s="321" t="s">
        <v>1550</v>
      </c>
      <c r="B140" s="321" t="s">
        <v>1141</v>
      </c>
      <c r="C140" s="321" t="s">
        <v>1153</v>
      </c>
      <c r="D140" s="321"/>
      <c r="E140" s="321"/>
      <c r="F140" s="321" t="s">
        <v>1863</v>
      </c>
      <c r="G140" s="317" t="s">
        <v>1862</v>
      </c>
      <c r="H140" s="321" t="str">
        <f>VLOOKUP(F140,'1-学员信息表'!$A:$T,20,0)</f>
        <v>一年级</v>
      </c>
      <c r="I140" s="321"/>
      <c r="J140" s="321"/>
      <c r="K140" s="321"/>
      <c r="L140" s="321"/>
      <c r="M140" s="321" t="str">
        <f>VLOOKUP(F140,'1-学员信息表'!$A:$S,19,0)</f>
        <v>天河区华景小学</v>
      </c>
      <c r="N140" s="321"/>
      <c r="O140" s="321"/>
      <c r="P140" s="155" t="str">
        <f t="shared" si="26"/>
        <v>未进班</v>
      </c>
      <c r="Q140" s="155" t="str">
        <f>IF(P140="在读",IF(IFERROR(FIND("一",C140),0)&gt;0,"一对一",VLOOKUP(LEFT(C140,3),班级编码!A:H,8,0)),P140)</f>
        <v>未进班</v>
      </c>
      <c r="R140" s="156" t="str">
        <f t="shared" si="27"/>
        <v>未进班</v>
      </c>
      <c r="S140" s="151">
        <f t="shared" si="28"/>
        <v>0</v>
      </c>
      <c r="T140" s="151" t="str">
        <f t="shared" si="29"/>
        <v/>
      </c>
      <c r="U140" s="151" t="str">
        <f t="shared" si="30"/>
        <v/>
      </c>
      <c r="V140" s="151" t="str">
        <f t="shared" si="31"/>
        <v/>
      </c>
      <c r="W140" s="151" t="str">
        <f t="shared" si="32"/>
        <v/>
      </c>
      <c r="X140" s="151">
        <f t="shared" si="33"/>
        <v>0</v>
      </c>
      <c r="Y140" s="151">
        <f t="shared" si="34"/>
        <v>0</v>
      </c>
      <c r="Z140" s="151" t="str">
        <f t="shared" si="35"/>
        <v/>
      </c>
      <c r="AA140" s="151">
        <f>COUNTIF($F$2:F140,F140)</f>
        <v>1</v>
      </c>
      <c r="AB140" s="156" t="str">
        <f t="shared" si="36"/>
        <v>未进班</v>
      </c>
      <c r="AC140" t="str">
        <f>VLOOKUP(C140,'2-班级信息'!A:AH,31,0)</f>
        <v/>
      </c>
      <c r="AD140" t="str">
        <f>VLOOKUP(C140,'2-班级信息'!A:AH,8,0)</f>
        <v>3小时</v>
      </c>
      <c r="AE140" t="str">
        <f t="shared" si="37"/>
        <v>小学班</v>
      </c>
      <c r="AF140" t="str">
        <f t="shared" si="38"/>
        <v>小学平时3小时班</v>
      </c>
    </row>
    <row r="141" spans="1:32">
      <c r="A141" s="321" t="s">
        <v>1550</v>
      </c>
      <c r="B141" s="321" t="s">
        <v>1141</v>
      </c>
      <c r="C141" s="321" t="s">
        <v>1153</v>
      </c>
      <c r="D141" s="321"/>
      <c r="E141" s="321"/>
      <c r="F141" s="321" t="s">
        <v>1586</v>
      </c>
      <c r="G141" s="317" t="s">
        <v>1585</v>
      </c>
      <c r="H141" s="321" t="str">
        <f>VLOOKUP(F141,'1-学员信息表'!$A:$T,20,0)</f>
        <v>一年级</v>
      </c>
      <c r="I141" s="321"/>
      <c r="J141" s="321"/>
      <c r="K141" s="321"/>
      <c r="L141" s="321"/>
      <c r="M141" s="176" t="s">
        <v>1165</v>
      </c>
      <c r="N141" s="321"/>
      <c r="O141" s="321"/>
      <c r="P141" s="155" t="str">
        <f t="shared" si="26"/>
        <v>未进班</v>
      </c>
      <c r="Q141" s="155" t="str">
        <f>IF(P141="在读",IF(IFERROR(FIND("一",C141),0)&gt;0,"一对一",VLOOKUP(LEFT(C141,3),班级编码!A:H,8,0)),P141)</f>
        <v>未进班</v>
      </c>
      <c r="R141" s="156" t="str">
        <f t="shared" si="27"/>
        <v>未进班</v>
      </c>
      <c r="S141" s="151">
        <f t="shared" si="28"/>
        <v>0</v>
      </c>
      <c r="T141" s="151" t="str">
        <f t="shared" si="29"/>
        <v/>
      </c>
      <c r="U141" s="151" t="str">
        <f t="shared" si="30"/>
        <v/>
      </c>
      <c r="V141" s="151" t="str">
        <f t="shared" si="31"/>
        <v/>
      </c>
      <c r="W141" s="151" t="str">
        <f t="shared" si="32"/>
        <v/>
      </c>
      <c r="X141" s="151">
        <f t="shared" si="33"/>
        <v>0</v>
      </c>
      <c r="Y141" s="151">
        <f t="shared" si="34"/>
        <v>0</v>
      </c>
      <c r="Z141" s="151" t="str">
        <f t="shared" si="35"/>
        <v/>
      </c>
      <c r="AA141" s="151">
        <f>COUNTIF($F$2:F141,F141)</f>
        <v>1</v>
      </c>
      <c r="AB141" s="156" t="str">
        <f t="shared" si="36"/>
        <v>未进班</v>
      </c>
      <c r="AC141" t="str">
        <f>VLOOKUP(C141,'2-班级信息'!A:AH,31,0)</f>
        <v/>
      </c>
      <c r="AD141" t="str">
        <f>VLOOKUP(C141,'2-班级信息'!A:AH,8,0)</f>
        <v>3小时</v>
      </c>
      <c r="AE141" t="str">
        <f t="shared" si="37"/>
        <v>小学班</v>
      </c>
      <c r="AF141" t="str">
        <f t="shared" si="38"/>
        <v>小学平时3小时班</v>
      </c>
    </row>
    <row r="142" spans="1:32">
      <c r="A142" s="321" t="s">
        <v>1550</v>
      </c>
      <c r="B142" s="321" t="s">
        <v>1141</v>
      </c>
      <c r="C142" s="321" t="s">
        <v>1153</v>
      </c>
      <c r="D142" s="321"/>
      <c r="E142" s="321"/>
      <c r="F142" s="321" t="s">
        <v>1887</v>
      </c>
      <c r="G142" s="317" t="s">
        <v>1886</v>
      </c>
      <c r="H142" s="321" t="str">
        <f>VLOOKUP(F142,'1-学员信息表'!$A:$T,20,0)</f>
        <v>小班</v>
      </c>
      <c r="I142" s="321"/>
      <c r="J142" s="321"/>
      <c r="K142" s="321"/>
      <c r="L142" s="321"/>
      <c r="M142" s="321" t="str">
        <f>VLOOKUP(F142,'1-学员信息表'!$A:$S,19,0)</f>
        <v>东华幼儿园</v>
      </c>
      <c r="N142" s="321"/>
      <c r="O142" s="321"/>
      <c r="P142" s="155" t="str">
        <f t="shared" si="26"/>
        <v>未进班</v>
      </c>
      <c r="Q142" s="155" t="str">
        <f>IF(P142="在读",IF(IFERROR(FIND("一",C142),0)&gt;0,"一对一",VLOOKUP(LEFT(C142,3),班级编码!A:H,8,0)),P142)</f>
        <v>未进班</v>
      </c>
      <c r="R142" s="156" t="str">
        <f t="shared" si="27"/>
        <v>未进班</v>
      </c>
      <c r="S142" s="151">
        <f t="shared" si="28"/>
        <v>0</v>
      </c>
      <c r="T142" s="151" t="str">
        <f t="shared" si="29"/>
        <v/>
      </c>
      <c r="U142" s="151" t="str">
        <f t="shared" si="30"/>
        <v/>
      </c>
      <c r="V142" s="151" t="str">
        <f t="shared" si="31"/>
        <v/>
      </c>
      <c r="W142" s="151" t="str">
        <f t="shared" si="32"/>
        <v/>
      </c>
      <c r="X142" s="151">
        <f t="shared" si="33"/>
        <v>0</v>
      </c>
      <c r="Y142" s="151">
        <f t="shared" si="34"/>
        <v>0</v>
      </c>
      <c r="Z142" s="151" t="str">
        <f t="shared" si="35"/>
        <v/>
      </c>
      <c r="AA142" s="151">
        <f>COUNTIF($F$2:F142,F142)</f>
        <v>1</v>
      </c>
      <c r="AB142" s="156" t="str">
        <f t="shared" si="36"/>
        <v>未进班</v>
      </c>
      <c r="AC142" t="str">
        <f>VLOOKUP(C142,'2-班级信息'!A:AH,31,0)</f>
        <v/>
      </c>
      <c r="AD142" t="str">
        <f>VLOOKUP(C142,'2-班级信息'!A:AH,8,0)</f>
        <v>3小时</v>
      </c>
      <c r="AE142" t="str">
        <f t="shared" si="37"/>
        <v>幼儿班</v>
      </c>
      <c r="AF142" t="str">
        <f t="shared" si="38"/>
        <v>幼儿班</v>
      </c>
    </row>
    <row r="143" spans="1:32">
      <c r="A143" s="321" t="s">
        <v>1550</v>
      </c>
      <c r="B143" s="321" t="s">
        <v>1141</v>
      </c>
      <c r="C143" s="321" t="s">
        <v>1153</v>
      </c>
      <c r="D143" s="321"/>
      <c r="E143" s="321"/>
      <c r="F143" s="321" t="s">
        <v>1878</v>
      </c>
      <c r="G143" s="317" t="s">
        <v>1877</v>
      </c>
      <c r="H143" s="321" t="str">
        <f>VLOOKUP(F143,'1-学员信息表'!$A:$T,20,0)</f>
        <v>中班</v>
      </c>
      <c r="I143" s="321"/>
      <c r="J143" s="321"/>
      <c r="K143" s="321"/>
      <c r="L143" s="321"/>
      <c r="M143" s="321" t="str">
        <f>VLOOKUP(F143,'1-学员信息表'!$A:$S,19,0)</f>
        <v>广州邮电通信设备公司幼儿园</v>
      </c>
      <c r="N143" s="321"/>
      <c r="O143" s="321"/>
      <c r="P143" s="155" t="str">
        <f t="shared" si="26"/>
        <v>未进班</v>
      </c>
      <c r="Q143" s="155" t="str">
        <f>IF(P143="在读",IF(IFERROR(FIND("一",C143),0)&gt;0,"一对一",VLOOKUP(LEFT(C143,3),班级编码!A:H,8,0)),P143)</f>
        <v>未进班</v>
      </c>
      <c r="R143" s="156" t="str">
        <f t="shared" si="27"/>
        <v>未进班</v>
      </c>
      <c r="S143" s="151">
        <f t="shared" si="28"/>
        <v>0</v>
      </c>
      <c r="T143" s="151" t="str">
        <f t="shared" si="29"/>
        <v/>
      </c>
      <c r="U143" s="151" t="str">
        <f t="shared" si="30"/>
        <v/>
      </c>
      <c r="V143" s="151" t="str">
        <f t="shared" si="31"/>
        <v/>
      </c>
      <c r="W143" s="151" t="str">
        <f t="shared" si="32"/>
        <v/>
      </c>
      <c r="X143" s="151">
        <f t="shared" si="33"/>
        <v>0</v>
      </c>
      <c r="Y143" s="151">
        <f t="shared" si="34"/>
        <v>0</v>
      </c>
      <c r="Z143" s="151" t="str">
        <f t="shared" si="35"/>
        <v/>
      </c>
      <c r="AA143" s="151">
        <f>COUNTIF($F$2:F143,F143)</f>
        <v>1</v>
      </c>
      <c r="AB143" s="156" t="str">
        <f t="shared" si="36"/>
        <v>未进班</v>
      </c>
      <c r="AC143" t="str">
        <f>VLOOKUP(C143,'2-班级信息'!A:AH,31,0)</f>
        <v/>
      </c>
      <c r="AD143" t="str">
        <f>VLOOKUP(C143,'2-班级信息'!A:AH,8,0)</f>
        <v>3小时</v>
      </c>
      <c r="AE143" t="str">
        <f t="shared" si="37"/>
        <v>幼儿班</v>
      </c>
      <c r="AF143" t="str">
        <f t="shared" si="38"/>
        <v>幼儿班</v>
      </c>
    </row>
    <row r="144" spans="1:32">
      <c r="A144" s="321" t="s">
        <v>1550</v>
      </c>
      <c r="B144" s="321" t="s">
        <v>1141</v>
      </c>
      <c r="C144" s="321" t="s">
        <v>1153</v>
      </c>
      <c r="D144" s="321"/>
      <c r="E144" s="321"/>
      <c r="F144" s="321" t="s">
        <v>1896</v>
      </c>
      <c r="G144" s="317" t="s">
        <v>1895</v>
      </c>
      <c r="H144" s="321" t="str">
        <f>VLOOKUP(F144,'1-学员信息表'!$A:$T,20,0)</f>
        <v>小班</v>
      </c>
      <c r="I144" s="321"/>
      <c r="J144" s="321"/>
      <c r="K144" s="321"/>
      <c r="L144" s="321"/>
      <c r="M144" s="321" t="str">
        <f>VLOOKUP(F144,'1-学员信息表'!$A:$S,19,0)</f>
        <v>广州都市兰亭幼儿园</v>
      </c>
      <c r="N144" s="321"/>
      <c r="O144" s="321"/>
      <c r="P144" s="155" t="str">
        <f t="shared" si="26"/>
        <v>未进班</v>
      </c>
      <c r="Q144" s="155" t="str">
        <f>IF(P144="在读",IF(IFERROR(FIND("一",C144),0)&gt;0,"一对一",VLOOKUP(LEFT(C144,3),班级编码!A:H,8,0)),P144)</f>
        <v>未进班</v>
      </c>
      <c r="R144" s="156" t="str">
        <f t="shared" si="27"/>
        <v>未进班</v>
      </c>
      <c r="S144" s="151">
        <f t="shared" si="28"/>
        <v>0</v>
      </c>
      <c r="T144" s="151" t="str">
        <f t="shared" si="29"/>
        <v/>
      </c>
      <c r="U144" s="151" t="str">
        <f t="shared" si="30"/>
        <v/>
      </c>
      <c r="V144" s="151" t="str">
        <f t="shared" si="31"/>
        <v/>
      </c>
      <c r="W144" s="151" t="str">
        <f t="shared" si="32"/>
        <v/>
      </c>
      <c r="X144" s="151">
        <f t="shared" si="33"/>
        <v>0</v>
      </c>
      <c r="Y144" s="151">
        <f t="shared" si="34"/>
        <v>0</v>
      </c>
      <c r="Z144" s="151" t="str">
        <f t="shared" si="35"/>
        <v/>
      </c>
      <c r="AA144" s="151">
        <f>COUNTIF($F$2:F144,F144)</f>
        <v>1</v>
      </c>
      <c r="AB144" s="156" t="str">
        <f t="shared" si="36"/>
        <v>未进班</v>
      </c>
      <c r="AC144" t="str">
        <f>VLOOKUP(C144,'2-班级信息'!A:AH,31,0)</f>
        <v/>
      </c>
      <c r="AD144" t="str">
        <f>VLOOKUP(C144,'2-班级信息'!A:AH,8,0)</f>
        <v>3小时</v>
      </c>
      <c r="AE144" t="str">
        <f t="shared" si="37"/>
        <v>幼儿班</v>
      </c>
      <c r="AF144" t="str">
        <f t="shared" si="38"/>
        <v>幼儿班</v>
      </c>
    </row>
    <row r="145" spans="1:32">
      <c r="A145" s="321" t="s">
        <v>1550</v>
      </c>
      <c r="B145" s="321" t="s">
        <v>1141</v>
      </c>
      <c r="C145" s="321" t="s">
        <v>1153</v>
      </c>
      <c r="D145" s="321"/>
      <c r="E145" s="321"/>
      <c r="F145" s="321" t="s">
        <v>2713</v>
      </c>
      <c r="G145" s="317" t="s">
        <v>1588</v>
      </c>
      <c r="H145" s="321" t="str">
        <f>VLOOKUP(F145,'1-学员信息表'!$A:$T,20,0)</f>
        <v>中班</v>
      </c>
      <c r="I145" s="321"/>
      <c r="J145" s="321"/>
      <c r="K145" s="321"/>
      <c r="L145" s="321"/>
      <c r="M145" s="176" t="s">
        <v>1165</v>
      </c>
      <c r="N145" s="321"/>
      <c r="O145" s="321"/>
      <c r="P145" s="155" t="str">
        <f t="shared" si="26"/>
        <v>未进班</v>
      </c>
      <c r="Q145" s="155" t="str">
        <f>IF(P145="在读",IF(IFERROR(FIND("一",C145),0)&gt;0,"一对一",VLOOKUP(LEFT(C145,3),班级编码!A:H,8,0)),P145)</f>
        <v>未进班</v>
      </c>
      <c r="R145" s="156" t="str">
        <f t="shared" si="27"/>
        <v>未进班</v>
      </c>
      <c r="S145" s="151">
        <f t="shared" si="28"/>
        <v>0</v>
      </c>
      <c r="T145" s="151" t="str">
        <f t="shared" si="29"/>
        <v/>
      </c>
      <c r="U145" s="151" t="str">
        <f t="shared" si="30"/>
        <v/>
      </c>
      <c r="V145" s="151" t="str">
        <f t="shared" si="31"/>
        <v/>
      </c>
      <c r="W145" s="151" t="str">
        <f t="shared" si="32"/>
        <v/>
      </c>
      <c r="X145" s="151">
        <f t="shared" si="33"/>
        <v>0</v>
      </c>
      <c r="Y145" s="151">
        <f t="shared" si="34"/>
        <v>0</v>
      </c>
      <c r="Z145" s="151" t="str">
        <f t="shared" si="35"/>
        <v/>
      </c>
      <c r="AA145" s="151">
        <f>COUNTIF($F$2:F145,F145)</f>
        <v>1</v>
      </c>
      <c r="AB145" s="156" t="str">
        <f t="shared" si="36"/>
        <v>未进班</v>
      </c>
      <c r="AC145" t="str">
        <f>VLOOKUP(C145,'2-班级信息'!A:AH,31,0)</f>
        <v/>
      </c>
      <c r="AD145" t="str">
        <f>VLOOKUP(C145,'2-班级信息'!A:AH,8,0)</f>
        <v>3小时</v>
      </c>
      <c r="AE145" t="str">
        <f t="shared" si="37"/>
        <v>幼儿班</v>
      </c>
      <c r="AF145" t="str">
        <f t="shared" si="38"/>
        <v>幼儿班</v>
      </c>
    </row>
    <row r="146" spans="1:32">
      <c r="A146" s="321" t="s">
        <v>1550</v>
      </c>
      <c r="B146" s="321" t="s">
        <v>1141</v>
      </c>
      <c r="C146" s="321" t="s">
        <v>1153</v>
      </c>
      <c r="D146" s="321"/>
      <c r="E146" s="321"/>
      <c r="F146" s="321" t="s">
        <v>2651</v>
      </c>
      <c r="G146" s="317" t="s">
        <v>2716</v>
      </c>
      <c r="H146" s="321" t="str">
        <f>VLOOKUP(F146,'1-学员信息表'!$A:$T,20,0)</f>
        <v>二年级</v>
      </c>
      <c r="I146" s="321"/>
      <c r="J146" s="321"/>
      <c r="K146" s="321"/>
      <c r="L146" s="321"/>
      <c r="M146" s="321" t="str">
        <f>VLOOKUP(F146,'1-学员信息表'!$A:$S,19,0)</f>
        <v>广州市越秀区水荫路小学</v>
      </c>
      <c r="N146" s="321"/>
      <c r="O146" s="321"/>
      <c r="P146" s="155" t="str">
        <f t="shared" si="26"/>
        <v>未进班</v>
      </c>
      <c r="Q146" s="155" t="str">
        <f>IF(P146="在读",IF(IFERROR(FIND("一",C146),0)&gt;0,"一对一",VLOOKUP(LEFT(C146,3),班级编码!A:H,8,0)),P146)</f>
        <v>未进班</v>
      </c>
      <c r="R146" s="156" t="str">
        <f t="shared" si="27"/>
        <v>未进班</v>
      </c>
      <c r="S146" s="151">
        <f t="shared" si="28"/>
        <v>0</v>
      </c>
      <c r="T146" s="151" t="str">
        <f t="shared" si="29"/>
        <v/>
      </c>
      <c r="U146" s="151" t="str">
        <f t="shared" si="30"/>
        <v/>
      </c>
      <c r="V146" s="151" t="str">
        <f t="shared" si="31"/>
        <v/>
      </c>
      <c r="W146" s="151" t="str">
        <f t="shared" si="32"/>
        <v/>
      </c>
      <c r="X146" s="151">
        <f t="shared" si="33"/>
        <v>0</v>
      </c>
      <c r="Y146" s="151">
        <f t="shared" si="34"/>
        <v>0</v>
      </c>
      <c r="Z146" s="151" t="str">
        <f t="shared" si="35"/>
        <v/>
      </c>
      <c r="AA146" s="151">
        <f>COUNTIF($F$2:F146,F146)</f>
        <v>1</v>
      </c>
      <c r="AB146" s="156" t="str">
        <f t="shared" si="36"/>
        <v>未进班</v>
      </c>
      <c r="AC146" t="str">
        <f>VLOOKUP(C146,'2-班级信息'!A:AH,31,0)</f>
        <v/>
      </c>
      <c r="AD146" t="str">
        <f>VLOOKUP(C146,'2-班级信息'!A:AH,8,0)</f>
        <v>3小时</v>
      </c>
      <c r="AE146" t="str">
        <f t="shared" si="37"/>
        <v>小学班</v>
      </c>
      <c r="AF146" t="str">
        <f t="shared" si="38"/>
        <v>小学平时3小时班</v>
      </c>
    </row>
    <row r="147" spans="1:32">
      <c r="A147" s="321"/>
      <c r="B147" s="321"/>
      <c r="C147" s="321"/>
      <c r="D147" s="321"/>
      <c r="E147" s="321"/>
      <c r="F147" s="321"/>
      <c r="G147" s="317"/>
      <c r="H147" s="321"/>
      <c r="I147" s="321"/>
      <c r="J147" s="321"/>
      <c r="K147" s="321"/>
      <c r="L147" s="321"/>
      <c r="M147" s="321"/>
      <c r="N147" s="321"/>
      <c r="O147" s="321"/>
      <c r="P147" s="155" t="str">
        <f t="shared" si="26"/>
        <v xml:space="preserve"> </v>
      </c>
      <c r="Q147" s="155" t="str">
        <f>IF(P147="在读",IF(IFERROR(FIND("一",C147),0)&gt;0,"一对一",VLOOKUP(LEFT(C147,3),班级编码!A:H,8,0)),P147)</f>
        <v xml:space="preserve"> </v>
      </c>
      <c r="R147" s="156">
        <f t="shared" si="27"/>
        <v>0</v>
      </c>
      <c r="S147" s="151">
        <f t="shared" si="28"/>
        <v>0</v>
      </c>
      <c r="T147" s="151" t="str">
        <f t="shared" si="29"/>
        <v/>
      </c>
      <c r="U147" s="151" t="str">
        <f t="shared" si="30"/>
        <v/>
      </c>
      <c r="V147" s="151" t="str">
        <f t="shared" si="31"/>
        <v/>
      </c>
      <c r="W147" s="151" t="str">
        <f t="shared" si="32"/>
        <v/>
      </c>
      <c r="X147" s="151">
        <f t="shared" si="33"/>
        <v>0</v>
      </c>
      <c r="Y147" s="151">
        <f t="shared" si="34"/>
        <v>0</v>
      </c>
      <c r="Z147" s="151" t="str">
        <f t="shared" si="35"/>
        <v/>
      </c>
      <c r="AA147" s="151">
        <f>COUNTIF($F$2:F147,F147)</f>
        <v>0</v>
      </c>
      <c r="AB147" s="156" t="str">
        <f t="shared" si="36"/>
        <v/>
      </c>
      <c r="AC147" t="e">
        <f>VLOOKUP(C147,'2-班级信息'!A:AH,31,0)</f>
        <v>#N/A</v>
      </c>
      <c r="AD147" t="e">
        <f>VLOOKUP(C147,'2-班级信息'!A:AH,8,0)</f>
        <v>#N/A</v>
      </c>
      <c r="AE147" t="e">
        <f t="shared" si="37"/>
        <v>#N/A</v>
      </c>
      <c r="AF147" t="e">
        <f t="shared" si="38"/>
        <v>#N/A</v>
      </c>
    </row>
    <row r="148" spans="1:32">
      <c r="A148" s="321"/>
      <c r="B148" s="321"/>
      <c r="C148" s="321"/>
      <c r="D148" s="321"/>
      <c r="E148" s="321"/>
      <c r="F148" s="321"/>
      <c r="G148" s="317"/>
      <c r="H148" s="321"/>
      <c r="I148" s="321"/>
      <c r="J148" s="321"/>
      <c r="K148" s="321"/>
      <c r="L148" s="321"/>
      <c r="M148" s="321"/>
      <c r="N148" s="321"/>
      <c r="O148" s="321"/>
      <c r="P148" s="155" t="str">
        <f t="shared" si="26"/>
        <v xml:space="preserve"> </v>
      </c>
      <c r="Q148" s="155" t="str">
        <f>IF(P148="在读",IF(IFERROR(FIND("一",C148),0)&gt;0,"一对一",VLOOKUP(LEFT(C148,3),班级编码!A:H,8,0)),P148)</f>
        <v xml:space="preserve"> </v>
      </c>
      <c r="R148" s="156">
        <f t="shared" si="27"/>
        <v>0</v>
      </c>
      <c r="S148" s="151">
        <f t="shared" si="28"/>
        <v>0</v>
      </c>
      <c r="T148" s="151" t="str">
        <f t="shared" si="29"/>
        <v/>
      </c>
      <c r="U148" s="151" t="str">
        <f t="shared" si="30"/>
        <v/>
      </c>
      <c r="V148" s="151" t="str">
        <f t="shared" si="31"/>
        <v/>
      </c>
      <c r="W148" s="151" t="str">
        <f t="shared" si="32"/>
        <v/>
      </c>
      <c r="X148" s="151">
        <f t="shared" si="33"/>
        <v>0</v>
      </c>
      <c r="Y148" s="151">
        <f t="shared" si="34"/>
        <v>0</v>
      </c>
      <c r="Z148" s="151" t="str">
        <f t="shared" si="35"/>
        <v/>
      </c>
      <c r="AA148" s="151">
        <f>COUNTIF($F$2:F148,F148)</f>
        <v>0</v>
      </c>
      <c r="AB148" s="156" t="str">
        <f t="shared" si="36"/>
        <v/>
      </c>
      <c r="AC148" t="e">
        <f>VLOOKUP(C148,'2-班级信息'!A:AH,31,0)</f>
        <v>#N/A</v>
      </c>
      <c r="AD148" t="e">
        <f>VLOOKUP(C148,'2-班级信息'!A:AH,8,0)</f>
        <v>#N/A</v>
      </c>
      <c r="AE148" t="e">
        <f t="shared" si="37"/>
        <v>#N/A</v>
      </c>
      <c r="AF148" t="e">
        <f t="shared" si="38"/>
        <v>#N/A</v>
      </c>
    </row>
    <row r="149" spans="1:32">
      <c r="A149" s="321"/>
      <c r="B149" s="321"/>
      <c r="C149" s="321"/>
      <c r="D149" s="321"/>
      <c r="E149" s="321"/>
      <c r="F149" s="321"/>
      <c r="G149" s="317"/>
      <c r="H149" s="321"/>
      <c r="I149" s="321"/>
      <c r="J149" s="321"/>
      <c r="K149" s="321"/>
      <c r="L149" s="321"/>
      <c r="M149" s="321"/>
      <c r="N149" s="321"/>
      <c r="O149" s="321"/>
      <c r="P149" s="155" t="str">
        <f t="shared" si="26"/>
        <v xml:space="preserve"> </v>
      </c>
      <c r="Q149" s="155" t="str">
        <f>IF(P149="在读",IF(IFERROR(FIND("一",C149),0)&gt;0,"一对一",VLOOKUP(LEFT(C149,3),班级编码!A:H,8,0)),P149)</f>
        <v xml:space="preserve"> </v>
      </c>
      <c r="R149" s="156">
        <f t="shared" si="27"/>
        <v>0</v>
      </c>
      <c r="S149" s="151">
        <f t="shared" si="28"/>
        <v>0</v>
      </c>
      <c r="T149" s="151" t="str">
        <f t="shared" si="29"/>
        <v/>
      </c>
      <c r="U149" s="151" t="str">
        <f t="shared" si="30"/>
        <v/>
      </c>
      <c r="V149" s="151" t="str">
        <f t="shared" si="31"/>
        <v/>
      </c>
      <c r="W149" s="151" t="str">
        <f t="shared" si="32"/>
        <v/>
      </c>
      <c r="X149" s="151">
        <f t="shared" si="33"/>
        <v>0</v>
      </c>
      <c r="Y149" s="151">
        <f t="shared" si="34"/>
        <v>0</v>
      </c>
      <c r="Z149" s="151" t="str">
        <f t="shared" si="35"/>
        <v/>
      </c>
      <c r="AA149" s="151">
        <f>COUNTIF($F$2:F149,F149)</f>
        <v>0</v>
      </c>
      <c r="AB149" s="156" t="str">
        <f t="shared" si="36"/>
        <v/>
      </c>
      <c r="AC149" t="e">
        <f>VLOOKUP(C149,'2-班级信息'!A:AH,31,0)</f>
        <v>#N/A</v>
      </c>
      <c r="AD149" t="e">
        <f>VLOOKUP(C149,'2-班级信息'!A:AH,8,0)</f>
        <v>#N/A</v>
      </c>
      <c r="AE149" t="e">
        <f t="shared" si="37"/>
        <v>#N/A</v>
      </c>
      <c r="AF149" t="e">
        <f t="shared" si="38"/>
        <v>#N/A</v>
      </c>
    </row>
    <row r="150" spans="1:32">
      <c r="A150" s="321"/>
      <c r="B150" s="321"/>
      <c r="C150" s="321"/>
      <c r="D150" s="321"/>
      <c r="E150" s="321"/>
      <c r="F150" s="321"/>
      <c r="G150" s="317"/>
      <c r="H150" s="321"/>
      <c r="I150" s="321"/>
      <c r="J150" s="321"/>
      <c r="K150" s="321"/>
      <c r="L150" s="321"/>
      <c r="M150" s="321"/>
      <c r="N150" s="321"/>
      <c r="O150" s="321"/>
      <c r="P150" s="155" t="str">
        <f t="shared" si="26"/>
        <v xml:space="preserve"> </v>
      </c>
      <c r="Q150" s="155" t="str">
        <f>IF(P150="在读",IF(IFERROR(FIND("一",C150),0)&gt;0,"一对一",VLOOKUP(LEFT(C150,3),班级编码!A:H,8,0)),P150)</f>
        <v xml:space="preserve"> </v>
      </c>
      <c r="R150" s="156">
        <f t="shared" si="27"/>
        <v>0</v>
      </c>
      <c r="S150" s="151">
        <f t="shared" si="28"/>
        <v>0</v>
      </c>
      <c r="T150" s="151" t="str">
        <f t="shared" si="29"/>
        <v/>
      </c>
      <c r="U150" s="151" t="str">
        <f t="shared" si="30"/>
        <v/>
      </c>
      <c r="V150" s="151" t="str">
        <f t="shared" si="31"/>
        <v/>
      </c>
      <c r="W150" s="151" t="str">
        <f t="shared" si="32"/>
        <v/>
      </c>
      <c r="X150" s="151">
        <f t="shared" si="33"/>
        <v>0</v>
      </c>
      <c r="Y150" s="151">
        <f t="shared" si="34"/>
        <v>0</v>
      </c>
      <c r="Z150" s="151" t="str">
        <f t="shared" si="35"/>
        <v/>
      </c>
      <c r="AA150" s="151">
        <f>COUNTIF($F$2:F150,F150)</f>
        <v>0</v>
      </c>
      <c r="AB150" s="156" t="str">
        <f t="shared" si="36"/>
        <v/>
      </c>
      <c r="AC150" t="e">
        <f>VLOOKUP(C150,'2-班级信息'!A:AH,31,0)</f>
        <v>#N/A</v>
      </c>
      <c r="AD150" t="e">
        <f>VLOOKUP(C150,'2-班级信息'!A:AH,8,0)</f>
        <v>#N/A</v>
      </c>
      <c r="AE150" t="e">
        <f t="shared" si="37"/>
        <v>#N/A</v>
      </c>
      <c r="AF150" t="e">
        <f t="shared" si="38"/>
        <v>#N/A</v>
      </c>
    </row>
    <row r="151" spans="1:32">
      <c r="A151" s="321"/>
      <c r="B151" s="321"/>
      <c r="C151" s="321"/>
      <c r="D151" s="321"/>
      <c r="E151" s="321"/>
      <c r="F151" s="321"/>
      <c r="G151" s="317"/>
      <c r="H151" s="321"/>
      <c r="I151" s="321"/>
      <c r="J151" s="321"/>
      <c r="K151" s="321"/>
      <c r="L151" s="321"/>
      <c r="M151" s="321"/>
      <c r="N151" s="321"/>
      <c r="O151" s="321"/>
      <c r="P151" s="155" t="str">
        <f t="shared" si="26"/>
        <v xml:space="preserve"> </v>
      </c>
      <c r="Q151" s="155" t="str">
        <f>IF(P151="在读",IF(IFERROR(FIND("一",C151),0)&gt;0,"一对一",VLOOKUP(LEFT(C151,3),班级编码!A:H,8,0)),P151)</f>
        <v xml:space="preserve"> </v>
      </c>
      <c r="R151" s="156">
        <f t="shared" si="27"/>
        <v>0</v>
      </c>
      <c r="S151" s="151">
        <f t="shared" si="28"/>
        <v>0</v>
      </c>
      <c r="T151" s="151" t="str">
        <f t="shared" si="29"/>
        <v/>
      </c>
      <c r="U151" s="151" t="str">
        <f t="shared" si="30"/>
        <v/>
      </c>
      <c r="V151" s="151" t="str">
        <f t="shared" si="31"/>
        <v/>
      </c>
      <c r="W151" s="151" t="str">
        <f t="shared" si="32"/>
        <v/>
      </c>
      <c r="X151" s="151">
        <f t="shared" si="33"/>
        <v>0</v>
      </c>
      <c r="Y151" s="151">
        <f t="shared" si="34"/>
        <v>0</v>
      </c>
      <c r="Z151" s="151" t="str">
        <f t="shared" si="35"/>
        <v/>
      </c>
      <c r="AA151" s="151">
        <f>COUNTIF($F$2:F151,F151)</f>
        <v>0</v>
      </c>
      <c r="AB151" s="156" t="str">
        <f t="shared" si="36"/>
        <v/>
      </c>
      <c r="AC151" t="e">
        <f>VLOOKUP(C151,'2-班级信息'!A:AH,31,0)</f>
        <v>#N/A</v>
      </c>
      <c r="AD151" t="e">
        <f>VLOOKUP(C151,'2-班级信息'!A:AH,8,0)</f>
        <v>#N/A</v>
      </c>
      <c r="AE151" t="e">
        <f t="shared" si="37"/>
        <v>#N/A</v>
      </c>
      <c r="AF151" t="e">
        <f t="shared" si="38"/>
        <v>#N/A</v>
      </c>
    </row>
    <row r="152" spans="1:32">
      <c r="A152" s="321"/>
      <c r="B152" s="321"/>
      <c r="C152" s="321"/>
      <c r="D152" s="321"/>
      <c r="E152" s="321"/>
      <c r="F152" s="321"/>
      <c r="G152" s="317"/>
      <c r="H152" s="321"/>
      <c r="I152" s="321"/>
      <c r="J152" s="321"/>
      <c r="K152" s="321"/>
      <c r="L152" s="321"/>
      <c r="M152" s="321"/>
      <c r="N152" s="321"/>
      <c r="O152" s="321"/>
      <c r="P152" s="155" t="str">
        <f t="shared" si="26"/>
        <v xml:space="preserve"> </v>
      </c>
      <c r="Q152" s="155" t="str">
        <f>IF(P152="在读",IF(IFERROR(FIND("一",C152),0)&gt;0,"一对一",VLOOKUP(LEFT(C152,3),班级编码!A:H,8,0)),P152)</f>
        <v xml:space="preserve"> </v>
      </c>
      <c r="R152" s="156">
        <f t="shared" si="27"/>
        <v>0</v>
      </c>
      <c r="S152" s="151">
        <f t="shared" si="28"/>
        <v>0</v>
      </c>
      <c r="T152" s="151" t="str">
        <f t="shared" si="29"/>
        <v/>
      </c>
      <c r="U152" s="151" t="str">
        <f t="shared" si="30"/>
        <v/>
      </c>
      <c r="V152" s="151" t="str">
        <f t="shared" si="31"/>
        <v/>
      </c>
      <c r="W152" s="151" t="str">
        <f t="shared" si="32"/>
        <v/>
      </c>
      <c r="X152" s="151">
        <f t="shared" si="33"/>
        <v>0</v>
      </c>
      <c r="Y152" s="151">
        <f t="shared" si="34"/>
        <v>0</v>
      </c>
      <c r="Z152" s="151" t="str">
        <f t="shared" si="35"/>
        <v/>
      </c>
      <c r="AA152" s="151">
        <f>COUNTIF($F$2:F152,F152)</f>
        <v>0</v>
      </c>
      <c r="AB152" s="156" t="str">
        <f t="shared" si="36"/>
        <v/>
      </c>
      <c r="AC152" t="e">
        <f>VLOOKUP(C152,'2-班级信息'!A:AH,31,0)</f>
        <v>#N/A</v>
      </c>
      <c r="AD152" t="e">
        <f>VLOOKUP(C152,'2-班级信息'!A:AH,8,0)</f>
        <v>#N/A</v>
      </c>
      <c r="AE152" t="e">
        <f t="shared" si="37"/>
        <v>#N/A</v>
      </c>
      <c r="AF152" t="e">
        <f t="shared" si="38"/>
        <v>#N/A</v>
      </c>
    </row>
    <row r="153" spans="1:32">
      <c r="A153" s="321"/>
      <c r="B153" s="321"/>
      <c r="C153" s="321"/>
      <c r="D153" s="321"/>
      <c r="E153" s="321"/>
      <c r="F153" s="321"/>
      <c r="G153" s="317"/>
      <c r="H153" s="321"/>
      <c r="I153" s="321"/>
      <c r="J153" s="321"/>
      <c r="K153" s="321"/>
      <c r="L153" s="321"/>
      <c r="M153" s="321"/>
      <c r="N153" s="321"/>
      <c r="O153" s="321"/>
      <c r="P153" s="155" t="str">
        <f t="shared" si="26"/>
        <v xml:space="preserve"> </v>
      </c>
      <c r="Q153" s="155" t="str">
        <f>IF(P153="在读",IF(IFERROR(FIND("一",C153),0)&gt;0,"一对一",VLOOKUP(LEFT(C153,3),班级编码!A:H,8,0)),P153)</f>
        <v xml:space="preserve"> </v>
      </c>
      <c r="R153" s="156">
        <f t="shared" si="27"/>
        <v>0</v>
      </c>
      <c r="S153" s="151">
        <f t="shared" si="28"/>
        <v>0</v>
      </c>
      <c r="T153" s="151" t="str">
        <f t="shared" si="29"/>
        <v/>
      </c>
      <c r="U153" s="151" t="str">
        <f t="shared" si="30"/>
        <v/>
      </c>
      <c r="V153" s="151" t="str">
        <f t="shared" si="31"/>
        <v/>
      </c>
      <c r="W153" s="151" t="str">
        <f t="shared" si="32"/>
        <v/>
      </c>
      <c r="X153" s="151">
        <f t="shared" si="33"/>
        <v>0</v>
      </c>
      <c r="Y153" s="151">
        <f t="shared" si="34"/>
        <v>0</v>
      </c>
      <c r="Z153" s="151" t="str">
        <f t="shared" si="35"/>
        <v/>
      </c>
      <c r="AA153" s="151">
        <f>COUNTIF($F$2:F153,F153)</f>
        <v>0</v>
      </c>
      <c r="AB153" s="156" t="str">
        <f t="shared" si="36"/>
        <v/>
      </c>
      <c r="AC153" t="e">
        <f>VLOOKUP(C153,'2-班级信息'!A:AH,31,0)</f>
        <v>#N/A</v>
      </c>
      <c r="AD153" t="e">
        <f>VLOOKUP(C153,'2-班级信息'!A:AH,8,0)</f>
        <v>#N/A</v>
      </c>
      <c r="AE153" t="e">
        <f t="shared" si="37"/>
        <v>#N/A</v>
      </c>
      <c r="AF153" t="e">
        <f t="shared" si="38"/>
        <v>#N/A</v>
      </c>
    </row>
    <row r="154" spans="1:32">
      <c r="A154" s="321"/>
      <c r="B154" s="321"/>
      <c r="C154" s="321"/>
      <c r="D154" s="321"/>
      <c r="E154" s="321"/>
      <c r="F154" s="321"/>
      <c r="G154" s="317"/>
      <c r="H154" s="321"/>
      <c r="I154" s="321"/>
      <c r="J154" s="321"/>
      <c r="K154" s="321"/>
      <c r="L154" s="321"/>
      <c r="M154" s="321"/>
      <c r="N154" s="321"/>
      <c r="O154" s="321"/>
      <c r="P154" s="155" t="str">
        <f t="shared" si="26"/>
        <v xml:space="preserve"> </v>
      </c>
      <c r="Q154" s="155" t="str">
        <f>IF(P154="在读",IF(IFERROR(FIND("一",C154),0)&gt;0,"一对一",VLOOKUP(LEFT(C154,3),班级编码!A:H,8,0)),P154)</f>
        <v xml:space="preserve"> </v>
      </c>
      <c r="R154" s="156">
        <f t="shared" si="27"/>
        <v>0</v>
      </c>
      <c r="S154" s="151">
        <f t="shared" si="28"/>
        <v>0</v>
      </c>
      <c r="T154" s="151" t="str">
        <f t="shared" si="29"/>
        <v/>
      </c>
      <c r="U154" s="151" t="str">
        <f t="shared" si="30"/>
        <v/>
      </c>
      <c r="V154" s="151" t="str">
        <f t="shared" si="31"/>
        <v/>
      </c>
      <c r="W154" s="151" t="str">
        <f t="shared" si="32"/>
        <v/>
      </c>
      <c r="X154" s="151">
        <f t="shared" si="33"/>
        <v>0</v>
      </c>
      <c r="Y154" s="151">
        <f t="shared" si="34"/>
        <v>0</v>
      </c>
      <c r="Z154" s="151" t="str">
        <f t="shared" si="35"/>
        <v/>
      </c>
      <c r="AA154" s="151">
        <f>COUNTIF($F$2:F154,F154)</f>
        <v>0</v>
      </c>
      <c r="AB154" s="156" t="str">
        <f t="shared" si="36"/>
        <v/>
      </c>
      <c r="AC154" t="e">
        <f>VLOOKUP(C154,'2-班级信息'!A:AH,31,0)</f>
        <v>#N/A</v>
      </c>
      <c r="AD154" t="e">
        <f>VLOOKUP(C154,'2-班级信息'!A:AH,8,0)</f>
        <v>#N/A</v>
      </c>
      <c r="AE154" t="e">
        <f t="shared" si="37"/>
        <v>#N/A</v>
      </c>
      <c r="AF154" t="e">
        <f t="shared" si="38"/>
        <v>#N/A</v>
      </c>
    </row>
    <row r="155" spans="1:32">
      <c r="A155" s="321"/>
      <c r="B155" s="321"/>
      <c r="C155" s="321"/>
      <c r="D155" s="321"/>
      <c r="E155" s="321"/>
      <c r="F155" s="321"/>
      <c r="G155" s="317"/>
      <c r="H155" s="321"/>
      <c r="I155" s="321"/>
      <c r="J155" s="321"/>
      <c r="K155" s="321"/>
      <c r="L155" s="321"/>
      <c r="M155" s="321"/>
      <c r="N155" s="321"/>
      <c r="O155" s="321"/>
      <c r="P155" s="155" t="str">
        <f t="shared" si="26"/>
        <v xml:space="preserve"> </v>
      </c>
      <c r="Q155" s="155" t="str">
        <f>IF(P155="在读",IF(IFERROR(FIND("一",C155),0)&gt;0,"一对一",VLOOKUP(LEFT(C155,3),班级编码!A:H,8,0)),P155)</f>
        <v xml:space="preserve"> </v>
      </c>
      <c r="R155" s="156">
        <f t="shared" si="27"/>
        <v>0</v>
      </c>
      <c r="S155" s="151">
        <f t="shared" si="28"/>
        <v>0</v>
      </c>
      <c r="T155" s="151" t="str">
        <f t="shared" si="29"/>
        <v/>
      </c>
      <c r="U155" s="151" t="str">
        <f t="shared" si="30"/>
        <v/>
      </c>
      <c r="V155" s="151" t="str">
        <f t="shared" si="31"/>
        <v/>
      </c>
      <c r="W155" s="151" t="str">
        <f t="shared" si="32"/>
        <v/>
      </c>
      <c r="X155" s="151">
        <f t="shared" si="33"/>
        <v>0</v>
      </c>
      <c r="Y155" s="151">
        <f t="shared" si="34"/>
        <v>0</v>
      </c>
      <c r="Z155" s="151" t="str">
        <f t="shared" si="35"/>
        <v/>
      </c>
      <c r="AA155" s="151">
        <f>COUNTIF($F$2:F155,F155)</f>
        <v>0</v>
      </c>
      <c r="AB155" s="156" t="str">
        <f t="shared" si="36"/>
        <v/>
      </c>
      <c r="AC155" t="e">
        <f>VLOOKUP(C155,'2-班级信息'!A:AH,31,0)</f>
        <v>#N/A</v>
      </c>
      <c r="AD155" t="e">
        <f>VLOOKUP(C155,'2-班级信息'!A:AH,8,0)</f>
        <v>#N/A</v>
      </c>
      <c r="AE155" t="e">
        <f t="shared" si="37"/>
        <v>#N/A</v>
      </c>
      <c r="AF155" t="e">
        <f t="shared" si="38"/>
        <v>#N/A</v>
      </c>
    </row>
    <row r="156" spans="1:32">
      <c r="A156" s="321"/>
      <c r="B156" s="321"/>
      <c r="C156" s="321"/>
      <c r="D156" s="321"/>
      <c r="E156" s="321"/>
      <c r="F156" s="321"/>
      <c r="G156" s="317"/>
      <c r="H156" s="321"/>
      <c r="I156" s="321"/>
      <c r="J156" s="321"/>
      <c r="K156" s="321"/>
      <c r="L156" s="321"/>
      <c r="M156" s="321"/>
      <c r="N156" s="321"/>
      <c r="O156" s="321"/>
      <c r="P156" s="155" t="str">
        <f t="shared" si="26"/>
        <v xml:space="preserve"> </v>
      </c>
      <c r="Q156" s="155" t="str">
        <f>IF(P156="在读",IF(IFERROR(FIND("一",C156),0)&gt;0,"一对一",VLOOKUP(LEFT(C156,3),班级编码!A:H,8,0)),P156)</f>
        <v xml:space="preserve"> </v>
      </c>
      <c r="R156" s="156">
        <f t="shared" si="27"/>
        <v>0</v>
      </c>
      <c r="S156" s="151">
        <f t="shared" si="28"/>
        <v>0</v>
      </c>
      <c r="T156" s="151" t="str">
        <f t="shared" si="29"/>
        <v/>
      </c>
      <c r="U156" s="151" t="str">
        <f t="shared" si="30"/>
        <v/>
      </c>
      <c r="V156" s="151" t="str">
        <f t="shared" si="31"/>
        <v/>
      </c>
      <c r="W156" s="151" t="str">
        <f t="shared" si="32"/>
        <v/>
      </c>
      <c r="X156" s="151">
        <f t="shared" si="33"/>
        <v>0</v>
      </c>
      <c r="Y156" s="151">
        <f t="shared" si="34"/>
        <v>0</v>
      </c>
      <c r="Z156" s="151" t="str">
        <f t="shared" si="35"/>
        <v/>
      </c>
      <c r="AA156" s="151">
        <f>COUNTIF($F$2:F156,F156)</f>
        <v>0</v>
      </c>
      <c r="AB156" s="156" t="str">
        <f t="shared" si="36"/>
        <v/>
      </c>
      <c r="AC156" t="e">
        <f>VLOOKUP(C156,'2-班级信息'!A:AH,31,0)</f>
        <v>#N/A</v>
      </c>
      <c r="AD156" t="e">
        <f>VLOOKUP(C156,'2-班级信息'!A:AH,8,0)</f>
        <v>#N/A</v>
      </c>
      <c r="AE156" t="e">
        <f t="shared" si="37"/>
        <v>#N/A</v>
      </c>
      <c r="AF156" t="e">
        <f t="shared" si="38"/>
        <v>#N/A</v>
      </c>
    </row>
    <row r="157" spans="1:32">
      <c r="A157" s="321"/>
      <c r="B157" s="321"/>
      <c r="C157" s="321"/>
      <c r="D157" s="321"/>
      <c r="E157" s="321"/>
      <c r="F157" s="321"/>
      <c r="G157" s="317"/>
      <c r="H157" s="321"/>
      <c r="I157" s="321"/>
      <c r="J157" s="321"/>
      <c r="K157" s="321"/>
      <c r="L157" s="321"/>
      <c r="M157" s="321"/>
      <c r="N157" s="321"/>
      <c r="O157" s="321"/>
      <c r="P157" s="155" t="str">
        <f t="shared" si="26"/>
        <v xml:space="preserve"> </v>
      </c>
      <c r="Q157" s="155" t="str">
        <f>IF(P157="在读",IF(IFERROR(FIND("一",C157),0)&gt;0,"一对一",VLOOKUP(LEFT(C157,3),班级编码!A:H,8,0)),P157)</f>
        <v xml:space="preserve"> </v>
      </c>
      <c r="R157" s="156">
        <f t="shared" si="27"/>
        <v>0</v>
      </c>
      <c r="S157" s="151">
        <f t="shared" si="28"/>
        <v>0</v>
      </c>
      <c r="T157" s="151" t="str">
        <f t="shared" si="29"/>
        <v/>
      </c>
      <c r="U157" s="151" t="str">
        <f t="shared" si="30"/>
        <v/>
      </c>
      <c r="V157" s="151" t="str">
        <f t="shared" si="31"/>
        <v/>
      </c>
      <c r="W157" s="151" t="str">
        <f t="shared" si="32"/>
        <v/>
      </c>
      <c r="X157" s="151">
        <f t="shared" si="33"/>
        <v>0</v>
      </c>
      <c r="Y157" s="151">
        <f t="shared" si="34"/>
        <v>0</v>
      </c>
      <c r="Z157" s="151" t="str">
        <f t="shared" si="35"/>
        <v/>
      </c>
      <c r="AA157" s="151">
        <f>COUNTIF($F$2:F157,F157)</f>
        <v>0</v>
      </c>
      <c r="AB157" s="156" t="str">
        <f t="shared" si="36"/>
        <v/>
      </c>
      <c r="AC157" t="e">
        <f>VLOOKUP(C157,'2-班级信息'!A:AH,31,0)</f>
        <v>#N/A</v>
      </c>
      <c r="AD157" t="e">
        <f>VLOOKUP(C157,'2-班级信息'!A:AH,8,0)</f>
        <v>#N/A</v>
      </c>
      <c r="AE157" t="e">
        <f t="shared" si="37"/>
        <v>#N/A</v>
      </c>
      <c r="AF157" t="e">
        <f t="shared" si="38"/>
        <v>#N/A</v>
      </c>
    </row>
    <row r="158" spans="1:32">
      <c r="A158" s="321"/>
      <c r="B158" s="321"/>
      <c r="C158" s="321"/>
      <c r="D158" s="321"/>
      <c r="E158" s="321"/>
      <c r="F158" s="321"/>
      <c r="G158" s="317"/>
      <c r="H158" s="321"/>
      <c r="I158" s="321"/>
      <c r="J158" s="321"/>
      <c r="K158" s="321"/>
      <c r="L158" s="321"/>
      <c r="M158" s="321"/>
      <c r="N158" s="321"/>
      <c r="O158" s="321"/>
      <c r="P158" s="155" t="str">
        <f t="shared" si="26"/>
        <v xml:space="preserve"> </v>
      </c>
      <c r="Q158" s="155" t="str">
        <f>IF(P158="在读",IF(IFERROR(FIND("一",C158),0)&gt;0,"一对一",VLOOKUP(LEFT(C158,3),班级编码!A:H,8,0)),P158)</f>
        <v xml:space="preserve"> </v>
      </c>
      <c r="R158" s="156">
        <f t="shared" si="27"/>
        <v>0</v>
      </c>
      <c r="S158" s="151">
        <f t="shared" si="28"/>
        <v>0</v>
      </c>
      <c r="T158" s="151" t="str">
        <f t="shared" si="29"/>
        <v/>
      </c>
      <c r="U158" s="151" t="str">
        <f t="shared" si="30"/>
        <v/>
      </c>
      <c r="V158" s="151" t="str">
        <f t="shared" si="31"/>
        <v/>
      </c>
      <c r="W158" s="151" t="str">
        <f t="shared" si="32"/>
        <v/>
      </c>
      <c r="X158" s="151">
        <f t="shared" si="33"/>
        <v>0</v>
      </c>
      <c r="Y158" s="151">
        <f t="shared" si="34"/>
        <v>0</v>
      </c>
      <c r="Z158" s="151" t="str">
        <f t="shared" si="35"/>
        <v/>
      </c>
      <c r="AA158" s="151">
        <f>COUNTIF($F$2:F158,F158)</f>
        <v>0</v>
      </c>
      <c r="AB158" s="156" t="str">
        <f t="shared" si="36"/>
        <v/>
      </c>
      <c r="AC158" t="e">
        <f>VLOOKUP(C158,'2-班级信息'!A:AH,31,0)</f>
        <v>#N/A</v>
      </c>
      <c r="AD158" t="e">
        <f>VLOOKUP(C158,'2-班级信息'!A:AH,8,0)</f>
        <v>#N/A</v>
      </c>
      <c r="AE158" t="e">
        <f t="shared" si="37"/>
        <v>#N/A</v>
      </c>
      <c r="AF158" t="e">
        <f t="shared" si="38"/>
        <v>#N/A</v>
      </c>
    </row>
    <row r="159" spans="1:32">
      <c r="A159" s="321"/>
      <c r="B159" s="321"/>
      <c r="C159" s="321"/>
      <c r="D159" s="321"/>
      <c r="E159" s="321"/>
      <c r="F159" s="321"/>
      <c r="G159" s="317"/>
      <c r="H159" s="321"/>
      <c r="I159" s="321"/>
      <c r="J159" s="321"/>
      <c r="K159" s="321"/>
      <c r="L159" s="321"/>
      <c r="M159" s="321"/>
      <c r="N159" s="321"/>
      <c r="O159" s="321"/>
      <c r="P159" s="155" t="str">
        <f t="shared" si="26"/>
        <v xml:space="preserve"> </v>
      </c>
      <c r="Q159" s="155" t="str">
        <f>IF(P159="在读",IF(IFERROR(FIND("一",C159),0)&gt;0,"一对一",VLOOKUP(LEFT(C159,3),班级编码!A:H,8,0)),P159)</f>
        <v xml:space="preserve"> </v>
      </c>
      <c r="R159" s="156">
        <f t="shared" si="27"/>
        <v>0</v>
      </c>
      <c r="S159" s="151">
        <f t="shared" si="28"/>
        <v>0</v>
      </c>
      <c r="T159" s="151" t="str">
        <f t="shared" si="29"/>
        <v/>
      </c>
      <c r="U159" s="151" t="str">
        <f t="shared" si="30"/>
        <v/>
      </c>
      <c r="V159" s="151" t="str">
        <f t="shared" si="31"/>
        <v/>
      </c>
      <c r="W159" s="151" t="str">
        <f t="shared" si="32"/>
        <v/>
      </c>
      <c r="X159" s="151">
        <f t="shared" si="33"/>
        <v>0</v>
      </c>
      <c r="Y159" s="151">
        <f t="shared" si="34"/>
        <v>0</v>
      </c>
      <c r="Z159" s="151" t="str">
        <f t="shared" si="35"/>
        <v/>
      </c>
      <c r="AA159" s="151">
        <f>COUNTIF($F$2:F159,F159)</f>
        <v>0</v>
      </c>
      <c r="AB159" s="156" t="str">
        <f t="shared" si="36"/>
        <v/>
      </c>
      <c r="AC159" t="e">
        <f>VLOOKUP(C159,'2-班级信息'!A:AH,31,0)</f>
        <v>#N/A</v>
      </c>
      <c r="AD159" t="e">
        <f>VLOOKUP(C159,'2-班级信息'!A:AH,8,0)</f>
        <v>#N/A</v>
      </c>
      <c r="AE159" t="e">
        <f t="shared" si="37"/>
        <v>#N/A</v>
      </c>
      <c r="AF159" t="e">
        <f t="shared" si="38"/>
        <v>#N/A</v>
      </c>
    </row>
    <row r="160" spans="1:32">
      <c r="A160" s="321"/>
      <c r="B160" s="321"/>
      <c r="C160" s="321"/>
      <c r="D160" s="321"/>
      <c r="E160" s="321"/>
      <c r="F160" s="321"/>
      <c r="G160" s="317"/>
      <c r="H160" s="321"/>
      <c r="I160" s="321"/>
      <c r="J160" s="321"/>
      <c r="K160" s="321"/>
      <c r="L160" s="321"/>
      <c r="M160" s="321"/>
      <c r="N160" s="321"/>
      <c r="O160" s="321"/>
      <c r="P160" s="155" t="str">
        <f t="shared" si="26"/>
        <v xml:space="preserve"> </v>
      </c>
      <c r="Q160" s="155" t="str">
        <f>IF(P160="在读",IF(IFERROR(FIND("一",C160),0)&gt;0,"一对一",VLOOKUP(LEFT(C160,3),班级编码!A:H,8,0)),P160)</f>
        <v xml:space="preserve"> </v>
      </c>
      <c r="R160" s="156">
        <f t="shared" si="27"/>
        <v>0</v>
      </c>
      <c r="S160" s="151">
        <f t="shared" si="28"/>
        <v>0</v>
      </c>
      <c r="T160" s="151" t="str">
        <f t="shared" si="29"/>
        <v/>
      </c>
      <c r="U160" s="151" t="str">
        <f t="shared" si="30"/>
        <v/>
      </c>
      <c r="V160" s="151" t="str">
        <f t="shared" si="31"/>
        <v/>
      </c>
      <c r="W160" s="151" t="str">
        <f t="shared" si="32"/>
        <v/>
      </c>
      <c r="X160" s="151">
        <f t="shared" si="33"/>
        <v>0</v>
      </c>
      <c r="Y160" s="151">
        <f t="shared" si="34"/>
        <v>0</v>
      </c>
      <c r="Z160" s="151" t="str">
        <f t="shared" si="35"/>
        <v/>
      </c>
      <c r="AA160" s="151">
        <f>COUNTIF($F$2:F160,F160)</f>
        <v>0</v>
      </c>
      <c r="AB160" s="156" t="str">
        <f t="shared" si="36"/>
        <v/>
      </c>
      <c r="AC160" t="e">
        <f>VLOOKUP(C160,'2-班级信息'!A:AH,31,0)</f>
        <v>#N/A</v>
      </c>
      <c r="AD160" t="e">
        <f>VLOOKUP(C160,'2-班级信息'!A:AH,8,0)</f>
        <v>#N/A</v>
      </c>
      <c r="AE160" t="e">
        <f t="shared" si="37"/>
        <v>#N/A</v>
      </c>
      <c r="AF160" t="e">
        <f t="shared" si="38"/>
        <v>#N/A</v>
      </c>
    </row>
    <row r="161" spans="1:32">
      <c r="A161" s="321"/>
      <c r="B161" s="321"/>
      <c r="C161" s="321"/>
      <c r="D161" s="321"/>
      <c r="E161" s="321"/>
      <c r="F161" s="321"/>
      <c r="G161" s="317"/>
      <c r="H161" s="321"/>
      <c r="I161" s="321"/>
      <c r="J161" s="321"/>
      <c r="K161" s="321"/>
      <c r="L161" s="321"/>
      <c r="M161" s="321"/>
      <c r="N161" s="321"/>
      <c r="O161" s="321"/>
      <c r="P161" s="155" t="str">
        <f t="shared" si="26"/>
        <v xml:space="preserve"> </v>
      </c>
      <c r="Q161" s="155" t="str">
        <f>IF(P161="在读",IF(IFERROR(FIND("一",C161),0)&gt;0,"一对一",VLOOKUP(LEFT(C161,3),班级编码!A:H,8,0)),P161)</f>
        <v xml:space="preserve"> </v>
      </c>
      <c r="R161" s="156">
        <f t="shared" si="27"/>
        <v>0</v>
      </c>
      <c r="S161" s="151">
        <f t="shared" si="28"/>
        <v>0</v>
      </c>
      <c r="T161" s="151" t="str">
        <f t="shared" si="29"/>
        <v/>
      </c>
      <c r="U161" s="151" t="str">
        <f t="shared" si="30"/>
        <v/>
      </c>
      <c r="V161" s="151" t="str">
        <f t="shared" si="31"/>
        <v/>
      </c>
      <c r="W161" s="151" t="str">
        <f t="shared" si="32"/>
        <v/>
      </c>
      <c r="X161" s="151">
        <f t="shared" si="33"/>
        <v>0</v>
      </c>
      <c r="Y161" s="151">
        <f t="shared" si="34"/>
        <v>0</v>
      </c>
      <c r="Z161" s="151" t="str">
        <f t="shared" si="35"/>
        <v/>
      </c>
      <c r="AA161" s="151">
        <f>COUNTIF($F$2:F161,F161)</f>
        <v>0</v>
      </c>
      <c r="AB161" s="156" t="str">
        <f t="shared" si="36"/>
        <v/>
      </c>
      <c r="AC161" t="e">
        <f>VLOOKUP(C161,'2-班级信息'!A:AH,31,0)</f>
        <v>#N/A</v>
      </c>
      <c r="AD161" t="e">
        <f>VLOOKUP(C161,'2-班级信息'!A:AH,8,0)</f>
        <v>#N/A</v>
      </c>
      <c r="AE161" t="e">
        <f t="shared" si="37"/>
        <v>#N/A</v>
      </c>
      <c r="AF161" t="e">
        <f t="shared" si="38"/>
        <v>#N/A</v>
      </c>
    </row>
    <row r="162" spans="1:32">
      <c r="A162" s="321"/>
      <c r="B162" s="321"/>
      <c r="C162" s="321"/>
      <c r="D162" s="321"/>
      <c r="E162" s="321"/>
      <c r="F162" s="321"/>
      <c r="G162" s="317"/>
      <c r="H162" s="321"/>
      <c r="I162" s="321"/>
      <c r="J162" s="321"/>
      <c r="K162" s="321"/>
      <c r="L162" s="321"/>
      <c r="M162" s="321"/>
      <c r="N162" s="321"/>
      <c r="O162" s="321"/>
      <c r="P162" s="155" t="str">
        <f t="shared" si="26"/>
        <v xml:space="preserve"> </v>
      </c>
      <c r="Q162" s="155" t="str">
        <f>IF(P162="在读",IF(IFERROR(FIND("一",C162),0)&gt;0,"一对一",VLOOKUP(LEFT(C162,3),班级编码!A:H,8,0)),P162)</f>
        <v xml:space="preserve"> </v>
      </c>
      <c r="R162" s="156">
        <f t="shared" si="27"/>
        <v>0</v>
      </c>
      <c r="S162" s="151">
        <f t="shared" si="28"/>
        <v>0</v>
      </c>
      <c r="T162" s="151" t="str">
        <f t="shared" si="29"/>
        <v/>
      </c>
      <c r="U162" s="151" t="str">
        <f t="shared" si="30"/>
        <v/>
      </c>
      <c r="V162" s="151" t="str">
        <f t="shared" si="31"/>
        <v/>
      </c>
      <c r="W162" s="151" t="str">
        <f t="shared" si="32"/>
        <v/>
      </c>
      <c r="X162" s="151">
        <f t="shared" si="33"/>
        <v>0</v>
      </c>
      <c r="Y162" s="151">
        <f t="shared" si="34"/>
        <v>0</v>
      </c>
      <c r="Z162" s="151" t="str">
        <f t="shared" si="35"/>
        <v/>
      </c>
      <c r="AA162" s="151">
        <f>COUNTIF($F$2:F162,F162)</f>
        <v>0</v>
      </c>
      <c r="AB162" s="156" t="str">
        <f t="shared" si="36"/>
        <v/>
      </c>
      <c r="AC162" t="e">
        <f>VLOOKUP(C162,'2-班级信息'!A:AH,31,0)</f>
        <v>#N/A</v>
      </c>
      <c r="AD162" t="e">
        <f>VLOOKUP(C162,'2-班级信息'!A:AH,8,0)</f>
        <v>#N/A</v>
      </c>
      <c r="AE162" t="e">
        <f t="shared" si="37"/>
        <v>#N/A</v>
      </c>
      <c r="AF162" t="e">
        <f t="shared" si="38"/>
        <v>#N/A</v>
      </c>
    </row>
    <row r="163" spans="1:32">
      <c r="A163" s="321"/>
      <c r="B163" s="321"/>
      <c r="C163" s="321"/>
      <c r="D163" s="321"/>
      <c r="E163" s="321"/>
      <c r="F163" s="321"/>
      <c r="G163" s="317"/>
      <c r="H163" s="321"/>
      <c r="I163" s="321"/>
      <c r="J163" s="321"/>
      <c r="K163" s="321"/>
      <c r="L163" s="321"/>
      <c r="M163" s="321"/>
      <c r="N163" s="321"/>
      <c r="O163" s="321"/>
      <c r="P163" s="155" t="str">
        <f t="shared" si="26"/>
        <v xml:space="preserve"> </v>
      </c>
      <c r="Q163" s="155" t="str">
        <f>IF(P163="在读",IF(IFERROR(FIND("一",C163),0)&gt;0,"一对一",VLOOKUP(LEFT(C163,3),班级编码!A:H,8,0)),P163)</f>
        <v xml:space="preserve"> </v>
      </c>
      <c r="R163" s="156">
        <f t="shared" si="27"/>
        <v>0</v>
      </c>
      <c r="S163" s="151">
        <f t="shared" si="28"/>
        <v>0</v>
      </c>
      <c r="T163" s="151" t="str">
        <f t="shared" si="29"/>
        <v/>
      </c>
      <c r="U163" s="151" t="str">
        <f t="shared" si="30"/>
        <v/>
      </c>
      <c r="V163" s="151" t="str">
        <f t="shared" si="31"/>
        <v/>
      </c>
      <c r="W163" s="151" t="str">
        <f t="shared" si="32"/>
        <v/>
      </c>
      <c r="X163" s="151">
        <f t="shared" si="33"/>
        <v>0</v>
      </c>
      <c r="Y163" s="151">
        <f t="shared" si="34"/>
        <v>0</v>
      </c>
      <c r="Z163" s="151" t="str">
        <f t="shared" si="35"/>
        <v/>
      </c>
      <c r="AA163" s="151">
        <f>COUNTIF($F$2:F163,F163)</f>
        <v>0</v>
      </c>
      <c r="AB163" s="156" t="str">
        <f t="shared" si="36"/>
        <v/>
      </c>
      <c r="AC163" t="e">
        <f>VLOOKUP(C163,'2-班级信息'!A:AH,31,0)</f>
        <v>#N/A</v>
      </c>
      <c r="AD163" t="e">
        <f>VLOOKUP(C163,'2-班级信息'!A:AH,8,0)</f>
        <v>#N/A</v>
      </c>
      <c r="AE163" t="e">
        <f t="shared" si="37"/>
        <v>#N/A</v>
      </c>
      <c r="AF163" t="e">
        <f t="shared" si="38"/>
        <v>#N/A</v>
      </c>
    </row>
    <row r="164" spans="1:32">
      <c r="A164" s="321"/>
      <c r="B164" s="321"/>
      <c r="C164" s="321"/>
      <c r="D164" s="321"/>
      <c r="E164" s="321"/>
      <c r="F164" s="321"/>
      <c r="G164" s="317"/>
      <c r="H164" s="321"/>
      <c r="I164" s="321"/>
      <c r="J164" s="321"/>
      <c r="K164" s="321"/>
      <c r="L164" s="321"/>
      <c r="M164" s="321"/>
      <c r="N164" s="321"/>
      <c r="O164" s="321"/>
      <c r="P164" s="155" t="str">
        <f t="shared" si="26"/>
        <v xml:space="preserve"> </v>
      </c>
      <c r="Q164" s="155" t="str">
        <f>IF(P164="在读",IF(IFERROR(FIND("一",C164),0)&gt;0,"一对一",VLOOKUP(LEFT(C164,3),班级编码!A:H,8,0)),P164)</f>
        <v xml:space="preserve"> </v>
      </c>
      <c r="R164" s="156">
        <f t="shared" si="27"/>
        <v>0</v>
      </c>
      <c r="S164" s="151">
        <f t="shared" si="28"/>
        <v>0</v>
      </c>
      <c r="T164" s="151" t="str">
        <f t="shared" si="29"/>
        <v/>
      </c>
      <c r="U164" s="151" t="str">
        <f t="shared" si="30"/>
        <v/>
      </c>
      <c r="V164" s="151" t="str">
        <f t="shared" si="31"/>
        <v/>
      </c>
      <c r="W164" s="151" t="str">
        <f t="shared" si="32"/>
        <v/>
      </c>
      <c r="X164" s="151">
        <f t="shared" si="33"/>
        <v>0</v>
      </c>
      <c r="Y164" s="151">
        <f t="shared" si="34"/>
        <v>0</v>
      </c>
      <c r="Z164" s="151" t="str">
        <f t="shared" si="35"/>
        <v/>
      </c>
      <c r="AA164" s="151">
        <f>COUNTIF($F$2:F164,F164)</f>
        <v>0</v>
      </c>
      <c r="AB164" s="156" t="str">
        <f t="shared" si="36"/>
        <v/>
      </c>
      <c r="AC164" t="e">
        <f>VLOOKUP(C164,'2-班级信息'!A:AH,31,0)</f>
        <v>#N/A</v>
      </c>
      <c r="AD164" t="e">
        <f>VLOOKUP(C164,'2-班级信息'!A:AH,8,0)</f>
        <v>#N/A</v>
      </c>
      <c r="AE164" t="e">
        <f t="shared" si="37"/>
        <v>#N/A</v>
      </c>
      <c r="AF164" t="e">
        <f t="shared" si="38"/>
        <v>#N/A</v>
      </c>
    </row>
    <row r="165" spans="1:32">
      <c r="A165" s="321"/>
      <c r="B165" s="321"/>
      <c r="C165" s="321"/>
      <c r="D165" s="321"/>
      <c r="E165" s="321"/>
      <c r="F165" s="321"/>
      <c r="G165" s="317"/>
      <c r="H165" s="321"/>
      <c r="I165" s="321"/>
      <c r="J165" s="321"/>
      <c r="K165" s="321"/>
      <c r="L165" s="321"/>
      <c r="M165" s="321"/>
      <c r="N165" s="321"/>
      <c r="O165" s="321"/>
      <c r="P165" s="155" t="str">
        <f t="shared" si="26"/>
        <v xml:space="preserve"> </v>
      </c>
      <c r="Q165" s="155" t="str">
        <f>IF(P165="在读",IF(IFERROR(FIND("一",C165),0)&gt;0,"一对一",VLOOKUP(LEFT(C165,3),班级编码!A:H,8,0)),P165)</f>
        <v xml:space="preserve"> </v>
      </c>
      <c r="R165" s="156">
        <f t="shared" si="27"/>
        <v>0</v>
      </c>
      <c r="S165" s="151">
        <f t="shared" si="28"/>
        <v>0</v>
      </c>
      <c r="T165" s="151" t="str">
        <f t="shared" si="29"/>
        <v/>
      </c>
      <c r="U165" s="151" t="str">
        <f t="shared" si="30"/>
        <v/>
      </c>
      <c r="V165" s="151" t="str">
        <f t="shared" si="31"/>
        <v/>
      </c>
      <c r="W165" s="151" t="str">
        <f t="shared" si="32"/>
        <v/>
      </c>
      <c r="X165" s="151">
        <f t="shared" si="33"/>
        <v>0</v>
      </c>
      <c r="Y165" s="151">
        <f t="shared" si="34"/>
        <v>0</v>
      </c>
      <c r="Z165" s="151" t="str">
        <f t="shared" si="35"/>
        <v/>
      </c>
      <c r="AA165" s="151">
        <f>COUNTIF($F$2:F165,F165)</f>
        <v>0</v>
      </c>
      <c r="AB165" s="156" t="str">
        <f t="shared" si="36"/>
        <v/>
      </c>
      <c r="AC165" t="e">
        <f>VLOOKUP(C165,'2-班级信息'!A:AH,31,0)</f>
        <v>#N/A</v>
      </c>
      <c r="AD165" t="e">
        <f>VLOOKUP(C165,'2-班级信息'!A:AH,8,0)</f>
        <v>#N/A</v>
      </c>
      <c r="AE165" t="e">
        <f t="shared" si="37"/>
        <v>#N/A</v>
      </c>
      <c r="AF165" t="e">
        <f t="shared" si="38"/>
        <v>#N/A</v>
      </c>
    </row>
    <row r="166" spans="1:32">
      <c r="A166" s="321"/>
      <c r="B166" s="321"/>
      <c r="C166" s="321"/>
      <c r="D166" s="321"/>
      <c r="E166" s="321"/>
      <c r="F166" s="321"/>
      <c r="G166" s="317"/>
      <c r="H166" s="321"/>
      <c r="I166" s="321"/>
      <c r="J166" s="321"/>
      <c r="K166" s="321"/>
      <c r="L166" s="321"/>
      <c r="M166" s="321"/>
      <c r="N166" s="321"/>
      <c r="O166" s="321"/>
      <c r="P166" s="155" t="str">
        <f t="shared" si="26"/>
        <v xml:space="preserve"> </v>
      </c>
      <c r="Q166" s="155" t="str">
        <f>IF(P166="在读",IF(IFERROR(FIND("一",C166),0)&gt;0,"一对一",VLOOKUP(LEFT(C166,3),班级编码!A:H,8,0)),P166)</f>
        <v xml:space="preserve"> </v>
      </c>
      <c r="R166" s="156">
        <f t="shared" si="27"/>
        <v>0</v>
      </c>
      <c r="S166" s="151">
        <f t="shared" si="28"/>
        <v>0</v>
      </c>
      <c r="T166" s="151" t="str">
        <f t="shared" si="29"/>
        <v/>
      </c>
      <c r="U166" s="151" t="str">
        <f t="shared" si="30"/>
        <v/>
      </c>
      <c r="V166" s="151" t="str">
        <f t="shared" si="31"/>
        <v/>
      </c>
      <c r="W166" s="151" t="str">
        <f t="shared" si="32"/>
        <v/>
      </c>
      <c r="X166" s="151">
        <f t="shared" si="33"/>
        <v>0</v>
      </c>
      <c r="Y166" s="151">
        <f t="shared" si="34"/>
        <v>0</v>
      </c>
      <c r="Z166" s="151" t="str">
        <f t="shared" si="35"/>
        <v/>
      </c>
      <c r="AA166" s="151">
        <f>COUNTIF($F$2:F166,F166)</f>
        <v>0</v>
      </c>
      <c r="AB166" s="156" t="str">
        <f t="shared" si="36"/>
        <v/>
      </c>
      <c r="AC166" t="e">
        <f>VLOOKUP(C166,'2-班级信息'!A:AH,31,0)</f>
        <v>#N/A</v>
      </c>
      <c r="AD166" t="e">
        <f>VLOOKUP(C166,'2-班级信息'!A:AH,8,0)</f>
        <v>#N/A</v>
      </c>
      <c r="AE166" t="e">
        <f t="shared" si="37"/>
        <v>#N/A</v>
      </c>
      <c r="AF166" t="e">
        <f t="shared" si="38"/>
        <v>#N/A</v>
      </c>
    </row>
    <row r="167" spans="1:32">
      <c r="A167" s="321"/>
      <c r="B167" s="321"/>
      <c r="C167" s="321"/>
      <c r="D167" s="321"/>
      <c r="E167" s="321"/>
      <c r="F167" s="321"/>
      <c r="G167" s="317"/>
      <c r="H167" s="321"/>
      <c r="I167" s="321"/>
      <c r="J167" s="321"/>
      <c r="K167" s="321"/>
      <c r="L167" s="321"/>
      <c r="M167" s="321"/>
      <c r="N167" s="321"/>
      <c r="O167" s="321"/>
      <c r="P167" s="155" t="str">
        <f t="shared" si="26"/>
        <v xml:space="preserve"> </v>
      </c>
      <c r="Q167" s="155" t="str">
        <f>IF(P167="在读",IF(IFERROR(FIND("一",C167),0)&gt;0,"一对一",VLOOKUP(LEFT(C167,3),班级编码!A:H,8,0)),P167)</f>
        <v xml:space="preserve"> </v>
      </c>
      <c r="R167" s="156">
        <f t="shared" si="27"/>
        <v>0</v>
      </c>
      <c r="S167" s="151">
        <f t="shared" si="28"/>
        <v>0</v>
      </c>
      <c r="T167" s="151" t="str">
        <f t="shared" si="29"/>
        <v/>
      </c>
      <c r="U167" s="151" t="str">
        <f t="shared" si="30"/>
        <v/>
      </c>
      <c r="V167" s="151" t="str">
        <f t="shared" si="31"/>
        <v/>
      </c>
      <c r="W167" s="151" t="str">
        <f t="shared" si="32"/>
        <v/>
      </c>
      <c r="X167" s="151">
        <f t="shared" si="33"/>
        <v>0</v>
      </c>
      <c r="Y167" s="151">
        <f t="shared" si="34"/>
        <v>0</v>
      </c>
      <c r="Z167" s="151" t="str">
        <f t="shared" si="35"/>
        <v/>
      </c>
      <c r="AA167" s="151">
        <f>COUNTIF($F$2:F167,F167)</f>
        <v>0</v>
      </c>
      <c r="AB167" s="156" t="str">
        <f t="shared" si="36"/>
        <v/>
      </c>
      <c r="AC167" t="e">
        <f>VLOOKUP(C167,'2-班级信息'!A:AH,31,0)</f>
        <v>#N/A</v>
      </c>
      <c r="AD167" t="e">
        <f>VLOOKUP(C167,'2-班级信息'!A:AH,8,0)</f>
        <v>#N/A</v>
      </c>
      <c r="AE167" t="e">
        <f t="shared" si="37"/>
        <v>#N/A</v>
      </c>
      <c r="AF167" t="e">
        <f t="shared" si="38"/>
        <v>#N/A</v>
      </c>
    </row>
    <row r="168" spans="1:32">
      <c r="A168" s="321"/>
      <c r="B168" s="321"/>
      <c r="C168" s="321"/>
      <c r="D168" s="321"/>
      <c r="E168" s="321"/>
      <c r="F168" s="321"/>
      <c r="G168" s="317"/>
      <c r="H168" s="321"/>
      <c r="I168" s="321"/>
      <c r="J168" s="321"/>
      <c r="K168" s="321"/>
      <c r="L168" s="321"/>
      <c r="M168" s="321"/>
      <c r="N168" s="321"/>
      <c r="O168" s="321"/>
      <c r="P168" s="155" t="str">
        <f t="shared" si="26"/>
        <v xml:space="preserve"> </v>
      </c>
      <c r="Q168" s="155" t="str">
        <f>IF(P168="在读",IF(IFERROR(FIND("一",C168),0)&gt;0,"一对一",VLOOKUP(LEFT(C168,3),班级编码!A:H,8,0)),P168)</f>
        <v xml:space="preserve"> </v>
      </c>
      <c r="R168" s="156">
        <f t="shared" si="27"/>
        <v>0</v>
      </c>
      <c r="S168" s="151">
        <f t="shared" si="28"/>
        <v>0</v>
      </c>
      <c r="T168" s="151" t="str">
        <f t="shared" si="29"/>
        <v/>
      </c>
      <c r="U168" s="151" t="str">
        <f t="shared" si="30"/>
        <v/>
      </c>
      <c r="V168" s="151" t="str">
        <f t="shared" si="31"/>
        <v/>
      </c>
      <c r="W168" s="151" t="str">
        <f t="shared" si="32"/>
        <v/>
      </c>
      <c r="X168" s="151">
        <f t="shared" si="33"/>
        <v>0</v>
      </c>
      <c r="Y168" s="151">
        <f t="shared" si="34"/>
        <v>0</v>
      </c>
      <c r="Z168" s="151" t="str">
        <f t="shared" si="35"/>
        <v/>
      </c>
      <c r="AA168" s="151">
        <f>COUNTIF($F$2:F168,F168)</f>
        <v>0</v>
      </c>
      <c r="AB168" s="156" t="str">
        <f t="shared" si="36"/>
        <v/>
      </c>
      <c r="AC168" t="e">
        <f>VLOOKUP(C168,'2-班级信息'!A:AH,31,0)</f>
        <v>#N/A</v>
      </c>
      <c r="AD168" t="e">
        <f>VLOOKUP(C168,'2-班级信息'!A:AH,8,0)</f>
        <v>#N/A</v>
      </c>
      <c r="AE168" t="e">
        <f t="shared" si="37"/>
        <v>#N/A</v>
      </c>
      <c r="AF168" t="e">
        <f t="shared" si="38"/>
        <v>#N/A</v>
      </c>
    </row>
    <row r="169" spans="1:32">
      <c r="A169" s="321"/>
      <c r="B169" s="321"/>
      <c r="C169" s="321"/>
      <c r="D169" s="321"/>
      <c r="E169" s="321"/>
      <c r="F169" s="321"/>
      <c r="G169" s="317"/>
      <c r="H169" s="310"/>
      <c r="I169" s="321"/>
      <c r="J169" s="321"/>
      <c r="K169" s="321"/>
      <c r="L169" s="321"/>
      <c r="M169" s="321"/>
      <c r="N169" s="321"/>
      <c r="O169" s="321"/>
      <c r="P169" s="155" t="str">
        <f t="shared" si="26"/>
        <v xml:space="preserve"> </v>
      </c>
      <c r="Q169" s="155" t="str">
        <f>IF(P169="在读",IF(IFERROR(FIND("一",C169),0)&gt;0,"一对一",VLOOKUP(LEFT(C169,3),班级编码!A:H,8,0)),P169)</f>
        <v xml:space="preserve"> </v>
      </c>
      <c r="R169" s="156">
        <f t="shared" si="27"/>
        <v>0</v>
      </c>
      <c r="S169" s="151">
        <f t="shared" si="28"/>
        <v>0</v>
      </c>
      <c r="T169" s="151" t="str">
        <f t="shared" si="29"/>
        <v/>
      </c>
      <c r="U169" s="151" t="str">
        <f t="shared" si="30"/>
        <v/>
      </c>
      <c r="V169" s="151" t="str">
        <f t="shared" si="31"/>
        <v/>
      </c>
      <c r="W169" s="151" t="str">
        <f t="shared" si="32"/>
        <v/>
      </c>
      <c r="X169" s="151">
        <f t="shared" si="33"/>
        <v>0</v>
      </c>
      <c r="Y169" s="151">
        <f t="shared" si="34"/>
        <v>0</v>
      </c>
      <c r="Z169" s="151" t="str">
        <f t="shared" si="35"/>
        <v/>
      </c>
      <c r="AA169" s="151">
        <f>COUNTIF($F$2:F169,F169)</f>
        <v>0</v>
      </c>
      <c r="AB169" s="156" t="str">
        <f t="shared" si="36"/>
        <v/>
      </c>
      <c r="AC169" t="e">
        <f>VLOOKUP(C169,'2-班级信息'!A:AH,31,0)</f>
        <v>#N/A</v>
      </c>
      <c r="AD169" t="e">
        <f>VLOOKUP(C169,'2-班级信息'!A:AH,8,0)</f>
        <v>#N/A</v>
      </c>
      <c r="AE169" t="e">
        <f t="shared" si="37"/>
        <v>#N/A</v>
      </c>
      <c r="AF169" t="e">
        <f t="shared" si="38"/>
        <v>#N/A</v>
      </c>
    </row>
    <row r="170" spans="1:32">
      <c r="A170" s="321"/>
      <c r="B170" s="321"/>
      <c r="C170" s="321"/>
      <c r="D170" s="321"/>
      <c r="E170" s="321"/>
      <c r="F170" s="321"/>
      <c r="G170" s="317"/>
      <c r="H170" s="321"/>
      <c r="I170" s="321"/>
      <c r="J170" s="321"/>
      <c r="K170" s="321"/>
      <c r="L170" s="321"/>
      <c r="M170" s="321"/>
      <c r="N170" s="321"/>
      <c r="O170" s="321"/>
      <c r="P170" s="155" t="str">
        <f t="shared" si="26"/>
        <v xml:space="preserve"> </v>
      </c>
      <c r="Q170" s="155" t="str">
        <f>IF(P170="在读",IF(IFERROR(FIND("一",C170),0)&gt;0,"一对一",VLOOKUP(LEFT(C170,3),班级编码!A:H,8,0)),P170)</f>
        <v xml:space="preserve"> </v>
      </c>
      <c r="R170" s="156">
        <f t="shared" si="27"/>
        <v>0</v>
      </c>
      <c r="S170" s="151">
        <f t="shared" si="28"/>
        <v>0</v>
      </c>
      <c r="T170" s="151" t="str">
        <f t="shared" si="29"/>
        <v/>
      </c>
      <c r="U170" s="151" t="str">
        <f t="shared" si="30"/>
        <v/>
      </c>
      <c r="V170" s="151" t="str">
        <f t="shared" si="31"/>
        <v/>
      </c>
      <c r="W170" s="151" t="str">
        <f t="shared" si="32"/>
        <v/>
      </c>
      <c r="X170" s="151">
        <f t="shared" si="33"/>
        <v>0</v>
      </c>
      <c r="Y170" s="151">
        <f t="shared" si="34"/>
        <v>0</v>
      </c>
      <c r="Z170" s="151" t="str">
        <f t="shared" si="35"/>
        <v/>
      </c>
      <c r="AA170" s="151">
        <f>COUNTIF($F$2:F170,F170)</f>
        <v>0</v>
      </c>
      <c r="AB170" s="156" t="str">
        <f t="shared" si="36"/>
        <v/>
      </c>
      <c r="AC170" t="e">
        <f>VLOOKUP(C170,'2-班级信息'!A:AH,31,0)</f>
        <v>#N/A</v>
      </c>
      <c r="AD170" t="e">
        <f>VLOOKUP(C170,'2-班级信息'!A:AH,8,0)</f>
        <v>#N/A</v>
      </c>
      <c r="AE170" t="e">
        <f t="shared" si="37"/>
        <v>#N/A</v>
      </c>
      <c r="AF170" t="e">
        <f t="shared" si="38"/>
        <v>#N/A</v>
      </c>
    </row>
    <row r="171" spans="1:32">
      <c r="A171" s="321"/>
      <c r="B171" s="321"/>
      <c r="C171" s="321"/>
      <c r="D171" s="321"/>
      <c r="E171" s="321"/>
      <c r="F171" s="321"/>
      <c r="G171" s="317"/>
      <c r="H171" s="321"/>
      <c r="I171" s="321"/>
      <c r="J171" s="321"/>
      <c r="K171" s="321"/>
      <c r="L171" s="321"/>
      <c r="M171" s="321"/>
      <c r="N171" s="321"/>
      <c r="O171" s="321"/>
      <c r="P171" s="155" t="str">
        <f t="shared" si="26"/>
        <v xml:space="preserve"> </v>
      </c>
      <c r="Q171" s="155" t="str">
        <f>IF(P171="在读",IF(IFERROR(FIND("一",C171),0)&gt;0,"一对一",VLOOKUP(LEFT(C171,3),班级编码!A:H,8,0)),P171)</f>
        <v xml:space="preserve"> </v>
      </c>
      <c r="R171" s="156">
        <f t="shared" si="27"/>
        <v>0</v>
      </c>
      <c r="S171" s="151">
        <f t="shared" si="28"/>
        <v>0</v>
      </c>
      <c r="T171" s="151" t="str">
        <f t="shared" si="29"/>
        <v/>
      </c>
      <c r="U171" s="151" t="str">
        <f t="shared" si="30"/>
        <v/>
      </c>
      <c r="V171" s="151" t="str">
        <f t="shared" si="31"/>
        <v/>
      </c>
      <c r="W171" s="151" t="str">
        <f t="shared" si="32"/>
        <v/>
      </c>
      <c r="X171" s="151">
        <f t="shared" si="33"/>
        <v>0</v>
      </c>
      <c r="Y171" s="151">
        <f t="shared" si="34"/>
        <v>0</v>
      </c>
      <c r="Z171" s="151" t="str">
        <f t="shared" si="35"/>
        <v/>
      </c>
      <c r="AA171" s="151">
        <f>COUNTIF($F$2:F171,F171)</f>
        <v>0</v>
      </c>
      <c r="AB171" s="156" t="str">
        <f t="shared" si="36"/>
        <v/>
      </c>
      <c r="AC171" t="e">
        <f>VLOOKUP(C171,'2-班级信息'!A:AH,31,0)</f>
        <v>#N/A</v>
      </c>
      <c r="AD171" t="e">
        <f>VLOOKUP(C171,'2-班级信息'!A:AH,8,0)</f>
        <v>#N/A</v>
      </c>
      <c r="AE171" t="e">
        <f t="shared" si="37"/>
        <v>#N/A</v>
      </c>
      <c r="AF171" t="e">
        <f t="shared" si="38"/>
        <v>#N/A</v>
      </c>
    </row>
    <row r="172" spans="1:32">
      <c r="A172" s="321"/>
      <c r="B172" s="321"/>
      <c r="C172" s="321"/>
      <c r="D172" s="321"/>
      <c r="E172" s="321"/>
      <c r="F172" s="321"/>
      <c r="G172" s="317"/>
      <c r="H172" s="321"/>
      <c r="I172" s="321"/>
      <c r="J172" s="321"/>
      <c r="K172" s="321"/>
      <c r="L172" s="321"/>
      <c r="M172" s="321"/>
      <c r="N172" s="321"/>
      <c r="O172" s="321"/>
      <c r="P172" s="155" t="str">
        <f t="shared" si="26"/>
        <v xml:space="preserve"> </v>
      </c>
      <c r="Q172" s="155" t="str">
        <f>IF(P172="在读",IF(IFERROR(FIND("一",C172),0)&gt;0,"一对一",VLOOKUP(LEFT(C172,3),班级编码!A:H,8,0)),P172)</f>
        <v xml:space="preserve"> </v>
      </c>
      <c r="R172" s="156">
        <f t="shared" si="27"/>
        <v>0</v>
      </c>
      <c r="S172" s="151">
        <f t="shared" si="28"/>
        <v>0</v>
      </c>
      <c r="T172" s="151" t="str">
        <f t="shared" si="29"/>
        <v/>
      </c>
      <c r="U172" s="151" t="str">
        <f t="shared" si="30"/>
        <v/>
      </c>
      <c r="V172" s="151" t="str">
        <f t="shared" si="31"/>
        <v/>
      </c>
      <c r="W172" s="151" t="str">
        <f t="shared" si="32"/>
        <v/>
      </c>
      <c r="X172" s="151">
        <f t="shared" si="33"/>
        <v>0</v>
      </c>
      <c r="Y172" s="151">
        <f t="shared" si="34"/>
        <v>0</v>
      </c>
      <c r="Z172" s="151" t="str">
        <f t="shared" si="35"/>
        <v/>
      </c>
      <c r="AA172" s="151">
        <f>COUNTIF($F$2:F172,F172)</f>
        <v>0</v>
      </c>
      <c r="AB172" s="156" t="str">
        <f t="shared" si="36"/>
        <v/>
      </c>
      <c r="AC172" t="e">
        <f>VLOOKUP(C172,'2-班级信息'!A:AH,31,0)</f>
        <v>#N/A</v>
      </c>
      <c r="AD172" t="e">
        <f>VLOOKUP(C172,'2-班级信息'!A:AH,8,0)</f>
        <v>#N/A</v>
      </c>
      <c r="AE172" t="e">
        <f t="shared" si="37"/>
        <v>#N/A</v>
      </c>
      <c r="AF172" t="e">
        <f t="shared" si="38"/>
        <v>#N/A</v>
      </c>
    </row>
    <row r="173" spans="1:32">
      <c r="A173" s="321"/>
      <c r="B173" s="321"/>
      <c r="C173" s="321"/>
      <c r="D173" s="321"/>
      <c r="E173" s="321"/>
      <c r="F173" s="321"/>
      <c r="G173" s="317"/>
      <c r="H173" s="321"/>
      <c r="I173" s="321"/>
      <c r="J173" s="321"/>
      <c r="K173" s="321"/>
      <c r="L173" s="321"/>
      <c r="M173" s="321"/>
      <c r="N173" s="321"/>
      <c r="O173" s="321"/>
      <c r="P173" s="155" t="str">
        <f t="shared" si="26"/>
        <v xml:space="preserve"> </v>
      </c>
      <c r="Q173" s="155" t="str">
        <f>IF(P173="在读",IF(IFERROR(FIND("一",C173),0)&gt;0,"一对一",VLOOKUP(LEFT(C173,3),班级编码!A:H,8,0)),P173)</f>
        <v xml:space="preserve"> </v>
      </c>
      <c r="R173" s="156">
        <f t="shared" si="27"/>
        <v>0</v>
      </c>
      <c r="S173" s="151">
        <f t="shared" si="28"/>
        <v>0</v>
      </c>
      <c r="T173" s="151" t="str">
        <f t="shared" si="29"/>
        <v/>
      </c>
      <c r="U173" s="151" t="str">
        <f t="shared" si="30"/>
        <v/>
      </c>
      <c r="V173" s="151" t="str">
        <f t="shared" si="31"/>
        <v/>
      </c>
      <c r="W173" s="151" t="str">
        <f t="shared" si="32"/>
        <v/>
      </c>
      <c r="X173" s="151">
        <f t="shared" si="33"/>
        <v>0</v>
      </c>
      <c r="Y173" s="151">
        <f t="shared" si="34"/>
        <v>0</v>
      </c>
      <c r="Z173" s="151" t="str">
        <f t="shared" si="35"/>
        <v/>
      </c>
      <c r="AA173" s="151">
        <f>COUNTIF($F$2:F173,F173)</f>
        <v>0</v>
      </c>
      <c r="AB173" s="156" t="str">
        <f t="shared" si="36"/>
        <v/>
      </c>
      <c r="AC173" t="e">
        <f>VLOOKUP(C173,'2-班级信息'!A:AH,31,0)</f>
        <v>#N/A</v>
      </c>
      <c r="AD173" t="e">
        <f>VLOOKUP(C173,'2-班级信息'!A:AH,8,0)</f>
        <v>#N/A</v>
      </c>
      <c r="AE173" t="e">
        <f t="shared" si="37"/>
        <v>#N/A</v>
      </c>
      <c r="AF173" t="e">
        <f t="shared" si="38"/>
        <v>#N/A</v>
      </c>
    </row>
    <row r="174" spans="1:32">
      <c r="A174" s="321"/>
      <c r="B174" s="321"/>
      <c r="C174" s="321"/>
      <c r="D174" s="321"/>
      <c r="E174" s="321"/>
      <c r="F174" s="321"/>
      <c r="G174" s="317"/>
      <c r="H174" s="321"/>
      <c r="I174" s="321"/>
      <c r="J174" s="321"/>
      <c r="K174" s="321"/>
      <c r="L174" s="321"/>
      <c r="M174" s="321"/>
      <c r="N174" s="321"/>
      <c r="O174" s="321"/>
      <c r="P174" s="155" t="str">
        <f t="shared" si="26"/>
        <v xml:space="preserve"> </v>
      </c>
      <c r="Q174" s="155" t="str">
        <f>IF(P174="在读",IF(IFERROR(FIND("一",C174),0)&gt;0,"一对一",VLOOKUP(LEFT(C174,3),班级编码!A:H,8,0)),P174)</f>
        <v xml:space="preserve"> </v>
      </c>
      <c r="R174" s="156">
        <f t="shared" si="27"/>
        <v>0</v>
      </c>
      <c r="S174" s="151">
        <f t="shared" si="28"/>
        <v>0</v>
      </c>
      <c r="T174" s="151" t="str">
        <f t="shared" si="29"/>
        <v/>
      </c>
      <c r="U174" s="151" t="str">
        <f t="shared" si="30"/>
        <v/>
      </c>
      <c r="V174" s="151" t="str">
        <f t="shared" si="31"/>
        <v/>
      </c>
      <c r="W174" s="151" t="str">
        <f t="shared" si="32"/>
        <v/>
      </c>
      <c r="X174" s="151">
        <f t="shared" si="33"/>
        <v>0</v>
      </c>
      <c r="Y174" s="151">
        <f t="shared" si="34"/>
        <v>0</v>
      </c>
      <c r="Z174" s="151" t="str">
        <f t="shared" si="35"/>
        <v/>
      </c>
      <c r="AA174" s="151">
        <f>COUNTIF($F$2:F174,F174)</f>
        <v>0</v>
      </c>
      <c r="AB174" s="156" t="str">
        <f t="shared" si="36"/>
        <v/>
      </c>
      <c r="AC174" t="e">
        <f>VLOOKUP(C174,'2-班级信息'!A:AH,31,0)</f>
        <v>#N/A</v>
      </c>
      <c r="AD174" t="e">
        <f>VLOOKUP(C174,'2-班级信息'!A:AH,8,0)</f>
        <v>#N/A</v>
      </c>
      <c r="AE174" t="e">
        <f t="shared" si="37"/>
        <v>#N/A</v>
      </c>
      <c r="AF174" t="e">
        <f t="shared" si="38"/>
        <v>#N/A</v>
      </c>
    </row>
    <row r="175" spans="1:32">
      <c r="A175" s="321"/>
      <c r="B175" s="321"/>
      <c r="C175" s="321"/>
      <c r="D175" s="321"/>
      <c r="E175" s="321"/>
      <c r="F175" s="321"/>
      <c r="G175" s="317"/>
      <c r="H175" s="321"/>
      <c r="I175" s="321"/>
      <c r="J175" s="321"/>
      <c r="K175" s="321"/>
      <c r="L175" s="321"/>
      <c r="M175" s="321"/>
      <c r="N175" s="321"/>
      <c r="O175" s="321"/>
      <c r="P175" s="155" t="str">
        <f t="shared" si="26"/>
        <v xml:space="preserve"> </v>
      </c>
      <c r="Q175" s="155" t="str">
        <f>IF(P175="在读",IF(IFERROR(FIND("一",C175),0)&gt;0,"一对一",VLOOKUP(LEFT(C175,3),班级编码!A:H,8,0)),P175)</f>
        <v xml:space="preserve"> </v>
      </c>
      <c r="R175" s="156">
        <f t="shared" si="27"/>
        <v>0</v>
      </c>
      <c r="S175" s="151">
        <f t="shared" si="28"/>
        <v>0</v>
      </c>
      <c r="T175" s="151" t="str">
        <f t="shared" si="29"/>
        <v/>
      </c>
      <c r="U175" s="151" t="str">
        <f t="shared" si="30"/>
        <v/>
      </c>
      <c r="V175" s="151" t="str">
        <f t="shared" si="31"/>
        <v/>
      </c>
      <c r="W175" s="151" t="str">
        <f t="shared" si="32"/>
        <v/>
      </c>
      <c r="X175" s="151">
        <f t="shared" si="33"/>
        <v>0</v>
      </c>
      <c r="Y175" s="151">
        <f t="shared" si="34"/>
        <v>0</v>
      </c>
      <c r="Z175" s="151" t="str">
        <f t="shared" si="35"/>
        <v/>
      </c>
      <c r="AA175" s="151">
        <f>COUNTIF($F$2:F175,F175)</f>
        <v>0</v>
      </c>
      <c r="AB175" s="156" t="str">
        <f t="shared" si="36"/>
        <v/>
      </c>
      <c r="AC175" t="e">
        <f>VLOOKUP(C175,'2-班级信息'!A:AH,31,0)</f>
        <v>#N/A</v>
      </c>
      <c r="AD175" t="e">
        <f>VLOOKUP(C175,'2-班级信息'!A:AH,8,0)</f>
        <v>#N/A</v>
      </c>
      <c r="AE175" t="e">
        <f t="shared" si="37"/>
        <v>#N/A</v>
      </c>
      <c r="AF175" t="e">
        <f t="shared" si="38"/>
        <v>#N/A</v>
      </c>
    </row>
    <row r="176" spans="1:32">
      <c r="A176" s="321"/>
      <c r="B176" s="321"/>
      <c r="C176" s="321"/>
      <c r="D176" s="321"/>
      <c r="E176" s="321"/>
      <c r="F176" s="321"/>
      <c r="G176" s="317"/>
      <c r="H176" s="321"/>
      <c r="I176" s="321"/>
      <c r="J176" s="321"/>
      <c r="K176" s="321"/>
      <c r="L176" s="321"/>
      <c r="M176" s="321"/>
      <c r="N176" s="321"/>
      <c r="O176" s="321"/>
      <c r="P176" s="155" t="str">
        <f t="shared" si="26"/>
        <v xml:space="preserve"> </v>
      </c>
      <c r="Q176" s="155" t="str">
        <f>IF(P176="在读",IF(IFERROR(FIND("一",C176),0)&gt;0,"一对一",VLOOKUP(LEFT(C176,3),班级编码!A:H,8,0)),P176)</f>
        <v xml:space="preserve"> </v>
      </c>
      <c r="R176" s="156">
        <f t="shared" si="27"/>
        <v>0</v>
      </c>
      <c r="S176" s="151">
        <f t="shared" si="28"/>
        <v>0</v>
      </c>
      <c r="T176" s="151" t="str">
        <f t="shared" si="29"/>
        <v/>
      </c>
      <c r="U176" s="151" t="str">
        <f t="shared" si="30"/>
        <v/>
      </c>
      <c r="V176" s="151" t="str">
        <f t="shared" si="31"/>
        <v/>
      </c>
      <c r="W176" s="151" t="str">
        <f t="shared" si="32"/>
        <v/>
      </c>
      <c r="X176" s="151">
        <f t="shared" si="33"/>
        <v>0</v>
      </c>
      <c r="Y176" s="151">
        <f t="shared" si="34"/>
        <v>0</v>
      </c>
      <c r="Z176" s="151" t="str">
        <f t="shared" si="35"/>
        <v/>
      </c>
      <c r="AA176" s="151">
        <f>COUNTIF($F$2:F176,F176)</f>
        <v>0</v>
      </c>
      <c r="AB176" s="156" t="str">
        <f t="shared" si="36"/>
        <v/>
      </c>
      <c r="AC176" t="e">
        <f>VLOOKUP(C176,'2-班级信息'!A:AH,31,0)</f>
        <v>#N/A</v>
      </c>
      <c r="AD176" t="e">
        <f>VLOOKUP(C176,'2-班级信息'!A:AH,8,0)</f>
        <v>#N/A</v>
      </c>
      <c r="AE176" t="e">
        <f t="shared" si="37"/>
        <v>#N/A</v>
      </c>
      <c r="AF176" t="e">
        <f t="shared" si="38"/>
        <v>#N/A</v>
      </c>
    </row>
    <row r="177" spans="1:32">
      <c r="A177" s="321"/>
      <c r="B177" s="321"/>
      <c r="C177" s="321"/>
      <c r="D177" s="321"/>
      <c r="E177" s="321"/>
      <c r="F177" s="321"/>
      <c r="G177" s="317"/>
      <c r="H177" s="321"/>
      <c r="I177" s="321"/>
      <c r="J177" s="321"/>
      <c r="K177" s="321"/>
      <c r="L177" s="321"/>
      <c r="M177" s="321"/>
      <c r="N177" s="321"/>
      <c r="O177" s="321"/>
      <c r="P177" s="155" t="str">
        <f t="shared" si="26"/>
        <v xml:space="preserve"> </v>
      </c>
      <c r="Q177" s="155" t="str">
        <f>IF(P177="在读",IF(IFERROR(FIND("一",C177),0)&gt;0,"一对一",VLOOKUP(LEFT(C177,3),班级编码!A:H,8,0)),P177)</f>
        <v xml:space="preserve"> </v>
      </c>
      <c r="R177" s="156">
        <f t="shared" si="27"/>
        <v>0</v>
      </c>
      <c r="S177" s="151">
        <f t="shared" si="28"/>
        <v>0</v>
      </c>
      <c r="T177" s="151" t="str">
        <f t="shared" si="29"/>
        <v/>
      </c>
      <c r="U177" s="151" t="str">
        <f t="shared" si="30"/>
        <v/>
      </c>
      <c r="V177" s="151" t="str">
        <f t="shared" si="31"/>
        <v/>
      </c>
      <c r="W177" s="151" t="str">
        <f t="shared" si="32"/>
        <v/>
      </c>
      <c r="X177" s="151">
        <f t="shared" si="33"/>
        <v>0</v>
      </c>
      <c r="Y177" s="151">
        <f t="shared" si="34"/>
        <v>0</v>
      </c>
      <c r="Z177" s="151" t="str">
        <f t="shared" si="35"/>
        <v/>
      </c>
      <c r="AA177" s="151">
        <f>COUNTIF($F$2:F177,F177)</f>
        <v>0</v>
      </c>
      <c r="AB177" s="156" t="str">
        <f t="shared" si="36"/>
        <v/>
      </c>
      <c r="AC177" t="e">
        <f>VLOOKUP(C177,'2-班级信息'!A:AH,31,0)</f>
        <v>#N/A</v>
      </c>
      <c r="AD177" t="e">
        <f>VLOOKUP(C177,'2-班级信息'!A:AH,8,0)</f>
        <v>#N/A</v>
      </c>
      <c r="AE177" t="e">
        <f t="shared" si="37"/>
        <v>#N/A</v>
      </c>
      <c r="AF177" t="e">
        <f t="shared" si="38"/>
        <v>#N/A</v>
      </c>
    </row>
    <row r="178" spans="1:32">
      <c r="A178" s="321"/>
      <c r="B178" s="321"/>
      <c r="C178" s="321"/>
      <c r="D178" s="321"/>
      <c r="E178" s="321"/>
      <c r="F178" s="321"/>
      <c r="G178" s="317"/>
      <c r="H178" s="321"/>
      <c r="I178" s="321"/>
      <c r="J178" s="321"/>
      <c r="K178" s="321"/>
      <c r="L178" s="321"/>
      <c r="M178" s="321"/>
      <c r="N178" s="321"/>
      <c r="O178" s="321"/>
      <c r="P178" s="155" t="str">
        <f t="shared" si="26"/>
        <v xml:space="preserve"> </v>
      </c>
      <c r="Q178" s="155" t="str">
        <f>IF(P178="在读",IF(IFERROR(FIND("一",C178),0)&gt;0,"一对一",VLOOKUP(LEFT(C178,3),班级编码!A:H,8,0)),P178)</f>
        <v xml:space="preserve"> </v>
      </c>
      <c r="R178" s="156">
        <f t="shared" si="27"/>
        <v>0</v>
      </c>
      <c r="S178" s="151">
        <f t="shared" si="28"/>
        <v>0</v>
      </c>
      <c r="T178" s="151" t="str">
        <f t="shared" si="29"/>
        <v/>
      </c>
      <c r="U178" s="151" t="str">
        <f t="shared" si="30"/>
        <v/>
      </c>
      <c r="V178" s="151" t="str">
        <f t="shared" si="31"/>
        <v/>
      </c>
      <c r="W178" s="151" t="str">
        <f t="shared" si="32"/>
        <v/>
      </c>
      <c r="X178" s="151">
        <f t="shared" si="33"/>
        <v>0</v>
      </c>
      <c r="Y178" s="151">
        <f t="shared" si="34"/>
        <v>0</v>
      </c>
      <c r="Z178" s="151" t="str">
        <f t="shared" si="35"/>
        <v/>
      </c>
      <c r="AA178" s="151">
        <f>COUNTIF($F$2:F178,F178)</f>
        <v>0</v>
      </c>
      <c r="AB178" s="156" t="str">
        <f t="shared" si="36"/>
        <v/>
      </c>
      <c r="AC178" t="e">
        <f>VLOOKUP(C178,'2-班级信息'!A:AH,31,0)</f>
        <v>#N/A</v>
      </c>
      <c r="AD178" t="e">
        <f>VLOOKUP(C178,'2-班级信息'!A:AH,8,0)</f>
        <v>#N/A</v>
      </c>
      <c r="AE178" t="e">
        <f t="shared" si="37"/>
        <v>#N/A</v>
      </c>
      <c r="AF178" t="e">
        <f t="shared" si="38"/>
        <v>#N/A</v>
      </c>
    </row>
    <row r="179" spans="1:32">
      <c r="A179" s="321"/>
      <c r="B179" s="321"/>
      <c r="C179" s="321"/>
      <c r="D179" s="321"/>
      <c r="E179" s="321"/>
      <c r="F179" s="321"/>
      <c r="G179" s="317"/>
      <c r="H179" s="321"/>
      <c r="I179" s="321"/>
      <c r="J179" s="321"/>
      <c r="K179" s="321"/>
      <c r="L179" s="321"/>
      <c r="M179" s="321"/>
      <c r="N179" s="321"/>
      <c r="O179" s="321"/>
      <c r="P179" s="155" t="str">
        <f t="shared" si="26"/>
        <v xml:space="preserve"> </v>
      </c>
      <c r="Q179" s="155" t="str">
        <f>IF(P179="在读",IF(IFERROR(FIND("一",C179),0)&gt;0,"一对一",VLOOKUP(LEFT(C179,3),班级编码!A:H,8,0)),P179)</f>
        <v xml:space="preserve"> </v>
      </c>
      <c r="R179" s="156">
        <f t="shared" si="27"/>
        <v>0</v>
      </c>
      <c r="S179" s="151">
        <f t="shared" si="28"/>
        <v>0</v>
      </c>
      <c r="T179" s="151" t="str">
        <f t="shared" si="29"/>
        <v/>
      </c>
      <c r="U179" s="151" t="str">
        <f t="shared" si="30"/>
        <v/>
      </c>
      <c r="V179" s="151" t="str">
        <f t="shared" si="31"/>
        <v/>
      </c>
      <c r="W179" s="151" t="str">
        <f t="shared" si="32"/>
        <v/>
      </c>
      <c r="X179" s="151">
        <f t="shared" si="33"/>
        <v>0</v>
      </c>
      <c r="Y179" s="151">
        <f t="shared" si="34"/>
        <v>0</v>
      </c>
      <c r="Z179" s="151" t="str">
        <f t="shared" si="35"/>
        <v/>
      </c>
      <c r="AA179" s="151">
        <f>COUNTIF($F$2:F179,F179)</f>
        <v>0</v>
      </c>
      <c r="AB179" s="156" t="str">
        <f t="shared" si="36"/>
        <v/>
      </c>
      <c r="AC179" t="e">
        <f>VLOOKUP(C179,'2-班级信息'!A:AH,31,0)</f>
        <v>#N/A</v>
      </c>
      <c r="AD179" t="e">
        <f>VLOOKUP(C179,'2-班级信息'!A:AH,8,0)</f>
        <v>#N/A</v>
      </c>
      <c r="AE179" t="e">
        <f t="shared" si="37"/>
        <v>#N/A</v>
      </c>
      <c r="AF179" t="e">
        <f t="shared" si="38"/>
        <v>#N/A</v>
      </c>
    </row>
    <row r="180" spans="1:32">
      <c r="A180" s="321"/>
      <c r="B180" s="321"/>
      <c r="C180" s="321"/>
      <c r="D180" s="321"/>
      <c r="E180" s="321"/>
      <c r="F180" s="321"/>
      <c r="G180" s="317"/>
      <c r="H180" s="321"/>
      <c r="I180" s="321"/>
      <c r="J180" s="321"/>
      <c r="K180" s="321"/>
      <c r="L180" s="321"/>
      <c r="M180" s="321"/>
      <c r="N180" s="321"/>
      <c r="O180" s="321"/>
      <c r="P180" s="155" t="str">
        <f t="shared" si="26"/>
        <v xml:space="preserve"> </v>
      </c>
      <c r="Q180" s="155" t="str">
        <f>IF(P180="在读",IF(IFERROR(FIND("一",C180),0)&gt;0,"一对一",VLOOKUP(LEFT(C180,3),班级编码!A:H,8,0)),P180)</f>
        <v xml:space="preserve"> </v>
      </c>
      <c r="R180" s="156">
        <f t="shared" si="27"/>
        <v>0</v>
      </c>
      <c r="S180" s="151">
        <f t="shared" si="28"/>
        <v>0</v>
      </c>
      <c r="T180" s="151" t="str">
        <f t="shared" si="29"/>
        <v/>
      </c>
      <c r="U180" s="151" t="str">
        <f t="shared" si="30"/>
        <v/>
      </c>
      <c r="V180" s="151" t="str">
        <f t="shared" si="31"/>
        <v/>
      </c>
      <c r="W180" s="151" t="str">
        <f t="shared" si="32"/>
        <v/>
      </c>
      <c r="X180" s="151">
        <f t="shared" si="33"/>
        <v>0</v>
      </c>
      <c r="Y180" s="151">
        <f t="shared" si="34"/>
        <v>0</v>
      </c>
      <c r="Z180" s="151" t="str">
        <f t="shared" si="35"/>
        <v/>
      </c>
      <c r="AA180" s="151">
        <f>COUNTIF($F$2:F180,F180)</f>
        <v>0</v>
      </c>
      <c r="AB180" s="156" t="str">
        <f t="shared" si="36"/>
        <v/>
      </c>
      <c r="AC180" t="e">
        <f>VLOOKUP(C180,'2-班级信息'!A:AH,31,0)</f>
        <v>#N/A</v>
      </c>
      <c r="AD180" t="e">
        <f>VLOOKUP(C180,'2-班级信息'!A:AH,8,0)</f>
        <v>#N/A</v>
      </c>
      <c r="AE180" t="e">
        <f t="shared" si="37"/>
        <v>#N/A</v>
      </c>
      <c r="AF180" t="e">
        <f t="shared" si="38"/>
        <v>#N/A</v>
      </c>
    </row>
    <row r="181" spans="1:32">
      <c r="A181" s="321"/>
      <c r="B181" s="321"/>
      <c r="C181" s="321"/>
      <c r="D181" s="321"/>
      <c r="E181" s="321"/>
      <c r="F181" s="321"/>
      <c r="G181" s="317"/>
      <c r="H181" s="321"/>
      <c r="I181" s="321"/>
      <c r="J181" s="321"/>
      <c r="K181" s="321"/>
      <c r="L181" s="321"/>
      <c r="M181" s="321"/>
      <c r="N181" s="321"/>
      <c r="O181" s="321"/>
      <c r="P181" s="155" t="str">
        <f t="shared" si="26"/>
        <v xml:space="preserve"> </v>
      </c>
      <c r="Q181" s="155" t="str">
        <f>IF(P181="在读",IF(IFERROR(FIND("一",C181),0)&gt;0,"一对一",VLOOKUP(LEFT(C181,3),班级编码!A:H,8,0)),P181)</f>
        <v xml:space="preserve"> </v>
      </c>
      <c r="R181" s="156">
        <f t="shared" si="27"/>
        <v>0</v>
      </c>
      <c r="S181" s="151">
        <f t="shared" si="28"/>
        <v>0</v>
      </c>
      <c r="T181" s="151" t="str">
        <f t="shared" si="29"/>
        <v/>
      </c>
      <c r="U181" s="151" t="str">
        <f t="shared" si="30"/>
        <v/>
      </c>
      <c r="V181" s="151" t="str">
        <f t="shared" si="31"/>
        <v/>
      </c>
      <c r="W181" s="151" t="str">
        <f t="shared" si="32"/>
        <v/>
      </c>
      <c r="X181" s="151">
        <f t="shared" si="33"/>
        <v>0</v>
      </c>
      <c r="Y181" s="151">
        <f t="shared" si="34"/>
        <v>0</v>
      </c>
      <c r="Z181" s="151" t="str">
        <f t="shared" si="35"/>
        <v/>
      </c>
      <c r="AA181" s="151">
        <f>COUNTIF($F$2:F181,F181)</f>
        <v>0</v>
      </c>
      <c r="AB181" s="156" t="str">
        <f t="shared" si="36"/>
        <v/>
      </c>
      <c r="AC181" t="e">
        <f>VLOOKUP(C181,'2-班级信息'!A:AH,31,0)</f>
        <v>#N/A</v>
      </c>
      <c r="AD181" t="e">
        <f>VLOOKUP(C181,'2-班级信息'!A:AH,8,0)</f>
        <v>#N/A</v>
      </c>
      <c r="AE181" t="e">
        <f t="shared" si="37"/>
        <v>#N/A</v>
      </c>
      <c r="AF181" t="e">
        <f t="shared" si="38"/>
        <v>#N/A</v>
      </c>
    </row>
    <row r="182" spans="1:32">
      <c r="A182" s="321"/>
      <c r="B182" s="321"/>
      <c r="C182" s="321"/>
      <c r="D182" s="321"/>
      <c r="E182" s="321"/>
      <c r="F182" s="321"/>
      <c r="G182" s="317"/>
      <c r="H182" s="321"/>
      <c r="I182" s="321"/>
      <c r="J182" s="321"/>
      <c r="K182" s="321"/>
      <c r="L182" s="321"/>
      <c r="M182" s="321"/>
      <c r="N182" s="321"/>
      <c r="O182" s="321"/>
      <c r="P182" s="155" t="str">
        <f t="shared" si="26"/>
        <v xml:space="preserve"> </v>
      </c>
      <c r="Q182" s="155" t="str">
        <f>IF(P182="在读",IF(IFERROR(FIND("一",C182),0)&gt;0,"一对一",VLOOKUP(LEFT(C182,3),班级编码!A:H,8,0)),P182)</f>
        <v xml:space="preserve"> </v>
      </c>
      <c r="R182" s="156">
        <f t="shared" si="27"/>
        <v>0</v>
      </c>
      <c r="S182" s="151">
        <f t="shared" si="28"/>
        <v>0</v>
      </c>
      <c r="T182" s="151" t="str">
        <f t="shared" si="29"/>
        <v/>
      </c>
      <c r="U182" s="151" t="str">
        <f t="shared" si="30"/>
        <v/>
      </c>
      <c r="V182" s="151" t="str">
        <f t="shared" si="31"/>
        <v/>
      </c>
      <c r="W182" s="151" t="str">
        <f t="shared" si="32"/>
        <v/>
      </c>
      <c r="X182" s="151">
        <f t="shared" si="33"/>
        <v>0</v>
      </c>
      <c r="Y182" s="151">
        <f t="shared" si="34"/>
        <v>0</v>
      </c>
      <c r="Z182" s="151" t="str">
        <f t="shared" si="35"/>
        <v/>
      </c>
      <c r="AA182" s="151">
        <f>COUNTIF($F$2:F182,F182)</f>
        <v>0</v>
      </c>
      <c r="AB182" s="156" t="str">
        <f t="shared" si="36"/>
        <v/>
      </c>
      <c r="AC182" t="e">
        <f>VLOOKUP(C182,'2-班级信息'!A:AH,31,0)</f>
        <v>#N/A</v>
      </c>
      <c r="AD182" t="e">
        <f>VLOOKUP(C182,'2-班级信息'!A:AH,8,0)</f>
        <v>#N/A</v>
      </c>
      <c r="AE182" t="e">
        <f t="shared" si="37"/>
        <v>#N/A</v>
      </c>
      <c r="AF182" t="e">
        <f t="shared" si="38"/>
        <v>#N/A</v>
      </c>
    </row>
    <row r="183" spans="1:32">
      <c r="A183" s="321"/>
      <c r="B183" s="321"/>
      <c r="C183" s="321"/>
      <c r="D183" s="321"/>
      <c r="E183" s="321"/>
      <c r="F183" s="321"/>
      <c r="G183" s="317"/>
      <c r="H183" s="321"/>
      <c r="I183" s="321"/>
      <c r="J183" s="321"/>
      <c r="K183" s="321"/>
      <c r="L183" s="321"/>
      <c r="M183" s="321"/>
      <c r="N183" s="321"/>
      <c r="O183" s="321"/>
      <c r="P183" s="155" t="str">
        <f t="shared" si="26"/>
        <v xml:space="preserve"> </v>
      </c>
      <c r="Q183" s="155" t="str">
        <f>IF(P183="在读",IF(IFERROR(FIND("一",C183),0)&gt;0,"一对一",VLOOKUP(LEFT(C183,3),班级编码!A:H,8,0)),P183)</f>
        <v xml:space="preserve"> </v>
      </c>
      <c r="R183" s="156">
        <f t="shared" si="27"/>
        <v>0</v>
      </c>
      <c r="S183" s="151">
        <f t="shared" si="28"/>
        <v>0</v>
      </c>
      <c r="T183" s="151" t="str">
        <f t="shared" si="29"/>
        <v/>
      </c>
      <c r="U183" s="151" t="str">
        <f t="shared" si="30"/>
        <v/>
      </c>
      <c r="V183" s="151" t="str">
        <f t="shared" si="31"/>
        <v/>
      </c>
      <c r="W183" s="151" t="str">
        <f t="shared" si="32"/>
        <v/>
      </c>
      <c r="X183" s="151">
        <f t="shared" si="33"/>
        <v>0</v>
      </c>
      <c r="Y183" s="151">
        <f t="shared" si="34"/>
        <v>0</v>
      </c>
      <c r="Z183" s="151" t="str">
        <f t="shared" si="35"/>
        <v/>
      </c>
      <c r="AA183" s="151">
        <f>COUNTIF($F$2:F183,F183)</f>
        <v>0</v>
      </c>
      <c r="AB183" s="156" t="str">
        <f t="shared" si="36"/>
        <v/>
      </c>
      <c r="AC183" t="e">
        <f>VLOOKUP(C183,'2-班级信息'!A:AH,31,0)</f>
        <v>#N/A</v>
      </c>
      <c r="AD183" t="e">
        <f>VLOOKUP(C183,'2-班级信息'!A:AH,8,0)</f>
        <v>#N/A</v>
      </c>
      <c r="AE183" t="e">
        <f t="shared" si="37"/>
        <v>#N/A</v>
      </c>
      <c r="AF183" t="e">
        <f t="shared" si="38"/>
        <v>#N/A</v>
      </c>
    </row>
    <row r="184" spans="1:32">
      <c r="A184" s="321"/>
      <c r="B184" s="321"/>
      <c r="C184" s="321"/>
      <c r="D184" s="321"/>
      <c r="E184" s="321"/>
      <c r="F184" s="321"/>
      <c r="G184" s="317"/>
      <c r="H184" s="321"/>
      <c r="I184" s="321"/>
      <c r="J184" s="321"/>
      <c r="K184" s="321"/>
      <c r="L184" s="321"/>
      <c r="M184" s="321"/>
      <c r="N184" s="321"/>
      <c r="O184" s="321"/>
      <c r="P184" s="155" t="str">
        <f t="shared" si="26"/>
        <v xml:space="preserve"> </v>
      </c>
      <c r="Q184" s="155" t="str">
        <f>IF(P184="在读",IF(IFERROR(FIND("一",C184),0)&gt;0,"一对一",VLOOKUP(LEFT(C184,3),班级编码!A:H,8,0)),P184)</f>
        <v xml:space="preserve"> </v>
      </c>
      <c r="R184" s="156">
        <f t="shared" si="27"/>
        <v>0</v>
      </c>
      <c r="S184" s="151">
        <f t="shared" si="28"/>
        <v>0</v>
      </c>
      <c r="T184" s="151" t="str">
        <f t="shared" si="29"/>
        <v/>
      </c>
      <c r="U184" s="151" t="str">
        <f t="shared" si="30"/>
        <v/>
      </c>
      <c r="V184" s="151" t="str">
        <f t="shared" si="31"/>
        <v/>
      </c>
      <c r="W184" s="151" t="str">
        <f t="shared" si="32"/>
        <v/>
      </c>
      <c r="X184" s="151">
        <f t="shared" si="33"/>
        <v>0</v>
      </c>
      <c r="Y184" s="151">
        <f t="shared" si="34"/>
        <v>0</v>
      </c>
      <c r="Z184" s="151" t="str">
        <f t="shared" si="35"/>
        <v/>
      </c>
      <c r="AA184" s="151">
        <f>COUNTIF($F$2:F184,F184)</f>
        <v>0</v>
      </c>
      <c r="AB184" s="156" t="str">
        <f t="shared" si="36"/>
        <v/>
      </c>
      <c r="AC184" t="e">
        <f>VLOOKUP(C184,'2-班级信息'!A:AH,31,0)</f>
        <v>#N/A</v>
      </c>
      <c r="AD184" t="e">
        <f>VLOOKUP(C184,'2-班级信息'!A:AH,8,0)</f>
        <v>#N/A</v>
      </c>
      <c r="AE184" t="e">
        <f t="shared" si="37"/>
        <v>#N/A</v>
      </c>
      <c r="AF184" t="e">
        <f t="shared" si="38"/>
        <v>#N/A</v>
      </c>
    </row>
    <row r="185" spans="1:32">
      <c r="A185" s="321"/>
      <c r="B185" s="321"/>
      <c r="C185" s="321"/>
      <c r="D185" s="321"/>
      <c r="E185" s="321"/>
      <c r="F185" s="321"/>
      <c r="G185" s="317"/>
      <c r="H185" s="321"/>
      <c r="I185" s="321"/>
      <c r="J185" s="321"/>
      <c r="K185" s="321"/>
      <c r="L185" s="321"/>
      <c r="M185" s="321"/>
      <c r="N185" s="321"/>
      <c r="O185" s="321"/>
      <c r="P185" s="155" t="str">
        <f t="shared" si="26"/>
        <v xml:space="preserve"> </v>
      </c>
      <c r="Q185" s="155" t="str">
        <f>IF(P185="在读",IF(IFERROR(FIND("一",C185),0)&gt;0,"一对一",VLOOKUP(LEFT(C185,3),班级编码!A:H,8,0)),P185)</f>
        <v xml:space="preserve"> </v>
      </c>
      <c r="R185" s="156">
        <f t="shared" si="27"/>
        <v>0</v>
      </c>
      <c r="S185" s="151">
        <f t="shared" si="28"/>
        <v>0</v>
      </c>
      <c r="T185" s="151" t="str">
        <f t="shared" si="29"/>
        <v/>
      </c>
      <c r="U185" s="151" t="str">
        <f t="shared" si="30"/>
        <v/>
      </c>
      <c r="V185" s="151" t="str">
        <f t="shared" si="31"/>
        <v/>
      </c>
      <c r="W185" s="151" t="str">
        <f t="shared" si="32"/>
        <v/>
      </c>
      <c r="X185" s="151">
        <f t="shared" si="33"/>
        <v>0</v>
      </c>
      <c r="Y185" s="151">
        <f t="shared" si="34"/>
        <v>0</v>
      </c>
      <c r="Z185" s="151" t="str">
        <f t="shared" si="35"/>
        <v/>
      </c>
      <c r="AA185" s="151">
        <f>COUNTIF($F$2:F185,F185)</f>
        <v>0</v>
      </c>
      <c r="AB185" s="156" t="str">
        <f t="shared" si="36"/>
        <v/>
      </c>
      <c r="AC185" t="e">
        <f>VLOOKUP(C185,'2-班级信息'!A:AH,31,0)</f>
        <v>#N/A</v>
      </c>
      <c r="AD185" t="e">
        <f>VLOOKUP(C185,'2-班级信息'!A:AH,8,0)</f>
        <v>#N/A</v>
      </c>
      <c r="AE185" t="e">
        <f t="shared" si="37"/>
        <v>#N/A</v>
      </c>
      <c r="AF185" t="e">
        <f t="shared" si="38"/>
        <v>#N/A</v>
      </c>
    </row>
    <row r="186" spans="1:32">
      <c r="A186" s="321"/>
      <c r="B186" s="321"/>
      <c r="C186" s="321"/>
      <c r="D186" s="321"/>
      <c r="E186" s="321"/>
      <c r="F186" s="321"/>
      <c r="G186" s="317"/>
      <c r="H186" s="321"/>
      <c r="I186" s="321"/>
      <c r="J186" s="321"/>
      <c r="K186" s="321"/>
      <c r="L186" s="321"/>
      <c r="M186" s="321"/>
      <c r="N186" s="321"/>
      <c r="O186" s="321"/>
      <c r="P186" s="155" t="str">
        <f t="shared" si="26"/>
        <v xml:space="preserve"> </v>
      </c>
      <c r="Q186" s="155" t="str">
        <f>IF(P186="在读",IF(IFERROR(FIND("一",C186),0)&gt;0,"一对一",VLOOKUP(LEFT(C186,3),班级编码!A:H,8,0)),P186)</f>
        <v xml:space="preserve"> </v>
      </c>
      <c r="R186" s="156">
        <f t="shared" si="27"/>
        <v>0</v>
      </c>
      <c r="S186" s="151">
        <f t="shared" si="28"/>
        <v>0</v>
      </c>
      <c r="T186" s="151" t="str">
        <f t="shared" si="29"/>
        <v/>
      </c>
      <c r="U186" s="151" t="str">
        <f t="shared" si="30"/>
        <v/>
      </c>
      <c r="V186" s="151" t="str">
        <f t="shared" si="31"/>
        <v/>
      </c>
      <c r="W186" s="151" t="str">
        <f t="shared" si="32"/>
        <v/>
      </c>
      <c r="X186" s="151">
        <f t="shared" si="33"/>
        <v>0</v>
      </c>
      <c r="Y186" s="151">
        <f t="shared" si="34"/>
        <v>0</v>
      </c>
      <c r="Z186" s="151" t="str">
        <f t="shared" si="35"/>
        <v/>
      </c>
      <c r="AA186" s="151">
        <f>COUNTIF($F$2:F186,F186)</f>
        <v>0</v>
      </c>
      <c r="AB186" s="156" t="str">
        <f t="shared" si="36"/>
        <v/>
      </c>
      <c r="AC186" t="e">
        <f>VLOOKUP(C186,'2-班级信息'!A:AH,31,0)</f>
        <v>#N/A</v>
      </c>
      <c r="AD186" t="e">
        <f>VLOOKUP(C186,'2-班级信息'!A:AH,8,0)</f>
        <v>#N/A</v>
      </c>
      <c r="AE186" t="e">
        <f t="shared" si="37"/>
        <v>#N/A</v>
      </c>
      <c r="AF186" t="e">
        <f t="shared" si="38"/>
        <v>#N/A</v>
      </c>
    </row>
    <row r="187" spans="1:32">
      <c r="A187" s="321"/>
      <c r="B187" s="321"/>
      <c r="C187" s="321"/>
      <c r="D187" s="321"/>
      <c r="E187" s="321"/>
      <c r="F187" s="321"/>
      <c r="G187" s="317"/>
      <c r="H187" s="321"/>
      <c r="I187" s="321"/>
      <c r="J187" s="321"/>
      <c r="K187" s="321"/>
      <c r="L187" s="321"/>
      <c r="M187" s="321"/>
      <c r="N187" s="321"/>
      <c r="O187" s="321"/>
      <c r="P187" s="155" t="str">
        <f t="shared" si="26"/>
        <v xml:space="preserve"> </v>
      </c>
      <c r="Q187" s="155" t="str">
        <f>IF(P187="在读",IF(IFERROR(FIND("一",C187),0)&gt;0,"一对一",VLOOKUP(LEFT(C187,3),班级编码!A:H,8,0)),P187)</f>
        <v xml:space="preserve"> </v>
      </c>
      <c r="R187" s="156">
        <f t="shared" si="27"/>
        <v>0</v>
      </c>
      <c r="S187" s="151">
        <f t="shared" si="28"/>
        <v>0</v>
      </c>
      <c r="T187" s="151" t="str">
        <f t="shared" si="29"/>
        <v/>
      </c>
      <c r="U187" s="151" t="str">
        <f t="shared" si="30"/>
        <v/>
      </c>
      <c r="V187" s="151" t="str">
        <f t="shared" si="31"/>
        <v/>
      </c>
      <c r="W187" s="151" t="str">
        <f t="shared" si="32"/>
        <v/>
      </c>
      <c r="X187" s="151">
        <f t="shared" si="33"/>
        <v>0</v>
      </c>
      <c r="Y187" s="151">
        <f t="shared" si="34"/>
        <v>0</v>
      </c>
      <c r="Z187" s="151" t="str">
        <f t="shared" si="35"/>
        <v/>
      </c>
      <c r="AA187" s="151">
        <f>COUNTIF($F$2:F187,F187)</f>
        <v>0</v>
      </c>
      <c r="AB187" s="156" t="str">
        <f t="shared" si="36"/>
        <v/>
      </c>
      <c r="AC187" t="e">
        <f>VLOOKUP(C187,'2-班级信息'!A:AH,31,0)</f>
        <v>#N/A</v>
      </c>
      <c r="AD187" t="e">
        <f>VLOOKUP(C187,'2-班级信息'!A:AH,8,0)</f>
        <v>#N/A</v>
      </c>
      <c r="AE187" t="e">
        <f t="shared" si="37"/>
        <v>#N/A</v>
      </c>
      <c r="AF187" t="e">
        <f t="shared" si="38"/>
        <v>#N/A</v>
      </c>
    </row>
    <row r="188" spans="1:32">
      <c r="A188" s="321"/>
      <c r="B188" s="321"/>
      <c r="C188" s="321"/>
      <c r="D188" s="321"/>
      <c r="E188" s="321"/>
      <c r="F188" s="321"/>
      <c r="G188" s="317"/>
      <c r="H188" s="321"/>
      <c r="I188" s="321"/>
      <c r="J188" s="321"/>
      <c r="K188" s="321"/>
      <c r="L188" s="321"/>
      <c r="M188" s="321"/>
      <c r="N188" s="321"/>
      <c r="O188" s="321"/>
      <c r="P188" s="155" t="str">
        <f t="shared" si="26"/>
        <v xml:space="preserve"> </v>
      </c>
      <c r="Q188" s="155" t="str">
        <f>IF(P188="在读",IF(IFERROR(FIND("一",C188),0)&gt;0,"一对一",VLOOKUP(LEFT(C188,3),班级编码!A:H,8,0)),P188)</f>
        <v xml:space="preserve"> </v>
      </c>
      <c r="R188" s="156">
        <f t="shared" si="27"/>
        <v>0</v>
      </c>
      <c r="S188" s="151">
        <f t="shared" si="28"/>
        <v>0</v>
      </c>
      <c r="T188" s="151" t="str">
        <f t="shared" si="29"/>
        <v/>
      </c>
      <c r="U188" s="151" t="str">
        <f t="shared" si="30"/>
        <v/>
      </c>
      <c r="V188" s="151" t="str">
        <f t="shared" si="31"/>
        <v/>
      </c>
      <c r="W188" s="151" t="str">
        <f t="shared" si="32"/>
        <v/>
      </c>
      <c r="X188" s="151">
        <f t="shared" si="33"/>
        <v>0</v>
      </c>
      <c r="Y188" s="151">
        <f t="shared" si="34"/>
        <v>0</v>
      </c>
      <c r="Z188" s="151" t="str">
        <f t="shared" si="35"/>
        <v/>
      </c>
      <c r="AA188" s="151">
        <f>COUNTIF($F$2:F188,F188)</f>
        <v>0</v>
      </c>
      <c r="AB188" s="156" t="str">
        <f t="shared" si="36"/>
        <v/>
      </c>
      <c r="AC188" t="e">
        <f>VLOOKUP(C188,'2-班级信息'!A:AH,31,0)</f>
        <v>#N/A</v>
      </c>
      <c r="AD188" t="e">
        <f>VLOOKUP(C188,'2-班级信息'!A:AH,8,0)</f>
        <v>#N/A</v>
      </c>
      <c r="AE188" t="e">
        <f t="shared" si="37"/>
        <v>#N/A</v>
      </c>
      <c r="AF188" t="e">
        <f t="shared" si="38"/>
        <v>#N/A</v>
      </c>
    </row>
    <row r="189" spans="1:32">
      <c r="A189" s="321"/>
      <c r="B189" s="321"/>
      <c r="C189" s="321"/>
      <c r="D189" s="321"/>
      <c r="E189" s="321"/>
      <c r="F189" s="321"/>
      <c r="G189" s="317"/>
      <c r="H189" s="321"/>
      <c r="I189" s="321"/>
      <c r="J189" s="321"/>
      <c r="K189" s="321"/>
      <c r="L189" s="321"/>
      <c r="M189" s="321"/>
      <c r="N189" s="321"/>
      <c r="O189" s="321"/>
      <c r="P189" s="155" t="str">
        <f t="shared" si="26"/>
        <v xml:space="preserve"> </v>
      </c>
      <c r="Q189" s="155" t="str">
        <f>IF(P189="在读",IF(IFERROR(FIND("一",C189),0)&gt;0,"一对一",VLOOKUP(LEFT(C189,3),班级编码!A:H,8,0)),P189)</f>
        <v xml:space="preserve"> </v>
      </c>
      <c r="R189" s="156">
        <f t="shared" si="27"/>
        <v>0</v>
      </c>
      <c r="S189" s="151">
        <f t="shared" si="28"/>
        <v>0</v>
      </c>
      <c r="T189" s="151" t="str">
        <f t="shared" si="29"/>
        <v/>
      </c>
      <c r="U189" s="151" t="str">
        <f t="shared" si="30"/>
        <v/>
      </c>
      <c r="V189" s="151" t="str">
        <f t="shared" si="31"/>
        <v/>
      </c>
      <c r="W189" s="151" t="str">
        <f t="shared" si="32"/>
        <v/>
      </c>
      <c r="X189" s="151">
        <f t="shared" si="33"/>
        <v>0</v>
      </c>
      <c r="Y189" s="151">
        <f t="shared" si="34"/>
        <v>0</v>
      </c>
      <c r="Z189" s="151" t="str">
        <f t="shared" si="35"/>
        <v/>
      </c>
      <c r="AA189" s="151">
        <f>COUNTIF($F$2:F189,F189)</f>
        <v>0</v>
      </c>
      <c r="AB189" s="156" t="str">
        <f t="shared" si="36"/>
        <v/>
      </c>
      <c r="AC189" t="e">
        <f>VLOOKUP(C189,'2-班级信息'!A:AH,31,0)</f>
        <v>#N/A</v>
      </c>
      <c r="AD189" t="e">
        <f>VLOOKUP(C189,'2-班级信息'!A:AH,8,0)</f>
        <v>#N/A</v>
      </c>
      <c r="AE189" t="e">
        <f t="shared" si="37"/>
        <v>#N/A</v>
      </c>
      <c r="AF189" t="e">
        <f t="shared" si="38"/>
        <v>#N/A</v>
      </c>
    </row>
    <row r="190" spans="1:32">
      <c r="A190" s="321"/>
      <c r="B190" s="321"/>
      <c r="C190" s="321"/>
      <c r="D190" s="321"/>
      <c r="E190" s="321"/>
      <c r="F190" s="321"/>
      <c r="G190" s="317"/>
      <c r="H190" s="321"/>
      <c r="I190" s="321"/>
      <c r="J190" s="321"/>
      <c r="K190" s="321"/>
      <c r="L190" s="321"/>
      <c r="M190" s="321"/>
      <c r="N190" s="321"/>
      <c r="O190" s="321"/>
      <c r="P190" s="155" t="str">
        <f t="shared" si="26"/>
        <v xml:space="preserve"> </v>
      </c>
      <c r="Q190" s="155" t="str">
        <f>IF(P190="在读",IF(IFERROR(FIND("一",C190),0)&gt;0,"一对一",VLOOKUP(LEFT(C190,3),班级编码!A:H,8,0)),P190)</f>
        <v xml:space="preserve"> </v>
      </c>
      <c r="R190" s="156">
        <f t="shared" si="27"/>
        <v>0</v>
      </c>
      <c r="S190" s="151">
        <f t="shared" si="28"/>
        <v>0</v>
      </c>
      <c r="T190" s="151" t="str">
        <f t="shared" si="29"/>
        <v/>
      </c>
      <c r="U190" s="151" t="str">
        <f t="shared" si="30"/>
        <v/>
      </c>
      <c r="V190" s="151" t="str">
        <f t="shared" si="31"/>
        <v/>
      </c>
      <c r="W190" s="151" t="str">
        <f t="shared" si="32"/>
        <v/>
      </c>
      <c r="X190" s="151">
        <f t="shared" si="33"/>
        <v>0</v>
      </c>
      <c r="Y190" s="151">
        <f t="shared" si="34"/>
        <v>0</v>
      </c>
      <c r="Z190" s="151" t="str">
        <f t="shared" si="35"/>
        <v/>
      </c>
      <c r="AA190" s="151">
        <f>COUNTIF($F$2:F190,F190)</f>
        <v>0</v>
      </c>
      <c r="AB190" s="156" t="str">
        <f t="shared" si="36"/>
        <v/>
      </c>
      <c r="AC190" t="e">
        <f>VLOOKUP(C190,'2-班级信息'!A:AH,31,0)</f>
        <v>#N/A</v>
      </c>
      <c r="AD190" t="e">
        <f>VLOOKUP(C190,'2-班级信息'!A:AH,8,0)</f>
        <v>#N/A</v>
      </c>
      <c r="AE190" t="e">
        <f t="shared" si="37"/>
        <v>#N/A</v>
      </c>
      <c r="AF190" t="e">
        <f t="shared" si="38"/>
        <v>#N/A</v>
      </c>
    </row>
    <row r="191" spans="1:32">
      <c r="A191" s="321"/>
      <c r="B191" s="321"/>
      <c r="C191" s="321"/>
      <c r="D191" s="321"/>
      <c r="E191" s="321"/>
      <c r="F191" s="321"/>
      <c r="G191" s="317"/>
      <c r="H191" s="321"/>
      <c r="I191" s="321"/>
      <c r="J191" s="321"/>
      <c r="K191" s="321"/>
      <c r="L191" s="321"/>
      <c r="M191" s="321"/>
      <c r="N191" s="321"/>
      <c r="O191" s="321"/>
      <c r="P191" s="155" t="str">
        <f t="shared" si="26"/>
        <v xml:space="preserve"> </v>
      </c>
      <c r="Q191" s="155" t="str">
        <f>IF(P191="在读",IF(IFERROR(FIND("一",C191),0)&gt;0,"一对一",VLOOKUP(LEFT(C191,3),班级编码!A:H,8,0)),P191)</f>
        <v xml:space="preserve"> </v>
      </c>
      <c r="R191" s="156">
        <f t="shared" si="27"/>
        <v>0</v>
      </c>
      <c r="S191" s="151">
        <f t="shared" si="28"/>
        <v>0</v>
      </c>
      <c r="T191" s="151" t="str">
        <f t="shared" si="29"/>
        <v/>
      </c>
      <c r="U191" s="151" t="str">
        <f t="shared" si="30"/>
        <v/>
      </c>
      <c r="V191" s="151" t="str">
        <f t="shared" si="31"/>
        <v/>
      </c>
      <c r="W191" s="151" t="str">
        <f t="shared" si="32"/>
        <v/>
      </c>
      <c r="X191" s="151">
        <f t="shared" si="33"/>
        <v>0</v>
      </c>
      <c r="Y191" s="151">
        <f t="shared" si="34"/>
        <v>0</v>
      </c>
      <c r="Z191" s="151" t="str">
        <f t="shared" si="35"/>
        <v/>
      </c>
      <c r="AA191" s="151">
        <f>COUNTIF($F$2:F191,F191)</f>
        <v>0</v>
      </c>
      <c r="AB191" s="156" t="str">
        <f t="shared" si="36"/>
        <v/>
      </c>
      <c r="AC191" t="e">
        <f>VLOOKUP(C191,'2-班级信息'!A:AH,31,0)</f>
        <v>#N/A</v>
      </c>
      <c r="AD191" t="e">
        <f>VLOOKUP(C191,'2-班级信息'!A:AH,8,0)</f>
        <v>#N/A</v>
      </c>
      <c r="AE191" t="e">
        <f t="shared" si="37"/>
        <v>#N/A</v>
      </c>
      <c r="AF191" t="e">
        <f t="shared" si="38"/>
        <v>#N/A</v>
      </c>
    </row>
    <row r="192" spans="1:32">
      <c r="A192" s="321"/>
      <c r="B192" s="321"/>
      <c r="C192" s="321"/>
      <c r="D192" s="321"/>
      <c r="E192" s="321"/>
      <c r="F192" s="321"/>
      <c r="G192" s="317"/>
      <c r="H192" s="321"/>
      <c r="I192" s="321"/>
      <c r="J192" s="321"/>
      <c r="K192" s="321"/>
      <c r="L192" s="321"/>
      <c r="M192" s="321"/>
      <c r="N192" s="321"/>
      <c r="O192" s="321"/>
      <c r="P192" s="155" t="str">
        <f t="shared" si="26"/>
        <v xml:space="preserve"> </v>
      </c>
      <c r="Q192" s="155" t="str">
        <f>IF(P192="在读",IF(IFERROR(FIND("一",C192),0)&gt;0,"一对一",VLOOKUP(LEFT(C192,3),班级编码!A:H,8,0)),P192)</f>
        <v xml:space="preserve"> </v>
      </c>
      <c r="R192" s="156">
        <f t="shared" si="27"/>
        <v>0</v>
      </c>
      <c r="S192" s="151">
        <f t="shared" si="28"/>
        <v>0</v>
      </c>
      <c r="T192" s="151" t="str">
        <f t="shared" si="29"/>
        <v/>
      </c>
      <c r="U192" s="151" t="str">
        <f t="shared" si="30"/>
        <v/>
      </c>
      <c r="V192" s="151" t="str">
        <f t="shared" si="31"/>
        <v/>
      </c>
      <c r="W192" s="151" t="str">
        <f t="shared" si="32"/>
        <v/>
      </c>
      <c r="X192" s="151">
        <f t="shared" si="33"/>
        <v>0</v>
      </c>
      <c r="Y192" s="151">
        <f t="shared" si="34"/>
        <v>0</v>
      </c>
      <c r="Z192" s="151" t="str">
        <f t="shared" si="35"/>
        <v/>
      </c>
      <c r="AA192" s="151">
        <f>COUNTIF($F$2:F192,F192)</f>
        <v>0</v>
      </c>
      <c r="AB192" s="156" t="str">
        <f t="shared" si="36"/>
        <v/>
      </c>
      <c r="AC192" t="e">
        <f>VLOOKUP(C192,'2-班级信息'!A:AH,31,0)</f>
        <v>#N/A</v>
      </c>
      <c r="AD192" t="e">
        <f>VLOOKUP(C192,'2-班级信息'!A:AH,8,0)</f>
        <v>#N/A</v>
      </c>
      <c r="AE192" t="e">
        <f t="shared" si="37"/>
        <v>#N/A</v>
      </c>
      <c r="AF192" t="e">
        <f t="shared" si="38"/>
        <v>#N/A</v>
      </c>
    </row>
    <row r="193" spans="1:32">
      <c r="A193" s="321"/>
      <c r="B193" s="321"/>
      <c r="C193" s="321"/>
      <c r="D193" s="321"/>
      <c r="E193" s="321"/>
      <c r="F193" s="321"/>
      <c r="G193" s="317"/>
      <c r="H193" s="321"/>
      <c r="I193" s="321"/>
      <c r="J193" s="321"/>
      <c r="K193" s="321"/>
      <c r="L193" s="321"/>
      <c r="M193" s="321"/>
      <c r="N193" s="321"/>
      <c r="O193" s="321"/>
      <c r="P193" s="155" t="str">
        <f t="shared" si="26"/>
        <v xml:space="preserve"> </v>
      </c>
      <c r="Q193" s="155" t="str">
        <f>IF(P193="在读",IF(IFERROR(FIND("一",C193),0)&gt;0,"一对一",VLOOKUP(LEFT(C193,3),班级编码!A:H,8,0)),P193)</f>
        <v xml:space="preserve"> </v>
      </c>
      <c r="R193" s="156">
        <f t="shared" si="27"/>
        <v>0</v>
      </c>
      <c r="S193" s="151">
        <f t="shared" si="28"/>
        <v>0</v>
      </c>
      <c r="T193" s="151" t="str">
        <f t="shared" si="29"/>
        <v/>
      </c>
      <c r="U193" s="151" t="str">
        <f t="shared" si="30"/>
        <v/>
      </c>
      <c r="V193" s="151" t="str">
        <f t="shared" si="31"/>
        <v/>
      </c>
      <c r="W193" s="151" t="str">
        <f t="shared" si="32"/>
        <v/>
      </c>
      <c r="X193" s="151">
        <f t="shared" si="33"/>
        <v>0</v>
      </c>
      <c r="Y193" s="151">
        <f t="shared" si="34"/>
        <v>0</v>
      </c>
      <c r="Z193" s="151" t="str">
        <f t="shared" si="35"/>
        <v/>
      </c>
      <c r="AA193" s="151">
        <f>COUNTIF($F$2:F193,F193)</f>
        <v>0</v>
      </c>
      <c r="AB193" s="156" t="str">
        <f t="shared" si="36"/>
        <v/>
      </c>
      <c r="AC193" t="e">
        <f>VLOOKUP(C193,'2-班级信息'!A:AH,31,0)</f>
        <v>#N/A</v>
      </c>
      <c r="AD193" t="e">
        <f>VLOOKUP(C193,'2-班级信息'!A:AH,8,0)</f>
        <v>#N/A</v>
      </c>
      <c r="AE193" t="e">
        <f t="shared" si="37"/>
        <v>#N/A</v>
      </c>
      <c r="AF193" t="e">
        <f t="shared" si="38"/>
        <v>#N/A</v>
      </c>
    </row>
    <row r="194" spans="1:32">
      <c r="A194" s="321"/>
      <c r="B194" s="321"/>
      <c r="C194" s="321"/>
      <c r="D194" s="321"/>
      <c r="E194" s="321"/>
      <c r="F194" s="321"/>
      <c r="G194" s="317"/>
      <c r="H194" s="321"/>
      <c r="I194" s="321"/>
      <c r="J194" s="321"/>
      <c r="K194" s="321"/>
      <c r="L194" s="321"/>
      <c r="M194" s="321"/>
      <c r="N194" s="321"/>
      <c r="O194" s="321"/>
      <c r="P194" s="155" t="str">
        <f t="shared" si="26"/>
        <v xml:space="preserve"> </v>
      </c>
      <c r="Q194" s="155" t="str">
        <f>IF(P194="在读",IF(IFERROR(FIND("一",C194),0)&gt;0,"一对一",VLOOKUP(LEFT(C194,3),班级编码!A:H,8,0)),P194)</f>
        <v xml:space="preserve"> </v>
      </c>
      <c r="R194" s="156">
        <f t="shared" si="27"/>
        <v>0</v>
      </c>
      <c r="S194" s="151">
        <f t="shared" si="28"/>
        <v>0</v>
      </c>
      <c r="T194" s="151" t="str">
        <f t="shared" si="29"/>
        <v/>
      </c>
      <c r="U194" s="151" t="str">
        <f t="shared" si="30"/>
        <v/>
      </c>
      <c r="V194" s="151" t="str">
        <f t="shared" si="31"/>
        <v/>
      </c>
      <c r="W194" s="151" t="str">
        <f t="shared" si="32"/>
        <v/>
      </c>
      <c r="X194" s="151">
        <f t="shared" si="33"/>
        <v>0</v>
      </c>
      <c r="Y194" s="151">
        <f t="shared" si="34"/>
        <v>0</v>
      </c>
      <c r="Z194" s="151" t="str">
        <f t="shared" si="35"/>
        <v/>
      </c>
      <c r="AA194" s="151">
        <f>COUNTIF($F$2:F194,F194)</f>
        <v>0</v>
      </c>
      <c r="AB194" s="156" t="str">
        <f t="shared" si="36"/>
        <v/>
      </c>
      <c r="AC194" t="e">
        <f>VLOOKUP(C194,'2-班级信息'!A:AH,31,0)</f>
        <v>#N/A</v>
      </c>
      <c r="AD194" t="e">
        <f>VLOOKUP(C194,'2-班级信息'!A:AH,8,0)</f>
        <v>#N/A</v>
      </c>
      <c r="AE194" t="e">
        <f t="shared" si="37"/>
        <v>#N/A</v>
      </c>
      <c r="AF194" t="e">
        <f t="shared" si="38"/>
        <v>#N/A</v>
      </c>
    </row>
    <row r="195" spans="1:32">
      <c r="A195" s="321"/>
      <c r="B195" s="321"/>
      <c r="C195" s="321"/>
      <c r="D195" s="321"/>
      <c r="E195" s="321"/>
      <c r="F195" s="321"/>
      <c r="G195" s="317"/>
      <c r="H195" s="321"/>
      <c r="I195" s="321"/>
      <c r="J195" s="321"/>
      <c r="K195" s="321"/>
      <c r="L195" s="321"/>
      <c r="M195" s="321"/>
      <c r="N195" s="321"/>
      <c r="O195" s="321"/>
      <c r="P195" s="155" t="str">
        <f t="shared" ref="P195:P258" si="39">IF(C195="停读","停读",IF(C195="未进班","未进班",IF(AND(L195="",F195&lt;&gt;""),"在读"," ")))</f>
        <v xml:space="preserve"> </v>
      </c>
      <c r="Q195" s="155" t="str">
        <f>IF(P195="在读",IF(IFERROR(FIND("一",C195),0)&gt;0,"一对一",VLOOKUP(LEFT(C195,3),班级编码!A:H,8,0)),P195)</f>
        <v xml:space="preserve"> </v>
      </c>
      <c r="R195" s="156">
        <f t="shared" ref="R195:R258" si="40">+C195</f>
        <v>0</v>
      </c>
      <c r="S195" s="151">
        <f t="shared" ref="S195:S258" si="41">IFERROR(LEFT(E195,FIND(",",E195)-1),E195)</f>
        <v>0</v>
      </c>
      <c r="T195" s="151" t="str">
        <f t="shared" ref="T195:T258" si="42">IF(X195=Y195,W195,V195)</f>
        <v/>
      </c>
      <c r="U195" s="151" t="str">
        <f t="shared" ref="U195:U258" si="43">IF(X195=Y195,V195,W195)</f>
        <v/>
      </c>
      <c r="V195" s="151" t="str">
        <f t="shared" ref="V195:V258" si="44">IFERROR(MID(E195,FIND(",",E195)+1,FIND("@",SUBSTITUTE(E195,",","@",2))-FIND(",",E195)-1),IF(ISERROR(FIND(",",E195)),"",MID(E195,FIND(",",E195)+1,20)))</f>
        <v/>
      </c>
      <c r="W195" s="151" t="str">
        <f t="shared" ref="W195:W258" si="45">IFERROR(MID(E195,FIND("@",SUBSTITUTE(E195,",","@",2))+1,10),"")</f>
        <v/>
      </c>
      <c r="X195" s="151">
        <f t="shared" ref="X195:X258" si="46">LEN(V195)</f>
        <v>0</v>
      </c>
      <c r="Y195" s="151">
        <f t="shared" ref="Y195:Y258" si="47">LENB(V195)</f>
        <v>0</v>
      </c>
      <c r="Z195" s="151" t="str">
        <f t="shared" ref="Z195:Z258" si="48">IF(COUNTIF(F:F,F195)&gt;1,"重复","")</f>
        <v/>
      </c>
      <c r="AA195" s="151">
        <f>COUNTIF($F$2:F195,F195)</f>
        <v>0</v>
      </c>
      <c r="AB195" s="156" t="str">
        <f t="shared" ref="AB195:AB258" si="49">IF(IFERROR(FIND("一",C195),0)&gt;0,"一对一",LEFT(C195,3))</f>
        <v/>
      </c>
      <c r="AC195" t="e">
        <f>VLOOKUP(C195,'2-班级信息'!A:AH,31,0)</f>
        <v>#N/A</v>
      </c>
      <c r="AD195" t="e">
        <f>VLOOKUP(C195,'2-班级信息'!A:AH,8,0)</f>
        <v>#N/A</v>
      </c>
      <c r="AE195" t="e">
        <f t="shared" ref="AE195:AE258" si="50">IF(Q195="一对一","一对一",VLOOKUP(H195,AG:AH,2,0))</f>
        <v>#N/A</v>
      </c>
      <c r="AF195" t="e">
        <f t="shared" ref="AF195:AF258" si="51">IF(OR(AE195="幼儿班",AE195="中学班",AE195="一对一"),AE195,IF(OR(AC195="周日晚上",AC195="周五晚上",AC195="周六晚上"),AC195,IF(OR(AC195="周六上午",AC195="周六下午",AC195="周日上午",AC195="周日下午",),"小学周末白天班","小学平时"&amp;AD195&amp;"班")))</f>
        <v>#N/A</v>
      </c>
    </row>
    <row r="196" spans="1:32">
      <c r="A196" s="321"/>
      <c r="B196" s="321"/>
      <c r="C196" s="321"/>
      <c r="D196" s="321"/>
      <c r="E196" s="321"/>
      <c r="F196" s="321"/>
      <c r="G196" s="317"/>
      <c r="H196" s="321"/>
      <c r="I196" s="321"/>
      <c r="J196" s="321"/>
      <c r="K196" s="321"/>
      <c r="L196" s="321"/>
      <c r="M196" s="321"/>
      <c r="N196" s="321"/>
      <c r="O196" s="321"/>
      <c r="P196" s="155" t="str">
        <f t="shared" si="39"/>
        <v xml:space="preserve"> </v>
      </c>
      <c r="Q196" s="155" t="str">
        <f>IF(P196="在读",IF(IFERROR(FIND("一",C196),0)&gt;0,"一对一",VLOOKUP(LEFT(C196,3),班级编码!A:H,8,0)),P196)</f>
        <v xml:space="preserve"> </v>
      </c>
      <c r="R196" s="156">
        <f t="shared" si="40"/>
        <v>0</v>
      </c>
      <c r="S196" s="151">
        <f t="shared" si="41"/>
        <v>0</v>
      </c>
      <c r="T196" s="151" t="str">
        <f t="shared" si="42"/>
        <v/>
      </c>
      <c r="U196" s="151" t="str">
        <f t="shared" si="43"/>
        <v/>
      </c>
      <c r="V196" s="151" t="str">
        <f t="shared" si="44"/>
        <v/>
      </c>
      <c r="W196" s="151" t="str">
        <f t="shared" si="45"/>
        <v/>
      </c>
      <c r="X196" s="151">
        <f t="shared" si="46"/>
        <v>0</v>
      </c>
      <c r="Y196" s="151">
        <f t="shared" si="47"/>
        <v>0</v>
      </c>
      <c r="Z196" s="151" t="str">
        <f t="shared" si="48"/>
        <v/>
      </c>
      <c r="AA196" s="151">
        <f>COUNTIF($F$2:F196,F196)</f>
        <v>0</v>
      </c>
      <c r="AB196" s="156" t="str">
        <f t="shared" si="49"/>
        <v/>
      </c>
      <c r="AC196" t="e">
        <f>VLOOKUP(C196,'2-班级信息'!A:AH,31,0)</f>
        <v>#N/A</v>
      </c>
      <c r="AD196" t="e">
        <f>VLOOKUP(C196,'2-班级信息'!A:AH,8,0)</f>
        <v>#N/A</v>
      </c>
      <c r="AE196" t="e">
        <f t="shared" si="50"/>
        <v>#N/A</v>
      </c>
      <c r="AF196" t="e">
        <f t="shared" si="51"/>
        <v>#N/A</v>
      </c>
    </row>
    <row r="197" spans="1:32">
      <c r="A197" s="321"/>
      <c r="B197" s="321"/>
      <c r="C197" s="321"/>
      <c r="D197" s="321"/>
      <c r="E197" s="321"/>
      <c r="F197" s="321"/>
      <c r="G197" s="317"/>
      <c r="H197" s="321"/>
      <c r="I197" s="321"/>
      <c r="J197" s="321"/>
      <c r="K197" s="321"/>
      <c r="L197" s="310"/>
      <c r="M197" s="321"/>
      <c r="N197" s="321"/>
      <c r="O197" s="321"/>
      <c r="P197" s="155" t="str">
        <f t="shared" si="39"/>
        <v xml:space="preserve"> </v>
      </c>
      <c r="Q197" s="155" t="str">
        <f>IF(P197="在读",IF(IFERROR(FIND("一",C197),0)&gt;0,"一对一",VLOOKUP(LEFT(C197,3),班级编码!A:H,8,0)),P197)</f>
        <v xml:space="preserve"> </v>
      </c>
      <c r="R197" s="156">
        <f t="shared" si="40"/>
        <v>0</v>
      </c>
      <c r="S197" s="151">
        <f t="shared" si="41"/>
        <v>0</v>
      </c>
      <c r="T197" s="151" t="str">
        <f t="shared" si="42"/>
        <v/>
      </c>
      <c r="U197" s="151" t="str">
        <f t="shared" si="43"/>
        <v/>
      </c>
      <c r="V197" s="151" t="str">
        <f t="shared" si="44"/>
        <v/>
      </c>
      <c r="W197" s="151" t="str">
        <f t="shared" si="45"/>
        <v/>
      </c>
      <c r="X197" s="151">
        <f t="shared" si="46"/>
        <v>0</v>
      </c>
      <c r="Y197" s="151">
        <f t="shared" si="47"/>
        <v>0</v>
      </c>
      <c r="Z197" s="151" t="str">
        <f t="shared" si="48"/>
        <v/>
      </c>
      <c r="AA197" s="151">
        <f>COUNTIF($F$2:F197,F197)</f>
        <v>0</v>
      </c>
      <c r="AB197" s="156" t="str">
        <f t="shared" si="49"/>
        <v/>
      </c>
      <c r="AC197" t="e">
        <f>VLOOKUP(C197,'2-班级信息'!A:AH,31,0)</f>
        <v>#N/A</v>
      </c>
      <c r="AD197" t="e">
        <f>VLOOKUP(C197,'2-班级信息'!A:AH,8,0)</f>
        <v>#N/A</v>
      </c>
      <c r="AE197" t="e">
        <f t="shared" si="50"/>
        <v>#N/A</v>
      </c>
      <c r="AF197" t="e">
        <f t="shared" si="51"/>
        <v>#N/A</v>
      </c>
    </row>
    <row r="198" spans="1:32">
      <c r="A198" s="321"/>
      <c r="B198" s="321"/>
      <c r="C198" s="321"/>
      <c r="D198" s="321"/>
      <c r="E198" s="321"/>
      <c r="F198" s="321"/>
      <c r="G198" s="317"/>
      <c r="H198" s="321"/>
      <c r="I198" s="321"/>
      <c r="J198" s="321"/>
      <c r="K198" s="321"/>
      <c r="L198" s="321"/>
      <c r="M198" s="321"/>
      <c r="N198" s="321"/>
      <c r="O198" s="321"/>
      <c r="P198" s="155" t="str">
        <f t="shared" si="39"/>
        <v xml:space="preserve"> </v>
      </c>
      <c r="Q198" s="155" t="str">
        <f>IF(P198="在读",IF(IFERROR(FIND("一",C198),0)&gt;0,"一对一",VLOOKUP(LEFT(C198,3),班级编码!A:H,8,0)),P198)</f>
        <v xml:space="preserve"> </v>
      </c>
      <c r="R198" s="156">
        <f t="shared" si="40"/>
        <v>0</v>
      </c>
      <c r="S198" s="151">
        <f t="shared" si="41"/>
        <v>0</v>
      </c>
      <c r="T198" s="151" t="str">
        <f t="shared" si="42"/>
        <v/>
      </c>
      <c r="U198" s="151" t="str">
        <f t="shared" si="43"/>
        <v/>
      </c>
      <c r="V198" s="151" t="str">
        <f t="shared" si="44"/>
        <v/>
      </c>
      <c r="W198" s="151" t="str">
        <f t="shared" si="45"/>
        <v/>
      </c>
      <c r="X198" s="151">
        <f t="shared" si="46"/>
        <v>0</v>
      </c>
      <c r="Y198" s="151">
        <f t="shared" si="47"/>
        <v>0</v>
      </c>
      <c r="Z198" s="151" t="str">
        <f t="shared" si="48"/>
        <v/>
      </c>
      <c r="AA198" s="151">
        <f>COUNTIF($F$2:F198,F198)</f>
        <v>0</v>
      </c>
      <c r="AB198" s="156" t="str">
        <f t="shared" si="49"/>
        <v/>
      </c>
      <c r="AC198" t="e">
        <f>VLOOKUP(C198,'2-班级信息'!A:AH,31,0)</f>
        <v>#N/A</v>
      </c>
      <c r="AD198" t="e">
        <f>VLOOKUP(C198,'2-班级信息'!A:AH,8,0)</f>
        <v>#N/A</v>
      </c>
      <c r="AE198" t="e">
        <f t="shared" si="50"/>
        <v>#N/A</v>
      </c>
      <c r="AF198" t="e">
        <f t="shared" si="51"/>
        <v>#N/A</v>
      </c>
    </row>
    <row r="199" spans="1:32">
      <c r="A199" s="321"/>
      <c r="B199" s="321"/>
      <c r="C199" s="321"/>
      <c r="D199" s="321"/>
      <c r="E199" s="321"/>
      <c r="F199" s="321"/>
      <c r="G199" s="317"/>
      <c r="H199" s="321"/>
      <c r="I199" s="321"/>
      <c r="J199" s="321"/>
      <c r="K199" s="321"/>
      <c r="L199" s="321"/>
      <c r="M199" s="321"/>
      <c r="N199" s="321"/>
      <c r="O199" s="321"/>
      <c r="P199" s="155" t="str">
        <f t="shared" si="39"/>
        <v xml:space="preserve"> </v>
      </c>
      <c r="Q199" s="155" t="str">
        <f>IF(P199="在读",IF(IFERROR(FIND("一",C199),0)&gt;0,"一对一",VLOOKUP(LEFT(C199,3),班级编码!A:H,8,0)),P199)</f>
        <v xml:space="preserve"> </v>
      </c>
      <c r="R199" s="156">
        <f t="shared" si="40"/>
        <v>0</v>
      </c>
      <c r="S199" s="151">
        <f t="shared" si="41"/>
        <v>0</v>
      </c>
      <c r="T199" s="151" t="str">
        <f t="shared" si="42"/>
        <v/>
      </c>
      <c r="U199" s="151" t="str">
        <f t="shared" si="43"/>
        <v/>
      </c>
      <c r="V199" s="151" t="str">
        <f t="shared" si="44"/>
        <v/>
      </c>
      <c r="W199" s="151" t="str">
        <f t="shared" si="45"/>
        <v/>
      </c>
      <c r="X199" s="151">
        <f t="shared" si="46"/>
        <v>0</v>
      </c>
      <c r="Y199" s="151">
        <f t="shared" si="47"/>
        <v>0</v>
      </c>
      <c r="Z199" s="151" t="str">
        <f t="shared" si="48"/>
        <v/>
      </c>
      <c r="AA199" s="151">
        <f>COUNTIF($F$2:F199,F199)</f>
        <v>0</v>
      </c>
      <c r="AB199" s="156" t="str">
        <f t="shared" si="49"/>
        <v/>
      </c>
      <c r="AC199" t="e">
        <f>VLOOKUP(C199,'2-班级信息'!A:AH,31,0)</f>
        <v>#N/A</v>
      </c>
      <c r="AD199" t="e">
        <f>VLOOKUP(C199,'2-班级信息'!A:AH,8,0)</f>
        <v>#N/A</v>
      </c>
      <c r="AE199" t="e">
        <f t="shared" si="50"/>
        <v>#N/A</v>
      </c>
      <c r="AF199" t="e">
        <f t="shared" si="51"/>
        <v>#N/A</v>
      </c>
    </row>
    <row r="200" spans="1:32">
      <c r="A200" s="321"/>
      <c r="B200" s="321"/>
      <c r="C200" s="321"/>
      <c r="D200" s="321"/>
      <c r="E200" s="321"/>
      <c r="F200" s="321"/>
      <c r="G200" s="317"/>
      <c r="H200" s="321"/>
      <c r="I200" s="321"/>
      <c r="J200" s="321"/>
      <c r="K200" s="321"/>
      <c r="L200" s="321"/>
      <c r="M200" s="321"/>
      <c r="N200" s="321"/>
      <c r="O200" s="321"/>
      <c r="P200" s="155" t="str">
        <f t="shared" si="39"/>
        <v xml:space="preserve"> </v>
      </c>
      <c r="Q200" s="155" t="str">
        <f>IF(P200="在读",IF(IFERROR(FIND("一",C200),0)&gt;0,"一对一",VLOOKUP(LEFT(C200,3),班级编码!A:H,8,0)),P200)</f>
        <v xml:space="preserve"> </v>
      </c>
      <c r="R200" s="156">
        <f t="shared" si="40"/>
        <v>0</v>
      </c>
      <c r="S200" s="151">
        <f t="shared" si="41"/>
        <v>0</v>
      </c>
      <c r="T200" s="151" t="str">
        <f t="shared" si="42"/>
        <v/>
      </c>
      <c r="U200" s="151" t="str">
        <f t="shared" si="43"/>
        <v/>
      </c>
      <c r="V200" s="151" t="str">
        <f t="shared" si="44"/>
        <v/>
      </c>
      <c r="W200" s="151" t="str">
        <f t="shared" si="45"/>
        <v/>
      </c>
      <c r="X200" s="151">
        <f t="shared" si="46"/>
        <v>0</v>
      </c>
      <c r="Y200" s="151">
        <f t="shared" si="47"/>
        <v>0</v>
      </c>
      <c r="Z200" s="151" t="str">
        <f t="shared" si="48"/>
        <v/>
      </c>
      <c r="AA200" s="151">
        <f>COUNTIF($F$2:F200,F200)</f>
        <v>0</v>
      </c>
      <c r="AB200" s="156" t="str">
        <f t="shared" si="49"/>
        <v/>
      </c>
      <c r="AC200" t="e">
        <f>VLOOKUP(C200,'2-班级信息'!A:AH,31,0)</f>
        <v>#N/A</v>
      </c>
      <c r="AD200" t="e">
        <f>VLOOKUP(C200,'2-班级信息'!A:AH,8,0)</f>
        <v>#N/A</v>
      </c>
      <c r="AE200" t="e">
        <f t="shared" si="50"/>
        <v>#N/A</v>
      </c>
      <c r="AF200" t="e">
        <f t="shared" si="51"/>
        <v>#N/A</v>
      </c>
    </row>
    <row r="201" spans="1:32">
      <c r="A201" s="321"/>
      <c r="B201" s="321"/>
      <c r="C201" s="321"/>
      <c r="D201" s="321"/>
      <c r="E201" s="321"/>
      <c r="F201" s="321"/>
      <c r="G201" s="317"/>
      <c r="H201" s="321"/>
      <c r="I201" s="321"/>
      <c r="J201" s="321"/>
      <c r="K201" s="321"/>
      <c r="L201" s="321"/>
      <c r="M201" s="321"/>
      <c r="N201" s="321"/>
      <c r="O201" s="321"/>
      <c r="P201" s="155" t="str">
        <f t="shared" si="39"/>
        <v xml:space="preserve"> </v>
      </c>
      <c r="Q201" s="155" t="str">
        <f>IF(P201="在读",IF(IFERROR(FIND("一",C201),0)&gt;0,"一对一",VLOOKUP(LEFT(C201,3),班级编码!A:H,8,0)),P201)</f>
        <v xml:space="preserve"> </v>
      </c>
      <c r="R201" s="156">
        <f t="shared" si="40"/>
        <v>0</v>
      </c>
      <c r="S201" s="151">
        <f t="shared" si="41"/>
        <v>0</v>
      </c>
      <c r="T201" s="151" t="str">
        <f t="shared" si="42"/>
        <v/>
      </c>
      <c r="U201" s="151" t="str">
        <f t="shared" si="43"/>
        <v/>
      </c>
      <c r="V201" s="151" t="str">
        <f t="shared" si="44"/>
        <v/>
      </c>
      <c r="W201" s="151" t="str">
        <f t="shared" si="45"/>
        <v/>
      </c>
      <c r="X201" s="151">
        <f t="shared" si="46"/>
        <v>0</v>
      </c>
      <c r="Y201" s="151">
        <f t="shared" si="47"/>
        <v>0</v>
      </c>
      <c r="Z201" s="151" t="str">
        <f t="shared" si="48"/>
        <v/>
      </c>
      <c r="AA201" s="151">
        <f>COUNTIF($F$2:F201,F201)</f>
        <v>0</v>
      </c>
      <c r="AB201" s="156" t="str">
        <f t="shared" si="49"/>
        <v/>
      </c>
      <c r="AC201" t="e">
        <f>VLOOKUP(C201,'2-班级信息'!A:AH,31,0)</f>
        <v>#N/A</v>
      </c>
      <c r="AD201" t="e">
        <f>VLOOKUP(C201,'2-班级信息'!A:AH,8,0)</f>
        <v>#N/A</v>
      </c>
      <c r="AE201" t="e">
        <f t="shared" si="50"/>
        <v>#N/A</v>
      </c>
      <c r="AF201" t="e">
        <f t="shared" si="51"/>
        <v>#N/A</v>
      </c>
    </row>
    <row r="202" spans="1:32">
      <c r="A202" s="321"/>
      <c r="B202" s="321"/>
      <c r="C202" s="321"/>
      <c r="D202" s="321"/>
      <c r="E202" s="321"/>
      <c r="F202" s="321"/>
      <c r="G202" s="317"/>
      <c r="H202" s="321"/>
      <c r="I202" s="321"/>
      <c r="J202" s="321"/>
      <c r="K202" s="321"/>
      <c r="L202" s="321"/>
      <c r="M202" s="321"/>
      <c r="N202" s="321"/>
      <c r="O202" s="321"/>
      <c r="P202" s="155" t="str">
        <f t="shared" si="39"/>
        <v xml:space="preserve"> </v>
      </c>
      <c r="Q202" s="155" t="str">
        <f>IF(P202="在读",IF(IFERROR(FIND("一",C202),0)&gt;0,"一对一",VLOOKUP(LEFT(C202,3),班级编码!A:H,8,0)),P202)</f>
        <v xml:space="preserve"> </v>
      </c>
      <c r="R202" s="156">
        <f t="shared" si="40"/>
        <v>0</v>
      </c>
      <c r="S202" s="151">
        <f t="shared" si="41"/>
        <v>0</v>
      </c>
      <c r="T202" s="151" t="str">
        <f t="shared" si="42"/>
        <v/>
      </c>
      <c r="U202" s="151" t="str">
        <f t="shared" si="43"/>
        <v/>
      </c>
      <c r="V202" s="151" t="str">
        <f t="shared" si="44"/>
        <v/>
      </c>
      <c r="W202" s="151" t="str">
        <f t="shared" si="45"/>
        <v/>
      </c>
      <c r="X202" s="151">
        <f t="shared" si="46"/>
        <v>0</v>
      </c>
      <c r="Y202" s="151">
        <f t="shared" si="47"/>
        <v>0</v>
      </c>
      <c r="Z202" s="151" t="str">
        <f t="shared" si="48"/>
        <v/>
      </c>
      <c r="AA202" s="151">
        <f>COUNTIF($F$2:F202,F202)</f>
        <v>0</v>
      </c>
      <c r="AB202" s="156" t="str">
        <f t="shared" si="49"/>
        <v/>
      </c>
      <c r="AC202" t="e">
        <f>VLOOKUP(C202,'2-班级信息'!A:AH,31,0)</f>
        <v>#N/A</v>
      </c>
      <c r="AD202" t="e">
        <f>VLOOKUP(C202,'2-班级信息'!A:AH,8,0)</f>
        <v>#N/A</v>
      </c>
      <c r="AE202" t="e">
        <f t="shared" si="50"/>
        <v>#N/A</v>
      </c>
      <c r="AF202" t="e">
        <f t="shared" si="51"/>
        <v>#N/A</v>
      </c>
    </row>
    <row r="203" spans="1:32">
      <c r="A203" s="321"/>
      <c r="B203" s="321"/>
      <c r="C203" s="321"/>
      <c r="D203" s="321"/>
      <c r="E203" s="321"/>
      <c r="F203" s="321"/>
      <c r="G203" s="317"/>
      <c r="H203" s="321"/>
      <c r="I203" s="321"/>
      <c r="J203" s="321"/>
      <c r="K203" s="321"/>
      <c r="L203" s="321"/>
      <c r="M203" s="321"/>
      <c r="N203" s="321"/>
      <c r="O203" s="321"/>
      <c r="P203" s="155" t="str">
        <f t="shared" si="39"/>
        <v xml:space="preserve"> </v>
      </c>
      <c r="Q203" s="155" t="str">
        <f>IF(P203="在读",IF(IFERROR(FIND("一",C203),0)&gt;0,"一对一",VLOOKUP(LEFT(C203,3),班级编码!A:H,8,0)),P203)</f>
        <v xml:space="preserve"> </v>
      </c>
      <c r="R203" s="156">
        <f t="shared" si="40"/>
        <v>0</v>
      </c>
      <c r="S203" s="151">
        <f t="shared" si="41"/>
        <v>0</v>
      </c>
      <c r="T203" s="151" t="str">
        <f t="shared" si="42"/>
        <v/>
      </c>
      <c r="U203" s="151" t="str">
        <f t="shared" si="43"/>
        <v/>
      </c>
      <c r="V203" s="151" t="str">
        <f t="shared" si="44"/>
        <v/>
      </c>
      <c r="W203" s="151" t="str">
        <f t="shared" si="45"/>
        <v/>
      </c>
      <c r="X203" s="151">
        <f t="shared" si="46"/>
        <v>0</v>
      </c>
      <c r="Y203" s="151">
        <f t="shared" si="47"/>
        <v>0</v>
      </c>
      <c r="Z203" s="151" t="str">
        <f t="shared" si="48"/>
        <v/>
      </c>
      <c r="AA203" s="151">
        <f>COUNTIF($F$2:F203,F203)</f>
        <v>0</v>
      </c>
      <c r="AB203" s="156" t="str">
        <f t="shared" si="49"/>
        <v/>
      </c>
      <c r="AC203" t="e">
        <f>VLOOKUP(C203,'2-班级信息'!A:AH,31,0)</f>
        <v>#N/A</v>
      </c>
      <c r="AD203" t="e">
        <f>VLOOKUP(C203,'2-班级信息'!A:AH,8,0)</f>
        <v>#N/A</v>
      </c>
      <c r="AE203" t="e">
        <f t="shared" si="50"/>
        <v>#N/A</v>
      </c>
      <c r="AF203" t="e">
        <f t="shared" si="51"/>
        <v>#N/A</v>
      </c>
    </row>
    <row r="204" spans="1:32">
      <c r="A204" s="321"/>
      <c r="B204" s="321"/>
      <c r="C204" s="321"/>
      <c r="D204" s="321"/>
      <c r="E204" s="321"/>
      <c r="F204" s="321"/>
      <c r="G204" s="317"/>
      <c r="H204" s="321"/>
      <c r="I204" s="321"/>
      <c r="J204" s="321"/>
      <c r="K204" s="321"/>
      <c r="L204" s="321"/>
      <c r="M204" s="321"/>
      <c r="N204" s="321"/>
      <c r="O204" s="321"/>
      <c r="P204" s="155" t="str">
        <f t="shared" si="39"/>
        <v xml:space="preserve"> </v>
      </c>
      <c r="Q204" s="155" t="str">
        <f>IF(P204="在读",IF(IFERROR(FIND("一",C204),0)&gt;0,"一对一",VLOOKUP(LEFT(C204,3),班级编码!A:H,8,0)),P204)</f>
        <v xml:space="preserve"> </v>
      </c>
      <c r="R204" s="156">
        <f t="shared" si="40"/>
        <v>0</v>
      </c>
      <c r="S204" s="151">
        <f t="shared" si="41"/>
        <v>0</v>
      </c>
      <c r="T204" s="151" t="str">
        <f t="shared" si="42"/>
        <v/>
      </c>
      <c r="U204" s="151" t="str">
        <f t="shared" si="43"/>
        <v/>
      </c>
      <c r="V204" s="151" t="str">
        <f t="shared" si="44"/>
        <v/>
      </c>
      <c r="W204" s="151" t="str">
        <f t="shared" si="45"/>
        <v/>
      </c>
      <c r="X204" s="151">
        <f t="shared" si="46"/>
        <v>0</v>
      </c>
      <c r="Y204" s="151">
        <f t="shared" si="47"/>
        <v>0</v>
      </c>
      <c r="Z204" s="151" t="str">
        <f t="shared" si="48"/>
        <v/>
      </c>
      <c r="AA204" s="151">
        <f>COUNTIF($F$2:F204,F204)</f>
        <v>0</v>
      </c>
      <c r="AB204" s="156" t="str">
        <f t="shared" si="49"/>
        <v/>
      </c>
      <c r="AC204" t="e">
        <f>VLOOKUP(C204,'2-班级信息'!A:AH,31,0)</f>
        <v>#N/A</v>
      </c>
      <c r="AD204" t="e">
        <f>VLOOKUP(C204,'2-班级信息'!A:AH,8,0)</f>
        <v>#N/A</v>
      </c>
      <c r="AE204" t="e">
        <f t="shared" si="50"/>
        <v>#N/A</v>
      </c>
      <c r="AF204" t="e">
        <f t="shared" si="51"/>
        <v>#N/A</v>
      </c>
    </row>
    <row r="205" spans="1:32">
      <c r="A205" s="321"/>
      <c r="B205" s="321"/>
      <c r="C205" s="321"/>
      <c r="D205" s="321"/>
      <c r="E205" s="321"/>
      <c r="F205" s="321"/>
      <c r="G205" s="317"/>
      <c r="H205" s="321"/>
      <c r="I205" s="321"/>
      <c r="J205" s="321"/>
      <c r="K205" s="321"/>
      <c r="L205" s="321"/>
      <c r="M205" s="321"/>
      <c r="N205" s="321"/>
      <c r="O205" s="321"/>
      <c r="P205" s="155" t="str">
        <f t="shared" si="39"/>
        <v xml:space="preserve"> </v>
      </c>
      <c r="Q205" s="155" t="str">
        <f>IF(P205="在读",IF(IFERROR(FIND("一",C205),0)&gt;0,"一对一",VLOOKUP(LEFT(C205,3),班级编码!A:H,8,0)),P205)</f>
        <v xml:space="preserve"> </v>
      </c>
      <c r="R205" s="156">
        <f t="shared" si="40"/>
        <v>0</v>
      </c>
      <c r="S205" s="151">
        <f t="shared" si="41"/>
        <v>0</v>
      </c>
      <c r="T205" s="151" t="str">
        <f t="shared" si="42"/>
        <v/>
      </c>
      <c r="U205" s="151" t="str">
        <f t="shared" si="43"/>
        <v/>
      </c>
      <c r="V205" s="151" t="str">
        <f t="shared" si="44"/>
        <v/>
      </c>
      <c r="W205" s="151" t="str">
        <f t="shared" si="45"/>
        <v/>
      </c>
      <c r="X205" s="151">
        <f t="shared" si="46"/>
        <v>0</v>
      </c>
      <c r="Y205" s="151">
        <f t="shared" si="47"/>
        <v>0</v>
      </c>
      <c r="Z205" s="151" t="str">
        <f t="shared" si="48"/>
        <v/>
      </c>
      <c r="AA205" s="151">
        <f>COUNTIF($F$2:F205,F205)</f>
        <v>0</v>
      </c>
      <c r="AB205" s="156" t="str">
        <f t="shared" si="49"/>
        <v/>
      </c>
      <c r="AC205" t="e">
        <f>VLOOKUP(C205,'2-班级信息'!A:AH,31,0)</f>
        <v>#N/A</v>
      </c>
      <c r="AD205" t="e">
        <f>VLOOKUP(C205,'2-班级信息'!A:AH,8,0)</f>
        <v>#N/A</v>
      </c>
      <c r="AE205" t="e">
        <f t="shared" si="50"/>
        <v>#N/A</v>
      </c>
      <c r="AF205" t="e">
        <f t="shared" si="51"/>
        <v>#N/A</v>
      </c>
    </row>
    <row r="206" spans="1:32">
      <c r="A206" s="321"/>
      <c r="B206" s="321"/>
      <c r="C206" s="321"/>
      <c r="D206" s="321"/>
      <c r="E206" s="321"/>
      <c r="F206" s="321"/>
      <c r="G206" s="317"/>
      <c r="H206" s="321"/>
      <c r="I206" s="321"/>
      <c r="J206" s="321"/>
      <c r="K206" s="321"/>
      <c r="L206" s="321"/>
      <c r="M206" s="321"/>
      <c r="N206" s="321"/>
      <c r="O206" s="321"/>
      <c r="P206" s="155" t="str">
        <f t="shared" si="39"/>
        <v xml:space="preserve"> </v>
      </c>
      <c r="Q206" s="155" t="str">
        <f>IF(P206="在读",IF(IFERROR(FIND("一",C206),0)&gt;0,"一对一",VLOOKUP(LEFT(C206,3),班级编码!A:H,8,0)),P206)</f>
        <v xml:space="preserve"> </v>
      </c>
      <c r="R206" s="156">
        <f t="shared" si="40"/>
        <v>0</v>
      </c>
      <c r="S206" s="151">
        <f t="shared" si="41"/>
        <v>0</v>
      </c>
      <c r="T206" s="151" t="str">
        <f t="shared" si="42"/>
        <v/>
      </c>
      <c r="U206" s="151" t="str">
        <f t="shared" si="43"/>
        <v/>
      </c>
      <c r="V206" s="151" t="str">
        <f t="shared" si="44"/>
        <v/>
      </c>
      <c r="W206" s="151" t="str">
        <f t="shared" si="45"/>
        <v/>
      </c>
      <c r="X206" s="151">
        <f t="shared" si="46"/>
        <v>0</v>
      </c>
      <c r="Y206" s="151">
        <f t="shared" si="47"/>
        <v>0</v>
      </c>
      <c r="Z206" s="151" t="str">
        <f t="shared" si="48"/>
        <v/>
      </c>
      <c r="AA206" s="151">
        <f>COUNTIF($F$2:F206,F206)</f>
        <v>0</v>
      </c>
      <c r="AB206" s="156" t="str">
        <f t="shared" si="49"/>
        <v/>
      </c>
      <c r="AC206" t="e">
        <f>VLOOKUP(C206,'2-班级信息'!A:AH,31,0)</f>
        <v>#N/A</v>
      </c>
      <c r="AD206" t="e">
        <f>VLOOKUP(C206,'2-班级信息'!A:AH,8,0)</f>
        <v>#N/A</v>
      </c>
      <c r="AE206" t="e">
        <f t="shared" si="50"/>
        <v>#N/A</v>
      </c>
      <c r="AF206" t="e">
        <f t="shared" si="51"/>
        <v>#N/A</v>
      </c>
    </row>
    <row r="207" spans="1:32">
      <c r="A207" s="321"/>
      <c r="B207" s="321"/>
      <c r="C207" s="321"/>
      <c r="D207" s="321"/>
      <c r="E207" s="321"/>
      <c r="F207" s="321"/>
      <c r="G207" s="317"/>
      <c r="H207" s="321"/>
      <c r="I207" s="321"/>
      <c r="J207" s="321"/>
      <c r="K207" s="321"/>
      <c r="L207" s="321"/>
      <c r="M207" s="321"/>
      <c r="N207" s="321"/>
      <c r="O207" s="321"/>
      <c r="P207" s="155" t="str">
        <f t="shared" si="39"/>
        <v xml:space="preserve"> </v>
      </c>
      <c r="Q207" s="155" t="str">
        <f>IF(P207="在读",IF(IFERROR(FIND("一",C207),0)&gt;0,"一对一",VLOOKUP(LEFT(C207,3),班级编码!A:H,8,0)),P207)</f>
        <v xml:space="preserve"> </v>
      </c>
      <c r="R207" s="156">
        <f t="shared" si="40"/>
        <v>0</v>
      </c>
      <c r="S207" s="151">
        <f t="shared" si="41"/>
        <v>0</v>
      </c>
      <c r="T207" s="151" t="str">
        <f t="shared" si="42"/>
        <v/>
      </c>
      <c r="U207" s="151" t="str">
        <f t="shared" si="43"/>
        <v/>
      </c>
      <c r="V207" s="151" t="str">
        <f t="shared" si="44"/>
        <v/>
      </c>
      <c r="W207" s="151" t="str">
        <f t="shared" si="45"/>
        <v/>
      </c>
      <c r="X207" s="151">
        <f t="shared" si="46"/>
        <v>0</v>
      </c>
      <c r="Y207" s="151">
        <f t="shared" si="47"/>
        <v>0</v>
      </c>
      <c r="Z207" s="151" t="str">
        <f t="shared" si="48"/>
        <v/>
      </c>
      <c r="AA207" s="151">
        <f>COUNTIF($F$2:F207,F207)</f>
        <v>0</v>
      </c>
      <c r="AB207" s="156" t="str">
        <f t="shared" si="49"/>
        <v/>
      </c>
      <c r="AC207" t="e">
        <f>VLOOKUP(C207,'2-班级信息'!A:AH,31,0)</f>
        <v>#N/A</v>
      </c>
      <c r="AD207" t="e">
        <f>VLOOKUP(C207,'2-班级信息'!A:AH,8,0)</f>
        <v>#N/A</v>
      </c>
      <c r="AE207" t="e">
        <f t="shared" si="50"/>
        <v>#N/A</v>
      </c>
      <c r="AF207" t="e">
        <f t="shared" si="51"/>
        <v>#N/A</v>
      </c>
    </row>
    <row r="208" spans="1:32">
      <c r="A208" s="321"/>
      <c r="B208" s="321"/>
      <c r="C208" s="321"/>
      <c r="D208" s="321"/>
      <c r="E208" s="321"/>
      <c r="F208" s="321"/>
      <c r="G208" s="317"/>
      <c r="H208" s="321"/>
      <c r="I208" s="321"/>
      <c r="J208" s="321"/>
      <c r="K208" s="321"/>
      <c r="L208" s="321"/>
      <c r="M208" s="321"/>
      <c r="N208" s="321"/>
      <c r="O208" s="321"/>
      <c r="P208" s="155" t="str">
        <f t="shared" si="39"/>
        <v xml:space="preserve"> </v>
      </c>
      <c r="Q208" s="155" t="str">
        <f>IF(P208="在读",IF(IFERROR(FIND("一",C208),0)&gt;0,"一对一",VLOOKUP(LEFT(C208,3),班级编码!A:H,8,0)),P208)</f>
        <v xml:space="preserve"> </v>
      </c>
      <c r="R208" s="156">
        <f t="shared" si="40"/>
        <v>0</v>
      </c>
      <c r="S208" s="151">
        <f t="shared" si="41"/>
        <v>0</v>
      </c>
      <c r="T208" s="151" t="str">
        <f t="shared" si="42"/>
        <v/>
      </c>
      <c r="U208" s="151" t="str">
        <f t="shared" si="43"/>
        <v/>
      </c>
      <c r="V208" s="151" t="str">
        <f t="shared" si="44"/>
        <v/>
      </c>
      <c r="W208" s="151" t="str">
        <f t="shared" si="45"/>
        <v/>
      </c>
      <c r="X208" s="151">
        <f t="shared" si="46"/>
        <v>0</v>
      </c>
      <c r="Y208" s="151">
        <f t="shared" si="47"/>
        <v>0</v>
      </c>
      <c r="Z208" s="151" t="str">
        <f t="shared" si="48"/>
        <v/>
      </c>
      <c r="AA208" s="151">
        <f>COUNTIF($F$2:F208,F208)</f>
        <v>0</v>
      </c>
      <c r="AB208" s="156" t="str">
        <f t="shared" si="49"/>
        <v/>
      </c>
      <c r="AC208" t="e">
        <f>VLOOKUP(C208,'2-班级信息'!A:AH,31,0)</f>
        <v>#N/A</v>
      </c>
      <c r="AD208" t="e">
        <f>VLOOKUP(C208,'2-班级信息'!A:AH,8,0)</f>
        <v>#N/A</v>
      </c>
      <c r="AE208" t="e">
        <f t="shared" si="50"/>
        <v>#N/A</v>
      </c>
      <c r="AF208" t="e">
        <f t="shared" si="51"/>
        <v>#N/A</v>
      </c>
    </row>
    <row r="209" spans="1:32">
      <c r="A209" s="321"/>
      <c r="B209" s="321"/>
      <c r="C209" s="321"/>
      <c r="D209" s="321"/>
      <c r="E209" s="321"/>
      <c r="F209" s="321"/>
      <c r="G209" s="317"/>
      <c r="H209" s="321"/>
      <c r="I209" s="321"/>
      <c r="J209" s="321"/>
      <c r="K209" s="321"/>
      <c r="L209" s="321"/>
      <c r="M209" s="321"/>
      <c r="N209" s="321"/>
      <c r="O209" s="321"/>
      <c r="P209" s="155" t="str">
        <f t="shared" si="39"/>
        <v xml:space="preserve"> </v>
      </c>
      <c r="Q209" s="155" t="str">
        <f>IF(P209="在读",IF(IFERROR(FIND("一",C209),0)&gt;0,"一对一",VLOOKUP(LEFT(C209,3),班级编码!A:H,8,0)),P209)</f>
        <v xml:space="preserve"> </v>
      </c>
      <c r="R209" s="156">
        <f t="shared" si="40"/>
        <v>0</v>
      </c>
      <c r="S209" s="151">
        <f t="shared" si="41"/>
        <v>0</v>
      </c>
      <c r="T209" s="151" t="str">
        <f t="shared" si="42"/>
        <v/>
      </c>
      <c r="U209" s="151" t="str">
        <f t="shared" si="43"/>
        <v/>
      </c>
      <c r="V209" s="151" t="str">
        <f t="shared" si="44"/>
        <v/>
      </c>
      <c r="W209" s="151" t="str">
        <f t="shared" si="45"/>
        <v/>
      </c>
      <c r="X209" s="151">
        <f t="shared" si="46"/>
        <v>0</v>
      </c>
      <c r="Y209" s="151">
        <f t="shared" si="47"/>
        <v>0</v>
      </c>
      <c r="Z209" s="151" t="str">
        <f t="shared" si="48"/>
        <v/>
      </c>
      <c r="AA209" s="151">
        <f>COUNTIF($F$2:F209,F209)</f>
        <v>0</v>
      </c>
      <c r="AB209" s="156" t="str">
        <f t="shared" si="49"/>
        <v/>
      </c>
      <c r="AC209" t="e">
        <f>VLOOKUP(C209,'2-班级信息'!A:AH,31,0)</f>
        <v>#N/A</v>
      </c>
      <c r="AD209" t="e">
        <f>VLOOKUP(C209,'2-班级信息'!A:AH,8,0)</f>
        <v>#N/A</v>
      </c>
      <c r="AE209" t="e">
        <f t="shared" si="50"/>
        <v>#N/A</v>
      </c>
      <c r="AF209" t="e">
        <f t="shared" si="51"/>
        <v>#N/A</v>
      </c>
    </row>
    <row r="210" spans="1:32">
      <c r="A210" s="321"/>
      <c r="B210" s="321"/>
      <c r="C210" s="321"/>
      <c r="D210" s="321"/>
      <c r="E210" s="321"/>
      <c r="F210" s="321"/>
      <c r="G210" s="317"/>
      <c r="H210" s="321"/>
      <c r="I210" s="321"/>
      <c r="J210" s="321"/>
      <c r="K210" s="321"/>
      <c r="L210" s="321"/>
      <c r="M210" s="321"/>
      <c r="N210" s="321"/>
      <c r="O210" s="321"/>
      <c r="P210" s="155" t="str">
        <f t="shared" si="39"/>
        <v xml:space="preserve"> </v>
      </c>
      <c r="Q210" s="155" t="str">
        <f>IF(P210="在读",IF(IFERROR(FIND("一",C210),0)&gt;0,"一对一",VLOOKUP(LEFT(C210,3),班级编码!A:H,8,0)),P210)</f>
        <v xml:space="preserve"> </v>
      </c>
      <c r="R210" s="156">
        <f t="shared" si="40"/>
        <v>0</v>
      </c>
      <c r="S210" s="151">
        <f t="shared" si="41"/>
        <v>0</v>
      </c>
      <c r="T210" s="151" t="str">
        <f t="shared" si="42"/>
        <v/>
      </c>
      <c r="U210" s="151" t="str">
        <f t="shared" si="43"/>
        <v/>
      </c>
      <c r="V210" s="151" t="str">
        <f t="shared" si="44"/>
        <v/>
      </c>
      <c r="W210" s="151" t="str">
        <f t="shared" si="45"/>
        <v/>
      </c>
      <c r="X210" s="151">
        <f t="shared" si="46"/>
        <v>0</v>
      </c>
      <c r="Y210" s="151">
        <f t="shared" si="47"/>
        <v>0</v>
      </c>
      <c r="Z210" s="151" t="str">
        <f t="shared" si="48"/>
        <v/>
      </c>
      <c r="AA210" s="151">
        <f>COUNTIF($F$2:F210,F210)</f>
        <v>0</v>
      </c>
      <c r="AB210" s="156" t="str">
        <f t="shared" si="49"/>
        <v/>
      </c>
      <c r="AC210" t="e">
        <f>VLOOKUP(C210,'2-班级信息'!A:AH,31,0)</f>
        <v>#N/A</v>
      </c>
      <c r="AD210" t="e">
        <f>VLOOKUP(C210,'2-班级信息'!A:AH,8,0)</f>
        <v>#N/A</v>
      </c>
      <c r="AE210" t="e">
        <f t="shared" si="50"/>
        <v>#N/A</v>
      </c>
      <c r="AF210" t="e">
        <f t="shared" si="51"/>
        <v>#N/A</v>
      </c>
    </row>
    <row r="211" spans="1:32">
      <c r="A211" s="321"/>
      <c r="B211" s="321"/>
      <c r="C211" s="321"/>
      <c r="D211" s="321"/>
      <c r="E211" s="321"/>
      <c r="F211" s="321"/>
      <c r="G211" s="317"/>
      <c r="H211" s="321"/>
      <c r="I211" s="321"/>
      <c r="J211" s="321"/>
      <c r="K211" s="321"/>
      <c r="L211" s="321"/>
      <c r="M211" s="321"/>
      <c r="N211" s="321"/>
      <c r="O211" s="321"/>
      <c r="P211" s="155" t="str">
        <f t="shared" si="39"/>
        <v xml:space="preserve"> </v>
      </c>
      <c r="Q211" s="155" t="str">
        <f>IF(P211="在读",IF(IFERROR(FIND("一",C211),0)&gt;0,"一对一",VLOOKUP(LEFT(C211,3),班级编码!A:H,8,0)),P211)</f>
        <v xml:space="preserve"> </v>
      </c>
      <c r="R211" s="156">
        <f t="shared" si="40"/>
        <v>0</v>
      </c>
      <c r="S211" s="151">
        <f t="shared" si="41"/>
        <v>0</v>
      </c>
      <c r="T211" s="151" t="str">
        <f t="shared" si="42"/>
        <v/>
      </c>
      <c r="U211" s="151" t="str">
        <f t="shared" si="43"/>
        <v/>
      </c>
      <c r="V211" s="151" t="str">
        <f t="shared" si="44"/>
        <v/>
      </c>
      <c r="W211" s="151" t="str">
        <f t="shared" si="45"/>
        <v/>
      </c>
      <c r="X211" s="151">
        <f t="shared" si="46"/>
        <v>0</v>
      </c>
      <c r="Y211" s="151">
        <f t="shared" si="47"/>
        <v>0</v>
      </c>
      <c r="Z211" s="151" t="str">
        <f t="shared" si="48"/>
        <v/>
      </c>
      <c r="AA211" s="151">
        <f>COUNTIF($F$2:F211,F211)</f>
        <v>0</v>
      </c>
      <c r="AB211" s="156" t="str">
        <f t="shared" si="49"/>
        <v/>
      </c>
      <c r="AC211" t="e">
        <f>VLOOKUP(C211,'2-班级信息'!A:AH,31,0)</f>
        <v>#N/A</v>
      </c>
      <c r="AD211" t="e">
        <f>VLOOKUP(C211,'2-班级信息'!A:AH,8,0)</f>
        <v>#N/A</v>
      </c>
      <c r="AE211" t="e">
        <f t="shared" si="50"/>
        <v>#N/A</v>
      </c>
      <c r="AF211" t="e">
        <f t="shared" si="51"/>
        <v>#N/A</v>
      </c>
    </row>
    <row r="212" spans="1:32">
      <c r="A212" s="321"/>
      <c r="B212" s="321"/>
      <c r="C212" s="321"/>
      <c r="D212" s="321"/>
      <c r="E212" s="321"/>
      <c r="F212" s="321"/>
      <c r="G212" s="317"/>
      <c r="H212" s="321"/>
      <c r="I212" s="321"/>
      <c r="J212" s="321"/>
      <c r="K212" s="321"/>
      <c r="L212" s="321"/>
      <c r="M212" s="321"/>
      <c r="N212" s="321"/>
      <c r="O212" s="321"/>
      <c r="P212" s="155" t="str">
        <f t="shared" si="39"/>
        <v xml:space="preserve"> </v>
      </c>
      <c r="Q212" s="155" t="str">
        <f>IF(P212="在读",IF(IFERROR(FIND("一",C212),0)&gt;0,"一对一",VLOOKUP(LEFT(C212,3),班级编码!A:H,8,0)),P212)</f>
        <v xml:space="preserve"> </v>
      </c>
      <c r="R212" s="156">
        <f t="shared" si="40"/>
        <v>0</v>
      </c>
      <c r="S212" s="151">
        <f t="shared" si="41"/>
        <v>0</v>
      </c>
      <c r="T212" s="151" t="str">
        <f t="shared" si="42"/>
        <v/>
      </c>
      <c r="U212" s="151" t="str">
        <f t="shared" si="43"/>
        <v/>
      </c>
      <c r="V212" s="151" t="str">
        <f t="shared" si="44"/>
        <v/>
      </c>
      <c r="W212" s="151" t="str">
        <f t="shared" si="45"/>
        <v/>
      </c>
      <c r="X212" s="151">
        <f t="shared" si="46"/>
        <v>0</v>
      </c>
      <c r="Y212" s="151">
        <f t="shared" si="47"/>
        <v>0</v>
      </c>
      <c r="Z212" s="151" t="str">
        <f t="shared" si="48"/>
        <v/>
      </c>
      <c r="AA212" s="151">
        <f>COUNTIF($F$2:F212,F212)</f>
        <v>0</v>
      </c>
      <c r="AB212" s="156" t="str">
        <f t="shared" si="49"/>
        <v/>
      </c>
      <c r="AC212" t="e">
        <f>VLOOKUP(C212,'2-班级信息'!A:AH,31,0)</f>
        <v>#N/A</v>
      </c>
      <c r="AD212" t="e">
        <f>VLOOKUP(C212,'2-班级信息'!A:AH,8,0)</f>
        <v>#N/A</v>
      </c>
      <c r="AE212" t="e">
        <f t="shared" si="50"/>
        <v>#N/A</v>
      </c>
      <c r="AF212" t="e">
        <f t="shared" si="51"/>
        <v>#N/A</v>
      </c>
    </row>
    <row r="213" spans="1:32">
      <c r="A213" s="321"/>
      <c r="B213" s="321"/>
      <c r="C213" s="321"/>
      <c r="D213" s="321"/>
      <c r="E213" s="321"/>
      <c r="F213" s="321"/>
      <c r="G213" s="317"/>
      <c r="H213" s="321"/>
      <c r="I213" s="321"/>
      <c r="J213" s="321"/>
      <c r="K213" s="321"/>
      <c r="L213" s="321"/>
      <c r="M213" s="321"/>
      <c r="N213" s="321"/>
      <c r="O213" s="321"/>
      <c r="P213" s="155" t="str">
        <f t="shared" si="39"/>
        <v xml:space="preserve"> </v>
      </c>
      <c r="Q213" s="155" t="str">
        <f>IF(P213="在读",IF(IFERROR(FIND("一",C213),0)&gt;0,"一对一",VLOOKUP(LEFT(C213,3),班级编码!A:H,8,0)),P213)</f>
        <v xml:space="preserve"> </v>
      </c>
      <c r="R213" s="156">
        <f t="shared" si="40"/>
        <v>0</v>
      </c>
      <c r="S213" s="151">
        <f t="shared" si="41"/>
        <v>0</v>
      </c>
      <c r="T213" s="151" t="str">
        <f t="shared" si="42"/>
        <v/>
      </c>
      <c r="U213" s="151" t="str">
        <f t="shared" si="43"/>
        <v/>
      </c>
      <c r="V213" s="151" t="str">
        <f t="shared" si="44"/>
        <v/>
      </c>
      <c r="W213" s="151" t="str">
        <f t="shared" si="45"/>
        <v/>
      </c>
      <c r="X213" s="151">
        <f t="shared" si="46"/>
        <v>0</v>
      </c>
      <c r="Y213" s="151">
        <f t="shared" si="47"/>
        <v>0</v>
      </c>
      <c r="Z213" s="151" t="str">
        <f t="shared" si="48"/>
        <v/>
      </c>
      <c r="AA213" s="151">
        <f>COUNTIF($F$2:F213,F213)</f>
        <v>0</v>
      </c>
      <c r="AB213" s="156" t="str">
        <f t="shared" si="49"/>
        <v/>
      </c>
      <c r="AC213" t="e">
        <f>VLOOKUP(C213,'2-班级信息'!A:AH,31,0)</f>
        <v>#N/A</v>
      </c>
      <c r="AD213" t="e">
        <f>VLOOKUP(C213,'2-班级信息'!A:AH,8,0)</f>
        <v>#N/A</v>
      </c>
      <c r="AE213" t="e">
        <f t="shared" si="50"/>
        <v>#N/A</v>
      </c>
      <c r="AF213" t="e">
        <f t="shared" si="51"/>
        <v>#N/A</v>
      </c>
    </row>
    <row r="214" spans="1:32">
      <c r="A214" s="321"/>
      <c r="B214" s="321"/>
      <c r="C214" s="321"/>
      <c r="D214" s="321"/>
      <c r="E214" s="321"/>
      <c r="F214" s="321"/>
      <c r="G214" s="317"/>
      <c r="H214" s="321"/>
      <c r="I214" s="321"/>
      <c r="J214" s="321"/>
      <c r="K214" s="321"/>
      <c r="L214" s="321"/>
      <c r="M214" s="321"/>
      <c r="N214" s="321"/>
      <c r="O214" s="321"/>
      <c r="P214" s="155" t="str">
        <f t="shared" si="39"/>
        <v xml:space="preserve"> </v>
      </c>
      <c r="Q214" s="155" t="str">
        <f>IF(P214="在读",IF(IFERROR(FIND("一",C214),0)&gt;0,"一对一",VLOOKUP(LEFT(C214,3),班级编码!A:H,8,0)),P214)</f>
        <v xml:space="preserve"> </v>
      </c>
      <c r="R214" s="156">
        <f t="shared" si="40"/>
        <v>0</v>
      </c>
      <c r="S214" s="151">
        <f t="shared" si="41"/>
        <v>0</v>
      </c>
      <c r="T214" s="151" t="str">
        <f t="shared" si="42"/>
        <v/>
      </c>
      <c r="U214" s="151" t="str">
        <f t="shared" si="43"/>
        <v/>
      </c>
      <c r="V214" s="151" t="str">
        <f t="shared" si="44"/>
        <v/>
      </c>
      <c r="W214" s="151" t="str">
        <f t="shared" si="45"/>
        <v/>
      </c>
      <c r="X214" s="151">
        <f t="shared" si="46"/>
        <v>0</v>
      </c>
      <c r="Y214" s="151">
        <f t="shared" si="47"/>
        <v>0</v>
      </c>
      <c r="Z214" s="151" t="str">
        <f t="shared" si="48"/>
        <v/>
      </c>
      <c r="AA214" s="151">
        <f>COUNTIF($F$2:F214,F214)</f>
        <v>0</v>
      </c>
      <c r="AB214" s="156" t="str">
        <f t="shared" si="49"/>
        <v/>
      </c>
      <c r="AC214" t="e">
        <f>VLOOKUP(C214,'2-班级信息'!A:AH,31,0)</f>
        <v>#N/A</v>
      </c>
      <c r="AD214" t="e">
        <f>VLOOKUP(C214,'2-班级信息'!A:AH,8,0)</f>
        <v>#N/A</v>
      </c>
      <c r="AE214" t="e">
        <f t="shared" si="50"/>
        <v>#N/A</v>
      </c>
      <c r="AF214" t="e">
        <f t="shared" si="51"/>
        <v>#N/A</v>
      </c>
    </row>
    <row r="215" spans="1:32">
      <c r="A215" s="321"/>
      <c r="B215" s="321"/>
      <c r="C215" s="321"/>
      <c r="D215" s="321"/>
      <c r="E215" s="321"/>
      <c r="F215" s="321"/>
      <c r="G215" s="317"/>
      <c r="H215" s="321"/>
      <c r="I215" s="321"/>
      <c r="J215" s="321"/>
      <c r="K215" s="321"/>
      <c r="L215" s="321"/>
      <c r="M215" s="321"/>
      <c r="N215" s="321"/>
      <c r="O215" s="321"/>
      <c r="P215" s="155" t="str">
        <f t="shared" si="39"/>
        <v xml:space="preserve"> </v>
      </c>
      <c r="Q215" s="155" t="str">
        <f>IF(P215="在读",IF(IFERROR(FIND("一",C215),0)&gt;0,"一对一",VLOOKUP(LEFT(C215,3),班级编码!A:H,8,0)),P215)</f>
        <v xml:space="preserve"> </v>
      </c>
      <c r="R215" s="156">
        <f t="shared" si="40"/>
        <v>0</v>
      </c>
      <c r="S215" s="151">
        <f t="shared" si="41"/>
        <v>0</v>
      </c>
      <c r="T215" s="151" t="str">
        <f t="shared" si="42"/>
        <v/>
      </c>
      <c r="U215" s="151" t="str">
        <f t="shared" si="43"/>
        <v/>
      </c>
      <c r="V215" s="151" t="str">
        <f t="shared" si="44"/>
        <v/>
      </c>
      <c r="W215" s="151" t="str">
        <f t="shared" si="45"/>
        <v/>
      </c>
      <c r="X215" s="151">
        <f t="shared" si="46"/>
        <v>0</v>
      </c>
      <c r="Y215" s="151">
        <f t="shared" si="47"/>
        <v>0</v>
      </c>
      <c r="Z215" s="151" t="str">
        <f t="shared" si="48"/>
        <v/>
      </c>
      <c r="AA215" s="151">
        <f>COUNTIF($F$2:F215,F215)</f>
        <v>0</v>
      </c>
      <c r="AB215" s="156" t="str">
        <f t="shared" si="49"/>
        <v/>
      </c>
      <c r="AC215" t="e">
        <f>VLOOKUP(C215,'2-班级信息'!A:AH,31,0)</f>
        <v>#N/A</v>
      </c>
      <c r="AD215" t="e">
        <f>VLOOKUP(C215,'2-班级信息'!A:AH,8,0)</f>
        <v>#N/A</v>
      </c>
      <c r="AE215" t="e">
        <f t="shared" si="50"/>
        <v>#N/A</v>
      </c>
      <c r="AF215" t="e">
        <f t="shared" si="51"/>
        <v>#N/A</v>
      </c>
    </row>
    <row r="216" spans="1:32">
      <c r="A216" s="321"/>
      <c r="B216" s="321"/>
      <c r="C216" s="321"/>
      <c r="D216" s="321"/>
      <c r="E216" s="321"/>
      <c r="F216" s="321"/>
      <c r="G216" s="317"/>
      <c r="H216" s="321"/>
      <c r="I216" s="321"/>
      <c r="J216" s="321"/>
      <c r="K216" s="321"/>
      <c r="L216" s="321"/>
      <c r="M216" s="321"/>
      <c r="N216" s="321"/>
      <c r="O216" s="321"/>
      <c r="P216" s="155" t="str">
        <f t="shared" si="39"/>
        <v xml:space="preserve"> </v>
      </c>
      <c r="Q216" s="155" t="str">
        <f>IF(P216="在读",IF(IFERROR(FIND("一",C216),0)&gt;0,"一对一",VLOOKUP(LEFT(C216,3),班级编码!A:H,8,0)),P216)</f>
        <v xml:space="preserve"> </v>
      </c>
      <c r="R216" s="156">
        <f t="shared" si="40"/>
        <v>0</v>
      </c>
      <c r="S216" s="151">
        <f t="shared" si="41"/>
        <v>0</v>
      </c>
      <c r="T216" s="151" t="str">
        <f t="shared" si="42"/>
        <v/>
      </c>
      <c r="U216" s="151" t="str">
        <f t="shared" si="43"/>
        <v/>
      </c>
      <c r="V216" s="151" t="str">
        <f t="shared" si="44"/>
        <v/>
      </c>
      <c r="W216" s="151" t="str">
        <f t="shared" si="45"/>
        <v/>
      </c>
      <c r="X216" s="151">
        <f t="shared" si="46"/>
        <v>0</v>
      </c>
      <c r="Y216" s="151">
        <f t="shared" si="47"/>
        <v>0</v>
      </c>
      <c r="Z216" s="151" t="str">
        <f t="shared" si="48"/>
        <v/>
      </c>
      <c r="AA216" s="151">
        <f>COUNTIF($F$2:F216,F216)</f>
        <v>0</v>
      </c>
      <c r="AB216" s="156" t="str">
        <f t="shared" si="49"/>
        <v/>
      </c>
      <c r="AC216" t="e">
        <f>VLOOKUP(C216,'2-班级信息'!A:AH,31,0)</f>
        <v>#N/A</v>
      </c>
      <c r="AD216" t="e">
        <f>VLOOKUP(C216,'2-班级信息'!A:AH,8,0)</f>
        <v>#N/A</v>
      </c>
      <c r="AE216" t="e">
        <f t="shared" si="50"/>
        <v>#N/A</v>
      </c>
      <c r="AF216" t="e">
        <f t="shared" si="51"/>
        <v>#N/A</v>
      </c>
    </row>
    <row r="217" spans="1:32">
      <c r="A217" s="321"/>
      <c r="B217" s="321"/>
      <c r="C217" s="321"/>
      <c r="D217" s="321"/>
      <c r="E217" s="321"/>
      <c r="F217" s="321"/>
      <c r="G217" s="317"/>
      <c r="H217" s="321"/>
      <c r="I217" s="321"/>
      <c r="J217" s="321"/>
      <c r="K217" s="321"/>
      <c r="L217" s="321"/>
      <c r="M217" s="321"/>
      <c r="N217" s="321"/>
      <c r="O217" s="321"/>
      <c r="P217" s="155" t="str">
        <f t="shared" si="39"/>
        <v xml:space="preserve"> </v>
      </c>
      <c r="Q217" s="155" t="str">
        <f>IF(P217="在读",IF(IFERROR(FIND("一",C217),0)&gt;0,"一对一",VLOOKUP(LEFT(C217,3),班级编码!A:H,8,0)),P217)</f>
        <v xml:space="preserve"> </v>
      </c>
      <c r="R217" s="156">
        <f t="shared" si="40"/>
        <v>0</v>
      </c>
      <c r="S217" s="151">
        <f t="shared" si="41"/>
        <v>0</v>
      </c>
      <c r="T217" s="151" t="str">
        <f t="shared" si="42"/>
        <v/>
      </c>
      <c r="U217" s="151" t="str">
        <f t="shared" si="43"/>
        <v/>
      </c>
      <c r="V217" s="151" t="str">
        <f t="shared" si="44"/>
        <v/>
      </c>
      <c r="W217" s="151" t="str">
        <f t="shared" si="45"/>
        <v/>
      </c>
      <c r="X217" s="151">
        <f t="shared" si="46"/>
        <v>0</v>
      </c>
      <c r="Y217" s="151">
        <f t="shared" si="47"/>
        <v>0</v>
      </c>
      <c r="Z217" s="151" t="str">
        <f t="shared" si="48"/>
        <v/>
      </c>
      <c r="AA217" s="151">
        <f>COUNTIF($F$2:F217,F217)</f>
        <v>0</v>
      </c>
      <c r="AB217" s="156" t="str">
        <f t="shared" si="49"/>
        <v/>
      </c>
      <c r="AC217" t="e">
        <f>VLOOKUP(C217,'2-班级信息'!A:AH,31,0)</f>
        <v>#N/A</v>
      </c>
      <c r="AD217" t="e">
        <f>VLOOKUP(C217,'2-班级信息'!A:AH,8,0)</f>
        <v>#N/A</v>
      </c>
      <c r="AE217" t="e">
        <f t="shared" si="50"/>
        <v>#N/A</v>
      </c>
      <c r="AF217" t="e">
        <f t="shared" si="51"/>
        <v>#N/A</v>
      </c>
    </row>
    <row r="218" spans="1:32">
      <c r="A218" s="321"/>
      <c r="B218" s="321"/>
      <c r="C218" s="321"/>
      <c r="D218" s="321"/>
      <c r="E218" s="321"/>
      <c r="F218" s="321"/>
      <c r="G218" s="317"/>
      <c r="H218" s="321"/>
      <c r="I218" s="321"/>
      <c r="J218" s="321"/>
      <c r="K218" s="321"/>
      <c r="L218" s="321"/>
      <c r="M218" s="321"/>
      <c r="N218" s="321"/>
      <c r="O218" s="321"/>
      <c r="P218" s="155" t="str">
        <f t="shared" si="39"/>
        <v xml:space="preserve"> </v>
      </c>
      <c r="Q218" s="155" t="str">
        <f>IF(P218="在读",IF(IFERROR(FIND("一",C218),0)&gt;0,"一对一",VLOOKUP(LEFT(C218,3),班级编码!A:H,8,0)),P218)</f>
        <v xml:space="preserve"> </v>
      </c>
      <c r="R218" s="156">
        <f t="shared" si="40"/>
        <v>0</v>
      </c>
      <c r="S218" s="151">
        <f t="shared" si="41"/>
        <v>0</v>
      </c>
      <c r="T218" s="151" t="str">
        <f t="shared" si="42"/>
        <v/>
      </c>
      <c r="U218" s="151" t="str">
        <f t="shared" si="43"/>
        <v/>
      </c>
      <c r="V218" s="151" t="str">
        <f t="shared" si="44"/>
        <v/>
      </c>
      <c r="W218" s="151" t="str">
        <f t="shared" si="45"/>
        <v/>
      </c>
      <c r="X218" s="151">
        <f t="shared" si="46"/>
        <v>0</v>
      </c>
      <c r="Y218" s="151">
        <f t="shared" si="47"/>
        <v>0</v>
      </c>
      <c r="Z218" s="151" t="str">
        <f t="shared" si="48"/>
        <v/>
      </c>
      <c r="AA218" s="151">
        <f>COUNTIF($F$2:F218,F218)</f>
        <v>0</v>
      </c>
      <c r="AB218" s="156" t="str">
        <f t="shared" si="49"/>
        <v/>
      </c>
      <c r="AC218" t="e">
        <f>VLOOKUP(C218,'2-班级信息'!A:AH,31,0)</f>
        <v>#N/A</v>
      </c>
      <c r="AD218" t="e">
        <f>VLOOKUP(C218,'2-班级信息'!A:AH,8,0)</f>
        <v>#N/A</v>
      </c>
      <c r="AE218" t="e">
        <f t="shared" si="50"/>
        <v>#N/A</v>
      </c>
      <c r="AF218" t="e">
        <f t="shared" si="51"/>
        <v>#N/A</v>
      </c>
    </row>
    <row r="219" spans="1:32">
      <c r="A219" s="321"/>
      <c r="B219" s="321"/>
      <c r="C219" s="321"/>
      <c r="D219" s="321"/>
      <c r="E219" s="321"/>
      <c r="F219" s="321"/>
      <c r="G219" s="317"/>
      <c r="H219" s="321"/>
      <c r="I219" s="321"/>
      <c r="J219" s="321"/>
      <c r="K219" s="321"/>
      <c r="L219" s="321"/>
      <c r="M219" s="321"/>
      <c r="N219" s="321"/>
      <c r="O219" s="321"/>
      <c r="P219" s="155" t="str">
        <f t="shared" si="39"/>
        <v xml:space="preserve"> </v>
      </c>
      <c r="Q219" s="155" t="str">
        <f>IF(P219="在读",IF(IFERROR(FIND("一",C219),0)&gt;0,"一对一",VLOOKUP(LEFT(C219,3),班级编码!A:H,8,0)),P219)</f>
        <v xml:space="preserve"> </v>
      </c>
      <c r="R219" s="156">
        <f t="shared" si="40"/>
        <v>0</v>
      </c>
      <c r="S219" s="151">
        <f t="shared" si="41"/>
        <v>0</v>
      </c>
      <c r="T219" s="151" t="str">
        <f t="shared" si="42"/>
        <v/>
      </c>
      <c r="U219" s="151" t="str">
        <f t="shared" si="43"/>
        <v/>
      </c>
      <c r="V219" s="151" t="str">
        <f t="shared" si="44"/>
        <v/>
      </c>
      <c r="W219" s="151" t="str">
        <f t="shared" si="45"/>
        <v/>
      </c>
      <c r="X219" s="151">
        <f t="shared" si="46"/>
        <v>0</v>
      </c>
      <c r="Y219" s="151">
        <f t="shared" si="47"/>
        <v>0</v>
      </c>
      <c r="Z219" s="151" t="str">
        <f t="shared" si="48"/>
        <v/>
      </c>
      <c r="AA219" s="151">
        <f>COUNTIF($F$2:F219,F219)</f>
        <v>0</v>
      </c>
      <c r="AB219" s="156" t="str">
        <f t="shared" si="49"/>
        <v/>
      </c>
      <c r="AC219" t="e">
        <f>VLOOKUP(C219,'2-班级信息'!A:AH,31,0)</f>
        <v>#N/A</v>
      </c>
      <c r="AD219" t="e">
        <f>VLOOKUP(C219,'2-班级信息'!A:AH,8,0)</f>
        <v>#N/A</v>
      </c>
      <c r="AE219" t="e">
        <f t="shared" si="50"/>
        <v>#N/A</v>
      </c>
      <c r="AF219" t="e">
        <f t="shared" si="51"/>
        <v>#N/A</v>
      </c>
    </row>
    <row r="220" spans="1:32">
      <c r="A220" s="321"/>
      <c r="B220" s="321"/>
      <c r="C220" s="321"/>
      <c r="D220" s="321"/>
      <c r="E220" s="321"/>
      <c r="F220" s="321"/>
      <c r="G220" s="317"/>
      <c r="H220" s="321"/>
      <c r="I220" s="321"/>
      <c r="J220" s="321"/>
      <c r="K220" s="321"/>
      <c r="L220" s="321"/>
      <c r="M220" s="321"/>
      <c r="N220" s="321"/>
      <c r="O220" s="321"/>
      <c r="P220" s="155" t="str">
        <f t="shared" si="39"/>
        <v xml:space="preserve"> </v>
      </c>
      <c r="Q220" s="155" t="str">
        <f>IF(P220="在读",IF(IFERROR(FIND("一",C220),0)&gt;0,"一对一",VLOOKUP(LEFT(C220,3),班级编码!A:H,8,0)),P220)</f>
        <v xml:space="preserve"> </v>
      </c>
      <c r="R220" s="156">
        <f t="shared" si="40"/>
        <v>0</v>
      </c>
      <c r="S220" s="151">
        <f t="shared" si="41"/>
        <v>0</v>
      </c>
      <c r="T220" s="151" t="str">
        <f t="shared" si="42"/>
        <v/>
      </c>
      <c r="U220" s="151" t="str">
        <f t="shared" si="43"/>
        <v/>
      </c>
      <c r="V220" s="151" t="str">
        <f t="shared" si="44"/>
        <v/>
      </c>
      <c r="W220" s="151" t="str">
        <f t="shared" si="45"/>
        <v/>
      </c>
      <c r="X220" s="151">
        <f t="shared" si="46"/>
        <v>0</v>
      </c>
      <c r="Y220" s="151">
        <f t="shared" si="47"/>
        <v>0</v>
      </c>
      <c r="Z220" s="151" t="str">
        <f t="shared" si="48"/>
        <v/>
      </c>
      <c r="AA220" s="151">
        <f>COUNTIF($F$2:F220,F220)</f>
        <v>0</v>
      </c>
      <c r="AB220" s="156" t="str">
        <f t="shared" si="49"/>
        <v/>
      </c>
      <c r="AC220" t="e">
        <f>VLOOKUP(C220,'2-班级信息'!A:AH,31,0)</f>
        <v>#N/A</v>
      </c>
      <c r="AD220" t="e">
        <f>VLOOKUP(C220,'2-班级信息'!A:AH,8,0)</f>
        <v>#N/A</v>
      </c>
      <c r="AE220" t="e">
        <f t="shared" si="50"/>
        <v>#N/A</v>
      </c>
      <c r="AF220" t="e">
        <f t="shared" si="51"/>
        <v>#N/A</v>
      </c>
    </row>
    <row r="221" spans="1:32">
      <c r="A221" s="321"/>
      <c r="B221" s="321"/>
      <c r="C221" s="321"/>
      <c r="D221" s="321"/>
      <c r="E221" s="321"/>
      <c r="F221" s="321"/>
      <c r="G221" s="317"/>
      <c r="H221" s="321"/>
      <c r="I221" s="321"/>
      <c r="J221" s="321"/>
      <c r="K221" s="321"/>
      <c r="L221" s="321"/>
      <c r="M221" s="321"/>
      <c r="N221" s="321"/>
      <c r="O221" s="321"/>
      <c r="P221" s="155" t="str">
        <f t="shared" si="39"/>
        <v xml:space="preserve"> </v>
      </c>
      <c r="Q221" s="155" t="str">
        <f>IF(P221="在读",IF(IFERROR(FIND("一",C221),0)&gt;0,"一对一",VLOOKUP(LEFT(C221,3),班级编码!A:H,8,0)),P221)</f>
        <v xml:space="preserve"> </v>
      </c>
      <c r="R221" s="156">
        <f t="shared" si="40"/>
        <v>0</v>
      </c>
      <c r="S221" s="151">
        <f t="shared" si="41"/>
        <v>0</v>
      </c>
      <c r="T221" s="151" t="str">
        <f t="shared" si="42"/>
        <v/>
      </c>
      <c r="U221" s="151" t="str">
        <f t="shared" si="43"/>
        <v/>
      </c>
      <c r="V221" s="151" t="str">
        <f t="shared" si="44"/>
        <v/>
      </c>
      <c r="W221" s="151" t="str">
        <f t="shared" si="45"/>
        <v/>
      </c>
      <c r="X221" s="151">
        <f t="shared" si="46"/>
        <v>0</v>
      </c>
      <c r="Y221" s="151">
        <f t="shared" si="47"/>
        <v>0</v>
      </c>
      <c r="Z221" s="151" t="str">
        <f t="shared" si="48"/>
        <v/>
      </c>
      <c r="AA221" s="151">
        <f>COUNTIF($F$2:F221,F221)</f>
        <v>0</v>
      </c>
      <c r="AB221" s="156" t="str">
        <f t="shared" si="49"/>
        <v/>
      </c>
      <c r="AC221" t="e">
        <f>VLOOKUP(C221,'2-班级信息'!A:AH,31,0)</f>
        <v>#N/A</v>
      </c>
      <c r="AD221" t="e">
        <f>VLOOKUP(C221,'2-班级信息'!A:AH,8,0)</f>
        <v>#N/A</v>
      </c>
      <c r="AE221" t="e">
        <f t="shared" si="50"/>
        <v>#N/A</v>
      </c>
      <c r="AF221" t="e">
        <f t="shared" si="51"/>
        <v>#N/A</v>
      </c>
    </row>
    <row r="222" spans="1:32">
      <c r="A222" s="321"/>
      <c r="B222" s="321"/>
      <c r="C222" s="321"/>
      <c r="D222" s="321"/>
      <c r="E222" s="321"/>
      <c r="F222" s="321"/>
      <c r="G222" s="317"/>
      <c r="H222" s="321"/>
      <c r="I222" s="321"/>
      <c r="J222" s="321"/>
      <c r="K222" s="321"/>
      <c r="L222" s="321"/>
      <c r="M222" s="321"/>
      <c r="N222" s="321"/>
      <c r="O222" s="321"/>
      <c r="P222" s="155" t="str">
        <f t="shared" si="39"/>
        <v xml:space="preserve"> </v>
      </c>
      <c r="Q222" s="155" t="str">
        <f>IF(P222="在读",IF(IFERROR(FIND("一",C222),0)&gt;0,"一对一",VLOOKUP(LEFT(C222,3),班级编码!A:H,8,0)),P222)</f>
        <v xml:space="preserve"> </v>
      </c>
      <c r="R222" s="156">
        <f t="shared" si="40"/>
        <v>0</v>
      </c>
      <c r="S222" s="151">
        <f t="shared" si="41"/>
        <v>0</v>
      </c>
      <c r="T222" s="151" t="str">
        <f t="shared" si="42"/>
        <v/>
      </c>
      <c r="U222" s="151" t="str">
        <f t="shared" si="43"/>
        <v/>
      </c>
      <c r="V222" s="151" t="str">
        <f t="shared" si="44"/>
        <v/>
      </c>
      <c r="W222" s="151" t="str">
        <f t="shared" si="45"/>
        <v/>
      </c>
      <c r="X222" s="151">
        <f t="shared" si="46"/>
        <v>0</v>
      </c>
      <c r="Y222" s="151">
        <f t="shared" si="47"/>
        <v>0</v>
      </c>
      <c r="Z222" s="151" t="str">
        <f t="shared" si="48"/>
        <v/>
      </c>
      <c r="AA222" s="151">
        <f>COUNTIF($F$2:F222,F222)</f>
        <v>0</v>
      </c>
      <c r="AB222" s="156" t="str">
        <f t="shared" si="49"/>
        <v/>
      </c>
      <c r="AC222" t="e">
        <f>VLOOKUP(C222,'2-班级信息'!A:AH,31,0)</f>
        <v>#N/A</v>
      </c>
      <c r="AD222" t="e">
        <f>VLOOKUP(C222,'2-班级信息'!A:AH,8,0)</f>
        <v>#N/A</v>
      </c>
      <c r="AE222" t="e">
        <f t="shared" si="50"/>
        <v>#N/A</v>
      </c>
      <c r="AF222" t="e">
        <f t="shared" si="51"/>
        <v>#N/A</v>
      </c>
    </row>
    <row r="223" spans="1:32">
      <c r="A223" s="321"/>
      <c r="B223" s="321"/>
      <c r="C223" s="321"/>
      <c r="D223" s="321"/>
      <c r="E223" s="321"/>
      <c r="F223" s="321"/>
      <c r="G223" s="317"/>
      <c r="H223" s="321"/>
      <c r="I223" s="321"/>
      <c r="J223" s="321"/>
      <c r="K223" s="321"/>
      <c r="L223" s="321"/>
      <c r="M223" s="321"/>
      <c r="N223" s="321"/>
      <c r="O223" s="321"/>
      <c r="P223" s="155" t="str">
        <f t="shared" si="39"/>
        <v xml:space="preserve"> </v>
      </c>
      <c r="Q223" s="155" t="str">
        <f>IF(P223="在读",IF(IFERROR(FIND("一",C223),0)&gt;0,"一对一",VLOOKUP(LEFT(C223,3),班级编码!A:H,8,0)),P223)</f>
        <v xml:space="preserve"> </v>
      </c>
      <c r="R223" s="156">
        <f t="shared" si="40"/>
        <v>0</v>
      </c>
      <c r="S223" s="151">
        <f t="shared" si="41"/>
        <v>0</v>
      </c>
      <c r="T223" s="151" t="str">
        <f t="shared" si="42"/>
        <v/>
      </c>
      <c r="U223" s="151" t="str">
        <f t="shared" si="43"/>
        <v/>
      </c>
      <c r="V223" s="151" t="str">
        <f t="shared" si="44"/>
        <v/>
      </c>
      <c r="W223" s="151" t="str">
        <f t="shared" si="45"/>
        <v/>
      </c>
      <c r="X223" s="151">
        <f t="shared" si="46"/>
        <v>0</v>
      </c>
      <c r="Y223" s="151">
        <f t="shared" si="47"/>
        <v>0</v>
      </c>
      <c r="Z223" s="151" t="str">
        <f t="shared" si="48"/>
        <v/>
      </c>
      <c r="AA223" s="151">
        <f>COUNTIF($F$2:F223,F223)</f>
        <v>0</v>
      </c>
      <c r="AB223" s="156" t="str">
        <f t="shared" si="49"/>
        <v/>
      </c>
      <c r="AC223" t="e">
        <f>VLOOKUP(C223,'2-班级信息'!A:AH,31,0)</f>
        <v>#N/A</v>
      </c>
      <c r="AD223" t="e">
        <f>VLOOKUP(C223,'2-班级信息'!A:AH,8,0)</f>
        <v>#N/A</v>
      </c>
      <c r="AE223" t="e">
        <f t="shared" si="50"/>
        <v>#N/A</v>
      </c>
      <c r="AF223" t="e">
        <f t="shared" si="51"/>
        <v>#N/A</v>
      </c>
    </row>
    <row r="224" spans="1:32">
      <c r="A224" s="321"/>
      <c r="B224" s="321"/>
      <c r="C224" s="321"/>
      <c r="D224" s="321"/>
      <c r="E224" s="321"/>
      <c r="F224" s="321"/>
      <c r="G224" s="317"/>
      <c r="H224" s="321"/>
      <c r="I224" s="321"/>
      <c r="J224" s="321"/>
      <c r="K224" s="321"/>
      <c r="L224" s="321"/>
      <c r="M224" s="321"/>
      <c r="N224" s="321"/>
      <c r="O224" s="321"/>
      <c r="P224" s="155" t="str">
        <f t="shared" si="39"/>
        <v xml:space="preserve"> </v>
      </c>
      <c r="Q224" s="155" t="str">
        <f>IF(P224="在读",IF(IFERROR(FIND("一",C224),0)&gt;0,"一对一",VLOOKUP(LEFT(C224,3),班级编码!A:H,8,0)),P224)</f>
        <v xml:space="preserve"> </v>
      </c>
      <c r="R224" s="156">
        <f t="shared" si="40"/>
        <v>0</v>
      </c>
      <c r="S224" s="151">
        <f t="shared" si="41"/>
        <v>0</v>
      </c>
      <c r="T224" s="151" t="str">
        <f t="shared" si="42"/>
        <v/>
      </c>
      <c r="U224" s="151" t="str">
        <f t="shared" si="43"/>
        <v/>
      </c>
      <c r="V224" s="151" t="str">
        <f t="shared" si="44"/>
        <v/>
      </c>
      <c r="W224" s="151" t="str">
        <f t="shared" si="45"/>
        <v/>
      </c>
      <c r="X224" s="151">
        <f t="shared" si="46"/>
        <v>0</v>
      </c>
      <c r="Y224" s="151">
        <f t="shared" si="47"/>
        <v>0</v>
      </c>
      <c r="Z224" s="151" t="str">
        <f t="shared" si="48"/>
        <v/>
      </c>
      <c r="AA224" s="151">
        <f>COUNTIF($F$2:F224,F224)</f>
        <v>0</v>
      </c>
      <c r="AB224" s="156" t="str">
        <f t="shared" si="49"/>
        <v/>
      </c>
      <c r="AC224" t="e">
        <f>VLOOKUP(C224,'2-班级信息'!A:AH,31,0)</f>
        <v>#N/A</v>
      </c>
      <c r="AD224" t="e">
        <f>VLOOKUP(C224,'2-班级信息'!A:AH,8,0)</f>
        <v>#N/A</v>
      </c>
      <c r="AE224" t="e">
        <f t="shared" si="50"/>
        <v>#N/A</v>
      </c>
      <c r="AF224" t="e">
        <f t="shared" si="51"/>
        <v>#N/A</v>
      </c>
    </row>
    <row r="225" spans="1:32">
      <c r="A225" s="321"/>
      <c r="B225" s="321"/>
      <c r="C225" s="321"/>
      <c r="D225" s="321"/>
      <c r="E225" s="321"/>
      <c r="F225" s="321"/>
      <c r="G225" s="317"/>
      <c r="H225" s="321"/>
      <c r="I225" s="321"/>
      <c r="J225" s="321"/>
      <c r="K225" s="321"/>
      <c r="L225" s="321"/>
      <c r="M225" s="321"/>
      <c r="N225" s="321"/>
      <c r="O225" s="321"/>
      <c r="P225" s="155" t="str">
        <f t="shared" si="39"/>
        <v xml:space="preserve"> </v>
      </c>
      <c r="Q225" s="155" t="str">
        <f>IF(P225="在读",IF(IFERROR(FIND("一",C225),0)&gt;0,"一对一",VLOOKUP(LEFT(C225,3),班级编码!A:H,8,0)),P225)</f>
        <v xml:space="preserve"> </v>
      </c>
      <c r="R225" s="156">
        <f t="shared" si="40"/>
        <v>0</v>
      </c>
      <c r="S225" s="151">
        <f t="shared" si="41"/>
        <v>0</v>
      </c>
      <c r="T225" s="151" t="str">
        <f t="shared" si="42"/>
        <v/>
      </c>
      <c r="U225" s="151" t="str">
        <f t="shared" si="43"/>
        <v/>
      </c>
      <c r="V225" s="151" t="str">
        <f t="shared" si="44"/>
        <v/>
      </c>
      <c r="W225" s="151" t="str">
        <f t="shared" si="45"/>
        <v/>
      </c>
      <c r="X225" s="151">
        <f t="shared" si="46"/>
        <v>0</v>
      </c>
      <c r="Y225" s="151">
        <f t="shared" si="47"/>
        <v>0</v>
      </c>
      <c r="Z225" s="151" t="str">
        <f t="shared" si="48"/>
        <v/>
      </c>
      <c r="AA225" s="151">
        <f>COUNTIF($F$2:F225,F225)</f>
        <v>0</v>
      </c>
      <c r="AB225" s="156" t="str">
        <f t="shared" si="49"/>
        <v/>
      </c>
      <c r="AC225" t="e">
        <f>VLOOKUP(C225,'2-班级信息'!A:AH,31,0)</f>
        <v>#N/A</v>
      </c>
      <c r="AD225" t="e">
        <f>VLOOKUP(C225,'2-班级信息'!A:AH,8,0)</f>
        <v>#N/A</v>
      </c>
      <c r="AE225" t="e">
        <f t="shared" si="50"/>
        <v>#N/A</v>
      </c>
      <c r="AF225" t="e">
        <f t="shared" si="51"/>
        <v>#N/A</v>
      </c>
    </row>
    <row r="226" spans="1:32">
      <c r="A226" s="321"/>
      <c r="B226" s="321"/>
      <c r="C226" s="321"/>
      <c r="D226" s="321"/>
      <c r="E226" s="321"/>
      <c r="F226" s="321"/>
      <c r="G226" s="317"/>
      <c r="H226" s="321"/>
      <c r="I226" s="321"/>
      <c r="J226" s="321"/>
      <c r="K226" s="321"/>
      <c r="L226" s="321"/>
      <c r="M226" s="321"/>
      <c r="N226" s="321"/>
      <c r="O226" s="321"/>
      <c r="P226" s="155" t="str">
        <f t="shared" si="39"/>
        <v xml:space="preserve"> </v>
      </c>
      <c r="Q226" s="155" t="str">
        <f>IF(P226="在读",IF(IFERROR(FIND("一",C226),0)&gt;0,"一对一",VLOOKUP(LEFT(C226,3),班级编码!A:H,8,0)),P226)</f>
        <v xml:space="preserve"> </v>
      </c>
      <c r="R226" s="156">
        <f t="shared" si="40"/>
        <v>0</v>
      </c>
      <c r="S226" s="151">
        <f t="shared" si="41"/>
        <v>0</v>
      </c>
      <c r="T226" s="151" t="str">
        <f t="shared" si="42"/>
        <v/>
      </c>
      <c r="U226" s="151" t="str">
        <f t="shared" si="43"/>
        <v/>
      </c>
      <c r="V226" s="151" t="str">
        <f t="shared" si="44"/>
        <v/>
      </c>
      <c r="W226" s="151" t="str">
        <f t="shared" si="45"/>
        <v/>
      </c>
      <c r="X226" s="151">
        <f t="shared" si="46"/>
        <v>0</v>
      </c>
      <c r="Y226" s="151">
        <f t="shared" si="47"/>
        <v>0</v>
      </c>
      <c r="Z226" s="151" t="str">
        <f t="shared" si="48"/>
        <v/>
      </c>
      <c r="AA226" s="151">
        <f>COUNTIF($F$2:F226,F226)</f>
        <v>0</v>
      </c>
      <c r="AB226" s="156" t="str">
        <f t="shared" si="49"/>
        <v/>
      </c>
      <c r="AC226" t="e">
        <f>VLOOKUP(C226,'2-班级信息'!A:AH,31,0)</f>
        <v>#N/A</v>
      </c>
      <c r="AD226" t="e">
        <f>VLOOKUP(C226,'2-班级信息'!A:AH,8,0)</f>
        <v>#N/A</v>
      </c>
      <c r="AE226" t="e">
        <f t="shared" si="50"/>
        <v>#N/A</v>
      </c>
      <c r="AF226" t="e">
        <f t="shared" si="51"/>
        <v>#N/A</v>
      </c>
    </row>
    <row r="227" spans="1:32">
      <c r="A227" s="321"/>
      <c r="B227" s="321"/>
      <c r="C227" s="321"/>
      <c r="D227" s="321"/>
      <c r="E227" s="321"/>
      <c r="F227" s="321"/>
      <c r="G227" s="317"/>
      <c r="H227" s="321"/>
      <c r="I227" s="321"/>
      <c r="J227" s="321"/>
      <c r="K227" s="321"/>
      <c r="L227" s="321"/>
      <c r="M227" s="321"/>
      <c r="N227" s="321"/>
      <c r="O227" s="321"/>
      <c r="P227" s="155" t="str">
        <f t="shared" si="39"/>
        <v xml:space="preserve"> </v>
      </c>
      <c r="Q227" s="155" t="str">
        <f>IF(P227="在读",IF(IFERROR(FIND("一",C227),0)&gt;0,"一对一",VLOOKUP(LEFT(C227,3),班级编码!A:H,8,0)),P227)</f>
        <v xml:space="preserve"> </v>
      </c>
      <c r="R227" s="156">
        <f t="shared" si="40"/>
        <v>0</v>
      </c>
      <c r="S227" s="151">
        <f t="shared" si="41"/>
        <v>0</v>
      </c>
      <c r="T227" s="151" t="str">
        <f t="shared" si="42"/>
        <v/>
      </c>
      <c r="U227" s="151" t="str">
        <f t="shared" si="43"/>
        <v/>
      </c>
      <c r="V227" s="151" t="str">
        <f t="shared" si="44"/>
        <v/>
      </c>
      <c r="W227" s="151" t="str">
        <f t="shared" si="45"/>
        <v/>
      </c>
      <c r="X227" s="151">
        <f t="shared" si="46"/>
        <v>0</v>
      </c>
      <c r="Y227" s="151">
        <f t="shared" si="47"/>
        <v>0</v>
      </c>
      <c r="Z227" s="151" t="str">
        <f t="shared" si="48"/>
        <v/>
      </c>
      <c r="AA227" s="151">
        <f>COUNTIF($F$2:F227,F227)</f>
        <v>0</v>
      </c>
      <c r="AB227" s="156" t="str">
        <f t="shared" si="49"/>
        <v/>
      </c>
      <c r="AC227" t="e">
        <f>VLOOKUP(C227,'2-班级信息'!A:AH,31,0)</f>
        <v>#N/A</v>
      </c>
      <c r="AD227" t="e">
        <f>VLOOKUP(C227,'2-班级信息'!A:AH,8,0)</f>
        <v>#N/A</v>
      </c>
      <c r="AE227" t="e">
        <f t="shared" si="50"/>
        <v>#N/A</v>
      </c>
      <c r="AF227" t="e">
        <f t="shared" si="51"/>
        <v>#N/A</v>
      </c>
    </row>
    <row r="228" spans="1:32">
      <c r="A228" s="321"/>
      <c r="B228" s="321"/>
      <c r="C228" s="321"/>
      <c r="D228" s="321"/>
      <c r="E228" s="321"/>
      <c r="F228" s="321"/>
      <c r="G228" s="317"/>
      <c r="H228" s="321"/>
      <c r="I228" s="321"/>
      <c r="J228" s="321"/>
      <c r="K228" s="321"/>
      <c r="L228" s="321"/>
      <c r="M228" s="321"/>
      <c r="N228" s="321"/>
      <c r="O228" s="321"/>
      <c r="P228" s="155" t="str">
        <f t="shared" si="39"/>
        <v xml:space="preserve"> </v>
      </c>
      <c r="Q228" s="155" t="str">
        <f>IF(P228="在读",IF(IFERROR(FIND("一",C228),0)&gt;0,"一对一",VLOOKUP(LEFT(C228,3),班级编码!A:H,8,0)),P228)</f>
        <v xml:space="preserve"> </v>
      </c>
      <c r="R228" s="156">
        <f t="shared" si="40"/>
        <v>0</v>
      </c>
      <c r="S228" s="151">
        <f t="shared" si="41"/>
        <v>0</v>
      </c>
      <c r="T228" s="151" t="str">
        <f t="shared" si="42"/>
        <v/>
      </c>
      <c r="U228" s="151" t="str">
        <f t="shared" si="43"/>
        <v/>
      </c>
      <c r="V228" s="151" t="str">
        <f t="shared" si="44"/>
        <v/>
      </c>
      <c r="W228" s="151" t="str">
        <f t="shared" si="45"/>
        <v/>
      </c>
      <c r="X228" s="151">
        <f t="shared" si="46"/>
        <v>0</v>
      </c>
      <c r="Y228" s="151">
        <f t="shared" si="47"/>
        <v>0</v>
      </c>
      <c r="Z228" s="151" t="str">
        <f t="shared" si="48"/>
        <v/>
      </c>
      <c r="AA228" s="151">
        <f>COUNTIF($F$2:F228,F228)</f>
        <v>0</v>
      </c>
      <c r="AB228" s="156" t="str">
        <f t="shared" si="49"/>
        <v/>
      </c>
      <c r="AC228" t="e">
        <f>VLOOKUP(C228,'2-班级信息'!A:AH,31,0)</f>
        <v>#N/A</v>
      </c>
      <c r="AD228" t="e">
        <f>VLOOKUP(C228,'2-班级信息'!A:AH,8,0)</f>
        <v>#N/A</v>
      </c>
      <c r="AE228" t="e">
        <f t="shared" si="50"/>
        <v>#N/A</v>
      </c>
      <c r="AF228" t="e">
        <f t="shared" si="51"/>
        <v>#N/A</v>
      </c>
    </row>
    <row r="229" spans="1:32">
      <c r="A229" s="321"/>
      <c r="B229" s="321"/>
      <c r="C229" s="321"/>
      <c r="D229" s="321"/>
      <c r="E229" s="321"/>
      <c r="F229" s="321"/>
      <c r="G229" s="317"/>
      <c r="H229" s="321"/>
      <c r="I229" s="321"/>
      <c r="J229" s="321"/>
      <c r="K229" s="321"/>
      <c r="L229" s="321"/>
      <c r="M229" s="321"/>
      <c r="N229" s="321"/>
      <c r="O229" s="321"/>
      <c r="P229" s="155" t="str">
        <f t="shared" si="39"/>
        <v xml:space="preserve"> </v>
      </c>
      <c r="Q229" s="155" t="str">
        <f>IF(P229="在读",IF(IFERROR(FIND("一",C229),0)&gt;0,"一对一",VLOOKUP(LEFT(C229,3),班级编码!A:H,8,0)),P229)</f>
        <v xml:space="preserve"> </v>
      </c>
      <c r="R229" s="156">
        <f t="shared" si="40"/>
        <v>0</v>
      </c>
      <c r="S229" s="151">
        <f t="shared" si="41"/>
        <v>0</v>
      </c>
      <c r="T229" s="151" t="str">
        <f t="shared" si="42"/>
        <v/>
      </c>
      <c r="U229" s="151" t="str">
        <f t="shared" si="43"/>
        <v/>
      </c>
      <c r="V229" s="151" t="str">
        <f t="shared" si="44"/>
        <v/>
      </c>
      <c r="W229" s="151" t="str">
        <f t="shared" si="45"/>
        <v/>
      </c>
      <c r="X229" s="151">
        <f t="shared" si="46"/>
        <v>0</v>
      </c>
      <c r="Y229" s="151">
        <f t="shared" si="47"/>
        <v>0</v>
      </c>
      <c r="Z229" s="151" t="str">
        <f t="shared" si="48"/>
        <v/>
      </c>
      <c r="AA229" s="151">
        <f>COUNTIF($F$2:F229,F229)</f>
        <v>0</v>
      </c>
      <c r="AB229" s="156" t="str">
        <f t="shared" si="49"/>
        <v/>
      </c>
      <c r="AC229" t="e">
        <f>VLOOKUP(C229,'2-班级信息'!A:AH,31,0)</f>
        <v>#N/A</v>
      </c>
      <c r="AD229" t="e">
        <f>VLOOKUP(C229,'2-班级信息'!A:AH,8,0)</f>
        <v>#N/A</v>
      </c>
      <c r="AE229" t="e">
        <f t="shared" si="50"/>
        <v>#N/A</v>
      </c>
      <c r="AF229" t="e">
        <f t="shared" si="51"/>
        <v>#N/A</v>
      </c>
    </row>
    <row r="230" spans="1:32">
      <c r="A230" s="321"/>
      <c r="B230" s="321"/>
      <c r="C230" s="321"/>
      <c r="D230" s="321"/>
      <c r="E230" s="321"/>
      <c r="F230" s="321"/>
      <c r="G230" s="317"/>
      <c r="H230" s="321"/>
      <c r="I230" s="321"/>
      <c r="J230" s="321"/>
      <c r="K230" s="321"/>
      <c r="L230" s="321"/>
      <c r="M230" s="321"/>
      <c r="N230" s="321"/>
      <c r="O230" s="321"/>
      <c r="P230" s="155" t="str">
        <f t="shared" si="39"/>
        <v xml:space="preserve"> </v>
      </c>
      <c r="Q230" s="155" t="str">
        <f>IF(P230="在读",IF(IFERROR(FIND("一",C230),0)&gt;0,"一对一",VLOOKUP(LEFT(C230,3),班级编码!A:H,8,0)),P230)</f>
        <v xml:space="preserve"> </v>
      </c>
      <c r="R230" s="156">
        <f t="shared" si="40"/>
        <v>0</v>
      </c>
      <c r="S230" s="151">
        <f t="shared" si="41"/>
        <v>0</v>
      </c>
      <c r="T230" s="151" t="str">
        <f t="shared" si="42"/>
        <v/>
      </c>
      <c r="U230" s="151" t="str">
        <f t="shared" si="43"/>
        <v/>
      </c>
      <c r="V230" s="151" t="str">
        <f t="shared" si="44"/>
        <v/>
      </c>
      <c r="W230" s="151" t="str">
        <f t="shared" si="45"/>
        <v/>
      </c>
      <c r="X230" s="151">
        <f t="shared" si="46"/>
        <v>0</v>
      </c>
      <c r="Y230" s="151">
        <f t="shared" si="47"/>
        <v>0</v>
      </c>
      <c r="Z230" s="151" t="str">
        <f t="shared" si="48"/>
        <v/>
      </c>
      <c r="AA230" s="151">
        <f>COUNTIF($F$2:F230,F230)</f>
        <v>0</v>
      </c>
      <c r="AB230" s="156" t="str">
        <f t="shared" si="49"/>
        <v/>
      </c>
      <c r="AC230" t="e">
        <f>VLOOKUP(C230,'2-班级信息'!A:AH,31,0)</f>
        <v>#N/A</v>
      </c>
      <c r="AD230" t="e">
        <f>VLOOKUP(C230,'2-班级信息'!A:AH,8,0)</f>
        <v>#N/A</v>
      </c>
      <c r="AE230" t="e">
        <f t="shared" si="50"/>
        <v>#N/A</v>
      </c>
      <c r="AF230" t="e">
        <f t="shared" si="51"/>
        <v>#N/A</v>
      </c>
    </row>
    <row r="231" spans="1:32">
      <c r="A231" s="321"/>
      <c r="B231" s="321"/>
      <c r="C231" s="321"/>
      <c r="D231" s="321"/>
      <c r="E231" s="321"/>
      <c r="F231" s="321"/>
      <c r="G231" s="317"/>
      <c r="H231" s="321"/>
      <c r="I231" s="321"/>
      <c r="J231" s="321"/>
      <c r="K231" s="321"/>
      <c r="L231" s="321"/>
      <c r="M231" s="321"/>
      <c r="N231" s="321"/>
      <c r="O231" s="321"/>
      <c r="P231" s="155" t="str">
        <f t="shared" si="39"/>
        <v xml:space="preserve"> </v>
      </c>
      <c r="Q231" s="155" t="str">
        <f>IF(P231="在读",IF(IFERROR(FIND("一",C231),0)&gt;0,"一对一",VLOOKUP(LEFT(C231,3),班级编码!A:H,8,0)),P231)</f>
        <v xml:space="preserve"> </v>
      </c>
      <c r="R231" s="156">
        <f t="shared" si="40"/>
        <v>0</v>
      </c>
      <c r="S231" s="151">
        <f t="shared" si="41"/>
        <v>0</v>
      </c>
      <c r="T231" s="151" t="str">
        <f t="shared" si="42"/>
        <v/>
      </c>
      <c r="U231" s="151" t="str">
        <f t="shared" si="43"/>
        <v/>
      </c>
      <c r="V231" s="151" t="str">
        <f t="shared" si="44"/>
        <v/>
      </c>
      <c r="W231" s="151" t="str">
        <f t="shared" si="45"/>
        <v/>
      </c>
      <c r="X231" s="151">
        <f t="shared" si="46"/>
        <v>0</v>
      </c>
      <c r="Y231" s="151">
        <f t="shared" si="47"/>
        <v>0</v>
      </c>
      <c r="Z231" s="151" t="str">
        <f t="shared" si="48"/>
        <v/>
      </c>
      <c r="AA231" s="151">
        <f>COUNTIF($F$2:F231,F231)</f>
        <v>0</v>
      </c>
      <c r="AB231" s="156" t="str">
        <f t="shared" si="49"/>
        <v/>
      </c>
      <c r="AC231" t="e">
        <f>VLOOKUP(C231,'2-班级信息'!A:AH,31,0)</f>
        <v>#N/A</v>
      </c>
      <c r="AD231" t="e">
        <f>VLOOKUP(C231,'2-班级信息'!A:AH,8,0)</f>
        <v>#N/A</v>
      </c>
      <c r="AE231" t="e">
        <f t="shared" si="50"/>
        <v>#N/A</v>
      </c>
      <c r="AF231" t="e">
        <f t="shared" si="51"/>
        <v>#N/A</v>
      </c>
    </row>
    <row r="232" spans="1:32">
      <c r="A232" s="321"/>
      <c r="B232" s="321"/>
      <c r="C232" s="321"/>
      <c r="D232" s="321"/>
      <c r="E232" s="321"/>
      <c r="F232" s="321"/>
      <c r="G232" s="317"/>
      <c r="H232" s="321"/>
      <c r="I232" s="321"/>
      <c r="J232" s="321"/>
      <c r="K232" s="321"/>
      <c r="L232" s="321"/>
      <c r="M232" s="321"/>
      <c r="N232" s="321"/>
      <c r="O232" s="321"/>
      <c r="P232" s="155" t="str">
        <f t="shared" si="39"/>
        <v xml:space="preserve"> </v>
      </c>
      <c r="Q232" s="155" t="str">
        <f>IF(P232="在读",IF(IFERROR(FIND("一",C232),0)&gt;0,"一对一",VLOOKUP(LEFT(C232,3),班级编码!A:H,8,0)),P232)</f>
        <v xml:space="preserve"> </v>
      </c>
      <c r="R232" s="156">
        <f t="shared" si="40"/>
        <v>0</v>
      </c>
      <c r="S232" s="151">
        <f t="shared" si="41"/>
        <v>0</v>
      </c>
      <c r="T232" s="151" t="str">
        <f t="shared" si="42"/>
        <v/>
      </c>
      <c r="U232" s="151" t="str">
        <f t="shared" si="43"/>
        <v/>
      </c>
      <c r="V232" s="151" t="str">
        <f t="shared" si="44"/>
        <v/>
      </c>
      <c r="W232" s="151" t="str">
        <f t="shared" si="45"/>
        <v/>
      </c>
      <c r="X232" s="151">
        <f t="shared" si="46"/>
        <v>0</v>
      </c>
      <c r="Y232" s="151">
        <f t="shared" si="47"/>
        <v>0</v>
      </c>
      <c r="Z232" s="151" t="str">
        <f t="shared" si="48"/>
        <v/>
      </c>
      <c r="AA232" s="151">
        <f>COUNTIF($F$2:F232,F232)</f>
        <v>0</v>
      </c>
      <c r="AB232" s="156" t="str">
        <f t="shared" si="49"/>
        <v/>
      </c>
      <c r="AC232" t="e">
        <f>VLOOKUP(C232,'2-班级信息'!A:AH,31,0)</f>
        <v>#N/A</v>
      </c>
      <c r="AD232" t="e">
        <f>VLOOKUP(C232,'2-班级信息'!A:AH,8,0)</f>
        <v>#N/A</v>
      </c>
      <c r="AE232" t="e">
        <f t="shared" si="50"/>
        <v>#N/A</v>
      </c>
      <c r="AF232" t="e">
        <f t="shared" si="51"/>
        <v>#N/A</v>
      </c>
    </row>
    <row r="233" spans="1:32">
      <c r="A233" s="321"/>
      <c r="B233" s="321"/>
      <c r="C233" s="321"/>
      <c r="D233" s="321"/>
      <c r="E233" s="321"/>
      <c r="F233" s="321"/>
      <c r="G233" s="317"/>
      <c r="H233" s="321"/>
      <c r="I233" s="321"/>
      <c r="J233" s="321"/>
      <c r="K233" s="321"/>
      <c r="L233" s="321"/>
      <c r="M233" s="321"/>
      <c r="N233" s="321"/>
      <c r="O233" s="321"/>
      <c r="P233" s="155" t="str">
        <f t="shared" si="39"/>
        <v xml:space="preserve"> </v>
      </c>
      <c r="Q233" s="155" t="str">
        <f>IF(P233="在读",IF(IFERROR(FIND("一",C233),0)&gt;0,"一对一",VLOOKUP(LEFT(C233,3),班级编码!A:H,8,0)),P233)</f>
        <v xml:space="preserve"> </v>
      </c>
      <c r="R233" s="156">
        <f t="shared" si="40"/>
        <v>0</v>
      </c>
      <c r="S233" s="151">
        <f t="shared" si="41"/>
        <v>0</v>
      </c>
      <c r="T233" s="151" t="str">
        <f t="shared" si="42"/>
        <v/>
      </c>
      <c r="U233" s="151" t="str">
        <f t="shared" si="43"/>
        <v/>
      </c>
      <c r="V233" s="151" t="str">
        <f t="shared" si="44"/>
        <v/>
      </c>
      <c r="W233" s="151" t="str">
        <f t="shared" si="45"/>
        <v/>
      </c>
      <c r="X233" s="151">
        <f t="shared" si="46"/>
        <v>0</v>
      </c>
      <c r="Y233" s="151">
        <f t="shared" si="47"/>
        <v>0</v>
      </c>
      <c r="Z233" s="151" t="str">
        <f t="shared" si="48"/>
        <v/>
      </c>
      <c r="AA233" s="151">
        <f>COUNTIF($F$2:F233,F233)</f>
        <v>0</v>
      </c>
      <c r="AB233" s="156" t="str">
        <f t="shared" si="49"/>
        <v/>
      </c>
      <c r="AC233" t="e">
        <f>VLOOKUP(C233,'2-班级信息'!A:AH,31,0)</f>
        <v>#N/A</v>
      </c>
      <c r="AD233" t="e">
        <f>VLOOKUP(C233,'2-班级信息'!A:AH,8,0)</f>
        <v>#N/A</v>
      </c>
      <c r="AE233" t="e">
        <f t="shared" si="50"/>
        <v>#N/A</v>
      </c>
      <c r="AF233" t="e">
        <f t="shared" si="51"/>
        <v>#N/A</v>
      </c>
    </row>
    <row r="234" spans="1:32">
      <c r="A234" s="321"/>
      <c r="B234" s="321"/>
      <c r="C234" s="321"/>
      <c r="D234" s="321"/>
      <c r="E234" s="321"/>
      <c r="F234" s="321"/>
      <c r="G234" s="317"/>
      <c r="H234" s="310"/>
      <c r="I234" s="321"/>
      <c r="J234" s="321"/>
      <c r="K234" s="321"/>
      <c r="L234" s="321"/>
      <c r="M234" s="321"/>
      <c r="N234" s="321"/>
      <c r="O234" s="321"/>
      <c r="P234" s="155" t="str">
        <f t="shared" si="39"/>
        <v xml:space="preserve"> </v>
      </c>
      <c r="Q234" s="155" t="str">
        <f>IF(P234="在读",IF(IFERROR(FIND("一",C234),0)&gt;0,"一对一",VLOOKUP(LEFT(C234,3),班级编码!A:H,8,0)),P234)</f>
        <v xml:space="preserve"> </v>
      </c>
      <c r="R234" s="156">
        <f t="shared" si="40"/>
        <v>0</v>
      </c>
      <c r="S234" s="151">
        <f t="shared" si="41"/>
        <v>0</v>
      </c>
      <c r="T234" s="151" t="str">
        <f t="shared" si="42"/>
        <v/>
      </c>
      <c r="U234" s="151" t="str">
        <f t="shared" si="43"/>
        <v/>
      </c>
      <c r="V234" s="151" t="str">
        <f t="shared" si="44"/>
        <v/>
      </c>
      <c r="W234" s="151" t="str">
        <f t="shared" si="45"/>
        <v/>
      </c>
      <c r="X234" s="151">
        <f t="shared" si="46"/>
        <v>0</v>
      </c>
      <c r="Y234" s="151">
        <f t="shared" si="47"/>
        <v>0</v>
      </c>
      <c r="Z234" s="151" t="str">
        <f t="shared" si="48"/>
        <v/>
      </c>
      <c r="AA234" s="151">
        <f>COUNTIF($F$2:F234,F234)</f>
        <v>0</v>
      </c>
      <c r="AB234" s="156" t="str">
        <f t="shared" si="49"/>
        <v/>
      </c>
      <c r="AC234" t="e">
        <f>VLOOKUP(C234,'2-班级信息'!A:AH,31,0)</f>
        <v>#N/A</v>
      </c>
      <c r="AD234" t="e">
        <f>VLOOKUP(C234,'2-班级信息'!A:AH,8,0)</f>
        <v>#N/A</v>
      </c>
      <c r="AE234" t="e">
        <f t="shared" si="50"/>
        <v>#N/A</v>
      </c>
      <c r="AF234" t="e">
        <f t="shared" si="51"/>
        <v>#N/A</v>
      </c>
    </row>
    <row r="235" spans="1:32">
      <c r="A235" s="321"/>
      <c r="B235" s="321"/>
      <c r="C235" s="321"/>
      <c r="D235" s="321"/>
      <c r="E235" s="321"/>
      <c r="F235" s="321"/>
      <c r="G235" s="317"/>
      <c r="H235" s="310"/>
      <c r="I235" s="321"/>
      <c r="J235" s="321"/>
      <c r="K235" s="321"/>
      <c r="L235" s="321"/>
      <c r="M235" s="321"/>
      <c r="N235" s="321"/>
      <c r="O235" s="321"/>
      <c r="P235" s="155" t="str">
        <f t="shared" si="39"/>
        <v xml:space="preserve"> </v>
      </c>
      <c r="Q235" s="155" t="str">
        <f>IF(P235="在读",IF(IFERROR(FIND("一",C235),0)&gt;0,"一对一",VLOOKUP(LEFT(C235,3),班级编码!A:H,8,0)),P235)</f>
        <v xml:space="preserve"> </v>
      </c>
      <c r="R235" s="156">
        <f t="shared" si="40"/>
        <v>0</v>
      </c>
      <c r="S235" s="151">
        <f t="shared" si="41"/>
        <v>0</v>
      </c>
      <c r="T235" s="151" t="str">
        <f t="shared" si="42"/>
        <v/>
      </c>
      <c r="U235" s="151" t="str">
        <f t="shared" si="43"/>
        <v/>
      </c>
      <c r="V235" s="151" t="str">
        <f t="shared" si="44"/>
        <v/>
      </c>
      <c r="W235" s="151" t="str">
        <f t="shared" si="45"/>
        <v/>
      </c>
      <c r="X235" s="151">
        <f t="shared" si="46"/>
        <v>0</v>
      </c>
      <c r="Y235" s="151">
        <f t="shared" si="47"/>
        <v>0</v>
      </c>
      <c r="Z235" s="151" t="str">
        <f t="shared" si="48"/>
        <v/>
      </c>
      <c r="AA235" s="151">
        <f>COUNTIF($F$2:F235,F235)</f>
        <v>0</v>
      </c>
      <c r="AB235" s="156" t="str">
        <f t="shared" si="49"/>
        <v/>
      </c>
      <c r="AC235" t="e">
        <f>VLOOKUP(C235,'2-班级信息'!A:AH,31,0)</f>
        <v>#N/A</v>
      </c>
      <c r="AD235" t="e">
        <f>VLOOKUP(C235,'2-班级信息'!A:AH,8,0)</f>
        <v>#N/A</v>
      </c>
      <c r="AE235" t="e">
        <f t="shared" si="50"/>
        <v>#N/A</v>
      </c>
      <c r="AF235" t="e">
        <f t="shared" si="51"/>
        <v>#N/A</v>
      </c>
    </row>
    <row r="236" spans="1:32">
      <c r="A236" s="321"/>
      <c r="B236" s="321"/>
      <c r="C236" s="321"/>
      <c r="D236" s="321"/>
      <c r="E236" s="321"/>
      <c r="F236" s="321"/>
      <c r="G236" s="317"/>
      <c r="H236" s="321"/>
      <c r="I236" s="321"/>
      <c r="J236" s="321"/>
      <c r="K236" s="321"/>
      <c r="L236" s="321"/>
      <c r="M236" s="321"/>
      <c r="N236" s="321"/>
      <c r="O236" s="321"/>
      <c r="P236" s="155" t="str">
        <f t="shared" si="39"/>
        <v xml:space="preserve"> </v>
      </c>
      <c r="Q236" s="155" t="str">
        <f>IF(P236="在读",IF(IFERROR(FIND("一",C236),0)&gt;0,"一对一",VLOOKUP(LEFT(C236,3),班级编码!A:H,8,0)),P236)</f>
        <v xml:space="preserve"> </v>
      </c>
      <c r="R236" s="156">
        <f t="shared" si="40"/>
        <v>0</v>
      </c>
      <c r="S236" s="151">
        <f t="shared" si="41"/>
        <v>0</v>
      </c>
      <c r="T236" s="151" t="str">
        <f t="shared" si="42"/>
        <v/>
      </c>
      <c r="U236" s="151" t="str">
        <f t="shared" si="43"/>
        <v/>
      </c>
      <c r="V236" s="151" t="str">
        <f t="shared" si="44"/>
        <v/>
      </c>
      <c r="W236" s="151" t="str">
        <f t="shared" si="45"/>
        <v/>
      </c>
      <c r="X236" s="151">
        <f t="shared" si="46"/>
        <v>0</v>
      </c>
      <c r="Y236" s="151">
        <f t="shared" si="47"/>
        <v>0</v>
      </c>
      <c r="Z236" s="151" t="str">
        <f t="shared" si="48"/>
        <v/>
      </c>
      <c r="AA236" s="151">
        <f>COUNTIF($F$2:F236,F236)</f>
        <v>0</v>
      </c>
      <c r="AB236" s="156" t="str">
        <f t="shared" si="49"/>
        <v/>
      </c>
      <c r="AC236" t="e">
        <f>VLOOKUP(C236,'2-班级信息'!A:AH,31,0)</f>
        <v>#N/A</v>
      </c>
      <c r="AD236" t="e">
        <f>VLOOKUP(C236,'2-班级信息'!A:AH,8,0)</f>
        <v>#N/A</v>
      </c>
      <c r="AE236" t="e">
        <f t="shared" si="50"/>
        <v>#N/A</v>
      </c>
      <c r="AF236" t="e">
        <f t="shared" si="51"/>
        <v>#N/A</v>
      </c>
    </row>
    <row r="237" spans="1:32">
      <c r="A237" s="321"/>
      <c r="B237" s="321"/>
      <c r="C237" s="321"/>
      <c r="D237" s="321"/>
      <c r="E237" s="321"/>
      <c r="F237" s="321"/>
      <c r="G237" s="317"/>
      <c r="H237" s="321"/>
      <c r="I237" s="321"/>
      <c r="J237" s="321"/>
      <c r="K237" s="321"/>
      <c r="L237" s="321"/>
      <c r="M237" s="321"/>
      <c r="N237" s="321"/>
      <c r="O237" s="321"/>
      <c r="P237" s="155" t="str">
        <f t="shared" si="39"/>
        <v xml:space="preserve"> </v>
      </c>
      <c r="Q237" s="155" t="str">
        <f>IF(P237="在读",IF(IFERROR(FIND("一",C237),0)&gt;0,"一对一",VLOOKUP(LEFT(C237,3),班级编码!A:H,8,0)),P237)</f>
        <v xml:space="preserve"> </v>
      </c>
      <c r="R237" s="156">
        <f t="shared" si="40"/>
        <v>0</v>
      </c>
      <c r="S237" s="151">
        <f t="shared" si="41"/>
        <v>0</v>
      </c>
      <c r="T237" s="151" t="str">
        <f t="shared" si="42"/>
        <v/>
      </c>
      <c r="U237" s="151" t="str">
        <f t="shared" si="43"/>
        <v/>
      </c>
      <c r="V237" s="151" t="str">
        <f t="shared" si="44"/>
        <v/>
      </c>
      <c r="W237" s="151" t="str">
        <f t="shared" si="45"/>
        <v/>
      </c>
      <c r="X237" s="151">
        <f t="shared" si="46"/>
        <v>0</v>
      </c>
      <c r="Y237" s="151">
        <f t="shared" si="47"/>
        <v>0</v>
      </c>
      <c r="Z237" s="151" t="str">
        <f t="shared" si="48"/>
        <v/>
      </c>
      <c r="AA237" s="151">
        <f>COUNTIF($F$2:F237,F237)</f>
        <v>0</v>
      </c>
      <c r="AB237" s="156" t="str">
        <f t="shared" si="49"/>
        <v/>
      </c>
      <c r="AC237" t="e">
        <f>VLOOKUP(C237,'2-班级信息'!A:AH,31,0)</f>
        <v>#N/A</v>
      </c>
      <c r="AD237" t="e">
        <f>VLOOKUP(C237,'2-班级信息'!A:AH,8,0)</f>
        <v>#N/A</v>
      </c>
      <c r="AE237" t="e">
        <f t="shared" si="50"/>
        <v>#N/A</v>
      </c>
      <c r="AF237" t="e">
        <f t="shared" si="51"/>
        <v>#N/A</v>
      </c>
    </row>
    <row r="238" spans="1:32">
      <c r="A238" s="321"/>
      <c r="B238" s="321"/>
      <c r="C238" s="321"/>
      <c r="D238" s="321"/>
      <c r="E238" s="321"/>
      <c r="F238" s="321"/>
      <c r="G238" s="317"/>
      <c r="H238" s="321"/>
      <c r="I238" s="321"/>
      <c r="J238" s="321"/>
      <c r="K238" s="321"/>
      <c r="L238" s="321"/>
      <c r="M238" s="321"/>
      <c r="N238" s="321"/>
      <c r="O238" s="321"/>
      <c r="P238" s="155" t="str">
        <f t="shared" si="39"/>
        <v xml:space="preserve"> </v>
      </c>
      <c r="Q238" s="155" t="str">
        <f>IF(P238="在读",IF(IFERROR(FIND("一",C238),0)&gt;0,"一对一",VLOOKUP(LEFT(C238,3),班级编码!A:H,8,0)),P238)</f>
        <v xml:space="preserve"> </v>
      </c>
      <c r="R238" s="156">
        <f t="shared" si="40"/>
        <v>0</v>
      </c>
      <c r="S238" s="151">
        <f t="shared" si="41"/>
        <v>0</v>
      </c>
      <c r="T238" s="151" t="str">
        <f t="shared" si="42"/>
        <v/>
      </c>
      <c r="U238" s="151" t="str">
        <f t="shared" si="43"/>
        <v/>
      </c>
      <c r="V238" s="151" t="str">
        <f t="shared" si="44"/>
        <v/>
      </c>
      <c r="W238" s="151" t="str">
        <f t="shared" si="45"/>
        <v/>
      </c>
      <c r="X238" s="151">
        <f t="shared" si="46"/>
        <v>0</v>
      </c>
      <c r="Y238" s="151">
        <f t="shared" si="47"/>
        <v>0</v>
      </c>
      <c r="Z238" s="151" t="str">
        <f t="shared" si="48"/>
        <v/>
      </c>
      <c r="AA238" s="151">
        <f>COUNTIF($F$2:F238,F238)</f>
        <v>0</v>
      </c>
      <c r="AB238" s="156" t="str">
        <f t="shared" si="49"/>
        <v/>
      </c>
      <c r="AC238" t="e">
        <f>VLOOKUP(C238,'2-班级信息'!A:AH,31,0)</f>
        <v>#N/A</v>
      </c>
      <c r="AD238" t="e">
        <f>VLOOKUP(C238,'2-班级信息'!A:AH,8,0)</f>
        <v>#N/A</v>
      </c>
      <c r="AE238" t="e">
        <f t="shared" si="50"/>
        <v>#N/A</v>
      </c>
      <c r="AF238" t="e">
        <f t="shared" si="51"/>
        <v>#N/A</v>
      </c>
    </row>
    <row r="239" spans="1:32">
      <c r="A239" s="321"/>
      <c r="B239" s="321"/>
      <c r="C239" s="321"/>
      <c r="D239" s="321"/>
      <c r="E239" s="321"/>
      <c r="F239" s="321"/>
      <c r="G239" s="317"/>
      <c r="H239" s="321"/>
      <c r="I239" s="321"/>
      <c r="J239" s="321"/>
      <c r="K239" s="321"/>
      <c r="L239" s="321"/>
      <c r="M239" s="321"/>
      <c r="N239" s="321"/>
      <c r="O239" s="321"/>
      <c r="P239" s="155" t="str">
        <f t="shared" si="39"/>
        <v xml:space="preserve"> </v>
      </c>
      <c r="Q239" s="155" t="str">
        <f>IF(P239="在读",IF(IFERROR(FIND("一",C239),0)&gt;0,"一对一",VLOOKUP(LEFT(C239,3),班级编码!A:H,8,0)),P239)</f>
        <v xml:space="preserve"> </v>
      </c>
      <c r="R239" s="156">
        <f t="shared" si="40"/>
        <v>0</v>
      </c>
      <c r="S239" s="151">
        <f t="shared" si="41"/>
        <v>0</v>
      </c>
      <c r="T239" s="151" t="str">
        <f t="shared" si="42"/>
        <v/>
      </c>
      <c r="U239" s="151" t="str">
        <f t="shared" si="43"/>
        <v/>
      </c>
      <c r="V239" s="151" t="str">
        <f t="shared" si="44"/>
        <v/>
      </c>
      <c r="W239" s="151" t="str">
        <f t="shared" si="45"/>
        <v/>
      </c>
      <c r="X239" s="151">
        <f t="shared" si="46"/>
        <v>0</v>
      </c>
      <c r="Y239" s="151">
        <f t="shared" si="47"/>
        <v>0</v>
      </c>
      <c r="Z239" s="151" t="str">
        <f t="shared" si="48"/>
        <v/>
      </c>
      <c r="AA239" s="151">
        <f>COUNTIF($F$2:F239,F239)</f>
        <v>0</v>
      </c>
      <c r="AB239" s="156" t="str">
        <f t="shared" si="49"/>
        <v/>
      </c>
      <c r="AC239" t="e">
        <f>VLOOKUP(C239,'2-班级信息'!A:AH,31,0)</f>
        <v>#N/A</v>
      </c>
      <c r="AD239" t="e">
        <f>VLOOKUP(C239,'2-班级信息'!A:AH,8,0)</f>
        <v>#N/A</v>
      </c>
      <c r="AE239" t="e">
        <f t="shared" si="50"/>
        <v>#N/A</v>
      </c>
      <c r="AF239" t="e">
        <f t="shared" si="51"/>
        <v>#N/A</v>
      </c>
    </row>
    <row r="240" spans="1:32">
      <c r="A240" s="321"/>
      <c r="B240" s="321"/>
      <c r="C240" s="321"/>
      <c r="D240" s="321"/>
      <c r="E240" s="321"/>
      <c r="F240" s="321"/>
      <c r="G240" s="317"/>
      <c r="H240" s="321"/>
      <c r="I240" s="321"/>
      <c r="J240" s="321"/>
      <c r="K240" s="321"/>
      <c r="L240" s="321"/>
      <c r="M240" s="321"/>
      <c r="N240" s="321"/>
      <c r="O240" s="321"/>
      <c r="P240" s="155" t="str">
        <f t="shared" si="39"/>
        <v xml:space="preserve"> </v>
      </c>
      <c r="Q240" s="155" t="str">
        <f>IF(P240="在读",IF(IFERROR(FIND("一",C240),0)&gt;0,"一对一",VLOOKUP(LEFT(C240,3),班级编码!A:H,8,0)),P240)</f>
        <v xml:space="preserve"> </v>
      </c>
      <c r="R240" s="156">
        <f t="shared" si="40"/>
        <v>0</v>
      </c>
      <c r="S240" s="151">
        <f t="shared" si="41"/>
        <v>0</v>
      </c>
      <c r="T240" s="151" t="str">
        <f t="shared" si="42"/>
        <v/>
      </c>
      <c r="U240" s="151" t="str">
        <f t="shared" si="43"/>
        <v/>
      </c>
      <c r="V240" s="151" t="str">
        <f t="shared" si="44"/>
        <v/>
      </c>
      <c r="W240" s="151" t="str">
        <f t="shared" si="45"/>
        <v/>
      </c>
      <c r="X240" s="151">
        <f t="shared" si="46"/>
        <v>0</v>
      </c>
      <c r="Y240" s="151">
        <f t="shared" si="47"/>
        <v>0</v>
      </c>
      <c r="Z240" s="151" t="str">
        <f t="shared" si="48"/>
        <v/>
      </c>
      <c r="AA240" s="151">
        <f>COUNTIF($F$2:F240,F240)</f>
        <v>0</v>
      </c>
      <c r="AB240" s="156" t="str">
        <f t="shared" si="49"/>
        <v/>
      </c>
      <c r="AC240" t="e">
        <f>VLOOKUP(C240,'2-班级信息'!A:AH,31,0)</f>
        <v>#N/A</v>
      </c>
      <c r="AD240" t="e">
        <f>VLOOKUP(C240,'2-班级信息'!A:AH,8,0)</f>
        <v>#N/A</v>
      </c>
      <c r="AE240" t="e">
        <f t="shared" si="50"/>
        <v>#N/A</v>
      </c>
      <c r="AF240" t="e">
        <f t="shared" si="51"/>
        <v>#N/A</v>
      </c>
    </row>
    <row r="241" spans="1:32">
      <c r="A241" s="321"/>
      <c r="B241" s="321"/>
      <c r="C241" s="321"/>
      <c r="D241" s="321"/>
      <c r="E241" s="321"/>
      <c r="F241" s="321"/>
      <c r="G241" s="317"/>
      <c r="H241" s="321"/>
      <c r="I241" s="321"/>
      <c r="J241" s="321"/>
      <c r="K241" s="321"/>
      <c r="L241" s="321"/>
      <c r="M241" s="321"/>
      <c r="N241" s="321"/>
      <c r="O241" s="321"/>
      <c r="P241" s="155" t="str">
        <f t="shared" si="39"/>
        <v xml:space="preserve"> </v>
      </c>
      <c r="Q241" s="155" t="str">
        <f>IF(P241="在读",IF(IFERROR(FIND("一",C241),0)&gt;0,"一对一",VLOOKUP(LEFT(C241,3),班级编码!A:H,8,0)),P241)</f>
        <v xml:space="preserve"> </v>
      </c>
      <c r="R241" s="156">
        <f t="shared" si="40"/>
        <v>0</v>
      </c>
      <c r="S241" s="151">
        <f t="shared" si="41"/>
        <v>0</v>
      </c>
      <c r="T241" s="151" t="str">
        <f t="shared" si="42"/>
        <v/>
      </c>
      <c r="U241" s="151" t="str">
        <f t="shared" si="43"/>
        <v/>
      </c>
      <c r="V241" s="151" t="str">
        <f t="shared" si="44"/>
        <v/>
      </c>
      <c r="W241" s="151" t="str">
        <f t="shared" si="45"/>
        <v/>
      </c>
      <c r="X241" s="151">
        <f t="shared" si="46"/>
        <v>0</v>
      </c>
      <c r="Y241" s="151">
        <f t="shared" si="47"/>
        <v>0</v>
      </c>
      <c r="Z241" s="151" t="str">
        <f t="shared" si="48"/>
        <v/>
      </c>
      <c r="AA241" s="151">
        <f>COUNTIF($F$2:F241,F241)</f>
        <v>0</v>
      </c>
      <c r="AB241" s="156" t="str">
        <f t="shared" si="49"/>
        <v/>
      </c>
      <c r="AC241" t="e">
        <f>VLOOKUP(C241,'2-班级信息'!A:AH,31,0)</f>
        <v>#N/A</v>
      </c>
      <c r="AD241" t="e">
        <f>VLOOKUP(C241,'2-班级信息'!A:AH,8,0)</f>
        <v>#N/A</v>
      </c>
      <c r="AE241" t="e">
        <f t="shared" si="50"/>
        <v>#N/A</v>
      </c>
      <c r="AF241" t="e">
        <f t="shared" si="51"/>
        <v>#N/A</v>
      </c>
    </row>
    <row r="242" spans="1:32">
      <c r="A242" s="321"/>
      <c r="B242" s="321"/>
      <c r="C242" s="321"/>
      <c r="D242" s="321"/>
      <c r="E242" s="321"/>
      <c r="F242" s="321"/>
      <c r="G242" s="317"/>
      <c r="H242" s="321"/>
      <c r="I242" s="321"/>
      <c r="J242" s="321"/>
      <c r="K242" s="321"/>
      <c r="L242" s="321"/>
      <c r="M242" s="321"/>
      <c r="N242" s="321"/>
      <c r="O242" s="321"/>
      <c r="P242" s="155" t="str">
        <f t="shared" si="39"/>
        <v xml:space="preserve"> </v>
      </c>
      <c r="Q242" s="155" t="str">
        <f>IF(P242="在读",IF(IFERROR(FIND("一",C242),0)&gt;0,"一对一",VLOOKUP(LEFT(C242,3),班级编码!A:H,8,0)),P242)</f>
        <v xml:space="preserve"> </v>
      </c>
      <c r="R242" s="156">
        <f t="shared" si="40"/>
        <v>0</v>
      </c>
      <c r="S242" s="151">
        <f t="shared" si="41"/>
        <v>0</v>
      </c>
      <c r="T242" s="151" t="str">
        <f t="shared" si="42"/>
        <v/>
      </c>
      <c r="U242" s="151" t="str">
        <f t="shared" si="43"/>
        <v/>
      </c>
      <c r="V242" s="151" t="str">
        <f t="shared" si="44"/>
        <v/>
      </c>
      <c r="W242" s="151" t="str">
        <f t="shared" si="45"/>
        <v/>
      </c>
      <c r="X242" s="151">
        <f t="shared" si="46"/>
        <v>0</v>
      </c>
      <c r="Y242" s="151">
        <f t="shared" si="47"/>
        <v>0</v>
      </c>
      <c r="Z242" s="151" t="str">
        <f t="shared" si="48"/>
        <v/>
      </c>
      <c r="AA242" s="151">
        <f>COUNTIF($F$2:F242,F242)</f>
        <v>0</v>
      </c>
      <c r="AB242" s="156" t="str">
        <f t="shared" si="49"/>
        <v/>
      </c>
      <c r="AC242" t="e">
        <f>VLOOKUP(C242,'2-班级信息'!A:AH,31,0)</f>
        <v>#N/A</v>
      </c>
      <c r="AD242" t="e">
        <f>VLOOKUP(C242,'2-班级信息'!A:AH,8,0)</f>
        <v>#N/A</v>
      </c>
      <c r="AE242" t="e">
        <f t="shared" si="50"/>
        <v>#N/A</v>
      </c>
      <c r="AF242" t="e">
        <f t="shared" si="51"/>
        <v>#N/A</v>
      </c>
    </row>
    <row r="243" spans="1:32">
      <c r="A243" s="321"/>
      <c r="B243" s="321"/>
      <c r="C243" s="321"/>
      <c r="D243" s="321"/>
      <c r="E243" s="321"/>
      <c r="F243" s="321"/>
      <c r="G243" s="317"/>
      <c r="H243" s="321"/>
      <c r="I243" s="321"/>
      <c r="J243" s="321"/>
      <c r="K243" s="321"/>
      <c r="L243" s="321"/>
      <c r="M243" s="321"/>
      <c r="N243" s="321"/>
      <c r="O243" s="321"/>
      <c r="P243" s="155" t="str">
        <f t="shared" si="39"/>
        <v xml:space="preserve"> </v>
      </c>
      <c r="Q243" s="155" t="str">
        <f>IF(P243="在读",IF(IFERROR(FIND("一",C243),0)&gt;0,"一对一",VLOOKUP(LEFT(C243,3),班级编码!A:H,8,0)),P243)</f>
        <v xml:space="preserve"> </v>
      </c>
      <c r="R243" s="156">
        <f t="shared" si="40"/>
        <v>0</v>
      </c>
      <c r="S243" s="151">
        <f t="shared" si="41"/>
        <v>0</v>
      </c>
      <c r="T243" s="151" t="str">
        <f t="shared" si="42"/>
        <v/>
      </c>
      <c r="U243" s="151" t="str">
        <f t="shared" si="43"/>
        <v/>
      </c>
      <c r="V243" s="151" t="str">
        <f t="shared" si="44"/>
        <v/>
      </c>
      <c r="W243" s="151" t="str">
        <f t="shared" si="45"/>
        <v/>
      </c>
      <c r="X243" s="151">
        <f t="shared" si="46"/>
        <v>0</v>
      </c>
      <c r="Y243" s="151">
        <f t="shared" si="47"/>
        <v>0</v>
      </c>
      <c r="Z243" s="151" t="str">
        <f t="shared" si="48"/>
        <v/>
      </c>
      <c r="AA243" s="151">
        <f>COUNTIF($F$2:F243,F243)</f>
        <v>0</v>
      </c>
      <c r="AB243" s="156" t="str">
        <f t="shared" si="49"/>
        <v/>
      </c>
      <c r="AC243" t="e">
        <f>VLOOKUP(C243,'2-班级信息'!A:AH,31,0)</f>
        <v>#N/A</v>
      </c>
      <c r="AD243" t="e">
        <f>VLOOKUP(C243,'2-班级信息'!A:AH,8,0)</f>
        <v>#N/A</v>
      </c>
      <c r="AE243" t="e">
        <f t="shared" si="50"/>
        <v>#N/A</v>
      </c>
      <c r="AF243" t="e">
        <f t="shared" si="51"/>
        <v>#N/A</v>
      </c>
    </row>
    <row r="244" spans="1:32">
      <c r="A244" s="321"/>
      <c r="B244" s="321"/>
      <c r="C244" s="321"/>
      <c r="D244" s="321"/>
      <c r="E244" s="321"/>
      <c r="F244" s="321"/>
      <c r="G244" s="317"/>
      <c r="H244" s="321"/>
      <c r="I244" s="321"/>
      <c r="J244" s="321"/>
      <c r="K244" s="321"/>
      <c r="L244" s="321"/>
      <c r="M244" s="321"/>
      <c r="N244" s="321"/>
      <c r="O244" s="321"/>
      <c r="P244" s="155" t="str">
        <f t="shared" si="39"/>
        <v xml:space="preserve"> </v>
      </c>
      <c r="Q244" s="155" t="str">
        <f>IF(P244="在读",IF(IFERROR(FIND("一",C244),0)&gt;0,"一对一",VLOOKUP(LEFT(C244,3),班级编码!A:H,8,0)),P244)</f>
        <v xml:space="preserve"> </v>
      </c>
      <c r="R244" s="156">
        <f t="shared" si="40"/>
        <v>0</v>
      </c>
      <c r="S244" s="151">
        <f t="shared" si="41"/>
        <v>0</v>
      </c>
      <c r="T244" s="151" t="str">
        <f t="shared" si="42"/>
        <v/>
      </c>
      <c r="U244" s="151" t="str">
        <f t="shared" si="43"/>
        <v/>
      </c>
      <c r="V244" s="151" t="str">
        <f t="shared" si="44"/>
        <v/>
      </c>
      <c r="W244" s="151" t="str">
        <f t="shared" si="45"/>
        <v/>
      </c>
      <c r="X244" s="151">
        <f t="shared" si="46"/>
        <v>0</v>
      </c>
      <c r="Y244" s="151">
        <f t="shared" si="47"/>
        <v>0</v>
      </c>
      <c r="Z244" s="151" t="str">
        <f t="shared" si="48"/>
        <v/>
      </c>
      <c r="AA244" s="151">
        <f>COUNTIF($F$2:F244,F244)</f>
        <v>0</v>
      </c>
      <c r="AB244" s="156" t="str">
        <f t="shared" si="49"/>
        <v/>
      </c>
      <c r="AC244" t="e">
        <f>VLOOKUP(C244,'2-班级信息'!A:AH,31,0)</f>
        <v>#N/A</v>
      </c>
      <c r="AD244" t="e">
        <f>VLOOKUP(C244,'2-班级信息'!A:AH,8,0)</f>
        <v>#N/A</v>
      </c>
      <c r="AE244" t="e">
        <f t="shared" si="50"/>
        <v>#N/A</v>
      </c>
      <c r="AF244" t="e">
        <f t="shared" si="51"/>
        <v>#N/A</v>
      </c>
    </row>
    <row r="245" spans="1:32">
      <c r="A245" s="321"/>
      <c r="B245" s="321"/>
      <c r="C245" s="321"/>
      <c r="D245" s="321"/>
      <c r="E245" s="321"/>
      <c r="F245" s="321"/>
      <c r="G245" s="317"/>
      <c r="H245" s="321"/>
      <c r="I245" s="321"/>
      <c r="J245" s="321"/>
      <c r="K245" s="321"/>
      <c r="L245" s="321"/>
      <c r="M245" s="321"/>
      <c r="N245" s="321"/>
      <c r="O245" s="321"/>
      <c r="P245" s="155" t="str">
        <f t="shared" si="39"/>
        <v xml:space="preserve"> </v>
      </c>
      <c r="Q245" s="155" t="str">
        <f>IF(P245="在读",IF(IFERROR(FIND("一",C245),0)&gt;0,"一对一",VLOOKUP(LEFT(C245,3),班级编码!A:H,8,0)),P245)</f>
        <v xml:space="preserve"> </v>
      </c>
      <c r="R245" s="156">
        <f t="shared" si="40"/>
        <v>0</v>
      </c>
      <c r="S245" s="151">
        <f t="shared" si="41"/>
        <v>0</v>
      </c>
      <c r="T245" s="151" t="str">
        <f t="shared" si="42"/>
        <v/>
      </c>
      <c r="U245" s="151" t="str">
        <f t="shared" si="43"/>
        <v/>
      </c>
      <c r="V245" s="151" t="str">
        <f t="shared" si="44"/>
        <v/>
      </c>
      <c r="W245" s="151" t="str">
        <f t="shared" si="45"/>
        <v/>
      </c>
      <c r="X245" s="151">
        <f t="shared" si="46"/>
        <v>0</v>
      </c>
      <c r="Y245" s="151">
        <f t="shared" si="47"/>
        <v>0</v>
      </c>
      <c r="Z245" s="151" t="str">
        <f t="shared" si="48"/>
        <v/>
      </c>
      <c r="AA245" s="151">
        <f>COUNTIF($F$2:F245,F245)</f>
        <v>0</v>
      </c>
      <c r="AB245" s="156" t="str">
        <f t="shared" si="49"/>
        <v/>
      </c>
      <c r="AC245" t="e">
        <f>VLOOKUP(C245,'2-班级信息'!A:AH,31,0)</f>
        <v>#N/A</v>
      </c>
      <c r="AD245" t="e">
        <f>VLOOKUP(C245,'2-班级信息'!A:AH,8,0)</f>
        <v>#N/A</v>
      </c>
      <c r="AE245" t="e">
        <f t="shared" si="50"/>
        <v>#N/A</v>
      </c>
      <c r="AF245" t="e">
        <f t="shared" si="51"/>
        <v>#N/A</v>
      </c>
    </row>
    <row r="246" spans="1:32">
      <c r="A246" s="321"/>
      <c r="B246" s="321"/>
      <c r="C246" s="321"/>
      <c r="D246" s="321"/>
      <c r="E246" s="321"/>
      <c r="F246" s="321"/>
      <c r="G246" s="317"/>
      <c r="H246" s="321"/>
      <c r="I246" s="321"/>
      <c r="J246" s="321"/>
      <c r="K246" s="321"/>
      <c r="L246" s="321"/>
      <c r="M246" s="321"/>
      <c r="N246" s="321"/>
      <c r="O246" s="321"/>
      <c r="P246" s="155" t="str">
        <f t="shared" si="39"/>
        <v xml:space="preserve"> </v>
      </c>
      <c r="Q246" s="155" t="str">
        <f>IF(P246="在读",IF(IFERROR(FIND("一",C246),0)&gt;0,"一对一",VLOOKUP(LEFT(C246,3),班级编码!A:H,8,0)),P246)</f>
        <v xml:space="preserve"> </v>
      </c>
      <c r="R246" s="156">
        <f t="shared" si="40"/>
        <v>0</v>
      </c>
      <c r="S246" s="151">
        <f t="shared" si="41"/>
        <v>0</v>
      </c>
      <c r="T246" s="151" t="str">
        <f t="shared" si="42"/>
        <v/>
      </c>
      <c r="U246" s="151" t="str">
        <f t="shared" si="43"/>
        <v/>
      </c>
      <c r="V246" s="151" t="str">
        <f t="shared" si="44"/>
        <v/>
      </c>
      <c r="W246" s="151" t="str">
        <f t="shared" si="45"/>
        <v/>
      </c>
      <c r="X246" s="151">
        <f t="shared" si="46"/>
        <v>0</v>
      </c>
      <c r="Y246" s="151">
        <f t="shared" si="47"/>
        <v>0</v>
      </c>
      <c r="Z246" s="151" t="str">
        <f t="shared" si="48"/>
        <v/>
      </c>
      <c r="AA246" s="151">
        <f>COUNTIF($F$2:F246,F246)</f>
        <v>0</v>
      </c>
      <c r="AB246" s="156" t="str">
        <f t="shared" si="49"/>
        <v/>
      </c>
      <c r="AC246" t="e">
        <f>VLOOKUP(C246,'2-班级信息'!A:AH,31,0)</f>
        <v>#N/A</v>
      </c>
      <c r="AD246" t="e">
        <f>VLOOKUP(C246,'2-班级信息'!A:AH,8,0)</f>
        <v>#N/A</v>
      </c>
      <c r="AE246" t="e">
        <f t="shared" si="50"/>
        <v>#N/A</v>
      </c>
      <c r="AF246" t="e">
        <f t="shared" si="51"/>
        <v>#N/A</v>
      </c>
    </row>
    <row r="247" spans="1:32">
      <c r="A247" s="321"/>
      <c r="B247" s="321"/>
      <c r="C247" s="321"/>
      <c r="D247" s="321"/>
      <c r="E247" s="321"/>
      <c r="F247" s="321"/>
      <c r="G247" s="317"/>
      <c r="H247" s="321"/>
      <c r="I247" s="321"/>
      <c r="J247" s="321"/>
      <c r="K247" s="321"/>
      <c r="L247" s="310"/>
      <c r="M247" s="321"/>
      <c r="N247" s="321"/>
      <c r="O247" s="321"/>
      <c r="P247" s="155" t="str">
        <f t="shared" si="39"/>
        <v xml:space="preserve"> </v>
      </c>
      <c r="Q247" s="155" t="str">
        <f>IF(P247="在读",IF(IFERROR(FIND("一",C247),0)&gt;0,"一对一",VLOOKUP(LEFT(C247,3),班级编码!A:H,8,0)),P247)</f>
        <v xml:space="preserve"> </v>
      </c>
      <c r="R247" s="156">
        <f t="shared" si="40"/>
        <v>0</v>
      </c>
      <c r="S247" s="151">
        <f t="shared" si="41"/>
        <v>0</v>
      </c>
      <c r="T247" s="151" t="str">
        <f t="shared" si="42"/>
        <v/>
      </c>
      <c r="U247" s="151" t="str">
        <f t="shared" si="43"/>
        <v/>
      </c>
      <c r="V247" s="151" t="str">
        <f t="shared" si="44"/>
        <v/>
      </c>
      <c r="W247" s="151" t="str">
        <f t="shared" si="45"/>
        <v/>
      </c>
      <c r="X247" s="151">
        <f t="shared" si="46"/>
        <v>0</v>
      </c>
      <c r="Y247" s="151">
        <f t="shared" si="47"/>
        <v>0</v>
      </c>
      <c r="Z247" s="151" t="str">
        <f t="shared" si="48"/>
        <v/>
      </c>
      <c r="AA247" s="151">
        <f>COUNTIF($F$2:F247,F247)</f>
        <v>0</v>
      </c>
      <c r="AB247" s="156" t="str">
        <f t="shared" si="49"/>
        <v/>
      </c>
      <c r="AC247" t="e">
        <f>VLOOKUP(C247,'2-班级信息'!A:AH,31,0)</f>
        <v>#N/A</v>
      </c>
      <c r="AD247" t="e">
        <f>VLOOKUP(C247,'2-班级信息'!A:AH,8,0)</f>
        <v>#N/A</v>
      </c>
      <c r="AE247" t="e">
        <f t="shared" si="50"/>
        <v>#N/A</v>
      </c>
      <c r="AF247" t="e">
        <f t="shared" si="51"/>
        <v>#N/A</v>
      </c>
    </row>
    <row r="248" spans="1:32">
      <c r="A248" s="321"/>
      <c r="B248" s="321"/>
      <c r="C248" s="321"/>
      <c r="D248" s="321"/>
      <c r="E248" s="321"/>
      <c r="F248" s="321"/>
      <c r="G248" s="317"/>
      <c r="H248" s="321"/>
      <c r="I248" s="321"/>
      <c r="J248" s="321"/>
      <c r="K248" s="321"/>
      <c r="L248" s="321"/>
      <c r="M248" s="321"/>
      <c r="N248" s="321"/>
      <c r="O248" s="321"/>
      <c r="P248" s="155" t="str">
        <f t="shared" si="39"/>
        <v xml:space="preserve"> </v>
      </c>
      <c r="Q248" s="155" t="str">
        <f>IF(P248="在读",IF(IFERROR(FIND("一",C248),0)&gt;0,"一对一",VLOOKUP(LEFT(C248,3),班级编码!A:H,8,0)),P248)</f>
        <v xml:space="preserve"> </v>
      </c>
      <c r="R248" s="156">
        <f t="shared" si="40"/>
        <v>0</v>
      </c>
      <c r="S248" s="151">
        <f t="shared" si="41"/>
        <v>0</v>
      </c>
      <c r="T248" s="151" t="str">
        <f t="shared" si="42"/>
        <v/>
      </c>
      <c r="U248" s="151" t="str">
        <f t="shared" si="43"/>
        <v/>
      </c>
      <c r="V248" s="151" t="str">
        <f t="shared" si="44"/>
        <v/>
      </c>
      <c r="W248" s="151" t="str">
        <f t="shared" si="45"/>
        <v/>
      </c>
      <c r="X248" s="151">
        <f t="shared" si="46"/>
        <v>0</v>
      </c>
      <c r="Y248" s="151">
        <f t="shared" si="47"/>
        <v>0</v>
      </c>
      <c r="Z248" s="151" t="str">
        <f t="shared" si="48"/>
        <v/>
      </c>
      <c r="AA248" s="151">
        <f>COUNTIF($F$2:F248,F248)</f>
        <v>0</v>
      </c>
      <c r="AB248" s="156" t="str">
        <f t="shared" si="49"/>
        <v/>
      </c>
      <c r="AC248" t="e">
        <f>VLOOKUP(C248,'2-班级信息'!A:AH,31,0)</f>
        <v>#N/A</v>
      </c>
      <c r="AD248" t="e">
        <f>VLOOKUP(C248,'2-班级信息'!A:AH,8,0)</f>
        <v>#N/A</v>
      </c>
      <c r="AE248" t="e">
        <f t="shared" si="50"/>
        <v>#N/A</v>
      </c>
      <c r="AF248" t="e">
        <f t="shared" si="51"/>
        <v>#N/A</v>
      </c>
    </row>
    <row r="249" spans="1:32">
      <c r="A249" s="321"/>
      <c r="B249" s="321"/>
      <c r="C249" s="321"/>
      <c r="D249" s="321"/>
      <c r="E249" s="321"/>
      <c r="F249" s="321"/>
      <c r="G249" s="317"/>
      <c r="H249" s="321"/>
      <c r="I249" s="321"/>
      <c r="J249" s="321"/>
      <c r="K249" s="321"/>
      <c r="L249" s="321"/>
      <c r="M249" s="321"/>
      <c r="N249" s="321"/>
      <c r="O249" s="321"/>
      <c r="P249" s="155" t="str">
        <f t="shared" si="39"/>
        <v xml:space="preserve"> </v>
      </c>
      <c r="Q249" s="155" t="str">
        <f>IF(P249="在读",IF(IFERROR(FIND("一",C249),0)&gt;0,"一对一",VLOOKUP(LEFT(C249,3),班级编码!A:H,8,0)),P249)</f>
        <v xml:space="preserve"> </v>
      </c>
      <c r="R249" s="156">
        <f t="shared" si="40"/>
        <v>0</v>
      </c>
      <c r="S249" s="151">
        <f t="shared" si="41"/>
        <v>0</v>
      </c>
      <c r="T249" s="151" t="str">
        <f t="shared" si="42"/>
        <v/>
      </c>
      <c r="U249" s="151" t="str">
        <f t="shared" si="43"/>
        <v/>
      </c>
      <c r="V249" s="151" t="str">
        <f t="shared" si="44"/>
        <v/>
      </c>
      <c r="W249" s="151" t="str">
        <f t="shared" si="45"/>
        <v/>
      </c>
      <c r="X249" s="151">
        <f t="shared" si="46"/>
        <v>0</v>
      </c>
      <c r="Y249" s="151">
        <f t="shared" si="47"/>
        <v>0</v>
      </c>
      <c r="Z249" s="151" t="str">
        <f t="shared" si="48"/>
        <v/>
      </c>
      <c r="AA249" s="151">
        <f>COUNTIF($F$2:F249,F249)</f>
        <v>0</v>
      </c>
      <c r="AB249" s="156" t="str">
        <f t="shared" si="49"/>
        <v/>
      </c>
      <c r="AC249" t="e">
        <f>VLOOKUP(C249,'2-班级信息'!A:AH,31,0)</f>
        <v>#N/A</v>
      </c>
      <c r="AD249" t="e">
        <f>VLOOKUP(C249,'2-班级信息'!A:AH,8,0)</f>
        <v>#N/A</v>
      </c>
      <c r="AE249" t="e">
        <f t="shared" si="50"/>
        <v>#N/A</v>
      </c>
      <c r="AF249" t="e">
        <f t="shared" si="51"/>
        <v>#N/A</v>
      </c>
    </row>
    <row r="250" spans="1:32">
      <c r="A250" s="321"/>
      <c r="B250" s="321"/>
      <c r="C250" s="321"/>
      <c r="D250" s="321"/>
      <c r="E250" s="321"/>
      <c r="F250" s="321"/>
      <c r="G250" s="317"/>
      <c r="H250" s="321"/>
      <c r="I250" s="321"/>
      <c r="J250" s="321"/>
      <c r="K250" s="321"/>
      <c r="L250" s="321"/>
      <c r="M250" s="321"/>
      <c r="N250" s="321"/>
      <c r="O250" s="321"/>
      <c r="P250" s="155" t="str">
        <f t="shared" si="39"/>
        <v xml:space="preserve"> </v>
      </c>
      <c r="Q250" s="155" t="str">
        <f>IF(P250="在读",IF(IFERROR(FIND("一",C250),0)&gt;0,"一对一",VLOOKUP(LEFT(C250,3),班级编码!A:H,8,0)),P250)</f>
        <v xml:space="preserve"> </v>
      </c>
      <c r="R250" s="156">
        <f t="shared" si="40"/>
        <v>0</v>
      </c>
      <c r="S250" s="151">
        <f t="shared" si="41"/>
        <v>0</v>
      </c>
      <c r="T250" s="151" t="str">
        <f t="shared" si="42"/>
        <v/>
      </c>
      <c r="U250" s="151" t="str">
        <f t="shared" si="43"/>
        <v/>
      </c>
      <c r="V250" s="151" t="str">
        <f t="shared" si="44"/>
        <v/>
      </c>
      <c r="W250" s="151" t="str">
        <f t="shared" si="45"/>
        <v/>
      </c>
      <c r="X250" s="151">
        <f t="shared" si="46"/>
        <v>0</v>
      </c>
      <c r="Y250" s="151">
        <f t="shared" si="47"/>
        <v>0</v>
      </c>
      <c r="Z250" s="151" t="str">
        <f t="shared" si="48"/>
        <v/>
      </c>
      <c r="AA250" s="151">
        <f>COUNTIF($F$2:F250,F250)</f>
        <v>0</v>
      </c>
      <c r="AB250" s="156" t="str">
        <f t="shared" si="49"/>
        <v/>
      </c>
      <c r="AC250" t="e">
        <f>VLOOKUP(C250,'2-班级信息'!A:AH,31,0)</f>
        <v>#N/A</v>
      </c>
      <c r="AD250" t="e">
        <f>VLOOKUP(C250,'2-班级信息'!A:AH,8,0)</f>
        <v>#N/A</v>
      </c>
      <c r="AE250" t="e">
        <f t="shared" si="50"/>
        <v>#N/A</v>
      </c>
      <c r="AF250" t="e">
        <f t="shared" si="51"/>
        <v>#N/A</v>
      </c>
    </row>
    <row r="251" spans="1:32">
      <c r="A251" s="321"/>
      <c r="B251" s="321"/>
      <c r="C251" s="321"/>
      <c r="D251" s="321"/>
      <c r="E251" s="321"/>
      <c r="F251" s="321"/>
      <c r="G251" s="317"/>
      <c r="H251" s="321"/>
      <c r="I251" s="321"/>
      <c r="J251" s="321"/>
      <c r="K251" s="321"/>
      <c r="L251" s="321"/>
      <c r="M251" s="321"/>
      <c r="N251" s="321"/>
      <c r="O251" s="321"/>
      <c r="P251" s="155" t="str">
        <f t="shared" si="39"/>
        <v xml:space="preserve"> </v>
      </c>
      <c r="Q251" s="155" t="str">
        <f>IF(P251="在读",IF(IFERROR(FIND("一",C251),0)&gt;0,"一对一",VLOOKUP(LEFT(C251,3),班级编码!A:H,8,0)),P251)</f>
        <v xml:space="preserve"> </v>
      </c>
      <c r="R251" s="156">
        <f t="shared" si="40"/>
        <v>0</v>
      </c>
      <c r="S251" s="151">
        <f t="shared" si="41"/>
        <v>0</v>
      </c>
      <c r="T251" s="151" t="str">
        <f t="shared" si="42"/>
        <v/>
      </c>
      <c r="U251" s="151" t="str">
        <f t="shared" si="43"/>
        <v/>
      </c>
      <c r="V251" s="151" t="str">
        <f t="shared" si="44"/>
        <v/>
      </c>
      <c r="W251" s="151" t="str">
        <f t="shared" si="45"/>
        <v/>
      </c>
      <c r="X251" s="151">
        <f t="shared" si="46"/>
        <v>0</v>
      </c>
      <c r="Y251" s="151">
        <f t="shared" si="47"/>
        <v>0</v>
      </c>
      <c r="Z251" s="151" t="str">
        <f t="shared" si="48"/>
        <v/>
      </c>
      <c r="AA251" s="151">
        <f>COUNTIF($F$2:F251,F251)</f>
        <v>0</v>
      </c>
      <c r="AB251" s="156" t="str">
        <f t="shared" si="49"/>
        <v/>
      </c>
      <c r="AC251" t="e">
        <f>VLOOKUP(C251,'2-班级信息'!A:AH,31,0)</f>
        <v>#N/A</v>
      </c>
      <c r="AD251" t="e">
        <f>VLOOKUP(C251,'2-班级信息'!A:AH,8,0)</f>
        <v>#N/A</v>
      </c>
      <c r="AE251" t="e">
        <f t="shared" si="50"/>
        <v>#N/A</v>
      </c>
      <c r="AF251" t="e">
        <f t="shared" si="51"/>
        <v>#N/A</v>
      </c>
    </row>
    <row r="252" spans="1:32">
      <c r="A252" s="321"/>
      <c r="B252" s="321"/>
      <c r="C252" s="321"/>
      <c r="D252" s="321"/>
      <c r="E252" s="321"/>
      <c r="F252" s="321"/>
      <c r="G252" s="317"/>
      <c r="H252" s="321"/>
      <c r="I252" s="321"/>
      <c r="J252" s="321"/>
      <c r="K252" s="321"/>
      <c r="L252" s="321"/>
      <c r="M252" s="321"/>
      <c r="N252" s="321"/>
      <c r="O252" s="321"/>
      <c r="P252" s="155" t="str">
        <f t="shared" si="39"/>
        <v xml:space="preserve"> </v>
      </c>
      <c r="Q252" s="155" t="str">
        <f>IF(P252="在读",IF(IFERROR(FIND("一",C252),0)&gt;0,"一对一",VLOOKUP(LEFT(C252,3),班级编码!A:H,8,0)),P252)</f>
        <v xml:space="preserve"> </v>
      </c>
      <c r="R252" s="156">
        <f t="shared" si="40"/>
        <v>0</v>
      </c>
      <c r="S252" s="151">
        <f t="shared" si="41"/>
        <v>0</v>
      </c>
      <c r="T252" s="151" t="str">
        <f t="shared" si="42"/>
        <v/>
      </c>
      <c r="U252" s="151" t="str">
        <f t="shared" si="43"/>
        <v/>
      </c>
      <c r="V252" s="151" t="str">
        <f t="shared" si="44"/>
        <v/>
      </c>
      <c r="W252" s="151" t="str">
        <f t="shared" si="45"/>
        <v/>
      </c>
      <c r="X252" s="151">
        <f t="shared" si="46"/>
        <v>0</v>
      </c>
      <c r="Y252" s="151">
        <f t="shared" si="47"/>
        <v>0</v>
      </c>
      <c r="Z252" s="151" t="str">
        <f t="shared" si="48"/>
        <v/>
      </c>
      <c r="AA252" s="151">
        <f>COUNTIF($F$2:F252,F252)</f>
        <v>0</v>
      </c>
      <c r="AB252" s="156" t="str">
        <f t="shared" si="49"/>
        <v/>
      </c>
      <c r="AC252" t="e">
        <f>VLOOKUP(C252,'2-班级信息'!A:AH,31,0)</f>
        <v>#N/A</v>
      </c>
      <c r="AD252" t="e">
        <f>VLOOKUP(C252,'2-班级信息'!A:AH,8,0)</f>
        <v>#N/A</v>
      </c>
      <c r="AE252" t="e">
        <f t="shared" si="50"/>
        <v>#N/A</v>
      </c>
      <c r="AF252" t="e">
        <f t="shared" si="51"/>
        <v>#N/A</v>
      </c>
    </row>
    <row r="253" spans="1:32">
      <c r="A253" s="321"/>
      <c r="B253" s="321"/>
      <c r="C253" s="321"/>
      <c r="D253" s="321"/>
      <c r="E253" s="321"/>
      <c r="F253" s="321"/>
      <c r="G253" s="317"/>
      <c r="H253" s="321"/>
      <c r="I253" s="321"/>
      <c r="J253" s="321"/>
      <c r="K253" s="321"/>
      <c r="L253" s="321"/>
      <c r="M253" s="321"/>
      <c r="N253" s="321"/>
      <c r="O253" s="321"/>
      <c r="P253" s="155" t="str">
        <f t="shared" si="39"/>
        <v xml:space="preserve"> </v>
      </c>
      <c r="Q253" s="155" t="str">
        <f>IF(P253="在读",IF(IFERROR(FIND("一",C253),0)&gt;0,"一对一",VLOOKUP(LEFT(C253,3),班级编码!A:H,8,0)),P253)</f>
        <v xml:space="preserve"> </v>
      </c>
      <c r="R253" s="156">
        <f t="shared" si="40"/>
        <v>0</v>
      </c>
      <c r="S253" s="151">
        <f t="shared" si="41"/>
        <v>0</v>
      </c>
      <c r="T253" s="151" t="str">
        <f t="shared" si="42"/>
        <v/>
      </c>
      <c r="U253" s="151" t="str">
        <f t="shared" si="43"/>
        <v/>
      </c>
      <c r="V253" s="151" t="str">
        <f t="shared" si="44"/>
        <v/>
      </c>
      <c r="W253" s="151" t="str">
        <f t="shared" si="45"/>
        <v/>
      </c>
      <c r="X253" s="151">
        <f t="shared" si="46"/>
        <v>0</v>
      </c>
      <c r="Y253" s="151">
        <f t="shared" si="47"/>
        <v>0</v>
      </c>
      <c r="Z253" s="151" t="str">
        <f t="shared" si="48"/>
        <v/>
      </c>
      <c r="AA253" s="151">
        <f>COUNTIF($F$2:F253,F253)</f>
        <v>0</v>
      </c>
      <c r="AB253" s="156" t="str">
        <f t="shared" si="49"/>
        <v/>
      </c>
      <c r="AC253" t="e">
        <f>VLOOKUP(C253,'2-班级信息'!A:AH,31,0)</f>
        <v>#N/A</v>
      </c>
      <c r="AD253" t="e">
        <f>VLOOKUP(C253,'2-班级信息'!A:AH,8,0)</f>
        <v>#N/A</v>
      </c>
      <c r="AE253" t="e">
        <f t="shared" si="50"/>
        <v>#N/A</v>
      </c>
      <c r="AF253" t="e">
        <f t="shared" si="51"/>
        <v>#N/A</v>
      </c>
    </row>
    <row r="254" spans="1:32">
      <c r="A254" s="321"/>
      <c r="B254" s="321"/>
      <c r="C254" s="321"/>
      <c r="D254" s="321"/>
      <c r="E254" s="321"/>
      <c r="F254" s="321"/>
      <c r="G254" s="317"/>
      <c r="H254" s="321"/>
      <c r="I254" s="321"/>
      <c r="J254" s="321"/>
      <c r="K254" s="321"/>
      <c r="L254" s="321"/>
      <c r="M254" s="321"/>
      <c r="N254" s="321"/>
      <c r="O254" s="321"/>
      <c r="P254" s="155" t="str">
        <f t="shared" si="39"/>
        <v xml:space="preserve"> </v>
      </c>
      <c r="Q254" s="155" t="str">
        <f>IF(P254="在读",IF(IFERROR(FIND("一",C254),0)&gt;0,"一对一",VLOOKUP(LEFT(C254,3),班级编码!A:H,8,0)),P254)</f>
        <v xml:space="preserve"> </v>
      </c>
      <c r="R254" s="156">
        <f t="shared" si="40"/>
        <v>0</v>
      </c>
      <c r="S254" s="151">
        <f t="shared" si="41"/>
        <v>0</v>
      </c>
      <c r="T254" s="151" t="str">
        <f t="shared" si="42"/>
        <v/>
      </c>
      <c r="U254" s="151" t="str">
        <f t="shared" si="43"/>
        <v/>
      </c>
      <c r="V254" s="151" t="str">
        <f t="shared" si="44"/>
        <v/>
      </c>
      <c r="W254" s="151" t="str">
        <f t="shared" si="45"/>
        <v/>
      </c>
      <c r="X254" s="151">
        <f t="shared" si="46"/>
        <v>0</v>
      </c>
      <c r="Y254" s="151">
        <f t="shared" si="47"/>
        <v>0</v>
      </c>
      <c r="Z254" s="151" t="str">
        <f t="shared" si="48"/>
        <v/>
      </c>
      <c r="AA254" s="151">
        <f>COUNTIF($F$2:F254,F254)</f>
        <v>0</v>
      </c>
      <c r="AB254" s="156" t="str">
        <f t="shared" si="49"/>
        <v/>
      </c>
      <c r="AC254" t="e">
        <f>VLOOKUP(C254,'2-班级信息'!A:AH,31,0)</f>
        <v>#N/A</v>
      </c>
      <c r="AD254" t="e">
        <f>VLOOKUP(C254,'2-班级信息'!A:AH,8,0)</f>
        <v>#N/A</v>
      </c>
      <c r="AE254" t="e">
        <f t="shared" si="50"/>
        <v>#N/A</v>
      </c>
      <c r="AF254" t="e">
        <f t="shared" si="51"/>
        <v>#N/A</v>
      </c>
    </row>
    <row r="255" spans="1:32">
      <c r="A255" s="321"/>
      <c r="B255" s="321"/>
      <c r="C255" s="321"/>
      <c r="D255" s="321"/>
      <c r="E255" s="321"/>
      <c r="F255" s="321"/>
      <c r="G255" s="317"/>
      <c r="H255" s="321"/>
      <c r="I255" s="321"/>
      <c r="J255" s="321"/>
      <c r="K255" s="321"/>
      <c r="L255" s="321"/>
      <c r="M255" s="321"/>
      <c r="N255" s="321"/>
      <c r="O255" s="321"/>
      <c r="P255" s="155" t="str">
        <f t="shared" si="39"/>
        <v xml:space="preserve"> </v>
      </c>
      <c r="Q255" s="155" t="str">
        <f>IF(P255="在读",IF(IFERROR(FIND("一",C255),0)&gt;0,"一对一",VLOOKUP(LEFT(C255,3),班级编码!A:H,8,0)),P255)</f>
        <v xml:space="preserve"> </v>
      </c>
      <c r="R255" s="156">
        <f t="shared" si="40"/>
        <v>0</v>
      </c>
      <c r="S255" s="151">
        <f t="shared" si="41"/>
        <v>0</v>
      </c>
      <c r="T255" s="151" t="str">
        <f t="shared" si="42"/>
        <v/>
      </c>
      <c r="U255" s="151" t="str">
        <f t="shared" si="43"/>
        <v/>
      </c>
      <c r="V255" s="151" t="str">
        <f t="shared" si="44"/>
        <v/>
      </c>
      <c r="W255" s="151" t="str">
        <f t="shared" si="45"/>
        <v/>
      </c>
      <c r="X255" s="151">
        <f t="shared" si="46"/>
        <v>0</v>
      </c>
      <c r="Y255" s="151">
        <f t="shared" si="47"/>
        <v>0</v>
      </c>
      <c r="Z255" s="151" t="str">
        <f t="shared" si="48"/>
        <v/>
      </c>
      <c r="AA255" s="151">
        <f>COUNTIF($F$2:F255,F255)</f>
        <v>0</v>
      </c>
      <c r="AB255" s="156" t="str">
        <f t="shared" si="49"/>
        <v/>
      </c>
      <c r="AC255" t="e">
        <f>VLOOKUP(C255,'2-班级信息'!A:AH,31,0)</f>
        <v>#N/A</v>
      </c>
      <c r="AD255" t="e">
        <f>VLOOKUP(C255,'2-班级信息'!A:AH,8,0)</f>
        <v>#N/A</v>
      </c>
      <c r="AE255" t="e">
        <f t="shared" si="50"/>
        <v>#N/A</v>
      </c>
      <c r="AF255" t="e">
        <f t="shared" si="51"/>
        <v>#N/A</v>
      </c>
    </row>
    <row r="256" spans="1:32">
      <c r="A256" s="321"/>
      <c r="B256" s="321"/>
      <c r="C256" s="321"/>
      <c r="D256" s="321"/>
      <c r="E256" s="321"/>
      <c r="F256" s="321"/>
      <c r="G256" s="317"/>
      <c r="H256" s="310"/>
      <c r="I256" s="321"/>
      <c r="J256" s="321"/>
      <c r="K256" s="321"/>
      <c r="L256" s="321"/>
      <c r="M256" s="321"/>
      <c r="N256" s="321"/>
      <c r="O256" s="321"/>
      <c r="P256" s="155" t="str">
        <f t="shared" si="39"/>
        <v xml:space="preserve"> </v>
      </c>
      <c r="Q256" s="155" t="str">
        <f>IF(P256="在读",IF(IFERROR(FIND("一",C256),0)&gt;0,"一对一",VLOOKUP(LEFT(C256,3),班级编码!A:H,8,0)),P256)</f>
        <v xml:space="preserve"> </v>
      </c>
      <c r="R256" s="156">
        <f t="shared" si="40"/>
        <v>0</v>
      </c>
      <c r="S256" s="151">
        <f t="shared" si="41"/>
        <v>0</v>
      </c>
      <c r="T256" s="151" t="str">
        <f t="shared" si="42"/>
        <v/>
      </c>
      <c r="U256" s="151" t="str">
        <f t="shared" si="43"/>
        <v/>
      </c>
      <c r="V256" s="151" t="str">
        <f t="shared" si="44"/>
        <v/>
      </c>
      <c r="W256" s="151" t="str">
        <f t="shared" si="45"/>
        <v/>
      </c>
      <c r="X256" s="151">
        <f t="shared" si="46"/>
        <v>0</v>
      </c>
      <c r="Y256" s="151">
        <f t="shared" si="47"/>
        <v>0</v>
      </c>
      <c r="Z256" s="151" t="str">
        <f t="shared" si="48"/>
        <v/>
      </c>
      <c r="AA256" s="151">
        <f>COUNTIF($F$2:F256,F256)</f>
        <v>0</v>
      </c>
      <c r="AB256" s="156" t="str">
        <f t="shared" si="49"/>
        <v/>
      </c>
      <c r="AC256" t="e">
        <f>VLOOKUP(C256,'2-班级信息'!A:AH,31,0)</f>
        <v>#N/A</v>
      </c>
      <c r="AD256" t="e">
        <f>VLOOKUP(C256,'2-班级信息'!A:AH,8,0)</f>
        <v>#N/A</v>
      </c>
      <c r="AE256" t="e">
        <f t="shared" si="50"/>
        <v>#N/A</v>
      </c>
      <c r="AF256" t="e">
        <f t="shared" si="51"/>
        <v>#N/A</v>
      </c>
    </row>
    <row r="257" spans="1:32">
      <c r="A257" s="321"/>
      <c r="B257" s="321"/>
      <c r="C257" s="321"/>
      <c r="D257" s="321"/>
      <c r="E257" s="321"/>
      <c r="F257" s="321"/>
      <c r="G257" s="317"/>
      <c r="H257" s="321"/>
      <c r="I257" s="321"/>
      <c r="J257" s="321"/>
      <c r="K257" s="321"/>
      <c r="L257" s="321"/>
      <c r="M257" s="321"/>
      <c r="N257" s="321"/>
      <c r="O257" s="321"/>
      <c r="P257" s="155" t="str">
        <f t="shared" si="39"/>
        <v xml:space="preserve"> </v>
      </c>
      <c r="Q257" s="155" t="str">
        <f>IF(P257="在读",IF(IFERROR(FIND("一",C257),0)&gt;0,"一对一",VLOOKUP(LEFT(C257,3),班级编码!A:H,8,0)),P257)</f>
        <v xml:space="preserve"> </v>
      </c>
      <c r="R257" s="156">
        <f t="shared" si="40"/>
        <v>0</v>
      </c>
      <c r="S257" s="151">
        <f t="shared" si="41"/>
        <v>0</v>
      </c>
      <c r="T257" s="151" t="str">
        <f t="shared" si="42"/>
        <v/>
      </c>
      <c r="U257" s="151" t="str">
        <f t="shared" si="43"/>
        <v/>
      </c>
      <c r="V257" s="151" t="str">
        <f t="shared" si="44"/>
        <v/>
      </c>
      <c r="W257" s="151" t="str">
        <f t="shared" si="45"/>
        <v/>
      </c>
      <c r="X257" s="151">
        <f t="shared" si="46"/>
        <v>0</v>
      </c>
      <c r="Y257" s="151">
        <f t="shared" si="47"/>
        <v>0</v>
      </c>
      <c r="Z257" s="151" t="str">
        <f t="shared" si="48"/>
        <v/>
      </c>
      <c r="AA257" s="151">
        <f>COUNTIF($F$2:F257,F257)</f>
        <v>0</v>
      </c>
      <c r="AB257" s="156" t="str">
        <f t="shared" si="49"/>
        <v/>
      </c>
      <c r="AC257" t="e">
        <f>VLOOKUP(C257,'2-班级信息'!A:AH,31,0)</f>
        <v>#N/A</v>
      </c>
      <c r="AD257" t="e">
        <f>VLOOKUP(C257,'2-班级信息'!A:AH,8,0)</f>
        <v>#N/A</v>
      </c>
      <c r="AE257" t="e">
        <f t="shared" si="50"/>
        <v>#N/A</v>
      </c>
      <c r="AF257" t="e">
        <f t="shared" si="51"/>
        <v>#N/A</v>
      </c>
    </row>
    <row r="258" spans="1:32">
      <c r="A258" s="321"/>
      <c r="B258" s="321"/>
      <c r="C258" s="321"/>
      <c r="D258" s="321"/>
      <c r="E258" s="321"/>
      <c r="F258" s="321"/>
      <c r="G258" s="317"/>
      <c r="H258" s="321"/>
      <c r="I258" s="321"/>
      <c r="J258" s="321"/>
      <c r="K258" s="321"/>
      <c r="L258" s="321"/>
      <c r="M258" s="321"/>
      <c r="N258" s="321"/>
      <c r="O258" s="321"/>
      <c r="P258" s="155" t="str">
        <f t="shared" si="39"/>
        <v xml:space="preserve"> </v>
      </c>
      <c r="Q258" s="155" t="str">
        <f>IF(P258="在读",IF(IFERROR(FIND("一",C258),0)&gt;0,"一对一",VLOOKUP(LEFT(C258,3),班级编码!A:H,8,0)),P258)</f>
        <v xml:space="preserve"> </v>
      </c>
      <c r="R258" s="156">
        <f t="shared" si="40"/>
        <v>0</v>
      </c>
      <c r="S258" s="151">
        <f t="shared" si="41"/>
        <v>0</v>
      </c>
      <c r="T258" s="151" t="str">
        <f t="shared" si="42"/>
        <v/>
      </c>
      <c r="U258" s="151" t="str">
        <f t="shared" si="43"/>
        <v/>
      </c>
      <c r="V258" s="151" t="str">
        <f t="shared" si="44"/>
        <v/>
      </c>
      <c r="W258" s="151" t="str">
        <f t="shared" si="45"/>
        <v/>
      </c>
      <c r="X258" s="151">
        <f t="shared" si="46"/>
        <v>0</v>
      </c>
      <c r="Y258" s="151">
        <f t="shared" si="47"/>
        <v>0</v>
      </c>
      <c r="Z258" s="151" t="str">
        <f t="shared" si="48"/>
        <v/>
      </c>
      <c r="AA258" s="151">
        <f>COUNTIF($F$2:F258,F258)</f>
        <v>0</v>
      </c>
      <c r="AB258" s="156" t="str">
        <f t="shared" si="49"/>
        <v/>
      </c>
      <c r="AC258" t="e">
        <f>VLOOKUP(C258,'2-班级信息'!A:AH,31,0)</f>
        <v>#N/A</v>
      </c>
      <c r="AD258" t="e">
        <f>VLOOKUP(C258,'2-班级信息'!A:AH,8,0)</f>
        <v>#N/A</v>
      </c>
      <c r="AE258" t="e">
        <f t="shared" si="50"/>
        <v>#N/A</v>
      </c>
      <c r="AF258" t="e">
        <f t="shared" si="51"/>
        <v>#N/A</v>
      </c>
    </row>
    <row r="259" spans="1:32">
      <c r="A259" s="321"/>
      <c r="B259" s="321"/>
      <c r="C259" s="321"/>
      <c r="D259" s="321"/>
      <c r="E259" s="321"/>
      <c r="F259" s="321"/>
      <c r="G259" s="317"/>
      <c r="H259" s="321"/>
      <c r="I259" s="321"/>
      <c r="J259" s="321"/>
      <c r="K259" s="321"/>
      <c r="L259" s="321"/>
      <c r="M259" s="321"/>
      <c r="N259" s="321"/>
      <c r="O259" s="321"/>
      <c r="P259" s="155" t="str">
        <f t="shared" ref="P259:P322" si="52">IF(C259="停读","停读",IF(C259="未进班","未进班",IF(AND(L259="",F259&lt;&gt;""),"在读"," ")))</f>
        <v xml:space="preserve"> </v>
      </c>
      <c r="Q259" s="155" t="str">
        <f>IF(P259="在读",IF(IFERROR(FIND("一",C259),0)&gt;0,"一对一",VLOOKUP(LEFT(C259,3),班级编码!A:H,8,0)),P259)</f>
        <v xml:space="preserve"> </v>
      </c>
      <c r="R259" s="156">
        <f t="shared" ref="R259:R322" si="53">+C259</f>
        <v>0</v>
      </c>
      <c r="S259" s="151">
        <f t="shared" ref="S259:S322" si="54">IFERROR(LEFT(E259,FIND(",",E259)-1),E259)</f>
        <v>0</v>
      </c>
      <c r="T259" s="151" t="str">
        <f t="shared" ref="T259:T322" si="55">IF(X259=Y259,W259,V259)</f>
        <v/>
      </c>
      <c r="U259" s="151" t="str">
        <f t="shared" ref="U259:U322" si="56">IF(X259=Y259,V259,W259)</f>
        <v/>
      </c>
      <c r="V259" s="151" t="str">
        <f t="shared" ref="V259:V322" si="57">IFERROR(MID(E259,FIND(",",E259)+1,FIND("@",SUBSTITUTE(E259,",","@",2))-FIND(",",E259)-1),IF(ISERROR(FIND(",",E259)),"",MID(E259,FIND(",",E259)+1,20)))</f>
        <v/>
      </c>
      <c r="W259" s="151" t="str">
        <f t="shared" ref="W259:W322" si="58">IFERROR(MID(E259,FIND("@",SUBSTITUTE(E259,",","@",2))+1,10),"")</f>
        <v/>
      </c>
      <c r="X259" s="151">
        <f t="shared" ref="X259:X322" si="59">LEN(V259)</f>
        <v>0</v>
      </c>
      <c r="Y259" s="151">
        <f t="shared" ref="Y259:Y322" si="60">LENB(V259)</f>
        <v>0</v>
      </c>
      <c r="Z259" s="151" t="str">
        <f t="shared" ref="Z259:Z322" si="61">IF(COUNTIF(F:F,F259)&gt;1,"重复","")</f>
        <v/>
      </c>
      <c r="AA259" s="151">
        <f>COUNTIF($F$2:F259,F259)</f>
        <v>0</v>
      </c>
      <c r="AB259" s="156" t="str">
        <f t="shared" ref="AB259:AB322" si="62">IF(IFERROR(FIND("一",C259),0)&gt;0,"一对一",LEFT(C259,3))</f>
        <v/>
      </c>
      <c r="AC259" t="e">
        <f>VLOOKUP(C259,'2-班级信息'!A:AH,31,0)</f>
        <v>#N/A</v>
      </c>
      <c r="AD259" t="e">
        <f>VLOOKUP(C259,'2-班级信息'!A:AH,8,0)</f>
        <v>#N/A</v>
      </c>
      <c r="AE259" t="e">
        <f t="shared" ref="AE259:AE322" si="63">IF(Q259="一对一","一对一",VLOOKUP(H259,AG:AH,2,0))</f>
        <v>#N/A</v>
      </c>
      <c r="AF259" t="e">
        <f t="shared" ref="AF259:AF322" si="64">IF(OR(AE259="幼儿班",AE259="中学班",AE259="一对一"),AE259,IF(OR(AC259="周日晚上",AC259="周五晚上",AC259="周六晚上"),AC259,IF(OR(AC259="周六上午",AC259="周六下午",AC259="周日上午",AC259="周日下午",),"小学周末白天班","小学平时"&amp;AD259&amp;"班")))</f>
        <v>#N/A</v>
      </c>
    </row>
    <row r="260" spans="1:32">
      <c r="A260" s="321"/>
      <c r="B260" s="321"/>
      <c r="C260" s="321"/>
      <c r="D260" s="321"/>
      <c r="E260" s="321"/>
      <c r="F260" s="321"/>
      <c r="G260" s="317"/>
      <c r="H260" s="321"/>
      <c r="I260" s="321"/>
      <c r="J260" s="321"/>
      <c r="K260" s="321"/>
      <c r="L260" s="321"/>
      <c r="M260" s="321"/>
      <c r="N260" s="321"/>
      <c r="O260" s="321"/>
      <c r="P260" s="155" t="str">
        <f t="shared" si="52"/>
        <v xml:space="preserve"> </v>
      </c>
      <c r="Q260" s="155" t="str">
        <f>IF(P260="在读",IF(IFERROR(FIND("一",C260),0)&gt;0,"一对一",VLOOKUP(LEFT(C260,3),班级编码!A:H,8,0)),P260)</f>
        <v xml:space="preserve"> </v>
      </c>
      <c r="R260" s="156">
        <f t="shared" si="53"/>
        <v>0</v>
      </c>
      <c r="S260" s="151">
        <f t="shared" si="54"/>
        <v>0</v>
      </c>
      <c r="T260" s="151" t="str">
        <f t="shared" si="55"/>
        <v/>
      </c>
      <c r="U260" s="151" t="str">
        <f t="shared" si="56"/>
        <v/>
      </c>
      <c r="V260" s="151" t="str">
        <f t="shared" si="57"/>
        <v/>
      </c>
      <c r="W260" s="151" t="str">
        <f t="shared" si="58"/>
        <v/>
      </c>
      <c r="X260" s="151">
        <f t="shared" si="59"/>
        <v>0</v>
      </c>
      <c r="Y260" s="151">
        <f t="shared" si="60"/>
        <v>0</v>
      </c>
      <c r="Z260" s="151" t="str">
        <f t="shared" si="61"/>
        <v/>
      </c>
      <c r="AA260" s="151">
        <f>COUNTIF($F$2:F260,F260)</f>
        <v>0</v>
      </c>
      <c r="AB260" s="156" t="str">
        <f t="shared" si="62"/>
        <v/>
      </c>
      <c r="AC260" t="e">
        <f>VLOOKUP(C260,'2-班级信息'!A:AH,31,0)</f>
        <v>#N/A</v>
      </c>
      <c r="AD260" t="e">
        <f>VLOOKUP(C260,'2-班级信息'!A:AH,8,0)</f>
        <v>#N/A</v>
      </c>
      <c r="AE260" t="e">
        <f t="shared" si="63"/>
        <v>#N/A</v>
      </c>
      <c r="AF260" t="e">
        <f t="shared" si="64"/>
        <v>#N/A</v>
      </c>
    </row>
    <row r="261" spans="1:32">
      <c r="A261" s="321"/>
      <c r="B261" s="321"/>
      <c r="C261" s="321"/>
      <c r="D261" s="321"/>
      <c r="E261" s="321"/>
      <c r="F261" s="321"/>
      <c r="G261" s="317"/>
      <c r="H261" s="321"/>
      <c r="I261" s="321"/>
      <c r="J261" s="321"/>
      <c r="K261" s="321"/>
      <c r="L261" s="321"/>
      <c r="M261" s="321"/>
      <c r="N261" s="321"/>
      <c r="O261" s="321"/>
      <c r="P261" s="155" t="str">
        <f t="shared" si="52"/>
        <v xml:space="preserve"> </v>
      </c>
      <c r="Q261" s="155" t="str">
        <f>IF(P261="在读",IF(IFERROR(FIND("一",C261),0)&gt;0,"一对一",VLOOKUP(LEFT(C261,3),班级编码!A:H,8,0)),P261)</f>
        <v xml:space="preserve"> </v>
      </c>
      <c r="R261" s="156">
        <f t="shared" si="53"/>
        <v>0</v>
      </c>
      <c r="S261" s="151">
        <f t="shared" si="54"/>
        <v>0</v>
      </c>
      <c r="T261" s="151" t="str">
        <f t="shared" si="55"/>
        <v/>
      </c>
      <c r="U261" s="151" t="str">
        <f t="shared" si="56"/>
        <v/>
      </c>
      <c r="V261" s="151" t="str">
        <f t="shared" si="57"/>
        <v/>
      </c>
      <c r="W261" s="151" t="str">
        <f t="shared" si="58"/>
        <v/>
      </c>
      <c r="X261" s="151">
        <f t="shared" si="59"/>
        <v>0</v>
      </c>
      <c r="Y261" s="151">
        <f t="shared" si="60"/>
        <v>0</v>
      </c>
      <c r="Z261" s="151" t="str">
        <f t="shared" si="61"/>
        <v/>
      </c>
      <c r="AA261" s="151">
        <f>COUNTIF($F$2:F261,F261)</f>
        <v>0</v>
      </c>
      <c r="AB261" s="156" t="str">
        <f t="shared" si="62"/>
        <v/>
      </c>
      <c r="AC261" t="e">
        <f>VLOOKUP(C261,'2-班级信息'!A:AH,31,0)</f>
        <v>#N/A</v>
      </c>
      <c r="AD261" t="e">
        <f>VLOOKUP(C261,'2-班级信息'!A:AH,8,0)</f>
        <v>#N/A</v>
      </c>
      <c r="AE261" t="e">
        <f t="shared" si="63"/>
        <v>#N/A</v>
      </c>
      <c r="AF261" t="e">
        <f t="shared" si="64"/>
        <v>#N/A</v>
      </c>
    </row>
    <row r="262" spans="1:32">
      <c r="A262" s="321"/>
      <c r="B262" s="321"/>
      <c r="C262" s="321"/>
      <c r="D262" s="321"/>
      <c r="E262" s="321"/>
      <c r="F262" s="321"/>
      <c r="G262" s="317"/>
      <c r="H262" s="321"/>
      <c r="I262" s="321"/>
      <c r="J262" s="321"/>
      <c r="K262" s="321"/>
      <c r="L262" s="321"/>
      <c r="M262" s="321"/>
      <c r="N262" s="321"/>
      <c r="O262" s="321"/>
      <c r="P262" s="155" t="str">
        <f t="shared" si="52"/>
        <v xml:space="preserve"> </v>
      </c>
      <c r="Q262" s="155" t="str">
        <f>IF(P262="在读",IF(IFERROR(FIND("一",C262),0)&gt;0,"一对一",VLOOKUP(LEFT(C262,3),班级编码!A:H,8,0)),P262)</f>
        <v xml:space="preserve"> </v>
      </c>
      <c r="R262" s="156">
        <f t="shared" si="53"/>
        <v>0</v>
      </c>
      <c r="S262" s="151">
        <f t="shared" si="54"/>
        <v>0</v>
      </c>
      <c r="T262" s="151" t="str">
        <f t="shared" si="55"/>
        <v/>
      </c>
      <c r="U262" s="151" t="str">
        <f t="shared" si="56"/>
        <v/>
      </c>
      <c r="V262" s="151" t="str">
        <f t="shared" si="57"/>
        <v/>
      </c>
      <c r="W262" s="151" t="str">
        <f t="shared" si="58"/>
        <v/>
      </c>
      <c r="X262" s="151">
        <f t="shared" si="59"/>
        <v>0</v>
      </c>
      <c r="Y262" s="151">
        <f t="shared" si="60"/>
        <v>0</v>
      </c>
      <c r="Z262" s="151" t="str">
        <f t="shared" si="61"/>
        <v/>
      </c>
      <c r="AA262" s="151">
        <f>COUNTIF($F$2:F262,F262)</f>
        <v>0</v>
      </c>
      <c r="AB262" s="156" t="str">
        <f t="shared" si="62"/>
        <v/>
      </c>
      <c r="AC262" t="e">
        <f>VLOOKUP(C262,'2-班级信息'!A:AH,31,0)</f>
        <v>#N/A</v>
      </c>
      <c r="AD262" t="e">
        <f>VLOOKUP(C262,'2-班级信息'!A:AH,8,0)</f>
        <v>#N/A</v>
      </c>
      <c r="AE262" t="e">
        <f t="shared" si="63"/>
        <v>#N/A</v>
      </c>
      <c r="AF262" t="e">
        <f t="shared" si="64"/>
        <v>#N/A</v>
      </c>
    </row>
    <row r="263" spans="1:32">
      <c r="A263" s="321"/>
      <c r="B263" s="321"/>
      <c r="C263" s="321"/>
      <c r="D263" s="321"/>
      <c r="E263" s="321"/>
      <c r="F263" s="321"/>
      <c r="G263" s="317"/>
      <c r="H263" s="321"/>
      <c r="I263" s="321"/>
      <c r="J263" s="321"/>
      <c r="K263" s="321"/>
      <c r="L263" s="310"/>
      <c r="M263" s="321"/>
      <c r="N263" s="321"/>
      <c r="O263" s="321"/>
      <c r="P263" s="155" t="str">
        <f t="shared" si="52"/>
        <v xml:space="preserve"> </v>
      </c>
      <c r="Q263" s="155" t="str">
        <f>IF(P263="在读",IF(IFERROR(FIND("一",C263),0)&gt;0,"一对一",VLOOKUP(LEFT(C263,3),班级编码!A:H,8,0)),P263)</f>
        <v xml:space="preserve"> </v>
      </c>
      <c r="R263" s="156">
        <f t="shared" si="53"/>
        <v>0</v>
      </c>
      <c r="S263" s="151">
        <f t="shared" si="54"/>
        <v>0</v>
      </c>
      <c r="T263" s="151" t="str">
        <f t="shared" si="55"/>
        <v/>
      </c>
      <c r="U263" s="151" t="str">
        <f t="shared" si="56"/>
        <v/>
      </c>
      <c r="V263" s="151" t="str">
        <f t="shared" si="57"/>
        <v/>
      </c>
      <c r="W263" s="151" t="str">
        <f t="shared" si="58"/>
        <v/>
      </c>
      <c r="X263" s="151">
        <f t="shared" si="59"/>
        <v>0</v>
      </c>
      <c r="Y263" s="151">
        <f t="shared" si="60"/>
        <v>0</v>
      </c>
      <c r="Z263" s="151" t="str">
        <f t="shared" si="61"/>
        <v/>
      </c>
      <c r="AA263" s="151">
        <f>COUNTIF($F$2:F263,F263)</f>
        <v>0</v>
      </c>
      <c r="AB263" s="156" t="str">
        <f t="shared" si="62"/>
        <v/>
      </c>
      <c r="AC263" t="e">
        <f>VLOOKUP(C263,'2-班级信息'!A:AH,31,0)</f>
        <v>#N/A</v>
      </c>
      <c r="AD263" t="e">
        <f>VLOOKUP(C263,'2-班级信息'!A:AH,8,0)</f>
        <v>#N/A</v>
      </c>
      <c r="AE263" t="e">
        <f t="shared" si="63"/>
        <v>#N/A</v>
      </c>
      <c r="AF263" t="e">
        <f t="shared" si="64"/>
        <v>#N/A</v>
      </c>
    </row>
    <row r="264" spans="1:32">
      <c r="A264" s="321"/>
      <c r="B264" s="321"/>
      <c r="C264" s="321"/>
      <c r="D264" s="321"/>
      <c r="E264" s="321"/>
      <c r="F264" s="321"/>
      <c r="G264" s="317"/>
      <c r="H264" s="321"/>
      <c r="I264" s="321"/>
      <c r="J264" s="321"/>
      <c r="K264" s="321"/>
      <c r="L264" s="310"/>
      <c r="M264" s="321"/>
      <c r="N264" s="321"/>
      <c r="O264" s="321"/>
      <c r="P264" s="155" t="str">
        <f t="shared" si="52"/>
        <v xml:space="preserve"> </v>
      </c>
      <c r="Q264" s="155" t="str">
        <f>IF(P264="在读",IF(IFERROR(FIND("一",C264),0)&gt;0,"一对一",VLOOKUP(LEFT(C264,3),班级编码!A:H,8,0)),P264)</f>
        <v xml:space="preserve"> </v>
      </c>
      <c r="R264" s="156">
        <f t="shared" si="53"/>
        <v>0</v>
      </c>
      <c r="S264" s="151">
        <f t="shared" si="54"/>
        <v>0</v>
      </c>
      <c r="T264" s="151" t="str">
        <f t="shared" si="55"/>
        <v/>
      </c>
      <c r="U264" s="151" t="str">
        <f t="shared" si="56"/>
        <v/>
      </c>
      <c r="V264" s="151" t="str">
        <f t="shared" si="57"/>
        <v/>
      </c>
      <c r="W264" s="151" t="str">
        <f t="shared" si="58"/>
        <v/>
      </c>
      <c r="X264" s="151">
        <f t="shared" si="59"/>
        <v>0</v>
      </c>
      <c r="Y264" s="151">
        <f t="shared" si="60"/>
        <v>0</v>
      </c>
      <c r="Z264" s="151" t="str">
        <f t="shared" si="61"/>
        <v/>
      </c>
      <c r="AA264" s="151">
        <f>COUNTIF($F$2:F264,F264)</f>
        <v>0</v>
      </c>
      <c r="AB264" s="156" t="str">
        <f t="shared" si="62"/>
        <v/>
      </c>
      <c r="AC264" t="e">
        <f>VLOOKUP(C264,'2-班级信息'!A:AH,31,0)</f>
        <v>#N/A</v>
      </c>
      <c r="AD264" t="e">
        <f>VLOOKUP(C264,'2-班级信息'!A:AH,8,0)</f>
        <v>#N/A</v>
      </c>
      <c r="AE264" t="e">
        <f t="shared" si="63"/>
        <v>#N/A</v>
      </c>
      <c r="AF264" t="e">
        <f t="shared" si="64"/>
        <v>#N/A</v>
      </c>
    </row>
    <row r="265" spans="1:32">
      <c r="A265" s="321"/>
      <c r="B265" s="321"/>
      <c r="C265" s="321"/>
      <c r="D265" s="321"/>
      <c r="E265" s="321"/>
      <c r="F265" s="321"/>
      <c r="G265" s="317"/>
      <c r="H265" s="321"/>
      <c r="I265" s="321"/>
      <c r="J265" s="321"/>
      <c r="K265" s="321"/>
      <c r="L265" s="310"/>
      <c r="M265" s="321"/>
      <c r="N265" s="321"/>
      <c r="O265" s="321"/>
      <c r="P265" s="155" t="str">
        <f t="shared" si="52"/>
        <v xml:space="preserve"> </v>
      </c>
      <c r="Q265" s="155" t="str">
        <f>IF(P265="在读",IF(IFERROR(FIND("一",C265),0)&gt;0,"一对一",VLOOKUP(LEFT(C265,3),班级编码!A:H,8,0)),P265)</f>
        <v xml:space="preserve"> </v>
      </c>
      <c r="R265" s="156">
        <f t="shared" si="53"/>
        <v>0</v>
      </c>
      <c r="S265" s="151">
        <f t="shared" si="54"/>
        <v>0</v>
      </c>
      <c r="T265" s="151" t="str">
        <f t="shared" si="55"/>
        <v/>
      </c>
      <c r="U265" s="151" t="str">
        <f t="shared" si="56"/>
        <v/>
      </c>
      <c r="V265" s="151" t="str">
        <f t="shared" si="57"/>
        <v/>
      </c>
      <c r="W265" s="151" t="str">
        <f t="shared" si="58"/>
        <v/>
      </c>
      <c r="X265" s="151">
        <f t="shared" si="59"/>
        <v>0</v>
      </c>
      <c r="Y265" s="151">
        <f t="shared" si="60"/>
        <v>0</v>
      </c>
      <c r="Z265" s="151" t="str">
        <f t="shared" si="61"/>
        <v/>
      </c>
      <c r="AA265" s="151">
        <f>COUNTIF($F$2:F265,F265)</f>
        <v>0</v>
      </c>
      <c r="AB265" s="156" t="str">
        <f t="shared" si="62"/>
        <v/>
      </c>
      <c r="AC265" t="e">
        <f>VLOOKUP(C265,'2-班级信息'!A:AH,31,0)</f>
        <v>#N/A</v>
      </c>
      <c r="AD265" t="e">
        <f>VLOOKUP(C265,'2-班级信息'!A:AH,8,0)</f>
        <v>#N/A</v>
      </c>
      <c r="AE265" t="e">
        <f t="shared" si="63"/>
        <v>#N/A</v>
      </c>
      <c r="AF265" t="e">
        <f t="shared" si="64"/>
        <v>#N/A</v>
      </c>
    </row>
    <row r="266" spans="1:32">
      <c r="A266" s="321"/>
      <c r="B266" s="321"/>
      <c r="C266" s="321"/>
      <c r="D266" s="321"/>
      <c r="E266" s="321"/>
      <c r="F266" s="321"/>
      <c r="G266" s="317"/>
      <c r="H266" s="321"/>
      <c r="I266" s="321"/>
      <c r="J266" s="321"/>
      <c r="K266" s="321"/>
      <c r="L266" s="310"/>
      <c r="M266" s="321"/>
      <c r="N266" s="321"/>
      <c r="O266" s="321"/>
      <c r="P266" s="155" t="str">
        <f t="shared" si="52"/>
        <v xml:space="preserve"> </v>
      </c>
      <c r="Q266" s="155" t="str">
        <f>IF(P266="在读",IF(IFERROR(FIND("一",C266),0)&gt;0,"一对一",VLOOKUP(LEFT(C266,3),班级编码!A:H,8,0)),P266)</f>
        <v xml:space="preserve"> </v>
      </c>
      <c r="R266" s="156">
        <f t="shared" si="53"/>
        <v>0</v>
      </c>
      <c r="S266" s="151">
        <f t="shared" si="54"/>
        <v>0</v>
      </c>
      <c r="T266" s="151" t="str">
        <f t="shared" si="55"/>
        <v/>
      </c>
      <c r="U266" s="151" t="str">
        <f t="shared" si="56"/>
        <v/>
      </c>
      <c r="V266" s="151" t="str">
        <f t="shared" si="57"/>
        <v/>
      </c>
      <c r="W266" s="151" t="str">
        <f t="shared" si="58"/>
        <v/>
      </c>
      <c r="X266" s="151">
        <f t="shared" si="59"/>
        <v>0</v>
      </c>
      <c r="Y266" s="151">
        <f t="shared" si="60"/>
        <v>0</v>
      </c>
      <c r="Z266" s="151" t="str">
        <f t="shared" si="61"/>
        <v/>
      </c>
      <c r="AA266" s="151">
        <f>COUNTIF($F$2:F266,F266)</f>
        <v>0</v>
      </c>
      <c r="AB266" s="156" t="str">
        <f t="shared" si="62"/>
        <v/>
      </c>
      <c r="AC266" t="e">
        <f>VLOOKUP(C266,'2-班级信息'!A:AH,31,0)</f>
        <v>#N/A</v>
      </c>
      <c r="AD266" t="e">
        <f>VLOOKUP(C266,'2-班级信息'!A:AH,8,0)</f>
        <v>#N/A</v>
      </c>
      <c r="AE266" t="e">
        <f t="shared" si="63"/>
        <v>#N/A</v>
      </c>
      <c r="AF266" t="e">
        <f t="shared" si="64"/>
        <v>#N/A</v>
      </c>
    </row>
    <row r="267" spans="1:32">
      <c r="A267" s="321"/>
      <c r="B267" s="321"/>
      <c r="C267" s="321"/>
      <c r="D267" s="321"/>
      <c r="E267" s="321"/>
      <c r="F267" s="321"/>
      <c r="G267" s="317"/>
      <c r="H267" s="321"/>
      <c r="I267" s="321"/>
      <c r="J267" s="321"/>
      <c r="K267" s="321"/>
      <c r="L267" s="310"/>
      <c r="M267" s="321"/>
      <c r="N267" s="321"/>
      <c r="O267" s="321"/>
      <c r="P267" s="155" t="str">
        <f t="shared" si="52"/>
        <v xml:space="preserve"> </v>
      </c>
      <c r="Q267" s="155" t="str">
        <f>IF(P267="在读",IF(IFERROR(FIND("一",C267),0)&gt;0,"一对一",VLOOKUP(LEFT(C267,3),班级编码!A:H,8,0)),P267)</f>
        <v xml:space="preserve"> </v>
      </c>
      <c r="R267" s="156">
        <f t="shared" si="53"/>
        <v>0</v>
      </c>
      <c r="S267" s="151">
        <f t="shared" si="54"/>
        <v>0</v>
      </c>
      <c r="T267" s="151" t="str">
        <f t="shared" si="55"/>
        <v/>
      </c>
      <c r="U267" s="151" t="str">
        <f t="shared" si="56"/>
        <v/>
      </c>
      <c r="V267" s="151" t="str">
        <f t="shared" si="57"/>
        <v/>
      </c>
      <c r="W267" s="151" t="str">
        <f t="shared" si="58"/>
        <v/>
      </c>
      <c r="X267" s="151">
        <f t="shared" si="59"/>
        <v>0</v>
      </c>
      <c r="Y267" s="151">
        <f t="shared" si="60"/>
        <v>0</v>
      </c>
      <c r="Z267" s="151" t="str">
        <f t="shared" si="61"/>
        <v/>
      </c>
      <c r="AA267" s="151">
        <f>COUNTIF($F$2:F267,F267)</f>
        <v>0</v>
      </c>
      <c r="AB267" s="156" t="str">
        <f t="shared" si="62"/>
        <v/>
      </c>
      <c r="AC267" t="e">
        <f>VLOOKUP(C267,'2-班级信息'!A:AH,31,0)</f>
        <v>#N/A</v>
      </c>
      <c r="AD267" t="e">
        <f>VLOOKUP(C267,'2-班级信息'!A:AH,8,0)</f>
        <v>#N/A</v>
      </c>
      <c r="AE267" t="e">
        <f t="shared" si="63"/>
        <v>#N/A</v>
      </c>
      <c r="AF267" t="e">
        <f t="shared" si="64"/>
        <v>#N/A</v>
      </c>
    </row>
    <row r="268" spans="1:32">
      <c r="A268" s="321"/>
      <c r="B268" s="321"/>
      <c r="C268" s="321"/>
      <c r="D268" s="321"/>
      <c r="E268" s="321"/>
      <c r="F268" s="321"/>
      <c r="G268" s="317"/>
      <c r="H268" s="321"/>
      <c r="I268" s="321"/>
      <c r="J268" s="321"/>
      <c r="K268" s="321"/>
      <c r="L268" s="310"/>
      <c r="M268" s="321"/>
      <c r="N268" s="321"/>
      <c r="O268" s="321"/>
      <c r="P268" s="155" t="str">
        <f t="shared" si="52"/>
        <v xml:space="preserve"> </v>
      </c>
      <c r="Q268" s="155" t="str">
        <f>IF(P268="在读",IF(IFERROR(FIND("一",C268),0)&gt;0,"一对一",VLOOKUP(LEFT(C268,3),班级编码!A:H,8,0)),P268)</f>
        <v xml:space="preserve"> </v>
      </c>
      <c r="R268" s="156">
        <f t="shared" si="53"/>
        <v>0</v>
      </c>
      <c r="S268" s="151">
        <f t="shared" si="54"/>
        <v>0</v>
      </c>
      <c r="T268" s="151" t="str">
        <f t="shared" si="55"/>
        <v/>
      </c>
      <c r="U268" s="151" t="str">
        <f t="shared" si="56"/>
        <v/>
      </c>
      <c r="V268" s="151" t="str">
        <f t="shared" si="57"/>
        <v/>
      </c>
      <c r="W268" s="151" t="str">
        <f t="shared" si="58"/>
        <v/>
      </c>
      <c r="X268" s="151">
        <f t="shared" si="59"/>
        <v>0</v>
      </c>
      <c r="Y268" s="151">
        <f t="shared" si="60"/>
        <v>0</v>
      </c>
      <c r="Z268" s="151" t="str">
        <f t="shared" si="61"/>
        <v/>
      </c>
      <c r="AA268" s="151">
        <f>COUNTIF($F$2:F268,F268)</f>
        <v>0</v>
      </c>
      <c r="AB268" s="156" t="str">
        <f t="shared" si="62"/>
        <v/>
      </c>
      <c r="AC268" t="e">
        <f>VLOOKUP(C268,'2-班级信息'!A:AH,31,0)</f>
        <v>#N/A</v>
      </c>
      <c r="AD268" t="e">
        <f>VLOOKUP(C268,'2-班级信息'!A:AH,8,0)</f>
        <v>#N/A</v>
      </c>
      <c r="AE268" t="e">
        <f t="shared" si="63"/>
        <v>#N/A</v>
      </c>
      <c r="AF268" t="e">
        <f t="shared" si="64"/>
        <v>#N/A</v>
      </c>
    </row>
    <row r="269" spans="1:32">
      <c r="A269" s="321"/>
      <c r="B269" s="321"/>
      <c r="C269" s="321"/>
      <c r="D269" s="321"/>
      <c r="E269" s="321"/>
      <c r="F269" s="321"/>
      <c r="G269" s="317"/>
      <c r="H269" s="321"/>
      <c r="I269" s="321"/>
      <c r="J269" s="321"/>
      <c r="K269" s="321"/>
      <c r="L269" s="310"/>
      <c r="M269" s="321"/>
      <c r="N269" s="321"/>
      <c r="O269" s="321"/>
      <c r="P269" s="155" t="str">
        <f t="shared" si="52"/>
        <v xml:space="preserve"> </v>
      </c>
      <c r="Q269" s="155" t="str">
        <f>IF(P269="在读",IF(IFERROR(FIND("一",C269),0)&gt;0,"一对一",VLOOKUP(LEFT(C269,3),班级编码!A:H,8,0)),P269)</f>
        <v xml:space="preserve"> </v>
      </c>
      <c r="R269" s="156">
        <f t="shared" si="53"/>
        <v>0</v>
      </c>
      <c r="S269" s="151">
        <f t="shared" si="54"/>
        <v>0</v>
      </c>
      <c r="T269" s="151" t="str">
        <f t="shared" si="55"/>
        <v/>
      </c>
      <c r="U269" s="151" t="str">
        <f t="shared" si="56"/>
        <v/>
      </c>
      <c r="V269" s="151" t="str">
        <f t="shared" si="57"/>
        <v/>
      </c>
      <c r="W269" s="151" t="str">
        <f t="shared" si="58"/>
        <v/>
      </c>
      <c r="X269" s="151">
        <f t="shared" si="59"/>
        <v>0</v>
      </c>
      <c r="Y269" s="151">
        <f t="shared" si="60"/>
        <v>0</v>
      </c>
      <c r="Z269" s="151" t="str">
        <f t="shared" si="61"/>
        <v/>
      </c>
      <c r="AA269" s="151">
        <f>COUNTIF($F$2:F269,F269)</f>
        <v>0</v>
      </c>
      <c r="AB269" s="156" t="str">
        <f t="shared" si="62"/>
        <v/>
      </c>
      <c r="AC269" t="e">
        <f>VLOOKUP(C269,'2-班级信息'!A:AH,31,0)</f>
        <v>#N/A</v>
      </c>
      <c r="AD269" t="e">
        <f>VLOOKUP(C269,'2-班级信息'!A:AH,8,0)</f>
        <v>#N/A</v>
      </c>
      <c r="AE269" t="e">
        <f t="shared" si="63"/>
        <v>#N/A</v>
      </c>
      <c r="AF269" t="e">
        <f t="shared" si="64"/>
        <v>#N/A</v>
      </c>
    </row>
    <row r="270" spans="1:32">
      <c r="A270" s="321"/>
      <c r="B270" s="321"/>
      <c r="C270" s="321"/>
      <c r="D270" s="321"/>
      <c r="E270" s="321"/>
      <c r="F270" s="321"/>
      <c r="G270" s="317"/>
      <c r="H270" s="321"/>
      <c r="I270" s="321"/>
      <c r="J270" s="321"/>
      <c r="K270" s="321"/>
      <c r="L270" s="321"/>
      <c r="M270" s="321"/>
      <c r="N270" s="321"/>
      <c r="O270" s="321"/>
      <c r="P270" s="155" t="str">
        <f t="shared" si="52"/>
        <v xml:space="preserve"> </v>
      </c>
      <c r="Q270" s="155" t="str">
        <f>IF(P270="在读",IF(IFERROR(FIND("一",C270),0)&gt;0,"一对一",VLOOKUP(LEFT(C270,3),班级编码!A:H,8,0)),P270)</f>
        <v xml:space="preserve"> </v>
      </c>
      <c r="R270" s="156">
        <f t="shared" si="53"/>
        <v>0</v>
      </c>
      <c r="S270" s="151">
        <f t="shared" si="54"/>
        <v>0</v>
      </c>
      <c r="T270" s="151" t="str">
        <f t="shared" si="55"/>
        <v/>
      </c>
      <c r="U270" s="151" t="str">
        <f t="shared" si="56"/>
        <v/>
      </c>
      <c r="V270" s="151" t="str">
        <f t="shared" si="57"/>
        <v/>
      </c>
      <c r="W270" s="151" t="str">
        <f t="shared" si="58"/>
        <v/>
      </c>
      <c r="X270" s="151">
        <f t="shared" si="59"/>
        <v>0</v>
      </c>
      <c r="Y270" s="151">
        <f t="shared" si="60"/>
        <v>0</v>
      </c>
      <c r="Z270" s="151" t="str">
        <f t="shared" si="61"/>
        <v/>
      </c>
      <c r="AA270" s="151">
        <f>COUNTIF($F$2:F270,F270)</f>
        <v>0</v>
      </c>
      <c r="AB270" s="156" t="str">
        <f t="shared" si="62"/>
        <v/>
      </c>
      <c r="AC270" t="e">
        <f>VLOOKUP(C270,'2-班级信息'!A:AH,31,0)</f>
        <v>#N/A</v>
      </c>
      <c r="AD270" t="e">
        <f>VLOOKUP(C270,'2-班级信息'!A:AH,8,0)</f>
        <v>#N/A</v>
      </c>
      <c r="AE270" t="e">
        <f t="shared" si="63"/>
        <v>#N/A</v>
      </c>
      <c r="AF270" t="e">
        <f t="shared" si="64"/>
        <v>#N/A</v>
      </c>
    </row>
    <row r="271" spans="1:32">
      <c r="A271" s="321"/>
      <c r="B271" s="321"/>
      <c r="C271" s="321"/>
      <c r="D271" s="321"/>
      <c r="E271" s="321"/>
      <c r="F271" s="321"/>
      <c r="G271" s="317"/>
      <c r="H271" s="321"/>
      <c r="I271" s="321"/>
      <c r="J271" s="321"/>
      <c r="K271" s="321"/>
      <c r="L271" s="321"/>
      <c r="M271" s="321"/>
      <c r="N271" s="321"/>
      <c r="O271" s="321"/>
      <c r="P271" s="155" t="str">
        <f t="shared" si="52"/>
        <v xml:space="preserve"> </v>
      </c>
      <c r="Q271" s="155" t="str">
        <f>IF(P271="在读",IF(IFERROR(FIND("一",C271),0)&gt;0,"一对一",VLOOKUP(LEFT(C271,3),班级编码!A:H,8,0)),P271)</f>
        <v xml:space="preserve"> </v>
      </c>
      <c r="R271" s="156">
        <f t="shared" si="53"/>
        <v>0</v>
      </c>
      <c r="S271" s="151">
        <f t="shared" si="54"/>
        <v>0</v>
      </c>
      <c r="T271" s="151" t="str">
        <f t="shared" si="55"/>
        <v/>
      </c>
      <c r="U271" s="151" t="str">
        <f t="shared" si="56"/>
        <v/>
      </c>
      <c r="V271" s="151" t="str">
        <f t="shared" si="57"/>
        <v/>
      </c>
      <c r="W271" s="151" t="str">
        <f t="shared" si="58"/>
        <v/>
      </c>
      <c r="X271" s="151">
        <f t="shared" si="59"/>
        <v>0</v>
      </c>
      <c r="Y271" s="151">
        <f t="shared" si="60"/>
        <v>0</v>
      </c>
      <c r="Z271" s="151" t="str">
        <f t="shared" si="61"/>
        <v/>
      </c>
      <c r="AA271" s="151">
        <f>COUNTIF($F$2:F271,F271)</f>
        <v>0</v>
      </c>
      <c r="AB271" s="156" t="str">
        <f t="shared" si="62"/>
        <v/>
      </c>
      <c r="AC271" t="e">
        <f>VLOOKUP(C271,'2-班级信息'!A:AH,31,0)</f>
        <v>#N/A</v>
      </c>
      <c r="AD271" t="e">
        <f>VLOOKUP(C271,'2-班级信息'!A:AH,8,0)</f>
        <v>#N/A</v>
      </c>
      <c r="AE271" t="e">
        <f t="shared" si="63"/>
        <v>#N/A</v>
      </c>
      <c r="AF271" t="e">
        <f t="shared" si="64"/>
        <v>#N/A</v>
      </c>
    </row>
    <row r="272" spans="1:32">
      <c r="A272" s="321"/>
      <c r="B272" s="321"/>
      <c r="C272" s="321"/>
      <c r="D272" s="321"/>
      <c r="E272" s="321"/>
      <c r="F272" s="321"/>
      <c r="G272" s="317"/>
      <c r="H272" s="321"/>
      <c r="I272" s="321"/>
      <c r="J272" s="321"/>
      <c r="K272" s="321"/>
      <c r="L272" s="321"/>
      <c r="M272" s="321"/>
      <c r="N272" s="321"/>
      <c r="O272" s="321"/>
      <c r="P272" s="155" t="str">
        <f t="shared" si="52"/>
        <v xml:space="preserve"> </v>
      </c>
      <c r="Q272" s="155" t="str">
        <f>IF(P272="在读",IF(IFERROR(FIND("一",C272),0)&gt;0,"一对一",VLOOKUP(LEFT(C272,3),班级编码!A:H,8,0)),P272)</f>
        <v xml:space="preserve"> </v>
      </c>
      <c r="R272" s="156">
        <f t="shared" si="53"/>
        <v>0</v>
      </c>
      <c r="S272" s="151">
        <f t="shared" si="54"/>
        <v>0</v>
      </c>
      <c r="T272" s="151" t="str">
        <f t="shared" si="55"/>
        <v/>
      </c>
      <c r="U272" s="151" t="str">
        <f t="shared" si="56"/>
        <v/>
      </c>
      <c r="V272" s="151" t="str">
        <f t="shared" si="57"/>
        <v/>
      </c>
      <c r="W272" s="151" t="str">
        <f t="shared" si="58"/>
        <v/>
      </c>
      <c r="X272" s="151">
        <f t="shared" si="59"/>
        <v>0</v>
      </c>
      <c r="Y272" s="151">
        <f t="shared" si="60"/>
        <v>0</v>
      </c>
      <c r="Z272" s="151" t="str">
        <f t="shared" si="61"/>
        <v/>
      </c>
      <c r="AA272" s="151">
        <f>COUNTIF($F$2:F272,F272)</f>
        <v>0</v>
      </c>
      <c r="AB272" s="156" t="str">
        <f t="shared" si="62"/>
        <v/>
      </c>
      <c r="AC272" t="e">
        <f>VLOOKUP(C272,'2-班级信息'!A:AH,31,0)</f>
        <v>#N/A</v>
      </c>
      <c r="AD272" t="e">
        <f>VLOOKUP(C272,'2-班级信息'!A:AH,8,0)</f>
        <v>#N/A</v>
      </c>
      <c r="AE272" t="e">
        <f t="shared" si="63"/>
        <v>#N/A</v>
      </c>
      <c r="AF272" t="e">
        <f t="shared" si="64"/>
        <v>#N/A</v>
      </c>
    </row>
    <row r="273" spans="1:32">
      <c r="A273" s="321"/>
      <c r="B273" s="321"/>
      <c r="C273" s="321"/>
      <c r="D273" s="321"/>
      <c r="E273" s="321"/>
      <c r="F273" s="321"/>
      <c r="G273" s="317"/>
      <c r="H273" s="321"/>
      <c r="I273" s="321"/>
      <c r="J273" s="321"/>
      <c r="K273" s="321"/>
      <c r="L273" s="321"/>
      <c r="M273" s="321"/>
      <c r="N273" s="321"/>
      <c r="O273" s="321"/>
      <c r="P273" s="155" t="str">
        <f t="shared" si="52"/>
        <v xml:space="preserve"> </v>
      </c>
      <c r="Q273" s="155" t="str">
        <f>IF(P273="在读",IF(IFERROR(FIND("一",C273),0)&gt;0,"一对一",VLOOKUP(LEFT(C273,3),班级编码!A:H,8,0)),P273)</f>
        <v xml:space="preserve"> </v>
      </c>
      <c r="R273" s="156">
        <f t="shared" si="53"/>
        <v>0</v>
      </c>
      <c r="S273" s="151">
        <f t="shared" si="54"/>
        <v>0</v>
      </c>
      <c r="T273" s="151" t="str">
        <f t="shared" si="55"/>
        <v/>
      </c>
      <c r="U273" s="151" t="str">
        <f t="shared" si="56"/>
        <v/>
      </c>
      <c r="V273" s="151" t="str">
        <f t="shared" si="57"/>
        <v/>
      </c>
      <c r="W273" s="151" t="str">
        <f t="shared" si="58"/>
        <v/>
      </c>
      <c r="X273" s="151">
        <f t="shared" si="59"/>
        <v>0</v>
      </c>
      <c r="Y273" s="151">
        <f t="shared" si="60"/>
        <v>0</v>
      </c>
      <c r="Z273" s="151" t="str">
        <f t="shared" si="61"/>
        <v/>
      </c>
      <c r="AA273" s="151">
        <f>COUNTIF($F$2:F273,F273)</f>
        <v>0</v>
      </c>
      <c r="AB273" s="156" t="str">
        <f t="shared" si="62"/>
        <v/>
      </c>
      <c r="AC273" t="e">
        <f>VLOOKUP(C273,'2-班级信息'!A:AH,31,0)</f>
        <v>#N/A</v>
      </c>
      <c r="AD273" t="e">
        <f>VLOOKUP(C273,'2-班级信息'!A:AH,8,0)</f>
        <v>#N/A</v>
      </c>
      <c r="AE273" t="e">
        <f t="shared" si="63"/>
        <v>#N/A</v>
      </c>
      <c r="AF273" t="e">
        <f t="shared" si="64"/>
        <v>#N/A</v>
      </c>
    </row>
    <row r="274" spans="1:32">
      <c r="A274" s="321"/>
      <c r="B274" s="321"/>
      <c r="C274" s="321"/>
      <c r="D274" s="321"/>
      <c r="E274" s="321"/>
      <c r="F274" s="321"/>
      <c r="G274" s="317"/>
      <c r="H274" s="321"/>
      <c r="I274" s="321"/>
      <c r="J274" s="321"/>
      <c r="K274" s="321"/>
      <c r="L274" s="321"/>
      <c r="M274" s="321"/>
      <c r="N274" s="321"/>
      <c r="O274" s="321"/>
      <c r="P274" s="155" t="str">
        <f t="shared" si="52"/>
        <v xml:space="preserve"> </v>
      </c>
      <c r="Q274" s="155" t="str">
        <f>IF(P274="在读",IF(IFERROR(FIND("一",C274),0)&gt;0,"一对一",VLOOKUP(LEFT(C274,3),班级编码!A:H,8,0)),P274)</f>
        <v xml:space="preserve"> </v>
      </c>
      <c r="R274" s="156">
        <f t="shared" si="53"/>
        <v>0</v>
      </c>
      <c r="S274" s="151">
        <f t="shared" si="54"/>
        <v>0</v>
      </c>
      <c r="T274" s="151" t="str">
        <f t="shared" si="55"/>
        <v/>
      </c>
      <c r="U274" s="151" t="str">
        <f t="shared" si="56"/>
        <v/>
      </c>
      <c r="V274" s="151" t="str">
        <f t="shared" si="57"/>
        <v/>
      </c>
      <c r="W274" s="151" t="str">
        <f t="shared" si="58"/>
        <v/>
      </c>
      <c r="X274" s="151">
        <f t="shared" si="59"/>
        <v>0</v>
      </c>
      <c r="Y274" s="151">
        <f t="shared" si="60"/>
        <v>0</v>
      </c>
      <c r="Z274" s="151" t="str">
        <f t="shared" si="61"/>
        <v/>
      </c>
      <c r="AA274" s="151">
        <f>COUNTIF($F$2:F274,F274)</f>
        <v>0</v>
      </c>
      <c r="AB274" s="156" t="str">
        <f t="shared" si="62"/>
        <v/>
      </c>
      <c r="AC274" t="e">
        <f>VLOOKUP(C274,'2-班级信息'!A:AH,31,0)</f>
        <v>#N/A</v>
      </c>
      <c r="AD274" t="e">
        <f>VLOOKUP(C274,'2-班级信息'!A:AH,8,0)</f>
        <v>#N/A</v>
      </c>
      <c r="AE274" t="e">
        <f t="shared" si="63"/>
        <v>#N/A</v>
      </c>
      <c r="AF274" t="e">
        <f t="shared" si="64"/>
        <v>#N/A</v>
      </c>
    </row>
    <row r="275" spans="1:32">
      <c r="A275" s="321"/>
      <c r="B275" s="321"/>
      <c r="C275" s="321"/>
      <c r="D275" s="321"/>
      <c r="E275" s="321"/>
      <c r="F275" s="321"/>
      <c r="G275" s="317"/>
      <c r="H275" s="321"/>
      <c r="I275" s="321"/>
      <c r="J275" s="321"/>
      <c r="K275" s="321"/>
      <c r="L275" s="321"/>
      <c r="M275" s="321"/>
      <c r="N275" s="321"/>
      <c r="O275" s="321"/>
      <c r="P275" s="155" t="str">
        <f t="shared" si="52"/>
        <v xml:space="preserve"> </v>
      </c>
      <c r="Q275" s="155" t="str">
        <f>IF(P275="在读",IF(IFERROR(FIND("一",C275),0)&gt;0,"一对一",VLOOKUP(LEFT(C275,3),班级编码!A:H,8,0)),P275)</f>
        <v xml:space="preserve"> </v>
      </c>
      <c r="R275" s="156">
        <f t="shared" si="53"/>
        <v>0</v>
      </c>
      <c r="S275" s="151">
        <f t="shared" si="54"/>
        <v>0</v>
      </c>
      <c r="T275" s="151" t="str">
        <f t="shared" si="55"/>
        <v/>
      </c>
      <c r="U275" s="151" t="str">
        <f t="shared" si="56"/>
        <v/>
      </c>
      <c r="V275" s="151" t="str">
        <f t="shared" si="57"/>
        <v/>
      </c>
      <c r="W275" s="151" t="str">
        <f t="shared" si="58"/>
        <v/>
      </c>
      <c r="X275" s="151">
        <f t="shared" si="59"/>
        <v>0</v>
      </c>
      <c r="Y275" s="151">
        <f t="shared" si="60"/>
        <v>0</v>
      </c>
      <c r="Z275" s="151" t="str">
        <f t="shared" si="61"/>
        <v/>
      </c>
      <c r="AA275" s="151">
        <f>COUNTIF($F$2:F275,F275)</f>
        <v>0</v>
      </c>
      <c r="AB275" s="156" t="str">
        <f t="shared" si="62"/>
        <v/>
      </c>
      <c r="AC275" t="e">
        <f>VLOOKUP(C275,'2-班级信息'!A:AH,31,0)</f>
        <v>#N/A</v>
      </c>
      <c r="AD275" t="e">
        <f>VLOOKUP(C275,'2-班级信息'!A:AH,8,0)</f>
        <v>#N/A</v>
      </c>
      <c r="AE275" t="e">
        <f t="shared" si="63"/>
        <v>#N/A</v>
      </c>
      <c r="AF275" t="e">
        <f t="shared" si="64"/>
        <v>#N/A</v>
      </c>
    </row>
    <row r="276" spans="1:32">
      <c r="A276" s="321"/>
      <c r="B276" s="321"/>
      <c r="C276" s="321"/>
      <c r="D276" s="321"/>
      <c r="E276" s="321"/>
      <c r="F276" s="321"/>
      <c r="G276" s="317"/>
      <c r="H276" s="321"/>
      <c r="I276" s="321"/>
      <c r="J276" s="321"/>
      <c r="K276" s="321"/>
      <c r="L276" s="321"/>
      <c r="M276" s="321"/>
      <c r="N276" s="321"/>
      <c r="O276" s="321"/>
      <c r="P276" s="155" t="str">
        <f t="shared" si="52"/>
        <v xml:space="preserve"> </v>
      </c>
      <c r="Q276" s="155" t="str">
        <f>IF(P276="在读",IF(IFERROR(FIND("一",C276),0)&gt;0,"一对一",VLOOKUP(LEFT(C276,3),班级编码!A:H,8,0)),P276)</f>
        <v xml:space="preserve"> </v>
      </c>
      <c r="R276" s="156">
        <f t="shared" si="53"/>
        <v>0</v>
      </c>
      <c r="S276" s="151">
        <f t="shared" si="54"/>
        <v>0</v>
      </c>
      <c r="T276" s="151" t="str">
        <f t="shared" si="55"/>
        <v/>
      </c>
      <c r="U276" s="151" t="str">
        <f t="shared" si="56"/>
        <v/>
      </c>
      <c r="V276" s="151" t="str">
        <f t="shared" si="57"/>
        <v/>
      </c>
      <c r="W276" s="151" t="str">
        <f t="shared" si="58"/>
        <v/>
      </c>
      <c r="X276" s="151">
        <f t="shared" si="59"/>
        <v>0</v>
      </c>
      <c r="Y276" s="151">
        <f t="shared" si="60"/>
        <v>0</v>
      </c>
      <c r="Z276" s="151" t="str">
        <f t="shared" si="61"/>
        <v/>
      </c>
      <c r="AA276" s="151">
        <f>COUNTIF($F$2:F276,F276)</f>
        <v>0</v>
      </c>
      <c r="AB276" s="156" t="str">
        <f t="shared" si="62"/>
        <v/>
      </c>
      <c r="AC276" t="e">
        <f>VLOOKUP(C276,'2-班级信息'!A:AH,31,0)</f>
        <v>#N/A</v>
      </c>
      <c r="AD276" t="e">
        <f>VLOOKUP(C276,'2-班级信息'!A:AH,8,0)</f>
        <v>#N/A</v>
      </c>
      <c r="AE276" t="e">
        <f t="shared" si="63"/>
        <v>#N/A</v>
      </c>
      <c r="AF276" t="e">
        <f t="shared" si="64"/>
        <v>#N/A</v>
      </c>
    </row>
    <row r="277" spans="1:32">
      <c r="A277" s="321"/>
      <c r="B277" s="321"/>
      <c r="C277" s="321"/>
      <c r="D277" s="321"/>
      <c r="E277" s="321"/>
      <c r="F277" s="321"/>
      <c r="G277" s="317"/>
      <c r="H277" s="321"/>
      <c r="I277" s="321"/>
      <c r="J277" s="321"/>
      <c r="K277" s="321"/>
      <c r="L277" s="321"/>
      <c r="M277" s="321"/>
      <c r="N277" s="321"/>
      <c r="O277" s="321"/>
      <c r="P277" s="155" t="str">
        <f t="shared" si="52"/>
        <v xml:space="preserve"> </v>
      </c>
      <c r="Q277" s="155" t="str">
        <f>IF(P277="在读",IF(IFERROR(FIND("一",C277),0)&gt;0,"一对一",VLOOKUP(LEFT(C277,3),班级编码!A:H,8,0)),P277)</f>
        <v xml:space="preserve"> </v>
      </c>
      <c r="R277" s="156">
        <f t="shared" si="53"/>
        <v>0</v>
      </c>
      <c r="S277" s="151">
        <f t="shared" si="54"/>
        <v>0</v>
      </c>
      <c r="T277" s="151" t="str">
        <f t="shared" si="55"/>
        <v/>
      </c>
      <c r="U277" s="151" t="str">
        <f t="shared" si="56"/>
        <v/>
      </c>
      <c r="V277" s="151" t="str">
        <f t="shared" si="57"/>
        <v/>
      </c>
      <c r="W277" s="151" t="str">
        <f t="shared" si="58"/>
        <v/>
      </c>
      <c r="X277" s="151">
        <f t="shared" si="59"/>
        <v>0</v>
      </c>
      <c r="Y277" s="151">
        <f t="shared" si="60"/>
        <v>0</v>
      </c>
      <c r="Z277" s="151" t="str">
        <f t="shared" si="61"/>
        <v/>
      </c>
      <c r="AA277" s="151">
        <f>COUNTIF($F$2:F277,F277)</f>
        <v>0</v>
      </c>
      <c r="AB277" s="156" t="str">
        <f t="shared" si="62"/>
        <v/>
      </c>
      <c r="AC277" t="e">
        <f>VLOOKUP(C277,'2-班级信息'!A:AH,31,0)</f>
        <v>#N/A</v>
      </c>
      <c r="AD277" t="e">
        <f>VLOOKUP(C277,'2-班级信息'!A:AH,8,0)</f>
        <v>#N/A</v>
      </c>
      <c r="AE277" t="e">
        <f t="shared" si="63"/>
        <v>#N/A</v>
      </c>
      <c r="AF277" t="e">
        <f t="shared" si="64"/>
        <v>#N/A</v>
      </c>
    </row>
    <row r="278" spans="1:32">
      <c r="A278" s="321"/>
      <c r="B278" s="321"/>
      <c r="C278" s="321"/>
      <c r="D278" s="321"/>
      <c r="E278" s="321"/>
      <c r="F278" s="321"/>
      <c r="G278" s="317"/>
      <c r="H278" s="310"/>
      <c r="I278" s="321"/>
      <c r="J278" s="321"/>
      <c r="K278" s="321"/>
      <c r="L278" s="321"/>
      <c r="M278" s="321"/>
      <c r="N278" s="321"/>
      <c r="O278" s="321"/>
      <c r="P278" s="155" t="str">
        <f t="shared" si="52"/>
        <v xml:space="preserve"> </v>
      </c>
      <c r="Q278" s="155" t="str">
        <f>IF(P278="在读",IF(IFERROR(FIND("一",C278),0)&gt;0,"一对一",VLOOKUP(LEFT(C278,3),班级编码!A:H,8,0)),P278)</f>
        <v xml:space="preserve"> </v>
      </c>
      <c r="R278" s="156">
        <f t="shared" si="53"/>
        <v>0</v>
      </c>
      <c r="S278" s="151">
        <f t="shared" si="54"/>
        <v>0</v>
      </c>
      <c r="T278" s="151" t="str">
        <f t="shared" si="55"/>
        <v/>
      </c>
      <c r="U278" s="151" t="str">
        <f t="shared" si="56"/>
        <v/>
      </c>
      <c r="V278" s="151" t="str">
        <f t="shared" si="57"/>
        <v/>
      </c>
      <c r="W278" s="151" t="str">
        <f t="shared" si="58"/>
        <v/>
      </c>
      <c r="X278" s="151">
        <f t="shared" si="59"/>
        <v>0</v>
      </c>
      <c r="Y278" s="151">
        <f t="shared" si="60"/>
        <v>0</v>
      </c>
      <c r="Z278" s="151" t="str">
        <f t="shared" si="61"/>
        <v/>
      </c>
      <c r="AA278" s="151">
        <f>COUNTIF($F$2:F278,F278)</f>
        <v>0</v>
      </c>
      <c r="AB278" s="156" t="str">
        <f t="shared" si="62"/>
        <v/>
      </c>
      <c r="AC278" t="e">
        <f>VLOOKUP(C278,'2-班级信息'!A:AH,31,0)</f>
        <v>#N/A</v>
      </c>
      <c r="AD278" t="e">
        <f>VLOOKUP(C278,'2-班级信息'!A:AH,8,0)</f>
        <v>#N/A</v>
      </c>
      <c r="AE278" t="e">
        <f t="shared" si="63"/>
        <v>#N/A</v>
      </c>
      <c r="AF278" t="e">
        <f t="shared" si="64"/>
        <v>#N/A</v>
      </c>
    </row>
    <row r="279" spans="1:32">
      <c r="A279" s="321"/>
      <c r="B279" s="321"/>
      <c r="C279" s="321"/>
      <c r="D279" s="321"/>
      <c r="E279" s="321"/>
      <c r="F279" s="321"/>
      <c r="G279" s="317"/>
      <c r="H279" s="321"/>
      <c r="I279" s="321"/>
      <c r="J279" s="321"/>
      <c r="K279" s="321"/>
      <c r="L279" s="321"/>
      <c r="M279" s="321"/>
      <c r="N279" s="321"/>
      <c r="O279" s="321"/>
      <c r="P279" s="155" t="str">
        <f t="shared" si="52"/>
        <v xml:space="preserve"> </v>
      </c>
      <c r="Q279" s="155" t="str">
        <f>IF(P279="在读",IF(IFERROR(FIND("一",C279),0)&gt;0,"一对一",VLOOKUP(LEFT(C279,3),班级编码!A:H,8,0)),P279)</f>
        <v xml:space="preserve"> </v>
      </c>
      <c r="R279" s="156">
        <f t="shared" si="53"/>
        <v>0</v>
      </c>
      <c r="S279" s="151">
        <f t="shared" si="54"/>
        <v>0</v>
      </c>
      <c r="T279" s="151" t="str">
        <f t="shared" si="55"/>
        <v/>
      </c>
      <c r="U279" s="151" t="str">
        <f t="shared" si="56"/>
        <v/>
      </c>
      <c r="V279" s="151" t="str">
        <f t="shared" si="57"/>
        <v/>
      </c>
      <c r="W279" s="151" t="str">
        <f t="shared" si="58"/>
        <v/>
      </c>
      <c r="X279" s="151">
        <f t="shared" si="59"/>
        <v>0</v>
      </c>
      <c r="Y279" s="151">
        <f t="shared" si="60"/>
        <v>0</v>
      </c>
      <c r="Z279" s="151" t="str">
        <f t="shared" si="61"/>
        <v/>
      </c>
      <c r="AA279" s="151">
        <f>COUNTIF($F$2:F279,F279)</f>
        <v>0</v>
      </c>
      <c r="AB279" s="156" t="str">
        <f t="shared" si="62"/>
        <v/>
      </c>
      <c r="AC279" t="e">
        <f>VLOOKUP(C279,'2-班级信息'!A:AH,31,0)</f>
        <v>#N/A</v>
      </c>
      <c r="AD279" t="e">
        <f>VLOOKUP(C279,'2-班级信息'!A:AH,8,0)</f>
        <v>#N/A</v>
      </c>
      <c r="AE279" t="e">
        <f t="shared" si="63"/>
        <v>#N/A</v>
      </c>
      <c r="AF279" t="e">
        <f t="shared" si="64"/>
        <v>#N/A</v>
      </c>
    </row>
    <row r="280" spans="1:32">
      <c r="A280" s="321"/>
      <c r="B280" s="321"/>
      <c r="C280" s="321"/>
      <c r="D280" s="321"/>
      <c r="E280" s="321"/>
      <c r="F280" s="321"/>
      <c r="G280" s="317"/>
      <c r="H280" s="321"/>
      <c r="I280" s="321"/>
      <c r="J280" s="321"/>
      <c r="K280" s="321"/>
      <c r="L280" s="321"/>
      <c r="M280" s="321"/>
      <c r="N280" s="321"/>
      <c r="O280" s="321"/>
      <c r="P280" s="155" t="str">
        <f t="shared" si="52"/>
        <v xml:space="preserve"> </v>
      </c>
      <c r="Q280" s="155" t="str">
        <f>IF(P280="在读",IF(IFERROR(FIND("一",C280),0)&gt;0,"一对一",VLOOKUP(LEFT(C280,3),班级编码!A:H,8,0)),P280)</f>
        <v xml:space="preserve"> </v>
      </c>
      <c r="R280" s="156">
        <f t="shared" si="53"/>
        <v>0</v>
      </c>
      <c r="S280" s="151">
        <f t="shared" si="54"/>
        <v>0</v>
      </c>
      <c r="T280" s="151" t="str">
        <f t="shared" si="55"/>
        <v/>
      </c>
      <c r="U280" s="151" t="str">
        <f t="shared" si="56"/>
        <v/>
      </c>
      <c r="V280" s="151" t="str">
        <f t="shared" si="57"/>
        <v/>
      </c>
      <c r="W280" s="151" t="str">
        <f t="shared" si="58"/>
        <v/>
      </c>
      <c r="X280" s="151">
        <f t="shared" si="59"/>
        <v>0</v>
      </c>
      <c r="Y280" s="151">
        <f t="shared" si="60"/>
        <v>0</v>
      </c>
      <c r="Z280" s="151" t="str">
        <f t="shared" si="61"/>
        <v/>
      </c>
      <c r="AA280" s="151">
        <f>COUNTIF($F$2:F280,F280)</f>
        <v>0</v>
      </c>
      <c r="AB280" s="156" t="str">
        <f t="shared" si="62"/>
        <v/>
      </c>
      <c r="AC280" t="e">
        <f>VLOOKUP(C280,'2-班级信息'!A:AH,31,0)</f>
        <v>#N/A</v>
      </c>
      <c r="AD280" t="e">
        <f>VLOOKUP(C280,'2-班级信息'!A:AH,8,0)</f>
        <v>#N/A</v>
      </c>
      <c r="AE280" t="e">
        <f t="shared" si="63"/>
        <v>#N/A</v>
      </c>
      <c r="AF280" t="e">
        <f t="shared" si="64"/>
        <v>#N/A</v>
      </c>
    </row>
    <row r="281" spans="1:32">
      <c r="A281" s="321"/>
      <c r="B281" s="321"/>
      <c r="C281" s="321"/>
      <c r="D281" s="321"/>
      <c r="E281" s="321"/>
      <c r="F281" s="321"/>
      <c r="G281" s="317"/>
      <c r="H281" s="321"/>
      <c r="I281" s="321"/>
      <c r="J281" s="321"/>
      <c r="K281" s="321"/>
      <c r="L281" s="321"/>
      <c r="M281" s="321"/>
      <c r="N281" s="321"/>
      <c r="O281" s="321"/>
      <c r="P281" s="155" t="str">
        <f t="shared" si="52"/>
        <v xml:space="preserve"> </v>
      </c>
      <c r="Q281" s="155" t="str">
        <f>IF(P281="在读",IF(IFERROR(FIND("一",C281),0)&gt;0,"一对一",VLOOKUP(LEFT(C281,3),班级编码!A:H,8,0)),P281)</f>
        <v xml:space="preserve"> </v>
      </c>
      <c r="R281" s="156">
        <f t="shared" si="53"/>
        <v>0</v>
      </c>
      <c r="S281" s="151">
        <f t="shared" si="54"/>
        <v>0</v>
      </c>
      <c r="T281" s="151" t="str">
        <f t="shared" si="55"/>
        <v/>
      </c>
      <c r="U281" s="151" t="str">
        <f t="shared" si="56"/>
        <v/>
      </c>
      <c r="V281" s="151" t="str">
        <f t="shared" si="57"/>
        <v/>
      </c>
      <c r="W281" s="151" t="str">
        <f t="shared" si="58"/>
        <v/>
      </c>
      <c r="X281" s="151">
        <f t="shared" si="59"/>
        <v>0</v>
      </c>
      <c r="Y281" s="151">
        <f t="shared" si="60"/>
        <v>0</v>
      </c>
      <c r="Z281" s="151" t="str">
        <f t="shared" si="61"/>
        <v/>
      </c>
      <c r="AA281" s="151">
        <f>COUNTIF($F$2:F281,F281)</f>
        <v>0</v>
      </c>
      <c r="AB281" s="156" t="str">
        <f t="shared" si="62"/>
        <v/>
      </c>
      <c r="AC281" t="e">
        <f>VLOOKUP(C281,'2-班级信息'!A:AH,31,0)</f>
        <v>#N/A</v>
      </c>
      <c r="AD281" t="e">
        <f>VLOOKUP(C281,'2-班级信息'!A:AH,8,0)</f>
        <v>#N/A</v>
      </c>
      <c r="AE281" t="e">
        <f t="shared" si="63"/>
        <v>#N/A</v>
      </c>
      <c r="AF281" t="e">
        <f t="shared" si="64"/>
        <v>#N/A</v>
      </c>
    </row>
    <row r="282" spans="1:32">
      <c r="A282" s="321"/>
      <c r="B282" s="321"/>
      <c r="C282" s="321"/>
      <c r="D282" s="321"/>
      <c r="E282" s="321"/>
      <c r="F282" s="321"/>
      <c r="G282" s="317"/>
      <c r="H282" s="321"/>
      <c r="I282" s="321"/>
      <c r="J282" s="321"/>
      <c r="K282" s="321"/>
      <c r="L282" s="321"/>
      <c r="M282" s="321"/>
      <c r="N282" s="321"/>
      <c r="O282" s="321"/>
      <c r="P282" s="155" t="str">
        <f t="shared" si="52"/>
        <v xml:space="preserve"> </v>
      </c>
      <c r="Q282" s="155" t="str">
        <f>IF(P282="在读",IF(IFERROR(FIND("一",C282),0)&gt;0,"一对一",VLOOKUP(LEFT(C282,3),班级编码!A:H,8,0)),P282)</f>
        <v xml:space="preserve"> </v>
      </c>
      <c r="R282" s="156">
        <f t="shared" si="53"/>
        <v>0</v>
      </c>
      <c r="S282" s="151">
        <f t="shared" si="54"/>
        <v>0</v>
      </c>
      <c r="T282" s="151" t="str">
        <f t="shared" si="55"/>
        <v/>
      </c>
      <c r="U282" s="151" t="str">
        <f t="shared" si="56"/>
        <v/>
      </c>
      <c r="V282" s="151" t="str">
        <f t="shared" si="57"/>
        <v/>
      </c>
      <c r="W282" s="151" t="str">
        <f t="shared" si="58"/>
        <v/>
      </c>
      <c r="X282" s="151">
        <f t="shared" si="59"/>
        <v>0</v>
      </c>
      <c r="Y282" s="151">
        <f t="shared" si="60"/>
        <v>0</v>
      </c>
      <c r="Z282" s="151" t="str">
        <f t="shared" si="61"/>
        <v/>
      </c>
      <c r="AA282" s="151">
        <f>COUNTIF($F$2:F282,F282)</f>
        <v>0</v>
      </c>
      <c r="AB282" s="156" t="str">
        <f t="shared" si="62"/>
        <v/>
      </c>
      <c r="AC282" t="e">
        <f>VLOOKUP(C282,'2-班级信息'!A:AH,31,0)</f>
        <v>#N/A</v>
      </c>
      <c r="AD282" t="e">
        <f>VLOOKUP(C282,'2-班级信息'!A:AH,8,0)</f>
        <v>#N/A</v>
      </c>
      <c r="AE282" t="e">
        <f t="shared" si="63"/>
        <v>#N/A</v>
      </c>
      <c r="AF282" t="e">
        <f t="shared" si="64"/>
        <v>#N/A</v>
      </c>
    </row>
    <row r="283" spans="1:32">
      <c r="A283" s="321"/>
      <c r="B283" s="321"/>
      <c r="C283" s="321"/>
      <c r="D283" s="321"/>
      <c r="E283" s="321"/>
      <c r="F283" s="321"/>
      <c r="G283" s="317"/>
      <c r="H283" s="321"/>
      <c r="I283" s="321"/>
      <c r="J283" s="321"/>
      <c r="K283" s="321"/>
      <c r="L283" s="321"/>
      <c r="M283" s="321"/>
      <c r="N283" s="321"/>
      <c r="O283" s="321"/>
      <c r="P283" s="155" t="str">
        <f t="shared" si="52"/>
        <v xml:space="preserve"> </v>
      </c>
      <c r="Q283" s="155" t="str">
        <f>IF(P283="在读",IF(IFERROR(FIND("一",C283),0)&gt;0,"一对一",VLOOKUP(LEFT(C283,3),班级编码!A:H,8,0)),P283)</f>
        <v xml:space="preserve"> </v>
      </c>
      <c r="R283" s="156">
        <f t="shared" si="53"/>
        <v>0</v>
      </c>
      <c r="S283" s="151">
        <f t="shared" si="54"/>
        <v>0</v>
      </c>
      <c r="T283" s="151" t="str">
        <f t="shared" si="55"/>
        <v/>
      </c>
      <c r="U283" s="151" t="str">
        <f t="shared" si="56"/>
        <v/>
      </c>
      <c r="V283" s="151" t="str">
        <f t="shared" si="57"/>
        <v/>
      </c>
      <c r="W283" s="151" t="str">
        <f t="shared" si="58"/>
        <v/>
      </c>
      <c r="X283" s="151">
        <f t="shared" si="59"/>
        <v>0</v>
      </c>
      <c r="Y283" s="151">
        <f t="shared" si="60"/>
        <v>0</v>
      </c>
      <c r="Z283" s="151" t="str">
        <f t="shared" si="61"/>
        <v/>
      </c>
      <c r="AA283" s="151">
        <f>COUNTIF($F$2:F283,F283)</f>
        <v>0</v>
      </c>
      <c r="AB283" s="156" t="str">
        <f t="shared" si="62"/>
        <v/>
      </c>
      <c r="AC283" t="e">
        <f>VLOOKUP(C283,'2-班级信息'!A:AH,31,0)</f>
        <v>#N/A</v>
      </c>
      <c r="AD283" t="e">
        <f>VLOOKUP(C283,'2-班级信息'!A:AH,8,0)</f>
        <v>#N/A</v>
      </c>
      <c r="AE283" t="e">
        <f t="shared" si="63"/>
        <v>#N/A</v>
      </c>
      <c r="AF283" t="e">
        <f t="shared" si="64"/>
        <v>#N/A</v>
      </c>
    </row>
    <row r="284" spans="1:32">
      <c r="A284" s="321"/>
      <c r="B284" s="321"/>
      <c r="C284" s="321"/>
      <c r="D284" s="321"/>
      <c r="E284" s="321"/>
      <c r="F284" s="321"/>
      <c r="G284" s="317"/>
      <c r="H284" s="321"/>
      <c r="I284" s="321"/>
      <c r="J284" s="321"/>
      <c r="K284" s="321"/>
      <c r="L284" s="321"/>
      <c r="M284" s="321"/>
      <c r="N284" s="321"/>
      <c r="O284" s="321"/>
      <c r="P284" s="155" t="str">
        <f t="shared" si="52"/>
        <v xml:space="preserve"> </v>
      </c>
      <c r="Q284" s="155" t="str">
        <f>IF(P284="在读",IF(IFERROR(FIND("一",C284),0)&gt;0,"一对一",VLOOKUP(LEFT(C284,3),班级编码!A:H,8,0)),P284)</f>
        <v xml:space="preserve"> </v>
      </c>
      <c r="R284" s="156">
        <f t="shared" si="53"/>
        <v>0</v>
      </c>
      <c r="S284" s="151">
        <f t="shared" si="54"/>
        <v>0</v>
      </c>
      <c r="T284" s="151" t="str">
        <f t="shared" si="55"/>
        <v/>
      </c>
      <c r="U284" s="151" t="str">
        <f t="shared" si="56"/>
        <v/>
      </c>
      <c r="V284" s="151" t="str">
        <f t="shared" si="57"/>
        <v/>
      </c>
      <c r="W284" s="151" t="str">
        <f t="shared" si="58"/>
        <v/>
      </c>
      <c r="X284" s="151">
        <f t="shared" si="59"/>
        <v>0</v>
      </c>
      <c r="Y284" s="151">
        <f t="shared" si="60"/>
        <v>0</v>
      </c>
      <c r="Z284" s="151" t="str">
        <f t="shared" si="61"/>
        <v/>
      </c>
      <c r="AA284" s="151">
        <f>COUNTIF($F$2:F284,F284)</f>
        <v>0</v>
      </c>
      <c r="AB284" s="156" t="str">
        <f t="shared" si="62"/>
        <v/>
      </c>
      <c r="AC284" t="e">
        <f>VLOOKUP(C284,'2-班级信息'!A:AH,31,0)</f>
        <v>#N/A</v>
      </c>
      <c r="AD284" t="e">
        <f>VLOOKUP(C284,'2-班级信息'!A:AH,8,0)</f>
        <v>#N/A</v>
      </c>
      <c r="AE284" t="e">
        <f t="shared" si="63"/>
        <v>#N/A</v>
      </c>
      <c r="AF284" t="e">
        <f t="shared" si="64"/>
        <v>#N/A</v>
      </c>
    </row>
    <row r="285" spans="1:32">
      <c r="A285" s="321"/>
      <c r="B285" s="321"/>
      <c r="C285" s="321"/>
      <c r="D285" s="321"/>
      <c r="E285" s="321"/>
      <c r="F285" s="321"/>
      <c r="G285" s="317"/>
      <c r="H285" s="321"/>
      <c r="I285" s="321"/>
      <c r="J285" s="321"/>
      <c r="K285" s="321"/>
      <c r="L285" s="321"/>
      <c r="M285" s="321"/>
      <c r="N285" s="321"/>
      <c r="O285" s="321"/>
      <c r="P285" s="155" t="str">
        <f t="shared" si="52"/>
        <v xml:space="preserve"> </v>
      </c>
      <c r="Q285" s="155" t="str">
        <f>IF(P285="在读",IF(IFERROR(FIND("一",C285),0)&gt;0,"一对一",VLOOKUP(LEFT(C285,3),班级编码!A:H,8,0)),P285)</f>
        <v xml:space="preserve"> </v>
      </c>
      <c r="R285" s="156">
        <f t="shared" si="53"/>
        <v>0</v>
      </c>
      <c r="S285" s="151">
        <f t="shared" si="54"/>
        <v>0</v>
      </c>
      <c r="T285" s="151" t="str">
        <f t="shared" si="55"/>
        <v/>
      </c>
      <c r="U285" s="151" t="str">
        <f t="shared" si="56"/>
        <v/>
      </c>
      <c r="V285" s="151" t="str">
        <f t="shared" si="57"/>
        <v/>
      </c>
      <c r="W285" s="151" t="str">
        <f t="shared" si="58"/>
        <v/>
      </c>
      <c r="X285" s="151">
        <f t="shared" si="59"/>
        <v>0</v>
      </c>
      <c r="Y285" s="151">
        <f t="shared" si="60"/>
        <v>0</v>
      </c>
      <c r="Z285" s="151" t="str">
        <f t="shared" si="61"/>
        <v/>
      </c>
      <c r="AA285" s="151">
        <f>COUNTIF($F$2:F285,F285)</f>
        <v>0</v>
      </c>
      <c r="AB285" s="156" t="str">
        <f t="shared" si="62"/>
        <v/>
      </c>
      <c r="AC285" t="e">
        <f>VLOOKUP(C285,'2-班级信息'!A:AH,31,0)</f>
        <v>#N/A</v>
      </c>
      <c r="AD285" t="e">
        <f>VLOOKUP(C285,'2-班级信息'!A:AH,8,0)</f>
        <v>#N/A</v>
      </c>
      <c r="AE285" t="e">
        <f t="shared" si="63"/>
        <v>#N/A</v>
      </c>
      <c r="AF285" t="e">
        <f t="shared" si="64"/>
        <v>#N/A</v>
      </c>
    </row>
    <row r="286" spans="1:32">
      <c r="A286" s="321"/>
      <c r="B286" s="321"/>
      <c r="C286" s="321"/>
      <c r="D286" s="321"/>
      <c r="E286" s="321"/>
      <c r="F286" s="321"/>
      <c r="G286" s="317"/>
      <c r="H286" s="321"/>
      <c r="I286" s="321"/>
      <c r="J286" s="321"/>
      <c r="K286" s="321"/>
      <c r="L286" s="321"/>
      <c r="M286" s="321"/>
      <c r="N286" s="321"/>
      <c r="O286" s="321"/>
      <c r="P286" s="155" t="str">
        <f t="shared" si="52"/>
        <v xml:space="preserve"> </v>
      </c>
      <c r="Q286" s="155" t="str">
        <f>IF(P286="在读",IF(IFERROR(FIND("一",C286),0)&gt;0,"一对一",VLOOKUP(LEFT(C286,3),班级编码!A:H,8,0)),P286)</f>
        <v xml:space="preserve"> </v>
      </c>
      <c r="R286" s="156">
        <f t="shared" si="53"/>
        <v>0</v>
      </c>
      <c r="S286" s="151">
        <f t="shared" si="54"/>
        <v>0</v>
      </c>
      <c r="T286" s="151" t="str">
        <f t="shared" si="55"/>
        <v/>
      </c>
      <c r="U286" s="151" t="str">
        <f t="shared" si="56"/>
        <v/>
      </c>
      <c r="V286" s="151" t="str">
        <f t="shared" si="57"/>
        <v/>
      </c>
      <c r="W286" s="151" t="str">
        <f t="shared" si="58"/>
        <v/>
      </c>
      <c r="X286" s="151">
        <f t="shared" si="59"/>
        <v>0</v>
      </c>
      <c r="Y286" s="151">
        <f t="shared" si="60"/>
        <v>0</v>
      </c>
      <c r="Z286" s="151" t="str">
        <f t="shared" si="61"/>
        <v/>
      </c>
      <c r="AA286" s="151">
        <f>COUNTIF($F$2:F286,F286)</f>
        <v>0</v>
      </c>
      <c r="AB286" s="156" t="str">
        <f t="shared" si="62"/>
        <v/>
      </c>
      <c r="AC286" t="e">
        <f>VLOOKUP(C286,'2-班级信息'!A:AH,31,0)</f>
        <v>#N/A</v>
      </c>
      <c r="AD286" t="e">
        <f>VLOOKUP(C286,'2-班级信息'!A:AH,8,0)</f>
        <v>#N/A</v>
      </c>
      <c r="AE286" t="e">
        <f t="shared" si="63"/>
        <v>#N/A</v>
      </c>
      <c r="AF286" t="e">
        <f t="shared" si="64"/>
        <v>#N/A</v>
      </c>
    </row>
    <row r="287" spans="1:32">
      <c r="A287" s="321"/>
      <c r="B287" s="321"/>
      <c r="C287" s="321"/>
      <c r="D287" s="321"/>
      <c r="E287" s="321"/>
      <c r="F287" s="321"/>
      <c r="G287" s="317"/>
      <c r="H287" s="321"/>
      <c r="I287" s="321"/>
      <c r="J287" s="321"/>
      <c r="K287" s="321"/>
      <c r="L287" s="321"/>
      <c r="M287" s="321"/>
      <c r="N287" s="321"/>
      <c r="O287" s="321"/>
      <c r="P287" s="155" t="str">
        <f t="shared" si="52"/>
        <v xml:space="preserve"> </v>
      </c>
      <c r="Q287" s="155" t="str">
        <f>IF(P287="在读",IF(IFERROR(FIND("一",C287),0)&gt;0,"一对一",VLOOKUP(LEFT(C287,3),班级编码!A:H,8,0)),P287)</f>
        <v xml:space="preserve"> </v>
      </c>
      <c r="R287" s="156">
        <f t="shared" si="53"/>
        <v>0</v>
      </c>
      <c r="S287" s="151">
        <f t="shared" si="54"/>
        <v>0</v>
      </c>
      <c r="T287" s="151" t="str">
        <f t="shared" si="55"/>
        <v/>
      </c>
      <c r="U287" s="151" t="str">
        <f t="shared" si="56"/>
        <v/>
      </c>
      <c r="V287" s="151" t="str">
        <f t="shared" si="57"/>
        <v/>
      </c>
      <c r="W287" s="151" t="str">
        <f t="shared" si="58"/>
        <v/>
      </c>
      <c r="X287" s="151">
        <f t="shared" si="59"/>
        <v>0</v>
      </c>
      <c r="Y287" s="151">
        <f t="shared" si="60"/>
        <v>0</v>
      </c>
      <c r="Z287" s="151" t="str">
        <f t="shared" si="61"/>
        <v/>
      </c>
      <c r="AA287" s="151">
        <f>COUNTIF($F$2:F287,F287)</f>
        <v>0</v>
      </c>
      <c r="AB287" s="156" t="str">
        <f t="shared" si="62"/>
        <v/>
      </c>
      <c r="AC287" t="e">
        <f>VLOOKUP(C287,'2-班级信息'!A:AH,31,0)</f>
        <v>#N/A</v>
      </c>
      <c r="AD287" t="e">
        <f>VLOOKUP(C287,'2-班级信息'!A:AH,8,0)</f>
        <v>#N/A</v>
      </c>
      <c r="AE287" t="e">
        <f t="shared" si="63"/>
        <v>#N/A</v>
      </c>
      <c r="AF287" t="e">
        <f t="shared" si="64"/>
        <v>#N/A</v>
      </c>
    </row>
    <row r="288" spans="1:32">
      <c r="A288" s="321"/>
      <c r="B288" s="321"/>
      <c r="C288" s="321"/>
      <c r="D288" s="321"/>
      <c r="E288" s="321"/>
      <c r="F288" s="321"/>
      <c r="G288" s="317"/>
      <c r="H288" s="321"/>
      <c r="I288" s="321"/>
      <c r="J288" s="321"/>
      <c r="K288" s="321"/>
      <c r="L288" s="321"/>
      <c r="M288" s="321"/>
      <c r="N288" s="321"/>
      <c r="O288" s="321"/>
      <c r="P288" s="155" t="str">
        <f t="shared" si="52"/>
        <v xml:space="preserve"> </v>
      </c>
      <c r="Q288" s="155" t="str">
        <f>IF(P288="在读",IF(IFERROR(FIND("一",C288),0)&gt;0,"一对一",VLOOKUP(LEFT(C288,3),班级编码!A:H,8,0)),P288)</f>
        <v xml:space="preserve"> </v>
      </c>
      <c r="R288" s="156">
        <f t="shared" si="53"/>
        <v>0</v>
      </c>
      <c r="S288" s="151">
        <f t="shared" si="54"/>
        <v>0</v>
      </c>
      <c r="T288" s="151" t="str">
        <f t="shared" si="55"/>
        <v/>
      </c>
      <c r="U288" s="151" t="str">
        <f t="shared" si="56"/>
        <v/>
      </c>
      <c r="V288" s="151" t="str">
        <f t="shared" si="57"/>
        <v/>
      </c>
      <c r="W288" s="151" t="str">
        <f t="shared" si="58"/>
        <v/>
      </c>
      <c r="X288" s="151">
        <f t="shared" si="59"/>
        <v>0</v>
      </c>
      <c r="Y288" s="151">
        <f t="shared" si="60"/>
        <v>0</v>
      </c>
      <c r="Z288" s="151" t="str">
        <f t="shared" si="61"/>
        <v/>
      </c>
      <c r="AA288" s="151">
        <f>COUNTIF($F$2:F288,F288)</f>
        <v>0</v>
      </c>
      <c r="AB288" s="156" t="str">
        <f t="shared" si="62"/>
        <v/>
      </c>
      <c r="AC288" t="e">
        <f>VLOOKUP(C288,'2-班级信息'!A:AH,31,0)</f>
        <v>#N/A</v>
      </c>
      <c r="AD288" t="e">
        <f>VLOOKUP(C288,'2-班级信息'!A:AH,8,0)</f>
        <v>#N/A</v>
      </c>
      <c r="AE288" t="e">
        <f t="shared" si="63"/>
        <v>#N/A</v>
      </c>
      <c r="AF288" t="e">
        <f t="shared" si="64"/>
        <v>#N/A</v>
      </c>
    </row>
    <row r="289" spans="1:32">
      <c r="A289" s="321"/>
      <c r="B289" s="321"/>
      <c r="C289" s="321"/>
      <c r="D289" s="321"/>
      <c r="E289" s="321"/>
      <c r="F289" s="321"/>
      <c r="G289" s="317"/>
      <c r="H289" s="321"/>
      <c r="I289" s="321"/>
      <c r="J289" s="321"/>
      <c r="K289" s="321"/>
      <c r="L289" s="321"/>
      <c r="M289" s="321"/>
      <c r="N289" s="321"/>
      <c r="O289" s="321"/>
      <c r="P289" s="155" t="str">
        <f t="shared" si="52"/>
        <v xml:space="preserve"> </v>
      </c>
      <c r="Q289" s="155" t="str">
        <f>IF(P289="在读",IF(IFERROR(FIND("一",C289),0)&gt;0,"一对一",VLOOKUP(LEFT(C289,3),班级编码!A:H,8,0)),P289)</f>
        <v xml:space="preserve"> </v>
      </c>
      <c r="R289" s="156">
        <f t="shared" si="53"/>
        <v>0</v>
      </c>
      <c r="S289" s="151">
        <f t="shared" si="54"/>
        <v>0</v>
      </c>
      <c r="T289" s="151" t="str">
        <f t="shared" si="55"/>
        <v/>
      </c>
      <c r="U289" s="151" t="str">
        <f t="shared" si="56"/>
        <v/>
      </c>
      <c r="V289" s="151" t="str">
        <f t="shared" si="57"/>
        <v/>
      </c>
      <c r="W289" s="151" t="str">
        <f t="shared" si="58"/>
        <v/>
      </c>
      <c r="X289" s="151">
        <f t="shared" si="59"/>
        <v>0</v>
      </c>
      <c r="Y289" s="151">
        <f t="shared" si="60"/>
        <v>0</v>
      </c>
      <c r="Z289" s="151" t="str">
        <f t="shared" si="61"/>
        <v/>
      </c>
      <c r="AA289" s="151">
        <f>COUNTIF($F$2:F289,F289)</f>
        <v>0</v>
      </c>
      <c r="AB289" s="156" t="str">
        <f t="shared" si="62"/>
        <v/>
      </c>
      <c r="AC289" t="e">
        <f>VLOOKUP(C289,'2-班级信息'!A:AH,31,0)</f>
        <v>#N/A</v>
      </c>
      <c r="AD289" t="e">
        <f>VLOOKUP(C289,'2-班级信息'!A:AH,8,0)</f>
        <v>#N/A</v>
      </c>
      <c r="AE289" t="e">
        <f t="shared" si="63"/>
        <v>#N/A</v>
      </c>
      <c r="AF289" t="e">
        <f t="shared" si="64"/>
        <v>#N/A</v>
      </c>
    </row>
    <row r="290" spans="1:32">
      <c r="A290" s="321"/>
      <c r="B290" s="321"/>
      <c r="C290" s="321"/>
      <c r="D290" s="321"/>
      <c r="E290" s="321"/>
      <c r="F290" s="321"/>
      <c r="G290" s="317"/>
      <c r="H290" s="321"/>
      <c r="I290" s="321"/>
      <c r="J290" s="321"/>
      <c r="K290" s="321"/>
      <c r="L290" s="321"/>
      <c r="M290" s="321"/>
      <c r="N290" s="321"/>
      <c r="O290" s="321"/>
      <c r="P290" s="155" t="str">
        <f t="shared" si="52"/>
        <v xml:space="preserve"> </v>
      </c>
      <c r="Q290" s="155" t="str">
        <f>IF(P290="在读",IF(IFERROR(FIND("一",C290),0)&gt;0,"一对一",VLOOKUP(LEFT(C290,3),班级编码!A:H,8,0)),P290)</f>
        <v xml:space="preserve"> </v>
      </c>
      <c r="R290" s="156">
        <f t="shared" si="53"/>
        <v>0</v>
      </c>
      <c r="S290" s="151">
        <f t="shared" si="54"/>
        <v>0</v>
      </c>
      <c r="T290" s="151" t="str">
        <f t="shared" si="55"/>
        <v/>
      </c>
      <c r="U290" s="151" t="str">
        <f t="shared" si="56"/>
        <v/>
      </c>
      <c r="V290" s="151" t="str">
        <f t="shared" si="57"/>
        <v/>
      </c>
      <c r="W290" s="151" t="str">
        <f t="shared" si="58"/>
        <v/>
      </c>
      <c r="X290" s="151">
        <f t="shared" si="59"/>
        <v>0</v>
      </c>
      <c r="Y290" s="151">
        <f t="shared" si="60"/>
        <v>0</v>
      </c>
      <c r="Z290" s="151" t="str">
        <f t="shared" si="61"/>
        <v/>
      </c>
      <c r="AA290" s="151">
        <f>COUNTIF($F$2:F290,F290)</f>
        <v>0</v>
      </c>
      <c r="AB290" s="156" t="str">
        <f t="shared" si="62"/>
        <v/>
      </c>
      <c r="AC290" t="e">
        <f>VLOOKUP(C290,'2-班级信息'!A:AH,31,0)</f>
        <v>#N/A</v>
      </c>
      <c r="AD290" t="e">
        <f>VLOOKUP(C290,'2-班级信息'!A:AH,8,0)</f>
        <v>#N/A</v>
      </c>
      <c r="AE290" t="e">
        <f t="shared" si="63"/>
        <v>#N/A</v>
      </c>
      <c r="AF290" t="e">
        <f t="shared" si="64"/>
        <v>#N/A</v>
      </c>
    </row>
    <row r="291" spans="1:32">
      <c r="A291" s="321"/>
      <c r="B291" s="321"/>
      <c r="C291" s="321"/>
      <c r="D291" s="321"/>
      <c r="E291" s="321"/>
      <c r="F291" s="321"/>
      <c r="G291" s="317"/>
      <c r="H291" s="321"/>
      <c r="I291" s="321"/>
      <c r="J291" s="321"/>
      <c r="K291" s="321"/>
      <c r="L291" s="321"/>
      <c r="M291" s="321"/>
      <c r="N291" s="321"/>
      <c r="O291" s="321"/>
      <c r="P291" s="155" t="str">
        <f t="shared" si="52"/>
        <v xml:space="preserve"> </v>
      </c>
      <c r="Q291" s="155" t="str">
        <f>IF(P291="在读",IF(IFERROR(FIND("一",C291),0)&gt;0,"一对一",VLOOKUP(LEFT(C291,3),班级编码!A:H,8,0)),P291)</f>
        <v xml:space="preserve"> </v>
      </c>
      <c r="R291" s="156">
        <f t="shared" si="53"/>
        <v>0</v>
      </c>
      <c r="S291" s="151">
        <f t="shared" si="54"/>
        <v>0</v>
      </c>
      <c r="T291" s="151" t="str">
        <f t="shared" si="55"/>
        <v/>
      </c>
      <c r="U291" s="151" t="str">
        <f t="shared" si="56"/>
        <v/>
      </c>
      <c r="V291" s="151" t="str">
        <f t="shared" si="57"/>
        <v/>
      </c>
      <c r="W291" s="151" t="str">
        <f t="shared" si="58"/>
        <v/>
      </c>
      <c r="X291" s="151">
        <f t="shared" si="59"/>
        <v>0</v>
      </c>
      <c r="Y291" s="151">
        <f t="shared" si="60"/>
        <v>0</v>
      </c>
      <c r="Z291" s="151" t="str">
        <f t="shared" si="61"/>
        <v/>
      </c>
      <c r="AA291" s="151">
        <f>COUNTIF($F$2:F291,F291)</f>
        <v>0</v>
      </c>
      <c r="AB291" s="156" t="str">
        <f t="shared" si="62"/>
        <v/>
      </c>
      <c r="AC291" t="e">
        <f>VLOOKUP(C291,'2-班级信息'!A:AH,31,0)</f>
        <v>#N/A</v>
      </c>
      <c r="AD291" t="e">
        <f>VLOOKUP(C291,'2-班级信息'!A:AH,8,0)</f>
        <v>#N/A</v>
      </c>
      <c r="AE291" t="e">
        <f t="shared" si="63"/>
        <v>#N/A</v>
      </c>
      <c r="AF291" t="e">
        <f t="shared" si="64"/>
        <v>#N/A</v>
      </c>
    </row>
    <row r="292" spans="1:32">
      <c r="A292" s="321"/>
      <c r="B292" s="321"/>
      <c r="C292" s="321"/>
      <c r="D292" s="321"/>
      <c r="E292" s="321"/>
      <c r="F292" s="321"/>
      <c r="G292" s="317"/>
      <c r="H292" s="321"/>
      <c r="I292" s="321"/>
      <c r="J292" s="321"/>
      <c r="K292" s="321"/>
      <c r="L292" s="321"/>
      <c r="M292" s="321"/>
      <c r="N292" s="321"/>
      <c r="O292" s="321"/>
      <c r="P292" s="155" t="str">
        <f t="shared" si="52"/>
        <v xml:space="preserve"> </v>
      </c>
      <c r="Q292" s="155" t="str">
        <f>IF(P292="在读",IF(IFERROR(FIND("一",C292),0)&gt;0,"一对一",VLOOKUP(LEFT(C292,3),班级编码!A:H,8,0)),P292)</f>
        <v xml:space="preserve"> </v>
      </c>
      <c r="R292" s="156">
        <f t="shared" si="53"/>
        <v>0</v>
      </c>
      <c r="S292" s="151">
        <f t="shared" si="54"/>
        <v>0</v>
      </c>
      <c r="T292" s="151" t="str">
        <f t="shared" si="55"/>
        <v/>
      </c>
      <c r="U292" s="151" t="str">
        <f t="shared" si="56"/>
        <v/>
      </c>
      <c r="V292" s="151" t="str">
        <f t="shared" si="57"/>
        <v/>
      </c>
      <c r="W292" s="151" t="str">
        <f t="shared" si="58"/>
        <v/>
      </c>
      <c r="X292" s="151">
        <f t="shared" si="59"/>
        <v>0</v>
      </c>
      <c r="Y292" s="151">
        <f t="shared" si="60"/>
        <v>0</v>
      </c>
      <c r="Z292" s="151" t="str">
        <f t="shared" si="61"/>
        <v/>
      </c>
      <c r="AA292" s="151">
        <f>COUNTIF($F$2:F292,F292)</f>
        <v>0</v>
      </c>
      <c r="AB292" s="156" t="str">
        <f t="shared" si="62"/>
        <v/>
      </c>
      <c r="AC292" t="e">
        <f>VLOOKUP(C292,'2-班级信息'!A:AH,31,0)</f>
        <v>#N/A</v>
      </c>
      <c r="AD292" t="e">
        <f>VLOOKUP(C292,'2-班级信息'!A:AH,8,0)</f>
        <v>#N/A</v>
      </c>
      <c r="AE292" t="e">
        <f t="shared" si="63"/>
        <v>#N/A</v>
      </c>
      <c r="AF292" t="e">
        <f t="shared" si="64"/>
        <v>#N/A</v>
      </c>
    </row>
    <row r="293" spans="1:32">
      <c r="A293" s="321"/>
      <c r="B293" s="321"/>
      <c r="C293" s="321"/>
      <c r="D293" s="321"/>
      <c r="E293" s="321"/>
      <c r="F293" s="321"/>
      <c r="G293" s="317"/>
      <c r="H293" s="321"/>
      <c r="I293" s="321"/>
      <c r="J293" s="321"/>
      <c r="K293" s="321"/>
      <c r="L293" s="321"/>
      <c r="M293" s="321"/>
      <c r="N293" s="321"/>
      <c r="O293" s="321"/>
      <c r="P293" s="155" t="str">
        <f t="shared" si="52"/>
        <v xml:space="preserve"> </v>
      </c>
      <c r="Q293" s="155" t="str">
        <f>IF(P293="在读",IF(IFERROR(FIND("一",C293),0)&gt;0,"一对一",VLOOKUP(LEFT(C293,3),班级编码!A:H,8,0)),P293)</f>
        <v xml:space="preserve"> </v>
      </c>
      <c r="R293" s="156">
        <f t="shared" si="53"/>
        <v>0</v>
      </c>
      <c r="S293" s="151">
        <f t="shared" si="54"/>
        <v>0</v>
      </c>
      <c r="T293" s="151" t="str">
        <f t="shared" si="55"/>
        <v/>
      </c>
      <c r="U293" s="151" t="str">
        <f t="shared" si="56"/>
        <v/>
      </c>
      <c r="V293" s="151" t="str">
        <f t="shared" si="57"/>
        <v/>
      </c>
      <c r="W293" s="151" t="str">
        <f t="shared" si="58"/>
        <v/>
      </c>
      <c r="X293" s="151">
        <f t="shared" si="59"/>
        <v>0</v>
      </c>
      <c r="Y293" s="151">
        <f t="shared" si="60"/>
        <v>0</v>
      </c>
      <c r="Z293" s="151" t="str">
        <f t="shared" si="61"/>
        <v/>
      </c>
      <c r="AA293" s="151">
        <f>COUNTIF($F$2:F293,F293)</f>
        <v>0</v>
      </c>
      <c r="AB293" s="156" t="str">
        <f t="shared" si="62"/>
        <v/>
      </c>
      <c r="AC293" t="e">
        <f>VLOOKUP(C293,'2-班级信息'!A:AH,31,0)</f>
        <v>#N/A</v>
      </c>
      <c r="AD293" t="e">
        <f>VLOOKUP(C293,'2-班级信息'!A:AH,8,0)</f>
        <v>#N/A</v>
      </c>
      <c r="AE293" t="e">
        <f t="shared" si="63"/>
        <v>#N/A</v>
      </c>
      <c r="AF293" t="e">
        <f t="shared" si="64"/>
        <v>#N/A</v>
      </c>
    </row>
    <row r="294" spans="1:32">
      <c r="A294" s="321"/>
      <c r="B294" s="321"/>
      <c r="C294" s="321"/>
      <c r="D294" s="321"/>
      <c r="E294" s="321"/>
      <c r="F294" s="321"/>
      <c r="G294" s="317"/>
      <c r="H294" s="321"/>
      <c r="I294" s="321"/>
      <c r="J294" s="321"/>
      <c r="K294" s="321"/>
      <c r="L294" s="321"/>
      <c r="M294" s="321"/>
      <c r="N294" s="321"/>
      <c r="O294" s="321"/>
      <c r="P294" s="155" t="str">
        <f t="shared" si="52"/>
        <v xml:space="preserve"> </v>
      </c>
      <c r="Q294" s="155" t="str">
        <f>IF(P294="在读",IF(IFERROR(FIND("一",C294),0)&gt;0,"一对一",VLOOKUP(LEFT(C294,3),班级编码!A:H,8,0)),P294)</f>
        <v xml:space="preserve"> </v>
      </c>
      <c r="R294" s="156">
        <f t="shared" si="53"/>
        <v>0</v>
      </c>
      <c r="S294" s="151">
        <f t="shared" si="54"/>
        <v>0</v>
      </c>
      <c r="T294" s="151" t="str">
        <f t="shared" si="55"/>
        <v/>
      </c>
      <c r="U294" s="151" t="str">
        <f t="shared" si="56"/>
        <v/>
      </c>
      <c r="V294" s="151" t="str">
        <f t="shared" si="57"/>
        <v/>
      </c>
      <c r="W294" s="151" t="str">
        <f t="shared" si="58"/>
        <v/>
      </c>
      <c r="X294" s="151">
        <f t="shared" si="59"/>
        <v>0</v>
      </c>
      <c r="Y294" s="151">
        <f t="shared" si="60"/>
        <v>0</v>
      </c>
      <c r="Z294" s="151" t="str">
        <f t="shared" si="61"/>
        <v/>
      </c>
      <c r="AA294" s="151">
        <f>COUNTIF($F$2:F294,F294)</f>
        <v>0</v>
      </c>
      <c r="AB294" s="156" t="str">
        <f t="shared" si="62"/>
        <v/>
      </c>
      <c r="AC294" t="e">
        <f>VLOOKUP(C294,'2-班级信息'!A:AH,31,0)</f>
        <v>#N/A</v>
      </c>
      <c r="AD294" t="e">
        <f>VLOOKUP(C294,'2-班级信息'!A:AH,8,0)</f>
        <v>#N/A</v>
      </c>
      <c r="AE294" t="e">
        <f t="shared" si="63"/>
        <v>#N/A</v>
      </c>
      <c r="AF294" t="e">
        <f t="shared" si="64"/>
        <v>#N/A</v>
      </c>
    </row>
    <row r="295" spans="1:32">
      <c r="A295" s="321"/>
      <c r="B295" s="321"/>
      <c r="C295" s="321"/>
      <c r="D295" s="321"/>
      <c r="E295" s="321"/>
      <c r="F295" s="321"/>
      <c r="G295" s="317"/>
      <c r="H295" s="321"/>
      <c r="I295" s="321"/>
      <c r="J295" s="321"/>
      <c r="K295" s="321"/>
      <c r="L295" s="321"/>
      <c r="M295" s="321"/>
      <c r="N295" s="321"/>
      <c r="O295" s="321"/>
      <c r="P295" s="155" t="str">
        <f t="shared" si="52"/>
        <v xml:space="preserve"> </v>
      </c>
      <c r="Q295" s="155" t="str">
        <f>IF(P295="在读",IF(IFERROR(FIND("一",C295),0)&gt;0,"一对一",VLOOKUP(LEFT(C295,3),班级编码!A:H,8,0)),P295)</f>
        <v xml:space="preserve"> </v>
      </c>
      <c r="R295" s="156">
        <f t="shared" si="53"/>
        <v>0</v>
      </c>
      <c r="S295" s="151">
        <f t="shared" si="54"/>
        <v>0</v>
      </c>
      <c r="T295" s="151" t="str">
        <f t="shared" si="55"/>
        <v/>
      </c>
      <c r="U295" s="151" t="str">
        <f t="shared" si="56"/>
        <v/>
      </c>
      <c r="V295" s="151" t="str">
        <f t="shared" si="57"/>
        <v/>
      </c>
      <c r="W295" s="151" t="str">
        <f t="shared" si="58"/>
        <v/>
      </c>
      <c r="X295" s="151">
        <f t="shared" si="59"/>
        <v>0</v>
      </c>
      <c r="Y295" s="151">
        <f t="shared" si="60"/>
        <v>0</v>
      </c>
      <c r="Z295" s="151" t="str">
        <f t="shared" si="61"/>
        <v/>
      </c>
      <c r="AA295" s="151">
        <f>COUNTIF($F$2:F295,F295)</f>
        <v>0</v>
      </c>
      <c r="AB295" s="156" t="str">
        <f t="shared" si="62"/>
        <v/>
      </c>
      <c r="AC295" t="e">
        <f>VLOOKUP(C295,'2-班级信息'!A:AH,31,0)</f>
        <v>#N/A</v>
      </c>
      <c r="AD295" t="e">
        <f>VLOOKUP(C295,'2-班级信息'!A:AH,8,0)</f>
        <v>#N/A</v>
      </c>
      <c r="AE295" t="e">
        <f t="shared" si="63"/>
        <v>#N/A</v>
      </c>
      <c r="AF295" t="e">
        <f t="shared" si="64"/>
        <v>#N/A</v>
      </c>
    </row>
    <row r="296" spans="1:32">
      <c r="A296" s="321"/>
      <c r="B296" s="321"/>
      <c r="C296" s="321"/>
      <c r="D296" s="321"/>
      <c r="E296" s="321"/>
      <c r="F296" s="321"/>
      <c r="G296" s="317"/>
      <c r="H296" s="321"/>
      <c r="I296" s="321"/>
      <c r="J296" s="321"/>
      <c r="K296" s="321"/>
      <c r="L296" s="321"/>
      <c r="M296" s="321"/>
      <c r="N296" s="321"/>
      <c r="O296" s="321"/>
      <c r="P296" s="155" t="str">
        <f t="shared" si="52"/>
        <v xml:space="preserve"> </v>
      </c>
      <c r="Q296" s="155" t="str">
        <f>IF(P296="在读",IF(IFERROR(FIND("一",C296),0)&gt;0,"一对一",VLOOKUP(LEFT(C296,3),班级编码!A:H,8,0)),P296)</f>
        <v xml:space="preserve"> </v>
      </c>
      <c r="R296" s="156">
        <f t="shared" si="53"/>
        <v>0</v>
      </c>
      <c r="S296" s="151">
        <f t="shared" si="54"/>
        <v>0</v>
      </c>
      <c r="T296" s="151" t="str">
        <f t="shared" si="55"/>
        <v/>
      </c>
      <c r="U296" s="151" t="str">
        <f t="shared" si="56"/>
        <v/>
      </c>
      <c r="V296" s="151" t="str">
        <f t="shared" si="57"/>
        <v/>
      </c>
      <c r="W296" s="151" t="str">
        <f t="shared" si="58"/>
        <v/>
      </c>
      <c r="X296" s="151">
        <f t="shared" si="59"/>
        <v>0</v>
      </c>
      <c r="Y296" s="151">
        <f t="shared" si="60"/>
        <v>0</v>
      </c>
      <c r="Z296" s="151" t="str">
        <f t="shared" si="61"/>
        <v/>
      </c>
      <c r="AA296" s="151">
        <f>COUNTIF($F$2:F296,F296)</f>
        <v>0</v>
      </c>
      <c r="AB296" s="156" t="str">
        <f t="shared" si="62"/>
        <v/>
      </c>
      <c r="AC296" t="e">
        <f>VLOOKUP(C296,'2-班级信息'!A:AH,31,0)</f>
        <v>#N/A</v>
      </c>
      <c r="AD296" t="e">
        <f>VLOOKUP(C296,'2-班级信息'!A:AH,8,0)</f>
        <v>#N/A</v>
      </c>
      <c r="AE296" t="e">
        <f t="shared" si="63"/>
        <v>#N/A</v>
      </c>
      <c r="AF296" t="e">
        <f t="shared" si="64"/>
        <v>#N/A</v>
      </c>
    </row>
    <row r="297" spans="1:32">
      <c r="A297" s="321"/>
      <c r="B297" s="321"/>
      <c r="C297" s="321"/>
      <c r="D297" s="321"/>
      <c r="E297" s="321"/>
      <c r="F297" s="321"/>
      <c r="G297" s="317"/>
      <c r="H297" s="321"/>
      <c r="I297" s="321"/>
      <c r="J297" s="321"/>
      <c r="K297" s="321"/>
      <c r="L297" s="321"/>
      <c r="M297" s="321"/>
      <c r="N297" s="321"/>
      <c r="O297" s="321"/>
      <c r="P297" s="155" t="str">
        <f t="shared" si="52"/>
        <v xml:space="preserve"> </v>
      </c>
      <c r="Q297" s="155" t="str">
        <f>IF(P297="在读",IF(IFERROR(FIND("一",C297),0)&gt;0,"一对一",VLOOKUP(LEFT(C297,3),班级编码!A:H,8,0)),P297)</f>
        <v xml:space="preserve"> </v>
      </c>
      <c r="R297" s="156">
        <f t="shared" si="53"/>
        <v>0</v>
      </c>
      <c r="S297" s="151">
        <f t="shared" si="54"/>
        <v>0</v>
      </c>
      <c r="T297" s="151" t="str">
        <f t="shared" si="55"/>
        <v/>
      </c>
      <c r="U297" s="151" t="str">
        <f t="shared" si="56"/>
        <v/>
      </c>
      <c r="V297" s="151" t="str">
        <f t="shared" si="57"/>
        <v/>
      </c>
      <c r="W297" s="151" t="str">
        <f t="shared" si="58"/>
        <v/>
      </c>
      <c r="X297" s="151">
        <f t="shared" si="59"/>
        <v>0</v>
      </c>
      <c r="Y297" s="151">
        <f t="shared" si="60"/>
        <v>0</v>
      </c>
      <c r="Z297" s="151" t="str">
        <f t="shared" si="61"/>
        <v/>
      </c>
      <c r="AA297" s="151">
        <f>COUNTIF($F$2:F297,F297)</f>
        <v>0</v>
      </c>
      <c r="AB297" s="156" t="str">
        <f t="shared" si="62"/>
        <v/>
      </c>
      <c r="AC297" t="e">
        <f>VLOOKUP(C297,'2-班级信息'!A:AH,31,0)</f>
        <v>#N/A</v>
      </c>
      <c r="AD297" t="e">
        <f>VLOOKUP(C297,'2-班级信息'!A:AH,8,0)</f>
        <v>#N/A</v>
      </c>
      <c r="AE297" t="e">
        <f t="shared" si="63"/>
        <v>#N/A</v>
      </c>
      <c r="AF297" t="e">
        <f t="shared" si="64"/>
        <v>#N/A</v>
      </c>
    </row>
    <row r="298" spans="1:32">
      <c r="A298" s="321"/>
      <c r="B298" s="321"/>
      <c r="C298" s="321"/>
      <c r="D298" s="321"/>
      <c r="E298" s="321"/>
      <c r="F298" s="321"/>
      <c r="G298" s="317"/>
      <c r="H298" s="321"/>
      <c r="I298" s="321"/>
      <c r="J298" s="321"/>
      <c r="K298" s="321"/>
      <c r="L298" s="321"/>
      <c r="M298" s="321"/>
      <c r="N298" s="321"/>
      <c r="O298" s="321"/>
      <c r="P298" s="155" t="str">
        <f t="shared" si="52"/>
        <v xml:space="preserve"> </v>
      </c>
      <c r="Q298" s="155" t="str">
        <f>IF(P298="在读",IF(IFERROR(FIND("一",C298),0)&gt;0,"一对一",VLOOKUP(LEFT(C298,3),班级编码!A:H,8,0)),P298)</f>
        <v xml:space="preserve"> </v>
      </c>
      <c r="R298" s="156">
        <f t="shared" si="53"/>
        <v>0</v>
      </c>
      <c r="S298" s="151">
        <f t="shared" si="54"/>
        <v>0</v>
      </c>
      <c r="T298" s="151" t="str">
        <f t="shared" si="55"/>
        <v/>
      </c>
      <c r="U298" s="151" t="str">
        <f t="shared" si="56"/>
        <v/>
      </c>
      <c r="V298" s="151" t="str">
        <f t="shared" si="57"/>
        <v/>
      </c>
      <c r="W298" s="151" t="str">
        <f t="shared" si="58"/>
        <v/>
      </c>
      <c r="X298" s="151">
        <f t="shared" si="59"/>
        <v>0</v>
      </c>
      <c r="Y298" s="151">
        <f t="shared" si="60"/>
        <v>0</v>
      </c>
      <c r="Z298" s="151" t="str">
        <f t="shared" si="61"/>
        <v/>
      </c>
      <c r="AA298" s="151">
        <f>COUNTIF($F$2:F298,F298)</f>
        <v>0</v>
      </c>
      <c r="AB298" s="156" t="str">
        <f t="shared" si="62"/>
        <v/>
      </c>
      <c r="AC298" t="e">
        <f>VLOOKUP(C298,'2-班级信息'!A:AH,31,0)</f>
        <v>#N/A</v>
      </c>
      <c r="AD298" t="e">
        <f>VLOOKUP(C298,'2-班级信息'!A:AH,8,0)</f>
        <v>#N/A</v>
      </c>
      <c r="AE298" t="e">
        <f t="shared" si="63"/>
        <v>#N/A</v>
      </c>
      <c r="AF298" t="e">
        <f t="shared" si="64"/>
        <v>#N/A</v>
      </c>
    </row>
    <row r="299" spans="1:32">
      <c r="A299" s="321"/>
      <c r="B299" s="321"/>
      <c r="C299" s="321"/>
      <c r="D299" s="321"/>
      <c r="E299" s="321"/>
      <c r="F299" s="321"/>
      <c r="G299" s="317"/>
      <c r="H299" s="321"/>
      <c r="I299" s="321"/>
      <c r="J299" s="321"/>
      <c r="K299" s="321"/>
      <c r="L299" s="321"/>
      <c r="M299" s="321"/>
      <c r="N299" s="321"/>
      <c r="O299" s="321"/>
      <c r="P299" s="155" t="str">
        <f t="shared" si="52"/>
        <v xml:space="preserve"> </v>
      </c>
      <c r="Q299" s="155" t="str">
        <f>IF(P299="在读",IF(IFERROR(FIND("一",C299),0)&gt;0,"一对一",VLOOKUP(LEFT(C299,3),班级编码!A:H,8,0)),P299)</f>
        <v xml:space="preserve"> </v>
      </c>
      <c r="R299" s="156">
        <f t="shared" si="53"/>
        <v>0</v>
      </c>
      <c r="S299" s="151">
        <f t="shared" si="54"/>
        <v>0</v>
      </c>
      <c r="T299" s="151" t="str">
        <f t="shared" si="55"/>
        <v/>
      </c>
      <c r="U299" s="151" t="str">
        <f t="shared" si="56"/>
        <v/>
      </c>
      <c r="V299" s="151" t="str">
        <f t="shared" si="57"/>
        <v/>
      </c>
      <c r="W299" s="151" t="str">
        <f t="shared" si="58"/>
        <v/>
      </c>
      <c r="X299" s="151">
        <f t="shared" si="59"/>
        <v>0</v>
      </c>
      <c r="Y299" s="151">
        <f t="shared" si="60"/>
        <v>0</v>
      </c>
      <c r="Z299" s="151" t="str">
        <f t="shared" si="61"/>
        <v/>
      </c>
      <c r="AA299" s="151">
        <f>COUNTIF($F$2:F299,F299)</f>
        <v>0</v>
      </c>
      <c r="AB299" s="156" t="str">
        <f t="shared" si="62"/>
        <v/>
      </c>
      <c r="AC299" t="e">
        <f>VLOOKUP(C299,'2-班级信息'!A:AH,31,0)</f>
        <v>#N/A</v>
      </c>
      <c r="AD299" t="e">
        <f>VLOOKUP(C299,'2-班级信息'!A:AH,8,0)</f>
        <v>#N/A</v>
      </c>
      <c r="AE299" t="e">
        <f t="shared" si="63"/>
        <v>#N/A</v>
      </c>
      <c r="AF299" t="e">
        <f t="shared" si="64"/>
        <v>#N/A</v>
      </c>
    </row>
    <row r="300" spans="1:32">
      <c r="A300" s="321"/>
      <c r="B300" s="321"/>
      <c r="C300" s="321"/>
      <c r="D300" s="321"/>
      <c r="E300" s="321"/>
      <c r="F300" s="321"/>
      <c r="G300" s="317"/>
      <c r="H300" s="321"/>
      <c r="I300" s="321"/>
      <c r="J300" s="321"/>
      <c r="K300" s="321"/>
      <c r="L300" s="321"/>
      <c r="M300" s="321"/>
      <c r="N300" s="321"/>
      <c r="O300" s="321"/>
      <c r="P300" s="155" t="str">
        <f t="shared" si="52"/>
        <v xml:space="preserve"> </v>
      </c>
      <c r="Q300" s="155" t="str">
        <f>IF(P300="在读",IF(IFERROR(FIND("一",C300),0)&gt;0,"一对一",VLOOKUP(LEFT(C300,3),班级编码!A:H,8,0)),P300)</f>
        <v xml:space="preserve"> </v>
      </c>
      <c r="R300" s="156">
        <f t="shared" si="53"/>
        <v>0</v>
      </c>
      <c r="S300" s="151">
        <f t="shared" si="54"/>
        <v>0</v>
      </c>
      <c r="T300" s="151" t="str">
        <f t="shared" si="55"/>
        <v/>
      </c>
      <c r="U300" s="151" t="str">
        <f t="shared" si="56"/>
        <v/>
      </c>
      <c r="V300" s="151" t="str">
        <f t="shared" si="57"/>
        <v/>
      </c>
      <c r="W300" s="151" t="str">
        <f t="shared" si="58"/>
        <v/>
      </c>
      <c r="X300" s="151">
        <f t="shared" si="59"/>
        <v>0</v>
      </c>
      <c r="Y300" s="151">
        <f t="shared" si="60"/>
        <v>0</v>
      </c>
      <c r="Z300" s="151" t="str">
        <f t="shared" si="61"/>
        <v/>
      </c>
      <c r="AA300" s="151">
        <f>COUNTIF($F$2:F300,F300)</f>
        <v>0</v>
      </c>
      <c r="AB300" s="156" t="str">
        <f t="shared" si="62"/>
        <v/>
      </c>
      <c r="AC300" t="e">
        <f>VLOOKUP(C300,'2-班级信息'!A:AH,31,0)</f>
        <v>#N/A</v>
      </c>
      <c r="AD300" t="e">
        <f>VLOOKUP(C300,'2-班级信息'!A:AH,8,0)</f>
        <v>#N/A</v>
      </c>
      <c r="AE300" t="e">
        <f t="shared" si="63"/>
        <v>#N/A</v>
      </c>
      <c r="AF300" t="e">
        <f t="shared" si="64"/>
        <v>#N/A</v>
      </c>
    </row>
    <row r="301" spans="1:32">
      <c r="A301" s="321"/>
      <c r="B301" s="321"/>
      <c r="C301" s="321"/>
      <c r="D301" s="321"/>
      <c r="E301" s="321"/>
      <c r="F301" s="321"/>
      <c r="G301" s="317"/>
      <c r="H301" s="321"/>
      <c r="I301" s="321"/>
      <c r="J301" s="321"/>
      <c r="K301" s="321"/>
      <c r="L301" s="321"/>
      <c r="M301" s="321"/>
      <c r="N301" s="321"/>
      <c r="O301" s="321"/>
      <c r="P301" s="155" t="str">
        <f t="shared" si="52"/>
        <v xml:space="preserve"> </v>
      </c>
      <c r="Q301" s="155" t="str">
        <f>IF(P301="在读",IF(IFERROR(FIND("一",C301),0)&gt;0,"一对一",VLOOKUP(LEFT(C301,3),班级编码!A:H,8,0)),P301)</f>
        <v xml:space="preserve"> </v>
      </c>
      <c r="R301" s="156">
        <f t="shared" si="53"/>
        <v>0</v>
      </c>
      <c r="S301" s="151">
        <f t="shared" si="54"/>
        <v>0</v>
      </c>
      <c r="T301" s="151" t="str">
        <f t="shared" si="55"/>
        <v/>
      </c>
      <c r="U301" s="151" t="str">
        <f t="shared" si="56"/>
        <v/>
      </c>
      <c r="V301" s="151" t="str">
        <f t="shared" si="57"/>
        <v/>
      </c>
      <c r="W301" s="151" t="str">
        <f t="shared" si="58"/>
        <v/>
      </c>
      <c r="X301" s="151">
        <f t="shared" si="59"/>
        <v>0</v>
      </c>
      <c r="Y301" s="151">
        <f t="shared" si="60"/>
        <v>0</v>
      </c>
      <c r="Z301" s="151" t="str">
        <f t="shared" si="61"/>
        <v/>
      </c>
      <c r="AA301" s="151">
        <f>COUNTIF($F$2:F301,F301)</f>
        <v>0</v>
      </c>
      <c r="AB301" s="156" t="str">
        <f t="shared" si="62"/>
        <v/>
      </c>
      <c r="AC301" t="e">
        <f>VLOOKUP(C301,'2-班级信息'!A:AH,31,0)</f>
        <v>#N/A</v>
      </c>
      <c r="AD301" t="e">
        <f>VLOOKUP(C301,'2-班级信息'!A:AH,8,0)</f>
        <v>#N/A</v>
      </c>
      <c r="AE301" t="e">
        <f t="shared" si="63"/>
        <v>#N/A</v>
      </c>
      <c r="AF301" t="e">
        <f t="shared" si="64"/>
        <v>#N/A</v>
      </c>
    </row>
    <row r="302" spans="1:32">
      <c r="A302" s="321"/>
      <c r="B302" s="321"/>
      <c r="C302" s="321"/>
      <c r="D302" s="321"/>
      <c r="E302" s="321"/>
      <c r="F302" s="321"/>
      <c r="G302" s="317"/>
      <c r="H302" s="321"/>
      <c r="I302" s="321"/>
      <c r="J302" s="321"/>
      <c r="K302" s="321"/>
      <c r="L302" s="321"/>
      <c r="M302" s="321"/>
      <c r="N302" s="321"/>
      <c r="O302" s="321"/>
      <c r="P302" s="155" t="str">
        <f t="shared" si="52"/>
        <v xml:space="preserve"> </v>
      </c>
      <c r="Q302" s="155" t="str">
        <f>IF(P302="在读",IF(IFERROR(FIND("一",C302),0)&gt;0,"一对一",VLOOKUP(LEFT(C302,3),班级编码!A:H,8,0)),P302)</f>
        <v xml:space="preserve"> </v>
      </c>
      <c r="R302" s="156">
        <f t="shared" si="53"/>
        <v>0</v>
      </c>
      <c r="S302" s="151">
        <f t="shared" si="54"/>
        <v>0</v>
      </c>
      <c r="T302" s="151" t="str">
        <f t="shared" si="55"/>
        <v/>
      </c>
      <c r="U302" s="151" t="str">
        <f t="shared" si="56"/>
        <v/>
      </c>
      <c r="V302" s="151" t="str">
        <f t="shared" si="57"/>
        <v/>
      </c>
      <c r="W302" s="151" t="str">
        <f t="shared" si="58"/>
        <v/>
      </c>
      <c r="X302" s="151">
        <f t="shared" si="59"/>
        <v>0</v>
      </c>
      <c r="Y302" s="151">
        <f t="shared" si="60"/>
        <v>0</v>
      </c>
      <c r="Z302" s="151" t="str">
        <f t="shared" si="61"/>
        <v/>
      </c>
      <c r="AA302" s="151">
        <f>COUNTIF($F$2:F302,F302)</f>
        <v>0</v>
      </c>
      <c r="AB302" s="156" t="str">
        <f t="shared" si="62"/>
        <v/>
      </c>
      <c r="AC302" t="e">
        <f>VLOOKUP(C302,'2-班级信息'!A:AH,31,0)</f>
        <v>#N/A</v>
      </c>
      <c r="AD302" t="e">
        <f>VLOOKUP(C302,'2-班级信息'!A:AH,8,0)</f>
        <v>#N/A</v>
      </c>
      <c r="AE302" t="e">
        <f t="shared" si="63"/>
        <v>#N/A</v>
      </c>
      <c r="AF302" t="e">
        <f t="shared" si="64"/>
        <v>#N/A</v>
      </c>
    </row>
    <row r="303" spans="1:32">
      <c r="A303" s="321"/>
      <c r="B303" s="321"/>
      <c r="C303" s="321"/>
      <c r="D303" s="321"/>
      <c r="E303" s="321"/>
      <c r="F303" s="321"/>
      <c r="G303" s="317"/>
      <c r="H303" s="321"/>
      <c r="I303" s="321"/>
      <c r="J303" s="321"/>
      <c r="K303" s="321"/>
      <c r="L303" s="321"/>
      <c r="M303" s="321"/>
      <c r="N303" s="321"/>
      <c r="O303" s="321"/>
      <c r="P303" s="155" t="str">
        <f t="shared" si="52"/>
        <v xml:space="preserve"> </v>
      </c>
      <c r="Q303" s="155" t="str">
        <f>IF(P303="在读",IF(IFERROR(FIND("一",C303),0)&gt;0,"一对一",VLOOKUP(LEFT(C303,3),班级编码!A:H,8,0)),P303)</f>
        <v xml:space="preserve"> </v>
      </c>
      <c r="R303" s="156">
        <f t="shared" si="53"/>
        <v>0</v>
      </c>
      <c r="S303" s="151">
        <f t="shared" si="54"/>
        <v>0</v>
      </c>
      <c r="T303" s="151" t="str">
        <f t="shared" si="55"/>
        <v/>
      </c>
      <c r="U303" s="151" t="str">
        <f t="shared" si="56"/>
        <v/>
      </c>
      <c r="V303" s="151" t="str">
        <f t="shared" si="57"/>
        <v/>
      </c>
      <c r="W303" s="151" t="str">
        <f t="shared" si="58"/>
        <v/>
      </c>
      <c r="X303" s="151">
        <f t="shared" si="59"/>
        <v>0</v>
      </c>
      <c r="Y303" s="151">
        <f t="shared" si="60"/>
        <v>0</v>
      </c>
      <c r="Z303" s="151" t="str">
        <f t="shared" si="61"/>
        <v/>
      </c>
      <c r="AA303" s="151">
        <f>COUNTIF($F$2:F303,F303)</f>
        <v>0</v>
      </c>
      <c r="AB303" s="156" t="str">
        <f t="shared" si="62"/>
        <v/>
      </c>
      <c r="AC303" t="e">
        <f>VLOOKUP(C303,'2-班级信息'!A:AH,31,0)</f>
        <v>#N/A</v>
      </c>
      <c r="AD303" t="e">
        <f>VLOOKUP(C303,'2-班级信息'!A:AH,8,0)</f>
        <v>#N/A</v>
      </c>
      <c r="AE303" t="e">
        <f t="shared" si="63"/>
        <v>#N/A</v>
      </c>
      <c r="AF303" t="e">
        <f t="shared" si="64"/>
        <v>#N/A</v>
      </c>
    </row>
    <row r="304" spans="1:32">
      <c r="A304" s="321"/>
      <c r="B304" s="321"/>
      <c r="C304" s="321"/>
      <c r="D304" s="321"/>
      <c r="E304" s="321"/>
      <c r="F304" s="321"/>
      <c r="G304" s="317"/>
      <c r="H304" s="321"/>
      <c r="I304" s="321"/>
      <c r="J304" s="321"/>
      <c r="K304" s="321"/>
      <c r="L304" s="321"/>
      <c r="M304" s="321"/>
      <c r="N304" s="321"/>
      <c r="O304" s="321"/>
      <c r="P304" s="155" t="str">
        <f t="shared" si="52"/>
        <v xml:space="preserve"> </v>
      </c>
      <c r="Q304" s="155" t="str">
        <f>IF(P304="在读",IF(IFERROR(FIND("一",C304),0)&gt;0,"一对一",VLOOKUP(LEFT(C304,3),班级编码!A:H,8,0)),P304)</f>
        <v xml:space="preserve"> </v>
      </c>
      <c r="R304" s="156">
        <f t="shared" si="53"/>
        <v>0</v>
      </c>
      <c r="S304" s="151">
        <f t="shared" si="54"/>
        <v>0</v>
      </c>
      <c r="T304" s="151" t="str">
        <f t="shared" si="55"/>
        <v/>
      </c>
      <c r="U304" s="151" t="str">
        <f t="shared" si="56"/>
        <v/>
      </c>
      <c r="V304" s="151" t="str">
        <f t="shared" si="57"/>
        <v/>
      </c>
      <c r="W304" s="151" t="str">
        <f t="shared" si="58"/>
        <v/>
      </c>
      <c r="X304" s="151">
        <f t="shared" si="59"/>
        <v>0</v>
      </c>
      <c r="Y304" s="151">
        <f t="shared" si="60"/>
        <v>0</v>
      </c>
      <c r="Z304" s="151" t="str">
        <f t="shared" si="61"/>
        <v/>
      </c>
      <c r="AA304" s="151">
        <f>COUNTIF($F$2:F304,F304)</f>
        <v>0</v>
      </c>
      <c r="AB304" s="156" t="str">
        <f t="shared" si="62"/>
        <v/>
      </c>
      <c r="AC304" t="e">
        <f>VLOOKUP(C304,'2-班级信息'!A:AH,31,0)</f>
        <v>#N/A</v>
      </c>
      <c r="AD304" t="e">
        <f>VLOOKUP(C304,'2-班级信息'!A:AH,8,0)</f>
        <v>#N/A</v>
      </c>
      <c r="AE304" t="e">
        <f t="shared" si="63"/>
        <v>#N/A</v>
      </c>
      <c r="AF304" t="e">
        <f t="shared" si="64"/>
        <v>#N/A</v>
      </c>
    </row>
    <row r="305" spans="1:32">
      <c r="A305" s="321"/>
      <c r="B305" s="321"/>
      <c r="C305" s="321"/>
      <c r="D305" s="321"/>
      <c r="E305" s="321"/>
      <c r="F305" s="321"/>
      <c r="G305" s="317"/>
      <c r="H305" s="321"/>
      <c r="I305" s="321"/>
      <c r="J305" s="321"/>
      <c r="K305" s="321"/>
      <c r="L305" s="321"/>
      <c r="M305" s="321"/>
      <c r="N305" s="321"/>
      <c r="O305" s="321"/>
      <c r="P305" s="155" t="str">
        <f t="shared" si="52"/>
        <v xml:space="preserve"> </v>
      </c>
      <c r="Q305" s="155" t="str">
        <f>IF(P305="在读",IF(IFERROR(FIND("一",C305),0)&gt;0,"一对一",VLOOKUP(LEFT(C305,3),班级编码!A:H,8,0)),P305)</f>
        <v xml:space="preserve"> </v>
      </c>
      <c r="R305" s="156">
        <f t="shared" si="53"/>
        <v>0</v>
      </c>
      <c r="S305" s="151">
        <f t="shared" si="54"/>
        <v>0</v>
      </c>
      <c r="T305" s="151" t="str">
        <f t="shared" si="55"/>
        <v/>
      </c>
      <c r="U305" s="151" t="str">
        <f t="shared" si="56"/>
        <v/>
      </c>
      <c r="V305" s="151" t="str">
        <f t="shared" si="57"/>
        <v/>
      </c>
      <c r="W305" s="151" t="str">
        <f t="shared" si="58"/>
        <v/>
      </c>
      <c r="X305" s="151">
        <f t="shared" si="59"/>
        <v>0</v>
      </c>
      <c r="Y305" s="151">
        <f t="shared" si="60"/>
        <v>0</v>
      </c>
      <c r="Z305" s="151" t="str">
        <f t="shared" si="61"/>
        <v/>
      </c>
      <c r="AA305" s="151">
        <f>COUNTIF($F$2:F305,F305)</f>
        <v>0</v>
      </c>
      <c r="AB305" s="156" t="str">
        <f t="shared" si="62"/>
        <v/>
      </c>
      <c r="AC305" t="e">
        <f>VLOOKUP(C305,'2-班级信息'!A:AH,31,0)</f>
        <v>#N/A</v>
      </c>
      <c r="AD305" t="e">
        <f>VLOOKUP(C305,'2-班级信息'!A:AH,8,0)</f>
        <v>#N/A</v>
      </c>
      <c r="AE305" t="e">
        <f t="shared" si="63"/>
        <v>#N/A</v>
      </c>
      <c r="AF305" t="e">
        <f t="shared" si="64"/>
        <v>#N/A</v>
      </c>
    </row>
    <row r="306" spans="1:32">
      <c r="A306" s="321"/>
      <c r="B306" s="321"/>
      <c r="C306" s="321"/>
      <c r="D306" s="321"/>
      <c r="E306" s="321"/>
      <c r="F306" s="321"/>
      <c r="G306" s="317"/>
      <c r="H306" s="321"/>
      <c r="I306" s="321"/>
      <c r="J306" s="321"/>
      <c r="K306" s="321"/>
      <c r="L306" s="321"/>
      <c r="M306" s="321"/>
      <c r="N306" s="321"/>
      <c r="O306" s="321"/>
      <c r="P306" s="155" t="str">
        <f t="shared" si="52"/>
        <v xml:space="preserve"> </v>
      </c>
      <c r="Q306" s="155" t="str">
        <f>IF(P306="在读",IF(IFERROR(FIND("一",C306),0)&gt;0,"一对一",VLOOKUP(LEFT(C306,3),班级编码!A:H,8,0)),P306)</f>
        <v xml:space="preserve"> </v>
      </c>
      <c r="R306" s="156">
        <f t="shared" si="53"/>
        <v>0</v>
      </c>
      <c r="S306" s="151">
        <f t="shared" si="54"/>
        <v>0</v>
      </c>
      <c r="T306" s="151" t="str">
        <f t="shared" si="55"/>
        <v/>
      </c>
      <c r="U306" s="151" t="str">
        <f t="shared" si="56"/>
        <v/>
      </c>
      <c r="V306" s="151" t="str">
        <f t="shared" si="57"/>
        <v/>
      </c>
      <c r="W306" s="151" t="str">
        <f t="shared" si="58"/>
        <v/>
      </c>
      <c r="X306" s="151">
        <f t="shared" si="59"/>
        <v>0</v>
      </c>
      <c r="Y306" s="151">
        <f t="shared" si="60"/>
        <v>0</v>
      </c>
      <c r="Z306" s="151" t="str">
        <f t="shared" si="61"/>
        <v/>
      </c>
      <c r="AA306" s="151">
        <f>COUNTIF($F$2:F306,F306)</f>
        <v>0</v>
      </c>
      <c r="AB306" s="156" t="str">
        <f t="shared" si="62"/>
        <v/>
      </c>
      <c r="AC306" t="e">
        <f>VLOOKUP(C306,'2-班级信息'!A:AH,31,0)</f>
        <v>#N/A</v>
      </c>
      <c r="AD306" t="e">
        <f>VLOOKUP(C306,'2-班级信息'!A:AH,8,0)</f>
        <v>#N/A</v>
      </c>
      <c r="AE306" t="e">
        <f t="shared" si="63"/>
        <v>#N/A</v>
      </c>
      <c r="AF306" t="e">
        <f t="shared" si="64"/>
        <v>#N/A</v>
      </c>
    </row>
    <row r="307" spans="1:32">
      <c r="A307" s="321"/>
      <c r="B307" s="321"/>
      <c r="C307" s="321"/>
      <c r="D307" s="321"/>
      <c r="E307" s="321"/>
      <c r="F307" s="321"/>
      <c r="G307" s="317"/>
      <c r="H307" s="321"/>
      <c r="I307" s="321"/>
      <c r="J307" s="321"/>
      <c r="K307" s="321"/>
      <c r="L307" s="321"/>
      <c r="M307" s="321"/>
      <c r="N307" s="321"/>
      <c r="O307" s="321"/>
      <c r="P307" s="155" t="str">
        <f t="shared" si="52"/>
        <v xml:space="preserve"> </v>
      </c>
      <c r="Q307" s="155" t="str">
        <f>IF(P307="在读",IF(IFERROR(FIND("一",C307),0)&gt;0,"一对一",VLOOKUP(LEFT(C307,3),班级编码!A:H,8,0)),P307)</f>
        <v xml:space="preserve"> </v>
      </c>
      <c r="R307" s="156">
        <f t="shared" si="53"/>
        <v>0</v>
      </c>
      <c r="S307" s="151">
        <f t="shared" si="54"/>
        <v>0</v>
      </c>
      <c r="T307" s="151" t="str">
        <f t="shared" si="55"/>
        <v/>
      </c>
      <c r="U307" s="151" t="str">
        <f t="shared" si="56"/>
        <v/>
      </c>
      <c r="V307" s="151" t="str">
        <f t="shared" si="57"/>
        <v/>
      </c>
      <c r="W307" s="151" t="str">
        <f t="shared" si="58"/>
        <v/>
      </c>
      <c r="X307" s="151">
        <f t="shared" si="59"/>
        <v>0</v>
      </c>
      <c r="Y307" s="151">
        <f t="shared" si="60"/>
        <v>0</v>
      </c>
      <c r="Z307" s="151" t="str">
        <f t="shared" si="61"/>
        <v/>
      </c>
      <c r="AA307" s="151">
        <f>COUNTIF($F$2:F307,F307)</f>
        <v>0</v>
      </c>
      <c r="AB307" s="156" t="str">
        <f t="shared" si="62"/>
        <v/>
      </c>
      <c r="AC307" t="e">
        <f>VLOOKUP(C307,'2-班级信息'!A:AH,31,0)</f>
        <v>#N/A</v>
      </c>
      <c r="AD307" t="e">
        <f>VLOOKUP(C307,'2-班级信息'!A:AH,8,0)</f>
        <v>#N/A</v>
      </c>
      <c r="AE307" t="e">
        <f t="shared" si="63"/>
        <v>#N/A</v>
      </c>
      <c r="AF307" t="e">
        <f t="shared" si="64"/>
        <v>#N/A</v>
      </c>
    </row>
    <row r="308" spans="1:32">
      <c r="A308" s="321"/>
      <c r="B308" s="321"/>
      <c r="C308" s="321"/>
      <c r="D308" s="321"/>
      <c r="E308" s="321"/>
      <c r="F308" s="321"/>
      <c r="G308" s="317"/>
      <c r="H308" s="321"/>
      <c r="I308" s="321"/>
      <c r="J308" s="321"/>
      <c r="K308" s="321"/>
      <c r="L308" s="321"/>
      <c r="M308" s="321"/>
      <c r="N308" s="321"/>
      <c r="O308" s="321"/>
      <c r="P308" s="155" t="str">
        <f t="shared" si="52"/>
        <v xml:space="preserve"> </v>
      </c>
      <c r="Q308" s="155" t="str">
        <f>IF(P308="在读",IF(IFERROR(FIND("一",C308),0)&gt;0,"一对一",VLOOKUP(LEFT(C308,3),班级编码!A:H,8,0)),P308)</f>
        <v xml:space="preserve"> </v>
      </c>
      <c r="R308" s="156">
        <f t="shared" si="53"/>
        <v>0</v>
      </c>
      <c r="S308" s="151">
        <f t="shared" si="54"/>
        <v>0</v>
      </c>
      <c r="T308" s="151" t="str">
        <f t="shared" si="55"/>
        <v/>
      </c>
      <c r="U308" s="151" t="str">
        <f t="shared" si="56"/>
        <v/>
      </c>
      <c r="V308" s="151" t="str">
        <f t="shared" si="57"/>
        <v/>
      </c>
      <c r="W308" s="151" t="str">
        <f t="shared" si="58"/>
        <v/>
      </c>
      <c r="X308" s="151">
        <f t="shared" si="59"/>
        <v>0</v>
      </c>
      <c r="Y308" s="151">
        <f t="shared" si="60"/>
        <v>0</v>
      </c>
      <c r="Z308" s="151" t="str">
        <f t="shared" si="61"/>
        <v/>
      </c>
      <c r="AA308" s="151">
        <f>COUNTIF($F$2:F308,F308)</f>
        <v>0</v>
      </c>
      <c r="AB308" s="156" t="str">
        <f t="shared" si="62"/>
        <v/>
      </c>
      <c r="AC308" t="e">
        <f>VLOOKUP(C308,'2-班级信息'!A:AH,31,0)</f>
        <v>#N/A</v>
      </c>
      <c r="AD308" t="e">
        <f>VLOOKUP(C308,'2-班级信息'!A:AH,8,0)</f>
        <v>#N/A</v>
      </c>
      <c r="AE308" t="e">
        <f t="shared" si="63"/>
        <v>#N/A</v>
      </c>
      <c r="AF308" t="e">
        <f t="shared" si="64"/>
        <v>#N/A</v>
      </c>
    </row>
    <row r="309" spans="1:32">
      <c r="A309" s="321"/>
      <c r="B309" s="321"/>
      <c r="C309" s="321"/>
      <c r="D309" s="321"/>
      <c r="E309" s="321"/>
      <c r="F309" s="321"/>
      <c r="G309" s="317"/>
      <c r="H309" s="321"/>
      <c r="I309" s="321"/>
      <c r="J309" s="321"/>
      <c r="K309" s="321"/>
      <c r="L309" s="321"/>
      <c r="M309" s="321"/>
      <c r="N309" s="321"/>
      <c r="O309" s="321"/>
      <c r="P309" s="155" t="str">
        <f t="shared" si="52"/>
        <v xml:space="preserve"> </v>
      </c>
      <c r="Q309" s="155" t="str">
        <f>IF(P309="在读",IF(IFERROR(FIND("一",C309),0)&gt;0,"一对一",VLOOKUP(LEFT(C309,3),班级编码!A:H,8,0)),P309)</f>
        <v xml:space="preserve"> </v>
      </c>
      <c r="R309" s="156">
        <f t="shared" si="53"/>
        <v>0</v>
      </c>
      <c r="S309" s="151">
        <f t="shared" si="54"/>
        <v>0</v>
      </c>
      <c r="T309" s="151" t="str">
        <f t="shared" si="55"/>
        <v/>
      </c>
      <c r="U309" s="151" t="str">
        <f t="shared" si="56"/>
        <v/>
      </c>
      <c r="V309" s="151" t="str">
        <f t="shared" si="57"/>
        <v/>
      </c>
      <c r="W309" s="151" t="str">
        <f t="shared" si="58"/>
        <v/>
      </c>
      <c r="X309" s="151">
        <f t="shared" si="59"/>
        <v>0</v>
      </c>
      <c r="Y309" s="151">
        <f t="shared" si="60"/>
        <v>0</v>
      </c>
      <c r="Z309" s="151" t="str">
        <f t="shared" si="61"/>
        <v/>
      </c>
      <c r="AA309" s="151">
        <f>COUNTIF($F$2:F309,F309)</f>
        <v>0</v>
      </c>
      <c r="AB309" s="156" t="str">
        <f t="shared" si="62"/>
        <v/>
      </c>
      <c r="AC309" t="e">
        <f>VLOOKUP(C309,'2-班级信息'!A:AH,31,0)</f>
        <v>#N/A</v>
      </c>
      <c r="AD309" t="e">
        <f>VLOOKUP(C309,'2-班级信息'!A:AH,8,0)</f>
        <v>#N/A</v>
      </c>
      <c r="AE309" t="e">
        <f t="shared" si="63"/>
        <v>#N/A</v>
      </c>
      <c r="AF309" t="e">
        <f t="shared" si="64"/>
        <v>#N/A</v>
      </c>
    </row>
    <row r="310" spans="1:32">
      <c r="A310" s="321"/>
      <c r="B310" s="321"/>
      <c r="C310" s="321"/>
      <c r="D310" s="321"/>
      <c r="E310" s="321"/>
      <c r="F310" s="321"/>
      <c r="G310" s="317"/>
      <c r="H310" s="321"/>
      <c r="I310" s="321"/>
      <c r="J310" s="321"/>
      <c r="K310" s="321"/>
      <c r="L310" s="321"/>
      <c r="M310" s="321"/>
      <c r="N310" s="321"/>
      <c r="O310" s="321"/>
      <c r="P310" s="155" t="str">
        <f t="shared" si="52"/>
        <v xml:space="preserve"> </v>
      </c>
      <c r="Q310" s="155" t="str">
        <f>IF(P310="在读",IF(IFERROR(FIND("一",C310),0)&gt;0,"一对一",VLOOKUP(LEFT(C310,3),班级编码!A:H,8,0)),P310)</f>
        <v xml:space="preserve"> </v>
      </c>
      <c r="R310" s="156">
        <f t="shared" si="53"/>
        <v>0</v>
      </c>
      <c r="S310" s="151">
        <f t="shared" si="54"/>
        <v>0</v>
      </c>
      <c r="T310" s="151" t="str">
        <f t="shared" si="55"/>
        <v/>
      </c>
      <c r="U310" s="151" t="str">
        <f t="shared" si="56"/>
        <v/>
      </c>
      <c r="V310" s="151" t="str">
        <f t="shared" si="57"/>
        <v/>
      </c>
      <c r="W310" s="151" t="str">
        <f t="shared" si="58"/>
        <v/>
      </c>
      <c r="X310" s="151">
        <f t="shared" si="59"/>
        <v>0</v>
      </c>
      <c r="Y310" s="151">
        <f t="shared" si="60"/>
        <v>0</v>
      </c>
      <c r="Z310" s="151" t="str">
        <f t="shared" si="61"/>
        <v/>
      </c>
      <c r="AA310" s="151">
        <f>COUNTIF($F$2:F310,F310)</f>
        <v>0</v>
      </c>
      <c r="AB310" s="156" t="str">
        <f t="shared" si="62"/>
        <v/>
      </c>
      <c r="AC310" t="e">
        <f>VLOOKUP(C310,'2-班级信息'!A:AH,31,0)</f>
        <v>#N/A</v>
      </c>
      <c r="AD310" t="e">
        <f>VLOOKUP(C310,'2-班级信息'!A:AH,8,0)</f>
        <v>#N/A</v>
      </c>
      <c r="AE310" t="e">
        <f t="shared" si="63"/>
        <v>#N/A</v>
      </c>
      <c r="AF310" t="e">
        <f t="shared" si="64"/>
        <v>#N/A</v>
      </c>
    </row>
    <row r="311" spans="1:32">
      <c r="A311" s="321"/>
      <c r="B311" s="321"/>
      <c r="C311" s="321"/>
      <c r="D311" s="321"/>
      <c r="E311" s="321"/>
      <c r="F311" s="321"/>
      <c r="G311" s="317"/>
      <c r="H311" s="321"/>
      <c r="I311" s="321"/>
      <c r="J311" s="321"/>
      <c r="K311" s="321"/>
      <c r="L311" s="321"/>
      <c r="M311" s="321"/>
      <c r="N311" s="321"/>
      <c r="O311" s="321"/>
      <c r="P311" s="155" t="str">
        <f t="shared" si="52"/>
        <v xml:space="preserve"> </v>
      </c>
      <c r="Q311" s="155" t="str">
        <f>IF(P311="在读",IF(IFERROR(FIND("一",C311),0)&gt;0,"一对一",VLOOKUP(LEFT(C311,3),班级编码!A:H,8,0)),P311)</f>
        <v xml:space="preserve"> </v>
      </c>
      <c r="R311" s="156">
        <f t="shared" si="53"/>
        <v>0</v>
      </c>
      <c r="S311" s="151">
        <f t="shared" si="54"/>
        <v>0</v>
      </c>
      <c r="T311" s="151" t="str">
        <f t="shared" si="55"/>
        <v/>
      </c>
      <c r="U311" s="151" t="str">
        <f t="shared" si="56"/>
        <v/>
      </c>
      <c r="V311" s="151" t="str">
        <f t="shared" si="57"/>
        <v/>
      </c>
      <c r="W311" s="151" t="str">
        <f t="shared" si="58"/>
        <v/>
      </c>
      <c r="X311" s="151">
        <f t="shared" si="59"/>
        <v>0</v>
      </c>
      <c r="Y311" s="151">
        <f t="shared" si="60"/>
        <v>0</v>
      </c>
      <c r="Z311" s="151" t="str">
        <f t="shared" si="61"/>
        <v/>
      </c>
      <c r="AA311" s="151">
        <f>COUNTIF($F$2:F311,F311)</f>
        <v>0</v>
      </c>
      <c r="AB311" s="156" t="str">
        <f t="shared" si="62"/>
        <v/>
      </c>
      <c r="AC311" t="e">
        <f>VLOOKUP(C311,'2-班级信息'!A:AH,31,0)</f>
        <v>#N/A</v>
      </c>
      <c r="AD311" t="e">
        <f>VLOOKUP(C311,'2-班级信息'!A:AH,8,0)</f>
        <v>#N/A</v>
      </c>
      <c r="AE311" t="e">
        <f t="shared" si="63"/>
        <v>#N/A</v>
      </c>
      <c r="AF311" t="e">
        <f t="shared" si="64"/>
        <v>#N/A</v>
      </c>
    </row>
    <row r="312" spans="1:32">
      <c r="A312" s="321"/>
      <c r="B312" s="321"/>
      <c r="C312" s="321"/>
      <c r="D312" s="321"/>
      <c r="E312" s="321"/>
      <c r="F312" s="321"/>
      <c r="G312" s="317"/>
      <c r="H312" s="321"/>
      <c r="I312" s="321"/>
      <c r="J312" s="321"/>
      <c r="K312" s="321"/>
      <c r="L312" s="321"/>
      <c r="M312" s="321"/>
      <c r="N312" s="321"/>
      <c r="O312" s="321"/>
      <c r="P312" s="155" t="str">
        <f t="shared" si="52"/>
        <v xml:space="preserve"> </v>
      </c>
      <c r="Q312" s="155" t="str">
        <f>IF(P312="在读",IF(IFERROR(FIND("一",C312),0)&gt;0,"一对一",VLOOKUP(LEFT(C312,3),班级编码!A:H,8,0)),P312)</f>
        <v xml:space="preserve"> </v>
      </c>
      <c r="R312" s="156">
        <f t="shared" si="53"/>
        <v>0</v>
      </c>
      <c r="S312" s="151">
        <f t="shared" si="54"/>
        <v>0</v>
      </c>
      <c r="T312" s="151" t="str">
        <f t="shared" si="55"/>
        <v/>
      </c>
      <c r="U312" s="151" t="str">
        <f t="shared" si="56"/>
        <v/>
      </c>
      <c r="V312" s="151" t="str">
        <f t="shared" si="57"/>
        <v/>
      </c>
      <c r="W312" s="151" t="str">
        <f t="shared" si="58"/>
        <v/>
      </c>
      <c r="X312" s="151">
        <f t="shared" si="59"/>
        <v>0</v>
      </c>
      <c r="Y312" s="151">
        <f t="shared" si="60"/>
        <v>0</v>
      </c>
      <c r="Z312" s="151" t="str">
        <f t="shared" si="61"/>
        <v/>
      </c>
      <c r="AA312" s="151">
        <f>COUNTIF($F$2:F312,F312)</f>
        <v>0</v>
      </c>
      <c r="AB312" s="156" t="str">
        <f t="shared" si="62"/>
        <v/>
      </c>
      <c r="AC312" t="e">
        <f>VLOOKUP(C312,'2-班级信息'!A:AH,31,0)</f>
        <v>#N/A</v>
      </c>
      <c r="AD312" t="e">
        <f>VLOOKUP(C312,'2-班级信息'!A:AH,8,0)</f>
        <v>#N/A</v>
      </c>
      <c r="AE312" t="e">
        <f t="shared" si="63"/>
        <v>#N/A</v>
      </c>
      <c r="AF312" t="e">
        <f t="shared" si="64"/>
        <v>#N/A</v>
      </c>
    </row>
    <row r="313" spans="1:32">
      <c r="A313" s="321"/>
      <c r="B313" s="321"/>
      <c r="C313" s="321"/>
      <c r="D313" s="321"/>
      <c r="E313" s="321"/>
      <c r="F313" s="321"/>
      <c r="G313" s="317"/>
      <c r="H313" s="321"/>
      <c r="I313" s="321"/>
      <c r="J313" s="321"/>
      <c r="K313" s="321"/>
      <c r="L313" s="321"/>
      <c r="M313" s="321"/>
      <c r="N313" s="321"/>
      <c r="O313" s="321"/>
      <c r="P313" s="155" t="str">
        <f t="shared" si="52"/>
        <v xml:space="preserve"> </v>
      </c>
      <c r="Q313" s="155" t="str">
        <f>IF(P313="在读",IF(IFERROR(FIND("一",C313),0)&gt;0,"一对一",VLOOKUP(LEFT(C313,3),班级编码!A:H,8,0)),P313)</f>
        <v xml:space="preserve"> </v>
      </c>
      <c r="R313" s="156">
        <f t="shared" si="53"/>
        <v>0</v>
      </c>
      <c r="S313" s="151">
        <f t="shared" si="54"/>
        <v>0</v>
      </c>
      <c r="T313" s="151" t="str">
        <f t="shared" si="55"/>
        <v/>
      </c>
      <c r="U313" s="151" t="str">
        <f t="shared" si="56"/>
        <v/>
      </c>
      <c r="V313" s="151" t="str">
        <f t="shared" si="57"/>
        <v/>
      </c>
      <c r="W313" s="151" t="str">
        <f t="shared" si="58"/>
        <v/>
      </c>
      <c r="X313" s="151">
        <f t="shared" si="59"/>
        <v>0</v>
      </c>
      <c r="Y313" s="151">
        <f t="shared" si="60"/>
        <v>0</v>
      </c>
      <c r="Z313" s="151" t="str">
        <f t="shared" si="61"/>
        <v/>
      </c>
      <c r="AA313" s="151">
        <f>COUNTIF($F$2:F313,F313)</f>
        <v>0</v>
      </c>
      <c r="AB313" s="156" t="str">
        <f t="shared" si="62"/>
        <v/>
      </c>
      <c r="AC313" t="e">
        <f>VLOOKUP(C313,'2-班级信息'!A:AH,31,0)</f>
        <v>#N/A</v>
      </c>
      <c r="AD313" t="e">
        <f>VLOOKUP(C313,'2-班级信息'!A:AH,8,0)</f>
        <v>#N/A</v>
      </c>
      <c r="AE313" t="e">
        <f t="shared" si="63"/>
        <v>#N/A</v>
      </c>
      <c r="AF313" t="e">
        <f t="shared" si="64"/>
        <v>#N/A</v>
      </c>
    </row>
    <row r="314" spans="1:32">
      <c r="A314" s="321"/>
      <c r="B314" s="321"/>
      <c r="C314" s="321"/>
      <c r="D314" s="321"/>
      <c r="E314" s="321"/>
      <c r="F314" s="321"/>
      <c r="G314" s="317"/>
      <c r="H314" s="321"/>
      <c r="I314" s="321"/>
      <c r="J314" s="321"/>
      <c r="K314" s="321"/>
      <c r="L314" s="321"/>
      <c r="M314" s="321"/>
      <c r="N314" s="321"/>
      <c r="O314" s="321"/>
      <c r="P314" s="155" t="str">
        <f t="shared" si="52"/>
        <v xml:space="preserve"> </v>
      </c>
      <c r="Q314" s="155" t="str">
        <f>IF(P314="在读",IF(IFERROR(FIND("一",C314),0)&gt;0,"一对一",VLOOKUP(LEFT(C314,3),班级编码!A:H,8,0)),P314)</f>
        <v xml:space="preserve"> </v>
      </c>
      <c r="R314" s="156">
        <f t="shared" si="53"/>
        <v>0</v>
      </c>
      <c r="S314" s="151">
        <f t="shared" si="54"/>
        <v>0</v>
      </c>
      <c r="T314" s="151" t="str">
        <f t="shared" si="55"/>
        <v/>
      </c>
      <c r="U314" s="151" t="str">
        <f t="shared" si="56"/>
        <v/>
      </c>
      <c r="V314" s="151" t="str">
        <f t="shared" si="57"/>
        <v/>
      </c>
      <c r="W314" s="151" t="str">
        <f t="shared" si="58"/>
        <v/>
      </c>
      <c r="X314" s="151">
        <f t="shared" si="59"/>
        <v>0</v>
      </c>
      <c r="Y314" s="151">
        <f t="shared" si="60"/>
        <v>0</v>
      </c>
      <c r="Z314" s="151" t="str">
        <f t="shared" si="61"/>
        <v/>
      </c>
      <c r="AA314" s="151">
        <f>COUNTIF($F$2:F314,F314)</f>
        <v>0</v>
      </c>
      <c r="AB314" s="156" t="str">
        <f t="shared" si="62"/>
        <v/>
      </c>
      <c r="AC314" t="e">
        <f>VLOOKUP(C314,'2-班级信息'!A:AH,31,0)</f>
        <v>#N/A</v>
      </c>
      <c r="AD314" t="e">
        <f>VLOOKUP(C314,'2-班级信息'!A:AH,8,0)</f>
        <v>#N/A</v>
      </c>
      <c r="AE314" t="e">
        <f t="shared" si="63"/>
        <v>#N/A</v>
      </c>
      <c r="AF314" t="e">
        <f t="shared" si="64"/>
        <v>#N/A</v>
      </c>
    </row>
    <row r="315" spans="1:32">
      <c r="A315" s="321"/>
      <c r="B315" s="321"/>
      <c r="C315" s="321"/>
      <c r="D315" s="321"/>
      <c r="E315" s="321"/>
      <c r="F315" s="321"/>
      <c r="G315" s="317"/>
      <c r="H315" s="321"/>
      <c r="I315" s="321"/>
      <c r="J315" s="321"/>
      <c r="K315" s="321"/>
      <c r="L315" s="321"/>
      <c r="M315" s="321"/>
      <c r="N315" s="321"/>
      <c r="O315" s="321"/>
      <c r="P315" s="155" t="str">
        <f t="shared" si="52"/>
        <v xml:space="preserve"> </v>
      </c>
      <c r="Q315" s="155" t="str">
        <f>IF(P315="在读",IF(IFERROR(FIND("一",C315),0)&gt;0,"一对一",VLOOKUP(LEFT(C315,3),班级编码!A:H,8,0)),P315)</f>
        <v xml:space="preserve"> </v>
      </c>
      <c r="R315" s="156">
        <f t="shared" si="53"/>
        <v>0</v>
      </c>
      <c r="S315" s="151">
        <f t="shared" si="54"/>
        <v>0</v>
      </c>
      <c r="T315" s="151" t="str">
        <f t="shared" si="55"/>
        <v/>
      </c>
      <c r="U315" s="151" t="str">
        <f t="shared" si="56"/>
        <v/>
      </c>
      <c r="V315" s="151" t="str">
        <f t="shared" si="57"/>
        <v/>
      </c>
      <c r="W315" s="151" t="str">
        <f t="shared" si="58"/>
        <v/>
      </c>
      <c r="X315" s="151">
        <f t="shared" si="59"/>
        <v>0</v>
      </c>
      <c r="Y315" s="151">
        <f t="shared" si="60"/>
        <v>0</v>
      </c>
      <c r="Z315" s="151" t="str">
        <f t="shared" si="61"/>
        <v/>
      </c>
      <c r="AA315" s="151">
        <f>COUNTIF($F$2:F315,F315)</f>
        <v>0</v>
      </c>
      <c r="AB315" s="156" t="str">
        <f t="shared" si="62"/>
        <v/>
      </c>
      <c r="AC315" t="e">
        <f>VLOOKUP(C315,'2-班级信息'!A:AH,31,0)</f>
        <v>#N/A</v>
      </c>
      <c r="AD315" t="e">
        <f>VLOOKUP(C315,'2-班级信息'!A:AH,8,0)</f>
        <v>#N/A</v>
      </c>
      <c r="AE315" t="e">
        <f t="shared" si="63"/>
        <v>#N/A</v>
      </c>
      <c r="AF315" t="e">
        <f t="shared" si="64"/>
        <v>#N/A</v>
      </c>
    </row>
    <row r="316" spans="1:32">
      <c r="A316" s="321"/>
      <c r="B316" s="321"/>
      <c r="C316" s="321"/>
      <c r="D316" s="321"/>
      <c r="E316" s="321"/>
      <c r="F316" s="321"/>
      <c r="G316" s="317"/>
      <c r="H316" s="321"/>
      <c r="I316" s="321"/>
      <c r="J316" s="321"/>
      <c r="K316" s="321"/>
      <c r="L316" s="321"/>
      <c r="M316" s="321"/>
      <c r="N316" s="321"/>
      <c r="O316" s="321"/>
      <c r="P316" s="155" t="str">
        <f t="shared" si="52"/>
        <v xml:space="preserve"> </v>
      </c>
      <c r="Q316" s="155" t="str">
        <f>IF(P316="在读",IF(IFERROR(FIND("一",C316),0)&gt;0,"一对一",VLOOKUP(LEFT(C316,3),班级编码!A:H,8,0)),P316)</f>
        <v xml:space="preserve"> </v>
      </c>
      <c r="R316" s="156">
        <f t="shared" si="53"/>
        <v>0</v>
      </c>
      <c r="S316" s="151">
        <f t="shared" si="54"/>
        <v>0</v>
      </c>
      <c r="T316" s="151" t="str">
        <f t="shared" si="55"/>
        <v/>
      </c>
      <c r="U316" s="151" t="str">
        <f t="shared" si="56"/>
        <v/>
      </c>
      <c r="V316" s="151" t="str">
        <f t="shared" si="57"/>
        <v/>
      </c>
      <c r="W316" s="151" t="str">
        <f t="shared" si="58"/>
        <v/>
      </c>
      <c r="X316" s="151">
        <f t="shared" si="59"/>
        <v>0</v>
      </c>
      <c r="Y316" s="151">
        <f t="shared" si="60"/>
        <v>0</v>
      </c>
      <c r="Z316" s="151" t="str">
        <f t="shared" si="61"/>
        <v/>
      </c>
      <c r="AA316" s="151">
        <f>COUNTIF($F$2:F316,F316)</f>
        <v>0</v>
      </c>
      <c r="AB316" s="156" t="str">
        <f t="shared" si="62"/>
        <v/>
      </c>
      <c r="AC316" t="e">
        <f>VLOOKUP(C316,'2-班级信息'!A:AH,31,0)</f>
        <v>#N/A</v>
      </c>
      <c r="AD316" t="e">
        <f>VLOOKUP(C316,'2-班级信息'!A:AH,8,0)</f>
        <v>#N/A</v>
      </c>
      <c r="AE316" t="e">
        <f t="shared" si="63"/>
        <v>#N/A</v>
      </c>
      <c r="AF316" t="e">
        <f t="shared" si="64"/>
        <v>#N/A</v>
      </c>
    </row>
    <row r="317" spans="1:32">
      <c r="A317" s="321"/>
      <c r="B317" s="321"/>
      <c r="C317" s="321"/>
      <c r="D317" s="321"/>
      <c r="E317" s="321"/>
      <c r="F317" s="321"/>
      <c r="G317" s="317"/>
      <c r="H317" s="321"/>
      <c r="I317" s="321"/>
      <c r="J317" s="321"/>
      <c r="K317" s="321"/>
      <c r="L317" s="321"/>
      <c r="M317" s="321"/>
      <c r="N317" s="321"/>
      <c r="O317" s="321"/>
      <c r="P317" s="155" t="str">
        <f t="shared" si="52"/>
        <v xml:space="preserve"> </v>
      </c>
      <c r="Q317" s="155" t="str">
        <f>IF(P317="在读",IF(IFERROR(FIND("一",C317),0)&gt;0,"一对一",VLOOKUP(LEFT(C317,3),班级编码!A:H,8,0)),P317)</f>
        <v xml:space="preserve"> </v>
      </c>
      <c r="R317" s="156">
        <f t="shared" si="53"/>
        <v>0</v>
      </c>
      <c r="S317" s="151">
        <f t="shared" si="54"/>
        <v>0</v>
      </c>
      <c r="T317" s="151" t="str">
        <f t="shared" si="55"/>
        <v/>
      </c>
      <c r="U317" s="151" t="str">
        <f t="shared" si="56"/>
        <v/>
      </c>
      <c r="V317" s="151" t="str">
        <f t="shared" si="57"/>
        <v/>
      </c>
      <c r="W317" s="151" t="str">
        <f t="shared" si="58"/>
        <v/>
      </c>
      <c r="X317" s="151">
        <f t="shared" si="59"/>
        <v>0</v>
      </c>
      <c r="Y317" s="151">
        <f t="shared" si="60"/>
        <v>0</v>
      </c>
      <c r="Z317" s="151" t="str">
        <f t="shared" si="61"/>
        <v/>
      </c>
      <c r="AA317" s="151">
        <f>COUNTIF($F$2:F317,F317)</f>
        <v>0</v>
      </c>
      <c r="AB317" s="156" t="str">
        <f t="shared" si="62"/>
        <v/>
      </c>
      <c r="AC317" t="e">
        <f>VLOOKUP(C317,'2-班级信息'!A:AH,31,0)</f>
        <v>#N/A</v>
      </c>
      <c r="AD317" t="e">
        <f>VLOOKUP(C317,'2-班级信息'!A:AH,8,0)</f>
        <v>#N/A</v>
      </c>
      <c r="AE317" t="e">
        <f t="shared" si="63"/>
        <v>#N/A</v>
      </c>
      <c r="AF317" t="e">
        <f t="shared" si="64"/>
        <v>#N/A</v>
      </c>
    </row>
    <row r="318" spans="1:32">
      <c r="A318" s="321"/>
      <c r="B318" s="321"/>
      <c r="C318" s="321"/>
      <c r="D318" s="321"/>
      <c r="E318" s="321"/>
      <c r="F318" s="321"/>
      <c r="G318" s="317"/>
      <c r="H318" s="321"/>
      <c r="I318" s="321"/>
      <c r="J318" s="321"/>
      <c r="K318" s="321"/>
      <c r="L318" s="321"/>
      <c r="M318" s="321"/>
      <c r="N318" s="321"/>
      <c r="O318" s="321"/>
      <c r="P318" s="155" t="str">
        <f t="shared" si="52"/>
        <v xml:space="preserve"> </v>
      </c>
      <c r="Q318" s="155" t="str">
        <f>IF(P318="在读",IF(IFERROR(FIND("一",C318),0)&gt;0,"一对一",VLOOKUP(LEFT(C318,3),班级编码!A:H,8,0)),P318)</f>
        <v xml:space="preserve"> </v>
      </c>
      <c r="R318" s="156">
        <f t="shared" si="53"/>
        <v>0</v>
      </c>
      <c r="S318" s="151">
        <f t="shared" si="54"/>
        <v>0</v>
      </c>
      <c r="T318" s="151" t="str">
        <f t="shared" si="55"/>
        <v/>
      </c>
      <c r="U318" s="151" t="str">
        <f t="shared" si="56"/>
        <v/>
      </c>
      <c r="V318" s="151" t="str">
        <f t="shared" si="57"/>
        <v/>
      </c>
      <c r="W318" s="151" t="str">
        <f t="shared" si="58"/>
        <v/>
      </c>
      <c r="X318" s="151">
        <f t="shared" si="59"/>
        <v>0</v>
      </c>
      <c r="Y318" s="151">
        <f t="shared" si="60"/>
        <v>0</v>
      </c>
      <c r="Z318" s="151" t="str">
        <f t="shared" si="61"/>
        <v/>
      </c>
      <c r="AA318" s="151">
        <f>COUNTIF($F$2:F318,F318)</f>
        <v>0</v>
      </c>
      <c r="AB318" s="156" t="str">
        <f t="shared" si="62"/>
        <v/>
      </c>
      <c r="AC318" t="e">
        <f>VLOOKUP(C318,'2-班级信息'!A:AH,31,0)</f>
        <v>#N/A</v>
      </c>
      <c r="AD318" t="e">
        <f>VLOOKUP(C318,'2-班级信息'!A:AH,8,0)</f>
        <v>#N/A</v>
      </c>
      <c r="AE318" t="e">
        <f t="shared" si="63"/>
        <v>#N/A</v>
      </c>
      <c r="AF318" t="e">
        <f t="shared" si="64"/>
        <v>#N/A</v>
      </c>
    </row>
    <row r="319" spans="1:32">
      <c r="A319" s="321"/>
      <c r="B319" s="321"/>
      <c r="C319" s="321"/>
      <c r="D319" s="321"/>
      <c r="E319" s="321"/>
      <c r="F319" s="321"/>
      <c r="G319" s="317"/>
      <c r="H319" s="321"/>
      <c r="I319" s="321"/>
      <c r="J319" s="321"/>
      <c r="K319" s="321"/>
      <c r="L319" s="321"/>
      <c r="M319" s="321"/>
      <c r="N319" s="321"/>
      <c r="O319" s="321"/>
      <c r="P319" s="155" t="str">
        <f t="shared" si="52"/>
        <v xml:space="preserve"> </v>
      </c>
      <c r="Q319" s="155" t="str">
        <f>IF(P319="在读",IF(IFERROR(FIND("一",C319),0)&gt;0,"一对一",VLOOKUP(LEFT(C319,3),班级编码!A:H,8,0)),P319)</f>
        <v xml:space="preserve"> </v>
      </c>
      <c r="R319" s="156">
        <f t="shared" si="53"/>
        <v>0</v>
      </c>
      <c r="S319" s="151">
        <f t="shared" si="54"/>
        <v>0</v>
      </c>
      <c r="T319" s="151" t="str">
        <f t="shared" si="55"/>
        <v/>
      </c>
      <c r="U319" s="151" t="str">
        <f t="shared" si="56"/>
        <v/>
      </c>
      <c r="V319" s="151" t="str">
        <f t="shared" si="57"/>
        <v/>
      </c>
      <c r="W319" s="151" t="str">
        <f t="shared" si="58"/>
        <v/>
      </c>
      <c r="X319" s="151">
        <f t="shared" si="59"/>
        <v>0</v>
      </c>
      <c r="Y319" s="151">
        <f t="shared" si="60"/>
        <v>0</v>
      </c>
      <c r="Z319" s="151" t="str">
        <f t="shared" si="61"/>
        <v/>
      </c>
      <c r="AA319" s="151">
        <f>COUNTIF($F$2:F319,F319)</f>
        <v>0</v>
      </c>
      <c r="AB319" s="156" t="str">
        <f t="shared" si="62"/>
        <v/>
      </c>
      <c r="AC319" t="e">
        <f>VLOOKUP(C319,'2-班级信息'!A:AH,31,0)</f>
        <v>#N/A</v>
      </c>
      <c r="AD319" t="e">
        <f>VLOOKUP(C319,'2-班级信息'!A:AH,8,0)</f>
        <v>#N/A</v>
      </c>
      <c r="AE319" t="e">
        <f t="shared" si="63"/>
        <v>#N/A</v>
      </c>
      <c r="AF319" t="e">
        <f t="shared" si="64"/>
        <v>#N/A</v>
      </c>
    </row>
    <row r="320" spans="1:32">
      <c r="A320" s="321"/>
      <c r="B320" s="321"/>
      <c r="C320" s="321"/>
      <c r="D320" s="321"/>
      <c r="E320" s="321"/>
      <c r="F320" s="321"/>
      <c r="G320" s="317"/>
      <c r="H320" s="321"/>
      <c r="I320" s="321"/>
      <c r="J320" s="321"/>
      <c r="K320" s="321"/>
      <c r="L320" s="321"/>
      <c r="M320" s="321"/>
      <c r="N320" s="321"/>
      <c r="O320" s="321"/>
      <c r="P320" s="155" t="str">
        <f t="shared" si="52"/>
        <v xml:space="preserve"> </v>
      </c>
      <c r="Q320" s="155" t="str">
        <f>IF(P320="在读",IF(IFERROR(FIND("一",C320),0)&gt;0,"一对一",VLOOKUP(LEFT(C320,3),班级编码!A:H,8,0)),P320)</f>
        <v xml:space="preserve"> </v>
      </c>
      <c r="R320" s="156">
        <f t="shared" si="53"/>
        <v>0</v>
      </c>
      <c r="S320" s="151">
        <f t="shared" si="54"/>
        <v>0</v>
      </c>
      <c r="T320" s="151" t="str">
        <f t="shared" si="55"/>
        <v/>
      </c>
      <c r="U320" s="151" t="str">
        <f t="shared" si="56"/>
        <v/>
      </c>
      <c r="V320" s="151" t="str">
        <f t="shared" si="57"/>
        <v/>
      </c>
      <c r="W320" s="151" t="str">
        <f t="shared" si="58"/>
        <v/>
      </c>
      <c r="X320" s="151">
        <f t="shared" si="59"/>
        <v>0</v>
      </c>
      <c r="Y320" s="151">
        <f t="shared" si="60"/>
        <v>0</v>
      </c>
      <c r="Z320" s="151" t="str">
        <f t="shared" si="61"/>
        <v/>
      </c>
      <c r="AA320" s="151">
        <f>COUNTIF($F$2:F320,F320)</f>
        <v>0</v>
      </c>
      <c r="AB320" s="156" t="str">
        <f t="shared" si="62"/>
        <v/>
      </c>
      <c r="AC320" t="e">
        <f>VLOOKUP(C320,'2-班级信息'!A:AH,31,0)</f>
        <v>#N/A</v>
      </c>
      <c r="AD320" t="e">
        <f>VLOOKUP(C320,'2-班级信息'!A:AH,8,0)</f>
        <v>#N/A</v>
      </c>
      <c r="AE320" t="e">
        <f t="shared" si="63"/>
        <v>#N/A</v>
      </c>
      <c r="AF320" t="e">
        <f t="shared" si="64"/>
        <v>#N/A</v>
      </c>
    </row>
    <row r="321" spans="1:32">
      <c r="A321" s="321"/>
      <c r="B321" s="321"/>
      <c r="C321" s="321"/>
      <c r="D321" s="321"/>
      <c r="E321" s="321"/>
      <c r="F321" s="321"/>
      <c r="G321" s="317"/>
      <c r="H321" s="321"/>
      <c r="I321" s="321"/>
      <c r="J321" s="321"/>
      <c r="K321" s="321"/>
      <c r="L321" s="321"/>
      <c r="M321" s="321"/>
      <c r="N321" s="321"/>
      <c r="O321" s="321"/>
      <c r="P321" s="155" t="str">
        <f t="shared" si="52"/>
        <v xml:space="preserve"> </v>
      </c>
      <c r="Q321" s="155" t="str">
        <f>IF(P321="在读",IF(IFERROR(FIND("一",C321),0)&gt;0,"一对一",VLOOKUP(LEFT(C321,3),班级编码!A:H,8,0)),P321)</f>
        <v xml:space="preserve"> </v>
      </c>
      <c r="R321" s="156">
        <f t="shared" si="53"/>
        <v>0</v>
      </c>
      <c r="S321" s="151">
        <f t="shared" si="54"/>
        <v>0</v>
      </c>
      <c r="T321" s="151" t="str">
        <f t="shared" si="55"/>
        <v/>
      </c>
      <c r="U321" s="151" t="str">
        <f t="shared" si="56"/>
        <v/>
      </c>
      <c r="V321" s="151" t="str">
        <f t="shared" si="57"/>
        <v/>
      </c>
      <c r="W321" s="151" t="str">
        <f t="shared" si="58"/>
        <v/>
      </c>
      <c r="X321" s="151">
        <f t="shared" si="59"/>
        <v>0</v>
      </c>
      <c r="Y321" s="151">
        <f t="shared" si="60"/>
        <v>0</v>
      </c>
      <c r="Z321" s="151" t="str">
        <f t="shared" si="61"/>
        <v/>
      </c>
      <c r="AA321" s="151">
        <f>COUNTIF($F$2:F321,F321)</f>
        <v>0</v>
      </c>
      <c r="AB321" s="156" t="str">
        <f t="shared" si="62"/>
        <v/>
      </c>
      <c r="AC321" t="e">
        <f>VLOOKUP(C321,'2-班级信息'!A:AH,31,0)</f>
        <v>#N/A</v>
      </c>
      <c r="AD321" t="e">
        <f>VLOOKUP(C321,'2-班级信息'!A:AH,8,0)</f>
        <v>#N/A</v>
      </c>
      <c r="AE321" t="e">
        <f t="shared" si="63"/>
        <v>#N/A</v>
      </c>
      <c r="AF321" t="e">
        <f t="shared" si="64"/>
        <v>#N/A</v>
      </c>
    </row>
    <row r="322" spans="1:32">
      <c r="A322" s="321"/>
      <c r="B322" s="321"/>
      <c r="C322" s="321"/>
      <c r="D322" s="321"/>
      <c r="E322" s="321"/>
      <c r="F322" s="321"/>
      <c r="G322" s="317"/>
      <c r="H322" s="321"/>
      <c r="I322" s="321"/>
      <c r="J322" s="321"/>
      <c r="K322" s="321"/>
      <c r="L322" s="321"/>
      <c r="M322" s="321"/>
      <c r="N322" s="321"/>
      <c r="O322" s="321"/>
      <c r="P322" s="155" t="str">
        <f t="shared" si="52"/>
        <v xml:space="preserve"> </v>
      </c>
      <c r="Q322" s="155" t="str">
        <f>IF(P322="在读",IF(IFERROR(FIND("一",C322),0)&gt;0,"一对一",VLOOKUP(LEFT(C322,3),班级编码!A:H,8,0)),P322)</f>
        <v xml:space="preserve"> </v>
      </c>
      <c r="R322" s="156">
        <f t="shared" si="53"/>
        <v>0</v>
      </c>
      <c r="S322" s="151">
        <f t="shared" si="54"/>
        <v>0</v>
      </c>
      <c r="T322" s="151" t="str">
        <f t="shared" si="55"/>
        <v/>
      </c>
      <c r="U322" s="151" t="str">
        <f t="shared" si="56"/>
        <v/>
      </c>
      <c r="V322" s="151" t="str">
        <f t="shared" si="57"/>
        <v/>
      </c>
      <c r="W322" s="151" t="str">
        <f t="shared" si="58"/>
        <v/>
      </c>
      <c r="X322" s="151">
        <f t="shared" si="59"/>
        <v>0</v>
      </c>
      <c r="Y322" s="151">
        <f t="shared" si="60"/>
        <v>0</v>
      </c>
      <c r="Z322" s="151" t="str">
        <f t="shared" si="61"/>
        <v/>
      </c>
      <c r="AA322" s="151">
        <f>COUNTIF($F$2:F322,F322)</f>
        <v>0</v>
      </c>
      <c r="AB322" s="156" t="str">
        <f t="shared" si="62"/>
        <v/>
      </c>
      <c r="AC322" t="e">
        <f>VLOOKUP(C322,'2-班级信息'!A:AH,31,0)</f>
        <v>#N/A</v>
      </c>
      <c r="AD322" t="e">
        <f>VLOOKUP(C322,'2-班级信息'!A:AH,8,0)</f>
        <v>#N/A</v>
      </c>
      <c r="AE322" t="e">
        <f t="shared" si="63"/>
        <v>#N/A</v>
      </c>
      <c r="AF322" t="e">
        <f t="shared" si="64"/>
        <v>#N/A</v>
      </c>
    </row>
    <row r="323" spans="1:32">
      <c r="A323" s="176"/>
      <c r="B323" s="176"/>
      <c r="C323" s="176"/>
      <c r="D323" s="176"/>
      <c r="E323" s="176"/>
      <c r="F323" s="176"/>
      <c r="G323" s="175"/>
      <c r="H323" s="176"/>
      <c r="I323" s="176"/>
      <c r="J323" s="176"/>
      <c r="K323" s="176"/>
      <c r="L323" s="176"/>
      <c r="M323" s="176"/>
      <c r="N323" s="176"/>
      <c r="O323" s="176"/>
      <c r="P323" s="155" t="str">
        <f t="shared" ref="P323:P386" si="65">IF(C323="停读","停读",IF(C323="未进班","未进班",IF(AND(L323="",F323&lt;&gt;""),"在读"," ")))</f>
        <v xml:space="preserve"> </v>
      </c>
      <c r="Q323" s="155" t="str">
        <f>IF(P323="在读",IF(IFERROR(FIND("一",C323),0)&gt;0,"一对一",VLOOKUP(LEFT(C323,3),班级编码!A:H,8,0)),P323)</f>
        <v xml:space="preserve"> </v>
      </c>
      <c r="R323" s="156">
        <f t="shared" ref="R323:R386" si="66">+C323</f>
        <v>0</v>
      </c>
      <c r="S323" s="151">
        <f t="shared" ref="S323:S386" si="67">IFERROR(LEFT(E323,FIND(",",E323)-1),E323)</f>
        <v>0</v>
      </c>
      <c r="T323" s="151" t="str">
        <f t="shared" ref="T323:T386" si="68">IF(X323=Y323,W323,V323)</f>
        <v/>
      </c>
      <c r="U323" s="151" t="str">
        <f t="shared" ref="U323:U386" si="69">IF(X323=Y323,V323,W323)</f>
        <v/>
      </c>
      <c r="V323" s="151" t="str">
        <f t="shared" ref="V323:V386" si="70">IFERROR(MID(E323,FIND(",",E323)+1,FIND("@",SUBSTITUTE(E323,",","@",2))-FIND(",",E323)-1),IF(ISERROR(FIND(",",E323)),"",MID(E323,FIND(",",E323)+1,20)))</f>
        <v/>
      </c>
      <c r="W323" s="151" t="str">
        <f t="shared" ref="W323:W386" si="71">IFERROR(MID(E323,FIND("@",SUBSTITUTE(E323,",","@",2))+1,10),"")</f>
        <v/>
      </c>
      <c r="X323" s="151">
        <f t="shared" ref="X323:X386" si="72">LEN(V323)</f>
        <v>0</v>
      </c>
      <c r="Y323" s="151">
        <f t="shared" ref="Y323:Y386" si="73">LENB(V323)</f>
        <v>0</v>
      </c>
      <c r="Z323" s="151" t="str">
        <f t="shared" ref="Z323:Z386" si="74">IF(COUNTIF(F:F,F323)&gt;1,"重复","")</f>
        <v/>
      </c>
      <c r="AA323" s="151">
        <f>COUNTIF($F$2:F323,F323)</f>
        <v>0</v>
      </c>
      <c r="AB323" s="156" t="str">
        <f t="shared" ref="AB323:AB386" si="75">IF(IFERROR(FIND("一",C323),0)&gt;0,"一对一",LEFT(C323,3))</f>
        <v/>
      </c>
      <c r="AC323" t="e">
        <f>VLOOKUP(C323,'2-班级信息'!A:AH,31,0)</f>
        <v>#N/A</v>
      </c>
      <c r="AD323" t="e">
        <f>VLOOKUP(C323,'2-班级信息'!A:AH,8,0)</f>
        <v>#N/A</v>
      </c>
      <c r="AE323" t="e">
        <f t="shared" ref="AE323:AE386" si="76">IF(Q323="一对一","一对一",VLOOKUP(H323,AG:AH,2,0))</f>
        <v>#N/A</v>
      </c>
      <c r="AF323" t="e">
        <f t="shared" ref="AF323:AF386" si="77">IF(OR(AE323="幼儿班",AE323="中学班",AE323="一对一"),AE323,IF(OR(AC323="周日晚上",AC323="周五晚上",AC323="周六晚上"),AC323,IF(OR(AC323="周六上午",AC323="周六下午",AC323="周日上午",AC323="周日下午",),"小学周末白天班","小学平时"&amp;AD323&amp;"班")))</f>
        <v>#N/A</v>
      </c>
    </row>
    <row r="324" spans="1:32">
      <c r="A324" s="176"/>
      <c r="B324" s="176"/>
      <c r="C324" s="176"/>
      <c r="D324" s="176"/>
      <c r="E324" s="176"/>
      <c r="F324" s="176"/>
      <c r="G324" s="175"/>
      <c r="H324" s="176"/>
      <c r="I324" s="176"/>
      <c r="J324" s="176"/>
      <c r="K324" s="176"/>
      <c r="L324" s="176"/>
      <c r="M324" s="176"/>
      <c r="N324" s="176"/>
      <c r="O324" s="176"/>
      <c r="P324" s="155" t="str">
        <f t="shared" si="65"/>
        <v xml:space="preserve"> </v>
      </c>
      <c r="Q324" s="155" t="str">
        <f>IF(P324="在读",IF(IFERROR(FIND("一",C324),0)&gt;0,"一对一",VLOOKUP(LEFT(C324,3),班级编码!A:H,8,0)),P324)</f>
        <v xml:space="preserve"> </v>
      </c>
      <c r="R324" s="156">
        <f t="shared" si="66"/>
        <v>0</v>
      </c>
      <c r="S324" s="151">
        <f t="shared" si="67"/>
        <v>0</v>
      </c>
      <c r="T324" s="151" t="str">
        <f t="shared" si="68"/>
        <v/>
      </c>
      <c r="U324" s="151" t="str">
        <f t="shared" si="69"/>
        <v/>
      </c>
      <c r="V324" s="151" t="str">
        <f t="shared" si="70"/>
        <v/>
      </c>
      <c r="W324" s="151" t="str">
        <f t="shared" si="71"/>
        <v/>
      </c>
      <c r="X324" s="151">
        <f t="shared" si="72"/>
        <v>0</v>
      </c>
      <c r="Y324" s="151">
        <f t="shared" si="73"/>
        <v>0</v>
      </c>
      <c r="Z324" s="151" t="str">
        <f t="shared" si="74"/>
        <v/>
      </c>
      <c r="AA324" s="151">
        <f>COUNTIF($F$2:F324,F324)</f>
        <v>0</v>
      </c>
      <c r="AB324" s="156" t="str">
        <f t="shared" si="75"/>
        <v/>
      </c>
      <c r="AC324" t="e">
        <f>VLOOKUP(C324,'2-班级信息'!A:AH,31,0)</f>
        <v>#N/A</v>
      </c>
      <c r="AD324" t="e">
        <f>VLOOKUP(C324,'2-班级信息'!A:AH,8,0)</f>
        <v>#N/A</v>
      </c>
      <c r="AE324" t="e">
        <f t="shared" si="76"/>
        <v>#N/A</v>
      </c>
      <c r="AF324" t="e">
        <f t="shared" si="77"/>
        <v>#N/A</v>
      </c>
    </row>
    <row r="325" spans="1:32">
      <c r="A325" s="176"/>
      <c r="B325" s="176"/>
      <c r="C325" s="176"/>
      <c r="D325" s="176"/>
      <c r="E325" s="176"/>
      <c r="F325" s="176"/>
      <c r="G325" s="175"/>
      <c r="H325" s="176"/>
      <c r="I325" s="176"/>
      <c r="J325" s="176"/>
      <c r="K325" s="176"/>
      <c r="L325" s="176"/>
      <c r="M325" s="176"/>
      <c r="N325" s="176"/>
      <c r="O325" s="176"/>
      <c r="P325" s="155" t="str">
        <f t="shared" si="65"/>
        <v xml:space="preserve"> </v>
      </c>
      <c r="Q325" s="155" t="str">
        <f>IF(P325="在读",IF(IFERROR(FIND("一",C325),0)&gt;0,"一对一",VLOOKUP(LEFT(C325,3),班级编码!A:H,8,0)),P325)</f>
        <v xml:space="preserve"> </v>
      </c>
      <c r="R325" s="156">
        <f t="shared" si="66"/>
        <v>0</v>
      </c>
      <c r="S325" s="151">
        <f t="shared" si="67"/>
        <v>0</v>
      </c>
      <c r="T325" s="151" t="str">
        <f t="shared" si="68"/>
        <v/>
      </c>
      <c r="U325" s="151" t="str">
        <f t="shared" si="69"/>
        <v/>
      </c>
      <c r="V325" s="151" t="str">
        <f t="shared" si="70"/>
        <v/>
      </c>
      <c r="W325" s="151" t="str">
        <f t="shared" si="71"/>
        <v/>
      </c>
      <c r="X325" s="151">
        <f t="shared" si="72"/>
        <v>0</v>
      </c>
      <c r="Y325" s="151">
        <f t="shared" si="73"/>
        <v>0</v>
      </c>
      <c r="Z325" s="151" t="str">
        <f t="shared" si="74"/>
        <v/>
      </c>
      <c r="AA325" s="151">
        <f>COUNTIF($F$2:F325,F325)</f>
        <v>0</v>
      </c>
      <c r="AB325" s="156" t="str">
        <f t="shared" si="75"/>
        <v/>
      </c>
      <c r="AC325" t="e">
        <f>VLOOKUP(C325,'2-班级信息'!A:AH,31,0)</f>
        <v>#N/A</v>
      </c>
      <c r="AD325" t="e">
        <f>VLOOKUP(C325,'2-班级信息'!A:AH,8,0)</f>
        <v>#N/A</v>
      </c>
      <c r="AE325" t="e">
        <f t="shared" si="76"/>
        <v>#N/A</v>
      </c>
      <c r="AF325" t="e">
        <f t="shared" si="77"/>
        <v>#N/A</v>
      </c>
    </row>
    <row r="326" spans="1:32">
      <c r="A326" s="176"/>
      <c r="B326" s="176"/>
      <c r="C326" s="176"/>
      <c r="D326" s="176"/>
      <c r="E326" s="176"/>
      <c r="F326" s="176"/>
      <c r="G326" s="175"/>
      <c r="H326" s="176"/>
      <c r="I326" s="176"/>
      <c r="J326" s="176"/>
      <c r="K326" s="176"/>
      <c r="L326" s="176"/>
      <c r="M326" s="176"/>
      <c r="N326" s="176"/>
      <c r="O326" s="176"/>
      <c r="P326" s="155" t="str">
        <f t="shared" si="65"/>
        <v xml:space="preserve"> </v>
      </c>
      <c r="Q326" s="155" t="str">
        <f>IF(P326="在读",IF(IFERROR(FIND("一",C326),0)&gt;0,"一对一",VLOOKUP(LEFT(C326,3),班级编码!A:H,8,0)),P326)</f>
        <v xml:space="preserve"> </v>
      </c>
      <c r="R326" s="156">
        <f t="shared" si="66"/>
        <v>0</v>
      </c>
      <c r="S326" s="151">
        <f t="shared" si="67"/>
        <v>0</v>
      </c>
      <c r="T326" s="151" t="str">
        <f t="shared" si="68"/>
        <v/>
      </c>
      <c r="U326" s="151" t="str">
        <f t="shared" si="69"/>
        <v/>
      </c>
      <c r="V326" s="151" t="str">
        <f t="shared" si="70"/>
        <v/>
      </c>
      <c r="W326" s="151" t="str">
        <f t="shared" si="71"/>
        <v/>
      </c>
      <c r="X326" s="151">
        <f t="shared" si="72"/>
        <v>0</v>
      </c>
      <c r="Y326" s="151">
        <f t="shared" si="73"/>
        <v>0</v>
      </c>
      <c r="Z326" s="151" t="str">
        <f t="shared" si="74"/>
        <v/>
      </c>
      <c r="AA326" s="151">
        <f>COUNTIF($F$2:F326,F326)</f>
        <v>0</v>
      </c>
      <c r="AB326" s="156" t="str">
        <f t="shared" si="75"/>
        <v/>
      </c>
      <c r="AC326" t="e">
        <f>VLOOKUP(C326,'2-班级信息'!A:AH,31,0)</f>
        <v>#N/A</v>
      </c>
      <c r="AD326" t="e">
        <f>VLOOKUP(C326,'2-班级信息'!A:AH,8,0)</f>
        <v>#N/A</v>
      </c>
      <c r="AE326" t="e">
        <f t="shared" si="76"/>
        <v>#N/A</v>
      </c>
      <c r="AF326" t="e">
        <f t="shared" si="77"/>
        <v>#N/A</v>
      </c>
    </row>
    <row r="327" spans="1:32">
      <c r="A327" s="176"/>
      <c r="B327" s="176"/>
      <c r="C327" s="176"/>
      <c r="D327" s="176"/>
      <c r="E327" s="176"/>
      <c r="F327" s="176"/>
      <c r="G327" s="175"/>
      <c r="H327" s="176"/>
      <c r="I327" s="176"/>
      <c r="J327" s="176"/>
      <c r="K327" s="176"/>
      <c r="L327" s="176"/>
      <c r="M327" s="176"/>
      <c r="N327" s="176"/>
      <c r="O327" s="176"/>
      <c r="P327" s="155" t="str">
        <f t="shared" si="65"/>
        <v xml:space="preserve"> </v>
      </c>
      <c r="Q327" s="155" t="str">
        <f>IF(P327="在读",IF(IFERROR(FIND("一",C327),0)&gt;0,"一对一",VLOOKUP(LEFT(C327,3),班级编码!A:H,8,0)),P327)</f>
        <v xml:space="preserve"> </v>
      </c>
      <c r="R327" s="156">
        <f t="shared" si="66"/>
        <v>0</v>
      </c>
      <c r="S327" s="151">
        <f t="shared" si="67"/>
        <v>0</v>
      </c>
      <c r="T327" s="151" t="str">
        <f t="shared" si="68"/>
        <v/>
      </c>
      <c r="U327" s="151" t="str">
        <f t="shared" si="69"/>
        <v/>
      </c>
      <c r="V327" s="151" t="str">
        <f t="shared" si="70"/>
        <v/>
      </c>
      <c r="W327" s="151" t="str">
        <f t="shared" si="71"/>
        <v/>
      </c>
      <c r="X327" s="151">
        <f t="shared" si="72"/>
        <v>0</v>
      </c>
      <c r="Y327" s="151">
        <f t="shared" si="73"/>
        <v>0</v>
      </c>
      <c r="Z327" s="151" t="str">
        <f t="shared" si="74"/>
        <v/>
      </c>
      <c r="AA327" s="151">
        <f>COUNTIF($F$2:F327,F327)</f>
        <v>0</v>
      </c>
      <c r="AB327" s="156" t="str">
        <f t="shared" si="75"/>
        <v/>
      </c>
      <c r="AC327" t="e">
        <f>VLOOKUP(C327,'2-班级信息'!A:AH,31,0)</f>
        <v>#N/A</v>
      </c>
      <c r="AD327" t="e">
        <f>VLOOKUP(C327,'2-班级信息'!A:AH,8,0)</f>
        <v>#N/A</v>
      </c>
      <c r="AE327" t="e">
        <f t="shared" si="76"/>
        <v>#N/A</v>
      </c>
      <c r="AF327" t="e">
        <f t="shared" si="77"/>
        <v>#N/A</v>
      </c>
    </row>
    <row r="328" spans="1:32">
      <c r="A328" s="176"/>
      <c r="B328" s="176"/>
      <c r="C328" s="176"/>
      <c r="D328" s="176"/>
      <c r="E328" s="176"/>
      <c r="F328" s="176"/>
      <c r="G328" s="175"/>
      <c r="H328" s="176"/>
      <c r="I328" s="176"/>
      <c r="J328" s="176"/>
      <c r="K328" s="176"/>
      <c r="L328" s="176"/>
      <c r="M328" s="176"/>
      <c r="N328" s="176"/>
      <c r="O328" s="176"/>
      <c r="P328" s="155" t="str">
        <f t="shared" si="65"/>
        <v xml:space="preserve"> </v>
      </c>
      <c r="Q328" s="155" t="str">
        <f>IF(P328="在读",IF(IFERROR(FIND("一",C328),0)&gt;0,"一对一",VLOOKUP(LEFT(C328,3),班级编码!A:H,8,0)),P328)</f>
        <v xml:space="preserve"> </v>
      </c>
      <c r="R328" s="156">
        <f t="shared" si="66"/>
        <v>0</v>
      </c>
      <c r="S328" s="151">
        <f t="shared" si="67"/>
        <v>0</v>
      </c>
      <c r="T328" s="151" t="str">
        <f t="shared" si="68"/>
        <v/>
      </c>
      <c r="U328" s="151" t="str">
        <f t="shared" si="69"/>
        <v/>
      </c>
      <c r="V328" s="151" t="str">
        <f t="shared" si="70"/>
        <v/>
      </c>
      <c r="W328" s="151" t="str">
        <f t="shared" si="71"/>
        <v/>
      </c>
      <c r="X328" s="151">
        <f t="shared" si="72"/>
        <v>0</v>
      </c>
      <c r="Y328" s="151">
        <f t="shared" si="73"/>
        <v>0</v>
      </c>
      <c r="Z328" s="151" t="str">
        <f t="shared" si="74"/>
        <v/>
      </c>
      <c r="AA328" s="151">
        <f>COUNTIF($F$2:F328,F328)</f>
        <v>0</v>
      </c>
      <c r="AB328" s="156" t="str">
        <f t="shared" si="75"/>
        <v/>
      </c>
      <c r="AC328" t="e">
        <f>VLOOKUP(C328,'2-班级信息'!A:AH,31,0)</f>
        <v>#N/A</v>
      </c>
      <c r="AD328" t="e">
        <f>VLOOKUP(C328,'2-班级信息'!A:AH,8,0)</f>
        <v>#N/A</v>
      </c>
      <c r="AE328" t="e">
        <f t="shared" si="76"/>
        <v>#N/A</v>
      </c>
      <c r="AF328" t="e">
        <f t="shared" si="77"/>
        <v>#N/A</v>
      </c>
    </row>
    <row r="329" spans="1:32">
      <c r="A329" s="176"/>
      <c r="B329" s="176"/>
      <c r="C329" s="176"/>
      <c r="D329" s="176"/>
      <c r="E329" s="176"/>
      <c r="F329" s="176"/>
      <c r="G329" s="175"/>
      <c r="H329" s="176"/>
      <c r="I329" s="176"/>
      <c r="J329" s="176"/>
      <c r="K329" s="176"/>
      <c r="L329" s="176"/>
      <c r="M329" s="176"/>
      <c r="N329" s="176"/>
      <c r="O329" s="176"/>
      <c r="P329" s="155" t="str">
        <f t="shared" si="65"/>
        <v xml:space="preserve"> </v>
      </c>
      <c r="Q329" s="155" t="str">
        <f>IF(P329="在读",IF(IFERROR(FIND("一",C329),0)&gt;0,"一对一",VLOOKUP(LEFT(C329,3),班级编码!A:H,8,0)),P329)</f>
        <v xml:space="preserve"> </v>
      </c>
      <c r="R329" s="156">
        <f t="shared" si="66"/>
        <v>0</v>
      </c>
      <c r="S329" s="151">
        <f t="shared" si="67"/>
        <v>0</v>
      </c>
      <c r="T329" s="151" t="str">
        <f t="shared" si="68"/>
        <v/>
      </c>
      <c r="U329" s="151" t="str">
        <f t="shared" si="69"/>
        <v/>
      </c>
      <c r="V329" s="151" t="str">
        <f t="shared" si="70"/>
        <v/>
      </c>
      <c r="W329" s="151" t="str">
        <f t="shared" si="71"/>
        <v/>
      </c>
      <c r="X329" s="151">
        <f t="shared" si="72"/>
        <v>0</v>
      </c>
      <c r="Y329" s="151">
        <f t="shared" si="73"/>
        <v>0</v>
      </c>
      <c r="Z329" s="151" t="str">
        <f t="shared" si="74"/>
        <v/>
      </c>
      <c r="AA329" s="151">
        <f>COUNTIF($F$2:F329,F329)</f>
        <v>0</v>
      </c>
      <c r="AB329" s="156" t="str">
        <f t="shared" si="75"/>
        <v/>
      </c>
      <c r="AC329" t="e">
        <f>VLOOKUP(C329,'2-班级信息'!A:AH,31,0)</f>
        <v>#N/A</v>
      </c>
      <c r="AD329" t="e">
        <f>VLOOKUP(C329,'2-班级信息'!A:AH,8,0)</f>
        <v>#N/A</v>
      </c>
      <c r="AE329" t="e">
        <f t="shared" si="76"/>
        <v>#N/A</v>
      </c>
      <c r="AF329" t="e">
        <f t="shared" si="77"/>
        <v>#N/A</v>
      </c>
    </row>
    <row r="330" spans="1:32">
      <c r="A330" s="176"/>
      <c r="B330" s="176"/>
      <c r="C330" s="176"/>
      <c r="D330" s="176"/>
      <c r="E330" s="176"/>
      <c r="F330" s="176"/>
      <c r="G330" s="175"/>
      <c r="H330" s="176"/>
      <c r="I330" s="176"/>
      <c r="J330" s="176"/>
      <c r="K330" s="176"/>
      <c r="L330" s="176"/>
      <c r="M330" s="176"/>
      <c r="N330" s="176"/>
      <c r="O330" s="176"/>
      <c r="P330" s="155" t="str">
        <f t="shared" si="65"/>
        <v xml:space="preserve"> </v>
      </c>
      <c r="Q330" s="155" t="str">
        <f>IF(P330="在读",IF(IFERROR(FIND("一",C330),0)&gt;0,"一对一",VLOOKUP(LEFT(C330,3),班级编码!A:H,8,0)),P330)</f>
        <v xml:space="preserve"> </v>
      </c>
      <c r="R330" s="156">
        <f t="shared" si="66"/>
        <v>0</v>
      </c>
      <c r="S330" s="151">
        <f t="shared" si="67"/>
        <v>0</v>
      </c>
      <c r="T330" s="151" t="str">
        <f t="shared" si="68"/>
        <v/>
      </c>
      <c r="U330" s="151" t="str">
        <f t="shared" si="69"/>
        <v/>
      </c>
      <c r="V330" s="151" t="str">
        <f t="shared" si="70"/>
        <v/>
      </c>
      <c r="W330" s="151" t="str">
        <f t="shared" si="71"/>
        <v/>
      </c>
      <c r="X330" s="151">
        <f t="shared" si="72"/>
        <v>0</v>
      </c>
      <c r="Y330" s="151">
        <f t="shared" si="73"/>
        <v>0</v>
      </c>
      <c r="Z330" s="151" t="str">
        <f t="shared" si="74"/>
        <v/>
      </c>
      <c r="AA330" s="151">
        <f>COUNTIF($F$2:F330,F330)</f>
        <v>0</v>
      </c>
      <c r="AB330" s="156" t="str">
        <f t="shared" si="75"/>
        <v/>
      </c>
      <c r="AC330" t="e">
        <f>VLOOKUP(C330,'2-班级信息'!A:AH,31,0)</f>
        <v>#N/A</v>
      </c>
      <c r="AD330" t="e">
        <f>VLOOKUP(C330,'2-班级信息'!A:AH,8,0)</f>
        <v>#N/A</v>
      </c>
      <c r="AE330" t="e">
        <f t="shared" si="76"/>
        <v>#N/A</v>
      </c>
      <c r="AF330" t="e">
        <f t="shared" si="77"/>
        <v>#N/A</v>
      </c>
    </row>
    <row r="331" spans="1:32">
      <c r="A331" s="176"/>
      <c r="B331" s="176"/>
      <c r="C331" s="176"/>
      <c r="D331" s="176"/>
      <c r="E331" s="176"/>
      <c r="F331" s="176"/>
      <c r="G331" s="175"/>
      <c r="H331" s="176"/>
      <c r="I331" s="176"/>
      <c r="J331" s="176"/>
      <c r="K331" s="176"/>
      <c r="L331" s="176"/>
      <c r="M331" s="176"/>
      <c r="N331" s="176"/>
      <c r="O331" s="176"/>
      <c r="P331" s="155" t="str">
        <f t="shared" si="65"/>
        <v xml:space="preserve"> </v>
      </c>
      <c r="Q331" s="155" t="str">
        <f>IF(P331="在读",IF(IFERROR(FIND("一",C331),0)&gt;0,"一对一",VLOOKUP(LEFT(C331,3),班级编码!A:H,8,0)),P331)</f>
        <v xml:space="preserve"> </v>
      </c>
      <c r="R331" s="156">
        <f t="shared" si="66"/>
        <v>0</v>
      </c>
      <c r="S331" s="151">
        <f t="shared" si="67"/>
        <v>0</v>
      </c>
      <c r="T331" s="151" t="str">
        <f t="shared" si="68"/>
        <v/>
      </c>
      <c r="U331" s="151" t="str">
        <f t="shared" si="69"/>
        <v/>
      </c>
      <c r="V331" s="151" t="str">
        <f t="shared" si="70"/>
        <v/>
      </c>
      <c r="W331" s="151" t="str">
        <f t="shared" si="71"/>
        <v/>
      </c>
      <c r="X331" s="151">
        <f t="shared" si="72"/>
        <v>0</v>
      </c>
      <c r="Y331" s="151">
        <f t="shared" si="73"/>
        <v>0</v>
      </c>
      <c r="Z331" s="151" t="str">
        <f t="shared" si="74"/>
        <v/>
      </c>
      <c r="AA331" s="151">
        <f>COUNTIF($F$2:F331,F331)</f>
        <v>0</v>
      </c>
      <c r="AB331" s="156" t="str">
        <f t="shared" si="75"/>
        <v/>
      </c>
      <c r="AC331" t="e">
        <f>VLOOKUP(C331,'2-班级信息'!A:AH,31,0)</f>
        <v>#N/A</v>
      </c>
      <c r="AD331" t="e">
        <f>VLOOKUP(C331,'2-班级信息'!A:AH,8,0)</f>
        <v>#N/A</v>
      </c>
      <c r="AE331" t="e">
        <f t="shared" si="76"/>
        <v>#N/A</v>
      </c>
      <c r="AF331" t="e">
        <f t="shared" si="77"/>
        <v>#N/A</v>
      </c>
    </row>
    <row r="332" spans="1:32">
      <c r="A332" s="176"/>
      <c r="B332" s="176"/>
      <c r="C332" s="176"/>
      <c r="D332" s="176"/>
      <c r="E332" s="176"/>
      <c r="F332" s="176"/>
      <c r="G332" s="175"/>
      <c r="H332" s="176"/>
      <c r="I332" s="176"/>
      <c r="J332" s="176"/>
      <c r="K332" s="176"/>
      <c r="L332" s="176"/>
      <c r="M332" s="176"/>
      <c r="N332" s="176"/>
      <c r="O332" s="176"/>
      <c r="P332" s="155" t="str">
        <f t="shared" si="65"/>
        <v xml:space="preserve"> </v>
      </c>
      <c r="Q332" s="155" t="str">
        <f>IF(P332="在读",IF(IFERROR(FIND("一",C332),0)&gt;0,"一对一",VLOOKUP(LEFT(C332,3),班级编码!A:H,8,0)),P332)</f>
        <v xml:space="preserve"> </v>
      </c>
      <c r="R332" s="156">
        <f t="shared" si="66"/>
        <v>0</v>
      </c>
      <c r="S332" s="151">
        <f t="shared" si="67"/>
        <v>0</v>
      </c>
      <c r="T332" s="151" t="str">
        <f t="shared" si="68"/>
        <v/>
      </c>
      <c r="U332" s="151" t="str">
        <f t="shared" si="69"/>
        <v/>
      </c>
      <c r="V332" s="151" t="str">
        <f t="shared" si="70"/>
        <v/>
      </c>
      <c r="W332" s="151" t="str">
        <f t="shared" si="71"/>
        <v/>
      </c>
      <c r="X332" s="151">
        <f t="shared" si="72"/>
        <v>0</v>
      </c>
      <c r="Y332" s="151">
        <f t="shared" si="73"/>
        <v>0</v>
      </c>
      <c r="Z332" s="151" t="str">
        <f t="shared" si="74"/>
        <v/>
      </c>
      <c r="AA332" s="151">
        <f>COUNTIF($F$2:F332,F332)</f>
        <v>0</v>
      </c>
      <c r="AB332" s="156" t="str">
        <f t="shared" si="75"/>
        <v/>
      </c>
      <c r="AC332" t="e">
        <f>VLOOKUP(C332,'2-班级信息'!A:AH,31,0)</f>
        <v>#N/A</v>
      </c>
      <c r="AD332" t="e">
        <f>VLOOKUP(C332,'2-班级信息'!A:AH,8,0)</f>
        <v>#N/A</v>
      </c>
      <c r="AE332" t="e">
        <f t="shared" si="76"/>
        <v>#N/A</v>
      </c>
      <c r="AF332" t="e">
        <f t="shared" si="77"/>
        <v>#N/A</v>
      </c>
    </row>
    <row r="333" spans="1:32">
      <c r="A333" s="176"/>
      <c r="B333" s="176"/>
      <c r="C333" s="176"/>
      <c r="D333" s="176"/>
      <c r="E333" s="176"/>
      <c r="F333" s="176"/>
      <c r="G333" s="175"/>
      <c r="H333" s="310"/>
      <c r="I333" s="176"/>
      <c r="J333" s="176"/>
      <c r="K333" s="176"/>
      <c r="L333" s="176"/>
      <c r="M333" s="176"/>
      <c r="N333" s="176"/>
      <c r="O333" s="176"/>
      <c r="P333" s="155" t="str">
        <f t="shared" si="65"/>
        <v xml:space="preserve"> </v>
      </c>
      <c r="Q333" s="155" t="str">
        <f>IF(P333="在读",IF(IFERROR(FIND("一",C333),0)&gt;0,"一对一",VLOOKUP(LEFT(C333,3),班级编码!A:H,8,0)),P333)</f>
        <v xml:space="preserve"> </v>
      </c>
      <c r="R333" s="156">
        <f t="shared" si="66"/>
        <v>0</v>
      </c>
      <c r="S333" s="151">
        <f t="shared" si="67"/>
        <v>0</v>
      </c>
      <c r="T333" s="151" t="str">
        <f t="shared" si="68"/>
        <v/>
      </c>
      <c r="U333" s="151" t="str">
        <f t="shared" si="69"/>
        <v/>
      </c>
      <c r="V333" s="151" t="str">
        <f t="shared" si="70"/>
        <v/>
      </c>
      <c r="W333" s="151" t="str">
        <f t="shared" si="71"/>
        <v/>
      </c>
      <c r="X333" s="151">
        <f t="shared" si="72"/>
        <v>0</v>
      </c>
      <c r="Y333" s="151">
        <f t="shared" si="73"/>
        <v>0</v>
      </c>
      <c r="Z333" s="151" t="str">
        <f t="shared" si="74"/>
        <v/>
      </c>
      <c r="AA333" s="151">
        <f>COUNTIF($F$2:F333,F333)</f>
        <v>0</v>
      </c>
      <c r="AB333" s="156" t="str">
        <f t="shared" si="75"/>
        <v/>
      </c>
      <c r="AC333" t="e">
        <f>VLOOKUP(C333,'2-班级信息'!A:AH,31,0)</f>
        <v>#N/A</v>
      </c>
      <c r="AD333" t="e">
        <f>VLOOKUP(C333,'2-班级信息'!A:AH,8,0)</f>
        <v>#N/A</v>
      </c>
      <c r="AE333" t="e">
        <f t="shared" si="76"/>
        <v>#N/A</v>
      </c>
      <c r="AF333" t="e">
        <f t="shared" si="77"/>
        <v>#N/A</v>
      </c>
    </row>
    <row r="334" spans="1:32">
      <c r="A334" s="176"/>
      <c r="B334" s="176"/>
      <c r="C334" s="176"/>
      <c r="D334" s="176"/>
      <c r="E334" s="176"/>
      <c r="F334" s="176"/>
      <c r="G334" s="175"/>
      <c r="H334" s="176"/>
      <c r="I334" s="176"/>
      <c r="J334" s="176"/>
      <c r="K334" s="176"/>
      <c r="L334" s="176"/>
      <c r="M334" s="176"/>
      <c r="N334" s="176"/>
      <c r="O334" s="176"/>
      <c r="P334" s="155" t="str">
        <f t="shared" si="65"/>
        <v xml:space="preserve"> </v>
      </c>
      <c r="Q334" s="155" t="str">
        <f>IF(P334="在读",IF(IFERROR(FIND("一",C334),0)&gt;0,"一对一",VLOOKUP(LEFT(C334,3),班级编码!A:H,8,0)),P334)</f>
        <v xml:space="preserve"> </v>
      </c>
      <c r="R334" s="156">
        <f t="shared" si="66"/>
        <v>0</v>
      </c>
      <c r="S334" s="151">
        <f t="shared" si="67"/>
        <v>0</v>
      </c>
      <c r="T334" s="151" t="str">
        <f t="shared" si="68"/>
        <v/>
      </c>
      <c r="U334" s="151" t="str">
        <f t="shared" si="69"/>
        <v/>
      </c>
      <c r="V334" s="151" t="str">
        <f t="shared" si="70"/>
        <v/>
      </c>
      <c r="W334" s="151" t="str">
        <f t="shared" si="71"/>
        <v/>
      </c>
      <c r="X334" s="151">
        <f t="shared" si="72"/>
        <v>0</v>
      </c>
      <c r="Y334" s="151">
        <f t="shared" si="73"/>
        <v>0</v>
      </c>
      <c r="Z334" s="151" t="str">
        <f t="shared" si="74"/>
        <v/>
      </c>
      <c r="AA334" s="151">
        <f>COUNTIF($F$2:F334,F334)</f>
        <v>0</v>
      </c>
      <c r="AB334" s="156" t="str">
        <f t="shared" si="75"/>
        <v/>
      </c>
      <c r="AC334" t="e">
        <f>VLOOKUP(C334,'2-班级信息'!A:AH,31,0)</f>
        <v>#N/A</v>
      </c>
      <c r="AD334" t="e">
        <f>VLOOKUP(C334,'2-班级信息'!A:AH,8,0)</f>
        <v>#N/A</v>
      </c>
      <c r="AE334" t="e">
        <f t="shared" si="76"/>
        <v>#N/A</v>
      </c>
      <c r="AF334" t="e">
        <f t="shared" si="77"/>
        <v>#N/A</v>
      </c>
    </row>
    <row r="335" spans="1:32">
      <c r="A335" s="176"/>
      <c r="B335" s="176"/>
      <c r="C335" s="176"/>
      <c r="D335" s="176"/>
      <c r="E335" s="176"/>
      <c r="F335" s="176"/>
      <c r="G335" s="175"/>
      <c r="H335" s="176"/>
      <c r="I335" s="176"/>
      <c r="J335" s="176"/>
      <c r="K335" s="176"/>
      <c r="L335" s="176"/>
      <c r="M335" s="176"/>
      <c r="N335" s="176"/>
      <c r="O335" s="176"/>
      <c r="P335" s="155" t="str">
        <f t="shared" si="65"/>
        <v xml:space="preserve"> </v>
      </c>
      <c r="Q335" s="155" t="str">
        <f>IF(P335="在读",IF(IFERROR(FIND("一",C335),0)&gt;0,"一对一",VLOOKUP(LEFT(C335,3),班级编码!A:H,8,0)),P335)</f>
        <v xml:space="preserve"> </v>
      </c>
      <c r="R335" s="156">
        <f t="shared" si="66"/>
        <v>0</v>
      </c>
      <c r="S335" s="151">
        <f t="shared" si="67"/>
        <v>0</v>
      </c>
      <c r="T335" s="151" t="str">
        <f t="shared" si="68"/>
        <v/>
      </c>
      <c r="U335" s="151" t="str">
        <f t="shared" si="69"/>
        <v/>
      </c>
      <c r="V335" s="151" t="str">
        <f t="shared" si="70"/>
        <v/>
      </c>
      <c r="W335" s="151" t="str">
        <f t="shared" si="71"/>
        <v/>
      </c>
      <c r="X335" s="151">
        <f t="shared" si="72"/>
        <v>0</v>
      </c>
      <c r="Y335" s="151">
        <f t="shared" si="73"/>
        <v>0</v>
      </c>
      <c r="Z335" s="151" t="str">
        <f t="shared" si="74"/>
        <v/>
      </c>
      <c r="AA335" s="151">
        <f>COUNTIF($F$2:F335,F335)</f>
        <v>0</v>
      </c>
      <c r="AB335" s="156" t="str">
        <f t="shared" si="75"/>
        <v/>
      </c>
      <c r="AC335" t="e">
        <f>VLOOKUP(C335,'2-班级信息'!A:AH,31,0)</f>
        <v>#N/A</v>
      </c>
      <c r="AD335" t="e">
        <f>VLOOKUP(C335,'2-班级信息'!A:AH,8,0)</f>
        <v>#N/A</v>
      </c>
      <c r="AE335" t="e">
        <f t="shared" si="76"/>
        <v>#N/A</v>
      </c>
      <c r="AF335" t="e">
        <f t="shared" si="77"/>
        <v>#N/A</v>
      </c>
    </row>
    <row r="336" spans="1:32">
      <c r="A336" s="176"/>
      <c r="B336" s="176"/>
      <c r="C336" s="176"/>
      <c r="D336" s="176"/>
      <c r="E336" s="176"/>
      <c r="F336" s="176"/>
      <c r="G336" s="175"/>
      <c r="H336" s="176"/>
      <c r="I336" s="176"/>
      <c r="J336" s="176"/>
      <c r="K336" s="176"/>
      <c r="L336" s="176"/>
      <c r="M336" s="176"/>
      <c r="N336" s="176"/>
      <c r="O336" s="176"/>
      <c r="P336" s="155" t="str">
        <f t="shared" si="65"/>
        <v xml:space="preserve"> </v>
      </c>
      <c r="Q336" s="155" t="str">
        <f>IF(P336="在读",IF(IFERROR(FIND("一",C336),0)&gt;0,"一对一",VLOOKUP(LEFT(C336,3),班级编码!A:H,8,0)),P336)</f>
        <v xml:space="preserve"> </v>
      </c>
      <c r="R336" s="156">
        <f t="shared" si="66"/>
        <v>0</v>
      </c>
      <c r="S336" s="151">
        <f t="shared" si="67"/>
        <v>0</v>
      </c>
      <c r="T336" s="151" t="str">
        <f t="shared" si="68"/>
        <v/>
      </c>
      <c r="U336" s="151" t="str">
        <f t="shared" si="69"/>
        <v/>
      </c>
      <c r="V336" s="151" t="str">
        <f t="shared" si="70"/>
        <v/>
      </c>
      <c r="W336" s="151" t="str">
        <f t="shared" si="71"/>
        <v/>
      </c>
      <c r="X336" s="151">
        <f t="shared" si="72"/>
        <v>0</v>
      </c>
      <c r="Y336" s="151">
        <f t="shared" si="73"/>
        <v>0</v>
      </c>
      <c r="Z336" s="151" t="str">
        <f t="shared" si="74"/>
        <v/>
      </c>
      <c r="AA336" s="151">
        <f>COUNTIF($F$2:F336,F336)</f>
        <v>0</v>
      </c>
      <c r="AB336" s="156" t="str">
        <f t="shared" si="75"/>
        <v/>
      </c>
      <c r="AC336" t="e">
        <f>VLOOKUP(C336,'2-班级信息'!A:AH,31,0)</f>
        <v>#N/A</v>
      </c>
      <c r="AD336" t="e">
        <f>VLOOKUP(C336,'2-班级信息'!A:AH,8,0)</f>
        <v>#N/A</v>
      </c>
      <c r="AE336" t="e">
        <f t="shared" si="76"/>
        <v>#N/A</v>
      </c>
      <c r="AF336" t="e">
        <f t="shared" si="77"/>
        <v>#N/A</v>
      </c>
    </row>
    <row r="337" spans="1:32">
      <c r="A337" s="176"/>
      <c r="B337" s="176"/>
      <c r="C337" s="176"/>
      <c r="D337" s="176"/>
      <c r="E337" s="176"/>
      <c r="F337" s="176"/>
      <c r="G337" s="175"/>
      <c r="H337" s="176"/>
      <c r="I337" s="176"/>
      <c r="J337" s="176"/>
      <c r="K337" s="176"/>
      <c r="L337" s="176"/>
      <c r="M337" s="176"/>
      <c r="N337" s="176"/>
      <c r="O337" s="176"/>
      <c r="P337" s="155" t="str">
        <f t="shared" si="65"/>
        <v xml:space="preserve"> </v>
      </c>
      <c r="Q337" s="155" t="str">
        <f>IF(P337="在读",IF(IFERROR(FIND("一",C337),0)&gt;0,"一对一",VLOOKUP(LEFT(C337,3),班级编码!A:H,8,0)),P337)</f>
        <v xml:space="preserve"> </v>
      </c>
      <c r="R337" s="156">
        <f t="shared" si="66"/>
        <v>0</v>
      </c>
      <c r="S337" s="151">
        <f t="shared" si="67"/>
        <v>0</v>
      </c>
      <c r="T337" s="151" t="str">
        <f t="shared" si="68"/>
        <v/>
      </c>
      <c r="U337" s="151" t="str">
        <f t="shared" si="69"/>
        <v/>
      </c>
      <c r="V337" s="151" t="str">
        <f t="shared" si="70"/>
        <v/>
      </c>
      <c r="W337" s="151" t="str">
        <f t="shared" si="71"/>
        <v/>
      </c>
      <c r="X337" s="151">
        <f t="shared" si="72"/>
        <v>0</v>
      </c>
      <c r="Y337" s="151">
        <f t="shared" si="73"/>
        <v>0</v>
      </c>
      <c r="Z337" s="151" t="str">
        <f t="shared" si="74"/>
        <v/>
      </c>
      <c r="AA337" s="151">
        <f>COUNTIF($F$2:F337,F337)</f>
        <v>0</v>
      </c>
      <c r="AB337" s="156" t="str">
        <f t="shared" si="75"/>
        <v/>
      </c>
      <c r="AC337" t="e">
        <f>VLOOKUP(C337,'2-班级信息'!A:AH,31,0)</f>
        <v>#N/A</v>
      </c>
      <c r="AD337" t="e">
        <f>VLOOKUP(C337,'2-班级信息'!A:AH,8,0)</f>
        <v>#N/A</v>
      </c>
      <c r="AE337" t="e">
        <f t="shared" si="76"/>
        <v>#N/A</v>
      </c>
      <c r="AF337" t="e">
        <f t="shared" si="77"/>
        <v>#N/A</v>
      </c>
    </row>
    <row r="338" spans="1:32">
      <c r="A338" s="176"/>
      <c r="B338" s="176"/>
      <c r="C338" s="176"/>
      <c r="D338" s="176"/>
      <c r="E338" s="176"/>
      <c r="F338" s="176"/>
      <c r="G338" s="175"/>
      <c r="H338" s="176"/>
      <c r="I338" s="176"/>
      <c r="J338" s="176"/>
      <c r="K338" s="176"/>
      <c r="L338" s="176"/>
      <c r="M338" s="176"/>
      <c r="N338" s="176"/>
      <c r="O338" s="176"/>
      <c r="P338" s="155" t="str">
        <f t="shared" si="65"/>
        <v xml:space="preserve"> </v>
      </c>
      <c r="Q338" s="155" t="str">
        <f>IF(P338="在读",IF(IFERROR(FIND("一",C338),0)&gt;0,"一对一",VLOOKUP(LEFT(C338,3),班级编码!A:H,8,0)),P338)</f>
        <v xml:space="preserve"> </v>
      </c>
      <c r="R338" s="156">
        <f t="shared" si="66"/>
        <v>0</v>
      </c>
      <c r="S338" s="151">
        <f t="shared" si="67"/>
        <v>0</v>
      </c>
      <c r="T338" s="151" t="str">
        <f t="shared" si="68"/>
        <v/>
      </c>
      <c r="U338" s="151" t="str">
        <f t="shared" si="69"/>
        <v/>
      </c>
      <c r="V338" s="151" t="str">
        <f t="shared" si="70"/>
        <v/>
      </c>
      <c r="W338" s="151" t="str">
        <f t="shared" si="71"/>
        <v/>
      </c>
      <c r="X338" s="151">
        <f t="shared" si="72"/>
        <v>0</v>
      </c>
      <c r="Y338" s="151">
        <f t="shared" si="73"/>
        <v>0</v>
      </c>
      <c r="Z338" s="151" t="str">
        <f t="shared" si="74"/>
        <v/>
      </c>
      <c r="AA338" s="151">
        <f>COUNTIF($F$2:F338,F338)</f>
        <v>0</v>
      </c>
      <c r="AB338" s="156" t="str">
        <f t="shared" si="75"/>
        <v/>
      </c>
      <c r="AC338" t="e">
        <f>VLOOKUP(C338,'2-班级信息'!A:AH,31,0)</f>
        <v>#N/A</v>
      </c>
      <c r="AD338" t="e">
        <f>VLOOKUP(C338,'2-班级信息'!A:AH,8,0)</f>
        <v>#N/A</v>
      </c>
      <c r="AE338" t="e">
        <f t="shared" si="76"/>
        <v>#N/A</v>
      </c>
      <c r="AF338" t="e">
        <f t="shared" si="77"/>
        <v>#N/A</v>
      </c>
    </row>
    <row r="339" spans="1:32">
      <c r="A339" s="176"/>
      <c r="B339" s="176"/>
      <c r="C339" s="176"/>
      <c r="D339" s="176"/>
      <c r="E339" s="176"/>
      <c r="F339" s="176"/>
      <c r="G339" s="175"/>
      <c r="H339" s="176"/>
      <c r="I339" s="176"/>
      <c r="J339" s="176"/>
      <c r="K339" s="176"/>
      <c r="L339" s="176"/>
      <c r="M339" s="176"/>
      <c r="N339" s="176"/>
      <c r="O339" s="176"/>
      <c r="P339" s="155" t="str">
        <f t="shared" si="65"/>
        <v xml:space="preserve"> </v>
      </c>
      <c r="Q339" s="155" t="str">
        <f>IF(P339="在读",IF(IFERROR(FIND("一",C339),0)&gt;0,"一对一",VLOOKUP(LEFT(C339,3),班级编码!A:H,8,0)),P339)</f>
        <v xml:space="preserve"> </v>
      </c>
      <c r="R339" s="156">
        <f t="shared" si="66"/>
        <v>0</v>
      </c>
      <c r="S339" s="151">
        <f t="shared" si="67"/>
        <v>0</v>
      </c>
      <c r="T339" s="151" t="str">
        <f t="shared" si="68"/>
        <v/>
      </c>
      <c r="U339" s="151" t="str">
        <f t="shared" si="69"/>
        <v/>
      </c>
      <c r="V339" s="151" t="str">
        <f t="shared" si="70"/>
        <v/>
      </c>
      <c r="W339" s="151" t="str">
        <f t="shared" si="71"/>
        <v/>
      </c>
      <c r="X339" s="151">
        <f t="shared" si="72"/>
        <v>0</v>
      </c>
      <c r="Y339" s="151">
        <f t="shared" si="73"/>
        <v>0</v>
      </c>
      <c r="Z339" s="151" t="str">
        <f t="shared" si="74"/>
        <v/>
      </c>
      <c r="AA339" s="151">
        <f>COUNTIF($F$2:F339,F339)</f>
        <v>0</v>
      </c>
      <c r="AB339" s="156" t="str">
        <f t="shared" si="75"/>
        <v/>
      </c>
      <c r="AC339" t="e">
        <f>VLOOKUP(C339,'2-班级信息'!A:AH,31,0)</f>
        <v>#N/A</v>
      </c>
      <c r="AD339" t="e">
        <f>VLOOKUP(C339,'2-班级信息'!A:AH,8,0)</f>
        <v>#N/A</v>
      </c>
      <c r="AE339" t="e">
        <f t="shared" si="76"/>
        <v>#N/A</v>
      </c>
      <c r="AF339" t="e">
        <f t="shared" si="77"/>
        <v>#N/A</v>
      </c>
    </row>
    <row r="340" spans="1:32">
      <c r="A340" s="176"/>
      <c r="B340" s="176"/>
      <c r="C340" s="176"/>
      <c r="D340" s="176"/>
      <c r="E340" s="176"/>
      <c r="F340" s="176"/>
      <c r="G340" s="175"/>
      <c r="H340" s="176"/>
      <c r="I340" s="176"/>
      <c r="J340" s="176"/>
      <c r="K340" s="176"/>
      <c r="L340" s="176"/>
      <c r="M340" s="176"/>
      <c r="N340" s="176"/>
      <c r="O340" s="176"/>
      <c r="P340" s="155" t="str">
        <f t="shared" si="65"/>
        <v xml:space="preserve"> </v>
      </c>
      <c r="Q340" s="155" t="str">
        <f>IF(P340="在读",IF(IFERROR(FIND("一",C340),0)&gt;0,"一对一",VLOOKUP(LEFT(C340,3),班级编码!A:H,8,0)),P340)</f>
        <v xml:space="preserve"> </v>
      </c>
      <c r="R340" s="156">
        <f t="shared" si="66"/>
        <v>0</v>
      </c>
      <c r="S340" s="151">
        <f t="shared" si="67"/>
        <v>0</v>
      </c>
      <c r="T340" s="151" t="str">
        <f t="shared" si="68"/>
        <v/>
      </c>
      <c r="U340" s="151" t="str">
        <f t="shared" si="69"/>
        <v/>
      </c>
      <c r="V340" s="151" t="str">
        <f t="shared" si="70"/>
        <v/>
      </c>
      <c r="W340" s="151" t="str">
        <f t="shared" si="71"/>
        <v/>
      </c>
      <c r="X340" s="151">
        <f t="shared" si="72"/>
        <v>0</v>
      </c>
      <c r="Y340" s="151">
        <f t="shared" si="73"/>
        <v>0</v>
      </c>
      <c r="Z340" s="151" t="str">
        <f t="shared" si="74"/>
        <v/>
      </c>
      <c r="AA340" s="151">
        <f>COUNTIF($F$2:F340,F340)</f>
        <v>0</v>
      </c>
      <c r="AB340" s="156" t="str">
        <f t="shared" si="75"/>
        <v/>
      </c>
      <c r="AC340" t="e">
        <f>VLOOKUP(C340,'2-班级信息'!A:AH,31,0)</f>
        <v>#N/A</v>
      </c>
      <c r="AD340" t="e">
        <f>VLOOKUP(C340,'2-班级信息'!A:AH,8,0)</f>
        <v>#N/A</v>
      </c>
      <c r="AE340" t="e">
        <f t="shared" si="76"/>
        <v>#N/A</v>
      </c>
      <c r="AF340" t="e">
        <f t="shared" si="77"/>
        <v>#N/A</v>
      </c>
    </row>
    <row r="341" spans="1:32">
      <c r="A341" s="176"/>
      <c r="B341" s="176"/>
      <c r="C341" s="176"/>
      <c r="D341" s="176"/>
      <c r="E341" s="176"/>
      <c r="F341" s="176"/>
      <c r="G341" s="175"/>
      <c r="H341" s="176"/>
      <c r="I341" s="176"/>
      <c r="J341" s="176"/>
      <c r="K341" s="176"/>
      <c r="L341" s="176"/>
      <c r="M341" s="176"/>
      <c r="N341" s="176"/>
      <c r="O341" s="176"/>
      <c r="P341" s="155" t="str">
        <f t="shared" si="65"/>
        <v xml:space="preserve"> </v>
      </c>
      <c r="Q341" s="155" t="str">
        <f>IF(P341="在读",IF(IFERROR(FIND("一",C341),0)&gt;0,"一对一",VLOOKUP(LEFT(C341,3),班级编码!A:H,8,0)),P341)</f>
        <v xml:space="preserve"> </v>
      </c>
      <c r="R341" s="156">
        <f t="shared" si="66"/>
        <v>0</v>
      </c>
      <c r="S341" s="151">
        <f t="shared" si="67"/>
        <v>0</v>
      </c>
      <c r="T341" s="151" t="str">
        <f t="shared" si="68"/>
        <v/>
      </c>
      <c r="U341" s="151" t="str">
        <f t="shared" si="69"/>
        <v/>
      </c>
      <c r="V341" s="151" t="str">
        <f t="shared" si="70"/>
        <v/>
      </c>
      <c r="W341" s="151" t="str">
        <f t="shared" si="71"/>
        <v/>
      </c>
      <c r="X341" s="151">
        <f t="shared" si="72"/>
        <v>0</v>
      </c>
      <c r="Y341" s="151">
        <f t="shared" si="73"/>
        <v>0</v>
      </c>
      <c r="Z341" s="151" t="str">
        <f t="shared" si="74"/>
        <v/>
      </c>
      <c r="AA341" s="151">
        <f>COUNTIF($F$2:F341,F341)</f>
        <v>0</v>
      </c>
      <c r="AB341" s="156" t="str">
        <f t="shared" si="75"/>
        <v/>
      </c>
      <c r="AC341" t="e">
        <f>VLOOKUP(C341,'2-班级信息'!A:AH,31,0)</f>
        <v>#N/A</v>
      </c>
      <c r="AD341" t="e">
        <f>VLOOKUP(C341,'2-班级信息'!A:AH,8,0)</f>
        <v>#N/A</v>
      </c>
      <c r="AE341" t="e">
        <f t="shared" si="76"/>
        <v>#N/A</v>
      </c>
      <c r="AF341" t="e">
        <f t="shared" si="77"/>
        <v>#N/A</v>
      </c>
    </row>
    <row r="342" spans="1:32">
      <c r="A342" s="176"/>
      <c r="B342" s="176"/>
      <c r="C342" s="176"/>
      <c r="D342" s="176"/>
      <c r="E342" s="176"/>
      <c r="F342" s="176"/>
      <c r="G342" s="175"/>
      <c r="H342" s="176"/>
      <c r="I342" s="176"/>
      <c r="J342" s="176"/>
      <c r="K342" s="176"/>
      <c r="L342" s="176"/>
      <c r="M342" s="176"/>
      <c r="N342" s="176"/>
      <c r="O342" s="176"/>
      <c r="P342" s="155" t="str">
        <f t="shared" si="65"/>
        <v xml:space="preserve"> </v>
      </c>
      <c r="Q342" s="155" t="str">
        <f>IF(P342="在读",IF(IFERROR(FIND("一",C342),0)&gt;0,"一对一",VLOOKUP(LEFT(C342,3),班级编码!A:H,8,0)),P342)</f>
        <v xml:space="preserve"> </v>
      </c>
      <c r="R342" s="156">
        <f t="shared" si="66"/>
        <v>0</v>
      </c>
      <c r="S342" s="151">
        <f t="shared" si="67"/>
        <v>0</v>
      </c>
      <c r="T342" s="151" t="str">
        <f t="shared" si="68"/>
        <v/>
      </c>
      <c r="U342" s="151" t="str">
        <f t="shared" si="69"/>
        <v/>
      </c>
      <c r="V342" s="151" t="str">
        <f t="shared" si="70"/>
        <v/>
      </c>
      <c r="W342" s="151" t="str">
        <f t="shared" si="71"/>
        <v/>
      </c>
      <c r="X342" s="151">
        <f t="shared" si="72"/>
        <v>0</v>
      </c>
      <c r="Y342" s="151">
        <f t="shared" si="73"/>
        <v>0</v>
      </c>
      <c r="Z342" s="151" t="str">
        <f t="shared" si="74"/>
        <v/>
      </c>
      <c r="AA342" s="151">
        <f>COUNTIF($F$2:F342,F342)</f>
        <v>0</v>
      </c>
      <c r="AB342" s="156" t="str">
        <f t="shared" si="75"/>
        <v/>
      </c>
      <c r="AC342" t="e">
        <f>VLOOKUP(C342,'2-班级信息'!A:AH,31,0)</f>
        <v>#N/A</v>
      </c>
      <c r="AD342" t="e">
        <f>VLOOKUP(C342,'2-班级信息'!A:AH,8,0)</f>
        <v>#N/A</v>
      </c>
      <c r="AE342" t="e">
        <f t="shared" si="76"/>
        <v>#N/A</v>
      </c>
      <c r="AF342" t="e">
        <f t="shared" si="77"/>
        <v>#N/A</v>
      </c>
    </row>
    <row r="343" spans="1:32">
      <c r="A343" s="176"/>
      <c r="B343" s="176"/>
      <c r="C343" s="176"/>
      <c r="D343" s="176"/>
      <c r="E343" s="176"/>
      <c r="F343" s="176"/>
      <c r="G343" s="175"/>
      <c r="H343" s="176"/>
      <c r="I343" s="176"/>
      <c r="J343" s="176"/>
      <c r="K343" s="176"/>
      <c r="L343" s="176"/>
      <c r="M343" s="176"/>
      <c r="N343" s="176"/>
      <c r="O343" s="176"/>
      <c r="P343" s="155" t="str">
        <f t="shared" si="65"/>
        <v xml:space="preserve"> </v>
      </c>
      <c r="Q343" s="155" t="str">
        <f>IF(P343="在读",IF(IFERROR(FIND("一",C343),0)&gt;0,"一对一",VLOOKUP(LEFT(C343,3),班级编码!A:H,8,0)),P343)</f>
        <v xml:space="preserve"> </v>
      </c>
      <c r="R343" s="156">
        <f t="shared" si="66"/>
        <v>0</v>
      </c>
      <c r="S343" s="151">
        <f t="shared" si="67"/>
        <v>0</v>
      </c>
      <c r="T343" s="151" t="str">
        <f t="shared" si="68"/>
        <v/>
      </c>
      <c r="U343" s="151" t="str">
        <f t="shared" si="69"/>
        <v/>
      </c>
      <c r="V343" s="151" t="str">
        <f t="shared" si="70"/>
        <v/>
      </c>
      <c r="W343" s="151" t="str">
        <f t="shared" si="71"/>
        <v/>
      </c>
      <c r="X343" s="151">
        <f t="shared" si="72"/>
        <v>0</v>
      </c>
      <c r="Y343" s="151">
        <f t="shared" si="73"/>
        <v>0</v>
      </c>
      <c r="Z343" s="151" t="str">
        <f t="shared" si="74"/>
        <v/>
      </c>
      <c r="AA343" s="151">
        <f>COUNTIF($F$2:F343,F343)</f>
        <v>0</v>
      </c>
      <c r="AB343" s="156" t="str">
        <f t="shared" si="75"/>
        <v/>
      </c>
      <c r="AC343" t="e">
        <f>VLOOKUP(C343,'2-班级信息'!A:AH,31,0)</f>
        <v>#N/A</v>
      </c>
      <c r="AD343" t="e">
        <f>VLOOKUP(C343,'2-班级信息'!A:AH,8,0)</f>
        <v>#N/A</v>
      </c>
      <c r="AE343" t="e">
        <f t="shared" si="76"/>
        <v>#N/A</v>
      </c>
      <c r="AF343" t="e">
        <f t="shared" si="77"/>
        <v>#N/A</v>
      </c>
    </row>
    <row r="344" spans="1:32">
      <c r="A344" s="176"/>
      <c r="B344" s="176"/>
      <c r="C344" s="176"/>
      <c r="D344" s="176"/>
      <c r="E344" s="176"/>
      <c r="F344" s="176"/>
      <c r="G344" s="175"/>
      <c r="H344" s="176"/>
      <c r="I344" s="176"/>
      <c r="J344" s="176"/>
      <c r="K344" s="176"/>
      <c r="L344" s="176"/>
      <c r="M344" s="176"/>
      <c r="N344" s="176"/>
      <c r="O344" s="176"/>
      <c r="P344" s="155" t="str">
        <f t="shared" si="65"/>
        <v xml:space="preserve"> </v>
      </c>
      <c r="Q344" s="155" t="str">
        <f>IF(P344="在读",IF(IFERROR(FIND("一",C344),0)&gt;0,"一对一",VLOOKUP(LEFT(C344,3),班级编码!A:H,8,0)),P344)</f>
        <v xml:space="preserve"> </v>
      </c>
      <c r="R344" s="156">
        <f t="shared" si="66"/>
        <v>0</v>
      </c>
      <c r="S344" s="151">
        <f t="shared" si="67"/>
        <v>0</v>
      </c>
      <c r="T344" s="151" t="str">
        <f t="shared" si="68"/>
        <v/>
      </c>
      <c r="U344" s="151" t="str">
        <f t="shared" si="69"/>
        <v/>
      </c>
      <c r="V344" s="151" t="str">
        <f t="shared" si="70"/>
        <v/>
      </c>
      <c r="W344" s="151" t="str">
        <f t="shared" si="71"/>
        <v/>
      </c>
      <c r="X344" s="151">
        <f t="shared" si="72"/>
        <v>0</v>
      </c>
      <c r="Y344" s="151">
        <f t="shared" si="73"/>
        <v>0</v>
      </c>
      <c r="Z344" s="151" t="str">
        <f t="shared" si="74"/>
        <v/>
      </c>
      <c r="AA344" s="151">
        <f>COUNTIF($F$2:F344,F344)</f>
        <v>0</v>
      </c>
      <c r="AB344" s="156" t="str">
        <f t="shared" si="75"/>
        <v/>
      </c>
      <c r="AC344" t="e">
        <f>VLOOKUP(C344,'2-班级信息'!A:AH,31,0)</f>
        <v>#N/A</v>
      </c>
      <c r="AD344" t="e">
        <f>VLOOKUP(C344,'2-班级信息'!A:AH,8,0)</f>
        <v>#N/A</v>
      </c>
      <c r="AE344" t="e">
        <f t="shared" si="76"/>
        <v>#N/A</v>
      </c>
      <c r="AF344" t="e">
        <f t="shared" si="77"/>
        <v>#N/A</v>
      </c>
    </row>
    <row r="345" spans="1:32">
      <c r="A345" s="176"/>
      <c r="B345" s="176"/>
      <c r="C345" s="176"/>
      <c r="D345" s="176"/>
      <c r="E345" s="176"/>
      <c r="F345" s="176"/>
      <c r="G345" s="175"/>
      <c r="H345" s="176"/>
      <c r="I345" s="176"/>
      <c r="J345" s="176"/>
      <c r="K345" s="176"/>
      <c r="L345" s="176"/>
      <c r="M345" s="176"/>
      <c r="N345" s="176"/>
      <c r="O345" s="176"/>
      <c r="P345" s="155" t="str">
        <f t="shared" si="65"/>
        <v xml:space="preserve"> </v>
      </c>
      <c r="Q345" s="155" t="str">
        <f>IF(P345="在读",IF(IFERROR(FIND("一",C345),0)&gt;0,"一对一",VLOOKUP(LEFT(C345,3),班级编码!A:H,8,0)),P345)</f>
        <v xml:space="preserve"> </v>
      </c>
      <c r="R345" s="156">
        <f t="shared" si="66"/>
        <v>0</v>
      </c>
      <c r="S345" s="151">
        <f t="shared" si="67"/>
        <v>0</v>
      </c>
      <c r="T345" s="151" t="str">
        <f t="shared" si="68"/>
        <v/>
      </c>
      <c r="U345" s="151" t="str">
        <f t="shared" si="69"/>
        <v/>
      </c>
      <c r="V345" s="151" t="str">
        <f t="shared" si="70"/>
        <v/>
      </c>
      <c r="W345" s="151" t="str">
        <f t="shared" si="71"/>
        <v/>
      </c>
      <c r="X345" s="151">
        <f t="shared" si="72"/>
        <v>0</v>
      </c>
      <c r="Y345" s="151">
        <f t="shared" si="73"/>
        <v>0</v>
      </c>
      <c r="Z345" s="151" t="str">
        <f t="shared" si="74"/>
        <v/>
      </c>
      <c r="AA345" s="151">
        <f>COUNTIF($F$2:F345,F345)</f>
        <v>0</v>
      </c>
      <c r="AB345" s="156" t="str">
        <f t="shared" si="75"/>
        <v/>
      </c>
      <c r="AC345" t="e">
        <f>VLOOKUP(C345,'2-班级信息'!A:AH,31,0)</f>
        <v>#N/A</v>
      </c>
      <c r="AD345" t="e">
        <f>VLOOKUP(C345,'2-班级信息'!A:AH,8,0)</f>
        <v>#N/A</v>
      </c>
      <c r="AE345" t="e">
        <f t="shared" si="76"/>
        <v>#N/A</v>
      </c>
      <c r="AF345" t="e">
        <f t="shared" si="77"/>
        <v>#N/A</v>
      </c>
    </row>
    <row r="346" spans="1:32">
      <c r="A346" s="176"/>
      <c r="B346" s="176"/>
      <c r="C346" s="176"/>
      <c r="D346" s="176"/>
      <c r="E346" s="176"/>
      <c r="F346" s="176"/>
      <c r="G346" s="175"/>
      <c r="H346" s="176"/>
      <c r="I346" s="176"/>
      <c r="J346" s="176"/>
      <c r="K346" s="176"/>
      <c r="L346" s="176"/>
      <c r="M346" s="176"/>
      <c r="N346" s="176"/>
      <c r="O346" s="176"/>
      <c r="P346" s="155" t="str">
        <f t="shared" si="65"/>
        <v xml:space="preserve"> </v>
      </c>
      <c r="Q346" s="155" t="str">
        <f>IF(P346="在读",IF(IFERROR(FIND("一",C346),0)&gt;0,"一对一",VLOOKUP(LEFT(C346,3),班级编码!A:H,8,0)),P346)</f>
        <v xml:space="preserve"> </v>
      </c>
      <c r="R346" s="156">
        <f t="shared" si="66"/>
        <v>0</v>
      </c>
      <c r="S346" s="151">
        <f t="shared" si="67"/>
        <v>0</v>
      </c>
      <c r="T346" s="151" t="str">
        <f t="shared" si="68"/>
        <v/>
      </c>
      <c r="U346" s="151" t="str">
        <f t="shared" si="69"/>
        <v/>
      </c>
      <c r="V346" s="151" t="str">
        <f t="shared" si="70"/>
        <v/>
      </c>
      <c r="W346" s="151" t="str">
        <f t="shared" si="71"/>
        <v/>
      </c>
      <c r="X346" s="151">
        <f t="shared" si="72"/>
        <v>0</v>
      </c>
      <c r="Y346" s="151">
        <f t="shared" si="73"/>
        <v>0</v>
      </c>
      <c r="Z346" s="151" t="str">
        <f t="shared" si="74"/>
        <v/>
      </c>
      <c r="AA346" s="151">
        <f>COUNTIF($F$2:F346,F346)</f>
        <v>0</v>
      </c>
      <c r="AB346" s="156" t="str">
        <f t="shared" si="75"/>
        <v/>
      </c>
      <c r="AC346" t="e">
        <f>VLOOKUP(C346,'2-班级信息'!A:AH,31,0)</f>
        <v>#N/A</v>
      </c>
      <c r="AD346" t="e">
        <f>VLOOKUP(C346,'2-班级信息'!A:AH,8,0)</f>
        <v>#N/A</v>
      </c>
      <c r="AE346" t="e">
        <f t="shared" si="76"/>
        <v>#N/A</v>
      </c>
      <c r="AF346" t="e">
        <f t="shared" si="77"/>
        <v>#N/A</v>
      </c>
    </row>
    <row r="347" spans="1:32">
      <c r="A347" s="176"/>
      <c r="B347" s="176"/>
      <c r="C347" s="176"/>
      <c r="D347" s="176"/>
      <c r="E347" s="176"/>
      <c r="F347" s="176"/>
      <c r="G347" s="175"/>
      <c r="H347" s="176"/>
      <c r="I347" s="176"/>
      <c r="J347" s="176"/>
      <c r="K347" s="176"/>
      <c r="L347" s="176"/>
      <c r="M347" s="176"/>
      <c r="N347" s="176"/>
      <c r="O347" s="176"/>
      <c r="P347" s="155" t="str">
        <f t="shared" si="65"/>
        <v xml:space="preserve"> </v>
      </c>
      <c r="Q347" s="155" t="str">
        <f>IF(P347="在读",IF(IFERROR(FIND("一",C347),0)&gt;0,"一对一",VLOOKUP(LEFT(C347,3),班级编码!A:H,8,0)),P347)</f>
        <v xml:space="preserve"> </v>
      </c>
      <c r="R347" s="156">
        <f t="shared" si="66"/>
        <v>0</v>
      </c>
      <c r="S347" s="151">
        <f t="shared" si="67"/>
        <v>0</v>
      </c>
      <c r="T347" s="151" t="str">
        <f t="shared" si="68"/>
        <v/>
      </c>
      <c r="U347" s="151" t="str">
        <f t="shared" si="69"/>
        <v/>
      </c>
      <c r="V347" s="151" t="str">
        <f t="shared" si="70"/>
        <v/>
      </c>
      <c r="W347" s="151" t="str">
        <f t="shared" si="71"/>
        <v/>
      </c>
      <c r="X347" s="151">
        <f t="shared" si="72"/>
        <v>0</v>
      </c>
      <c r="Y347" s="151">
        <f t="shared" si="73"/>
        <v>0</v>
      </c>
      <c r="Z347" s="151" t="str">
        <f t="shared" si="74"/>
        <v/>
      </c>
      <c r="AA347" s="151">
        <f>COUNTIF($F$2:F347,F347)</f>
        <v>0</v>
      </c>
      <c r="AB347" s="156" t="str">
        <f t="shared" si="75"/>
        <v/>
      </c>
      <c r="AC347" t="e">
        <f>VLOOKUP(C347,'2-班级信息'!A:AH,31,0)</f>
        <v>#N/A</v>
      </c>
      <c r="AD347" t="e">
        <f>VLOOKUP(C347,'2-班级信息'!A:AH,8,0)</f>
        <v>#N/A</v>
      </c>
      <c r="AE347" t="e">
        <f t="shared" si="76"/>
        <v>#N/A</v>
      </c>
      <c r="AF347" t="e">
        <f t="shared" si="77"/>
        <v>#N/A</v>
      </c>
    </row>
    <row r="348" spans="1:32">
      <c r="A348" s="176"/>
      <c r="B348" s="176"/>
      <c r="C348" s="176"/>
      <c r="D348" s="176"/>
      <c r="E348" s="176"/>
      <c r="F348" s="176"/>
      <c r="G348" s="175"/>
      <c r="H348" s="176"/>
      <c r="I348" s="176"/>
      <c r="J348" s="176"/>
      <c r="K348" s="176"/>
      <c r="L348" s="176"/>
      <c r="M348" s="176"/>
      <c r="N348" s="176"/>
      <c r="O348" s="176"/>
      <c r="P348" s="155" t="str">
        <f t="shared" si="65"/>
        <v xml:space="preserve"> </v>
      </c>
      <c r="Q348" s="155" t="str">
        <f>IF(P348="在读",IF(IFERROR(FIND("一",C348),0)&gt;0,"一对一",VLOOKUP(LEFT(C348,3),班级编码!A:H,8,0)),P348)</f>
        <v xml:space="preserve"> </v>
      </c>
      <c r="R348" s="156">
        <f t="shared" si="66"/>
        <v>0</v>
      </c>
      <c r="S348" s="151">
        <f t="shared" si="67"/>
        <v>0</v>
      </c>
      <c r="T348" s="151" t="str">
        <f t="shared" si="68"/>
        <v/>
      </c>
      <c r="U348" s="151" t="str">
        <f t="shared" si="69"/>
        <v/>
      </c>
      <c r="V348" s="151" t="str">
        <f t="shared" si="70"/>
        <v/>
      </c>
      <c r="W348" s="151" t="str">
        <f t="shared" si="71"/>
        <v/>
      </c>
      <c r="X348" s="151">
        <f t="shared" si="72"/>
        <v>0</v>
      </c>
      <c r="Y348" s="151">
        <f t="shared" si="73"/>
        <v>0</v>
      </c>
      <c r="Z348" s="151" t="str">
        <f t="shared" si="74"/>
        <v/>
      </c>
      <c r="AA348" s="151">
        <f>COUNTIF($F$2:F348,F348)</f>
        <v>0</v>
      </c>
      <c r="AB348" s="156" t="str">
        <f t="shared" si="75"/>
        <v/>
      </c>
      <c r="AC348" t="e">
        <f>VLOOKUP(C348,'2-班级信息'!A:AH,31,0)</f>
        <v>#N/A</v>
      </c>
      <c r="AD348" t="e">
        <f>VLOOKUP(C348,'2-班级信息'!A:AH,8,0)</f>
        <v>#N/A</v>
      </c>
      <c r="AE348" t="e">
        <f t="shared" si="76"/>
        <v>#N/A</v>
      </c>
      <c r="AF348" t="e">
        <f t="shared" si="77"/>
        <v>#N/A</v>
      </c>
    </row>
    <row r="349" spans="1:32">
      <c r="A349" s="176"/>
      <c r="B349" s="176"/>
      <c r="C349" s="176"/>
      <c r="D349" s="176"/>
      <c r="E349" s="176"/>
      <c r="F349" s="176"/>
      <c r="G349" s="175"/>
      <c r="H349" s="176"/>
      <c r="I349" s="176"/>
      <c r="J349" s="176"/>
      <c r="K349" s="176"/>
      <c r="L349" s="176"/>
      <c r="M349" s="176"/>
      <c r="N349" s="176"/>
      <c r="O349" s="176"/>
      <c r="P349" s="155" t="str">
        <f t="shared" si="65"/>
        <v xml:space="preserve"> </v>
      </c>
      <c r="Q349" s="155" t="str">
        <f>IF(P349="在读",IF(IFERROR(FIND("一",C349),0)&gt;0,"一对一",VLOOKUP(LEFT(C349,3),班级编码!A:H,8,0)),P349)</f>
        <v xml:space="preserve"> </v>
      </c>
      <c r="R349" s="156">
        <f t="shared" si="66"/>
        <v>0</v>
      </c>
      <c r="S349" s="151">
        <f t="shared" si="67"/>
        <v>0</v>
      </c>
      <c r="T349" s="151" t="str">
        <f t="shared" si="68"/>
        <v/>
      </c>
      <c r="U349" s="151" t="str">
        <f t="shared" si="69"/>
        <v/>
      </c>
      <c r="V349" s="151" t="str">
        <f t="shared" si="70"/>
        <v/>
      </c>
      <c r="W349" s="151" t="str">
        <f t="shared" si="71"/>
        <v/>
      </c>
      <c r="X349" s="151">
        <f t="shared" si="72"/>
        <v>0</v>
      </c>
      <c r="Y349" s="151">
        <f t="shared" si="73"/>
        <v>0</v>
      </c>
      <c r="Z349" s="151" t="str">
        <f t="shared" si="74"/>
        <v/>
      </c>
      <c r="AA349" s="151">
        <f>COUNTIF($F$2:F349,F349)</f>
        <v>0</v>
      </c>
      <c r="AB349" s="156" t="str">
        <f t="shared" si="75"/>
        <v/>
      </c>
      <c r="AC349" t="e">
        <f>VLOOKUP(C349,'2-班级信息'!A:AH,31,0)</f>
        <v>#N/A</v>
      </c>
      <c r="AD349" t="e">
        <f>VLOOKUP(C349,'2-班级信息'!A:AH,8,0)</f>
        <v>#N/A</v>
      </c>
      <c r="AE349" t="e">
        <f t="shared" si="76"/>
        <v>#N/A</v>
      </c>
      <c r="AF349" t="e">
        <f t="shared" si="77"/>
        <v>#N/A</v>
      </c>
    </row>
    <row r="350" spans="1:32">
      <c r="A350" s="176"/>
      <c r="B350" s="176"/>
      <c r="C350" s="176"/>
      <c r="D350" s="176"/>
      <c r="E350" s="176"/>
      <c r="F350" s="176"/>
      <c r="G350" s="175"/>
      <c r="H350" s="176"/>
      <c r="I350" s="176"/>
      <c r="J350" s="176"/>
      <c r="K350" s="176"/>
      <c r="L350" s="176"/>
      <c r="M350" s="176"/>
      <c r="N350" s="176"/>
      <c r="O350" s="176"/>
      <c r="P350" s="155" t="str">
        <f t="shared" si="65"/>
        <v xml:space="preserve"> </v>
      </c>
      <c r="Q350" s="155" t="str">
        <f>IF(P350="在读",IF(IFERROR(FIND("一",C350),0)&gt;0,"一对一",VLOOKUP(LEFT(C350,3),班级编码!A:H,8,0)),P350)</f>
        <v xml:space="preserve"> </v>
      </c>
      <c r="R350" s="156">
        <f t="shared" si="66"/>
        <v>0</v>
      </c>
      <c r="S350" s="151">
        <f t="shared" si="67"/>
        <v>0</v>
      </c>
      <c r="T350" s="151" t="str">
        <f t="shared" si="68"/>
        <v/>
      </c>
      <c r="U350" s="151" t="str">
        <f t="shared" si="69"/>
        <v/>
      </c>
      <c r="V350" s="151" t="str">
        <f t="shared" si="70"/>
        <v/>
      </c>
      <c r="W350" s="151" t="str">
        <f t="shared" si="71"/>
        <v/>
      </c>
      <c r="X350" s="151">
        <f t="shared" si="72"/>
        <v>0</v>
      </c>
      <c r="Y350" s="151">
        <f t="shared" si="73"/>
        <v>0</v>
      </c>
      <c r="Z350" s="151" t="str">
        <f t="shared" si="74"/>
        <v/>
      </c>
      <c r="AA350" s="151">
        <f>COUNTIF($F$2:F350,F350)</f>
        <v>0</v>
      </c>
      <c r="AB350" s="156" t="str">
        <f t="shared" si="75"/>
        <v/>
      </c>
      <c r="AC350" t="e">
        <f>VLOOKUP(C350,'2-班级信息'!A:AH,31,0)</f>
        <v>#N/A</v>
      </c>
      <c r="AD350" t="e">
        <f>VLOOKUP(C350,'2-班级信息'!A:AH,8,0)</f>
        <v>#N/A</v>
      </c>
      <c r="AE350" t="e">
        <f t="shared" si="76"/>
        <v>#N/A</v>
      </c>
      <c r="AF350" t="e">
        <f t="shared" si="77"/>
        <v>#N/A</v>
      </c>
    </row>
    <row r="351" spans="1:32">
      <c r="A351" s="176"/>
      <c r="B351" s="176"/>
      <c r="C351" s="176"/>
      <c r="D351" s="176"/>
      <c r="E351" s="176"/>
      <c r="F351" s="176"/>
      <c r="G351" s="175"/>
      <c r="H351" s="176"/>
      <c r="I351" s="176"/>
      <c r="J351" s="176"/>
      <c r="K351" s="176"/>
      <c r="L351" s="176"/>
      <c r="M351" s="176"/>
      <c r="N351" s="176"/>
      <c r="O351" s="176"/>
      <c r="P351" s="155" t="str">
        <f t="shared" si="65"/>
        <v xml:space="preserve"> </v>
      </c>
      <c r="Q351" s="155" t="str">
        <f>IF(P351="在读",IF(IFERROR(FIND("一",C351),0)&gt;0,"一对一",VLOOKUP(LEFT(C351,3),班级编码!A:H,8,0)),P351)</f>
        <v xml:space="preserve"> </v>
      </c>
      <c r="R351" s="156">
        <f t="shared" si="66"/>
        <v>0</v>
      </c>
      <c r="S351" s="151">
        <f t="shared" si="67"/>
        <v>0</v>
      </c>
      <c r="T351" s="151" t="str">
        <f t="shared" si="68"/>
        <v/>
      </c>
      <c r="U351" s="151" t="str">
        <f t="shared" si="69"/>
        <v/>
      </c>
      <c r="V351" s="151" t="str">
        <f t="shared" si="70"/>
        <v/>
      </c>
      <c r="W351" s="151" t="str">
        <f t="shared" si="71"/>
        <v/>
      </c>
      <c r="X351" s="151">
        <f t="shared" si="72"/>
        <v>0</v>
      </c>
      <c r="Y351" s="151">
        <f t="shared" si="73"/>
        <v>0</v>
      </c>
      <c r="Z351" s="151" t="str">
        <f t="shared" si="74"/>
        <v/>
      </c>
      <c r="AA351" s="151">
        <f>COUNTIF($F$2:F351,F351)</f>
        <v>0</v>
      </c>
      <c r="AB351" s="156" t="str">
        <f t="shared" si="75"/>
        <v/>
      </c>
      <c r="AC351" t="e">
        <f>VLOOKUP(C351,'2-班级信息'!A:AH,31,0)</f>
        <v>#N/A</v>
      </c>
      <c r="AD351" t="e">
        <f>VLOOKUP(C351,'2-班级信息'!A:AH,8,0)</f>
        <v>#N/A</v>
      </c>
      <c r="AE351" t="e">
        <f t="shared" si="76"/>
        <v>#N/A</v>
      </c>
      <c r="AF351" t="e">
        <f t="shared" si="77"/>
        <v>#N/A</v>
      </c>
    </row>
    <row r="352" spans="1:32">
      <c r="A352" s="176"/>
      <c r="B352" s="176"/>
      <c r="C352" s="176"/>
      <c r="D352" s="176"/>
      <c r="E352" s="176"/>
      <c r="F352" s="176"/>
      <c r="G352" s="175"/>
      <c r="H352" s="176"/>
      <c r="I352" s="176"/>
      <c r="J352" s="176"/>
      <c r="K352" s="176"/>
      <c r="L352" s="176"/>
      <c r="M352" s="176"/>
      <c r="N352" s="176"/>
      <c r="O352" s="176"/>
      <c r="P352" s="155" t="str">
        <f t="shared" si="65"/>
        <v xml:space="preserve"> </v>
      </c>
      <c r="Q352" s="155" t="str">
        <f>IF(P352="在读",IF(IFERROR(FIND("一",C352),0)&gt;0,"一对一",VLOOKUP(LEFT(C352,3),班级编码!A:H,8,0)),P352)</f>
        <v xml:space="preserve"> </v>
      </c>
      <c r="R352" s="156">
        <f t="shared" si="66"/>
        <v>0</v>
      </c>
      <c r="S352" s="151">
        <f t="shared" si="67"/>
        <v>0</v>
      </c>
      <c r="T352" s="151" t="str">
        <f t="shared" si="68"/>
        <v/>
      </c>
      <c r="U352" s="151" t="str">
        <f t="shared" si="69"/>
        <v/>
      </c>
      <c r="V352" s="151" t="str">
        <f t="shared" si="70"/>
        <v/>
      </c>
      <c r="W352" s="151" t="str">
        <f t="shared" si="71"/>
        <v/>
      </c>
      <c r="X352" s="151">
        <f t="shared" si="72"/>
        <v>0</v>
      </c>
      <c r="Y352" s="151">
        <f t="shared" si="73"/>
        <v>0</v>
      </c>
      <c r="Z352" s="151" t="str">
        <f t="shared" si="74"/>
        <v/>
      </c>
      <c r="AA352" s="151">
        <f>COUNTIF($F$2:F352,F352)</f>
        <v>0</v>
      </c>
      <c r="AB352" s="156" t="str">
        <f t="shared" si="75"/>
        <v/>
      </c>
      <c r="AC352" t="e">
        <f>VLOOKUP(C352,'2-班级信息'!A:AH,31,0)</f>
        <v>#N/A</v>
      </c>
      <c r="AD352" t="e">
        <f>VLOOKUP(C352,'2-班级信息'!A:AH,8,0)</f>
        <v>#N/A</v>
      </c>
      <c r="AE352" t="e">
        <f t="shared" si="76"/>
        <v>#N/A</v>
      </c>
      <c r="AF352" t="e">
        <f t="shared" si="77"/>
        <v>#N/A</v>
      </c>
    </row>
    <row r="353" spans="1:32">
      <c r="A353" s="176"/>
      <c r="B353" s="176"/>
      <c r="C353" s="176"/>
      <c r="D353" s="176"/>
      <c r="E353" s="176"/>
      <c r="F353" s="176"/>
      <c r="G353" s="175"/>
      <c r="H353" s="176"/>
      <c r="I353" s="176"/>
      <c r="J353" s="176"/>
      <c r="K353" s="176"/>
      <c r="L353" s="176"/>
      <c r="M353" s="176"/>
      <c r="N353" s="176"/>
      <c r="O353" s="176"/>
      <c r="P353" s="155" t="str">
        <f t="shared" si="65"/>
        <v xml:space="preserve"> </v>
      </c>
      <c r="Q353" s="155" t="str">
        <f>IF(P353="在读",IF(IFERROR(FIND("一",C353),0)&gt;0,"一对一",VLOOKUP(LEFT(C353,3),班级编码!A:H,8,0)),P353)</f>
        <v xml:space="preserve"> </v>
      </c>
      <c r="R353" s="156">
        <f t="shared" si="66"/>
        <v>0</v>
      </c>
      <c r="S353" s="151">
        <f t="shared" si="67"/>
        <v>0</v>
      </c>
      <c r="T353" s="151" t="str">
        <f t="shared" si="68"/>
        <v/>
      </c>
      <c r="U353" s="151" t="str">
        <f t="shared" si="69"/>
        <v/>
      </c>
      <c r="V353" s="151" t="str">
        <f t="shared" si="70"/>
        <v/>
      </c>
      <c r="W353" s="151" t="str">
        <f t="shared" si="71"/>
        <v/>
      </c>
      <c r="X353" s="151">
        <f t="shared" si="72"/>
        <v>0</v>
      </c>
      <c r="Y353" s="151">
        <f t="shared" si="73"/>
        <v>0</v>
      </c>
      <c r="Z353" s="151" t="str">
        <f t="shared" si="74"/>
        <v/>
      </c>
      <c r="AA353" s="151">
        <f>COUNTIF($F$2:F353,F353)</f>
        <v>0</v>
      </c>
      <c r="AB353" s="156" t="str">
        <f t="shared" si="75"/>
        <v/>
      </c>
      <c r="AC353" t="e">
        <f>VLOOKUP(C353,'2-班级信息'!A:AH,31,0)</f>
        <v>#N/A</v>
      </c>
      <c r="AD353" t="e">
        <f>VLOOKUP(C353,'2-班级信息'!A:AH,8,0)</f>
        <v>#N/A</v>
      </c>
      <c r="AE353" t="e">
        <f t="shared" si="76"/>
        <v>#N/A</v>
      </c>
      <c r="AF353" t="e">
        <f t="shared" si="77"/>
        <v>#N/A</v>
      </c>
    </row>
    <row r="354" spans="1:32">
      <c r="A354" s="176"/>
      <c r="B354" s="176"/>
      <c r="C354" s="176"/>
      <c r="D354" s="176"/>
      <c r="E354" s="176"/>
      <c r="F354" s="176"/>
      <c r="G354" s="175"/>
      <c r="H354" s="176"/>
      <c r="I354" s="176"/>
      <c r="J354" s="176"/>
      <c r="K354" s="176"/>
      <c r="L354" s="176"/>
      <c r="M354" s="176"/>
      <c r="N354" s="176"/>
      <c r="O354" s="176"/>
      <c r="P354" s="155" t="str">
        <f t="shared" si="65"/>
        <v xml:space="preserve"> </v>
      </c>
      <c r="Q354" s="155" t="str">
        <f>IF(P354="在读",IF(IFERROR(FIND("一",C354),0)&gt;0,"一对一",VLOOKUP(LEFT(C354,3),班级编码!A:H,8,0)),P354)</f>
        <v xml:space="preserve"> </v>
      </c>
      <c r="R354" s="156">
        <f t="shared" si="66"/>
        <v>0</v>
      </c>
      <c r="S354" s="151">
        <f t="shared" si="67"/>
        <v>0</v>
      </c>
      <c r="T354" s="151" t="str">
        <f t="shared" si="68"/>
        <v/>
      </c>
      <c r="U354" s="151" t="str">
        <f t="shared" si="69"/>
        <v/>
      </c>
      <c r="V354" s="151" t="str">
        <f t="shared" si="70"/>
        <v/>
      </c>
      <c r="W354" s="151" t="str">
        <f t="shared" si="71"/>
        <v/>
      </c>
      <c r="X354" s="151">
        <f t="shared" si="72"/>
        <v>0</v>
      </c>
      <c r="Y354" s="151">
        <f t="shared" si="73"/>
        <v>0</v>
      </c>
      <c r="Z354" s="151" t="str">
        <f t="shared" si="74"/>
        <v/>
      </c>
      <c r="AA354" s="151">
        <f>COUNTIF($F$2:F354,F354)</f>
        <v>0</v>
      </c>
      <c r="AB354" s="156" t="str">
        <f t="shared" si="75"/>
        <v/>
      </c>
      <c r="AC354" t="e">
        <f>VLOOKUP(C354,'2-班级信息'!A:AH,31,0)</f>
        <v>#N/A</v>
      </c>
      <c r="AD354" t="e">
        <f>VLOOKUP(C354,'2-班级信息'!A:AH,8,0)</f>
        <v>#N/A</v>
      </c>
      <c r="AE354" t="e">
        <f t="shared" si="76"/>
        <v>#N/A</v>
      </c>
      <c r="AF354" t="e">
        <f t="shared" si="77"/>
        <v>#N/A</v>
      </c>
    </row>
    <row r="355" spans="1:32">
      <c r="A355" s="176"/>
      <c r="B355" s="176"/>
      <c r="C355" s="176"/>
      <c r="D355" s="176"/>
      <c r="E355" s="176"/>
      <c r="F355" s="176"/>
      <c r="G355" s="175"/>
      <c r="H355" s="176"/>
      <c r="I355" s="176"/>
      <c r="J355" s="176"/>
      <c r="K355" s="176"/>
      <c r="L355" s="176"/>
      <c r="M355" s="176"/>
      <c r="N355" s="176"/>
      <c r="O355" s="176"/>
      <c r="P355" s="155" t="str">
        <f t="shared" si="65"/>
        <v xml:space="preserve"> </v>
      </c>
      <c r="Q355" s="155" t="str">
        <f>IF(P355="在读",IF(IFERROR(FIND("一",C355),0)&gt;0,"一对一",VLOOKUP(LEFT(C355,3),班级编码!A:H,8,0)),P355)</f>
        <v xml:space="preserve"> </v>
      </c>
      <c r="R355" s="156">
        <f t="shared" si="66"/>
        <v>0</v>
      </c>
      <c r="S355" s="151">
        <f t="shared" si="67"/>
        <v>0</v>
      </c>
      <c r="T355" s="151" t="str">
        <f t="shared" si="68"/>
        <v/>
      </c>
      <c r="U355" s="151" t="str">
        <f t="shared" si="69"/>
        <v/>
      </c>
      <c r="V355" s="151" t="str">
        <f t="shared" si="70"/>
        <v/>
      </c>
      <c r="W355" s="151" t="str">
        <f t="shared" si="71"/>
        <v/>
      </c>
      <c r="X355" s="151">
        <f t="shared" si="72"/>
        <v>0</v>
      </c>
      <c r="Y355" s="151">
        <f t="shared" si="73"/>
        <v>0</v>
      </c>
      <c r="Z355" s="151" t="str">
        <f t="shared" si="74"/>
        <v/>
      </c>
      <c r="AA355" s="151">
        <f>COUNTIF($F$2:F355,F355)</f>
        <v>0</v>
      </c>
      <c r="AB355" s="156" t="str">
        <f t="shared" si="75"/>
        <v/>
      </c>
      <c r="AC355" t="e">
        <f>VLOOKUP(C355,'2-班级信息'!A:AH,31,0)</f>
        <v>#N/A</v>
      </c>
      <c r="AD355" t="e">
        <f>VLOOKUP(C355,'2-班级信息'!A:AH,8,0)</f>
        <v>#N/A</v>
      </c>
      <c r="AE355" t="e">
        <f t="shared" si="76"/>
        <v>#N/A</v>
      </c>
      <c r="AF355" t="e">
        <f t="shared" si="77"/>
        <v>#N/A</v>
      </c>
    </row>
    <row r="356" spans="1:32">
      <c r="A356" s="176"/>
      <c r="B356" s="176"/>
      <c r="C356" s="176"/>
      <c r="D356" s="176"/>
      <c r="E356" s="176"/>
      <c r="F356" s="176"/>
      <c r="G356" s="175"/>
      <c r="H356" s="176"/>
      <c r="I356" s="176"/>
      <c r="J356" s="176"/>
      <c r="K356" s="176"/>
      <c r="L356" s="176"/>
      <c r="M356" s="176"/>
      <c r="N356" s="176"/>
      <c r="O356" s="176"/>
      <c r="P356" s="155" t="str">
        <f t="shared" si="65"/>
        <v xml:space="preserve"> </v>
      </c>
      <c r="Q356" s="155" t="str">
        <f>IF(P356="在读",IF(IFERROR(FIND("一",C356),0)&gt;0,"一对一",VLOOKUP(LEFT(C356,3),班级编码!A:H,8,0)),P356)</f>
        <v xml:space="preserve"> </v>
      </c>
      <c r="R356" s="156">
        <f t="shared" si="66"/>
        <v>0</v>
      </c>
      <c r="S356" s="151">
        <f t="shared" si="67"/>
        <v>0</v>
      </c>
      <c r="T356" s="151" t="str">
        <f t="shared" si="68"/>
        <v/>
      </c>
      <c r="U356" s="151" t="str">
        <f t="shared" si="69"/>
        <v/>
      </c>
      <c r="V356" s="151" t="str">
        <f t="shared" si="70"/>
        <v/>
      </c>
      <c r="W356" s="151" t="str">
        <f t="shared" si="71"/>
        <v/>
      </c>
      <c r="X356" s="151">
        <f t="shared" si="72"/>
        <v>0</v>
      </c>
      <c r="Y356" s="151">
        <f t="shared" si="73"/>
        <v>0</v>
      </c>
      <c r="Z356" s="151" t="str">
        <f t="shared" si="74"/>
        <v/>
      </c>
      <c r="AA356" s="151">
        <f>COUNTIF($F$2:F356,F356)</f>
        <v>0</v>
      </c>
      <c r="AB356" s="156" t="str">
        <f t="shared" si="75"/>
        <v/>
      </c>
      <c r="AC356" t="e">
        <f>VLOOKUP(C356,'2-班级信息'!A:AH,31,0)</f>
        <v>#N/A</v>
      </c>
      <c r="AD356" t="e">
        <f>VLOOKUP(C356,'2-班级信息'!A:AH,8,0)</f>
        <v>#N/A</v>
      </c>
      <c r="AE356" t="e">
        <f t="shared" si="76"/>
        <v>#N/A</v>
      </c>
      <c r="AF356" t="e">
        <f t="shared" si="77"/>
        <v>#N/A</v>
      </c>
    </row>
    <row r="357" spans="1:32">
      <c r="A357" s="176"/>
      <c r="B357" s="176"/>
      <c r="C357" s="176"/>
      <c r="D357" s="176"/>
      <c r="E357" s="176"/>
      <c r="F357" s="176"/>
      <c r="G357" s="175"/>
      <c r="H357" s="176"/>
      <c r="I357" s="176"/>
      <c r="J357" s="176"/>
      <c r="K357" s="176"/>
      <c r="L357" s="176"/>
      <c r="M357" s="176"/>
      <c r="N357" s="176"/>
      <c r="O357" s="176"/>
      <c r="P357" s="155" t="str">
        <f t="shared" si="65"/>
        <v xml:space="preserve"> </v>
      </c>
      <c r="Q357" s="155" t="str">
        <f>IF(P357="在读",IF(IFERROR(FIND("一",C357),0)&gt;0,"一对一",VLOOKUP(LEFT(C357,3),班级编码!A:H,8,0)),P357)</f>
        <v xml:space="preserve"> </v>
      </c>
      <c r="R357" s="156">
        <f t="shared" si="66"/>
        <v>0</v>
      </c>
      <c r="S357" s="151">
        <f t="shared" si="67"/>
        <v>0</v>
      </c>
      <c r="T357" s="151" t="str">
        <f t="shared" si="68"/>
        <v/>
      </c>
      <c r="U357" s="151" t="str">
        <f t="shared" si="69"/>
        <v/>
      </c>
      <c r="V357" s="151" t="str">
        <f t="shared" si="70"/>
        <v/>
      </c>
      <c r="W357" s="151" t="str">
        <f t="shared" si="71"/>
        <v/>
      </c>
      <c r="X357" s="151">
        <f t="shared" si="72"/>
        <v>0</v>
      </c>
      <c r="Y357" s="151">
        <f t="shared" si="73"/>
        <v>0</v>
      </c>
      <c r="Z357" s="151" t="str">
        <f t="shared" si="74"/>
        <v/>
      </c>
      <c r="AA357" s="151">
        <f>COUNTIF($F$2:F357,F357)</f>
        <v>0</v>
      </c>
      <c r="AB357" s="156" t="str">
        <f t="shared" si="75"/>
        <v/>
      </c>
      <c r="AC357" t="e">
        <f>VLOOKUP(C357,'2-班级信息'!A:AH,31,0)</f>
        <v>#N/A</v>
      </c>
      <c r="AD357" t="e">
        <f>VLOOKUP(C357,'2-班级信息'!A:AH,8,0)</f>
        <v>#N/A</v>
      </c>
      <c r="AE357" t="e">
        <f t="shared" si="76"/>
        <v>#N/A</v>
      </c>
      <c r="AF357" t="e">
        <f t="shared" si="77"/>
        <v>#N/A</v>
      </c>
    </row>
    <row r="358" spans="1:32">
      <c r="A358" s="176"/>
      <c r="B358" s="176"/>
      <c r="C358" s="176"/>
      <c r="D358" s="176"/>
      <c r="E358" s="176"/>
      <c r="F358" s="176"/>
      <c r="G358" s="175"/>
      <c r="H358" s="176"/>
      <c r="I358" s="176"/>
      <c r="J358" s="176"/>
      <c r="K358" s="176"/>
      <c r="L358" s="176"/>
      <c r="M358" s="176"/>
      <c r="N358" s="176"/>
      <c r="O358" s="176"/>
      <c r="P358" s="155" t="str">
        <f t="shared" si="65"/>
        <v xml:space="preserve"> </v>
      </c>
      <c r="Q358" s="155" t="str">
        <f>IF(P358="在读",IF(IFERROR(FIND("一",C358),0)&gt;0,"一对一",VLOOKUP(LEFT(C358,3),班级编码!A:H,8,0)),P358)</f>
        <v xml:space="preserve"> </v>
      </c>
      <c r="R358" s="156">
        <f t="shared" si="66"/>
        <v>0</v>
      </c>
      <c r="S358" s="151">
        <f t="shared" si="67"/>
        <v>0</v>
      </c>
      <c r="T358" s="151" t="str">
        <f t="shared" si="68"/>
        <v/>
      </c>
      <c r="U358" s="151" t="str">
        <f t="shared" si="69"/>
        <v/>
      </c>
      <c r="V358" s="151" t="str">
        <f t="shared" si="70"/>
        <v/>
      </c>
      <c r="W358" s="151" t="str">
        <f t="shared" si="71"/>
        <v/>
      </c>
      <c r="X358" s="151">
        <f t="shared" si="72"/>
        <v>0</v>
      </c>
      <c r="Y358" s="151">
        <f t="shared" si="73"/>
        <v>0</v>
      </c>
      <c r="Z358" s="151" t="str">
        <f t="shared" si="74"/>
        <v/>
      </c>
      <c r="AA358" s="151">
        <f>COUNTIF($F$2:F358,F358)</f>
        <v>0</v>
      </c>
      <c r="AB358" s="156" t="str">
        <f t="shared" si="75"/>
        <v/>
      </c>
      <c r="AC358" t="e">
        <f>VLOOKUP(C358,'2-班级信息'!A:AH,31,0)</f>
        <v>#N/A</v>
      </c>
      <c r="AD358" t="e">
        <f>VLOOKUP(C358,'2-班级信息'!A:AH,8,0)</f>
        <v>#N/A</v>
      </c>
      <c r="AE358" t="e">
        <f t="shared" si="76"/>
        <v>#N/A</v>
      </c>
      <c r="AF358" t="e">
        <f t="shared" si="77"/>
        <v>#N/A</v>
      </c>
    </row>
    <row r="359" spans="1:32">
      <c r="A359" s="176"/>
      <c r="B359" s="176"/>
      <c r="C359" s="176"/>
      <c r="D359" s="176"/>
      <c r="E359" s="176"/>
      <c r="F359" s="176"/>
      <c r="G359" s="175"/>
      <c r="H359" s="176"/>
      <c r="I359" s="176"/>
      <c r="J359" s="176"/>
      <c r="K359" s="176"/>
      <c r="L359" s="176"/>
      <c r="M359" s="176"/>
      <c r="N359" s="176"/>
      <c r="O359" s="176"/>
      <c r="P359" s="155" t="str">
        <f t="shared" si="65"/>
        <v xml:space="preserve"> </v>
      </c>
      <c r="Q359" s="155" t="str">
        <f>IF(P359="在读",IF(IFERROR(FIND("一",C359),0)&gt;0,"一对一",VLOOKUP(LEFT(C359,3),班级编码!A:H,8,0)),P359)</f>
        <v xml:space="preserve"> </v>
      </c>
      <c r="R359" s="156">
        <f t="shared" si="66"/>
        <v>0</v>
      </c>
      <c r="S359" s="151">
        <f t="shared" si="67"/>
        <v>0</v>
      </c>
      <c r="T359" s="151" t="str">
        <f t="shared" si="68"/>
        <v/>
      </c>
      <c r="U359" s="151" t="str">
        <f t="shared" si="69"/>
        <v/>
      </c>
      <c r="V359" s="151" t="str">
        <f t="shared" si="70"/>
        <v/>
      </c>
      <c r="W359" s="151" t="str">
        <f t="shared" si="71"/>
        <v/>
      </c>
      <c r="X359" s="151">
        <f t="shared" si="72"/>
        <v>0</v>
      </c>
      <c r="Y359" s="151">
        <f t="shared" si="73"/>
        <v>0</v>
      </c>
      <c r="Z359" s="151" t="str">
        <f t="shared" si="74"/>
        <v/>
      </c>
      <c r="AA359" s="151">
        <f>COUNTIF($F$2:F359,F359)</f>
        <v>0</v>
      </c>
      <c r="AB359" s="156" t="str">
        <f t="shared" si="75"/>
        <v/>
      </c>
      <c r="AC359" t="e">
        <f>VLOOKUP(C359,'2-班级信息'!A:AH,31,0)</f>
        <v>#N/A</v>
      </c>
      <c r="AD359" t="e">
        <f>VLOOKUP(C359,'2-班级信息'!A:AH,8,0)</f>
        <v>#N/A</v>
      </c>
      <c r="AE359" t="e">
        <f t="shared" si="76"/>
        <v>#N/A</v>
      </c>
      <c r="AF359" t="e">
        <f t="shared" si="77"/>
        <v>#N/A</v>
      </c>
    </row>
    <row r="360" spans="1:32">
      <c r="A360" s="176"/>
      <c r="B360" s="176"/>
      <c r="C360" s="176"/>
      <c r="D360" s="176"/>
      <c r="E360" s="176"/>
      <c r="F360" s="176"/>
      <c r="G360" s="175"/>
      <c r="H360" s="176"/>
      <c r="I360" s="176"/>
      <c r="J360" s="176"/>
      <c r="K360" s="176"/>
      <c r="L360" s="176"/>
      <c r="M360" s="176"/>
      <c r="N360" s="176"/>
      <c r="O360" s="176"/>
      <c r="P360" s="155" t="str">
        <f t="shared" si="65"/>
        <v xml:space="preserve"> </v>
      </c>
      <c r="Q360" s="155" t="str">
        <f>IF(P360="在读",IF(IFERROR(FIND("一",C360),0)&gt;0,"一对一",VLOOKUP(LEFT(C360,3),班级编码!A:H,8,0)),P360)</f>
        <v xml:space="preserve"> </v>
      </c>
      <c r="R360" s="156">
        <f t="shared" si="66"/>
        <v>0</v>
      </c>
      <c r="S360" s="151">
        <f t="shared" si="67"/>
        <v>0</v>
      </c>
      <c r="T360" s="151" t="str">
        <f t="shared" si="68"/>
        <v/>
      </c>
      <c r="U360" s="151" t="str">
        <f t="shared" si="69"/>
        <v/>
      </c>
      <c r="V360" s="151" t="str">
        <f t="shared" si="70"/>
        <v/>
      </c>
      <c r="W360" s="151" t="str">
        <f t="shared" si="71"/>
        <v/>
      </c>
      <c r="X360" s="151">
        <f t="shared" si="72"/>
        <v>0</v>
      </c>
      <c r="Y360" s="151">
        <f t="shared" si="73"/>
        <v>0</v>
      </c>
      <c r="Z360" s="151" t="str">
        <f t="shared" si="74"/>
        <v/>
      </c>
      <c r="AA360" s="151">
        <f>COUNTIF($F$2:F360,F360)</f>
        <v>0</v>
      </c>
      <c r="AB360" s="156" t="str">
        <f t="shared" si="75"/>
        <v/>
      </c>
      <c r="AC360" t="e">
        <f>VLOOKUP(C360,'2-班级信息'!A:AH,31,0)</f>
        <v>#N/A</v>
      </c>
      <c r="AD360" t="e">
        <f>VLOOKUP(C360,'2-班级信息'!A:AH,8,0)</f>
        <v>#N/A</v>
      </c>
      <c r="AE360" t="e">
        <f t="shared" si="76"/>
        <v>#N/A</v>
      </c>
      <c r="AF360" t="e">
        <f t="shared" si="77"/>
        <v>#N/A</v>
      </c>
    </row>
    <row r="361" spans="1:32">
      <c r="A361" s="176"/>
      <c r="B361" s="176"/>
      <c r="C361" s="176"/>
      <c r="D361" s="176"/>
      <c r="E361" s="176"/>
      <c r="F361" s="176"/>
      <c r="G361" s="175"/>
      <c r="H361" s="176"/>
      <c r="I361" s="176"/>
      <c r="J361" s="176"/>
      <c r="K361" s="176"/>
      <c r="L361" s="176"/>
      <c r="M361" s="176"/>
      <c r="N361" s="176"/>
      <c r="O361" s="176"/>
      <c r="P361" s="155" t="str">
        <f t="shared" si="65"/>
        <v xml:space="preserve"> </v>
      </c>
      <c r="Q361" s="155" t="str">
        <f>IF(P361="在读",IF(IFERROR(FIND("一",C361),0)&gt;0,"一对一",VLOOKUP(LEFT(C361,3),班级编码!A:H,8,0)),P361)</f>
        <v xml:space="preserve"> </v>
      </c>
      <c r="R361" s="156">
        <f t="shared" si="66"/>
        <v>0</v>
      </c>
      <c r="S361" s="151">
        <f t="shared" si="67"/>
        <v>0</v>
      </c>
      <c r="T361" s="151" t="str">
        <f t="shared" si="68"/>
        <v/>
      </c>
      <c r="U361" s="151" t="str">
        <f t="shared" si="69"/>
        <v/>
      </c>
      <c r="V361" s="151" t="str">
        <f t="shared" si="70"/>
        <v/>
      </c>
      <c r="W361" s="151" t="str">
        <f t="shared" si="71"/>
        <v/>
      </c>
      <c r="X361" s="151">
        <f t="shared" si="72"/>
        <v>0</v>
      </c>
      <c r="Y361" s="151">
        <f t="shared" si="73"/>
        <v>0</v>
      </c>
      <c r="Z361" s="151" t="str">
        <f t="shared" si="74"/>
        <v/>
      </c>
      <c r="AA361" s="151">
        <f>COUNTIF($F$2:F361,F361)</f>
        <v>0</v>
      </c>
      <c r="AB361" s="156" t="str">
        <f t="shared" si="75"/>
        <v/>
      </c>
      <c r="AC361" t="e">
        <f>VLOOKUP(C361,'2-班级信息'!A:AH,31,0)</f>
        <v>#N/A</v>
      </c>
      <c r="AD361" t="e">
        <f>VLOOKUP(C361,'2-班级信息'!A:AH,8,0)</f>
        <v>#N/A</v>
      </c>
      <c r="AE361" t="e">
        <f t="shared" si="76"/>
        <v>#N/A</v>
      </c>
      <c r="AF361" t="e">
        <f t="shared" si="77"/>
        <v>#N/A</v>
      </c>
    </row>
    <row r="362" spans="1:32">
      <c r="A362" s="176"/>
      <c r="B362" s="176"/>
      <c r="C362" s="176"/>
      <c r="D362" s="176"/>
      <c r="E362" s="176"/>
      <c r="F362" s="176"/>
      <c r="G362" s="175"/>
      <c r="H362" s="176"/>
      <c r="I362" s="176"/>
      <c r="J362" s="176"/>
      <c r="K362" s="176"/>
      <c r="L362" s="176"/>
      <c r="M362" s="176"/>
      <c r="N362" s="176"/>
      <c r="O362" s="176"/>
      <c r="P362" s="155" t="str">
        <f t="shared" si="65"/>
        <v xml:space="preserve"> </v>
      </c>
      <c r="Q362" s="155" t="str">
        <f>IF(P362="在读",IF(IFERROR(FIND("一",C362),0)&gt;0,"一对一",VLOOKUP(LEFT(C362,3),班级编码!A:H,8,0)),P362)</f>
        <v xml:space="preserve"> </v>
      </c>
      <c r="R362" s="156">
        <f t="shared" si="66"/>
        <v>0</v>
      </c>
      <c r="S362" s="151">
        <f t="shared" si="67"/>
        <v>0</v>
      </c>
      <c r="T362" s="151" t="str">
        <f t="shared" si="68"/>
        <v/>
      </c>
      <c r="U362" s="151" t="str">
        <f t="shared" si="69"/>
        <v/>
      </c>
      <c r="V362" s="151" t="str">
        <f t="shared" si="70"/>
        <v/>
      </c>
      <c r="W362" s="151" t="str">
        <f t="shared" si="71"/>
        <v/>
      </c>
      <c r="X362" s="151">
        <f t="shared" si="72"/>
        <v>0</v>
      </c>
      <c r="Y362" s="151">
        <f t="shared" si="73"/>
        <v>0</v>
      </c>
      <c r="Z362" s="151" t="str">
        <f t="shared" si="74"/>
        <v/>
      </c>
      <c r="AA362" s="151">
        <f>COUNTIF($F$2:F362,F362)</f>
        <v>0</v>
      </c>
      <c r="AB362" s="156" t="str">
        <f t="shared" si="75"/>
        <v/>
      </c>
      <c r="AC362" t="e">
        <f>VLOOKUP(C362,'2-班级信息'!A:AH,31,0)</f>
        <v>#N/A</v>
      </c>
      <c r="AD362" t="e">
        <f>VLOOKUP(C362,'2-班级信息'!A:AH,8,0)</f>
        <v>#N/A</v>
      </c>
      <c r="AE362" t="e">
        <f t="shared" si="76"/>
        <v>#N/A</v>
      </c>
      <c r="AF362" t="e">
        <f t="shared" si="77"/>
        <v>#N/A</v>
      </c>
    </row>
    <row r="363" spans="1:32">
      <c r="A363" s="176"/>
      <c r="B363" s="176"/>
      <c r="C363" s="176"/>
      <c r="D363" s="176"/>
      <c r="E363" s="176"/>
      <c r="F363" s="176"/>
      <c r="G363" s="175"/>
      <c r="H363" s="176"/>
      <c r="I363" s="176"/>
      <c r="J363" s="176"/>
      <c r="K363" s="176"/>
      <c r="L363" s="176"/>
      <c r="M363" s="176"/>
      <c r="N363" s="176"/>
      <c r="O363" s="176"/>
      <c r="P363" s="155" t="str">
        <f t="shared" si="65"/>
        <v xml:space="preserve"> </v>
      </c>
      <c r="Q363" s="155" t="str">
        <f>IF(P363="在读",IF(IFERROR(FIND("一",C363),0)&gt;0,"一对一",VLOOKUP(LEFT(C363,3),班级编码!A:H,8,0)),P363)</f>
        <v xml:space="preserve"> </v>
      </c>
      <c r="R363" s="156">
        <f t="shared" si="66"/>
        <v>0</v>
      </c>
      <c r="S363" s="151">
        <f t="shared" si="67"/>
        <v>0</v>
      </c>
      <c r="T363" s="151" t="str">
        <f t="shared" si="68"/>
        <v/>
      </c>
      <c r="U363" s="151" t="str">
        <f t="shared" si="69"/>
        <v/>
      </c>
      <c r="V363" s="151" t="str">
        <f t="shared" si="70"/>
        <v/>
      </c>
      <c r="W363" s="151" t="str">
        <f t="shared" si="71"/>
        <v/>
      </c>
      <c r="X363" s="151">
        <f t="shared" si="72"/>
        <v>0</v>
      </c>
      <c r="Y363" s="151">
        <f t="shared" si="73"/>
        <v>0</v>
      </c>
      <c r="Z363" s="151" t="str">
        <f t="shared" si="74"/>
        <v/>
      </c>
      <c r="AA363" s="151">
        <f>COUNTIF($F$2:F363,F363)</f>
        <v>0</v>
      </c>
      <c r="AB363" s="156" t="str">
        <f t="shared" si="75"/>
        <v/>
      </c>
      <c r="AC363" t="e">
        <f>VLOOKUP(C363,'2-班级信息'!A:AH,31,0)</f>
        <v>#N/A</v>
      </c>
      <c r="AD363" t="e">
        <f>VLOOKUP(C363,'2-班级信息'!A:AH,8,0)</f>
        <v>#N/A</v>
      </c>
      <c r="AE363" t="e">
        <f t="shared" si="76"/>
        <v>#N/A</v>
      </c>
      <c r="AF363" t="e">
        <f t="shared" si="77"/>
        <v>#N/A</v>
      </c>
    </row>
    <row r="364" spans="1:32">
      <c r="A364" s="176"/>
      <c r="B364" s="176"/>
      <c r="C364" s="176"/>
      <c r="D364" s="176"/>
      <c r="E364" s="176"/>
      <c r="F364" s="176"/>
      <c r="G364" s="175"/>
      <c r="H364" s="176"/>
      <c r="I364" s="176"/>
      <c r="J364" s="176"/>
      <c r="K364" s="176"/>
      <c r="L364" s="176"/>
      <c r="M364" s="176"/>
      <c r="N364" s="176"/>
      <c r="O364" s="176"/>
      <c r="P364" s="155" t="str">
        <f t="shared" si="65"/>
        <v xml:space="preserve"> </v>
      </c>
      <c r="Q364" s="155" t="str">
        <f>IF(P364="在读",IF(IFERROR(FIND("一",C364),0)&gt;0,"一对一",VLOOKUP(LEFT(C364,3),班级编码!A:H,8,0)),P364)</f>
        <v xml:space="preserve"> </v>
      </c>
      <c r="R364" s="156">
        <f t="shared" si="66"/>
        <v>0</v>
      </c>
      <c r="S364" s="151">
        <f t="shared" si="67"/>
        <v>0</v>
      </c>
      <c r="T364" s="151" t="str">
        <f t="shared" si="68"/>
        <v/>
      </c>
      <c r="U364" s="151" t="str">
        <f t="shared" si="69"/>
        <v/>
      </c>
      <c r="V364" s="151" t="str">
        <f t="shared" si="70"/>
        <v/>
      </c>
      <c r="W364" s="151" t="str">
        <f t="shared" si="71"/>
        <v/>
      </c>
      <c r="X364" s="151">
        <f t="shared" si="72"/>
        <v>0</v>
      </c>
      <c r="Y364" s="151">
        <f t="shared" si="73"/>
        <v>0</v>
      </c>
      <c r="Z364" s="151" t="str">
        <f t="shared" si="74"/>
        <v/>
      </c>
      <c r="AA364" s="151">
        <f>COUNTIF($F$2:F364,F364)</f>
        <v>0</v>
      </c>
      <c r="AB364" s="156" t="str">
        <f t="shared" si="75"/>
        <v/>
      </c>
      <c r="AC364" t="e">
        <f>VLOOKUP(C364,'2-班级信息'!A:AH,31,0)</f>
        <v>#N/A</v>
      </c>
      <c r="AD364" t="e">
        <f>VLOOKUP(C364,'2-班级信息'!A:AH,8,0)</f>
        <v>#N/A</v>
      </c>
      <c r="AE364" t="e">
        <f t="shared" si="76"/>
        <v>#N/A</v>
      </c>
      <c r="AF364" t="e">
        <f t="shared" si="77"/>
        <v>#N/A</v>
      </c>
    </row>
    <row r="365" spans="1:32">
      <c r="A365" s="176"/>
      <c r="B365" s="176"/>
      <c r="C365" s="176"/>
      <c r="D365" s="176"/>
      <c r="E365" s="176"/>
      <c r="F365" s="176"/>
      <c r="G365" s="175"/>
      <c r="H365" s="176"/>
      <c r="I365" s="176"/>
      <c r="J365" s="176"/>
      <c r="K365" s="176"/>
      <c r="L365" s="176"/>
      <c r="M365" s="176"/>
      <c r="N365" s="176"/>
      <c r="O365" s="176"/>
      <c r="P365" s="155" t="str">
        <f t="shared" si="65"/>
        <v xml:space="preserve"> </v>
      </c>
      <c r="Q365" s="155" t="str">
        <f>IF(P365="在读",IF(IFERROR(FIND("一",C365),0)&gt;0,"一对一",VLOOKUP(LEFT(C365,3),班级编码!A:H,8,0)),P365)</f>
        <v xml:space="preserve"> </v>
      </c>
      <c r="R365" s="156">
        <f t="shared" si="66"/>
        <v>0</v>
      </c>
      <c r="S365" s="151">
        <f t="shared" si="67"/>
        <v>0</v>
      </c>
      <c r="T365" s="151" t="str">
        <f t="shared" si="68"/>
        <v/>
      </c>
      <c r="U365" s="151" t="str">
        <f t="shared" si="69"/>
        <v/>
      </c>
      <c r="V365" s="151" t="str">
        <f t="shared" si="70"/>
        <v/>
      </c>
      <c r="W365" s="151" t="str">
        <f t="shared" si="71"/>
        <v/>
      </c>
      <c r="X365" s="151">
        <f t="shared" si="72"/>
        <v>0</v>
      </c>
      <c r="Y365" s="151">
        <f t="shared" si="73"/>
        <v>0</v>
      </c>
      <c r="Z365" s="151" t="str">
        <f t="shared" si="74"/>
        <v/>
      </c>
      <c r="AA365" s="151">
        <f>COUNTIF($F$2:F365,F365)</f>
        <v>0</v>
      </c>
      <c r="AB365" s="156" t="str">
        <f t="shared" si="75"/>
        <v/>
      </c>
      <c r="AC365" t="e">
        <f>VLOOKUP(C365,'2-班级信息'!A:AH,31,0)</f>
        <v>#N/A</v>
      </c>
      <c r="AD365" t="e">
        <f>VLOOKUP(C365,'2-班级信息'!A:AH,8,0)</f>
        <v>#N/A</v>
      </c>
      <c r="AE365" t="e">
        <f t="shared" si="76"/>
        <v>#N/A</v>
      </c>
      <c r="AF365" t="e">
        <f t="shared" si="77"/>
        <v>#N/A</v>
      </c>
    </row>
    <row r="366" spans="1:32">
      <c r="A366" s="176"/>
      <c r="B366" s="176"/>
      <c r="C366" s="176"/>
      <c r="D366" s="176"/>
      <c r="E366" s="176"/>
      <c r="F366" s="176"/>
      <c r="G366" s="175"/>
      <c r="H366" s="176"/>
      <c r="I366" s="176"/>
      <c r="J366" s="176"/>
      <c r="K366" s="176"/>
      <c r="L366" s="176"/>
      <c r="M366" s="176"/>
      <c r="N366" s="176"/>
      <c r="O366" s="176"/>
      <c r="P366" s="155" t="str">
        <f t="shared" si="65"/>
        <v xml:space="preserve"> </v>
      </c>
      <c r="Q366" s="155" t="str">
        <f>IF(P366="在读",IF(IFERROR(FIND("一",C366),0)&gt;0,"一对一",VLOOKUP(LEFT(C366,3),班级编码!A:H,8,0)),P366)</f>
        <v xml:space="preserve"> </v>
      </c>
      <c r="R366" s="156">
        <f t="shared" si="66"/>
        <v>0</v>
      </c>
      <c r="S366" s="151">
        <f t="shared" si="67"/>
        <v>0</v>
      </c>
      <c r="T366" s="151" t="str">
        <f t="shared" si="68"/>
        <v/>
      </c>
      <c r="U366" s="151" t="str">
        <f t="shared" si="69"/>
        <v/>
      </c>
      <c r="V366" s="151" t="str">
        <f t="shared" si="70"/>
        <v/>
      </c>
      <c r="W366" s="151" t="str">
        <f t="shared" si="71"/>
        <v/>
      </c>
      <c r="X366" s="151">
        <f t="shared" si="72"/>
        <v>0</v>
      </c>
      <c r="Y366" s="151">
        <f t="shared" si="73"/>
        <v>0</v>
      </c>
      <c r="Z366" s="151" t="str">
        <f t="shared" si="74"/>
        <v/>
      </c>
      <c r="AA366" s="151">
        <f>COUNTIF($F$2:F366,F366)</f>
        <v>0</v>
      </c>
      <c r="AB366" s="156" t="str">
        <f t="shared" si="75"/>
        <v/>
      </c>
      <c r="AC366" t="e">
        <f>VLOOKUP(C366,'2-班级信息'!A:AH,31,0)</f>
        <v>#N/A</v>
      </c>
      <c r="AD366" t="e">
        <f>VLOOKUP(C366,'2-班级信息'!A:AH,8,0)</f>
        <v>#N/A</v>
      </c>
      <c r="AE366" t="e">
        <f t="shared" si="76"/>
        <v>#N/A</v>
      </c>
      <c r="AF366" t="e">
        <f t="shared" si="77"/>
        <v>#N/A</v>
      </c>
    </row>
    <row r="367" spans="1:32">
      <c r="A367" s="176"/>
      <c r="B367" s="176"/>
      <c r="C367" s="176"/>
      <c r="D367" s="176"/>
      <c r="E367" s="176"/>
      <c r="F367" s="176"/>
      <c r="G367" s="175"/>
      <c r="H367" s="183"/>
      <c r="I367" s="176"/>
      <c r="J367" s="176"/>
      <c r="K367" s="176"/>
      <c r="L367" s="176"/>
      <c r="M367" s="176"/>
      <c r="N367" s="176"/>
      <c r="O367" s="176"/>
      <c r="P367" s="155" t="str">
        <f t="shared" si="65"/>
        <v xml:space="preserve"> </v>
      </c>
      <c r="Q367" s="155" t="str">
        <f>IF(P367="在读",IF(IFERROR(FIND("一",C367),0)&gt;0,"一对一",VLOOKUP(LEFT(C367,3),班级编码!A:H,8,0)),P367)</f>
        <v xml:space="preserve"> </v>
      </c>
      <c r="R367" s="156">
        <f t="shared" si="66"/>
        <v>0</v>
      </c>
      <c r="S367" s="151">
        <f t="shared" si="67"/>
        <v>0</v>
      </c>
      <c r="T367" s="151" t="str">
        <f t="shared" si="68"/>
        <v/>
      </c>
      <c r="U367" s="151" t="str">
        <f t="shared" si="69"/>
        <v/>
      </c>
      <c r="V367" s="151" t="str">
        <f t="shared" si="70"/>
        <v/>
      </c>
      <c r="W367" s="151" t="str">
        <f t="shared" si="71"/>
        <v/>
      </c>
      <c r="X367" s="151">
        <f t="shared" si="72"/>
        <v>0</v>
      </c>
      <c r="Y367" s="151">
        <f t="shared" si="73"/>
        <v>0</v>
      </c>
      <c r="Z367" s="151" t="str">
        <f t="shared" si="74"/>
        <v/>
      </c>
      <c r="AA367" s="151">
        <f>COUNTIF($F$2:F367,F367)</f>
        <v>0</v>
      </c>
      <c r="AB367" s="156" t="str">
        <f t="shared" si="75"/>
        <v/>
      </c>
      <c r="AC367" t="e">
        <f>VLOOKUP(C367,'2-班级信息'!A:AH,31,0)</f>
        <v>#N/A</v>
      </c>
      <c r="AD367" t="e">
        <f>VLOOKUP(C367,'2-班级信息'!A:AH,8,0)</f>
        <v>#N/A</v>
      </c>
      <c r="AE367" t="e">
        <f t="shared" si="76"/>
        <v>#N/A</v>
      </c>
      <c r="AF367" t="e">
        <f t="shared" si="77"/>
        <v>#N/A</v>
      </c>
    </row>
    <row r="368" spans="1:32">
      <c r="A368" s="176"/>
      <c r="B368" s="176"/>
      <c r="C368" s="176"/>
      <c r="D368" s="176"/>
      <c r="E368" s="176"/>
      <c r="F368" s="176"/>
      <c r="G368" s="175"/>
      <c r="H368" s="176"/>
      <c r="I368" s="176"/>
      <c r="J368" s="176"/>
      <c r="K368" s="176"/>
      <c r="L368" s="176"/>
      <c r="M368" s="176"/>
      <c r="N368" s="176"/>
      <c r="O368" s="176"/>
      <c r="P368" s="155" t="str">
        <f t="shared" si="65"/>
        <v xml:space="preserve"> </v>
      </c>
      <c r="Q368" s="155" t="str">
        <f>IF(P368="在读",IF(IFERROR(FIND("一",C368),0)&gt;0,"一对一",VLOOKUP(LEFT(C368,3),班级编码!A:H,8,0)),P368)</f>
        <v xml:space="preserve"> </v>
      </c>
      <c r="R368" s="156">
        <f t="shared" si="66"/>
        <v>0</v>
      </c>
      <c r="S368" s="151">
        <f t="shared" si="67"/>
        <v>0</v>
      </c>
      <c r="T368" s="151" t="str">
        <f t="shared" si="68"/>
        <v/>
      </c>
      <c r="U368" s="151" t="str">
        <f t="shared" si="69"/>
        <v/>
      </c>
      <c r="V368" s="151" t="str">
        <f t="shared" si="70"/>
        <v/>
      </c>
      <c r="W368" s="151" t="str">
        <f t="shared" si="71"/>
        <v/>
      </c>
      <c r="X368" s="151">
        <f t="shared" si="72"/>
        <v>0</v>
      </c>
      <c r="Y368" s="151">
        <f t="shared" si="73"/>
        <v>0</v>
      </c>
      <c r="Z368" s="151" t="str">
        <f t="shared" si="74"/>
        <v/>
      </c>
      <c r="AA368" s="151">
        <f>COUNTIF($F$2:F368,F368)</f>
        <v>0</v>
      </c>
      <c r="AB368" s="156" t="str">
        <f t="shared" si="75"/>
        <v/>
      </c>
      <c r="AC368" t="e">
        <f>VLOOKUP(C368,'2-班级信息'!A:AH,31,0)</f>
        <v>#N/A</v>
      </c>
      <c r="AD368" t="e">
        <f>VLOOKUP(C368,'2-班级信息'!A:AH,8,0)</f>
        <v>#N/A</v>
      </c>
      <c r="AE368" t="e">
        <f t="shared" si="76"/>
        <v>#N/A</v>
      </c>
      <c r="AF368" t="e">
        <f t="shared" si="77"/>
        <v>#N/A</v>
      </c>
    </row>
    <row r="369" spans="1:32">
      <c r="A369" s="176"/>
      <c r="B369" s="176"/>
      <c r="C369" s="176"/>
      <c r="D369" s="176"/>
      <c r="E369" s="176"/>
      <c r="F369" s="176"/>
      <c r="G369" s="175"/>
      <c r="H369" s="176"/>
      <c r="I369" s="176"/>
      <c r="J369" s="176"/>
      <c r="K369" s="176"/>
      <c r="L369" s="176"/>
      <c r="M369" s="176"/>
      <c r="N369" s="176"/>
      <c r="O369" s="176"/>
      <c r="P369" s="155" t="str">
        <f t="shared" si="65"/>
        <v xml:space="preserve"> </v>
      </c>
      <c r="Q369" s="155" t="str">
        <f>IF(P369="在读",IF(IFERROR(FIND("一",C369),0)&gt;0,"一对一",VLOOKUP(LEFT(C369,3),班级编码!A:H,8,0)),P369)</f>
        <v xml:space="preserve"> </v>
      </c>
      <c r="R369" s="156">
        <f t="shared" si="66"/>
        <v>0</v>
      </c>
      <c r="S369" s="151">
        <f t="shared" si="67"/>
        <v>0</v>
      </c>
      <c r="T369" s="151" t="str">
        <f t="shared" si="68"/>
        <v/>
      </c>
      <c r="U369" s="151" t="str">
        <f t="shared" si="69"/>
        <v/>
      </c>
      <c r="V369" s="151" t="str">
        <f t="shared" si="70"/>
        <v/>
      </c>
      <c r="W369" s="151" t="str">
        <f t="shared" si="71"/>
        <v/>
      </c>
      <c r="X369" s="151">
        <f t="shared" si="72"/>
        <v>0</v>
      </c>
      <c r="Y369" s="151">
        <f t="shared" si="73"/>
        <v>0</v>
      </c>
      <c r="Z369" s="151" t="str">
        <f t="shared" si="74"/>
        <v/>
      </c>
      <c r="AA369" s="151">
        <f>COUNTIF($F$2:F369,F369)</f>
        <v>0</v>
      </c>
      <c r="AB369" s="156" t="str">
        <f t="shared" si="75"/>
        <v/>
      </c>
      <c r="AC369" t="e">
        <f>VLOOKUP(C369,'2-班级信息'!A:AH,31,0)</f>
        <v>#N/A</v>
      </c>
      <c r="AD369" t="e">
        <f>VLOOKUP(C369,'2-班级信息'!A:AH,8,0)</f>
        <v>#N/A</v>
      </c>
      <c r="AE369" t="e">
        <f t="shared" si="76"/>
        <v>#N/A</v>
      </c>
      <c r="AF369" t="e">
        <f t="shared" si="77"/>
        <v>#N/A</v>
      </c>
    </row>
    <row r="370" spans="1:32">
      <c r="A370" s="176"/>
      <c r="B370" s="176"/>
      <c r="C370" s="176"/>
      <c r="D370" s="176"/>
      <c r="E370" s="176"/>
      <c r="F370" s="176"/>
      <c r="G370" s="175"/>
      <c r="H370" s="176"/>
      <c r="I370" s="176"/>
      <c r="J370" s="176"/>
      <c r="K370" s="176"/>
      <c r="L370" s="176"/>
      <c r="M370" s="176"/>
      <c r="N370" s="176"/>
      <c r="O370" s="176"/>
      <c r="P370" s="155" t="str">
        <f t="shared" si="65"/>
        <v xml:space="preserve"> </v>
      </c>
      <c r="Q370" s="155" t="str">
        <f>IF(P370="在读",IF(IFERROR(FIND("一",C370),0)&gt;0,"一对一",VLOOKUP(LEFT(C370,3),班级编码!A:H,8,0)),P370)</f>
        <v xml:space="preserve"> </v>
      </c>
      <c r="R370" s="156">
        <f t="shared" si="66"/>
        <v>0</v>
      </c>
      <c r="S370" s="151">
        <f t="shared" si="67"/>
        <v>0</v>
      </c>
      <c r="T370" s="151" t="str">
        <f t="shared" si="68"/>
        <v/>
      </c>
      <c r="U370" s="151" t="str">
        <f t="shared" si="69"/>
        <v/>
      </c>
      <c r="V370" s="151" t="str">
        <f t="shared" si="70"/>
        <v/>
      </c>
      <c r="W370" s="151" t="str">
        <f t="shared" si="71"/>
        <v/>
      </c>
      <c r="X370" s="151">
        <f t="shared" si="72"/>
        <v>0</v>
      </c>
      <c r="Y370" s="151">
        <f t="shared" si="73"/>
        <v>0</v>
      </c>
      <c r="Z370" s="151" t="str">
        <f t="shared" si="74"/>
        <v/>
      </c>
      <c r="AA370" s="151">
        <f>COUNTIF($F$2:F370,F370)</f>
        <v>0</v>
      </c>
      <c r="AB370" s="156" t="str">
        <f t="shared" si="75"/>
        <v/>
      </c>
      <c r="AC370" t="e">
        <f>VLOOKUP(C370,'2-班级信息'!A:AH,31,0)</f>
        <v>#N/A</v>
      </c>
      <c r="AD370" t="e">
        <f>VLOOKUP(C370,'2-班级信息'!A:AH,8,0)</f>
        <v>#N/A</v>
      </c>
      <c r="AE370" t="e">
        <f t="shared" si="76"/>
        <v>#N/A</v>
      </c>
      <c r="AF370" t="e">
        <f t="shared" si="77"/>
        <v>#N/A</v>
      </c>
    </row>
    <row r="371" spans="1:32">
      <c r="A371" s="176"/>
      <c r="B371" s="176"/>
      <c r="C371" s="176"/>
      <c r="D371" s="176"/>
      <c r="E371" s="176"/>
      <c r="F371" s="176"/>
      <c r="G371" s="175"/>
      <c r="H371" s="176"/>
      <c r="I371" s="176"/>
      <c r="J371" s="176"/>
      <c r="K371" s="176"/>
      <c r="L371" s="176"/>
      <c r="M371" s="176"/>
      <c r="N371" s="176"/>
      <c r="O371" s="176"/>
      <c r="P371" s="155" t="str">
        <f t="shared" si="65"/>
        <v xml:space="preserve"> </v>
      </c>
      <c r="Q371" s="155" t="str">
        <f>IF(P371="在读",IF(IFERROR(FIND("一",C371),0)&gt;0,"一对一",VLOOKUP(LEFT(C371,3),班级编码!A:H,8,0)),P371)</f>
        <v xml:space="preserve"> </v>
      </c>
      <c r="R371" s="156">
        <f t="shared" si="66"/>
        <v>0</v>
      </c>
      <c r="S371" s="151">
        <f t="shared" si="67"/>
        <v>0</v>
      </c>
      <c r="T371" s="151" t="str">
        <f t="shared" si="68"/>
        <v/>
      </c>
      <c r="U371" s="151" t="str">
        <f t="shared" si="69"/>
        <v/>
      </c>
      <c r="V371" s="151" t="str">
        <f t="shared" si="70"/>
        <v/>
      </c>
      <c r="W371" s="151" t="str">
        <f t="shared" si="71"/>
        <v/>
      </c>
      <c r="X371" s="151">
        <f t="shared" si="72"/>
        <v>0</v>
      </c>
      <c r="Y371" s="151">
        <f t="shared" si="73"/>
        <v>0</v>
      </c>
      <c r="Z371" s="151" t="str">
        <f t="shared" si="74"/>
        <v/>
      </c>
      <c r="AA371" s="151">
        <f>COUNTIF($F$2:F371,F371)</f>
        <v>0</v>
      </c>
      <c r="AB371" s="156" t="str">
        <f t="shared" si="75"/>
        <v/>
      </c>
      <c r="AC371" t="e">
        <f>VLOOKUP(C371,'2-班级信息'!A:AH,31,0)</f>
        <v>#N/A</v>
      </c>
      <c r="AD371" t="e">
        <f>VLOOKUP(C371,'2-班级信息'!A:AH,8,0)</f>
        <v>#N/A</v>
      </c>
      <c r="AE371" t="e">
        <f t="shared" si="76"/>
        <v>#N/A</v>
      </c>
      <c r="AF371" t="e">
        <f t="shared" si="77"/>
        <v>#N/A</v>
      </c>
    </row>
    <row r="372" spans="1:32">
      <c r="A372" s="176"/>
      <c r="B372" s="176"/>
      <c r="C372" s="176"/>
      <c r="D372" s="176"/>
      <c r="E372" s="176"/>
      <c r="F372" s="176"/>
      <c r="G372" s="175"/>
      <c r="H372" s="176"/>
      <c r="I372" s="176"/>
      <c r="J372" s="176"/>
      <c r="K372" s="176"/>
      <c r="L372" s="176"/>
      <c r="M372" s="176"/>
      <c r="N372" s="176"/>
      <c r="O372" s="176"/>
      <c r="P372" s="155" t="str">
        <f t="shared" si="65"/>
        <v xml:space="preserve"> </v>
      </c>
      <c r="Q372" s="155" t="str">
        <f>IF(P372="在读",IF(IFERROR(FIND("一",C372),0)&gt;0,"一对一",VLOOKUP(LEFT(C372,3),班级编码!A:H,8,0)),P372)</f>
        <v xml:space="preserve"> </v>
      </c>
      <c r="R372" s="156">
        <f t="shared" si="66"/>
        <v>0</v>
      </c>
      <c r="S372" s="151">
        <f t="shared" si="67"/>
        <v>0</v>
      </c>
      <c r="T372" s="151" t="str">
        <f t="shared" si="68"/>
        <v/>
      </c>
      <c r="U372" s="151" t="str">
        <f t="shared" si="69"/>
        <v/>
      </c>
      <c r="V372" s="151" t="str">
        <f t="shared" si="70"/>
        <v/>
      </c>
      <c r="W372" s="151" t="str">
        <f t="shared" si="71"/>
        <v/>
      </c>
      <c r="X372" s="151">
        <f t="shared" si="72"/>
        <v>0</v>
      </c>
      <c r="Y372" s="151">
        <f t="shared" si="73"/>
        <v>0</v>
      </c>
      <c r="Z372" s="151" t="str">
        <f t="shared" si="74"/>
        <v/>
      </c>
      <c r="AA372" s="151">
        <f>COUNTIF($F$2:F372,F372)</f>
        <v>0</v>
      </c>
      <c r="AB372" s="156" t="str">
        <f t="shared" si="75"/>
        <v/>
      </c>
      <c r="AC372" t="e">
        <f>VLOOKUP(C372,'2-班级信息'!A:AH,31,0)</f>
        <v>#N/A</v>
      </c>
      <c r="AD372" t="e">
        <f>VLOOKUP(C372,'2-班级信息'!A:AH,8,0)</f>
        <v>#N/A</v>
      </c>
      <c r="AE372" t="e">
        <f t="shared" si="76"/>
        <v>#N/A</v>
      </c>
      <c r="AF372" t="e">
        <f t="shared" si="77"/>
        <v>#N/A</v>
      </c>
    </row>
    <row r="373" spans="1:32">
      <c r="A373" s="176"/>
      <c r="B373" s="176"/>
      <c r="C373" s="176"/>
      <c r="D373" s="176"/>
      <c r="E373" s="176"/>
      <c r="F373" s="176"/>
      <c r="G373" s="175"/>
      <c r="H373" s="176"/>
      <c r="I373" s="176"/>
      <c r="J373" s="176"/>
      <c r="K373" s="176"/>
      <c r="L373" s="176"/>
      <c r="M373" s="176"/>
      <c r="N373" s="176"/>
      <c r="O373" s="176"/>
      <c r="P373" s="155" t="str">
        <f t="shared" si="65"/>
        <v xml:space="preserve"> </v>
      </c>
      <c r="Q373" s="155" t="str">
        <f>IF(P373="在读",IF(IFERROR(FIND("一",C373),0)&gt;0,"一对一",VLOOKUP(LEFT(C373,3),班级编码!A:H,8,0)),P373)</f>
        <v xml:space="preserve"> </v>
      </c>
      <c r="R373" s="156">
        <f t="shared" si="66"/>
        <v>0</v>
      </c>
      <c r="S373" s="151">
        <f t="shared" si="67"/>
        <v>0</v>
      </c>
      <c r="T373" s="151" t="str">
        <f t="shared" si="68"/>
        <v/>
      </c>
      <c r="U373" s="151" t="str">
        <f t="shared" si="69"/>
        <v/>
      </c>
      <c r="V373" s="151" t="str">
        <f t="shared" si="70"/>
        <v/>
      </c>
      <c r="W373" s="151" t="str">
        <f t="shared" si="71"/>
        <v/>
      </c>
      <c r="X373" s="151">
        <f t="shared" si="72"/>
        <v>0</v>
      </c>
      <c r="Y373" s="151">
        <f t="shared" si="73"/>
        <v>0</v>
      </c>
      <c r="Z373" s="151" t="str">
        <f t="shared" si="74"/>
        <v/>
      </c>
      <c r="AA373" s="151">
        <f>COUNTIF($F$2:F373,F373)</f>
        <v>0</v>
      </c>
      <c r="AB373" s="156" t="str">
        <f t="shared" si="75"/>
        <v/>
      </c>
      <c r="AC373" t="e">
        <f>VLOOKUP(C373,'2-班级信息'!A:AH,31,0)</f>
        <v>#N/A</v>
      </c>
      <c r="AD373" t="e">
        <f>VLOOKUP(C373,'2-班级信息'!A:AH,8,0)</f>
        <v>#N/A</v>
      </c>
      <c r="AE373" t="e">
        <f t="shared" si="76"/>
        <v>#N/A</v>
      </c>
      <c r="AF373" t="e">
        <f t="shared" si="77"/>
        <v>#N/A</v>
      </c>
    </row>
    <row r="374" spans="1:32">
      <c r="A374" s="176"/>
      <c r="B374" s="176"/>
      <c r="C374" s="176"/>
      <c r="D374" s="176"/>
      <c r="E374" s="176"/>
      <c r="F374" s="176"/>
      <c r="G374" s="175"/>
      <c r="H374" s="176"/>
      <c r="I374" s="176"/>
      <c r="J374" s="176"/>
      <c r="K374" s="176"/>
      <c r="L374" s="176"/>
      <c r="M374" s="176"/>
      <c r="N374" s="176"/>
      <c r="O374" s="176"/>
      <c r="P374" s="155" t="str">
        <f t="shared" si="65"/>
        <v xml:space="preserve"> </v>
      </c>
      <c r="Q374" s="155" t="str">
        <f>IF(P374="在读",IF(IFERROR(FIND("一",C374),0)&gt;0,"一对一",VLOOKUP(LEFT(C374,3),班级编码!A:H,8,0)),P374)</f>
        <v xml:space="preserve"> </v>
      </c>
      <c r="R374" s="156">
        <f t="shared" si="66"/>
        <v>0</v>
      </c>
      <c r="S374" s="151">
        <f t="shared" si="67"/>
        <v>0</v>
      </c>
      <c r="T374" s="151" t="str">
        <f t="shared" si="68"/>
        <v/>
      </c>
      <c r="U374" s="151" t="str">
        <f t="shared" si="69"/>
        <v/>
      </c>
      <c r="V374" s="151" t="str">
        <f t="shared" si="70"/>
        <v/>
      </c>
      <c r="W374" s="151" t="str">
        <f t="shared" si="71"/>
        <v/>
      </c>
      <c r="X374" s="151">
        <f t="shared" si="72"/>
        <v>0</v>
      </c>
      <c r="Y374" s="151">
        <f t="shared" si="73"/>
        <v>0</v>
      </c>
      <c r="Z374" s="151" t="str">
        <f t="shared" si="74"/>
        <v/>
      </c>
      <c r="AA374" s="151">
        <f>COUNTIF($F$2:F374,F374)</f>
        <v>0</v>
      </c>
      <c r="AB374" s="156" t="str">
        <f t="shared" si="75"/>
        <v/>
      </c>
      <c r="AC374" t="e">
        <f>VLOOKUP(C374,'2-班级信息'!A:AH,31,0)</f>
        <v>#N/A</v>
      </c>
      <c r="AD374" t="e">
        <f>VLOOKUP(C374,'2-班级信息'!A:AH,8,0)</f>
        <v>#N/A</v>
      </c>
      <c r="AE374" t="e">
        <f t="shared" si="76"/>
        <v>#N/A</v>
      </c>
      <c r="AF374" t="e">
        <f t="shared" si="77"/>
        <v>#N/A</v>
      </c>
    </row>
    <row r="375" spans="1:32">
      <c r="A375" s="176"/>
      <c r="B375" s="176"/>
      <c r="C375" s="176"/>
      <c r="D375" s="176"/>
      <c r="E375" s="176"/>
      <c r="F375" s="176"/>
      <c r="G375" s="175"/>
      <c r="H375" s="176"/>
      <c r="I375" s="176"/>
      <c r="J375" s="176"/>
      <c r="K375" s="176"/>
      <c r="L375" s="176"/>
      <c r="M375" s="176"/>
      <c r="N375" s="176"/>
      <c r="O375" s="176"/>
      <c r="P375" s="155" t="str">
        <f t="shared" si="65"/>
        <v xml:space="preserve"> </v>
      </c>
      <c r="Q375" s="155" t="str">
        <f>IF(P375="在读",IF(IFERROR(FIND("一",C375),0)&gt;0,"一对一",VLOOKUP(LEFT(C375,3),班级编码!A:H,8,0)),P375)</f>
        <v xml:space="preserve"> </v>
      </c>
      <c r="R375" s="156">
        <f t="shared" si="66"/>
        <v>0</v>
      </c>
      <c r="S375" s="151">
        <f t="shared" si="67"/>
        <v>0</v>
      </c>
      <c r="T375" s="151" t="str">
        <f t="shared" si="68"/>
        <v/>
      </c>
      <c r="U375" s="151" t="str">
        <f t="shared" si="69"/>
        <v/>
      </c>
      <c r="V375" s="151" t="str">
        <f t="shared" si="70"/>
        <v/>
      </c>
      <c r="W375" s="151" t="str">
        <f t="shared" si="71"/>
        <v/>
      </c>
      <c r="X375" s="151">
        <f t="shared" si="72"/>
        <v>0</v>
      </c>
      <c r="Y375" s="151">
        <f t="shared" si="73"/>
        <v>0</v>
      </c>
      <c r="Z375" s="151" t="str">
        <f t="shared" si="74"/>
        <v/>
      </c>
      <c r="AA375" s="151">
        <f>COUNTIF($F$2:F375,F375)</f>
        <v>0</v>
      </c>
      <c r="AB375" s="156" t="str">
        <f t="shared" si="75"/>
        <v/>
      </c>
      <c r="AC375" t="e">
        <f>VLOOKUP(C375,'2-班级信息'!A:AH,31,0)</f>
        <v>#N/A</v>
      </c>
      <c r="AD375" t="e">
        <f>VLOOKUP(C375,'2-班级信息'!A:AH,8,0)</f>
        <v>#N/A</v>
      </c>
      <c r="AE375" t="e">
        <f t="shared" si="76"/>
        <v>#N/A</v>
      </c>
      <c r="AF375" t="e">
        <f t="shared" si="77"/>
        <v>#N/A</v>
      </c>
    </row>
    <row r="376" spans="1:32">
      <c r="A376" s="176"/>
      <c r="B376" s="176"/>
      <c r="C376" s="176"/>
      <c r="D376" s="176"/>
      <c r="E376" s="176"/>
      <c r="F376" s="176"/>
      <c r="G376" s="175"/>
      <c r="H376" s="176"/>
      <c r="I376" s="176"/>
      <c r="J376" s="176"/>
      <c r="K376" s="176"/>
      <c r="L376" s="176"/>
      <c r="M376" s="176"/>
      <c r="N376" s="176"/>
      <c r="O376" s="176"/>
      <c r="P376" s="155" t="str">
        <f t="shared" si="65"/>
        <v xml:space="preserve"> </v>
      </c>
      <c r="Q376" s="155" t="str">
        <f>IF(P376="在读",IF(IFERROR(FIND("一",C376),0)&gt;0,"一对一",VLOOKUP(LEFT(C376,3),班级编码!A:H,8,0)),P376)</f>
        <v xml:space="preserve"> </v>
      </c>
      <c r="R376" s="156">
        <f t="shared" si="66"/>
        <v>0</v>
      </c>
      <c r="S376" s="151">
        <f t="shared" si="67"/>
        <v>0</v>
      </c>
      <c r="T376" s="151" t="str">
        <f t="shared" si="68"/>
        <v/>
      </c>
      <c r="U376" s="151" t="str">
        <f t="shared" si="69"/>
        <v/>
      </c>
      <c r="V376" s="151" t="str">
        <f t="shared" si="70"/>
        <v/>
      </c>
      <c r="W376" s="151" t="str">
        <f t="shared" si="71"/>
        <v/>
      </c>
      <c r="X376" s="151">
        <f t="shared" si="72"/>
        <v>0</v>
      </c>
      <c r="Y376" s="151">
        <f t="shared" si="73"/>
        <v>0</v>
      </c>
      <c r="Z376" s="151" t="str">
        <f t="shared" si="74"/>
        <v/>
      </c>
      <c r="AA376" s="151">
        <f>COUNTIF($F$2:F376,F376)</f>
        <v>0</v>
      </c>
      <c r="AB376" s="156" t="str">
        <f t="shared" si="75"/>
        <v/>
      </c>
      <c r="AC376" t="e">
        <f>VLOOKUP(C376,'2-班级信息'!A:AH,31,0)</f>
        <v>#N/A</v>
      </c>
      <c r="AD376" t="e">
        <f>VLOOKUP(C376,'2-班级信息'!A:AH,8,0)</f>
        <v>#N/A</v>
      </c>
      <c r="AE376" t="e">
        <f t="shared" si="76"/>
        <v>#N/A</v>
      </c>
      <c r="AF376" t="e">
        <f t="shared" si="77"/>
        <v>#N/A</v>
      </c>
    </row>
    <row r="377" spans="1:32">
      <c r="A377" s="176"/>
      <c r="B377" s="176"/>
      <c r="C377" s="176"/>
      <c r="D377" s="176"/>
      <c r="E377" s="176"/>
      <c r="F377" s="176"/>
      <c r="G377" s="175"/>
      <c r="H377" s="176"/>
      <c r="I377" s="176"/>
      <c r="J377" s="176"/>
      <c r="K377" s="176"/>
      <c r="L377" s="176"/>
      <c r="M377" s="176"/>
      <c r="N377" s="176"/>
      <c r="O377" s="176"/>
      <c r="P377" s="155" t="str">
        <f t="shared" si="65"/>
        <v xml:space="preserve"> </v>
      </c>
      <c r="Q377" s="155" t="str">
        <f>IF(P377="在读",IF(IFERROR(FIND("一",C377),0)&gt;0,"一对一",VLOOKUP(LEFT(C377,3),班级编码!A:H,8,0)),P377)</f>
        <v xml:space="preserve"> </v>
      </c>
      <c r="R377" s="156">
        <f t="shared" si="66"/>
        <v>0</v>
      </c>
      <c r="S377" s="151">
        <f t="shared" si="67"/>
        <v>0</v>
      </c>
      <c r="T377" s="151" t="str">
        <f t="shared" si="68"/>
        <v/>
      </c>
      <c r="U377" s="151" t="str">
        <f t="shared" si="69"/>
        <v/>
      </c>
      <c r="V377" s="151" t="str">
        <f t="shared" si="70"/>
        <v/>
      </c>
      <c r="W377" s="151" t="str">
        <f t="shared" si="71"/>
        <v/>
      </c>
      <c r="X377" s="151">
        <f t="shared" si="72"/>
        <v>0</v>
      </c>
      <c r="Y377" s="151">
        <f t="shared" si="73"/>
        <v>0</v>
      </c>
      <c r="Z377" s="151" t="str">
        <f t="shared" si="74"/>
        <v/>
      </c>
      <c r="AA377" s="151">
        <f>COUNTIF($F$2:F377,F377)</f>
        <v>0</v>
      </c>
      <c r="AB377" s="156" t="str">
        <f t="shared" si="75"/>
        <v/>
      </c>
      <c r="AC377" t="e">
        <f>VLOOKUP(C377,'2-班级信息'!A:AH,31,0)</f>
        <v>#N/A</v>
      </c>
      <c r="AD377" t="e">
        <f>VLOOKUP(C377,'2-班级信息'!A:AH,8,0)</f>
        <v>#N/A</v>
      </c>
      <c r="AE377" t="e">
        <f t="shared" si="76"/>
        <v>#N/A</v>
      </c>
      <c r="AF377" t="e">
        <f t="shared" si="77"/>
        <v>#N/A</v>
      </c>
    </row>
    <row r="378" spans="1:32">
      <c r="A378" s="176"/>
      <c r="B378" s="176"/>
      <c r="C378" s="176"/>
      <c r="D378" s="176"/>
      <c r="E378" s="176"/>
      <c r="F378" s="176"/>
      <c r="G378" s="175"/>
      <c r="H378" s="176"/>
      <c r="I378" s="176"/>
      <c r="J378" s="176"/>
      <c r="K378" s="176"/>
      <c r="L378" s="176"/>
      <c r="M378" s="176"/>
      <c r="N378" s="176"/>
      <c r="O378" s="176"/>
      <c r="P378" s="155" t="str">
        <f t="shared" si="65"/>
        <v xml:space="preserve"> </v>
      </c>
      <c r="Q378" s="155" t="str">
        <f>IF(P378="在读",IF(IFERROR(FIND("一",C378),0)&gt;0,"一对一",VLOOKUP(LEFT(C378,3),班级编码!A:H,8,0)),P378)</f>
        <v xml:space="preserve"> </v>
      </c>
      <c r="R378" s="156">
        <f t="shared" si="66"/>
        <v>0</v>
      </c>
      <c r="S378" s="151">
        <f t="shared" si="67"/>
        <v>0</v>
      </c>
      <c r="T378" s="151" t="str">
        <f t="shared" si="68"/>
        <v/>
      </c>
      <c r="U378" s="151" t="str">
        <f t="shared" si="69"/>
        <v/>
      </c>
      <c r="V378" s="151" t="str">
        <f t="shared" si="70"/>
        <v/>
      </c>
      <c r="W378" s="151" t="str">
        <f t="shared" si="71"/>
        <v/>
      </c>
      <c r="X378" s="151">
        <f t="shared" si="72"/>
        <v>0</v>
      </c>
      <c r="Y378" s="151">
        <f t="shared" si="73"/>
        <v>0</v>
      </c>
      <c r="Z378" s="151" t="str">
        <f t="shared" si="74"/>
        <v/>
      </c>
      <c r="AA378" s="151">
        <f>COUNTIF($F$2:F378,F378)</f>
        <v>0</v>
      </c>
      <c r="AB378" s="156" t="str">
        <f t="shared" si="75"/>
        <v/>
      </c>
      <c r="AC378" t="e">
        <f>VLOOKUP(C378,'2-班级信息'!A:AH,31,0)</f>
        <v>#N/A</v>
      </c>
      <c r="AD378" t="e">
        <f>VLOOKUP(C378,'2-班级信息'!A:AH,8,0)</f>
        <v>#N/A</v>
      </c>
      <c r="AE378" t="e">
        <f t="shared" si="76"/>
        <v>#N/A</v>
      </c>
      <c r="AF378" t="e">
        <f t="shared" si="77"/>
        <v>#N/A</v>
      </c>
    </row>
    <row r="379" spans="1:32">
      <c r="A379" s="176"/>
      <c r="B379" s="176"/>
      <c r="C379" s="176"/>
      <c r="D379" s="176"/>
      <c r="E379" s="176"/>
      <c r="F379" s="176"/>
      <c r="G379" s="175"/>
      <c r="H379" s="176"/>
      <c r="I379" s="176"/>
      <c r="J379" s="176"/>
      <c r="K379" s="176"/>
      <c r="L379" s="176"/>
      <c r="M379" s="176"/>
      <c r="N379" s="176"/>
      <c r="O379" s="176"/>
      <c r="P379" s="155" t="str">
        <f t="shared" si="65"/>
        <v xml:space="preserve"> </v>
      </c>
      <c r="Q379" s="155" t="str">
        <f>IF(P379="在读",IF(IFERROR(FIND("一",C379),0)&gt;0,"一对一",VLOOKUP(LEFT(C379,3),班级编码!A:H,8,0)),P379)</f>
        <v xml:space="preserve"> </v>
      </c>
      <c r="R379" s="156">
        <f t="shared" si="66"/>
        <v>0</v>
      </c>
      <c r="S379" s="151">
        <f t="shared" si="67"/>
        <v>0</v>
      </c>
      <c r="T379" s="151" t="str">
        <f t="shared" si="68"/>
        <v/>
      </c>
      <c r="U379" s="151" t="str">
        <f t="shared" si="69"/>
        <v/>
      </c>
      <c r="V379" s="151" t="str">
        <f t="shared" si="70"/>
        <v/>
      </c>
      <c r="W379" s="151" t="str">
        <f t="shared" si="71"/>
        <v/>
      </c>
      <c r="X379" s="151">
        <f t="shared" si="72"/>
        <v>0</v>
      </c>
      <c r="Y379" s="151">
        <f t="shared" si="73"/>
        <v>0</v>
      </c>
      <c r="Z379" s="151" t="str">
        <f t="shared" si="74"/>
        <v/>
      </c>
      <c r="AA379" s="151">
        <f>COUNTIF($F$2:F379,F379)</f>
        <v>0</v>
      </c>
      <c r="AB379" s="156" t="str">
        <f t="shared" si="75"/>
        <v/>
      </c>
      <c r="AC379" t="e">
        <f>VLOOKUP(C379,'2-班级信息'!A:AH,31,0)</f>
        <v>#N/A</v>
      </c>
      <c r="AD379" t="e">
        <f>VLOOKUP(C379,'2-班级信息'!A:AH,8,0)</f>
        <v>#N/A</v>
      </c>
      <c r="AE379" t="e">
        <f t="shared" si="76"/>
        <v>#N/A</v>
      </c>
      <c r="AF379" t="e">
        <f t="shared" si="77"/>
        <v>#N/A</v>
      </c>
    </row>
    <row r="380" spans="1:32">
      <c r="A380" s="176"/>
      <c r="B380" s="176"/>
      <c r="C380" s="176"/>
      <c r="D380" s="176"/>
      <c r="E380" s="176"/>
      <c r="F380" s="176"/>
      <c r="G380" s="175"/>
      <c r="H380" s="176"/>
      <c r="I380" s="176"/>
      <c r="J380" s="176"/>
      <c r="K380" s="176"/>
      <c r="L380" s="176"/>
      <c r="M380" s="176"/>
      <c r="N380" s="176"/>
      <c r="O380" s="176"/>
      <c r="P380" s="155" t="str">
        <f t="shared" si="65"/>
        <v xml:space="preserve"> </v>
      </c>
      <c r="Q380" s="155" t="str">
        <f>IF(P380="在读",IF(IFERROR(FIND("一",C380),0)&gt;0,"一对一",VLOOKUP(LEFT(C380,3),班级编码!A:H,8,0)),P380)</f>
        <v xml:space="preserve"> </v>
      </c>
      <c r="R380" s="156">
        <f t="shared" si="66"/>
        <v>0</v>
      </c>
      <c r="S380" s="151">
        <f t="shared" si="67"/>
        <v>0</v>
      </c>
      <c r="T380" s="151" t="str">
        <f t="shared" si="68"/>
        <v/>
      </c>
      <c r="U380" s="151" t="str">
        <f t="shared" si="69"/>
        <v/>
      </c>
      <c r="V380" s="151" t="str">
        <f t="shared" si="70"/>
        <v/>
      </c>
      <c r="W380" s="151" t="str">
        <f t="shared" si="71"/>
        <v/>
      </c>
      <c r="X380" s="151">
        <f t="shared" si="72"/>
        <v>0</v>
      </c>
      <c r="Y380" s="151">
        <f t="shared" si="73"/>
        <v>0</v>
      </c>
      <c r="Z380" s="151" t="str">
        <f t="shared" si="74"/>
        <v/>
      </c>
      <c r="AA380" s="151">
        <f>COUNTIF($F$2:F380,F380)</f>
        <v>0</v>
      </c>
      <c r="AB380" s="156" t="str">
        <f t="shared" si="75"/>
        <v/>
      </c>
      <c r="AC380" t="e">
        <f>VLOOKUP(C380,'2-班级信息'!A:AH,31,0)</f>
        <v>#N/A</v>
      </c>
      <c r="AD380" t="e">
        <f>VLOOKUP(C380,'2-班级信息'!A:AH,8,0)</f>
        <v>#N/A</v>
      </c>
      <c r="AE380" t="e">
        <f t="shared" si="76"/>
        <v>#N/A</v>
      </c>
      <c r="AF380" t="e">
        <f t="shared" si="77"/>
        <v>#N/A</v>
      </c>
    </row>
    <row r="381" spans="1:32">
      <c r="A381" s="176"/>
      <c r="B381" s="176"/>
      <c r="C381" s="176"/>
      <c r="D381" s="176"/>
      <c r="E381" s="176"/>
      <c r="F381" s="176"/>
      <c r="G381" s="175"/>
      <c r="H381" s="176"/>
      <c r="I381" s="176"/>
      <c r="J381" s="176"/>
      <c r="K381" s="176"/>
      <c r="L381" s="176"/>
      <c r="M381" s="176"/>
      <c r="N381" s="176"/>
      <c r="O381" s="176"/>
      <c r="P381" s="155" t="str">
        <f t="shared" si="65"/>
        <v xml:space="preserve"> </v>
      </c>
      <c r="Q381" s="155" t="str">
        <f>IF(P381="在读",IF(IFERROR(FIND("一",C381),0)&gt;0,"一对一",VLOOKUP(LEFT(C381,3),班级编码!A:H,8,0)),P381)</f>
        <v xml:space="preserve"> </v>
      </c>
      <c r="R381" s="156">
        <f t="shared" si="66"/>
        <v>0</v>
      </c>
      <c r="S381" s="151">
        <f t="shared" si="67"/>
        <v>0</v>
      </c>
      <c r="T381" s="151" t="str">
        <f t="shared" si="68"/>
        <v/>
      </c>
      <c r="U381" s="151" t="str">
        <f t="shared" si="69"/>
        <v/>
      </c>
      <c r="V381" s="151" t="str">
        <f t="shared" si="70"/>
        <v/>
      </c>
      <c r="W381" s="151" t="str">
        <f t="shared" si="71"/>
        <v/>
      </c>
      <c r="X381" s="151">
        <f t="shared" si="72"/>
        <v>0</v>
      </c>
      <c r="Y381" s="151">
        <f t="shared" si="73"/>
        <v>0</v>
      </c>
      <c r="Z381" s="151" t="str">
        <f t="shared" si="74"/>
        <v/>
      </c>
      <c r="AA381" s="151">
        <f>COUNTIF($F$2:F381,F381)</f>
        <v>0</v>
      </c>
      <c r="AB381" s="156" t="str">
        <f t="shared" si="75"/>
        <v/>
      </c>
      <c r="AC381" t="e">
        <f>VLOOKUP(C381,'2-班级信息'!A:AH,31,0)</f>
        <v>#N/A</v>
      </c>
      <c r="AD381" t="e">
        <f>VLOOKUP(C381,'2-班级信息'!A:AH,8,0)</f>
        <v>#N/A</v>
      </c>
      <c r="AE381" t="e">
        <f t="shared" si="76"/>
        <v>#N/A</v>
      </c>
      <c r="AF381" t="e">
        <f t="shared" si="77"/>
        <v>#N/A</v>
      </c>
    </row>
    <row r="382" spans="1:32">
      <c r="A382" s="176"/>
      <c r="B382" s="176"/>
      <c r="C382" s="176"/>
      <c r="D382" s="176"/>
      <c r="E382" s="176"/>
      <c r="F382" s="176"/>
      <c r="G382" s="175"/>
      <c r="H382" s="176"/>
      <c r="I382" s="176"/>
      <c r="J382" s="176"/>
      <c r="K382" s="176"/>
      <c r="L382" s="176"/>
      <c r="M382" s="176"/>
      <c r="N382" s="176"/>
      <c r="O382" s="176"/>
      <c r="P382" s="155" t="str">
        <f t="shared" si="65"/>
        <v xml:space="preserve"> </v>
      </c>
      <c r="Q382" s="155" t="str">
        <f>IF(P382="在读",IF(IFERROR(FIND("一",C382),0)&gt;0,"一对一",VLOOKUP(LEFT(C382,3),班级编码!A:H,8,0)),P382)</f>
        <v xml:space="preserve"> </v>
      </c>
      <c r="R382" s="156">
        <f t="shared" si="66"/>
        <v>0</v>
      </c>
      <c r="S382" s="151">
        <f t="shared" si="67"/>
        <v>0</v>
      </c>
      <c r="T382" s="151" t="str">
        <f t="shared" si="68"/>
        <v/>
      </c>
      <c r="U382" s="151" t="str">
        <f t="shared" si="69"/>
        <v/>
      </c>
      <c r="V382" s="151" t="str">
        <f t="shared" si="70"/>
        <v/>
      </c>
      <c r="W382" s="151" t="str">
        <f t="shared" si="71"/>
        <v/>
      </c>
      <c r="X382" s="151">
        <f t="shared" si="72"/>
        <v>0</v>
      </c>
      <c r="Y382" s="151">
        <f t="shared" si="73"/>
        <v>0</v>
      </c>
      <c r="Z382" s="151" t="str">
        <f t="shared" si="74"/>
        <v/>
      </c>
      <c r="AA382" s="151">
        <f>COUNTIF($F$2:F382,F382)</f>
        <v>0</v>
      </c>
      <c r="AB382" s="156" t="str">
        <f t="shared" si="75"/>
        <v/>
      </c>
      <c r="AC382" t="e">
        <f>VLOOKUP(C382,'2-班级信息'!A:AH,31,0)</f>
        <v>#N/A</v>
      </c>
      <c r="AD382" t="e">
        <f>VLOOKUP(C382,'2-班级信息'!A:AH,8,0)</f>
        <v>#N/A</v>
      </c>
      <c r="AE382" t="e">
        <f t="shared" si="76"/>
        <v>#N/A</v>
      </c>
      <c r="AF382" t="e">
        <f t="shared" si="77"/>
        <v>#N/A</v>
      </c>
    </row>
    <row r="383" spans="1:32">
      <c r="A383" s="176"/>
      <c r="B383" s="176"/>
      <c r="C383" s="176"/>
      <c r="D383" s="176"/>
      <c r="E383" s="176"/>
      <c r="F383" s="176"/>
      <c r="G383" s="175"/>
      <c r="H383" s="176"/>
      <c r="I383" s="176"/>
      <c r="J383" s="176"/>
      <c r="K383" s="176"/>
      <c r="L383" s="176"/>
      <c r="M383" s="176"/>
      <c r="N383" s="176"/>
      <c r="O383" s="176"/>
      <c r="P383" s="155" t="str">
        <f t="shared" si="65"/>
        <v xml:space="preserve"> </v>
      </c>
      <c r="Q383" s="155" t="str">
        <f>IF(P383="在读",IF(IFERROR(FIND("一",C383),0)&gt;0,"一对一",VLOOKUP(LEFT(C383,3),班级编码!A:H,8,0)),P383)</f>
        <v xml:space="preserve"> </v>
      </c>
      <c r="R383" s="156">
        <f t="shared" si="66"/>
        <v>0</v>
      </c>
      <c r="S383" s="151">
        <f t="shared" si="67"/>
        <v>0</v>
      </c>
      <c r="T383" s="151" t="str">
        <f t="shared" si="68"/>
        <v/>
      </c>
      <c r="U383" s="151" t="str">
        <f t="shared" si="69"/>
        <v/>
      </c>
      <c r="V383" s="151" t="str">
        <f t="shared" si="70"/>
        <v/>
      </c>
      <c r="W383" s="151" t="str">
        <f t="shared" si="71"/>
        <v/>
      </c>
      <c r="X383" s="151">
        <f t="shared" si="72"/>
        <v>0</v>
      </c>
      <c r="Y383" s="151">
        <f t="shared" si="73"/>
        <v>0</v>
      </c>
      <c r="Z383" s="151" t="str">
        <f t="shared" si="74"/>
        <v/>
      </c>
      <c r="AA383" s="151">
        <f>COUNTIF($F$2:F383,F383)</f>
        <v>0</v>
      </c>
      <c r="AB383" s="156" t="str">
        <f t="shared" si="75"/>
        <v/>
      </c>
      <c r="AC383" t="e">
        <f>VLOOKUP(C383,'2-班级信息'!A:AH,31,0)</f>
        <v>#N/A</v>
      </c>
      <c r="AD383" t="e">
        <f>VLOOKUP(C383,'2-班级信息'!A:AH,8,0)</f>
        <v>#N/A</v>
      </c>
      <c r="AE383" t="e">
        <f t="shared" si="76"/>
        <v>#N/A</v>
      </c>
      <c r="AF383" t="e">
        <f t="shared" si="77"/>
        <v>#N/A</v>
      </c>
    </row>
    <row r="384" spans="1:32">
      <c r="A384" s="176"/>
      <c r="B384" s="176"/>
      <c r="C384" s="176"/>
      <c r="D384" s="176"/>
      <c r="E384" s="176"/>
      <c r="F384" s="176"/>
      <c r="G384" s="175"/>
      <c r="H384" s="176"/>
      <c r="I384" s="176"/>
      <c r="J384" s="176"/>
      <c r="K384" s="176"/>
      <c r="L384" s="176"/>
      <c r="M384" s="176"/>
      <c r="N384" s="176"/>
      <c r="O384" s="176"/>
      <c r="P384" s="155" t="str">
        <f t="shared" si="65"/>
        <v xml:space="preserve"> </v>
      </c>
      <c r="Q384" s="155" t="str">
        <f>IF(P384="在读",IF(IFERROR(FIND("一",C384),0)&gt;0,"一对一",VLOOKUP(LEFT(C384,3),班级编码!A:H,8,0)),P384)</f>
        <v xml:space="preserve"> </v>
      </c>
      <c r="R384" s="156">
        <f t="shared" si="66"/>
        <v>0</v>
      </c>
      <c r="S384" s="151">
        <f t="shared" si="67"/>
        <v>0</v>
      </c>
      <c r="T384" s="151" t="str">
        <f t="shared" si="68"/>
        <v/>
      </c>
      <c r="U384" s="151" t="str">
        <f t="shared" si="69"/>
        <v/>
      </c>
      <c r="V384" s="151" t="str">
        <f t="shared" si="70"/>
        <v/>
      </c>
      <c r="W384" s="151" t="str">
        <f t="shared" si="71"/>
        <v/>
      </c>
      <c r="X384" s="151">
        <f t="shared" si="72"/>
        <v>0</v>
      </c>
      <c r="Y384" s="151">
        <f t="shared" si="73"/>
        <v>0</v>
      </c>
      <c r="Z384" s="151" t="str">
        <f t="shared" si="74"/>
        <v/>
      </c>
      <c r="AA384" s="151">
        <f>COUNTIF($F$2:F384,F384)</f>
        <v>0</v>
      </c>
      <c r="AB384" s="156" t="str">
        <f t="shared" si="75"/>
        <v/>
      </c>
      <c r="AC384" t="e">
        <f>VLOOKUP(C384,'2-班级信息'!A:AH,31,0)</f>
        <v>#N/A</v>
      </c>
      <c r="AD384" t="e">
        <f>VLOOKUP(C384,'2-班级信息'!A:AH,8,0)</f>
        <v>#N/A</v>
      </c>
      <c r="AE384" t="e">
        <f t="shared" si="76"/>
        <v>#N/A</v>
      </c>
      <c r="AF384" t="e">
        <f t="shared" si="77"/>
        <v>#N/A</v>
      </c>
    </row>
    <row r="385" spans="1:32">
      <c r="A385" s="176"/>
      <c r="B385" s="176"/>
      <c r="C385" s="176"/>
      <c r="D385" s="176"/>
      <c r="E385" s="176"/>
      <c r="F385" s="176"/>
      <c r="G385" s="175"/>
      <c r="H385" s="176"/>
      <c r="I385" s="176"/>
      <c r="J385" s="176"/>
      <c r="K385" s="176"/>
      <c r="L385" s="176"/>
      <c r="M385" s="176"/>
      <c r="N385" s="176"/>
      <c r="O385" s="176"/>
      <c r="P385" s="155" t="str">
        <f t="shared" si="65"/>
        <v xml:space="preserve"> </v>
      </c>
      <c r="Q385" s="155" t="str">
        <f>IF(P385="在读",IF(IFERROR(FIND("一",C385),0)&gt;0,"一对一",VLOOKUP(LEFT(C385,3),班级编码!A:H,8,0)),P385)</f>
        <v xml:space="preserve"> </v>
      </c>
      <c r="R385" s="156">
        <f t="shared" si="66"/>
        <v>0</v>
      </c>
      <c r="S385" s="151">
        <f t="shared" si="67"/>
        <v>0</v>
      </c>
      <c r="T385" s="151" t="str">
        <f t="shared" si="68"/>
        <v/>
      </c>
      <c r="U385" s="151" t="str">
        <f t="shared" si="69"/>
        <v/>
      </c>
      <c r="V385" s="151" t="str">
        <f t="shared" si="70"/>
        <v/>
      </c>
      <c r="W385" s="151" t="str">
        <f t="shared" si="71"/>
        <v/>
      </c>
      <c r="X385" s="151">
        <f t="shared" si="72"/>
        <v>0</v>
      </c>
      <c r="Y385" s="151">
        <f t="shared" si="73"/>
        <v>0</v>
      </c>
      <c r="Z385" s="151" t="str">
        <f t="shared" si="74"/>
        <v/>
      </c>
      <c r="AA385" s="151">
        <f>COUNTIF($F$2:F385,F385)</f>
        <v>0</v>
      </c>
      <c r="AB385" s="156" t="str">
        <f t="shared" si="75"/>
        <v/>
      </c>
      <c r="AC385" t="e">
        <f>VLOOKUP(C385,'2-班级信息'!A:AH,31,0)</f>
        <v>#N/A</v>
      </c>
      <c r="AD385" t="e">
        <f>VLOOKUP(C385,'2-班级信息'!A:AH,8,0)</f>
        <v>#N/A</v>
      </c>
      <c r="AE385" t="e">
        <f t="shared" si="76"/>
        <v>#N/A</v>
      </c>
      <c r="AF385" t="e">
        <f t="shared" si="77"/>
        <v>#N/A</v>
      </c>
    </row>
    <row r="386" spans="1:32">
      <c r="A386" s="176"/>
      <c r="B386" s="176"/>
      <c r="C386" s="176"/>
      <c r="D386" s="176"/>
      <c r="E386" s="176"/>
      <c r="F386" s="176"/>
      <c r="G386" s="175"/>
      <c r="H386" s="176"/>
      <c r="I386" s="176"/>
      <c r="J386" s="176"/>
      <c r="K386" s="176"/>
      <c r="L386" s="176"/>
      <c r="M386" s="176"/>
      <c r="N386" s="176"/>
      <c r="O386" s="176"/>
      <c r="P386" s="155" t="str">
        <f t="shared" si="65"/>
        <v xml:space="preserve"> </v>
      </c>
      <c r="Q386" s="155" t="str">
        <f>IF(P386="在读",IF(IFERROR(FIND("一",C386),0)&gt;0,"一对一",VLOOKUP(LEFT(C386,3),班级编码!A:H,8,0)),P386)</f>
        <v xml:space="preserve"> </v>
      </c>
      <c r="R386" s="156">
        <f t="shared" si="66"/>
        <v>0</v>
      </c>
      <c r="S386" s="151">
        <f t="shared" si="67"/>
        <v>0</v>
      </c>
      <c r="T386" s="151" t="str">
        <f t="shared" si="68"/>
        <v/>
      </c>
      <c r="U386" s="151" t="str">
        <f t="shared" si="69"/>
        <v/>
      </c>
      <c r="V386" s="151" t="str">
        <f t="shared" si="70"/>
        <v/>
      </c>
      <c r="W386" s="151" t="str">
        <f t="shared" si="71"/>
        <v/>
      </c>
      <c r="X386" s="151">
        <f t="shared" si="72"/>
        <v>0</v>
      </c>
      <c r="Y386" s="151">
        <f t="shared" si="73"/>
        <v>0</v>
      </c>
      <c r="Z386" s="151" t="str">
        <f t="shared" si="74"/>
        <v/>
      </c>
      <c r="AA386" s="151">
        <f>COUNTIF($F$2:F386,F386)</f>
        <v>0</v>
      </c>
      <c r="AB386" s="156" t="str">
        <f t="shared" si="75"/>
        <v/>
      </c>
      <c r="AC386" t="e">
        <f>VLOOKUP(C386,'2-班级信息'!A:AH,31,0)</f>
        <v>#N/A</v>
      </c>
      <c r="AD386" t="e">
        <f>VLOOKUP(C386,'2-班级信息'!A:AH,8,0)</f>
        <v>#N/A</v>
      </c>
      <c r="AE386" t="e">
        <f t="shared" si="76"/>
        <v>#N/A</v>
      </c>
      <c r="AF386" t="e">
        <f t="shared" si="77"/>
        <v>#N/A</v>
      </c>
    </row>
    <row r="387" spans="1:32">
      <c r="A387" s="176"/>
      <c r="B387" s="176"/>
      <c r="C387" s="176"/>
      <c r="D387" s="176"/>
      <c r="E387" s="176"/>
      <c r="F387" s="176"/>
      <c r="G387" s="175"/>
      <c r="H387" s="176"/>
      <c r="I387" s="176"/>
      <c r="J387" s="176"/>
      <c r="K387" s="176"/>
      <c r="L387" s="176"/>
      <c r="M387" s="176"/>
      <c r="N387" s="176"/>
      <c r="O387" s="176"/>
      <c r="P387" s="155" t="str">
        <f t="shared" ref="P387:P450" si="78">IF(C387="停读","停读",IF(C387="未进班","未进班",IF(AND(L387="",F387&lt;&gt;""),"在读"," ")))</f>
        <v xml:space="preserve"> </v>
      </c>
      <c r="Q387" s="155" t="str">
        <f>IF(P387="在读",IF(IFERROR(FIND("一",C387),0)&gt;0,"一对一",VLOOKUP(LEFT(C387,3),班级编码!A:H,8,0)),P387)</f>
        <v xml:space="preserve"> </v>
      </c>
      <c r="R387" s="156">
        <f t="shared" ref="R387:R450" si="79">+C387</f>
        <v>0</v>
      </c>
      <c r="S387" s="151">
        <f t="shared" ref="S387:S450" si="80">IFERROR(LEFT(E387,FIND(",",E387)-1),E387)</f>
        <v>0</v>
      </c>
      <c r="T387" s="151" t="str">
        <f t="shared" ref="T387:T450" si="81">IF(X387=Y387,W387,V387)</f>
        <v/>
      </c>
      <c r="U387" s="151" t="str">
        <f t="shared" ref="U387:U450" si="82">IF(X387=Y387,V387,W387)</f>
        <v/>
      </c>
      <c r="V387" s="151" t="str">
        <f t="shared" ref="V387:V450" si="83">IFERROR(MID(E387,FIND(",",E387)+1,FIND("@",SUBSTITUTE(E387,",","@",2))-FIND(",",E387)-1),IF(ISERROR(FIND(",",E387)),"",MID(E387,FIND(",",E387)+1,20)))</f>
        <v/>
      </c>
      <c r="W387" s="151" t="str">
        <f t="shared" ref="W387:W450" si="84">IFERROR(MID(E387,FIND("@",SUBSTITUTE(E387,",","@",2))+1,10),"")</f>
        <v/>
      </c>
      <c r="X387" s="151">
        <f t="shared" ref="X387:X450" si="85">LEN(V387)</f>
        <v>0</v>
      </c>
      <c r="Y387" s="151">
        <f t="shared" ref="Y387:Y450" si="86">LENB(V387)</f>
        <v>0</v>
      </c>
      <c r="Z387" s="151" t="str">
        <f t="shared" ref="Z387:Z450" si="87">IF(COUNTIF(F:F,F387)&gt;1,"重复","")</f>
        <v/>
      </c>
      <c r="AA387" s="151">
        <f>COUNTIF($F$2:F387,F387)</f>
        <v>0</v>
      </c>
      <c r="AB387" s="156" t="str">
        <f t="shared" ref="AB387:AB450" si="88">IF(IFERROR(FIND("一",C387),0)&gt;0,"一对一",LEFT(C387,3))</f>
        <v/>
      </c>
      <c r="AC387" t="e">
        <f>VLOOKUP(C387,'2-班级信息'!A:AH,31,0)</f>
        <v>#N/A</v>
      </c>
      <c r="AD387" t="e">
        <f>VLOOKUP(C387,'2-班级信息'!A:AH,8,0)</f>
        <v>#N/A</v>
      </c>
      <c r="AE387" t="e">
        <f t="shared" ref="AE387:AE450" si="89">IF(Q387="一对一","一对一",VLOOKUP(H387,AG:AH,2,0))</f>
        <v>#N/A</v>
      </c>
      <c r="AF387" t="e">
        <f t="shared" ref="AF387:AF450" si="90">IF(OR(AE387="幼儿班",AE387="中学班",AE387="一对一"),AE387,IF(OR(AC387="周日晚上",AC387="周五晚上",AC387="周六晚上"),AC387,IF(OR(AC387="周六上午",AC387="周六下午",AC387="周日上午",AC387="周日下午",),"小学周末白天班","小学平时"&amp;AD387&amp;"班")))</f>
        <v>#N/A</v>
      </c>
    </row>
    <row r="388" spans="1:32">
      <c r="A388" s="176"/>
      <c r="B388" s="176"/>
      <c r="C388" s="176"/>
      <c r="D388" s="176"/>
      <c r="E388" s="176"/>
      <c r="F388" s="176"/>
      <c r="G388" s="175"/>
      <c r="H388" s="176"/>
      <c r="I388" s="176"/>
      <c r="J388" s="176"/>
      <c r="K388" s="176"/>
      <c r="L388" s="176"/>
      <c r="M388" s="176"/>
      <c r="N388" s="176"/>
      <c r="O388" s="176"/>
      <c r="P388" s="155" t="str">
        <f t="shared" si="78"/>
        <v xml:space="preserve"> </v>
      </c>
      <c r="Q388" s="155" t="str">
        <f>IF(P388="在读",IF(IFERROR(FIND("一",C388),0)&gt;0,"一对一",VLOOKUP(LEFT(C388,3),班级编码!A:H,8,0)),P388)</f>
        <v xml:space="preserve"> </v>
      </c>
      <c r="R388" s="156">
        <f t="shared" si="79"/>
        <v>0</v>
      </c>
      <c r="S388" s="151">
        <f t="shared" si="80"/>
        <v>0</v>
      </c>
      <c r="T388" s="151" t="str">
        <f t="shared" si="81"/>
        <v/>
      </c>
      <c r="U388" s="151" t="str">
        <f t="shared" si="82"/>
        <v/>
      </c>
      <c r="V388" s="151" t="str">
        <f t="shared" si="83"/>
        <v/>
      </c>
      <c r="W388" s="151" t="str">
        <f t="shared" si="84"/>
        <v/>
      </c>
      <c r="X388" s="151">
        <f t="shared" si="85"/>
        <v>0</v>
      </c>
      <c r="Y388" s="151">
        <f t="shared" si="86"/>
        <v>0</v>
      </c>
      <c r="Z388" s="151" t="str">
        <f t="shared" si="87"/>
        <v/>
      </c>
      <c r="AA388" s="151">
        <f>COUNTIF($F$2:F388,F388)</f>
        <v>0</v>
      </c>
      <c r="AB388" s="156" t="str">
        <f t="shared" si="88"/>
        <v/>
      </c>
      <c r="AC388" t="e">
        <f>VLOOKUP(C388,'2-班级信息'!A:AH,31,0)</f>
        <v>#N/A</v>
      </c>
      <c r="AD388" t="e">
        <f>VLOOKUP(C388,'2-班级信息'!A:AH,8,0)</f>
        <v>#N/A</v>
      </c>
      <c r="AE388" t="e">
        <f t="shared" si="89"/>
        <v>#N/A</v>
      </c>
      <c r="AF388" t="e">
        <f t="shared" si="90"/>
        <v>#N/A</v>
      </c>
    </row>
    <row r="389" spans="1:32">
      <c r="A389" s="176"/>
      <c r="B389" s="176"/>
      <c r="C389" s="176"/>
      <c r="D389" s="176"/>
      <c r="E389" s="176"/>
      <c r="F389" s="176"/>
      <c r="G389" s="175"/>
      <c r="H389" s="176"/>
      <c r="I389" s="176"/>
      <c r="J389" s="176"/>
      <c r="K389" s="176"/>
      <c r="L389" s="176"/>
      <c r="M389" s="176"/>
      <c r="N389" s="176"/>
      <c r="O389" s="176"/>
      <c r="P389" s="155" t="str">
        <f t="shared" si="78"/>
        <v xml:space="preserve"> </v>
      </c>
      <c r="Q389" s="155" t="str">
        <f>IF(P389="在读",IF(IFERROR(FIND("一",C389),0)&gt;0,"一对一",VLOOKUP(LEFT(C389,3),班级编码!A:H,8,0)),P389)</f>
        <v xml:space="preserve"> </v>
      </c>
      <c r="R389" s="156">
        <f t="shared" si="79"/>
        <v>0</v>
      </c>
      <c r="S389" s="151">
        <f t="shared" si="80"/>
        <v>0</v>
      </c>
      <c r="T389" s="151" t="str">
        <f t="shared" si="81"/>
        <v/>
      </c>
      <c r="U389" s="151" t="str">
        <f t="shared" si="82"/>
        <v/>
      </c>
      <c r="V389" s="151" t="str">
        <f t="shared" si="83"/>
        <v/>
      </c>
      <c r="W389" s="151" t="str">
        <f t="shared" si="84"/>
        <v/>
      </c>
      <c r="X389" s="151">
        <f t="shared" si="85"/>
        <v>0</v>
      </c>
      <c r="Y389" s="151">
        <f t="shared" si="86"/>
        <v>0</v>
      </c>
      <c r="Z389" s="151" t="str">
        <f t="shared" si="87"/>
        <v/>
      </c>
      <c r="AA389" s="151">
        <f>COUNTIF($F$2:F389,F389)</f>
        <v>0</v>
      </c>
      <c r="AB389" s="156" t="str">
        <f t="shared" si="88"/>
        <v/>
      </c>
      <c r="AC389" t="e">
        <f>VLOOKUP(C389,'2-班级信息'!A:AH,31,0)</f>
        <v>#N/A</v>
      </c>
      <c r="AD389" t="e">
        <f>VLOOKUP(C389,'2-班级信息'!A:AH,8,0)</f>
        <v>#N/A</v>
      </c>
      <c r="AE389" t="e">
        <f t="shared" si="89"/>
        <v>#N/A</v>
      </c>
      <c r="AF389" t="e">
        <f t="shared" si="90"/>
        <v>#N/A</v>
      </c>
    </row>
    <row r="390" spans="1:32">
      <c r="A390" s="176"/>
      <c r="B390" s="176"/>
      <c r="C390" s="176"/>
      <c r="D390" s="176"/>
      <c r="E390" s="176"/>
      <c r="F390" s="176"/>
      <c r="G390" s="175"/>
      <c r="H390" s="176"/>
      <c r="I390" s="176"/>
      <c r="J390" s="176"/>
      <c r="K390" s="176"/>
      <c r="L390" s="176"/>
      <c r="M390" s="176"/>
      <c r="N390" s="176"/>
      <c r="O390" s="176"/>
      <c r="P390" s="155" t="str">
        <f t="shared" si="78"/>
        <v xml:space="preserve"> </v>
      </c>
      <c r="Q390" s="155" t="str">
        <f>IF(P390="在读",IF(IFERROR(FIND("一",C390),0)&gt;0,"一对一",VLOOKUP(LEFT(C390,3),班级编码!A:H,8,0)),P390)</f>
        <v xml:space="preserve"> </v>
      </c>
      <c r="R390" s="156">
        <f t="shared" si="79"/>
        <v>0</v>
      </c>
      <c r="S390" s="151">
        <f t="shared" si="80"/>
        <v>0</v>
      </c>
      <c r="T390" s="151" t="str">
        <f t="shared" si="81"/>
        <v/>
      </c>
      <c r="U390" s="151" t="str">
        <f t="shared" si="82"/>
        <v/>
      </c>
      <c r="V390" s="151" t="str">
        <f t="shared" si="83"/>
        <v/>
      </c>
      <c r="W390" s="151" t="str">
        <f t="shared" si="84"/>
        <v/>
      </c>
      <c r="X390" s="151">
        <f t="shared" si="85"/>
        <v>0</v>
      </c>
      <c r="Y390" s="151">
        <f t="shared" si="86"/>
        <v>0</v>
      </c>
      <c r="Z390" s="151" t="str">
        <f t="shared" si="87"/>
        <v/>
      </c>
      <c r="AA390" s="151">
        <f>COUNTIF($F$2:F390,F390)</f>
        <v>0</v>
      </c>
      <c r="AB390" s="156" t="str">
        <f t="shared" si="88"/>
        <v/>
      </c>
      <c r="AC390" t="e">
        <f>VLOOKUP(C390,'2-班级信息'!A:AH,31,0)</f>
        <v>#N/A</v>
      </c>
      <c r="AD390" t="e">
        <f>VLOOKUP(C390,'2-班级信息'!A:AH,8,0)</f>
        <v>#N/A</v>
      </c>
      <c r="AE390" t="e">
        <f t="shared" si="89"/>
        <v>#N/A</v>
      </c>
      <c r="AF390" t="e">
        <f t="shared" si="90"/>
        <v>#N/A</v>
      </c>
    </row>
    <row r="391" spans="1:32">
      <c r="A391" s="176"/>
      <c r="B391" s="176"/>
      <c r="C391" s="176"/>
      <c r="D391" s="176"/>
      <c r="E391" s="176"/>
      <c r="F391" s="176"/>
      <c r="G391" s="175"/>
      <c r="H391" s="176"/>
      <c r="I391" s="176"/>
      <c r="J391" s="176"/>
      <c r="K391" s="176"/>
      <c r="L391" s="176"/>
      <c r="M391" s="176"/>
      <c r="N391" s="176"/>
      <c r="O391" s="176"/>
      <c r="P391" s="155" t="str">
        <f t="shared" si="78"/>
        <v xml:space="preserve"> </v>
      </c>
      <c r="Q391" s="155" t="str">
        <f>IF(P391="在读",IF(IFERROR(FIND("一",C391),0)&gt;0,"一对一",VLOOKUP(LEFT(C391,3),班级编码!A:H,8,0)),P391)</f>
        <v xml:space="preserve"> </v>
      </c>
      <c r="R391" s="156">
        <f t="shared" si="79"/>
        <v>0</v>
      </c>
      <c r="S391" s="151">
        <f t="shared" si="80"/>
        <v>0</v>
      </c>
      <c r="T391" s="151" t="str">
        <f t="shared" si="81"/>
        <v/>
      </c>
      <c r="U391" s="151" t="str">
        <f t="shared" si="82"/>
        <v/>
      </c>
      <c r="V391" s="151" t="str">
        <f t="shared" si="83"/>
        <v/>
      </c>
      <c r="W391" s="151" t="str">
        <f t="shared" si="84"/>
        <v/>
      </c>
      <c r="X391" s="151">
        <f t="shared" si="85"/>
        <v>0</v>
      </c>
      <c r="Y391" s="151">
        <f t="shared" si="86"/>
        <v>0</v>
      </c>
      <c r="Z391" s="151" t="str">
        <f t="shared" si="87"/>
        <v/>
      </c>
      <c r="AA391" s="151">
        <f>COUNTIF($F$2:F391,F391)</f>
        <v>0</v>
      </c>
      <c r="AB391" s="156" t="str">
        <f t="shared" si="88"/>
        <v/>
      </c>
      <c r="AC391" t="e">
        <f>VLOOKUP(C391,'2-班级信息'!A:AH,31,0)</f>
        <v>#N/A</v>
      </c>
      <c r="AD391" t="e">
        <f>VLOOKUP(C391,'2-班级信息'!A:AH,8,0)</f>
        <v>#N/A</v>
      </c>
      <c r="AE391" t="e">
        <f t="shared" si="89"/>
        <v>#N/A</v>
      </c>
      <c r="AF391" t="e">
        <f t="shared" si="90"/>
        <v>#N/A</v>
      </c>
    </row>
    <row r="392" spans="1:32">
      <c r="A392" s="176"/>
      <c r="B392" s="176"/>
      <c r="C392" s="176"/>
      <c r="D392" s="176"/>
      <c r="E392" s="176"/>
      <c r="F392" s="176"/>
      <c r="G392" s="175"/>
      <c r="H392" s="176"/>
      <c r="I392" s="176"/>
      <c r="J392" s="176"/>
      <c r="K392" s="176"/>
      <c r="L392" s="176"/>
      <c r="M392" s="176"/>
      <c r="N392" s="176"/>
      <c r="O392" s="176"/>
      <c r="P392" s="155" t="str">
        <f t="shared" si="78"/>
        <v xml:space="preserve"> </v>
      </c>
      <c r="Q392" s="155" t="str">
        <f>IF(P392="在读",IF(IFERROR(FIND("一",C392),0)&gt;0,"一对一",VLOOKUP(LEFT(C392,3),班级编码!A:H,8,0)),P392)</f>
        <v xml:space="preserve"> </v>
      </c>
      <c r="R392" s="156">
        <f t="shared" si="79"/>
        <v>0</v>
      </c>
      <c r="S392" s="151">
        <f t="shared" si="80"/>
        <v>0</v>
      </c>
      <c r="T392" s="151" t="str">
        <f t="shared" si="81"/>
        <v/>
      </c>
      <c r="U392" s="151" t="str">
        <f t="shared" si="82"/>
        <v/>
      </c>
      <c r="V392" s="151" t="str">
        <f t="shared" si="83"/>
        <v/>
      </c>
      <c r="W392" s="151" t="str">
        <f t="shared" si="84"/>
        <v/>
      </c>
      <c r="X392" s="151">
        <f t="shared" si="85"/>
        <v>0</v>
      </c>
      <c r="Y392" s="151">
        <f t="shared" si="86"/>
        <v>0</v>
      </c>
      <c r="Z392" s="151" t="str">
        <f t="shared" si="87"/>
        <v/>
      </c>
      <c r="AA392" s="151">
        <f>COUNTIF($F$2:F392,F392)</f>
        <v>0</v>
      </c>
      <c r="AB392" s="156" t="str">
        <f t="shared" si="88"/>
        <v/>
      </c>
      <c r="AC392" t="e">
        <f>VLOOKUP(C392,'2-班级信息'!A:AH,31,0)</f>
        <v>#N/A</v>
      </c>
      <c r="AD392" t="e">
        <f>VLOOKUP(C392,'2-班级信息'!A:AH,8,0)</f>
        <v>#N/A</v>
      </c>
      <c r="AE392" t="e">
        <f t="shared" si="89"/>
        <v>#N/A</v>
      </c>
      <c r="AF392" t="e">
        <f t="shared" si="90"/>
        <v>#N/A</v>
      </c>
    </row>
    <row r="393" spans="1:32">
      <c r="A393" s="176"/>
      <c r="B393" s="176"/>
      <c r="C393" s="176"/>
      <c r="D393" s="176"/>
      <c r="E393" s="176"/>
      <c r="F393" s="176"/>
      <c r="G393" s="175"/>
      <c r="H393" s="176"/>
      <c r="I393" s="176"/>
      <c r="J393" s="176"/>
      <c r="K393" s="176"/>
      <c r="L393" s="176"/>
      <c r="M393" s="176"/>
      <c r="N393" s="176"/>
      <c r="O393" s="176"/>
      <c r="P393" s="155" t="str">
        <f t="shared" si="78"/>
        <v xml:space="preserve"> </v>
      </c>
      <c r="Q393" s="155" t="str">
        <f>IF(P393="在读",IF(IFERROR(FIND("一",C393),0)&gt;0,"一对一",VLOOKUP(LEFT(C393,3),班级编码!A:H,8,0)),P393)</f>
        <v xml:space="preserve"> </v>
      </c>
      <c r="R393" s="156">
        <f t="shared" si="79"/>
        <v>0</v>
      </c>
      <c r="S393" s="151">
        <f t="shared" si="80"/>
        <v>0</v>
      </c>
      <c r="T393" s="151" t="str">
        <f t="shared" si="81"/>
        <v/>
      </c>
      <c r="U393" s="151" t="str">
        <f t="shared" si="82"/>
        <v/>
      </c>
      <c r="V393" s="151" t="str">
        <f t="shared" si="83"/>
        <v/>
      </c>
      <c r="W393" s="151" t="str">
        <f t="shared" si="84"/>
        <v/>
      </c>
      <c r="X393" s="151">
        <f t="shared" si="85"/>
        <v>0</v>
      </c>
      <c r="Y393" s="151">
        <f t="shared" si="86"/>
        <v>0</v>
      </c>
      <c r="Z393" s="151" t="str">
        <f t="shared" si="87"/>
        <v/>
      </c>
      <c r="AA393" s="151">
        <f>COUNTIF($F$2:F393,F393)</f>
        <v>0</v>
      </c>
      <c r="AB393" s="156" t="str">
        <f t="shared" si="88"/>
        <v/>
      </c>
      <c r="AC393" t="e">
        <f>VLOOKUP(C393,'2-班级信息'!A:AH,31,0)</f>
        <v>#N/A</v>
      </c>
      <c r="AD393" t="e">
        <f>VLOOKUP(C393,'2-班级信息'!A:AH,8,0)</f>
        <v>#N/A</v>
      </c>
      <c r="AE393" t="e">
        <f t="shared" si="89"/>
        <v>#N/A</v>
      </c>
      <c r="AF393" t="e">
        <f t="shared" si="90"/>
        <v>#N/A</v>
      </c>
    </row>
    <row r="394" spans="1:32">
      <c r="A394" s="176"/>
      <c r="B394" s="176"/>
      <c r="C394" s="176"/>
      <c r="D394" s="176"/>
      <c r="E394" s="176"/>
      <c r="F394" s="176"/>
      <c r="G394" s="175"/>
      <c r="H394" s="176"/>
      <c r="I394" s="176"/>
      <c r="J394" s="176"/>
      <c r="K394" s="176"/>
      <c r="L394" s="176"/>
      <c r="M394" s="176"/>
      <c r="N394" s="176"/>
      <c r="O394" s="176"/>
      <c r="P394" s="155" t="str">
        <f t="shared" si="78"/>
        <v xml:space="preserve"> </v>
      </c>
      <c r="Q394" s="155" t="str">
        <f>IF(P394="在读",IF(IFERROR(FIND("一",C394),0)&gt;0,"一对一",VLOOKUP(LEFT(C394,3),班级编码!A:H,8,0)),P394)</f>
        <v xml:space="preserve"> </v>
      </c>
      <c r="R394" s="156">
        <f t="shared" si="79"/>
        <v>0</v>
      </c>
      <c r="S394" s="151">
        <f t="shared" si="80"/>
        <v>0</v>
      </c>
      <c r="T394" s="151" t="str">
        <f t="shared" si="81"/>
        <v/>
      </c>
      <c r="U394" s="151" t="str">
        <f t="shared" si="82"/>
        <v/>
      </c>
      <c r="V394" s="151" t="str">
        <f t="shared" si="83"/>
        <v/>
      </c>
      <c r="W394" s="151" t="str">
        <f t="shared" si="84"/>
        <v/>
      </c>
      <c r="X394" s="151">
        <f t="shared" si="85"/>
        <v>0</v>
      </c>
      <c r="Y394" s="151">
        <f t="shared" si="86"/>
        <v>0</v>
      </c>
      <c r="Z394" s="151" t="str">
        <f t="shared" si="87"/>
        <v/>
      </c>
      <c r="AA394" s="151">
        <f>COUNTIF($F$2:F394,F394)</f>
        <v>0</v>
      </c>
      <c r="AB394" s="156" t="str">
        <f t="shared" si="88"/>
        <v/>
      </c>
      <c r="AC394" t="e">
        <f>VLOOKUP(C394,'2-班级信息'!A:AH,31,0)</f>
        <v>#N/A</v>
      </c>
      <c r="AD394" t="e">
        <f>VLOOKUP(C394,'2-班级信息'!A:AH,8,0)</f>
        <v>#N/A</v>
      </c>
      <c r="AE394" t="e">
        <f t="shared" si="89"/>
        <v>#N/A</v>
      </c>
      <c r="AF394" t="e">
        <f t="shared" si="90"/>
        <v>#N/A</v>
      </c>
    </row>
    <row r="395" spans="1:32">
      <c r="A395" s="176"/>
      <c r="B395" s="176"/>
      <c r="C395" s="176"/>
      <c r="D395" s="176"/>
      <c r="E395" s="176"/>
      <c r="F395" s="176"/>
      <c r="G395" s="175"/>
      <c r="H395" s="176"/>
      <c r="I395" s="176"/>
      <c r="J395" s="176"/>
      <c r="K395" s="176"/>
      <c r="L395" s="176"/>
      <c r="M395" s="176"/>
      <c r="N395" s="176"/>
      <c r="O395" s="176"/>
      <c r="P395" s="155" t="str">
        <f t="shared" si="78"/>
        <v xml:space="preserve"> </v>
      </c>
      <c r="Q395" s="155" t="str">
        <f>IF(P395="在读",IF(IFERROR(FIND("一",C395),0)&gt;0,"一对一",VLOOKUP(LEFT(C395,3),班级编码!A:H,8,0)),P395)</f>
        <v xml:space="preserve"> </v>
      </c>
      <c r="R395" s="156">
        <f t="shared" si="79"/>
        <v>0</v>
      </c>
      <c r="S395" s="151">
        <f t="shared" si="80"/>
        <v>0</v>
      </c>
      <c r="T395" s="151" t="str">
        <f t="shared" si="81"/>
        <v/>
      </c>
      <c r="U395" s="151" t="str">
        <f t="shared" si="82"/>
        <v/>
      </c>
      <c r="V395" s="151" t="str">
        <f t="shared" si="83"/>
        <v/>
      </c>
      <c r="W395" s="151" t="str">
        <f t="shared" si="84"/>
        <v/>
      </c>
      <c r="X395" s="151">
        <f t="shared" si="85"/>
        <v>0</v>
      </c>
      <c r="Y395" s="151">
        <f t="shared" si="86"/>
        <v>0</v>
      </c>
      <c r="Z395" s="151" t="str">
        <f t="shared" si="87"/>
        <v/>
      </c>
      <c r="AA395" s="151">
        <f>COUNTIF($F$2:F395,F395)</f>
        <v>0</v>
      </c>
      <c r="AB395" s="156" t="str">
        <f t="shared" si="88"/>
        <v/>
      </c>
      <c r="AC395" t="e">
        <f>VLOOKUP(C395,'2-班级信息'!A:AH,31,0)</f>
        <v>#N/A</v>
      </c>
      <c r="AD395" t="e">
        <f>VLOOKUP(C395,'2-班级信息'!A:AH,8,0)</f>
        <v>#N/A</v>
      </c>
      <c r="AE395" t="e">
        <f t="shared" si="89"/>
        <v>#N/A</v>
      </c>
      <c r="AF395" t="e">
        <f t="shared" si="90"/>
        <v>#N/A</v>
      </c>
    </row>
    <row r="396" spans="1:32">
      <c r="A396" s="176"/>
      <c r="B396" s="176"/>
      <c r="C396" s="176"/>
      <c r="D396" s="176"/>
      <c r="E396" s="176"/>
      <c r="F396" s="176"/>
      <c r="G396" s="175"/>
      <c r="H396" s="176"/>
      <c r="I396" s="176"/>
      <c r="J396" s="176"/>
      <c r="K396" s="176"/>
      <c r="L396" s="176"/>
      <c r="M396" s="176"/>
      <c r="N396" s="176"/>
      <c r="O396" s="176"/>
      <c r="P396" s="155" t="str">
        <f t="shared" si="78"/>
        <v xml:space="preserve"> </v>
      </c>
      <c r="Q396" s="155" t="str">
        <f>IF(P396="在读",IF(IFERROR(FIND("一",C396),0)&gt;0,"一对一",VLOOKUP(LEFT(C396,3),班级编码!A:H,8,0)),P396)</f>
        <v xml:space="preserve"> </v>
      </c>
      <c r="R396" s="156">
        <f t="shared" si="79"/>
        <v>0</v>
      </c>
      <c r="S396" s="151">
        <f t="shared" si="80"/>
        <v>0</v>
      </c>
      <c r="T396" s="151" t="str">
        <f t="shared" si="81"/>
        <v/>
      </c>
      <c r="U396" s="151" t="str">
        <f t="shared" si="82"/>
        <v/>
      </c>
      <c r="V396" s="151" t="str">
        <f t="shared" si="83"/>
        <v/>
      </c>
      <c r="W396" s="151" t="str">
        <f t="shared" si="84"/>
        <v/>
      </c>
      <c r="X396" s="151">
        <f t="shared" si="85"/>
        <v>0</v>
      </c>
      <c r="Y396" s="151">
        <f t="shared" si="86"/>
        <v>0</v>
      </c>
      <c r="Z396" s="151" t="str">
        <f t="shared" si="87"/>
        <v/>
      </c>
      <c r="AA396" s="151">
        <f>COUNTIF($F$2:F396,F396)</f>
        <v>0</v>
      </c>
      <c r="AB396" s="156" t="str">
        <f t="shared" si="88"/>
        <v/>
      </c>
      <c r="AC396" t="e">
        <f>VLOOKUP(C396,'2-班级信息'!A:AH,31,0)</f>
        <v>#N/A</v>
      </c>
      <c r="AD396" t="e">
        <f>VLOOKUP(C396,'2-班级信息'!A:AH,8,0)</f>
        <v>#N/A</v>
      </c>
      <c r="AE396" t="e">
        <f t="shared" si="89"/>
        <v>#N/A</v>
      </c>
      <c r="AF396" t="e">
        <f t="shared" si="90"/>
        <v>#N/A</v>
      </c>
    </row>
    <row r="397" spans="1:32">
      <c r="A397" s="176"/>
      <c r="B397" s="176"/>
      <c r="C397" s="176"/>
      <c r="D397" s="176"/>
      <c r="E397" s="176"/>
      <c r="F397" s="176"/>
      <c r="G397" s="175"/>
      <c r="H397" s="176"/>
      <c r="I397" s="176"/>
      <c r="J397" s="176"/>
      <c r="K397" s="176"/>
      <c r="L397" s="176"/>
      <c r="M397" s="176"/>
      <c r="N397" s="176"/>
      <c r="O397" s="176"/>
      <c r="P397" s="155" t="str">
        <f t="shared" si="78"/>
        <v xml:space="preserve"> </v>
      </c>
      <c r="Q397" s="155" t="str">
        <f>IF(P397="在读",IF(IFERROR(FIND("一",C397),0)&gt;0,"一对一",VLOOKUP(LEFT(C397,3),班级编码!A:H,8,0)),P397)</f>
        <v xml:space="preserve"> </v>
      </c>
      <c r="R397" s="156">
        <f t="shared" si="79"/>
        <v>0</v>
      </c>
      <c r="S397" s="151">
        <f t="shared" si="80"/>
        <v>0</v>
      </c>
      <c r="T397" s="151" t="str">
        <f t="shared" si="81"/>
        <v/>
      </c>
      <c r="U397" s="151" t="str">
        <f t="shared" si="82"/>
        <v/>
      </c>
      <c r="V397" s="151" t="str">
        <f t="shared" si="83"/>
        <v/>
      </c>
      <c r="W397" s="151" t="str">
        <f t="shared" si="84"/>
        <v/>
      </c>
      <c r="X397" s="151">
        <f t="shared" si="85"/>
        <v>0</v>
      </c>
      <c r="Y397" s="151">
        <f t="shared" si="86"/>
        <v>0</v>
      </c>
      <c r="Z397" s="151" t="str">
        <f t="shared" si="87"/>
        <v/>
      </c>
      <c r="AA397" s="151">
        <f>COUNTIF($F$2:F397,F397)</f>
        <v>0</v>
      </c>
      <c r="AB397" s="156" t="str">
        <f t="shared" si="88"/>
        <v/>
      </c>
      <c r="AC397" t="e">
        <f>VLOOKUP(C397,'2-班级信息'!A:AH,31,0)</f>
        <v>#N/A</v>
      </c>
      <c r="AD397" t="e">
        <f>VLOOKUP(C397,'2-班级信息'!A:AH,8,0)</f>
        <v>#N/A</v>
      </c>
      <c r="AE397" t="e">
        <f t="shared" si="89"/>
        <v>#N/A</v>
      </c>
      <c r="AF397" t="e">
        <f t="shared" si="90"/>
        <v>#N/A</v>
      </c>
    </row>
    <row r="398" spans="1:32">
      <c r="A398" s="176"/>
      <c r="B398" s="176"/>
      <c r="C398" s="176"/>
      <c r="D398" s="176"/>
      <c r="E398" s="176"/>
      <c r="F398" s="176"/>
      <c r="G398" s="175"/>
      <c r="H398" s="176"/>
      <c r="I398" s="176"/>
      <c r="J398" s="176"/>
      <c r="K398" s="176"/>
      <c r="L398" s="176"/>
      <c r="M398" s="176"/>
      <c r="N398" s="176"/>
      <c r="O398" s="176"/>
      <c r="P398" s="155" t="str">
        <f t="shared" si="78"/>
        <v xml:space="preserve"> </v>
      </c>
      <c r="Q398" s="155" t="str">
        <f>IF(P398="在读",IF(IFERROR(FIND("一",C398),0)&gt;0,"一对一",VLOOKUP(LEFT(C398,3),班级编码!A:H,8,0)),P398)</f>
        <v xml:space="preserve"> </v>
      </c>
      <c r="R398" s="156">
        <f t="shared" si="79"/>
        <v>0</v>
      </c>
      <c r="S398" s="151">
        <f t="shared" si="80"/>
        <v>0</v>
      </c>
      <c r="T398" s="151" t="str">
        <f t="shared" si="81"/>
        <v/>
      </c>
      <c r="U398" s="151" t="str">
        <f t="shared" si="82"/>
        <v/>
      </c>
      <c r="V398" s="151" t="str">
        <f t="shared" si="83"/>
        <v/>
      </c>
      <c r="W398" s="151" t="str">
        <f t="shared" si="84"/>
        <v/>
      </c>
      <c r="X398" s="151">
        <f t="shared" si="85"/>
        <v>0</v>
      </c>
      <c r="Y398" s="151">
        <f t="shared" si="86"/>
        <v>0</v>
      </c>
      <c r="Z398" s="151" t="str">
        <f t="shared" si="87"/>
        <v/>
      </c>
      <c r="AA398" s="151">
        <f>COUNTIF($F$2:F398,F398)</f>
        <v>0</v>
      </c>
      <c r="AB398" s="156" t="str">
        <f t="shared" si="88"/>
        <v/>
      </c>
      <c r="AC398" t="e">
        <f>VLOOKUP(C398,'2-班级信息'!A:AH,31,0)</f>
        <v>#N/A</v>
      </c>
      <c r="AD398" t="e">
        <f>VLOOKUP(C398,'2-班级信息'!A:AH,8,0)</f>
        <v>#N/A</v>
      </c>
      <c r="AE398" t="e">
        <f t="shared" si="89"/>
        <v>#N/A</v>
      </c>
      <c r="AF398" t="e">
        <f t="shared" si="90"/>
        <v>#N/A</v>
      </c>
    </row>
    <row r="399" spans="1:32">
      <c r="A399" s="176"/>
      <c r="B399" s="176"/>
      <c r="C399" s="176"/>
      <c r="D399" s="176"/>
      <c r="E399" s="176"/>
      <c r="F399" s="176"/>
      <c r="G399" s="175"/>
      <c r="H399" s="176"/>
      <c r="I399" s="176"/>
      <c r="J399" s="176"/>
      <c r="K399" s="176"/>
      <c r="L399" s="176"/>
      <c r="M399" s="176"/>
      <c r="N399" s="176"/>
      <c r="O399" s="176"/>
      <c r="P399" s="155" t="str">
        <f t="shared" si="78"/>
        <v xml:space="preserve"> </v>
      </c>
      <c r="Q399" s="155" t="str">
        <f>IF(P399="在读",IF(IFERROR(FIND("一",C399),0)&gt;0,"一对一",VLOOKUP(LEFT(C399,3),班级编码!A:H,8,0)),P399)</f>
        <v xml:space="preserve"> </v>
      </c>
      <c r="R399" s="156">
        <f t="shared" si="79"/>
        <v>0</v>
      </c>
      <c r="S399" s="151">
        <f t="shared" si="80"/>
        <v>0</v>
      </c>
      <c r="T399" s="151" t="str">
        <f t="shared" si="81"/>
        <v/>
      </c>
      <c r="U399" s="151" t="str">
        <f t="shared" si="82"/>
        <v/>
      </c>
      <c r="V399" s="151" t="str">
        <f t="shared" si="83"/>
        <v/>
      </c>
      <c r="W399" s="151" t="str">
        <f t="shared" si="84"/>
        <v/>
      </c>
      <c r="X399" s="151">
        <f t="shared" si="85"/>
        <v>0</v>
      </c>
      <c r="Y399" s="151">
        <f t="shared" si="86"/>
        <v>0</v>
      </c>
      <c r="Z399" s="151" t="str">
        <f t="shared" si="87"/>
        <v/>
      </c>
      <c r="AA399" s="151">
        <f>COUNTIF($F$2:F399,F399)</f>
        <v>0</v>
      </c>
      <c r="AB399" s="156" t="str">
        <f t="shared" si="88"/>
        <v/>
      </c>
      <c r="AC399" t="e">
        <f>VLOOKUP(C399,'2-班级信息'!A:AH,31,0)</f>
        <v>#N/A</v>
      </c>
      <c r="AD399" t="e">
        <f>VLOOKUP(C399,'2-班级信息'!A:AH,8,0)</f>
        <v>#N/A</v>
      </c>
      <c r="AE399" t="e">
        <f t="shared" si="89"/>
        <v>#N/A</v>
      </c>
      <c r="AF399" t="e">
        <f t="shared" si="90"/>
        <v>#N/A</v>
      </c>
    </row>
    <row r="400" spans="1:32">
      <c r="A400" s="176"/>
      <c r="B400" s="176"/>
      <c r="C400" s="176"/>
      <c r="D400" s="176"/>
      <c r="E400" s="176"/>
      <c r="F400" s="176"/>
      <c r="G400" s="175"/>
      <c r="H400" s="176"/>
      <c r="I400" s="176"/>
      <c r="J400" s="176"/>
      <c r="K400" s="176"/>
      <c r="L400" s="176"/>
      <c r="M400" s="176"/>
      <c r="N400" s="176"/>
      <c r="O400" s="176"/>
      <c r="P400" s="155" t="str">
        <f t="shared" si="78"/>
        <v xml:space="preserve"> </v>
      </c>
      <c r="Q400" s="155" t="str">
        <f>IF(P400="在读",IF(IFERROR(FIND("一",C400),0)&gt;0,"一对一",VLOOKUP(LEFT(C400,3),班级编码!A:H,8,0)),P400)</f>
        <v xml:space="preserve"> </v>
      </c>
      <c r="R400" s="156">
        <f t="shared" si="79"/>
        <v>0</v>
      </c>
      <c r="S400" s="151">
        <f t="shared" si="80"/>
        <v>0</v>
      </c>
      <c r="T400" s="151" t="str">
        <f t="shared" si="81"/>
        <v/>
      </c>
      <c r="U400" s="151" t="str">
        <f t="shared" si="82"/>
        <v/>
      </c>
      <c r="V400" s="151" t="str">
        <f t="shared" si="83"/>
        <v/>
      </c>
      <c r="W400" s="151" t="str">
        <f t="shared" si="84"/>
        <v/>
      </c>
      <c r="X400" s="151">
        <f t="shared" si="85"/>
        <v>0</v>
      </c>
      <c r="Y400" s="151">
        <f t="shared" si="86"/>
        <v>0</v>
      </c>
      <c r="Z400" s="151" t="str">
        <f t="shared" si="87"/>
        <v/>
      </c>
      <c r="AA400" s="151">
        <f>COUNTIF($F$2:F400,F400)</f>
        <v>0</v>
      </c>
      <c r="AB400" s="156" t="str">
        <f t="shared" si="88"/>
        <v/>
      </c>
      <c r="AC400" t="e">
        <f>VLOOKUP(C400,'2-班级信息'!A:AH,31,0)</f>
        <v>#N/A</v>
      </c>
      <c r="AD400" t="e">
        <f>VLOOKUP(C400,'2-班级信息'!A:AH,8,0)</f>
        <v>#N/A</v>
      </c>
      <c r="AE400" t="e">
        <f t="shared" si="89"/>
        <v>#N/A</v>
      </c>
      <c r="AF400" t="e">
        <f t="shared" si="90"/>
        <v>#N/A</v>
      </c>
    </row>
    <row r="401" spans="1:32">
      <c r="A401" s="176"/>
      <c r="B401" s="176"/>
      <c r="C401" s="176"/>
      <c r="D401" s="176"/>
      <c r="E401" s="176"/>
      <c r="F401" s="176"/>
      <c r="G401" s="175"/>
      <c r="H401" s="176"/>
      <c r="I401" s="176"/>
      <c r="J401" s="176"/>
      <c r="K401" s="176"/>
      <c r="L401" s="176"/>
      <c r="M401" s="176"/>
      <c r="N401" s="176"/>
      <c r="O401" s="176"/>
      <c r="P401" s="155" t="str">
        <f t="shared" si="78"/>
        <v xml:space="preserve"> </v>
      </c>
      <c r="Q401" s="155" t="str">
        <f>IF(P401="在读",IF(IFERROR(FIND("一",C401),0)&gt;0,"一对一",VLOOKUP(LEFT(C401,3),班级编码!A:H,8,0)),P401)</f>
        <v xml:space="preserve"> </v>
      </c>
      <c r="R401" s="156">
        <f t="shared" si="79"/>
        <v>0</v>
      </c>
      <c r="S401" s="151">
        <f t="shared" si="80"/>
        <v>0</v>
      </c>
      <c r="T401" s="151" t="str">
        <f t="shared" si="81"/>
        <v/>
      </c>
      <c r="U401" s="151" t="str">
        <f t="shared" si="82"/>
        <v/>
      </c>
      <c r="V401" s="151" t="str">
        <f t="shared" si="83"/>
        <v/>
      </c>
      <c r="W401" s="151" t="str">
        <f t="shared" si="84"/>
        <v/>
      </c>
      <c r="X401" s="151">
        <f t="shared" si="85"/>
        <v>0</v>
      </c>
      <c r="Y401" s="151">
        <f t="shared" si="86"/>
        <v>0</v>
      </c>
      <c r="Z401" s="151" t="str">
        <f t="shared" si="87"/>
        <v/>
      </c>
      <c r="AA401" s="151">
        <f>COUNTIF($F$2:F401,F401)</f>
        <v>0</v>
      </c>
      <c r="AB401" s="156" t="str">
        <f t="shared" si="88"/>
        <v/>
      </c>
      <c r="AC401" t="e">
        <f>VLOOKUP(C401,'2-班级信息'!A:AH,31,0)</f>
        <v>#N/A</v>
      </c>
      <c r="AD401" t="e">
        <f>VLOOKUP(C401,'2-班级信息'!A:AH,8,0)</f>
        <v>#N/A</v>
      </c>
      <c r="AE401" t="e">
        <f t="shared" si="89"/>
        <v>#N/A</v>
      </c>
      <c r="AF401" t="e">
        <f t="shared" si="90"/>
        <v>#N/A</v>
      </c>
    </row>
    <row r="402" spans="1:32">
      <c r="A402" s="176"/>
      <c r="B402" s="176"/>
      <c r="C402" s="176"/>
      <c r="D402" s="176"/>
      <c r="E402" s="176"/>
      <c r="F402" s="176"/>
      <c r="G402" s="175"/>
      <c r="H402" s="176"/>
      <c r="I402" s="176"/>
      <c r="J402" s="176"/>
      <c r="K402" s="176"/>
      <c r="L402" s="176"/>
      <c r="M402" s="176"/>
      <c r="N402" s="176"/>
      <c r="O402" s="176"/>
      <c r="P402" s="155" t="str">
        <f t="shared" si="78"/>
        <v xml:space="preserve"> </v>
      </c>
      <c r="Q402" s="155" t="str">
        <f>IF(P402="在读",IF(IFERROR(FIND("一",C402),0)&gt;0,"一对一",VLOOKUP(LEFT(C402,3),班级编码!A:H,8,0)),P402)</f>
        <v xml:space="preserve"> </v>
      </c>
      <c r="R402" s="156">
        <f t="shared" si="79"/>
        <v>0</v>
      </c>
      <c r="S402" s="151">
        <f t="shared" si="80"/>
        <v>0</v>
      </c>
      <c r="T402" s="151" t="str">
        <f t="shared" si="81"/>
        <v/>
      </c>
      <c r="U402" s="151" t="str">
        <f t="shared" si="82"/>
        <v/>
      </c>
      <c r="V402" s="151" t="str">
        <f t="shared" si="83"/>
        <v/>
      </c>
      <c r="W402" s="151" t="str">
        <f t="shared" si="84"/>
        <v/>
      </c>
      <c r="X402" s="151">
        <f t="shared" si="85"/>
        <v>0</v>
      </c>
      <c r="Y402" s="151">
        <f t="shared" si="86"/>
        <v>0</v>
      </c>
      <c r="Z402" s="151" t="str">
        <f t="shared" si="87"/>
        <v/>
      </c>
      <c r="AA402" s="151">
        <f>COUNTIF($F$2:F402,F402)</f>
        <v>0</v>
      </c>
      <c r="AB402" s="156" t="str">
        <f t="shared" si="88"/>
        <v/>
      </c>
      <c r="AC402" t="e">
        <f>VLOOKUP(C402,'2-班级信息'!A:AH,31,0)</f>
        <v>#N/A</v>
      </c>
      <c r="AD402" t="e">
        <f>VLOOKUP(C402,'2-班级信息'!A:AH,8,0)</f>
        <v>#N/A</v>
      </c>
      <c r="AE402" t="e">
        <f t="shared" si="89"/>
        <v>#N/A</v>
      </c>
      <c r="AF402" t="e">
        <f t="shared" si="90"/>
        <v>#N/A</v>
      </c>
    </row>
    <row r="403" spans="1:32">
      <c r="A403" s="176"/>
      <c r="B403" s="176"/>
      <c r="C403" s="176"/>
      <c r="D403" s="176"/>
      <c r="E403" s="176"/>
      <c r="F403" s="176"/>
      <c r="G403" s="175"/>
      <c r="H403" s="176"/>
      <c r="I403" s="176"/>
      <c r="J403" s="176"/>
      <c r="K403" s="176"/>
      <c r="L403" s="176"/>
      <c r="M403" s="176"/>
      <c r="N403" s="176"/>
      <c r="O403" s="176"/>
      <c r="P403" s="155" t="str">
        <f t="shared" si="78"/>
        <v xml:space="preserve"> </v>
      </c>
      <c r="Q403" s="155" t="str">
        <f>IF(P403="在读",IF(IFERROR(FIND("一",C403),0)&gt;0,"一对一",VLOOKUP(LEFT(C403,3),班级编码!A:H,8,0)),P403)</f>
        <v xml:space="preserve"> </v>
      </c>
      <c r="R403" s="156">
        <f t="shared" si="79"/>
        <v>0</v>
      </c>
      <c r="S403" s="151">
        <f t="shared" si="80"/>
        <v>0</v>
      </c>
      <c r="T403" s="151" t="str">
        <f t="shared" si="81"/>
        <v/>
      </c>
      <c r="U403" s="151" t="str">
        <f t="shared" si="82"/>
        <v/>
      </c>
      <c r="V403" s="151" t="str">
        <f t="shared" si="83"/>
        <v/>
      </c>
      <c r="W403" s="151" t="str">
        <f t="shared" si="84"/>
        <v/>
      </c>
      <c r="X403" s="151">
        <f t="shared" si="85"/>
        <v>0</v>
      </c>
      <c r="Y403" s="151">
        <f t="shared" si="86"/>
        <v>0</v>
      </c>
      <c r="Z403" s="151" t="str">
        <f t="shared" si="87"/>
        <v/>
      </c>
      <c r="AA403" s="151">
        <f>COUNTIF($F$2:F403,F403)</f>
        <v>0</v>
      </c>
      <c r="AB403" s="156" t="str">
        <f t="shared" si="88"/>
        <v/>
      </c>
      <c r="AC403" t="e">
        <f>VLOOKUP(C403,'2-班级信息'!A:AH,31,0)</f>
        <v>#N/A</v>
      </c>
      <c r="AD403" t="e">
        <f>VLOOKUP(C403,'2-班级信息'!A:AH,8,0)</f>
        <v>#N/A</v>
      </c>
      <c r="AE403" t="e">
        <f t="shared" si="89"/>
        <v>#N/A</v>
      </c>
      <c r="AF403" t="e">
        <f t="shared" si="90"/>
        <v>#N/A</v>
      </c>
    </row>
    <row r="404" spans="1:32">
      <c r="A404" s="176"/>
      <c r="B404" s="176"/>
      <c r="C404" s="176"/>
      <c r="D404" s="176"/>
      <c r="E404" s="176"/>
      <c r="F404" s="176"/>
      <c r="G404" s="175"/>
      <c r="H404" s="176"/>
      <c r="I404" s="176"/>
      <c r="J404" s="176"/>
      <c r="K404" s="176"/>
      <c r="L404" s="176"/>
      <c r="M404" s="176"/>
      <c r="N404" s="176"/>
      <c r="O404" s="176"/>
      <c r="P404" s="155" t="str">
        <f t="shared" si="78"/>
        <v xml:space="preserve"> </v>
      </c>
      <c r="Q404" s="155" t="str">
        <f>IF(P404="在读",IF(IFERROR(FIND("一",C404),0)&gt;0,"一对一",VLOOKUP(LEFT(C404,3),班级编码!A:H,8,0)),P404)</f>
        <v xml:space="preserve"> </v>
      </c>
      <c r="R404" s="156">
        <f t="shared" si="79"/>
        <v>0</v>
      </c>
      <c r="S404" s="151">
        <f t="shared" si="80"/>
        <v>0</v>
      </c>
      <c r="T404" s="151" t="str">
        <f t="shared" si="81"/>
        <v/>
      </c>
      <c r="U404" s="151" t="str">
        <f t="shared" si="82"/>
        <v/>
      </c>
      <c r="V404" s="151" t="str">
        <f t="shared" si="83"/>
        <v/>
      </c>
      <c r="W404" s="151" t="str">
        <f t="shared" si="84"/>
        <v/>
      </c>
      <c r="X404" s="151">
        <f t="shared" si="85"/>
        <v>0</v>
      </c>
      <c r="Y404" s="151">
        <f t="shared" si="86"/>
        <v>0</v>
      </c>
      <c r="Z404" s="151" t="str">
        <f t="shared" si="87"/>
        <v/>
      </c>
      <c r="AA404" s="151">
        <f>COUNTIF($F$2:F404,F404)</f>
        <v>0</v>
      </c>
      <c r="AB404" s="156" t="str">
        <f t="shared" si="88"/>
        <v/>
      </c>
      <c r="AC404" t="e">
        <f>VLOOKUP(C404,'2-班级信息'!A:AH,31,0)</f>
        <v>#N/A</v>
      </c>
      <c r="AD404" t="e">
        <f>VLOOKUP(C404,'2-班级信息'!A:AH,8,0)</f>
        <v>#N/A</v>
      </c>
      <c r="AE404" t="e">
        <f t="shared" si="89"/>
        <v>#N/A</v>
      </c>
      <c r="AF404" t="e">
        <f t="shared" si="90"/>
        <v>#N/A</v>
      </c>
    </row>
    <row r="405" spans="1:32">
      <c r="A405" s="176"/>
      <c r="B405" s="176"/>
      <c r="C405" s="176"/>
      <c r="D405" s="176"/>
      <c r="E405" s="176"/>
      <c r="F405" s="176"/>
      <c r="G405" s="175"/>
      <c r="H405" s="176"/>
      <c r="I405" s="176"/>
      <c r="J405" s="176"/>
      <c r="K405" s="176"/>
      <c r="L405" s="176"/>
      <c r="M405" s="176"/>
      <c r="N405" s="176"/>
      <c r="O405" s="176"/>
      <c r="P405" s="155" t="str">
        <f t="shared" si="78"/>
        <v xml:space="preserve"> </v>
      </c>
      <c r="Q405" s="155" t="str">
        <f>IF(P405="在读",IF(IFERROR(FIND("一",C405),0)&gt;0,"一对一",VLOOKUP(LEFT(C405,3),班级编码!A:H,8,0)),P405)</f>
        <v xml:space="preserve"> </v>
      </c>
      <c r="R405" s="156">
        <f t="shared" si="79"/>
        <v>0</v>
      </c>
      <c r="S405" s="151">
        <f t="shared" si="80"/>
        <v>0</v>
      </c>
      <c r="T405" s="151" t="str">
        <f t="shared" si="81"/>
        <v/>
      </c>
      <c r="U405" s="151" t="str">
        <f t="shared" si="82"/>
        <v/>
      </c>
      <c r="V405" s="151" t="str">
        <f t="shared" si="83"/>
        <v/>
      </c>
      <c r="W405" s="151" t="str">
        <f t="shared" si="84"/>
        <v/>
      </c>
      <c r="X405" s="151">
        <f t="shared" si="85"/>
        <v>0</v>
      </c>
      <c r="Y405" s="151">
        <f t="shared" si="86"/>
        <v>0</v>
      </c>
      <c r="Z405" s="151" t="str">
        <f t="shared" si="87"/>
        <v/>
      </c>
      <c r="AA405" s="151">
        <f>COUNTIF($F$2:F405,F405)</f>
        <v>0</v>
      </c>
      <c r="AB405" s="156" t="str">
        <f t="shared" si="88"/>
        <v/>
      </c>
      <c r="AC405" t="e">
        <f>VLOOKUP(C405,'2-班级信息'!A:AH,31,0)</f>
        <v>#N/A</v>
      </c>
      <c r="AD405" t="e">
        <f>VLOOKUP(C405,'2-班级信息'!A:AH,8,0)</f>
        <v>#N/A</v>
      </c>
      <c r="AE405" t="e">
        <f t="shared" si="89"/>
        <v>#N/A</v>
      </c>
      <c r="AF405" t="e">
        <f t="shared" si="90"/>
        <v>#N/A</v>
      </c>
    </row>
    <row r="406" spans="1:32">
      <c r="A406" s="176"/>
      <c r="B406" s="176"/>
      <c r="C406" s="176"/>
      <c r="D406" s="176"/>
      <c r="E406" s="176"/>
      <c r="F406" s="176"/>
      <c r="G406" s="175"/>
      <c r="H406" s="176"/>
      <c r="I406" s="176"/>
      <c r="J406" s="176"/>
      <c r="K406" s="176"/>
      <c r="L406" s="176"/>
      <c r="M406" s="176"/>
      <c r="N406" s="176"/>
      <c r="O406" s="176"/>
      <c r="P406" s="155" t="str">
        <f t="shared" si="78"/>
        <v xml:space="preserve"> </v>
      </c>
      <c r="Q406" s="155" t="str">
        <f>IF(P406="在读",IF(IFERROR(FIND("一",C406),0)&gt;0,"一对一",VLOOKUP(LEFT(C406,3),班级编码!A:H,8,0)),P406)</f>
        <v xml:space="preserve"> </v>
      </c>
      <c r="R406" s="156">
        <f t="shared" si="79"/>
        <v>0</v>
      </c>
      <c r="S406" s="151">
        <f t="shared" si="80"/>
        <v>0</v>
      </c>
      <c r="T406" s="151" t="str">
        <f t="shared" si="81"/>
        <v/>
      </c>
      <c r="U406" s="151" t="str">
        <f t="shared" si="82"/>
        <v/>
      </c>
      <c r="V406" s="151" t="str">
        <f t="shared" si="83"/>
        <v/>
      </c>
      <c r="W406" s="151" t="str">
        <f t="shared" si="84"/>
        <v/>
      </c>
      <c r="X406" s="151">
        <f t="shared" si="85"/>
        <v>0</v>
      </c>
      <c r="Y406" s="151">
        <f t="shared" si="86"/>
        <v>0</v>
      </c>
      <c r="Z406" s="151" t="str">
        <f t="shared" si="87"/>
        <v/>
      </c>
      <c r="AA406" s="151">
        <f>COUNTIF($F$2:F406,F406)</f>
        <v>0</v>
      </c>
      <c r="AB406" s="156" t="str">
        <f t="shared" si="88"/>
        <v/>
      </c>
      <c r="AC406" t="e">
        <f>VLOOKUP(C406,'2-班级信息'!A:AH,31,0)</f>
        <v>#N/A</v>
      </c>
      <c r="AD406" t="e">
        <f>VLOOKUP(C406,'2-班级信息'!A:AH,8,0)</f>
        <v>#N/A</v>
      </c>
      <c r="AE406" t="e">
        <f t="shared" si="89"/>
        <v>#N/A</v>
      </c>
      <c r="AF406" t="e">
        <f t="shared" si="90"/>
        <v>#N/A</v>
      </c>
    </row>
    <row r="407" spans="1:32">
      <c r="A407" s="176"/>
      <c r="B407" s="176"/>
      <c r="C407" s="176"/>
      <c r="D407" s="176"/>
      <c r="E407" s="176"/>
      <c r="F407" s="176"/>
      <c r="G407" s="175"/>
      <c r="H407" s="176"/>
      <c r="I407" s="176"/>
      <c r="J407" s="176"/>
      <c r="K407" s="176"/>
      <c r="L407" s="176"/>
      <c r="M407" s="176"/>
      <c r="N407" s="176"/>
      <c r="O407" s="176"/>
      <c r="P407" s="155" t="str">
        <f t="shared" si="78"/>
        <v xml:space="preserve"> </v>
      </c>
      <c r="Q407" s="155" t="str">
        <f>IF(P407="在读",IF(IFERROR(FIND("一",C407),0)&gt;0,"一对一",VLOOKUP(LEFT(C407,3),班级编码!A:H,8,0)),P407)</f>
        <v xml:space="preserve"> </v>
      </c>
      <c r="R407" s="156">
        <f t="shared" si="79"/>
        <v>0</v>
      </c>
      <c r="S407" s="151">
        <f t="shared" si="80"/>
        <v>0</v>
      </c>
      <c r="T407" s="151" t="str">
        <f t="shared" si="81"/>
        <v/>
      </c>
      <c r="U407" s="151" t="str">
        <f t="shared" si="82"/>
        <v/>
      </c>
      <c r="V407" s="151" t="str">
        <f t="shared" si="83"/>
        <v/>
      </c>
      <c r="W407" s="151" t="str">
        <f t="shared" si="84"/>
        <v/>
      </c>
      <c r="X407" s="151">
        <f t="shared" si="85"/>
        <v>0</v>
      </c>
      <c r="Y407" s="151">
        <f t="shared" si="86"/>
        <v>0</v>
      </c>
      <c r="Z407" s="151" t="str">
        <f t="shared" si="87"/>
        <v/>
      </c>
      <c r="AA407" s="151">
        <f>COUNTIF($F$2:F407,F407)</f>
        <v>0</v>
      </c>
      <c r="AB407" s="156" t="str">
        <f t="shared" si="88"/>
        <v/>
      </c>
      <c r="AC407" t="e">
        <f>VLOOKUP(C407,'2-班级信息'!A:AH,31,0)</f>
        <v>#N/A</v>
      </c>
      <c r="AD407" t="e">
        <f>VLOOKUP(C407,'2-班级信息'!A:AH,8,0)</f>
        <v>#N/A</v>
      </c>
      <c r="AE407" t="e">
        <f t="shared" si="89"/>
        <v>#N/A</v>
      </c>
      <c r="AF407" t="e">
        <f t="shared" si="90"/>
        <v>#N/A</v>
      </c>
    </row>
    <row r="408" spans="1:32">
      <c r="A408" s="176"/>
      <c r="B408" s="176"/>
      <c r="C408" s="176"/>
      <c r="D408" s="176"/>
      <c r="E408" s="176"/>
      <c r="F408" s="176"/>
      <c r="G408" s="175"/>
      <c r="H408" s="176"/>
      <c r="I408" s="176"/>
      <c r="J408" s="176"/>
      <c r="K408" s="176"/>
      <c r="L408" s="176"/>
      <c r="M408" s="176"/>
      <c r="N408" s="176"/>
      <c r="O408" s="176"/>
      <c r="P408" s="155" t="str">
        <f t="shared" si="78"/>
        <v xml:space="preserve"> </v>
      </c>
      <c r="Q408" s="155" t="str">
        <f>IF(P408="在读",IF(IFERROR(FIND("一",C408),0)&gt;0,"一对一",VLOOKUP(LEFT(C408,3),班级编码!A:H,8,0)),P408)</f>
        <v xml:space="preserve"> </v>
      </c>
      <c r="R408" s="156">
        <f t="shared" si="79"/>
        <v>0</v>
      </c>
      <c r="S408" s="151">
        <f t="shared" si="80"/>
        <v>0</v>
      </c>
      <c r="T408" s="151" t="str">
        <f t="shared" si="81"/>
        <v/>
      </c>
      <c r="U408" s="151" t="str">
        <f t="shared" si="82"/>
        <v/>
      </c>
      <c r="V408" s="151" t="str">
        <f t="shared" si="83"/>
        <v/>
      </c>
      <c r="W408" s="151" t="str">
        <f t="shared" si="84"/>
        <v/>
      </c>
      <c r="X408" s="151">
        <f t="shared" si="85"/>
        <v>0</v>
      </c>
      <c r="Y408" s="151">
        <f t="shared" si="86"/>
        <v>0</v>
      </c>
      <c r="Z408" s="151" t="str">
        <f t="shared" si="87"/>
        <v/>
      </c>
      <c r="AA408" s="151">
        <f>COUNTIF($F$2:F408,F408)</f>
        <v>0</v>
      </c>
      <c r="AB408" s="156" t="str">
        <f t="shared" si="88"/>
        <v/>
      </c>
      <c r="AC408" t="e">
        <f>VLOOKUP(C408,'2-班级信息'!A:AH,31,0)</f>
        <v>#N/A</v>
      </c>
      <c r="AD408" t="e">
        <f>VLOOKUP(C408,'2-班级信息'!A:AH,8,0)</f>
        <v>#N/A</v>
      </c>
      <c r="AE408" t="e">
        <f t="shared" si="89"/>
        <v>#N/A</v>
      </c>
      <c r="AF408" t="e">
        <f t="shared" si="90"/>
        <v>#N/A</v>
      </c>
    </row>
    <row r="409" spans="1:32">
      <c r="A409" s="176"/>
      <c r="B409" s="176"/>
      <c r="C409" s="176"/>
      <c r="D409" s="176"/>
      <c r="E409" s="176"/>
      <c r="F409" s="176"/>
      <c r="G409" s="175"/>
      <c r="H409" s="176"/>
      <c r="I409" s="176"/>
      <c r="J409" s="176"/>
      <c r="K409" s="176"/>
      <c r="L409" s="176"/>
      <c r="M409" s="176"/>
      <c r="N409" s="176"/>
      <c r="O409" s="176"/>
      <c r="P409" s="155" t="str">
        <f t="shared" si="78"/>
        <v xml:space="preserve"> </v>
      </c>
      <c r="Q409" s="155" t="str">
        <f>IF(P409="在读",IF(IFERROR(FIND("一",C409),0)&gt;0,"一对一",VLOOKUP(LEFT(C409,3),班级编码!A:H,8,0)),P409)</f>
        <v xml:space="preserve"> </v>
      </c>
      <c r="R409" s="156">
        <f t="shared" si="79"/>
        <v>0</v>
      </c>
      <c r="S409" s="151">
        <f t="shared" si="80"/>
        <v>0</v>
      </c>
      <c r="T409" s="151" t="str">
        <f t="shared" si="81"/>
        <v/>
      </c>
      <c r="U409" s="151" t="str">
        <f t="shared" si="82"/>
        <v/>
      </c>
      <c r="V409" s="151" t="str">
        <f t="shared" si="83"/>
        <v/>
      </c>
      <c r="W409" s="151" t="str">
        <f t="shared" si="84"/>
        <v/>
      </c>
      <c r="X409" s="151">
        <f t="shared" si="85"/>
        <v>0</v>
      </c>
      <c r="Y409" s="151">
        <f t="shared" si="86"/>
        <v>0</v>
      </c>
      <c r="Z409" s="151" t="str">
        <f t="shared" si="87"/>
        <v/>
      </c>
      <c r="AA409" s="151">
        <f>COUNTIF($F$2:F409,F409)</f>
        <v>0</v>
      </c>
      <c r="AB409" s="156" t="str">
        <f t="shared" si="88"/>
        <v/>
      </c>
      <c r="AC409" t="e">
        <f>VLOOKUP(C409,'2-班级信息'!A:AH,31,0)</f>
        <v>#N/A</v>
      </c>
      <c r="AD409" t="e">
        <f>VLOOKUP(C409,'2-班级信息'!A:AH,8,0)</f>
        <v>#N/A</v>
      </c>
      <c r="AE409" t="e">
        <f t="shared" si="89"/>
        <v>#N/A</v>
      </c>
      <c r="AF409" t="e">
        <f t="shared" si="90"/>
        <v>#N/A</v>
      </c>
    </row>
    <row r="410" spans="1:32">
      <c r="A410" s="176"/>
      <c r="B410" s="176"/>
      <c r="C410" s="176"/>
      <c r="D410" s="176"/>
      <c r="E410" s="176"/>
      <c r="F410" s="176"/>
      <c r="G410" s="175"/>
      <c r="H410" s="176"/>
      <c r="I410" s="176"/>
      <c r="J410" s="176"/>
      <c r="K410" s="176"/>
      <c r="L410" s="176"/>
      <c r="M410" s="176"/>
      <c r="N410" s="176"/>
      <c r="O410" s="176"/>
      <c r="P410" s="155" t="str">
        <f t="shared" si="78"/>
        <v xml:space="preserve"> </v>
      </c>
      <c r="Q410" s="155" t="str">
        <f>IF(P410="在读",IF(IFERROR(FIND("一",C410),0)&gt;0,"一对一",VLOOKUP(LEFT(C410,3),班级编码!A:H,8,0)),P410)</f>
        <v xml:space="preserve"> </v>
      </c>
      <c r="R410" s="156">
        <f t="shared" si="79"/>
        <v>0</v>
      </c>
      <c r="S410" s="151">
        <f t="shared" si="80"/>
        <v>0</v>
      </c>
      <c r="T410" s="151" t="str">
        <f t="shared" si="81"/>
        <v/>
      </c>
      <c r="U410" s="151" t="str">
        <f t="shared" si="82"/>
        <v/>
      </c>
      <c r="V410" s="151" t="str">
        <f t="shared" si="83"/>
        <v/>
      </c>
      <c r="W410" s="151" t="str">
        <f t="shared" si="84"/>
        <v/>
      </c>
      <c r="X410" s="151">
        <f t="shared" si="85"/>
        <v>0</v>
      </c>
      <c r="Y410" s="151">
        <f t="shared" si="86"/>
        <v>0</v>
      </c>
      <c r="Z410" s="151" t="str">
        <f t="shared" si="87"/>
        <v/>
      </c>
      <c r="AA410" s="151">
        <f>COUNTIF($F$2:F410,F410)</f>
        <v>0</v>
      </c>
      <c r="AB410" s="156" t="str">
        <f t="shared" si="88"/>
        <v/>
      </c>
      <c r="AC410" t="e">
        <f>VLOOKUP(C410,'2-班级信息'!A:AH,31,0)</f>
        <v>#N/A</v>
      </c>
      <c r="AD410" t="e">
        <f>VLOOKUP(C410,'2-班级信息'!A:AH,8,0)</f>
        <v>#N/A</v>
      </c>
      <c r="AE410" t="e">
        <f t="shared" si="89"/>
        <v>#N/A</v>
      </c>
      <c r="AF410" t="e">
        <f t="shared" si="90"/>
        <v>#N/A</v>
      </c>
    </row>
    <row r="411" spans="1:32">
      <c r="A411" s="176"/>
      <c r="B411" s="176"/>
      <c r="C411" s="176"/>
      <c r="D411" s="176"/>
      <c r="E411" s="176"/>
      <c r="F411" s="176"/>
      <c r="G411" s="175"/>
      <c r="H411" s="176"/>
      <c r="I411" s="176"/>
      <c r="J411" s="176"/>
      <c r="K411" s="176"/>
      <c r="L411" s="176"/>
      <c r="M411" s="176"/>
      <c r="N411" s="176"/>
      <c r="O411" s="176"/>
      <c r="P411" s="155" t="str">
        <f t="shared" si="78"/>
        <v xml:space="preserve"> </v>
      </c>
      <c r="Q411" s="155" t="str">
        <f>IF(P411="在读",IF(IFERROR(FIND("一",C411),0)&gt;0,"一对一",VLOOKUP(LEFT(C411,3),班级编码!A:H,8,0)),P411)</f>
        <v xml:space="preserve"> </v>
      </c>
      <c r="R411" s="156">
        <f t="shared" si="79"/>
        <v>0</v>
      </c>
      <c r="S411" s="151">
        <f t="shared" si="80"/>
        <v>0</v>
      </c>
      <c r="T411" s="151" t="str">
        <f t="shared" si="81"/>
        <v/>
      </c>
      <c r="U411" s="151" t="str">
        <f t="shared" si="82"/>
        <v/>
      </c>
      <c r="V411" s="151" t="str">
        <f t="shared" si="83"/>
        <v/>
      </c>
      <c r="W411" s="151" t="str">
        <f t="shared" si="84"/>
        <v/>
      </c>
      <c r="X411" s="151">
        <f t="shared" si="85"/>
        <v>0</v>
      </c>
      <c r="Y411" s="151">
        <f t="shared" si="86"/>
        <v>0</v>
      </c>
      <c r="Z411" s="151" t="str">
        <f t="shared" si="87"/>
        <v/>
      </c>
      <c r="AA411" s="151">
        <f>COUNTIF($F$2:F411,F411)</f>
        <v>0</v>
      </c>
      <c r="AB411" s="156" t="str">
        <f t="shared" si="88"/>
        <v/>
      </c>
      <c r="AC411" t="e">
        <f>VLOOKUP(C411,'2-班级信息'!A:AH,31,0)</f>
        <v>#N/A</v>
      </c>
      <c r="AD411" t="e">
        <f>VLOOKUP(C411,'2-班级信息'!A:AH,8,0)</f>
        <v>#N/A</v>
      </c>
      <c r="AE411" t="e">
        <f t="shared" si="89"/>
        <v>#N/A</v>
      </c>
      <c r="AF411" t="e">
        <f t="shared" si="90"/>
        <v>#N/A</v>
      </c>
    </row>
    <row r="412" spans="1:32">
      <c r="A412" s="176"/>
      <c r="B412" s="176"/>
      <c r="C412" s="176"/>
      <c r="D412" s="176"/>
      <c r="E412" s="176"/>
      <c r="F412" s="176"/>
      <c r="G412" s="175"/>
      <c r="H412" s="176"/>
      <c r="I412" s="176"/>
      <c r="J412" s="176"/>
      <c r="K412" s="176"/>
      <c r="L412" s="176"/>
      <c r="M412" s="176"/>
      <c r="N412" s="176"/>
      <c r="O412" s="176"/>
      <c r="P412" s="155" t="str">
        <f t="shared" si="78"/>
        <v xml:space="preserve"> </v>
      </c>
      <c r="Q412" s="155" t="str">
        <f>IF(P412="在读",IF(IFERROR(FIND("一",C412),0)&gt;0,"一对一",VLOOKUP(LEFT(C412,3),班级编码!A:H,8,0)),P412)</f>
        <v xml:space="preserve"> </v>
      </c>
      <c r="R412" s="156">
        <f t="shared" si="79"/>
        <v>0</v>
      </c>
      <c r="S412" s="151">
        <f t="shared" si="80"/>
        <v>0</v>
      </c>
      <c r="T412" s="151" t="str">
        <f t="shared" si="81"/>
        <v/>
      </c>
      <c r="U412" s="151" t="str">
        <f t="shared" si="82"/>
        <v/>
      </c>
      <c r="V412" s="151" t="str">
        <f t="shared" si="83"/>
        <v/>
      </c>
      <c r="W412" s="151" t="str">
        <f t="shared" si="84"/>
        <v/>
      </c>
      <c r="X412" s="151">
        <f t="shared" si="85"/>
        <v>0</v>
      </c>
      <c r="Y412" s="151">
        <f t="shared" si="86"/>
        <v>0</v>
      </c>
      <c r="Z412" s="151" t="str">
        <f t="shared" si="87"/>
        <v/>
      </c>
      <c r="AA412" s="151">
        <f>COUNTIF($F$2:F412,F412)</f>
        <v>0</v>
      </c>
      <c r="AB412" s="156" t="str">
        <f t="shared" si="88"/>
        <v/>
      </c>
      <c r="AC412" t="e">
        <f>VLOOKUP(C412,'2-班级信息'!A:AH,31,0)</f>
        <v>#N/A</v>
      </c>
      <c r="AD412" t="e">
        <f>VLOOKUP(C412,'2-班级信息'!A:AH,8,0)</f>
        <v>#N/A</v>
      </c>
      <c r="AE412" t="e">
        <f t="shared" si="89"/>
        <v>#N/A</v>
      </c>
      <c r="AF412" t="e">
        <f t="shared" si="90"/>
        <v>#N/A</v>
      </c>
    </row>
    <row r="413" spans="1:32">
      <c r="A413" s="176"/>
      <c r="B413" s="176"/>
      <c r="C413" s="176"/>
      <c r="D413" s="176"/>
      <c r="E413" s="176"/>
      <c r="F413" s="176"/>
      <c r="G413" s="175"/>
      <c r="H413" s="176"/>
      <c r="I413" s="176"/>
      <c r="J413" s="176"/>
      <c r="K413" s="176"/>
      <c r="L413" s="176"/>
      <c r="M413" s="176"/>
      <c r="N413" s="176"/>
      <c r="O413" s="176"/>
      <c r="P413" s="155" t="str">
        <f t="shared" si="78"/>
        <v xml:space="preserve"> </v>
      </c>
      <c r="Q413" s="155" t="str">
        <f>IF(P413="在读",IF(IFERROR(FIND("一",C413),0)&gt;0,"一对一",VLOOKUP(LEFT(C413,3),班级编码!A:H,8,0)),P413)</f>
        <v xml:space="preserve"> </v>
      </c>
      <c r="R413" s="156">
        <f t="shared" si="79"/>
        <v>0</v>
      </c>
      <c r="S413" s="151">
        <f t="shared" si="80"/>
        <v>0</v>
      </c>
      <c r="T413" s="151" t="str">
        <f t="shared" si="81"/>
        <v/>
      </c>
      <c r="U413" s="151" t="str">
        <f t="shared" si="82"/>
        <v/>
      </c>
      <c r="V413" s="151" t="str">
        <f t="shared" si="83"/>
        <v/>
      </c>
      <c r="W413" s="151" t="str">
        <f t="shared" si="84"/>
        <v/>
      </c>
      <c r="X413" s="151">
        <f t="shared" si="85"/>
        <v>0</v>
      </c>
      <c r="Y413" s="151">
        <f t="shared" si="86"/>
        <v>0</v>
      </c>
      <c r="Z413" s="151" t="str">
        <f t="shared" si="87"/>
        <v/>
      </c>
      <c r="AA413" s="151">
        <f>COUNTIF($F$2:F413,F413)</f>
        <v>0</v>
      </c>
      <c r="AB413" s="156" t="str">
        <f t="shared" si="88"/>
        <v/>
      </c>
      <c r="AC413" t="e">
        <f>VLOOKUP(C413,'2-班级信息'!A:AH,31,0)</f>
        <v>#N/A</v>
      </c>
      <c r="AD413" t="e">
        <f>VLOOKUP(C413,'2-班级信息'!A:AH,8,0)</f>
        <v>#N/A</v>
      </c>
      <c r="AE413" t="e">
        <f t="shared" si="89"/>
        <v>#N/A</v>
      </c>
      <c r="AF413" t="e">
        <f t="shared" si="90"/>
        <v>#N/A</v>
      </c>
    </row>
    <row r="414" spans="1:32">
      <c r="A414" s="176"/>
      <c r="B414" s="176"/>
      <c r="C414" s="176"/>
      <c r="D414" s="176"/>
      <c r="E414" s="176"/>
      <c r="F414" s="176"/>
      <c r="G414" s="175"/>
      <c r="H414" s="310"/>
      <c r="I414" s="176"/>
      <c r="J414" s="176"/>
      <c r="K414" s="176"/>
      <c r="L414" s="176"/>
      <c r="M414" s="176"/>
      <c r="N414" s="176"/>
      <c r="O414" s="176"/>
      <c r="P414" s="155" t="str">
        <f t="shared" si="78"/>
        <v xml:space="preserve"> </v>
      </c>
      <c r="Q414" s="155" t="str">
        <f>IF(P414="在读",IF(IFERROR(FIND("一",C414),0)&gt;0,"一对一",VLOOKUP(LEFT(C414,3),班级编码!A:H,8,0)),P414)</f>
        <v xml:space="preserve"> </v>
      </c>
      <c r="R414" s="156">
        <f t="shared" si="79"/>
        <v>0</v>
      </c>
      <c r="S414" s="151">
        <f t="shared" si="80"/>
        <v>0</v>
      </c>
      <c r="T414" s="151" t="str">
        <f t="shared" si="81"/>
        <v/>
      </c>
      <c r="U414" s="151" t="str">
        <f t="shared" si="82"/>
        <v/>
      </c>
      <c r="V414" s="151" t="str">
        <f t="shared" si="83"/>
        <v/>
      </c>
      <c r="W414" s="151" t="str">
        <f t="shared" si="84"/>
        <v/>
      </c>
      <c r="X414" s="151">
        <f t="shared" si="85"/>
        <v>0</v>
      </c>
      <c r="Y414" s="151">
        <f t="shared" si="86"/>
        <v>0</v>
      </c>
      <c r="Z414" s="151" t="str">
        <f t="shared" si="87"/>
        <v/>
      </c>
      <c r="AA414" s="151">
        <f>COUNTIF($F$2:F414,F414)</f>
        <v>0</v>
      </c>
      <c r="AB414" s="156" t="str">
        <f t="shared" si="88"/>
        <v/>
      </c>
      <c r="AC414" t="e">
        <f>VLOOKUP(C414,'2-班级信息'!A:AH,31,0)</f>
        <v>#N/A</v>
      </c>
      <c r="AD414" t="e">
        <f>VLOOKUP(C414,'2-班级信息'!A:AH,8,0)</f>
        <v>#N/A</v>
      </c>
      <c r="AE414" t="e">
        <f t="shared" si="89"/>
        <v>#N/A</v>
      </c>
      <c r="AF414" t="e">
        <f t="shared" si="90"/>
        <v>#N/A</v>
      </c>
    </row>
    <row r="415" spans="1:32">
      <c r="A415" s="176"/>
      <c r="B415" s="176"/>
      <c r="C415" s="176"/>
      <c r="D415" s="176"/>
      <c r="E415" s="176"/>
      <c r="F415" s="176"/>
      <c r="G415" s="175"/>
      <c r="H415" s="176"/>
      <c r="I415" s="176"/>
      <c r="J415" s="176"/>
      <c r="K415" s="176"/>
      <c r="L415" s="176"/>
      <c r="M415" s="176"/>
      <c r="N415" s="176"/>
      <c r="O415" s="176"/>
      <c r="P415" s="155" t="str">
        <f t="shared" si="78"/>
        <v xml:space="preserve"> </v>
      </c>
      <c r="Q415" s="155" t="str">
        <f>IF(P415="在读",IF(IFERROR(FIND("一",C415),0)&gt;0,"一对一",VLOOKUP(LEFT(C415,3),班级编码!A:H,8,0)),P415)</f>
        <v xml:space="preserve"> </v>
      </c>
      <c r="R415" s="156">
        <f t="shared" si="79"/>
        <v>0</v>
      </c>
      <c r="S415" s="151">
        <f t="shared" si="80"/>
        <v>0</v>
      </c>
      <c r="T415" s="151" t="str">
        <f t="shared" si="81"/>
        <v/>
      </c>
      <c r="U415" s="151" t="str">
        <f t="shared" si="82"/>
        <v/>
      </c>
      <c r="V415" s="151" t="str">
        <f t="shared" si="83"/>
        <v/>
      </c>
      <c r="W415" s="151" t="str">
        <f t="shared" si="84"/>
        <v/>
      </c>
      <c r="X415" s="151">
        <f t="shared" si="85"/>
        <v>0</v>
      </c>
      <c r="Y415" s="151">
        <f t="shared" si="86"/>
        <v>0</v>
      </c>
      <c r="Z415" s="151" t="str">
        <f t="shared" si="87"/>
        <v/>
      </c>
      <c r="AA415" s="151">
        <f>COUNTIF($F$2:F415,F415)</f>
        <v>0</v>
      </c>
      <c r="AB415" s="156" t="str">
        <f t="shared" si="88"/>
        <v/>
      </c>
      <c r="AC415" t="e">
        <f>VLOOKUP(C415,'2-班级信息'!A:AH,31,0)</f>
        <v>#N/A</v>
      </c>
      <c r="AD415" t="e">
        <f>VLOOKUP(C415,'2-班级信息'!A:AH,8,0)</f>
        <v>#N/A</v>
      </c>
      <c r="AE415" t="e">
        <f t="shared" si="89"/>
        <v>#N/A</v>
      </c>
      <c r="AF415" t="e">
        <f t="shared" si="90"/>
        <v>#N/A</v>
      </c>
    </row>
    <row r="416" spans="1:32">
      <c r="A416" s="176"/>
      <c r="B416" s="176"/>
      <c r="C416" s="176"/>
      <c r="D416" s="176"/>
      <c r="E416" s="176"/>
      <c r="F416" s="176"/>
      <c r="G416" s="175"/>
      <c r="H416" s="176"/>
      <c r="I416" s="176"/>
      <c r="J416" s="176"/>
      <c r="K416" s="176"/>
      <c r="L416" s="176"/>
      <c r="M416" s="176"/>
      <c r="N416" s="176"/>
      <c r="O416" s="176"/>
      <c r="P416" s="155" t="str">
        <f t="shared" si="78"/>
        <v xml:space="preserve"> </v>
      </c>
      <c r="Q416" s="155" t="str">
        <f>IF(P416="在读",IF(IFERROR(FIND("一",C416),0)&gt;0,"一对一",VLOOKUP(LEFT(C416,3),班级编码!A:H,8,0)),P416)</f>
        <v xml:space="preserve"> </v>
      </c>
      <c r="R416" s="156">
        <f t="shared" si="79"/>
        <v>0</v>
      </c>
      <c r="S416" s="151">
        <f t="shared" si="80"/>
        <v>0</v>
      </c>
      <c r="T416" s="151" t="str">
        <f t="shared" si="81"/>
        <v/>
      </c>
      <c r="U416" s="151" t="str">
        <f t="shared" si="82"/>
        <v/>
      </c>
      <c r="V416" s="151" t="str">
        <f t="shared" si="83"/>
        <v/>
      </c>
      <c r="W416" s="151" t="str">
        <f t="shared" si="84"/>
        <v/>
      </c>
      <c r="X416" s="151">
        <f t="shared" si="85"/>
        <v>0</v>
      </c>
      <c r="Y416" s="151">
        <f t="shared" si="86"/>
        <v>0</v>
      </c>
      <c r="Z416" s="151" t="str">
        <f t="shared" si="87"/>
        <v/>
      </c>
      <c r="AA416" s="151">
        <f>COUNTIF($F$2:F416,F416)</f>
        <v>0</v>
      </c>
      <c r="AB416" s="156" t="str">
        <f t="shared" si="88"/>
        <v/>
      </c>
      <c r="AC416" t="e">
        <f>VLOOKUP(C416,'2-班级信息'!A:AH,31,0)</f>
        <v>#N/A</v>
      </c>
      <c r="AD416" t="e">
        <f>VLOOKUP(C416,'2-班级信息'!A:AH,8,0)</f>
        <v>#N/A</v>
      </c>
      <c r="AE416" t="e">
        <f t="shared" si="89"/>
        <v>#N/A</v>
      </c>
      <c r="AF416" t="e">
        <f t="shared" si="90"/>
        <v>#N/A</v>
      </c>
    </row>
    <row r="417" spans="1:32">
      <c r="A417" s="176"/>
      <c r="B417" s="176"/>
      <c r="C417" s="176"/>
      <c r="D417" s="176"/>
      <c r="E417" s="176"/>
      <c r="F417" s="176"/>
      <c r="G417" s="175"/>
      <c r="H417" s="176"/>
      <c r="I417" s="176"/>
      <c r="J417" s="176"/>
      <c r="K417" s="176"/>
      <c r="L417" s="176"/>
      <c r="M417" s="176"/>
      <c r="N417" s="176"/>
      <c r="O417" s="176"/>
      <c r="P417" s="155" t="str">
        <f t="shared" si="78"/>
        <v xml:space="preserve"> </v>
      </c>
      <c r="Q417" s="155" t="str">
        <f>IF(P417="在读",IF(IFERROR(FIND("一",C417),0)&gt;0,"一对一",VLOOKUP(LEFT(C417,3),班级编码!A:H,8,0)),P417)</f>
        <v xml:space="preserve"> </v>
      </c>
      <c r="R417" s="156">
        <f t="shared" si="79"/>
        <v>0</v>
      </c>
      <c r="S417" s="151">
        <f t="shared" si="80"/>
        <v>0</v>
      </c>
      <c r="T417" s="151" t="str">
        <f t="shared" si="81"/>
        <v/>
      </c>
      <c r="U417" s="151" t="str">
        <f t="shared" si="82"/>
        <v/>
      </c>
      <c r="V417" s="151" t="str">
        <f t="shared" si="83"/>
        <v/>
      </c>
      <c r="W417" s="151" t="str">
        <f t="shared" si="84"/>
        <v/>
      </c>
      <c r="X417" s="151">
        <f t="shared" si="85"/>
        <v>0</v>
      </c>
      <c r="Y417" s="151">
        <f t="shared" si="86"/>
        <v>0</v>
      </c>
      <c r="Z417" s="151" t="str">
        <f t="shared" si="87"/>
        <v/>
      </c>
      <c r="AA417" s="151">
        <f>COUNTIF($F$2:F417,F417)</f>
        <v>0</v>
      </c>
      <c r="AB417" s="156" t="str">
        <f t="shared" si="88"/>
        <v/>
      </c>
      <c r="AC417" t="e">
        <f>VLOOKUP(C417,'2-班级信息'!A:AH,31,0)</f>
        <v>#N/A</v>
      </c>
      <c r="AD417" t="e">
        <f>VLOOKUP(C417,'2-班级信息'!A:AH,8,0)</f>
        <v>#N/A</v>
      </c>
      <c r="AE417" t="e">
        <f t="shared" si="89"/>
        <v>#N/A</v>
      </c>
      <c r="AF417" t="e">
        <f t="shared" si="90"/>
        <v>#N/A</v>
      </c>
    </row>
    <row r="418" spans="1:32">
      <c r="A418" s="176"/>
      <c r="B418" s="176"/>
      <c r="C418" s="176"/>
      <c r="D418" s="176"/>
      <c r="E418" s="176"/>
      <c r="F418" s="176"/>
      <c r="G418" s="175"/>
      <c r="H418" s="176"/>
      <c r="I418" s="176"/>
      <c r="J418" s="176"/>
      <c r="K418" s="176"/>
      <c r="L418" s="176"/>
      <c r="M418" s="176"/>
      <c r="N418" s="176"/>
      <c r="O418" s="176"/>
      <c r="P418" s="155" t="str">
        <f t="shared" si="78"/>
        <v xml:space="preserve"> </v>
      </c>
      <c r="Q418" s="155" t="str">
        <f>IF(P418="在读",IF(IFERROR(FIND("一",C418),0)&gt;0,"一对一",VLOOKUP(LEFT(C418,3),班级编码!A:H,8,0)),P418)</f>
        <v xml:space="preserve"> </v>
      </c>
      <c r="R418" s="156">
        <f t="shared" si="79"/>
        <v>0</v>
      </c>
      <c r="S418" s="151">
        <f t="shared" si="80"/>
        <v>0</v>
      </c>
      <c r="T418" s="151" t="str">
        <f t="shared" si="81"/>
        <v/>
      </c>
      <c r="U418" s="151" t="str">
        <f t="shared" si="82"/>
        <v/>
      </c>
      <c r="V418" s="151" t="str">
        <f t="shared" si="83"/>
        <v/>
      </c>
      <c r="W418" s="151" t="str">
        <f t="shared" si="84"/>
        <v/>
      </c>
      <c r="X418" s="151">
        <f t="shared" si="85"/>
        <v>0</v>
      </c>
      <c r="Y418" s="151">
        <f t="shared" si="86"/>
        <v>0</v>
      </c>
      <c r="Z418" s="151" t="str">
        <f t="shared" si="87"/>
        <v/>
      </c>
      <c r="AA418" s="151">
        <f>COUNTIF($F$2:F418,F418)</f>
        <v>0</v>
      </c>
      <c r="AB418" s="156" t="str">
        <f t="shared" si="88"/>
        <v/>
      </c>
      <c r="AC418" t="e">
        <f>VLOOKUP(C418,'2-班级信息'!A:AH,31,0)</f>
        <v>#N/A</v>
      </c>
      <c r="AD418" t="e">
        <f>VLOOKUP(C418,'2-班级信息'!A:AH,8,0)</f>
        <v>#N/A</v>
      </c>
      <c r="AE418" t="e">
        <f t="shared" si="89"/>
        <v>#N/A</v>
      </c>
      <c r="AF418" t="e">
        <f t="shared" si="90"/>
        <v>#N/A</v>
      </c>
    </row>
    <row r="419" spans="1:32">
      <c r="A419" s="176"/>
      <c r="B419" s="176"/>
      <c r="C419" s="176"/>
      <c r="D419" s="176"/>
      <c r="E419" s="176"/>
      <c r="F419" s="176"/>
      <c r="G419" s="175"/>
      <c r="H419" s="176"/>
      <c r="I419" s="176"/>
      <c r="J419" s="176"/>
      <c r="K419" s="176"/>
      <c r="L419" s="176"/>
      <c r="M419" s="176"/>
      <c r="N419" s="176"/>
      <c r="O419" s="176"/>
      <c r="P419" s="155" t="str">
        <f t="shared" si="78"/>
        <v xml:space="preserve"> </v>
      </c>
      <c r="Q419" s="155" t="str">
        <f>IF(P419="在读",IF(IFERROR(FIND("一",C419),0)&gt;0,"一对一",VLOOKUP(LEFT(C419,3),班级编码!A:H,8,0)),P419)</f>
        <v xml:space="preserve"> </v>
      </c>
      <c r="R419" s="156">
        <f t="shared" si="79"/>
        <v>0</v>
      </c>
      <c r="S419" s="151">
        <f t="shared" si="80"/>
        <v>0</v>
      </c>
      <c r="T419" s="151" t="str">
        <f t="shared" si="81"/>
        <v/>
      </c>
      <c r="U419" s="151" t="str">
        <f t="shared" si="82"/>
        <v/>
      </c>
      <c r="V419" s="151" t="str">
        <f t="shared" si="83"/>
        <v/>
      </c>
      <c r="W419" s="151" t="str">
        <f t="shared" si="84"/>
        <v/>
      </c>
      <c r="X419" s="151">
        <f t="shared" si="85"/>
        <v>0</v>
      </c>
      <c r="Y419" s="151">
        <f t="shared" si="86"/>
        <v>0</v>
      </c>
      <c r="Z419" s="151" t="str">
        <f t="shared" si="87"/>
        <v/>
      </c>
      <c r="AA419" s="151">
        <f>COUNTIF($F$2:F419,F419)</f>
        <v>0</v>
      </c>
      <c r="AB419" s="156" t="str">
        <f t="shared" si="88"/>
        <v/>
      </c>
      <c r="AC419" t="e">
        <f>VLOOKUP(C419,'2-班级信息'!A:AH,31,0)</f>
        <v>#N/A</v>
      </c>
      <c r="AD419" t="e">
        <f>VLOOKUP(C419,'2-班级信息'!A:AH,8,0)</f>
        <v>#N/A</v>
      </c>
      <c r="AE419" t="e">
        <f t="shared" si="89"/>
        <v>#N/A</v>
      </c>
      <c r="AF419" t="e">
        <f t="shared" si="90"/>
        <v>#N/A</v>
      </c>
    </row>
    <row r="420" spans="1:32">
      <c r="A420" s="176"/>
      <c r="B420" s="176"/>
      <c r="C420" s="176"/>
      <c r="D420" s="176"/>
      <c r="E420" s="176"/>
      <c r="F420" s="176"/>
      <c r="G420" s="175"/>
      <c r="H420" s="176"/>
      <c r="I420" s="176"/>
      <c r="J420" s="176"/>
      <c r="K420" s="176"/>
      <c r="L420" s="176"/>
      <c r="M420" s="176"/>
      <c r="N420" s="176"/>
      <c r="O420" s="176"/>
      <c r="P420" s="155" t="str">
        <f t="shared" si="78"/>
        <v xml:space="preserve"> </v>
      </c>
      <c r="Q420" s="155" t="str">
        <f>IF(P420="在读",IF(IFERROR(FIND("一",C420),0)&gt;0,"一对一",VLOOKUP(LEFT(C420,3),班级编码!A:H,8,0)),P420)</f>
        <v xml:space="preserve"> </v>
      </c>
      <c r="R420" s="156">
        <f t="shared" si="79"/>
        <v>0</v>
      </c>
      <c r="S420" s="151">
        <f t="shared" si="80"/>
        <v>0</v>
      </c>
      <c r="T420" s="151" t="str">
        <f t="shared" si="81"/>
        <v/>
      </c>
      <c r="U420" s="151" t="str">
        <f t="shared" si="82"/>
        <v/>
      </c>
      <c r="V420" s="151" t="str">
        <f t="shared" si="83"/>
        <v/>
      </c>
      <c r="W420" s="151" t="str">
        <f t="shared" si="84"/>
        <v/>
      </c>
      <c r="X420" s="151">
        <f t="shared" si="85"/>
        <v>0</v>
      </c>
      <c r="Y420" s="151">
        <f t="shared" si="86"/>
        <v>0</v>
      </c>
      <c r="Z420" s="151" t="str">
        <f t="shared" si="87"/>
        <v/>
      </c>
      <c r="AA420" s="151">
        <f>COUNTIF($F$2:F420,F420)</f>
        <v>0</v>
      </c>
      <c r="AB420" s="156" t="str">
        <f t="shared" si="88"/>
        <v/>
      </c>
      <c r="AC420" t="e">
        <f>VLOOKUP(C420,'2-班级信息'!A:AH,31,0)</f>
        <v>#N/A</v>
      </c>
      <c r="AD420" t="e">
        <f>VLOOKUP(C420,'2-班级信息'!A:AH,8,0)</f>
        <v>#N/A</v>
      </c>
      <c r="AE420" t="e">
        <f t="shared" si="89"/>
        <v>#N/A</v>
      </c>
      <c r="AF420" t="e">
        <f t="shared" si="90"/>
        <v>#N/A</v>
      </c>
    </row>
    <row r="421" spans="1:32">
      <c r="A421" s="176"/>
      <c r="B421" s="176"/>
      <c r="C421" s="176"/>
      <c r="D421" s="176"/>
      <c r="E421" s="176"/>
      <c r="F421" s="176"/>
      <c r="G421" s="175"/>
      <c r="H421" s="176"/>
      <c r="I421" s="176"/>
      <c r="J421" s="176"/>
      <c r="K421" s="176"/>
      <c r="L421" s="176"/>
      <c r="M421" s="176"/>
      <c r="N421" s="176"/>
      <c r="O421" s="176"/>
      <c r="P421" s="155" t="str">
        <f t="shared" si="78"/>
        <v xml:space="preserve"> </v>
      </c>
      <c r="Q421" s="155" t="str">
        <f>IF(P421="在读",IF(IFERROR(FIND("一",C421),0)&gt;0,"一对一",VLOOKUP(LEFT(C421,3),班级编码!A:H,8,0)),P421)</f>
        <v xml:space="preserve"> </v>
      </c>
      <c r="R421" s="156">
        <f t="shared" si="79"/>
        <v>0</v>
      </c>
      <c r="S421" s="151">
        <f t="shared" si="80"/>
        <v>0</v>
      </c>
      <c r="T421" s="151" t="str">
        <f t="shared" si="81"/>
        <v/>
      </c>
      <c r="U421" s="151" t="str">
        <f t="shared" si="82"/>
        <v/>
      </c>
      <c r="V421" s="151" t="str">
        <f t="shared" si="83"/>
        <v/>
      </c>
      <c r="W421" s="151" t="str">
        <f t="shared" si="84"/>
        <v/>
      </c>
      <c r="X421" s="151">
        <f t="shared" si="85"/>
        <v>0</v>
      </c>
      <c r="Y421" s="151">
        <f t="shared" si="86"/>
        <v>0</v>
      </c>
      <c r="Z421" s="151" t="str">
        <f t="shared" si="87"/>
        <v/>
      </c>
      <c r="AA421" s="151">
        <f>COUNTIF($F$2:F421,F421)</f>
        <v>0</v>
      </c>
      <c r="AB421" s="156" t="str">
        <f t="shared" si="88"/>
        <v/>
      </c>
      <c r="AC421" t="e">
        <f>VLOOKUP(C421,'2-班级信息'!A:AH,31,0)</f>
        <v>#N/A</v>
      </c>
      <c r="AD421" t="e">
        <f>VLOOKUP(C421,'2-班级信息'!A:AH,8,0)</f>
        <v>#N/A</v>
      </c>
      <c r="AE421" t="e">
        <f t="shared" si="89"/>
        <v>#N/A</v>
      </c>
      <c r="AF421" t="e">
        <f t="shared" si="90"/>
        <v>#N/A</v>
      </c>
    </row>
    <row r="422" spans="1:32">
      <c r="A422" s="176"/>
      <c r="B422" s="176"/>
      <c r="C422" s="176"/>
      <c r="D422" s="176"/>
      <c r="E422" s="176"/>
      <c r="F422" s="176"/>
      <c r="G422" s="175"/>
      <c r="H422" s="176"/>
      <c r="I422" s="176"/>
      <c r="J422" s="176"/>
      <c r="K422" s="176"/>
      <c r="L422" s="176"/>
      <c r="M422" s="176"/>
      <c r="N422" s="176"/>
      <c r="O422" s="176"/>
      <c r="P422" s="155" t="str">
        <f t="shared" si="78"/>
        <v xml:space="preserve"> </v>
      </c>
      <c r="Q422" s="155" t="str">
        <f>IF(P422="在读",IF(IFERROR(FIND("一",C422),0)&gt;0,"一对一",VLOOKUP(LEFT(C422,3),班级编码!A:H,8,0)),P422)</f>
        <v xml:space="preserve"> </v>
      </c>
      <c r="R422" s="156">
        <f t="shared" si="79"/>
        <v>0</v>
      </c>
      <c r="S422" s="151">
        <f t="shared" si="80"/>
        <v>0</v>
      </c>
      <c r="T422" s="151" t="str">
        <f t="shared" si="81"/>
        <v/>
      </c>
      <c r="U422" s="151" t="str">
        <f t="shared" si="82"/>
        <v/>
      </c>
      <c r="V422" s="151" t="str">
        <f t="shared" si="83"/>
        <v/>
      </c>
      <c r="W422" s="151" t="str">
        <f t="shared" si="84"/>
        <v/>
      </c>
      <c r="X422" s="151">
        <f t="shared" si="85"/>
        <v>0</v>
      </c>
      <c r="Y422" s="151">
        <f t="shared" si="86"/>
        <v>0</v>
      </c>
      <c r="Z422" s="151" t="str">
        <f t="shared" si="87"/>
        <v/>
      </c>
      <c r="AA422" s="151">
        <f>COUNTIF($F$2:F422,F422)</f>
        <v>0</v>
      </c>
      <c r="AB422" s="156" t="str">
        <f t="shared" si="88"/>
        <v/>
      </c>
      <c r="AC422" t="e">
        <f>VLOOKUP(C422,'2-班级信息'!A:AH,31,0)</f>
        <v>#N/A</v>
      </c>
      <c r="AD422" t="e">
        <f>VLOOKUP(C422,'2-班级信息'!A:AH,8,0)</f>
        <v>#N/A</v>
      </c>
      <c r="AE422" t="e">
        <f t="shared" si="89"/>
        <v>#N/A</v>
      </c>
      <c r="AF422" t="e">
        <f t="shared" si="90"/>
        <v>#N/A</v>
      </c>
    </row>
    <row r="423" spans="1:32">
      <c r="A423" s="176"/>
      <c r="B423" s="176"/>
      <c r="C423" s="176"/>
      <c r="D423" s="176"/>
      <c r="E423" s="176"/>
      <c r="F423" s="176"/>
      <c r="G423" s="175"/>
      <c r="H423" s="176"/>
      <c r="I423" s="176"/>
      <c r="J423" s="176"/>
      <c r="K423" s="176"/>
      <c r="L423" s="176"/>
      <c r="M423" s="176"/>
      <c r="N423" s="176"/>
      <c r="O423" s="176"/>
      <c r="P423" s="155" t="str">
        <f t="shared" si="78"/>
        <v xml:space="preserve"> </v>
      </c>
      <c r="Q423" s="155" t="str">
        <f>IF(P423="在读",IF(IFERROR(FIND("一",C423),0)&gt;0,"一对一",VLOOKUP(LEFT(C423,3),班级编码!A:H,8,0)),P423)</f>
        <v xml:space="preserve"> </v>
      </c>
      <c r="R423" s="156">
        <f t="shared" si="79"/>
        <v>0</v>
      </c>
      <c r="S423" s="151">
        <f t="shared" si="80"/>
        <v>0</v>
      </c>
      <c r="T423" s="151" t="str">
        <f t="shared" si="81"/>
        <v/>
      </c>
      <c r="U423" s="151" t="str">
        <f t="shared" si="82"/>
        <v/>
      </c>
      <c r="V423" s="151" t="str">
        <f t="shared" si="83"/>
        <v/>
      </c>
      <c r="W423" s="151" t="str">
        <f t="shared" si="84"/>
        <v/>
      </c>
      <c r="X423" s="151">
        <f t="shared" si="85"/>
        <v>0</v>
      </c>
      <c r="Y423" s="151">
        <f t="shared" si="86"/>
        <v>0</v>
      </c>
      <c r="Z423" s="151" t="str">
        <f t="shared" si="87"/>
        <v/>
      </c>
      <c r="AA423" s="151">
        <f>COUNTIF($F$2:F423,F423)</f>
        <v>0</v>
      </c>
      <c r="AB423" s="156" t="str">
        <f t="shared" si="88"/>
        <v/>
      </c>
      <c r="AC423" t="e">
        <f>VLOOKUP(C423,'2-班级信息'!A:AH,31,0)</f>
        <v>#N/A</v>
      </c>
      <c r="AD423" t="e">
        <f>VLOOKUP(C423,'2-班级信息'!A:AH,8,0)</f>
        <v>#N/A</v>
      </c>
      <c r="AE423" t="e">
        <f t="shared" si="89"/>
        <v>#N/A</v>
      </c>
      <c r="AF423" t="e">
        <f t="shared" si="90"/>
        <v>#N/A</v>
      </c>
    </row>
    <row r="424" spans="1:32">
      <c r="A424" s="176"/>
      <c r="B424" s="176"/>
      <c r="C424" s="176"/>
      <c r="D424" s="176"/>
      <c r="E424" s="176"/>
      <c r="F424" s="176"/>
      <c r="G424" s="175"/>
      <c r="H424" s="176"/>
      <c r="I424" s="176"/>
      <c r="J424" s="176"/>
      <c r="K424" s="176"/>
      <c r="L424" s="176"/>
      <c r="M424" s="176"/>
      <c r="N424" s="176"/>
      <c r="O424" s="176"/>
      <c r="P424" s="155" t="str">
        <f t="shared" si="78"/>
        <v xml:space="preserve"> </v>
      </c>
      <c r="Q424" s="155" t="str">
        <f>IF(P424="在读",IF(IFERROR(FIND("一",C424),0)&gt;0,"一对一",VLOOKUP(LEFT(C424,3),班级编码!A:H,8,0)),P424)</f>
        <v xml:space="preserve"> </v>
      </c>
      <c r="R424" s="156">
        <f t="shared" si="79"/>
        <v>0</v>
      </c>
      <c r="S424" s="151">
        <f t="shared" si="80"/>
        <v>0</v>
      </c>
      <c r="T424" s="151" t="str">
        <f t="shared" si="81"/>
        <v/>
      </c>
      <c r="U424" s="151" t="str">
        <f t="shared" si="82"/>
        <v/>
      </c>
      <c r="V424" s="151" t="str">
        <f t="shared" si="83"/>
        <v/>
      </c>
      <c r="W424" s="151" t="str">
        <f t="shared" si="84"/>
        <v/>
      </c>
      <c r="X424" s="151">
        <f t="shared" si="85"/>
        <v>0</v>
      </c>
      <c r="Y424" s="151">
        <f t="shared" si="86"/>
        <v>0</v>
      </c>
      <c r="Z424" s="151" t="str">
        <f t="shared" si="87"/>
        <v/>
      </c>
      <c r="AA424" s="151">
        <f>COUNTIF($F$2:F424,F424)</f>
        <v>0</v>
      </c>
      <c r="AB424" s="156" t="str">
        <f t="shared" si="88"/>
        <v/>
      </c>
      <c r="AC424" t="e">
        <f>VLOOKUP(C424,'2-班级信息'!A:AH,31,0)</f>
        <v>#N/A</v>
      </c>
      <c r="AD424" t="e">
        <f>VLOOKUP(C424,'2-班级信息'!A:AH,8,0)</f>
        <v>#N/A</v>
      </c>
      <c r="AE424" t="e">
        <f t="shared" si="89"/>
        <v>#N/A</v>
      </c>
      <c r="AF424" t="e">
        <f t="shared" si="90"/>
        <v>#N/A</v>
      </c>
    </row>
    <row r="425" spans="1:32">
      <c r="A425" s="176"/>
      <c r="B425" s="176"/>
      <c r="C425" s="176"/>
      <c r="D425" s="176"/>
      <c r="E425" s="176"/>
      <c r="F425" s="176"/>
      <c r="G425" s="175"/>
      <c r="H425" s="176"/>
      <c r="I425" s="176"/>
      <c r="J425" s="176"/>
      <c r="K425" s="176"/>
      <c r="L425" s="176"/>
      <c r="M425" s="176"/>
      <c r="N425" s="176"/>
      <c r="O425" s="176"/>
      <c r="P425" s="155" t="str">
        <f t="shared" si="78"/>
        <v xml:space="preserve"> </v>
      </c>
      <c r="Q425" s="155" t="str">
        <f>IF(P425="在读",IF(IFERROR(FIND("一",C425),0)&gt;0,"一对一",VLOOKUP(LEFT(C425,3),班级编码!A:H,8,0)),P425)</f>
        <v xml:space="preserve"> </v>
      </c>
      <c r="R425" s="156">
        <f t="shared" si="79"/>
        <v>0</v>
      </c>
      <c r="S425" s="151">
        <f t="shared" si="80"/>
        <v>0</v>
      </c>
      <c r="T425" s="151" t="str">
        <f t="shared" si="81"/>
        <v/>
      </c>
      <c r="U425" s="151" t="str">
        <f t="shared" si="82"/>
        <v/>
      </c>
      <c r="V425" s="151" t="str">
        <f t="shared" si="83"/>
        <v/>
      </c>
      <c r="W425" s="151" t="str">
        <f t="shared" si="84"/>
        <v/>
      </c>
      <c r="X425" s="151">
        <f t="shared" si="85"/>
        <v>0</v>
      </c>
      <c r="Y425" s="151">
        <f t="shared" si="86"/>
        <v>0</v>
      </c>
      <c r="Z425" s="151" t="str">
        <f t="shared" si="87"/>
        <v/>
      </c>
      <c r="AA425" s="151">
        <f>COUNTIF($F$2:F425,F425)</f>
        <v>0</v>
      </c>
      <c r="AB425" s="156" t="str">
        <f t="shared" si="88"/>
        <v/>
      </c>
      <c r="AC425" t="e">
        <f>VLOOKUP(C425,'2-班级信息'!A:AH,31,0)</f>
        <v>#N/A</v>
      </c>
      <c r="AD425" t="e">
        <f>VLOOKUP(C425,'2-班级信息'!A:AH,8,0)</f>
        <v>#N/A</v>
      </c>
      <c r="AE425" t="e">
        <f t="shared" si="89"/>
        <v>#N/A</v>
      </c>
      <c r="AF425" t="e">
        <f t="shared" si="90"/>
        <v>#N/A</v>
      </c>
    </row>
    <row r="426" spans="1:32">
      <c r="A426" s="176"/>
      <c r="B426" s="176"/>
      <c r="C426" s="176"/>
      <c r="D426" s="176"/>
      <c r="E426" s="176"/>
      <c r="F426" s="176"/>
      <c r="G426" s="175"/>
      <c r="H426" s="176"/>
      <c r="I426" s="176"/>
      <c r="J426" s="176"/>
      <c r="K426" s="176"/>
      <c r="L426" s="176"/>
      <c r="M426" s="176"/>
      <c r="N426" s="176"/>
      <c r="O426" s="176"/>
      <c r="P426" s="155" t="str">
        <f t="shared" si="78"/>
        <v xml:space="preserve"> </v>
      </c>
      <c r="Q426" s="155" t="str">
        <f>IF(P426="在读",IF(IFERROR(FIND("一",C426),0)&gt;0,"一对一",VLOOKUP(LEFT(C426,3),班级编码!A:H,8,0)),P426)</f>
        <v xml:space="preserve"> </v>
      </c>
      <c r="R426" s="156">
        <f t="shared" si="79"/>
        <v>0</v>
      </c>
      <c r="S426" s="151">
        <f t="shared" si="80"/>
        <v>0</v>
      </c>
      <c r="T426" s="151" t="str">
        <f t="shared" si="81"/>
        <v/>
      </c>
      <c r="U426" s="151" t="str">
        <f t="shared" si="82"/>
        <v/>
      </c>
      <c r="V426" s="151" t="str">
        <f t="shared" si="83"/>
        <v/>
      </c>
      <c r="W426" s="151" t="str">
        <f t="shared" si="84"/>
        <v/>
      </c>
      <c r="X426" s="151">
        <f t="shared" si="85"/>
        <v>0</v>
      </c>
      <c r="Y426" s="151">
        <f t="shared" si="86"/>
        <v>0</v>
      </c>
      <c r="Z426" s="151" t="str">
        <f t="shared" si="87"/>
        <v/>
      </c>
      <c r="AA426" s="151">
        <f>COUNTIF($F$2:F426,F426)</f>
        <v>0</v>
      </c>
      <c r="AB426" s="156" t="str">
        <f t="shared" si="88"/>
        <v/>
      </c>
      <c r="AC426" t="e">
        <f>VLOOKUP(C426,'2-班级信息'!A:AH,31,0)</f>
        <v>#N/A</v>
      </c>
      <c r="AD426" t="e">
        <f>VLOOKUP(C426,'2-班级信息'!A:AH,8,0)</f>
        <v>#N/A</v>
      </c>
      <c r="AE426" t="e">
        <f t="shared" si="89"/>
        <v>#N/A</v>
      </c>
      <c r="AF426" t="e">
        <f t="shared" si="90"/>
        <v>#N/A</v>
      </c>
    </row>
    <row r="427" spans="1:32">
      <c r="A427" s="176"/>
      <c r="B427" s="176"/>
      <c r="C427" s="176"/>
      <c r="D427" s="176"/>
      <c r="E427" s="176"/>
      <c r="F427" s="176"/>
      <c r="G427" s="175"/>
      <c r="H427" s="176"/>
      <c r="I427" s="176"/>
      <c r="J427" s="176"/>
      <c r="K427" s="176"/>
      <c r="L427" s="176"/>
      <c r="M427" s="176"/>
      <c r="N427" s="176"/>
      <c r="O427" s="176"/>
      <c r="P427" s="155" t="str">
        <f t="shared" si="78"/>
        <v xml:space="preserve"> </v>
      </c>
      <c r="Q427" s="155" t="str">
        <f>IF(P427="在读",IF(IFERROR(FIND("一",C427),0)&gt;0,"一对一",VLOOKUP(LEFT(C427,3),班级编码!A:H,8,0)),P427)</f>
        <v xml:space="preserve"> </v>
      </c>
      <c r="R427" s="156">
        <f t="shared" si="79"/>
        <v>0</v>
      </c>
      <c r="S427" s="151">
        <f t="shared" si="80"/>
        <v>0</v>
      </c>
      <c r="T427" s="151" t="str">
        <f t="shared" si="81"/>
        <v/>
      </c>
      <c r="U427" s="151" t="str">
        <f t="shared" si="82"/>
        <v/>
      </c>
      <c r="V427" s="151" t="str">
        <f t="shared" si="83"/>
        <v/>
      </c>
      <c r="W427" s="151" t="str">
        <f t="shared" si="84"/>
        <v/>
      </c>
      <c r="X427" s="151">
        <f t="shared" si="85"/>
        <v>0</v>
      </c>
      <c r="Y427" s="151">
        <f t="shared" si="86"/>
        <v>0</v>
      </c>
      <c r="Z427" s="151" t="str">
        <f t="shared" si="87"/>
        <v/>
      </c>
      <c r="AA427" s="151">
        <f>COUNTIF($F$2:F427,F427)</f>
        <v>0</v>
      </c>
      <c r="AB427" s="156" t="str">
        <f t="shared" si="88"/>
        <v/>
      </c>
      <c r="AC427" t="e">
        <f>VLOOKUP(C427,'2-班级信息'!A:AH,31,0)</f>
        <v>#N/A</v>
      </c>
      <c r="AD427" t="e">
        <f>VLOOKUP(C427,'2-班级信息'!A:AH,8,0)</f>
        <v>#N/A</v>
      </c>
      <c r="AE427" t="e">
        <f t="shared" si="89"/>
        <v>#N/A</v>
      </c>
      <c r="AF427" t="e">
        <f t="shared" si="90"/>
        <v>#N/A</v>
      </c>
    </row>
    <row r="428" spans="1:32">
      <c r="A428" s="176"/>
      <c r="B428" s="176"/>
      <c r="C428" s="176"/>
      <c r="D428" s="176"/>
      <c r="E428" s="176"/>
      <c r="F428" s="176"/>
      <c r="G428" s="175"/>
      <c r="H428" s="176"/>
      <c r="I428" s="176"/>
      <c r="J428" s="176"/>
      <c r="K428" s="176"/>
      <c r="L428" s="176"/>
      <c r="M428" s="176"/>
      <c r="N428" s="176"/>
      <c r="O428" s="176"/>
      <c r="P428" s="155" t="str">
        <f t="shared" si="78"/>
        <v xml:space="preserve"> </v>
      </c>
      <c r="Q428" s="155" t="str">
        <f>IF(P428="在读",IF(IFERROR(FIND("一",C428),0)&gt;0,"一对一",VLOOKUP(LEFT(C428,3),班级编码!A:H,8,0)),P428)</f>
        <v xml:space="preserve"> </v>
      </c>
      <c r="R428" s="156">
        <f t="shared" si="79"/>
        <v>0</v>
      </c>
      <c r="S428" s="151">
        <f t="shared" si="80"/>
        <v>0</v>
      </c>
      <c r="T428" s="151" t="str">
        <f t="shared" si="81"/>
        <v/>
      </c>
      <c r="U428" s="151" t="str">
        <f t="shared" si="82"/>
        <v/>
      </c>
      <c r="V428" s="151" t="str">
        <f t="shared" si="83"/>
        <v/>
      </c>
      <c r="W428" s="151" t="str">
        <f t="shared" si="84"/>
        <v/>
      </c>
      <c r="X428" s="151">
        <f t="shared" si="85"/>
        <v>0</v>
      </c>
      <c r="Y428" s="151">
        <f t="shared" si="86"/>
        <v>0</v>
      </c>
      <c r="Z428" s="151" t="str">
        <f t="shared" si="87"/>
        <v/>
      </c>
      <c r="AA428" s="151">
        <f>COUNTIF($F$2:F428,F428)</f>
        <v>0</v>
      </c>
      <c r="AB428" s="156" t="str">
        <f t="shared" si="88"/>
        <v/>
      </c>
      <c r="AC428" t="e">
        <f>VLOOKUP(C428,'2-班级信息'!A:AH,31,0)</f>
        <v>#N/A</v>
      </c>
      <c r="AD428" t="e">
        <f>VLOOKUP(C428,'2-班级信息'!A:AH,8,0)</f>
        <v>#N/A</v>
      </c>
      <c r="AE428" t="e">
        <f t="shared" si="89"/>
        <v>#N/A</v>
      </c>
      <c r="AF428" t="e">
        <f t="shared" si="90"/>
        <v>#N/A</v>
      </c>
    </row>
    <row r="429" spans="1:32">
      <c r="A429" s="176"/>
      <c r="B429" s="176"/>
      <c r="C429" s="176"/>
      <c r="D429" s="176"/>
      <c r="E429" s="176"/>
      <c r="F429" s="176"/>
      <c r="G429" s="175"/>
      <c r="H429" s="176"/>
      <c r="I429" s="176"/>
      <c r="J429" s="176"/>
      <c r="K429" s="176"/>
      <c r="L429" s="176"/>
      <c r="M429" s="176"/>
      <c r="N429" s="176"/>
      <c r="O429" s="176"/>
      <c r="P429" s="155" t="str">
        <f t="shared" si="78"/>
        <v xml:space="preserve"> </v>
      </c>
      <c r="Q429" s="155" t="str">
        <f>IF(P429="在读",IF(IFERROR(FIND("一",C429),0)&gt;0,"一对一",VLOOKUP(LEFT(C429,3),班级编码!A:H,8,0)),P429)</f>
        <v xml:space="preserve"> </v>
      </c>
      <c r="R429" s="156">
        <f t="shared" si="79"/>
        <v>0</v>
      </c>
      <c r="S429" s="151">
        <f t="shared" si="80"/>
        <v>0</v>
      </c>
      <c r="T429" s="151" t="str">
        <f t="shared" si="81"/>
        <v/>
      </c>
      <c r="U429" s="151" t="str">
        <f t="shared" si="82"/>
        <v/>
      </c>
      <c r="V429" s="151" t="str">
        <f t="shared" si="83"/>
        <v/>
      </c>
      <c r="W429" s="151" t="str">
        <f t="shared" si="84"/>
        <v/>
      </c>
      <c r="X429" s="151">
        <f t="shared" si="85"/>
        <v>0</v>
      </c>
      <c r="Y429" s="151">
        <f t="shared" si="86"/>
        <v>0</v>
      </c>
      <c r="Z429" s="151" t="str">
        <f t="shared" si="87"/>
        <v/>
      </c>
      <c r="AA429" s="151">
        <f>COUNTIF($F$2:F429,F429)</f>
        <v>0</v>
      </c>
      <c r="AB429" s="156" t="str">
        <f t="shared" si="88"/>
        <v/>
      </c>
      <c r="AC429" t="e">
        <f>VLOOKUP(C429,'2-班级信息'!A:AH,31,0)</f>
        <v>#N/A</v>
      </c>
      <c r="AD429" t="e">
        <f>VLOOKUP(C429,'2-班级信息'!A:AH,8,0)</f>
        <v>#N/A</v>
      </c>
      <c r="AE429" t="e">
        <f t="shared" si="89"/>
        <v>#N/A</v>
      </c>
      <c r="AF429" t="e">
        <f t="shared" si="90"/>
        <v>#N/A</v>
      </c>
    </row>
    <row r="430" spans="1:32">
      <c r="A430" s="176"/>
      <c r="B430" s="176"/>
      <c r="C430" s="176"/>
      <c r="D430" s="176"/>
      <c r="E430" s="176"/>
      <c r="F430" s="176"/>
      <c r="G430" s="175"/>
      <c r="H430" s="176"/>
      <c r="I430" s="176"/>
      <c r="J430" s="176"/>
      <c r="K430" s="176"/>
      <c r="L430" s="176"/>
      <c r="M430" s="176"/>
      <c r="N430" s="176"/>
      <c r="O430" s="176"/>
      <c r="P430" s="155" t="str">
        <f t="shared" si="78"/>
        <v xml:space="preserve"> </v>
      </c>
      <c r="Q430" s="155" t="str">
        <f>IF(P430="在读",IF(IFERROR(FIND("一",C430),0)&gt;0,"一对一",VLOOKUP(LEFT(C430,3),班级编码!A:H,8,0)),P430)</f>
        <v xml:space="preserve"> </v>
      </c>
      <c r="R430" s="156">
        <f t="shared" si="79"/>
        <v>0</v>
      </c>
      <c r="S430" s="151">
        <f t="shared" si="80"/>
        <v>0</v>
      </c>
      <c r="T430" s="151" t="str">
        <f t="shared" si="81"/>
        <v/>
      </c>
      <c r="U430" s="151" t="str">
        <f t="shared" si="82"/>
        <v/>
      </c>
      <c r="V430" s="151" t="str">
        <f t="shared" si="83"/>
        <v/>
      </c>
      <c r="W430" s="151" t="str">
        <f t="shared" si="84"/>
        <v/>
      </c>
      <c r="X430" s="151">
        <f t="shared" si="85"/>
        <v>0</v>
      </c>
      <c r="Y430" s="151">
        <f t="shared" si="86"/>
        <v>0</v>
      </c>
      <c r="Z430" s="151" t="str">
        <f t="shared" si="87"/>
        <v/>
      </c>
      <c r="AA430" s="151">
        <f>COUNTIF($F$2:F430,F430)</f>
        <v>0</v>
      </c>
      <c r="AB430" s="156" t="str">
        <f t="shared" si="88"/>
        <v/>
      </c>
      <c r="AC430" t="e">
        <f>VLOOKUP(C430,'2-班级信息'!A:AH,31,0)</f>
        <v>#N/A</v>
      </c>
      <c r="AD430" t="e">
        <f>VLOOKUP(C430,'2-班级信息'!A:AH,8,0)</f>
        <v>#N/A</v>
      </c>
      <c r="AE430" t="e">
        <f t="shared" si="89"/>
        <v>#N/A</v>
      </c>
      <c r="AF430" t="e">
        <f t="shared" si="90"/>
        <v>#N/A</v>
      </c>
    </row>
    <row r="431" spans="1:32">
      <c r="A431" s="176"/>
      <c r="B431" s="176"/>
      <c r="C431" s="176"/>
      <c r="D431" s="176"/>
      <c r="E431" s="176"/>
      <c r="F431" s="176"/>
      <c r="G431" s="175"/>
      <c r="H431" s="176"/>
      <c r="I431" s="176"/>
      <c r="J431" s="176"/>
      <c r="K431" s="176"/>
      <c r="L431" s="176"/>
      <c r="M431" s="176"/>
      <c r="N431" s="176"/>
      <c r="O431" s="176"/>
      <c r="P431" s="155" t="str">
        <f t="shared" si="78"/>
        <v xml:space="preserve"> </v>
      </c>
      <c r="Q431" s="155" t="str">
        <f>IF(P431="在读",IF(IFERROR(FIND("一",C431),0)&gt;0,"一对一",VLOOKUP(LEFT(C431,3),班级编码!A:H,8,0)),P431)</f>
        <v xml:space="preserve"> </v>
      </c>
      <c r="R431" s="156">
        <f t="shared" si="79"/>
        <v>0</v>
      </c>
      <c r="S431" s="151">
        <f t="shared" si="80"/>
        <v>0</v>
      </c>
      <c r="T431" s="151" t="str">
        <f t="shared" si="81"/>
        <v/>
      </c>
      <c r="U431" s="151" t="str">
        <f t="shared" si="82"/>
        <v/>
      </c>
      <c r="V431" s="151" t="str">
        <f t="shared" si="83"/>
        <v/>
      </c>
      <c r="W431" s="151" t="str">
        <f t="shared" si="84"/>
        <v/>
      </c>
      <c r="X431" s="151">
        <f t="shared" si="85"/>
        <v>0</v>
      </c>
      <c r="Y431" s="151">
        <f t="shared" si="86"/>
        <v>0</v>
      </c>
      <c r="Z431" s="151" t="str">
        <f t="shared" si="87"/>
        <v/>
      </c>
      <c r="AA431" s="151">
        <f>COUNTIF($F$2:F431,F431)</f>
        <v>0</v>
      </c>
      <c r="AB431" s="156" t="str">
        <f t="shared" si="88"/>
        <v/>
      </c>
      <c r="AC431" t="e">
        <f>VLOOKUP(C431,'2-班级信息'!A:AH,31,0)</f>
        <v>#N/A</v>
      </c>
      <c r="AD431" t="e">
        <f>VLOOKUP(C431,'2-班级信息'!A:AH,8,0)</f>
        <v>#N/A</v>
      </c>
      <c r="AE431" t="e">
        <f t="shared" si="89"/>
        <v>#N/A</v>
      </c>
      <c r="AF431" t="e">
        <f t="shared" si="90"/>
        <v>#N/A</v>
      </c>
    </row>
    <row r="432" spans="1:32">
      <c r="A432" s="176"/>
      <c r="B432" s="176"/>
      <c r="C432" s="176"/>
      <c r="D432" s="176"/>
      <c r="E432" s="176"/>
      <c r="F432" s="176"/>
      <c r="G432" s="175"/>
      <c r="H432" s="176"/>
      <c r="I432" s="176"/>
      <c r="J432" s="176"/>
      <c r="K432" s="176"/>
      <c r="L432" s="176"/>
      <c r="M432" s="176"/>
      <c r="N432" s="176"/>
      <c r="O432" s="176"/>
      <c r="P432" s="155" t="str">
        <f t="shared" si="78"/>
        <v xml:space="preserve"> </v>
      </c>
      <c r="Q432" s="155" t="str">
        <f>IF(P432="在读",IF(IFERROR(FIND("一",C432),0)&gt;0,"一对一",VLOOKUP(LEFT(C432,3),班级编码!A:H,8,0)),P432)</f>
        <v xml:space="preserve"> </v>
      </c>
      <c r="R432" s="156">
        <f t="shared" si="79"/>
        <v>0</v>
      </c>
      <c r="S432" s="151">
        <f t="shared" si="80"/>
        <v>0</v>
      </c>
      <c r="T432" s="151" t="str">
        <f t="shared" si="81"/>
        <v/>
      </c>
      <c r="U432" s="151" t="str">
        <f t="shared" si="82"/>
        <v/>
      </c>
      <c r="V432" s="151" t="str">
        <f t="shared" si="83"/>
        <v/>
      </c>
      <c r="W432" s="151" t="str">
        <f t="shared" si="84"/>
        <v/>
      </c>
      <c r="X432" s="151">
        <f t="shared" si="85"/>
        <v>0</v>
      </c>
      <c r="Y432" s="151">
        <f t="shared" si="86"/>
        <v>0</v>
      </c>
      <c r="Z432" s="151" t="str">
        <f t="shared" si="87"/>
        <v/>
      </c>
      <c r="AA432" s="151">
        <f>COUNTIF($F$2:F432,F432)</f>
        <v>0</v>
      </c>
      <c r="AB432" s="156" t="str">
        <f t="shared" si="88"/>
        <v/>
      </c>
      <c r="AC432" t="e">
        <f>VLOOKUP(C432,'2-班级信息'!A:AH,31,0)</f>
        <v>#N/A</v>
      </c>
      <c r="AD432" t="e">
        <f>VLOOKUP(C432,'2-班级信息'!A:AH,8,0)</f>
        <v>#N/A</v>
      </c>
      <c r="AE432" t="e">
        <f t="shared" si="89"/>
        <v>#N/A</v>
      </c>
      <c r="AF432" t="e">
        <f t="shared" si="90"/>
        <v>#N/A</v>
      </c>
    </row>
    <row r="433" spans="1:32">
      <c r="A433" s="176"/>
      <c r="B433" s="176"/>
      <c r="C433" s="176"/>
      <c r="D433" s="176"/>
      <c r="E433" s="176"/>
      <c r="F433" s="176"/>
      <c r="G433" s="175"/>
      <c r="H433" s="176"/>
      <c r="I433" s="176"/>
      <c r="J433" s="176"/>
      <c r="K433" s="176"/>
      <c r="L433" s="176"/>
      <c r="M433" s="176"/>
      <c r="N433" s="176"/>
      <c r="O433" s="176"/>
      <c r="P433" s="155" t="str">
        <f t="shared" si="78"/>
        <v xml:space="preserve"> </v>
      </c>
      <c r="Q433" s="155" t="str">
        <f>IF(P433="在读",IF(IFERROR(FIND("一",C433),0)&gt;0,"一对一",VLOOKUP(LEFT(C433,3),班级编码!A:H,8,0)),P433)</f>
        <v xml:space="preserve"> </v>
      </c>
      <c r="R433" s="156">
        <f t="shared" si="79"/>
        <v>0</v>
      </c>
      <c r="S433" s="151">
        <f t="shared" si="80"/>
        <v>0</v>
      </c>
      <c r="T433" s="151" t="str">
        <f t="shared" si="81"/>
        <v/>
      </c>
      <c r="U433" s="151" t="str">
        <f t="shared" si="82"/>
        <v/>
      </c>
      <c r="V433" s="151" t="str">
        <f t="shared" si="83"/>
        <v/>
      </c>
      <c r="W433" s="151" t="str">
        <f t="shared" si="84"/>
        <v/>
      </c>
      <c r="X433" s="151">
        <f t="shared" si="85"/>
        <v>0</v>
      </c>
      <c r="Y433" s="151">
        <f t="shared" si="86"/>
        <v>0</v>
      </c>
      <c r="Z433" s="151" t="str">
        <f t="shared" si="87"/>
        <v/>
      </c>
      <c r="AA433" s="151">
        <f>COUNTIF($F$2:F433,F433)</f>
        <v>0</v>
      </c>
      <c r="AB433" s="156" t="str">
        <f t="shared" si="88"/>
        <v/>
      </c>
      <c r="AC433" t="e">
        <f>VLOOKUP(C433,'2-班级信息'!A:AH,31,0)</f>
        <v>#N/A</v>
      </c>
      <c r="AD433" t="e">
        <f>VLOOKUP(C433,'2-班级信息'!A:AH,8,0)</f>
        <v>#N/A</v>
      </c>
      <c r="AE433" t="e">
        <f t="shared" si="89"/>
        <v>#N/A</v>
      </c>
      <c r="AF433" t="e">
        <f t="shared" si="90"/>
        <v>#N/A</v>
      </c>
    </row>
    <row r="434" spans="1:32">
      <c r="A434" s="176"/>
      <c r="B434" s="176"/>
      <c r="C434" s="176"/>
      <c r="D434" s="176"/>
      <c r="E434" s="176"/>
      <c r="F434" s="176"/>
      <c r="G434" s="175"/>
      <c r="H434" s="176"/>
      <c r="I434" s="176"/>
      <c r="J434" s="176"/>
      <c r="K434" s="176"/>
      <c r="L434" s="176"/>
      <c r="M434" s="176"/>
      <c r="N434" s="176"/>
      <c r="O434" s="176"/>
      <c r="P434" s="155" t="str">
        <f t="shared" si="78"/>
        <v xml:space="preserve"> </v>
      </c>
      <c r="Q434" s="155" t="str">
        <f>IF(P434="在读",IF(IFERROR(FIND("一",C434),0)&gt;0,"一对一",VLOOKUP(LEFT(C434,3),班级编码!A:H,8,0)),P434)</f>
        <v xml:space="preserve"> </v>
      </c>
      <c r="R434" s="156">
        <f t="shared" si="79"/>
        <v>0</v>
      </c>
      <c r="S434" s="151">
        <f t="shared" si="80"/>
        <v>0</v>
      </c>
      <c r="T434" s="151" t="str">
        <f t="shared" si="81"/>
        <v/>
      </c>
      <c r="U434" s="151" t="str">
        <f t="shared" si="82"/>
        <v/>
      </c>
      <c r="V434" s="151" t="str">
        <f t="shared" si="83"/>
        <v/>
      </c>
      <c r="W434" s="151" t="str">
        <f t="shared" si="84"/>
        <v/>
      </c>
      <c r="X434" s="151">
        <f t="shared" si="85"/>
        <v>0</v>
      </c>
      <c r="Y434" s="151">
        <f t="shared" si="86"/>
        <v>0</v>
      </c>
      <c r="Z434" s="151" t="str">
        <f t="shared" si="87"/>
        <v/>
      </c>
      <c r="AA434" s="151">
        <f>COUNTIF($F$2:F434,F434)</f>
        <v>0</v>
      </c>
      <c r="AB434" s="156" t="str">
        <f t="shared" si="88"/>
        <v/>
      </c>
      <c r="AC434" t="e">
        <f>VLOOKUP(C434,'2-班级信息'!A:AH,31,0)</f>
        <v>#N/A</v>
      </c>
      <c r="AD434" t="e">
        <f>VLOOKUP(C434,'2-班级信息'!A:AH,8,0)</f>
        <v>#N/A</v>
      </c>
      <c r="AE434" t="e">
        <f t="shared" si="89"/>
        <v>#N/A</v>
      </c>
      <c r="AF434" t="e">
        <f t="shared" si="90"/>
        <v>#N/A</v>
      </c>
    </row>
    <row r="435" spans="1:32">
      <c r="A435" s="176"/>
      <c r="B435" s="176"/>
      <c r="C435" s="176"/>
      <c r="D435" s="176"/>
      <c r="E435" s="176"/>
      <c r="F435" s="176"/>
      <c r="G435" s="175"/>
      <c r="H435" s="176"/>
      <c r="I435" s="176"/>
      <c r="J435" s="176"/>
      <c r="K435" s="176"/>
      <c r="L435" s="176"/>
      <c r="M435" s="176"/>
      <c r="N435" s="176"/>
      <c r="O435" s="176"/>
      <c r="P435" s="155" t="str">
        <f t="shared" si="78"/>
        <v xml:space="preserve"> </v>
      </c>
      <c r="Q435" s="155" t="str">
        <f>IF(P435="在读",IF(IFERROR(FIND("一",C435),0)&gt;0,"一对一",VLOOKUP(LEFT(C435,3),班级编码!A:H,8,0)),P435)</f>
        <v xml:space="preserve"> </v>
      </c>
      <c r="R435" s="156">
        <f t="shared" si="79"/>
        <v>0</v>
      </c>
      <c r="S435" s="151">
        <f t="shared" si="80"/>
        <v>0</v>
      </c>
      <c r="T435" s="151" t="str">
        <f t="shared" si="81"/>
        <v/>
      </c>
      <c r="U435" s="151" t="str">
        <f t="shared" si="82"/>
        <v/>
      </c>
      <c r="V435" s="151" t="str">
        <f t="shared" si="83"/>
        <v/>
      </c>
      <c r="W435" s="151" t="str">
        <f t="shared" si="84"/>
        <v/>
      </c>
      <c r="X435" s="151">
        <f t="shared" si="85"/>
        <v>0</v>
      </c>
      <c r="Y435" s="151">
        <f t="shared" si="86"/>
        <v>0</v>
      </c>
      <c r="Z435" s="151" t="str">
        <f t="shared" si="87"/>
        <v/>
      </c>
      <c r="AA435" s="151">
        <f>COUNTIF($F$2:F435,F435)</f>
        <v>0</v>
      </c>
      <c r="AB435" s="156" t="str">
        <f t="shared" si="88"/>
        <v/>
      </c>
      <c r="AC435" t="e">
        <f>VLOOKUP(C435,'2-班级信息'!A:AH,31,0)</f>
        <v>#N/A</v>
      </c>
      <c r="AD435" t="e">
        <f>VLOOKUP(C435,'2-班级信息'!A:AH,8,0)</f>
        <v>#N/A</v>
      </c>
      <c r="AE435" t="e">
        <f t="shared" si="89"/>
        <v>#N/A</v>
      </c>
      <c r="AF435" t="e">
        <f t="shared" si="90"/>
        <v>#N/A</v>
      </c>
    </row>
    <row r="436" spans="1:32">
      <c r="A436" s="176"/>
      <c r="B436" s="176"/>
      <c r="C436" s="176"/>
      <c r="D436" s="176"/>
      <c r="E436" s="176"/>
      <c r="F436" s="176"/>
      <c r="G436" s="175"/>
      <c r="H436" s="176"/>
      <c r="I436" s="176"/>
      <c r="J436" s="176"/>
      <c r="K436" s="176"/>
      <c r="L436" s="176"/>
      <c r="M436" s="176"/>
      <c r="N436" s="176"/>
      <c r="O436" s="176"/>
      <c r="P436" s="155" t="str">
        <f t="shared" si="78"/>
        <v xml:space="preserve"> </v>
      </c>
      <c r="Q436" s="155" t="str">
        <f>IF(P436="在读",IF(IFERROR(FIND("一",C436),0)&gt;0,"一对一",VLOOKUP(LEFT(C436,3),班级编码!A:H,8,0)),P436)</f>
        <v xml:space="preserve"> </v>
      </c>
      <c r="R436" s="156">
        <f t="shared" si="79"/>
        <v>0</v>
      </c>
      <c r="S436" s="151">
        <f t="shared" si="80"/>
        <v>0</v>
      </c>
      <c r="T436" s="151" t="str">
        <f t="shared" si="81"/>
        <v/>
      </c>
      <c r="U436" s="151" t="str">
        <f t="shared" si="82"/>
        <v/>
      </c>
      <c r="V436" s="151" t="str">
        <f t="shared" si="83"/>
        <v/>
      </c>
      <c r="W436" s="151" t="str">
        <f t="shared" si="84"/>
        <v/>
      </c>
      <c r="X436" s="151">
        <f t="shared" si="85"/>
        <v>0</v>
      </c>
      <c r="Y436" s="151">
        <f t="shared" si="86"/>
        <v>0</v>
      </c>
      <c r="Z436" s="151" t="str">
        <f t="shared" si="87"/>
        <v/>
      </c>
      <c r="AA436" s="151">
        <f>COUNTIF($F$2:F436,F436)</f>
        <v>0</v>
      </c>
      <c r="AB436" s="156" t="str">
        <f t="shared" si="88"/>
        <v/>
      </c>
      <c r="AC436" t="e">
        <f>VLOOKUP(C436,'2-班级信息'!A:AH,31,0)</f>
        <v>#N/A</v>
      </c>
      <c r="AD436" t="e">
        <f>VLOOKUP(C436,'2-班级信息'!A:AH,8,0)</f>
        <v>#N/A</v>
      </c>
      <c r="AE436" t="e">
        <f t="shared" si="89"/>
        <v>#N/A</v>
      </c>
      <c r="AF436" t="e">
        <f t="shared" si="90"/>
        <v>#N/A</v>
      </c>
    </row>
    <row r="437" spans="1:32">
      <c r="A437" s="176"/>
      <c r="B437" s="176"/>
      <c r="C437" s="176"/>
      <c r="D437" s="176"/>
      <c r="E437" s="176"/>
      <c r="F437" s="176"/>
      <c r="G437" s="175"/>
      <c r="H437" s="176"/>
      <c r="I437" s="176"/>
      <c r="J437" s="176"/>
      <c r="K437" s="176"/>
      <c r="L437" s="176"/>
      <c r="M437" s="176"/>
      <c r="N437" s="176"/>
      <c r="O437" s="176"/>
      <c r="P437" s="155" t="str">
        <f t="shared" si="78"/>
        <v xml:space="preserve"> </v>
      </c>
      <c r="Q437" s="155" t="str">
        <f>IF(P437="在读",IF(IFERROR(FIND("一",C437),0)&gt;0,"一对一",VLOOKUP(LEFT(C437,3),班级编码!A:H,8,0)),P437)</f>
        <v xml:space="preserve"> </v>
      </c>
      <c r="R437" s="156">
        <f t="shared" si="79"/>
        <v>0</v>
      </c>
      <c r="S437" s="151">
        <f t="shared" si="80"/>
        <v>0</v>
      </c>
      <c r="T437" s="151" t="str">
        <f t="shared" si="81"/>
        <v/>
      </c>
      <c r="U437" s="151" t="str">
        <f t="shared" si="82"/>
        <v/>
      </c>
      <c r="V437" s="151" t="str">
        <f t="shared" si="83"/>
        <v/>
      </c>
      <c r="W437" s="151" t="str">
        <f t="shared" si="84"/>
        <v/>
      </c>
      <c r="X437" s="151">
        <f t="shared" si="85"/>
        <v>0</v>
      </c>
      <c r="Y437" s="151">
        <f t="shared" si="86"/>
        <v>0</v>
      </c>
      <c r="Z437" s="151" t="str">
        <f t="shared" si="87"/>
        <v/>
      </c>
      <c r="AA437" s="151">
        <f>COUNTIF($F$2:F437,F437)</f>
        <v>0</v>
      </c>
      <c r="AB437" s="156" t="str">
        <f t="shared" si="88"/>
        <v/>
      </c>
      <c r="AC437" t="e">
        <f>VLOOKUP(C437,'2-班级信息'!A:AH,31,0)</f>
        <v>#N/A</v>
      </c>
      <c r="AD437" t="e">
        <f>VLOOKUP(C437,'2-班级信息'!A:AH,8,0)</f>
        <v>#N/A</v>
      </c>
      <c r="AE437" t="e">
        <f t="shared" si="89"/>
        <v>#N/A</v>
      </c>
      <c r="AF437" t="e">
        <f t="shared" si="90"/>
        <v>#N/A</v>
      </c>
    </row>
    <row r="438" spans="1:32">
      <c r="A438" s="176"/>
      <c r="B438" s="176"/>
      <c r="C438" s="176"/>
      <c r="D438" s="176"/>
      <c r="E438" s="176"/>
      <c r="F438" s="176"/>
      <c r="G438" s="175"/>
      <c r="H438" s="176"/>
      <c r="I438" s="176"/>
      <c r="J438" s="176"/>
      <c r="K438" s="176"/>
      <c r="L438" s="176"/>
      <c r="M438" s="176"/>
      <c r="N438" s="176"/>
      <c r="O438" s="176"/>
      <c r="P438" s="155" t="str">
        <f t="shared" si="78"/>
        <v xml:space="preserve"> </v>
      </c>
      <c r="Q438" s="155" t="str">
        <f>IF(P438="在读",IF(IFERROR(FIND("一",C438),0)&gt;0,"一对一",VLOOKUP(LEFT(C438,3),班级编码!A:H,8,0)),P438)</f>
        <v xml:space="preserve"> </v>
      </c>
      <c r="R438" s="156">
        <f t="shared" si="79"/>
        <v>0</v>
      </c>
      <c r="S438" s="151">
        <f t="shared" si="80"/>
        <v>0</v>
      </c>
      <c r="T438" s="151" t="str">
        <f t="shared" si="81"/>
        <v/>
      </c>
      <c r="U438" s="151" t="str">
        <f t="shared" si="82"/>
        <v/>
      </c>
      <c r="V438" s="151" t="str">
        <f t="shared" si="83"/>
        <v/>
      </c>
      <c r="W438" s="151" t="str">
        <f t="shared" si="84"/>
        <v/>
      </c>
      <c r="X438" s="151">
        <f t="shared" si="85"/>
        <v>0</v>
      </c>
      <c r="Y438" s="151">
        <f t="shared" si="86"/>
        <v>0</v>
      </c>
      <c r="Z438" s="151" t="str">
        <f t="shared" si="87"/>
        <v/>
      </c>
      <c r="AA438" s="151">
        <f>COUNTIF($F$2:F438,F438)</f>
        <v>0</v>
      </c>
      <c r="AB438" s="156" t="str">
        <f t="shared" si="88"/>
        <v/>
      </c>
      <c r="AC438" t="e">
        <f>VLOOKUP(C438,'2-班级信息'!A:AH,31,0)</f>
        <v>#N/A</v>
      </c>
      <c r="AD438" t="e">
        <f>VLOOKUP(C438,'2-班级信息'!A:AH,8,0)</f>
        <v>#N/A</v>
      </c>
      <c r="AE438" t="e">
        <f t="shared" si="89"/>
        <v>#N/A</v>
      </c>
      <c r="AF438" t="e">
        <f t="shared" si="90"/>
        <v>#N/A</v>
      </c>
    </row>
    <row r="439" spans="1:32">
      <c r="A439" s="176"/>
      <c r="B439" s="176"/>
      <c r="C439" s="176"/>
      <c r="D439" s="176"/>
      <c r="E439" s="176"/>
      <c r="F439" s="176"/>
      <c r="G439" s="175"/>
      <c r="H439" s="176"/>
      <c r="I439" s="176"/>
      <c r="J439" s="176"/>
      <c r="K439" s="176"/>
      <c r="L439" s="176"/>
      <c r="M439" s="176"/>
      <c r="N439" s="176"/>
      <c r="O439" s="176"/>
      <c r="P439" s="155" t="str">
        <f t="shared" si="78"/>
        <v xml:space="preserve"> </v>
      </c>
      <c r="Q439" s="155" t="str">
        <f>IF(P439="在读",IF(IFERROR(FIND("一",C439),0)&gt;0,"一对一",VLOOKUP(LEFT(C439,3),班级编码!A:H,8,0)),P439)</f>
        <v xml:space="preserve"> </v>
      </c>
      <c r="R439" s="156">
        <f t="shared" si="79"/>
        <v>0</v>
      </c>
      <c r="S439" s="151">
        <f t="shared" si="80"/>
        <v>0</v>
      </c>
      <c r="T439" s="151" t="str">
        <f t="shared" si="81"/>
        <v/>
      </c>
      <c r="U439" s="151" t="str">
        <f t="shared" si="82"/>
        <v/>
      </c>
      <c r="V439" s="151" t="str">
        <f t="shared" si="83"/>
        <v/>
      </c>
      <c r="W439" s="151" t="str">
        <f t="shared" si="84"/>
        <v/>
      </c>
      <c r="X439" s="151">
        <f t="shared" si="85"/>
        <v>0</v>
      </c>
      <c r="Y439" s="151">
        <f t="shared" si="86"/>
        <v>0</v>
      </c>
      <c r="Z439" s="151" t="str">
        <f t="shared" si="87"/>
        <v/>
      </c>
      <c r="AA439" s="151">
        <f>COUNTIF($F$2:F439,F439)</f>
        <v>0</v>
      </c>
      <c r="AB439" s="156" t="str">
        <f t="shared" si="88"/>
        <v/>
      </c>
      <c r="AC439" t="e">
        <f>VLOOKUP(C439,'2-班级信息'!A:AH,31,0)</f>
        <v>#N/A</v>
      </c>
      <c r="AD439" t="e">
        <f>VLOOKUP(C439,'2-班级信息'!A:AH,8,0)</f>
        <v>#N/A</v>
      </c>
      <c r="AE439" t="e">
        <f t="shared" si="89"/>
        <v>#N/A</v>
      </c>
      <c r="AF439" t="e">
        <f t="shared" si="90"/>
        <v>#N/A</v>
      </c>
    </row>
    <row r="440" spans="1:32">
      <c r="A440" s="176"/>
      <c r="B440" s="176"/>
      <c r="C440" s="176"/>
      <c r="D440" s="176"/>
      <c r="E440" s="176"/>
      <c r="F440" s="176"/>
      <c r="G440" s="175"/>
      <c r="H440" s="310"/>
      <c r="I440" s="176"/>
      <c r="J440" s="176"/>
      <c r="K440" s="176"/>
      <c r="L440" s="176"/>
      <c r="M440" s="176"/>
      <c r="N440" s="176"/>
      <c r="O440" s="176"/>
      <c r="P440" s="155" t="str">
        <f t="shared" si="78"/>
        <v xml:space="preserve"> </v>
      </c>
      <c r="Q440" s="155" t="str">
        <f>IF(P440="在读",IF(IFERROR(FIND("一",C440),0)&gt;0,"一对一",VLOOKUP(LEFT(C440,3),班级编码!A:H,8,0)),P440)</f>
        <v xml:space="preserve"> </v>
      </c>
      <c r="R440" s="156">
        <f t="shared" si="79"/>
        <v>0</v>
      </c>
      <c r="S440" s="151">
        <f t="shared" si="80"/>
        <v>0</v>
      </c>
      <c r="T440" s="151" t="str">
        <f t="shared" si="81"/>
        <v/>
      </c>
      <c r="U440" s="151" t="str">
        <f t="shared" si="82"/>
        <v/>
      </c>
      <c r="V440" s="151" t="str">
        <f t="shared" si="83"/>
        <v/>
      </c>
      <c r="W440" s="151" t="str">
        <f t="shared" si="84"/>
        <v/>
      </c>
      <c r="X440" s="151">
        <f t="shared" si="85"/>
        <v>0</v>
      </c>
      <c r="Y440" s="151">
        <f t="shared" si="86"/>
        <v>0</v>
      </c>
      <c r="Z440" s="151" t="str">
        <f t="shared" si="87"/>
        <v/>
      </c>
      <c r="AA440" s="151">
        <f>COUNTIF($F$2:F440,F440)</f>
        <v>0</v>
      </c>
      <c r="AB440" s="156" t="str">
        <f t="shared" si="88"/>
        <v/>
      </c>
      <c r="AC440" t="e">
        <f>VLOOKUP(C440,'2-班级信息'!A:AH,31,0)</f>
        <v>#N/A</v>
      </c>
      <c r="AD440" t="e">
        <f>VLOOKUP(C440,'2-班级信息'!A:AH,8,0)</f>
        <v>#N/A</v>
      </c>
      <c r="AE440" t="e">
        <f t="shared" si="89"/>
        <v>#N/A</v>
      </c>
      <c r="AF440" t="e">
        <f t="shared" si="90"/>
        <v>#N/A</v>
      </c>
    </row>
    <row r="441" spans="1:32">
      <c r="A441" s="176"/>
      <c r="B441" s="176"/>
      <c r="C441" s="176"/>
      <c r="D441" s="176"/>
      <c r="E441" s="176"/>
      <c r="F441" s="176"/>
      <c r="G441" s="175"/>
      <c r="H441" s="176"/>
      <c r="I441" s="176"/>
      <c r="J441" s="176"/>
      <c r="K441" s="176"/>
      <c r="L441" s="176"/>
      <c r="M441" s="176"/>
      <c r="N441" s="176"/>
      <c r="O441" s="176"/>
      <c r="P441" s="155" t="str">
        <f t="shared" si="78"/>
        <v xml:space="preserve"> </v>
      </c>
      <c r="Q441" s="155" t="str">
        <f>IF(P441="在读",IF(IFERROR(FIND("一",C441),0)&gt;0,"一对一",VLOOKUP(LEFT(C441,3),班级编码!A:H,8,0)),P441)</f>
        <v xml:space="preserve"> </v>
      </c>
      <c r="R441" s="156">
        <f t="shared" si="79"/>
        <v>0</v>
      </c>
      <c r="S441" s="151">
        <f t="shared" si="80"/>
        <v>0</v>
      </c>
      <c r="T441" s="151" t="str">
        <f t="shared" si="81"/>
        <v/>
      </c>
      <c r="U441" s="151" t="str">
        <f t="shared" si="82"/>
        <v/>
      </c>
      <c r="V441" s="151" t="str">
        <f t="shared" si="83"/>
        <v/>
      </c>
      <c r="W441" s="151" t="str">
        <f t="shared" si="84"/>
        <v/>
      </c>
      <c r="X441" s="151">
        <f t="shared" si="85"/>
        <v>0</v>
      </c>
      <c r="Y441" s="151">
        <f t="shared" si="86"/>
        <v>0</v>
      </c>
      <c r="Z441" s="151" t="str">
        <f t="shared" si="87"/>
        <v/>
      </c>
      <c r="AA441" s="151">
        <f>COUNTIF($F$2:F441,F441)</f>
        <v>0</v>
      </c>
      <c r="AB441" s="156" t="str">
        <f t="shared" si="88"/>
        <v/>
      </c>
      <c r="AC441" t="e">
        <f>VLOOKUP(C441,'2-班级信息'!A:AH,31,0)</f>
        <v>#N/A</v>
      </c>
      <c r="AD441" t="e">
        <f>VLOOKUP(C441,'2-班级信息'!A:AH,8,0)</f>
        <v>#N/A</v>
      </c>
      <c r="AE441" t="e">
        <f t="shared" si="89"/>
        <v>#N/A</v>
      </c>
      <c r="AF441" t="e">
        <f t="shared" si="90"/>
        <v>#N/A</v>
      </c>
    </row>
    <row r="442" spans="1:32">
      <c r="A442" s="176"/>
      <c r="B442" s="176"/>
      <c r="C442" s="176"/>
      <c r="D442" s="176"/>
      <c r="E442" s="176"/>
      <c r="F442" s="176"/>
      <c r="G442" s="175"/>
      <c r="H442" s="176"/>
      <c r="I442" s="176"/>
      <c r="J442" s="176"/>
      <c r="K442" s="176"/>
      <c r="L442" s="176"/>
      <c r="M442" s="176"/>
      <c r="N442" s="176"/>
      <c r="O442" s="176"/>
      <c r="P442" s="155" t="str">
        <f t="shared" si="78"/>
        <v xml:space="preserve"> </v>
      </c>
      <c r="Q442" s="155" t="str">
        <f>IF(P442="在读",IF(IFERROR(FIND("一",C442),0)&gt;0,"一对一",VLOOKUP(LEFT(C442,3),班级编码!A:H,8,0)),P442)</f>
        <v xml:space="preserve"> </v>
      </c>
      <c r="R442" s="156">
        <f t="shared" si="79"/>
        <v>0</v>
      </c>
      <c r="S442" s="151">
        <f t="shared" si="80"/>
        <v>0</v>
      </c>
      <c r="T442" s="151" t="str">
        <f t="shared" si="81"/>
        <v/>
      </c>
      <c r="U442" s="151" t="str">
        <f t="shared" si="82"/>
        <v/>
      </c>
      <c r="V442" s="151" t="str">
        <f t="shared" si="83"/>
        <v/>
      </c>
      <c r="W442" s="151" t="str">
        <f t="shared" si="84"/>
        <v/>
      </c>
      <c r="X442" s="151">
        <f t="shared" si="85"/>
        <v>0</v>
      </c>
      <c r="Y442" s="151">
        <f t="shared" si="86"/>
        <v>0</v>
      </c>
      <c r="Z442" s="151" t="str">
        <f t="shared" si="87"/>
        <v/>
      </c>
      <c r="AA442" s="151">
        <f>COUNTIF($F$2:F442,F442)</f>
        <v>0</v>
      </c>
      <c r="AB442" s="156" t="str">
        <f t="shared" si="88"/>
        <v/>
      </c>
      <c r="AC442" t="e">
        <f>VLOOKUP(C442,'2-班级信息'!A:AH,31,0)</f>
        <v>#N/A</v>
      </c>
      <c r="AD442" t="e">
        <f>VLOOKUP(C442,'2-班级信息'!A:AH,8,0)</f>
        <v>#N/A</v>
      </c>
      <c r="AE442" t="e">
        <f t="shared" si="89"/>
        <v>#N/A</v>
      </c>
      <c r="AF442" t="e">
        <f t="shared" si="90"/>
        <v>#N/A</v>
      </c>
    </row>
    <row r="443" spans="1:32">
      <c r="A443" s="176"/>
      <c r="B443" s="176"/>
      <c r="C443" s="176"/>
      <c r="D443" s="176"/>
      <c r="E443" s="176"/>
      <c r="F443" s="176"/>
      <c r="G443" s="175"/>
      <c r="H443" s="176"/>
      <c r="I443" s="176"/>
      <c r="J443" s="176"/>
      <c r="K443" s="176"/>
      <c r="L443" s="176"/>
      <c r="M443" s="176"/>
      <c r="N443" s="176"/>
      <c r="O443" s="176"/>
      <c r="P443" s="155" t="str">
        <f t="shared" si="78"/>
        <v xml:space="preserve"> </v>
      </c>
      <c r="Q443" s="155" t="str">
        <f>IF(P443="在读",IF(IFERROR(FIND("一",C443),0)&gt;0,"一对一",VLOOKUP(LEFT(C443,3),班级编码!A:H,8,0)),P443)</f>
        <v xml:space="preserve"> </v>
      </c>
      <c r="R443" s="156">
        <f t="shared" si="79"/>
        <v>0</v>
      </c>
      <c r="S443" s="151">
        <f t="shared" si="80"/>
        <v>0</v>
      </c>
      <c r="T443" s="151" t="str">
        <f t="shared" si="81"/>
        <v/>
      </c>
      <c r="U443" s="151" t="str">
        <f t="shared" si="82"/>
        <v/>
      </c>
      <c r="V443" s="151" t="str">
        <f t="shared" si="83"/>
        <v/>
      </c>
      <c r="W443" s="151" t="str">
        <f t="shared" si="84"/>
        <v/>
      </c>
      <c r="X443" s="151">
        <f t="shared" si="85"/>
        <v>0</v>
      </c>
      <c r="Y443" s="151">
        <f t="shared" si="86"/>
        <v>0</v>
      </c>
      <c r="Z443" s="151" t="str">
        <f t="shared" si="87"/>
        <v/>
      </c>
      <c r="AA443" s="151">
        <f>COUNTIF($F$2:F443,F443)</f>
        <v>0</v>
      </c>
      <c r="AB443" s="156" t="str">
        <f t="shared" si="88"/>
        <v/>
      </c>
      <c r="AC443" t="e">
        <f>VLOOKUP(C443,'2-班级信息'!A:AH,31,0)</f>
        <v>#N/A</v>
      </c>
      <c r="AD443" t="e">
        <f>VLOOKUP(C443,'2-班级信息'!A:AH,8,0)</f>
        <v>#N/A</v>
      </c>
      <c r="AE443" t="e">
        <f t="shared" si="89"/>
        <v>#N/A</v>
      </c>
      <c r="AF443" t="e">
        <f t="shared" si="90"/>
        <v>#N/A</v>
      </c>
    </row>
    <row r="444" spans="1:32">
      <c r="A444" s="176"/>
      <c r="B444" s="176"/>
      <c r="C444" s="176"/>
      <c r="D444" s="176"/>
      <c r="E444" s="176"/>
      <c r="F444" s="176"/>
      <c r="G444" s="175"/>
      <c r="H444" s="176"/>
      <c r="I444" s="176"/>
      <c r="J444" s="176"/>
      <c r="K444" s="176"/>
      <c r="L444" s="176"/>
      <c r="M444" s="176"/>
      <c r="N444" s="176"/>
      <c r="O444" s="176"/>
      <c r="P444" s="155" t="str">
        <f t="shared" si="78"/>
        <v xml:space="preserve"> </v>
      </c>
      <c r="Q444" s="155" t="str">
        <f>IF(P444="在读",IF(IFERROR(FIND("一",C444),0)&gt;0,"一对一",VLOOKUP(LEFT(C444,3),班级编码!A:H,8,0)),P444)</f>
        <v xml:space="preserve"> </v>
      </c>
      <c r="R444" s="156">
        <f t="shared" si="79"/>
        <v>0</v>
      </c>
      <c r="S444" s="151">
        <f t="shared" si="80"/>
        <v>0</v>
      </c>
      <c r="T444" s="151" t="str">
        <f t="shared" si="81"/>
        <v/>
      </c>
      <c r="U444" s="151" t="str">
        <f t="shared" si="82"/>
        <v/>
      </c>
      <c r="V444" s="151" t="str">
        <f t="shared" si="83"/>
        <v/>
      </c>
      <c r="W444" s="151" t="str">
        <f t="shared" si="84"/>
        <v/>
      </c>
      <c r="X444" s="151">
        <f t="shared" si="85"/>
        <v>0</v>
      </c>
      <c r="Y444" s="151">
        <f t="shared" si="86"/>
        <v>0</v>
      </c>
      <c r="Z444" s="151" t="str">
        <f t="shared" si="87"/>
        <v/>
      </c>
      <c r="AA444" s="151">
        <f>COUNTIF($F$2:F444,F444)</f>
        <v>0</v>
      </c>
      <c r="AB444" s="156" t="str">
        <f t="shared" si="88"/>
        <v/>
      </c>
      <c r="AC444" t="e">
        <f>VLOOKUP(C444,'2-班级信息'!A:AH,31,0)</f>
        <v>#N/A</v>
      </c>
      <c r="AD444" t="e">
        <f>VLOOKUP(C444,'2-班级信息'!A:AH,8,0)</f>
        <v>#N/A</v>
      </c>
      <c r="AE444" t="e">
        <f t="shared" si="89"/>
        <v>#N/A</v>
      </c>
      <c r="AF444" t="e">
        <f t="shared" si="90"/>
        <v>#N/A</v>
      </c>
    </row>
    <row r="445" spans="1:32">
      <c r="A445" s="176"/>
      <c r="B445" s="176"/>
      <c r="C445" s="176"/>
      <c r="D445" s="176"/>
      <c r="E445" s="176"/>
      <c r="F445" s="176"/>
      <c r="G445" s="175"/>
      <c r="H445" s="176"/>
      <c r="I445" s="176"/>
      <c r="J445" s="176"/>
      <c r="K445" s="176"/>
      <c r="L445" s="176"/>
      <c r="M445" s="176"/>
      <c r="N445" s="176"/>
      <c r="O445" s="176"/>
      <c r="P445" s="155" t="str">
        <f t="shared" si="78"/>
        <v xml:space="preserve"> </v>
      </c>
      <c r="Q445" s="155" t="str">
        <f>IF(P445="在读",IF(IFERROR(FIND("一",C445),0)&gt;0,"一对一",VLOOKUP(LEFT(C445,3),班级编码!A:H,8,0)),P445)</f>
        <v xml:space="preserve"> </v>
      </c>
      <c r="R445" s="156">
        <f t="shared" si="79"/>
        <v>0</v>
      </c>
      <c r="S445" s="151">
        <f t="shared" si="80"/>
        <v>0</v>
      </c>
      <c r="T445" s="151" t="str">
        <f t="shared" si="81"/>
        <v/>
      </c>
      <c r="U445" s="151" t="str">
        <f t="shared" si="82"/>
        <v/>
      </c>
      <c r="V445" s="151" t="str">
        <f t="shared" si="83"/>
        <v/>
      </c>
      <c r="W445" s="151" t="str">
        <f t="shared" si="84"/>
        <v/>
      </c>
      <c r="X445" s="151">
        <f t="shared" si="85"/>
        <v>0</v>
      </c>
      <c r="Y445" s="151">
        <f t="shared" si="86"/>
        <v>0</v>
      </c>
      <c r="Z445" s="151" t="str">
        <f t="shared" si="87"/>
        <v/>
      </c>
      <c r="AA445" s="151">
        <f>COUNTIF($F$2:F445,F445)</f>
        <v>0</v>
      </c>
      <c r="AB445" s="156" t="str">
        <f t="shared" si="88"/>
        <v/>
      </c>
      <c r="AC445" t="e">
        <f>VLOOKUP(C445,'2-班级信息'!A:AH,31,0)</f>
        <v>#N/A</v>
      </c>
      <c r="AD445" t="e">
        <f>VLOOKUP(C445,'2-班级信息'!A:AH,8,0)</f>
        <v>#N/A</v>
      </c>
      <c r="AE445" t="e">
        <f t="shared" si="89"/>
        <v>#N/A</v>
      </c>
      <c r="AF445" t="e">
        <f t="shared" si="90"/>
        <v>#N/A</v>
      </c>
    </row>
    <row r="446" spans="1:32">
      <c r="A446" s="176"/>
      <c r="B446" s="176"/>
      <c r="C446" s="176"/>
      <c r="D446" s="176"/>
      <c r="E446" s="176"/>
      <c r="F446" s="176"/>
      <c r="G446" s="175"/>
      <c r="H446" s="176"/>
      <c r="I446" s="176"/>
      <c r="J446" s="176"/>
      <c r="K446" s="176"/>
      <c r="L446" s="176"/>
      <c r="M446" s="176"/>
      <c r="N446" s="176"/>
      <c r="O446" s="176"/>
      <c r="P446" s="155" t="str">
        <f t="shared" si="78"/>
        <v xml:space="preserve"> </v>
      </c>
      <c r="Q446" s="155" t="str">
        <f>IF(P446="在读",IF(IFERROR(FIND("一",C446),0)&gt;0,"一对一",VLOOKUP(LEFT(C446,3),班级编码!A:H,8,0)),P446)</f>
        <v xml:space="preserve"> </v>
      </c>
      <c r="R446" s="156">
        <f t="shared" si="79"/>
        <v>0</v>
      </c>
      <c r="S446" s="151">
        <f t="shared" si="80"/>
        <v>0</v>
      </c>
      <c r="T446" s="151" t="str">
        <f t="shared" si="81"/>
        <v/>
      </c>
      <c r="U446" s="151" t="str">
        <f t="shared" si="82"/>
        <v/>
      </c>
      <c r="V446" s="151" t="str">
        <f t="shared" si="83"/>
        <v/>
      </c>
      <c r="W446" s="151" t="str">
        <f t="shared" si="84"/>
        <v/>
      </c>
      <c r="X446" s="151">
        <f t="shared" si="85"/>
        <v>0</v>
      </c>
      <c r="Y446" s="151">
        <f t="shared" si="86"/>
        <v>0</v>
      </c>
      <c r="Z446" s="151" t="str">
        <f t="shared" si="87"/>
        <v/>
      </c>
      <c r="AA446" s="151">
        <f>COUNTIF($F$2:F446,F446)</f>
        <v>0</v>
      </c>
      <c r="AB446" s="156" t="str">
        <f t="shared" si="88"/>
        <v/>
      </c>
      <c r="AC446" t="e">
        <f>VLOOKUP(C446,'2-班级信息'!A:AH,31,0)</f>
        <v>#N/A</v>
      </c>
      <c r="AD446" t="e">
        <f>VLOOKUP(C446,'2-班级信息'!A:AH,8,0)</f>
        <v>#N/A</v>
      </c>
      <c r="AE446" t="e">
        <f t="shared" si="89"/>
        <v>#N/A</v>
      </c>
      <c r="AF446" t="e">
        <f t="shared" si="90"/>
        <v>#N/A</v>
      </c>
    </row>
    <row r="447" spans="1:32">
      <c r="A447" s="176"/>
      <c r="B447" s="176"/>
      <c r="C447" s="176"/>
      <c r="D447" s="176"/>
      <c r="E447" s="176"/>
      <c r="F447" s="176"/>
      <c r="G447" s="175"/>
      <c r="H447" s="176"/>
      <c r="I447" s="176"/>
      <c r="J447" s="176"/>
      <c r="K447" s="176"/>
      <c r="L447" s="176"/>
      <c r="M447" s="176"/>
      <c r="N447" s="176"/>
      <c r="O447" s="176"/>
      <c r="P447" s="155" t="str">
        <f t="shared" si="78"/>
        <v xml:space="preserve"> </v>
      </c>
      <c r="Q447" s="155" t="str">
        <f>IF(P447="在读",IF(IFERROR(FIND("一",C447),0)&gt;0,"一对一",VLOOKUP(LEFT(C447,3),班级编码!A:H,8,0)),P447)</f>
        <v xml:space="preserve"> </v>
      </c>
      <c r="R447" s="156">
        <f t="shared" si="79"/>
        <v>0</v>
      </c>
      <c r="S447" s="151">
        <f t="shared" si="80"/>
        <v>0</v>
      </c>
      <c r="T447" s="151" t="str">
        <f t="shared" si="81"/>
        <v/>
      </c>
      <c r="U447" s="151" t="str">
        <f t="shared" si="82"/>
        <v/>
      </c>
      <c r="V447" s="151" t="str">
        <f t="shared" si="83"/>
        <v/>
      </c>
      <c r="W447" s="151" t="str">
        <f t="shared" si="84"/>
        <v/>
      </c>
      <c r="X447" s="151">
        <f t="shared" si="85"/>
        <v>0</v>
      </c>
      <c r="Y447" s="151">
        <f t="shared" si="86"/>
        <v>0</v>
      </c>
      <c r="Z447" s="151" t="str">
        <f t="shared" si="87"/>
        <v/>
      </c>
      <c r="AA447" s="151">
        <f>COUNTIF($F$2:F447,F447)</f>
        <v>0</v>
      </c>
      <c r="AB447" s="156" t="str">
        <f t="shared" si="88"/>
        <v/>
      </c>
      <c r="AC447" t="e">
        <f>VLOOKUP(C447,'2-班级信息'!A:AH,31,0)</f>
        <v>#N/A</v>
      </c>
      <c r="AD447" t="e">
        <f>VLOOKUP(C447,'2-班级信息'!A:AH,8,0)</f>
        <v>#N/A</v>
      </c>
      <c r="AE447" t="e">
        <f t="shared" si="89"/>
        <v>#N/A</v>
      </c>
      <c r="AF447" t="e">
        <f t="shared" si="90"/>
        <v>#N/A</v>
      </c>
    </row>
    <row r="448" spans="1:32">
      <c r="A448" s="176"/>
      <c r="B448" s="176"/>
      <c r="C448" s="176"/>
      <c r="D448" s="176"/>
      <c r="E448" s="176"/>
      <c r="F448" s="176"/>
      <c r="G448" s="175"/>
      <c r="H448" s="176"/>
      <c r="I448" s="176"/>
      <c r="J448" s="176"/>
      <c r="K448" s="176"/>
      <c r="L448" s="176"/>
      <c r="M448" s="176"/>
      <c r="N448" s="176"/>
      <c r="O448" s="176"/>
      <c r="P448" s="155" t="str">
        <f t="shared" si="78"/>
        <v xml:space="preserve"> </v>
      </c>
      <c r="Q448" s="155" t="str">
        <f>IF(P448="在读",IF(IFERROR(FIND("一",C448),0)&gt;0,"一对一",VLOOKUP(LEFT(C448,3),班级编码!A:H,8,0)),P448)</f>
        <v xml:space="preserve"> </v>
      </c>
      <c r="R448" s="156">
        <f t="shared" si="79"/>
        <v>0</v>
      </c>
      <c r="S448" s="151">
        <f t="shared" si="80"/>
        <v>0</v>
      </c>
      <c r="T448" s="151" t="str">
        <f t="shared" si="81"/>
        <v/>
      </c>
      <c r="U448" s="151" t="str">
        <f t="shared" si="82"/>
        <v/>
      </c>
      <c r="V448" s="151" t="str">
        <f t="shared" si="83"/>
        <v/>
      </c>
      <c r="W448" s="151" t="str">
        <f t="shared" si="84"/>
        <v/>
      </c>
      <c r="X448" s="151">
        <f t="shared" si="85"/>
        <v>0</v>
      </c>
      <c r="Y448" s="151">
        <f t="shared" si="86"/>
        <v>0</v>
      </c>
      <c r="Z448" s="151" t="str">
        <f t="shared" si="87"/>
        <v/>
      </c>
      <c r="AA448" s="151">
        <f>COUNTIF($F$2:F448,F448)</f>
        <v>0</v>
      </c>
      <c r="AB448" s="156" t="str">
        <f t="shared" si="88"/>
        <v/>
      </c>
      <c r="AC448" t="e">
        <f>VLOOKUP(C448,'2-班级信息'!A:AH,31,0)</f>
        <v>#N/A</v>
      </c>
      <c r="AD448" t="e">
        <f>VLOOKUP(C448,'2-班级信息'!A:AH,8,0)</f>
        <v>#N/A</v>
      </c>
      <c r="AE448" t="e">
        <f t="shared" si="89"/>
        <v>#N/A</v>
      </c>
      <c r="AF448" t="e">
        <f t="shared" si="90"/>
        <v>#N/A</v>
      </c>
    </row>
    <row r="449" spans="1:32">
      <c r="A449" s="176"/>
      <c r="B449" s="176"/>
      <c r="C449" s="176"/>
      <c r="D449" s="176"/>
      <c r="E449" s="176"/>
      <c r="F449" s="176"/>
      <c r="G449" s="175"/>
      <c r="H449" s="176"/>
      <c r="I449" s="176"/>
      <c r="J449" s="176"/>
      <c r="K449" s="176"/>
      <c r="L449" s="176"/>
      <c r="M449" s="176"/>
      <c r="N449" s="176"/>
      <c r="O449" s="176"/>
      <c r="P449" s="155" t="str">
        <f t="shared" si="78"/>
        <v xml:space="preserve"> </v>
      </c>
      <c r="Q449" s="155" t="str">
        <f>IF(P449="在读",IF(IFERROR(FIND("一",C449),0)&gt;0,"一对一",VLOOKUP(LEFT(C449,3),班级编码!A:H,8,0)),P449)</f>
        <v xml:space="preserve"> </v>
      </c>
      <c r="R449" s="156">
        <f t="shared" si="79"/>
        <v>0</v>
      </c>
      <c r="S449" s="151">
        <f t="shared" si="80"/>
        <v>0</v>
      </c>
      <c r="T449" s="151" t="str">
        <f t="shared" si="81"/>
        <v/>
      </c>
      <c r="U449" s="151" t="str">
        <f t="shared" si="82"/>
        <v/>
      </c>
      <c r="V449" s="151" t="str">
        <f t="shared" si="83"/>
        <v/>
      </c>
      <c r="W449" s="151" t="str">
        <f t="shared" si="84"/>
        <v/>
      </c>
      <c r="X449" s="151">
        <f t="shared" si="85"/>
        <v>0</v>
      </c>
      <c r="Y449" s="151">
        <f t="shared" si="86"/>
        <v>0</v>
      </c>
      <c r="Z449" s="151" t="str">
        <f t="shared" si="87"/>
        <v/>
      </c>
      <c r="AA449" s="151">
        <f>COUNTIF($F$2:F449,F449)</f>
        <v>0</v>
      </c>
      <c r="AB449" s="156" t="str">
        <f t="shared" si="88"/>
        <v/>
      </c>
      <c r="AC449" t="e">
        <f>VLOOKUP(C449,'2-班级信息'!A:AH,31,0)</f>
        <v>#N/A</v>
      </c>
      <c r="AD449" t="e">
        <f>VLOOKUP(C449,'2-班级信息'!A:AH,8,0)</f>
        <v>#N/A</v>
      </c>
      <c r="AE449" t="e">
        <f t="shared" si="89"/>
        <v>#N/A</v>
      </c>
      <c r="AF449" t="e">
        <f t="shared" si="90"/>
        <v>#N/A</v>
      </c>
    </row>
    <row r="450" spans="1:32">
      <c r="A450" s="176"/>
      <c r="B450" s="176"/>
      <c r="C450" s="176"/>
      <c r="D450" s="176"/>
      <c r="E450" s="176"/>
      <c r="F450" s="176"/>
      <c r="G450" s="175"/>
      <c r="H450" s="176"/>
      <c r="I450" s="176"/>
      <c r="J450" s="176"/>
      <c r="K450" s="176"/>
      <c r="L450" s="176"/>
      <c r="M450" s="176"/>
      <c r="N450" s="176"/>
      <c r="O450" s="176"/>
      <c r="P450" s="155" t="str">
        <f t="shared" si="78"/>
        <v xml:space="preserve"> </v>
      </c>
      <c r="Q450" s="155" t="str">
        <f>IF(P450="在读",IF(IFERROR(FIND("一",C450),0)&gt;0,"一对一",VLOOKUP(LEFT(C450,3),班级编码!A:H,8,0)),P450)</f>
        <v xml:space="preserve"> </v>
      </c>
      <c r="R450" s="156">
        <f t="shared" si="79"/>
        <v>0</v>
      </c>
      <c r="S450" s="151">
        <f t="shared" si="80"/>
        <v>0</v>
      </c>
      <c r="T450" s="151" t="str">
        <f t="shared" si="81"/>
        <v/>
      </c>
      <c r="U450" s="151" t="str">
        <f t="shared" si="82"/>
        <v/>
      </c>
      <c r="V450" s="151" t="str">
        <f t="shared" si="83"/>
        <v/>
      </c>
      <c r="W450" s="151" t="str">
        <f t="shared" si="84"/>
        <v/>
      </c>
      <c r="X450" s="151">
        <f t="shared" si="85"/>
        <v>0</v>
      </c>
      <c r="Y450" s="151">
        <f t="shared" si="86"/>
        <v>0</v>
      </c>
      <c r="Z450" s="151" t="str">
        <f t="shared" si="87"/>
        <v/>
      </c>
      <c r="AA450" s="151">
        <f>COUNTIF($F$2:F450,F450)</f>
        <v>0</v>
      </c>
      <c r="AB450" s="156" t="str">
        <f t="shared" si="88"/>
        <v/>
      </c>
      <c r="AC450" t="e">
        <f>VLOOKUP(C450,'2-班级信息'!A:AH,31,0)</f>
        <v>#N/A</v>
      </c>
      <c r="AD450" t="e">
        <f>VLOOKUP(C450,'2-班级信息'!A:AH,8,0)</f>
        <v>#N/A</v>
      </c>
      <c r="AE450" t="e">
        <f t="shared" si="89"/>
        <v>#N/A</v>
      </c>
      <c r="AF450" t="e">
        <f t="shared" si="90"/>
        <v>#N/A</v>
      </c>
    </row>
    <row r="451" spans="1:32">
      <c r="A451" s="176"/>
      <c r="B451" s="176"/>
      <c r="C451" s="176"/>
      <c r="D451" s="176"/>
      <c r="E451" s="176"/>
      <c r="F451" s="176"/>
      <c r="G451" s="175"/>
      <c r="H451" s="176"/>
      <c r="I451" s="176"/>
      <c r="J451" s="176"/>
      <c r="K451" s="176"/>
      <c r="L451" s="176"/>
      <c r="M451" s="176"/>
      <c r="N451" s="176"/>
      <c r="O451" s="176"/>
      <c r="P451" s="155" t="str">
        <f t="shared" ref="P451:P514" si="91">IF(C451="停读","停读",IF(C451="未进班","未进班",IF(AND(L451="",F451&lt;&gt;""),"在读"," ")))</f>
        <v xml:space="preserve"> </v>
      </c>
      <c r="Q451" s="155" t="str">
        <f>IF(P451="在读",IF(IFERROR(FIND("一",C451),0)&gt;0,"一对一",VLOOKUP(LEFT(C451,3),班级编码!A:H,8,0)),P451)</f>
        <v xml:space="preserve"> </v>
      </c>
      <c r="R451" s="156">
        <f t="shared" ref="R451:R514" si="92">+C451</f>
        <v>0</v>
      </c>
      <c r="S451" s="151">
        <f t="shared" ref="S451:S514" si="93">IFERROR(LEFT(E451,FIND(",",E451)-1),E451)</f>
        <v>0</v>
      </c>
      <c r="T451" s="151" t="str">
        <f t="shared" ref="T451:T514" si="94">IF(X451=Y451,W451,V451)</f>
        <v/>
      </c>
      <c r="U451" s="151" t="str">
        <f t="shared" ref="U451:U514" si="95">IF(X451=Y451,V451,W451)</f>
        <v/>
      </c>
      <c r="V451" s="151" t="str">
        <f t="shared" ref="V451:V514" si="96">IFERROR(MID(E451,FIND(",",E451)+1,FIND("@",SUBSTITUTE(E451,",","@",2))-FIND(",",E451)-1),IF(ISERROR(FIND(",",E451)),"",MID(E451,FIND(",",E451)+1,20)))</f>
        <v/>
      </c>
      <c r="W451" s="151" t="str">
        <f t="shared" ref="W451:W514" si="97">IFERROR(MID(E451,FIND("@",SUBSTITUTE(E451,",","@",2))+1,10),"")</f>
        <v/>
      </c>
      <c r="X451" s="151">
        <f t="shared" ref="X451:X514" si="98">LEN(V451)</f>
        <v>0</v>
      </c>
      <c r="Y451" s="151">
        <f t="shared" ref="Y451:Y514" si="99">LENB(V451)</f>
        <v>0</v>
      </c>
      <c r="Z451" s="151" t="str">
        <f t="shared" ref="Z451:Z514" si="100">IF(COUNTIF(F:F,F451)&gt;1,"重复","")</f>
        <v/>
      </c>
      <c r="AA451" s="151">
        <f>COUNTIF($F$2:F451,F451)</f>
        <v>0</v>
      </c>
      <c r="AB451" s="156" t="str">
        <f t="shared" ref="AB451:AB514" si="101">IF(IFERROR(FIND("一",C451),0)&gt;0,"一对一",LEFT(C451,3))</f>
        <v/>
      </c>
      <c r="AC451" t="e">
        <f>VLOOKUP(C451,'2-班级信息'!A:AH,31,0)</f>
        <v>#N/A</v>
      </c>
      <c r="AD451" t="e">
        <f>VLOOKUP(C451,'2-班级信息'!A:AH,8,0)</f>
        <v>#N/A</v>
      </c>
      <c r="AE451" t="e">
        <f t="shared" ref="AE451:AE514" si="102">IF(Q451="一对一","一对一",VLOOKUP(H451,AG:AH,2,0))</f>
        <v>#N/A</v>
      </c>
      <c r="AF451" t="e">
        <f t="shared" ref="AF451:AF514" si="103">IF(OR(AE451="幼儿班",AE451="中学班",AE451="一对一"),AE451,IF(OR(AC451="周日晚上",AC451="周五晚上",AC451="周六晚上"),AC451,IF(OR(AC451="周六上午",AC451="周六下午",AC451="周日上午",AC451="周日下午",),"小学周末白天班","小学平时"&amp;AD451&amp;"班")))</f>
        <v>#N/A</v>
      </c>
    </row>
    <row r="452" spans="1:32">
      <c r="A452" s="176"/>
      <c r="B452" s="176"/>
      <c r="C452" s="176"/>
      <c r="D452" s="176"/>
      <c r="E452" s="176"/>
      <c r="F452" s="176"/>
      <c r="G452" s="175"/>
      <c r="H452" s="176"/>
      <c r="I452" s="176"/>
      <c r="J452" s="176"/>
      <c r="K452" s="176"/>
      <c r="L452" s="176"/>
      <c r="M452" s="176"/>
      <c r="N452" s="176"/>
      <c r="O452" s="176"/>
      <c r="P452" s="155" t="str">
        <f t="shared" si="91"/>
        <v xml:space="preserve"> </v>
      </c>
      <c r="Q452" s="155" t="str">
        <f>IF(P452="在读",IF(IFERROR(FIND("一",C452),0)&gt;0,"一对一",VLOOKUP(LEFT(C452,3),班级编码!A:H,8,0)),P452)</f>
        <v xml:space="preserve"> </v>
      </c>
      <c r="R452" s="156">
        <f t="shared" si="92"/>
        <v>0</v>
      </c>
      <c r="S452" s="151">
        <f t="shared" si="93"/>
        <v>0</v>
      </c>
      <c r="T452" s="151" t="str">
        <f t="shared" si="94"/>
        <v/>
      </c>
      <c r="U452" s="151" t="str">
        <f t="shared" si="95"/>
        <v/>
      </c>
      <c r="V452" s="151" t="str">
        <f t="shared" si="96"/>
        <v/>
      </c>
      <c r="W452" s="151" t="str">
        <f t="shared" si="97"/>
        <v/>
      </c>
      <c r="X452" s="151">
        <f t="shared" si="98"/>
        <v>0</v>
      </c>
      <c r="Y452" s="151">
        <f t="shared" si="99"/>
        <v>0</v>
      </c>
      <c r="Z452" s="151" t="str">
        <f t="shared" si="100"/>
        <v/>
      </c>
      <c r="AA452" s="151">
        <f>COUNTIF($F$2:F452,F452)</f>
        <v>0</v>
      </c>
      <c r="AB452" s="156" t="str">
        <f t="shared" si="101"/>
        <v/>
      </c>
      <c r="AC452" t="e">
        <f>VLOOKUP(C452,'2-班级信息'!A:AH,31,0)</f>
        <v>#N/A</v>
      </c>
      <c r="AD452" t="e">
        <f>VLOOKUP(C452,'2-班级信息'!A:AH,8,0)</f>
        <v>#N/A</v>
      </c>
      <c r="AE452" t="e">
        <f t="shared" si="102"/>
        <v>#N/A</v>
      </c>
      <c r="AF452" t="e">
        <f t="shared" si="103"/>
        <v>#N/A</v>
      </c>
    </row>
    <row r="453" spans="1:32">
      <c r="A453" s="176"/>
      <c r="B453" s="176"/>
      <c r="C453" s="176"/>
      <c r="D453" s="176"/>
      <c r="E453" s="176"/>
      <c r="F453" s="176"/>
      <c r="G453" s="175"/>
      <c r="H453" s="176"/>
      <c r="I453" s="176"/>
      <c r="J453" s="176"/>
      <c r="K453" s="176"/>
      <c r="L453" s="176"/>
      <c r="M453" s="176"/>
      <c r="N453" s="176"/>
      <c r="O453" s="176"/>
      <c r="P453" s="155" t="str">
        <f t="shared" si="91"/>
        <v xml:space="preserve"> </v>
      </c>
      <c r="Q453" s="155" t="str">
        <f>IF(P453="在读",IF(IFERROR(FIND("一",C453),0)&gt;0,"一对一",VLOOKUP(LEFT(C453,3),班级编码!A:H,8,0)),P453)</f>
        <v xml:space="preserve"> </v>
      </c>
      <c r="R453" s="156">
        <f t="shared" si="92"/>
        <v>0</v>
      </c>
      <c r="S453" s="151">
        <f t="shared" si="93"/>
        <v>0</v>
      </c>
      <c r="T453" s="151" t="str">
        <f t="shared" si="94"/>
        <v/>
      </c>
      <c r="U453" s="151" t="str">
        <f t="shared" si="95"/>
        <v/>
      </c>
      <c r="V453" s="151" t="str">
        <f t="shared" si="96"/>
        <v/>
      </c>
      <c r="W453" s="151" t="str">
        <f t="shared" si="97"/>
        <v/>
      </c>
      <c r="X453" s="151">
        <f t="shared" si="98"/>
        <v>0</v>
      </c>
      <c r="Y453" s="151">
        <f t="shared" si="99"/>
        <v>0</v>
      </c>
      <c r="Z453" s="151" t="str">
        <f t="shared" si="100"/>
        <v/>
      </c>
      <c r="AA453" s="151">
        <f>COUNTIF($F$2:F453,F453)</f>
        <v>0</v>
      </c>
      <c r="AB453" s="156" t="str">
        <f t="shared" si="101"/>
        <v/>
      </c>
      <c r="AC453" t="e">
        <f>VLOOKUP(C453,'2-班级信息'!A:AH,31,0)</f>
        <v>#N/A</v>
      </c>
      <c r="AD453" t="e">
        <f>VLOOKUP(C453,'2-班级信息'!A:AH,8,0)</f>
        <v>#N/A</v>
      </c>
      <c r="AE453" t="e">
        <f t="shared" si="102"/>
        <v>#N/A</v>
      </c>
      <c r="AF453" t="e">
        <f t="shared" si="103"/>
        <v>#N/A</v>
      </c>
    </row>
    <row r="454" spans="1:32">
      <c r="A454" s="176"/>
      <c r="B454" s="176"/>
      <c r="C454" s="176"/>
      <c r="D454" s="176"/>
      <c r="E454" s="176"/>
      <c r="F454" s="176"/>
      <c r="G454" s="175"/>
      <c r="H454" s="176"/>
      <c r="I454" s="176"/>
      <c r="J454" s="176"/>
      <c r="K454" s="176"/>
      <c r="L454" s="176"/>
      <c r="M454" s="176"/>
      <c r="N454" s="176"/>
      <c r="O454" s="176"/>
      <c r="P454" s="155" t="str">
        <f t="shared" si="91"/>
        <v xml:space="preserve"> </v>
      </c>
      <c r="Q454" s="155" t="str">
        <f>IF(P454="在读",IF(IFERROR(FIND("一",C454),0)&gt;0,"一对一",VLOOKUP(LEFT(C454,3),班级编码!A:H,8,0)),P454)</f>
        <v xml:space="preserve"> </v>
      </c>
      <c r="R454" s="156">
        <f t="shared" si="92"/>
        <v>0</v>
      </c>
      <c r="S454" s="151">
        <f t="shared" si="93"/>
        <v>0</v>
      </c>
      <c r="T454" s="151" t="str">
        <f t="shared" si="94"/>
        <v/>
      </c>
      <c r="U454" s="151" t="str">
        <f t="shared" si="95"/>
        <v/>
      </c>
      <c r="V454" s="151" t="str">
        <f t="shared" si="96"/>
        <v/>
      </c>
      <c r="W454" s="151" t="str">
        <f t="shared" si="97"/>
        <v/>
      </c>
      <c r="X454" s="151">
        <f t="shared" si="98"/>
        <v>0</v>
      </c>
      <c r="Y454" s="151">
        <f t="shared" si="99"/>
        <v>0</v>
      </c>
      <c r="Z454" s="151" t="str">
        <f t="shared" si="100"/>
        <v/>
      </c>
      <c r="AA454" s="151">
        <f>COUNTIF($F$2:F454,F454)</f>
        <v>0</v>
      </c>
      <c r="AB454" s="156" t="str">
        <f t="shared" si="101"/>
        <v/>
      </c>
      <c r="AC454" t="e">
        <f>VLOOKUP(C454,'2-班级信息'!A:AH,31,0)</f>
        <v>#N/A</v>
      </c>
      <c r="AD454" t="e">
        <f>VLOOKUP(C454,'2-班级信息'!A:AH,8,0)</f>
        <v>#N/A</v>
      </c>
      <c r="AE454" t="e">
        <f t="shared" si="102"/>
        <v>#N/A</v>
      </c>
      <c r="AF454" t="e">
        <f t="shared" si="103"/>
        <v>#N/A</v>
      </c>
    </row>
    <row r="455" spans="1:32">
      <c r="A455" s="176"/>
      <c r="B455" s="176"/>
      <c r="C455" s="176"/>
      <c r="D455" s="176"/>
      <c r="E455" s="176"/>
      <c r="F455" s="176"/>
      <c r="G455" s="175"/>
      <c r="H455" s="176"/>
      <c r="I455" s="176"/>
      <c r="J455" s="176"/>
      <c r="K455" s="176"/>
      <c r="L455" s="176"/>
      <c r="M455" s="176"/>
      <c r="N455" s="176"/>
      <c r="O455" s="176"/>
      <c r="P455" s="155" t="str">
        <f t="shared" si="91"/>
        <v xml:space="preserve"> </v>
      </c>
      <c r="Q455" s="155" t="str">
        <f>IF(P455="在读",IF(IFERROR(FIND("一",C455),0)&gt;0,"一对一",VLOOKUP(LEFT(C455,3),班级编码!A:H,8,0)),P455)</f>
        <v xml:space="preserve"> </v>
      </c>
      <c r="R455" s="156">
        <f t="shared" si="92"/>
        <v>0</v>
      </c>
      <c r="S455" s="151">
        <f t="shared" si="93"/>
        <v>0</v>
      </c>
      <c r="T455" s="151" t="str">
        <f t="shared" si="94"/>
        <v/>
      </c>
      <c r="U455" s="151" t="str">
        <f t="shared" si="95"/>
        <v/>
      </c>
      <c r="V455" s="151" t="str">
        <f t="shared" si="96"/>
        <v/>
      </c>
      <c r="W455" s="151" t="str">
        <f t="shared" si="97"/>
        <v/>
      </c>
      <c r="X455" s="151">
        <f t="shared" si="98"/>
        <v>0</v>
      </c>
      <c r="Y455" s="151">
        <f t="shared" si="99"/>
        <v>0</v>
      </c>
      <c r="Z455" s="151" t="str">
        <f t="shared" si="100"/>
        <v/>
      </c>
      <c r="AA455" s="151">
        <f>COUNTIF($F$2:F455,F455)</f>
        <v>0</v>
      </c>
      <c r="AB455" s="156" t="str">
        <f t="shared" si="101"/>
        <v/>
      </c>
      <c r="AC455" t="e">
        <f>VLOOKUP(C455,'2-班级信息'!A:AH,31,0)</f>
        <v>#N/A</v>
      </c>
      <c r="AD455" t="e">
        <f>VLOOKUP(C455,'2-班级信息'!A:AH,8,0)</f>
        <v>#N/A</v>
      </c>
      <c r="AE455" t="e">
        <f t="shared" si="102"/>
        <v>#N/A</v>
      </c>
      <c r="AF455" t="e">
        <f t="shared" si="103"/>
        <v>#N/A</v>
      </c>
    </row>
    <row r="456" spans="1:32">
      <c r="A456" s="176"/>
      <c r="B456" s="176"/>
      <c r="C456" s="176"/>
      <c r="D456" s="176"/>
      <c r="E456" s="176"/>
      <c r="F456" s="176"/>
      <c r="G456" s="175"/>
      <c r="H456" s="176"/>
      <c r="I456" s="176"/>
      <c r="J456" s="176"/>
      <c r="K456" s="176"/>
      <c r="L456" s="176"/>
      <c r="M456" s="176"/>
      <c r="N456" s="176"/>
      <c r="O456" s="176"/>
      <c r="P456" s="155" t="str">
        <f t="shared" si="91"/>
        <v xml:space="preserve"> </v>
      </c>
      <c r="Q456" s="155" t="str">
        <f>IF(P456="在读",IF(IFERROR(FIND("一",C456),0)&gt;0,"一对一",VLOOKUP(LEFT(C456,3),班级编码!A:H,8,0)),P456)</f>
        <v xml:space="preserve"> </v>
      </c>
      <c r="R456" s="156">
        <f t="shared" si="92"/>
        <v>0</v>
      </c>
      <c r="S456" s="151">
        <f t="shared" si="93"/>
        <v>0</v>
      </c>
      <c r="T456" s="151" t="str">
        <f t="shared" si="94"/>
        <v/>
      </c>
      <c r="U456" s="151" t="str">
        <f t="shared" si="95"/>
        <v/>
      </c>
      <c r="V456" s="151" t="str">
        <f t="shared" si="96"/>
        <v/>
      </c>
      <c r="W456" s="151" t="str">
        <f t="shared" si="97"/>
        <v/>
      </c>
      <c r="X456" s="151">
        <f t="shared" si="98"/>
        <v>0</v>
      </c>
      <c r="Y456" s="151">
        <f t="shared" si="99"/>
        <v>0</v>
      </c>
      <c r="Z456" s="151" t="str">
        <f t="shared" si="100"/>
        <v/>
      </c>
      <c r="AA456" s="151">
        <f>COUNTIF($F$2:F456,F456)</f>
        <v>0</v>
      </c>
      <c r="AB456" s="156" t="str">
        <f t="shared" si="101"/>
        <v/>
      </c>
      <c r="AC456" t="e">
        <f>VLOOKUP(C456,'2-班级信息'!A:AH,31,0)</f>
        <v>#N/A</v>
      </c>
      <c r="AD456" t="e">
        <f>VLOOKUP(C456,'2-班级信息'!A:AH,8,0)</f>
        <v>#N/A</v>
      </c>
      <c r="AE456" t="e">
        <f t="shared" si="102"/>
        <v>#N/A</v>
      </c>
      <c r="AF456" t="e">
        <f t="shared" si="103"/>
        <v>#N/A</v>
      </c>
    </row>
    <row r="457" spans="1:32">
      <c r="A457" s="176"/>
      <c r="B457" s="176"/>
      <c r="C457" s="176"/>
      <c r="D457" s="176"/>
      <c r="E457" s="176"/>
      <c r="F457" s="176"/>
      <c r="G457" s="175"/>
      <c r="H457" s="176"/>
      <c r="I457" s="176"/>
      <c r="J457" s="176"/>
      <c r="K457" s="176"/>
      <c r="L457" s="176"/>
      <c r="M457" s="176"/>
      <c r="N457" s="176"/>
      <c r="O457" s="176"/>
      <c r="P457" s="155" t="str">
        <f t="shared" si="91"/>
        <v xml:space="preserve"> </v>
      </c>
      <c r="Q457" s="155" t="str">
        <f>IF(P457="在读",IF(IFERROR(FIND("一",C457),0)&gt;0,"一对一",VLOOKUP(LEFT(C457,3),班级编码!A:H,8,0)),P457)</f>
        <v xml:space="preserve"> </v>
      </c>
      <c r="R457" s="156">
        <f t="shared" si="92"/>
        <v>0</v>
      </c>
      <c r="S457" s="151">
        <f t="shared" si="93"/>
        <v>0</v>
      </c>
      <c r="T457" s="151" t="str">
        <f t="shared" si="94"/>
        <v/>
      </c>
      <c r="U457" s="151" t="str">
        <f t="shared" si="95"/>
        <v/>
      </c>
      <c r="V457" s="151" t="str">
        <f t="shared" si="96"/>
        <v/>
      </c>
      <c r="W457" s="151" t="str">
        <f t="shared" si="97"/>
        <v/>
      </c>
      <c r="X457" s="151">
        <f t="shared" si="98"/>
        <v>0</v>
      </c>
      <c r="Y457" s="151">
        <f t="shared" si="99"/>
        <v>0</v>
      </c>
      <c r="Z457" s="151" t="str">
        <f t="shared" si="100"/>
        <v/>
      </c>
      <c r="AA457" s="151">
        <f>COUNTIF($F$2:F457,F457)</f>
        <v>0</v>
      </c>
      <c r="AB457" s="156" t="str">
        <f t="shared" si="101"/>
        <v/>
      </c>
      <c r="AC457" t="e">
        <f>VLOOKUP(C457,'2-班级信息'!A:AH,31,0)</f>
        <v>#N/A</v>
      </c>
      <c r="AD457" t="e">
        <f>VLOOKUP(C457,'2-班级信息'!A:AH,8,0)</f>
        <v>#N/A</v>
      </c>
      <c r="AE457" t="e">
        <f t="shared" si="102"/>
        <v>#N/A</v>
      </c>
      <c r="AF457" t="e">
        <f t="shared" si="103"/>
        <v>#N/A</v>
      </c>
    </row>
    <row r="458" spans="1:32">
      <c r="A458" s="176"/>
      <c r="B458" s="176"/>
      <c r="C458" s="176"/>
      <c r="D458" s="176"/>
      <c r="E458" s="176"/>
      <c r="F458" s="176"/>
      <c r="G458" s="175"/>
      <c r="H458" s="176"/>
      <c r="I458" s="176"/>
      <c r="J458" s="176"/>
      <c r="K458" s="176"/>
      <c r="L458" s="176"/>
      <c r="M458" s="176"/>
      <c r="N458" s="176"/>
      <c r="O458" s="176"/>
      <c r="P458" s="155" t="str">
        <f t="shared" si="91"/>
        <v xml:space="preserve"> </v>
      </c>
      <c r="Q458" s="155" t="str">
        <f>IF(P458="在读",IF(IFERROR(FIND("一",C458),0)&gt;0,"一对一",VLOOKUP(LEFT(C458,3),班级编码!A:H,8,0)),P458)</f>
        <v xml:space="preserve"> </v>
      </c>
      <c r="R458" s="156">
        <f t="shared" si="92"/>
        <v>0</v>
      </c>
      <c r="S458" s="151">
        <f t="shared" si="93"/>
        <v>0</v>
      </c>
      <c r="T458" s="151" t="str">
        <f t="shared" si="94"/>
        <v/>
      </c>
      <c r="U458" s="151" t="str">
        <f t="shared" si="95"/>
        <v/>
      </c>
      <c r="V458" s="151" t="str">
        <f t="shared" si="96"/>
        <v/>
      </c>
      <c r="W458" s="151" t="str">
        <f t="shared" si="97"/>
        <v/>
      </c>
      <c r="X458" s="151">
        <f t="shared" si="98"/>
        <v>0</v>
      </c>
      <c r="Y458" s="151">
        <f t="shared" si="99"/>
        <v>0</v>
      </c>
      <c r="Z458" s="151" t="str">
        <f t="shared" si="100"/>
        <v/>
      </c>
      <c r="AA458" s="151">
        <f>COUNTIF($F$2:F458,F458)</f>
        <v>0</v>
      </c>
      <c r="AB458" s="156" t="str">
        <f t="shared" si="101"/>
        <v/>
      </c>
      <c r="AC458" t="e">
        <f>VLOOKUP(C458,'2-班级信息'!A:AH,31,0)</f>
        <v>#N/A</v>
      </c>
      <c r="AD458" t="e">
        <f>VLOOKUP(C458,'2-班级信息'!A:AH,8,0)</f>
        <v>#N/A</v>
      </c>
      <c r="AE458" t="e">
        <f t="shared" si="102"/>
        <v>#N/A</v>
      </c>
      <c r="AF458" t="e">
        <f t="shared" si="103"/>
        <v>#N/A</v>
      </c>
    </row>
    <row r="459" spans="1:32">
      <c r="A459" s="176"/>
      <c r="B459" s="176"/>
      <c r="C459" s="176"/>
      <c r="D459" s="176"/>
      <c r="E459" s="176"/>
      <c r="F459" s="176"/>
      <c r="G459" s="175"/>
      <c r="H459" s="176"/>
      <c r="I459" s="176"/>
      <c r="J459" s="176"/>
      <c r="K459" s="176"/>
      <c r="L459" s="176"/>
      <c r="M459" s="176"/>
      <c r="N459" s="176"/>
      <c r="O459" s="176"/>
      <c r="P459" s="155" t="str">
        <f t="shared" si="91"/>
        <v xml:space="preserve"> </v>
      </c>
      <c r="Q459" s="155" t="str">
        <f>IF(P459="在读",IF(IFERROR(FIND("一",C459),0)&gt;0,"一对一",VLOOKUP(LEFT(C459,3),班级编码!A:H,8,0)),P459)</f>
        <v xml:space="preserve"> </v>
      </c>
      <c r="R459" s="156">
        <f t="shared" si="92"/>
        <v>0</v>
      </c>
      <c r="S459" s="151">
        <f t="shared" si="93"/>
        <v>0</v>
      </c>
      <c r="T459" s="151" t="str">
        <f t="shared" si="94"/>
        <v/>
      </c>
      <c r="U459" s="151" t="str">
        <f t="shared" si="95"/>
        <v/>
      </c>
      <c r="V459" s="151" t="str">
        <f t="shared" si="96"/>
        <v/>
      </c>
      <c r="W459" s="151" t="str">
        <f t="shared" si="97"/>
        <v/>
      </c>
      <c r="X459" s="151">
        <f t="shared" si="98"/>
        <v>0</v>
      </c>
      <c r="Y459" s="151">
        <f t="shared" si="99"/>
        <v>0</v>
      </c>
      <c r="Z459" s="151" t="str">
        <f t="shared" si="100"/>
        <v/>
      </c>
      <c r="AA459" s="151">
        <f>COUNTIF($F$2:F459,F459)</f>
        <v>0</v>
      </c>
      <c r="AB459" s="156" t="str">
        <f t="shared" si="101"/>
        <v/>
      </c>
      <c r="AC459" t="e">
        <f>VLOOKUP(C459,'2-班级信息'!A:AH,31,0)</f>
        <v>#N/A</v>
      </c>
      <c r="AD459" t="e">
        <f>VLOOKUP(C459,'2-班级信息'!A:AH,8,0)</f>
        <v>#N/A</v>
      </c>
      <c r="AE459" t="e">
        <f t="shared" si="102"/>
        <v>#N/A</v>
      </c>
      <c r="AF459" t="e">
        <f t="shared" si="103"/>
        <v>#N/A</v>
      </c>
    </row>
    <row r="460" spans="1:32">
      <c r="A460" s="176"/>
      <c r="B460" s="176"/>
      <c r="C460" s="176"/>
      <c r="D460" s="176"/>
      <c r="E460" s="176"/>
      <c r="F460" s="176"/>
      <c r="G460" s="175"/>
      <c r="H460" s="176"/>
      <c r="I460" s="176"/>
      <c r="J460" s="176"/>
      <c r="K460" s="176"/>
      <c r="L460" s="176"/>
      <c r="M460" s="176"/>
      <c r="N460" s="176"/>
      <c r="O460" s="176"/>
      <c r="P460" s="155" t="str">
        <f t="shared" si="91"/>
        <v xml:space="preserve"> </v>
      </c>
      <c r="Q460" s="155" t="str">
        <f>IF(P460="在读",IF(IFERROR(FIND("一",C460),0)&gt;0,"一对一",VLOOKUP(LEFT(C460,3),班级编码!A:H,8,0)),P460)</f>
        <v xml:space="preserve"> </v>
      </c>
      <c r="R460" s="156">
        <f t="shared" si="92"/>
        <v>0</v>
      </c>
      <c r="S460" s="151">
        <f t="shared" si="93"/>
        <v>0</v>
      </c>
      <c r="T460" s="151" t="str">
        <f t="shared" si="94"/>
        <v/>
      </c>
      <c r="U460" s="151" t="str">
        <f t="shared" si="95"/>
        <v/>
      </c>
      <c r="V460" s="151" t="str">
        <f t="shared" si="96"/>
        <v/>
      </c>
      <c r="W460" s="151" t="str">
        <f t="shared" si="97"/>
        <v/>
      </c>
      <c r="X460" s="151">
        <f t="shared" si="98"/>
        <v>0</v>
      </c>
      <c r="Y460" s="151">
        <f t="shared" si="99"/>
        <v>0</v>
      </c>
      <c r="Z460" s="151" t="str">
        <f t="shared" si="100"/>
        <v/>
      </c>
      <c r="AA460" s="151">
        <f>COUNTIF($F$2:F460,F460)</f>
        <v>0</v>
      </c>
      <c r="AB460" s="156" t="str">
        <f t="shared" si="101"/>
        <v/>
      </c>
      <c r="AC460" t="e">
        <f>VLOOKUP(C460,'2-班级信息'!A:AH,31,0)</f>
        <v>#N/A</v>
      </c>
      <c r="AD460" t="e">
        <f>VLOOKUP(C460,'2-班级信息'!A:AH,8,0)</f>
        <v>#N/A</v>
      </c>
      <c r="AE460" t="e">
        <f t="shared" si="102"/>
        <v>#N/A</v>
      </c>
      <c r="AF460" t="e">
        <f t="shared" si="103"/>
        <v>#N/A</v>
      </c>
    </row>
    <row r="461" spans="1:32">
      <c r="A461" s="176"/>
      <c r="B461" s="176"/>
      <c r="C461" s="176"/>
      <c r="D461" s="176"/>
      <c r="E461" s="176"/>
      <c r="F461" s="176"/>
      <c r="G461" s="175"/>
      <c r="H461" s="176"/>
      <c r="I461" s="176"/>
      <c r="J461" s="176"/>
      <c r="K461" s="176"/>
      <c r="L461" s="176"/>
      <c r="M461" s="176"/>
      <c r="N461" s="176"/>
      <c r="O461" s="176"/>
      <c r="P461" s="155" t="str">
        <f t="shared" si="91"/>
        <v xml:space="preserve"> </v>
      </c>
      <c r="Q461" s="155" t="str">
        <f>IF(P461="在读",IF(IFERROR(FIND("一",C461),0)&gt;0,"一对一",VLOOKUP(LEFT(C461,3),班级编码!A:H,8,0)),P461)</f>
        <v xml:space="preserve"> </v>
      </c>
      <c r="R461" s="156">
        <f t="shared" si="92"/>
        <v>0</v>
      </c>
      <c r="S461" s="151">
        <f t="shared" si="93"/>
        <v>0</v>
      </c>
      <c r="T461" s="151" t="str">
        <f t="shared" si="94"/>
        <v/>
      </c>
      <c r="U461" s="151" t="str">
        <f t="shared" si="95"/>
        <v/>
      </c>
      <c r="V461" s="151" t="str">
        <f t="shared" si="96"/>
        <v/>
      </c>
      <c r="W461" s="151" t="str">
        <f t="shared" si="97"/>
        <v/>
      </c>
      <c r="X461" s="151">
        <f t="shared" si="98"/>
        <v>0</v>
      </c>
      <c r="Y461" s="151">
        <f t="shared" si="99"/>
        <v>0</v>
      </c>
      <c r="Z461" s="151" t="str">
        <f t="shared" si="100"/>
        <v/>
      </c>
      <c r="AA461" s="151">
        <f>COUNTIF($F$2:F461,F461)</f>
        <v>0</v>
      </c>
      <c r="AB461" s="156" t="str">
        <f t="shared" si="101"/>
        <v/>
      </c>
      <c r="AC461" t="e">
        <f>VLOOKUP(C461,'2-班级信息'!A:AH,31,0)</f>
        <v>#N/A</v>
      </c>
      <c r="AD461" t="e">
        <f>VLOOKUP(C461,'2-班级信息'!A:AH,8,0)</f>
        <v>#N/A</v>
      </c>
      <c r="AE461" t="e">
        <f t="shared" si="102"/>
        <v>#N/A</v>
      </c>
      <c r="AF461" t="e">
        <f t="shared" si="103"/>
        <v>#N/A</v>
      </c>
    </row>
    <row r="462" spans="1:32">
      <c r="A462" s="176"/>
      <c r="B462" s="176"/>
      <c r="C462" s="176"/>
      <c r="D462" s="176"/>
      <c r="E462" s="176"/>
      <c r="F462" s="176"/>
      <c r="G462" s="175"/>
      <c r="H462" s="176"/>
      <c r="I462" s="176"/>
      <c r="J462" s="176"/>
      <c r="K462" s="176"/>
      <c r="L462" s="176"/>
      <c r="M462" s="176"/>
      <c r="N462" s="176"/>
      <c r="O462" s="176"/>
      <c r="P462" s="155" t="str">
        <f t="shared" si="91"/>
        <v xml:space="preserve"> </v>
      </c>
      <c r="Q462" s="155" t="str">
        <f>IF(P462="在读",IF(IFERROR(FIND("一",C462),0)&gt;0,"一对一",VLOOKUP(LEFT(C462,3),班级编码!A:H,8,0)),P462)</f>
        <v xml:space="preserve"> </v>
      </c>
      <c r="R462" s="156">
        <f t="shared" si="92"/>
        <v>0</v>
      </c>
      <c r="S462" s="151">
        <f t="shared" si="93"/>
        <v>0</v>
      </c>
      <c r="T462" s="151" t="str">
        <f t="shared" si="94"/>
        <v/>
      </c>
      <c r="U462" s="151" t="str">
        <f t="shared" si="95"/>
        <v/>
      </c>
      <c r="V462" s="151" t="str">
        <f t="shared" si="96"/>
        <v/>
      </c>
      <c r="W462" s="151" t="str">
        <f t="shared" si="97"/>
        <v/>
      </c>
      <c r="X462" s="151">
        <f t="shared" si="98"/>
        <v>0</v>
      </c>
      <c r="Y462" s="151">
        <f t="shared" si="99"/>
        <v>0</v>
      </c>
      <c r="Z462" s="151" t="str">
        <f t="shared" si="100"/>
        <v/>
      </c>
      <c r="AA462" s="151">
        <f>COUNTIF($F$2:F462,F462)</f>
        <v>0</v>
      </c>
      <c r="AB462" s="156" t="str">
        <f t="shared" si="101"/>
        <v/>
      </c>
      <c r="AC462" t="e">
        <f>VLOOKUP(C462,'2-班级信息'!A:AH,31,0)</f>
        <v>#N/A</v>
      </c>
      <c r="AD462" t="e">
        <f>VLOOKUP(C462,'2-班级信息'!A:AH,8,0)</f>
        <v>#N/A</v>
      </c>
      <c r="AE462" t="e">
        <f t="shared" si="102"/>
        <v>#N/A</v>
      </c>
      <c r="AF462" t="e">
        <f t="shared" si="103"/>
        <v>#N/A</v>
      </c>
    </row>
    <row r="463" spans="1:32">
      <c r="A463" s="176"/>
      <c r="B463" s="176"/>
      <c r="C463" s="176"/>
      <c r="D463" s="176"/>
      <c r="E463" s="176"/>
      <c r="F463" s="176"/>
      <c r="G463" s="175"/>
      <c r="H463" s="176"/>
      <c r="I463" s="176"/>
      <c r="J463" s="176"/>
      <c r="K463" s="176"/>
      <c r="L463" s="176"/>
      <c r="M463" s="176"/>
      <c r="N463" s="176" t="s">
        <v>12</v>
      </c>
      <c r="O463" s="176" t="s">
        <v>12</v>
      </c>
      <c r="P463" s="155" t="str">
        <f t="shared" si="91"/>
        <v xml:space="preserve"> </v>
      </c>
      <c r="Q463" s="155" t="str">
        <f>IF(P463="在读",IF(IFERROR(FIND("一",C463),0)&gt;0,"一对一",VLOOKUP(LEFT(C463,3),班级编码!A:H,8,0)),P463)</f>
        <v xml:space="preserve"> </v>
      </c>
      <c r="R463" s="156">
        <f t="shared" si="92"/>
        <v>0</v>
      </c>
      <c r="S463" s="151">
        <f t="shared" si="93"/>
        <v>0</v>
      </c>
      <c r="T463" s="151" t="str">
        <f t="shared" si="94"/>
        <v/>
      </c>
      <c r="U463" s="151" t="str">
        <f t="shared" si="95"/>
        <v/>
      </c>
      <c r="V463" s="151" t="str">
        <f t="shared" si="96"/>
        <v/>
      </c>
      <c r="W463" s="151" t="str">
        <f t="shared" si="97"/>
        <v/>
      </c>
      <c r="X463" s="151">
        <f t="shared" si="98"/>
        <v>0</v>
      </c>
      <c r="Y463" s="151">
        <f t="shared" si="99"/>
        <v>0</v>
      </c>
      <c r="Z463" s="151" t="str">
        <f t="shared" si="100"/>
        <v/>
      </c>
      <c r="AA463" s="151">
        <f>COUNTIF($F$2:F463,F463)</f>
        <v>0</v>
      </c>
      <c r="AB463" s="156" t="str">
        <f t="shared" si="101"/>
        <v/>
      </c>
      <c r="AC463" t="e">
        <f>VLOOKUP(C463,'2-班级信息'!A:AH,31,0)</f>
        <v>#N/A</v>
      </c>
      <c r="AD463" t="e">
        <f>VLOOKUP(C463,'2-班级信息'!A:AH,8,0)</f>
        <v>#N/A</v>
      </c>
      <c r="AE463" t="e">
        <f t="shared" si="102"/>
        <v>#N/A</v>
      </c>
      <c r="AF463" t="e">
        <f t="shared" si="103"/>
        <v>#N/A</v>
      </c>
    </row>
    <row r="464" spans="1:32">
      <c r="A464" s="176"/>
      <c r="B464" s="176"/>
      <c r="C464" s="176"/>
      <c r="D464" s="176"/>
      <c r="E464" s="176"/>
      <c r="F464" s="176"/>
      <c r="G464" s="175"/>
      <c r="H464" s="176"/>
      <c r="I464" s="176"/>
      <c r="J464" s="176"/>
      <c r="K464" s="176"/>
      <c r="L464" s="176"/>
      <c r="M464" s="176"/>
      <c r="N464" s="176" t="s">
        <v>12</v>
      </c>
      <c r="O464" s="176" t="s">
        <v>12</v>
      </c>
      <c r="P464" s="155" t="str">
        <f t="shared" si="91"/>
        <v xml:space="preserve"> </v>
      </c>
      <c r="Q464" s="155" t="str">
        <f>IF(P464="在读",IF(IFERROR(FIND("一",C464),0)&gt;0,"一对一",VLOOKUP(LEFT(C464,3),班级编码!A:H,8,0)),P464)</f>
        <v xml:space="preserve"> </v>
      </c>
      <c r="R464" s="156">
        <f t="shared" si="92"/>
        <v>0</v>
      </c>
      <c r="S464" s="151">
        <f t="shared" si="93"/>
        <v>0</v>
      </c>
      <c r="T464" s="151" t="str">
        <f t="shared" si="94"/>
        <v/>
      </c>
      <c r="U464" s="151" t="str">
        <f t="shared" si="95"/>
        <v/>
      </c>
      <c r="V464" s="151" t="str">
        <f t="shared" si="96"/>
        <v/>
      </c>
      <c r="W464" s="151" t="str">
        <f t="shared" si="97"/>
        <v/>
      </c>
      <c r="X464" s="151">
        <f t="shared" si="98"/>
        <v>0</v>
      </c>
      <c r="Y464" s="151">
        <f t="shared" si="99"/>
        <v>0</v>
      </c>
      <c r="Z464" s="151" t="str">
        <f t="shared" si="100"/>
        <v/>
      </c>
      <c r="AA464" s="151">
        <f>COUNTIF($F$2:F464,F464)</f>
        <v>0</v>
      </c>
      <c r="AB464" s="156" t="str">
        <f t="shared" si="101"/>
        <v/>
      </c>
      <c r="AC464" t="e">
        <f>VLOOKUP(C464,'2-班级信息'!A:AH,31,0)</f>
        <v>#N/A</v>
      </c>
      <c r="AD464" t="e">
        <f>VLOOKUP(C464,'2-班级信息'!A:AH,8,0)</f>
        <v>#N/A</v>
      </c>
      <c r="AE464" t="e">
        <f t="shared" si="102"/>
        <v>#N/A</v>
      </c>
      <c r="AF464" t="e">
        <f t="shared" si="103"/>
        <v>#N/A</v>
      </c>
    </row>
    <row r="465" spans="1:32">
      <c r="A465" s="176"/>
      <c r="B465" s="176"/>
      <c r="C465" s="176"/>
      <c r="D465" s="176"/>
      <c r="E465" s="176"/>
      <c r="F465" s="176"/>
      <c r="G465" s="175"/>
      <c r="H465" s="176"/>
      <c r="I465" s="176"/>
      <c r="J465" s="176"/>
      <c r="K465" s="176"/>
      <c r="L465" s="176"/>
      <c r="M465" s="176"/>
      <c r="N465" s="176" t="s">
        <v>12</v>
      </c>
      <c r="O465" s="176" t="s">
        <v>12</v>
      </c>
      <c r="P465" s="155" t="str">
        <f t="shared" si="91"/>
        <v xml:space="preserve"> </v>
      </c>
      <c r="Q465" s="155" t="str">
        <f>IF(P465="在读",IF(IFERROR(FIND("一",C465),0)&gt;0,"一对一",VLOOKUP(LEFT(C465,3),班级编码!A:H,8,0)),P465)</f>
        <v xml:space="preserve"> </v>
      </c>
      <c r="R465" s="156">
        <f t="shared" si="92"/>
        <v>0</v>
      </c>
      <c r="S465" s="151">
        <f t="shared" si="93"/>
        <v>0</v>
      </c>
      <c r="T465" s="151" t="str">
        <f t="shared" si="94"/>
        <v/>
      </c>
      <c r="U465" s="151" t="str">
        <f t="shared" si="95"/>
        <v/>
      </c>
      <c r="V465" s="151" t="str">
        <f t="shared" si="96"/>
        <v/>
      </c>
      <c r="W465" s="151" t="str">
        <f t="shared" si="97"/>
        <v/>
      </c>
      <c r="X465" s="151">
        <f t="shared" si="98"/>
        <v>0</v>
      </c>
      <c r="Y465" s="151">
        <f t="shared" si="99"/>
        <v>0</v>
      </c>
      <c r="Z465" s="151" t="str">
        <f t="shared" si="100"/>
        <v/>
      </c>
      <c r="AA465" s="151">
        <f>COUNTIF($F$2:F465,F465)</f>
        <v>0</v>
      </c>
      <c r="AB465" s="156" t="str">
        <f t="shared" si="101"/>
        <v/>
      </c>
      <c r="AC465" t="e">
        <f>VLOOKUP(C465,'2-班级信息'!A:AH,31,0)</f>
        <v>#N/A</v>
      </c>
      <c r="AD465" t="e">
        <f>VLOOKUP(C465,'2-班级信息'!A:AH,8,0)</f>
        <v>#N/A</v>
      </c>
      <c r="AE465" t="e">
        <f t="shared" si="102"/>
        <v>#N/A</v>
      </c>
      <c r="AF465" t="e">
        <f t="shared" si="103"/>
        <v>#N/A</v>
      </c>
    </row>
    <row r="466" spans="1:32">
      <c r="A466" s="176"/>
      <c r="B466" s="176"/>
      <c r="C466" s="176"/>
      <c r="D466" s="176"/>
      <c r="E466" s="176"/>
      <c r="F466" s="176"/>
      <c r="G466" s="175"/>
      <c r="H466" s="176"/>
      <c r="I466" s="176"/>
      <c r="J466" s="176"/>
      <c r="K466" s="176"/>
      <c r="L466" s="176"/>
      <c r="M466" s="176"/>
      <c r="N466" s="176" t="s">
        <v>12</v>
      </c>
      <c r="O466" s="176" t="s">
        <v>12</v>
      </c>
      <c r="P466" s="155" t="str">
        <f t="shared" si="91"/>
        <v xml:space="preserve"> </v>
      </c>
      <c r="Q466" s="155" t="str">
        <f>IF(P466="在读",IF(IFERROR(FIND("一",C466),0)&gt;0,"一对一",VLOOKUP(LEFT(C466,3),班级编码!A:H,8,0)),P466)</f>
        <v xml:space="preserve"> </v>
      </c>
      <c r="R466" s="156">
        <f t="shared" si="92"/>
        <v>0</v>
      </c>
      <c r="S466" s="151">
        <f t="shared" si="93"/>
        <v>0</v>
      </c>
      <c r="T466" s="151" t="str">
        <f t="shared" si="94"/>
        <v/>
      </c>
      <c r="U466" s="151" t="str">
        <f t="shared" si="95"/>
        <v/>
      </c>
      <c r="V466" s="151" t="str">
        <f t="shared" si="96"/>
        <v/>
      </c>
      <c r="W466" s="151" t="str">
        <f t="shared" si="97"/>
        <v/>
      </c>
      <c r="X466" s="151">
        <f t="shared" si="98"/>
        <v>0</v>
      </c>
      <c r="Y466" s="151">
        <f t="shared" si="99"/>
        <v>0</v>
      </c>
      <c r="Z466" s="151" t="str">
        <f t="shared" si="100"/>
        <v/>
      </c>
      <c r="AA466" s="151">
        <f>COUNTIF($F$2:F466,F466)</f>
        <v>0</v>
      </c>
      <c r="AB466" s="156" t="str">
        <f t="shared" si="101"/>
        <v/>
      </c>
      <c r="AC466" t="e">
        <f>VLOOKUP(C466,'2-班级信息'!A:AH,31,0)</f>
        <v>#N/A</v>
      </c>
      <c r="AD466" t="e">
        <f>VLOOKUP(C466,'2-班级信息'!A:AH,8,0)</f>
        <v>#N/A</v>
      </c>
      <c r="AE466" t="e">
        <f t="shared" si="102"/>
        <v>#N/A</v>
      </c>
      <c r="AF466" t="e">
        <f t="shared" si="103"/>
        <v>#N/A</v>
      </c>
    </row>
    <row r="467" spans="1:32">
      <c r="A467" s="176"/>
      <c r="B467" s="176"/>
      <c r="C467" s="176"/>
      <c r="D467" s="176"/>
      <c r="E467" s="176"/>
      <c r="F467" s="176"/>
      <c r="G467" s="175"/>
      <c r="H467" s="176"/>
      <c r="I467" s="176"/>
      <c r="J467" s="176"/>
      <c r="K467" s="176"/>
      <c r="L467" s="176"/>
      <c r="M467" s="176"/>
      <c r="N467" s="176" t="s">
        <v>12</v>
      </c>
      <c r="O467" s="176" t="s">
        <v>12</v>
      </c>
      <c r="P467" s="155" t="str">
        <f t="shared" si="91"/>
        <v xml:space="preserve"> </v>
      </c>
      <c r="Q467" s="155" t="str">
        <f>IF(P467="在读",IF(IFERROR(FIND("一",C467),0)&gt;0,"一对一",VLOOKUP(LEFT(C467,3),班级编码!A:H,8,0)),P467)</f>
        <v xml:space="preserve"> </v>
      </c>
      <c r="R467" s="156">
        <f t="shared" si="92"/>
        <v>0</v>
      </c>
      <c r="S467" s="151">
        <f t="shared" si="93"/>
        <v>0</v>
      </c>
      <c r="T467" s="151" t="str">
        <f t="shared" si="94"/>
        <v/>
      </c>
      <c r="U467" s="151" t="str">
        <f t="shared" si="95"/>
        <v/>
      </c>
      <c r="V467" s="151" t="str">
        <f t="shared" si="96"/>
        <v/>
      </c>
      <c r="W467" s="151" t="str">
        <f t="shared" si="97"/>
        <v/>
      </c>
      <c r="X467" s="151">
        <f t="shared" si="98"/>
        <v>0</v>
      </c>
      <c r="Y467" s="151">
        <f t="shared" si="99"/>
        <v>0</v>
      </c>
      <c r="Z467" s="151" t="str">
        <f t="shared" si="100"/>
        <v/>
      </c>
      <c r="AA467" s="151">
        <f>COUNTIF($F$2:F467,F467)</f>
        <v>0</v>
      </c>
      <c r="AB467" s="156" t="str">
        <f t="shared" si="101"/>
        <v/>
      </c>
      <c r="AC467" t="e">
        <f>VLOOKUP(C467,'2-班级信息'!A:AH,31,0)</f>
        <v>#N/A</v>
      </c>
      <c r="AD467" t="e">
        <f>VLOOKUP(C467,'2-班级信息'!A:AH,8,0)</f>
        <v>#N/A</v>
      </c>
      <c r="AE467" t="e">
        <f t="shared" si="102"/>
        <v>#N/A</v>
      </c>
      <c r="AF467" t="e">
        <f t="shared" si="103"/>
        <v>#N/A</v>
      </c>
    </row>
    <row r="468" spans="1:32">
      <c r="A468" s="176"/>
      <c r="B468" s="176"/>
      <c r="C468" s="176"/>
      <c r="D468" s="176"/>
      <c r="E468" s="176"/>
      <c r="F468" s="176"/>
      <c r="G468" s="175"/>
      <c r="H468" s="176"/>
      <c r="I468" s="176"/>
      <c r="J468" s="176"/>
      <c r="K468" s="176"/>
      <c r="L468" s="176"/>
      <c r="M468" s="176"/>
      <c r="N468" s="176" t="s">
        <v>12</v>
      </c>
      <c r="O468" s="176" t="s">
        <v>12</v>
      </c>
      <c r="P468" s="155" t="str">
        <f t="shared" si="91"/>
        <v xml:space="preserve"> </v>
      </c>
      <c r="Q468" s="155" t="str">
        <f>IF(P468="在读",IF(IFERROR(FIND("一",C468),0)&gt;0,"一对一",VLOOKUP(LEFT(C468,3),班级编码!A:H,8,0)),P468)</f>
        <v xml:space="preserve"> </v>
      </c>
      <c r="R468" s="156">
        <f t="shared" si="92"/>
        <v>0</v>
      </c>
      <c r="S468" s="151">
        <f t="shared" si="93"/>
        <v>0</v>
      </c>
      <c r="T468" s="151" t="str">
        <f t="shared" si="94"/>
        <v/>
      </c>
      <c r="U468" s="151" t="str">
        <f t="shared" si="95"/>
        <v/>
      </c>
      <c r="V468" s="151" t="str">
        <f t="shared" si="96"/>
        <v/>
      </c>
      <c r="W468" s="151" t="str">
        <f t="shared" si="97"/>
        <v/>
      </c>
      <c r="X468" s="151">
        <f t="shared" si="98"/>
        <v>0</v>
      </c>
      <c r="Y468" s="151">
        <f t="shared" si="99"/>
        <v>0</v>
      </c>
      <c r="Z468" s="151" t="str">
        <f t="shared" si="100"/>
        <v/>
      </c>
      <c r="AA468" s="151">
        <f>COUNTIF($F$2:F468,F468)</f>
        <v>0</v>
      </c>
      <c r="AB468" s="156" t="str">
        <f t="shared" si="101"/>
        <v/>
      </c>
      <c r="AC468" t="e">
        <f>VLOOKUP(C468,'2-班级信息'!A:AH,31,0)</f>
        <v>#N/A</v>
      </c>
      <c r="AD468" t="e">
        <f>VLOOKUP(C468,'2-班级信息'!A:AH,8,0)</f>
        <v>#N/A</v>
      </c>
      <c r="AE468" t="e">
        <f t="shared" si="102"/>
        <v>#N/A</v>
      </c>
      <c r="AF468" t="e">
        <f t="shared" si="103"/>
        <v>#N/A</v>
      </c>
    </row>
    <row r="469" spans="1:32">
      <c r="A469" s="176"/>
      <c r="B469" s="176"/>
      <c r="C469" s="176"/>
      <c r="D469" s="176"/>
      <c r="E469" s="176"/>
      <c r="F469" s="176"/>
      <c r="G469" s="175"/>
      <c r="H469" s="176"/>
      <c r="I469" s="176"/>
      <c r="J469" s="176"/>
      <c r="K469" s="176"/>
      <c r="L469" s="176"/>
      <c r="M469" s="176"/>
      <c r="N469" s="176" t="s">
        <v>12</v>
      </c>
      <c r="O469" s="176" t="s">
        <v>12</v>
      </c>
      <c r="P469" s="155" t="str">
        <f t="shared" si="91"/>
        <v xml:space="preserve"> </v>
      </c>
      <c r="Q469" s="155" t="str">
        <f>IF(P469="在读",IF(IFERROR(FIND("一",C469),0)&gt;0,"一对一",VLOOKUP(LEFT(C469,3),班级编码!A:H,8,0)),P469)</f>
        <v xml:space="preserve"> </v>
      </c>
      <c r="R469" s="156">
        <f t="shared" si="92"/>
        <v>0</v>
      </c>
      <c r="S469" s="151">
        <f t="shared" si="93"/>
        <v>0</v>
      </c>
      <c r="T469" s="151" t="str">
        <f t="shared" si="94"/>
        <v/>
      </c>
      <c r="U469" s="151" t="str">
        <f t="shared" si="95"/>
        <v/>
      </c>
      <c r="V469" s="151" t="str">
        <f t="shared" si="96"/>
        <v/>
      </c>
      <c r="W469" s="151" t="str">
        <f t="shared" si="97"/>
        <v/>
      </c>
      <c r="X469" s="151">
        <f t="shared" si="98"/>
        <v>0</v>
      </c>
      <c r="Y469" s="151">
        <f t="shared" si="99"/>
        <v>0</v>
      </c>
      <c r="Z469" s="151" t="str">
        <f t="shared" si="100"/>
        <v/>
      </c>
      <c r="AA469" s="151">
        <f>COUNTIF($F$2:F469,F469)</f>
        <v>0</v>
      </c>
      <c r="AB469" s="156" t="str">
        <f t="shared" si="101"/>
        <v/>
      </c>
      <c r="AC469" t="e">
        <f>VLOOKUP(C469,'2-班级信息'!A:AH,31,0)</f>
        <v>#N/A</v>
      </c>
      <c r="AD469" t="e">
        <f>VLOOKUP(C469,'2-班级信息'!A:AH,8,0)</f>
        <v>#N/A</v>
      </c>
      <c r="AE469" t="e">
        <f t="shared" si="102"/>
        <v>#N/A</v>
      </c>
      <c r="AF469" t="e">
        <f t="shared" si="103"/>
        <v>#N/A</v>
      </c>
    </row>
    <row r="470" spans="1:32">
      <c r="A470" s="176"/>
      <c r="B470" s="176"/>
      <c r="C470" s="176"/>
      <c r="D470" s="176"/>
      <c r="E470" s="176"/>
      <c r="F470" s="176"/>
      <c r="G470" s="175"/>
      <c r="H470" s="176"/>
      <c r="I470" s="176"/>
      <c r="J470" s="176"/>
      <c r="K470" s="176"/>
      <c r="L470" s="176"/>
      <c r="M470" s="176"/>
      <c r="N470" s="176" t="s">
        <v>12</v>
      </c>
      <c r="O470" s="176" t="s">
        <v>12</v>
      </c>
      <c r="P470" s="155" t="str">
        <f t="shared" si="91"/>
        <v xml:space="preserve"> </v>
      </c>
      <c r="Q470" s="155" t="str">
        <f>IF(P470="在读",IF(IFERROR(FIND("一",C470),0)&gt;0,"一对一",VLOOKUP(LEFT(C470,3),班级编码!A:H,8,0)),P470)</f>
        <v xml:space="preserve"> </v>
      </c>
      <c r="R470" s="156">
        <f t="shared" si="92"/>
        <v>0</v>
      </c>
      <c r="S470" s="151">
        <f t="shared" si="93"/>
        <v>0</v>
      </c>
      <c r="T470" s="151" t="str">
        <f t="shared" si="94"/>
        <v/>
      </c>
      <c r="U470" s="151" t="str">
        <f t="shared" si="95"/>
        <v/>
      </c>
      <c r="V470" s="151" t="str">
        <f t="shared" si="96"/>
        <v/>
      </c>
      <c r="W470" s="151" t="str">
        <f t="shared" si="97"/>
        <v/>
      </c>
      <c r="X470" s="151">
        <f t="shared" si="98"/>
        <v>0</v>
      </c>
      <c r="Y470" s="151">
        <f t="shared" si="99"/>
        <v>0</v>
      </c>
      <c r="Z470" s="151" t="str">
        <f t="shared" si="100"/>
        <v/>
      </c>
      <c r="AA470" s="151">
        <f>COUNTIF($F$2:F470,F470)</f>
        <v>0</v>
      </c>
      <c r="AB470" s="156" t="str">
        <f t="shared" si="101"/>
        <v/>
      </c>
      <c r="AC470" t="e">
        <f>VLOOKUP(C470,'2-班级信息'!A:AH,31,0)</f>
        <v>#N/A</v>
      </c>
      <c r="AD470" t="e">
        <f>VLOOKUP(C470,'2-班级信息'!A:AH,8,0)</f>
        <v>#N/A</v>
      </c>
      <c r="AE470" t="e">
        <f t="shared" si="102"/>
        <v>#N/A</v>
      </c>
      <c r="AF470" t="e">
        <f t="shared" si="103"/>
        <v>#N/A</v>
      </c>
    </row>
    <row r="471" spans="1:32">
      <c r="A471" s="176"/>
      <c r="B471" s="176"/>
      <c r="C471" s="176"/>
      <c r="D471" s="176"/>
      <c r="E471" s="176"/>
      <c r="F471" s="176"/>
      <c r="G471" s="175"/>
      <c r="H471" s="176"/>
      <c r="I471" s="176"/>
      <c r="J471" s="176"/>
      <c r="K471" s="176"/>
      <c r="L471" s="176"/>
      <c r="M471" s="176"/>
      <c r="N471" s="176" t="s">
        <v>12</v>
      </c>
      <c r="O471" s="176" t="s">
        <v>12</v>
      </c>
      <c r="P471" s="155" t="str">
        <f t="shared" si="91"/>
        <v xml:space="preserve"> </v>
      </c>
      <c r="Q471" s="155" t="str">
        <f>IF(P471="在读",IF(IFERROR(FIND("一",C471),0)&gt;0,"一对一",VLOOKUP(LEFT(C471,3),班级编码!A:H,8,0)),P471)</f>
        <v xml:space="preserve"> </v>
      </c>
      <c r="R471" s="156">
        <f t="shared" si="92"/>
        <v>0</v>
      </c>
      <c r="S471" s="151">
        <f t="shared" si="93"/>
        <v>0</v>
      </c>
      <c r="T471" s="151" t="str">
        <f t="shared" si="94"/>
        <v/>
      </c>
      <c r="U471" s="151" t="str">
        <f t="shared" si="95"/>
        <v/>
      </c>
      <c r="V471" s="151" t="str">
        <f t="shared" si="96"/>
        <v/>
      </c>
      <c r="W471" s="151" t="str">
        <f t="shared" si="97"/>
        <v/>
      </c>
      <c r="X471" s="151">
        <f t="shared" si="98"/>
        <v>0</v>
      </c>
      <c r="Y471" s="151">
        <f t="shared" si="99"/>
        <v>0</v>
      </c>
      <c r="Z471" s="151" t="str">
        <f t="shared" si="100"/>
        <v/>
      </c>
      <c r="AA471" s="151">
        <f>COUNTIF($F$2:F471,F471)</f>
        <v>0</v>
      </c>
      <c r="AB471" s="156" t="str">
        <f t="shared" si="101"/>
        <v/>
      </c>
      <c r="AC471" t="e">
        <f>VLOOKUP(C471,'2-班级信息'!A:AH,31,0)</f>
        <v>#N/A</v>
      </c>
      <c r="AD471" t="e">
        <f>VLOOKUP(C471,'2-班级信息'!A:AH,8,0)</f>
        <v>#N/A</v>
      </c>
      <c r="AE471" t="e">
        <f t="shared" si="102"/>
        <v>#N/A</v>
      </c>
      <c r="AF471" t="e">
        <f t="shared" si="103"/>
        <v>#N/A</v>
      </c>
    </row>
    <row r="472" spans="1:32">
      <c r="A472" s="176"/>
      <c r="B472" s="176"/>
      <c r="C472" s="176"/>
      <c r="D472" s="176"/>
      <c r="E472" s="176"/>
      <c r="F472" s="176"/>
      <c r="G472" s="175"/>
      <c r="H472" s="176"/>
      <c r="I472" s="176"/>
      <c r="J472" s="176"/>
      <c r="K472" s="176"/>
      <c r="L472" s="176"/>
      <c r="M472" s="176"/>
      <c r="N472" s="176" t="s">
        <v>12</v>
      </c>
      <c r="O472" s="176" t="s">
        <v>12</v>
      </c>
      <c r="P472" s="155" t="str">
        <f t="shared" si="91"/>
        <v xml:space="preserve"> </v>
      </c>
      <c r="Q472" s="155" t="str">
        <f>IF(P472="在读",IF(IFERROR(FIND("一",C472),0)&gt;0,"一对一",VLOOKUP(LEFT(C472,3),班级编码!A:H,8,0)),P472)</f>
        <v xml:space="preserve"> </v>
      </c>
      <c r="R472" s="156">
        <f t="shared" si="92"/>
        <v>0</v>
      </c>
      <c r="S472" s="151">
        <f t="shared" si="93"/>
        <v>0</v>
      </c>
      <c r="T472" s="151" t="str">
        <f t="shared" si="94"/>
        <v/>
      </c>
      <c r="U472" s="151" t="str">
        <f t="shared" si="95"/>
        <v/>
      </c>
      <c r="V472" s="151" t="str">
        <f t="shared" si="96"/>
        <v/>
      </c>
      <c r="W472" s="151" t="str">
        <f t="shared" si="97"/>
        <v/>
      </c>
      <c r="X472" s="151">
        <f t="shared" si="98"/>
        <v>0</v>
      </c>
      <c r="Y472" s="151">
        <f t="shared" si="99"/>
        <v>0</v>
      </c>
      <c r="Z472" s="151" t="str">
        <f t="shared" si="100"/>
        <v/>
      </c>
      <c r="AA472" s="151">
        <f>COUNTIF($F$2:F472,F472)</f>
        <v>0</v>
      </c>
      <c r="AB472" s="156" t="str">
        <f t="shared" si="101"/>
        <v/>
      </c>
      <c r="AC472" t="e">
        <f>VLOOKUP(C472,'2-班级信息'!A:AH,31,0)</f>
        <v>#N/A</v>
      </c>
      <c r="AD472" t="e">
        <f>VLOOKUP(C472,'2-班级信息'!A:AH,8,0)</f>
        <v>#N/A</v>
      </c>
      <c r="AE472" t="e">
        <f t="shared" si="102"/>
        <v>#N/A</v>
      </c>
      <c r="AF472" t="e">
        <f t="shared" si="103"/>
        <v>#N/A</v>
      </c>
    </row>
    <row r="473" spans="1:32">
      <c r="A473" s="176"/>
      <c r="B473" s="176"/>
      <c r="C473" s="176"/>
      <c r="D473" s="176"/>
      <c r="E473" s="176"/>
      <c r="F473" s="176"/>
      <c r="G473" s="175"/>
      <c r="H473" s="176"/>
      <c r="I473" s="176"/>
      <c r="J473" s="176"/>
      <c r="K473" s="176"/>
      <c r="L473" s="176"/>
      <c r="M473" s="176"/>
      <c r="N473" s="176" t="s">
        <v>12</v>
      </c>
      <c r="O473" s="176" t="s">
        <v>12</v>
      </c>
      <c r="P473" s="155" t="str">
        <f t="shared" si="91"/>
        <v xml:space="preserve"> </v>
      </c>
      <c r="Q473" s="155" t="str">
        <f>IF(P473="在读",IF(IFERROR(FIND("一",C473),0)&gt;0,"一对一",VLOOKUP(LEFT(C473,3),班级编码!A:H,8,0)),P473)</f>
        <v xml:space="preserve"> </v>
      </c>
      <c r="R473" s="156">
        <f t="shared" si="92"/>
        <v>0</v>
      </c>
      <c r="S473" s="151">
        <f t="shared" si="93"/>
        <v>0</v>
      </c>
      <c r="T473" s="151" t="str">
        <f t="shared" si="94"/>
        <v/>
      </c>
      <c r="U473" s="151" t="str">
        <f t="shared" si="95"/>
        <v/>
      </c>
      <c r="V473" s="151" t="str">
        <f t="shared" si="96"/>
        <v/>
      </c>
      <c r="W473" s="151" t="str">
        <f t="shared" si="97"/>
        <v/>
      </c>
      <c r="X473" s="151">
        <f t="shared" si="98"/>
        <v>0</v>
      </c>
      <c r="Y473" s="151">
        <f t="shared" si="99"/>
        <v>0</v>
      </c>
      <c r="Z473" s="151" t="str">
        <f t="shared" si="100"/>
        <v/>
      </c>
      <c r="AA473" s="151">
        <f>COUNTIF($F$2:F473,F473)</f>
        <v>0</v>
      </c>
      <c r="AB473" s="156" t="str">
        <f t="shared" si="101"/>
        <v/>
      </c>
      <c r="AC473" t="e">
        <f>VLOOKUP(C473,'2-班级信息'!A:AH,31,0)</f>
        <v>#N/A</v>
      </c>
      <c r="AD473" t="e">
        <f>VLOOKUP(C473,'2-班级信息'!A:AH,8,0)</f>
        <v>#N/A</v>
      </c>
      <c r="AE473" t="e">
        <f t="shared" si="102"/>
        <v>#N/A</v>
      </c>
      <c r="AF473" t="e">
        <f t="shared" si="103"/>
        <v>#N/A</v>
      </c>
    </row>
    <row r="474" spans="1:32">
      <c r="A474" s="176"/>
      <c r="B474" s="176"/>
      <c r="C474" s="176"/>
      <c r="D474" s="176"/>
      <c r="E474" s="176"/>
      <c r="F474" s="176"/>
      <c r="G474" s="175"/>
      <c r="H474" s="176"/>
      <c r="I474" s="176"/>
      <c r="J474" s="176"/>
      <c r="K474" s="176"/>
      <c r="L474" s="176"/>
      <c r="M474" s="176"/>
      <c r="N474" s="176" t="s">
        <v>12</v>
      </c>
      <c r="O474" s="176" t="s">
        <v>12</v>
      </c>
      <c r="P474" s="155" t="str">
        <f t="shared" si="91"/>
        <v xml:space="preserve"> </v>
      </c>
      <c r="Q474" s="155" t="str">
        <f>IF(P474="在读",IF(IFERROR(FIND("一",C474),0)&gt;0,"一对一",VLOOKUP(LEFT(C474,3),班级编码!A:H,8,0)),P474)</f>
        <v xml:space="preserve"> </v>
      </c>
      <c r="R474" s="156">
        <f t="shared" si="92"/>
        <v>0</v>
      </c>
      <c r="S474" s="151">
        <f t="shared" si="93"/>
        <v>0</v>
      </c>
      <c r="T474" s="151" t="str">
        <f t="shared" si="94"/>
        <v/>
      </c>
      <c r="U474" s="151" t="str">
        <f t="shared" si="95"/>
        <v/>
      </c>
      <c r="V474" s="151" t="str">
        <f t="shared" si="96"/>
        <v/>
      </c>
      <c r="W474" s="151" t="str">
        <f t="shared" si="97"/>
        <v/>
      </c>
      <c r="X474" s="151">
        <f t="shared" si="98"/>
        <v>0</v>
      </c>
      <c r="Y474" s="151">
        <f t="shared" si="99"/>
        <v>0</v>
      </c>
      <c r="Z474" s="151" t="str">
        <f t="shared" si="100"/>
        <v/>
      </c>
      <c r="AA474" s="151">
        <f>COUNTIF($F$2:F474,F474)</f>
        <v>0</v>
      </c>
      <c r="AB474" s="156" t="str">
        <f t="shared" si="101"/>
        <v/>
      </c>
      <c r="AC474" t="e">
        <f>VLOOKUP(C474,'2-班级信息'!A:AH,31,0)</f>
        <v>#N/A</v>
      </c>
      <c r="AD474" t="e">
        <f>VLOOKUP(C474,'2-班级信息'!A:AH,8,0)</f>
        <v>#N/A</v>
      </c>
      <c r="AE474" t="e">
        <f t="shared" si="102"/>
        <v>#N/A</v>
      </c>
      <c r="AF474" t="e">
        <f t="shared" si="103"/>
        <v>#N/A</v>
      </c>
    </row>
    <row r="475" spans="1:32">
      <c r="A475" s="176"/>
      <c r="B475" s="176"/>
      <c r="C475" s="176"/>
      <c r="D475" s="176"/>
      <c r="E475" s="176"/>
      <c r="F475" s="176"/>
      <c r="G475" s="175"/>
      <c r="H475" s="176"/>
      <c r="I475" s="176"/>
      <c r="J475" s="176"/>
      <c r="K475" s="176"/>
      <c r="L475" s="176"/>
      <c r="M475" s="176"/>
      <c r="N475" s="176" t="s">
        <v>12</v>
      </c>
      <c r="O475" s="176" t="s">
        <v>12</v>
      </c>
      <c r="P475" s="155" t="str">
        <f t="shared" si="91"/>
        <v xml:space="preserve"> </v>
      </c>
      <c r="Q475" s="155" t="str">
        <f>IF(P475="在读",IF(IFERROR(FIND("一",C475),0)&gt;0,"一对一",VLOOKUP(LEFT(C475,3),班级编码!A:H,8,0)),P475)</f>
        <v xml:space="preserve"> </v>
      </c>
      <c r="R475" s="156">
        <f t="shared" si="92"/>
        <v>0</v>
      </c>
      <c r="S475" s="151">
        <f t="shared" si="93"/>
        <v>0</v>
      </c>
      <c r="T475" s="151" t="str">
        <f t="shared" si="94"/>
        <v/>
      </c>
      <c r="U475" s="151" t="str">
        <f t="shared" si="95"/>
        <v/>
      </c>
      <c r="V475" s="151" t="str">
        <f t="shared" si="96"/>
        <v/>
      </c>
      <c r="W475" s="151" t="str">
        <f t="shared" si="97"/>
        <v/>
      </c>
      <c r="X475" s="151">
        <f t="shared" si="98"/>
        <v>0</v>
      </c>
      <c r="Y475" s="151">
        <f t="shared" si="99"/>
        <v>0</v>
      </c>
      <c r="Z475" s="151" t="str">
        <f t="shared" si="100"/>
        <v/>
      </c>
      <c r="AA475" s="151">
        <f>COUNTIF($F$2:F475,F475)</f>
        <v>0</v>
      </c>
      <c r="AB475" s="156" t="str">
        <f t="shared" si="101"/>
        <v/>
      </c>
      <c r="AC475" t="e">
        <f>VLOOKUP(C475,'2-班级信息'!A:AH,31,0)</f>
        <v>#N/A</v>
      </c>
      <c r="AD475" t="e">
        <f>VLOOKUP(C475,'2-班级信息'!A:AH,8,0)</f>
        <v>#N/A</v>
      </c>
      <c r="AE475" t="e">
        <f t="shared" si="102"/>
        <v>#N/A</v>
      </c>
      <c r="AF475" t="e">
        <f t="shared" si="103"/>
        <v>#N/A</v>
      </c>
    </row>
    <row r="476" spans="1:32">
      <c r="A476" s="176"/>
      <c r="B476" s="176"/>
      <c r="C476" s="176"/>
      <c r="D476" s="176"/>
      <c r="E476" s="176"/>
      <c r="F476" s="176"/>
      <c r="G476" s="175"/>
      <c r="H476" s="176"/>
      <c r="I476" s="176"/>
      <c r="J476" s="176"/>
      <c r="K476" s="176"/>
      <c r="L476" s="176"/>
      <c r="M476" s="176"/>
      <c r="N476" s="176" t="s">
        <v>12</v>
      </c>
      <c r="O476" s="176" t="s">
        <v>12</v>
      </c>
      <c r="P476" s="155" t="str">
        <f t="shared" si="91"/>
        <v xml:space="preserve"> </v>
      </c>
      <c r="Q476" s="155" t="str">
        <f>IF(P476="在读",IF(IFERROR(FIND("一",C476),0)&gt;0,"一对一",VLOOKUP(LEFT(C476,3),班级编码!A:H,8,0)),P476)</f>
        <v xml:space="preserve"> </v>
      </c>
      <c r="R476" s="156">
        <f t="shared" si="92"/>
        <v>0</v>
      </c>
      <c r="S476" s="151">
        <f t="shared" si="93"/>
        <v>0</v>
      </c>
      <c r="T476" s="151" t="str">
        <f t="shared" si="94"/>
        <v/>
      </c>
      <c r="U476" s="151" t="str">
        <f t="shared" si="95"/>
        <v/>
      </c>
      <c r="V476" s="151" t="str">
        <f t="shared" si="96"/>
        <v/>
      </c>
      <c r="W476" s="151" t="str">
        <f t="shared" si="97"/>
        <v/>
      </c>
      <c r="X476" s="151">
        <f t="shared" si="98"/>
        <v>0</v>
      </c>
      <c r="Y476" s="151">
        <f t="shared" si="99"/>
        <v>0</v>
      </c>
      <c r="Z476" s="151" t="str">
        <f t="shared" si="100"/>
        <v/>
      </c>
      <c r="AA476" s="151">
        <f>COUNTIF($F$2:F476,F476)</f>
        <v>0</v>
      </c>
      <c r="AB476" s="156" t="str">
        <f t="shared" si="101"/>
        <v/>
      </c>
      <c r="AC476" t="e">
        <f>VLOOKUP(C476,'2-班级信息'!A:AH,31,0)</f>
        <v>#N/A</v>
      </c>
      <c r="AD476" t="e">
        <f>VLOOKUP(C476,'2-班级信息'!A:AH,8,0)</f>
        <v>#N/A</v>
      </c>
      <c r="AE476" t="e">
        <f t="shared" si="102"/>
        <v>#N/A</v>
      </c>
      <c r="AF476" t="e">
        <f t="shared" si="103"/>
        <v>#N/A</v>
      </c>
    </row>
    <row r="477" spans="1:32">
      <c r="A477" s="176"/>
      <c r="B477" s="176"/>
      <c r="C477" s="176"/>
      <c r="D477" s="176"/>
      <c r="E477" s="176"/>
      <c r="F477" s="176"/>
      <c r="G477" s="175"/>
      <c r="H477" s="176"/>
      <c r="I477" s="176"/>
      <c r="J477" s="176"/>
      <c r="K477" s="176"/>
      <c r="L477" s="176"/>
      <c r="M477" s="176"/>
      <c r="N477" s="176" t="s">
        <v>12</v>
      </c>
      <c r="O477" s="176" t="s">
        <v>12</v>
      </c>
      <c r="P477" s="155" t="str">
        <f t="shared" si="91"/>
        <v xml:space="preserve"> </v>
      </c>
      <c r="Q477" s="155" t="str">
        <f>IF(P477="在读",IF(IFERROR(FIND("一",C477),0)&gt;0,"一对一",VLOOKUP(LEFT(C477,3),班级编码!A:H,8,0)),P477)</f>
        <v xml:space="preserve"> </v>
      </c>
      <c r="R477" s="156">
        <f t="shared" si="92"/>
        <v>0</v>
      </c>
      <c r="S477" s="151">
        <f t="shared" si="93"/>
        <v>0</v>
      </c>
      <c r="T477" s="151" t="str">
        <f t="shared" si="94"/>
        <v/>
      </c>
      <c r="U477" s="151" t="str">
        <f t="shared" si="95"/>
        <v/>
      </c>
      <c r="V477" s="151" t="str">
        <f t="shared" si="96"/>
        <v/>
      </c>
      <c r="W477" s="151" t="str">
        <f t="shared" si="97"/>
        <v/>
      </c>
      <c r="X477" s="151">
        <f t="shared" si="98"/>
        <v>0</v>
      </c>
      <c r="Y477" s="151">
        <f t="shared" si="99"/>
        <v>0</v>
      </c>
      <c r="Z477" s="151" t="str">
        <f t="shared" si="100"/>
        <v/>
      </c>
      <c r="AA477" s="151">
        <f>COUNTIF($F$2:F477,F477)</f>
        <v>0</v>
      </c>
      <c r="AB477" s="156" t="str">
        <f t="shared" si="101"/>
        <v/>
      </c>
      <c r="AC477" t="e">
        <f>VLOOKUP(C477,'2-班级信息'!A:AH,31,0)</f>
        <v>#N/A</v>
      </c>
      <c r="AD477" t="e">
        <f>VLOOKUP(C477,'2-班级信息'!A:AH,8,0)</f>
        <v>#N/A</v>
      </c>
      <c r="AE477" t="e">
        <f t="shared" si="102"/>
        <v>#N/A</v>
      </c>
      <c r="AF477" t="e">
        <f t="shared" si="103"/>
        <v>#N/A</v>
      </c>
    </row>
    <row r="478" spans="1:32">
      <c r="A478" s="176"/>
      <c r="B478" s="176"/>
      <c r="C478" s="176"/>
      <c r="D478" s="176"/>
      <c r="E478" s="176"/>
      <c r="F478" s="176"/>
      <c r="G478" s="175"/>
      <c r="H478" s="176"/>
      <c r="I478" s="176"/>
      <c r="J478" s="176"/>
      <c r="K478" s="176"/>
      <c r="L478" s="176"/>
      <c r="M478" s="176"/>
      <c r="N478" s="176" t="s">
        <v>12</v>
      </c>
      <c r="O478" s="176" t="s">
        <v>12</v>
      </c>
      <c r="P478" s="155" t="str">
        <f t="shared" si="91"/>
        <v xml:space="preserve"> </v>
      </c>
      <c r="Q478" s="155" t="str">
        <f>IF(P478="在读",IF(IFERROR(FIND("一",C478),0)&gt;0,"一对一",VLOOKUP(LEFT(C478,3),班级编码!A:H,8,0)),P478)</f>
        <v xml:space="preserve"> </v>
      </c>
      <c r="R478" s="156">
        <f t="shared" si="92"/>
        <v>0</v>
      </c>
      <c r="S478" s="151">
        <f t="shared" si="93"/>
        <v>0</v>
      </c>
      <c r="T478" s="151" t="str">
        <f t="shared" si="94"/>
        <v/>
      </c>
      <c r="U478" s="151" t="str">
        <f t="shared" si="95"/>
        <v/>
      </c>
      <c r="V478" s="151" t="str">
        <f t="shared" si="96"/>
        <v/>
      </c>
      <c r="W478" s="151" t="str">
        <f t="shared" si="97"/>
        <v/>
      </c>
      <c r="X478" s="151">
        <f t="shared" si="98"/>
        <v>0</v>
      </c>
      <c r="Y478" s="151">
        <f t="shared" si="99"/>
        <v>0</v>
      </c>
      <c r="Z478" s="151" t="str">
        <f t="shared" si="100"/>
        <v/>
      </c>
      <c r="AA478" s="151">
        <f>COUNTIF($F$2:F478,F478)</f>
        <v>0</v>
      </c>
      <c r="AB478" s="156" t="str">
        <f t="shared" si="101"/>
        <v/>
      </c>
      <c r="AC478" t="e">
        <f>VLOOKUP(C478,'2-班级信息'!A:AH,31,0)</f>
        <v>#N/A</v>
      </c>
      <c r="AD478" t="e">
        <f>VLOOKUP(C478,'2-班级信息'!A:AH,8,0)</f>
        <v>#N/A</v>
      </c>
      <c r="AE478" t="e">
        <f t="shared" si="102"/>
        <v>#N/A</v>
      </c>
      <c r="AF478" t="e">
        <f t="shared" si="103"/>
        <v>#N/A</v>
      </c>
    </row>
    <row r="479" spans="1:32">
      <c r="A479" s="176"/>
      <c r="B479" s="176"/>
      <c r="C479" s="176"/>
      <c r="D479" s="176"/>
      <c r="E479" s="176"/>
      <c r="F479" s="176"/>
      <c r="G479" s="175"/>
      <c r="H479" s="176"/>
      <c r="I479" s="176"/>
      <c r="J479" s="176"/>
      <c r="K479" s="176"/>
      <c r="L479" s="176"/>
      <c r="M479" s="176"/>
      <c r="N479" s="176" t="s">
        <v>12</v>
      </c>
      <c r="O479" s="176" t="s">
        <v>12</v>
      </c>
      <c r="P479" s="155" t="str">
        <f t="shared" si="91"/>
        <v xml:space="preserve"> </v>
      </c>
      <c r="Q479" s="155" t="str">
        <f>IF(P479="在读",IF(IFERROR(FIND("一",C479),0)&gt;0,"一对一",VLOOKUP(LEFT(C479,3),班级编码!A:H,8,0)),P479)</f>
        <v xml:space="preserve"> </v>
      </c>
      <c r="R479" s="156">
        <f t="shared" si="92"/>
        <v>0</v>
      </c>
      <c r="S479" s="151">
        <f t="shared" si="93"/>
        <v>0</v>
      </c>
      <c r="T479" s="151" t="str">
        <f t="shared" si="94"/>
        <v/>
      </c>
      <c r="U479" s="151" t="str">
        <f t="shared" si="95"/>
        <v/>
      </c>
      <c r="V479" s="151" t="str">
        <f t="shared" si="96"/>
        <v/>
      </c>
      <c r="W479" s="151" t="str">
        <f t="shared" si="97"/>
        <v/>
      </c>
      <c r="X479" s="151">
        <f t="shared" si="98"/>
        <v>0</v>
      </c>
      <c r="Y479" s="151">
        <f t="shared" si="99"/>
        <v>0</v>
      </c>
      <c r="Z479" s="151" t="str">
        <f t="shared" si="100"/>
        <v/>
      </c>
      <c r="AA479" s="151">
        <f>COUNTIF($F$2:F479,F479)</f>
        <v>0</v>
      </c>
      <c r="AB479" s="156" t="str">
        <f t="shared" si="101"/>
        <v/>
      </c>
      <c r="AC479" t="e">
        <f>VLOOKUP(C479,'2-班级信息'!A:AH,31,0)</f>
        <v>#N/A</v>
      </c>
      <c r="AD479" t="e">
        <f>VLOOKUP(C479,'2-班级信息'!A:AH,8,0)</f>
        <v>#N/A</v>
      </c>
      <c r="AE479" t="e">
        <f t="shared" si="102"/>
        <v>#N/A</v>
      </c>
      <c r="AF479" t="e">
        <f t="shared" si="103"/>
        <v>#N/A</v>
      </c>
    </row>
    <row r="480" spans="1:32">
      <c r="A480" s="176"/>
      <c r="B480" s="176"/>
      <c r="C480" s="176"/>
      <c r="D480" s="176"/>
      <c r="E480" s="176"/>
      <c r="F480" s="176"/>
      <c r="G480" s="175"/>
      <c r="H480" s="176"/>
      <c r="I480" s="176"/>
      <c r="J480" s="176"/>
      <c r="K480" s="176"/>
      <c r="L480" s="176"/>
      <c r="M480" s="176"/>
      <c r="N480" s="176" t="s">
        <v>12</v>
      </c>
      <c r="O480" s="176" t="s">
        <v>12</v>
      </c>
      <c r="P480" s="155" t="str">
        <f t="shared" si="91"/>
        <v xml:space="preserve"> </v>
      </c>
      <c r="Q480" s="155" t="str">
        <f>IF(P480="在读",IF(IFERROR(FIND("一",C480),0)&gt;0,"一对一",VLOOKUP(LEFT(C480,3),班级编码!A:H,8,0)),P480)</f>
        <v xml:space="preserve"> </v>
      </c>
      <c r="R480" s="156">
        <f t="shared" si="92"/>
        <v>0</v>
      </c>
      <c r="S480" s="151">
        <f t="shared" si="93"/>
        <v>0</v>
      </c>
      <c r="T480" s="151" t="str">
        <f t="shared" si="94"/>
        <v/>
      </c>
      <c r="U480" s="151" t="str">
        <f t="shared" si="95"/>
        <v/>
      </c>
      <c r="V480" s="151" t="str">
        <f t="shared" si="96"/>
        <v/>
      </c>
      <c r="W480" s="151" t="str">
        <f t="shared" si="97"/>
        <v/>
      </c>
      <c r="X480" s="151">
        <f t="shared" si="98"/>
        <v>0</v>
      </c>
      <c r="Y480" s="151">
        <f t="shared" si="99"/>
        <v>0</v>
      </c>
      <c r="Z480" s="151" t="str">
        <f t="shared" si="100"/>
        <v/>
      </c>
      <c r="AA480" s="151">
        <f>COUNTIF($F$2:F480,F480)</f>
        <v>0</v>
      </c>
      <c r="AB480" s="156" t="str">
        <f t="shared" si="101"/>
        <v/>
      </c>
      <c r="AC480" t="e">
        <f>VLOOKUP(C480,'2-班级信息'!A:AH,31,0)</f>
        <v>#N/A</v>
      </c>
      <c r="AD480" t="e">
        <f>VLOOKUP(C480,'2-班级信息'!A:AH,8,0)</f>
        <v>#N/A</v>
      </c>
      <c r="AE480" t="e">
        <f t="shared" si="102"/>
        <v>#N/A</v>
      </c>
      <c r="AF480" t="e">
        <f t="shared" si="103"/>
        <v>#N/A</v>
      </c>
    </row>
    <row r="481" spans="1:32">
      <c r="A481" s="176"/>
      <c r="B481" s="176"/>
      <c r="C481" s="176"/>
      <c r="D481" s="176"/>
      <c r="E481" s="176"/>
      <c r="F481" s="176"/>
      <c r="G481" s="175"/>
      <c r="H481" s="176"/>
      <c r="I481" s="176"/>
      <c r="J481" s="176"/>
      <c r="K481" s="176"/>
      <c r="L481" s="176"/>
      <c r="M481" s="176"/>
      <c r="N481" s="176" t="s">
        <v>12</v>
      </c>
      <c r="O481" s="176" t="s">
        <v>12</v>
      </c>
      <c r="P481" s="155" t="str">
        <f t="shared" si="91"/>
        <v xml:space="preserve"> </v>
      </c>
      <c r="Q481" s="155" t="str">
        <f>IF(P481="在读",IF(IFERROR(FIND("一",C481),0)&gt;0,"一对一",VLOOKUP(LEFT(C481,3),班级编码!A:H,8,0)),P481)</f>
        <v xml:space="preserve"> </v>
      </c>
      <c r="R481" s="156">
        <f t="shared" si="92"/>
        <v>0</v>
      </c>
      <c r="S481" s="151">
        <f t="shared" si="93"/>
        <v>0</v>
      </c>
      <c r="T481" s="151" t="str">
        <f t="shared" si="94"/>
        <v/>
      </c>
      <c r="U481" s="151" t="str">
        <f t="shared" si="95"/>
        <v/>
      </c>
      <c r="V481" s="151" t="str">
        <f t="shared" si="96"/>
        <v/>
      </c>
      <c r="W481" s="151" t="str">
        <f t="shared" si="97"/>
        <v/>
      </c>
      <c r="X481" s="151">
        <f t="shared" si="98"/>
        <v>0</v>
      </c>
      <c r="Y481" s="151">
        <f t="shared" si="99"/>
        <v>0</v>
      </c>
      <c r="Z481" s="151" t="str">
        <f t="shared" si="100"/>
        <v/>
      </c>
      <c r="AA481" s="151">
        <f>COUNTIF($F$2:F481,F481)</f>
        <v>0</v>
      </c>
      <c r="AB481" s="156" t="str">
        <f t="shared" si="101"/>
        <v/>
      </c>
      <c r="AC481" t="e">
        <f>VLOOKUP(C481,'2-班级信息'!A:AH,31,0)</f>
        <v>#N/A</v>
      </c>
      <c r="AD481" t="e">
        <f>VLOOKUP(C481,'2-班级信息'!A:AH,8,0)</f>
        <v>#N/A</v>
      </c>
      <c r="AE481" t="e">
        <f t="shared" si="102"/>
        <v>#N/A</v>
      </c>
      <c r="AF481" t="e">
        <f t="shared" si="103"/>
        <v>#N/A</v>
      </c>
    </row>
    <row r="482" spans="1:32">
      <c r="A482" s="176"/>
      <c r="B482" s="176"/>
      <c r="C482" s="176"/>
      <c r="D482" s="176"/>
      <c r="E482" s="176"/>
      <c r="F482" s="176"/>
      <c r="G482" s="175"/>
      <c r="H482" s="176"/>
      <c r="I482" s="176"/>
      <c r="J482" s="176"/>
      <c r="K482" s="176"/>
      <c r="L482" s="176"/>
      <c r="M482" s="176"/>
      <c r="N482" s="176" t="s">
        <v>12</v>
      </c>
      <c r="O482" s="176" t="s">
        <v>12</v>
      </c>
      <c r="P482" s="155" t="str">
        <f t="shared" si="91"/>
        <v xml:space="preserve"> </v>
      </c>
      <c r="Q482" s="155" t="str">
        <f>IF(P482="在读",IF(IFERROR(FIND("一",C482),0)&gt;0,"一对一",VLOOKUP(LEFT(C482,3),班级编码!A:H,8,0)),P482)</f>
        <v xml:space="preserve"> </v>
      </c>
      <c r="R482" s="156">
        <f t="shared" si="92"/>
        <v>0</v>
      </c>
      <c r="S482" s="151">
        <f t="shared" si="93"/>
        <v>0</v>
      </c>
      <c r="T482" s="151" t="str">
        <f t="shared" si="94"/>
        <v/>
      </c>
      <c r="U482" s="151" t="str">
        <f t="shared" si="95"/>
        <v/>
      </c>
      <c r="V482" s="151" t="str">
        <f t="shared" si="96"/>
        <v/>
      </c>
      <c r="W482" s="151" t="str">
        <f t="shared" si="97"/>
        <v/>
      </c>
      <c r="X482" s="151">
        <f t="shared" si="98"/>
        <v>0</v>
      </c>
      <c r="Y482" s="151">
        <f t="shared" si="99"/>
        <v>0</v>
      </c>
      <c r="Z482" s="151" t="str">
        <f t="shared" si="100"/>
        <v/>
      </c>
      <c r="AA482" s="151">
        <f>COUNTIF($F$2:F482,F482)</f>
        <v>0</v>
      </c>
      <c r="AB482" s="156" t="str">
        <f t="shared" si="101"/>
        <v/>
      </c>
      <c r="AC482" t="e">
        <f>VLOOKUP(C482,'2-班级信息'!A:AH,31,0)</f>
        <v>#N/A</v>
      </c>
      <c r="AD482" t="e">
        <f>VLOOKUP(C482,'2-班级信息'!A:AH,8,0)</f>
        <v>#N/A</v>
      </c>
      <c r="AE482" t="e">
        <f t="shared" si="102"/>
        <v>#N/A</v>
      </c>
      <c r="AF482" t="e">
        <f t="shared" si="103"/>
        <v>#N/A</v>
      </c>
    </row>
    <row r="483" spans="1:32">
      <c r="A483" s="176"/>
      <c r="B483" s="176"/>
      <c r="C483" s="176"/>
      <c r="D483" s="176"/>
      <c r="E483" s="176"/>
      <c r="F483" s="176"/>
      <c r="G483" s="175"/>
      <c r="H483" s="176"/>
      <c r="I483" s="176"/>
      <c r="J483" s="176"/>
      <c r="K483" s="176"/>
      <c r="L483" s="176"/>
      <c r="M483" s="176"/>
      <c r="N483" s="176" t="s">
        <v>12</v>
      </c>
      <c r="O483" s="176" t="s">
        <v>12</v>
      </c>
      <c r="P483" s="155" t="str">
        <f t="shared" si="91"/>
        <v xml:space="preserve"> </v>
      </c>
      <c r="Q483" s="155" t="str">
        <f>IF(P483="在读",IF(IFERROR(FIND("一",C483),0)&gt;0,"一对一",VLOOKUP(LEFT(C483,3),班级编码!A:H,8,0)),P483)</f>
        <v xml:space="preserve"> </v>
      </c>
      <c r="R483" s="156">
        <f t="shared" si="92"/>
        <v>0</v>
      </c>
      <c r="S483" s="151">
        <f t="shared" si="93"/>
        <v>0</v>
      </c>
      <c r="T483" s="151" t="str">
        <f t="shared" si="94"/>
        <v/>
      </c>
      <c r="U483" s="151" t="str">
        <f t="shared" si="95"/>
        <v/>
      </c>
      <c r="V483" s="151" t="str">
        <f t="shared" si="96"/>
        <v/>
      </c>
      <c r="W483" s="151" t="str">
        <f t="shared" si="97"/>
        <v/>
      </c>
      <c r="X483" s="151">
        <f t="shared" si="98"/>
        <v>0</v>
      </c>
      <c r="Y483" s="151">
        <f t="shared" si="99"/>
        <v>0</v>
      </c>
      <c r="Z483" s="151" t="str">
        <f t="shared" si="100"/>
        <v/>
      </c>
      <c r="AA483" s="151">
        <f>COUNTIF($F$2:F483,F483)</f>
        <v>0</v>
      </c>
      <c r="AB483" s="156" t="str">
        <f t="shared" si="101"/>
        <v/>
      </c>
      <c r="AC483" t="e">
        <f>VLOOKUP(C483,'2-班级信息'!A:AH,31,0)</f>
        <v>#N/A</v>
      </c>
      <c r="AD483" t="e">
        <f>VLOOKUP(C483,'2-班级信息'!A:AH,8,0)</f>
        <v>#N/A</v>
      </c>
      <c r="AE483" t="e">
        <f t="shared" si="102"/>
        <v>#N/A</v>
      </c>
      <c r="AF483" t="e">
        <f t="shared" si="103"/>
        <v>#N/A</v>
      </c>
    </row>
    <row r="484" spans="1:32">
      <c r="A484" s="176"/>
      <c r="B484" s="176"/>
      <c r="C484" s="176"/>
      <c r="D484" s="176"/>
      <c r="E484" s="176"/>
      <c r="F484" s="176"/>
      <c r="G484" s="175"/>
      <c r="H484" s="176"/>
      <c r="I484" s="176"/>
      <c r="J484" s="176"/>
      <c r="K484" s="176"/>
      <c r="L484" s="176"/>
      <c r="M484" s="176"/>
      <c r="N484" s="176" t="s">
        <v>12</v>
      </c>
      <c r="O484" s="176" t="s">
        <v>12</v>
      </c>
      <c r="P484" s="155" t="str">
        <f t="shared" si="91"/>
        <v xml:space="preserve"> </v>
      </c>
      <c r="Q484" s="155" t="str">
        <f>IF(P484="在读",IF(IFERROR(FIND("一",C484),0)&gt;0,"一对一",VLOOKUP(LEFT(C484,3),班级编码!A:H,8,0)),P484)</f>
        <v xml:space="preserve"> </v>
      </c>
      <c r="R484" s="156">
        <f t="shared" si="92"/>
        <v>0</v>
      </c>
      <c r="S484" s="151">
        <f t="shared" si="93"/>
        <v>0</v>
      </c>
      <c r="T484" s="151" t="str">
        <f t="shared" si="94"/>
        <v/>
      </c>
      <c r="U484" s="151" t="str">
        <f t="shared" si="95"/>
        <v/>
      </c>
      <c r="V484" s="151" t="str">
        <f t="shared" si="96"/>
        <v/>
      </c>
      <c r="W484" s="151" t="str">
        <f t="shared" si="97"/>
        <v/>
      </c>
      <c r="X484" s="151">
        <f t="shared" si="98"/>
        <v>0</v>
      </c>
      <c r="Y484" s="151">
        <f t="shared" si="99"/>
        <v>0</v>
      </c>
      <c r="Z484" s="151" t="str">
        <f t="shared" si="100"/>
        <v/>
      </c>
      <c r="AA484" s="151">
        <f>COUNTIF($F$2:F484,F484)</f>
        <v>0</v>
      </c>
      <c r="AB484" s="156" t="str">
        <f t="shared" si="101"/>
        <v/>
      </c>
      <c r="AC484" t="e">
        <f>VLOOKUP(C484,'2-班级信息'!A:AH,31,0)</f>
        <v>#N/A</v>
      </c>
      <c r="AD484" t="e">
        <f>VLOOKUP(C484,'2-班级信息'!A:AH,8,0)</f>
        <v>#N/A</v>
      </c>
      <c r="AE484" t="e">
        <f t="shared" si="102"/>
        <v>#N/A</v>
      </c>
      <c r="AF484" t="e">
        <f t="shared" si="103"/>
        <v>#N/A</v>
      </c>
    </row>
    <row r="485" spans="1:32">
      <c r="A485" s="176"/>
      <c r="B485" s="176"/>
      <c r="C485" s="176"/>
      <c r="D485" s="176"/>
      <c r="E485" s="176"/>
      <c r="F485" s="176"/>
      <c r="G485" s="175"/>
      <c r="H485" s="176"/>
      <c r="I485" s="176"/>
      <c r="J485" s="176"/>
      <c r="K485" s="176"/>
      <c r="L485" s="176"/>
      <c r="M485" s="176"/>
      <c r="N485" s="176" t="s">
        <v>12</v>
      </c>
      <c r="O485" s="176" t="s">
        <v>12</v>
      </c>
      <c r="P485" s="155" t="str">
        <f t="shared" si="91"/>
        <v xml:space="preserve"> </v>
      </c>
      <c r="Q485" s="155" t="str">
        <f>IF(P485="在读",IF(IFERROR(FIND("一",C485),0)&gt;0,"一对一",VLOOKUP(LEFT(C485,3),班级编码!A:H,8,0)),P485)</f>
        <v xml:space="preserve"> </v>
      </c>
      <c r="R485" s="156">
        <f t="shared" si="92"/>
        <v>0</v>
      </c>
      <c r="S485" s="151">
        <f t="shared" si="93"/>
        <v>0</v>
      </c>
      <c r="T485" s="151" t="str">
        <f t="shared" si="94"/>
        <v/>
      </c>
      <c r="U485" s="151" t="str">
        <f t="shared" si="95"/>
        <v/>
      </c>
      <c r="V485" s="151" t="str">
        <f t="shared" si="96"/>
        <v/>
      </c>
      <c r="W485" s="151" t="str">
        <f t="shared" si="97"/>
        <v/>
      </c>
      <c r="X485" s="151">
        <f t="shared" si="98"/>
        <v>0</v>
      </c>
      <c r="Y485" s="151">
        <f t="shared" si="99"/>
        <v>0</v>
      </c>
      <c r="Z485" s="151" t="str">
        <f t="shared" si="100"/>
        <v/>
      </c>
      <c r="AA485" s="151">
        <f>COUNTIF($F$2:F485,F485)</f>
        <v>0</v>
      </c>
      <c r="AB485" s="156" t="str">
        <f t="shared" si="101"/>
        <v/>
      </c>
      <c r="AC485" t="e">
        <f>VLOOKUP(C485,'2-班级信息'!A:AH,31,0)</f>
        <v>#N/A</v>
      </c>
      <c r="AD485" t="e">
        <f>VLOOKUP(C485,'2-班级信息'!A:AH,8,0)</f>
        <v>#N/A</v>
      </c>
      <c r="AE485" t="e">
        <f t="shared" si="102"/>
        <v>#N/A</v>
      </c>
      <c r="AF485" t="e">
        <f t="shared" si="103"/>
        <v>#N/A</v>
      </c>
    </row>
    <row r="486" spans="1:32">
      <c r="A486" s="176"/>
      <c r="B486" s="176"/>
      <c r="C486" s="176"/>
      <c r="D486" s="176"/>
      <c r="E486" s="176"/>
      <c r="F486" s="176"/>
      <c r="G486" s="175"/>
      <c r="H486" s="176"/>
      <c r="I486" s="176"/>
      <c r="J486" s="176"/>
      <c r="K486" s="176"/>
      <c r="L486" s="176"/>
      <c r="M486" s="176"/>
      <c r="N486" s="176" t="s">
        <v>12</v>
      </c>
      <c r="O486" s="176" t="s">
        <v>12</v>
      </c>
      <c r="P486" s="155" t="str">
        <f t="shared" si="91"/>
        <v xml:space="preserve"> </v>
      </c>
      <c r="Q486" s="155" t="str">
        <f>IF(P486="在读",IF(IFERROR(FIND("一",C486),0)&gt;0,"一对一",VLOOKUP(LEFT(C486,3),班级编码!A:H,8,0)),P486)</f>
        <v xml:space="preserve"> </v>
      </c>
      <c r="R486" s="156">
        <f t="shared" si="92"/>
        <v>0</v>
      </c>
      <c r="S486" s="151">
        <f t="shared" si="93"/>
        <v>0</v>
      </c>
      <c r="T486" s="151" t="str">
        <f t="shared" si="94"/>
        <v/>
      </c>
      <c r="U486" s="151" t="str">
        <f t="shared" si="95"/>
        <v/>
      </c>
      <c r="V486" s="151" t="str">
        <f t="shared" si="96"/>
        <v/>
      </c>
      <c r="W486" s="151" t="str">
        <f t="shared" si="97"/>
        <v/>
      </c>
      <c r="X486" s="151">
        <f t="shared" si="98"/>
        <v>0</v>
      </c>
      <c r="Y486" s="151">
        <f t="shared" si="99"/>
        <v>0</v>
      </c>
      <c r="Z486" s="151" t="str">
        <f t="shared" si="100"/>
        <v/>
      </c>
      <c r="AA486" s="151">
        <f>COUNTIF($F$2:F486,F486)</f>
        <v>0</v>
      </c>
      <c r="AB486" s="156" t="str">
        <f t="shared" si="101"/>
        <v/>
      </c>
      <c r="AC486" t="e">
        <f>VLOOKUP(C486,'2-班级信息'!A:AH,31,0)</f>
        <v>#N/A</v>
      </c>
      <c r="AD486" t="e">
        <f>VLOOKUP(C486,'2-班级信息'!A:AH,8,0)</f>
        <v>#N/A</v>
      </c>
      <c r="AE486" t="e">
        <f t="shared" si="102"/>
        <v>#N/A</v>
      </c>
      <c r="AF486" t="e">
        <f t="shared" si="103"/>
        <v>#N/A</v>
      </c>
    </row>
    <row r="487" spans="1:32">
      <c r="A487" s="176"/>
      <c r="B487" s="176"/>
      <c r="C487" s="176"/>
      <c r="D487" s="176"/>
      <c r="E487" s="176"/>
      <c r="F487" s="176"/>
      <c r="G487" s="175"/>
      <c r="H487" s="176"/>
      <c r="I487" s="176"/>
      <c r="J487" s="176"/>
      <c r="K487" s="176"/>
      <c r="L487" s="176"/>
      <c r="M487" s="176"/>
      <c r="N487" s="176" t="s">
        <v>12</v>
      </c>
      <c r="O487" s="176" t="s">
        <v>10</v>
      </c>
      <c r="P487" s="155" t="str">
        <f t="shared" si="91"/>
        <v xml:space="preserve"> </v>
      </c>
      <c r="Q487" s="155" t="str">
        <f>IF(P487="在读",IF(IFERROR(FIND("一",C487),0)&gt;0,"一对一",VLOOKUP(LEFT(C487,3),班级编码!A:H,8,0)),P487)</f>
        <v xml:space="preserve"> </v>
      </c>
      <c r="R487" s="156">
        <f t="shared" si="92"/>
        <v>0</v>
      </c>
      <c r="S487" s="151">
        <f t="shared" si="93"/>
        <v>0</v>
      </c>
      <c r="T487" s="151" t="str">
        <f t="shared" si="94"/>
        <v/>
      </c>
      <c r="U487" s="151" t="str">
        <f t="shared" si="95"/>
        <v/>
      </c>
      <c r="V487" s="151" t="str">
        <f t="shared" si="96"/>
        <v/>
      </c>
      <c r="W487" s="151" t="str">
        <f t="shared" si="97"/>
        <v/>
      </c>
      <c r="X487" s="151">
        <f t="shared" si="98"/>
        <v>0</v>
      </c>
      <c r="Y487" s="151">
        <f t="shared" si="99"/>
        <v>0</v>
      </c>
      <c r="Z487" s="151" t="str">
        <f t="shared" si="100"/>
        <v/>
      </c>
      <c r="AA487" s="151">
        <f>COUNTIF($F$2:F487,F487)</f>
        <v>0</v>
      </c>
      <c r="AB487" s="156" t="str">
        <f t="shared" si="101"/>
        <v/>
      </c>
      <c r="AC487" t="e">
        <f>VLOOKUP(C487,'2-班级信息'!A:AH,31,0)</f>
        <v>#N/A</v>
      </c>
      <c r="AD487" t="e">
        <f>VLOOKUP(C487,'2-班级信息'!A:AH,8,0)</f>
        <v>#N/A</v>
      </c>
      <c r="AE487" t="e">
        <f t="shared" si="102"/>
        <v>#N/A</v>
      </c>
      <c r="AF487" t="e">
        <f t="shared" si="103"/>
        <v>#N/A</v>
      </c>
    </row>
    <row r="488" spans="1:32">
      <c r="A488" s="176"/>
      <c r="B488" s="176"/>
      <c r="C488" s="176"/>
      <c r="D488" s="176"/>
      <c r="E488" s="176"/>
      <c r="F488" s="176"/>
      <c r="G488" s="175"/>
      <c r="H488" s="176"/>
      <c r="I488" s="176"/>
      <c r="J488" s="176"/>
      <c r="K488" s="176"/>
      <c r="L488" s="176"/>
      <c r="M488" s="176"/>
      <c r="N488" s="176" t="s">
        <v>12</v>
      </c>
      <c r="O488" s="176" t="s">
        <v>12</v>
      </c>
      <c r="P488" s="155" t="str">
        <f t="shared" si="91"/>
        <v xml:space="preserve"> </v>
      </c>
      <c r="Q488" s="155" t="str">
        <f>IF(P488="在读",IF(IFERROR(FIND("一",C488),0)&gt;0,"一对一",VLOOKUP(LEFT(C488,3),班级编码!A:H,8,0)),P488)</f>
        <v xml:space="preserve"> </v>
      </c>
      <c r="R488" s="156">
        <f t="shared" si="92"/>
        <v>0</v>
      </c>
      <c r="S488" s="151">
        <f t="shared" si="93"/>
        <v>0</v>
      </c>
      <c r="T488" s="151" t="str">
        <f t="shared" si="94"/>
        <v/>
      </c>
      <c r="U488" s="151" t="str">
        <f t="shared" si="95"/>
        <v/>
      </c>
      <c r="V488" s="151" t="str">
        <f t="shared" si="96"/>
        <v/>
      </c>
      <c r="W488" s="151" t="str">
        <f t="shared" si="97"/>
        <v/>
      </c>
      <c r="X488" s="151">
        <f t="shared" si="98"/>
        <v>0</v>
      </c>
      <c r="Y488" s="151">
        <f t="shared" si="99"/>
        <v>0</v>
      </c>
      <c r="Z488" s="151" t="str">
        <f t="shared" si="100"/>
        <v/>
      </c>
      <c r="AA488" s="151">
        <f>COUNTIF($F$2:F488,F488)</f>
        <v>0</v>
      </c>
      <c r="AB488" s="156" t="str">
        <f t="shared" si="101"/>
        <v/>
      </c>
      <c r="AC488" t="e">
        <f>VLOOKUP(C488,'2-班级信息'!A:AH,31,0)</f>
        <v>#N/A</v>
      </c>
      <c r="AD488" t="e">
        <f>VLOOKUP(C488,'2-班级信息'!A:AH,8,0)</f>
        <v>#N/A</v>
      </c>
      <c r="AE488" t="e">
        <f t="shared" si="102"/>
        <v>#N/A</v>
      </c>
      <c r="AF488" t="e">
        <f t="shared" si="103"/>
        <v>#N/A</v>
      </c>
    </row>
    <row r="489" spans="1:32">
      <c r="A489" s="176"/>
      <c r="B489" s="176"/>
      <c r="C489" s="176"/>
      <c r="D489" s="176"/>
      <c r="E489" s="176"/>
      <c r="F489" s="176"/>
      <c r="G489" s="175"/>
      <c r="H489" s="176"/>
      <c r="I489" s="176"/>
      <c r="J489" s="176"/>
      <c r="K489" s="176"/>
      <c r="L489" s="176"/>
      <c r="M489" s="176"/>
      <c r="N489" s="176" t="s">
        <v>12</v>
      </c>
      <c r="O489" s="176" t="s">
        <v>12</v>
      </c>
      <c r="P489" s="155" t="str">
        <f t="shared" si="91"/>
        <v xml:space="preserve"> </v>
      </c>
      <c r="Q489" s="155" t="str">
        <f>IF(P489="在读",IF(IFERROR(FIND("一",C489),0)&gt;0,"一对一",VLOOKUP(LEFT(C489,3),班级编码!A:H,8,0)),P489)</f>
        <v xml:space="preserve"> </v>
      </c>
      <c r="R489" s="156">
        <f t="shared" si="92"/>
        <v>0</v>
      </c>
      <c r="S489" s="151">
        <f t="shared" si="93"/>
        <v>0</v>
      </c>
      <c r="T489" s="151" t="str">
        <f t="shared" si="94"/>
        <v/>
      </c>
      <c r="U489" s="151" t="str">
        <f t="shared" si="95"/>
        <v/>
      </c>
      <c r="V489" s="151" t="str">
        <f t="shared" si="96"/>
        <v/>
      </c>
      <c r="W489" s="151" t="str">
        <f t="shared" si="97"/>
        <v/>
      </c>
      <c r="X489" s="151">
        <f t="shared" si="98"/>
        <v>0</v>
      </c>
      <c r="Y489" s="151">
        <f t="shared" si="99"/>
        <v>0</v>
      </c>
      <c r="Z489" s="151" t="str">
        <f t="shared" si="100"/>
        <v/>
      </c>
      <c r="AA489" s="151">
        <f>COUNTIF($F$2:F489,F489)</f>
        <v>0</v>
      </c>
      <c r="AB489" s="156" t="str">
        <f t="shared" si="101"/>
        <v/>
      </c>
      <c r="AC489" t="e">
        <f>VLOOKUP(C489,'2-班级信息'!A:AH,31,0)</f>
        <v>#N/A</v>
      </c>
      <c r="AD489" t="e">
        <f>VLOOKUP(C489,'2-班级信息'!A:AH,8,0)</f>
        <v>#N/A</v>
      </c>
      <c r="AE489" t="e">
        <f t="shared" si="102"/>
        <v>#N/A</v>
      </c>
      <c r="AF489" t="e">
        <f t="shared" si="103"/>
        <v>#N/A</v>
      </c>
    </row>
    <row r="490" spans="1:32">
      <c r="A490" s="176"/>
      <c r="B490" s="176"/>
      <c r="C490" s="176"/>
      <c r="D490" s="176"/>
      <c r="E490" s="176"/>
      <c r="F490" s="176"/>
      <c r="G490" s="175"/>
      <c r="H490" s="176"/>
      <c r="I490" s="176"/>
      <c r="J490" s="176"/>
      <c r="K490" s="176"/>
      <c r="L490" s="176"/>
      <c r="M490" s="176"/>
      <c r="N490" s="176" t="s">
        <v>12</v>
      </c>
      <c r="O490" s="176" t="s">
        <v>12</v>
      </c>
      <c r="P490" s="155" t="str">
        <f t="shared" si="91"/>
        <v xml:space="preserve"> </v>
      </c>
      <c r="Q490" s="155" t="str">
        <f>IF(P490="在读",IF(IFERROR(FIND("一",C490),0)&gt;0,"一对一",VLOOKUP(LEFT(C490,3),班级编码!A:H,8,0)),P490)</f>
        <v xml:space="preserve"> </v>
      </c>
      <c r="R490" s="156">
        <f t="shared" si="92"/>
        <v>0</v>
      </c>
      <c r="S490" s="151">
        <f t="shared" si="93"/>
        <v>0</v>
      </c>
      <c r="T490" s="151" t="str">
        <f t="shared" si="94"/>
        <v/>
      </c>
      <c r="U490" s="151" t="str">
        <f t="shared" si="95"/>
        <v/>
      </c>
      <c r="V490" s="151" t="str">
        <f t="shared" si="96"/>
        <v/>
      </c>
      <c r="W490" s="151" t="str">
        <f t="shared" si="97"/>
        <v/>
      </c>
      <c r="X490" s="151">
        <f t="shared" si="98"/>
        <v>0</v>
      </c>
      <c r="Y490" s="151">
        <f t="shared" si="99"/>
        <v>0</v>
      </c>
      <c r="Z490" s="151" t="str">
        <f t="shared" si="100"/>
        <v/>
      </c>
      <c r="AA490" s="151">
        <f>COUNTIF($F$2:F490,F490)</f>
        <v>0</v>
      </c>
      <c r="AB490" s="156" t="str">
        <f t="shared" si="101"/>
        <v/>
      </c>
      <c r="AC490" t="e">
        <f>VLOOKUP(C490,'2-班级信息'!A:AH,31,0)</f>
        <v>#N/A</v>
      </c>
      <c r="AD490" t="e">
        <f>VLOOKUP(C490,'2-班级信息'!A:AH,8,0)</f>
        <v>#N/A</v>
      </c>
      <c r="AE490" t="e">
        <f t="shared" si="102"/>
        <v>#N/A</v>
      </c>
      <c r="AF490" t="e">
        <f t="shared" si="103"/>
        <v>#N/A</v>
      </c>
    </row>
    <row r="491" spans="1:32">
      <c r="A491" s="176"/>
      <c r="B491" s="176"/>
      <c r="C491" s="176"/>
      <c r="D491" s="176"/>
      <c r="E491" s="176"/>
      <c r="F491" s="176"/>
      <c r="G491" s="175"/>
      <c r="H491" s="176"/>
      <c r="I491" s="176"/>
      <c r="J491" s="176"/>
      <c r="K491" s="176"/>
      <c r="L491" s="176"/>
      <c r="M491" s="176"/>
      <c r="N491" s="176" t="s">
        <v>12</v>
      </c>
      <c r="O491" s="176" t="s">
        <v>12</v>
      </c>
      <c r="P491" s="155" t="str">
        <f t="shared" si="91"/>
        <v xml:space="preserve"> </v>
      </c>
      <c r="Q491" s="155" t="str">
        <f>IF(P491="在读",IF(IFERROR(FIND("一",C491),0)&gt;0,"一对一",VLOOKUP(LEFT(C491,3),班级编码!A:H,8,0)),P491)</f>
        <v xml:space="preserve"> </v>
      </c>
      <c r="R491" s="156">
        <f t="shared" si="92"/>
        <v>0</v>
      </c>
      <c r="S491" s="151">
        <f t="shared" si="93"/>
        <v>0</v>
      </c>
      <c r="T491" s="151" t="str">
        <f t="shared" si="94"/>
        <v/>
      </c>
      <c r="U491" s="151" t="str">
        <f t="shared" si="95"/>
        <v/>
      </c>
      <c r="V491" s="151" t="str">
        <f t="shared" si="96"/>
        <v/>
      </c>
      <c r="W491" s="151" t="str">
        <f t="shared" si="97"/>
        <v/>
      </c>
      <c r="X491" s="151">
        <f t="shared" si="98"/>
        <v>0</v>
      </c>
      <c r="Y491" s="151">
        <f t="shared" si="99"/>
        <v>0</v>
      </c>
      <c r="Z491" s="151" t="str">
        <f t="shared" si="100"/>
        <v/>
      </c>
      <c r="AA491" s="151">
        <f>COUNTIF($F$2:F491,F491)</f>
        <v>0</v>
      </c>
      <c r="AB491" s="156" t="str">
        <f t="shared" si="101"/>
        <v/>
      </c>
      <c r="AC491" t="e">
        <f>VLOOKUP(C491,'2-班级信息'!A:AH,31,0)</f>
        <v>#N/A</v>
      </c>
      <c r="AD491" t="e">
        <f>VLOOKUP(C491,'2-班级信息'!A:AH,8,0)</f>
        <v>#N/A</v>
      </c>
      <c r="AE491" t="e">
        <f t="shared" si="102"/>
        <v>#N/A</v>
      </c>
      <c r="AF491" t="e">
        <f t="shared" si="103"/>
        <v>#N/A</v>
      </c>
    </row>
    <row r="492" spans="1:32">
      <c r="A492" s="176"/>
      <c r="B492" s="176"/>
      <c r="C492" s="176"/>
      <c r="D492" s="176"/>
      <c r="E492" s="176"/>
      <c r="F492" s="176"/>
      <c r="G492" s="175"/>
      <c r="H492" s="176"/>
      <c r="I492" s="176"/>
      <c r="J492" s="176"/>
      <c r="K492" s="176"/>
      <c r="L492" s="176"/>
      <c r="M492" s="176"/>
      <c r="N492" s="176" t="s">
        <v>12</v>
      </c>
      <c r="O492" s="176" t="s">
        <v>12</v>
      </c>
      <c r="P492" s="155" t="str">
        <f t="shared" si="91"/>
        <v xml:space="preserve"> </v>
      </c>
      <c r="Q492" s="155" t="str">
        <f>IF(P492="在读",IF(IFERROR(FIND("一",C492),0)&gt;0,"一对一",VLOOKUP(LEFT(C492,3),班级编码!A:H,8,0)),P492)</f>
        <v xml:space="preserve"> </v>
      </c>
      <c r="R492" s="156">
        <f t="shared" si="92"/>
        <v>0</v>
      </c>
      <c r="S492" s="151">
        <f t="shared" si="93"/>
        <v>0</v>
      </c>
      <c r="T492" s="151" t="str">
        <f t="shared" si="94"/>
        <v/>
      </c>
      <c r="U492" s="151" t="str">
        <f t="shared" si="95"/>
        <v/>
      </c>
      <c r="V492" s="151" t="str">
        <f t="shared" si="96"/>
        <v/>
      </c>
      <c r="W492" s="151" t="str">
        <f t="shared" si="97"/>
        <v/>
      </c>
      <c r="X492" s="151">
        <f t="shared" si="98"/>
        <v>0</v>
      </c>
      <c r="Y492" s="151">
        <f t="shared" si="99"/>
        <v>0</v>
      </c>
      <c r="Z492" s="151" t="str">
        <f t="shared" si="100"/>
        <v/>
      </c>
      <c r="AA492" s="151">
        <f>COUNTIF($F$2:F492,F492)</f>
        <v>0</v>
      </c>
      <c r="AB492" s="156" t="str">
        <f t="shared" si="101"/>
        <v/>
      </c>
      <c r="AC492" t="e">
        <f>VLOOKUP(C492,'2-班级信息'!A:AH,31,0)</f>
        <v>#N/A</v>
      </c>
      <c r="AD492" t="e">
        <f>VLOOKUP(C492,'2-班级信息'!A:AH,8,0)</f>
        <v>#N/A</v>
      </c>
      <c r="AE492" t="e">
        <f t="shared" si="102"/>
        <v>#N/A</v>
      </c>
      <c r="AF492" t="e">
        <f t="shared" si="103"/>
        <v>#N/A</v>
      </c>
    </row>
    <row r="493" spans="1:32">
      <c r="A493" s="176"/>
      <c r="B493" s="176"/>
      <c r="C493" s="176"/>
      <c r="D493" s="176"/>
      <c r="E493" s="176"/>
      <c r="F493" s="176"/>
      <c r="G493" s="175"/>
      <c r="H493" s="176"/>
      <c r="I493" s="176"/>
      <c r="J493" s="176"/>
      <c r="K493" s="176"/>
      <c r="L493" s="176"/>
      <c r="M493" s="176"/>
      <c r="N493" s="176" t="s">
        <v>12</v>
      </c>
      <c r="O493" s="176" t="s">
        <v>12</v>
      </c>
      <c r="P493" s="155" t="str">
        <f t="shared" si="91"/>
        <v xml:space="preserve"> </v>
      </c>
      <c r="Q493" s="155" t="str">
        <f>IF(P493="在读",IF(IFERROR(FIND("一",C493),0)&gt;0,"一对一",VLOOKUP(LEFT(C493,3),班级编码!A:H,8,0)),P493)</f>
        <v xml:space="preserve"> </v>
      </c>
      <c r="R493" s="156">
        <f t="shared" si="92"/>
        <v>0</v>
      </c>
      <c r="S493" s="151">
        <f t="shared" si="93"/>
        <v>0</v>
      </c>
      <c r="T493" s="151" t="str">
        <f t="shared" si="94"/>
        <v/>
      </c>
      <c r="U493" s="151" t="str">
        <f t="shared" si="95"/>
        <v/>
      </c>
      <c r="V493" s="151" t="str">
        <f t="shared" si="96"/>
        <v/>
      </c>
      <c r="W493" s="151" t="str">
        <f t="shared" si="97"/>
        <v/>
      </c>
      <c r="X493" s="151">
        <f t="shared" si="98"/>
        <v>0</v>
      </c>
      <c r="Y493" s="151">
        <f t="shared" si="99"/>
        <v>0</v>
      </c>
      <c r="Z493" s="151" t="str">
        <f t="shared" si="100"/>
        <v/>
      </c>
      <c r="AA493" s="151">
        <f>COUNTIF($F$2:F493,F493)</f>
        <v>0</v>
      </c>
      <c r="AB493" s="156" t="str">
        <f t="shared" si="101"/>
        <v/>
      </c>
      <c r="AC493" t="e">
        <f>VLOOKUP(C493,'2-班级信息'!A:AH,31,0)</f>
        <v>#N/A</v>
      </c>
      <c r="AD493" t="e">
        <f>VLOOKUP(C493,'2-班级信息'!A:AH,8,0)</f>
        <v>#N/A</v>
      </c>
      <c r="AE493" t="e">
        <f t="shared" si="102"/>
        <v>#N/A</v>
      </c>
      <c r="AF493" t="e">
        <f t="shared" si="103"/>
        <v>#N/A</v>
      </c>
    </row>
    <row r="494" spans="1:32">
      <c r="A494" s="176"/>
      <c r="B494" s="176"/>
      <c r="C494" s="176"/>
      <c r="D494" s="176"/>
      <c r="E494" s="176"/>
      <c r="F494" s="176"/>
      <c r="G494" s="175"/>
      <c r="H494" s="176"/>
      <c r="I494" s="176"/>
      <c r="J494" s="176"/>
      <c r="K494" s="176"/>
      <c r="L494" s="176"/>
      <c r="M494" s="176"/>
      <c r="N494" s="176" t="s">
        <v>12</v>
      </c>
      <c r="O494" s="176" t="s">
        <v>12</v>
      </c>
      <c r="P494" s="155" t="str">
        <f t="shared" si="91"/>
        <v xml:space="preserve"> </v>
      </c>
      <c r="Q494" s="155" t="str">
        <f>IF(P494="在读",IF(IFERROR(FIND("一",C494),0)&gt;0,"一对一",VLOOKUP(LEFT(C494,3),班级编码!A:H,8,0)),P494)</f>
        <v xml:space="preserve"> </v>
      </c>
      <c r="R494" s="156">
        <f t="shared" si="92"/>
        <v>0</v>
      </c>
      <c r="S494" s="151">
        <f t="shared" si="93"/>
        <v>0</v>
      </c>
      <c r="T494" s="151" t="str">
        <f t="shared" si="94"/>
        <v/>
      </c>
      <c r="U494" s="151" t="str">
        <f t="shared" si="95"/>
        <v/>
      </c>
      <c r="V494" s="151" t="str">
        <f t="shared" si="96"/>
        <v/>
      </c>
      <c r="W494" s="151" t="str">
        <f t="shared" si="97"/>
        <v/>
      </c>
      <c r="X494" s="151">
        <f t="shared" si="98"/>
        <v>0</v>
      </c>
      <c r="Y494" s="151">
        <f t="shared" si="99"/>
        <v>0</v>
      </c>
      <c r="Z494" s="151" t="str">
        <f t="shared" si="100"/>
        <v/>
      </c>
      <c r="AA494" s="151">
        <f>COUNTIF($F$2:F494,F494)</f>
        <v>0</v>
      </c>
      <c r="AB494" s="156" t="str">
        <f t="shared" si="101"/>
        <v/>
      </c>
      <c r="AC494" t="e">
        <f>VLOOKUP(C494,'2-班级信息'!A:AH,31,0)</f>
        <v>#N/A</v>
      </c>
      <c r="AD494" t="e">
        <f>VLOOKUP(C494,'2-班级信息'!A:AH,8,0)</f>
        <v>#N/A</v>
      </c>
      <c r="AE494" t="e">
        <f t="shared" si="102"/>
        <v>#N/A</v>
      </c>
      <c r="AF494" t="e">
        <f t="shared" si="103"/>
        <v>#N/A</v>
      </c>
    </row>
    <row r="495" spans="1:32">
      <c r="A495" s="176"/>
      <c r="B495" s="176"/>
      <c r="C495" s="176"/>
      <c r="D495" s="176"/>
      <c r="E495" s="176"/>
      <c r="F495" s="176"/>
      <c r="G495" s="175"/>
      <c r="H495" s="176"/>
      <c r="I495" s="176"/>
      <c r="J495" s="176"/>
      <c r="K495" s="176"/>
      <c r="L495" s="176"/>
      <c r="M495" s="176"/>
      <c r="N495" s="176" t="s">
        <v>12</v>
      </c>
      <c r="O495" s="176" t="s">
        <v>12</v>
      </c>
      <c r="P495" s="155" t="str">
        <f t="shared" si="91"/>
        <v xml:space="preserve"> </v>
      </c>
      <c r="Q495" s="155" t="str">
        <f>IF(P495="在读",IF(IFERROR(FIND("一",C495),0)&gt;0,"一对一",VLOOKUP(LEFT(C495,3),班级编码!A:H,8,0)),P495)</f>
        <v xml:space="preserve"> </v>
      </c>
      <c r="R495" s="156">
        <f t="shared" si="92"/>
        <v>0</v>
      </c>
      <c r="S495" s="151">
        <f t="shared" si="93"/>
        <v>0</v>
      </c>
      <c r="T495" s="151" t="str">
        <f t="shared" si="94"/>
        <v/>
      </c>
      <c r="U495" s="151" t="str">
        <f t="shared" si="95"/>
        <v/>
      </c>
      <c r="V495" s="151" t="str">
        <f t="shared" si="96"/>
        <v/>
      </c>
      <c r="W495" s="151" t="str">
        <f t="shared" si="97"/>
        <v/>
      </c>
      <c r="X495" s="151">
        <f t="shared" si="98"/>
        <v>0</v>
      </c>
      <c r="Y495" s="151">
        <f t="shared" si="99"/>
        <v>0</v>
      </c>
      <c r="Z495" s="151" t="str">
        <f t="shared" si="100"/>
        <v/>
      </c>
      <c r="AA495" s="151">
        <f>COUNTIF($F$2:F495,F495)</f>
        <v>0</v>
      </c>
      <c r="AB495" s="156" t="str">
        <f t="shared" si="101"/>
        <v/>
      </c>
      <c r="AC495" t="e">
        <f>VLOOKUP(C495,'2-班级信息'!A:AH,31,0)</f>
        <v>#N/A</v>
      </c>
      <c r="AD495" t="e">
        <f>VLOOKUP(C495,'2-班级信息'!A:AH,8,0)</f>
        <v>#N/A</v>
      </c>
      <c r="AE495" t="e">
        <f t="shared" si="102"/>
        <v>#N/A</v>
      </c>
      <c r="AF495" t="e">
        <f t="shared" si="103"/>
        <v>#N/A</v>
      </c>
    </row>
    <row r="496" spans="1:32">
      <c r="A496" s="176"/>
      <c r="B496" s="176"/>
      <c r="C496" s="176"/>
      <c r="D496" s="176"/>
      <c r="E496" s="176"/>
      <c r="F496" s="176"/>
      <c r="G496" s="175"/>
      <c r="H496" s="176"/>
      <c r="I496" s="176"/>
      <c r="J496" s="176"/>
      <c r="K496" s="176"/>
      <c r="L496" s="176"/>
      <c r="M496" s="176"/>
      <c r="N496" s="176" t="s">
        <v>12</v>
      </c>
      <c r="O496" s="176" t="s">
        <v>12</v>
      </c>
      <c r="P496" s="155" t="str">
        <f t="shared" si="91"/>
        <v xml:space="preserve"> </v>
      </c>
      <c r="Q496" s="155" t="str">
        <f>IF(P496="在读",IF(IFERROR(FIND("一",C496),0)&gt;0,"一对一",VLOOKUP(LEFT(C496,3),班级编码!A:H,8,0)),P496)</f>
        <v xml:space="preserve"> </v>
      </c>
      <c r="R496" s="156">
        <f t="shared" si="92"/>
        <v>0</v>
      </c>
      <c r="S496" s="151">
        <f t="shared" si="93"/>
        <v>0</v>
      </c>
      <c r="T496" s="151" t="str">
        <f t="shared" si="94"/>
        <v/>
      </c>
      <c r="U496" s="151" t="str">
        <f t="shared" si="95"/>
        <v/>
      </c>
      <c r="V496" s="151" t="str">
        <f t="shared" si="96"/>
        <v/>
      </c>
      <c r="W496" s="151" t="str">
        <f t="shared" si="97"/>
        <v/>
      </c>
      <c r="X496" s="151">
        <f t="shared" si="98"/>
        <v>0</v>
      </c>
      <c r="Y496" s="151">
        <f t="shared" si="99"/>
        <v>0</v>
      </c>
      <c r="Z496" s="151" t="str">
        <f t="shared" si="100"/>
        <v/>
      </c>
      <c r="AA496" s="151">
        <f>COUNTIF($F$2:F496,F496)</f>
        <v>0</v>
      </c>
      <c r="AB496" s="156" t="str">
        <f t="shared" si="101"/>
        <v/>
      </c>
      <c r="AC496" t="e">
        <f>VLOOKUP(C496,'2-班级信息'!A:AH,31,0)</f>
        <v>#N/A</v>
      </c>
      <c r="AD496" t="e">
        <f>VLOOKUP(C496,'2-班级信息'!A:AH,8,0)</f>
        <v>#N/A</v>
      </c>
      <c r="AE496" t="e">
        <f t="shared" si="102"/>
        <v>#N/A</v>
      </c>
      <c r="AF496" t="e">
        <f t="shared" si="103"/>
        <v>#N/A</v>
      </c>
    </row>
    <row r="497" spans="1:32">
      <c r="A497" s="176"/>
      <c r="B497" s="176"/>
      <c r="C497" s="176"/>
      <c r="D497" s="176"/>
      <c r="E497" s="176"/>
      <c r="F497" s="176"/>
      <c r="G497" s="175"/>
      <c r="H497" s="176"/>
      <c r="I497" s="176"/>
      <c r="J497" s="176"/>
      <c r="K497" s="176"/>
      <c r="L497" s="176"/>
      <c r="M497" s="176"/>
      <c r="N497" s="176" t="s">
        <v>12</v>
      </c>
      <c r="O497" s="176" t="s">
        <v>12</v>
      </c>
      <c r="P497" s="155" t="str">
        <f t="shared" si="91"/>
        <v xml:space="preserve"> </v>
      </c>
      <c r="Q497" s="155" t="str">
        <f>IF(P497="在读",IF(IFERROR(FIND("一",C497),0)&gt;0,"一对一",VLOOKUP(LEFT(C497,3),班级编码!A:H,8,0)),P497)</f>
        <v xml:space="preserve"> </v>
      </c>
      <c r="R497" s="156">
        <f t="shared" si="92"/>
        <v>0</v>
      </c>
      <c r="S497" s="151">
        <f t="shared" si="93"/>
        <v>0</v>
      </c>
      <c r="T497" s="151" t="str">
        <f t="shared" si="94"/>
        <v/>
      </c>
      <c r="U497" s="151" t="str">
        <f t="shared" si="95"/>
        <v/>
      </c>
      <c r="V497" s="151" t="str">
        <f t="shared" si="96"/>
        <v/>
      </c>
      <c r="W497" s="151" t="str">
        <f t="shared" si="97"/>
        <v/>
      </c>
      <c r="X497" s="151">
        <f t="shared" si="98"/>
        <v>0</v>
      </c>
      <c r="Y497" s="151">
        <f t="shared" si="99"/>
        <v>0</v>
      </c>
      <c r="Z497" s="151" t="str">
        <f t="shared" si="100"/>
        <v/>
      </c>
      <c r="AA497" s="151">
        <f>COUNTIF($F$2:F497,F497)</f>
        <v>0</v>
      </c>
      <c r="AB497" s="156" t="str">
        <f t="shared" si="101"/>
        <v/>
      </c>
      <c r="AC497" t="e">
        <f>VLOOKUP(C497,'2-班级信息'!A:AH,31,0)</f>
        <v>#N/A</v>
      </c>
      <c r="AD497" t="e">
        <f>VLOOKUP(C497,'2-班级信息'!A:AH,8,0)</f>
        <v>#N/A</v>
      </c>
      <c r="AE497" t="e">
        <f t="shared" si="102"/>
        <v>#N/A</v>
      </c>
      <c r="AF497" t="e">
        <f t="shared" si="103"/>
        <v>#N/A</v>
      </c>
    </row>
    <row r="498" spans="1:32">
      <c r="A498" s="176"/>
      <c r="B498" s="176"/>
      <c r="C498" s="176"/>
      <c r="D498" s="176"/>
      <c r="E498" s="176"/>
      <c r="F498" s="176"/>
      <c r="G498" s="175"/>
      <c r="H498" s="176"/>
      <c r="I498" s="176"/>
      <c r="J498" s="176"/>
      <c r="K498" s="176"/>
      <c r="L498" s="176"/>
      <c r="M498" s="176"/>
      <c r="N498" s="176" t="s">
        <v>12</v>
      </c>
      <c r="O498" s="176" t="s">
        <v>12</v>
      </c>
      <c r="P498" s="155" t="str">
        <f t="shared" si="91"/>
        <v xml:space="preserve"> </v>
      </c>
      <c r="Q498" s="155" t="str">
        <f>IF(P498="在读",IF(IFERROR(FIND("一",C498),0)&gt;0,"一对一",VLOOKUP(LEFT(C498,3),班级编码!A:H,8,0)),P498)</f>
        <v xml:space="preserve"> </v>
      </c>
      <c r="R498" s="156">
        <f t="shared" si="92"/>
        <v>0</v>
      </c>
      <c r="S498" s="151">
        <f t="shared" si="93"/>
        <v>0</v>
      </c>
      <c r="T498" s="151" t="str">
        <f t="shared" si="94"/>
        <v/>
      </c>
      <c r="U498" s="151" t="str">
        <f t="shared" si="95"/>
        <v/>
      </c>
      <c r="V498" s="151" t="str">
        <f t="shared" si="96"/>
        <v/>
      </c>
      <c r="W498" s="151" t="str">
        <f t="shared" si="97"/>
        <v/>
      </c>
      <c r="X498" s="151">
        <f t="shared" si="98"/>
        <v>0</v>
      </c>
      <c r="Y498" s="151">
        <f t="shared" si="99"/>
        <v>0</v>
      </c>
      <c r="Z498" s="151" t="str">
        <f t="shared" si="100"/>
        <v/>
      </c>
      <c r="AA498" s="151">
        <f>COUNTIF($F$2:F498,F498)</f>
        <v>0</v>
      </c>
      <c r="AB498" s="156" t="str">
        <f t="shared" si="101"/>
        <v/>
      </c>
      <c r="AC498" t="e">
        <f>VLOOKUP(C498,'2-班级信息'!A:AH,31,0)</f>
        <v>#N/A</v>
      </c>
      <c r="AD498" t="e">
        <f>VLOOKUP(C498,'2-班级信息'!A:AH,8,0)</f>
        <v>#N/A</v>
      </c>
      <c r="AE498" t="e">
        <f t="shared" si="102"/>
        <v>#N/A</v>
      </c>
      <c r="AF498" t="e">
        <f t="shared" si="103"/>
        <v>#N/A</v>
      </c>
    </row>
    <row r="499" spans="1:32">
      <c r="A499" s="176"/>
      <c r="B499" s="176"/>
      <c r="C499" s="176"/>
      <c r="D499" s="176"/>
      <c r="E499" s="176"/>
      <c r="F499" s="176"/>
      <c r="G499" s="175"/>
      <c r="H499" s="176"/>
      <c r="I499" s="176"/>
      <c r="J499" s="176"/>
      <c r="K499" s="176"/>
      <c r="L499" s="176"/>
      <c r="M499" s="176"/>
      <c r="N499" s="176" t="s">
        <v>12</v>
      </c>
      <c r="O499" s="176" t="s">
        <v>12</v>
      </c>
      <c r="P499" s="155" t="str">
        <f t="shared" si="91"/>
        <v xml:space="preserve"> </v>
      </c>
      <c r="Q499" s="155" t="str">
        <f>IF(P499="在读",IF(IFERROR(FIND("一",C499),0)&gt;0,"一对一",VLOOKUP(LEFT(C499,3),班级编码!A:H,8,0)),P499)</f>
        <v xml:space="preserve"> </v>
      </c>
      <c r="R499" s="156">
        <f t="shared" si="92"/>
        <v>0</v>
      </c>
      <c r="S499" s="151">
        <f t="shared" si="93"/>
        <v>0</v>
      </c>
      <c r="T499" s="151" t="str">
        <f t="shared" si="94"/>
        <v/>
      </c>
      <c r="U499" s="151" t="str">
        <f t="shared" si="95"/>
        <v/>
      </c>
      <c r="V499" s="151" t="str">
        <f t="shared" si="96"/>
        <v/>
      </c>
      <c r="W499" s="151" t="str">
        <f t="shared" si="97"/>
        <v/>
      </c>
      <c r="X499" s="151">
        <f t="shared" si="98"/>
        <v>0</v>
      </c>
      <c r="Y499" s="151">
        <f t="shared" si="99"/>
        <v>0</v>
      </c>
      <c r="Z499" s="151" t="str">
        <f t="shared" si="100"/>
        <v/>
      </c>
      <c r="AA499" s="151">
        <f>COUNTIF($F$2:F499,F499)</f>
        <v>0</v>
      </c>
      <c r="AB499" s="156" t="str">
        <f t="shared" si="101"/>
        <v/>
      </c>
      <c r="AC499" t="e">
        <f>VLOOKUP(C499,'2-班级信息'!A:AH,31,0)</f>
        <v>#N/A</v>
      </c>
      <c r="AD499" t="e">
        <f>VLOOKUP(C499,'2-班级信息'!A:AH,8,0)</f>
        <v>#N/A</v>
      </c>
      <c r="AE499" t="e">
        <f t="shared" si="102"/>
        <v>#N/A</v>
      </c>
      <c r="AF499" t="e">
        <f t="shared" si="103"/>
        <v>#N/A</v>
      </c>
    </row>
    <row r="500" spans="1:32">
      <c r="A500" s="176"/>
      <c r="B500" s="176"/>
      <c r="C500" s="176"/>
      <c r="D500" s="176"/>
      <c r="E500" s="176"/>
      <c r="F500" s="176"/>
      <c r="G500" s="175"/>
      <c r="H500" s="176"/>
      <c r="I500" s="176"/>
      <c r="J500" s="176"/>
      <c r="K500" s="176"/>
      <c r="L500" s="176"/>
      <c r="M500" s="176"/>
      <c r="N500" s="176" t="s">
        <v>12</v>
      </c>
      <c r="O500" s="176" t="s">
        <v>12</v>
      </c>
      <c r="P500" s="155" t="str">
        <f t="shared" si="91"/>
        <v xml:space="preserve"> </v>
      </c>
      <c r="Q500" s="155" t="str">
        <f>IF(P500="在读",IF(IFERROR(FIND("一",C500),0)&gt;0,"一对一",VLOOKUP(LEFT(C500,3),班级编码!A:H,8,0)),P500)</f>
        <v xml:space="preserve"> </v>
      </c>
      <c r="R500" s="156">
        <f t="shared" si="92"/>
        <v>0</v>
      </c>
      <c r="S500" s="151">
        <f t="shared" si="93"/>
        <v>0</v>
      </c>
      <c r="T500" s="151" t="str">
        <f t="shared" si="94"/>
        <v/>
      </c>
      <c r="U500" s="151" t="str">
        <f t="shared" si="95"/>
        <v/>
      </c>
      <c r="V500" s="151" t="str">
        <f t="shared" si="96"/>
        <v/>
      </c>
      <c r="W500" s="151" t="str">
        <f t="shared" si="97"/>
        <v/>
      </c>
      <c r="X500" s="151">
        <f t="shared" si="98"/>
        <v>0</v>
      </c>
      <c r="Y500" s="151">
        <f t="shared" si="99"/>
        <v>0</v>
      </c>
      <c r="Z500" s="151" t="str">
        <f t="shared" si="100"/>
        <v/>
      </c>
      <c r="AA500" s="151">
        <f>COUNTIF($F$2:F500,F500)</f>
        <v>0</v>
      </c>
      <c r="AB500" s="156" t="str">
        <f t="shared" si="101"/>
        <v/>
      </c>
      <c r="AC500" t="e">
        <f>VLOOKUP(C500,'2-班级信息'!A:AH,31,0)</f>
        <v>#N/A</v>
      </c>
      <c r="AD500" t="e">
        <f>VLOOKUP(C500,'2-班级信息'!A:AH,8,0)</f>
        <v>#N/A</v>
      </c>
      <c r="AE500" t="e">
        <f t="shared" si="102"/>
        <v>#N/A</v>
      </c>
      <c r="AF500" t="e">
        <f t="shared" si="103"/>
        <v>#N/A</v>
      </c>
    </row>
    <row r="501" spans="1:32">
      <c r="A501" s="176"/>
      <c r="B501" s="176"/>
      <c r="C501" s="176"/>
      <c r="D501" s="176"/>
      <c r="E501" s="176"/>
      <c r="F501" s="176"/>
      <c r="G501" s="175"/>
      <c r="H501" s="176"/>
      <c r="I501" s="176"/>
      <c r="J501" s="176"/>
      <c r="K501" s="176"/>
      <c r="L501" s="176"/>
      <c r="M501" s="176"/>
      <c r="N501" s="176" t="s">
        <v>12</v>
      </c>
      <c r="O501" s="176" t="s">
        <v>12</v>
      </c>
      <c r="P501" s="155" t="str">
        <f t="shared" si="91"/>
        <v xml:space="preserve"> </v>
      </c>
      <c r="Q501" s="155" t="str">
        <f>IF(P501="在读",IF(IFERROR(FIND("一",C501),0)&gt;0,"一对一",VLOOKUP(LEFT(C501,3),班级编码!A:H,8,0)),P501)</f>
        <v xml:space="preserve"> </v>
      </c>
      <c r="R501" s="156">
        <f t="shared" si="92"/>
        <v>0</v>
      </c>
      <c r="S501" s="151">
        <f t="shared" si="93"/>
        <v>0</v>
      </c>
      <c r="T501" s="151" t="str">
        <f t="shared" si="94"/>
        <v/>
      </c>
      <c r="U501" s="151" t="str">
        <f t="shared" si="95"/>
        <v/>
      </c>
      <c r="V501" s="151" t="str">
        <f t="shared" si="96"/>
        <v/>
      </c>
      <c r="W501" s="151" t="str">
        <f t="shared" si="97"/>
        <v/>
      </c>
      <c r="X501" s="151">
        <f t="shared" si="98"/>
        <v>0</v>
      </c>
      <c r="Y501" s="151">
        <f t="shared" si="99"/>
        <v>0</v>
      </c>
      <c r="Z501" s="151" t="str">
        <f t="shared" si="100"/>
        <v/>
      </c>
      <c r="AA501" s="151">
        <f>COUNTIF($F$2:F501,F501)</f>
        <v>0</v>
      </c>
      <c r="AB501" s="156" t="str">
        <f t="shared" si="101"/>
        <v/>
      </c>
      <c r="AC501" t="e">
        <f>VLOOKUP(C501,'2-班级信息'!A:AH,31,0)</f>
        <v>#N/A</v>
      </c>
      <c r="AD501" t="e">
        <f>VLOOKUP(C501,'2-班级信息'!A:AH,8,0)</f>
        <v>#N/A</v>
      </c>
      <c r="AE501" t="e">
        <f t="shared" si="102"/>
        <v>#N/A</v>
      </c>
      <c r="AF501" t="e">
        <f t="shared" si="103"/>
        <v>#N/A</v>
      </c>
    </row>
    <row r="502" spans="1:32">
      <c r="A502" s="176"/>
      <c r="B502" s="176"/>
      <c r="C502" s="176"/>
      <c r="D502" s="176"/>
      <c r="E502" s="176"/>
      <c r="F502" s="176"/>
      <c r="G502" s="175"/>
      <c r="H502" s="176"/>
      <c r="I502" s="176"/>
      <c r="J502" s="176"/>
      <c r="K502" s="176"/>
      <c r="L502" s="176"/>
      <c r="M502" s="176"/>
      <c r="N502" s="176" t="s">
        <v>12</v>
      </c>
      <c r="O502" s="176" t="s">
        <v>12</v>
      </c>
      <c r="P502" s="155" t="str">
        <f t="shared" si="91"/>
        <v xml:space="preserve"> </v>
      </c>
      <c r="Q502" s="155" t="str">
        <f>IF(P502="在读",IF(IFERROR(FIND("一",C502),0)&gt;0,"一对一",VLOOKUP(LEFT(C502,3),班级编码!A:H,8,0)),P502)</f>
        <v xml:space="preserve"> </v>
      </c>
      <c r="R502" s="156">
        <f t="shared" si="92"/>
        <v>0</v>
      </c>
      <c r="S502" s="151">
        <f t="shared" si="93"/>
        <v>0</v>
      </c>
      <c r="T502" s="151" t="str">
        <f t="shared" si="94"/>
        <v/>
      </c>
      <c r="U502" s="151" t="str">
        <f t="shared" si="95"/>
        <v/>
      </c>
      <c r="V502" s="151" t="str">
        <f t="shared" si="96"/>
        <v/>
      </c>
      <c r="W502" s="151" t="str">
        <f t="shared" si="97"/>
        <v/>
      </c>
      <c r="X502" s="151">
        <f t="shared" si="98"/>
        <v>0</v>
      </c>
      <c r="Y502" s="151">
        <f t="shared" si="99"/>
        <v>0</v>
      </c>
      <c r="Z502" s="151" t="str">
        <f t="shared" si="100"/>
        <v/>
      </c>
      <c r="AA502" s="151">
        <f>COUNTIF($F$2:F502,F502)</f>
        <v>0</v>
      </c>
      <c r="AB502" s="156" t="str">
        <f t="shared" si="101"/>
        <v/>
      </c>
      <c r="AC502" t="e">
        <f>VLOOKUP(C502,'2-班级信息'!A:AH,31,0)</f>
        <v>#N/A</v>
      </c>
      <c r="AD502" t="e">
        <f>VLOOKUP(C502,'2-班级信息'!A:AH,8,0)</f>
        <v>#N/A</v>
      </c>
      <c r="AE502" t="e">
        <f t="shared" si="102"/>
        <v>#N/A</v>
      </c>
      <c r="AF502" t="e">
        <f t="shared" si="103"/>
        <v>#N/A</v>
      </c>
    </row>
    <row r="503" spans="1:32">
      <c r="A503" s="176"/>
      <c r="B503" s="176"/>
      <c r="C503" s="176"/>
      <c r="D503" s="176"/>
      <c r="E503" s="176"/>
      <c r="F503" s="176"/>
      <c r="G503" s="175"/>
      <c r="H503" s="176"/>
      <c r="I503" s="176"/>
      <c r="J503" s="176"/>
      <c r="K503" s="176"/>
      <c r="L503" s="176"/>
      <c r="M503" s="176"/>
      <c r="N503" s="176" t="s">
        <v>12</v>
      </c>
      <c r="O503" s="176" t="s">
        <v>12</v>
      </c>
      <c r="P503" s="155" t="str">
        <f t="shared" si="91"/>
        <v xml:space="preserve"> </v>
      </c>
      <c r="Q503" s="155" t="str">
        <f>IF(P503="在读",IF(IFERROR(FIND("一",C503),0)&gt;0,"一对一",VLOOKUP(LEFT(C503,3),班级编码!A:H,8,0)),P503)</f>
        <v xml:space="preserve"> </v>
      </c>
      <c r="R503" s="156">
        <f t="shared" si="92"/>
        <v>0</v>
      </c>
      <c r="S503" s="151">
        <f t="shared" si="93"/>
        <v>0</v>
      </c>
      <c r="T503" s="151" t="str">
        <f t="shared" si="94"/>
        <v/>
      </c>
      <c r="U503" s="151" t="str">
        <f t="shared" si="95"/>
        <v/>
      </c>
      <c r="V503" s="151" t="str">
        <f t="shared" si="96"/>
        <v/>
      </c>
      <c r="W503" s="151" t="str">
        <f t="shared" si="97"/>
        <v/>
      </c>
      <c r="X503" s="151">
        <f t="shared" si="98"/>
        <v>0</v>
      </c>
      <c r="Y503" s="151">
        <f t="shared" si="99"/>
        <v>0</v>
      </c>
      <c r="Z503" s="151" t="str">
        <f t="shared" si="100"/>
        <v/>
      </c>
      <c r="AA503" s="151">
        <f>COUNTIF($F$2:F503,F503)</f>
        <v>0</v>
      </c>
      <c r="AB503" s="156" t="str">
        <f t="shared" si="101"/>
        <v/>
      </c>
      <c r="AC503" t="e">
        <f>VLOOKUP(C503,'2-班级信息'!A:AH,31,0)</f>
        <v>#N/A</v>
      </c>
      <c r="AD503" t="e">
        <f>VLOOKUP(C503,'2-班级信息'!A:AH,8,0)</f>
        <v>#N/A</v>
      </c>
      <c r="AE503" t="e">
        <f t="shared" si="102"/>
        <v>#N/A</v>
      </c>
      <c r="AF503" t="e">
        <f t="shared" si="103"/>
        <v>#N/A</v>
      </c>
    </row>
    <row r="504" spans="1:32">
      <c r="A504" s="176"/>
      <c r="B504" s="176"/>
      <c r="C504" s="176"/>
      <c r="D504" s="176"/>
      <c r="E504" s="176"/>
      <c r="F504" s="176"/>
      <c r="G504" s="175"/>
      <c r="H504" s="176"/>
      <c r="I504" s="176"/>
      <c r="J504" s="176"/>
      <c r="K504" s="176"/>
      <c r="L504" s="176"/>
      <c r="M504" s="176"/>
      <c r="N504" s="176" t="s">
        <v>12</v>
      </c>
      <c r="O504" s="176" t="s">
        <v>12</v>
      </c>
      <c r="P504" s="155" t="str">
        <f t="shared" si="91"/>
        <v xml:space="preserve"> </v>
      </c>
      <c r="Q504" s="155" t="str">
        <f>IF(P504="在读",IF(IFERROR(FIND("一",C504),0)&gt;0,"一对一",VLOOKUP(LEFT(C504,3),班级编码!A:H,8,0)),P504)</f>
        <v xml:space="preserve"> </v>
      </c>
      <c r="R504" s="156">
        <f t="shared" si="92"/>
        <v>0</v>
      </c>
      <c r="S504" s="151">
        <f t="shared" si="93"/>
        <v>0</v>
      </c>
      <c r="T504" s="151" t="str">
        <f t="shared" si="94"/>
        <v/>
      </c>
      <c r="U504" s="151" t="str">
        <f t="shared" si="95"/>
        <v/>
      </c>
      <c r="V504" s="151" t="str">
        <f t="shared" si="96"/>
        <v/>
      </c>
      <c r="W504" s="151" t="str">
        <f t="shared" si="97"/>
        <v/>
      </c>
      <c r="X504" s="151">
        <f t="shared" si="98"/>
        <v>0</v>
      </c>
      <c r="Y504" s="151">
        <f t="shared" si="99"/>
        <v>0</v>
      </c>
      <c r="Z504" s="151" t="str">
        <f t="shared" si="100"/>
        <v/>
      </c>
      <c r="AA504" s="151">
        <f>COUNTIF($F$2:F504,F504)</f>
        <v>0</v>
      </c>
      <c r="AB504" s="156" t="str">
        <f t="shared" si="101"/>
        <v/>
      </c>
      <c r="AC504" t="e">
        <f>VLOOKUP(C504,'2-班级信息'!A:AH,31,0)</f>
        <v>#N/A</v>
      </c>
      <c r="AD504" t="e">
        <f>VLOOKUP(C504,'2-班级信息'!A:AH,8,0)</f>
        <v>#N/A</v>
      </c>
      <c r="AE504" t="e">
        <f t="shared" si="102"/>
        <v>#N/A</v>
      </c>
      <c r="AF504" t="e">
        <f t="shared" si="103"/>
        <v>#N/A</v>
      </c>
    </row>
    <row r="505" spans="1:32">
      <c r="A505" s="176"/>
      <c r="B505" s="176"/>
      <c r="C505" s="176"/>
      <c r="D505" s="176"/>
      <c r="E505" s="176"/>
      <c r="F505" s="176"/>
      <c r="G505" s="175"/>
      <c r="H505" s="176"/>
      <c r="I505" s="176"/>
      <c r="J505" s="176"/>
      <c r="K505" s="176"/>
      <c r="L505" s="176"/>
      <c r="M505" s="176"/>
      <c r="N505" s="176" t="s">
        <v>12</v>
      </c>
      <c r="O505" s="176" t="s">
        <v>12</v>
      </c>
      <c r="P505" s="155" t="str">
        <f t="shared" si="91"/>
        <v xml:space="preserve"> </v>
      </c>
      <c r="Q505" s="155" t="str">
        <f>IF(P505="在读",IF(IFERROR(FIND("一",C505),0)&gt;0,"一对一",VLOOKUP(LEFT(C505,3),班级编码!A:H,8,0)),P505)</f>
        <v xml:space="preserve"> </v>
      </c>
      <c r="R505" s="156">
        <f t="shared" si="92"/>
        <v>0</v>
      </c>
      <c r="S505" s="151">
        <f t="shared" si="93"/>
        <v>0</v>
      </c>
      <c r="T505" s="151" t="str">
        <f t="shared" si="94"/>
        <v/>
      </c>
      <c r="U505" s="151" t="str">
        <f t="shared" si="95"/>
        <v/>
      </c>
      <c r="V505" s="151" t="str">
        <f t="shared" si="96"/>
        <v/>
      </c>
      <c r="W505" s="151" t="str">
        <f t="shared" si="97"/>
        <v/>
      </c>
      <c r="X505" s="151">
        <f t="shared" si="98"/>
        <v>0</v>
      </c>
      <c r="Y505" s="151">
        <f t="shared" si="99"/>
        <v>0</v>
      </c>
      <c r="Z505" s="151" t="str">
        <f t="shared" si="100"/>
        <v/>
      </c>
      <c r="AA505" s="151">
        <f>COUNTIF($F$2:F505,F505)</f>
        <v>0</v>
      </c>
      <c r="AB505" s="156" t="str">
        <f t="shared" si="101"/>
        <v/>
      </c>
      <c r="AC505" t="e">
        <f>VLOOKUP(C505,'2-班级信息'!A:AH,31,0)</f>
        <v>#N/A</v>
      </c>
      <c r="AD505" t="e">
        <f>VLOOKUP(C505,'2-班级信息'!A:AH,8,0)</f>
        <v>#N/A</v>
      </c>
      <c r="AE505" t="e">
        <f t="shared" si="102"/>
        <v>#N/A</v>
      </c>
      <c r="AF505" t="e">
        <f t="shared" si="103"/>
        <v>#N/A</v>
      </c>
    </row>
    <row r="506" spans="1:32">
      <c r="A506" s="176"/>
      <c r="B506" s="176"/>
      <c r="C506" s="176"/>
      <c r="D506" s="176"/>
      <c r="E506" s="176"/>
      <c r="F506" s="176"/>
      <c r="G506" s="175"/>
      <c r="H506" s="176"/>
      <c r="I506" s="176"/>
      <c r="J506" s="176"/>
      <c r="K506" s="176"/>
      <c r="L506" s="176"/>
      <c r="M506" s="176"/>
      <c r="N506" s="176" t="s">
        <v>12</v>
      </c>
      <c r="O506" s="176" t="s">
        <v>12</v>
      </c>
      <c r="P506" s="155" t="str">
        <f t="shared" si="91"/>
        <v xml:space="preserve"> </v>
      </c>
      <c r="Q506" s="155" t="str">
        <f>IF(P506="在读",IF(IFERROR(FIND("一",C506),0)&gt;0,"一对一",VLOOKUP(LEFT(C506,3),班级编码!A:H,8,0)),P506)</f>
        <v xml:space="preserve"> </v>
      </c>
      <c r="R506" s="156">
        <f t="shared" si="92"/>
        <v>0</v>
      </c>
      <c r="S506" s="151">
        <f t="shared" si="93"/>
        <v>0</v>
      </c>
      <c r="T506" s="151" t="str">
        <f t="shared" si="94"/>
        <v/>
      </c>
      <c r="U506" s="151" t="str">
        <f t="shared" si="95"/>
        <v/>
      </c>
      <c r="V506" s="151" t="str">
        <f t="shared" si="96"/>
        <v/>
      </c>
      <c r="W506" s="151" t="str">
        <f t="shared" si="97"/>
        <v/>
      </c>
      <c r="X506" s="151">
        <f t="shared" si="98"/>
        <v>0</v>
      </c>
      <c r="Y506" s="151">
        <f t="shared" si="99"/>
        <v>0</v>
      </c>
      <c r="Z506" s="151" t="str">
        <f t="shared" si="100"/>
        <v/>
      </c>
      <c r="AA506" s="151">
        <f>COUNTIF($F$2:F506,F506)</f>
        <v>0</v>
      </c>
      <c r="AB506" s="156" t="str">
        <f t="shared" si="101"/>
        <v/>
      </c>
      <c r="AC506" t="e">
        <f>VLOOKUP(C506,'2-班级信息'!A:AH,31,0)</f>
        <v>#N/A</v>
      </c>
      <c r="AD506" t="e">
        <f>VLOOKUP(C506,'2-班级信息'!A:AH,8,0)</f>
        <v>#N/A</v>
      </c>
      <c r="AE506" t="e">
        <f t="shared" si="102"/>
        <v>#N/A</v>
      </c>
      <c r="AF506" t="e">
        <f t="shared" si="103"/>
        <v>#N/A</v>
      </c>
    </row>
    <row r="507" spans="1:32">
      <c r="A507" s="176"/>
      <c r="B507" s="176"/>
      <c r="C507" s="176"/>
      <c r="D507" s="176"/>
      <c r="E507" s="176"/>
      <c r="F507" s="176"/>
      <c r="G507" s="175"/>
      <c r="H507" s="176"/>
      <c r="I507" s="176"/>
      <c r="J507" s="176"/>
      <c r="K507" s="176"/>
      <c r="L507" s="176"/>
      <c r="M507" s="176"/>
      <c r="N507" s="176" t="s">
        <v>12</v>
      </c>
      <c r="O507" s="176" t="s">
        <v>12</v>
      </c>
      <c r="P507" s="155" t="str">
        <f t="shared" si="91"/>
        <v xml:space="preserve"> </v>
      </c>
      <c r="Q507" s="155" t="str">
        <f>IF(P507="在读",IF(IFERROR(FIND("一",C507),0)&gt;0,"一对一",VLOOKUP(LEFT(C507,3),班级编码!A:H,8,0)),P507)</f>
        <v xml:space="preserve"> </v>
      </c>
      <c r="R507" s="156">
        <f t="shared" si="92"/>
        <v>0</v>
      </c>
      <c r="S507" s="151">
        <f t="shared" si="93"/>
        <v>0</v>
      </c>
      <c r="T507" s="151" t="str">
        <f t="shared" si="94"/>
        <v/>
      </c>
      <c r="U507" s="151" t="str">
        <f t="shared" si="95"/>
        <v/>
      </c>
      <c r="V507" s="151" t="str">
        <f t="shared" si="96"/>
        <v/>
      </c>
      <c r="W507" s="151" t="str">
        <f t="shared" si="97"/>
        <v/>
      </c>
      <c r="X507" s="151">
        <f t="shared" si="98"/>
        <v>0</v>
      </c>
      <c r="Y507" s="151">
        <f t="shared" si="99"/>
        <v>0</v>
      </c>
      <c r="Z507" s="151" t="str">
        <f t="shared" si="100"/>
        <v/>
      </c>
      <c r="AA507" s="151">
        <f>COUNTIF($F$2:F507,F507)</f>
        <v>0</v>
      </c>
      <c r="AB507" s="156" t="str">
        <f t="shared" si="101"/>
        <v/>
      </c>
      <c r="AC507" t="e">
        <f>VLOOKUP(C507,'2-班级信息'!A:AH,31,0)</f>
        <v>#N/A</v>
      </c>
      <c r="AD507" t="e">
        <f>VLOOKUP(C507,'2-班级信息'!A:AH,8,0)</f>
        <v>#N/A</v>
      </c>
      <c r="AE507" t="e">
        <f t="shared" si="102"/>
        <v>#N/A</v>
      </c>
      <c r="AF507" t="e">
        <f t="shared" si="103"/>
        <v>#N/A</v>
      </c>
    </row>
    <row r="508" spans="1:32">
      <c r="A508" s="176"/>
      <c r="B508" s="176"/>
      <c r="C508" s="176"/>
      <c r="D508" s="176"/>
      <c r="E508" s="176"/>
      <c r="F508" s="176"/>
      <c r="G508" s="175"/>
      <c r="H508" s="176"/>
      <c r="I508" s="176"/>
      <c r="J508" s="176"/>
      <c r="K508" s="176"/>
      <c r="L508" s="176"/>
      <c r="M508" s="176"/>
      <c r="N508" s="176" t="s">
        <v>12</v>
      </c>
      <c r="O508" s="176" t="s">
        <v>12</v>
      </c>
      <c r="P508" s="155" t="str">
        <f t="shared" si="91"/>
        <v xml:space="preserve"> </v>
      </c>
      <c r="Q508" s="155" t="str">
        <f>IF(P508="在读",IF(IFERROR(FIND("一",C508),0)&gt;0,"一对一",VLOOKUP(LEFT(C508,3),班级编码!A:H,8,0)),P508)</f>
        <v xml:space="preserve"> </v>
      </c>
      <c r="R508" s="156">
        <f t="shared" si="92"/>
        <v>0</v>
      </c>
      <c r="S508" s="151">
        <f t="shared" si="93"/>
        <v>0</v>
      </c>
      <c r="T508" s="151" t="str">
        <f t="shared" si="94"/>
        <v/>
      </c>
      <c r="U508" s="151" t="str">
        <f t="shared" si="95"/>
        <v/>
      </c>
      <c r="V508" s="151" t="str">
        <f t="shared" si="96"/>
        <v/>
      </c>
      <c r="W508" s="151" t="str">
        <f t="shared" si="97"/>
        <v/>
      </c>
      <c r="X508" s="151">
        <f t="shared" si="98"/>
        <v>0</v>
      </c>
      <c r="Y508" s="151">
        <f t="shared" si="99"/>
        <v>0</v>
      </c>
      <c r="Z508" s="151" t="str">
        <f t="shared" si="100"/>
        <v/>
      </c>
      <c r="AA508" s="151">
        <f>COUNTIF($F$2:F508,F508)</f>
        <v>0</v>
      </c>
      <c r="AB508" s="156" t="str">
        <f t="shared" si="101"/>
        <v/>
      </c>
      <c r="AC508" t="e">
        <f>VLOOKUP(C508,'2-班级信息'!A:AH,31,0)</f>
        <v>#N/A</v>
      </c>
      <c r="AD508" t="e">
        <f>VLOOKUP(C508,'2-班级信息'!A:AH,8,0)</f>
        <v>#N/A</v>
      </c>
      <c r="AE508" t="e">
        <f t="shared" si="102"/>
        <v>#N/A</v>
      </c>
      <c r="AF508" t="e">
        <f t="shared" si="103"/>
        <v>#N/A</v>
      </c>
    </row>
    <row r="509" spans="1:32">
      <c r="A509" s="176"/>
      <c r="B509" s="176"/>
      <c r="C509" s="176"/>
      <c r="D509" s="176"/>
      <c r="E509" s="176"/>
      <c r="F509" s="176"/>
      <c r="G509" s="175"/>
      <c r="H509" s="176"/>
      <c r="I509" s="176"/>
      <c r="J509" s="176"/>
      <c r="K509" s="176"/>
      <c r="L509" s="176"/>
      <c r="M509" s="176"/>
      <c r="N509" s="176" t="s">
        <v>12</v>
      </c>
      <c r="O509" s="176" t="s">
        <v>12</v>
      </c>
      <c r="P509" s="155" t="str">
        <f t="shared" si="91"/>
        <v xml:space="preserve"> </v>
      </c>
      <c r="Q509" s="155" t="str">
        <f>IF(P509="在读",IF(IFERROR(FIND("一",C509),0)&gt;0,"一对一",VLOOKUP(LEFT(C509,3),班级编码!A:H,8,0)),P509)</f>
        <v xml:space="preserve"> </v>
      </c>
      <c r="R509" s="156">
        <f t="shared" si="92"/>
        <v>0</v>
      </c>
      <c r="S509" s="151">
        <f t="shared" si="93"/>
        <v>0</v>
      </c>
      <c r="T509" s="151" t="str">
        <f t="shared" si="94"/>
        <v/>
      </c>
      <c r="U509" s="151" t="str">
        <f t="shared" si="95"/>
        <v/>
      </c>
      <c r="V509" s="151" t="str">
        <f t="shared" si="96"/>
        <v/>
      </c>
      <c r="W509" s="151" t="str">
        <f t="shared" si="97"/>
        <v/>
      </c>
      <c r="X509" s="151">
        <f t="shared" si="98"/>
        <v>0</v>
      </c>
      <c r="Y509" s="151">
        <f t="shared" si="99"/>
        <v>0</v>
      </c>
      <c r="Z509" s="151" t="str">
        <f t="shared" si="100"/>
        <v/>
      </c>
      <c r="AA509" s="151">
        <f>COUNTIF($F$2:F509,F509)</f>
        <v>0</v>
      </c>
      <c r="AB509" s="156" t="str">
        <f t="shared" si="101"/>
        <v/>
      </c>
      <c r="AC509" t="e">
        <f>VLOOKUP(C509,'2-班级信息'!A:AH,31,0)</f>
        <v>#N/A</v>
      </c>
      <c r="AD509" t="e">
        <f>VLOOKUP(C509,'2-班级信息'!A:AH,8,0)</f>
        <v>#N/A</v>
      </c>
      <c r="AE509" t="e">
        <f t="shared" si="102"/>
        <v>#N/A</v>
      </c>
      <c r="AF509" t="e">
        <f t="shared" si="103"/>
        <v>#N/A</v>
      </c>
    </row>
    <row r="510" spans="1:32">
      <c r="A510" s="176"/>
      <c r="B510" s="176"/>
      <c r="C510" s="176"/>
      <c r="D510" s="176"/>
      <c r="E510" s="176"/>
      <c r="F510" s="176"/>
      <c r="G510" s="175"/>
      <c r="H510" s="176"/>
      <c r="I510" s="176"/>
      <c r="J510" s="176"/>
      <c r="K510" s="176"/>
      <c r="L510" s="176"/>
      <c r="M510" s="176"/>
      <c r="N510" s="176" t="s">
        <v>12</v>
      </c>
      <c r="O510" s="176" t="s">
        <v>12</v>
      </c>
      <c r="P510" s="155" t="str">
        <f t="shared" si="91"/>
        <v xml:space="preserve"> </v>
      </c>
      <c r="Q510" s="155" t="str">
        <f>IF(P510="在读",IF(IFERROR(FIND("一",C510),0)&gt;0,"一对一",VLOOKUP(LEFT(C510,3),班级编码!A:H,8,0)),P510)</f>
        <v xml:space="preserve"> </v>
      </c>
      <c r="R510" s="156">
        <f t="shared" si="92"/>
        <v>0</v>
      </c>
      <c r="S510" s="151">
        <f t="shared" si="93"/>
        <v>0</v>
      </c>
      <c r="T510" s="151" t="str">
        <f t="shared" si="94"/>
        <v/>
      </c>
      <c r="U510" s="151" t="str">
        <f t="shared" si="95"/>
        <v/>
      </c>
      <c r="V510" s="151" t="str">
        <f t="shared" si="96"/>
        <v/>
      </c>
      <c r="W510" s="151" t="str">
        <f t="shared" si="97"/>
        <v/>
      </c>
      <c r="X510" s="151">
        <f t="shared" si="98"/>
        <v>0</v>
      </c>
      <c r="Y510" s="151">
        <f t="shared" si="99"/>
        <v>0</v>
      </c>
      <c r="Z510" s="151" t="str">
        <f t="shared" si="100"/>
        <v/>
      </c>
      <c r="AA510" s="151">
        <f>COUNTIF($F$2:F510,F510)</f>
        <v>0</v>
      </c>
      <c r="AB510" s="156" t="str">
        <f t="shared" si="101"/>
        <v/>
      </c>
      <c r="AC510" t="e">
        <f>VLOOKUP(C510,'2-班级信息'!A:AH,31,0)</f>
        <v>#N/A</v>
      </c>
      <c r="AD510" t="e">
        <f>VLOOKUP(C510,'2-班级信息'!A:AH,8,0)</f>
        <v>#N/A</v>
      </c>
      <c r="AE510" t="e">
        <f t="shared" si="102"/>
        <v>#N/A</v>
      </c>
      <c r="AF510" t="e">
        <f t="shared" si="103"/>
        <v>#N/A</v>
      </c>
    </row>
    <row r="511" spans="1:32">
      <c r="A511" s="176"/>
      <c r="B511" s="176"/>
      <c r="C511" s="176"/>
      <c r="D511" s="176"/>
      <c r="E511" s="176"/>
      <c r="F511" s="176"/>
      <c r="G511" s="175"/>
      <c r="H511" s="176"/>
      <c r="I511" s="176"/>
      <c r="J511" s="176"/>
      <c r="K511" s="176"/>
      <c r="L511" s="176"/>
      <c r="M511" s="176"/>
      <c r="N511" s="176" t="s">
        <v>12</v>
      </c>
      <c r="O511" s="176" t="s">
        <v>12</v>
      </c>
      <c r="P511" s="155" t="str">
        <f t="shared" si="91"/>
        <v xml:space="preserve"> </v>
      </c>
      <c r="Q511" s="155" t="str">
        <f>IF(P511="在读",IF(IFERROR(FIND("一",C511),0)&gt;0,"一对一",VLOOKUP(LEFT(C511,3),班级编码!A:H,8,0)),P511)</f>
        <v xml:space="preserve"> </v>
      </c>
      <c r="R511" s="156">
        <f t="shared" si="92"/>
        <v>0</v>
      </c>
      <c r="S511" s="151">
        <f t="shared" si="93"/>
        <v>0</v>
      </c>
      <c r="T511" s="151" t="str">
        <f t="shared" si="94"/>
        <v/>
      </c>
      <c r="U511" s="151" t="str">
        <f t="shared" si="95"/>
        <v/>
      </c>
      <c r="V511" s="151" t="str">
        <f t="shared" si="96"/>
        <v/>
      </c>
      <c r="W511" s="151" t="str">
        <f t="shared" si="97"/>
        <v/>
      </c>
      <c r="X511" s="151">
        <f t="shared" si="98"/>
        <v>0</v>
      </c>
      <c r="Y511" s="151">
        <f t="shared" si="99"/>
        <v>0</v>
      </c>
      <c r="Z511" s="151" t="str">
        <f t="shared" si="100"/>
        <v/>
      </c>
      <c r="AA511" s="151">
        <f>COUNTIF($F$2:F511,F511)</f>
        <v>0</v>
      </c>
      <c r="AB511" s="156" t="str">
        <f t="shared" si="101"/>
        <v/>
      </c>
      <c r="AC511" t="e">
        <f>VLOOKUP(C511,'2-班级信息'!A:AH,31,0)</f>
        <v>#N/A</v>
      </c>
      <c r="AD511" t="e">
        <f>VLOOKUP(C511,'2-班级信息'!A:AH,8,0)</f>
        <v>#N/A</v>
      </c>
      <c r="AE511" t="e">
        <f t="shared" si="102"/>
        <v>#N/A</v>
      </c>
      <c r="AF511" t="e">
        <f t="shared" si="103"/>
        <v>#N/A</v>
      </c>
    </row>
    <row r="512" spans="1:32">
      <c r="A512" s="176"/>
      <c r="B512" s="176"/>
      <c r="C512" s="176"/>
      <c r="D512" s="176"/>
      <c r="E512" s="176"/>
      <c r="F512" s="176"/>
      <c r="G512" s="175"/>
      <c r="H512" s="176"/>
      <c r="I512" s="176"/>
      <c r="J512" s="176"/>
      <c r="K512" s="176"/>
      <c r="L512" s="176"/>
      <c r="M512" s="176"/>
      <c r="N512" s="176" t="s">
        <v>12</v>
      </c>
      <c r="O512" s="176" t="s">
        <v>12</v>
      </c>
      <c r="P512" s="155" t="str">
        <f t="shared" si="91"/>
        <v xml:space="preserve"> </v>
      </c>
      <c r="Q512" s="155" t="str">
        <f>IF(P512="在读",IF(IFERROR(FIND("一",C512),0)&gt;0,"一对一",VLOOKUP(LEFT(C512,3),班级编码!A:H,8,0)),P512)</f>
        <v xml:space="preserve"> </v>
      </c>
      <c r="R512" s="156">
        <f t="shared" si="92"/>
        <v>0</v>
      </c>
      <c r="S512" s="151">
        <f t="shared" si="93"/>
        <v>0</v>
      </c>
      <c r="T512" s="151" t="str">
        <f t="shared" si="94"/>
        <v/>
      </c>
      <c r="U512" s="151" t="str">
        <f t="shared" si="95"/>
        <v/>
      </c>
      <c r="V512" s="151" t="str">
        <f t="shared" si="96"/>
        <v/>
      </c>
      <c r="W512" s="151" t="str">
        <f t="shared" si="97"/>
        <v/>
      </c>
      <c r="X512" s="151">
        <f t="shared" si="98"/>
        <v>0</v>
      </c>
      <c r="Y512" s="151">
        <f t="shared" si="99"/>
        <v>0</v>
      </c>
      <c r="Z512" s="151" t="str">
        <f t="shared" si="100"/>
        <v/>
      </c>
      <c r="AA512" s="151">
        <f>COUNTIF($F$2:F512,F512)</f>
        <v>0</v>
      </c>
      <c r="AB512" s="156" t="str">
        <f t="shared" si="101"/>
        <v/>
      </c>
      <c r="AC512" t="e">
        <f>VLOOKUP(C512,'2-班级信息'!A:AH,31,0)</f>
        <v>#N/A</v>
      </c>
      <c r="AD512" t="e">
        <f>VLOOKUP(C512,'2-班级信息'!A:AH,8,0)</f>
        <v>#N/A</v>
      </c>
      <c r="AE512" t="e">
        <f t="shared" si="102"/>
        <v>#N/A</v>
      </c>
      <c r="AF512" t="e">
        <f t="shared" si="103"/>
        <v>#N/A</v>
      </c>
    </row>
    <row r="513" spans="1:32">
      <c r="A513" s="176"/>
      <c r="B513" s="176"/>
      <c r="C513" s="176"/>
      <c r="D513" s="176"/>
      <c r="E513" s="176"/>
      <c r="F513" s="176"/>
      <c r="G513" s="175"/>
      <c r="H513" s="176"/>
      <c r="I513" s="176"/>
      <c r="J513" s="176"/>
      <c r="K513" s="176"/>
      <c r="L513" s="176"/>
      <c r="M513" s="176"/>
      <c r="N513" s="176" t="s">
        <v>12</v>
      </c>
      <c r="O513" s="176" t="s">
        <v>12</v>
      </c>
      <c r="P513" s="155" t="str">
        <f t="shared" si="91"/>
        <v xml:space="preserve"> </v>
      </c>
      <c r="Q513" s="155" t="str">
        <f>IF(P513="在读",IF(IFERROR(FIND("一",C513),0)&gt;0,"一对一",VLOOKUP(LEFT(C513,3),班级编码!A:H,8,0)),P513)</f>
        <v xml:space="preserve"> </v>
      </c>
      <c r="R513" s="156">
        <f t="shared" si="92"/>
        <v>0</v>
      </c>
      <c r="S513" s="151">
        <f t="shared" si="93"/>
        <v>0</v>
      </c>
      <c r="T513" s="151" t="str">
        <f t="shared" si="94"/>
        <v/>
      </c>
      <c r="U513" s="151" t="str">
        <f t="shared" si="95"/>
        <v/>
      </c>
      <c r="V513" s="151" t="str">
        <f t="shared" si="96"/>
        <v/>
      </c>
      <c r="W513" s="151" t="str">
        <f t="shared" si="97"/>
        <v/>
      </c>
      <c r="X513" s="151">
        <f t="shared" si="98"/>
        <v>0</v>
      </c>
      <c r="Y513" s="151">
        <f t="shared" si="99"/>
        <v>0</v>
      </c>
      <c r="Z513" s="151" t="str">
        <f t="shared" si="100"/>
        <v/>
      </c>
      <c r="AA513" s="151">
        <f>COUNTIF($F$2:F513,F513)</f>
        <v>0</v>
      </c>
      <c r="AB513" s="156" t="str">
        <f t="shared" si="101"/>
        <v/>
      </c>
      <c r="AC513" t="e">
        <f>VLOOKUP(C513,'2-班级信息'!A:AH,31,0)</f>
        <v>#N/A</v>
      </c>
      <c r="AD513" t="e">
        <f>VLOOKUP(C513,'2-班级信息'!A:AH,8,0)</f>
        <v>#N/A</v>
      </c>
      <c r="AE513" t="e">
        <f t="shared" si="102"/>
        <v>#N/A</v>
      </c>
      <c r="AF513" t="e">
        <f t="shared" si="103"/>
        <v>#N/A</v>
      </c>
    </row>
    <row r="514" spans="1:32">
      <c r="A514" s="176"/>
      <c r="B514" s="176"/>
      <c r="C514" s="176"/>
      <c r="D514" s="176"/>
      <c r="E514" s="176"/>
      <c r="F514" s="176"/>
      <c r="G514" s="175"/>
      <c r="H514" s="176"/>
      <c r="I514" s="176"/>
      <c r="J514" s="176"/>
      <c r="K514" s="176"/>
      <c r="L514" s="176"/>
      <c r="M514" s="176"/>
      <c r="N514" s="176" t="s">
        <v>12</v>
      </c>
      <c r="O514" s="176" t="s">
        <v>12</v>
      </c>
      <c r="P514" s="155" t="str">
        <f t="shared" si="91"/>
        <v xml:space="preserve"> </v>
      </c>
      <c r="Q514" s="155" t="str">
        <f>IF(P514="在读",IF(IFERROR(FIND("一",C514),0)&gt;0,"一对一",VLOOKUP(LEFT(C514,3),班级编码!A:H,8,0)),P514)</f>
        <v xml:space="preserve"> </v>
      </c>
      <c r="R514" s="156">
        <f t="shared" si="92"/>
        <v>0</v>
      </c>
      <c r="S514" s="151">
        <f t="shared" si="93"/>
        <v>0</v>
      </c>
      <c r="T514" s="151" t="str">
        <f t="shared" si="94"/>
        <v/>
      </c>
      <c r="U514" s="151" t="str">
        <f t="shared" si="95"/>
        <v/>
      </c>
      <c r="V514" s="151" t="str">
        <f t="shared" si="96"/>
        <v/>
      </c>
      <c r="W514" s="151" t="str">
        <f t="shared" si="97"/>
        <v/>
      </c>
      <c r="X514" s="151">
        <f t="shared" si="98"/>
        <v>0</v>
      </c>
      <c r="Y514" s="151">
        <f t="shared" si="99"/>
        <v>0</v>
      </c>
      <c r="Z514" s="151" t="str">
        <f t="shared" si="100"/>
        <v/>
      </c>
      <c r="AA514" s="151">
        <f>COUNTIF($F$2:F514,F514)</f>
        <v>0</v>
      </c>
      <c r="AB514" s="156" t="str">
        <f t="shared" si="101"/>
        <v/>
      </c>
      <c r="AC514" t="e">
        <f>VLOOKUP(C514,'2-班级信息'!A:AH,31,0)</f>
        <v>#N/A</v>
      </c>
      <c r="AD514" t="e">
        <f>VLOOKUP(C514,'2-班级信息'!A:AH,8,0)</f>
        <v>#N/A</v>
      </c>
      <c r="AE514" t="e">
        <f t="shared" si="102"/>
        <v>#N/A</v>
      </c>
      <c r="AF514" t="e">
        <f t="shared" si="103"/>
        <v>#N/A</v>
      </c>
    </row>
    <row r="515" spans="1:32">
      <c r="A515" s="176"/>
      <c r="B515" s="176"/>
      <c r="C515" s="176"/>
      <c r="D515" s="176"/>
      <c r="E515" s="176"/>
      <c r="F515" s="176"/>
      <c r="G515" s="175"/>
      <c r="H515" s="176"/>
      <c r="I515" s="176"/>
      <c r="J515" s="176"/>
      <c r="K515" s="176"/>
      <c r="L515" s="176"/>
      <c r="M515" s="176"/>
      <c r="N515" s="176" t="s">
        <v>12</v>
      </c>
      <c r="O515" s="176" t="s">
        <v>12</v>
      </c>
      <c r="P515" s="155" t="str">
        <f t="shared" ref="P515:P578" si="104">IF(C515="停读","停读",IF(C515="未进班","未进班",IF(AND(L515="",F515&lt;&gt;""),"在读"," ")))</f>
        <v xml:space="preserve"> </v>
      </c>
      <c r="Q515" s="155" t="str">
        <f>IF(P515="在读",IF(IFERROR(FIND("一",C515),0)&gt;0,"一对一",VLOOKUP(LEFT(C515,3),班级编码!A:H,8,0)),P515)</f>
        <v xml:space="preserve"> </v>
      </c>
      <c r="R515" s="156">
        <f t="shared" ref="R515:R578" si="105">+C515</f>
        <v>0</v>
      </c>
      <c r="S515" s="151">
        <f t="shared" ref="S515:S578" si="106">IFERROR(LEFT(E515,FIND(",",E515)-1),E515)</f>
        <v>0</v>
      </c>
      <c r="T515" s="151" t="str">
        <f t="shared" ref="T515:T578" si="107">IF(X515=Y515,W515,V515)</f>
        <v/>
      </c>
      <c r="U515" s="151" t="str">
        <f t="shared" ref="U515:U578" si="108">IF(X515=Y515,V515,W515)</f>
        <v/>
      </c>
      <c r="V515" s="151" t="str">
        <f t="shared" ref="V515:V578" si="109">IFERROR(MID(E515,FIND(",",E515)+1,FIND("@",SUBSTITUTE(E515,",","@",2))-FIND(",",E515)-1),IF(ISERROR(FIND(",",E515)),"",MID(E515,FIND(",",E515)+1,20)))</f>
        <v/>
      </c>
      <c r="W515" s="151" t="str">
        <f t="shared" ref="W515:W578" si="110">IFERROR(MID(E515,FIND("@",SUBSTITUTE(E515,",","@",2))+1,10),"")</f>
        <v/>
      </c>
      <c r="X515" s="151">
        <f t="shared" ref="X515:X578" si="111">LEN(V515)</f>
        <v>0</v>
      </c>
      <c r="Y515" s="151">
        <f t="shared" ref="Y515:Y578" si="112">LENB(V515)</f>
        <v>0</v>
      </c>
      <c r="Z515" s="151" t="str">
        <f t="shared" ref="Z515:Z578" si="113">IF(COUNTIF(F:F,F515)&gt;1,"重复","")</f>
        <v/>
      </c>
      <c r="AA515" s="151">
        <f>COUNTIF($F$2:F515,F515)</f>
        <v>0</v>
      </c>
      <c r="AB515" s="156" t="str">
        <f t="shared" ref="AB515:AB578" si="114">IF(IFERROR(FIND("一",C515),0)&gt;0,"一对一",LEFT(C515,3))</f>
        <v/>
      </c>
      <c r="AC515" t="e">
        <f>VLOOKUP(C515,'2-班级信息'!A:AH,31,0)</f>
        <v>#N/A</v>
      </c>
      <c r="AD515" t="e">
        <f>VLOOKUP(C515,'2-班级信息'!A:AH,8,0)</f>
        <v>#N/A</v>
      </c>
      <c r="AE515" t="e">
        <f t="shared" ref="AE515:AE578" si="115">IF(Q515="一对一","一对一",VLOOKUP(H515,AG:AH,2,0))</f>
        <v>#N/A</v>
      </c>
      <c r="AF515" t="e">
        <f t="shared" ref="AF515:AF578" si="116">IF(OR(AE515="幼儿班",AE515="中学班",AE515="一对一"),AE515,IF(OR(AC515="周日晚上",AC515="周五晚上",AC515="周六晚上"),AC515,IF(OR(AC515="周六上午",AC515="周六下午",AC515="周日上午",AC515="周日下午",),"小学周末白天班","小学平时"&amp;AD515&amp;"班")))</f>
        <v>#N/A</v>
      </c>
    </row>
    <row r="516" spans="1:32">
      <c r="A516" s="176"/>
      <c r="B516" s="176"/>
      <c r="C516" s="176"/>
      <c r="D516" s="176"/>
      <c r="E516" s="176"/>
      <c r="F516" s="176"/>
      <c r="G516" s="175"/>
      <c r="H516" s="176"/>
      <c r="I516" s="176"/>
      <c r="J516" s="176"/>
      <c r="K516" s="176"/>
      <c r="L516" s="176"/>
      <c r="M516" s="176"/>
      <c r="N516" s="176" t="s">
        <v>12</v>
      </c>
      <c r="O516" s="176" t="s">
        <v>12</v>
      </c>
      <c r="P516" s="155" t="str">
        <f t="shared" si="104"/>
        <v xml:space="preserve"> </v>
      </c>
      <c r="Q516" s="155" t="str">
        <f>IF(P516="在读",IF(IFERROR(FIND("一",C516),0)&gt;0,"一对一",VLOOKUP(LEFT(C516,3),班级编码!A:H,8,0)),P516)</f>
        <v xml:space="preserve"> </v>
      </c>
      <c r="R516" s="156">
        <f t="shared" si="105"/>
        <v>0</v>
      </c>
      <c r="S516" s="151">
        <f t="shared" si="106"/>
        <v>0</v>
      </c>
      <c r="T516" s="151" t="str">
        <f t="shared" si="107"/>
        <v/>
      </c>
      <c r="U516" s="151" t="str">
        <f t="shared" si="108"/>
        <v/>
      </c>
      <c r="V516" s="151" t="str">
        <f t="shared" si="109"/>
        <v/>
      </c>
      <c r="W516" s="151" t="str">
        <f t="shared" si="110"/>
        <v/>
      </c>
      <c r="X516" s="151">
        <f t="shared" si="111"/>
        <v>0</v>
      </c>
      <c r="Y516" s="151">
        <f t="shared" si="112"/>
        <v>0</v>
      </c>
      <c r="Z516" s="151" t="str">
        <f t="shared" si="113"/>
        <v/>
      </c>
      <c r="AA516" s="151">
        <f>COUNTIF($F$2:F516,F516)</f>
        <v>0</v>
      </c>
      <c r="AB516" s="156" t="str">
        <f t="shared" si="114"/>
        <v/>
      </c>
      <c r="AC516" t="e">
        <f>VLOOKUP(C516,'2-班级信息'!A:AH,31,0)</f>
        <v>#N/A</v>
      </c>
      <c r="AD516" t="e">
        <f>VLOOKUP(C516,'2-班级信息'!A:AH,8,0)</f>
        <v>#N/A</v>
      </c>
      <c r="AE516" t="e">
        <f t="shared" si="115"/>
        <v>#N/A</v>
      </c>
      <c r="AF516" t="e">
        <f t="shared" si="116"/>
        <v>#N/A</v>
      </c>
    </row>
    <row r="517" spans="1:32">
      <c r="A517" s="176"/>
      <c r="B517" s="176"/>
      <c r="C517" s="176"/>
      <c r="D517" s="176"/>
      <c r="E517" s="176"/>
      <c r="F517" s="176"/>
      <c r="G517" s="175"/>
      <c r="H517" s="176"/>
      <c r="I517" s="176"/>
      <c r="J517" s="176"/>
      <c r="K517" s="176"/>
      <c r="L517" s="176"/>
      <c r="M517" s="176"/>
      <c r="N517" s="176" t="s">
        <v>12</v>
      </c>
      <c r="O517" s="176" t="s">
        <v>12</v>
      </c>
      <c r="P517" s="155" t="str">
        <f t="shared" si="104"/>
        <v xml:space="preserve"> </v>
      </c>
      <c r="Q517" s="155" t="str">
        <f>IF(P517="在读",IF(IFERROR(FIND("一",C517),0)&gt;0,"一对一",VLOOKUP(LEFT(C517,3),班级编码!A:H,8,0)),P517)</f>
        <v xml:space="preserve"> </v>
      </c>
      <c r="R517" s="156">
        <f t="shared" si="105"/>
        <v>0</v>
      </c>
      <c r="S517" s="151">
        <f t="shared" si="106"/>
        <v>0</v>
      </c>
      <c r="T517" s="151" t="str">
        <f t="shared" si="107"/>
        <v/>
      </c>
      <c r="U517" s="151" t="str">
        <f t="shared" si="108"/>
        <v/>
      </c>
      <c r="V517" s="151" t="str">
        <f t="shared" si="109"/>
        <v/>
      </c>
      <c r="W517" s="151" t="str">
        <f t="shared" si="110"/>
        <v/>
      </c>
      <c r="X517" s="151">
        <f t="shared" si="111"/>
        <v>0</v>
      </c>
      <c r="Y517" s="151">
        <f t="shared" si="112"/>
        <v>0</v>
      </c>
      <c r="Z517" s="151" t="str">
        <f t="shared" si="113"/>
        <v/>
      </c>
      <c r="AA517" s="151">
        <f>COUNTIF($F$2:F517,F517)</f>
        <v>0</v>
      </c>
      <c r="AB517" s="156" t="str">
        <f t="shared" si="114"/>
        <v/>
      </c>
      <c r="AC517" t="e">
        <f>VLOOKUP(C517,'2-班级信息'!A:AH,31,0)</f>
        <v>#N/A</v>
      </c>
      <c r="AD517" t="e">
        <f>VLOOKUP(C517,'2-班级信息'!A:AH,8,0)</f>
        <v>#N/A</v>
      </c>
      <c r="AE517" t="e">
        <f t="shared" si="115"/>
        <v>#N/A</v>
      </c>
      <c r="AF517" t="e">
        <f t="shared" si="116"/>
        <v>#N/A</v>
      </c>
    </row>
    <row r="518" spans="1:32">
      <c r="A518" s="176"/>
      <c r="B518" s="176"/>
      <c r="C518" s="176"/>
      <c r="D518" s="176"/>
      <c r="E518" s="176"/>
      <c r="F518" s="176"/>
      <c r="G518" s="175"/>
      <c r="H518" s="176"/>
      <c r="I518" s="176"/>
      <c r="J518" s="176"/>
      <c r="K518" s="176"/>
      <c r="L518" s="176"/>
      <c r="M518" s="176"/>
      <c r="N518" s="176" t="s">
        <v>12</v>
      </c>
      <c r="O518" s="176" t="s">
        <v>12</v>
      </c>
      <c r="P518" s="155" t="str">
        <f t="shared" si="104"/>
        <v xml:space="preserve"> </v>
      </c>
      <c r="Q518" s="155" t="str">
        <f>IF(P518="在读",IF(IFERROR(FIND("一",C518),0)&gt;0,"一对一",VLOOKUP(LEFT(C518,3),班级编码!A:H,8,0)),P518)</f>
        <v xml:space="preserve"> </v>
      </c>
      <c r="R518" s="156">
        <f t="shared" si="105"/>
        <v>0</v>
      </c>
      <c r="S518" s="151">
        <f t="shared" si="106"/>
        <v>0</v>
      </c>
      <c r="T518" s="151" t="str">
        <f t="shared" si="107"/>
        <v/>
      </c>
      <c r="U518" s="151" t="str">
        <f t="shared" si="108"/>
        <v/>
      </c>
      <c r="V518" s="151" t="str">
        <f t="shared" si="109"/>
        <v/>
      </c>
      <c r="W518" s="151" t="str">
        <f t="shared" si="110"/>
        <v/>
      </c>
      <c r="X518" s="151">
        <f t="shared" si="111"/>
        <v>0</v>
      </c>
      <c r="Y518" s="151">
        <f t="shared" si="112"/>
        <v>0</v>
      </c>
      <c r="Z518" s="151" t="str">
        <f t="shared" si="113"/>
        <v/>
      </c>
      <c r="AA518" s="151">
        <f>COUNTIF($F$2:F518,F518)</f>
        <v>0</v>
      </c>
      <c r="AB518" s="156" t="str">
        <f t="shared" si="114"/>
        <v/>
      </c>
      <c r="AC518" t="e">
        <f>VLOOKUP(C518,'2-班级信息'!A:AH,31,0)</f>
        <v>#N/A</v>
      </c>
      <c r="AD518" t="e">
        <f>VLOOKUP(C518,'2-班级信息'!A:AH,8,0)</f>
        <v>#N/A</v>
      </c>
      <c r="AE518" t="e">
        <f t="shared" si="115"/>
        <v>#N/A</v>
      </c>
      <c r="AF518" t="e">
        <f t="shared" si="116"/>
        <v>#N/A</v>
      </c>
    </row>
    <row r="519" spans="1:32">
      <c r="A519" s="176"/>
      <c r="B519" s="176"/>
      <c r="C519" s="176"/>
      <c r="D519" s="176"/>
      <c r="E519" s="176"/>
      <c r="F519" s="176"/>
      <c r="G519" s="175"/>
      <c r="H519" s="176"/>
      <c r="I519" s="176"/>
      <c r="J519" s="176"/>
      <c r="K519" s="176"/>
      <c r="L519" s="176"/>
      <c r="M519" s="176"/>
      <c r="N519" s="176" t="s">
        <v>12</v>
      </c>
      <c r="O519" s="176" t="s">
        <v>12</v>
      </c>
      <c r="P519" s="155" t="str">
        <f t="shared" si="104"/>
        <v xml:space="preserve"> </v>
      </c>
      <c r="Q519" s="155" t="str">
        <f>IF(P519="在读",IF(IFERROR(FIND("一",C519),0)&gt;0,"一对一",VLOOKUP(LEFT(C519,3),班级编码!A:H,8,0)),P519)</f>
        <v xml:space="preserve"> </v>
      </c>
      <c r="R519" s="156">
        <f t="shared" si="105"/>
        <v>0</v>
      </c>
      <c r="S519" s="151">
        <f t="shared" si="106"/>
        <v>0</v>
      </c>
      <c r="T519" s="151" t="str">
        <f t="shared" si="107"/>
        <v/>
      </c>
      <c r="U519" s="151" t="str">
        <f t="shared" si="108"/>
        <v/>
      </c>
      <c r="V519" s="151" t="str">
        <f t="shared" si="109"/>
        <v/>
      </c>
      <c r="W519" s="151" t="str">
        <f t="shared" si="110"/>
        <v/>
      </c>
      <c r="X519" s="151">
        <f t="shared" si="111"/>
        <v>0</v>
      </c>
      <c r="Y519" s="151">
        <f t="shared" si="112"/>
        <v>0</v>
      </c>
      <c r="Z519" s="151" t="str">
        <f t="shared" si="113"/>
        <v/>
      </c>
      <c r="AA519" s="151">
        <f>COUNTIF($F$2:F519,F519)</f>
        <v>0</v>
      </c>
      <c r="AB519" s="156" t="str">
        <f t="shared" si="114"/>
        <v/>
      </c>
      <c r="AC519" t="e">
        <f>VLOOKUP(C519,'2-班级信息'!A:AH,31,0)</f>
        <v>#N/A</v>
      </c>
      <c r="AD519" t="e">
        <f>VLOOKUP(C519,'2-班级信息'!A:AH,8,0)</f>
        <v>#N/A</v>
      </c>
      <c r="AE519" t="e">
        <f t="shared" si="115"/>
        <v>#N/A</v>
      </c>
      <c r="AF519" t="e">
        <f t="shared" si="116"/>
        <v>#N/A</v>
      </c>
    </row>
    <row r="520" spans="1:32">
      <c r="A520" s="176"/>
      <c r="B520" s="176"/>
      <c r="C520" s="176"/>
      <c r="D520" s="176"/>
      <c r="E520" s="176"/>
      <c r="F520" s="176"/>
      <c r="G520" s="175"/>
      <c r="H520" s="176"/>
      <c r="I520" s="176"/>
      <c r="J520" s="176"/>
      <c r="K520" s="176"/>
      <c r="L520" s="176"/>
      <c r="M520" s="176"/>
      <c r="N520" s="176" t="s">
        <v>12</v>
      </c>
      <c r="O520" s="176" t="s">
        <v>12</v>
      </c>
      <c r="P520" s="155" t="str">
        <f t="shared" si="104"/>
        <v xml:space="preserve"> </v>
      </c>
      <c r="Q520" s="155" t="str">
        <f>IF(P520="在读",IF(IFERROR(FIND("一",C520),0)&gt;0,"一对一",VLOOKUP(LEFT(C520,3),班级编码!A:H,8,0)),P520)</f>
        <v xml:space="preserve"> </v>
      </c>
      <c r="R520" s="156">
        <f t="shared" si="105"/>
        <v>0</v>
      </c>
      <c r="S520" s="151">
        <f t="shared" si="106"/>
        <v>0</v>
      </c>
      <c r="T520" s="151" t="str">
        <f t="shared" si="107"/>
        <v/>
      </c>
      <c r="U520" s="151" t="str">
        <f t="shared" si="108"/>
        <v/>
      </c>
      <c r="V520" s="151" t="str">
        <f t="shared" si="109"/>
        <v/>
      </c>
      <c r="W520" s="151" t="str">
        <f t="shared" si="110"/>
        <v/>
      </c>
      <c r="X520" s="151">
        <f t="shared" si="111"/>
        <v>0</v>
      </c>
      <c r="Y520" s="151">
        <f t="shared" si="112"/>
        <v>0</v>
      </c>
      <c r="Z520" s="151" t="str">
        <f t="shared" si="113"/>
        <v/>
      </c>
      <c r="AA520" s="151">
        <f>COUNTIF($F$2:F520,F520)</f>
        <v>0</v>
      </c>
      <c r="AB520" s="156" t="str">
        <f t="shared" si="114"/>
        <v/>
      </c>
      <c r="AC520" t="e">
        <f>VLOOKUP(C520,'2-班级信息'!A:AH,31,0)</f>
        <v>#N/A</v>
      </c>
      <c r="AD520" t="e">
        <f>VLOOKUP(C520,'2-班级信息'!A:AH,8,0)</f>
        <v>#N/A</v>
      </c>
      <c r="AE520" t="e">
        <f t="shared" si="115"/>
        <v>#N/A</v>
      </c>
      <c r="AF520" t="e">
        <f t="shared" si="116"/>
        <v>#N/A</v>
      </c>
    </row>
    <row r="521" spans="1:32">
      <c r="A521" s="176"/>
      <c r="B521" s="176"/>
      <c r="C521" s="176"/>
      <c r="D521" s="176"/>
      <c r="E521" s="176"/>
      <c r="F521" s="176"/>
      <c r="G521" s="175"/>
      <c r="H521" s="176"/>
      <c r="I521" s="176"/>
      <c r="J521" s="176"/>
      <c r="K521" s="176"/>
      <c r="L521" s="176"/>
      <c r="M521" s="176"/>
      <c r="N521" s="176" t="s">
        <v>12</v>
      </c>
      <c r="O521" s="176" t="s">
        <v>12</v>
      </c>
      <c r="P521" s="155" t="str">
        <f t="shared" si="104"/>
        <v xml:space="preserve"> </v>
      </c>
      <c r="Q521" s="155" t="str">
        <f>IF(P521="在读",IF(IFERROR(FIND("一",C521),0)&gt;0,"一对一",VLOOKUP(LEFT(C521,3),班级编码!A:H,8,0)),P521)</f>
        <v xml:space="preserve"> </v>
      </c>
      <c r="R521" s="156">
        <f t="shared" si="105"/>
        <v>0</v>
      </c>
      <c r="S521" s="151">
        <f t="shared" si="106"/>
        <v>0</v>
      </c>
      <c r="T521" s="151" t="str">
        <f t="shared" si="107"/>
        <v/>
      </c>
      <c r="U521" s="151" t="str">
        <f t="shared" si="108"/>
        <v/>
      </c>
      <c r="V521" s="151" t="str">
        <f t="shared" si="109"/>
        <v/>
      </c>
      <c r="W521" s="151" t="str">
        <f t="shared" si="110"/>
        <v/>
      </c>
      <c r="X521" s="151">
        <f t="shared" si="111"/>
        <v>0</v>
      </c>
      <c r="Y521" s="151">
        <f t="shared" si="112"/>
        <v>0</v>
      </c>
      <c r="Z521" s="151" t="str">
        <f t="shared" si="113"/>
        <v/>
      </c>
      <c r="AA521" s="151">
        <f>COUNTIF($F$2:F521,F521)</f>
        <v>0</v>
      </c>
      <c r="AB521" s="156" t="str">
        <f t="shared" si="114"/>
        <v/>
      </c>
      <c r="AC521" t="e">
        <f>VLOOKUP(C521,'2-班级信息'!A:AH,31,0)</f>
        <v>#N/A</v>
      </c>
      <c r="AD521" t="e">
        <f>VLOOKUP(C521,'2-班级信息'!A:AH,8,0)</f>
        <v>#N/A</v>
      </c>
      <c r="AE521" t="e">
        <f t="shared" si="115"/>
        <v>#N/A</v>
      </c>
      <c r="AF521" t="e">
        <f t="shared" si="116"/>
        <v>#N/A</v>
      </c>
    </row>
    <row r="522" spans="1:32">
      <c r="A522" s="176"/>
      <c r="B522" s="176"/>
      <c r="C522" s="176"/>
      <c r="D522" s="176"/>
      <c r="E522" s="176"/>
      <c r="F522" s="176"/>
      <c r="G522" s="175"/>
      <c r="H522" s="176"/>
      <c r="I522" s="176"/>
      <c r="J522" s="176"/>
      <c r="K522" s="176"/>
      <c r="L522" s="176"/>
      <c r="M522" s="176"/>
      <c r="N522" s="176" t="s">
        <v>12</v>
      </c>
      <c r="O522" s="176" t="s">
        <v>12</v>
      </c>
      <c r="P522" s="155" t="str">
        <f t="shared" si="104"/>
        <v xml:space="preserve"> </v>
      </c>
      <c r="Q522" s="155" t="str">
        <f>IF(P522="在读",IF(IFERROR(FIND("一",C522),0)&gt;0,"一对一",VLOOKUP(LEFT(C522,3),班级编码!A:H,8,0)),P522)</f>
        <v xml:space="preserve"> </v>
      </c>
      <c r="R522" s="156">
        <f t="shared" si="105"/>
        <v>0</v>
      </c>
      <c r="S522" s="151">
        <f t="shared" si="106"/>
        <v>0</v>
      </c>
      <c r="T522" s="151" t="str">
        <f t="shared" si="107"/>
        <v/>
      </c>
      <c r="U522" s="151" t="str">
        <f t="shared" si="108"/>
        <v/>
      </c>
      <c r="V522" s="151" t="str">
        <f t="shared" si="109"/>
        <v/>
      </c>
      <c r="W522" s="151" t="str">
        <f t="shared" si="110"/>
        <v/>
      </c>
      <c r="X522" s="151">
        <f t="shared" si="111"/>
        <v>0</v>
      </c>
      <c r="Y522" s="151">
        <f t="shared" si="112"/>
        <v>0</v>
      </c>
      <c r="Z522" s="151" t="str">
        <f t="shared" si="113"/>
        <v/>
      </c>
      <c r="AA522" s="151">
        <f>COUNTIF($F$2:F522,F522)</f>
        <v>0</v>
      </c>
      <c r="AB522" s="156" t="str">
        <f t="shared" si="114"/>
        <v/>
      </c>
      <c r="AC522" t="e">
        <f>VLOOKUP(C522,'2-班级信息'!A:AH,31,0)</f>
        <v>#N/A</v>
      </c>
      <c r="AD522" t="e">
        <f>VLOOKUP(C522,'2-班级信息'!A:AH,8,0)</f>
        <v>#N/A</v>
      </c>
      <c r="AE522" t="e">
        <f t="shared" si="115"/>
        <v>#N/A</v>
      </c>
      <c r="AF522" t="e">
        <f t="shared" si="116"/>
        <v>#N/A</v>
      </c>
    </row>
    <row r="523" spans="1:32">
      <c r="A523" s="176"/>
      <c r="B523" s="176"/>
      <c r="C523" s="176"/>
      <c r="D523" s="176"/>
      <c r="E523" s="176"/>
      <c r="F523" s="176"/>
      <c r="G523" s="175"/>
      <c r="H523" s="176"/>
      <c r="I523" s="176"/>
      <c r="J523" s="176"/>
      <c r="K523" s="176"/>
      <c r="L523" s="176"/>
      <c r="M523" s="176"/>
      <c r="N523" s="176" t="s">
        <v>12</v>
      </c>
      <c r="O523" s="176" t="s">
        <v>12</v>
      </c>
      <c r="P523" s="155" t="str">
        <f t="shared" si="104"/>
        <v xml:space="preserve"> </v>
      </c>
      <c r="Q523" s="155" t="str">
        <f>IF(P523="在读",IF(IFERROR(FIND("一",C523),0)&gt;0,"一对一",VLOOKUP(LEFT(C523,3),班级编码!A:H,8,0)),P523)</f>
        <v xml:space="preserve"> </v>
      </c>
      <c r="R523" s="156">
        <f t="shared" si="105"/>
        <v>0</v>
      </c>
      <c r="S523" s="151">
        <f t="shared" si="106"/>
        <v>0</v>
      </c>
      <c r="T523" s="151" t="str">
        <f t="shared" si="107"/>
        <v/>
      </c>
      <c r="U523" s="151" t="str">
        <f t="shared" si="108"/>
        <v/>
      </c>
      <c r="V523" s="151" t="str">
        <f t="shared" si="109"/>
        <v/>
      </c>
      <c r="W523" s="151" t="str">
        <f t="shared" si="110"/>
        <v/>
      </c>
      <c r="X523" s="151">
        <f t="shared" si="111"/>
        <v>0</v>
      </c>
      <c r="Y523" s="151">
        <f t="shared" si="112"/>
        <v>0</v>
      </c>
      <c r="Z523" s="151" t="str">
        <f t="shared" si="113"/>
        <v/>
      </c>
      <c r="AA523" s="151">
        <f>COUNTIF($F$2:F523,F523)</f>
        <v>0</v>
      </c>
      <c r="AB523" s="156" t="str">
        <f t="shared" si="114"/>
        <v/>
      </c>
      <c r="AC523" t="e">
        <f>VLOOKUP(C523,'2-班级信息'!A:AH,31,0)</f>
        <v>#N/A</v>
      </c>
      <c r="AD523" t="e">
        <f>VLOOKUP(C523,'2-班级信息'!A:AH,8,0)</f>
        <v>#N/A</v>
      </c>
      <c r="AE523" t="e">
        <f t="shared" si="115"/>
        <v>#N/A</v>
      </c>
      <c r="AF523" t="e">
        <f t="shared" si="116"/>
        <v>#N/A</v>
      </c>
    </row>
    <row r="524" spans="1:32">
      <c r="A524" s="176"/>
      <c r="B524" s="176"/>
      <c r="C524" s="176"/>
      <c r="D524" s="176"/>
      <c r="E524" s="176"/>
      <c r="F524" s="176"/>
      <c r="G524" s="175"/>
      <c r="H524" s="176"/>
      <c r="I524" s="176"/>
      <c r="J524" s="176"/>
      <c r="K524" s="176"/>
      <c r="L524" s="176"/>
      <c r="M524" s="176"/>
      <c r="N524" s="176" t="s">
        <v>12</v>
      </c>
      <c r="O524" s="176" t="s">
        <v>12</v>
      </c>
      <c r="P524" s="155" t="str">
        <f t="shared" si="104"/>
        <v xml:space="preserve"> </v>
      </c>
      <c r="Q524" s="155" t="str">
        <f>IF(P524="在读",IF(IFERROR(FIND("一",C524),0)&gt;0,"一对一",VLOOKUP(LEFT(C524,3),班级编码!A:H,8,0)),P524)</f>
        <v xml:space="preserve"> </v>
      </c>
      <c r="R524" s="156">
        <f t="shared" si="105"/>
        <v>0</v>
      </c>
      <c r="S524" s="151">
        <f t="shared" si="106"/>
        <v>0</v>
      </c>
      <c r="T524" s="151" t="str">
        <f t="shared" si="107"/>
        <v/>
      </c>
      <c r="U524" s="151" t="str">
        <f t="shared" si="108"/>
        <v/>
      </c>
      <c r="V524" s="151" t="str">
        <f t="shared" si="109"/>
        <v/>
      </c>
      <c r="W524" s="151" t="str">
        <f t="shared" si="110"/>
        <v/>
      </c>
      <c r="X524" s="151">
        <f t="shared" si="111"/>
        <v>0</v>
      </c>
      <c r="Y524" s="151">
        <f t="shared" si="112"/>
        <v>0</v>
      </c>
      <c r="Z524" s="151" t="str">
        <f t="shared" si="113"/>
        <v/>
      </c>
      <c r="AA524" s="151">
        <f>COUNTIF($F$2:F524,F524)</f>
        <v>0</v>
      </c>
      <c r="AB524" s="156" t="str">
        <f t="shared" si="114"/>
        <v/>
      </c>
      <c r="AC524" t="e">
        <f>VLOOKUP(C524,'2-班级信息'!A:AH,31,0)</f>
        <v>#N/A</v>
      </c>
      <c r="AD524" t="e">
        <f>VLOOKUP(C524,'2-班级信息'!A:AH,8,0)</f>
        <v>#N/A</v>
      </c>
      <c r="AE524" t="e">
        <f t="shared" si="115"/>
        <v>#N/A</v>
      </c>
      <c r="AF524" t="e">
        <f t="shared" si="116"/>
        <v>#N/A</v>
      </c>
    </row>
    <row r="525" spans="1:32">
      <c r="A525" s="176"/>
      <c r="B525" s="176"/>
      <c r="C525" s="176"/>
      <c r="D525" s="176"/>
      <c r="E525" s="176"/>
      <c r="F525" s="176"/>
      <c r="G525" s="175"/>
      <c r="H525" s="176"/>
      <c r="I525" s="176"/>
      <c r="J525" s="176"/>
      <c r="K525" s="176"/>
      <c r="L525" s="176"/>
      <c r="M525" s="176"/>
      <c r="N525" s="176" t="s">
        <v>12</v>
      </c>
      <c r="O525" s="176" t="s">
        <v>12</v>
      </c>
      <c r="P525" s="155" t="str">
        <f t="shared" si="104"/>
        <v xml:space="preserve"> </v>
      </c>
      <c r="Q525" s="155" t="str">
        <f>IF(P525="在读",IF(IFERROR(FIND("一",C525),0)&gt;0,"一对一",VLOOKUP(LEFT(C525,3),班级编码!A:H,8,0)),P525)</f>
        <v xml:space="preserve"> </v>
      </c>
      <c r="R525" s="156">
        <f t="shared" si="105"/>
        <v>0</v>
      </c>
      <c r="S525" s="151">
        <f t="shared" si="106"/>
        <v>0</v>
      </c>
      <c r="T525" s="151" t="str">
        <f t="shared" si="107"/>
        <v/>
      </c>
      <c r="U525" s="151" t="str">
        <f t="shared" si="108"/>
        <v/>
      </c>
      <c r="V525" s="151" t="str">
        <f t="shared" si="109"/>
        <v/>
      </c>
      <c r="W525" s="151" t="str">
        <f t="shared" si="110"/>
        <v/>
      </c>
      <c r="X525" s="151">
        <f t="shared" si="111"/>
        <v>0</v>
      </c>
      <c r="Y525" s="151">
        <f t="shared" si="112"/>
        <v>0</v>
      </c>
      <c r="Z525" s="151" t="str">
        <f t="shared" si="113"/>
        <v/>
      </c>
      <c r="AA525" s="151">
        <f>COUNTIF($F$2:F525,F525)</f>
        <v>0</v>
      </c>
      <c r="AB525" s="156" t="str">
        <f t="shared" si="114"/>
        <v/>
      </c>
      <c r="AC525" t="e">
        <f>VLOOKUP(C525,'2-班级信息'!A:AH,31,0)</f>
        <v>#N/A</v>
      </c>
      <c r="AD525" t="e">
        <f>VLOOKUP(C525,'2-班级信息'!A:AH,8,0)</f>
        <v>#N/A</v>
      </c>
      <c r="AE525" t="e">
        <f t="shared" si="115"/>
        <v>#N/A</v>
      </c>
      <c r="AF525" t="e">
        <f t="shared" si="116"/>
        <v>#N/A</v>
      </c>
    </row>
    <row r="526" spans="1:32">
      <c r="A526" s="176"/>
      <c r="B526" s="176"/>
      <c r="C526" s="176"/>
      <c r="D526" s="176"/>
      <c r="E526" s="176"/>
      <c r="F526" s="176"/>
      <c r="G526" s="175"/>
      <c r="H526" s="176"/>
      <c r="I526" s="176"/>
      <c r="J526" s="176"/>
      <c r="K526" s="176"/>
      <c r="L526" s="176"/>
      <c r="M526" s="176"/>
      <c r="N526" s="176" t="s">
        <v>12</v>
      </c>
      <c r="O526" s="176" t="s">
        <v>12</v>
      </c>
      <c r="P526" s="155" t="str">
        <f t="shared" si="104"/>
        <v xml:space="preserve"> </v>
      </c>
      <c r="Q526" s="155" t="str">
        <f>IF(P526="在读",IF(IFERROR(FIND("一",C526),0)&gt;0,"一对一",VLOOKUP(LEFT(C526,3),班级编码!A:H,8,0)),P526)</f>
        <v xml:space="preserve"> </v>
      </c>
      <c r="R526" s="156">
        <f t="shared" si="105"/>
        <v>0</v>
      </c>
      <c r="S526" s="151">
        <f t="shared" si="106"/>
        <v>0</v>
      </c>
      <c r="T526" s="151" t="str">
        <f t="shared" si="107"/>
        <v/>
      </c>
      <c r="U526" s="151" t="str">
        <f t="shared" si="108"/>
        <v/>
      </c>
      <c r="V526" s="151" t="str">
        <f t="shared" si="109"/>
        <v/>
      </c>
      <c r="W526" s="151" t="str">
        <f t="shared" si="110"/>
        <v/>
      </c>
      <c r="X526" s="151">
        <f t="shared" si="111"/>
        <v>0</v>
      </c>
      <c r="Y526" s="151">
        <f t="shared" si="112"/>
        <v>0</v>
      </c>
      <c r="Z526" s="151" t="str">
        <f t="shared" si="113"/>
        <v/>
      </c>
      <c r="AA526" s="151">
        <f>COUNTIF($F$2:F526,F526)</f>
        <v>0</v>
      </c>
      <c r="AB526" s="156" t="str">
        <f t="shared" si="114"/>
        <v/>
      </c>
      <c r="AC526" t="e">
        <f>VLOOKUP(C526,'2-班级信息'!A:AH,31,0)</f>
        <v>#N/A</v>
      </c>
      <c r="AD526" t="e">
        <f>VLOOKUP(C526,'2-班级信息'!A:AH,8,0)</f>
        <v>#N/A</v>
      </c>
      <c r="AE526" t="e">
        <f t="shared" si="115"/>
        <v>#N/A</v>
      </c>
      <c r="AF526" t="e">
        <f t="shared" si="116"/>
        <v>#N/A</v>
      </c>
    </row>
    <row r="527" spans="1:32">
      <c r="A527" s="176"/>
      <c r="B527" s="176"/>
      <c r="C527" s="176"/>
      <c r="D527" s="176"/>
      <c r="E527" s="176"/>
      <c r="F527" s="176"/>
      <c r="G527" s="175"/>
      <c r="H527" s="176"/>
      <c r="I527" s="176"/>
      <c r="J527" s="176"/>
      <c r="K527" s="176"/>
      <c r="L527" s="176"/>
      <c r="M527" s="176"/>
      <c r="N527" s="176" t="s">
        <v>12</v>
      </c>
      <c r="O527" s="176" t="s">
        <v>12</v>
      </c>
      <c r="P527" s="155" t="str">
        <f t="shared" si="104"/>
        <v xml:space="preserve"> </v>
      </c>
      <c r="Q527" s="155" t="str">
        <f>IF(P527="在读",IF(IFERROR(FIND("一",C527),0)&gt;0,"一对一",VLOOKUP(LEFT(C527,3),班级编码!A:H,8,0)),P527)</f>
        <v xml:space="preserve"> </v>
      </c>
      <c r="R527" s="156">
        <f t="shared" si="105"/>
        <v>0</v>
      </c>
      <c r="S527" s="151">
        <f t="shared" si="106"/>
        <v>0</v>
      </c>
      <c r="T527" s="151" t="str">
        <f t="shared" si="107"/>
        <v/>
      </c>
      <c r="U527" s="151" t="str">
        <f t="shared" si="108"/>
        <v/>
      </c>
      <c r="V527" s="151" t="str">
        <f t="shared" si="109"/>
        <v/>
      </c>
      <c r="W527" s="151" t="str">
        <f t="shared" si="110"/>
        <v/>
      </c>
      <c r="X527" s="151">
        <f t="shared" si="111"/>
        <v>0</v>
      </c>
      <c r="Y527" s="151">
        <f t="shared" si="112"/>
        <v>0</v>
      </c>
      <c r="Z527" s="151" t="str">
        <f t="shared" si="113"/>
        <v/>
      </c>
      <c r="AA527" s="151">
        <f>COUNTIF($F$2:F527,F527)</f>
        <v>0</v>
      </c>
      <c r="AB527" s="156" t="str">
        <f t="shared" si="114"/>
        <v/>
      </c>
      <c r="AC527" t="e">
        <f>VLOOKUP(C527,'2-班级信息'!A:AH,31,0)</f>
        <v>#N/A</v>
      </c>
      <c r="AD527" t="e">
        <f>VLOOKUP(C527,'2-班级信息'!A:AH,8,0)</f>
        <v>#N/A</v>
      </c>
      <c r="AE527" t="e">
        <f t="shared" si="115"/>
        <v>#N/A</v>
      </c>
      <c r="AF527" t="e">
        <f t="shared" si="116"/>
        <v>#N/A</v>
      </c>
    </row>
    <row r="528" spans="1:32">
      <c r="A528" s="176"/>
      <c r="B528" s="176"/>
      <c r="C528" s="176"/>
      <c r="D528" s="176"/>
      <c r="E528" s="176"/>
      <c r="F528" s="176"/>
      <c r="G528" s="175"/>
      <c r="H528" s="176"/>
      <c r="I528" s="176"/>
      <c r="J528" s="176"/>
      <c r="K528" s="176"/>
      <c r="L528" s="176"/>
      <c r="M528" s="176"/>
      <c r="N528" s="176" t="s">
        <v>12</v>
      </c>
      <c r="O528" s="176" t="s">
        <v>12</v>
      </c>
      <c r="P528" s="155" t="str">
        <f t="shared" si="104"/>
        <v xml:space="preserve"> </v>
      </c>
      <c r="Q528" s="155" t="str">
        <f>IF(P528="在读",IF(IFERROR(FIND("一",C528),0)&gt;0,"一对一",VLOOKUP(LEFT(C528,3),班级编码!A:H,8,0)),P528)</f>
        <v xml:space="preserve"> </v>
      </c>
      <c r="R528" s="156">
        <f t="shared" si="105"/>
        <v>0</v>
      </c>
      <c r="S528" s="151">
        <f t="shared" si="106"/>
        <v>0</v>
      </c>
      <c r="T528" s="151" t="str">
        <f t="shared" si="107"/>
        <v/>
      </c>
      <c r="U528" s="151" t="str">
        <f t="shared" si="108"/>
        <v/>
      </c>
      <c r="V528" s="151" t="str">
        <f t="shared" si="109"/>
        <v/>
      </c>
      <c r="W528" s="151" t="str">
        <f t="shared" si="110"/>
        <v/>
      </c>
      <c r="X528" s="151">
        <f t="shared" si="111"/>
        <v>0</v>
      </c>
      <c r="Y528" s="151">
        <f t="shared" si="112"/>
        <v>0</v>
      </c>
      <c r="Z528" s="151" t="str">
        <f t="shared" si="113"/>
        <v/>
      </c>
      <c r="AA528" s="151">
        <f>COUNTIF($F$2:F528,F528)</f>
        <v>0</v>
      </c>
      <c r="AB528" s="156" t="str">
        <f t="shared" si="114"/>
        <v/>
      </c>
      <c r="AC528" t="e">
        <f>VLOOKUP(C528,'2-班级信息'!A:AH,31,0)</f>
        <v>#N/A</v>
      </c>
      <c r="AD528" t="e">
        <f>VLOOKUP(C528,'2-班级信息'!A:AH,8,0)</f>
        <v>#N/A</v>
      </c>
      <c r="AE528" t="e">
        <f t="shared" si="115"/>
        <v>#N/A</v>
      </c>
      <c r="AF528" t="e">
        <f t="shared" si="116"/>
        <v>#N/A</v>
      </c>
    </row>
    <row r="529" spans="1:32">
      <c r="A529" s="176"/>
      <c r="B529" s="176"/>
      <c r="C529" s="176"/>
      <c r="D529" s="176"/>
      <c r="E529" s="176"/>
      <c r="F529" s="176"/>
      <c r="G529" s="175"/>
      <c r="H529" s="176"/>
      <c r="I529" s="176"/>
      <c r="J529" s="176"/>
      <c r="K529" s="176"/>
      <c r="L529" s="176"/>
      <c r="M529" s="176"/>
      <c r="N529" s="176" t="s">
        <v>12</v>
      </c>
      <c r="O529" s="176" t="s">
        <v>12</v>
      </c>
      <c r="P529" s="155" t="str">
        <f t="shared" si="104"/>
        <v xml:space="preserve"> </v>
      </c>
      <c r="Q529" s="155" t="str">
        <f>IF(P529="在读",IF(IFERROR(FIND("一",C529),0)&gt;0,"一对一",VLOOKUP(LEFT(C529,3),班级编码!A:H,8,0)),P529)</f>
        <v xml:space="preserve"> </v>
      </c>
      <c r="R529" s="156">
        <f t="shared" si="105"/>
        <v>0</v>
      </c>
      <c r="S529" s="151">
        <f t="shared" si="106"/>
        <v>0</v>
      </c>
      <c r="T529" s="151" t="str">
        <f t="shared" si="107"/>
        <v/>
      </c>
      <c r="U529" s="151" t="str">
        <f t="shared" si="108"/>
        <v/>
      </c>
      <c r="V529" s="151" t="str">
        <f t="shared" si="109"/>
        <v/>
      </c>
      <c r="W529" s="151" t="str">
        <f t="shared" si="110"/>
        <v/>
      </c>
      <c r="X529" s="151">
        <f t="shared" si="111"/>
        <v>0</v>
      </c>
      <c r="Y529" s="151">
        <f t="shared" si="112"/>
        <v>0</v>
      </c>
      <c r="Z529" s="151" t="str">
        <f t="shared" si="113"/>
        <v/>
      </c>
      <c r="AA529" s="151">
        <f>COUNTIF($F$2:F529,F529)</f>
        <v>0</v>
      </c>
      <c r="AB529" s="156" t="str">
        <f t="shared" si="114"/>
        <v/>
      </c>
      <c r="AC529" t="e">
        <f>VLOOKUP(C529,'2-班级信息'!A:AH,31,0)</f>
        <v>#N/A</v>
      </c>
      <c r="AD529" t="e">
        <f>VLOOKUP(C529,'2-班级信息'!A:AH,8,0)</f>
        <v>#N/A</v>
      </c>
      <c r="AE529" t="e">
        <f t="shared" si="115"/>
        <v>#N/A</v>
      </c>
      <c r="AF529" t="e">
        <f t="shared" si="116"/>
        <v>#N/A</v>
      </c>
    </row>
    <row r="530" spans="1:32">
      <c r="A530" s="176"/>
      <c r="B530" s="176"/>
      <c r="C530" s="176"/>
      <c r="D530" s="176"/>
      <c r="E530" s="176"/>
      <c r="F530" s="176"/>
      <c r="G530" s="175"/>
      <c r="H530" s="176"/>
      <c r="I530" s="176"/>
      <c r="J530" s="176"/>
      <c r="K530" s="176"/>
      <c r="L530" s="176"/>
      <c r="M530" s="176"/>
      <c r="N530" s="176" t="s">
        <v>12</v>
      </c>
      <c r="O530" s="176" t="s">
        <v>12</v>
      </c>
      <c r="P530" s="155" t="str">
        <f t="shared" si="104"/>
        <v xml:space="preserve"> </v>
      </c>
      <c r="Q530" s="155" t="str">
        <f>IF(P530="在读",IF(IFERROR(FIND("一",C530),0)&gt;0,"一对一",VLOOKUP(LEFT(C530,3),班级编码!A:H,8,0)),P530)</f>
        <v xml:space="preserve"> </v>
      </c>
      <c r="R530" s="156">
        <f t="shared" si="105"/>
        <v>0</v>
      </c>
      <c r="S530" s="151">
        <f t="shared" si="106"/>
        <v>0</v>
      </c>
      <c r="T530" s="151" t="str">
        <f t="shared" si="107"/>
        <v/>
      </c>
      <c r="U530" s="151" t="str">
        <f t="shared" si="108"/>
        <v/>
      </c>
      <c r="V530" s="151" t="str">
        <f t="shared" si="109"/>
        <v/>
      </c>
      <c r="W530" s="151" t="str">
        <f t="shared" si="110"/>
        <v/>
      </c>
      <c r="X530" s="151">
        <f t="shared" si="111"/>
        <v>0</v>
      </c>
      <c r="Y530" s="151">
        <f t="shared" si="112"/>
        <v>0</v>
      </c>
      <c r="Z530" s="151" t="str">
        <f t="shared" si="113"/>
        <v/>
      </c>
      <c r="AA530" s="151">
        <f>COUNTIF($F$2:F530,F530)</f>
        <v>0</v>
      </c>
      <c r="AB530" s="156" t="str">
        <f t="shared" si="114"/>
        <v/>
      </c>
      <c r="AC530" t="e">
        <f>VLOOKUP(C530,'2-班级信息'!A:AH,31,0)</f>
        <v>#N/A</v>
      </c>
      <c r="AD530" t="e">
        <f>VLOOKUP(C530,'2-班级信息'!A:AH,8,0)</f>
        <v>#N/A</v>
      </c>
      <c r="AE530" t="e">
        <f t="shared" si="115"/>
        <v>#N/A</v>
      </c>
      <c r="AF530" t="e">
        <f t="shared" si="116"/>
        <v>#N/A</v>
      </c>
    </row>
    <row r="531" spans="1:32">
      <c r="A531" s="176"/>
      <c r="B531" s="176"/>
      <c r="C531" s="176"/>
      <c r="D531" s="176"/>
      <c r="E531" s="176"/>
      <c r="F531" s="176"/>
      <c r="G531" s="175"/>
      <c r="H531" s="176"/>
      <c r="I531" s="176"/>
      <c r="J531" s="176"/>
      <c r="K531" s="176"/>
      <c r="L531" s="176"/>
      <c r="M531" s="176"/>
      <c r="N531" s="176" t="s">
        <v>12</v>
      </c>
      <c r="O531" s="176" t="s">
        <v>12</v>
      </c>
      <c r="P531" s="155" t="str">
        <f t="shared" si="104"/>
        <v xml:space="preserve"> </v>
      </c>
      <c r="Q531" s="155" t="str">
        <f>IF(P531="在读",IF(IFERROR(FIND("一",C531),0)&gt;0,"一对一",VLOOKUP(LEFT(C531,3),班级编码!A:H,8,0)),P531)</f>
        <v xml:space="preserve"> </v>
      </c>
      <c r="R531" s="156">
        <f t="shared" si="105"/>
        <v>0</v>
      </c>
      <c r="S531" s="151">
        <f t="shared" si="106"/>
        <v>0</v>
      </c>
      <c r="T531" s="151" t="str">
        <f t="shared" si="107"/>
        <v/>
      </c>
      <c r="U531" s="151" t="str">
        <f t="shared" si="108"/>
        <v/>
      </c>
      <c r="V531" s="151" t="str">
        <f t="shared" si="109"/>
        <v/>
      </c>
      <c r="W531" s="151" t="str">
        <f t="shared" si="110"/>
        <v/>
      </c>
      <c r="X531" s="151">
        <f t="shared" si="111"/>
        <v>0</v>
      </c>
      <c r="Y531" s="151">
        <f t="shared" si="112"/>
        <v>0</v>
      </c>
      <c r="Z531" s="151" t="str">
        <f t="shared" si="113"/>
        <v/>
      </c>
      <c r="AA531" s="151">
        <f>COUNTIF($F$2:F531,F531)</f>
        <v>0</v>
      </c>
      <c r="AB531" s="156" t="str">
        <f t="shared" si="114"/>
        <v/>
      </c>
      <c r="AC531" t="e">
        <f>VLOOKUP(C531,'2-班级信息'!A:AH,31,0)</f>
        <v>#N/A</v>
      </c>
      <c r="AD531" t="e">
        <f>VLOOKUP(C531,'2-班级信息'!A:AH,8,0)</f>
        <v>#N/A</v>
      </c>
      <c r="AE531" t="e">
        <f t="shared" si="115"/>
        <v>#N/A</v>
      </c>
      <c r="AF531" t="e">
        <f t="shared" si="116"/>
        <v>#N/A</v>
      </c>
    </row>
    <row r="532" spans="1:32">
      <c r="A532" s="176"/>
      <c r="B532" s="176"/>
      <c r="C532" s="176"/>
      <c r="D532" s="176"/>
      <c r="E532" s="176"/>
      <c r="F532" s="176"/>
      <c r="G532" s="175"/>
      <c r="H532" s="176"/>
      <c r="I532" s="176"/>
      <c r="J532" s="176"/>
      <c r="K532" s="176"/>
      <c r="L532" s="176"/>
      <c r="M532" s="176"/>
      <c r="N532" s="176" t="s">
        <v>12</v>
      </c>
      <c r="O532" s="176" t="s">
        <v>12</v>
      </c>
      <c r="P532" s="155" t="str">
        <f t="shared" si="104"/>
        <v xml:space="preserve"> </v>
      </c>
      <c r="Q532" s="155" t="str">
        <f>IF(P532="在读",IF(IFERROR(FIND("一",C532),0)&gt;0,"一对一",VLOOKUP(LEFT(C532,3),班级编码!A:H,8,0)),P532)</f>
        <v xml:space="preserve"> </v>
      </c>
      <c r="R532" s="156">
        <f t="shared" si="105"/>
        <v>0</v>
      </c>
      <c r="S532" s="151">
        <f t="shared" si="106"/>
        <v>0</v>
      </c>
      <c r="T532" s="151" t="str">
        <f t="shared" si="107"/>
        <v/>
      </c>
      <c r="U532" s="151" t="str">
        <f t="shared" si="108"/>
        <v/>
      </c>
      <c r="V532" s="151" t="str">
        <f t="shared" si="109"/>
        <v/>
      </c>
      <c r="W532" s="151" t="str">
        <f t="shared" si="110"/>
        <v/>
      </c>
      <c r="X532" s="151">
        <f t="shared" si="111"/>
        <v>0</v>
      </c>
      <c r="Y532" s="151">
        <f t="shared" si="112"/>
        <v>0</v>
      </c>
      <c r="Z532" s="151" t="str">
        <f t="shared" si="113"/>
        <v/>
      </c>
      <c r="AA532" s="151">
        <f>COUNTIF($F$2:F532,F532)</f>
        <v>0</v>
      </c>
      <c r="AB532" s="156" t="str">
        <f t="shared" si="114"/>
        <v/>
      </c>
      <c r="AC532" t="e">
        <f>VLOOKUP(C532,'2-班级信息'!A:AH,31,0)</f>
        <v>#N/A</v>
      </c>
      <c r="AD532" t="e">
        <f>VLOOKUP(C532,'2-班级信息'!A:AH,8,0)</f>
        <v>#N/A</v>
      </c>
      <c r="AE532" t="e">
        <f t="shared" si="115"/>
        <v>#N/A</v>
      </c>
      <c r="AF532" t="e">
        <f t="shared" si="116"/>
        <v>#N/A</v>
      </c>
    </row>
    <row r="533" spans="1:32">
      <c r="A533" s="176"/>
      <c r="B533" s="176"/>
      <c r="C533" s="176"/>
      <c r="D533" s="176"/>
      <c r="E533" s="176"/>
      <c r="F533" s="176"/>
      <c r="G533" s="175"/>
      <c r="H533" s="176"/>
      <c r="I533" s="176"/>
      <c r="J533" s="176"/>
      <c r="K533" s="176"/>
      <c r="L533" s="176"/>
      <c r="M533" s="176"/>
      <c r="N533" s="176" t="s">
        <v>12</v>
      </c>
      <c r="O533" s="176" t="s">
        <v>12</v>
      </c>
      <c r="P533" s="155" t="str">
        <f t="shared" si="104"/>
        <v xml:space="preserve"> </v>
      </c>
      <c r="Q533" s="155" t="str">
        <f>IF(P533="在读",IF(IFERROR(FIND("一",C533),0)&gt;0,"一对一",VLOOKUP(LEFT(C533,3),班级编码!A:H,8,0)),P533)</f>
        <v xml:space="preserve"> </v>
      </c>
      <c r="R533" s="156">
        <f t="shared" si="105"/>
        <v>0</v>
      </c>
      <c r="S533" s="151">
        <f t="shared" si="106"/>
        <v>0</v>
      </c>
      <c r="T533" s="151" t="str">
        <f t="shared" si="107"/>
        <v/>
      </c>
      <c r="U533" s="151" t="str">
        <f t="shared" si="108"/>
        <v/>
      </c>
      <c r="V533" s="151" t="str">
        <f t="shared" si="109"/>
        <v/>
      </c>
      <c r="W533" s="151" t="str">
        <f t="shared" si="110"/>
        <v/>
      </c>
      <c r="X533" s="151">
        <f t="shared" si="111"/>
        <v>0</v>
      </c>
      <c r="Y533" s="151">
        <f t="shared" si="112"/>
        <v>0</v>
      </c>
      <c r="Z533" s="151" t="str">
        <f t="shared" si="113"/>
        <v/>
      </c>
      <c r="AA533" s="151">
        <f>COUNTIF($F$2:F533,F533)</f>
        <v>0</v>
      </c>
      <c r="AB533" s="156" t="str">
        <f t="shared" si="114"/>
        <v/>
      </c>
      <c r="AC533" t="e">
        <f>VLOOKUP(C533,'2-班级信息'!A:AH,31,0)</f>
        <v>#N/A</v>
      </c>
      <c r="AD533" t="e">
        <f>VLOOKUP(C533,'2-班级信息'!A:AH,8,0)</f>
        <v>#N/A</v>
      </c>
      <c r="AE533" t="e">
        <f t="shared" si="115"/>
        <v>#N/A</v>
      </c>
      <c r="AF533" t="e">
        <f t="shared" si="116"/>
        <v>#N/A</v>
      </c>
    </row>
    <row r="534" spans="1:32">
      <c r="A534" s="176"/>
      <c r="B534" s="176"/>
      <c r="C534" s="176"/>
      <c r="D534" s="176"/>
      <c r="E534" s="176"/>
      <c r="F534" s="176"/>
      <c r="G534" s="175"/>
      <c r="H534" s="176"/>
      <c r="I534" s="176"/>
      <c r="J534" s="176"/>
      <c r="K534" s="176"/>
      <c r="L534" s="176"/>
      <c r="M534" s="176"/>
      <c r="N534" s="176" t="s">
        <v>12</v>
      </c>
      <c r="O534" s="176" t="s">
        <v>12</v>
      </c>
      <c r="P534" s="155" t="str">
        <f t="shared" si="104"/>
        <v xml:space="preserve"> </v>
      </c>
      <c r="Q534" s="155" t="str">
        <f>IF(P534="在读",IF(IFERROR(FIND("一",C534),0)&gt;0,"一对一",VLOOKUP(LEFT(C534,3),班级编码!A:H,8,0)),P534)</f>
        <v xml:space="preserve"> </v>
      </c>
      <c r="R534" s="156">
        <f t="shared" si="105"/>
        <v>0</v>
      </c>
      <c r="S534" s="151">
        <f t="shared" si="106"/>
        <v>0</v>
      </c>
      <c r="T534" s="151" t="str">
        <f t="shared" si="107"/>
        <v/>
      </c>
      <c r="U534" s="151" t="str">
        <f t="shared" si="108"/>
        <v/>
      </c>
      <c r="V534" s="151" t="str">
        <f t="shared" si="109"/>
        <v/>
      </c>
      <c r="W534" s="151" t="str">
        <f t="shared" si="110"/>
        <v/>
      </c>
      <c r="X534" s="151">
        <f t="shared" si="111"/>
        <v>0</v>
      </c>
      <c r="Y534" s="151">
        <f t="shared" si="112"/>
        <v>0</v>
      </c>
      <c r="Z534" s="151" t="str">
        <f t="shared" si="113"/>
        <v/>
      </c>
      <c r="AA534" s="151">
        <f>COUNTIF($F$2:F534,F534)</f>
        <v>0</v>
      </c>
      <c r="AB534" s="156" t="str">
        <f t="shared" si="114"/>
        <v/>
      </c>
      <c r="AC534" t="e">
        <f>VLOOKUP(C534,'2-班级信息'!A:AH,31,0)</f>
        <v>#N/A</v>
      </c>
      <c r="AD534" t="e">
        <f>VLOOKUP(C534,'2-班级信息'!A:AH,8,0)</f>
        <v>#N/A</v>
      </c>
      <c r="AE534" t="e">
        <f t="shared" si="115"/>
        <v>#N/A</v>
      </c>
      <c r="AF534" t="e">
        <f t="shared" si="116"/>
        <v>#N/A</v>
      </c>
    </row>
    <row r="535" spans="1:32">
      <c r="A535" s="176"/>
      <c r="B535" s="176"/>
      <c r="C535" s="176"/>
      <c r="D535" s="176"/>
      <c r="E535" s="176"/>
      <c r="F535" s="176"/>
      <c r="G535" s="175"/>
      <c r="H535" s="176"/>
      <c r="I535" s="176"/>
      <c r="J535" s="176"/>
      <c r="K535" s="176"/>
      <c r="L535" s="176"/>
      <c r="M535" s="176"/>
      <c r="N535" s="176" t="s">
        <v>12</v>
      </c>
      <c r="O535" s="176" t="s">
        <v>12</v>
      </c>
      <c r="P535" s="155" t="str">
        <f t="shared" si="104"/>
        <v xml:space="preserve"> </v>
      </c>
      <c r="Q535" s="155" t="str">
        <f>IF(P535="在读",IF(IFERROR(FIND("一",C535),0)&gt;0,"一对一",VLOOKUP(LEFT(C535,3),班级编码!A:H,8,0)),P535)</f>
        <v xml:space="preserve"> </v>
      </c>
      <c r="R535" s="156">
        <f t="shared" si="105"/>
        <v>0</v>
      </c>
      <c r="S535" s="151">
        <f t="shared" si="106"/>
        <v>0</v>
      </c>
      <c r="T535" s="151" t="str">
        <f t="shared" si="107"/>
        <v/>
      </c>
      <c r="U535" s="151" t="str">
        <f t="shared" si="108"/>
        <v/>
      </c>
      <c r="V535" s="151" t="str">
        <f t="shared" si="109"/>
        <v/>
      </c>
      <c r="W535" s="151" t="str">
        <f t="shared" si="110"/>
        <v/>
      </c>
      <c r="X535" s="151">
        <f t="shared" si="111"/>
        <v>0</v>
      </c>
      <c r="Y535" s="151">
        <f t="shared" si="112"/>
        <v>0</v>
      </c>
      <c r="Z535" s="151" t="str">
        <f t="shared" si="113"/>
        <v/>
      </c>
      <c r="AA535" s="151">
        <f>COUNTIF($F$2:F535,F535)</f>
        <v>0</v>
      </c>
      <c r="AB535" s="156" t="str">
        <f t="shared" si="114"/>
        <v/>
      </c>
      <c r="AC535" t="e">
        <f>VLOOKUP(C535,'2-班级信息'!A:AH,31,0)</f>
        <v>#N/A</v>
      </c>
      <c r="AD535" t="e">
        <f>VLOOKUP(C535,'2-班级信息'!A:AH,8,0)</f>
        <v>#N/A</v>
      </c>
      <c r="AE535" t="e">
        <f t="shared" si="115"/>
        <v>#N/A</v>
      </c>
      <c r="AF535" t="e">
        <f t="shared" si="116"/>
        <v>#N/A</v>
      </c>
    </row>
    <row r="536" spans="1:32">
      <c r="A536" s="176"/>
      <c r="B536" s="176"/>
      <c r="C536" s="176"/>
      <c r="D536" s="176"/>
      <c r="E536" s="176"/>
      <c r="F536" s="176"/>
      <c r="G536" s="175"/>
      <c r="H536" s="176"/>
      <c r="I536" s="176"/>
      <c r="J536" s="176"/>
      <c r="K536" s="176"/>
      <c r="L536" s="176"/>
      <c r="M536" s="176"/>
      <c r="N536" s="176" t="s">
        <v>12</v>
      </c>
      <c r="O536" s="176" t="s">
        <v>12</v>
      </c>
      <c r="P536" s="155" t="str">
        <f t="shared" si="104"/>
        <v xml:space="preserve"> </v>
      </c>
      <c r="Q536" s="155" t="str">
        <f>IF(P536="在读",IF(IFERROR(FIND("一",C536),0)&gt;0,"一对一",VLOOKUP(LEFT(C536,3),班级编码!A:H,8,0)),P536)</f>
        <v xml:space="preserve"> </v>
      </c>
      <c r="R536" s="156">
        <f t="shared" si="105"/>
        <v>0</v>
      </c>
      <c r="S536" s="151">
        <f t="shared" si="106"/>
        <v>0</v>
      </c>
      <c r="T536" s="151" t="str">
        <f t="shared" si="107"/>
        <v/>
      </c>
      <c r="U536" s="151" t="str">
        <f t="shared" si="108"/>
        <v/>
      </c>
      <c r="V536" s="151" t="str">
        <f t="shared" si="109"/>
        <v/>
      </c>
      <c r="W536" s="151" t="str">
        <f t="shared" si="110"/>
        <v/>
      </c>
      <c r="X536" s="151">
        <f t="shared" si="111"/>
        <v>0</v>
      </c>
      <c r="Y536" s="151">
        <f t="shared" si="112"/>
        <v>0</v>
      </c>
      <c r="Z536" s="151" t="str">
        <f t="shared" si="113"/>
        <v/>
      </c>
      <c r="AA536" s="151">
        <f>COUNTIF($F$2:F536,F536)</f>
        <v>0</v>
      </c>
      <c r="AB536" s="156" t="str">
        <f t="shared" si="114"/>
        <v/>
      </c>
      <c r="AC536" t="e">
        <f>VLOOKUP(C536,'2-班级信息'!A:AH,31,0)</f>
        <v>#N/A</v>
      </c>
      <c r="AD536" t="e">
        <f>VLOOKUP(C536,'2-班级信息'!A:AH,8,0)</f>
        <v>#N/A</v>
      </c>
      <c r="AE536" t="e">
        <f t="shared" si="115"/>
        <v>#N/A</v>
      </c>
      <c r="AF536" t="e">
        <f t="shared" si="116"/>
        <v>#N/A</v>
      </c>
    </row>
    <row r="537" spans="1:32">
      <c r="A537" s="176"/>
      <c r="B537" s="176"/>
      <c r="C537" s="176"/>
      <c r="D537" s="176"/>
      <c r="E537" s="176"/>
      <c r="F537" s="176"/>
      <c r="G537" s="175"/>
      <c r="H537" s="176"/>
      <c r="I537" s="176"/>
      <c r="J537" s="176"/>
      <c r="K537" s="176"/>
      <c r="L537" s="176"/>
      <c r="M537" s="176"/>
      <c r="N537" s="176" t="s">
        <v>12</v>
      </c>
      <c r="O537" s="176" t="s">
        <v>12</v>
      </c>
      <c r="P537" s="155" t="str">
        <f t="shared" si="104"/>
        <v xml:space="preserve"> </v>
      </c>
      <c r="Q537" s="155" t="str">
        <f>IF(P537="在读",IF(IFERROR(FIND("一",C537),0)&gt;0,"一对一",VLOOKUP(LEFT(C537,3),班级编码!A:H,8,0)),P537)</f>
        <v xml:space="preserve"> </v>
      </c>
      <c r="R537" s="156">
        <f t="shared" si="105"/>
        <v>0</v>
      </c>
      <c r="S537" s="151">
        <f t="shared" si="106"/>
        <v>0</v>
      </c>
      <c r="T537" s="151" t="str">
        <f t="shared" si="107"/>
        <v/>
      </c>
      <c r="U537" s="151" t="str">
        <f t="shared" si="108"/>
        <v/>
      </c>
      <c r="V537" s="151" t="str">
        <f t="shared" si="109"/>
        <v/>
      </c>
      <c r="W537" s="151" t="str">
        <f t="shared" si="110"/>
        <v/>
      </c>
      <c r="X537" s="151">
        <f t="shared" si="111"/>
        <v>0</v>
      </c>
      <c r="Y537" s="151">
        <f t="shared" si="112"/>
        <v>0</v>
      </c>
      <c r="Z537" s="151" t="str">
        <f t="shared" si="113"/>
        <v/>
      </c>
      <c r="AA537" s="151">
        <f>COUNTIF($F$2:F537,F537)</f>
        <v>0</v>
      </c>
      <c r="AB537" s="156" t="str">
        <f t="shared" si="114"/>
        <v/>
      </c>
      <c r="AC537" t="e">
        <f>VLOOKUP(C537,'2-班级信息'!A:AH,31,0)</f>
        <v>#N/A</v>
      </c>
      <c r="AD537" t="e">
        <f>VLOOKUP(C537,'2-班级信息'!A:AH,8,0)</f>
        <v>#N/A</v>
      </c>
      <c r="AE537" t="e">
        <f t="shared" si="115"/>
        <v>#N/A</v>
      </c>
      <c r="AF537" t="e">
        <f t="shared" si="116"/>
        <v>#N/A</v>
      </c>
    </row>
    <row r="538" spans="1:32">
      <c r="A538" s="176"/>
      <c r="B538" s="176"/>
      <c r="C538" s="176"/>
      <c r="D538" s="176"/>
      <c r="E538" s="176"/>
      <c r="F538" s="176"/>
      <c r="G538" s="175"/>
      <c r="H538" s="176"/>
      <c r="I538" s="176"/>
      <c r="J538" s="176"/>
      <c r="K538" s="176"/>
      <c r="L538" s="176"/>
      <c r="M538" s="176"/>
      <c r="N538" s="176" t="s">
        <v>12</v>
      </c>
      <c r="O538" s="176" t="s">
        <v>12</v>
      </c>
      <c r="P538" s="155" t="str">
        <f t="shared" si="104"/>
        <v xml:space="preserve"> </v>
      </c>
      <c r="Q538" s="155" t="str">
        <f>IF(P538="在读",IF(IFERROR(FIND("一",C538),0)&gt;0,"一对一",VLOOKUP(LEFT(C538,3),班级编码!A:H,8,0)),P538)</f>
        <v xml:space="preserve"> </v>
      </c>
      <c r="R538" s="156">
        <f t="shared" si="105"/>
        <v>0</v>
      </c>
      <c r="S538" s="151">
        <f t="shared" si="106"/>
        <v>0</v>
      </c>
      <c r="T538" s="151" t="str">
        <f t="shared" si="107"/>
        <v/>
      </c>
      <c r="U538" s="151" t="str">
        <f t="shared" si="108"/>
        <v/>
      </c>
      <c r="V538" s="151" t="str">
        <f t="shared" si="109"/>
        <v/>
      </c>
      <c r="W538" s="151" t="str">
        <f t="shared" si="110"/>
        <v/>
      </c>
      <c r="X538" s="151">
        <f t="shared" si="111"/>
        <v>0</v>
      </c>
      <c r="Y538" s="151">
        <f t="shared" si="112"/>
        <v>0</v>
      </c>
      <c r="Z538" s="151" t="str">
        <f t="shared" si="113"/>
        <v/>
      </c>
      <c r="AA538" s="151">
        <f>COUNTIF($F$2:F538,F538)</f>
        <v>0</v>
      </c>
      <c r="AB538" s="156" t="str">
        <f t="shared" si="114"/>
        <v/>
      </c>
      <c r="AC538" t="e">
        <f>VLOOKUP(C538,'2-班级信息'!A:AH,31,0)</f>
        <v>#N/A</v>
      </c>
      <c r="AD538" t="e">
        <f>VLOOKUP(C538,'2-班级信息'!A:AH,8,0)</f>
        <v>#N/A</v>
      </c>
      <c r="AE538" t="e">
        <f t="shared" si="115"/>
        <v>#N/A</v>
      </c>
      <c r="AF538" t="e">
        <f t="shared" si="116"/>
        <v>#N/A</v>
      </c>
    </row>
    <row r="539" spans="1:32">
      <c r="A539" s="176"/>
      <c r="B539" s="176"/>
      <c r="C539" s="176"/>
      <c r="D539" s="176"/>
      <c r="E539" s="176"/>
      <c r="F539" s="176"/>
      <c r="G539" s="175"/>
      <c r="H539" s="176"/>
      <c r="I539" s="176"/>
      <c r="J539" s="176"/>
      <c r="K539" s="176"/>
      <c r="L539" s="176"/>
      <c r="M539" s="176"/>
      <c r="N539" s="176" t="s">
        <v>12</v>
      </c>
      <c r="O539" s="176" t="s">
        <v>12</v>
      </c>
      <c r="P539" s="155" t="str">
        <f t="shared" si="104"/>
        <v xml:space="preserve"> </v>
      </c>
      <c r="Q539" s="155" t="str">
        <f>IF(P539="在读",IF(IFERROR(FIND("一",C539),0)&gt;0,"一对一",VLOOKUP(LEFT(C539,3),班级编码!A:H,8,0)),P539)</f>
        <v xml:space="preserve"> </v>
      </c>
      <c r="R539" s="156">
        <f t="shared" si="105"/>
        <v>0</v>
      </c>
      <c r="S539" s="151">
        <f t="shared" si="106"/>
        <v>0</v>
      </c>
      <c r="T539" s="151" t="str">
        <f t="shared" si="107"/>
        <v/>
      </c>
      <c r="U539" s="151" t="str">
        <f t="shared" si="108"/>
        <v/>
      </c>
      <c r="V539" s="151" t="str">
        <f t="shared" si="109"/>
        <v/>
      </c>
      <c r="W539" s="151" t="str">
        <f t="shared" si="110"/>
        <v/>
      </c>
      <c r="X539" s="151">
        <f t="shared" si="111"/>
        <v>0</v>
      </c>
      <c r="Y539" s="151">
        <f t="shared" si="112"/>
        <v>0</v>
      </c>
      <c r="Z539" s="151" t="str">
        <f t="shared" si="113"/>
        <v/>
      </c>
      <c r="AA539" s="151">
        <f>COUNTIF($F$2:F539,F539)</f>
        <v>0</v>
      </c>
      <c r="AB539" s="156" t="str">
        <f t="shared" si="114"/>
        <v/>
      </c>
      <c r="AC539" t="e">
        <f>VLOOKUP(C539,'2-班级信息'!A:AH,31,0)</f>
        <v>#N/A</v>
      </c>
      <c r="AD539" t="e">
        <f>VLOOKUP(C539,'2-班级信息'!A:AH,8,0)</f>
        <v>#N/A</v>
      </c>
      <c r="AE539" t="e">
        <f t="shared" si="115"/>
        <v>#N/A</v>
      </c>
      <c r="AF539" t="e">
        <f t="shared" si="116"/>
        <v>#N/A</v>
      </c>
    </row>
    <row r="540" spans="1:32">
      <c r="A540" s="176"/>
      <c r="B540" s="176"/>
      <c r="C540" s="176"/>
      <c r="D540" s="176"/>
      <c r="E540" s="176"/>
      <c r="F540" s="176"/>
      <c r="G540" s="175"/>
      <c r="H540" s="176"/>
      <c r="I540" s="176"/>
      <c r="J540" s="176"/>
      <c r="K540" s="176"/>
      <c r="L540" s="176"/>
      <c r="M540" s="176"/>
      <c r="N540" s="176" t="s">
        <v>12</v>
      </c>
      <c r="O540" s="176" t="s">
        <v>12</v>
      </c>
      <c r="P540" s="155" t="str">
        <f t="shared" si="104"/>
        <v xml:space="preserve"> </v>
      </c>
      <c r="Q540" s="155" t="str">
        <f>IF(P540="在读",IF(IFERROR(FIND("一",C540),0)&gt;0,"一对一",VLOOKUP(LEFT(C540,3),班级编码!A:H,8,0)),P540)</f>
        <v xml:space="preserve"> </v>
      </c>
      <c r="R540" s="156">
        <f t="shared" si="105"/>
        <v>0</v>
      </c>
      <c r="S540" s="151">
        <f t="shared" si="106"/>
        <v>0</v>
      </c>
      <c r="T540" s="151" t="str">
        <f t="shared" si="107"/>
        <v/>
      </c>
      <c r="U540" s="151" t="str">
        <f t="shared" si="108"/>
        <v/>
      </c>
      <c r="V540" s="151" t="str">
        <f t="shared" si="109"/>
        <v/>
      </c>
      <c r="W540" s="151" t="str">
        <f t="shared" si="110"/>
        <v/>
      </c>
      <c r="X540" s="151">
        <f t="shared" si="111"/>
        <v>0</v>
      </c>
      <c r="Y540" s="151">
        <f t="shared" si="112"/>
        <v>0</v>
      </c>
      <c r="Z540" s="151" t="str">
        <f t="shared" si="113"/>
        <v/>
      </c>
      <c r="AA540" s="151">
        <f>COUNTIF($F$2:F540,F540)</f>
        <v>0</v>
      </c>
      <c r="AB540" s="156" t="str">
        <f t="shared" si="114"/>
        <v/>
      </c>
      <c r="AC540" t="e">
        <f>VLOOKUP(C540,'2-班级信息'!A:AH,31,0)</f>
        <v>#N/A</v>
      </c>
      <c r="AD540" t="e">
        <f>VLOOKUP(C540,'2-班级信息'!A:AH,8,0)</f>
        <v>#N/A</v>
      </c>
      <c r="AE540" t="e">
        <f t="shared" si="115"/>
        <v>#N/A</v>
      </c>
      <c r="AF540" t="e">
        <f t="shared" si="116"/>
        <v>#N/A</v>
      </c>
    </row>
    <row r="541" spans="1:32">
      <c r="A541" s="176"/>
      <c r="B541" s="176"/>
      <c r="C541" s="176"/>
      <c r="D541" s="176"/>
      <c r="E541" s="176"/>
      <c r="F541" s="176"/>
      <c r="G541" s="175"/>
      <c r="H541" s="176"/>
      <c r="I541" s="176"/>
      <c r="J541" s="176"/>
      <c r="K541" s="176"/>
      <c r="L541" s="176"/>
      <c r="M541" s="176"/>
      <c r="N541" s="176" t="s">
        <v>12</v>
      </c>
      <c r="O541" s="176" t="s">
        <v>12</v>
      </c>
      <c r="P541" s="155" t="str">
        <f t="shared" si="104"/>
        <v xml:space="preserve"> </v>
      </c>
      <c r="Q541" s="155" t="str">
        <f>IF(P541="在读",IF(IFERROR(FIND("一",C541),0)&gt;0,"一对一",VLOOKUP(LEFT(C541,3),班级编码!A:H,8,0)),P541)</f>
        <v xml:space="preserve"> </v>
      </c>
      <c r="R541" s="156">
        <f t="shared" si="105"/>
        <v>0</v>
      </c>
      <c r="S541" s="151">
        <f t="shared" si="106"/>
        <v>0</v>
      </c>
      <c r="T541" s="151" t="str">
        <f t="shared" si="107"/>
        <v/>
      </c>
      <c r="U541" s="151" t="str">
        <f t="shared" si="108"/>
        <v/>
      </c>
      <c r="V541" s="151" t="str">
        <f t="shared" si="109"/>
        <v/>
      </c>
      <c r="W541" s="151" t="str">
        <f t="shared" si="110"/>
        <v/>
      </c>
      <c r="X541" s="151">
        <f t="shared" si="111"/>
        <v>0</v>
      </c>
      <c r="Y541" s="151">
        <f t="shared" si="112"/>
        <v>0</v>
      </c>
      <c r="Z541" s="151" t="str">
        <f t="shared" si="113"/>
        <v/>
      </c>
      <c r="AA541" s="151">
        <f>COUNTIF($F$2:F541,F541)</f>
        <v>0</v>
      </c>
      <c r="AB541" s="156" t="str">
        <f t="shared" si="114"/>
        <v/>
      </c>
      <c r="AC541" t="e">
        <f>VLOOKUP(C541,'2-班级信息'!A:AH,31,0)</f>
        <v>#N/A</v>
      </c>
      <c r="AD541" t="e">
        <f>VLOOKUP(C541,'2-班级信息'!A:AH,8,0)</f>
        <v>#N/A</v>
      </c>
      <c r="AE541" t="e">
        <f t="shared" si="115"/>
        <v>#N/A</v>
      </c>
      <c r="AF541" t="e">
        <f t="shared" si="116"/>
        <v>#N/A</v>
      </c>
    </row>
    <row r="542" spans="1:32">
      <c r="A542" s="176"/>
      <c r="B542" s="176"/>
      <c r="C542" s="176"/>
      <c r="D542" s="176"/>
      <c r="E542" s="176"/>
      <c r="F542" s="176"/>
      <c r="G542" s="175"/>
      <c r="H542" s="176"/>
      <c r="I542" s="176"/>
      <c r="J542" s="176"/>
      <c r="K542" s="176"/>
      <c r="L542" s="176"/>
      <c r="M542" s="176"/>
      <c r="N542" s="176" t="s">
        <v>12</v>
      </c>
      <c r="O542" s="176" t="s">
        <v>12</v>
      </c>
      <c r="P542" s="155" t="str">
        <f t="shared" si="104"/>
        <v xml:space="preserve"> </v>
      </c>
      <c r="Q542" s="155" t="str">
        <f>IF(P542="在读",IF(IFERROR(FIND("一",C542),0)&gt;0,"一对一",VLOOKUP(LEFT(C542,3),班级编码!A:H,8,0)),P542)</f>
        <v xml:space="preserve"> </v>
      </c>
      <c r="R542" s="156">
        <f t="shared" si="105"/>
        <v>0</v>
      </c>
      <c r="S542" s="151">
        <f t="shared" si="106"/>
        <v>0</v>
      </c>
      <c r="T542" s="151" t="str">
        <f t="shared" si="107"/>
        <v/>
      </c>
      <c r="U542" s="151" t="str">
        <f t="shared" si="108"/>
        <v/>
      </c>
      <c r="V542" s="151" t="str">
        <f t="shared" si="109"/>
        <v/>
      </c>
      <c r="W542" s="151" t="str">
        <f t="shared" si="110"/>
        <v/>
      </c>
      <c r="X542" s="151">
        <f t="shared" si="111"/>
        <v>0</v>
      </c>
      <c r="Y542" s="151">
        <f t="shared" si="112"/>
        <v>0</v>
      </c>
      <c r="Z542" s="151" t="str">
        <f t="shared" si="113"/>
        <v/>
      </c>
      <c r="AA542" s="151">
        <f>COUNTIF($F$2:F542,F542)</f>
        <v>0</v>
      </c>
      <c r="AB542" s="156" t="str">
        <f t="shared" si="114"/>
        <v/>
      </c>
      <c r="AC542" t="e">
        <f>VLOOKUP(C542,'2-班级信息'!A:AH,31,0)</f>
        <v>#N/A</v>
      </c>
      <c r="AD542" t="e">
        <f>VLOOKUP(C542,'2-班级信息'!A:AH,8,0)</f>
        <v>#N/A</v>
      </c>
      <c r="AE542" t="e">
        <f t="shared" si="115"/>
        <v>#N/A</v>
      </c>
      <c r="AF542" t="e">
        <f t="shared" si="116"/>
        <v>#N/A</v>
      </c>
    </row>
    <row r="543" spans="1:32">
      <c r="A543" s="176"/>
      <c r="B543" s="176"/>
      <c r="C543" s="176"/>
      <c r="D543" s="176"/>
      <c r="E543" s="176"/>
      <c r="F543" s="176"/>
      <c r="G543" s="175"/>
      <c r="H543" s="176"/>
      <c r="I543" s="176"/>
      <c r="J543" s="176"/>
      <c r="K543" s="176"/>
      <c r="L543" s="176"/>
      <c r="M543" s="176"/>
      <c r="N543" s="176" t="s">
        <v>12</v>
      </c>
      <c r="O543" s="176" t="s">
        <v>12</v>
      </c>
      <c r="P543" s="155" t="str">
        <f t="shared" si="104"/>
        <v xml:space="preserve"> </v>
      </c>
      <c r="Q543" s="155" t="str">
        <f>IF(P543="在读",IF(IFERROR(FIND("一",C543),0)&gt;0,"一对一",VLOOKUP(LEFT(C543,3),班级编码!A:H,8,0)),P543)</f>
        <v xml:space="preserve"> </v>
      </c>
      <c r="R543" s="156">
        <f t="shared" si="105"/>
        <v>0</v>
      </c>
      <c r="S543" s="151">
        <f t="shared" si="106"/>
        <v>0</v>
      </c>
      <c r="T543" s="151" t="str">
        <f t="shared" si="107"/>
        <v/>
      </c>
      <c r="U543" s="151" t="str">
        <f t="shared" si="108"/>
        <v/>
      </c>
      <c r="V543" s="151" t="str">
        <f t="shared" si="109"/>
        <v/>
      </c>
      <c r="W543" s="151" t="str">
        <f t="shared" si="110"/>
        <v/>
      </c>
      <c r="X543" s="151">
        <f t="shared" si="111"/>
        <v>0</v>
      </c>
      <c r="Y543" s="151">
        <f t="shared" si="112"/>
        <v>0</v>
      </c>
      <c r="Z543" s="151" t="str">
        <f t="shared" si="113"/>
        <v/>
      </c>
      <c r="AA543" s="151">
        <f>COUNTIF($F$2:F543,F543)</f>
        <v>0</v>
      </c>
      <c r="AB543" s="156" t="str">
        <f t="shared" si="114"/>
        <v/>
      </c>
      <c r="AC543" t="e">
        <f>VLOOKUP(C543,'2-班级信息'!A:AH,31,0)</f>
        <v>#N/A</v>
      </c>
      <c r="AD543" t="e">
        <f>VLOOKUP(C543,'2-班级信息'!A:AH,8,0)</f>
        <v>#N/A</v>
      </c>
      <c r="AE543" t="e">
        <f t="shared" si="115"/>
        <v>#N/A</v>
      </c>
      <c r="AF543" t="e">
        <f t="shared" si="116"/>
        <v>#N/A</v>
      </c>
    </row>
    <row r="544" spans="1:32">
      <c r="A544" s="176"/>
      <c r="B544" s="176"/>
      <c r="C544" s="176"/>
      <c r="D544" s="176"/>
      <c r="E544" s="176"/>
      <c r="F544" s="176"/>
      <c r="G544" s="175"/>
      <c r="H544" s="176"/>
      <c r="I544" s="176"/>
      <c r="J544" s="176"/>
      <c r="K544" s="176"/>
      <c r="L544" s="176"/>
      <c r="M544" s="176"/>
      <c r="N544" s="176" t="s">
        <v>12</v>
      </c>
      <c r="O544" s="176" t="s">
        <v>12</v>
      </c>
      <c r="P544" s="155" t="str">
        <f t="shared" si="104"/>
        <v xml:space="preserve"> </v>
      </c>
      <c r="Q544" s="155" t="str">
        <f>IF(P544="在读",IF(IFERROR(FIND("一",C544),0)&gt;0,"一对一",VLOOKUP(LEFT(C544,3),班级编码!A:H,8,0)),P544)</f>
        <v xml:space="preserve"> </v>
      </c>
      <c r="R544" s="156">
        <f t="shared" si="105"/>
        <v>0</v>
      </c>
      <c r="S544" s="151">
        <f t="shared" si="106"/>
        <v>0</v>
      </c>
      <c r="T544" s="151" t="str">
        <f t="shared" si="107"/>
        <v/>
      </c>
      <c r="U544" s="151" t="str">
        <f t="shared" si="108"/>
        <v/>
      </c>
      <c r="V544" s="151" t="str">
        <f t="shared" si="109"/>
        <v/>
      </c>
      <c r="W544" s="151" t="str">
        <f t="shared" si="110"/>
        <v/>
      </c>
      <c r="X544" s="151">
        <f t="shared" si="111"/>
        <v>0</v>
      </c>
      <c r="Y544" s="151">
        <f t="shared" si="112"/>
        <v>0</v>
      </c>
      <c r="Z544" s="151" t="str">
        <f t="shared" si="113"/>
        <v/>
      </c>
      <c r="AA544" s="151">
        <f>COUNTIF($F$2:F544,F544)</f>
        <v>0</v>
      </c>
      <c r="AB544" s="156" t="str">
        <f t="shared" si="114"/>
        <v/>
      </c>
      <c r="AC544" t="e">
        <f>VLOOKUP(C544,'2-班级信息'!A:AH,31,0)</f>
        <v>#N/A</v>
      </c>
      <c r="AD544" t="e">
        <f>VLOOKUP(C544,'2-班级信息'!A:AH,8,0)</f>
        <v>#N/A</v>
      </c>
      <c r="AE544" t="e">
        <f t="shared" si="115"/>
        <v>#N/A</v>
      </c>
      <c r="AF544" t="e">
        <f t="shared" si="116"/>
        <v>#N/A</v>
      </c>
    </row>
    <row r="545" spans="1:32">
      <c r="A545" s="176"/>
      <c r="B545" s="176"/>
      <c r="C545" s="176"/>
      <c r="D545" s="176"/>
      <c r="E545" s="176"/>
      <c r="F545" s="176"/>
      <c r="G545" s="175"/>
      <c r="H545" s="176"/>
      <c r="I545" s="176"/>
      <c r="J545" s="176"/>
      <c r="K545" s="176"/>
      <c r="L545" s="176"/>
      <c r="M545" s="176"/>
      <c r="N545" s="176" t="s">
        <v>12</v>
      </c>
      <c r="O545" s="176" t="s">
        <v>12</v>
      </c>
      <c r="P545" s="155" t="str">
        <f t="shared" si="104"/>
        <v xml:space="preserve"> </v>
      </c>
      <c r="Q545" s="155" t="str">
        <f>IF(P545="在读",IF(IFERROR(FIND("一",C545),0)&gt;0,"一对一",VLOOKUP(LEFT(C545,3),班级编码!A:H,8,0)),P545)</f>
        <v xml:space="preserve"> </v>
      </c>
      <c r="R545" s="156">
        <f t="shared" si="105"/>
        <v>0</v>
      </c>
      <c r="S545" s="151">
        <f t="shared" si="106"/>
        <v>0</v>
      </c>
      <c r="T545" s="151" t="str">
        <f t="shared" si="107"/>
        <v/>
      </c>
      <c r="U545" s="151" t="str">
        <f t="shared" si="108"/>
        <v/>
      </c>
      <c r="V545" s="151" t="str">
        <f t="shared" si="109"/>
        <v/>
      </c>
      <c r="W545" s="151" t="str">
        <f t="shared" si="110"/>
        <v/>
      </c>
      <c r="X545" s="151">
        <f t="shared" si="111"/>
        <v>0</v>
      </c>
      <c r="Y545" s="151">
        <f t="shared" si="112"/>
        <v>0</v>
      </c>
      <c r="Z545" s="151" t="str">
        <f t="shared" si="113"/>
        <v/>
      </c>
      <c r="AA545" s="151">
        <f>COUNTIF($F$2:F545,F545)</f>
        <v>0</v>
      </c>
      <c r="AB545" s="156" t="str">
        <f t="shared" si="114"/>
        <v/>
      </c>
      <c r="AC545" t="e">
        <f>VLOOKUP(C545,'2-班级信息'!A:AH,31,0)</f>
        <v>#N/A</v>
      </c>
      <c r="AD545" t="e">
        <f>VLOOKUP(C545,'2-班级信息'!A:AH,8,0)</f>
        <v>#N/A</v>
      </c>
      <c r="AE545" t="e">
        <f t="shared" si="115"/>
        <v>#N/A</v>
      </c>
      <c r="AF545" t="e">
        <f t="shared" si="116"/>
        <v>#N/A</v>
      </c>
    </row>
    <row r="546" spans="1:32">
      <c r="A546" s="176"/>
      <c r="B546" s="176"/>
      <c r="C546" s="176"/>
      <c r="D546" s="176"/>
      <c r="E546" s="176"/>
      <c r="F546" s="176"/>
      <c r="G546" s="175"/>
      <c r="H546" s="176"/>
      <c r="I546" s="176"/>
      <c r="J546" s="176"/>
      <c r="K546" s="176"/>
      <c r="L546" s="176"/>
      <c r="M546" s="176"/>
      <c r="N546" s="176" t="s">
        <v>12</v>
      </c>
      <c r="O546" s="176" t="s">
        <v>12</v>
      </c>
      <c r="P546" s="155" t="str">
        <f t="shared" si="104"/>
        <v xml:space="preserve"> </v>
      </c>
      <c r="Q546" s="155" t="str">
        <f>IF(P546="在读",IF(IFERROR(FIND("一",C546),0)&gt;0,"一对一",VLOOKUP(LEFT(C546,3),班级编码!A:H,8,0)),P546)</f>
        <v xml:space="preserve"> </v>
      </c>
      <c r="R546" s="156">
        <f t="shared" si="105"/>
        <v>0</v>
      </c>
      <c r="S546" s="151">
        <f t="shared" si="106"/>
        <v>0</v>
      </c>
      <c r="T546" s="151" t="str">
        <f t="shared" si="107"/>
        <v/>
      </c>
      <c r="U546" s="151" t="str">
        <f t="shared" si="108"/>
        <v/>
      </c>
      <c r="V546" s="151" t="str">
        <f t="shared" si="109"/>
        <v/>
      </c>
      <c r="W546" s="151" t="str">
        <f t="shared" si="110"/>
        <v/>
      </c>
      <c r="X546" s="151">
        <f t="shared" si="111"/>
        <v>0</v>
      </c>
      <c r="Y546" s="151">
        <f t="shared" si="112"/>
        <v>0</v>
      </c>
      <c r="Z546" s="151" t="str">
        <f t="shared" si="113"/>
        <v/>
      </c>
      <c r="AA546" s="151">
        <f>COUNTIF($F$2:F546,F546)</f>
        <v>0</v>
      </c>
      <c r="AB546" s="156" t="str">
        <f t="shared" si="114"/>
        <v/>
      </c>
      <c r="AC546" t="e">
        <f>VLOOKUP(C546,'2-班级信息'!A:AH,31,0)</f>
        <v>#N/A</v>
      </c>
      <c r="AD546" t="e">
        <f>VLOOKUP(C546,'2-班级信息'!A:AH,8,0)</f>
        <v>#N/A</v>
      </c>
      <c r="AE546" t="e">
        <f t="shared" si="115"/>
        <v>#N/A</v>
      </c>
      <c r="AF546" t="e">
        <f t="shared" si="116"/>
        <v>#N/A</v>
      </c>
    </row>
    <row r="547" spans="1:32">
      <c r="A547" s="176"/>
      <c r="B547" s="176"/>
      <c r="C547" s="176"/>
      <c r="D547" s="176"/>
      <c r="E547" s="176"/>
      <c r="F547" s="176"/>
      <c r="G547" s="175"/>
      <c r="H547" s="176"/>
      <c r="I547" s="176"/>
      <c r="J547" s="176"/>
      <c r="K547" s="176"/>
      <c r="L547" s="176"/>
      <c r="M547" s="176"/>
      <c r="N547" s="176" t="s">
        <v>12</v>
      </c>
      <c r="O547" s="176" t="s">
        <v>12</v>
      </c>
      <c r="P547" s="155" t="str">
        <f t="shared" si="104"/>
        <v xml:space="preserve"> </v>
      </c>
      <c r="Q547" s="155" t="str">
        <f>IF(P547="在读",IF(IFERROR(FIND("一",C547),0)&gt;0,"一对一",VLOOKUP(LEFT(C547,3),班级编码!A:H,8,0)),P547)</f>
        <v xml:space="preserve"> </v>
      </c>
      <c r="R547" s="156">
        <f t="shared" si="105"/>
        <v>0</v>
      </c>
      <c r="S547" s="151">
        <f t="shared" si="106"/>
        <v>0</v>
      </c>
      <c r="T547" s="151" t="str">
        <f t="shared" si="107"/>
        <v/>
      </c>
      <c r="U547" s="151" t="str">
        <f t="shared" si="108"/>
        <v/>
      </c>
      <c r="V547" s="151" t="str">
        <f t="shared" si="109"/>
        <v/>
      </c>
      <c r="W547" s="151" t="str">
        <f t="shared" si="110"/>
        <v/>
      </c>
      <c r="X547" s="151">
        <f t="shared" si="111"/>
        <v>0</v>
      </c>
      <c r="Y547" s="151">
        <f t="shared" si="112"/>
        <v>0</v>
      </c>
      <c r="Z547" s="151" t="str">
        <f t="shared" si="113"/>
        <v/>
      </c>
      <c r="AA547" s="151">
        <f>COUNTIF($F$2:F547,F547)</f>
        <v>0</v>
      </c>
      <c r="AB547" s="156" t="str">
        <f t="shared" si="114"/>
        <v/>
      </c>
      <c r="AC547" t="e">
        <f>VLOOKUP(C547,'2-班级信息'!A:AH,31,0)</f>
        <v>#N/A</v>
      </c>
      <c r="AD547" t="e">
        <f>VLOOKUP(C547,'2-班级信息'!A:AH,8,0)</f>
        <v>#N/A</v>
      </c>
      <c r="AE547" t="e">
        <f t="shared" si="115"/>
        <v>#N/A</v>
      </c>
      <c r="AF547" t="e">
        <f t="shared" si="116"/>
        <v>#N/A</v>
      </c>
    </row>
    <row r="548" spans="1:32">
      <c r="A548" s="176"/>
      <c r="B548" s="176"/>
      <c r="C548" s="176"/>
      <c r="D548" s="176"/>
      <c r="E548" s="176"/>
      <c r="F548" s="176"/>
      <c r="G548" s="175"/>
      <c r="H548" s="176"/>
      <c r="I548" s="176"/>
      <c r="J548" s="176"/>
      <c r="K548" s="176"/>
      <c r="L548" s="176"/>
      <c r="M548" s="176"/>
      <c r="N548" s="176" t="s">
        <v>12</v>
      </c>
      <c r="O548" s="176" t="s">
        <v>12</v>
      </c>
      <c r="P548" s="155" t="str">
        <f t="shared" si="104"/>
        <v xml:space="preserve"> </v>
      </c>
      <c r="Q548" s="155" t="str">
        <f>IF(P548="在读",IF(IFERROR(FIND("一",C548),0)&gt;0,"一对一",VLOOKUP(LEFT(C548,3),班级编码!A:H,8,0)),P548)</f>
        <v xml:space="preserve"> </v>
      </c>
      <c r="R548" s="156">
        <f t="shared" si="105"/>
        <v>0</v>
      </c>
      <c r="S548" s="151">
        <f t="shared" si="106"/>
        <v>0</v>
      </c>
      <c r="T548" s="151" t="str">
        <f t="shared" si="107"/>
        <v/>
      </c>
      <c r="U548" s="151" t="str">
        <f t="shared" si="108"/>
        <v/>
      </c>
      <c r="V548" s="151" t="str">
        <f t="shared" si="109"/>
        <v/>
      </c>
      <c r="W548" s="151" t="str">
        <f t="shared" si="110"/>
        <v/>
      </c>
      <c r="X548" s="151">
        <f t="shared" si="111"/>
        <v>0</v>
      </c>
      <c r="Y548" s="151">
        <f t="shared" si="112"/>
        <v>0</v>
      </c>
      <c r="Z548" s="151" t="str">
        <f t="shared" si="113"/>
        <v/>
      </c>
      <c r="AA548" s="151">
        <f>COUNTIF($F$2:F548,F548)</f>
        <v>0</v>
      </c>
      <c r="AB548" s="156" t="str">
        <f t="shared" si="114"/>
        <v/>
      </c>
      <c r="AC548" t="e">
        <f>VLOOKUP(C548,'2-班级信息'!A:AH,31,0)</f>
        <v>#N/A</v>
      </c>
      <c r="AD548" t="e">
        <f>VLOOKUP(C548,'2-班级信息'!A:AH,8,0)</f>
        <v>#N/A</v>
      </c>
      <c r="AE548" t="e">
        <f t="shared" si="115"/>
        <v>#N/A</v>
      </c>
      <c r="AF548" t="e">
        <f t="shared" si="116"/>
        <v>#N/A</v>
      </c>
    </row>
    <row r="549" spans="1:32">
      <c r="A549" s="176"/>
      <c r="B549" s="176"/>
      <c r="C549" s="176"/>
      <c r="D549" s="176"/>
      <c r="E549" s="176"/>
      <c r="F549" s="176"/>
      <c r="G549" s="175"/>
      <c r="H549" s="176"/>
      <c r="I549" s="176"/>
      <c r="J549" s="176"/>
      <c r="K549" s="176"/>
      <c r="L549" s="176"/>
      <c r="M549" s="176"/>
      <c r="N549" s="176" t="s">
        <v>12</v>
      </c>
      <c r="O549" s="176" t="s">
        <v>12</v>
      </c>
      <c r="P549" s="155" t="str">
        <f t="shared" si="104"/>
        <v xml:space="preserve"> </v>
      </c>
      <c r="Q549" s="155" t="str">
        <f>IF(P549="在读",IF(IFERROR(FIND("一",C549),0)&gt;0,"一对一",VLOOKUP(LEFT(C549,3),班级编码!A:H,8,0)),P549)</f>
        <v xml:space="preserve"> </v>
      </c>
      <c r="R549" s="156">
        <f t="shared" si="105"/>
        <v>0</v>
      </c>
      <c r="S549" s="151">
        <f t="shared" si="106"/>
        <v>0</v>
      </c>
      <c r="T549" s="151" t="str">
        <f t="shared" si="107"/>
        <v/>
      </c>
      <c r="U549" s="151" t="str">
        <f t="shared" si="108"/>
        <v/>
      </c>
      <c r="V549" s="151" t="str">
        <f t="shared" si="109"/>
        <v/>
      </c>
      <c r="W549" s="151" t="str">
        <f t="shared" si="110"/>
        <v/>
      </c>
      <c r="X549" s="151">
        <f t="shared" si="111"/>
        <v>0</v>
      </c>
      <c r="Y549" s="151">
        <f t="shared" si="112"/>
        <v>0</v>
      </c>
      <c r="Z549" s="151" t="str">
        <f t="shared" si="113"/>
        <v/>
      </c>
      <c r="AA549" s="151">
        <f>COUNTIF($F$2:F549,F549)</f>
        <v>0</v>
      </c>
      <c r="AB549" s="156" t="str">
        <f t="shared" si="114"/>
        <v/>
      </c>
      <c r="AC549" t="e">
        <f>VLOOKUP(C549,'2-班级信息'!A:AH,31,0)</f>
        <v>#N/A</v>
      </c>
      <c r="AD549" t="e">
        <f>VLOOKUP(C549,'2-班级信息'!A:AH,8,0)</f>
        <v>#N/A</v>
      </c>
      <c r="AE549" t="e">
        <f t="shared" si="115"/>
        <v>#N/A</v>
      </c>
      <c r="AF549" t="e">
        <f t="shared" si="116"/>
        <v>#N/A</v>
      </c>
    </row>
    <row r="550" spans="1:32">
      <c r="A550" s="176"/>
      <c r="B550" s="176"/>
      <c r="C550" s="176"/>
      <c r="D550" s="176"/>
      <c r="E550" s="176"/>
      <c r="F550" s="176"/>
      <c r="G550" s="175"/>
      <c r="H550" s="176"/>
      <c r="I550" s="176"/>
      <c r="J550" s="176"/>
      <c r="K550" s="176"/>
      <c r="L550" s="176"/>
      <c r="M550" s="176"/>
      <c r="N550" s="176" t="s">
        <v>12</v>
      </c>
      <c r="O550" s="176" t="s">
        <v>12</v>
      </c>
      <c r="P550" s="155" t="str">
        <f t="shared" si="104"/>
        <v xml:space="preserve"> </v>
      </c>
      <c r="Q550" s="155" t="str">
        <f>IF(P550="在读",IF(IFERROR(FIND("一",C550),0)&gt;0,"一对一",VLOOKUP(LEFT(C550,3),班级编码!A:H,8,0)),P550)</f>
        <v xml:space="preserve"> </v>
      </c>
      <c r="R550" s="156">
        <f t="shared" si="105"/>
        <v>0</v>
      </c>
      <c r="S550" s="151">
        <f t="shared" si="106"/>
        <v>0</v>
      </c>
      <c r="T550" s="151" t="str">
        <f t="shared" si="107"/>
        <v/>
      </c>
      <c r="U550" s="151" t="str">
        <f t="shared" si="108"/>
        <v/>
      </c>
      <c r="V550" s="151" t="str">
        <f t="shared" si="109"/>
        <v/>
      </c>
      <c r="W550" s="151" t="str">
        <f t="shared" si="110"/>
        <v/>
      </c>
      <c r="X550" s="151">
        <f t="shared" si="111"/>
        <v>0</v>
      </c>
      <c r="Y550" s="151">
        <f t="shared" si="112"/>
        <v>0</v>
      </c>
      <c r="Z550" s="151" t="str">
        <f t="shared" si="113"/>
        <v/>
      </c>
      <c r="AA550" s="151">
        <f>COUNTIF($F$2:F550,F550)</f>
        <v>0</v>
      </c>
      <c r="AB550" s="156" t="str">
        <f t="shared" si="114"/>
        <v/>
      </c>
      <c r="AC550" t="e">
        <f>VLOOKUP(C550,'2-班级信息'!A:AH,31,0)</f>
        <v>#N/A</v>
      </c>
      <c r="AD550" t="e">
        <f>VLOOKUP(C550,'2-班级信息'!A:AH,8,0)</f>
        <v>#N/A</v>
      </c>
      <c r="AE550" t="e">
        <f t="shared" si="115"/>
        <v>#N/A</v>
      </c>
      <c r="AF550" t="e">
        <f t="shared" si="116"/>
        <v>#N/A</v>
      </c>
    </row>
    <row r="551" spans="1:32">
      <c r="A551" s="176"/>
      <c r="B551" s="176"/>
      <c r="C551" s="176"/>
      <c r="D551" s="176"/>
      <c r="E551" s="176"/>
      <c r="F551" s="176"/>
      <c r="G551" s="175"/>
      <c r="H551" s="176"/>
      <c r="I551" s="176"/>
      <c r="J551" s="176"/>
      <c r="K551" s="176"/>
      <c r="L551" s="176"/>
      <c r="M551" s="176"/>
      <c r="N551" s="176" t="s">
        <v>12</v>
      </c>
      <c r="O551" s="176" t="s">
        <v>12</v>
      </c>
      <c r="P551" s="155" t="str">
        <f t="shared" si="104"/>
        <v xml:space="preserve"> </v>
      </c>
      <c r="Q551" s="155" t="str">
        <f>IF(P551="在读",IF(IFERROR(FIND("一",C551),0)&gt;0,"一对一",VLOOKUP(LEFT(C551,3),班级编码!A:H,8,0)),P551)</f>
        <v xml:space="preserve"> </v>
      </c>
      <c r="R551" s="156">
        <f t="shared" si="105"/>
        <v>0</v>
      </c>
      <c r="S551" s="151">
        <f t="shared" si="106"/>
        <v>0</v>
      </c>
      <c r="T551" s="151" t="str">
        <f t="shared" si="107"/>
        <v/>
      </c>
      <c r="U551" s="151" t="str">
        <f t="shared" si="108"/>
        <v/>
      </c>
      <c r="V551" s="151" t="str">
        <f t="shared" si="109"/>
        <v/>
      </c>
      <c r="W551" s="151" t="str">
        <f t="shared" si="110"/>
        <v/>
      </c>
      <c r="X551" s="151">
        <f t="shared" si="111"/>
        <v>0</v>
      </c>
      <c r="Y551" s="151">
        <f t="shared" si="112"/>
        <v>0</v>
      </c>
      <c r="Z551" s="151" t="str">
        <f t="shared" si="113"/>
        <v/>
      </c>
      <c r="AA551" s="151">
        <f>COUNTIF($F$2:F551,F551)</f>
        <v>0</v>
      </c>
      <c r="AB551" s="156" t="str">
        <f t="shared" si="114"/>
        <v/>
      </c>
      <c r="AC551" t="e">
        <f>VLOOKUP(C551,'2-班级信息'!A:AH,31,0)</f>
        <v>#N/A</v>
      </c>
      <c r="AD551" t="e">
        <f>VLOOKUP(C551,'2-班级信息'!A:AH,8,0)</f>
        <v>#N/A</v>
      </c>
      <c r="AE551" t="e">
        <f t="shared" si="115"/>
        <v>#N/A</v>
      </c>
      <c r="AF551" t="e">
        <f t="shared" si="116"/>
        <v>#N/A</v>
      </c>
    </row>
    <row r="552" spans="1:32">
      <c r="A552" s="176"/>
      <c r="B552" s="176"/>
      <c r="C552" s="176"/>
      <c r="D552" s="176"/>
      <c r="E552" s="176"/>
      <c r="F552" s="176"/>
      <c r="G552" s="175"/>
      <c r="H552" s="310"/>
      <c r="I552" s="176"/>
      <c r="J552" s="176"/>
      <c r="K552" s="176"/>
      <c r="L552" s="176"/>
      <c r="M552" s="176"/>
      <c r="N552" s="176" t="s">
        <v>12</v>
      </c>
      <c r="O552" s="176" t="s">
        <v>12</v>
      </c>
      <c r="P552" s="155" t="str">
        <f t="shared" si="104"/>
        <v xml:space="preserve"> </v>
      </c>
      <c r="Q552" s="155" t="str">
        <f>IF(P552="在读",IF(IFERROR(FIND("一",C552),0)&gt;0,"一对一",VLOOKUP(LEFT(C552,3),班级编码!A:H,8,0)),P552)</f>
        <v xml:space="preserve"> </v>
      </c>
      <c r="R552" s="156">
        <f t="shared" si="105"/>
        <v>0</v>
      </c>
      <c r="S552" s="151">
        <f t="shared" si="106"/>
        <v>0</v>
      </c>
      <c r="T552" s="151" t="str">
        <f t="shared" si="107"/>
        <v/>
      </c>
      <c r="U552" s="151" t="str">
        <f t="shared" si="108"/>
        <v/>
      </c>
      <c r="V552" s="151" t="str">
        <f t="shared" si="109"/>
        <v/>
      </c>
      <c r="W552" s="151" t="str">
        <f t="shared" si="110"/>
        <v/>
      </c>
      <c r="X552" s="151">
        <f t="shared" si="111"/>
        <v>0</v>
      </c>
      <c r="Y552" s="151">
        <f t="shared" si="112"/>
        <v>0</v>
      </c>
      <c r="Z552" s="151" t="str">
        <f t="shared" si="113"/>
        <v/>
      </c>
      <c r="AA552" s="151">
        <f>COUNTIF($F$2:F552,F552)</f>
        <v>0</v>
      </c>
      <c r="AB552" s="156" t="str">
        <f t="shared" si="114"/>
        <v/>
      </c>
      <c r="AC552" t="e">
        <f>VLOOKUP(C552,'2-班级信息'!A:AH,31,0)</f>
        <v>#N/A</v>
      </c>
      <c r="AD552" t="e">
        <f>VLOOKUP(C552,'2-班级信息'!A:AH,8,0)</f>
        <v>#N/A</v>
      </c>
      <c r="AE552" t="e">
        <f t="shared" si="115"/>
        <v>#N/A</v>
      </c>
      <c r="AF552" t="e">
        <f t="shared" si="116"/>
        <v>#N/A</v>
      </c>
    </row>
    <row r="553" spans="1:32">
      <c r="A553" s="176"/>
      <c r="B553" s="176"/>
      <c r="C553" s="176"/>
      <c r="D553" s="176"/>
      <c r="E553" s="176"/>
      <c r="F553" s="176"/>
      <c r="G553" s="175"/>
      <c r="H553" s="176"/>
      <c r="I553" s="176"/>
      <c r="J553" s="176"/>
      <c r="K553" s="176"/>
      <c r="L553" s="176"/>
      <c r="M553" s="176"/>
      <c r="N553" s="176" t="s">
        <v>12</v>
      </c>
      <c r="O553" s="176" t="s">
        <v>12</v>
      </c>
      <c r="P553" s="155" t="str">
        <f t="shared" si="104"/>
        <v xml:space="preserve"> </v>
      </c>
      <c r="Q553" s="155" t="str">
        <f>IF(P553="在读",IF(IFERROR(FIND("一",C553),0)&gt;0,"一对一",VLOOKUP(LEFT(C553,3),班级编码!A:H,8,0)),P553)</f>
        <v xml:space="preserve"> </v>
      </c>
      <c r="R553" s="156">
        <f t="shared" si="105"/>
        <v>0</v>
      </c>
      <c r="S553" s="151">
        <f t="shared" si="106"/>
        <v>0</v>
      </c>
      <c r="T553" s="151" t="str">
        <f t="shared" si="107"/>
        <v/>
      </c>
      <c r="U553" s="151" t="str">
        <f t="shared" si="108"/>
        <v/>
      </c>
      <c r="V553" s="151" t="str">
        <f t="shared" si="109"/>
        <v/>
      </c>
      <c r="W553" s="151" t="str">
        <f t="shared" si="110"/>
        <v/>
      </c>
      <c r="X553" s="151">
        <f t="shared" si="111"/>
        <v>0</v>
      </c>
      <c r="Y553" s="151">
        <f t="shared" si="112"/>
        <v>0</v>
      </c>
      <c r="Z553" s="151" t="str">
        <f t="shared" si="113"/>
        <v/>
      </c>
      <c r="AA553" s="151">
        <f>COUNTIF($F$2:F553,F553)</f>
        <v>0</v>
      </c>
      <c r="AB553" s="156" t="str">
        <f t="shared" si="114"/>
        <v/>
      </c>
      <c r="AC553" t="e">
        <f>VLOOKUP(C553,'2-班级信息'!A:AH,31,0)</f>
        <v>#N/A</v>
      </c>
      <c r="AD553" t="e">
        <f>VLOOKUP(C553,'2-班级信息'!A:AH,8,0)</f>
        <v>#N/A</v>
      </c>
      <c r="AE553" t="e">
        <f t="shared" si="115"/>
        <v>#N/A</v>
      </c>
      <c r="AF553" t="e">
        <f t="shared" si="116"/>
        <v>#N/A</v>
      </c>
    </row>
    <row r="554" spans="1:32">
      <c r="A554" s="176"/>
      <c r="B554" s="176"/>
      <c r="C554" s="176"/>
      <c r="D554" s="176"/>
      <c r="E554" s="176"/>
      <c r="F554" s="176"/>
      <c r="G554" s="175"/>
      <c r="H554" s="176"/>
      <c r="I554" s="176"/>
      <c r="J554" s="176"/>
      <c r="K554" s="176"/>
      <c r="L554" s="176"/>
      <c r="M554" s="176"/>
      <c r="N554" s="176" t="s">
        <v>12</v>
      </c>
      <c r="O554" s="176" t="s">
        <v>12</v>
      </c>
      <c r="P554" s="155" t="str">
        <f t="shared" si="104"/>
        <v xml:space="preserve"> </v>
      </c>
      <c r="Q554" s="155" t="str">
        <f>IF(P554="在读",IF(IFERROR(FIND("一",C554),0)&gt;0,"一对一",VLOOKUP(LEFT(C554,3),班级编码!A:H,8,0)),P554)</f>
        <v xml:space="preserve"> </v>
      </c>
      <c r="R554" s="156">
        <f t="shared" si="105"/>
        <v>0</v>
      </c>
      <c r="S554" s="151">
        <f t="shared" si="106"/>
        <v>0</v>
      </c>
      <c r="T554" s="151" t="str">
        <f t="shared" si="107"/>
        <v/>
      </c>
      <c r="U554" s="151" t="str">
        <f t="shared" si="108"/>
        <v/>
      </c>
      <c r="V554" s="151" t="str">
        <f t="shared" si="109"/>
        <v/>
      </c>
      <c r="W554" s="151" t="str">
        <f t="shared" si="110"/>
        <v/>
      </c>
      <c r="X554" s="151">
        <f t="shared" si="111"/>
        <v>0</v>
      </c>
      <c r="Y554" s="151">
        <f t="shared" si="112"/>
        <v>0</v>
      </c>
      <c r="Z554" s="151" t="str">
        <f t="shared" si="113"/>
        <v/>
      </c>
      <c r="AA554" s="151">
        <f>COUNTIF($F$2:F554,F554)</f>
        <v>0</v>
      </c>
      <c r="AB554" s="156" t="str">
        <f t="shared" si="114"/>
        <v/>
      </c>
      <c r="AC554" t="e">
        <f>VLOOKUP(C554,'2-班级信息'!A:AH,31,0)</f>
        <v>#N/A</v>
      </c>
      <c r="AD554" t="e">
        <f>VLOOKUP(C554,'2-班级信息'!A:AH,8,0)</f>
        <v>#N/A</v>
      </c>
      <c r="AE554" t="e">
        <f t="shared" si="115"/>
        <v>#N/A</v>
      </c>
      <c r="AF554" t="e">
        <f t="shared" si="116"/>
        <v>#N/A</v>
      </c>
    </row>
    <row r="555" spans="1:32">
      <c r="A555" s="176"/>
      <c r="B555" s="176"/>
      <c r="C555" s="176"/>
      <c r="D555" s="176"/>
      <c r="E555" s="176"/>
      <c r="F555" s="176"/>
      <c r="G555" s="175"/>
      <c r="H555" s="176"/>
      <c r="I555" s="176"/>
      <c r="J555" s="176"/>
      <c r="K555" s="176"/>
      <c r="L555" s="176"/>
      <c r="M555" s="176"/>
      <c r="N555" s="176" t="s">
        <v>12</v>
      </c>
      <c r="O555" s="176" t="s">
        <v>12</v>
      </c>
      <c r="P555" s="155" t="str">
        <f t="shared" si="104"/>
        <v xml:space="preserve"> </v>
      </c>
      <c r="Q555" s="155" t="str">
        <f>IF(P555="在读",IF(IFERROR(FIND("一",C555),0)&gt;0,"一对一",VLOOKUP(LEFT(C555,3),班级编码!A:H,8,0)),P555)</f>
        <v xml:space="preserve"> </v>
      </c>
      <c r="R555" s="156">
        <f t="shared" si="105"/>
        <v>0</v>
      </c>
      <c r="S555" s="151">
        <f t="shared" si="106"/>
        <v>0</v>
      </c>
      <c r="T555" s="151" t="str">
        <f t="shared" si="107"/>
        <v/>
      </c>
      <c r="U555" s="151" t="str">
        <f t="shared" si="108"/>
        <v/>
      </c>
      <c r="V555" s="151" t="str">
        <f t="shared" si="109"/>
        <v/>
      </c>
      <c r="W555" s="151" t="str">
        <f t="shared" si="110"/>
        <v/>
      </c>
      <c r="X555" s="151">
        <f t="shared" si="111"/>
        <v>0</v>
      </c>
      <c r="Y555" s="151">
        <f t="shared" si="112"/>
        <v>0</v>
      </c>
      <c r="Z555" s="151" t="str">
        <f t="shared" si="113"/>
        <v/>
      </c>
      <c r="AA555" s="151">
        <f>COUNTIF($F$2:F555,F555)</f>
        <v>0</v>
      </c>
      <c r="AB555" s="156" t="str">
        <f t="shared" si="114"/>
        <v/>
      </c>
      <c r="AC555" t="e">
        <f>VLOOKUP(C555,'2-班级信息'!A:AH,31,0)</f>
        <v>#N/A</v>
      </c>
      <c r="AD555" t="e">
        <f>VLOOKUP(C555,'2-班级信息'!A:AH,8,0)</f>
        <v>#N/A</v>
      </c>
      <c r="AE555" t="e">
        <f t="shared" si="115"/>
        <v>#N/A</v>
      </c>
      <c r="AF555" t="e">
        <f t="shared" si="116"/>
        <v>#N/A</v>
      </c>
    </row>
    <row r="556" spans="1:32">
      <c r="A556" s="176"/>
      <c r="B556" s="176"/>
      <c r="C556" s="176"/>
      <c r="D556" s="176"/>
      <c r="E556" s="176"/>
      <c r="F556" s="176"/>
      <c r="G556" s="175"/>
      <c r="H556" s="176"/>
      <c r="I556" s="176"/>
      <c r="J556" s="176"/>
      <c r="K556" s="176"/>
      <c r="L556" s="176"/>
      <c r="M556" s="176"/>
      <c r="N556" s="176" t="s">
        <v>12</v>
      </c>
      <c r="O556" s="176" t="s">
        <v>12</v>
      </c>
      <c r="P556" s="155" t="str">
        <f t="shared" si="104"/>
        <v xml:space="preserve"> </v>
      </c>
      <c r="Q556" s="155" t="str">
        <f>IF(P556="在读",IF(IFERROR(FIND("一",C556),0)&gt;0,"一对一",VLOOKUP(LEFT(C556,3),班级编码!A:H,8,0)),P556)</f>
        <v xml:space="preserve"> </v>
      </c>
      <c r="R556" s="156">
        <f t="shared" si="105"/>
        <v>0</v>
      </c>
      <c r="S556" s="151">
        <f t="shared" si="106"/>
        <v>0</v>
      </c>
      <c r="T556" s="151" t="str">
        <f t="shared" si="107"/>
        <v/>
      </c>
      <c r="U556" s="151" t="str">
        <f t="shared" si="108"/>
        <v/>
      </c>
      <c r="V556" s="151" t="str">
        <f t="shared" si="109"/>
        <v/>
      </c>
      <c r="W556" s="151" t="str">
        <f t="shared" si="110"/>
        <v/>
      </c>
      <c r="X556" s="151">
        <f t="shared" si="111"/>
        <v>0</v>
      </c>
      <c r="Y556" s="151">
        <f t="shared" si="112"/>
        <v>0</v>
      </c>
      <c r="Z556" s="151" t="str">
        <f t="shared" si="113"/>
        <v/>
      </c>
      <c r="AA556" s="151">
        <f>COUNTIF($F$2:F556,F556)</f>
        <v>0</v>
      </c>
      <c r="AB556" s="156" t="str">
        <f t="shared" si="114"/>
        <v/>
      </c>
      <c r="AC556" t="e">
        <f>VLOOKUP(C556,'2-班级信息'!A:AH,31,0)</f>
        <v>#N/A</v>
      </c>
      <c r="AD556" t="e">
        <f>VLOOKUP(C556,'2-班级信息'!A:AH,8,0)</f>
        <v>#N/A</v>
      </c>
      <c r="AE556" t="e">
        <f t="shared" si="115"/>
        <v>#N/A</v>
      </c>
      <c r="AF556" t="e">
        <f t="shared" si="116"/>
        <v>#N/A</v>
      </c>
    </row>
    <row r="557" spans="1:32">
      <c r="A557" s="176"/>
      <c r="B557" s="176"/>
      <c r="C557" s="176"/>
      <c r="D557" s="176"/>
      <c r="E557" s="176"/>
      <c r="F557" s="176"/>
      <c r="G557" s="175"/>
      <c r="H557" s="176"/>
      <c r="I557" s="176"/>
      <c r="J557" s="176"/>
      <c r="K557" s="176"/>
      <c r="L557" s="176"/>
      <c r="M557" s="176"/>
      <c r="N557" s="176" t="s">
        <v>12</v>
      </c>
      <c r="O557" s="176" t="s">
        <v>12</v>
      </c>
      <c r="P557" s="155" t="str">
        <f t="shared" si="104"/>
        <v xml:space="preserve"> </v>
      </c>
      <c r="Q557" s="155" t="str">
        <f>IF(P557="在读",IF(IFERROR(FIND("一",C557),0)&gt;0,"一对一",VLOOKUP(LEFT(C557,3),班级编码!A:H,8,0)),P557)</f>
        <v xml:space="preserve"> </v>
      </c>
      <c r="R557" s="156">
        <f t="shared" si="105"/>
        <v>0</v>
      </c>
      <c r="S557" s="151">
        <f t="shared" si="106"/>
        <v>0</v>
      </c>
      <c r="T557" s="151" t="str">
        <f t="shared" si="107"/>
        <v/>
      </c>
      <c r="U557" s="151" t="str">
        <f t="shared" si="108"/>
        <v/>
      </c>
      <c r="V557" s="151" t="str">
        <f t="shared" si="109"/>
        <v/>
      </c>
      <c r="W557" s="151" t="str">
        <f t="shared" si="110"/>
        <v/>
      </c>
      <c r="X557" s="151">
        <f t="shared" si="111"/>
        <v>0</v>
      </c>
      <c r="Y557" s="151">
        <f t="shared" si="112"/>
        <v>0</v>
      </c>
      <c r="Z557" s="151" t="str">
        <f t="shared" si="113"/>
        <v/>
      </c>
      <c r="AA557" s="151">
        <f>COUNTIF($F$2:F557,F557)</f>
        <v>0</v>
      </c>
      <c r="AB557" s="156" t="str">
        <f t="shared" si="114"/>
        <v/>
      </c>
      <c r="AC557" t="e">
        <f>VLOOKUP(C557,'2-班级信息'!A:AH,31,0)</f>
        <v>#N/A</v>
      </c>
      <c r="AD557" t="e">
        <f>VLOOKUP(C557,'2-班级信息'!A:AH,8,0)</f>
        <v>#N/A</v>
      </c>
      <c r="AE557" t="e">
        <f t="shared" si="115"/>
        <v>#N/A</v>
      </c>
      <c r="AF557" t="e">
        <f t="shared" si="116"/>
        <v>#N/A</v>
      </c>
    </row>
    <row r="558" spans="1:32">
      <c r="A558" s="176"/>
      <c r="B558" s="176"/>
      <c r="C558" s="176"/>
      <c r="D558" s="176"/>
      <c r="E558" s="176"/>
      <c r="F558" s="176"/>
      <c r="G558" s="175"/>
      <c r="H558" s="176"/>
      <c r="I558" s="176"/>
      <c r="J558" s="176"/>
      <c r="K558" s="176"/>
      <c r="L558" s="176"/>
      <c r="M558" s="176"/>
      <c r="N558" s="176" t="s">
        <v>12</v>
      </c>
      <c r="O558" s="176" t="s">
        <v>12</v>
      </c>
      <c r="P558" s="155" t="str">
        <f t="shared" si="104"/>
        <v xml:space="preserve"> </v>
      </c>
      <c r="Q558" s="155" t="str">
        <f>IF(P558="在读",IF(IFERROR(FIND("一",C558),0)&gt;0,"一对一",VLOOKUP(LEFT(C558,3),班级编码!A:H,8,0)),P558)</f>
        <v xml:space="preserve"> </v>
      </c>
      <c r="R558" s="156">
        <f t="shared" si="105"/>
        <v>0</v>
      </c>
      <c r="S558" s="151">
        <f t="shared" si="106"/>
        <v>0</v>
      </c>
      <c r="T558" s="151" t="str">
        <f t="shared" si="107"/>
        <v/>
      </c>
      <c r="U558" s="151" t="str">
        <f t="shared" si="108"/>
        <v/>
      </c>
      <c r="V558" s="151" t="str">
        <f t="shared" si="109"/>
        <v/>
      </c>
      <c r="W558" s="151" t="str">
        <f t="shared" si="110"/>
        <v/>
      </c>
      <c r="X558" s="151">
        <f t="shared" si="111"/>
        <v>0</v>
      </c>
      <c r="Y558" s="151">
        <f t="shared" si="112"/>
        <v>0</v>
      </c>
      <c r="Z558" s="151" t="str">
        <f t="shared" si="113"/>
        <v/>
      </c>
      <c r="AA558" s="151">
        <f>COUNTIF($F$2:F558,F558)</f>
        <v>0</v>
      </c>
      <c r="AB558" s="156" t="str">
        <f t="shared" si="114"/>
        <v/>
      </c>
      <c r="AC558" t="e">
        <f>VLOOKUP(C558,'2-班级信息'!A:AH,31,0)</f>
        <v>#N/A</v>
      </c>
      <c r="AD558" t="e">
        <f>VLOOKUP(C558,'2-班级信息'!A:AH,8,0)</f>
        <v>#N/A</v>
      </c>
      <c r="AE558" t="e">
        <f t="shared" si="115"/>
        <v>#N/A</v>
      </c>
      <c r="AF558" t="e">
        <f t="shared" si="116"/>
        <v>#N/A</v>
      </c>
    </row>
    <row r="559" spans="1:32">
      <c r="A559" s="176"/>
      <c r="B559" s="176"/>
      <c r="C559" s="176"/>
      <c r="D559" s="176"/>
      <c r="E559" s="176"/>
      <c r="F559" s="176"/>
      <c r="G559" s="175"/>
      <c r="H559" s="176"/>
      <c r="I559" s="176"/>
      <c r="J559" s="176"/>
      <c r="K559" s="176"/>
      <c r="L559" s="176"/>
      <c r="M559" s="176"/>
      <c r="N559" s="176" t="s">
        <v>12</v>
      </c>
      <c r="O559" s="176" t="s">
        <v>12</v>
      </c>
      <c r="P559" s="155" t="str">
        <f t="shared" si="104"/>
        <v xml:space="preserve"> </v>
      </c>
      <c r="Q559" s="155" t="str">
        <f>IF(P559="在读",IF(IFERROR(FIND("一",C559),0)&gt;0,"一对一",VLOOKUP(LEFT(C559,3),班级编码!A:H,8,0)),P559)</f>
        <v xml:space="preserve"> </v>
      </c>
      <c r="R559" s="156">
        <f t="shared" si="105"/>
        <v>0</v>
      </c>
      <c r="S559" s="151">
        <f t="shared" si="106"/>
        <v>0</v>
      </c>
      <c r="T559" s="151" t="str">
        <f t="shared" si="107"/>
        <v/>
      </c>
      <c r="U559" s="151" t="str">
        <f t="shared" si="108"/>
        <v/>
      </c>
      <c r="V559" s="151" t="str">
        <f t="shared" si="109"/>
        <v/>
      </c>
      <c r="W559" s="151" t="str">
        <f t="shared" si="110"/>
        <v/>
      </c>
      <c r="X559" s="151">
        <f t="shared" si="111"/>
        <v>0</v>
      </c>
      <c r="Y559" s="151">
        <f t="shared" si="112"/>
        <v>0</v>
      </c>
      <c r="Z559" s="151" t="str">
        <f t="shared" si="113"/>
        <v/>
      </c>
      <c r="AA559" s="151">
        <f>COUNTIF($F$2:F559,F559)</f>
        <v>0</v>
      </c>
      <c r="AB559" s="156" t="str">
        <f t="shared" si="114"/>
        <v/>
      </c>
      <c r="AC559" t="e">
        <f>VLOOKUP(C559,'2-班级信息'!A:AH,31,0)</f>
        <v>#N/A</v>
      </c>
      <c r="AD559" t="e">
        <f>VLOOKUP(C559,'2-班级信息'!A:AH,8,0)</f>
        <v>#N/A</v>
      </c>
      <c r="AE559" t="e">
        <f t="shared" si="115"/>
        <v>#N/A</v>
      </c>
      <c r="AF559" t="e">
        <f t="shared" si="116"/>
        <v>#N/A</v>
      </c>
    </row>
    <row r="560" spans="1:32">
      <c r="A560" s="176"/>
      <c r="B560" s="176"/>
      <c r="C560" s="176"/>
      <c r="D560" s="176"/>
      <c r="E560" s="176"/>
      <c r="F560" s="176"/>
      <c r="G560" s="175"/>
      <c r="H560" s="176"/>
      <c r="I560" s="176"/>
      <c r="J560" s="176"/>
      <c r="K560" s="176"/>
      <c r="L560" s="176"/>
      <c r="M560" s="176"/>
      <c r="N560" s="176" t="s">
        <v>12</v>
      </c>
      <c r="O560" s="176" t="s">
        <v>12</v>
      </c>
      <c r="P560" s="155" t="str">
        <f t="shared" si="104"/>
        <v xml:space="preserve"> </v>
      </c>
      <c r="Q560" s="155" t="str">
        <f>IF(P560="在读",IF(IFERROR(FIND("一",C560),0)&gt;0,"一对一",VLOOKUP(LEFT(C560,3),班级编码!A:H,8,0)),P560)</f>
        <v xml:space="preserve"> </v>
      </c>
      <c r="R560" s="156">
        <f t="shared" si="105"/>
        <v>0</v>
      </c>
      <c r="S560" s="151">
        <f t="shared" si="106"/>
        <v>0</v>
      </c>
      <c r="T560" s="151" t="str">
        <f t="shared" si="107"/>
        <v/>
      </c>
      <c r="U560" s="151" t="str">
        <f t="shared" si="108"/>
        <v/>
      </c>
      <c r="V560" s="151" t="str">
        <f t="shared" si="109"/>
        <v/>
      </c>
      <c r="W560" s="151" t="str">
        <f t="shared" si="110"/>
        <v/>
      </c>
      <c r="X560" s="151">
        <f t="shared" si="111"/>
        <v>0</v>
      </c>
      <c r="Y560" s="151">
        <f t="shared" si="112"/>
        <v>0</v>
      </c>
      <c r="Z560" s="151" t="str">
        <f t="shared" si="113"/>
        <v/>
      </c>
      <c r="AA560" s="151">
        <f>COUNTIF($F$2:F560,F560)</f>
        <v>0</v>
      </c>
      <c r="AB560" s="156" t="str">
        <f t="shared" si="114"/>
        <v/>
      </c>
      <c r="AC560" t="e">
        <f>VLOOKUP(C560,'2-班级信息'!A:AH,31,0)</f>
        <v>#N/A</v>
      </c>
      <c r="AD560" t="e">
        <f>VLOOKUP(C560,'2-班级信息'!A:AH,8,0)</f>
        <v>#N/A</v>
      </c>
      <c r="AE560" t="e">
        <f t="shared" si="115"/>
        <v>#N/A</v>
      </c>
      <c r="AF560" t="e">
        <f t="shared" si="116"/>
        <v>#N/A</v>
      </c>
    </row>
    <row r="561" spans="1:32">
      <c r="A561" s="176"/>
      <c r="B561" s="176"/>
      <c r="C561" s="176"/>
      <c r="D561" s="176"/>
      <c r="E561" s="176"/>
      <c r="F561" s="176"/>
      <c r="G561" s="175"/>
      <c r="H561" s="176"/>
      <c r="I561" s="176"/>
      <c r="J561" s="176"/>
      <c r="K561" s="176"/>
      <c r="L561" s="176"/>
      <c r="M561" s="176"/>
      <c r="N561" s="176" t="s">
        <v>12</v>
      </c>
      <c r="O561" s="176" t="s">
        <v>12</v>
      </c>
      <c r="P561" s="155" t="str">
        <f t="shared" si="104"/>
        <v xml:space="preserve"> </v>
      </c>
      <c r="Q561" s="155" t="str">
        <f>IF(P561="在读",IF(IFERROR(FIND("一",C561),0)&gt;0,"一对一",VLOOKUP(LEFT(C561,3),班级编码!A:H,8,0)),P561)</f>
        <v xml:space="preserve"> </v>
      </c>
      <c r="R561" s="156">
        <f t="shared" si="105"/>
        <v>0</v>
      </c>
      <c r="S561" s="151">
        <f t="shared" si="106"/>
        <v>0</v>
      </c>
      <c r="T561" s="151" t="str">
        <f t="shared" si="107"/>
        <v/>
      </c>
      <c r="U561" s="151" t="str">
        <f t="shared" si="108"/>
        <v/>
      </c>
      <c r="V561" s="151" t="str">
        <f t="shared" si="109"/>
        <v/>
      </c>
      <c r="W561" s="151" t="str">
        <f t="shared" si="110"/>
        <v/>
      </c>
      <c r="X561" s="151">
        <f t="shared" si="111"/>
        <v>0</v>
      </c>
      <c r="Y561" s="151">
        <f t="shared" si="112"/>
        <v>0</v>
      </c>
      <c r="Z561" s="151" t="str">
        <f t="shared" si="113"/>
        <v/>
      </c>
      <c r="AA561" s="151">
        <f>COUNTIF($F$2:F561,F561)</f>
        <v>0</v>
      </c>
      <c r="AB561" s="156" t="str">
        <f t="shared" si="114"/>
        <v/>
      </c>
      <c r="AC561" t="e">
        <f>VLOOKUP(C561,'2-班级信息'!A:AH,31,0)</f>
        <v>#N/A</v>
      </c>
      <c r="AD561" t="e">
        <f>VLOOKUP(C561,'2-班级信息'!A:AH,8,0)</f>
        <v>#N/A</v>
      </c>
      <c r="AE561" t="e">
        <f t="shared" si="115"/>
        <v>#N/A</v>
      </c>
      <c r="AF561" t="e">
        <f t="shared" si="116"/>
        <v>#N/A</v>
      </c>
    </row>
    <row r="562" spans="1:32">
      <c r="A562" s="176"/>
      <c r="B562" s="176"/>
      <c r="C562" s="176"/>
      <c r="D562" s="176"/>
      <c r="E562" s="176"/>
      <c r="F562" s="176"/>
      <c r="G562" s="175"/>
      <c r="H562" s="176"/>
      <c r="I562" s="176"/>
      <c r="J562" s="176"/>
      <c r="K562" s="176"/>
      <c r="L562" s="176"/>
      <c r="M562" s="176"/>
      <c r="N562" s="176" t="s">
        <v>12</v>
      </c>
      <c r="O562" s="176" t="s">
        <v>12</v>
      </c>
      <c r="P562" s="155" t="str">
        <f t="shared" si="104"/>
        <v xml:space="preserve"> </v>
      </c>
      <c r="Q562" s="155" t="str">
        <f>IF(P562="在读",IF(IFERROR(FIND("一",C562),0)&gt;0,"一对一",VLOOKUP(LEFT(C562,3),班级编码!A:H,8,0)),P562)</f>
        <v xml:space="preserve"> </v>
      </c>
      <c r="R562" s="156">
        <f t="shared" si="105"/>
        <v>0</v>
      </c>
      <c r="S562" s="151">
        <f t="shared" si="106"/>
        <v>0</v>
      </c>
      <c r="T562" s="151" t="str">
        <f t="shared" si="107"/>
        <v/>
      </c>
      <c r="U562" s="151" t="str">
        <f t="shared" si="108"/>
        <v/>
      </c>
      <c r="V562" s="151" t="str">
        <f t="shared" si="109"/>
        <v/>
      </c>
      <c r="W562" s="151" t="str">
        <f t="shared" si="110"/>
        <v/>
      </c>
      <c r="X562" s="151">
        <f t="shared" si="111"/>
        <v>0</v>
      </c>
      <c r="Y562" s="151">
        <f t="shared" si="112"/>
        <v>0</v>
      </c>
      <c r="Z562" s="151" t="str">
        <f t="shared" si="113"/>
        <v/>
      </c>
      <c r="AA562" s="151">
        <f>COUNTIF($F$2:F562,F562)</f>
        <v>0</v>
      </c>
      <c r="AB562" s="156" t="str">
        <f t="shared" si="114"/>
        <v/>
      </c>
      <c r="AC562" t="e">
        <f>VLOOKUP(C562,'2-班级信息'!A:AH,31,0)</f>
        <v>#N/A</v>
      </c>
      <c r="AD562" t="e">
        <f>VLOOKUP(C562,'2-班级信息'!A:AH,8,0)</f>
        <v>#N/A</v>
      </c>
      <c r="AE562" t="e">
        <f t="shared" si="115"/>
        <v>#N/A</v>
      </c>
      <c r="AF562" t="e">
        <f t="shared" si="116"/>
        <v>#N/A</v>
      </c>
    </row>
    <row r="563" spans="1:32">
      <c r="A563" s="176"/>
      <c r="B563" s="176"/>
      <c r="C563" s="176"/>
      <c r="D563" s="176"/>
      <c r="E563" s="176"/>
      <c r="F563" s="176"/>
      <c r="G563" s="175"/>
      <c r="H563" s="176"/>
      <c r="I563" s="176"/>
      <c r="J563" s="176"/>
      <c r="K563" s="176"/>
      <c r="L563" s="176"/>
      <c r="M563" s="176"/>
      <c r="N563" s="176" t="s">
        <v>12</v>
      </c>
      <c r="O563" s="176" t="s">
        <v>12</v>
      </c>
      <c r="P563" s="155" t="str">
        <f t="shared" si="104"/>
        <v xml:space="preserve"> </v>
      </c>
      <c r="Q563" s="155" t="str">
        <f>IF(P563="在读",IF(IFERROR(FIND("一",C563),0)&gt;0,"一对一",VLOOKUP(LEFT(C563,3),班级编码!A:H,8,0)),P563)</f>
        <v xml:space="preserve"> </v>
      </c>
      <c r="R563" s="156">
        <f t="shared" si="105"/>
        <v>0</v>
      </c>
      <c r="S563" s="151">
        <f t="shared" si="106"/>
        <v>0</v>
      </c>
      <c r="T563" s="151" t="str">
        <f t="shared" si="107"/>
        <v/>
      </c>
      <c r="U563" s="151" t="str">
        <f t="shared" si="108"/>
        <v/>
      </c>
      <c r="V563" s="151" t="str">
        <f t="shared" si="109"/>
        <v/>
      </c>
      <c r="W563" s="151" t="str">
        <f t="shared" si="110"/>
        <v/>
      </c>
      <c r="X563" s="151">
        <f t="shared" si="111"/>
        <v>0</v>
      </c>
      <c r="Y563" s="151">
        <f t="shared" si="112"/>
        <v>0</v>
      </c>
      <c r="Z563" s="151" t="str">
        <f t="shared" si="113"/>
        <v/>
      </c>
      <c r="AA563" s="151">
        <f>COUNTIF($F$2:F563,F563)</f>
        <v>0</v>
      </c>
      <c r="AB563" s="156" t="str">
        <f t="shared" si="114"/>
        <v/>
      </c>
      <c r="AC563" t="e">
        <f>VLOOKUP(C563,'2-班级信息'!A:AH,31,0)</f>
        <v>#N/A</v>
      </c>
      <c r="AD563" t="e">
        <f>VLOOKUP(C563,'2-班级信息'!A:AH,8,0)</f>
        <v>#N/A</v>
      </c>
      <c r="AE563" t="e">
        <f t="shared" si="115"/>
        <v>#N/A</v>
      </c>
      <c r="AF563" t="e">
        <f t="shared" si="116"/>
        <v>#N/A</v>
      </c>
    </row>
    <row r="564" spans="1:32">
      <c r="A564" s="176"/>
      <c r="B564" s="176"/>
      <c r="C564" s="176"/>
      <c r="D564" s="176"/>
      <c r="E564" s="176"/>
      <c r="F564" s="176"/>
      <c r="G564" s="175"/>
      <c r="H564" s="176"/>
      <c r="I564" s="176"/>
      <c r="J564" s="176"/>
      <c r="K564" s="176"/>
      <c r="L564" s="176"/>
      <c r="M564" s="176"/>
      <c r="N564" s="176" t="s">
        <v>12</v>
      </c>
      <c r="O564" s="176" t="s">
        <v>12</v>
      </c>
      <c r="P564" s="155" t="str">
        <f t="shared" si="104"/>
        <v xml:space="preserve"> </v>
      </c>
      <c r="Q564" s="155" t="str">
        <f>IF(P564="在读",IF(IFERROR(FIND("一",C564),0)&gt;0,"一对一",VLOOKUP(LEFT(C564,3),班级编码!A:H,8,0)),P564)</f>
        <v xml:space="preserve"> </v>
      </c>
      <c r="R564" s="156">
        <f t="shared" si="105"/>
        <v>0</v>
      </c>
      <c r="S564" s="151">
        <f t="shared" si="106"/>
        <v>0</v>
      </c>
      <c r="T564" s="151" t="str">
        <f t="shared" si="107"/>
        <v/>
      </c>
      <c r="U564" s="151" t="str">
        <f t="shared" si="108"/>
        <v/>
      </c>
      <c r="V564" s="151" t="str">
        <f t="shared" si="109"/>
        <v/>
      </c>
      <c r="W564" s="151" t="str">
        <f t="shared" si="110"/>
        <v/>
      </c>
      <c r="X564" s="151">
        <f t="shared" si="111"/>
        <v>0</v>
      </c>
      <c r="Y564" s="151">
        <f t="shared" si="112"/>
        <v>0</v>
      </c>
      <c r="Z564" s="151" t="str">
        <f t="shared" si="113"/>
        <v/>
      </c>
      <c r="AA564" s="151">
        <f>COUNTIF($F$2:F564,F564)</f>
        <v>0</v>
      </c>
      <c r="AB564" s="156" t="str">
        <f t="shared" si="114"/>
        <v/>
      </c>
      <c r="AC564" t="e">
        <f>VLOOKUP(C564,'2-班级信息'!A:AH,31,0)</f>
        <v>#N/A</v>
      </c>
      <c r="AD564" t="e">
        <f>VLOOKUP(C564,'2-班级信息'!A:AH,8,0)</f>
        <v>#N/A</v>
      </c>
      <c r="AE564" t="e">
        <f t="shared" si="115"/>
        <v>#N/A</v>
      </c>
      <c r="AF564" t="e">
        <f t="shared" si="116"/>
        <v>#N/A</v>
      </c>
    </row>
    <row r="565" spans="1:32">
      <c r="A565" s="176"/>
      <c r="B565" s="176"/>
      <c r="C565" s="176"/>
      <c r="D565" s="176"/>
      <c r="E565" s="176"/>
      <c r="F565" s="176"/>
      <c r="G565" s="175"/>
      <c r="H565" s="176"/>
      <c r="I565" s="176"/>
      <c r="J565" s="176"/>
      <c r="K565" s="176"/>
      <c r="L565" s="176"/>
      <c r="M565" s="176"/>
      <c r="N565" s="176" t="s">
        <v>12</v>
      </c>
      <c r="O565" s="176" t="s">
        <v>12</v>
      </c>
      <c r="P565" s="155" t="str">
        <f t="shared" si="104"/>
        <v xml:space="preserve"> </v>
      </c>
      <c r="Q565" s="155" t="str">
        <f>IF(P565="在读",IF(IFERROR(FIND("一",C565),0)&gt;0,"一对一",VLOOKUP(LEFT(C565,3),班级编码!A:H,8,0)),P565)</f>
        <v xml:space="preserve"> </v>
      </c>
      <c r="R565" s="156">
        <f t="shared" si="105"/>
        <v>0</v>
      </c>
      <c r="S565" s="151">
        <f t="shared" si="106"/>
        <v>0</v>
      </c>
      <c r="T565" s="151" t="str">
        <f t="shared" si="107"/>
        <v/>
      </c>
      <c r="U565" s="151" t="str">
        <f t="shared" si="108"/>
        <v/>
      </c>
      <c r="V565" s="151" t="str">
        <f t="shared" si="109"/>
        <v/>
      </c>
      <c r="W565" s="151" t="str">
        <f t="shared" si="110"/>
        <v/>
      </c>
      <c r="X565" s="151">
        <f t="shared" si="111"/>
        <v>0</v>
      </c>
      <c r="Y565" s="151">
        <f t="shared" si="112"/>
        <v>0</v>
      </c>
      <c r="Z565" s="151" t="str">
        <f t="shared" si="113"/>
        <v/>
      </c>
      <c r="AA565" s="151">
        <f>COUNTIF($F$2:F565,F565)</f>
        <v>0</v>
      </c>
      <c r="AB565" s="156" t="str">
        <f t="shared" si="114"/>
        <v/>
      </c>
      <c r="AC565" t="e">
        <f>VLOOKUP(C565,'2-班级信息'!A:AH,31,0)</f>
        <v>#N/A</v>
      </c>
      <c r="AD565" t="e">
        <f>VLOOKUP(C565,'2-班级信息'!A:AH,8,0)</f>
        <v>#N/A</v>
      </c>
      <c r="AE565" t="e">
        <f t="shared" si="115"/>
        <v>#N/A</v>
      </c>
      <c r="AF565" t="e">
        <f t="shared" si="116"/>
        <v>#N/A</v>
      </c>
    </row>
    <row r="566" spans="1:32">
      <c r="A566" s="176"/>
      <c r="B566" s="176"/>
      <c r="C566" s="176"/>
      <c r="D566" s="176"/>
      <c r="E566" s="176"/>
      <c r="F566" s="176"/>
      <c r="G566" s="175"/>
      <c r="H566" s="176"/>
      <c r="I566" s="176"/>
      <c r="J566" s="176"/>
      <c r="K566" s="176"/>
      <c r="L566" s="176"/>
      <c r="M566" s="176"/>
      <c r="N566" s="176" t="s">
        <v>12</v>
      </c>
      <c r="O566" s="176" t="s">
        <v>12</v>
      </c>
      <c r="P566" s="155" t="str">
        <f t="shared" si="104"/>
        <v xml:space="preserve"> </v>
      </c>
      <c r="Q566" s="155" t="str">
        <f>IF(P566="在读",IF(IFERROR(FIND("一",C566),0)&gt;0,"一对一",VLOOKUP(LEFT(C566,3),班级编码!A:H,8,0)),P566)</f>
        <v xml:space="preserve"> </v>
      </c>
      <c r="R566" s="156">
        <f t="shared" si="105"/>
        <v>0</v>
      </c>
      <c r="S566" s="151">
        <f t="shared" si="106"/>
        <v>0</v>
      </c>
      <c r="T566" s="151" t="str">
        <f t="shared" si="107"/>
        <v/>
      </c>
      <c r="U566" s="151" t="str">
        <f t="shared" si="108"/>
        <v/>
      </c>
      <c r="V566" s="151" t="str">
        <f t="shared" si="109"/>
        <v/>
      </c>
      <c r="W566" s="151" t="str">
        <f t="shared" si="110"/>
        <v/>
      </c>
      <c r="X566" s="151">
        <f t="shared" si="111"/>
        <v>0</v>
      </c>
      <c r="Y566" s="151">
        <f t="shared" si="112"/>
        <v>0</v>
      </c>
      <c r="Z566" s="151" t="str">
        <f t="shared" si="113"/>
        <v/>
      </c>
      <c r="AA566" s="151">
        <f>COUNTIF($F$2:F566,F566)</f>
        <v>0</v>
      </c>
      <c r="AB566" s="156" t="str">
        <f t="shared" si="114"/>
        <v/>
      </c>
      <c r="AC566" t="e">
        <f>VLOOKUP(C566,'2-班级信息'!A:AH,31,0)</f>
        <v>#N/A</v>
      </c>
      <c r="AD566" t="e">
        <f>VLOOKUP(C566,'2-班级信息'!A:AH,8,0)</f>
        <v>#N/A</v>
      </c>
      <c r="AE566" t="e">
        <f t="shared" si="115"/>
        <v>#N/A</v>
      </c>
      <c r="AF566" t="e">
        <f t="shared" si="116"/>
        <v>#N/A</v>
      </c>
    </row>
    <row r="567" spans="1:32">
      <c r="A567" s="176"/>
      <c r="B567" s="176"/>
      <c r="C567" s="176"/>
      <c r="D567" s="176"/>
      <c r="E567" s="176"/>
      <c r="F567" s="176"/>
      <c r="G567" s="175"/>
      <c r="H567" s="176"/>
      <c r="I567" s="176"/>
      <c r="J567" s="176"/>
      <c r="K567" s="176"/>
      <c r="L567" s="176"/>
      <c r="M567" s="176"/>
      <c r="N567" s="176" t="s">
        <v>12</v>
      </c>
      <c r="O567" s="176" t="s">
        <v>12</v>
      </c>
      <c r="P567" s="155" t="str">
        <f t="shared" si="104"/>
        <v xml:space="preserve"> </v>
      </c>
      <c r="Q567" s="155" t="str">
        <f>IF(P567="在读",IF(IFERROR(FIND("一",C567),0)&gt;0,"一对一",VLOOKUP(LEFT(C567,3),班级编码!A:H,8,0)),P567)</f>
        <v xml:space="preserve"> </v>
      </c>
      <c r="R567" s="156">
        <f t="shared" si="105"/>
        <v>0</v>
      </c>
      <c r="S567" s="151">
        <f t="shared" si="106"/>
        <v>0</v>
      </c>
      <c r="T567" s="151" t="str">
        <f t="shared" si="107"/>
        <v/>
      </c>
      <c r="U567" s="151" t="str">
        <f t="shared" si="108"/>
        <v/>
      </c>
      <c r="V567" s="151" t="str">
        <f t="shared" si="109"/>
        <v/>
      </c>
      <c r="W567" s="151" t="str">
        <f t="shared" si="110"/>
        <v/>
      </c>
      <c r="X567" s="151">
        <f t="shared" si="111"/>
        <v>0</v>
      </c>
      <c r="Y567" s="151">
        <f t="shared" si="112"/>
        <v>0</v>
      </c>
      <c r="Z567" s="151" t="str">
        <f t="shared" si="113"/>
        <v/>
      </c>
      <c r="AA567" s="151">
        <f>COUNTIF($F$2:F567,F567)</f>
        <v>0</v>
      </c>
      <c r="AB567" s="156" t="str">
        <f t="shared" si="114"/>
        <v/>
      </c>
      <c r="AC567" t="e">
        <f>VLOOKUP(C567,'2-班级信息'!A:AH,31,0)</f>
        <v>#N/A</v>
      </c>
      <c r="AD567" t="e">
        <f>VLOOKUP(C567,'2-班级信息'!A:AH,8,0)</f>
        <v>#N/A</v>
      </c>
      <c r="AE567" t="e">
        <f t="shared" si="115"/>
        <v>#N/A</v>
      </c>
      <c r="AF567" t="e">
        <f t="shared" si="116"/>
        <v>#N/A</v>
      </c>
    </row>
    <row r="568" spans="1:32">
      <c r="A568" s="176"/>
      <c r="B568" s="176"/>
      <c r="C568" s="176"/>
      <c r="D568" s="176"/>
      <c r="E568" s="176"/>
      <c r="F568" s="176"/>
      <c r="G568" s="175"/>
      <c r="H568" s="176"/>
      <c r="I568" s="176"/>
      <c r="J568" s="176"/>
      <c r="K568" s="176"/>
      <c r="L568" s="176"/>
      <c r="M568" s="176"/>
      <c r="N568" s="176" t="s">
        <v>12</v>
      </c>
      <c r="O568" s="176" t="s">
        <v>12</v>
      </c>
      <c r="P568" s="155" t="str">
        <f t="shared" si="104"/>
        <v xml:space="preserve"> </v>
      </c>
      <c r="Q568" s="155" t="str">
        <f>IF(P568="在读",IF(IFERROR(FIND("一",C568),0)&gt;0,"一对一",VLOOKUP(LEFT(C568,3),班级编码!A:H,8,0)),P568)</f>
        <v xml:space="preserve"> </v>
      </c>
      <c r="R568" s="156">
        <f t="shared" si="105"/>
        <v>0</v>
      </c>
      <c r="S568" s="151">
        <f t="shared" si="106"/>
        <v>0</v>
      </c>
      <c r="T568" s="151" t="str">
        <f t="shared" si="107"/>
        <v/>
      </c>
      <c r="U568" s="151" t="str">
        <f t="shared" si="108"/>
        <v/>
      </c>
      <c r="V568" s="151" t="str">
        <f t="shared" si="109"/>
        <v/>
      </c>
      <c r="W568" s="151" t="str">
        <f t="shared" si="110"/>
        <v/>
      </c>
      <c r="X568" s="151">
        <f t="shared" si="111"/>
        <v>0</v>
      </c>
      <c r="Y568" s="151">
        <f t="shared" si="112"/>
        <v>0</v>
      </c>
      <c r="Z568" s="151" t="str">
        <f t="shared" si="113"/>
        <v/>
      </c>
      <c r="AA568" s="151">
        <f>COUNTIF($F$2:F568,F568)</f>
        <v>0</v>
      </c>
      <c r="AB568" s="156" t="str">
        <f t="shared" si="114"/>
        <v/>
      </c>
      <c r="AC568" t="e">
        <f>VLOOKUP(C568,'2-班级信息'!A:AH,31,0)</f>
        <v>#N/A</v>
      </c>
      <c r="AD568" t="e">
        <f>VLOOKUP(C568,'2-班级信息'!A:AH,8,0)</f>
        <v>#N/A</v>
      </c>
      <c r="AE568" t="e">
        <f t="shared" si="115"/>
        <v>#N/A</v>
      </c>
      <c r="AF568" t="e">
        <f t="shared" si="116"/>
        <v>#N/A</v>
      </c>
    </row>
    <row r="569" spans="1:32">
      <c r="A569" s="176"/>
      <c r="B569" s="176"/>
      <c r="C569" s="176"/>
      <c r="D569" s="176"/>
      <c r="E569" s="176"/>
      <c r="F569" s="176"/>
      <c r="G569" s="175"/>
      <c r="H569" s="176"/>
      <c r="I569" s="176"/>
      <c r="J569" s="176"/>
      <c r="K569" s="176"/>
      <c r="L569" s="176"/>
      <c r="M569" s="176"/>
      <c r="N569" s="176" t="s">
        <v>12</v>
      </c>
      <c r="O569" s="176" t="s">
        <v>12</v>
      </c>
      <c r="P569" s="155" t="str">
        <f t="shared" si="104"/>
        <v xml:space="preserve"> </v>
      </c>
      <c r="Q569" s="155" t="str">
        <f>IF(P569="在读",IF(IFERROR(FIND("一",C569),0)&gt;0,"一对一",VLOOKUP(LEFT(C569,3),班级编码!A:H,8,0)),P569)</f>
        <v xml:space="preserve"> </v>
      </c>
      <c r="R569" s="156">
        <f t="shared" si="105"/>
        <v>0</v>
      </c>
      <c r="S569" s="151">
        <f t="shared" si="106"/>
        <v>0</v>
      </c>
      <c r="T569" s="151" t="str">
        <f t="shared" si="107"/>
        <v/>
      </c>
      <c r="U569" s="151" t="str">
        <f t="shared" si="108"/>
        <v/>
      </c>
      <c r="V569" s="151" t="str">
        <f t="shared" si="109"/>
        <v/>
      </c>
      <c r="W569" s="151" t="str">
        <f t="shared" si="110"/>
        <v/>
      </c>
      <c r="X569" s="151">
        <f t="shared" si="111"/>
        <v>0</v>
      </c>
      <c r="Y569" s="151">
        <f t="shared" si="112"/>
        <v>0</v>
      </c>
      <c r="Z569" s="151" t="str">
        <f t="shared" si="113"/>
        <v/>
      </c>
      <c r="AA569" s="151">
        <f>COUNTIF($F$2:F569,F569)</f>
        <v>0</v>
      </c>
      <c r="AB569" s="156" t="str">
        <f t="shared" si="114"/>
        <v/>
      </c>
      <c r="AC569" t="e">
        <f>VLOOKUP(C569,'2-班级信息'!A:AH,31,0)</f>
        <v>#N/A</v>
      </c>
      <c r="AD569" t="e">
        <f>VLOOKUP(C569,'2-班级信息'!A:AH,8,0)</f>
        <v>#N/A</v>
      </c>
      <c r="AE569" t="e">
        <f t="shared" si="115"/>
        <v>#N/A</v>
      </c>
      <c r="AF569" t="e">
        <f t="shared" si="116"/>
        <v>#N/A</v>
      </c>
    </row>
    <row r="570" spans="1:32">
      <c r="A570" s="176"/>
      <c r="B570" s="176"/>
      <c r="C570" s="176"/>
      <c r="D570" s="176"/>
      <c r="E570" s="176"/>
      <c r="F570" s="176"/>
      <c r="G570" s="175"/>
      <c r="H570" s="176"/>
      <c r="I570" s="176"/>
      <c r="J570" s="176"/>
      <c r="K570" s="176"/>
      <c r="L570" s="176"/>
      <c r="M570" s="176"/>
      <c r="N570" s="176" t="s">
        <v>12</v>
      </c>
      <c r="O570" s="176" t="s">
        <v>12</v>
      </c>
      <c r="P570" s="155" t="str">
        <f t="shared" si="104"/>
        <v xml:space="preserve"> </v>
      </c>
      <c r="Q570" s="155" t="str">
        <f>IF(P570="在读",IF(IFERROR(FIND("一",C570),0)&gt;0,"一对一",VLOOKUP(LEFT(C570,3),班级编码!A:H,8,0)),P570)</f>
        <v xml:space="preserve"> </v>
      </c>
      <c r="R570" s="156">
        <f t="shared" si="105"/>
        <v>0</v>
      </c>
      <c r="S570" s="151">
        <f t="shared" si="106"/>
        <v>0</v>
      </c>
      <c r="T570" s="151" t="str">
        <f t="shared" si="107"/>
        <v/>
      </c>
      <c r="U570" s="151" t="str">
        <f t="shared" si="108"/>
        <v/>
      </c>
      <c r="V570" s="151" t="str">
        <f t="shared" si="109"/>
        <v/>
      </c>
      <c r="W570" s="151" t="str">
        <f t="shared" si="110"/>
        <v/>
      </c>
      <c r="X570" s="151">
        <f t="shared" si="111"/>
        <v>0</v>
      </c>
      <c r="Y570" s="151">
        <f t="shared" si="112"/>
        <v>0</v>
      </c>
      <c r="Z570" s="151" t="str">
        <f t="shared" si="113"/>
        <v/>
      </c>
      <c r="AA570" s="151">
        <f>COUNTIF($F$2:F570,F570)</f>
        <v>0</v>
      </c>
      <c r="AB570" s="156" t="str">
        <f t="shared" si="114"/>
        <v/>
      </c>
      <c r="AC570" t="e">
        <f>VLOOKUP(C570,'2-班级信息'!A:AH,31,0)</f>
        <v>#N/A</v>
      </c>
      <c r="AD570" t="e">
        <f>VLOOKUP(C570,'2-班级信息'!A:AH,8,0)</f>
        <v>#N/A</v>
      </c>
      <c r="AE570" t="e">
        <f t="shared" si="115"/>
        <v>#N/A</v>
      </c>
      <c r="AF570" t="e">
        <f t="shared" si="116"/>
        <v>#N/A</v>
      </c>
    </row>
    <row r="571" spans="1:32">
      <c r="A571" s="176"/>
      <c r="B571" s="176"/>
      <c r="C571" s="176"/>
      <c r="D571" s="176"/>
      <c r="E571" s="176"/>
      <c r="F571" s="176"/>
      <c r="G571" s="175"/>
      <c r="H571" s="176"/>
      <c r="I571" s="176"/>
      <c r="J571" s="176"/>
      <c r="K571" s="176"/>
      <c r="L571" s="176"/>
      <c r="M571" s="176"/>
      <c r="N571" s="176" t="s">
        <v>12</v>
      </c>
      <c r="O571" s="176" t="s">
        <v>12</v>
      </c>
      <c r="P571" s="155" t="str">
        <f t="shared" si="104"/>
        <v xml:space="preserve"> </v>
      </c>
      <c r="Q571" s="155" t="str">
        <f>IF(P571="在读",IF(IFERROR(FIND("一",C571),0)&gt;0,"一对一",VLOOKUP(LEFT(C571,3),班级编码!A:H,8,0)),P571)</f>
        <v xml:space="preserve"> </v>
      </c>
      <c r="R571" s="156">
        <f t="shared" si="105"/>
        <v>0</v>
      </c>
      <c r="S571" s="151">
        <f t="shared" si="106"/>
        <v>0</v>
      </c>
      <c r="T571" s="151" t="str">
        <f t="shared" si="107"/>
        <v/>
      </c>
      <c r="U571" s="151" t="str">
        <f t="shared" si="108"/>
        <v/>
      </c>
      <c r="V571" s="151" t="str">
        <f t="shared" si="109"/>
        <v/>
      </c>
      <c r="W571" s="151" t="str">
        <f t="shared" si="110"/>
        <v/>
      </c>
      <c r="X571" s="151">
        <f t="shared" si="111"/>
        <v>0</v>
      </c>
      <c r="Y571" s="151">
        <f t="shared" si="112"/>
        <v>0</v>
      </c>
      <c r="Z571" s="151" t="str">
        <f t="shared" si="113"/>
        <v/>
      </c>
      <c r="AA571" s="151">
        <f>COUNTIF($F$2:F571,F571)</f>
        <v>0</v>
      </c>
      <c r="AB571" s="156" t="str">
        <f t="shared" si="114"/>
        <v/>
      </c>
      <c r="AC571" t="e">
        <f>VLOOKUP(C571,'2-班级信息'!A:AH,31,0)</f>
        <v>#N/A</v>
      </c>
      <c r="AD571" t="e">
        <f>VLOOKUP(C571,'2-班级信息'!A:AH,8,0)</f>
        <v>#N/A</v>
      </c>
      <c r="AE571" t="e">
        <f t="shared" si="115"/>
        <v>#N/A</v>
      </c>
      <c r="AF571" t="e">
        <f t="shared" si="116"/>
        <v>#N/A</v>
      </c>
    </row>
    <row r="572" spans="1:32">
      <c r="A572" s="176"/>
      <c r="B572" s="176"/>
      <c r="C572" s="176"/>
      <c r="D572" s="176"/>
      <c r="E572" s="176"/>
      <c r="F572" s="176"/>
      <c r="G572" s="175"/>
      <c r="H572" s="176"/>
      <c r="I572" s="176"/>
      <c r="J572" s="176"/>
      <c r="K572" s="176"/>
      <c r="L572" s="176"/>
      <c r="M572" s="176"/>
      <c r="N572" s="176" t="s">
        <v>12</v>
      </c>
      <c r="O572" s="176" t="s">
        <v>12</v>
      </c>
      <c r="P572" s="155" t="str">
        <f t="shared" si="104"/>
        <v xml:space="preserve"> </v>
      </c>
      <c r="Q572" s="155" t="str">
        <f>IF(P572="在读",IF(IFERROR(FIND("一",C572),0)&gt;0,"一对一",VLOOKUP(LEFT(C572,3),班级编码!A:H,8,0)),P572)</f>
        <v xml:space="preserve"> </v>
      </c>
      <c r="R572" s="156">
        <f t="shared" si="105"/>
        <v>0</v>
      </c>
      <c r="S572" s="151">
        <f t="shared" si="106"/>
        <v>0</v>
      </c>
      <c r="T572" s="151" t="str">
        <f t="shared" si="107"/>
        <v/>
      </c>
      <c r="U572" s="151" t="str">
        <f t="shared" si="108"/>
        <v/>
      </c>
      <c r="V572" s="151" t="str">
        <f t="shared" si="109"/>
        <v/>
      </c>
      <c r="W572" s="151" t="str">
        <f t="shared" si="110"/>
        <v/>
      </c>
      <c r="X572" s="151">
        <f t="shared" si="111"/>
        <v>0</v>
      </c>
      <c r="Y572" s="151">
        <f t="shared" si="112"/>
        <v>0</v>
      </c>
      <c r="Z572" s="151" t="str">
        <f t="shared" si="113"/>
        <v/>
      </c>
      <c r="AA572" s="151">
        <f>COUNTIF($F$2:F572,F572)</f>
        <v>0</v>
      </c>
      <c r="AB572" s="156" t="str">
        <f t="shared" si="114"/>
        <v/>
      </c>
      <c r="AC572" t="e">
        <f>VLOOKUP(C572,'2-班级信息'!A:AH,31,0)</f>
        <v>#N/A</v>
      </c>
      <c r="AD572" t="e">
        <f>VLOOKUP(C572,'2-班级信息'!A:AH,8,0)</f>
        <v>#N/A</v>
      </c>
      <c r="AE572" t="e">
        <f t="shared" si="115"/>
        <v>#N/A</v>
      </c>
      <c r="AF572" t="e">
        <f t="shared" si="116"/>
        <v>#N/A</v>
      </c>
    </row>
    <row r="573" spans="1:32">
      <c r="A573" s="176"/>
      <c r="B573" s="176"/>
      <c r="C573" s="176"/>
      <c r="D573" s="176"/>
      <c r="E573" s="176"/>
      <c r="F573" s="176"/>
      <c r="G573" s="175"/>
      <c r="H573" s="176"/>
      <c r="I573" s="176"/>
      <c r="J573" s="176"/>
      <c r="K573" s="176"/>
      <c r="L573" s="176"/>
      <c r="M573" s="176"/>
      <c r="N573" s="176" t="s">
        <v>12</v>
      </c>
      <c r="O573" s="176" t="s">
        <v>12</v>
      </c>
      <c r="P573" s="155" t="str">
        <f t="shared" si="104"/>
        <v xml:space="preserve"> </v>
      </c>
      <c r="Q573" s="155" t="str">
        <f>IF(P573="在读",IF(IFERROR(FIND("一",C573),0)&gt;0,"一对一",VLOOKUP(LEFT(C573,3),班级编码!A:H,8,0)),P573)</f>
        <v xml:space="preserve"> </v>
      </c>
      <c r="R573" s="156">
        <f t="shared" si="105"/>
        <v>0</v>
      </c>
      <c r="S573" s="151">
        <f t="shared" si="106"/>
        <v>0</v>
      </c>
      <c r="T573" s="151" t="str">
        <f t="shared" si="107"/>
        <v/>
      </c>
      <c r="U573" s="151" t="str">
        <f t="shared" si="108"/>
        <v/>
      </c>
      <c r="V573" s="151" t="str">
        <f t="shared" si="109"/>
        <v/>
      </c>
      <c r="W573" s="151" t="str">
        <f t="shared" si="110"/>
        <v/>
      </c>
      <c r="X573" s="151">
        <f t="shared" si="111"/>
        <v>0</v>
      </c>
      <c r="Y573" s="151">
        <f t="shared" si="112"/>
        <v>0</v>
      </c>
      <c r="Z573" s="151" t="str">
        <f t="shared" si="113"/>
        <v/>
      </c>
      <c r="AA573" s="151">
        <f>COUNTIF($F$2:F573,F573)</f>
        <v>0</v>
      </c>
      <c r="AB573" s="156" t="str">
        <f t="shared" si="114"/>
        <v/>
      </c>
      <c r="AC573" t="e">
        <f>VLOOKUP(C573,'2-班级信息'!A:AH,31,0)</f>
        <v>#N/A</v>
      </c>
      <c r="AD573" t="e">
        <f>VLOOKUP(C573,'2-班级信息'!A:AH,8,0)</f>
        <v>#N/A</v>
      </c>
      <c r="AE573" t="e">
        <f t="shared" si="115"/>
        <v>#N/A</v>
      </c>
      <c r="AF573" t="e">
        <f t="shared" si="116"/>
        <v>#N/A</v>
      </c>
    </row>
    <row r="574" spans="1:32">
      <c r="A574" s="176"/>
      <c r="B574" s="176"/>
      <c r="C574" s="176"/>
      <c r="D574" s="176"/>
      <c r="E574" s="176"/>
      <c r="F574" s="176"/>
      <c r="G574" s="175"/>
      <c r="H574" s="176"/>
      <c r="I574" s="176"/>
      <c r="J574" s="176"/>
      <c r="K574" s="176"/>
      <c r="L574" s="176"/>
      <c r="M574" s="176"/>
      <c r="N574" s="176" t="s">
        <v>12</v>
      </c>
      <c r="O574" s="176" t="s">
        <v>12</v>
      </c>
      <c r="P574" s="155" t="str">
        <f t="shared" si="104"/>
        <v xml:space="preserve"> </v>
      </c>
      <c r="Q574" s="155" t="str">
        <f>IF(P574="在读",IF(IFERROR(FIND("一",C574),0)&gt;0,"一对一",VLOOKUP(LEFT(C574,3),班级编码!A:H,8,0)),P574)</f>
        <v xml:space="preserve"> </v>
      </c>
      <c r="R574" s="156">
        <f t="shared" si="105"/>
        <v>0</v>
      </c>
      <c r="S574" s="151">
        <f t="shared" si="106"/>
        <v>0</v>
      </c>
      <c r="T574" s="151" t="str">
        <f t="shared" si="107"/>
        <v/>
      </c>
      <c r="U574" s="151" t="str">
        <f t="shared" si="108"/>
        <v/>
      </c>
      <c r="V574" s="151" t="str">
        <f t="shared" si="109"/>
        <v/>
      </c>
      <c r="W574" s="151" t="str">
        <f t="shared" si="110"/>
        <v/>
      </c>
      <c r="X574" s="151">
        <f t="shared" si="111"/>
        <v>0</v>
      </c>
      <c r="Y574" s="151">
        <f t="shared" si="112"/>
        <v>0</v>
      </c>
      <c r="Z574" s="151" t="str">
        <f t="shared" si="113"/>
        <v/>
      </c>
      <c r="AA574" s="151">
        <f>COUNTIF($F$2:F574,F574)</f>
        <v>0</v>
      </c>
      <c r="AB574" s="156" t="str">
        <f t="shared" si="114"/>
        <v/>
      </c>
      <c r="AC574" t="e">
        <f>VLOOKUP(C574,'2-班级信息'!A:AH,31,0)</f>
        <v>#N/A</v>
      </c>
      <c r="AD574" t="e">
        <f>VLOOKUP(C574,'2-班级信息'!A:AH,8,0)</f>
        <v>#N/A</v>
      </c>
      <c r="AE574" t="e">
        <f t="shared" si="115"/>
        <v>#N/A</v>
      </c>
      <c r="AF574" t="e">
        <f t="shared" si="116"/>
        <v>#N/A</v>
      </c>
    </row>
    <row r="575" spans="1:32">
      <c r="A575" s="176"/>
      <c r="B575" s="176"/>
      <c r="C575" s="176"/>
      <c r="D575" s="176"/>
      <c r="E575" s="176"/>
      <c r="F575" s="176"/>
      <c r="G575" s="175"/>
      <c r="H575" s="176"/>
      <c r="I575" s="176"/>
      <c r="J575" s="176"/>
      <c r="K575" s="176"/>
      <c r="L575" s="176"/>
      <c r="M575" s="176"/>
      <c r="N575" s="176" t="s">
        <v>12</v>
      </c>
      <c r="O575" s="176" t="s">
        <v>12</v>
      </c>
      <c r="P575" s="155" t="str">
        <f t="shared" si="104"/>
        <v xml:space="preserve"> </v>
      </c>
      <c r="Q575" s="155" t="str">
        <f>IF(P575="在读",IF(IFERROR(FIND("一",C575),0)&gt;0,"一对一",VLOOKUP(LEFT(C575,3),班级编码!A:H,8,0)),P575)</f>
        <v xml:space="preserve"> </v>
      </c>
      <c r="R575" s="156">
        <f t="shared" si="105"/>
        <v>0</v>
      </c>
      <c r="S575" s="151">
        <f t="shared" si="106"/>
        <v>0</v>
      </c>
      <c r="T575" s="151" t="str">
        <f t="shared" si="107"/>
        <v/>
      </c>
      <c r="U575" s="151" t="str">
        <f t="shared" si="108"/>
        <v/>
      </c>
      <c r="V575" s="151" t="str">
        <f t="shared" si="109"/>
        <v/>
      </c>
      <c r="W575" s="151" t="str">
        <f t="shared" si="110"/>
        <v/>
      </c>
      <c r="X575" s="151">
        <f t="shared" si="111"/>
        <v>0</v>
      </c>
      <c r="Y575" s="151">
        <f t="shared" si="112"/>
        <v>0</v>
      </c>
      <c r="Z575" s="151" t="str">
        <f t="shared" si="113"/>
        <v/>
      </c>
      <c r="AA575" s="151">
        <f>COUNTIF($F$2:F575,F575)</f>
        <v>0</v>
      </c>
      <c r="AB575" s="156" t="str">
        <f t="shared" si="114"/>
        <v/>
      </c>
      <c r="AC575" t="e">
        <f>VLOOKUP(C575,'2-班级信息'!A:AH,31,0)</f>
        <v>#N/A</v>
      </c>
      <c r="AD575" t="e">
        <f>VLOOKUP(C575,'2-班级信息'!A:AH,8,0)</f>
        <v>#N/A</v>
      </c>
      <c r="AE575" t="e">
        <f t="shared" si="115"/>
        <v>#N/A</v>
      </c>
      <c r="AF575" t="e">
        <f t="shared" si="116"/>
        <v>#N/A</v>
      </c>
    </row>
    <row r="576" spans="1:32">
      <c r="A576" s="176"/>
      <c r="B576" s="176"/>
      <c r="C576" s="176"/>
      <c r="D576" s="176"/>
      <c r="E576" s="176"/>
      <c r="F576" s="176"/>
      <c r="G576" s="175"/>
      <c r="H576" s="176"/>
      <c r="I576" s="176"/>
      <c r="J576" s="176"/>
      <c r="K576" s="176"/>
      <c r="L576" s="176"/>
      <c r="M576" s="176"/>
      <c r="N576" s="176" t="s">
        <v>12</v>
      </c>
      <c r="O576" s="176" t="s">
        <v>12</v>
      </c>
      <c r="P576" s="155" t="str">
        <f t="shared" si="104"/>
        <v xml:space="preserve"> </v>
      </c>
      <c r="Q576" s="155" t="str">
        <f>IF(P576="在读",IF(IFERROR(FIND("一",C576),0)&gt;0,"一对一",VLOOKUP(LEFT(C576,3),班级编码!A:H,8,0)),P576)</f>
        <v xml:space="preserve"> </v>
      </c>
      <c r="R576" s="156">
        <f t="shared" si="105"/>
        <v>0</v>
      </c>
      <c r="S576" s="151">
        <f t="shared" si="106"/>
        <v>0</v>
      </c>
      <c r="T576" s="151" t="str">
        <f t="shared" si="107"/>
        <v/>
      </c>
      <c r="U576" s="151" t="str">
        <f t="shared" si="108"/>
        <v/>
      </c>
      <c r="V576" s="151" t="str">
        <f t="shared" si="109"/>
        <v/>
      </c>
      <c r="W576" s="151" t="str">
        <f t="shared" si="110"/>
        <v/>
      </c>
      <c r="X576" s="151">
        <f t="shared" si="111"/>
        <v>0</v>
      </c>
      <c r="Y576" s="151">
        <f t="shared" si="112"/>
        <v>0</v>
      </c>
      <c r="Z576" s="151" t="str">
        <f t="shared" si="113"/>
        <v/>
      </c>
      <c r="AA576" s="151">
        <f>COUNTIF($F$2:F576,F576)</f>
        <v>0</v>
      </c>
      <c r="AB576" s="156" t="str">
        <f t="shared" si="114"/>
        <v/>
      </c>
      <c r="AC576" t="e">
        <f>VLOOKUP(C576,'2-班级信息'!A:AH,31,0)</f>
        <v>#N/A</v>
      </c>
      <c r="AD576" t="e">
        <f>VLOOKUP(C576,'2-班级信息'!A:AH,8,0)</f>
        <v>#N/A</v>
      </c>
      <c r="AE576" t="e">
        <f t="shared" si="115"/>
        <v>#N/A</v>
      </c>
      <c r="AF576" t="e">
        <f t="shared" si="116"/>
        <v>#N/A</v>
      </c>
    </row>
    <row r="577" spans="1:32">
      <c r="A577" s="176"/>
      <c r="B577" s="176"/>
      <c r="C577" s="176"/>
      <c r="D577" s="176"/>
      <c r="E577" s="176"/>
      <c r="F577" s="176"/>
      <c r="G577" s="175"/>
      <c r="H577" s="176"/>
      <c r="I577" s="176"/>
      <c r="J577" s="176"/>
      <c r="K577" s="176"/>
      <c r="L577" s="176"/>
      <c r="M577" s="176"/>
      <c r="N577" s="176" t="s">
        <v>12</v>
      </c>
      <c r="O577" s="176" t="s">
        <v>12</v>
      </c>
      <c r="P577" s="155" t="str">
        <f t="shared" si="104"/>
        <v xml:space="preserve"> </v>
      </c>
      <c r="Q577" s="155" t="str">
        <f>IF(P577="在读",IF(IFERROR(FIND("一",C577),0)&gt;0,"一对一",VLOOKUP(LEFT(C577,3),班级编码!A:H,8,0)),P577)</f>
        <v xml:space="preserve"> </v>
      </c>
      <c r="R577" s="156">
        <f t="shared" si="105"/>
        <v>0</v>
      </c>
      <c r="S577" s="151">
        <f t="shared" si="106"/>
        <v>0</v>
      </c>
      <c r="T577" s="151" t="str">
        <f t="shared" si="107"/>
        <v/>
      </c>
      <c r="U577" s="151" t="str">
        <f t="shared" si="108"/>
        <v/>
      </c>
      <c r="V577" s="151" t="str">
        <f t="shared" si="109"/>
        <v/>
      </c>
      <c r="W577" s="151" t="str">
        <f t="shared" si="110"/>
        <v/>
      </c>
      <c r="X577" s="151">
        <f t="shared" si="111"/>
        <v>0</v>
      </c>
      <c r="Y577" s="151">
        <f t="shared" si="112"/>
        <v>0</v>
      </c>
      <c r="Z577" s="151" t="str">
        <f t="shared" si="113"/>
        <v/>
      </c>
      <c r="AA577" s="151">
        <f>COUNTIF($F$2:F577,F577)</f>
        <v>0</v>
      </c>
      <c r="AB577" s="156" t="str">
        <f t="shared" si="114"/>
        <v/>
      </c>
      <c r="AC577" t="e">
        <f>VLOOKUP(C577,'2-班级信息'!A:AH,31,0)</f>
        <v>#N/A</v>
      </c>
      <c r="AD577" t="e">
        <f>VLOOKUP(C577,'2-班级信息'!A:AH,8,0)</f>
        <v>#N/A</v>
      </c>
      <c r="AE577" t="e">
        <f t="shared" si="115"/>
        <v>#N/A</v>
      </c>
      <c r="AF577" t="e">
        <f t="shared" si="116"/>
        <v>#N/A</v>
      </c>
    </row>
    <row r="578" spans="1:32">
      <c r="A578" s="176"/>
      <c r="B578" s="176"/>
      <c r="C578" s="176"/>
      <c r="D578" s="176"/>
      <c r="E578" s="176"/>
      <c r="F578" s="176"/>
      <c r="G578" s="175"/>
      <c r="H578" s="176"/>
      <c r="I578" s="176"/>
      <c r="J578" s="176"/>
      <c r="K578" s="176"/>
      <c r="L578" s="176"/>
      <c r="M578" s="176"/>
      <c r="N578" s="176" t="s">
        <v>12</v>
      </c>
      <c r="O578" s="176" t="s">
        <v>12</v>
      </c>
      <c r="P578" s="155" t="str">
        <f t="shared" si="104"/>
        <v xml:space="preserve"> </v>
      </c>
      <c r="Q578" s="155" t="str">
        <f>IF(P578="在读",IF(IFERROR(FIND("一",C578),0)&gt;0,"一对一",VLOOKUP(LEFT(C578,3),班级编码!A:H,8,0)),P578)</f>
        <v xml:space="preserve"> </v>
      </c>
      <c r="R578" s="156">
        <f t="shared" si="105"/>
        <v>0</v>
      </c>
      <c r="S578" s="151">
        <f t="shared" si="106"/>
        <v>0</v>
      </c>
      <c r="T578" s="151" t="str">
        <f t="shared" si="107"/>
        <v/>
      </c>
      <c r="U578" s="151" t="str">
        <f t="shared" si="108"/>
        <v/>
      </c>
      <c r="V578" s="151" t="str">
        <f t="shared" si="109"/>
        <v/>
      </c>
      <c r="W578" s="151" t="str">
        <f t="shared" si="110"/>
        <v/>
      </c>
      <c r="X578" s="151">
        <f t="shared" si="111"/>
        <v>0</v>
      </c>
      <c r="Y578" s="151">
        <f t="shared" si="112"/>
        <v>0</v>
      </c>
      <c r="Z578" s="151" t="str">
        <f t="shared" si="113"/>
        <v/>
      </c>
      <c r="AA578" s="151">
        <f>COUNTIF($F$2:F578,F578)</f>
        <v>0</v>
      </c>
      <c r="AB578" s="156" t="str">
        <f t="shared" si="114"/>
        <v/>
      </c>
      <c r="AC578" t="e">
        <f>VLOOKUP(C578,'2-班级信息'!A:AH,31,0)</f>
        <v>#N/A</v>
      </c>
      <c r="AD578" t="e">
        <f>VLOOKUP(C578,'2-班级信息'!A:AH,8,0)</f>
        <v>#N/A</v>
      </c>
      <c r="AE578" t="e">
        <f t="shared" si="115"/>
        <v>#N/A</v>
      </c>
      <c r="AF578" t="e">
        <f t="shared" si="116"/>
        <v>#N/A</v>
      </c>
    </row>
    <row r="579" spans="1:32">
      <c r="A579" s="176"/>
      <c r="B579" s="176"/>
      <c r="C579" s="176"/>
      <c r="D579" s="176"/>
      <c r="E579" s="176"/>
      <c r="F579" s="176"/>
      <c r="G579" s="175"/>
      <c r="H579" s="176"/>
      <c r="I579" s="176"/>
      <c r="J579" s="176"/>
      <c r="K579" s="176"/>
      <c r="L579" s="176"/>
      <c r="M579" s="176"/>
      <c r="N579" s="176" t="s">
        <v>12</v>
      </c>
      <c r="O579" s="176" t="s">
        <v>12</v>
      </c>
      <c r="P579" s="155" t="str">
        <f t="shared" ref="P579:P642" si="117">IF(C579="停读","停读",IF(C579="未进班","未进班",IF(AND(L579="",F579&lt;&gt;""),"在读"," ")))</f>
        <v xml:space="preserve"> </v>
      </c>
      <c r="Q579" s="155" t="str">
        <f>IF(P579="在读",IF(IFERROR(FIND("一",C579),0)&gt;0,"一对一",VLOOKUP(LEFT(C579,3),班级编码!A:H,8,0)),P579)</f>
        <v xml:space="preserve"> </v>
      </c>
      <c r="R579" s="156">
        <f t="shared" ref="R579:R642" si="118">+C579</f>
        <v>0</v>
      </c>
      <c r="S579" s="151">
        <f t="shared" ref="S579:S642" si="119">IFERROR(LEFT(E579,FIND(",",E579)-1),E579)</f>
        <v>0</v>
      </c>
      <c r="T579" s="151" t="str">
        <f t="shared" ref="T579:T642" si="120">IF(X579=Y579,W579,V579)</f>
        <v/>
      </c>
      <c r="U579" s="151" t="str">
        <f t="shared" ref="U579:U642" si="121">IF(X579=Y579,V579,W579)</f>
        <v/>
      </c>
      <c r="V579" s="151" t="str">
        <f t="shared" ref="V579:V642" si="122">IFERROR(MID(E579,FIND(",",E579)+1,FIND("@",SUBSTITUTE(E579,",","@",2))-FIND(",",E579)-1),IF(ISERROR(FIND(",",E579)),"",MID(E579,FIND(",",E579)+1,20)))</f>
        <v/>
      </c>
      <c r="W579" s="151" t="str">
        <f t="shared" ref="W579:W642" si="123">IFERROR(MID(E579,FIND("@",SUBSTITUTE(E579,",","@",2))+1,10),"")</f>
        <v/>
      </c>
      <c r="X579" s="151">
        <f t="shared" ref="X579:X642" si="124">LEN(V579)</f>
        <v>0</v>
      </c>
      <c r="Y579" s="151">
        <f t="shared" ref="Y579:Y642" si="125">LENB(V579)</f>
        <v>0</v>
      </c>
      <c r="Z579" s="151" t="str">
        <f t="shared" ref="Z579:Z642" si="126">IF(COUNTIF(F:F,F579)&gt;1,"重复","")</f>
        <v/>
      </c>
      <c r="AA579" s="151">
        <f>COUNTIF($F$2:F579,F579)</f>
        <v>0</v>
      </c>
      <c r="AB579" s="156" t="str">
        <f t="shared" ref="AB579:AB642" si="127">IF(IFERROR(FIND("一",C579),0)&gt;0,"一对一",LEFT(C579,3))</f>
        <v/>
      </c>
      <c r="AC579" t="e">
        <f>VLOOKUP(C579,'2-班级信息'!A:AH,31,0)</f>
        <v>#N/A</v>
      </c>
      <c r="AD579" t="e">
        <f>VLOOKUP(C579,'2-班级信息'!A:AH,8,0)</f>
        <v>#N/A</v>
      </c>
      <c r="AE579" t="e">
        <f t="shared" ref="AE579:AE642" si="128">IF(Q579="一对一","一对一",VLOOKUP(H579,AG:AH,2,0))</f>
        <v>#N/A</v>
      </c>
      <c r="AF579" t="e">
        <f t="shared" ref="AF579:AF642" si="129">IF(OR(AE579="幼儿班",AE579="中学班",AE579="一对一"),AE579,IF(OR(AC579="周日晚上",AC579="周五晚上",AC579="周六晚上"),AC579,IF(OR(AC579="周六上午",AC579="周六下午",AC579="周日上午",AC579="周日下午",),"小学周末白天班","小学平时"&amp;AD579&amp;"班")))</f>
        <v>#N/A</v>
      </c>
    </row>
    <row r="580" spans="1:32">
      <c r="A580" s="176"/>
      <c r="B580" s="176"/>
      <c r="C580" s="176"/>
      <c r="D580" s="176"/>
      <c r="E580" s="176"/>
      <c r="F580" s="176"/>
      <c r="G580" s="175"/>
      <c r="H580" s="176"/>
      <c r="I580" s="176"/>
      <c r="J580" s="176"/>
      <c r="K580" s="176"/>
      <c r="L580" s="176"/>
      <c r="M580" s="176"/>
      <c r="N580" s="176" t="s">
        <v>12</v>
      </c>
      <c r="O580" s="176" t="s">
        <v>12</v>
      </c>
      <c r="P580" s="155" t="str">
        <f t="shared" si="117"/>
        <v xml:space="preserve"> </v>
      </c>
      <c r="Q580" s="155" t="str">
        <f>IF(P580="在读",IF(IFERROR(FIND("一",C580),0)&gt;0,"一对一",VLOOKUP(LEFT(C580,3),班级编码!A:H,8,0)),P580)</f>
        <v xml:space="preserve"> </v>
      </c>
      <c r="R580" s="156">
        <f t="shared" si="118"/>
        <v>0</v>
      </c>
      <c r="S580" s="151">
        <f t="shared" si="119"/>
        <v>0</v>
      </c>
      <c r="T580" s="151" t="str">
        <f t="shared" si="120"/>
        <v/>
      </c>
      <c r="U580" s="151" t="str">
        <f t="shared" si="121"/>
        <v/>
      </c>
      <c r="V580" s="151" t="str">
        <f t="shared" si="122"/>
        <v/>
      </c>
      <c r="W580" s="151" t="str">
        <f t="shared" si="123"/>
        <v/>
      </c>
      <c r="X580" s="151">
        <f t="shared" si="124"/>
        <v>0</v>
      </c>
      <c r="Y580" s="151">
        <f t="shared" si="125"/>
        <v>0</v>
      </c>
      <c r="Z580" s="151" t="str">
        <f t="shared" si="126"/>
        <v/>
      </c>
      <c r="AA580" s="151">
        <f>COUNTIF($F$2:F580,F580)</f>
        <v>0</v>
      </c>
      <c r="AB580" s="156" t="str">
        <f t="shared" si="127"/>
        <v/>
      </c>
      <c r="AC580" t="e">
        <f>VLOOKUP(C580,'2-班级信息'!A:AH,31,0)</f>
        <v>#N/A</v>
      </c>
      <c r="AD580" t="e">
        <f>VLOOKUP(C580,'2-班级信息'!A:AH,8,0)</f>
        <v>#N/A</v>
      </c>
      <c r="AE580" t="e">
        <f t="shared" si="128"/>
        <v>#N/A</v>
      </c>
      <c r="AF580" t="e">
        <f t="shared" si="129"/>
        <v>#N/A</v>
      </c>
    </row>
    <row r="581" spans="1:32">
      <c r="A581" s="176"/>
      <c r="B581" s="176"/>
      <c r="C581" s="176"/>
      <c r="D581" s="176"/>
      <c r="E581" s="176"/>
      <c r="F581" s="176"/>
      <c r="G581" s="175"/>
      <c r="H581" s="176"/>
      <c r="I581" s="176"/>
      <c r="J581" s="176"/>
      <c r="K581" s="176"/>
      <c r="L581" s="176"/>
      <c r="M581" s="176"/>
      <c r="N581" s="176" t="s">
        <v>12</v>
      </c>
      <c r="O581" s="176" t="s">
        <v>12</v>
      </c>
      <c r="P581" s="155" t="str">
        <f t="shared" si="117"/>
        <v xml:space="preserve"> </v>
      </c>
      <c r="Q581" s="155" t="str">
        <f>IF(P581="在读",IF(IFERROR(FIND("一",C581),0)&gt;0,"一对一",VLOOKUP(LEFT(C581,3),班级编码!A:H,8,0)),P581)</f>
        <v xml:space="preserve"> </v>
      </c>
      <c r="R581" s="156">
        <f t="shared" si="118"/>
        <v>0</v>
      </c>
      <c r="S581" s="151">
        <f t="shared" si="119"/>
        <v>0</v>
      </c>
      <c r="T581" s="151" t="str">
        <f t="shared" si="120"/>
        <v/>
      </c>
      <c r="U581" s="151" t="str">
        <f t="shared" si="121"/>
        <v/>
      </c>
      <c r="V581" s="151" t="str">
        <f t="shared" si="122"/>
        <v/>
      </c>
      <c r="W581" s="151" t="str">
        <f t="shared" si="123"/>
        <v/>
      </c>
      <c r="X581" s="151">
        <f t="shared" si="124"/>
        <v>0</v>
      </c>
      <c r="Y581" s="151">
        <f t="shared" si="125"/>
        <v>0</v>
      </c>
      <c r="Z581" s="151" t="str">
        <f t="shared" si="126"/>
        <v/>
      </c>
      <c r="AA581" s="151">
        <f>COUNTIF($F$2:F581,F581)</f>
        <v>0</v>
      </c>
      <c r="AB581" s="156" t="str">
        <f t="shared" si="127"/>
        <v/>
      </c>
      <c r="AC581" t="e">
        <f>VLOOKUP(C581,'2-班级信息'!A:AH,31,0)</f>
        <v>#N/A</v>
      </c>
      <c r="AD581" t="e">
        <f>VLOOKUP(C581,'2-班级信息'!A:AH,8,0)</f>
        <v>#N/A</v>
      </c>
      <c r="AE581" t="e">
        <f t="shared" si="128"/>
        <v>#N/A</v>
      </c>
      <c r="AF581" t="e">
        <f t="shared" si="129"/>
        <v>#N/A</v>
      </c>
    </row>
    <row r="582" spans="1:32">
      <c r="A582" s="176"/>
      <c r="B582" s="176"/>
      <c r="C582" s="176"/>
      <c r="D582" s="176"/>
      <c r="E582" s="176"/>
      <c r="F582" s="176"/>
      <c r="G582" s="175"/>
      <c r="H582" s="176"/>
      <c r="I582" s="176"/>
      <c r="J582" s="176"/>
      <c r="K582" s="176"/>
      <c r="L582" s="176"/>
      <c r="M582" s="176"/>
      <c r="N582" s="176" t="s">
        <v>12</v>
      </c>
      <c r="O582" s="176" t="s">
        <v>12</v>
      </c>
      <c r="P582" s="155" t="str">
        <f t="shared" si="117"/>
        <v xml:space="preserve"> </v>
      </c>
      <c r="Q582" s="155" t="str">
        <f>IF(P582="在读",IF(IFERROR(FIND("一",C582),0)&gt;0,"一对一",VLOOKUP(LEFT(C582,3),班级编码!A:H,8,0)),P582)</f>
        <v xml:space="preserve"> </v>
      </c>
      <c r="R582" s="156">
        <f t="shared" si="118"/>
        <v>0</v>
      </c>
      <c r="S582" s="151">
        <f t="shared" si="119"/>
        <v>0</v>
      </c>
      <c r="T582" s="151" t="str">
        <f t="shared" si="120"/>
        <v/>
      </c>
      <c r="U582" s="151" t="str">
        <f t="shared" si="121"/>
        <v/>
      </c>
      <c r="V582" s="151" t="str">
        <f t="shared" si="122"/>
        <v/>
      </c>
      <c r="W582" s="151" t="str">
        <f t="shared" si="123"/>
        <v/>
      </c>
      <c r="X582" s="151">
        <f t="shared" si="124"/>
        <v>0</v>
      </c>
      <c r="Y582" s="151">
        <f t="shared" si="125"/>
        <v>0</v>
      </c>
      <c r="Z582" s="151" t="str">
        <f t="shared" si="126"/>
        <v/>
      </c>
      <c r="AA582" s="151">
        <f>COUNTIF($F$2:F582,F582)</f>
        <v>0</v>
      </c>
      <c r="AB582" s="156" t="str">
        <f t="shared" si="127"/>
        <v/>
      </c>
      <c r="AC582" t="e">
        <f>VLOOKUP(C582,'2-班级信息'!A:AH,31,0)</f>
        <v>#N/A</v>
      </c>
      <c r="AD582" t="e">
        <f>VLOOKUP(C582,'2-班级信息'!A:AH,8,0)</f>
        <v>#N/A</v>
      </c>
      <c r="AE582" t="e">
        <f t="shared" si="128"/>
        <v>#N/A</v>
      </c>
      <c r="AF582" t="e">
        <f t="shared" si="129"/>
        <v>#N/A</v>
      </c>
    </row>
    <row r="583" spans="1:32">
      <c r="A583" s="176"/>
      <c r="B583" s="176"/>
      <c r="C583" s="176"/>
      <c r="D583" s="176"/>
      <c r="E583" s="176"/>
      <c r="F583" s="176"/>
      <c r="G583" s="175"/>
      <c r="H583" s="176"/>
      <c r="I583" s="176"/>
      <c r="J583" s="176"/>
      <c r="K583" s="176"/>
      <c r="L583" s="176"/>
      <c r="M583" s="176"/>
      <c r="N583" s="176" t="s">
        <v>12</v>
      </c>
      <c r="O583" s="176" t="s">
        <v>12</v>
      </c>
      <c r="P583" s="155" t="str">
        <f t="shared" si="117"/>
        <v xml:space="preserve"> </v>
      </c>
      <c r="Q583" s="155" t="str">
        <f>IF(P583="在读",IF(IFERROR(FIND("一",C583),0)&gt;0,"一对一",VLOOKUP(LEFT(C583,3),班级编码!A:H,8,0)),P583)</f>
        <v xml:space="preserve"> </v>
      </c>
      <c r="R583" s="156">
        <f t="shared" si="118"/>
        <v>0</v>
      </c>
      <c r="S583" s="151">
        <f t="shared" si="119"/>
        <v>0</v>
      </c>
      <c r="T583" s="151" t="str">
        <f t="shared" si="120"/>
        <v/>
      </c>
      <c r="U583" s="151" t="str">
        <f t="shared" si="121"/>
        <v/>
      </c>
      <c r="V583" s="151" t="str">
        <f t="shared" si="122"/>
        <v/>
      </c>
      <c r="W583" s="151" t="str">
        <f t="shared" si="123"/>
        <v/>
      </c>
      <c r="X583" s="151">
        <f t="shared" si="124"/>
        <v>0</v>
      </c>
      <c r="Y583" s="151">
        <f t="shared" si="125"/>
        <v>0</v>
      </c>
      <c r="Z583" s="151" t="str">
        <f t="shared" si="126"/>
        <v/>
      </c>
      <c r="AA583" s="151">
        <f>COUNTIF($F$2:F583,F583)</f>
        <v>0</v>
      </c>
      <c r="AB583" s="156" t="str">
        <f t="shared" si="127"/>
        <v/>
      </c>
      <c r="AC583" t="e">
        <f>VLOOKUP(C583,'2-班级信息'!A:AH,31,0)</f>
        <v>#N/A</v>
      </c>
      <c r="AD583" t="e">
        <f>VLOOKUP(C583,'2-班级信息'!A:AH,8,0)</f>
        <v>#N/A</v>
      </c>
      <c r="AE583" t="e">
        <f t="shared" si="128"/>
        <v>#N/A</v>
      </c>
      <c r="AF583" t="e">
        <f t="shared" si="129"/>
        <v>#N/A</v>
      </c>
    </row>
    <row r="584" spans="1:32">
      <c r="A584" s="176"/>
      <c r="B584" s="176"/>
      <c r="C584" s="176"/>
      <c r="D584" s="176"/>
      <c r="E584" s="176"/>
      <c r="F584" s="176"/>
      <c r="G584" s="175"/>
      <c r="H584" s="176"/>
      <c r="I584" s="176"/>
      <c r="J584" s="176"/>
      <c r="K584" s="176"/>
      <c r="L584" s="176"/>
      <c r="M584" s="176"/>
      <c r="N584" s="176" t="s">
        <v>12</v>
      </c>
      <c r="O584" s="176" t="s">
        <v>12</v>
      </c>
      <c r="P584" s="155" t="str">
        <f t="shared" si="117"/>
        <v xml:space="preserve"> </v>
      </c>
      <c r="Q584" s="155" t="str">
        <f>IF(P584="在读",IF(IFERROR(FIND("一",C584),0)&gt;0,"一对一",VLOOKUP(LEFT(C584,3),班级编码!A:H,8,0)),P584)</f>
        <v xml:space="preserve"> </v>
      </c>
      <c r="R584" s="156">
        <f t="shared" si="118"/>
        <v>0</v>
      </c>
      <c r="S584" s="151">
        <f t="shared" si="119"/>
        <v>0</v>
      </c>
      <c r="T584" s="151" t="str">
        <f t="shared" si="120"/>
        <v/>
      </c>
      <c r="U584" s="151" t="str">
        <f t="shared" si="121"/>
        <v/>
      </c>
      <c r="V584" s="151" t="str">
        <f t="shared" si="122"/>
        <v/>
      </c>
      <c r="W584" s="151" t="str">
        <f t="shared" si="123"/>
        <v/>
      </c>
      <c r="X584" s="151">
        <f t="shared" si="124"/>
        <v>0</v>
      </c>
      <c r="Y584" s="151">
        <f t="shared" si="125"/>
        <v>0</v>
      </c>
      <c r="Z584" s="151" t="str">
        <f t="shared" si="126"/>
        <v/>
      </c>
      <c r="AA584" s="151">
        <f>COUNTIF($F$2:F584,F584)</f>
        <v>0</v>
      </c>
      <c r="AB584" s="156" t="str">
        <f t="shared" si="127"/>
        <v/>
      </c>
      <c r="AC584" t="e">
        <f>VLOOKUP(C584,'2-班级信息'!A:AH,31,0)</f>
        <v>#N/A</v>
      </c>
      <c r="AD584" t="e">
        <f>VLOOKUP(C584,'2-班级信息'!A:AH,8,0)</f>
        <v>#N/A</v>
      </c>
      <c r="AE584" t="e">
        <f t="shared" si="128"/>
        <v>#N/A</v>
      </c>
      <c r="AF584" t="e">
        <f t="shared" si="129"/>
        <v>#N/A</v>
      </c>
    </row>
    <row r="585" spans="1:32">
      <c r="A585" s="176"/>
      <c r="B585" s="176"/>
      <c r="C585" s="176"/>
      <c r="D585" s="176"/>
      <c r="E585" s="176"/>
      <c r="F585" s="176"/>
      <c r="G585" s="175"/>
      <c r="H585" s="176"/>
      <c r="I585" s="176"/>
      <c r="J585" s="176"/>
      <c r="K585" s="176"/>
      <c r="L585" s="176"/>
      <c r="M585" s="176"/>
      <c r="N585" s="176" t="s">
        <v>12</v>
      </c>
      <c r="O585" s="176" t="s">
        <v>12</v>
      </c>
      <c r="P585" s="155" t="str">
        <f t="shared" si="117"/>
        <v xml:space="preserve"> </v>
      </c>
      <c r="Q585" s="155" t="str">
        <f>IF(P585="在读",IF(IFERROR(FIND("一",C585),0)&gt;0,"一对一",VLOOKUP(LEFT(C585,3),班级编码!A:H,8,0)),P585)</f>
        <v xml:space="preserve"> </v>
      </c>
      <c r="R585" s="156">
        <f t="shared" si="118"/>
        <v>0</v>
      </c>
      <c r="S585" s="151">
        <f t="shared" si="119"/>
        <v>0</v>
      </c>
      <c r="T585" s="151" t="str">
        <f t="shared" si="120"/>
        <v/>
      </c>
      <c r="U585" s="151" t="str">
        <f t="shared" si="121"/>
        <v/>
      </c>
      <c r="V585" s="151" t="str">
        <f t="shared" si="122"/>
        <v/>
      </c>
      <c r="W585" s="151" t="str">
        <f t="shared" si="123"/>
        <v/>
      </c>
      <c r="X585" s="151">
        <f t="shared" si="124"/>
        <v>0</v>
      </c>
      <c r="Y585" s="151">
        <f t="shared" si="125"/>
        <v>0</v>
      </c>
      <c r="Z585" s="151" t="str">
        <f t="shared" si="126"/>
        <v/>
      </c>
      <c r="AA585" s="151">
        <f>COUNTIF($F$2:F585,F585)</f>
        <v>0</v>
      </c>
      <c r="AB585" s="156" t="str">
        <f t="shared" si="127"/>
        <v/>
      </c>
      <c r="AC585" t="e">
        <f>VLOOKUP(C585,'2-班级信息'!A:AH,31,0)</f>
        <v>#N/A</v>
      </c>
      <c r="AD585" t="e">
        <f>VLOOKUP(C585,'2-班级信息'!A:AH,8,0)</f>
        <v>#N/A</v>
      </c>
      <c r="AE585" t="e">
        <f t="shared" si="128"/>
        <v>#N/A</v>
      </c>
      <c r="AF585" t="e">
        <f t="shared" si="129"/>
        <v>#N/A</v>
      </c>
    </row>
    <row r="586" spans="1:32">
      <c r="A586" s="176"/>
      <c r="B586" s="176"/>
      <c r="C586" s="176"/>
      <c r="D586" s="176"/>
      <c r="E586" s="176"/>
      <c r="F586" s="176"/>
      <c r="G586" s="175"/>
      <c r="H586" s="176"/>
      <c r="I586" s="176"/>
      <c r="J586" s="176"/>
      <c r="K586" s="176"/>
      <c r="L586" s="176"/>
      <c r="M586" s="176"/>
      <c r="N586" s="176" t="s">
        <v>12</v>
      </c>
      <c r="O586" s="176" t="s">
        <v>12</v>
      </c>
      <c r="P586" s="155" t="str">
        <f t="shared" si="117"/>
        <v xml:space="preserve"> </v>
      </c>
      <c r="Q586" s="155" t="str">
        <f>IF(P586="在读",IF(IFERROR(FIND("一",C586),0)&gt;0,"一对一",VLOOKUP(LEFT(C586,3),班级编码!A:H,8,0)),P586)</f>
        <v xml:space="preserve"> </v>
      </c>
      <c r="R586" s="156">
        <f t="shared" si="118"/>
        <v>0</v>
      </c>
      <c r="S586" s="151">
        <f t="shared" si="119"/>
        <v>0</v>
      </c>
      <c r="T586" s="151" t="str">
        <f t="shared" si="120"/>
        <v/>
      </c>
      <c r="U586" s="151" t="str">
        <f t="shared" si="121"/>
        <v/>
      </c>
      <c r="V586" s="151" t="str">
        <f t="shared" si="122"/>
        <v/>
      </c>
      <c r="W586" s="151" t="str">
        <f t="shared" si="123"/>
        <v/>
      </c>
      <c r="X586" s="151">
        <f t="shared" si="124"/>
        <v>0</v>
      </c>
      <c r="Y586" s="151">
        <f t="shared" si="125"/>
        <v>0</v>
      </c>
      <c r="Z586" s="151" t="str">
        <f t="shared" si="126"/>
        <v/>
      </c>
      <c r="AA586" s="151">
        <f>COUNTIF($F$2:F586,F586)</f>
        <v>0</v>
      </c>
      <c r="AB586" s="156" t="str">
        <f t="shared" si="127"/>
        <v/>
      </c>
      <c r="AC586" t="e">
        <f>VLOOKUP(C586,'2-班级信息'!A:AH,31,0)</f>
        <v>#N/A</v>
      </c>
      <c r="AD586" t="e">
        <f>VLOOKUP(C586,'2-班级信息'!A:AH,8,0)</f>
        <v>#N/A</v>
      </c>
      <c r="AE586" t="e">
        <f t="shared" si="128"/>
        <v>#N/A</v>
      </c>
      <c r="AF586" t="e">
        <f t="shared" si="129"/>
        <v>#N/A</v>
      </c>
    </row>
    <row r="587" spans="1:32">
      <c r="A587" s="176"/>
      <c r="B587" s="176"/>
      <c r="C587" s="176"/>
      <c r="D587" s="176"/>
      <c r="E587" s="176"/>
      <c r="F587" s="176"/>
      <c r="G587" s="175"/>
      <c r="H587" s="176"/>
      <c r="I587" s="176"/>
      <c r="J587" s="176"/>
      <c r="K587" s="176"/>
      <c r="L587" s="176"/>
      <c r="M587" s="176"/>
      <c r="N587" s="176" t="s">
        <v>12</v>
      </c>
      <c r="O587" s="176" t="s">
        <v>12</v>
      </c>
      <c r="P587" s="155" t="str">
        <f t="shared" si="117"/>
        <v xml:space="preserve"> </v>
      </c>
      <c r="Q587" s="155" t="str">
        <f>IF(P587="在读",IF(IFERROR(FIND("一",C587),0)&gt;0,"一对一",VLOOKUP(LEFT(C587,3),班级编码!A:H,8,0)),P587)</f>
        <v xml:space="preserve"> </v>
      </c>
      <c r="R587" s="156">
        <f t="shared" si="118"/>
        <v>0</v>
      </c>
      <c r="S587" s="151">
        <f t="shared" si="119"/>
        <v>0</v>
      </c>
      <c r="T587" s="151" t="str">
        <f t="shared" si="120"/>
        <v/>
      </c>
      <c r="U587" s="151" t="str">
        <f t="shared" si="121"/>
        <v/>
      </c>
      <c r="V587" s="151" t="str">
        <f t="shared" si="122"/>
        <v/>
      </c>
      <c r="W587" s="151" t="str">
        <f t="shared" si="123"/>
        <v/>
      </c>
      <c r="X587" s="151">
        <f t="shared" si="124"/>
        <v>0</v>
      </c>
      <c r="Y587" s="151">
        <f t="shared" si="125"/>
        <v>0</v>
      </c>
      <c r="Z587" s="151" t="str">
        <f t="shared" si="126"/>
        <v/>
      </c>
      <c r="AA587" s="151">
        <f>COUNTIF($F$2:F587,F587)</f>
        <v>0</v>
      </c>
      <c r="AB587" s="156" t="str">
        <f t="shared" si="127"/>
        <v/>
      </c>
      <c r="AC587" t="e">
        <f>VLOOKUP(C587,'2-班级信息'!A:AH,31,0)</f>
        <v>#N/A</v>
      </c>
      <c r="AD587" t="e">
        <f>VLOOKUP(C587,'2-班级信息'!A:AH,8,0)</f>
        <v>#N/A</v>
      </c>
      <c r="AE587" t="e">
        <f t="shared" si="128"/>
        <v>#N/A</v>
      </c>
      <c r="AF587" t="e">
        <f t="shared" si="129"/>
        <v>#N/A</v>
      </c>
    </row>
    <row r="588" spans="1:32">
      <c r="A588" s="176"/>
      <c r="B588" s="176"/>
      <c r="C588" s="176"/>
      <c r="D588" s="176"/>
      <c r="E588" s="176"/>
      <c r="F588" s="176"/>
      <c r="G588" s="175"/>
      <c r="H588" s="310"/>
      <c r="I588" s="176"/>
      <c r="J588" s="176"/>
      <c r="K588" s="176"/>
      <c r="L588" s="176"/>
      <c r="M588" s="176"/>
      <c r="N588" s="176" t="s">
        <v>12</v>
      </c>
      <c r="O588" s="176" t="s">
        <v>12</v>
      </c>
      <c r="P588" s="155" t="str">
        <f t="shared" si="117"/>
        <v xml:space="preserve"> </v>
      </c>
      <c r="Q588" s="155" t="str">
        <f>IF(P588="在读",IF(IFERROR(FIND("一",C588),0)&gt;0,"一对一",VLOOKUP(LEFT(C588,3),班级编码!A:H,8,0)),P588)</f>
        <v xml:space="preserve"> </v>
      </c>
      <c r="R588" s="156">
        <f t="shared" si="118"/>
        <v>0</v>
      </c>
      <c r="S588" s="151">
        <f t="shared" si="119"/>
        <v>0</v>
      </c>
      <c r="T588" s="151" t="str">
        <f t="shared" si="120"/>
        <v/>
      </c>
      <c r="U588" s="151" t="str">
        <f t="shared" si="121"/>
        <v/>
      </c>
      <c r="V588" s="151" t="str">
        <f t="shared" si="122"/>
        <v/>
      </c>
      <c r="W588" s="151" t="str">
        <f t="shared" si="123"/>
        <v/>
      </c>
      <c r="X588" s="151">
        <f t="shared" si="124"/>
        <v>0</v>
      </c>
      <c r="Y588" s="151">
        <f t="shared" si="125"/>
        <v>0</v>
      </c>
      <c r="Z588" s="151" t="str">
        <f t="shared" si="126"/>
        <v/>
      </c>
      <c r="AA588" s="151">
        <f>COUNTIF($F$2:F588,F588)</f>
        <v>0</v>
      </c>
      <c r="AB588" s="156" t="str">
        <f t="shared" si="127"/>
        <v/>
      </c>
      <c r="AC588" t="e">
        <f>VLOOKUP(C588,'2-班级信息'!A:AH,31,0)</f>
        <v>#N/A</v>
      </c>
      <c r="AD588" t="e">
        <f>VLOOKUP(C588,'2-班级信息'!A:AH,8,0)</f>
        <v>#N/A</v>
      </c>
      <c r="AE588" t="e">
        <f t="shared" si="128"/>
        <v>#N/A</v>
      </c>
      <c r="AF588" t="e">
        <f t="shared" si="129"/>
        <v>#N/A</v>
      </c>
    </row>
    <row r="589" spans="1:32">
      <c r="A589" s="176"/>
      <c r="B589" s="176"/>
      <c r="C589" s="176"/>
      <c r="D589" s="176"/>
      <c r="E589" s="176"/>
      <c r="F589" s="176"/>
      <c r="G589" s="175"/>
      <c r="H589" s="176"/>
      <c r="I589" s="176"/>
      <c r="J589" s="176"/>
      <c r="K589" s="176"/>
      <c r="L589" s="176"/>
      <c r="M589" s="176"/>
      <c r="N589" s="176" t="s">
        <v>12</v>
      </c>
      <c r="O589" s="176" t="s">
        <v>12</v>
      </c>
      <c r="P589" s="155" t="str">
        <f t="shared" si="117"/>
        <v xml:space="preserve"> </v>
      </c>
      <c r="Q589" s="155" t="str">
        <f>IF(P589="在读",IF(IFERROR(FIND("一",C589),0)&gt;0,"一对一",VLOOKUP(LEFT(C589,3),班级编码!A:H,8,0)),P589)</f>
        <v xml:space="preserve"> </v>
      </c>
      <c r="R589" s="156">
        <f t="shared" si="118"/>
        <v>0</v>
      </c>
      <c r="S589" s="151">
        <f t="shared" si="119"/>
        <v>0</v>
      </c>
      <c r="T589" s="151" t="str">
        <f t="shared" si="120"/>
        <v/>
      </c>
      <c r="U589" s="151" t="str">
        <f t="shared" si="121"/>
        <v/>
      </c>
      <c r="V589" s="151" t="str">
        <f t="shared" si="122"/>
        <v/>
      </c>
      <c r="W589" s="151" t="str">
        <f t="shared" si="123"/>
        <v/>
      </c>
      <c r="X589" s="151">
        <f t="shared" si="124"/>
        <v>0</v>
      </c>
      <c r="Y589" s="151">
        <f t="shared" si="125"/>
        <v>0</v>
      </c>
      <c r="Z589" s="151" t="str">
        <f t="shared" si="126"/>
        <v/>
      </c>
      <c r="AA589" s="151">
        <f>COUNTIF($F$2:F589,F589)</f>
        <v>0</v>
      </c>
      <c r="AB589" s="156" t="str">
        <f t="shared" si="127"/>
        <v/>
      </c>
      <c r="AC589" t="e">
        <f>VLOOKUP(C589,'2-班级信息'!A:AH,31,0)</f>
        <v>#N/A</v>
      </c>
      <c r="AD589" t="e">
        <f>VLOOKUP(C589,'2-班级信息'!A:AH,8,0)</f>
        <v>#N/A</v>
      </c>
      <c r="AE589" t="e">
        <f t="shared" si="128"/>
        <v>#N/A</v>
      </c>
      <c r="AF589" t="e">
        <f t="shared" si="129"/>
        <v>#N/A</v>
      </c>
    </row>
    <row r="590" spans="1:32">
      <c r="A590" s="176"/>
      <c r="B590" s="176"/>
      <c r="C590" s="176"/>
      <c r="D590" s="176"/>
      <c r="E590" s="176"/>
      <c r="F590" s="176"/>
      <c r="G590" s="175"/>
      <c r="H590" s="176"/>
      <c r="I590" s="176"/>
      <c r="J590" s="176"/>
      <c r="K590" s="176"/>
      <c r="L590" s="176"/>
      <c r="M590" s="176"/>
      <c r="N590" s="176" t="s">
        <v>12</v>
      </c>
      <c r="O590" s="176" t="s">
        <v>12</v>
      </c>
      <c r="P590" s="155" t="str">
        <f t="shared" si="117"/>
        <v xml:space="preserve"> </v>
      </c>
      <c r="Q590" s="155" t="str">
        <f>IF(P590="在读",IF(IFERROR(FIND("一",C590),0)&gt;0,"一对一",VLOOKUP(LEFT(C590,3),班级编码!A:H,8,0)),P590)</f>
        <v xml:space="preserve"> </v>
      </c>
      <c r="R590" s="156">
        <f t="shared" si="118"/>
        <v>0</v>
      </c>
      <c r="S590" s="151">
        <f t="shared" si="119"/>
        <v>0</v>
      </c>
      <c r="T590" s="151" t="str">
        <f t="shared" si="120"/>
        <v/>
      </c>
      <c r="U590" s="151" t="str">
        <f t="shared" si="121"/>
        <v/>
      </c>
      <c r="V590" s="151" t="str">
        <f t="shared" si="122"/>
        <v/>
      </c>
      <c r="W590" s="151" t="str">
        <f t="shared" si="123"/>
        <v/>
      </c>
      <c r="X590" s="151">
        <f t="shared" si="124"/>
        <v>0</v>
      </c>
      <c r="Y590" s="151">
        <f t="shared" si="125"/>
        <v>0</v>
      </c>
      <c r="Z590" s="151" t="str">
        <f t="shared" si="126"/>
        <v/>
      </c>
      <c r="AA590" s="151">
        <f>COUNTIF($F$2:F590,F590)</f>
        <v>0</v>
      </c>
      <c r="AB590" s="156" t="str">
        <f t="shared" si="127"/>
        <v/>
      </c>
      <c r="AC590" t="e">
        <f>VLOOKUP(C590,'2-班级信息'!A:AH,31,0)</f>
        <v>#N/A</v>
      </c>
      <c r="AD590" t="e">
        <f>VLOOKUP(C590,'2-班级信息'!A:AH,8,0)</f>
        <v>#N/A</v>
      </c>
      <c r="AE590" t="e">
        <f t="shared" si="128"/>
        <v>#N/A</v>
      </c>
      <c r="AF590" t="e">
        <f t="shared" si="129"/>
        <v>#N/A</v>
      </c>
    </row>
    <row r="591" spans="1:32">
      <c r="A591" s="176"/>
      <c r="B591" s="176"/>
      <c r="C591" s="176"/>
      <c r="D591" s="176"/>
      <c r="E591" s="176"/>
      <c r="F591" s="176"/>
      <c r="G591" s="175"/>
      <c r="H591" s="176"/>
      <c r="I591" s="176"/>
      <c r="J591" s="176"/>
      <c r="K591" s="176"/>
      <c r="L591" s="176"/>
      <c r="M591" s="176"/>
      <c r="N591" s="176" t="s">
        <v>12</v>
      </c>
      <c r="O591" s="176" t="s">
        <v>12</v>
      </c>
      <c r="P591" s="155" t="str">
        <f t="shared" si="117"/>
        <v xml:space="preserve"> </v>
      </c>
      <c r="Q591" s="155" t="str">
        <f>IF(P591="在读",IF(IFERROR(FIND("一",C591),0)&gt;0,"一对一",VLOOKUP(LEFT(C591,3),班级编码!A:H,8,0)),P591)</f>
        <v xml:space="preserve"> </v>
      </c>
      <c r="R591" s="156">
        <f t="shared" si="118"/>
        <v>0</v>
      </c>
      <c r="S591" s="151">
        <f t="shared" si="119"/>
        <v>0</v>
      </c>
      <c r="T591" s="151" t="str">
        <f t="shared" si="120"/>
        <v/>
      </c>
      <c r="U591" s="151" t="str">
        <f t="shared" si="121"/>
        <v/>
      </c>
      <c r="V591" s="151" t="str">
        <f t="shared" si="122"/>
        <v/>
      </c>
      <c r="W591" s="151" t="str">
        <f t="shared" si="123"/>
        <v/>
      </c>
      <c r="X591" s="151">
        <f t="shared" si="124"/>
        <v>0</v>
      </c>
      <c r="Y591" s="151">
        <f t="shared" si="125"/>
        <v>0</v>
      </c>
      <c r="Z591" s="151" t="str">
        <f t="shared" si="126"/>
        <v/>
      </c>
      <c r="AA591" s="151">
        <f>COUNTIF($F$2:F591,F591)</f>
        <v>0</v>
      </c>
      <c r="AB591" s="156" t="str">
        <f t="shared" si="127"/>
        <v/>
      </c>
      <c r="AC591" t="e">
        <f>VLOOKUP(C591,'2-班级信息'!A:AH,31,0)</f>
        <v>#N/A</v>
      </c>
      <c r="AD591" t="e">
        <f>VLOOKUP(C591,'2-班级信息'!A:AH,8,0)</f>
        <v>#N/A</v>
      </c>
      <c r="AE591" t="e">
        <f t="shared" si="128"/>
        <v>#N/A</v>
      </c>
      <c r="AF591" t="e">
        <f t="shared" si="129"/>
        <v>#N/A</v>
      </c>
    </row>
    <row r="592" spans="1:32">
      <c r="A592" s="176"/>
      <c r="B592" s="176"/>
      <c r="C592" s="176"/>
      <c r="D592" s="176"/>
      <c r="E592" s="176"/>
      <c r="F592" s="176"/>
      <c r="G592" s="175"/>
      <c r="H592" s="176"/>
      <c r="I592" s="176"/>
      <c r="J592" s="176"/>
      <c r="K592" s="176"/>
      <c r="L592" s="176"/>
      <c r="M592" s="176"/>
      <c r="N592" s="176" t="s">
        <v>12</v>
      </c>
      <c r="O592" s="176" t="s">
        <v>12</v>
      </c>
      <c r="P592" s="155" t="str">
        <f t="shared" si="117"/>
        <v xml:space="preserve"> </v>
      </c>
      <c r="Q592" s="155" t="str">
        <f>IF(P592="在读",IF(IFERROR(FIND("一",C592),0)&gt;0,"一对一",VLOOKUP(LEFT(C592,3),班级编码!A:H,8,0)),P592)</f>
        <v xml:space="preserve"> </v>
      </c>
      <c r="R592" s="156">
        <f t="shared" si="118"/>
        <v>0</v>
      </c>
      <c r="S592" s="151">
        <f t="shared" si="119"/>
        <v>0</v>
      </c>
      <c r="T592" s="151" t="str">
        <f t="shared" si="120"/>
        <v/>
      </c>
      <c r="U592" s="151" t="str">
        <f t="shared" si="121"/>
        <v/>
      </c>
      <c r="V592" s="151" t="str">
        <f t="shared" si="122"/>
        <v/>
      </c>
      <c r="W592" s="151" t="str">
        <f t="shared" si="123"/>
        <v/>
      </c>
      <c r="X592" s="151">
        <f t="shared" si="124"/>
        <v>0</v>
      </c>
      <c r="Y592" s="151">
        <f t="shared" si="125"/>
        <v>0</v>
      </c>
      <c r="Z592" s="151" t="str">
        <f t="shared" si="126"/>
        <v/>
      </c>
      <c r="AA592" s="151">
        <f>COUNTIF($F$2:F592,F592)</f>
        <v>0</v>
      </c>
      <c r="AB592" s="156" t="str">
        <f t="shared" si="127"/>
        <v/>
      </c>
      <c r="AC592" t="e">
        <f>VLOOKUP(C592,'2-班级信息'!A:AH,31,0)</f>
        <v>#N/A</v>
      </c>
      <c r="AD592" t="e">
        <f>VLOOKUP(C592,'2-班级信息'!A:AH,8,0)</f>
        <v>#N/A</v>
      </c>
      <c r="AE592" t="e">
        <f t="shared" si="128"/>
        <v>#N/A</v>
      </c>
      <c r="AF592" t="e">
        <f t="shared" si="129"/>
        <v>#N/A</v>
      </c>
    </row>
    <row r="593" spans="1:32">
      <c r="A593" s="176"/>
      <c r="B593" s="176"/>
      <c r="C593" s="176"/>
      <c r="D593" s="176"/>
      <c r="E593" s="176"/>
      <c r="F593" s="176"/>
      <c r="G593" s="175"/>
      <c r="H593" s="176"/>
      <c r="I593" s="176"/>
      <c r="J593" s="176"/>
      <c r="K593" s="176"/>
      <c r="L593" s="176"/>
      <c r="M593" s="176"/>
      <c r="N593" s="176" t="s">
        <v>12</v>
      </c>
      <c r="O593" s="176" t="s">
        <v>12</v>
      </c>
      <c r="P593" s="155" t="str">
        <f t="shared" si="117"/>
        <v xml:space="preserve"> </v>
      </c>
      <c r="Q593" s="155" t="str">
        <f>IF(P593="在读",IF(IFERROR(FIND("一",C593),0)&gt;0,"一对一",VLOOKUP(LEFT(C593,3),班级编码!A:H,8,0)),P593)</f>
        <v xml:space="preserve"> </v>
      </c>
      <c r="R593" s="156">
        <f t="shared" si="118"/>
        <v>0</v>
      </c>
      <c r="S593" s="151">
        <f t="shared" si="119"/>
        <v>0</v>
      </c>
      <c r="T593" s="151" t="str">
        <f t="shared" si="120"/>
        <v/>
      </c>
      <c r="U593" s="151" t="str">
        <f t="shared" si="121"/>
        <v/>
      </c>
      <c r="V593" s="151" t="str">
        <f t="shared" si="122"/>
        <v/>
      </c>
      <c r="W593" s="151" t="str">
        <f t="shared" si="123"/>
        <v/>
      </c>
      <c r="X593" s="151">
        <f t="shared" si="124"/>
        <v>0</v>
      </c>
      <c r="Y593" s="151">
        <f t="shared" si="125"/>
        <v>0</v>
      </c>
      <c r="Z593" s="151" t="str">
        <f t="shared" si="126"/>
        <v/>
      </c>
      <c r="AA593" s="151">
        <f>COUNTIF($F$2:F593,F593)</f>
        <v>0</v>
      </c>
      <c r="AB593" s="156" t="str">
        <f t="shared" si="127"/>
        <v/>
      </c>
      <c r="AC593" t="e">
        <f>VLOOKUP(C593,'2-班级信息'!A:AH,31,0)</f>
        <v>#N/A</v>
      </c>
      <c r="AD593" t="e">
        <f>VLOOKUP(C593,'2-班级信息'!A:AH,8,0)</f>
        <v>#N/A</v>
      </c>
      <c r="AE593" t="e">
        <f t="shared" si="128"/>
        <v>#N/A</v>
      </c>
      <c r="AF593" t="e">
        <f t="shared" si="129"/>
        <v>#N/A</v>
      </c>
    </row>
    <row r="594" spans="1:32">
      <c r="A594" s="176"/>
      <c r="B594" s="176"/>
      <c r="C594" s="176"/>
      <c r="D594" s="176"/>
      <c r="E594" s="176"/>
      <c r="F594" s="176"/>
      <c r="G594" s="175"/>
      <c r="H594" s="176"/>
      <c r="I594" s="176"/>
      <c r="J594" s="176"/>
      <c r="K594" s="176"/>
      <c r="L594" s="176"/>
      <c r="M594" s="176"/>
      <c r="N594" s="176" t="s">
        <v>12</v>
      </c>
      <c r="O594" s="176" t="s">
        <v>12</v>
      </c>
      <c r="P594" s="155" t="str">
        <f t="shared" si="117"/>
        <v xml:space="preserve"> </v>
      </c>
      <c r="Q594" s="155" t="str">
        <f>IF(P594="在读",IF(IFERROR(FIND("一",C594),0)&gt;0,"一对一",VLOOKUP(LEFT(C594,3),班级编码!A:H,8,0)),P594)</f>
        <v xml:space="preserve"> </v>
      </c>
      <c r="R594" s="156">
        <f t="shared" si="118"/>
        <v>0</v>
      </c>
      <c r="S594" s="151">
        <f t="shared" si="119"/>
        <v>0</v>
      </c>
      <c r="T594" s="151" t="str">
        <f t="shared" si="120"/>
        <v/>
      </c>
      <c r="U594" s="151" t="str">
        <f t="shared" si="121"/>
        <v/>
      </c>
      <c r="V594" s="151" t="str">
        <f t="shared" si="122"/>
        <v/>
      </c>
      <c r="W594" s="151" t="str">
        <f t="shared" si="123"/>
        <v/>
      </c>
      <c r="X594" s="151">
        <f t="shared" si="124"/>
        <v>0</v>
      </c>
      <c r="Y594" s="151">
        <f t="shared" si="125"/>
        <v>0</v>
      </c>
      <c r="Z594" s="151" t="str">
        <f t="shared" si="126"/>
        <v/>
      </c>
      <c r="AA594" s="151">
        <f>COUNTIF($F$2:F594,F594)</f>
        <v>0</v>
      </c>
      <c r="AB594" s="156" t="str">
        <f t="shared" si="127"/>
        <v/>
      </c>
      <c r="AC594" t="e">
        <f>VLOOKUP(C594,'2-班级信息'!A:AH,31,0)</f>
        <v>#N/A</v>
      </c>
      <c r="AD594" t="e">
        <f>VLOOKUP(C594,'2-班级信息'!A:AH,8,0)</f>
        <v>#N/A</v>
      </c>
      <c r="AE594" t="e">
        <f t="shared" si="128"/>
        <v>#N/A</v>
      </c>
      <c r="AF594" t="e">
        <f t="shared" si="129"/>
        <v>#N/A</v>
      </c>
    </row>
    <row r="595" spans="1:32">
      <c r="A595" s="176"/>
      <c r="B595" s="176"/>
      <c r="C595" s="176"/>
      <c r="D595" s="176"/>
      <c r="E595" s="176"/>
      <c r="F595" s="176"/>
      <c r="G595" s="175"/>
      <c r="H595" s="176"/>
      <c r="I595" s="176"/>
      <c r="J595" s="176"/>
      <c r="K595" s="176"/>
      <c r="L595" s="176"/>
      <c r="M595" s="176"/>
      <c r="N595" s="176" t="s">
        <v>12</v>
      </c>
      <c r="O595" s="176" t="s">
        <v>12</v>
      </c>
      <c r="P595" s="155" t="str">
        <f t="shared" si="117"/>
        <v xml:space="preserve"> </v>
      </c>
      <c r="Q595" s="155" t="str">
        <f>IF(P595="在读",IF(IFERROR(FIND("一",C595),0)&gt;0,"一对一",VLOOKUP(LEFT(C595,3),班级编码!A:H,8,0)),P595)</f>
        <v xml:space="preserve"> </v>
      </c>
      <c r="R595" s="156">
        <f t="shared" si="118"/>
        <v>0</v>
      </c>
      <c r="S595" s="151">
        <f t="shared" si="119"/>
        <v>0</v>
      </c>
      <c r="T595" s="151" t="str">
        <f t="shared" si="120"/>
        <v/>
      </c>
      <c r="U595" s="151" t="str">
        <f t="shared" si="121"/>
        <v/>
      </c>
      <c r="V595" s="151" t="str">
        <f t="shared" si="122"/>
        <v/>
      </c>
      <c r="W595" s="151" t="str">
        <f t="shared" si="123"/>
        <v/>
      </c>
      <c r="X595" s="151">
        <f t="shared" si="124"/>
        <v>0</v>
      </c>
      <c r="Y595" s="151">
        <f t="shared" si="125"/>
        <v>0</v>
      </c>
      <c r="Z595" s="151" t="str">
        <f t="shared" si="126"/>
        <v/>
      </c>
      <c r="AA595" s="151">
        <f>COUNTIF($F$2:F595,F595)</f>
        <v>0</v>
      </c>
      <c r="AB595" s="156" t="str">
        <f t="shared" si="127"/>
        <v/>
      </c>
      <c r="AC595" t="e">
        <f>VLOOKUP(C595,'2-班级信息'!A:AH,31,0)</f>
        <v>#N/A</v>
      </c>
      <c r="AD595" t="e">
        <f>VLOOKUP(C595,'2-班级信息'!A:AH,8,0)</f>
        <v>#N/A</v>
      </c>
      <c r="AE595" t="e">
        <f t="shared" si="128"/>
        <v>#N/A</v>
      </c>
      <c r="AF595" t="e">
        <f t="shared" si="129"/>
        <v>#N/A</v>
      </c>
    </row>
    <row r="596" spans="1:32">
      <c r="A596" s="176"/>
      <c r="B596" s="176"/>
      <c r="C596" s="176"/>
      <c r="D596" s="176"/>
      <c r="E596" s="176"/>
      <c r="F596" s="176"/>
      <c r="G596" s="175"/>
      <c r="H596" s="176"/>
      <c r="I596" s="176"/>
      <c r="J596" s="176"/>
      <c r="K596" s="176"/>
      <c r="L596" s="176"/>
      <c r="M596" s="176"/>
      <c r="N596" s="176" t="s">
        <v>12</v>
      </c>
      <c r="O596" s="176" t="s">
        <v>12</v>
      </c>
      <c r="P596" s="155" t="str">
        <f t="shared" si="117"/>
        <v xml:space="preserve"> </v>
      </c>
      <c r="Q596" s="155" t="str">
        <f>IF(P596="在读",IF(IFERROR(FIND("一",C596),0)&gt;0,"一对一",VLOOKUP(LEFT(C596,3),班级编码!A:H,8,0)),P596)</f>
        <v xml:space="preserve"> </v>
      </c>
      <c r="R596" s="156">
        <f t="shared" si="118"/>
        <v>0</v>
      </c>
      <c r="S596" s="151">
        <f t="shared" si="119"/>
        <v>0</v>
      </c>
      <c r="T596" s="151" t="str">
        <f t="shared" si="120"/>
        <v/>
      </c>
      <c r="U596" s="151" t="str">
        <f t="shared" si="121"/>
        <v/>
      </c>
      <c r="V596" s="151" t="str">
        <f t="shared" si="122"/>
        <v/>
      </c>
      <c r="W596" s="151" t="str">
        <f t="shared" si="123"/>
        <v/>
      </c>
      <c r="X596" s="151">
        <f t="shared" si="124"/>
        <v>0</v>
      </c>
      <c r="Y596" s="151">
        <f t="shared" si="125"/>
        <v>0</v>
      </c>
      <c r="Z596" s="151" t="str">
        <f t="shared" si="126"/>
        <v/>
      </c>
      <c r="AA596" s="151">
        <f>COUNTIF($F$2:F596,F596)</f>
        <v>0</v>
      </c>
      <c r="AB596" s="156" t="str">
        <f t="shared" si="127"/>
        <v/>
      </c>
      <c r="AC596" t="e">
        <f>VLOOKUP(C596,'2-班级信息'!A:AH,31,0)</f>
        <v>#N/A</v>
      </c>
      <c r="AD596" t="e">
        <f>VLOOKUP(C596,'2-班级信息'!A:AH,8,0)</f>
        <v>#N/A</v>
      </c>
      <c r="AE596" t="e">
        <f t="shared" si="128"/>
        <v>#N/A</v>
      </c>
      <c r="AF596" t="e">
        <f t="shared" si="129"/>
        <v>#N/A</v>
      </c>
    </row>
    <row r="597" spans="1:32">
      <c r="A597" s="176"/>
      <c r="B597" s="176"/>
      <c r="C597" s="176"/>
      <c r="D597" s="176"/>
      <c r="E597" s="176"/>
      <c r="F597" s="176"/>
      <c r="G597" s="175"/>
      <c r="H597" s="176"/>
      <c r="I597" s="176"/>
      <c r="J597" s="176"/>
      <c r="K597" s="176"/>
      <c r="L597" s="176"/>
      <c r="M597" s="176"/>
      <c r="N597" s="176" t="s">
        <v>12</v>
      </c>
      <c r="O597" s="176" t="s">
        <v>12</v>
      </c>
      <c r="P597" s="155" t="str">
        <f t="shared" si="117"/>
        <v xml:space="preserve"> </v>
      </c>
      <c r="Q597" s="155" t="str">
        <f>IF(P597="在读",IF(IFERROR(FIND("一",C597),0)&gt;0,"一对一",VLOOKUP(LEFT(C597,3),班级编码!A:H,8,0)),P597)</f>
        <v xml:space="preserve"> </v>
      </c>
      <c r="R597" s="156">
        <f t="shared" si="118"/>
        <v>0</v>
      </c>
      <c r="S597" s="151">
        <f t="shared" si="119"/>
        <v>0</v>
      </c>
      <c r="T597" s="151" t="str">
        <f t="shared" si="120"/>
        <v/>
      </c>
      <c r="U597" s="151" t="str">
        <f t="shared" si="121"/>
        <v/>
      </c>
      <c r="V597" s="151" t="str">
        <f t="shared" si="122"/>
        <v/>
      </c>
      <c r="W597" s="151" t="str">
        <f t="shared" si="123"/>
        <v/>
      </c>
      <c r="X597" s="151">
        <f t="shared" si="124"/>
        <v>0</v>
      </c>
      <c r="Y597" s="151">
        <f t="shared" si="125"/>
        <v>0</v>
      </c>
      <c r="Z597" s="151" t="str">
        <f t="shared" si="126"/>
        <v/>
      </c>
      <c r="AA597" s="151">
        <f>COUNTIF($F$2:F597,F597)</f>
        <v>0</v>
      </c>
      <c r="AB597" s="156" t="str">
        <f t="shared" si="127"/>
        <v/>
      </c>
      <c r="AC597" t="e">
        <f>VLOOKUP(C597,'2-班级信息'!A:AH,31,0)</f>
        <v>#N/A</v>
      </c>
      <c r="AD597" t="e">
        <f>VLOOKUP(C597,'2-班级信息'!A:AH,8,0)</f>
        <v>#N/A</v>
      </c>
      <c r="AE597" t="e">
        <f t="shared" si="128"/>
        <v>#N/A</v>
      </c>
      <c r="AF597" t="e">
        <f t="shared" si="129"/>
        <v>#N/A</v>
      </c>
    </row>
    <row r="598" spans="1:32">
      <c r="A598" s="176"/>
      <c r="B598" s="176"/>
      <c r="C598" s="176"/>
      <c r="D598" s="176"/>
      <c r="E598" s="176"/>
      <c r="F598" s="176"/>
      <c r="G598" s="175"/>
      <c r="H598" s="176"/>
      <c r="I598" s="176"/>
      <c r="J598" s="176"/>
      <c r="K598" s="176"/>
      <c r="L598" s="176"/>
      <c r="M598" s="176"/>
      <c r="N598" s="176" t="s">
        <v>12</v>
      </c>
      <c r="O598" s="176" t="s">
        <v>12</v>
      </c>
      <c r="P598" s="155" t="str">
        <f t="shared" si="117"/>
        <v xml:space="preserve"> </v>
      </c>
      <c r="Q598" s="155" t="str">
        <f>IF(P598="在读",IF(IFERROR(FIND("一",C598),0)&gt;0,"一对一",VLOOKUP(LEFT(C598,3),班级编码!A:H,8,0)),P598)</f>
        <v xml:space="preserve"> </v>
      </c>
      <c r="R598" s="156">
        <f t="shared" si="118"/>
        <v>0</v>
      </c>
      <c r="S598" s="151">
        <f t="shared" si="119"/>
        <v>0</v>
      </c>
      <c r="T598" s="151" t="str">
        <f t="shared" si="120"/>
        <v/>
      </c>
      <c r="U598" s="151" t="str">
        <f t="shared" si="121"/>
        <v/>
      </c>
      <c r="V598" s="151" t="str">
        <f t="shared" si="122"/>
        <v/>
      </c>
      <c r="W598" s="151" t="str">
        <f t="shared" si="123"/>
        <v/>
      </c>
      <c r="X598" s="151">
        <f t="shared" si="124"/>
        <v>0</v>
      </c>
      <c r="Y598" s="151">
        <f t="shared" si="125"/>
        <v>0</v>
      </c>
      <c r="Z598" s="151" t="str">
        <f t="shared" si="126"/>
        <v/>
      </c>
      <c r="AA598" s="151">
        <f>COUNTIF($F$2:F598,F598)</f>
        <v>0</v>
      </c>
      <c r="AB598" s="156" t="str">
        <f t="shared" si="127"/>
        <v/>
      </c>
      <c r="AC598" t="e">
        <f>VLOOKUP(C598,'2-班级信息'!A:AH,31,0)</f>
        <v>#N/A</v>
      </c>
      <c r="AD598" t="e">
        <f>VLOOKUP(C598,'2-班级信息'!A:AH,8,0)</f>
        <v>#N/A</v>
      </c>
      <c r="AE598" t="e">
        <f t="shared" si="128"/>
        <v>#N/A</v>
      </c>
      <c r="AF598" t="e">
        <f t="shared" si="129"/>
        <v>#N/A</v>
      </c>
    </row>
    <row r="599" spans="1:32">
      <c r="A599" s="176"/>
      <c r="B599" s="176"/>
      <c r="C599" s="176"/>
      <c r="D599" s="176"/>
      <c r="E599" s="176"/>
      <c r="F599" s="176"/>
      <c r="G599" s="175"/>
      <c r="H599" s="176"/>
      <c r="I599" s="176"/>
      <c r="J599" s="176"/>
      <c r="K599" s="176"/>
      <c r="L599" s="176"/>
      <c r="M599" s="176"/>
      <c r="N599" s="176" t="s">
        <v>12</v>
      </c>
      <c r="O599" s="176" t="s">
        <v>12</v>
      </c>
      <c r="P599" s="155" t="str">
        <f t="shared" si="117"/>
        <v xml:space="preserve"> </v>
      </c>
      <c r="Q599" s="155" t="str">
        <f>IF(P599="在读",IF(IFERROR(FIND("一",C599),0)&gt;0,"一对一",VLOOKUP(LEFT(C599,3),班级编码!A:H,8,0)),P599)</f>
        <v xml:space="preserve"> </v>
      </c>
      <c r="R599" s="156">
        <f t="shared" si="118"/>
        <v>0</v>
      </c>
      <c r="S599" s="151">
        <f t="shared" si="119"/>
        <v>0</v>
      </c>
      <c r="T599" s="151" t="str">
        <f t="shared" si="120"/>
        <v/>
      </c>
      <c r="U599" s="151" t="str">
        <f t="shared" si="121"/>
        <v/>
      </c>
      <c r="V599" s="151" t="str">
        <f t="shared" si="122"/>
        <v/>
      </c>
      <c r="W599" s="151" t="str">
        <f t="shared" si="123"/>
        <v/>
      </c>
      <c r="X599" s="151">
        <f t="shared" si="124"/>
        <v>0</v>
      </c>
      <c r="Y599" s="151">
        <f t="shared" si="125"/>
        <v>0</v>
      </c>
      <c r="Z599" s="151" t="str">
        <f t="shared" si="126"/>
        <v/>
      </c>
      <c r="AA599" s="151">
        <f>COUNTIF($F$2:F599,F599)</f>
        <v>0</v>
      </c>
      <c r="AB599" s="156" t="str">
        <f t="shared" si="127"/>
        <v/>
      </c>
      <c r="AC599" t="e">
        <f>VLOOKUP(C599,'2-班级信息'!A:AH,31,0)</f>
        <v>#N/A</v>
      </c>
      <c r="AD599" t="e">
        <f>VLOOKUP(C599,'2-班级信息'!A:AH,8,0)</f>
        <v>#N/A</v>
      </c>
      <c r="AE599" t="e">
        <f t="shared" si="128"/>
        <v>#N/A</v>
      </c>
      <c r="AF599" t="e">
        <f t="shared" si="129"/>
        <v>#N/A</v>
      </c>
    </row>
    <row r="600" spans="1:32">
      <c r="A600" s="176"/>
      <c r="B600" s="176"/>
      <c r="C600" s="176"/>
      <c r="D600" s="176"/>
      <c r="E600" s="176"/>
      <c r="F600" s="176"/>
      <c r="G600" s="175"/>
      <c r="H600" s="176"/>
      <c r="I600" s="176"/>
      <c r="J600" s="176"/>
      <c r="K600" s="176"/>
      <c r="L600" s="176"/>
      <c r="M600" s="176"/>
      <c r="N600" s="176" t="s">
        <v>12</v>
      </c>
      <c r="O600" s="176" t="s">
        <v>12</v>
      </c>
      <c r="P600" s="155" t="str">
        <f t="shared" si="117"/>
        <v xml:space="preserve"> </v>
      </c>
      <c r="Q600" s="155" t="str">
        <f>IF(P600="在读",IF(IFERROR(FIND("一",C600),0)&gt;0,"一对一",VLOOKUP(LEFT(C600,3),班级编码!A:H,8,0)),P600)</f>
        <v xml:space="preserve"> </v>
      </c>
      <c r="R600" s="156">
        <f t="shared" si="118"/>
        <v>0</v>
      </c>
      <c r="S600" s="151">
        <f t="shared" si="119"/>
        <v>0</v>
      </c>
      <c r="T600" s="151" t="str">
        <f t="shared" si="120"/>
        <v/>
      </c>
      <c r="U600" s="151" t="str">
        <f t="shared" si="121"/>
        <v/>
      </c>
      <c r="V600" s="151" t="str">
        <f t="shared" si="122"/>
        <v/>
      </c>
      <c r="W600" s="151" t="str">
        <f t="shared" si="123"/>
        <v/>
      </c>
      <c r="X600" s="151">
        <f t="shared" si="124"/>
        <v>0</v>
      </c>
      <c r="Y600" s="151">
        <f t="shared" si="125"/>
        <v>0</v>
      </c>
      <c r="Z600" s="151" t="str">
        <f t="shared" si="126"/>
        <v/>
      </c>
      <c r="AA600" s="151">
        <f>COUNTIF($F$2:F600,F600)</f>
        <v>0</v>
      </c>
      <c r="AB600" s="156" t="str">
        <f t="shared" si="127"/>
        <v/>
      </c>
      <c r="AC600" t="e">
        <f>VLOOKUP(C600,'2-班级信息'!A:AH,31,0)</f>
        <v>#N/A</v>
      </c>
      <c r="AD600" t="e">
        <f>VLOOKUP(C600,'2-班级信息'!A:AH,8,0)</f>
        <v>#N/A</v>
      </c>
      <c r="AE600" t="e">
        <f t="shared" si="128"/>
        <v>#N/A</v>
      </c>
      <c r="AF600" t="e">
        <f t="shared" si="129"/>
        <v>#N/A</v>
      </c>
    </row>
    <row r="601" spans="1:32">
      <c r="A601" s="176"/>
      <c r="B601" s="176"/>
      <c r="C601" s="176"/>
      <c r="D601" s="176"/>
      <c r="E601" s="176"/>
      <c r="F601" s="176"/>
      <c r="G601" s="175"/>
      <c r="H601" s="176"/>
      <c r="I601" s="176"/>
      <c r="J601" s="176"/>
      <c r="K601" s="176"/>
      <c r="L601" s="176"/>
      <c r="M601" s="176"/>
      <c r="N601" s="176" t="s">
        <v>12</v>
      </c>
      <c r="O601" s="176" t="s">
        <v>12</v>
      </c>
      <c r="P601" s="155" t="str">
        <f t="shared" si="117"/>
        <v xml:space="preserve"> </v>
      </c>
      <c r="Q601" s="155" t="str">
        <f>IF(P601="在读",IF(IFERROR(FIND("一",C601),0)&gt;0,"一对一",VLOOKUP(LEFT(C601,3),班级编码!A:H,8,0)),P601)</f>
        <v xml:space="preserve"> </v>
      </c>
      <c r="R601" s="156">
        <f t="shared" si="118"/>
        <v>0</v>
      </c>
      <c r="S601" s="151">
        <f t="shared" si="119"/>
        <v>0</v>
      </c>
      <c r="T601" s="151" t="str">
        <f t="shared" si="120"/>
        <v/>
      </c>
      <c r="U601" s="151" t="str">
        <f t="shared" si="121"/>
        <v/>
      </c>
      <c r="V601" s="151" t="str">
        <f t="shared" si="122"/>
        <v/>
      </c>
      <c r="W601" s="151" t="str">
        <f t="shared" si="123"/>
        <v/>
      </c>
      <c r="X601" s="151">
        <f t="shared" si="124"/>
        <v>0</v>
      </c>
      <c r="Y601" s="151">
        <f t="shared" si="125"/>
        <v>0</v>
      </c>
      <c r="Z601" s="151" t="str">
        <f t="shared" si="126"/>
        <v/>
      </c>
      <c r="AA601" s="151">
        <f>COUNTIF($F$2:F601,F601)</f>
        <v>0</v>
      </c>
      <c r="AB601" s="156" t="str">
        <f t="shared" si="127"/>
        <v/>
      </c>
      <c r="AC601" t="e">
        <f>VLOOKUP(C601,'2-班级信息'!A:AH,31,0)</f>
        <v>#N/A</v>
      </c>
      <c r="AD601" t="e">
        <f>VLOOKUP(C601,'2-班级信息'!A:AH,8,0)</f>
        <v>#N/A</v>
      </c>
      <c r="AE601" t="e">
        <f t="shared" si="128"/>
        <v>#N/A</v>
      </c>
      <c r="AF601" t="e">
        <f t="shared" si="129"/>
        <v>#N/A</v>
      </c>
    </row>
    <row r="602" spans="1:32">
      <c r="A602" s="176"/>
      <c r="B602" s="176"/>
      <c r="C602" s="176"/>
      <c r="D602" s="176"/>
      <c r="E602" s="176"/>
      <c r="F602" s="176"/>
      <c r="G602" s="175"/>
      <c r="H602" s="176"/>
      <c r="I602" s="176"/>
      <c r="J602" s="176"/>
      <c r="K602" s="176"/>
      <c r="L602" s="176"/>
      <c r="M602" s="176"/>
      <c r="N602" s="176" t="s">
        <v>12</v>
      </c>
      <c r="O602" s="176" t="s">
        <v>12</v>
      </c>
      <c r="P602" s="155" t="str">
        <f t="shared" si="117"/>
        <v xml:space="preserve"> </v>
      </c>
      <c r="Q602" s="155" t="str">
        <f>IF(P602="在读",IF(IFERROR(FIND("一",C602),0)&gt;0,"一对一",VLOOKUP(LEFT(C602,3),班级编码!A:H,8,0)),P602)</f>
        <v xml:space="preserve"> </v>
      </c>
      <c r="R602" s="156">
        <f t="shared" si="118"/>
        <v>0</v>
      </c>
      <c r="S602" s="151">
        <f t="shared" si="119"/>
        <v>0</v>
      </c>
      <c r="T602" s="151" t="str">
        <f t="shared" si="120"/>
        <v/>
      </c>
      <c r="U602" s="151" t="str">
        <f t="shared" si="121"/>
        <v/>
      </c>
      <c r="V602" s="151" t="str">
        <f t="shared" si="122"/>
        <v/>
      </c>
      <c r="W602" s="151" t="str">
        <f t="shared" si="123"/>
        <v/>
      </c>
      <c r="X602" s="151">
        <f t="shared" si="124"/>
        <v>0</v>
      </c>
      <c r="Y602" s="151">
        <f t="shared" si="125"/>
        <v>0</v>
      </c>
      <c r="Z602" s="151" t="str">
        <f t="shared" si="126"/>
        <v/>
      </c>
      <c r="AA602" s="151">
        <f>COUNTIF($F$2:F602,F602)</f>
        <v>0</v>
      </c>
      <c r="AB602" s="156" t="str">
        <f t="shared" si="127"/>
        <v/>
      </c>
      <c r="AC602" t="e">
        <f>VLOOKUP(C602,'2-班级信息'!A:AH,31,0)</f>
        <v>#N/A</v>
      </c>
      <c r="AD602" t="e">
        <f>VLOOKUP(C602,'2-班级信息'!A:AH,8,0)</f>
        <v>#N/A</v>
      </c>
      <c r="AE602" t="e">
        <f t="shared" si="128"/>
        <v>#N/A</v>
      </c>
      <c r="AF602" t="e">
        <f t="shared" si="129"/>
        <v>#N/A</v>
      </c>
    </row>
    <row r="603" spans="1:32">
      <c r="A603" s="176"/>
      <c r="B603" s="176"/>
      <c r="C603" s="176"/>
      <c r="D603" s="176"/>
      <c r="E603" s="176"/>
      <c r="F603" s="176"/>
      <c r="G603" s="175"/>
      <c r="H603" s="176"/>
      <c r="I603" s="176"/>
      <c r="J603" s="176"/>
      <c r="K603" s="176"/>
      <c r="L603" s="176"/>
      <c r="M603" s="176"/>
      <c r="N603" s="176" t="s">
        <v>12</v>
      </c>
      <c r="O603" s="176" t="s">
        <v>12</v>
      </c>
      <c r="P603" s="155" t="str">
        <f t="shared" si="117"/>
        <v xml:space="preserve"> </v>
      </c>
      <c r="Q603" s="155" t="str">
        <f>IF(P603="在读",IF(IFERROR(FIND("一",C603),0)&gt;0,"一对一",VLOOKUP(LEFT(C603,3),班级编码!A:H,8,0)),P603)</f>
        <v xml:space="preserve"> </v>
      </c>
      <c r="R603" s="156">
        <f t="shared" si="118"/>
        <v>0</v>
      </c>
      <c r="S603" s="151">
        <f t="shared" si="119"/>
        <v>0</v>
      </c>
      <c r="T603" s="151" t="str">
        <f t="shared" si="120"/>
        <v/>
      </c>
      <c r="U603" s="151" t="str">
        <f t="shared" si="121"/>
        <v/>
      </c>
      <c r="V603" s="151" t="str">
        <f t="shared" si="122"/>
        <v/>
      </c>
      <c r="W603" s="151" t="str">
        <f t="shared" si="123"/>
        <v/>
      </c>
      <c r="X603" s="151">
        <f t="shared" si="124"/>
        <v>0</v>
      </c>
      <c r="Y603" s="151">
        <f t="shared" si="125"/>
        <v>0</v>
      </c>
      <c r="Z603" s="151" t="str">
        <f t="shared" si="126"/>
        <v/>
      </c>
      <c r="AA603" s="151">
        <f>COUNTIF($F$2:F603,F603)</f>
        <v>0</v>
      </c>
      <c r="AB603" s="156" t="str">
        <f t="shared" si="127"/>
        <v/>
      </c>
      <c r="AC603" t="e">
        <f>VLOOKUP(C603,'2-班级信息'!A:AH,31,0)</f>
        <v>#N/A</v>
      </c>
      <c r="AD603" t="e">
        <f>VLOOKUP(C603,'2-班级信息'!A:AH,8,0)</f>
        <v>#N/A</v>
      </c>
      <c r="AE603" t="e">
        <f t="shared" si="128"/>
        <v>#N/A</v>
      </c>
      <c r="AF603" t="e">
        <f t="shared" si="129"/>
        <v>#N/A</v>
      </c>
    </row>
    <row r="604" spans="1:32">
      <c r="A604" s="176"/>
      <c r="B604" s="176"/>
      <c r="C604" s="176"/>
      <c r="D604" s="176"/>
      <c r="E604" s="176"/>
      <c r="F604" s="176"/>
      <c r="G604" s="175"/>
      <c r="H604" s="176"/>
      <c r="I604" s="176"/>
      <c r="J604" s="176"/>
      <c r="K604" s="176"/>
      <c r="L604" s="176"/>
      <c r="M604" s="176"/>
      <c r="N604" s="176" t="s">
        <v>12</v>
      </c>
      <c r="O604" s="176" t="s">
        <v>12</v>
      </c>
      <c r="P604" s="155" t="str">
        <f t="shared" si="117"/>
        <v xml:space="preserve"> </v>
      </c>
      <c r="Q604" s="155" t="str">
        <f>IF(P604="在读",IF(IFERROR(FIND("一",C604),0)&gt;0,"一对一",VLOOKUP(LEFT(C604,3),班级编码!A:H,8,0)),P604)</f>
        <v xml:space="preserve"> </v>
      </c>
      <c r="R604" s="156">
        <f t="shared" si="118"/>
        <v>0</v>
      </c>
      <c r="S604" s="151">
        <f t="shared" si="119"/>
        <v>0</v>
      </c>
      <c r="T604" s="151" t="str">
        <f t="shared" si="120"/>
        <v/>
      </c>
      <c r="U604" s="151" t="str">
        <f t="shared" si="121"/>
        <v/>
      </c>
      <c r="V604" s="151" t="str">
        <f t="shared" si="122"/>
        <v/>
      </c>
      <c r="W604" s="151" t="str">
        <f t="shared" si="123"/>
        <v/>
      </c>
      <c r="X604" s="151">
        <f t="shared" si="124"/>
        <v>0</v>
      </c>
      <c r="Y604" s="151">
        <f t="shared" si="125"/>
        <v>0</v>
      </c>
      <c r="Z604" s="151" t="str">
        <f t="shared" si="126"/>
        <v/>
      </c>
      <c r="AA604" s="151">
        <f>COUNTIF($F$2:F604,F604)</f>
        <v>0</v>
      </c>
      <c r="AB604" s="156" t="str">
        <f t="shared" si="127"/>
        <v/>
      </c>
      <c r="AC604" t="e">
        <f>VLOOKUP(C604,'2-班级信息'!A:AH,31,0)</f>
        <v>#N/A</v>
      </c>
      <c r="AD604" t="e">
        <f>VLOOKUP(C604,'2-班级信息'!A:AH,8,0)</f>
        <v>#N/A</v>
      </c>
      <c r="AE604" t="e">
        <f t="shared" si="128"/>
        <v>#N/A</v>
      </c>
      <c r="AF604" t="e">
        <f t="shared" si="129"/>
        <v>#N/A</v>
      </c>
    </row>
    <row r="605" spans="1:32">
      <c r="A605" s="176"/>
      <c r="B605" s="176"/>
      <c r="C605" s="176"/>
      <c r="D605" s="176"/>
      <c r="E605" s="176"/>
      <c r="F605" s="176"/>
      <c r="G605" s="175"/>
      <c r="H605" s="176"/>
      <c r="I605" s="176"/>
      <c r="J605" s="176"/>
      <c r="K605" s="176"/>
      <c r="L605" s="176"/>
      <c r="M605" s="176"/>
      <c r="N605" s="176" t="s">
        <v>12</v>
      </c>
      <c r="O605" s="176" t="s">
        <v>12</v>
      </c>
      <c r="P605" s="155" t="str">
        <f t="shared" si="117"/>
        <v xml:space="preserve"> </v>
      </c>
      <c r="Q605" s="155" t="str">
        <f>IF(P605="在读",IF(IFERROR(FIND("一",C605),0)&gt;0,"一对一",VLOOKUP(LEFT(C605,3),班级编码!A:H,8,0)),P605)</f>
        <v xml:space="preserve"> </v>
      </c>
      <c r="R605" s="156">
        <f t="shared" si="118"/>
        <v>0</v>
      </c>
      <c r="S605" s="151">
        <f t="shared" si="119"/>
        <v>0</v>
      </c>
      <c r="T605" s="151" t="str">
        <f t="shared" si="120"/>
        <v/>
      </c>
      <c r="U605" s="151" t="str">
        <f t="shared" si="121"/>
        <v/>
      </c>
      <c r="V605" s="151" t="str">
        <f t="shared" si="122"/>
        <v/>
      </c>
      <c r="W605" s="151" t="str">
        <f t="shared" si="123"/>
        <v/>
      </c>
      <c r="X605" s="151">
        <f t="shared" si="124"/>
        <v>0</v>
      </c>
      <c r="Y605" s="151">
        <f t="shared" si="125"/>
        <v>0</v>
      </c>
      <c r="Z605" s="151" t="str">
        <f t="shared" si="126"/>
        <v/>
      </c>
      <c r="AA605" s="151">
        <f>COUNTIF($F$2:F605,F605)</f>
        <v>0</v>
      </c>
      <c r="AB605" s="156" t="str">
        <f t="shared" si="127"/>
        <v/>
      </c>
      <c r="AC605" t="e">
        <f>VLOOKUP(C605,'2-班级信息'!A:AH,31,0)</f>
        <v>#N/A</v>
      </c>
      <c r="AD605" t="e">
        <f>VLOOKUP(C605,'2-班级信息'!A:AH,8,0)</f>
        <v>#N/A</v>
      </c>
      <c r="AE605" t="e">
        <f t="shared" si="128"/>
        <v>#N/A</v>
      </c>
      <c r="AF605" t="e">
        <f t="shared" si="129"/>
        <v>#N/A</v>
      </c>
    </row>
    <row r="606" spans="1:32">
      <c r="A606" s="176"/>
      <c r="B606" s="176"/>
      <c r="C606" s="176"/>
      <c r="D606" s="176"/>
      <c r="E606" s="176"/>
      <c r="F606" s="176"/>
      <c r="G606" s="175"/>
      <c r="H606" s="176"/>
      <c r="I606" s="176"/>
      <c r="J606" s="176"/>
      <c r="K606" s="176"/>
      <c r="L606" s="176"/>
      <c r="M606" s="176"/>
      <c r="N606" s="176" t="s">
        <v>12</v>
      </c>
      <c r="O606" s="176" t="s">
        <v>12</v>
      </c>
      <c r="P606" s="155" t="str">
        <f t="shared" si="117"/>
        <v xml:space="preserve"> </v>
      </c>
      <c r="Q606" s="155" t="str">
        <f>IF(P606="在读",IF(IFERROR(FIND("一",C606),0)&gt;0,"一对一",VLOOKUP(LEFT(C606,3),班级编码!A:H,8,0)),P606)</f>
        <v xml:space="preserve"> </v>
      </c>
      <c r="R606" s="156">
        <f t="shared" si="118"/>
        <v>0</v>
      </c>
      <c r="S606" s="151">
        <f t="shared" si="119"/>
        <v>0</v>
      </c>
      <c r="T606" s="151" t="str">
        <f t="shared" si="120"/>
        <v/>
      </c>
      <c r="U606" s="151" t="str">
        <f t="shared" si="121"/>
        <v/>
      </c>
      <c r="V606" s="151" t="str">
        <f t="shared" si="122"/>
        <v/>
      </c>
      <c r="W606" s="151" t="str">
        <f t="shared" si="123"/>
        <v/>
      </c>
      <c r="X606" s="151">
        <f t="shared" si="124"/>
        <v>0</v>
      </c>
      <c r="Y606" s="151">
        <f t="shared" si="125"/>
        <v>0</v>
      </c>
      <c r="Z606" s="151" t="str">
        <f t="shared" si="126"/>
        <v/>
      </c>
      <c r="AA606" s="151">
        <f>COUNTIF($F$2:F606,F606)</f>
        <v>0</v>
      </c>
      <c r="AB606" s="156" t="str">
        <f t="shared" si="127"/>
        <v/>
      </c>
      <c r="AC606" t="e">
        <f>VLOOKUP(C606,'2-班级信息'!A:AH,31,0)</f>
        <v>#N/A</v>
      </c>
      <c r="AD606" t="e">
        <f>VLOOKUP(C606,'2-班级信息'!A:AH,8,0)</f>
        <v>#N/A</v>
      </c>
      <c r="AE606" t="e">
        <f t="shared" si="128"/>
        <v>#N/A</v>
      </c>
      <c r="AF606" t="e">
        <f t="shared" si="129"/>
        <v>#N/A</v>
      </c>
    </row>
    <row r="607" spans="1:32">
      <c r="A607" s="176"/>
      <c r="B607" s="176"/>
      <c r="C607" s="176"/>
      <c r="D607" s="176"/>
      <c r="E607" s="176"/>
      <c r="F607" s="176"/>
      <c r="G607" s="175"/>
      <c r="H607" s="176"/>
      <c r="I607" s="176"/>
      <c r="J607" s="176"/>
      <c r="K607" s="176"/>
      <c r="L607" s="176"/>
      <c r="M607" s="176"/>
      <c r="N607" s="176" t="s">
        <v>12</v>
      </c>
      <c r="O607" s="176" t="s">
        <v>12</v>
      </c>
      <c r="P607" s="155" t="str">
        <f t="shared" si="117"/>
        <v xml:space="preserve"> </v>
      </c>
      <c r="Q607" s="155" t="str">
        <f>IF(P607="在读",IF(IFERROR(FIND("一",C607),0)&gt;0,"一对一",VLOOKUP(LEFT(C607,3),班级编码!A:H,8,0)),P607)</f>
        <v xml:space="preserve"> </v>
      </c>
      <c r="R607" s="156">
        <f t="shared" si="118"/>
        <v>0</v>
      </c>
      <c r="S607" s="151">
        <f t="shared" si="119"/>
        <v>0</v>
      </c>
      <c r="T607" s="151" t="str">
        <f t="shared" si="120"/>
        <v/>
      </c>
      <c r="U607" s="151" t="str">
        <f t="shared" si="121"/>
        <v/>
      </c>
      <c r="V607" s="151" t="str">
        <f t="shared" si="122"/>
        <v/>
      </c>
      <c r="W607" s="151" t="str">
        <f t="shared" si="123"/>
        <v/>
      </c>
      <c r="X607" s="151">
        <f t="shared" si="124"/>
        <v>0</v>
      </c>
      <c r="Y607" s="151">
        <f t="shared" si="125"/>
        <v>0</v>
      </c>
      <c r="Z607" s="151" t="str">
        <f t="shared" si="126"/>
        <v/>
      </c>
      <c r="AA607" s="151">
        <f>COUNTIF($F$2:F607,F607)</f>
        <v>0</v>
      </c>
      <c r="AB607" s="156" t="str">
        <f t="shared" si="127"/>
        <v/>
      </c>
      <c r="AC607" t="e">
        <f>VLOOKUP(C607,'2-班级信息'!A:AH,31,0)</f>
        <v>#N/A</v>
      </c>
      <c r="AD607" t="e">
        <f>VLOOKUP(C607,'2-班级信息'!A:AH,8,0)</f>
        <v>#N/A</v>
      </c>
      <c r="AE607" t="e">
        <f t="shared" si="128"/>
        <v>#N/A</v>
      </c>
      <c r="AF607" t="e">
        <f t="shared" si="129"/>
        <v>#N/A</v>
      </c>
    </row>
    <row r="608" spans="1:32">
      <c r="A608" s="176"/>
      <c r="B608" s="176"/>
      <c r="C608" s="176"/>
      <c r="D608" s="176"/>
      <c r="E608" s="176"/>
      <c r="F608" s="176"/>
      <c r="G608" s="175"/>
      <c r="H608" s="176"/>
      <c r="I608" s="176"/>
      <c r="J608" s="176"/>
      <c r="K608" s="176"/>
      <c r="L608" s="176"/>
      <c r="M608" s="176"/>
      <c r="N608" s="176" t="s">
        <v>12</v>
      </c>
      <c r="O608" s="176" t="s">
        <v>12</v>
      </c>
      <c r="P608" s="155" t="str">
        <f t="shared" si="117"/>
        <v xml:space="preserve"> </v>
      </c>
      <c r="Q608" s="155" t="str">
        <f>IF(P608="在读",IF(IFERROR(FIND("一",C608),0)&gt;0,"一对一",VLOOKUP(LEFT(C608,3),班级编码!A:H,8,0)),P608)</f>
        <v xml:space="preserve"> </v>
      </c>
      <c r="R608" s="156">
        <f t="shared" si="118"/>
        <v>0</v>
      </c>
      <c r="S608" s="151">
        <f t="shared" si="119"/>
        <v>0</v>
      </c>
      <c r="T608" s="151" t="str">
        <f t="shared" si="120"/>
        <v/>
      </c>
      <c r="U608" s="151" t="str">
        <f t="shared" si="121"/>
        <v/>
      </c>
      <c r="V608" s="151" t="str">
        <f t="shared" si="122"/>
        <v/>
      </c>
      <c r="W608" s="151" t="str">
        <f t="shared" si="123"/>
        <v/>
      </c>
      <c r="X608" s="151">
        <f t="shared" si="124"/>
        <v>0</v>
      </c>
      <c r="Y608" s="151">
        <f t="shared" si="125"/>
        <v>0</v>
      </c>
      <c r="Z608" s="151" t="str">
        <f t="shared" si="126"/>
        <v/>
      </c>
      <c r="AA608" s="151">
        <f>COUNTIF($F$2:F608,F608)</f>
        <v>0</v>
      </c>
      <c r="AB608" s="156" t="str">
        <f t="shared" si="127"/>
        <v/>
      </c>
      <c r="AC608" t="e">
        <f>VLOOKUP(C608,'2-班级信息'!A:AH,31,0)</f>
        <v>#N/A</v>
      </c>
      <c r="AD608" t="e">
        <f>VLOOKUP(C608,'2-班级信息'!A:AH,8,0)</f>
        <v>#N/A</v>
      </c>
      <c r="AE608" t="e">
        <f t="shared" si="128"/>
        <v>#N/A</v>
      </c>
      <c r="AF608" t="e">
        <f t="shared" si="129"/>
        <v>#N/A</v>
      </c>
    </row>
    <row r="609" spans="1:32">
      <c r="A609" s="176"/>
      <c r="B609" s="176"/>
      <c r="C609" s="176"/>
      <c r="D609" s="176"/>
      <c r="E609" s="176"/>
      <c r="F609" s="176"/>
      <c r="G609" s="175"/>
      <c r="H609" s="176"/>
      <c r="I609" s="176"/>
      <c r="J609" s="176"/>
      <c r="K609" s="176"/>
      <c r="L609" s="176"/>
      <c r="M609" s="176"/>
      <c r="N609" s="176" t="s">
        <v>12</v>
      </c>
      <c r="O609" s="176" t="s">
        <v>12</v>
      </c>
      <c r="P609" s="155" t="str">
        <f t="shared" si="117"/>
        <v xml:space="preserve"> </v>
      </c>
      <c r="Q609" s="155" t="str">
        <f>IF(P609="在读",IF(IFERROR(FIND("一",C609),0)&gt;0,"一对一",VLOOKUP(LEFT(C609,3),班级编码!A:H,8,0)),P609)</f>
        <v xml:space="preserve"> </v>
      </c>
      <c r="R609" s="156">
        <f t="shared" si="118"/>
        <v>0</v>
      </c>
      <c r="S609" s="151">
        <f t="shared" si="119"/>
        <v>0</v>
      </c>
      <c r="T609" s="151" t="str">
        <f t="shared" si="120"/>
        <v/>
      </c>
      <c r="U609" s="151" t="str">
        <f t="shared" si="121"/>
        <v/>
      </c>
      <c r="V609" s="151" t="str">
        <f t="shared" si="122"/>
        <v/>
      </c>
      <c r="W609" s="151" t="str">
        <f t="shared" si="123"/>
        <v/>
      </c>
      <c r="X609" s="151">
        <f t="shared" si="124"/>
        <v>0</v>
      </c>
      <c r="Y609" s="151">
        <f t="shared" si="125"/>
        <v>0</v>
      </c>
      <c r="Z609" s="151" t="str">
        <f t="shared" si="126"/>
        <v/>
      </c>
      <c r="AA609" s="151">
        <f>COUNTIF($F$2:F609,F609)</f>
        <v>0</v>
      </c>
      <c r="AB609" s="156" t="str">
        <f t="shared" si="127"/>
        <v/>
      </c>
      <c r="AC609" t="e">
        <f>VLOOKUP(C609,'2-班级信息'!A:AH,31,0)</f>
        <v>#N/A</v>
      </c>
      <c r="AD609" t="e">
        <f>VLOOKUP(C609,'2-班级信息'!A:AH,8,0)</f>
        <v>#N/A</v>
      </c>
      <c r="AE609" t="e">
        <f t="shared" si="128"/>
        <v>#N/A</v>
      </c>
      <c r="AF609" t="e">
        <f t="shared" si="129"/>
        <v>#N/A</v>
      </c>
    </row>
    <row r="610" spans="1:32">
      <c r="A610" s="176"/>
      <c r="B610" s="176"/>
      <c r="C610" s="176"/>
      <c r="D610" s="176"/>
      <c r="E610" s="176"/>
      <c r="F610" s="176"/>
      <c r="G610" s="175"/>
      <c r="H610" s="176"/>
      <c r="I610" s="176"/>
      <c r="J610" s="176"/>
      <c r="K610" s="176"/>
      <c r="L610" s="176"/>
      <c r="M610" s="176"/>
      <c r="N610" s="176" t="s">
        <v>12</v>
      </c>
      <c r="O610" s="176" t="s">
        <v>12</v>
      </c>
      <c r="P610" s="155" t="str">
        <f t="shared" si="117"/>
        <v xml:space="preserve"> </v>
      </c>
      <c r="Q610" s="155" t="str">
        <f>IF(P610="在读",IF(IFERROR(FIND("一",C610),0)&gt;0,"一对一",VLOOKUP(LEFT(C610,3),班级编码!A:H,8,0)),P610)</f>
        <v xml:space="preserve"> </v>
      </c>
      <c r="R610" s="156">
        <f t="shared" si="118"/>
        <v>0</v>
      </c>
      <c r="S610" s="151">
        <f t="shared" si="119"/>
        <v>0</v>
      </c>
      <c r="T610" s="151" t="str">
        <f t="shared" si="120"/>
        <v/>
      </c>
      <c r="U610" s="151" t="str">
        <f t="shared" si="121"/>
        <v/>
      </c>
      <c r="V610" s="151" t="str">
        <f t="shared" si="122"/>
        <v/>
      </c>
      <c r="W610" s="151" t="str">
        <f t="shared" si="123"/>
        <v/>
      </c>
      <c r="X610" s="151">
        <f t="shared" si="124"/>
        <v>0</v>
      </c>
      <c r="Y610" s="151">
        <f t="shared" si="125"/>
        <v>0</v>
      </c>
      <c r="Z610" s="151" t="str">
        <f t="shared" si="126"/>
        <v/>
      </c>
      <c r="AA610" s="151">
        <f>COUNTIF($F$2:F610,F610)</f>
        <v>0</v>
      </c>
      <c r="AB610" s="156" t="str">
        <f t="shared" si="127"/>
        <v/>
      </c>
      <c r="AC610" t="e">
        <f>VLOOKUP(C610,'2-班级信息'!A:AH,31,0)</f>
        <v>#N/A</v>
      </c>
      <c r="AD610" t="e">
        <f>VLOOKUP(C610,'2-班级信息'!A:AH,8,0)</f>
        <v>#N/A</v>
      </c>
      <c r="AE610" t="e">
        <f t="shared" si="128"/>
        <v>#N/A</v>
      </c>
      <c r="AF610" t="e">
        <f t="shared" si="129"/>
        <v>#N/A</v>
      </c>
    </row>
    <row r="611" spans="1:32">
      <c r="A611" s="176"/>
      <c r="B611" s="176"/>
      <c r="C611" s="176"/>
      <c r="D611" s="176"/>
      <c r="E611" s="176"/>
      <c r="F611" s="176"/>
      <c r="G611" s="175"/>
      <c r="H611" s="176"/>
      <c r="I611" s="176"/>
      <c r="J611" s="176"/>
      <c r="K611" s="176"/>
      <c r="L611" s="176"/>
      <c r="M611" s="176"/>
      <c r="N611" s="176" t="s">
        <v>12</v>
      </c>
      <c r="O611" s="176" t="s">
        <v>12</v>
      </c>
      <c r="P611" s="155" t="str">
        <f t="shared" si="117"/>
        <v xml:space="preserve"> </v>
      </c>
      <c r="Q611" s="155" t="str">
        <f>IF(P611="在读",IF(IFERROR(FIND("一",C611),0)&gt;0,"一对一",VLOOKUP(LEFT(C611,3),班级编码!A:H,8,0)),P611)</f>
        <v xml:space="preserve"> </v>
      </c>
      <c r="R611" s="156">
        <f t="shared" si="118"/>
        <v>0</v>
      </c>
      <c r="S611" s="151">
        <f t="shared" si="119"/>
        <v>0</v>
      </c>
      <c r="T611" s="151" t="str">
        <f t="shared" si="120"/>
        <v/>
      </c>
      <c r="U611" s="151" t="str">
        <f t="shared" si="121"/>
        <v/>
      </c>
      <c r="V611" s="151" t="str">
        <f t="shared" si="122"/>
        <v/>
      </c>
      <c r="W611" s="151" t="str">
        <f t="shared" si="123"/>
        <v/>
      </c>
      <c r="X611" s="151">
        <f t="shared" si="124"/>
        <v>0</v>
      </c>
      <c r="Y611" s="151">
        <f t="shared" si="125"/>
        <v>0</v>
      </c>
      <c r="Z611" s="151" t="str">
        <f t="shared" si="126"/>
        <v/>
      </c>
      <c r="AA611" s="151">
        <f>COUNTIF($F$2:F611,F611)</f>
        <v>0</v>
      </c>
      <c r="AB611" s="156" t="str">
        <f t="shared" si="127"/>
        <v/>
      </c>
      <c r="AC611" t="e">
        <f>VLOOKUP(C611,'2-班级信息'!A:AH,31,0)</f>
        <v>#N/A</v>
      </c>
      <c r="AD611" t="e">
        <f>VLOOKUP(C611,'2-班级信息'!A:AH,8,0)</f>
        <v>#N/A</v>
      </c>
      <c r="AE611" t="e">
        <f t="shared" si="128"/>
        <v>#N/A</v>
      </c>
      <c r="AF611" t="e">
        <f t="shared" si="129"/>
        <v>#N/A</v>
      </c>
    </row>
    <row r="612" spans="1:32">
      <c r="A612" s="176"/>
      <c r="B612" s="176"/>
      <c r="C612" s="176"/>
      <c r="D612" s="176"/>
      <c r="E612" s="176"/>
      <c r="F612" s="176"/>
      <c r="G612" s="175"/>
      <c r="H612" s="176"/>
      <c r="I612" s="176"/>
      <c r="J612" s="176"/>
      <c r="K612" s="176"/>
      <c r="L612" s="176"/>
      <c r="M612" s="176"/>
      <c r="N612" s="176" t="s">
        <v>12</v>
      </c>
      <c r="O612" s="176" t="s">
        <v>12</v>
      </c>
      <c r="P612" s="155" t="str">
        <f t="shared" si="117"/>
        <v xml:space="preserve"> </v>
      </c>
      <c r="Q612" s="155" t="str">
        <f>IF(P612="在读",IF(IFERROR(FIND("一",C612),0)&gt;0,"一对一",VLOOKUP(LEFT(C612,3),班级编码!A:H,8,0)),P612)</f>
        <v xml:space="preserve"> </v>
      </c>
      <c r="R612" s="156">
        <f t="shared" si="118"/>
        <v>0</v>
      </c>
      <c r="S612" s="151">
        <f t="shared" si="119"/>
        <v>0</v>
      </c>
      <c r="T612" s="151" t="str">
        <f t="shared" si="120"/>
        <v/>
      </c>
      <c r="U612" s="151" t="str">
        <f t="shared" si="121"/>
        <v/>
      </c>
      <c r="V612" s="151" t="str">
        <f t="shared" si="122"/>
        <v/>
      </c>
      <c r="W612" s="151" t="str">
        <f t="shared" si="123"/>
        <v/>
      </c>
      <c r="X612" s="151">
        <f t="shared" si="124"/>
        <v>0</v>
      </c>
      <c r="Y612" s="151">
        <f t="shared" si="125"/>
        <v>0</v>
      </c>
      <c r="Z612" s="151" t="str">
        <f t="shared" si="126"/>
        <v/>
      </c>
      <c r="AA612" s="151">
        <f>COUNTIF($F$2:F612,F612)</f>
        <v>0</v>
      </c>
      <c r="AB612" s="156" t="str">
        <f t="shared" si="127"/>
        <v/>
      </c>
      <c r="AC612" t="e">
        <f>VLOOKUP(C612,'2-班级信息'!A:AH,31,0)</f>
        <v>#N/A</v>
      </c>
      <c r="AD612" t="e">
        <f>VLOOKUP(C612,'2-班级信息'!A:AH,8,0)</f>
        <v>#N/A</v>
      </c>
      <c r="AE612" t="e">
        <f t="shared" si="128"/>
        <v>#N/A</v>
      </c>
      <c r="AF612" t="e">
        <f t="shared" si="129"/>
        <v>#N/A</v>
      </c>
    </row>
    <row r="613" spans="1:32">
      <c r="A613" s="176"/>
      <c r="B613" s="176"/>
      <c r="C613" s="176"/>
      <c r="D613" s="176"/>
      <c r="E613" s="176"/>
      <c r="F613" s="176"/>
      <c r="G613" s="175"/>
      <c r="H613" s="176"/>
      <c r="I613" s="176"/>
      <c r="J613" s="176"/>
      <c r="K613" s="176"/>
      <c r="L613" s="176"/>
      <c r="M613" s="176"/>
      <c r="N613" s="176" t="s">
        <v>12</v>
      </c>
      <c r="O613" s="176" t="s">
        <v>12</v>
      </c>
      <c r="P613" s="155" t="str">
        <f t="shared" si="117"/>
        <v xml:space="preserve"> </v>
      </c>
      <c r="Q613" s="155" t="str">
        <f>IF(P613="在读",IF(IFERROR(FIND("一",C613),0)&gt;0,"一对一",VLOOKUP(LEFT(C613,3),班级编码!A:H,8,0)),P613)</f>
        <v xml:space="preserve"> </v>
      </c>
      <c r="R613" s="156">
        <f t="shared" si="118"/>
        <v>0</v>
      </c>
      <c r="S613" s="151">
        <f t="shared" si="119"/>
        <v>0</v>
      </c>
      <c r="T613" s="151" t="str">
        <f t="shared" si="120"/>
        <v/>
      </c>
      <c r="U613" s="151" t="str">
        <f t="shared" si="121"/>
        <v/>
      </c>
      <c r="V613" s="151" t="str">
        <f t="shared" si="122"/>
        <v/>
      </c>
      <c r="W613" s="151" t="str">
        <f t="shared" si="123"/>
        <v/>
      </c>
      <c r="X613" s="151">
        <f t="shared" si="124"/>
        <v>0</v>
      </c>
      <c r="Y613" s="151">
        <f t="shared" si="125"/>
        <v>0</v>
      </c>
      <c r="Z613" s="151" t="str">
        <f t="shared" si="126"/>
        <v/>
      </c>
      <c r="AA613" s="151">
        <f>COUNTIF($F$2:F613,F613)</f>
        <v>0</v>
      </c>
      <c r="AB613" s="156" t="str">
        <f t="shared" si="127"/>
        <v/>
      </c>
      <c r="AC613" t="e">
        <f>VLOOKUP(C613,'2-班级信息'!A:AH,31,0)</f>
        <v>#N/A</v>
      </c>
      <c r="AD613" t="e">
        <f>VLOOKUP(C613,'2-班级信息'!A:AH,8,0)</f>
        <v>#N/A</v>
      </c>
      <c r="AE613" t="e">
        <f t="shared" si="128"/>
        <v>#N/A</v>
      </c>
      <c r="AF613" t="e">
        <f t="shared" si="129"/>
        <v>#N/A</v>
      </c>
    </row>
    <row r="614" spans="1:32">
      <c r="A614" s="176"/>
      <c r="B614" s="176"/>
      <c r="C614" s="176"/>
      <c r="D614" s="176"/>
      <c r="E614" s="176"/>
      <c r="F614" s="176"/>
      <c r="G614" s="175"/>
      <c r="H614" s="176"/>
      <c r="I614" s="176"/>
      <c r="J614" s="176"/>
      <c r="K614" s="176"/>
      <c r="L614" s="176"/>
      <c r="M614" s="176"/>
      <c r="N614" s="176" t="s">
        <v>12</v>
      </c>
      <c r="O614" s="176" t="s">
        <v>12</v>
      </c>
      <c r="P614" s="155" t="str">
        <f t="shared" si="117"/>
        <v xml:space="preserve"> </v>
      </c>
      <c r="Q614" s="155" t="str">
        <f>IF(P614="在读",IF(IFERROR(FIND("一",C614),0)&gt;0,"一对一",VLOOKUP(LEFT(C614,3),班级编码!A:H,8,0)),P614)</f>
        <v xml:space="preserve"> </v>
      </c>
      <c r="R614" s="156">
        <f t="shared" si="118"/>
        <v>0</v>
      </c>
      <c r="S614" s="151">
        <f t="shared" si="119"/>
        <v>0</v>
      </c>
      <c r="T614" s="151" t="str">
        <f t="shared" si="120"/>
        <v/>
      </c>
      <c r="U614" s="151" t="str">
        <f t="shared" si="121"/>
        <v/>
      </c>
      <c r="V614" s="151" t="str">
        <f t="shared" si="122"/>
        <v/>
      </c>
      <c r="W614" s="151" t="str">
        <f t="shared" si="123"/>
        <v/>
      </c>
      <c r="X614" s="151">
        <f t="shared" si="124"/>
        <v>0</v>
      </c>
      <c r="Y614" s="151">
        <f t="shared" si="125"/>
        <v>0</v>
      </c>
      <c r="Z614" s="151" t="str">
        <f t="shared" si="126"/>
        <v/>
      </c>
      <c r="AA614" s="151">
        <f>COUNTIF($F$2:F614,F614)</f>
        <v>0</v>
      </c>
      <c r="AB614" s="156" t="str">
        <f t="shared" si="127"/>
        <v/>
      </c>
      <c r="AC614" t="e">
        <f>VLOOKUP(C614,'2-班级信息'!A:AH,31,0)</f>
        <v>#N/A</v>
      </c>
      <c r="AD614" t="e">
        <f>VLOOKUP(C614,'2-班级信息'!A:AH,8,0)</f>
        <v>#N/A</v>
      </c>
      <c r="AE614" t="e">
        <f t="shared" si="128"/>
        <v>#N/A</v>
      </c>
      <c r="AF614" t="e">
        <f t="shared" si="129"/>
        <v>#N/A</v>
      </c>
    </row>
    <row r="615" spans="1:32">
      <c r="A615" s="176"/>
      <c r="B615" s="176"/>
      <c r="C615" s="176"/>
      <c r="D615" s="176"/>
      <c r="E615" s="176"/>
      <c r="F615" s="176"/>
      <c r="G615" s="175"/>
      <c r="H615" s="176"/>
      <c r="I615" s="176"/>
      <c r="J615" s="176"/>
      <c r="K615" s="176"/>
      <c r="L615" s="176"/>
      <c r="M615" s="176"/>
      <c r="N615" s="176" t="s">
        <v>12</v>
      </c>
      <c r="O615" s="176" t="s">
        <v>12</v>
      </c>
      <c r="P615" s="155" t="str">
        <f t="shared" si="117"/>
        <v xml:space="preserve"> </v>
      </c>
      <c r="Q615" s="155" t="str">
        <f>IF(P615="在读",IF(IFERROR(FIND("一",C615),0)&gt;0,"一对一",VLOOKUP(LEFT(C615,3),班级编码!A:H,8,0)),P615)</f>
        <v xml:space="preserve"> </v>
      </c>
      <c r="R615" s="156">
        <f t="shared" si="118"/>
        <v>0</v>
      </c>
      <c r="S615" s="151">
        <f t="shared" si="119"/>
        <v>0</v>
      </c>
      <c r="T615" s="151" t="str">
        <f t="shared" si="120"/>
        <v/>
      </c>
      <c r="U615" s="151" t="str">
        <f t="shared" si="121"/>
        <v/>
      </c>
      <c r="V615" s="151" t="str">
        <f t="shared" si="122"/>
        <v/>
      </c>
      <c r="W615" s="151" t="str">
        <f t="shared" si="123"/>
        <v/>
      </c>
      <c r="X615" s="151">
        <f t="shared" si="124"/>
        <v>0</v>
      </c>
      <c r="Y615" s="151">
        <f t="shared" si="125"/>
        <v>0</v>
      </c>
      <c r="Z615" s="151" t="str">
        <f t="shared" si="126"/>
        <v/>
      </c>
      <c r="AA615" s="151">
        <f>COUNTIF($F$2:F615,F615)</f>
        <v>0</v>
      </c>
      <c r="AB615" s="156" t="str">
        <f t="shared" si="127"/>
        <v/>
      </c>
      <c r="AC615" t="e">
        <f>VLOOKUP(C615,'2-班级信息'!A:AH,31,0)</f>
        <v>#N/A</v>
      </c>
      <c r="AD615" t="e">
        <f>VLOOKUP(C615,'2-班级信息'!A:AH,8,0)</f>
        <v>#N/A</v>
      </c>
      <c r="AE615" t="e">
        <f t="shared" si="128"/>
        <v>#N/A</v>
      </c>
      <c r="AF615" t="e">
        <f t="shared" si="129"/>
        <v>#N/A</v>
      </c>
    </row>
    <row r="616" spans="1:32">
      <c r="A616" s="176"/>
      <c r="B616" s="176"/>
      <c r="C616" s="176"/>
      <c r="D616" s="176"/>
      <c r="E616" s="176"/>
      <c r="F616" s="176"/>
      <c r="G616" s="175"/>
      <c r="H616" s="176"/>
      <c r="I616" s="176"/>
      <c r="J616" s="176"/>
      <c r="K616" s="176"/>
      <c r="L616" s="176"/>
      <c r="M616" s="176"/>
      <c r="N616" s="176" t="s">
        <v>12</v>
      </c>
      <c r="O616" s="176" t="s">
        <v>12</v>
      </c>
      <c r="P616" s="155" t="str">
        <f t="shared" si="117"/>
        <v xml:space="preserve"> </v>
      </c>
      <c r="Q616" s="155" t="str">
        <f>IF(P616="在读",IF(IFERROR(FIND("一",C616),0)&gt;0,"一对一",VLOOKUP(LEFT(C616,3),班级编码!A:H,8,0)),P616)</f>
        <v xml:space="preserve"> </v>
      </c>
      <c r="R616" s="156">
        <f t="shared" si="118"/>
        <v>0</v>
      </c>
      <c r="S616" s="151">
        <f t="shared" si="119"/>
        <v>0</v>
      </c>
      <c r="T616" s="151" t="str">
        <f t="shared" si="120"/>
        <v/>
      </c>
      <c r="U616" s="151" t="str">
        <f t="shared" si="121"/>
        <v/>
      </c>
      <c r="V616" s="151" t="str">
        <f t="shared" si="122"/>
        <v/>
      </c>
      <c r="W616" s="151" t="str">
        <f t="shared" si="123"/>
        <v/>
      </c>
      <c r="X616" s="151">
        <f t="shared" si="124"/>
        <v>0</v>
      </c>
      <c r="Y616" s="151">
        <f t="shared" si="125"/>
        <v>0</v>
      </c>
      <c r="Z616" s="151" t="str">
        <f t="shared" si="126"/>
        <v/>
      </c>
      <c r="AA616" s="151">
        <f>COUNTIF($F$2:F616,F616)</f>
        <v>0</v>
      </c>
      <c r="AB616" s="156" t="str">
        <f t="shared" si="127"/>
        <v/>
      </c>
      <c r="AC616" t="e">
        <f>VLOOKUP(C616,'2-班级信息'!A:AH,31,0)</f>
        <v>#N/A</v>
      </c>
      <c r="AD616" t="e">
        <f>VLOOKUP(C616,'2-班级信息'!A:AH,8,0)</f>
        <v>#N/A</v>
      </c>
      <c r="AE616" t="e">
        <f t="shared" si="128"/>
        <v>#N/A</v>
      </c>
      <c r="AF616" t="e">
        <f t="shared" si="129"/>
        <v>#N/A</v>
      </c>
    </row>
    <row r="617" spans="1:32">
      <c r="A617" s="176"/>
      <c r="B617" s="176"/>
      <c r="C617" s="176"/>
      <c r="D617" s="176"/>
      <c r="E617" s="176"/>
      <c r="F617" s="176"/>
      <c r="G617" s="175"/>
      <c r="H617" s="176"/>
      <c r="I617" s="176"/>
      <c r="J617" s="176"/>
      <c r="K617" s="176"/>
      <c r="L617" s="176"/>
      <c r="M617" s="176"/>
      <c r="N617" s="176" t="s">
        <v>12</v>
      </c>
      <c r="O617" s="176" t="s">
        <v>12</v>
      </c>
      <c r="P617" s="155" t="str">
        <f t="shared" si="117"/>
        <v xml:space="preserve"> </v>
      </c>
      <c r="Q617" s="155" t="str">
        <f>IF(P617="在读",IF(IFERROR(FIND("一",C617),0)&gt;0,"一对一",VLOOKUP(LEFT(C617,3),班级编码!A:H,8,0)),P617)</f>
        <v xml:space="preserve"> </v>
      </c>
      <c r="R617" s="156">
        <f t="shared" si="118"/>
        <v>0</v>
      </c>
      <c r="S617" s="151">
        <f t="shared" si="119"/>
        <v>0</v>
      </c>
      <c r="T617" s="151" t="str">
        <f t="shared" si="120"/>
        <v/>
      </c>
      <c r="U617" s="151" t="str">
        <f t="shared" si="121"/>
        <v/>
      </c>
      <c r="V617" s="151" t="str">
        <f t="shared" si="122"/>
        <v/>
      </c>
      <c r="W617" s="151" t="str">
        <f t="shared" si="123"/>
        <v/>
      </c>
      <c r="X617" s="151">
        <f t="shared" si="124"/>
        <v>0</v>
      </c>
      <c r="Y617" s="151">
        <f t="shared" si="125"/>
        <v>0</v>
      </c>
      <c r="Z617" s="151" t="str">
        <f t="shared" si="126"/>
        <v/>
      </c>
      <c r="AA617" s="151">
        <f>COUNTIF($F$2:F617,F617)</f>
        <v>0</v>
      </c>
      <c r="AB617" s="156" t="str">
        <f t="shared" si="127"/>
        <v/>
      </c>
      <c r="AC617" t="e">
        <f>VLOOKUP(C617,'2-班级信息'!A:AH,31,0)</f>
        <v>#N/A</v>
      </c>
      <c r="AD617" t="e">
        <f>VLOOKUP(C617,'2-班级信息'!A:AH,8,0)</f>
        <v>#N/A</v>
      </c>
      <c r="AE617" t="e">
        <f t="shared" si="128"/>
        <v>#N/A</v>
      </c>
      <c r="AF617" t="e">
        <f t="shared" si="129"/>
        <v>#N/A</v>
      </c>
    </row>
    <row r="618" spans="1:32">
      <c r="A618" s="176"/>
      <c r="B618" s="176"/>
      <c r="C618" s="176"/>
      <c r="D618" s="176"/>
      <c r="E618" s="176"/>
      <c r="F618" s="176"/>
      <c r="G618" s="175"/>
      <c r="H618" s="176"/>
      <c r="I618" s="176"/>
      <c r="J618" s="176"/>
      <c r="K618" s="176"/>
      <c r="L618" s="176"/>
      <c r="M618" s="176"/>
      <c r="N618" s="176" t="s">
        <v>12</v>
      </c>
      <c r="O618" s="176" t="s">
        <v>12</v>
      </c>
      <c r="P618" s="155" t="str">
        <f t="shared" si="117"/>
        <v xml:space="preserve"> </v>
      </c>
      <c r="Q618" s="155" t="str">
        <f>IF(P618="在读",IF(IFERROR(FIND("一",C618),0)&gt;0,"一对一",VLOOKUP(LEFT(C618,3),班级编码!A:H,8,0)),P618)</f>
        <v xml:space="preserve"> </v>
      </c>
      <c r="R618" s="156">
        <f t="shared" si="118"/>
        <v>0</v>
      </c>
      <c r="S618" s="151">
        <f t="shared" si="119"/>
        <v>0</v>
      </c>
      <c r="T618" s="151" t="str">
        <f t="shared" si="120"/>
        <v/>
      </c>
      <c r="U618" s="151" t="str">
        <f t="shared" si="121"/>
        <v/>
      </c>
      <c r="V618" s="151" t="str">
        <f t="shared" si="122"/>
        <v/>
      </c>
      <c r="W618" s="151" t="str">
        <f t="shared" si="123"/>
        <v/>
      </c>
      <c r="X618" s="151">
        <f t="shared" si="124"/>
        <v>0</v>
      </c>
      <c r="Y618" s="151">
        <f t="shared" si="125"/>
        <v>0</v>
      </c>
      <c r="Z618" s="151" t="str">
        <f t="shared" si="126"/>
        <v/>
      </c>
      <c r="AA618" s="151">
        <f>COUNTIF($F$2:F618,F618)</f>
        <v>0</v>
      </c>
      <c r="AB618" s="156" t="str">
        <f t="shared" si="127"/>
        <v/>
      </c>
      <c r="AC618" t="e">
        <f>VLOOKUP(C618,'2-班级信息'!A:AH,31,0)</f>
        <v>#N/A</v>
      </c>
      <c r="AD618" t="e">
        <f>VLOOKUP(C618,'2-班级信息'!A:AH,8,0)</f>
        <v>#N/A</v>
      </c>
      <c r="AE618" t="e">
        <f t="shared" si="128"/>
        <v>#N/A</v>
      </c>
      <c r="AF618" t="e">
        <f t="shared" si="129"/>
        <v>#N/A</v>
      </c>
    </row>
    <row r="619" spans="1:32">
      <c r="A619" s="176"/>
      <c r="B619" s="176"/>
      <c r="C619" s="176"/>
      <c r="D619" s="176"/>
      <c r="E619" s="176"/>
      <c r="F619" s="176"/>
      <c r="G619" s="175"/>
      <c r="H619" s="176"/>
      <c r="I619" s="176"/>
      <c r="J619" s="176"/>
      <c r="K619" s="176"/>
      <c r="L619" s="176"/>
      <c r="M619" s="176"/>
      <c r="N619" s="176" t="s">
        <v>12</v>
      </c>
      <c r="O619" s="176" t="s">
        <v>12</v>
      </c>
      <c r="P619" s="155" t="str">
        <f t="shared" si="117"/>
        <v xml:space="preserve"> </v>
      </c>
      <c r="Q619" s="155" t="str">
        <f>IF(P619="在读",IF(IFERROR(FIND("一",C619),0)&gt;0,"一对一",VLOOKUP(LEFT(C619,3),班级编码!A:H,8,0)),P619)</f>
        <v xml:space="preserve"> </v>
      </c>
      <c r="R619" s="156">
        <f t="shared" si="118"/>
        <v>0</v>
      </c>
      <c r="S619" s="151">
        <f t="shared" si="119"/>
        <v>0</v>
      </c>
      <c r="T619" s="151" t="str">
        <f t="shared" si="120"/>
        <v/>
      </c>
      <c r="U619" s="151" t="str">
        <f t="shared" si="121"/>
        <v/>
      </c>
      <c r="V619" s="151" t="str">
        <f t="shared" si="122"/>
        <v/>
      </c>
      <c r="W619" s="151" t="str">
        <f t="shared" si="123"/>
        <v/>
      </c>
      <c r="X619" s="151">
        <f t="shared" si="124"/>
        <v>0</v>
      </c>
      <c r="Y619" s="151">
        <f t="shared" si="125"/>
        <v>0</v>
      </c>
      <c r="Z619" s="151" t="str">
        <f t="shared" si="126"/>
        <v/>
      </c>
      <c r="AA619" s="151">
        <f>COUNTIF($F$2:F619,F619)</f>
        <v>0</v>
      </c>
      <c r="AB619" s="156" t="str">
        <f t="shared" si="127"/>
        <v/>
      </c>
      <c r="AC619" t="e">
        <f>VLOOKUP(C619,'2-班级信息'!A:AH,31,0)</f>
        <v>#N/A</v>
      </c>
      <c r="AD619" t="e">
        <f>VLOOKUP(C619,'2-班级信息'!A:AH,8,0)</f>
        <v>#N/A</v>
      </c>
      <c r="AE619" t="e">
        <f t="shared" si="128"/>
        <v>#N/A</v>
      </c>
      <c r="AF619" t="e">
        <f t="shared" si="129"/>
        <v>#N/A</v>
      </c>
    </row>
    <row r="620" spans="1:32">
      <c r="A620" s="176"/>
      <c r="B620" s="176"/>
      <c r="C620" s="176"/>
      <c r="D620" s="176"/>
      <c r="E620" s="176"/>
      <c r="F620" s="176"/>
      <c r="G620" s="175"/>
      <c r="H620" s="176"/>
      <c r="I620" s="176"/>
      <c r="J620" s="176"/>
      <c r="K620" s="176"/>
      <c r="L620" s="176"/>
      <c r="M620" s="176"/>
      <c r="N620" s="176" t="s">
        <v>12</v>
      </c>
      <c r="O620" s="176" t="s">
        <v>12</v>
      </c>
      <c r="P620" s="155" t="str">
        <f t="shared" si="117"/>
        <v xml:space="preserve"> </v>
      </c>
      <c r="Q620" s="155" t="str">
        <f>IF(P620="在读",IF(IFERROR(FIND("一",C620),0)&gt;0,"一对一",VLOOKUP(LEFT(C620,3),班级编码!A:H,8,0)),P620)</f>
        <v xml:space="preserve"> </v>
      </c>
      <c r="R620" s="156">
        <f t="shared" si="118"/>
        <v>0</v>
      </c>
      <c r="S620" s="151">
        <f t="shared" si="119"/>
        <v>0</v>
      </c>
      <c r="T620" s="151" t="str">
        <f t="shared" si="120"/>
        <v/>
      </c>
      <c r="U620" s="151" t="str">
        <f t="shared" si="121"/>
        <v/>
      </c>
      <c r="V620" s="151" t="str">
        <f t="shared" si="122"/>
        <v/>
      </c>
      <c r="W620" s="151" t="str">
        <f t="shared" si="123"/>
        <v/>
      </c>
      <c r="X620" s="151">
        <f t="shared" si="124"/>
        <v>0</v>
      </c>
      <c r="Y620" s="151">
        <f t="shared" si="125"/>
        <v>0</v>
      </c>
      <c r="Z620" s="151" t="str">
        <f t="shared" si="126"/>
        <v/>
      </c>
      <c r="AA620" s="151">
        <f>COUNTIF($F$2:F620,F620)</f>
        <v>0</v>
      </c>
      <c r="AB620" s="156" t="str">
        <f t="shared" si="127"/>
        <v/>
      </c>
      <c r="AC620" t="e">
        <f>VLOOKUP(C620,'2-班级信息'!A:AH,31,0)</f>
        <v>#N/A</v>
      </c>
      <c r="AD620" t="e">
        <f>VLOOKUP(C620,'2-班级信息'!A:AH,8,0)</f>
        <v>#N/A</v>
      </c>
      <c r="AE620" t="e">
        <f t="shared" si="128"/>
        <v>#N/A</v>
      </c>
      <c r="AF620" t="e">
        <f t="shared" si="129"/>
        <v>#N/A</v>
      </c>
    </row>
    <row r="621" spans="1:32">
      <c r="A621" s="176"/>
      <c r="B621" s="176"/>
      <c r="C621" s="176"/>
      <c r="D621" s="176"/>
      <c r="E621" s="176"/>
      <c r="F621" s="176"/>
      <c r="G621" s="175"/>
      <c r="H621" s="176"/>
      <c r="I621" s="176"/>
      <c r="J621" s="176"/>
      <c r="K621" s="176"/>
      <c r="L621" s="176"/>
      <c r="M621" s="176"/>
      <c r="N621" s="176" t="s">
        <v>12</v>
      </c>
      <c r="O621" s="176" t="s">
        <v>12</v>
      </c>
      <c r="P621" s="155" t="str">
        <f t="shared" si="117"/>
        <v xml:space="preserve"> </v>
      </c>
      <c r="Q621" s="155" t="str">
        <f>IF(P621="在读",IF(IFERROR(FIND("一",C621),0)&gt;0,"一对一",VLOOKUP(LEFT(C621,3),班级编码!A:H,8,0)),P621)</f>
        <v xml:space="preserve"> </v>
      </c>
      <c r="R621" s="156">
        <f t="shared" si="118"/>
        <v>0</v>
      </c>
      <c r="S621" s="151">
        <f t="shared" si="119"/>
        <v>0</v>
      </c>
      <c r="T621" s="151" t="str">
        <f t="shared" si="120"/>
        <v/>
      </c>
      <c r="U621" s="151" t="str">
        <f t="shared" si="121"/>
        <v/>
      </c>
      <c r="V621" s="151" t="str">
        <f t="shared" si="122"/>
        <v/>
      </c>
      <c r="W621" s="151" t="str">
        <f t="shared" si="123"/>
        <v/>
      </c>
      <c r="X621" s="151">
        <f t="shared" si="124"/>
        <v>0</v>
      </c>
      <c r="Y621" s="151">
        <f t="shared" si="125"/>
        <v>0</v>
      </c>
      <c r="Z621" s="151" t="str">
        <f t="shared" si="126"/>
        <v/>
      </c>
      <c r="AA621" s="151">
        <f>COUNTIF($F$2:F621,F621)</f>
        <v>0</v>
      </c>
      <c r="AB621" s="156" t="str">
        <f t="shared" si="127"/>
        <v/>
      </c>
      <c r="AC621" t="e">
        <f>VLOOKUP(C621,'2-班级信息'!A:AH,31,0)</f>
        <v>#N/A</v>
      </c>
      <c r="AD621" t="e">
        <f>VLOOKUP(C621,'2-班级信息'!A:AH,8,0)</f>
        <v>#N/A</v>
      </c>
      <c r="AE621" t="e">
        <f t="shared" si="128"/>
        <v>#N/A</v>
      </c>
      <c r="AF621" t="e">
        <f t="shared" si="129"/>
        <v>#N/A</v>
      </c>
    </row>
    <row r="622" spans="1:32">
      <c r="A622" s="176"/>
      <c r="B622" s="176"/>
      <c r="C622" s="176"/>
      <c r="D622" s="176"/>
      <c r="E622" s="176"/>
      <c r="F622" s="176"/>
      <c r="G622" s="175"/>
      <c r="H622" s="176"/>
      <c r="I622" s="176"/>
      <c r="J622" s="176"/>
      <c r="K622" s="176"/>
      <c r="L622" s="176"/>
      <c r="M622" s="176"/>
      <c r="N622" s="176" t="s">
        <v>12</v>
      </c>
      <c r="O622" s="176" t="s">
        <v>12</v>
      </c>
      <c r="P622" s="155" t="str">
        <f t="shared" si="117"/>
        <v xml:space="preserve"> </v>
      </c>
      <c r="Q622" s="155" t="str">
        <f>IF(P622="在读",IF(IFERROR(FIND("一",C622),0)&gt;0,"一对一",VLOOKUP(LEFT(C622,3),班级编码!A:H,8,0)),P622)</f>
        <v xml:space="preserve"> </v>
      </c>
      <c r="R622" s="156">
        <f t="shared" si="118"/>
        <v>0</v>
      </c>
      <c r="S622" s="151">
        <f t="shared" si="119"/>
        <v>0</v>
      </c>
      <c r="T622" s="151" t="str">
        <f t="shared" si="120"/>
        <v/>
      </c>
      <c r="U622" s="151" t="str">
        <f t="shared" si="121"/>
        <v/>
      </c>
      <c r="V622" s="151" t="str">
        <f t="shared" si="122"/>
        <v/>
      </c>
      <c r="W622" s="151" t="str">
        <f t="shared" si="123"/>
        <v/>
      </c>
      <c r="X622" s="151">
        <f t="shared" si="124"/>
        <v>0</v>
      </c>
      <c r="Y622" s="151">
        <f t="shared" si="125"/>
        <v>0</v>
      </c>
      <c r="Z622" s="151" t="str">
        <f t="shared" si="126"/>
        <v/>
      </c>
      <c r="AA622" s="151">
        <f>COUNTIF($F$2:F622,F622)</f>
        <v>0</v>
      </c>
      <c r="AB622" s="156" t="str">
        <f t="shared" si="127"/>
        <v/>
      </c>
      <c r="AC622" t="e">
        <f>VLOOKUP(C622,'2-班级信息'!A:AH,31,0)</f>
        <v>#N/A</v>
      </c>
      <c r="AD622" t="e">
        <f>VLOOKUP(C622,'2-班级信息'!A:AH,8,0)</f>
        <v>#N/A</v>
      </c>
      <c r="AE622" t="e">
        <f t="shared" si="128"/>
        <v>#N/A</v>
      </c>
      <c r="AF622" t="e">
        <f t="shared" si="129"/>
        <v>#N/A</v>
      </c>
    </row>
    <row r="623" spans="1:32">
      <c r="A623" s="176"/>
      <c r="B623" s="176"/>
      <c r="C623" s="176"/>
      <c r="D623" s="176"/>
      <c r="E623" s="176"/>
      <c r="F623" s="176"/>
      <c r="G623" s="175"/>
      <c r="H623" s="176"/>
      <c r="I623" s="176"/>
      <c r="J623" s="176"/>
      <c r="K623" s="176"/>
      <c r="L623" s="176"/>
      <c r="M623" s="176"/>
      <c r="N623" s="176" t="s">
        <v>12</v>
      </c>
      <c r="O623" s="176" t="s">
        <v>12</v>
      </c>
      <c r="P623" s="155" t="str">
        <f t="shared" si="117"/>
        <v xml:space="preserve"> </v>
      </c>
      <c r="Q623" s="155" t="str">
        <f>IF(P623="在读",IF(IFERROR(FIND("一",C623),0)&gt;0,"一对一",VLOOKUP(LEFT(C623,3),班级编码!A:H,8,0)),P623)</f>
        <v xml:space="preserve"> </v>
      </c>
      <c r="R623" s="156">
        <f t="shared" si="118"/>
        <v>0</v>
      </c>
      <c r="S623" s="151">
        <f t="shared" si="119"/>
        <v>0</v>
      </c>
      <c r="T623" s="151" t="str">
        <f t="shared" si="120"/>
        <v/>
      </c>
      <c r="U623" s="151" t="str">
        <f t="shared" si="121"/>
        <v/>
      </c>
      <c r="V623" s="151" t="str">
        <f t="shared" si="122"/>
        <v/>
      </c>
      <c r="W623" s="151" t="str">
        <f t="shared" si="123"/>
        <v/>
      </c>
      <c r="X623" s="151">
        <f t="shared" si="124"/>
        <v>0</v>
      </c>
      <c r="Y623" s="151">
        <f t="shared" si="125"/>
        <v>0</v>
      </c>
      <c r="Z623" s="151" t="str">
        <f t="shared" si="126"/>
        <v/>
      </c>
      <c r="AA623" s="151">
        <f>COUNTIF($F$2:F623,F623)</f>
        <v>0</v>
      </c>
      <c r="AB623" s="156" t="str">
        <f t="shared" si="127"/>
        <v/>
      </c>
      <c r="AC623" t="e">
        <f>VLOOKUP(C623,'2-班级信息'!A:AH,31,0)</f>
        <v>#N/A</v>
      </c>
      <c r="AD623" t="e">
        <f>VLOOKUP(C623,'2-班级信息'!A:AH,8,0)</f>
        <v>#N/A</v>
      </c>
      <c r="AE623" t="e">
        <f t="shared" si="128"/>
        <v>#N/A</v>
      </c>
      <c r="AF623" t="e">
        <f t="shared" si="129"/>
        <v>#N/A</v>
      </c>
    </row>
    <row r="624" spans="1:32">
      <c r="A624" s="176"/>
      <c r="B624" s="176"/>
      <c r="C624" s="176"/>
      <c r="D624" s="176"/>
      <c r="E624" s="176"/>
      <c r="F624" s="176"/>
      <c r="G624" s="175"/>
      <c r="H624" s="176"/>
      <c r="I624" s="176"/>
      <c r="J624" s="176"/>
      <c r="K624" s="176"/>
      <c r="L624" s="176"/>
      <c r="M624" s="176"/>
      <c r="N624" s="176" t="s">
        <v>12</v>
      </c>
      <c r="O624" s="176" t="s">
        <v>12</v>
      </c>
      <c r="P624" s="155" t="str">
        <f t="shared" si="117"/>
        <v xml:space="preserve"> </v>
      </c>
      <c r="Q624" s="155" t="str">
        <f>IF(P624="在读",IF(IFERROR(FIND("一",C624),0)&gt;0,"一对一",VLOOKUP(LEFT(C624,3),班级编码!A:H,8,0)),P624)</f>
        <v xml:space="preserve"> </v>
      </c>
      <c r="R624" s="156">
        <f t="shared" si="118"/>
        <v>0</v>
      </c>
      <c r="S624" s="151">
        <f t="shared" si="119"/>
        <v>0</v>
      </c>
      <c r="T624" s="151" t="str">
        <f t="shared" si="120"/>
        <v/>
      </c>
      <c r="U624" s="151" t="str">
        <f t="shared" si="121"/>
        <v/>
      </c>
      <c r="V624" s="151" t="str">
        <f t="shared" si="122"/>
        <v/>
      </c>
      <c r="W624" s="151" t="str">
        <f t="shared" si="123"/>
        <v/>
      </c>
      <c r="X624" s="151">
        <f t="shared" si="124"/>
        <v>0</v>
      </c>
      <c r="Y624" s="151">
        <f t="shared" si="125"/>
        <v>0</v>
      </c>
      <c r="Z624" s="151" t="str">
        <f t="shared" si="126"/>
        <v/>
      </c>
      <c r="AA624" s="151">
        <f>COUNTIF($F$2:F624,F624)</f>
        <v>0</v>
      </c>
      <c r="AB624" s="156" t="str">
        <f t="shared" si="127"/>
        <v/>
      </c>
      <c r="AC624" t="e">
        <f>VLOOKUP(C624,'2-班级信息'!A:AH,31,0)</f>
        <v>#N/A</v>
      </c>
      <c r="AD624" t="e">
        <f>VLOOKUP(C624,'2-班级信息'!A:AH,8,0)</f>
        <v>#N/A</v>
      </c>
      <c r="AE624" t="e">
        <f t="shared" si="128"/>
        <v>#N/A</v>
      </c>
      <c r="AF624" t="e">
        <f t="shared" si="129"/>
        <v>#N/A</v>
      </c>
    </row>
    <row r="625" spans="1:32">
      <c r="A625" s="176"/>
      <c r="B625" s="176"/>
      <c r="C625" s="176"/>
      <c r="D625" s="176"/>
      <c r="E625" s="176"/>
      <c r="F625" s="176"/>
      <c r="G625" s="175"/>
      <c r="H625" s="176"/>
      <c r="I625" s="176"/>
      <c r="J625" s="176"/>
      <c r="K625" s="176"/>
      <c r="L625" s="176"/>
      <c r="M625" s="176"/>
      <c r="N625" s="176" t="s">
        <v>12</v>
      </c>
      <c r="O625" s="176" t="s">
        <v>12</v>
      </c>
      <c r="P625" s="155" t="str">
        <f t="shared" si="117"/>
        <v xml:space="preserve"> </v>
      </c>
      <c r="Q625" s="155" t="str">
        <f>IF(P625="在读",IF(IFERROR(FIND("一",C625),0)&gt;0,"一对一",VLOOKUP(LEFT(C625,3),班级编码!A:H,8,0)),P625)</f>
        <v xml:space="preserve"> </v>
      </c>
      <c r="R625" s="156">
        <f t="shared" si="118"/>
        <v>0</v>
      </c>
      <c r="S625" s="151">
        <f t="shared" si="119"/>
        <v>0</v>
      </c>
      <c r="T625" s="151" t="str">
        <f t="shared" si="120"/>
        <v/>
      </c>
      <c r="U625" s="151" t="str">
        <f t="shared" si="121"/>
        <v/>
      </c>
      <c r="V625" s="151" t="str">
        <f t="shared" si="122"/>
        <v/>
      </c>
      <c r="W625" s="151" t="str">
        <f t="shared" si="123"/>
        <v/>
      </c>
      <c r="X625" s="151">
        <f t="shared" si="124"/>
        <v>0</v>
      </c>
      <c r="Y625" s="151">
        <f t="shared" si="125"/>
        <v>0</v>
      </c>
      <c r="Z625" s="151" t="str">
        <f t="shared" si="126"/>
        <v/>
      </c>
      <c r="AA625" s="151">
        <f>COUNTIF($F$2:F625,F625)</f>
        <v>0</v>
      </c>
      <c r="AB625" s="156" t="str">
        <f t="shared" si="127"/>
        <v/>
      </c>
      <c r="AC625" t="e">
        <f>VLOOKUP(C625,'2-班级信息'!A:AH,31,0)</f>
        <v>#N/A</v>
      </c>
      <c r="AD625" t="e">
        <f>VLOOKUP(C625,'2-班级信息'!A:AH,8,0)</f>
        <v>#N/A</v>
      </c>
      <c r="AE625" t="e">
        <f t="shared" si="128"/>
        <v>#N/A</v>
      </c>
      <c r="AF625" t="e">
        <f t="shared" si="129"/>
        <v>#N/A</v>
      </c>
    </row>
    <row r="626" spans="1:32">
      <c r="A626" s="176"/>
      <c r="B626" s="176"/>
      <c r="C626" s="176"/>
      <c r="D626" s="176"/>
      <c r="E626" s="176"/>
      <c r="F626" s="176"/>
      <c r="G626" s="175"/>
      <c r="H626" s="176"/>
      <c r="I626" s="176"/>
      <c r="J626" s="176"/>
      <c r="K626" s="176"/>
      <c r="L626" s="176"/>
      <c r="M626" s="176"/>
      <c r="N626" s="176" t="s">
        <v>12</v>
      </c>
      <c r="O626" s="176" t="s">
        <v>12</v>
      </c>
      <c r="P626" s="155" t="str">
        <f t="shared" si="117"/>
        <v xml:space="preserve"> </v>
      </c>
      <c r="Q626" s="155" t="str">
        <f>IF(P626="在读",IF(IFERROR(FIND("一",C626),0)&gt;0,"一对一",VLOOKUP(LEFT(C626,3),班级编码!A:H,8,0)),P626)</f>
        <v xml:space="preserve"> </v>
      </c>
      <c r="R626" s="156">
        <f t="shared" si="118"/>
        <v>0</v>
      </c>
      <c r="S626" s="151">
        <f t="shared" si="119"/>
        <v>0</v>
      </c>
      <c r="T626" s="151" t="str">
        <f t="shared" si="120"/>
        <v/>
      </c>
      <c r="U626" s="151" t="str">
        <f t="shared" si="121"/>
        <v/>
      </c>
      <c r="V626" s="151" t="str">
        <f t="shared" si="122"/>
        <v/>
      </c>
      <c r="W626" s="151" t="str">
        <f t="shared" si="123"/>
        <v/>
      </c>
      <c r="X626" s="151">
        <f t="shared" si="124"/>
        <v>0</v>
      </c>
      <c r="Y626" s="151">
        <f t="shared" si="125"/>
        <v>0</v>
      </c>
      <c r="Z626" s="151" t="str">
        <f t="shared" si="126"/>
        <v/>
      </c>
      <c r="AA626" s="151">
        <f>COUNTIF($F$2:F626,F626)</f>
        <v>0</v>
      </c>
      <c r="AB626" s="156" t="str">
        <f t="shared" si="127"/>
        <v/>
      </c>
      <c r="AC626" t="e">
        <f>VLOOKUP(C626,'2-班级信息'!A:AH,31,0)</f>
        <v>#N/A</v>
      </c>
      <c r="AD626" t="e">
        <f>VLOOKUP(C626,'2-班级信息'!A:AH,8,0)</f>
        <v>#N/A</v>
      </c>
      <c r="AE626" t="e">
        <f t="shared" si="128"/>
        <v>#N/A</v>
      </c>
      <c r="AF626" t="e">
        <f t="shared" si="129"/>
        <v>#N/A</v>
      </c>
    </row>
    <row r="627" spans="1:32">
      <c r="A627" s="176"/>
      <c r="B627" s="176"/>
      <c r="C627" s="176"/>
      <c r="D627" s="176"/>
      <c r="E627" s="176"/>
      <c r="F627" s="176"/>
      <c r="G627" s="175"/>
      <c r="H627" s="176"/>
      <c r="I627" s="176"/>
      <c r="J627" s="176"/>
      <c r="K627" s="176"/>
      <c r="L627" s="176"/>
      <c r="M627" s="176"/>
      <c r="N627" s="176" t="s">
        <v>12</v>
      </c>
      <c r="O627" s="176" t="s">
        <v>12</v>
      </c>
      <c r="P627" s="155" t="str">
        <f t="shared" si="117"/>
        <v xml:space="preserve"> </v>
      </c>
      <c r="Q627" s="155" t="str">
        <f>IF(P627="在读",IF(IFERROR(FIND("一",C627),0)&gt;0,"一对一",VLOOKUP(LEFT(C627,3),班级编码!A:H,8,0)),P627)</f>
        <v xml:space="preserve"> </v>
      </c>
      <c r="R627" s="156">
        <f t="shared" si="118"/>
        <v>0</v>
      </c>
      <c r="S627" s="151">
        <f t="shared" si="119"/>
        <v>0</v>
      </c>
      <c r="T627" s="151" t="str">
        <f t="shared" si="120"/>
        <v/>
      </c>
      <c r="U627" s="151" t="str">
        <f t="shared" si="121"/>
        <v/>
      </c>
      <c r="V627" s="151" t="str">
        <f t="shared" si="122"/>
        <v/>
      </c>
      <c r="W627" s="151" t="str">
        <f t="shared" si="123"/>
        <v/>
      </c>
      <c r="X627" s="151">
        <f t="shared" si="124"/>
        <v>0</v>
      </c>
      <c r="Y627" s="151">
        <f t="shared" si="125"/>
        <v>0</v>
      </c>
      <c r="Z627" s="151" t="str">
        <f t="shared" si="126"/>
        <v/>
      </c>
      <c r="AA627" s="151">
        <f>COUNTIF($F$2:F627,F627)</f>
        <v>0</v>
      </c>
      <c r="AB627" s="156" t="str">
        <f t="shared" si="127"/>
        <v/>
      </c>
      <c r="AC627" t="e">
        <f>VLOOKUP(C627,'2-班级信息'!A:AH,31,0)</f>
        <v>#N/A</v>
      </c>
      <c r="AD627" t="e">
        <f>VLOOKUP(C627,'2-班级信息'!A:AH,8,0)</f>
        <v>#N/A</v>
      </c>
      <c r="AE627" t="e">
        <f t="shared" si="128"/>
        <v>#N/A</v>
      </c>
      <c r="AF627" t="e">
        <f t="shared" si="129"/>
        <v>#N/A</v>
      </c>
    </row>
    <row r="628" spans="1:32">
      <c r="A628" s="176"/>
      <c r="B628" s="176"/>
      <c r="C628" s="176"/>
      <c r="D628" s="176"/>
      <c r="E628" s="176"/>
      <c r="F628" s="176"/>
      <c r="G628" s="175"/>
      <c r="H628" s="176"/>
      <c r="I628" s="176"/>
      <c r="J628" s="176"/>
      <c r="K628" s="176"/>
      <c r="L628" s="176"/>
      <c r="M628" s="176"/>
      <c r="N628" s="176" t="s">
        <v>12</v>
      </c>
      <c r="O628" s="176" t="s">
        <v>12</v>
      </c>
      <c r="P628" s="155" t="str">
        <f t="shared" si="117"/>
        <v xml:space="preserve"> </v>
      </c>
      <c r="Q628" s="155" t="str">
        <f>IF(P628="在读",IF(IFERROR(FIND("一",C628),0)&gt;0,"一对一",VLOOKUP(LEFT(C628,3),班级编码!A:H,8,0)),P628)</f>
        <v xml:space="preserve"> </v>
      </c>
      <c r="R628" s="156">
        <f t="shared" si="118"/>
        <v>0</v>
      </c>
      <c r="S628" s="151">
        <f t="shared" si="119"/>
        <v>0</v>
      </c>
      <c r="T628" s="151" t="str">
        <f t="shared" si="120"/>
        <v/>
      </c>
      <c r="U628" s="151" t="str">
        <f t="shared" si="121"/>
        <v/>
      </c>
      <c r="V628" s="151" t="str">
        <f t="shared" si="122"/>
        <v/>
      </c>
      <c r="W628" s="151" t="str">
        <f t="shared" si="123"/>
        <v/>
      </c>
      <c r="X628" s="151">
        <f t="shared" si="124"/>
        <v>0</v>
      </c>
      <c r="Y628" s="151">
        <f t="shared" si="125"/>
        <v>0</v>
      </c>
      <c r="Z628" s="151" t="str">
        <f t="shared" si="126"/>
        <v/>
      </c>
      <c r="AA628" s="151">
        <f>COUNTIF($F$2:F628,F628)</f>
        <v>0</v>
      </c>
      <c r="AB628" s="156" t="str">
        <f t="shared" si="127"/>
        <v/>
      </c>
      <c r="AC628" t="e">
        <f>VLOOKUP(C628,'2-班级信息'!A:AH,31,0)</f>
        <v>#N/A</v>
      </c>
      <c r="AD628" t="e">
        <f>VLOOKUP(C628,'2-班级信息'!A:AH,8,0)</f>
        <v>#N/A</v>
      </c>
      <c r="AE628" t="e">
        <f t="shared" si="128"/>
        <v>#N/A</v>
      </c>
      <c r="AF628" t="e">
        <f t="shared" si="129"/>
        <v>#N/A</v>
      </c>
    </row>
    <row r="629" spans="1:32">
      <c r="A629" s="176"/>
      <c r="B629" s="176"/>
      <c r="C629" s="176"/>
      <c r="D629" s="176"/>
      <c r="E629" s="176"/>
      <c r="F629" s="176"/>
      <c r="G629" s="175"/>
      <c r="H629" s="176"/>
      <c r="I629" s="176"/>
      <c r="J629" s="176"/>
      <c r="K629" s="176"/>
      <c r="L629" s="176"/>
      <c r="M629" s="176"/>
      <c r="N629" s="176" t="s">
        <v>12</v>
      </c>
      <c r="O629" s="176" t="s">
        <v>12</v>
      </c>
      <c r="P629" s="155" t="str">
        <f t="shared" si="117"/>
        <v xml:space="preserve"> </v>
      </c>
      <c r="Q629" s="155" t="str">
        <f>IF(P629="在读",IF(IFERROR(FIND("一",C629),0)&gt;0,"一对一",VLOOKUP(LEFT(C629,3),班级编码!A:H,8,0)),P629)</f>
        <v xml:space="preserve"> </v>
      </c>
      <c r="R629" s="156">
        <f t="shared" si="118"/>
        <v>0</v>
      </c>
      <c r="S629" s="151">
        <f t="shared" si="119"/>
        <v>0</v>
      </c>
      <c r="T629" s="151" t="str">
        <f t="shared" si="120"/>
        <v/>
      </c>
      <c r="U629" s="151" t="str">
        <f t="shared" si="121"/>
        <v/>
      </c>
      <c r="V629" s="151" t="str">
        <f t="shared" si="122"/>
        <v/>
      </c>
      <c r="W629" s="151" t="str">
        <f t="shared" si="123"/>
        <v/>
      </c>
      <c r="X629" s="151">
        <f t="shared" si="124"/>
        <v>0</v>
      </c>
      <c r="Y629" s="151">
        <f t="shared" si="125"/>
        <v>0</v>
      </c>
      <c r="Z629" s="151" t="str">
        <f t="shared" si="126"/>
        <v/>
      </c>
      <c r="AA629" s="151">
        <f>COUNTIF($F$2:F629,F629)</f>
        <v>0</v>
      </c>
      <c r="AB629" s="156" t="str">
        <f t="shared" si="127"/>
        <v/>
      </c>
      <c r="AC629" t="e">
        <f>VLOOKUP(C629,'2-班级信息'!A:AH,31,0)</f>
        <v>#N/A</v>
      </c>
      <c r="AD629" t="e">
        <f>VLOOKUP(C629,'2-班级信息'!A:AH,8,0)</f>
        <v>#N/A</v>
      </c>
      <c r="AE629" t="e">
        <f t="shared" si="128"/>
        <v>#N/A</v>
      </c>
      <c r="AF629" t="e">
        <f t="shared" si="129"/>
        <v>#N/A</v>
      </c>
    </row>
    <row r="630" spans="1:32">
      <c r="A630" s="176"/>
      <c r="B630" s="176"/>
      <c r="C630" s="176"/>
      <c r="D630" s="176"/>
      <c r="E630" s="176"/>
      <c r="F630" s="176"/>
      <c r="G630" s="175"/>
      <c r="H630" s="176"/>
      <c r="I630" s="176"/>
      <c r="J630" s="176"/>
      <c r="K630" s="176"/>
      <c r="L630" s="176"/>
      <c r="M630" s="176"/>
      <c r="N630" s="176" t="s">
        <v>12</v>
      </c>
      <c r="O630" s="176" t="s">
        <v>12</v>
      </c>
      <c r="P630" s="155" t="str">
        <f t="shared" si="117"/>
        <v xml:space="preserve"> </v>
      </c>
      <c r="Q630" s="155" t="str">
        <f>IF(P630="在读",IF(IFERROR(FIND("一",C630),0)&gt;0,"一对一",VLOOKUP(LEFT(C630,3),班级编码!A:H,8,0)),P630)</f>
        <v xml:space="preserve"> </v>
      </c>
      <c r="R630" s="156">
        <f t="shared" si="118"/>
        <v>0</v>
      </c>
      <c r="S630" s="151">
        <f t="shared" si="119"/>
        <v>0</v>
      </c>
      <c r="T630" s="151" t="str">
        <f t="shared" si="120"/>
        <v/>
      </c>
      <c r="U630" s="151" t="str">
        <f t="shared" si="121"/>
        <v/>
      </c>
      <c r="V630" s="151" t="str">
        <f t="shared" si="122"/>
        <v/>
      </c>
      <c r="W630" s="151" t="str">
        <f t="shared" si="123"/>
        <v/>
      </c>
      <c r="X630" s="151">
        <f t="shared" si="124"/>
        <v>0</v>
      </c>
      <c r="Y630" s="151">
        <f t="shared" si="125"/>
        <v>0</v>
      </c>
      <c r="Z630" s="151" t="str">
        <f t="shared" si="126"/>
        <v/>
      </c>
      <c r="AA630" s="151">
        <f>COUNTIF($F$2:F630,F630)</f>
        <v>0</v>
      </c>
      <c r="AB630" s="156" t="str">
        <f t="shared" si="127"/>
        <v/>
      </c>
      <c r="AC630" t="e">
        <f>VLOOKUP(C630,'2-班级信息'!A:AH,31,0)</f>
        <v>#N/A</v>
      </c>
      <c r="AD630" t="e">
        <f>VLOOKUP(C630,'2-班级信息'!A:AH,8,0)</f>
        <v>#N/A</v>
      </c>
      <c r="AE630" t="e">
        <f t="shared" si="128"/>
        <v>#N/A</v>
      </c>
      <c r="AF630" t="e">
        <f t="shared" si="129"/>
        <v>#N/A</v>
      </c>
    </row>
    <row r="631" spans="1:32">
      <c r="A631" s="176"/>
      <c r="B631" s="176"/>
      <c r="C631" s="176"/>
      <c r="D631" s="176"/>
      <c r="E631" s="176"/>
      <c r="F631" s="176"/>
      <c r="G631" s="175"/>
      <c r="H631" s="176"/>
      <c r="I631" s="176"/>
      <c r="J631" s="176"/>
      <c r="K631" s="176"/>
      <c r="L631" s="176"/>
      <c r="M631" s="176"/>
      <c r="N631" s="176" t="s">
        <v>12</v>
      </c>
      <c r="O631" s="176" t="s">
        <v>12</v>
      </c>
      <c r="P631" s="155" t="str">
        <f t="shared" si="117"/>
        <v xml:space="preserve"> </v>
      </c>
      <c r="Q631" s="155" t="str">
        <f>IF(P631="在读",IF(IFERROR(FIND("一",C631),0)&gt;0,"一对一",VLOOKUP(LEFT(C631,3),班级编码!A:H,8,0)),P631)</f>
        <v xml:space="preserve"> </v>
      </c>
      <c r="R631" s="156">
        <f t="shared" si="118"/>
        <v>0</v>
      </c>
      <c r="S631" s="151">
        <f t="shared" si="119"/>
        <v>0</v>
      </c>
      <c r="T631" s="151" t="str">
        <f t="shared" si="120"/>
        <v/>
      </c>
      <c r="U631" s="151" t="str">
        <f t="shared" si="121"/>
        <v/>
      </c>
      <c r="V631" s="151" t="str">
        <f t="shared" si="122"/>
        <v/>
      </c>
      <c r="W631" s="151" t="str">
        <f t="shared" si="123"/>
        <v/>
      </c>
      <c r="X631" s="151">
        <f t="shared" si="124"/>
        <v>0</v>
      </c>
      <c r="Y631" s="151">
        <f t="shared" si="125"/>
        <v>0</v>
      </c>
      <c r="Z631" s="151" t="str">
        <f t="shared" si="126"/>
        <v/>
      </c>
      <c r="AA631" s="151">
        <f>COUNTIF($F$2:F631,F631)</f>
        <v>0</v>
      </c>
      <c r="AB631" s="156" t="str">
        <f t="shared" si="127"/>
        <v/>
      </c>
      <c r="AC631" t="e">
        <f>VLOOKUP(C631,'2-班级信息'!A:AH,31,0)</f>
        <v>#N/A</v>
      </c>
      <c r="AD631" t="e">
        <f>VLOOKUP(C631,'2-班级信息'!A:AH,8,0)</f>
        <v>#N/A</v>
      </c>
      <c r="AE631" t="e">
        <f t="shared" si="128"/>
        <v>#N/A</v>
      </c>
      <c r="AF631" t="e">
        <f t="shared" si="129"/>
        <v>#N/A</v>
      </c>
    </row>
    <row r="632" spans="1:32">
      <c r="A632" s="176"/>
      <c r="B632" s="176"/>
      <c r="C632" s="176"/>
      <c r="D632" s="176"/>
      <c r="E632" s="176"/>
      <c r="F632" s="176"/>
      <c r="G632" s="175"/>
      <c r="H632" s="176"/>
      <c r="I632" s="176"/>
      <c r="J632" s="176"/>
      <c r="K632" s="176"/>
      <c r="L632" s="176"/>
      <c r="M632" s="176"/>
      <c r="N632" s="176" t="s">
        <v>12</v>
      </c>
      <c r="O632" s="176" t="s">
        <v>12</v>
      </c>
      <c r="P632" s="155" t="str">
        <f t="shared" si="117"/>
        <v xml:space="preserve"> </v>
      </c>
      <c r="Q632" s="155" t="str">
        <f>IF(P632="在读",IF(IFERROR(FIND("一",C632),0)&gt;0,"一对一",VLOOKUP(LEFT(C632,3),班级编码!A:H,8,0)),P632)</f>
        <v xml:space="preserve"> </v>
      </c>
      <c r="R632" s="156">
        <f t="shared" si="118"/>
        <v>0</v>
      </c>
      <c r="S632" s="151">
        <f t="shared" si="119"/>
        <v>0</v>
      </c>
      <c r="T632" s="151" t="str">
        <f t="shared" si="120"/>
        <v/>
      </c>
      <c r="U632" s="151" t="str">
        <f t="shared" si="121"/>
        <v/>
      </c>
      <c r="V632" s="151" t="str">
        <f t="shared" si="122"/>
        <v/>
      </c>
      <c r="W632" s="151" t="str">
        <f t="shared" si="123"/>
        <v/>
      </c>
      <c r="X632" s="151">
        <f t="shared" si="124"/>
        <v>0</v>
      </c>
      <c r="Y632" s="151">
        <f t="shared" si="125"/>
        <v>0</v>
      </c>
      <c r="Z632" s="151" t="str">
        <f t="shared" si="126"/>
        <v/>
      </c>
      <c r="AA632" s="151">
        <f>COUNTIF($F$2:F632,F632)</f>
        <v>0</v>
      </c>
      <c r="AB632" s="156" t="str">
        <f t="shared" si="127"/>
        <v/>
      </c>
      <c r="AC632" t="e">
        <f>VLOOKUP(C632,'2-班级信息'!A:AH,31,0)</f>
        <v>#N/A</v>
      </c>
      <c r="AD632" t="e">
        <f>VLOOKUP(C632,'2-班级信息'!A:AH,8,0)</f>
        <v>#N/A</v>
      </c>
      <c r="AE632" t="e">
        <f t="shared" si="128"/>
        <v>#N/A</v>
      </c>
      <c r="AF632" t="e">
        <f t="shared" si="129"/>
        <v>#N/A</v>
      </c>
    </row>
    <row r="633" spans="1:32">
      <c r="A633" s="176"/>
      <c r="B633" s="176"/>
      <c r="C633" s="176"/>
      <c r="D633" s="176"/>
      <c r="E633" s="176"/>
      <c r="F633" s="176"/>
      <c r="G633" s="175"/>
      <c r="H633" s="176"/>
      <c r="I633" s="176"/>
      <c r="J633" s="176"/>
      <c r="K633" s="176"/>
      <c r="L633" s="176"/>
      <c r="M633" s="176"/>
      <c r="N633" s="176" t="s">
        <v>12</v>
      </c>
      <c r="O633" s="176" t="s">
        <v>12</v>
      </c>
      <c r="P633" s="155" t="str">
        <f t="shared" si="117"/>
        <v xml:space="preserve"> </v>
      </c>
      <c r="Q633" s="155" t="str">
        <f>IF(P633="在读",IF(IFERROR(FIND("一",C633),0)&gt;0,"一对一",VLOOKUP(LEFT(C633,3),班级编码!A:H,8,0)),P633)</f>
        <v xml:space="preserve"> </v>
      </c>
      <c r="R633" s="156">
        <f t="shared" si="118"/>
        <v>0</v>
      </c>
      <c r="S633" s="151">
        <f t="shared" si="119"/>
        <v>0</v>
      </c>
      <c r="T633" s="151" t="str">
        <f t="shared" si="120"/>
        <v/>
      </c>
      <c r="U633" s="151" t="str">
        <f t="shared" si="121"/>
        <v/>
      </c>
      <c r="V633" s="151" t="str">
        <f t="shared" si="122"/>
        <v/>
      </c>
      <c r="W633" s="151" t="str">
        <f t="shared" si="123"/>
        <v/>
      </c>
      <c r="X633" s="151">
        <f t="shared" si="124"/>
        <v>0</v>
      </c>
      <c r="Y633" s="151">
        <f t="shared" si="125"/>
        <v>0</v>
      </c>
      <c r="Z633" s="151" t="str">
        <f t="shared" si="126"/>
        <v/>
      </c>
      <c r="AA633" s="151">
        <f>COUNTIF($F$2:F633,F633)</f>
        <v>0</v>
      </c>
      <c r="AB633" s="156" t="str">
        <f t="shared" si="127"/>
        <v/>
      </c>
      <c r="AC633" t="e">
        <f>VLOOKUP(C633,'2-班级信息'!A:AH,31,0)</f>
        <v>#N/A</v>
      </c>
      <c r="AD633" t="e">
        <f>VLOOKUP(C633,'2-班级信息'!A:AH,8,0)</f>
        <v>#N/A</v>
      </c>
      <c r="AE633" t="e">
        <f t="shared" si="128"/>
        <v>#N/A</v>
      </c>
      <c r="AF633" t="e">
        <f t="shared" si="129"/>
        <v>#N/A</v>
      </c>
    </row>
    <row r="634" spans="1:32">
      <c r="A634" s="176"/>
      <c r="B634" s="176"/>
      <c r="C634" s="176"/>
      <c r="D634" s="176"/>
      <c r="E634" s="176"/>
      <c r="F634" s="176"/>
      <c r="G634" s="175"/>
      <c r="H634" s="176"/>
      <c r="I634" s="176"/>
      <c r="J634" s="176"/>
      <c r="K634" s="176"/>
      <c r="L634" s="176"/>
      <c r="M634" s="176"/>
      <c r="N634" s="176" t="s">
        <v>12</v>
      </c>
      <c r="O634" s="176" t="s">
        <v>12</v>
      </c>
      <c r="P634" s="155" t="str">
        <f t="shared" si="117"/>
        <v xml:space="preserve"> </v>
      </c>
      <c r="Q634" s="155" t="str">
        <f>IF(P634="在读",IF(IFERROR(FIND("一",C634),0)&gt;0,"一对一",VLOOKUP(LEFT(C634,3),班级编码!A:H,8,0)),P634)</f>
        <v xml:space="preserve"> </v>
      </c>
      <c r="R634" s="156">
        <f t="shared" si="118"/>
        <v>0</v>
      </c>
      <c r="S634" s="151">
        <f t="shared" si="119"/>
        <v>0</v>
      </c>
      <c r="T634" s="151" t="str">
        <f t="shared" si="120"/>
        <v/>
      </c>
      <c r="U634" s="151" t="str">
        <f t="shared" si="121"/>
        <v/>
      </c>
      <c r="V634" s="151" t="str">
        <f t="shared" si="122"/>
        <v/>
      </c>
      <c r="W634" s="151" t="str">
        <f t="shared" si="123"/>
        <v/>
      </c>
      <c r="X634" s="151">
        <f t="shared" si="124"/>
        <v>0</v>
      </c>
      <c r="Y634" s="151">
        <f t="shared" si="125"/>
        <v>0</v>
      </c>
      <c r="Z634" s="151" t="str">
        <f t="shared" si="126"/>
        <v/>
      </c>
      <c r="AA634" s="151">
        <f>COUNTIF($F$2:F634,F634)</f>
        <v>0</v>
      </c>
      <c r="AB634" s="156" t="str">
        <f t="shared" si="127"/>
        <v/>
      </c>
      <c r="AC634" t="e">
        <f>VLOOKUP(C634,'2-班级信息'!A:AH,31,0)</f>
        <v>#N/A</v>
      </c>
      <c r="AD634" t="e">
        <f>VLOOKUP(C634,'2-班级信息'!A:AH,8,0)</f>
        <v>#N/A</v>
      </c>
      <c r="AE634" t="e">
        <f t="shared" si="128"/>
        <v>#N/A</v>
      </c>
      <c r="AF634" t="e">
        <f t="shared" si="129"/>
        <v>#N/A</v>
      </c>
    </row>
    <row r="635" spans="1:32">
      <c r="A635" s="176"/>
      <c r="B635" s="176"/>
      <c r="C635" s="176"/>
      <c r="D635" s="176"/>
      <c r="E635" s="176"/>
      <c r="F635" s="176"/>
      <c r="G635" s="175"/>
      <c r="H635" s="176"/>
      <c r="I635" s="176"/>
      <c r="J635" s="176"/>
      <c r="K635" s="176"/>
      <c r="L635" s="176"/>
      <c r="M635" s="176"/>
      <c r="N635" s="176" t="s">
        <v>12</v>
      </c>
      <c r="O635" s="176" t="s">
        <v>12</v>
      </c>
      <c r="P635" s="155" t="str">
        <f t="shared" si="117"/>
        <v xml:space="preserve"> </v>
      </c>
      <c r="Q635" s="155" t="str">
        <f>IF(P635="在读",IF(IFERROR(FIND("一",C635),0)&gt;0,"一对一",VLOOKUP(LEFT(C635,3),班级编码!A:H,8,0)),P635)</f>
        <v xml:space="preserve"> </v>
      </c>
      <c r="R635" s="156">
        <f t="shared" si="118"/>
        <v>0</v>
      </c>
      <c r="S635" s="151">
        <f t="shared" si="119"/>
        <v>0</v>
      </c>
      <c r="T635" s="151" t="str">
        <f t="shared" si="120"/>
        <v/>
      </c>
      <c r="U635" s="151" t="str">
        <f t="shared" si="121"/>
        <v/>
      </c>
      <c r="V635" s="151" t="str">
        <f t="shared" si="122"/>
        <v/>
      </c>
      <c r="W635" s="151" t="str">
        <f t="shared" si="123"/>
        <v/>
      </c>
      <c r="X635" s="151">
        <f t="shared" si="124"/>
        <v>0</v>
      </c>
      <c r="Y635" s="151">
        <f t="shared" si="125"/>
        <v>0</v>
      </c>
      <c r="Z635" s="151" t="str">
        <f t="shared" si="126"/>
        <v/>
      </c>
      <c r="AA635" s="151">
        <f>COUNTIF($F$2:F635,F635)</f>
        <v>0</v>
      </c>
      <c r="AB635" s="156" t="str">
        <f t="shared" si="127"/>
        <v/>
      </c>
      <c r="AC635" t="e">
        <f>VLOOKUP(C635,'2-班级信息'!A:AH,31,0)</f>
        <v>#N/A</v>
      </c>
      <c r="AD635" t="e">
        <f>VLOOKUP(C635,'2-班级信息'!A:AH,8,0)</f>
        <v>#N/A</v>
      </c>
      <c r="AE635" t="e">
        <f t="shared" si="128"/>
        <v>#N/A</v>
      </c>
      <c r="AF635" t="e">
        <f t="shared" si="129"/>
        <v>#N/A</v>
      </c>
    </row>
    <row r="636" spans="1:32">
      <c r="A636" s="176"/>
      <c r="B636" s="176"/>
      <c r="C636" s="176"/>
      <c r="D636" s="176"/>
      <c r="E636" s="176"/>
      <c r="F636" s="176"/>
      <c r="G636" s="175"/>
      <c r="H636" s="176"/>
      <c r="I636" s="176"/>
      <c r="J636" s="176"/>
      <c r="K636" s="176"/>
      <c r="L636" s="176"/>
      <c r="M636" s="176"/>
      <c r="N636" s="176" t="s">
        <v>12</v>
      </c>
      <c r="O636" s="176" t="s">
        <v>12</v>
      </c>
      <c r="P636" s="155" t="str">
        <f t="shared" si="117"/>
        <v xml:space="preserve"> </v>
      </c>
      <c r="Q636" s="155" t="str">
        <f>IF(P636="在读",IF(IFERROR(FIND("一",C636),0)&gt;0,"一对一",VLOOKUP(LEFT(C636,3),班级编码!A:H,8,0)),P636)</f>
        <v xml:space="preserve"> </v>
      </c>
      <c r="R636" s="156">
        <f t="shared" si="118"/>
        <v>0</v>
      </c>
      <c r="S636" s="151">
        <f t="shared" si="119"/>
        <v>0</v>
      </c>
      <c r="T636" s="151" t="str">
        <f t="shared" si="120"/>
        <v/>
      </c>
      <c r="U636" s="151" t="str">
        <f t="shared" si="121"/>
        <v/>
      </c>
      <c r="V636" s="151" t="str">
        <f t="shared" si="122"/>
        <v/>
      </c>
      <c r="W636" s="151" t="str">
        <f t="shared" si="123"/>
        <v/>
      </c>
      <c r="X636" s="151">
        <f t="shared" si="124"/>
        <v>0</v>
      </c>
      <c r="Y636" s="151">
        <f t="shared" si="125"/>
        <v>0</v>
      </c>
      <c r="Z636" s="151" t="str">
        <f t="shared" si="126"/>
        <v/>
      </c>
      <c r="AA636" s="151">
        <f>COUNTIF($F$2:F636,F636)</f>
        <v>0</v>
      </c>
      <c r="AB636" s="156" t="str">
        <f t="shared" si="127"/>
        <v/>
      </c>
      <c r="AC636" t="e">
        <f>VLOOKUP(C636,'2-班级信息'!A:AH,31,0)</f>
        <v>#N/A</v>
      </c>
      <c r="AD636" t="e">
        <f>VLOOKUP(C636,'2-班级信息'!A:AH,8,0)</f>
        <v>#N/A</v>
      </c>
      <c r="AE636" t="e">
        <f t="shared" si="128"/>
        <v>#N/A</v>
      </c>
      <c r="AF636" t="e">
        <f t="shared" si="129"/>
        <v>#N/A</v>
      </c>
    </row>
    <row r="637" spans="1:32">
      <c r="A637" s="176"/>
      <c r="B637" s="176"/>
      <c r="C637" s="176"/>
      <c r="D637" s="176"/>
      <c r="E637" s="176"/>
      <c r="F637" s="176"/>
      <c r="G637" s="175"/>
      <c r="H637" s="176"/>
      <c r="I637" s="176"/>
      <c r="J637" s="176"/>
      <c r="K637" s="176"/>
      <c r="L637" s="176"/>
      <c r="M637" s="176"/>
      <c r="N637" s="176" t="s">
        <v>12</v>
      </c>
      <c r="O637" s="176" t="s">
        <v>12</v>
      </c>
      <c r="P637" s="155" t="str">
        <f t="shared" si="117"/>
        <v xml:space="preserve"> </v>
      </c>
      <c r="Q637" s="155" t="str">
        <f>IF(P637="在读",IF(IFERROR(FIND("一",C637),0)&gt;0,"一对一",VLOOKUP(LEFT(C637,3),班级编码!A:H,8,0)),P637)</f>
        <v xml:space="preserve"> </v>
      </c>
      <c r="R637" s="156">
        <f t="shared" si="118"/>
        <v>0</v>
      </c>
      <c r="S637" s="151">
        <f t="shared" si="119"/>
        <v>0</v>
      </c>
      <c r="T637" s="151" t="str">
        <f t="shared" si="120"/>
        <v/>
      </c>
      <c r="U637" s="151" t="str">
        <f t="shared" si="121"/>
        <v/>
      </c>
      <c r="V637" s="151" t="str">
        <f t="shared" si="122"/>
        <v/>
      </c>
      <c r="W637" s="151" t="str">
        <f t="shared" si="123"/>
        <v/>
      </c>
      <c r="X637" s="151">
        <f t="shared" si="124"/>
        <v>0</v>
      </c>
      <c r="Y637" s="151">
        <f t="shared" si="125"/>
        <v>0</v>
      </c>
      <c r="Z637" s="151" t="str">
        <f t="shared" si="126"/>
        <v/>
      </c>
      <c r="AA637" s="151">
        <f>COUNTIF($F$2:F637,F637)</f>
        <v>0</v>
      </c>
      <c r="AB637" s="156" t="str">
        <f t="shared" si="127"/>
        <v/>
      </c>
      <c r="AC637" t="e">
        <f>VLOOKUP(C637,'2-班级信息'!A:AH,31,0)</f>
        <v>#N/A</v>
      </c>
      <c r="AD637" t="e">
        <f>VLOOKUP(C637,'2-班级信息'!A:AH,8,0)</f>
        <v>#N/A</v>
      </c>
      <c r="AE637" t="e">
        <f t="shared" si="128"/>
        <v>#N/A</v>
      </c>
      <c r="AF637" t="e">
        <f t="shared" si="129"/>
        <v>#N/A</v>
      </c>
    </row>
    <row r="638" spans="1:32">
      <c r="A638" s="176"/>
      <c r="B638" s="176"/>
      <c r="C638" s="176"/>
      <c r="D638" s="176"/>
      <c r="E638" s="176"/>
      <c r="F638" s="176"/>
      <c r="G638" s="175"/>
      <c r="H638" s="176"/>
      <c r="I638" s="176"/>
      <c r="J638" s="176"/>
      <c r="K638" s="176"/>
      <c r="L638" s="176"/>
      <c r="M638" s="176"/>
      <c r="N638" s="176" t="s">
        <v>12</v>
      </c>
      <c r="O638" s="176" t="s">
        <v>12</v>
      </c>
      <c r="P638" s="155" t="str">
        <f t="shared" si="117"/>
        <v xml:space="preserve"> </v>
      </c>
      <c r="Q638" s="155" t="str">
        <f>IF(P638="在读",IF(IFERROR(FIND("一",C638),0)&gt;0,"一对一",VLOOKUP(LEFT(C638,3),班级编码!A:H,8,0)),P638)</f>
        <v xml:space="preserve"> </v>
      </c>
      <c r="R638" s="156">
        <f t="shared" si="118"/>
        <v>0</v>
      </c>
      <c r="S638" s="151">
        <f t="shared" si="119"/>
        <v>0</v>
      </c>
      <c r="T638" s="151" t="str">
        <f t="shared" si="120"/>
        <v/>
      </c>
      <c r="U638" s="151" t="str">
        <f t="shared" si="121"/>
        <v/>
      </c>
      <c r="V638" s="151" t="str">
        <f t="shared" si="122"/>
        <v/>
      </c>
      <c r="W638" s="151" t="str">
        <f t="shared" si="123"/>
        <v/>
      </c>
      <c r="X638" s="151">
        <f t="shared" si="124"/>
        <v>0</v>
      </c>
      <c r="Y638" s="151">
        <f t="shared" si="125"/>
        <v>0</v>
      </c>
      <c r="Z638" s="151" t="str">
        <f t="shared" si="126"/>
        <v/>
      </c>
      <c r="AA638" s="151">
        <f>COUNTIF($F$2:F638,F638)</f>
        <v>0</v>
      </c>
      <c r="AB638" s="156" t="str">
        <f t="shared" si="127"/>
        <v/>
      </c>
      <c r="AC638" t="e">
        <f>VLOOKUP(C638,'2-班级信息'!A:AH,31,0)</f>
        <v>#N/A</v>
      </c>
      <c r="AD638" t="e">
        <f>VLOOKUP(C638,'2-班级信息'!A:AH,8,0)</f>
        <v>#N/A</v>
      </c>
      <c r="AE638" t="e">
        <f t="shared" si="128"/>
        <v>#N/A</v>
      </c>
      <c r="AF638" t="e">
        <f t="shared" si="129"/>
        <v>#N/A</v>
      </c>
    </row>
    <row r="639" spans="1:32">
      <c r="A639" s="176"/>
      <c r="B639" s="176"/>
      <c r="C639" s="176"/>
      <c r="D639" s="176"/>
      <c r="E639" s="176"/>
      <c r="F639" s="176"/>
      <c r="G639" s="175"/>
      <c r="H639" s="176"/>
      <c r="I639" s="176"/>
      <c r="J639" s="176"/>
      <c r="K639" s="176"/>
      <c r="L639" s="176"/>
      <c r="M639" s="176"/>
      <c r="N639" s="176" t="s">
        <v>12</v>
      </c>
      <c r="O639" s="176" t="s">
        <v>12</v>
      </c>
      <c r="P639" s="155" t="str">
        <f t="shared" si="117"/>
        <v xml:space="preserve"> </v>
      </c>
      <c r="Q639" s="155" t="str">
        <f>IF(P639="在读",IF(IFERROR(FIND("一",C639),0)&gt;0,"一对一",VLOOKUP(LEFT(C639,3),班级编码!A:H,8,0)),P639)</f>
        <v xml:space="preserve"> </v>
      </c>
      <c r="R639" s="156">
        <f t="shared" si="118"/>
        <v>0</v>
      </c>
      <c r="S639" s="151">
        <f t="shared" si="119"/>
        <v>0</v>
      </c>
      <c r="T639" s="151" t="str">
        <f t="shared" si="120"/>
        <v/>
      </c>
      <c r="U639" s="151" t="str">
        <f t="shared" si="121"/>
        <v/>
      </c>
      <c r="V639" s="151" t="str">
        <f t="shared" si="122"/>
        <v/>
      </c>
      <c r="W639" s="151" t="str">
        <f t="shared" si="123"/>
        <v/>
      </c>
      <c r="X639" s="151">
        <f t="shared" si="124"/>
        <v>0</v>
      </c>
      <c r="Y639" s="151">
        <f t="shared" si="125"/>
        <v>0</v>
      </c>
      <c r="Z639" s="151" t="str">
        <f t="shared" si="126"/>
        <v/>
      </c>
      <c r="AA639" s="151">
        <f>COUNTIF($F$2:F639,F639)</f>
        <v>0</v>
      </c>
      <c r="AB639" s="156" t="str">
        <f t="shared" si="127"/>
        <v/>
      </c>
      <c r="AC639" t="e">
        <f>VLOOKUP(C639,'2-班级信息'!A:AH,31,0)</f>
        <v>#N/A</v>
      </c>
      <c r="AD639" t="e">
        <f>VLOOKUP(C639,'2-班级信息'!A:AH,8,0)</f>
        <v>#N/A</v>
      </c>
      <c r="AE639" t="e">
        <f t="shared" si="128"/>
        <v>#N/A</v>
      </c>
      <c r="AF639" t="e">
        <f t="shared" si="129"/>
        <v>#N/A</v>
      </c>
    </row>
    <row r="640" spans="1:32">
      <c r="A640" s="176"/>
      <c r="B640" s="176"/>
      <c r="C640" s="176"/>
      <c r="D640" s="176"/>
      <c r="E640" s="176"/>
      <c r="F640" s="176"/>
      <c r="G640" s="175"/>
      <c r="H640" s="176"/>
      <c r="I640" s="176"/>
      <c r="J640" s="176"/>
      <c r="K640" s="176"/>
      <c r="L640" s="176"/>
      <c r="M640" s="176"/>
      <c r="N640" s="176" t="s">
        <v>12</v>
      </c>
      <c r="O640" s="176" t="s">
        <v>12</v>
      </c>
      <c r="P640" s="155" t="str">
        <f t="shared" si="117"/>
        <v xml:space="preserve"> </v>
      </c>
      <c r="Q640" s="155" t="str">
        <f>IF(P640="在读",IF(IFERROR(FIND("一",C640),0)&gt;0,"一对一",VLOOKUP(LEFT(C640,3),班级编码!A:H,8,0)),P640)</f>
        <v xml:space="preserve"> </v>
      </c>
      <c r="R640" s="156">
        <f t="shared" si="118"/>
        <v>0</v>
      </c>
      <c r="S640" s="151">
        <f t="shared" si="119"/>
        <v>0</v>
      </c>
      <c r="T640" s="151" t="str">
        <f t="shared" si="120"/>
        <v/>
      </c>
      <c r="U640" s="151" t="str">
        <f t="shared" si="121"/>
        <v/>
      </c>
      <c r="V640" s="151" t="str">
        <f t="shared" si="122"/>
        <v/>
      </c>
      <c r="W640" s="151" t="str">
        <f t="shared" si="123"/>
        <v/>
      </c>
      <c r="X640" s="151">
        <f t="shared" si="124"/>
        <v>0</v>
      </c>
      <c r="Y640" s="151">
        <f t="shared" si="125"/>
        <v>0</v>
      </c>
      <c r="Z640" s="151" t="str">
        <f t="shared" si="126"/>
        <v/>
      </c>
      <c r="AA640" s="151">
        <f>COUNTIF($F$2:F640,F640)</f>
        <v>0</v>
      </c>
      <c r="AB640" s="156" t="str">
        <f t="shared" si="127"/>
        <v/>
      </c>
      <c r="AC640" t="e">
        <f>VLOOKUP(C640,'2-班级信息'!A:AH,31,0)</f>
        <v>#N/A</v>
      </c>
      <c r="AD640" t="e">
        <f>VLOOKUP(C640,'2-班级信息'!A:AH,8,0)</f>
        <v>#N/A</v>
      </c>
      <c r="AE640" t="e">
        <f t="shared" si="128"/>
        <v>#N/A</v>
      </c>
      <c r="AF640" t="e">
        <f t="shared" si="129"/>
        <v>#N/A</v>
      </c>
    </row>
    <row r="641" spans="1:32">
      <c r="A641" s="176"/>
      <c r="B641" s="176"/>
      <c r="C641" s="176"/>
      <c r="D641" s="176"/>
      <c r="E641" s="176"/>
      <c r="F641" s="176"/>
      <c r="G641" s="175"/>
      <c r="H641" s="176"/>
      <c r="I641" s="176"/>
      <c r="J641" s="176"/>
      <c r="K641" s="176"/>
      <c r="L641" s="176"/>
      <c r="M641" s="176"/>
      <c r="N641" s="176" t="s">
        <v>12</v>
      </c>
      <c r="O641" s="176" t="s">
        <v>12</v>
      </c>
      <c r="P641" s="155" t="str">
        <f t="shared" si="117"/>
        <v xml:space="preserve"> </v>
      </c>
      <c r="Q641" s="155" t="str">
        <f>IF(P641="在读",IF(IFERROR(FIND("一",C641),0)&gt;0,"一对一",VLOOKUP(LEFT(C641,3),班级编码!A:H,8,0)),P641)</f>
        <v xml:space="preserve"> </v>
      </c>
      <c r="R641" s="156">
        <f t="shared" si="118"/>
        <v>0</v>
      </c>
      <c r="S641" s="151">
        <f t="shared" si="119"/>
        <v>0</v>
      </c>
      <c r="T641" s="151" t="str">
        <f t="shared" si="120"/>
        <v/>
      </c>
      <c r="U641" s="151" t="str">
        <f t="shared" si="121"/>
        <v/>
      </c>
      <c r="V641" s="151" t="str">
        <f t="shared" si="122"/>
        <v/>
      </c>
      <c r="W641" s="151" t="str">
        <f t="shared" si="123"/>
        <v/>
      </c>
      <c r="X641" s="151">
        <f t="shared" si="124"/>
        <v>0</v>
      </c>
      <c r="Y641" s="151">
        <f t="shared" si="125"/>
        <v>0</v>
      </c>
      <c r="Z641" s="151" t="str">
        <f t="shared" si="126"/>
        <v/>
      </c>
      <c r="AA641" s="151">
        <f>COUNTIF($F$2:F641,F641)</f>
        <v>0</v>
      </c>
      <c r="AB641" s="156" t="str">
        <f t="shared" si="127"/>
        <v/>
      </c>
      <c r="AC641" t="e">
        <f>VLOOKUP(C641,'2-班级信息'!A:AH,31,0)</f>
        <v>#N/A</v>
      </c>
      <c r="AD641" t="e">
        <f>VLOOKUP(C641,'2-班级信息'!A:AH,8,0)</f>
        <v>#N/A</v>
      </c>
      <c r="AE641" t="e">
        <f t="shared" si="128"/>
        <v>#N/A</v>
      </c>
      <c r="AF641" t="e">
        <f t="shared" si="129"/>
        <v>#N/A</v>
      </c>
    </row>
    <row r="642" spans="1:32">
      <c r="A642" s="176"/>
      <c r="B642" s="176"/>
      <c r="C642" s="176"/>
      <c r="D642" s="176"/>
      <c r="E642" s="176"/>
      <c r="F642" s="176"/>
      <c r="G642" s="175"/>
      <c r="H642" s="176"/>
      <c r="I642" s="176"/>
      <c r="J642" s="176"/>
      <c r="K642" s="176"/>
      <c r="L642" s="176"/>
      <c r="M642" s="176"/>
      <c r="N642" s="176" t="s">
        <v>12</v>
      </c>
      <c r="O642" s="176" t="s">
        <v>12</v>
      </c>
      <c r="P642" s="155" t="str">
        <f t="shared" si="117"/>
        <v xml:space="preserve"> </v>
      </c>
      <c r="Q642" s="155" t="str">
        <f>IF(P642="在读",IF(IFERROR(FIND("一",C642),0)&gt;0,"一对一",VLOOKUP(LEFT(C642,3),班级编码!A:H,8,0)),P642)</f>
        <v xml:space="preserve"> </v>
      </c>
      <c r="R642" s="156">
        <f t="shared" si="118"/>
        <v>0</v>
      </c>
      <c r="S642" s="151">
        <f t="shared" si="119"/>
        <v>0</v>
      </c>
      <c r="T642" s="151" t="str">
        <f t="shared" si="120"/>
        <v/>
      </c>
      <c r="U642" s="151" t="str">
        <f t="shared" si="121"/>
        <v/>
      </c>
      <c r="V642" s="151" t="str">
        <f t="shared" si="122"/>
        <v/>
      </c>
      <c r="W642" s="151" t="str">
        <f t="shared" si="123"/>
        <v/>
      </c>
      <c r="X642" s="151">
        <f t="shared" si="124"/>
        <v>0</v>
      </c>
      <c r="Y642" s="151">
        <f t="shared" si="125"/>
        <v>0</v>
      </c>
      <c r="Z642" s="151" t="str">
        <f t="shared" si="126"/>
        <v/>
      </c>
      <c r="AA642" s="151">
        <f>COUNTIF($F$2:F642,F642)</f>
        <v>0</v>
      </c>
      <c r="AB642" s="156" t="str">
        <f t="shared" si="127"/>
        <v/>
      </c>
      <c r="AC642" t="e">
        <f>VLOOKUP(C642,'2-班级信息'!A:AH,31,0)</f>
        <v>#N/A</v>
      </c>
      <c r="AD642" t="e">
        <f>VLOOKUP(C642,'2-班级信息'!A:AH,8,0)</f>
        <v>#N/A</v>
      </c>
      <c r="AE642" t="e">
        <f t="shared" si="128"/>
        <v>#N/A</v>
      </c>
      <c r="AF642" t="e">
        <f t="shared" si="129"/>
        <v>#N/A</v>
      </c>
    </row>
    <row r="643" spans="1:32">
      <c r="A643" s="176"/>
      <c r="B643" s="176"/>
      <c r="C643" s="176"/>
      <c r="D643" s="176"/>
      <c r="E643" s="176"/>
      <c r="F643" s="176"/>
      <c r="G643" s="175"/>
      <c r="H643" s="176"/>
      <c r="I643" s="176"/>
      <c r="J643" s="176"/>
      <c r="K643" s="176"/>
      <c r="L643" s="176"/>
      <c r="M643" s="176"/>
      <c r="N643" s="176" t="s">
        <v>12</v>
      </c>
      <c r="O643" s="176" t="s">
        <v>12</v>
      </c>
      <c r="P643" s="155" t="str">
        <f t="shared" ref="P643:P706" si="130">IF(C643="停读","停读",IF(C643="未进班","未进班",IF(AND(L643="",F643&lt;&gt;""),"在读"," ")))</f>
        <v xml:space="preserve"> </v>
      </c>
      <c r="Q643" s="155" t="str">
        <f>IF(P643="在读",IF(IFERROR(FIND("一",C643),0)&gt;0,"一对一",VLOOKUP(LEFT(C643,3),班级编码!A:H,8,0)),P643)</f>
        <v xml:space="preserve"> </v>
      </c>
      <c r="R643" s="156">
        <f t="shared" ref="R643:R706" si="131">+C643</f>
        <v>0</v>
      </c>
      <c r="S643" s="151">
        <f t="shared" ref="S643:S706" si="132">IFERROR(LEFT(E643,FIND(",",E643)-1),E643)</f>
        <v>0</v>
      </c>
      <c r="T643" s="151" t="str">
        <f t="shared" ref="T643:T706" si="133">IF(X643=Y643,W643,V643)</f>
        <v/>
      </c>
      <c r="U643" s="151" t="str">
        <f t="shared" ref="U643:U706" si="134">IF(X643=Y643,V643,W643)</f>
        <v/>
      </c>
      <c r="V643" s="151" t="str">
        <f t="shared" ref="V643:V706" si="135">IFERROR(MID(E643,FIND(",",E643)+1,FIND("@",SUBSTITUTE(E643,",","@",2))-FIND(",",E643)-1),IF(ISERROR(FIND(",",E643)),"",MID(E643,FIND(",",E643)+1,20)))</f>
        <v/>
      </c>
      <c r="W643" s="151" t="str">
        <f t="shared" ref="W643:W706" si="136">IFERROR(MID(E643,FIND("@",SUBSTITUTE(E643,",","@",2))+1,10),"")</f>
        <v/>
      </c>
      <c r="X643" s="151">
        <f t="shared" ref="X643:X706" si="137">LEN(V643)</f>
        <v>0</v>
      </c>
      <c r="Y643" s="151">
        <f t="shared" ref="Y643:Y706" si="138">LENB(V643)</f>
        <v>0</v>
      </c>
      <c r="Z643" s="151" t="str">
        <f t="shared" ref="Z643:Z706" si="139">IF(COUNTIF(F:F,F643)&gt;1,"重复","")</f>
        <v/>
      </c>
      <c r="AA643" s="151">
        <f>COUNTIF($F$2:F643,F643)</f>
        <v>0</v>
      </c>
      <c r="AB643" s="156" t="str">
        <f t="shared" ref="AB643:AB706" si="140">IF(IFERROR(FIND("一",C643),0)&gt;0,"一对一",LEFT(C643,3))</f>
        <v/>
      </c>
      <c r="AC643" t="e">
        <f>VLOOKUP(C643,'2-班级信息'!A:AH,31,0)</f>
        <v>#N/A</v>
      </c>
      <c r="AD643" t="e">
        <f>VLOOKUP(C643,'2-班级信息'!A:AH,8,0)</f>
        <v>#N/A</v>
      </c>
      <c r="AE643" t="e">
        <f t="shared" ref="AE643:AE706" si="141">IF(Q643="一对一","一对一",VLOOKUP(H643,AG:AH,2,0))</f>
        <v>#N/A</v>
      </c>
      <c r="AF643" t="e">
        <f t="shared" ref="AF643:AF706" si="142">IF(OR(AE643="幼儿班",AE643="中学班",AE643="一对一"),AE643,IF(OR(AC643="周日晚上",AC643="周五晚上",AC643="周六晚上"),AC643,IF(OR(AC643="周六上午",AC643="周六下午",AC643="周日上午",AC643="周日下午",),"小学周末白天班","小学平时"&amp;AD643&amp;"班")))</f>
        <v>#N/A</v>
      </c>
    </row>
    <row r="644" spans="1:32">
      <c r="A644" s="176"/>
      <c r="B644" s="176"/>
      <c r="C644" s="176"/>
      <c r="D644" s="176"/>
      <c r="E644" s="176"/>
      <c r="F644" s="176"/>
      <c r="G644" s="175"/>
      <c r="H644" s="176"/>
      <c r="I644" s="176"/>
      <c r="J644" s="176"/>
      <c r="K644" s="176"/>
      <c r="L644" s="176"/>
      <c r="M644" s="176"/>
      <c r="N644" s="176" t="s">
        <v>12</v>
      </c>
      <c r="O644" s="176" t="s">
        <v>12</v>
      </c>
      <c r="P644" s="155" t="str">
        <f t="shared" si="130"/>
        <v xml:space="preserve"> </v>
      </c>
      <c r="Q644" s="155" t="str">
        <f>IF(P644="在读",IF(IFERROR(FIND("一",C644),0)&gt;0,"一对一",VLOOKUP(LEFT(C644,3),班级编码!A:H,8,0)),P644)</f>
        <v xml:space="preserve"> </v>
      </c>
      <c r="R644" s="156">
        <f t="shared" si="131"/>
        <v>0</v>
      </c>
      <c r="S644" s="151">
        <f t="shared" si="132"/>
        <v>0</v>
      </c>
      <c r="T644" s="151" t="str">
        <f t="shared" si="133"/>
        <v/>
      </c>
      <c r="U644" s="151" t="str">
        <f t="shared" si="134"/>
        <v/>
      </c>
      <c r="V644" s="151" t="str">
        <f t="shared" si="135"/>
        <v/>
      </c>
      <c r="W644" s="151" t="str">
        <f t="shared" si="136"/>
        <v/>
      </c>
      <c r="X644" s="151">
        <f t="shared" si="137"/>
        <v>0</v>
      </c>
      <c r="Y644" s="151">
        <f t="shared" si="138"/>
        <v>0</v>
      </c>
      <c r="Z644" s="151" t="str">
        <f t="shared" si="139"/>
        <v/>
      </c>
      <c r="AA644" s="151">
        <f>COUNTIF($F$2:F644,F644)</f>
        <v>0</v>
      </c>
      <c r="AB644" s="156" t="str">
        <f t="shared" si="140"/>
        <v/>
      </c>
      <c r="AC644" t="e">
        <f>VLOOKUP(C644,'2-班级信息'!A:AH,31,0)</f>
        <v>#N/A</v>
      </c>
      <c r="AD644" t="e">
        <f>VLOOKUP(C644,'2-班级信息'!A:AH,8,0)</f>
        <v>#N/A</v>
      </c>
      <c r="AE644" t="e">
        <f t="shared" si="141"/>
        <v>#N/A</v>
      </c>
      <c r="AF644" t="e">
        <f t="shared" si="142"/>
        <v>#N/A</v>
      </c>
    </row>
    <row r="645" spans="1:32">
      <c r="A645" s="176"/>
      <c r="B645" s="176"/>
      <c r="C645" s="176"/>
      <c r="D645" s="176"/>
      <c r="E645" s="176"/>
      <c r="F645" s="176"/>
      <c r="G645" s="175"/>
      <c r="H645" s="176"/>
      <c r="I645" s="176"/>
      <c r="J645" s="176"/>
      <c r="K645" s="176"/>
      <c r="L645" s="176"/>
      <c r="M645" s="176"/>
      <c r="N645" s="176" t="s">
        <v>12</v>
      </c>
      <c r="O645" s="176" t="s">
        <v>12</v>
      </c>
      <c r="P645" s="155" t="str">
        <f t="shared" si="130"/>
        <v xml:space="preserve"> </v>
      </c>
      <c r="Q645" s="155" t="str">
        <f>IF(P645="在读",IF(IFERROR(FIND("一",C645),0)&gt;0,"一对一",VLOOKUP(LEFT(C645,3),班级编码!A:H,8,0)),P645)</f>
        <v xml:space="preserve"> </v>
      </c>
      <c r="R645" s="156">
        <f t="shared" si="131"/>
        <v>0</v>
      </c>
      <c r="S645" s="151">
        <f t="shared" si="132"/>
        <v>0</v>
      </c>
      <c r="T645" s="151" t="str">
        <f t="shared" si="133"/>
        <v/>
      </c>
      <c r="U645" s="151" t="str">
        <f t="shared" si="134"/>
        <v/>
      </c>
      <c r="V645" s="151" t="str">
        <f t="shared" si="135"/>
        <v/>
      </c>
      <c r="W645" s="151" t="str">
        <f t="shared" si="136"/>
        <v/>
      </c>
      <c r="X645" s="151">
        <f t="shared" si="137"/>
        <v>0</v>
      </c>
      <c r="Y645" s="151">
        <f t="shared" si="138"/>
        <v>0</v>
      </c>
      <c r="Z645" s="151" t="str">
        <f t="shared" si="139"/>
        <v/>
      </c>
      <c r="AA645" s="151">
        <f>COUNTIF($F$2:F645,F645)</f>
        <v>0</v>
      </c>
      <c r="AB645" s="156" t="str">
        <f t="shared" si="140"/>
        <v/>
      </c>
      <c r="AC645" t="e">
        <f>VLOOKUP(C645,'2-班级信息'!A:AH,31,0)</f>
        <v>#N/A</v>
      </c>
      <c r="AD645" t="e">
        <f>VLOOKUP(C645,'2-班级信息'!A:AH,8,0)</f>
        <v>#N/A</v>
      </c>
      <c r="AE645" t="e">
        <f t="shared" si="141"/>
        <v>#N/A</v>
      </c>
      <c r="AF645" t="e">
        <f t="shared" si="142"/>
        <v>#N/A</v>
      </c>
    </row>
    <row r="646" spans="1:32">
      <c r="A646" s="176"/>
      <c r="B646" s="176"/>
      <c r="C646" s="176"/>
      <c r="D646" s="176"/>
      <c r="E646" s="176"/>
      <c r="F646" s="176"/>
      <c r="G646" s="175"/>
      <c r="H646" s="176"/>
      <c r="I646" s="176"/>
      <c r="J646" s="176"/>
      <c r="K646" s="176"/>
      <c r="L646" s="176"/>
      <c r="M646" s="176"/>
      <c r="N646" s="176" t="s">
        <v>12</v>
      </c>
      <c r="O646" s="176" t="s">
        <v>12</v>
      </c>
      <c r="P646" s="155" t="str">
        <f t="shared" si="130"/>
        <v xml:space="preserve"> </v>
      </c>
      <c r="Q646" s="155" t="str">
        <f>IF(P646="在读",IF(IFERROR(FIND("一",C646),0)&gt;0,"一对一",VLOOKUP(LEFT(C646,3),班级编码!A:H,8,0)),P646)</f>
        <v xml:space="preserve"> </v>
      </c>
      <c r="R646" s="156">
        <f t="shared" si="131"/>
        <v>0</v>
      </c>
      <c r="S646" s="151">
        <f t="shared" si="132"/>
        <v>0</v>
      </c>
      <c r="T646" s="151" t="str">
        <f t="shared" si="133"/>
        <v/>
      </c>
      <c r="U646" s="151" t="str">
        <f t="shared" si="134"/>
        <v/>
      </c>
      <c r="V646" s="151" t="str">
        <f t="shared" si="135"/>
        <v/>
      </c>
      <c r="W646" s="151" t="str">
        <f t="shared" si="136"/>
        <v/>
      </c>
      <c r="X646" s="151">
        <f t="shared" si="137"/>
        <v>0</v>
      </c>
      <c r="Y646" s="151">
        <f t="shared" si="138"/>
        <v>0</v>
      </c>
      <c r="Z646" s="151" t="str">
        <f t="shared" si="139"/>
        <v/>
      </c>
      <c r="AA646" s="151">
        <f>COUNTIF($F$2:F646,F646)</f>
        <v>0</v>
      </c>
      <c r="AB646" s="156" t="str">
        <f t="shared" si="140"/>
        <v/>
      </c>
      <c r="AC646" t="e">
        <f>VLOOKUP(C646,'2-班级信息'!A:AH,31,0)</f>
        <v>#N/A</v>
      </c>
      <c r="AD646" t="e">
        <f>VLOOKUP(C646,'2-班级信息'!A:AH,8,0)</f>
        <v>#N/A</v>
      </c>
      <c r="AE646" t="e">
        <f t="shared" si="141"/>
        <v>#N/A</v>
      </c>
      <c r="AF646" t="e">
        <f t="shared" si="142"/>
        <v>#N/A</v>
      </c>
    </row>
    <row r="647" spans="1:32">
      <c r="A647" s="176"/>
      <c r="B647" s="176"/>
      <c r="C647" s="176"/>
      <c r="D647" s="176"/>
      <c r="E647" s="176"/>
      <c r="F647" s="176"/>
      <c r="G647" s="175"/>
      <c r="H647" s="176"/>
      <c r="I647" s="176"/>
      <c r="J647" s="176"/>
      <c r="K647" s="176"/>
      <c r="L647" s="176"/>
      <c r="M647" s="176"/>
      <c r="N647" s="176" t="s">
        <v>12</v>
      </c>
      <c r="O647" s="176" t="s">
        <v>12</v>
      </c>
      <c r="P647" s="155" t="str">
        <f t="shared" si="130"/>
        <v xml:space="preserve"> </v>
      </c>
      <c r="Q647" s="155" t="str">
        <f>IF(P647="在读",IF(IFERROR(FIND("一",C647),0)&gt;0,"一对一",VLOOKUP(LEFT(C647,3),班级编码!A:H,8,0)),P647)</f>
        <v xml:space="preserve"> </v>
      </c>
      <c r="R647" s="156">
        <f t="shared" si="131"/>
        <v>0</v>
      </c>
      <c r="S647" s="151">
        <f t="shared" si="132"/>
        <v>0</v>
      </c>
      <c r="T647" s="151" t="str">
        <f t="shared" si="133"/>
        <v/>
      </c>
      <c r="U647" s="151" t="str">
        <f t="shared" si="134"/>
        <v/>
      </c>
      <c r="V647" s="151" t="str">
        <f t="shared" si="135"/>
        <v/>
      </c>
      <c r="W647" s="151" t="str">
        <f t="shared" si="136"/>
        <v/>
      </c>
      <c r="X647" s="151">
        <f t="shared" si="137"/>
        <v>0</v>
      </c>
      <c r="Y647" s="151">
        <f t="shared" si="138"/>
        <v>0</v>
      </c>
      <c r="Z647" s="151" t="str">
        <f t="shared" si="139"/>
        <v/>
      </c>
      <c r="AA647" s="151">
        <f>COUNTIF($F$2:F647,F647)</f>
        <v>0</v>
      </c>
      <c r="AB647" s="156" t="str">
        <f t="shared" si="140"/>
        <v/>
      </c>
      <c r="AC647" t="e">
        <f>VLOOKUP(C647,'2-班级信息'!A:AH,31,0)</f>
        <v>#N/A</v>
      </c>
      <c r="AD647" t="e">
        <f>VLOOKUP(C647,'2-班级信息'!A:AH,8,0)</f>
        <v>#N/A</v>
      </c>
      <c r="AE647" t="e">
        <f t="shared" si="141"/>
        <v>#N/A</v>
      </c>
      <c r="AF647" t="e">
        <f t="shared" si="142"/>
        <v>#N/A</v>
      </c>
    </row>
    <row r="648" spans="1:32">
      <c r="A648" s="176"/>
      <c r="B648" s="176"/>
      <c r="C648" s="176"/>
      <c r="D648" s="176"/>
      <c r="E648" s="176"/>
      <c r="F648" s="176"/>
      <c r="G648" s="175"/>
      <c r="H648" s="176"/>
      <c r="I648" s="176"/>
      <c r="J648" s="176"/>
      <c r="K648" s="176"/>
      <c r="L648" s="176"/>
      <c r="M648" s="176"/>
      <c r="N648" s="176" t="s">
        <v>12</v>
      </c>
      <c r="O648" s="176" t="s">
        <v>12</v>
      </c>
      <c r="P648" s="155" t="str">
        <f t="shared" si="130"/>
        <v xml:space="preserve"> </v>
      </c>
      <c r="Q648" s="155" t="str">
        <f>IF(P648="在读",IF(IFERROR(FIND("一",C648),0)&gt;0,"一对一",VLOOKUP(LEFT(C648,3),班级编码!A:H,8,0)),P648)</f>
        <v xml:space="preserve"> </v>
      </c>
      <c r="R648" s="156">
        <f t="shared" si="131"/>
        <v>0</v>
      </c>
      <c r="S648" s="151">
        <f t="shared" si="132"/>
        <v>0</v>
      </c>
      <c r="T648" s="151" t="str">
        <f t="shared" si="133"/>
        <v/>
      </c>
      <c r="U648" s="151" t="str">
        <f t="shared" si="134"/>
        <v/>
      </c>
      <c r="V648" s="151" t="str">
        <f t="shared" si="135"/>
        <v/>
      </c>
      <c r="W648" s="151" t="str">
        <f t="shared" si="136"/>
        <v/>
      </c>
      <c r="X648" s="151">
        <f t="shared" si="137"/>
        <v>0</v>
      </c>
      <c r="Y648" s="151">
        <f t="shared" si="138"/>
        <v>0</v>
      </c>
      <c r="Z648" s="151" t="str">
        <f t="shared" si="139"/>
        <v/>
      </c>
      <c r="AA648" s="151">
        <f>COUNTIF($F$2:F648,F648)</f>
        <v>0</v>
      </c>
      <c r="AB648" s="156" t="str">
        <f t="shared" si="140"/>
        <v/>
      </c>
      <c r="AC648" t="e">
        <f>VLOOKUP(C648,'2-班级信息'!A:AH,31,0)</f>
        <v>#N/A</v>
      </c>
      <c r="AD648" t="e">
        <f>VLOOKUP(C648,'2-班级信息'!A:AH,8,0)</f>
        <v>#N/A</v>
      </c>
      <c r="AE648" t="e">
        <f t="shared" si="141"/>
        <v>#N/A</v>
      </c>
      <c r="AF648" t="e">
        <f t="shared" si="142"/>
        <v>#N/A</v>
      </c>
    </row>
    <row r="649" spans="1:32">
      <c r="A649" s="176"/>
      <c r="B649" s="176"/>
      <c r="C649" s="176"/>
      <c r="D649" s="176"/>
      <c r="E649" s="176"/>
      <c r="F649" s="176"/>
      <c r="G649" s="175"/>
      <c r="H649" s="176"/>
      <c r="I649" s="176"/>
      <c r="J649" s="176"/>
      <c r="K649" s="176"/>
      <c r="L649" s="176"/>
      <c r="M649" s="176"/>
      <c r="N649" s="176" t="s">
        <v>12</v>
      </c>
      <c r="O649" s="176" t="s">
        <v>12</v>
      </c>
      <c r="P649" s="155" t="str">
        <f t="shared" si="130"/>
        <v xml:space="preserve"> </v>
      </c>
      <c r="Q649" s="155" t="str">
        <f>IF(P649="在读",IF(IFERROR(FIND("一",C649),0)&gt;0,"一对一",VLOOKUP(LEFT(C649,3),班级编码!A:H,8,0)),P649)</f>
        <v xml:space="preserve"> </v>
      </c>
      <c r="R649" s="156">
        <f t="shared" si="131"/>
        <v>0</v>
      </c>
      <c r="S649" s="151">
        <f t="shared" si="132"/>
        <v>0</v>
      </c>
      <c r="T649" s="151" t="str">
        <f t="shared" si="133"/>
        <v/>
      </c>
      <c r="U649" s="151" t="str">
        <f t="shared" si="134"/>
        <v/>
      </c>
      <c r="V649" s="151" t="str">
        <f t="shared" si="135"/>
        <v/>
      </c>
      <c r="W649" s="151" t="str">
        <f t="shared" si="136"/>
        <v/>
      </c>
      <c r="X649" s="151">
        <f t="shared" si="137"/>
        <v>0</v>
      </c>
      <c r="Y649" s="151">
        <f t="shared" si="138"/>
        <v>0</v>
      </c>
      <c r="Z649" s="151" t="str">
        <f t="shared" si="139"/>
        <v/>
      </c>
      <c r="AA649" s="151">
        <f>COUNTIF($F$2:F649,F649)</f>
        <v>0</v>
      </c>
      <c r="AB649" s="156" t="str">
        <f t="shared" si="140"/>
        <v/>
      </c>
      <c r="AC649" t="e">
        <f>VLOOKUP(C649,'2-班级信息'!A:AH,31,0)</f>
        <v>#N/A</v>
      </c>
      <c r="AD649" t="e">
        <f>VLOOKUP(C649,'2-班级信息'!A:AH,8,0)</f>
        <v>#N/A</v>
      </c>
      <c r="AE649" t="e">
        <f t="shared" si="141"/>
        <v>#N/A</v>
      </c>
      <c r="AF649" t="e">
        <f t="shared" si="142"/>
        <v>#N/A</v>
      </c>
    </row>
    <row r="650" spans="1:32">
      <c r="A650" s="176"/>
      <c r="B650" s="176"/>
      <c r="C650" s="176"/>
      <c r="D650" s="176"/>
      <c r="E650" s="176"/>
      <c r="F650" s="176"/>
      <c r="G650" s="175"/>
      <c r="H650" s="176"/>
      <c r="I650" s="176"/>
      <c r="J650" s="176"/>
      <c r="K650" s="176"/>
      <c r="L650" s="176"/>
      <c r="M650" s="176"/>
      <c r="N650" s="176" t="s">
        <v>12</v>
      </c>
      <c r="O650" s="176" t="s">
        <v>12</v>
      </c>
      <c r="P650" s="155" t="str">
        <f t="shared" si="130"/>
        <v xml:space="preserve"> </v>
      </c>
      <c r="Q650" s="155" t="str">
        <f>IF(P650="在读",IF(IFERROR(FIND("一",C650),0)&gt;0,"一对一",VLOOKUP(LEFT(C650,3),班级编码!A:H,8,0)),P650)</f>
        <v xml:space="preserve"> </v>
      </c>
      <c r="R650" s="156">
        <f t="shared" si="131"/>
        <v>0</v>
      </c>
      <c r="S650" s="151">
        <f t="shared" si="132"/>
        <v>0</v>
      </c>
      <c r="T650" s="151" t="str">
        <f t="shared" si="133"/>
        <v/>
      </c>
      <c r="U650" s="151" t="str">
        <f t="shared" si="134"/>
        <v/>
      </c>
      <c r="V650" s="151" t="str">
        <f t="shared" si="135"/>
        <v/>
      </c>
      <c r="W650" s="151" t="str">
        <f t="shared" si="136"/>
        <v/>
      </c>
      <c r="X650" s="151">
        <f t="shared" si="137"/>
        <v>0</v>
      </c>
      <c r="Y650" s="151">
        <f t="shared" si="138"/>
        <v>0</v>
      </c>
      <c r="Z650" s="151" t="str">
        <f t="shared" si="139"/>
        <v/>
      </c>
      <c r="AA650" s="151">
        <f>COUNTIF($F$2:F650,F650)</f>
        <v>0</v>
      </c>
      <c r="AB650" s="156" t="str">
        <f t="shared" si="140"/>
        <v/>
      </c>
      <c r="AC650" t="e">
        <f>VLOOKUP(C650,'2-班级信息'!A:AH,31,0)</f>
        <v>#N/A</v>
      </c>
      <c r="AD650" t="e">
        <f>VLOOKUP(C650,'2-班级信息'!A:AH,8,0)</f>
        <v>#N/A</v>
      </c>
      <c r="AE650" t="e">
        <f t="shared" si="141"/>
        <v>#N/A</v>
      </c>
      <c r="AF650" t="e">
        <f t="shared" si="142"/>
        <v>#N/A</v>
      </c>
    </row>
    <row r="651" spans="1:32">
      <c r="A651" s="176"/>
      <c r="B651" s="176"/>
      <c r="C651" s="176"/>
      <c r="D651" s="176"/>
      <c r="E651" s="176"/>
      <c r="F651" s="176"/>
      <c r="G651" s="175"/>
      <c r="H651" s="176"/>
      <c r="I651" s="176"/>
      <c r="J651" s="176"/>
      <c r="K651" s="176"/>
      <c r="L651" s="176"/>
      <c r="M651" s="176"/>
      <c r="N651" s="176" t="s">
        <v>12</v>
      </c>
      <c r="O651" s="176" t="s">
        <v>12</v>
      </c>
      <c r="P651" s="155" t="str">
        <f t="shared" si="130"/>
        <v xml:space="preserve"> </v>
      </c>
      <c r="Q651" s="155" t="str">
        <f>IF(P651="在读",IF(IFERROR(FIND("一",C651),0)&gt;0,"一对一",VLOOKUP(LEFT(C651,3),班级编码!A:H,8,0)),P651)</f>
        <v xml:space="preserve"> </v>
      </c>
      <c r="R651" s="156">
        <f t="shared" si="131"/>
        <v>0</v>
      </c>
      <c r="S651" s="151">
        <f t="shared" si="132"/>
        <v>0</v>
      </c>
      <c r="T651" s="151" t="str">
        <f t="shared" si="133"/>
        <v/>
      </c>
      <c r="U651" s="151" t="str">
        <f t="shared" si="134"/>
        <v/>
      </c>
      <c r="V651" s="151" t="str">
        <f t="shared" si="135"/>
        <v/>
      </c>
      <c r="W651" s="151" t="str">
        <f t="shared" si="136"/>
        <v/>
      </c>
      <c r="X651" s="151">
        <f t="shared" si="137"/>
        <v>0</v>
      </c>
      <c r="Y651" s="151">
        <f t="shared" si="138"/>
        <v>0</v>
      </c>
      <c r="Z651" s="151" t="str">
        <f t="shared" si="139"/>
        <v/>
      </c>
      <c r="AA651" s="151">
        <f>COUNTIF($F$2:F651,F651)</f>
        <v>0</v>
      </c>
      <c r="AB651" s="156" t="str">
        <f t="shared" si="140"/>
        <v/>
      </c>
      <c r="AC651" t="e">
        <f>VLOOKUP(C651,'2-班级信息'!A:AH,31,0)</f>
        <v>#N/A</v>
      </c>
      <c r="AD651" t="e">
        <f>VLOOKUP(C651,'2-班级信息'!A:AH,8,0)</f>
        <v>#N/A</v>
      </c>
      <c r="AE651" t="e">
        <f t="shared" si="141"/>
        <v>#N/A</v>
      </c>
      <c r="AF651" t="e">
        <f t="shared" si="142"/>
        <v>#N/A</v>
      </c>
    </row>
    <row r="652" spans="1:32">
      <c r="A652" s="176"/>
      <c r="B652" s="176"/>
      <c r="C652" s="176"/>
      <c r="D652" s="176"/>
      <c r="E652" s="176"/>
      <c r="F652" s="176"/>
      <c r="G652" s="175"/>
      <c r="H652" s="176"/>
      <c r="I652" s="176"/>
      <c r="J652" s="176"/>
      <c r="K652" s="176"/>
      <c r="L652" s="176"/>
      <c r="M652" s="176"/>
      <c r="N652" s="176" t="s">
        <v>12</v>
      </c>
      <c r="O652" s="176" t="s">
        <v>12</v>
      </c>
      <c r="P652" s="155" t="str">
        <f t="shared" si="130"/>
        <v xml:space="preserve"> </v>
      </c>
      <c r="Q652" s="155" t="str">
        <f>IF(P652="在读",IF(IFERROR(FIND("一",C652),0)&gt;0,"一对一",VLOOKUP(LEFT(C652,3),班级编码!A:H,8,0)),P652)</f>
        <v xml:space="preserve"> </v>
      </c>
      <c r="R652" s="156">
        <f t="shared" si="131"/>
        <v>0</v>
      </c>
      <c r="S652" s="151">
        <f t="shared" si="132"/>
        <v>0</v>
      </c>
      <c r="T652" s="151" t="str">
        <f t="shared" si="133"/>
        <v/>
      </c>
      <c r="U652" s="151" t="str">
        <f t="shared" si="134"/>
        <v/>
      </c>
      <c r="V652" s="151" t="str">
        <f t="shared" si="135"/>
        <v/>
      </c>
      <c r="W652" s="151" t="str">
        <f t="shared" si="136"/>
        <v/>
      </c>
      <c r="X652" s="151">
        <f t="shared" si="137"/>
        <v>0</v>
      </c>
      <c r="Y652" s="151">
        <f t="shared" si="138"/>
        <v>0</v>
      </c>
      <c r="Z652" s="151" t="str">
        <f t="shared" si="139"/>
        <v/>
      </c>
      <c r="AA652" s="151">
        <f>COUNTIF($F$2:F652,F652)</f>
        <v>0</v>
      </c>
      <c r="AB652" s="156" t="str">
        <f t="shared" si="140"/>
        <v/>
      </c>
      <c r="AC652" t="e">
        <f>VLOOKUP(C652,'2-班级信息'!A:AH,31,0)</f>
        <v>#N/A</v>
      </c>
      <c r="AD652" t="e">
        <f>VLOOKUP(C652,'2-班级信息'!A:AH,8,0)</f>
        <v>#N/A</v>
      </c>
      <c r="AE652" t="e">
        <f t="shared" si="141"/>
        <v>#N/A</v>
      </c>
      <c r="AF652" t="e">
        <f t="shared" si="142"/>
        <v>#N/A</v>
      </c>
    </row>
    <row r="653" spans="1:32">
      <c r="A653" s="176"/>
      <c r="B653" s="176"/>
      <c r="C653" s="176"/>
      <c r="D653" s="176"/>
      <c r="E653" s="176"/>
      <c r="F653" s="176"/>
      <c r="G653" s="175"/>
      <c r="H653" s="176"/>
      <c r="I653" s="176"/>
      <c r="J653" s="176"/>
      <c r="K653" s="176"/>
      <c r="L653" s="176"/>
      <c r="M653" s="176"/>
      <c r="N653" s="176" t="s">
        <v>12</v>
      </c>
      <c r="O653" s="176" t="s">
        <v>12</v>
      </c>
      <c r="P653" s="155" t="str">
        <f t="shared" si="130"/>
        <v xml:space="preserve"> </v>
      </c>
      <c r="Q653" s="155" t="str">
        <f>IF(P653="在读",IF(IFERROR(FIND("一",C653),0)&gt;0,"一对一",VLOOKUP(LEFT(C653,3),班级编码!A:H,8,0)),P653)</f>
        <v xml:space="preserve"> </v>
      </c>
      <c r="R653" s="156">
        <f t="shared" si="131"/>
        <v>0</v>
      </c>
      <c r="S653" s="151">
        <f t="shared" si="132"/>
        <v>0</v>
      </c>
      <c r="T653" s="151" t="str">
        <f t="shared" si="133"/>
        <v/>
      </c>
      <c r="U653" s="151" t="str">
        <f t="shared" si="134"/>
        <v/>
      </c>
      <c r="V653" s="151" t="str">
        <f t="shared" si="135"/>
        <v/>
      </c>
      <c r="W653" s="151" t="str">
        <f t="shared" si="136"/>
        <v/>
      </c>
      <c r="X653" s="151">
        <f t="shared" si="137"/>
        <v>0</v>
      </c>
      <c r="Y653" s="151">
        <f t="shared" si="138"/>
        <v>0</v>
      </c>
      <c r="Z653" s="151" t="str">
        <f t="shared" si="139"/>
        <v/>
      </c>
      <c r="AA653" s="151">
        <f>COUNTIF($F$2:F653,F653)</f>
        <v>0</v>
      </c>
      <c r="AB653" s="156" t="str">
        <f t="shared" si="140"/>
        <v/>
      </c>
      <c r="AC653" t="e">
        <f>VLOOKUP(C653,'2-班级信息'!A:AH,31,0)</f>
        <v>#N/A</v>
      </c>
      <c r="AD653" t="e">
        <f>VLOOKUP(C653,'2-班级信息'!A:AH,8,0)</f>
        <v>#N/A</v>
      </c>
      <c r="AE653" t="e">
        <f t="shared" si="141"/>
        <v>#N/A</v>
      </c>
      <c r="AF653" t="e">
        <f t="shared" si="142"/>
        <v>#N/A</v>
      </c>
    </row>
    <row r="654" spans="1:32">
      <c r="A654" s="176"/>
      <c r="B654" s="176"/>
      <c r="C654" s="176"/>
      <c r="D654" s="176"/>
      <c r="E654" s="176"/>
      <c r="F654" s="176"/>
      <c r="G654" s="175"/>
      <c r="H654" s="176"/>
      <c r="I654" s="176"/>
      <c r="J654" s="176"/>
      <c r="K654" s="176"/>
      <c r="L654" s="176"/>
      <c r="M654" s="176"/>
      <c r="N654" s="176" t="s">
        <v>12</v>
      </c>
      <c r="O654" s="176" t="s">
        <v>12</v>
      </c>
      <c r="P654" s="155" t="str">
        <f t="shared" si="130"/>
        <v xml:space="preserve"> </v>
      </c>
      <c r="Q654" s="155" t="str">
        <f>IF(P654="在读",IF(IFERROR(FIND("一",C654),0)&gt;0,"一对一",VLOOKUP(LEFT(C654,3),班级编码!A:H,8,0)),P654)</f>
        <v xml:space="preserve"> </v>
      </c>
      <c r="R654" s="156">
        <f t="shared" si="131"/>
        <v>0</v>
      </c>
      <c r="S654" s="151">
        <f t="shared" si="132"/>
        <v>0</v>
      </c>
      <c r="T654" s="151" t="str">
        <f t="shared" si="133"/>
        <v/>
      </c>
      <c r="U654" s="151" t="str">
        <f t="shared" si="134"/>
        <v/>
      </c>
      <c r="V654" s="151" t="str">
        <f t="shared" si="135"/>
        <v/>
      </c>
      <c r="W654" s="151" t="str">
        <f t="shared" si="136"/>
        <v/>
      </c>
      <c r="X654" s="151">
        <f t="shared" si="137"/>
        <v>0</v>
      </c>
      <c r="Y654" s="151">
        <f t="shared" si="138"/>
        <v>0</v>
      </c>
      <c r="Z654" s="151" t="str">
        <f t="shared" si="139"/>
        <v/>
      </c>
      <c r="AA654" s="151">
        <f>COUNTIF($F$2:F654,F654)</f>
        <v>0</v>
      </c>
      <c r="AB654" s="156" t="str">
        <f t="shared" si="140"/>
        <v/>
      </c>
      <c r="AC654" t="e">
        <f>VLOOKUP(C654,'2-班级信息'!A:AH,31,0)</f>
        <v>#N/A</v>
      </c>
      <c r="AD654" t="e">
        <f>VLOOKUP(C654,'2-班级信息'!A:AH,8,0)</f>
        <v>#N/A</v>
      </c>
      <c r="AE654" t="e">
        <f t="shared" si="141"/>
        <v>#N/A</v>
      </c>
      <c r="AF654" t="e">
        <f t="shared" si="142"/>
        <v>#N/A</v>
      </c>
    </row>
    <row r="655" spans="1:32">
      <c r="A655" s="176"/>
      <c r="B655" s="176"/>
      <c r="C655" s="176"/>
      <c r="D655" s="176"/>
      <c r="E655" s="176"/>
      <c r="F655" s="176"/>
      <c r="G655" s="175"/>
      <c r="H655" s="176"/>
      <c r="I655" s="176"/>
      <c r="J655" s="176"/>
      <c r="K655" s="176"/>
      <c r="L655" s="176"/>
      <c r="M655" s="176"/>
      <c r="N655" s="176" t="s">
        <v>12</v>
      </c>
      <c r="O655" s="176" t="s">
        <v>12</v>
      </c>
      <c r="P655" s="155" t="str">
        <f t="shared" si="130"/>
        <v xml:space="preserve"> </v>
      </c>
      <c r="Q655" s="155" t="str">
        <f>IF(P655="在读",IF(IFERROR(FIND("一",C655),0)&gt;0,"一对一",VLOOKUP(LEFT(C655,3),班级编码!A:H,8,0)),P655)</f>
        <v xml:space="preserve"> </v>
      </c>
      <c r="R655" s="156">
        <f t="shared" si="131"/>
        <v>0</v>
      </c>
      <c r="S655" s="151">
        <f t="shared" si="132"/>
        <v>0</v>
      </c>
      <c r="T655" s="151" t="str">
        <f t="shared" si="133"/>
        <v/>
      </c>
      <c r="U655" s="151" t="str">
        <f t="shared" si="134"/>
        <v/>
      </c>
      <c r="V655" s="151" t="str">
        <f t="shared" si="135"/>
        <v/>
      </c>
      <c r="W655" s="151" t="str">
        <f t="shared" si="136"/>
        <v/>
      </c>
      <c r="X655" s="151">
        <f t="shared" si="137"/>
        <v>0</v>
      </c>
      <c r="Y655" s="151">
        <f t="shared" si="138"/>
        <v>0</v>
      </c>
      <c r="Z655" s="151" t="str">
        <f t="shared" si="139"/>
        <v/>
      </c>
      <c r="AA655" s="151">
        <f>COUNTIF($F$2:F655,F655)</f>
        <v>0</v>
      </c>
      <c r="AB655" s="156" t="str">
        <f t="shared" si="140"/>
        <v/>
      </c>
      <c r="AC655" t="e">
        <f>VLOOKUP(C655,'2-班级信息'!A:AH,31,0)</f>
        <v>#N/A</v>
      </c>
      <c r="AD655" t="e">
        <f>VLOOKUP(C655,'2-班级信息'!A:AH,8,0)</f>
        <v>#N/A</v>
      </c>
      <c r="AE655" t="e">
        <f t="shared" si="141"/>
        <v>#N/A</v>
      </c>
      <c r="AF655" t="e">
        <f t="shared" si="142"/>
        <v>#N/A</v>
      </c>
    </row>
    <row r="656" spans="1:32">
      <c r="A656" s="176"/>
      <c r="B656" s="176"/>
      <c r="C656" s="176"/>
      <c r="D656" s="176"/>
      <c r="E656" s="176"/>
      <c r="F656" s="176"/>
      <c r="G656" s="175"/>
      <c r="H656" s="176"/>
      <c r="I656" s="176"/>
      <c r="J656" s="176"/>
      <c r="K656" s="176"/>
      <c r="L656" s="176"/>
      <c r="M656" s="176"/>
      <c r="N656" s="176" t="s">
        <v>12</v>
      </c>
      <c r="O656" s="176" t="s">
        <v>12</v>
      </c>
      <c r="P656" s="155" t="str">
        <f t="shared" si="130"/>
        <v xml:space="preserve"> </v>
      </c>
      <c r="Q656" s="155" t="str">
        <f>IF(P656="在读",IF(IFERROR(FIND("一",C656),0)&gt;0,"一对一",VLOOKUP(LEFT(C656,3),班级编码!A:H,8,0)),P656)</f>
        <v xml:space="preserve"> </v>
      </c>
      <c r="R656" s="156">
        <f t="shared" si="131"/>
        <v>0</v>
      </c>
      <c r="S656" s="151">
        <f t="shared" si="132"/>
        <v>0</v>
      </c>
      <c r="T656" s="151" t="str">
        <f t="shared" si="133"/>
        <v/>
      </c>
      <c r="U656" s="151" t="str">
        <f t="shared" si="134"/>
        <v/>
      </c>
      <c r="V656" s="151" t="str">
        <f t="shared" si="135"/>
        <v/>
      </c>
      <c r="W656" s="151" t="str">
        <f t="shared" si="136"/>
        <v/>
      </c>
      <c r="X656" s="151">
        <f t="shared" si="137"/>
        <v>0</v>
      </c>
      <c r="Y656" s="151">
        <f t="shared" si="138"/>
        <v>0</v>
      </c>
      <c r="Z656" s="151" t="str">
        <f t="shared" si="139"/>
        <v/>
      </c>
      <c r="AA656" s="151">
        <f>COUNTIF($F$2:F656,F656)</f>
        <v>0</v>
      </c>
      <c r="AB656" s="156" t="str">
        <f t="shared" si="140"/>
        <v/>
      </c>
      <c r="AC656" t="e">
        <f>VLOOKUP(C656,'2-班级信息'!A:AH,31,0)</f>
        <v>#N/A</v>
      </c>
      <c r="AD656" t="e">
        <f>VLOOKUP(C656,'2-班级信息'!A:AH,8,0)</f>
        <v>#N/A</v>
      </c>
      <c r="AE656" t="e">
        <f t="shared" si="141"/>
        <v>#N/A</v>
      </c>
      <c r="AF656" t="e">
        <f t="shared" si="142"/>
        <v>#N/A</v>
      </c>
    </row>
    <row r="657" spans="1:32">
      <c r="A657" s="176"/>
      <c r="B657" s="176"/>
      <c r="C657" s="176"/>
      <c r="D657" s="176"/>
      <c r="E657" s="176"/>
      <c r="F657" s="176"/>
      <c r="G657" s="175"/>
      <c r="H657" s="176"/>
      <c r="I657" s="176"/>
      <c r="J657" s="176"/>
      <c r="K657" s="176"/>
      <c r="L657" s="176"/>
      <c r="M657" s="176"/>
      <c r="N657" s="176" t="s">
        <v>12</v>
      </c>
      <c r="O657" s="176" t="s">
        <v>12</v>
      </c>
      <c r="P657" s="155" t="str">
        <f t="shared" si="130"/>
        <v xml:space="preserve"> </v>
      </c>
      <c r="Q657" s="155" t="str">
        <f>IF(P657="在读",IF(IFERROR(FIND("一",C657),0)&gt;0,"一对一",VLOOKUP(LEFT(C657,3),班级编码!A:H,8,0)),P657)</f>
        <v xml:space="preserve"> </v>
      </c>
      <c r="R657" s="156">
        <f t="shared" si="131"/>
        <v>0</v>
      </c>
      <c r="S657" s="151">
        <f t="shared" si="132"/>
        <v>0</v>
      </c>
      <c r="T657" s="151" t="str">
        <f t="shared" si="133"/>
        <v/>
      </c>
      <c r="U657" s="151" t="str">
        <f t="shared" si="134"/>
        <v/>
      </c>
      <c r="V657" s="151" t="str">
        <f t="shared" si="135"/>
        <v/>
      </c>
      <c r="W657" s="151" t="str">
        <f t="shared" si="136"/>
        <v/>
      </c>
      <c r="X657" s="151">
        <f t="shared" si="137"/>
        <v>0</v>
      </c>
      <c r="Y657" s="151">
        <f t="shared" si="138"/>
        <v>0</v>
      </c>
      <c r="Z657" s="151" t="str">
        <f t="shared" si="139"/>
        <v/>
      </c>
      <c r="AA657" s="151">
        <f>COUNTIF($F$2:F657,F657)</f>
        <v>0</v>
      </c>
      <c r="AB657" s="156" t="str">
        <f t="shared" si="140"/>
        <v/>
      </c>
      <c r="AC657" t="e">
        <f>VLOOKUP(C657,'2-班级信息'!A:AH,31,0)</f>
        <v>#N/A</v>
      </c>
      <c r="AD657" t="e">
        <f>VLOOKUP(C657,'2-班级信息'!A:AH,8,0)</f>
        <v>#N/A</v>
      </c>
      <c r="AE657" t="e">
        <f t="shared" si="141"/>
        <v>#N/A</v>
      </c>
      <c r="AF657" t="e">
        <f t="shared" si="142"/>
        <v>#N/A</v>
      </c>
    </row>
    <row r="658" spans="1:32">
      <c r="A658" s="176"/>
      <c r="B658" s="176"/>
      <c r="C658" s="176"/>
      <c r="D658" s="176"/>
      <c r="E658" s="176"/>
      <c r="F658" s="176"/>
      <c r="G658" s="175"/>
      <c r="H658" s="176"/>
      <c r="I658" s="176"/>
      <c r="J658" s="176"/>
      <c r="K658" s="176"/>
      <c r="L658" s="176"/>
      <c r="M658" s="176"/>
      <c r="N658" s="176" t="s">
        <v>12</v>
      </c>
      <c r="O658" s="176" t="s">
        <v>12</v>
      </c>
      <c r="P658" s="155" t="str">
        <f t="shared" si="130"/>
        <v xml:space="preserve"> </v>
      </c>
      <c r="Q658" s="155" t="str">
        <f>IF(P658="在读",IF(IFERROR(FIND("一",C658),0)&gt;0,"一对一",VLOOKUP(LEFT(C658,3),班级编码!A:H,8,0)),P658)</f>
        <v xml:space="preserve"> </v>
      </c>
      <c r="R658" s="156">
        <f t="shared" si="131"/>
        <v>0</v>
      </c>
      <c r="S658" s="151">
        <f t="shared" si="132"/>
        <v>0</v>
      </c>
      <c r="T658" s="151" t="str">
        <f t="shared" si="133"/>
        <v/>
      </c>
      <c r="U658" s="151" t="str">
        <f t="shared" si="134"/>
        <v/>
      </c>
      <c r="V658" s="151" t="str">
        <f t="shared" si="135"/>
        <v/>
      </c>
      <c r="W658" s="151" t="str">
        <f t="shared" si="136"/>
        <v/>
      </c>
      <c r="X658" s="151">
        <f t="shared" si="137"/>
        <v>0</v>
      </c>
      <c r="Y658" s="151">
        <f t="shared" si="138"/>
        <v>0</v>
      </c>
      <c r="Z658" s="151" t="str">
        <f t="shared" si="139"/>
        <v/>
      </c>
      <c r="AA658" s="151">
        <f>COUNTIF($F$2:F658,F658)</f>
        <v>0</v>
      </c>
      <c r="AB658" s="156" t="str">
        <f t="shared" si="140"/>
        <v/>
      </c>
      <c r="AC658" t="e">
        <f>VLOOKUP(C658,'2-班级信息'!A:AH,31,0)</f>
        <v>#N/A</v>
      </c>
      <c r="AD658" t="e">
        <f>VLOOKUP(C658,'2-班级信息'!A:AH,8,0)</f>
        <v>#N/A</v>
      </c>
      <c r="AE658" t="e">
        <f t="shared" si="141"/>
        <v>#N/A</v>
      </c>
      <c r="AF658" t="e">
        <f t="shared" si="142"/>
        <v>#N/A</v>
      </c>
    </row>
    <row r="659" spans="1:32">
      <c r="A659" s="176"/>
      <c r="B659" s="176"/>
      <c r="C659" s="176"/>
      <c r="D659" s="176"/>
      <c r="E659" s="176"/>
      <c r="F659" s="176"/>
      <c r="G659" s="175"/>
      <c r="H659" s="176"/>
      <c r="I659" s="176"/>
      <c r="J659" s="176"/>
      <c r="K659" s="176"/>
      <c r="L659" s="176"/>
      <c r="M659" s="176"/>
      <c r="N659" s="176" t="s">
        <v>12</v>
      </c>
      <c r="O659" s="176" t="s">
        <v>12</v>
      </c>
      <c r="P659" s="155" t="str">
        <f t="shared" si="130"/>
        <v xml:space="preserve"> </v>
      </c>
      <c r="Q659" s="155" t="str">
        <f>IF(P659="在读",IF(IFERROR(FIND("一",C659),0)&gt;0,"一对一",VLOOKUP(LEFT(C659,3),班级编码!A:H,8,0)),P659)</f>
        <v xml:space="preserve"> </v>
      </c>
      <c r="R659" s="156">
        <f t="shared" si="131"/>
        <v>0</v>
      </c>
      <c r="S659" s="151">
        <f t="shared" si="132"/>
        <v>0</v>
      </c>
      <c r="T659" s="151" t="str">
        <f t="shared" si="133"/>
        <v/>
      </c>
      <c r="U659" s="151" t="str">
        <f t="shared" si="134"/>
        <v/>
      </c>
      <c r="V659" s="151" t="str">
        <f t="shared" si="135"/>
        <v/>
      </c>
      <c r="W659" s="151" t="str">
        <f t="shared" si="136"/>
        <v/>
      </c>
      <c r="X659" s="151">
        <f t="shared" si="137"/>
        <v>0</v>
      </c>
      <c r="Y659" s="151">
        <f t="shared" si="138"/>
        <v>0</v>
      </c>
      <c r="Z659" s="151" t="str">
        <f t="shared" si="139"/>
        <v/>
      </c>
      <c r="AA659" s="151">
        <f>COUNTIF($F$2:F659,F659)</f>
        <v>0</v>
      </c>
      <c r="AB659" s="156" t="str">
        <f t="shared" si="140"/>
        <v/>
      </c>
      <c r="AC659" t="e">
        <f>VLOOKUP(C659,'2-班级信息'!A:AH,31,0)</f>
        <v>#N/A</v>
      </c>
      <c r="AD659" t="e">
        <f>VLOOKUP(C659,'2-班级信息'!A:AH,8,0)</f>
        <v>#N/A</v>
      </c>
      <c r="AE659" t="e">
        <f t="shared" si="141"/>
        <v>#N/A</v>
      </c>
      <c r="AF659" t="e">
        <f t="shared" si="142"/>
        <v>#N/A</v>
      </c>
    </row>
    <row r="660" spans="1:32">
      <c r="A660" s="176"/>
      <c r="B660" s="176"/>
      <c r="C660" s="176"/>
      <c r="D660" s="176"/>
      <c r="E660" s="176"/>
      <c r="F660" s="176"/>
      <c r="G660" s="175"/>
      <c r="H660" s="176"/>
      <c r="I660" s="176"/>
      <c r="J660" s="176"/>
      <c r="K660" s="176"/>
      <c r="L660" s="176"/>
      <c r="M660" s="176"/>
      <c r="N660" s="176" t="s">
        <v>12</v>
      </c>
      <c r="O660" s="176" t="s">
        <v>12</v>
      </c>
      <c r="P660" s="155" t="str">
        <f t="shared" si="130"/>
        <v xml:space="preserve"> </v>
      </c>
      <c r="Q660" s="155" t="str">
        <f>IF(P660="在读",IF(IFERROR(FIND("一",C660),0)&gt;0,"一对一",VLOOKUP(LEFT(C660,3),班级编码!A:H,8,0)),P660)</f>
        <v xml:space="preserve"> </v>
      </c>
      <c r="R660" s="156">
        <f t="shared" si="131"/>
        <v>0</v>
      </c>
      <c r="S660" s="151">
        <f t="shared" si="132"/>
        <v>0</v>
      </c>
      <c r="T660" s="151" t="str">
        <f t="shared" si="133"/>
        <v/>
      </c>
      <c r="U660" s="151" t="str">
        <f t="shared" si="134"/>
        <v/>
      </c>
      <c r="V660" s="151" t="str">
        <f t="shared" si="135"/>
        <v/>
      </c>
      <c r="W660" s="151" t="str">
        <f t="shared" si="136"/>
        <v/>
      </c>
      <c r="X660" s="151">
        <f t="shared" si="137"/>
        <v>0</v>
      </c>
      <c r="Y660" s="151">
        <f t="shared" si="138"/>
        <v>0</v>
      </c>
      <c r="Z660" s="151" t="str">
        <f t="shared" si="139"/>
        <v/>
      </c>
      <c r="AA660" s="151">
        <f>COUNTIF($F$2:F660,F660)</f>
        <v>0</v>
      </c>
      <c r="AB660" s="156" t="str">
        <f t="shared" si="140"/>
        <v/>
      </c>
      <c r="AC660" t="e">
        <f>VLOOKUP(C660,'2-班级信息'!A:AH,31,0)</f>
        <v>#N/A</v>
      </c>
      <c r="AD660" t="e">
        <f>VLOOKUP(C660,'2-班级信息'!A:AH,8,0)</f>
        <v>#N/A</v>
      </c>
      <c r="AE660" t="e">
        <f t="shared" si="141"/>
        <v>#N/A</v>
      </c>
      <c r="AF660" t="e">
        <f t="shared" si="142"/>
        <v>#N/A</v>
      </c>
    </row>
    <row r="661" spans="1:32">
      <c r="A661" s="176"/>
      <c r="B661" s="176"/>
      <c r="C661" s="176"/>
      <c r="D661" s="176"/>
      <c r="E661" s="176"/>
      <c r="F661" s="176"/>
      <c r="G661" s="175"/>
      <c r="H661" s="176"/>
      <c r="I661" s="176"/>
      <c r="J661" s="176"/>
      <c r="K661" s="176"/>
      <c r="L661" s="176"/>
      <c r="M661" s="176"/>
      <c r="N661" s="176" t="s">
        <v>12</v>
      </c>
      <c r="O661" s="176" t="s">
        <v>12</v>
      </c>
      <c r="P661" s="155" t="str">
        <f t="shared" si="130"/>
        <v xml:space="preserve"> </v>
      </c>
      <c r="Q661" s="155" t="str">
        <f>IF(P661="在读",IF(IFERROR(FIND("一",C661),0)&gt;0,"一对一",VLOOKUP(LEFT(C661,3),班级编码!A:H,8,0)),P661)</f>
        <v xml:space="preserve"> </v>
      </c>
      <c r="R661" s="156">
        <f t="shared" si="131"/>
        <v>0</v>
      </c>
      <c r="S661" s="151">
        <f t="shared" si="132"/>
        <v>0</v>
      </c>
      <c r="T661" s="151" t="str">
        <f t="shared" si="133"/>
        <v/>
      </c>
      <c r="U661" s="151" t="str">
        <f t="shared" si="134"/>
        <v/>
      </c>
      <c r="V661" s="151" t="str">
        <f t="shared" si="135"/>
        <v/>
      </c>
      <c r="W661" s="151" t="str">
        <f t="shared" si="136"/>
        <v/>
      </c>
      <c r="X661" s="151">
        <f t="shared" si="137"/>
        <v>0</v>
      </c>
      <c r="Y661" s="151">
        <f t="shared" si="138"/>
        <v>0</v>
      </c>
      <c r="Z661" s="151" t="str">
        <f t="shared" si="139"/>
        <v/>
      </c>
      <c r="AA661" s="151">
        <f>COUNTIF($F$2:F661,F661)</f>
        <v>0</v>
      </c>
      <c r="AB661" s="156" t="str">
        <f t="shared" si="140"/>
        <v/>
      </c>
      <c r="AC661" t="e">
        <f>VLOOKUP(C661,'2-班级信息'!A:AH,31,0)</f>
        <v>#N/A</v>
      </c>
      <c r="AD661" t="e">
        <f>VLOOKUP(C661,'2-班级信息'!A:AH,8,0)</f>
        <v>#N/A</v>
      </c>
      <c r="AE661" t="e">
        <f t="shared" si="141"/>
        <v>#N/A</v>
      </c>
      <c r="AF661" t="e">
        <f t="shared" si="142"/>
        <v>#N/A</v>
      </c>
    </row>
    <row r="662" spans="1:32">
      <c r="A662" s="176"/>
      <c r="B662" s="176"/>
      <c r="C662" s="176"/>
      <c r="D662" s="176"/>
      <c r="E662" s="176"/>
      <c r="F662" s="176"/>
      <c r="G662" s="175"/>
      <c r="H662" s="176"/>
      <c r="I662" s="176"/>
      <c r="J662" s="176"/>
      <c r="K662" s="176"/>
      <c r="L662" s="176"/>
      <c r="M662" s="176"/>
      <c r="N662" s="176" t="s">
        <v>12</v>
      </c>
      <c r="O662" s="176" t="s">
        <v>12</v>
      </c>
      <c r="P662" s="155" t="str">
        <f t="shared" si="130"/>
        <v xml:space="preserve"> </v>
      </c>
      <c r="Q662" s="155" t="str">
        <f>IF(P662="在读",IF(IFERROR(FIND("一",C662),0)&gt;0,"一对一",VLOOKUP(LEFT(C662,3),班级编码!A:H,8,0)),P662)</f>
        <v xml:space="preserve"> </v>
      </c>
      <c r="R662" s="156">
        <f t="shared" si="131"/>
        <v>0</v>
      </c>
      <c r="S662" s="151">
        <f t="shared" si="132"/>
        <v>0</v>
      </c>
      <c r="T662" s="151" t="str">
        <f t="shared" si="133"/>
        <v/>
      </c>
      <c r="U662" s="151" t="str">
        <f t="shared" si="134"/>
        <v/>
      </c>
      <c r="V662" s="151" t="str">
        <f t="shared" si="135"/>
        <v/>
      </c>
      <c r="W662" s="151" t="str">
        <f t="shared" si="136"/>
        <v/>
      </c>
      <c r="X662" s="151">
        <f t="shared" si="137"/>
        <v>0</v>
      </c>
      <c r="Y662" s="151">
        <f t="shared" si="138"/>
        <v>0</v>
      </c>
      <c r="Z662" s="151" t="str">
        <f t="shared" si="139"/>
        <v/>
      </c>
      <c r="AA662" s="151">
        <f>COUNTIF($F$2:F662,F662)</f>
        <v>0</v>
      </c>
      <c r="AB662" s="156" t="str">
        <f t="shared" si="140"/>
        <v/>
      </c>
      <c r="AC662" t="e">
        <f>VLOOKUP(C662,'2-班级信息'!A:AH,31,0)</f>
        <v>#N/A</v>
      </c>
      <c r="AD662" t="e">
        <f>VLOOKUP(C662,'2-班级信息'!A:AH,8,0)</f>
        <v>#N/A</v>
      </c>
      <c r="AE662" t="e">
        <f t="shared" si="141"/>
        <v>#N/A</v>
      </c>
      <c r="AF662" t="e">
        <f t="shared" si="142"/>
        <v>#N/A</v>
      </c>
    </row>
    <row r="663" spans="1:32">
      <c r="A663" s="176"/>
      <c r="B663" s="176"/>
      <c r="C663" s="176"/>
      <c r="D663" s="176"/>
      <c r="E663" s="176"/>
      <c r="F663" s="176"/>
      <c r="G663" s="175"/>
      <c r="H663" s="176"/>
      <c r="I663" s="176"/>
      <c r="J663" s="176"/>
      <c r="K663" s="176"/>
      <c r="L663" s="176"/>
      <c r="M663" s="176"/>
      <c r="N663" s="176" t="s">
        <v>12</v>
      </c>
      <c r="O663" s="176" t="s">
        <v>12</v>
      </c>
      <c r="P663" s="155" t="str">
        <f t="shared" si="130"/>
        <v xml:space="preserve"> </v>
      </c>
      <c r="Q663" s="155" t="str">
        <f>IF(P663="在读",IF(IFERROR(FIND("一",C663),0)&gt;0,"一对一",VLOOKUP(LEFT(C663,3),班级编码!A:H,8,0)),P663)</f>
        <v xml:space="preserve"> </v>
      </c>
      <c r="R663" s="156">
        <f t="shared" si="131"/>
        <v>0</v>
      </c>
      <c r="S663" s="151">
        <f t="shared" si="132"/>
        <v>0</v>
      </c>
      <c r="T663" s="151" t="str">
        <f t="shared" si="133"/>
        <v/>
      </c>
      <c r="U663" s="151" t="str">
        <f t="shared" si="134"/>
        <v/>
      </c>
      <c r="V663" s="151" t="str">
        <f t="shared" si="135"/>
        <v/>
      </c>
      <c r="W663" s="151" t="str">
        <f t="shared" si="136"/>
        <v/>
      </c>
      <c r="X663" s="151">
        <f t="shared" si="137"/>
        <v>0</v>
      </c>
      <c r="Y663" s="151">
        <f t="shared" si="138"/>
        <v>0</v>
      </c>
      <c r="Z663" s="151" t="str">
        <f t="shared" si="139"/>
        <v/>
      </c>
      <c r="AA663" s="151">
        <f>COUNTIF($F$2:F663,F663)</f>
        <v>0</v>
      </c>
      <c r="AB663" s="156" t="str">
        <f t="shared" si="140"/>
        <v/>
      </c>
      <c r="AC663" t="e">
        <f>VLOOKUP(C663,'2-班级信息'!A:AH,31,0)</f>
        <v>#N/A</v>
      </c>
      <c r="AD663" t="e">
        <f>VLOOKUP(C663,'2-班级信息'!A:AH,8,0)</f>
        <v>#N/A</v>
      </c>
      <c r="AE663" t="e">
        <f t="shared" si="141"/>
        <v>#N/A</v>
      </c>
      <c r="AF663" t="e">
        <f t="shared" si="142"/>
        <v>#N/A</v>
      </c>
    </row>
    <row r="664" spans="1:32">
      <c r="A664" s="176"/>
      <c r="B664" s="176"/>
      <c r="C664" s="176"/>
      <c r="D664" s="176"/>
      <c r="E664" s="176"/>
      <c r="F664" s="176"/>
      <c r="G664" s="175"/>
      <c r="H664" s="176"/>
      <c r="I664" s="176"/>
      <c r="J664" s="176"/>
      <c r="K664" s="176"/>
      <c r="L664" s="176"/>
      <c r="M664" s="176"/>
      <c r="N664" s="176" t="s">
        <v>12</v>
      </c>
      <c r="O664" s="176" t="s">
        <v>12</v>
      </c>
      <c r="P664" s="155" t="str">
        <f t="shared" si="130"/>
        <v xml:space="preserve"> </v>
      </c>
      <c r="Q664" s="155" t="str">
        <f>IF(P664="在读",IF(IFERROR(FIND("一",C664),0)&gt;0,"一对一",VLOOKUP(LEFT(C664,3),班级编码!A:H,8,0)),P664)</f>
        <v xml:space="preserve"> </v>
      </c>
      <c r="R664" s="156">
        <f t="shared" si="131"/>
        <v>0</v>
      </c>
      <c r="S664" s="151">
        <f t="shared" si="132"/>
        <v>0</v>
      </c>
      <c r="T664" s="151" t="str">
        <f t="shared" si="133"/>
        <v/>
      </c>
      <c r="U664" s="151" t="str">
        <f t="shared" si="134"/>
        <v/>
      </c>
      <c r="V664" s="151" t="str">
        <f t="shared" si="135"/>
        <v/>
      </c>
      <c r="W664" s="151" t="str">
        <f t="shared" si="136"/>
        <v/>
      </c>
      <c r="X664" s="151">
        <f t="shared" si="137"/>
        <v>0</v>
      </c>
      <c r="Y664" s="151">
        <f t="shared" si="138"/>
        <v>0</v>
      </c>
      <c r="Z664" s="151" t="str">
        <f t="shared" si="139"/>
        <v/>
      </c>
      <c r="AA664" s="151">
        <f>COUNTIF($F$2:F664,F664)</f>
        <v>0</v>
      </c>
      <c r="AB664" s="156" t="str">
        <f t="shared" si="140"/>
        <v/>
      </c>
      <c r="AC664" t="e">
        <f>VLOOKUP(C664,'2-班级信息'!A:AH,31,0)</f>
        <v>#N/A</v>
      </c>
      <c r="AD664" t="e">
        <f>VLOOKUP(C664,'2-班级信息'!A:AH,8,0)</f>
        <v>#N/A</v>
      </c>
      <c r="AE664" t="e">
        <f t="shared" si="141"/>
        <v>#N/A</v>
      </c>
      <c r="AF664" t="e">
        <f t="shared" si="142"/>
        <v>#N/A</v>
      </c>
    </row>
    <row r="665" spans="1:32">
      <c r="A665" s="176"/>
      <c r="B665" s="176"/>
      <c r="C665" s="176"/>
      <c r="D665" s="176"/>
      <c r="E665" s="176"/>
      <c r="F665" s="176"/>
      <c r="G665" s="175"/>
      <c r="H665" s="176"/>
      <c r="I665" s="176"/>
      <c r="J665" s="176"/>
      <c r="K665" s="176"/>
      <c r="L665" s="176"/>
      <c r="M665" s="176"/>
      <c r="N665" s="176" t="s">
        <v>12</v>
      </c>
      <c r="O665" s="176" t="s">
        <v>12</v>
      </c>
      <c r="P665" s="155" t="str">
        <f t="shared" si="130"/>
        <v xml:space="preserve"> </v>
      </c>
      <c r="Q665" s="155" t="str">
        <f>IF(P665="在读",IF(IFERROR(FIND("一",C665),0)&gt;0,"一对一",VLOOKUP(LEFT(C665,3),班级编码!A:H,8,0)),P665)</f>
        <v xml:space="preserve"> </v>
      </c>
      <c r="R665" s="156">
        <f t="shared" si="131"/>
        <v>0</v>
      </c>
      <c r="S665" s="151">
        <f t="shared" si="132"/>
        <v>0</v>
      </c>
      <c r="T665" s="151" t="str">
        <f t="shared" si="133"/>
        <v/>
      </c>
      <c r="U665" s="151" t="str">
        <f t="shared" si="134"/>
        <v/>
      </c>
      <c r="V665" s="151" t="str">
        <f t="shared" si="135"/>
        <v/>
      </c>
      <c r="W665" s="151" t="str">
        <f t="shared" si="136"/>
        <v/>
      </c>
      <c r="X665" s="151">
        <f t="shared" si="137"/>
        <v>0</v>
      </c>
      <c r="Y665" s="151">
        <f t="shared" si="138"/>
        <v>0</v>
      </c>
      <c r="Z665" s="151" t="str">
        <f t="shared" si="139"/>
        <v/>
      </c>
      <c r="AA665" s="151">
        <f>COUNTIF($F$2:F665,F665)</f>
        <v>0</v>
      </c>
      <c r="AB665" s="156" t="str">
        <f t="shared" si="140"/>
        <v/>
      </c>
      <c r="AC665" t="e">
        <f>VLOOKUP(C665,'2-班级信息'!A:AH,31,0)</f>
        <v>#N/A</v>
      </c>
      <c r="AD665" t="e">
        <f>VLOOKUP(C665,'2-班级信息'!A:AH,8,0)</f>
        <v>#N/A</v>
      </c>
      <c r="AE665" t="e">
        <f t="shared" si="141"/>
        <v>#N/A</v>
      </c>
      <c r="AF665" t="e">
        <f t="shared" si="142"/>
        <v>#N/A</v>
      </c>
    </row>
    <row r="666" spans="1:32">
      <c r="A666" s="176"/>
      <c r="B666" s="176"/>
      <c r="C666" s="176"/>
      <c r="D666" s="176"/>
      <c r="E666" s="176"/>
      <c r="F666" s="176"/>
      <c r="G666" s="175"/>
      <c r="H666" s="176"/>
      <c r="I666" s="176"/>
      <c r="J666" s="176"/>
      <c r="K666" s="176"/>
      <c r="L666" s="176"/>
      <c r="M666" s="176"/>
      <c r="N666" s="176" t="s">
        <v>12</v>
      </c>
      <c r="O666" s="176" t="s">
        <v>12</v>
      </c>
      <c r="P666" s="155" t="str">
        <f t="shared" si="130"/>
        <v xml:space="preserve"> </v>
      </c>
      <c r="Q666" s="155" t="str">
        <f>IF(P666="在读",IF(IFERROR(FIND("一",C666),0)&gt;0,"一对一",VLOOKUP(LEFT(C666,3),班级编码!A:H,8,0)),P666)</f>
        <v xml:space="preserve"> </v>
      </c>
      <c r="R666" s="156">
        <f t="shared" si="131"/>
        <v>0</v>
      </c>
      <c r="S666" s="151">
        <f t="shared" si="132"/>
        <v>0</v>
      </c>
      <c r="T666" s="151" t="str">
        <f t="shared" si="133"/>
        <v/>
      </c>
      <c r="U666" s="151" t="str">
        <f t="shared" si="134"/>
        <v/>
      </c>
      <c r="V666" s="151" t="str">
        <f t="shared" si="135"/>
        <v/>
      </c>
      <c r="W666" s="151" t="str">
        <f t="shared" si="136"/>
        <v/>
      </c>
      <c r="X666" s="151">
        <f t="shared" si="137"/>
        <v>0</v>
      </c>
      <c r="Y666" s="151">
        <f t="shared" si="138"/>
        <v>0</v>
      </c>
      <c r="Z666" s="151" t="str">
        <f t="shared" si="139"/>
        <v/>
      </c>
      <c r="AA666" s="151">
        <f>COUNTIF($F$2:F666,F666)</f>
        <v>0</v>
      </c>
      <c r="AB666" s="156" t="str">
        <f t="shared" si="140"/>
        <v/>
      </c>
      <c r="AC666" t="e">
        <f>VLOOKUP(C666,'2-班级信息'!A:AH,31,0)</f>
        <v>#N/A</v>
      </c>
      <c r="AD666" t="e">
        <f>VLOOKUP(C666,'2-班级信息'!A:AH,8,0)</f>
        <v>#N/A</v>
      </c>
      <c r="AE666" t="e">
        <f t="shared" si="141"/>
        <v>#N/A</v>
      </c>
      <c r="AF666" t="e">
        <f t="shared" si="142"/>
        <v>#N/A</v>
      </c>
    </row>
    <row r="667" spans="1:32">
      <c r="A667" s="176"/>
      <c r="B667" s="176"/>
      <c r="C667" s="176"/>
      <c r="D667" s="176"/>
      <c r="E667" s="176"/>
      <c r="F667" s="176"/>
      <c r="G667" s="175"/>
      <c r="H667" s="176"/>
      <c r="I667" s="176"/>
      <c r="J667" s="176"/>
      <c r="K667" s="176"/>
      <c r="L667" s="176"/>
      <c r="M667" s="176"/>
      <c r="N667" s="176" t="s">
        <v>12</v>
      </c>
      <c r="O667" s="176" t="s">
        <v>12</v>
      </c>
      <c r="P667" s="155" t="str">
        <f t="shared" si="130"/>
        <v xml:space="preserve"> </v>
      </c>
      <c r="Q667" s="155" t="str">
        <f>IF(P667="在读",IF(IFERROR(FIND("一",C667),0)&gt;0,"一对一",VLOOKUP(LEFT(C667,3),班级编码!A:H,8,0)),P667)</f>
        <v xml:space="preserve"> </v>
      </c>
      <c r="R667" s="156">
        <f t="shared" si="131"/>
        <v>0</v>
      </c>
      <c r="S667" s="151">
        <f t="shared" si="132"/>
        <v>0</v>
      </c>
      <c r="T667" s="151" t="str">
        <f t="shared" si="133"/>
        <v/>
      </c>
      <c r="U667" s="151" t="str">
        <f t="shared" si="134"/>
        <v/>
      </c>
      <c r="V667" s="151" t="str">
        <f t="shared" si="135"/>
        <v/>
      </c>
      <c r="W667" s="151" t="str">
        <f t="shared" si="136"/>
        <v/>
      </c>
      <c r="X667" s="151">
        <f t="shared" si="137"/>
        <v>0</v>
      </c>
      <c r="Y667" s="151">
        <f t="shared" si="138"/>
        <v>0</v>
      </c>
      <c r="Z667" s="151" t="str">
        <f t="shared" si="139"/>
        <v/>
      </c>
      <c r="AA667" s="151">
        <f>COUNTIF($F$2:F667,F667)</f>
        <v>0</v>
      </c>
      <c r="AB667" s="156" t="str">
        <f t="shared" si="140"/>
        <v/>
      </c>
      <c r="AC667" t="e">
        <f>VLOOKUP(C667,'2-班级信息'!A:AH,31,0)</f>
        <v>#N/A</v>
      </c>
      <c r="AD667" t="e">
        <f>VLOOKUP(C667,'2-班级信息'!A:AH,8,0)</f>
        <v>#N/A</v>
      </c>
      <c r="AE667" t="e">
        <f t="shared" si="141"/>
        <v>#N/A</v>
      </c>
      <c r="AF667" t="e">
        <f t="shared" si="142"/>
        <v>#N/A</v>
      </c>
    </row>
    <row r="668" spans="1:32">
      <c r="A668" s="176"/>
      <c r="B668" s="176"/>
      <c r="C668" s="176"/>
      <c r="D668" s="176"/>
      <c r="E668" s="176"/>
      <c r="F668" s="176"/>
      <c r="G668" s="175"/>
      <c r="H668" s="176"/>
      <c r="I668" s="176"/>
      <c r="J668" s="176"/>
      <c r="K668" s="176"/>
      <c r="L668" s="176"/>
      <c r="M668" s="176"/>
      <c r="N668" s="176" t="s">
        <v>12</v>
      </c>
      <c r="O668" s="176" t="s">
        <v>12</v>
      </c>
      <c r="P668" s="155" t="str">
        <f t="shared" si="130"/>
        <v xml:space="preserve"> </v>
      </c>
      <c r="Q668" s="155" t="str">
        <f>IF(P668="在读",IF(IFERROR(FIND("一",C668),0)&gt;0,"一对一",VLOOKUP(LEFT(C668,3),班级编码!A:H,8,0)),P668)</f>
        <v xml:space="preserve"> </v>
      </c>
      <c r="R668" s="156">
        <f t="shared" si="131"/>
        <v>0</v>
      </c>
      <c r="S668" s="151">
        <f t="shared" si="132"/>
        <v>0</v>
      </c>
      <c r="T668" s="151" t="str">
        <f t="shared" si="133"/>
        <v/>
      </c>
      <c r="U668" s="151" t="str">
        <f t="shared" si="134"/>
        <v/>
      </c>
      <c r="V668" s="151" t="str">
        <f t="shared" si="135"/>
        <v/>
      </c>
      <c r="W668" s="151" t="str">
        <f t="shared" si="136"/>
        <v/>
      </c>
      <c r="X668" s="151">
        <f t="shared" si="137"/>
        <v>0</v>
      </c>
      <c r="Y668" s="151">
        <f t="shared" si="138"/>
        <v>0</v>
      </c>
      <c r="Z668" s="151" t="str">
        <f t="shared" si="139"/>
        <v/>
      </c>
      <c r="AA668" s="151">
        <f>COUNTIF($F$2:F668,F668)</f>
        <v>0</v>
      </c>
      <c r="AB668" s="156" t="str">
        <f t="shared" si="140"/>
        <v/>
      </c>
      <c r="AC668" t="e">
        <f>VLOOKUP(C668,'2-班级信息'!A:AH,31,0)</f>
        <v>#N/A</v>
      </c>
      <c r="AD668" t="e">
        <f>VLOOKUP(C668,'2-班级信息'!A:AH,8,0)</f>
        <v>#N/A</v>
      </c>
      <c r="AE668" t="e">
        <f t="shared" si="141"/>
        <v>#N/A</v>
      </c>
      <c r="AF668" t="e">
        <f t="shared" si="142"/>
        <v>#N/A</v>
      </c>
    </row>
    <row r="669" spans="1:32">
      <c r="A669" s="176"/>
      <c r="B669" s="176"/>
      <c r="C669" s="176"/>
      <c r="D669" s="176"/>
      <c r="E669" s="176"/>
      <c r="F669" s="176"/>
      <c r="G669" s="175"/>
      <c r="H669" s="176"/>
      <c r="I669" s="176"/>
      <c r="J669" s="176"/>
      <c r="K669" s="176"/>
      <c r="L669" s="176"/>
      <c r="M669" s="176"/>
      <c r="N669" s="176" t="s">
        <v>12</v>
      </c>
      <c r="O669" s="176" t="s">
        <v>12</v>
      </c>
      <c r="P669" s="155" t="str">
        <f t="shared" si="130"/>
        <v xml:space="preserve"> </v>
      </c>
      <c r="Q669" s="155" t="str">
        <f>IF(P669="在读",IF(IFERROR(FIND("一",C669),0)&gt;0,"一对一",VLOOKUP(LEFT(C669,3),班级编码!A:H,8,0)),P669)</f>
        <v xml:space="preserve"> </v>
      </c>
      <c r="R669" s="156">
        <f t="shared" si="131"/>
        <v>0</v>
      </c>
      <c r="S669" s="151">
        <f t="shared" si="132"/>
        <v>0</v>
      </c>
      <c r="T669" s="151" t="str">
        <f t="shared" si="133"/>
        <v/>
      </c>
      <c r="U669" s="151" t="str">
        <f t="shared" si="134"/>
        <v/>
      </c>
      <c r="V669" s="151" t="str">
        <f t="shared" si="135"/>
        <v/>
      </c>
      <c r="W669" s="151" t="str">
        <f t="shared" si="136"/>
        <v/>
      </c>
      <c r="X669" s="151">
        <f t="shared" si="137"/>
        <v>0</v>
      </c>
      <c r="Y669" s="151">
        <f t="shared" si="138"/>
        <v>0</v>
      </c>
      <c r="Z669" s="151" t="str">
        <f t="shared" si="139"/>
        <v/>
      </c>
      <c r="AA669" s="151">
        <f>COUNTIF($F$2:F669,F669)</f>
        <v>0</v>
      </c>
      <c r="AB669" s="156" t="str">
        <f t="shared" si="140"/>
        <v/>
      </c>
      <c r="AC669" t="e">
        <f>VLOOKUP(C669,'2-班级信息'!A:AH,31,0)</f>
        <v>#N/A</v>
      </c>
      <c r="AD669" t="e">
        <f>VLOOKUP(C669,'2-班级信息'!A:AH,8,0)</f>
        <v>#N/A</v>
      </c>
      <c r="AE669" t="e">
        <f t="shared" si="141"/>
        <v>#N/A</v>
      </c>
      <c r="AF669" t="e">
        <f t="shared" si="142"/>
        <v>#N/A</v>
      </c>
    </row>
    <row r="670" spans="1:32">
      <c r="A670" s="176"/>
      <c r="B670" s="176"/>
      <c r="C670" s="176"/>
      <c r="D670" s="176"/>
      <c r="E670" s="176"/>
      <c r="F670" s="176"/>
      <c r="G670" s="175"/>
      <c r="H670" s="176"/>
      <c r="I670" s="176"/>
      <c r="J670" s="176"/>
      <c r="K670" s="176"/>
      <c r="L670" s="176"/>
      <c r="M670" s="176"/>
      <c r="N670" s="176" t="s">
        <v>12</v>
      </c>
      <c r="O670" s="176" t="s">
        <v>12</v>
      </c>
      <c r="P670" s="155" t="str">
        <f t="shared" si="130"/>
        <v xml:space="preserve"> </v>
      </c>
      <c r="Q670" s="155" t="str">
        <f>IF(P670="在读",IF(IFERROR(FIND("一",C670),0)&gt;0,"一对一",VLOOKUP(LEFT(C670,3),班级编码!A:H,8,0)),P670)</f>
        <v xml:space="preserve"> </v>
      </c>
      <c r="R670" s="156">
        <f t="shared" si="131"/>
        <v>0</v>
      </c>
      <c r="S670" s="151">
        <f t="shared" si="132"/>
        <v>0</v>
      </c>
      <c r="T670" s="151" t="str">
        <f t="shared" si="133"/>
        <v/>
      </c>
      <c r="U670" s="151" t="str">
        <f t="shared" si="134"/>
        <v/>
      </c>
      <c r="V670" s="151" t="str">
        <f t="shared" si="135"/>
        <v/>
      </c>
      <c r="W670" s="151" t="str">
        <f t="shared" si="136"/>
        <v/>
      </c>
      <c r="X670" s="151">
        <f t="shared" si="137"/>
        <v>0</v>
      </c>
      <c r="Y670" s="151">
        <f t="shared" si="138"/>
        <v>0</v>
      </c>
      <c r="Z670" s="151" t="str">
        <f t="shared" si="139"/>
        <v/>
      </c>
      <c r="AA670" s="151">
        <f>COUNTIF($F$2:F670,F670)</f>
        <v>0</v>
      </c>
      <c r="AB670" s="156" t="str">
        <f t="shared" si="140"/>
        <v/>
      </c>
      <c r="AC670" t="e">
        <f>VLOOKUP(C670,'2-班级信息'!A:AH,31,0)</f>
        <v>#N/A</v>
      </c>
      <c r="AD670" t="e">
        <f>VLOOKUP(C670,'2-班级信息'!A:AH,8,0)</f>
        <v>#N/A</v>
      </c>
      <c r="AE670" t="e">
        <f t="shared" si="141"/>
        <v>#N/A</v>
      </c>
      <c r="AF670" t="e">
        <f t="shared" si="142"/>
        <v>#N/A</v>
      </c>
    </row>
    <row r="671" spans="1:32">
      <c r="A671" s="176"/>
      <c r="B671" s="176"/>
      <c r="C671" s="176"/>
      <c r="D671" s="176"/>
      <c r="E671" s="176"/>
      <c r="F671" s="176"/>
      <c r="G671" s="175"/>
      <c r="H671" s="176"/>
      <c r="I671" s="176"/>
      <c r="J671" s="176"/>
      <c r="K671" s="176"/>
      <c r="L671" s="176"/>
      <c r="M671" s="176"/>
      <c r="N671" s="176" t="s">
        <v>12</v>
      </c>
      <c r="O671" s="176" t="s">
        <v>12</v>
      </c>
      <c r="P671" s="155" t="str">
        <f t="shared" si="130"/>
        <v xml:space="preserve"> </v>
      </c>
      <c r="Q671" s="155" t="str">
        <f>IF(P671="在读",IF(IFERROR(FIND("一",C671),0)&gt;0,"一对一",VLOOKUP(LEFT(C671,3),班级编码!A:H,8,0)),P671)</f>
        <v xml:space="preserve"> </v>
      </c>
      <c r="R671" s="156">
        <f t="shared" si="131"/>
        <v>0</v>
      </c>
      <c r="S671" s="151">
        <f t="shared" si="132"/>
        <v>0</v>
      </c>
      <c r="T671" s="151" t="str">
        <f t="shared" si="133"/>
        <v/>
      </c>
      <c r="U671" s="151" t="str">
        <f t="shared" si="134"/>
        <v/>
      </c>
      <c r="V671" s="151" t="str">
        <f t="shared" si="135"/>
        <v/>
      </c>
      <c r="W671" s="151" t="str">
        <f t="shared" si="136"/>
        <v/>
      </c>
      <c r="X671" s="151">
        <f t="shared" si="137"/>
        <v>0</v>
      </c>
      <c r="Y671" s="151">
        <f t="shared" si="138"/>
        <v>0</v>
      </c>
      <c r="Z671" s="151" t="str">
        <f t="shared" si="139"/>
        <v/>
      </c>
      <c r="AA671" s="151">
        <f>COUNTIF($F$2:F671,F671)</f>
        <v>0</v>
      </c>
      <c r="AB671" s="156" t="str">
        <f t="shared" si="140"/>
        <v/>
      </c>
      <c r="AC671" t="e">
        <f>VLOOKUP(C671,'2-班级信息'!A:AH,31,0)</f>
        <v>#N/A</v>
      </c>
      <c r="AD671" t="e">
        <f>VLOOKUP(C671,'2-班级信息'!A:AH,8,0)</f>
        <v>#N/A</v>
      </c>
      <c r="AE671" t="e">
        <f t="shared" si="141"/>
        <v>#N/A</v>
      </c>
      <c r="AF671" t="e">
        <f t="shared" si="142"/>
        <v>#N/A</v>
      </c>
    </row>
    <row r="672" spans="1:32">
      <c r="A672" s="176"/>
      <c r="B672" s="176"/>
      <c r="C672" s="176"/>
      <c r="D672" s="176"/>
      <c r="E672" s="176"/>
      <c r="F672" s="176"/>
      <c r="G672" s="175"/>
      <c r="H672" s="176"/>
      <c r="I672" s="176"/>
      <c r="J672" s="176"/>
      <c r="K672" s="176"/>
      <c r="L672" s="176"/>
      <c r="M672" s="176"/>
      <c r="N672" s="176" t="s">
        <v>12</v>
      </c>
      <c r="O672" s="176" t="s">
        <v>12</v>
      </c>
      <c r="P672" s="155" t="str">
        <f t="shared" si="130"/>
        <v xml:space="preserve"> </v>
      </c>
      <c r="Q672" s="155" t="str">
        <f>IF(P672="在读",IF(IFERROR(FIND("一",C672),0)&gt;0,"一对一",VLOOKUP(LEFT(C672,3),班级编码!A:H,8,0)),P672)</f>
        <v xml:space="preserve"> </v>
      </c>
      <c r="R672" s="156">
        <f t="shared" si="131"/>
        <v>0</v>
      </c>
      <c r="S672" s="151">
        <f t="shared" si="132"/>
        <v>0</v>
      </c>
      <c r="T672" s="151" t="str">
        <f t="shared" si="133"/>
        <v/>
      </c>
      <c r="U672" s="151" t="str">
        <f t="shared" si="134"/>
        <v/>
      </c>
      <c r="V672" s="151" t="str">
        <f t="shared" si="135"/>
        <v/>
      </c>
      <c r="W672" s="151" t="str">
        <f t="shared" si="136"/>
        <v/>
      </c>
      <c r="X672" s="151">
        <f t="shared" si="137"/>
        <v>0</v>
      </c>
      <c r="Y672" s="151">
        <f t="shared" si="138"/>
        <v>0</v>
      </c>
      <c r="Z672" s="151" t="str">
        <f t="shared" si="139"/>
        <v/>
      </c>
      <c r="AA672" s="151">
        <f>COUNTIF($F$2:F672,F672)</f>
        <v>0</v>
      </c>
      <c r="AB672" s="156" t="str">
        <f t="shared" si="140"/>
        <v/>
      </c>
      <c r="AC672" t="e">
        <f>VLOOKUP(C672,'2-班级信息'!A:AH,31,0)</f>
        <v>#N/A</v>
      </c>
      <c r="AD672" t="e">
        <f>VLOOKUP(C672,'2-班级信息'!A:AH,8,0)</f>
        <v>#N/A</v>
      </c>
      <c r="AE672" t="e">
        <f t="shared" si="141"/>
        <v>#N/A</v>
      </c>
      <c r="AF672" t="e">
        <f t="shared" si="142"/>
        <v>#N/A</v>
      </c>
    </row>
    <row r="673" spans="1:32">
      <c r="A673" s="176"/>
      <c r="B673" s="176"/>
      <c r="C673" s="176"/>
      <c r="D673" s="176"/>
      <c r="E673" s="176"/>
      <c r="F673" s="176"/>
      <c r="G673" s="175"/>
      <c r="H673" s="176"/>
      <c r="I673" s="176"/>
      <c r="J673" s="176"/>
      <c r="K673" s="176"/>
      <c r="L673" s="176"/>
      <c r="M673" s="176"/>
      <c r="N673" s="176" t="s">
        <v>12</v>
      </c>
      <c r="O673" s="176" t="s">
        <v>12</v>
      </c>
      <c r="P673" s="155" t="str">
        <f t="shared" si="130"/>
        <v xml:space="preserve"> </v>
      </c>
      <c r="Q673" s="155" t="str">
        <f>IF(P673="在读",IF(IFERROR(FIND("一",C673),0)&gt;0,"一对一",VLOOKUP(LEFT(C673,3),班级编码!A:H,8,0)),P673)</f>
        <v xml:space="preserve"> </v>
      </c>
      <c r="R673" s="156">
        <f t="shared" si="131"/>
        <v>0</v>
      </c>
      <c r="S673" s="151">
        <f t="shared" si="132"/>
        <v>0</v>
      </c>
      <c r="T673" s="151" t="str">
        <f t="shared" si="133"/>
        <v/>
      </c>
      <c r="U673" s="151" t="str">
        <f t="shared" si="134"/>
        <v/>
      </c>
      <c r="V673" s="151" t="str">
        <f t="shared" si="135"/>
        <v/>
      </c>
      <c r="W673" s="151" t="str">
        <f t="shared" si="136"/>
        <v/>
      </c>
      <c r="X673" s="151">
        <f t="shared" si="137"/>
        <v>0</v>
      </c>
      <c r="Y673" s="151">
        <f t="shared" si="138"/>
        <v>0</v>
      </c>
      <c r="Z673" s="151" t="str">
        <f t="shared" si="139"/>
        <v/>
      </c>
      <c r="AA673" s="151">
        <f>COUNTIF($F$2:F673,F673)</f>
        <v>0</v>
      </c>
      <c r="AB673" s="156" t="str">
        <f t="shared" si="140"/>
        <v/>
      </c>
      <c r="AC673" t="e">
        <f>VLOOKUP(C673,'2-班级信息'!A:AH,31,0)</f>
        <v>#N/A</v>
      </c>
      <c r="AD673" t="e">
        <f>VLOOKUP(C673,'2-班级信息'!A:AH,8,0)</f>
        <v>#N/A</v>
      </c>
      <c r="AE673" t="e">
        <f t="shared" si="141"/>
        <v>#N/A</v>
      </c>
      <c r="AF673" t="e">
        <f t="shared" si="142"/>
        <v>#N/A</v>
      </c>
    </row>
    <row r="674" spans="1:32">
      <c r="A674" s="176"/>
      <c r="B674" s="176"/>
      <c r="C674" s="176"/>
      <c r="D674" s="176"/>
      <c r="E674" s="176"/>
      <c r="F674" s="176"/>
      <c r="G674" s="175"/>
      <c r="H674" s="176"/>
      <c r="I674" s="176"/>
      <c r="J674" s="176"/>
      <c r="K674" s="176"/>
      <c r="L674" s="176"/>
      <c r="M674" s="176"/>
      <c r="N674" s="176" t="s">
        <v>12</v>
      </c>
      <c r="O674" s="176" t="s">
        <v>12</v>
      </c>
      <c r="P674" s="155" t="str">
        <f t="shared" si="130"/>
        <v xml:space="preserve"> </v>
      </c>
      <c r="Q674" s="155" t="str">
        <f>IF(P674="在读",IF(IFERROR(FIND("一",C674),0)&gt;0,"一对一",VLOOKUP(LEFT(C674,3),班级编码!A:H,8,0)),P674)</f>
        <v xml:space="preserve"> </v>
      </c>
      <c r="R674" s="156">
        <f t="shared" si="131"/>
        <v>0</v>
      </c>
      <c r="S674" s="151">
        <f t="shared" si="132"/>
        <v>0</v>
      </c>
      <c r="T674" s="151" t="str">
        <f t="shared" si="133"/>
        <v/>
      </c>
      <c r="U674" s="151" t="str">
        <f t="shared" si="134"/>
        <v/>
      </c>
      <c r="V674" s="151" t="str">
        <f t="shared" si="135"/>
        <v/>
      </c>
      <c r="W674" s="151" t="str">
        <f t="shared" si="136"/>
        <v/>
      </c>
      <c r="X674" s="151">
        <f t="shared" si="137"/>
        <v>0</v>
      </c>
      <c r="Y674" s="151">
        <f t="shared" si="138"/>
        <v>0</v>
      </c>
      <c r="Z674" s="151" t="str">
        <f t="shared" si="139"/>
        <v/>
      </c>
      <c r="AA674" s="151">
        <f>COUNTIF($F$2:F674,F674)</f>
        <v>0</v>
      </c>
      <c r="AB674" s="156" t="str">
        <f t="shared" si="140"/>
        <v/>
      </c>
      <c r="AC674" t="e">
        <f>VLOOKUP(C674,'2-班级信息'!A:AH,31,0)</f>
        <v>#N/A</v>
      </c>
      <c r="AD674" t="e">
        <f>VLOOKUP(C674,'2-班级信息'!A:AH,8,0)</f>
        <v>#N/A</v>
      </c>
      <c r="AE674" t="e">
        <f t="shared" si="141"/>
        <v>#N/A</v>
      </c>
      <c r="AF674" t="e">
        <f t="shared" si="142"/>
        <v>#N/A</v>
      </c>
    </row>
    <row r="675" spans="1:32">
      <c r="A675" s="176"/>
      <c r="B675" s="176"/>
      <c r="C675" s="176"/>
      <c r="D675" s="176"/>
      <c r="E675" s="176"/>
      <c r="F675" s="176"/>
      <c r="G675" s="175"/>
      <c r="H675" s="310"/>
      <c r="I675" s="176"/>
      <c r="J675" s="176"/>
      <c r="K675" s="176"/>
      <c r="L675" s="176"/>
      <c r="M675" s="176"/>
      <c r="N675" s="176" t="s">
        <v>12</v>
      </c>
      <c r="O675" s="176" t="s">
        <v>12</v>
      </c>
      <c r="P675" s="155" t="str">
        <f t="shared" si="130"/>
        <v xml:space="preserve"> </v>
      </c>
      <c r="Q675" s="155" t="str">
        <f>IF(P675="在读",IF(IFERROR(FIND("一",C675),0)&gt;0,"一对一",VLOOKUP(LEFT(C675,3),班级编码!A:H,8,0)),P675)</f>
        <v xml:space="preserve"> </v>
      </c>
      <c r="R675" s="156">
        <f t="shared" si="131"/>
        <v>0</v>
      </c>
      <c r="S675" s="151">
        <f t="shared" si="132"/>
        <v>0</v>
      </c>
      <c r="T675" s="151" t="str">
        <f t="shared" si="133"/>
        <v/>
      </c>
      <c r="U675" s="151" t="str">
        <f t="shared" si="134"/>
        <v/>
      </c>
      <c r="V675" s="151" t="str">
        <f t="shared" si="135"/>
        <v/>
      </c>
      <c r="W675" s="151" t="str">
        <f t="shared" si="136"/>
        <v/>
      </c>
      <c r="X675" s="151">
        <f t="shared" si="137"/>
        <v>0</v>
      </c>
      <c r="Y675" s="151">
        <f t="shared" si="138"/>
        <v>0</v>
      </c>
      <c r="Z675" s="151" t="str">
        <f t="shared" si="139"/>
        <v/>
      </c>
      <c r="AA675" s="151">
        <f>COUNTIF($F$2:F675,F675)</f>
        <v>0</v>
      </c>
      <c r="AB675" s="156" t="str">
        <f t="shared" si="140"/>
        <v/>
      </c>
      <c r="AC675" t="e">
        <f>VLOOKUP(C675,'2-班级信息'!A:AH,31,0)</f>
        <v>#N/A</v>
      </c>
      <c r="AD675" t="e">
        <f>VLOOKUP(C675,'2-班级信息'!A:AH,8,0)</f>
        <v>#N/A</v>
      </c>
      <c r="AE675" t="e">
        <f t="shared" si="141"/>
        <v>#N/A</v>
      </c>
      <c r="AF675" t="e">
        <f t="shared" si="142"/>
        <v>#N/A</v>
      </c>
    </row>
    <row r="676" spans="1:32">
      <c r="A676" s="176"/>
      <c r="B676" s="176"/>
      <c r="C676" s="176"/>
      <c r="D676" s="176"/>
      <c r="E676" s="176"/>
      <c r="F676" s="176"/>
      <c r="G676" s="175"/>
      <c r="H676" s="176"/>
      <c r="I676" s="176"/>
      <c r="J676" s="176"/>
      <c r="K676" s="176"/>
      <c r="L676" s="176"/>
      <c r="M676" s="176"/>
      <c r="N676" s="176" t="s">
        <v>12</v>
      </c>
      <c r="O676" s="176" t="s">
        <v>12</v>
      </c>
      <c r="P676" s="155" t="str">
        <f t="shared" si="130"/>
        <v xml:space="preserve"> </v>
      </c>
      <c r="Q676" s="155" t="str">
        <f>IF(P676="在读",IF(IFERROR(FIND("一",C676),0)&gt;0,"一对一",VLOOKUP(LEFT(C676,3),班级编码!A:H,8,0)),P676)</f>
        <v xml:space="preserve"> </v>
      </c>
      <c r="R676" s="156">
        <f t="shared" si="131"/>
        <v>0</v>
      </c>
      <c r="S676" s="151">
        <f t="shared" si="132"/>
        <v>0</v>
      </c>
      <c r="T676" s="151" t="str">
        <f t="shared" si="133"/>
        <v/>
      </c>
      <c r="U676" s="151" t="str">
        <f t="shared" si="134"/>
        <v/>
      </c>
      <c r="V676" s="151" t="str">
        <f t="shared" si="135"/>
        <v/>
      </c>
      <c r="W676" s="151" t="str">
        <f t="shared" si="136"/>
        <v/>
      </c>
      <c r="X676" s="151">
        <f t="shared" si="137"/>
        <v>0</v>
      </c>
      <c r="Y676" s="151">
        <f t="shared" si="138"/>
        <v>0</v>
      </c>
      <c r="Z676" s="151" t="str">
        <f t="shared" si="139"/>
        <v/>
      </c>
      <c r="AA676" s="151">
        <f>COUNTIF($F$2:F676,F676)</f>
        <v>0</v>
      </c>
      <c r="AB676" s="156" t="str">
        <f t="shared" si="140"/>
        <v/>
      </c>
      <c r="AC676" t="e">
        <f>VLOOKUP(C676,'2-班级信息'!A:AH,31,0)</f>
        <v>#N/A</v>
      </c>
      <c r="AD676" t="e">
        <f>VLOOKUP(C676,'2-班级信息'!A:AH,8,0)</f>
        <v>#N/A</v>
      </c>
      <c r="AE676" t="e">
        <f t="shared" si="141"/>
        <v>#N/A</v>
      </c>
      <c r="AF676" t="e">
        <f t="shared" si="142"/>
        <v>#N/A</v>
      </c>
    </row>
    <row r="677" spans="1:32">
      <c r="A677" s="176"/>
      <c r="B677" s="176"/>
      <c r="C677" s="176"/>
      <c r="D677" s="176"/>
      <c r="E677" s="176"/>
      <c r="F677" s="176"/>
      <c r="G677" s="175"/>
      <c r="H677" s="176"/>
      <c r="I677" s="176"/>
      <c r="J677" s="176"/>
      <c r="K677" s="176"/>
      <c r="L677" s="176"/>
      <c r="M677" s="176"/>
      <c r="N677" s="176" t="s">
        <v>12</v>
      </c>
      <c r="O677" s="176" t="s">
        <v>12</v>
      </c>
      <c r="P677" s="155" t="str">
        <f t="shared" si="130"/>
        <v xml:space="preserve"> </v>
      </c>
      <c r="Q677" s="155" t="str">
        <f>IF(P677="在读",IF(IFERROR(FIND("一",C677),0)&gt;0,"一对一",VLOOKUP(LEFT(C677,3),班级编码!A:H,8,0)),P677)</f>
        <v xml:space="preserve"> </v>
      </c>
      <c r="R677" s="156">
        <f t="shared" si="131"/>
        <v>0</v>
      </c>
      <c r="S677" s="151">
        <f t="shared" si="132"/>
        <v>0</v>
      </c>
      <c r="T677" s="151" t="str">
        <f t="shared" si="133"/>
        <v/>
      </c>
      <c r="U677" s="151" t="str">
        <f t="shared" si="134"/>
        <v/>
      </c>
      <c r="V677" s="151" t="str">
        <f t="shared" si="135"/>
        <v/>
      </c>
      <c r="W677" s="151" t="str">
        <f t="shared" si="136"/>
        <v/>
      </c>
      <c r="X677" s="151">
        <f t="shared" si="137"/>
        <v>0</v>
      </c>
      <c r="Y677" s="151">
        <f t="shared" si="138"/>
        <v>0</v>
      </c>
      <c r="Z677" s="151" t="str">
        <f t="shared" si="139"/>
        <v/>
      </c>
      <c r="AA677" s="151">
        <f>COUNTIF($F$2:F677,F677)</f>
        <v>0</v>
      </c>
      <c r="AB677" s="156" t="str">
        <f t="shared" si="140"/>
        <v/>
      </c>
      <c r="AC677" t="e">
        <f>VLOOKUP(C677,'2-班级信息'!A:AH,31,0)</f>
        <v>#N/A</v>
      </c>
      <c r="AD677" t="e">
        <f>VLOOKUP(C677,'2-班级信息'!A:AH,8,0)</f>
        <v>#N/A</v>
      </c>
      <c r="AE677" t="e">
        <f t="shared" si="141"/>
        <v>#N/A</v>
      </c>
      <c r="AF677" t="e">
        <f t="shared" si="142"/>
        <v>#N/A</v>
      </c>
    </row>
    <row r="678" spans="1:32">
      <c r="A678" s="176"/>
      <c r="B678" s="176"/>
      <c r="C678" s="176"/>
      <c r="D678" s="176"/>
      <c r="E678" s="176"/>
      <c r="F678" s="176"/>
      <c r="G678" s="175"/>
      <c r="H678" s="176"/>
      <c r="I678" s="176"/>
      <c r="J678" s="176"/>
      <c r="K678" s="176"/>
      <c r="L678" s="176"/>
      <c r="M678" s="176"/>
      <c r="N678" s="176" t="s">
        <v>12</v>
      </c>
      <c r="O678" s="176" t="s">
        <v>12</v>
      </c>
      <c r="P678" s="155" t="str">
        <f t="shared" si="130"/>
        <v xml:space="preserve"> </v>
      </c>
      <c r="Q678" s="155" t="str">
        <f>IF(P678="在读",IF(IFERROR(FIND("一",C678),0)&gt;0,"一对一",VLOOKUP(LEFT(C678,3),班级编码!A:H,8,0)),P678)</f>
        <v xml:space="preserve"> </v>
      </c>
      <c r="R678" s="156">
        <f t="shared" si="131"/>
        <v>0</v>
      </c>
      <c r="S678" s="151">
        <f t="shared" si="132"/>
        <v>0</v>
      </c>
      <c r="T678" s="151" t="str">
        <f t="shared" si="133"/>
        <v/>
      </c>
      <c r="U678" s="151" t="str">
        <f t="shared" si="134"/>
        <v/>
      </c>
      <c r="V678" s="151" t="str">
        <f t="shared" si="135"/>
        <v/>
      </c>
      <c r="W678" s="151" t="str">
        <f t="shared" si="136"/>
        <v/>
      </c>
      <c r="X678" s="151">
        <f t="shared" si="137"/>
        <v>0</v>
      </c>
      <c r="Y678" s="151">
        <f t="shared" si="138"/>
        <v>0</v>
      </c>
      <c r="Z678" s="151" t="str">
        <f t="shared" si="139"/>
        <v/>
      </c>
      <c r="AA678" s="151">
        <f>COUNTIF($F$2:F678,F678)</f>
        <v>0</v>
      </c>
      <c r="AB678" s="156" t="str">
        <f t="shared" si="140"/>
        <v/>
      </c>
      <c r="AC678" t="e">
        <f>VLOOKUP(C678,'2-班级信息'!A:AH,31,0)</f>
        <v>#N/A</v>
      </c>
      <c r="AD678" t="e">
        <f>VLOOKUP(C678,'2-班级信息'!A:AH,8,0)</f>
        <v>#N/A</v>
      </c>
      <c r="AE678" t="e">
        <f t="shared" si="141"/>
        <v>#N/A</v>
      </c>
      <c r="AF678" t="e">
        <f t="shared" si="142"/>
        <v>#N/A</v>
      </c>
    </row>
    <row r="679" spans="1:32">
      <c r="A679" s="176"/>
      <c r="B679" s="176"/>
      <c r="C679" s="176"/>
      <c r="D679" s="176"/>
      <c r="E679" s="176"/>
      <c r="F679" s="176"/>
      <c r="G679" s="175"/>
      <c r="H679" s="176"/>
      <c r="I679" s="176"/>
      <c r="J679" s="176"/>
      <c r="K679" s="176"/>
      <c r="L679" s="176"/>
      <c r="M679" s="176"/>
      <c r="N679" s="176" t="s">
        <v>12</v>
      </c>
      <c r="O679" s="176" t="s">
        <v>12</v>
      </c>
      <c r="P679" s="155" t="str">
        <f t="shared" si="130"/>
        <v xml:space="preserve"> </v>
      </c>
      <c r="Q679" s="155" t="str">
        <f>IF(P679="在读",IF(IFERROR(FIND("一",C679),0)&gt;0,"一对一",VLOOKUP(LEFT(C679,3),班级编码!A:H,8,0)),P679)</f>
        <v xml:space="preserve"> </v>
      </c>
      <c r="R679" s="156">
        <f t="shared" si="131"/>
        <v>0</v>
      </c>
      <c r="S679" s="151">
        <f t="shared" si="132"/>
        <v>0</v>
      </c>
      <c r="T679" s="151" t="str">
        <f t="shared" si="133"/>
        <v/>
      </c>
      <c r="U679" s="151" t="str">
        <f t="shared" si="134"/>
        <v/>
      </c>
      <c r="V679" s="151" t="str">
        <f t="shared" si="135"/>
        <v/>
      </c>
      <c r="W679" s="151" t="str">
        <f t="shared" si="136"/>
        <v/>
      </c>
      <c r="X679" s="151">
        <f t="shared" si="137"/>
        <v>0</v>
      </c>
      <c r="Y679" s="151">
        <f t="shared" si="138"/>
        <v>0</v>
      </c>
      <c r="Z679" s="151" t="str">
        <f t="shared" si="139"/>
        <v/>
      </c>
      <c r="AA679" s="151">
        <f>COUNTIF($F$2:F679,F679)</f>
        <v>0</v>
      </c>
      <c r="AB679" s="156" t="str">
        <f t="shared" si="140"/>
        <v/>
      </c>
      <c r="AC679" t="e">
        <f>VLOOKUP(C679,'2-班级信息'!A:AH,31,0)</f>
        <v>#N/A</v>
      </c>
      <c r="AD679" t="e">
        <f>VLOOKUP(C679,'2-班级信息'!A:AH,8,0)</f>
        <v>#N/A</v>
      </c>
      <c r="AE679" t="e">
        <f t="shared" si="141"/>
        <v>#N/A</v>
      </c>
      <c r="AF679" t="e">
        <f t="shared" si="142"/>
        <v>#N/A</v>
      </c>
    </row>
    <row r="680" spans="1:32">
      <c r="A680" s="176"/>
      <c r="B680" s="176"/>
      <c r="C680" s="176"/>
      <c r="D680" s="176"/>
      <c r="E680" s="176"/>
      <c r="F680" s="176"/>
      <c r="G680" s="175"/>
      <c r="H680" s="176"/>
      <c r="I680" s="176"/>
      <c r="J680" s="176"/>
      <c r="K680" s="176"/>
      <c r="L680" s="176"/>
      <c r="M680" s="176"/>
      <c r="N680" s="176" t="s">
        <v>12</v>
      </c>
      <c r="O680" s="176" t="s">
        <v>12</v>
      </c>
      <c r="P680" s="155" t="str">
        <f t="shared" si="130"/>
        <v xml:space="preserve"> </v>
      </c>
      <c r="Q680" s="155" t="str">
        <f>IF(P680="在读",IF(IFERROR(FIND("一",C680),0)&gt;0,"一对一",VLOOKUP(LEFT(C680,3),班级编码!A:H,8,0)),P680)</f>
        <v xml:space="preserve"> </v>
      </c>
      <c r="R680" s="156">
        <f t="shared" si="131"/>
        <v>0</v>
      </c>
      <c r="S680" s="151">
        <f t="shared" si="132"/>
        <v>0</v>
      </c>
      <c r="T680" s="151" t="str">
        <f t="shared" si="133"/>
        <v/>
      </c>
      <c r="U680" s="151" t="str">
        <f t="shared" si="134"/>
        <v/>
      </c>
      <c r="V680" s="151" t="str">
        <f t="shared" si="135"/>
        <v/>
      </c>
      <c r="W680" s="151" t="str">
        <f t="shared" si="136"/>
        <v/>
      </c>
      <c r="X680" s="151">
        <f t="shared" si="137"/>
        <v>0</v>
      </c>
      <c r="Y680" s="151">
        <f t="shared" si="138"/>
        <v>0</v>
      </c>
      <c r="Z680" s="151" t="str">
        <f t="shared" si="139"/>
        <v/>
      </c>
      <c r="AA680" s="151">
        <f>COUNTIF($F$2:F680,F680)</f>
        <v>0</v>
      </c>
      <c r="AB680" s="156" t="str">
        <f t="shared" si="140"/>
        <v/>
      </c>
      <c r="AC680" t="e">
        <f>VLOOKUP(C680,'2-班级信息'!A:AH,31,0)</f>
        <v>#N/A</v>
      </c>
      <c r="AD680" t="e">
        <f>VLOOKUP(C680,'2-班级信息'!A:AH,8,0)</f>
        <v>#N/A</v>
      </c>
      <c r="AE680" t="e">
        <f t="shared" si="141"/>
        <v>#N/A</v>
      </c>
      <c r="AF680" t="e">
        <f t="shared" si="142"/>
        <v>#N/A</v>
      </c>
    </row>
    <row r="681" spans="1:32">
      <c r="A681" s="176"/>
      <c r="B681" s="176"/>
      <c r="C681" s="176"/>
      <c r="D681" s="176"/>
      <c r="E681" s="176"/>
      <c r="F681" s="176"/>
      <c r="G681" s="175"/>
      <c r="H681" s="176"/>
      <c r="I681" s="176"/>
      <c r="J681" s="176"/>
      <c r="K681" s="176"/>
      <c r="L681" s="176"/>
      <c r="M681" s="176"/>
      <c r="N681" s="176" t="s">
        <v>12</v>
      </c>
      <c r="O681" s="176" t="s">
        <v>12</v>
      </c>
      <c r="P681" s="155" t="str">
        <f t="shared" si="130"/>
        <v xml:space="preserve"> </v>
      </c>
      <c r="Q681" s="155" t="str">
        <f>IF(P681="在读",IF(IFERROR(FIND("一",C681),0)&gt;0,"一对一",VLOOKUP(LEFT(C681,3),班级编码!A:H,8,0)),P681)</f>
        <v xml:space="preserve"> </v>
      </c>
      <c r="R681" s="156">
        <f t="shared" si="131"/>
        <v>0</v>
      </c>
      <c r="S681" s="151">
        <f t="shared" si="132"/>
        <v>0</v>
      </c>
      <c r="T681" s="151" t="str">
        <f t="shared" si="133"/>
        <v/>
      </c>
      <c r="U681" s="151" t="str">
        <f t="shared" si="134"/>
        <v/>
      </c>
      <c r="V681" s="151" t="str">
        <f t="shared" si="135"/>
        <v/>
      </c>
      <c r="W681" s="151" t="str">
        <f t="shared" si="136"/>
        <v/>
      </c>
      <c r="X681" s="151">
        <f t="shared" si="137"/>
        <v>0</v>
      </c>
      <c r="Y681" s="151">
        <f t="shared" si="138"/>
        <v>0</v>
      </c>
      <c r="Z681" s="151" t="str">
        <f t="shared" si="139"/>
        <v/>
      </c>
      <c r="AA681" s="151">
        <f>COUNTIF($F$2:F681,F681)</f>
        <v>0</v>
      </c>
      <c r="AB681" s="156" t="str">
        <f t="shared" si="140"/>
        <v/>
      </c>
      <c r="AC681" t="e">
        <f>VLOOKUP(C681,'2-班级信息'!A:AH,31,0)</f>
        <v>#N/A</v>
      </c>
      <c r="AD681" t="e">
        <f>VLOOKUP(C681,'2-班级信息'!A:AH,8,0)</f>
        <v>#N/A</v>
      </c>
      <c r="AE681" t="e">
        <f t="shared" si="141"/>
        <v>#N/A</v>
      </c>
      <c r="AF681" t="e">
        <f t="shared" si="142"/>
        <v>#N/A</v>
      </c>
    </row>
    <row r="682" spans="1:32">
      <c r="A682" s="176"/>
      <c r="B682" s="176"/>
      <c r="C682" s="176"/>
      <c r="D682" s="176"/>
      <c r="E682" s="176"/>
      <c r="F682" s="176"/>
      <c r="G682" s="175"/>
      <c r="H682" s="176"/>
      <c r="I682" s="176"/>
      <c r="J682" s="176"/>
      <c r="K682" s="176"/>
      <c r="L682" s="176"/>
      <c r="M682" s="176"/>
      <c r="N682" s="176" t="s">
        <v>12</v>
      </c>
      <c r="O682" s="176" t="s">
        <v>12</v>
      </c>
      <c r="P682" s="155" t="str">
        <f t="shared" si="130"/>
        <v xml:space="preserve"> </v>
      </c>
      <c r="Q682" s="155" t="str">
        <f>IF(P682="在读",IF(IFERROR(FIND("一",C682),0)&gt;0,"一对一",VLOOKUP(LEFT(C682,3),班级编码!A:H,8,0)),P682)</f>
        <v xml:space="preserve"> </v>
      </c>
      <c r="R682" s="156">
        <f t="shared" si="131"/>
        <v>0</v>
      </c>
      <c r="S682" s="151">
        <f t="shared" si="132"/>
        <v>0</v>
      </c>
      <c r="T682" s="151" t="str">
        <f t="shared" si="133"/>
        <v/>
      </c>
      <c r="U682" s="151" t="str">
        <f t="shared" si="134"/>
        <v/>
      </c>
      <c r="V682" s="151" t="str">
        <f t="shared" si="135"/>
        <v/>
      </c>
      <c r="W682" s="151" t="str">
        <f t="shared" si="136"/>
        <v/>
      </c>
      <c r="X682" s="151">
        <f t="shared" si="137"/>
        <v>0</v>
      </c>
      <c r="Y682" s="151">
        <f t="shared" si="138"/>
        <v>0</v>
      </c>
      <c r="Z682" s="151" t="str">
        <f t="shared" si="139"/>
        <v/>
      </c>
      <c r="AA682" s="151">
        <f>COUNTIF($F$2:F682,F682)</f>
        <v>0</v>
      </c>
      <c r="AB682" s="156" t="str">
        <f t="shared" si="140"/>
        <v/>
      </c>
      <c r="AC682" t="e">
        <f>VLOOKUP(C682,'2-班级信息'!A:AH,31,0)</f>
        <v>#N/A</v>
      </c>
      <c r="AD682" t="e">
        <f>VLOOKUP(C682,'2-班级信息'!A:AH,8,0)</f>
        <v>#N/A</v>
      </c>
      <c r="AE682" t="e">
        <f t="shared" si="141"/>
        <v>#N/A</v>
      </c>
      <c r="AF682" t="e">
        <f t="shared" si="142"/>
        <v>#N/A</v>
      </c>
    </row>
    <row r="683" spans="1:32">
      <c r="A683" s="176"/>
      <c r="B683" s="176"/>
      <c r="C683" s="176"/>
      <c r="D683" s="176"/>
      <c r="E683" s="176"/>
      <c r="F683" s="176"/>
      <c r="G683" s="175"/>
      <c r="H683" s="176"/>
      <c r="I683" s="176"/>
      <c r="J683" s="176"/>
      <c r="K683" s="176"/>
      <c r="L683" s="176"/>
      <c r="M683" s="176"/>
      <c r="N683" s="176" t="s">
        <v>12</v>
      </c>
      <c r="O683" s="176" t="s">
        <v>12</v>
      </c>
      <c r="P683" s="155" t="str">
        <f t="shared" si="130"/>
        <v xml:space="preserve"> </v>
      </c>
      <c r="Q683" s="155" t="str">
        <f>IF(P683="在读",IF(IFERROR(FIND("一",C683),0)&gt;0,"一对一",VLOOKUP(LEFT(C683,3),班级编码!A:H,8,0)),P683)</f>
        <v xml:space="preserve"> </v>
      </c>
      <c r="R683" s="156">
        <f t="shared" si="131"/>
        <v>0</v>
      </c>
      <c r="S683" s="151">
        <f t="shared" si="132"/>
        <v>0</v>
      </c>
      <c r="T683" s="151" t="str">
        <f t="shared" si="133"/>
        <v/>
      </c>
      <c r="U683" s="151" t="str">
        <f t="shared" si="134"/>
        <v/>
      </c>
      <c r="V683" s="151" t="str">
        <f t="shared" si="135"/>
        <v/>
      </c>
      <c r="W683" s="151" t="str">
        <f t="shared" si="136"/>
        <v/>
      </c>
      <c r="X683" s="151">
        <f t="shared" si="137"/>
        <v>0</v>
      </c>
      <c r="Y683" s="151">
        <f t="shared" si="138"/>
        <v>0</v>
      </c>
      <c r="Z683" s="151" t="str">
        <f t="shared" si="139"/>
        <v/>
      </c>
      <c r="AA683" s="151">
        <f>COUNTIF($F$2:F683,F683)</f>
        <v>0</v>
      </c>
      <c r="AB683" s="156" t="str">
        <f t="shared" si="140"/>
        <v/>
      </c>
      <c r="AC683" t="e">
        <f>VLOOKUP(C683,'2-班级信息'!A:AH,31,0)</f>
        <v>#N/A</v>
      </c>
      <c r="AD683" t="e">
        <f>VLOOKUP(C683,'2-班级信息'!A:AH,8,0)</f>
        <v>#N/A</v>
      </c>
      <c r="AE683" t="e">
        <f t="shared" si="141"/>
        <v>#N/A</v>
      </c>
      <c r="AF683" t="e">
        <f t="shared" si="142"/>
        <v>#N/A</v>
      </c>
    </row>
    <row r="684" spans="1:32">
      <c r="A684" s="176"/>
      <c r="B684" s="176"/>
      <c r="C684" s="176"/>
      <c r="D684" s="176"/>
      <c r="E684" s="176"/>
      <c r="F684" s="176"/>
      <c r="G684" s="175"/>
      <c r="H684" s="176"/>
      <c r="I684" s="176"/>
      <c r="J684" s="176"/>
      <c r="K684" s="176"/>
      <c r="L684" s="176"/>
      <c r="M684" s="176"/>
      <c r="N684" s="176" t="s">
        <v>12</v>
      </c>
      <c r="O684" s="176" t="s">
        <v>12</v>
      </c>
      <c r="P684" s="155" t="str">
        <f t="shared" si="130"/>
        <v xml:space="preserve"> </v>
      </c>
      <c r="Q684" s="155" t="str">
        <f>IF(P684="在读",IF(IFERROR(FIND("一",C684),0)&gt;0,"一对一",VLOOKUP(LEFT(C684,3),班级编码!A:H,8,0)),P684)</f>
        <v xml:space="preserve"> </v>
      </c>
      <c r="R684" s="156">
        <f t="shared" si="131"/>
        <v>0</v>
      </c>
      <c r="S684" s="151">
        <f t="shared" si="132"/>
        <v>0</v>
      </c>
      <c r="T684" s="151" t="str">
        <f t="shared" si="133"/>
        <v/>
      </c>
      <c r="U684" s="151" t="str">
        <f t="shared" si="134"/>
        <v/>
      </c>
      <c r="V684" s="151" t="str">
        <f t="shared" si="135"/>
        <v/>
      </c>
      <c r="W684" s="151" t="str">
        <f t="shared" si="136"/>
        <v/>
      </c>
      <c r="X684" s="151">
        <f t="shared" si="137"/>
        <v>0</v>
      </c>
      <c r="Y684" s="151">
        <f t="shared" si="138"/>
        <v>0</v>
      </c>
      <c r="Z684" s="151" t="str">
        <f t="shared" si="139"/>
        <v/>
      </c>
      <c r="AA684" s="151">
        <f>COUNTIF($F$2:F684,F684)</f>
        <v>0</v>
      </c>
      <c r="AB684" s="156" t="str">
        <f t="shared" si="140"/>
        <v/>
      </c>
      <c r="AC684" t="e">
        <f>VLOOKUP(C684,'2-班级信息'!A:AH,31,0)</f>
        <v>#N/A</v>
      </c>
      <c r="AD684" t="e">
        <f>VLOOKUP(C684,'2-班级信息'!A:AH,8,0)</f>
        <v>#N/A</v>
      </c>
      <c r="AE684" t="e">
        <f t="shared" si="141"/>
        <v>#N/A</v>
      </c>
      <c r="AF684" t="e">
        <f t="shared" si="142"/>
        <v>#N/A</v>
      </c>
    </row>
    <row r="685" spans="1:32">
      <c r="A685" s="176"/>
      <c r="B685" s="176"/>
      <c r="C685" s="176"/>
      <c r="D685" s="176"/>
      <c r="E685" s="176"/>
      <c r="F685" s="176"/>
      <c r="G685" s="175"/>
      <c r="H685" s="176"/>
      <c r="I685" s="176"/>
      <c r="J685" s="176"/>
      <c r="K685" s="176"/>
      <c r="L685" s="176"/>
      <c r="M685" s="176"/>
      <c r="N685" s="176" t="s">
        <v>12</v>
      </c>
      <c r="O685" s="176" t="s">
        <v>12</v>
      </c>
      <c r="P685" s="155" t="str">
        <f t="shared" si="130"/>
        <v xml:space="preserve"> </v>
      </c>
      <c r="Q685" s="155" t="str">
        <f>IF(P685="在读",IF(IFERROR(FIND("一",C685),0)&gt;0,"一对一",VLOOKUP(LEFT(C685,3),班级编码!A:H,8,0)),P685)</f>
        <v xml:space="preserve"> </v>
      </c>
      <c r="R685" s="156">
        <f t="shared" si="131"/>
        <v>0</v>
      </c>
      <c r="S685" s="151">
        <f t="shared" si="132"/>
        <v>0</v>
      </c>
      <c r="T685" s="151" t="str">
        <f t="shared" si="133"/>
        <v/>
      </c>
      <c r="U685" s="151" t="str">
        <f t="shared" si="134"/>
        <v/>
      </c>
      <c r="V685" s="151" t="str">
        <f t="shared" si="135"/>
        <v/>
      </c>
      <c r="W685" s="151" t="str">
        <f t="shared" si="136"/>
        <v/>
      </c>
      <c r="X685" s="151">
        <f t="shared" si="137"/>
        <v>0</v>
      </c>
      <c r="Y685" s="151">
        <f t="shared" si="138"/>
        <v>0</v>
      </c>
      <c r="Z685" s="151" t="str">
        <f t="shared" si="139"/>
        <v/>
      </c>
      <c r="AA685" s="151">
        <f>COUNTIF($F$2:F685,F685)</f>
        <v>0</v>
      </c>
      <c r="AB685" s="156" t="str">
        <f t="shared" si="140"/>
        <v/>
      </c>
      <c r="AC685" t="e">
        <f>VLOOKUP(C685,'2-班级信息'!A:AH,31,0)</f>
        <v>#N/A</v>
      </c>
      <c r="AD685" t="e">
        <f>VLOOKUP(C685,'2-班级信息'!A:AH,8,0)</f>
        <v>#N/A</v>
      </c>
      <c r="AE685" t="e">
        <f t="shared" si="141"/>
        <v>#N/A</v>
      </c>
      <c r="AF685" t="e">
        <f t="shared" si="142"/>
        <v>#N/A</v>
      </c>
    </row>
    <row r="686" spans="1:32">
      <c r="A686" s="176"/>
      <c r="B686" s="176"/>
      <c r="C686" s="176"/>
      <c r="D686" s="176"/>
      <c r="E686" s="176"/>
      <c r="F686" s="176"/>
      <c r="G686" s="175"/>
      <c r="H686" s="176"/>
      <c r="I686" s="176"/>
      <c r="J686" s="176"/>
      <c r="K686" s="176"/>
      <c r="L686" s="176"/>
      <c r="M686" s="176"/>
      <c r="N686" s="176" t="s">
        <v>12</v>
      </c>
      <c r="O686" s="176" t="s">
        <v>12</v>
      </c>
      <c r="P686" s="155" t="str">
        <f t="shared" si="130"/>
        <v xml:space="preserve"> </v>
      </c>
      <c r="Q686" s="155" t="str">
        <f>IF(P686="在读",IF(IFERROR(FIND("一",C686),0)&gt;0,"一对一",VLOOKUP(LEFT(C686,3),班级编码!A:H,8,0)),P686)</f>
        <v xml:space="preserve"> </v>
      </c>
      <c r="R686" s="156">
        <f t="shared" si="131"/>
        <v>0</v>
      </c>
      <c r="S686" s="151">
        <f t="shared" si="132"/>
        <v>0</v>
      </c>
      <c r="T686" s="151" t="str">
        <f t="shared" si="133"/>
        <v/>
      </c>
      <c r="U686" s="151" t="str">
        <f t="shared" si="134"/>
        <v/>
      </c>
      <c r="V686" s="151" t="str">
        <f t="shared" si="135"/>
        <v/>
      </c>
      <c r="W686" s="151" t="str">
        <f t="shared" si="136"/>
        <v/>
      </c>
      <c r="X686" s="151">
        <f t="shared" si="137"/>
        <v>0</v>
      </c>
      <c r="Y686" s="151">
        <f t="shared" si="138"/>
        <v>0</v>
      </c>
      <c r="Z686" s="151" t="str">
        <f t="shared" si="139"/>
        <v/>
      </c>
      <c r="AA686" s="151">
        <f>COUNTIF($F$2:F686,F686)</f>
        <v>0</v>
      </c>
      <c r="AB686" s="156" t="str">
        <f t="shared" si="140"/>
        <v/>
      </c>
      <c r="AC686" t="e">
        <f>VLOOKUP(C686,'2-班级信息'!A:AH,31,0)</f>
        <v>#N/A</v>
      </c>
      <c r="AD686" t="e">
        <f>VLOOKUP(C686,'2-班级信息'!A:AH,8,0)</f>
        <v>#N/A</v>
      </c>
      <c r="AE686" t="e">
        <f t="shared" si="141"/>
        <v>#N/A</v>
      </c>
      <c r="AF686" t="e">
        <f t="shared" si="142"/>
        <v>#N/A</v>
      </c>
    </row>
    <row r="687" spans="1:32">
      <c r="A687" s="176"/>
      <c r="B687" s="176"/>
      <c r="C687" s="176"/>
      <c r="D687" s="176"/>
      <c r="E687" s="176"/>
      <c r="F687" s="176"/>
      <c r="G687" s="175"/>
      <c r="H687" s="176"/>
      <c r="I687" s="176"/>
      <c r="J687" s="176"/>
      <c r="K687" s="176"/>
      <c r="L687" s="176"/>
      <c r="M687" s="176"/>
      <c r="N687" s="176" t="s">
        <v>12</v>
      </c>
      <c r="O687" s="176" t="s">
        <v>12</v>
      </c>
      <c r="P687" s="155" t="str">
        <f t="shared" si="130"/>
        <v xml:space="preserve"> </v>
      </c>
      <c r="Q687" s="155" t="str">
        <f>IF(P687="在读",IF(IFERROR(FIND("一",C687),0)&gt;0,"一对一",VLOOKUP(LEFT(C687,3),班级编码!A:H,8,0)),P687)</f>
        <v xml:space="preserve"> </v>
      </c>
      <c r="R687" s="156">
        <f t="shared" si="131"/>
        <v>0</v>
      </c>
      <c r="S687" s="151">
        <f t="shared" si="132"/>
        <v>0</v>
      </c>
      <c r="T687" s="151" t="str">
        <f t="shared" si="133"/>
        <v/>
      </c>
      <c r="U687" s="151" t="str">
        <f t="shared" si="134"/>
        <v/>
      </c>
      <c r="V687" s="151" t="str">
        <f t="shared" si="135"/>
        <v/>
      </c>
      <c r="W687" s="151" t="str">
        <f t="shared" si="136"/>
        <v/>
      </c>
      <c r="X687" s="151">
        <f t="shared" si="137"/>
        <v>0</v>
      </c>
      <c r="Y687" s="151">
        <f t="shared" si="138"/>
        <v>0</v>
      </c>
      <c r="Z687" s="151" t="str">
        <f t="shared" si="139"/>
        <v/>
      </c>
      <c r="AA687" s="151">
        <f>COUNTIF($F$2:F687,F687)</f>
        <v>0</v>
      </c>
      <c r="AB687" s="156" t="str">
        <f t="shared" si="140"/>
        <v/>
      </c>
      <c r="AC687" t="e">
        <f>VLOOKUP(C687,'2-班级信息'!A:AH,31,0)</f>
        <v>#N/A</v>
      </c>
      <c r="AD687" t="e">
        <f>VLOOKUP(C687,'2-班级信息'!A:AH,8,0)</f>
        <v>#N/A</v>
      </c>
      <c r="AE687" t="e">
        <f t="shared" si="141"/>
        <v>#N/A</v>
      </c>
      <c r="AF687" t="e">
        <f t="shared" si="142"/>
        <v>#N/A</v>
      </c>
    </row>
    <row r="688" spans="1:32">
      <c r="A688" s="176"/>
      <c r="B688" s="176"/>
      <c r="C688" s="176"/>
      <c r="D688" s="176"/>
      <c r="E688" s="176"/>
      <c r="F688" s="176"/>
      <c r="G688" s="175"/>
      <c r="H688" s="176"/>
      <c r="I688" s="176"/>
      <c r="J688" s="176"/>
      <c r="K688" s="176"/>
      <c r="L688" s="176"/>
      <c r="M688" s="176"/>
      <c r="N688" s="176" t="s">
        <v>12</v>
      </c>
      <c r="O688" s="176" t="s">
        <v>12</v>
      </c>
      <c r="P688" s="155" t="str">
        <f t="shared" si="130"/>
        <v xml:space="preserve"> </v>
      </c>
      <c r="Q688" s="155" t="str">
        <f>IF(P688="在读",IF(IFERROR(FIND("一",C688),0)&gt;0,"一对一",VLOOKUP(LEFT(C688,3),班级编码!A:H,8,0)),P688)</f>
        <v xml:space="preserve"> </v>
      </c>
      <c r="R688" s="156">
        <f t="shared" si="131"/>
        <v>0</v>
      </c>
      <c r="S688" s="151">
        <f t="shared" si="132"/>
        <v>0</v>
      </c>
      <c r="T688" s="151" t="str">
        <f t="shared" si="133"/>
        <v/>
      </c>
      <c r="U688" s="151" t="str">
        <f t="shared" si="134"/>
        <v/>
      </c>
      <c r="V688" s="151" t="str">
        <f t="shared" si="135"/>
        <v/>
      </c>
      <c r="W688" s="151" t="str">
        <f t="shared" si="136"/>
        <v/>
      </c>
      <c r="X688" s="151">
        <f t="shared" si="137"/>
        <v>0</v>
      </c>
      <c r="Y688" s="151">
        <f t="shared" si="138"/>
        <v>0</v>
      </c>
      <c r="Z688" s="151" t="str">
        <f t="shared" si="139"/>
        <v/>
      </c>
      <c r="AA688" s="151">
        <f>COUNTIF($F$2:F688,F688)</f>
        <v>0</v>
      </c>
      <c r="AB688" s="156" t="str">
        <f t="shared" si="140"/>
        <v/>
      </c>
      <c r="AC688" t="e">
        <f>VLOOKUP(C688,'2-班级信息'!A:AH,31,0)</f>
        <v>#N/A</v>
      </c>
      <c r="AD688" t="e">
        <f>VLOOKUP(C688,'2-班级信息'!A:AH,8,0)</f>
        <v>#N/A</v>
      </c>
      <c r="AE688" t="e">
        <f t="shared" si="141"/>
        <v>#N/A</v>
      </c>
      <c r="AF688" t="e">
        <f t="shared" si="142"/>
        <v>#N/A</v>
      </c>
    </row>
    <row r="689" spans="1:32">
      <c r="A689" s="176"/>
      <c r="B689" s="176"/>
      <c r="C689" s="176"/>
      <c r="D689" s="176"/>
      <c r="E689" s="176"/>
      <c r="F689" s="176"/>
      <c r="G689" s="175"/>
      <c r="H689" s="176"/>
      <c r="I689" s="176"/>
      <c r="J689" s="176"/>
      <c r="K689" s="176"/>
      <c r="L689" s="176"/>
      <c r="M689" s="176"/>
      <c r="N689" s="176" t="s">
        <v>12</v>
      </c>
      <c r="O689" s="176" t="s">
        <v>12</v>
      </c>
      <c r="P689" s="155" t="str">
        <f t="shared" si="130"/>
        <v xml:space="preserve"> </v>
      </c>
      <c r="Q689" s="155" t="str">
        <f>IF(P689="在读",IF(IFERROR(FIND("一",C689),0)&gt;0,"一对一",VLOOKUP(LEFT(C689,3),班级编码!A:H,8,0)),P689)</f>
        <v xml:space="preserve"> </v>
      </c>
      <c r="R689" s="156">
        <f t="shared" si="131"/>
        <v>0</v>
      </c>
      <c r="S689" s="151">
        <f t="shared" si="132"/>
        <v>0</v>
      </c>
      <c r="T689" s="151" t="str">
        <f t="shared" si="133"/>
        <v/>
      </c>
      <c r="U689" s="151" t="str">
        <f t="shared" si="134"/>
        <v/>
      </c>
      <c r="V689" s="151" t="str">
        <f t="shared" si="135"/>
        <v/>
      </c>
      <c r="W689" s="151" t="str">
        <f t="shared" si="136"/>
        <v/>
      </c>
      <c r="X689" s="151">
        <f t="shared" si="137"/>
        <v>0</v>
      </c>
      <c r="Y689" s="151">
        <f t="shared" si="138"/>
        <v>0</v>
      </c>
      <c r="Z689" s="151" t="str">
        <f t="shared" si="139"/>
        <v/>
      </c>
      <c r="AA689" s="151">
        <f>COUNTIF($F$2:F689,F689)</f>
        <v>0</v>
      </c>
      <c r="AB689" s="156" t="str">
        <f t="shared" si="140"/>
        <v/>
      </c>
      <c r="AC689" t="e">
        <f>VLOOKUP(C689,'2-班级信息'!A:AH,31,0)</f>
        <v>#N/A</v>
      </c>
      <c r="AD689" t="e">
        <f>VLOOKUP(C689,'2-班级信息'!A:AH,8,0)</f>
        <v>#N/A</v>
      </c>
      <c r="AE689" t="e">
        <f t="shared" si="141"/>
        <v>#N/A</v>
      </c>
      <c r="AF689" t="e">
        <f t="shared" si="142"/>
        <v>#N/A</v>
      </c>
    </row>
    <row r="690" spans="1:32">
      <c r="A690" s="176"/>
      <c r="B690" s="176"/>
      <c r="C690" s="176"/>
      <c r="D690" s="176"/>
      <c r="E690" s="176"/>
      <c r="F690" s="176"/>
      <c r="G690" s="175"/>
      <c r="H690" s="176"/>
      <c r="I690" s="176"/>
      <c r="J690" s="176"/>
      <c r="K690" s="176"/>
      <c r="L690" s="176"/>
      <c r="M690" s="176"/>
      <c r="N690" s="176" t="s">
        <v>12</v>
      </c>
      <c r="O690" s="176" t="s">
        <v>12</v>
      </c>
      <c r="P690" s="155" t="str">
        <f t="shared" si="130"/>
        <v xml:space="preserve"> </v>
      </c>
      <c r="Q690" s="155" t="str">
        <f>IF(P690="在读",IF(IFERROR(FIND("一",C690),0)&gt;0,"一对一",VLOOKUP(LEFT(C690,3),班级编码!A:H,8,0)),P690)</f>
        <v xml:space="preserve"> </v>
      </c>
      <c r="R690" s="156">
        <f t="shared" si="131"/>
        <v>0</v>
      </c>
      <c r="S690" s="151">
        <f t="shared" si="132"/>
        <v>0</v>
      </c>
      <c r="T690" s="151" t="str">
        <f t="shared" si="133"/>
        <v/>
      </c>
      <c r="U690" s="151" t="str">
        <f t="shared" si="134"/>
        <v/>
      </c>
      <c r="V690" s="151" t="str">
        <f t="shared" si="135"/>
        <v/>
      </c>
      <c r="W690" s="151" t="str">
        <f t="shared" si="136"/>
        <v/>
      </c>
      <c r="X690" s="151">
        <f t="shared" si="137"/>
        <v>0</v>
      </c>
      <c r="Y690" s="151">
        <f t="shared" si="138"/>
        <v>0</v>
      </c>
      <c r="Z690" s="151" t="str">
        <f t="shared" si="139"/>
        <v/>
      </c>
      <c r="AA690" s="151">
        <f>COUNTIF($F$2:F690,F690)</f>
        <v>0</v>
      </c>
      <c r="AB690" s="156" t="str">
        <f t="shared" si="140"/>
        <v/>
      </c>
      <c r="AC690" t="e">
        <f>VLOOKUP(C690,'2-班级信息'!A:AH,31,0)</f>
        <v>#N/A</v>
      </c>
      <c r="AD690" t="e">
        <f>VLOOKUP(C690,'2-班级信息'!A:AH,8,0)</f>
        <v>#N/A</v>
      </c>
      <c r="AE690" t="e">
        <f t="shared" si="141"/>
        <v>#N/A</v>
      </c>
      <c r="AF690" t="e">
        <f t="shared" si="142"/>
        <v>#N/A</v>
      </c>
    </row>
    <row r="691" spans="1:32">
      <c r="A691" s="176"/>
      <c r="B691" s="176"/>
      <c r="C691" s="176"/>
      <c r="D691" s="176"/>
      <c r="E691" s="176"/>
      <c r="F691" s="176"/>
      <c r="G691" s="175"/>
      <c r="H691" s="176"/>
      <c r="I691" s="176"/>
      <c r="J691" s="176"/>
      <c r="K691" s="176"/>
      <c r="L691" s="176"/>
      <c r="M691" s="176"/>
      <c r="N691" s="176" t="s">
        <v>12</v>
      </c>
      <c r="O691" s="176" t="s">
        <v>12</v>
      </c>
      <c r="P691" s="155" t="str">
        <f t="shared" si="130"/>
        <v xml:space="preserve"> </v>
      </c>
      <c r="Q691" s="155" t="str">
        <f>IF(P691="在读",IF(IFERROR(FIND("一",C691),0)&gt;0,"一对一",VLOOKUP(LEFT(C691,3),班级编码!A:H,8,0)),P691)</f>
        <v xml:space="preserve"> </v>
      </c>
      <c r="R691" s="156">
        <f t="shared" si="131"/>
        <v>0</v>
      </c>
      <c r="S691" s="151">
        <f t="shared" si="132"/>
        <v>0</v>
      </c>
      <c r="T691" s="151" t="str">
        <f t="shared" si="133"/>
        <v/>
      </c>
      <c r="U691" s="151" t="str">
        <f t="shared" si="134"/>
        <v/>
      </c>
      <c r="V691" s="151" t="str">
        <f t="shared" si="135"/>
        <v/>
      </c>
      <c r="W691" s="151" t="str">
        <f t="shared" si="136"/>
        <v/>
      </c>
      <c r="X691" s="151">
        <f t="shared" si="137"/>
        <v>0</v>
      </c>
      <c r="Y691" s="151">
        <f t="shared" si="138"/>
        <v>0</v>
      </c>
      <c r="Z691" s="151" t="str">
        <f t="shared" si="139"/>
        <v/>
      </c>
      <c r="AA691" s="151">
        <f>COUNTIF($F$2:F691,F691)</f>
        <v>0</v>
      </c>
      <c r="AB691" s="156" t="str">
        <f t="shared" si="140"/>
        <v/>
      </c>
      <c r="AC691" t="e">
        <f>VLOOKUP(C691,'2-班级信息'!A:AH,31,0)</f>
        <v>#N/A</v>
      </c>
      <c r="AD691" t="e">
        <f>VLOOKUP(C691,'2-班级信息'!A:AH,8,0)</f>
        <v>#N/A</v>
      </c>
      <c r="AE691" t="e">
        <f t="shared" si="141"/>
        <v>#N/A</v>
      </c>
      <c r="AF691" t="e">
        <f t="shared" si="142"/>
        <v>#N/A</v>
      </c>
    </row>
    <row r="692" spans="1:32">
      <c r="A692" s="176"/>
      <c r="B692" s="176"/>
      <c r="C692" s="176"/>
      <c r="D692" s="176"/>
      <c r="E692" s="176"/>
      <c r="F692" s="176"/>
      <c r="G692" s="175"/>
      <c r="H692" s="176"/>
      <c r="I692" s="176"/>
      <c r="J692" s="176"/>
      <c r="K692" s="176"/>
      <c r="L692" s="176"/>
      <c r="M692" s="176"/>
      <c r="N692" s="176" t="s">
        <v>12</v>
      </c>
      <c r="O692" s="176" t="s">
        <v>12</v>
      </c>
      <c r="P692" s="155" t="str">
        <f t="shared" si="130"/>
        <v xml:space="preserve"> </v>
      </c>
      <c r="Q692" s="155" t="str">
        <f>IF(P692="在读",IF(IFERROR(FIND("一",C692),0)&gt;0,"一对一",VLOOKUP(LEFT(C692,3),班级编码!A:H,8,0)),P692)</f>
        <v xml:space="preserve"> </v>
      </c>
      <c r="R692" s="156">
        <f t="shared" si="131"/>
        <v>0</v>
      </c>
      <c r="S692" s="151">
        <f t="shared" si="132"/>
        <v>0</v>
      </c>
      <c r="T692" s="151" t="str">
        <f t="shared" si="133"/>
        <v/>
      </c>
      <c r="U692" s="151" t="str">
        <f t="shared" si="134"/>
        <v/>
      </c>
      <c r="V692" s="151" t="str">
        <f t="shared" si="135"/>
        <v/>
      </c>
      <c r="W692" s="151" t="str">
        <f t="shared" si="136"/>
        <v/>
      </c>
      <c r="X692" s="151">
        <f t="shared" si="137"/>
        <v>0</v>
      </c>
      <c r="Y692" s="151">
        <f t="shared" si="138"/>
        <v>0</v>
      </c>
      <c r="Z692" s="151" t="str">
        <f t="shared" si="139"/>
        <v/>
      </c>
      <c r="AA692" s="151">
        <f>COUNTIF($F$2:F692,F692)</f>
        <v>0</v>
      </c>
      <c r="AB692" s="156" t="str">
        <f t="shared" si="140"/>
        <v/>
      </c>
      <c r="AC692" t="e">
        <f>VLOOKUP(C692,'2-班级信息'!A:AH,31,0)</f>
        <v>#N/A</v>
      </c>
      <c r="AD692" t="e">
        <f>VLOOKUP(C692,'2-班级信息'!A:AH,8,0)</f>
        <v>#N/A</v>
      </c>
      <c r="AE692" t="e">
        <f t="shared" si="141"/>
        <v>#N/A</v>
      </c>
      <c r="AF692" t="e">
        <f t="shared" si="142"/>
        <v>#N/A</v>
      </c>
    </row>
    <row r="693" spans="1:32">
      <c r="A693" s="176"/>
      <c r="B693" s="176"/>
      <c r="C693" s="176"/>
      <c r="D693" s="176"/>
      <c r="E693" s="176"/>
      <c r="F693" s="176"/>
      <c r="G693" s="175"/>
      <c r="H693" s="176"/>
      <c r="I693" s="176"/>
      <c r="J693" s="176"/>
      <c r="K693" s="176"/>
      <c r="L693" s="176"/>
      <c r="M693" s="176"/>
      <c r="N693" s="176" t="s">
        <v>12</v>
      </c>
      <c r="O693" s="176" t="s">
        <v>12</v>
      </c>
      <c r="P693" s="155" t="str">
        <f t="shared" si="130"/>
        <v xml:space="preserve"> </v>
      </c>
      <c r="Q693" s="155" t="str">
        <f>IF(P693="在读",IF(IFERROR(FIND("一",C693),0)&gt;0,"一对一",VLOOKUP(LEFT(C693,3),班级编码!A:H,8,0)),P693)</f>
        <v xml:space="preserve"> </v>
      </c>
      <c r="R693" s="156">
        <f t="shared" si="131"/>
        <v>0</v>
      </c>
      <c r="S693" s="151">
        <f t="shared" si="132"/>
        <v>0</v>
      </c>
      <c r="T693" s="151" t="str">
        <f t="shared" si="133"/>
        <v/>
      </c>
      <c r="U693" s="151" t="str">
        <f t="shared" si="134"/>
        <v/>
      </c>
      <c r="V693" s="151" t="str">
        <f t="shared" si="135"/>
        <v/>
      </c>
      <c r="W693" s="151" t="str">
        <f t="shared" si="136"/>
        <v/>
      </c>
      <c r="X693" s="151">
        <f t="shared" si="137"/>
        <v>0</v>
      </c>
      <c r="Y693" s="151">
        <f t="shared" si="138"/>
        <v>0</v>
      </c>
      <c r="Z693" s="151" t="str">
        <f t="shared" si="139"/>
        <v/>
      </c>
      <c r="AA693" s="151">
        <f>COUNTIF($F$2:F693,F693)</f>
        <v>0</v>
      </c>
      <c r="AB693" s="156" t="str">
        <f t="shared" si="140"/>
        <v/>
      </c>
      <c r="AC693" t="e">
        <f>VLOOKUP(C693,'2-班级信息'!A:AH,31,0)</f>
        <v>#N/A</v>
      </c>
      <c r="AD693" t="e">
        <f>VLOOKUP(C693,'2-班级信息'!A:AH,8,0)</f>
        <v>#N/A</v>
      </c>
      <c r="AE693" t="e">
        <f t="shared" si="141"/>
        <v>#N/A</v>
      </c>
      <c r="AF693" t="e">
        <f t="shared" si="142"/>
        <v>#N/A</v>
      </c>
    </row>
    <row r="694" spans="1:32">
      <c r="A694" s="176"/>
      <c r="B694" s="176"/>
      <c r="C694" s="176"/>
      <c r="D694" s="176"/>
      <c r="E694" s="176"/>
      <c r="F694" s="176"/>
      <c r="G694" s="175"/>
      <c r="H694" s="176"/>
      <c r="I694" s="176"/>
      <c r="J694" s="176"/>
      <c r="K694" s="176"/>
      <c r="L694" s="176"/>
      <c r="M694" s="176"/>
      <c r="N694" s="176" t="s">
        <v>12</v>
      </c>
      <c r="O694" s="176" t="s">
        <v>12</v>
      </c>
      <c r="P694" s="155" t="str">
        <f t="shared" si="130"/>
        <v xml:space="preserve"> </v>
      </c>
      <c r="Q694" s="155" t="str">
        <f>IF(P694="在读",IF(IFERROR(FIND("一",C694),0)&gt;0,"一对一",VLOOKUP(LEFT(C694,3),班级编码!A:H,8,0)),P694)</f>
        <v xml:space="preserve"> </v>
      </c>
      <c r="R694" s="156">
        <f t="shared" si="131"/>
        <v>0</v>
      </c>
      <c r="S694" s="151">
        <f t="shared" si="132"/>
        <v>0</v>
      </c>
      <c r="T694" s="151" t="str">
        <f t="shared" si="133"/>
        <v/>
      </c>
      <c r="U694" s="151" t="str">
        <f t="shared" si="134"/>
        <v/>
      </c>
      <c r="V694" s="151" t="str">
        <f t="shared" si="135"/>
        <v/>
      </c>
      <c r="W694" s="151" t="str">
        <f t="shared" si="136"/>
        <v/>
      </c>
      <c r="X694" s="151">
        <f t="shared" si="137"/>
        <v>0</v>
      </c>
      <c r="Y694" s="151">
        <f t="shared" si="138"/>
        <v>0</v>
      </c>
      <c r="Z694" s="151" t="str">
        <f t="shared" si="139"/>
        <v/>
      </c>
      <c r="AA694" s="151">
        <f>COUNTIF($F$2:F694,F694)</f>
        <v>0</v>
      </c>
      <c r="AB694" s="156" t="str">
        <f t="shared" si="140"/>
        <v/>
      </c>
      <c r="AC694" t="e">
        <f>VLOOKUP(C694,'2-班级信息'!A:AH,31,0)</f>
        <v>#N/A</v>
      </c>
      <c r="AD694" t="e">
        <f>VLOOKUP(C694,'2-班级信息'!A:AH,8,0)</f>
        <v>#N/A</v>
      </c>
      <c r="AE694" t="e">
        <f t="shared" si="141"/>
        <v>#N/A</v>
      </c>
      <c r="AF694" t="e">
        <f t="shared" si="142"/>
        <v>#N/A</v>
      </c>
    </row>
    <row r="695" spans="1:32">
      <c r="A695" s="176"/>
      <c r="B695" s="176"/>
      <c r="C695" s="176"/>
      <c r="D695" s="176"/>
      <c r="E695" s="176"/>
      <c r="F695" s="176"/>
      <c r="G695" s="175"/>
      <c r="H695" s="176"/>
      <c r="I695" s="176"/>
      <c r="J695" s="176"/>
      <c r="K695" s="176"/>
      <c r="L695" s="176"/>
      <c r="M695" s="176"/>
      <c r="N695" s="176" t="s">
        <v>12</v>
      </c>
      <c r="O695" s="176" t="s">
        <v>12</v>
      </c>
      <c r="P695" s="155" t="str">
        <f t="shared" si="130"/>
        <v xml:space="preserve"> </v>
      </c>
      <c r="Q695" s="155" t="str">
        <f>IF(P695="在读",IF(IFERROR(FIND("一",C695),0)&gt;0,"一对一",VLOOKUP(LEFT(C695,3),班级编码!A:H,8,0)),P695)</f>
        <v xml:space="preserve"> </v>
      </c>
      <c r="R695" s="156">
        <f t="shared" si="131"/>
        <v>0</v>
      </c>
      <c r="S695" s="151">
        <f t="shared" si="132"/>
        <v>0</v>
      </c>
      <c r="T695" s="151" t="str">
        <f t="shared" si="133"/>
        <v/>
      </c>
      <c r="U695" s="151" t="str">
        <f t="shared" si="134"/>
        <v/>
      </c>
      <c r="V695" s="151" t="str">
        <f t="shared" si="135"/>
        <v/>
      </c>
      <c r="W695" s="151" t="str">
        <f t="shared" si="136"/>
        <v/>
      </c>
      <c r="X695" s="151">
        <f t="shared" si="137"/>
        <v>0</v>
      </c>
      <c r="Y695" s="151">
        <f t="shared" si="138"/>
        <v>0</v>
      </c>
      <c r="Z695" s="151" t="str">
        <f t="shared" si="139"/>
        <v/>
      </c>
      <c r="AA695" s="151">
        <f>COUNTIF($F$2:F695,F695)</f>
        <v>0</v>
      </c>
      <c r="AB695" s="156" t="str">
        <f t="shared" si="140"/>
        <v/>
      </c>
      <c r="AC695" t="e">
        <f>VLOOKUP(C695,'2-班级信息'!A:AH,31,0)</f>
        <v>#N/A</v>
      </c>
      <c r="AD695" t="e">
        <f>VLOOKUP(C695,'2-班级信息'!A:AH,8,0)</f>
        <v>#N/A</v>
      </c>
      <c r="AE695" t="e">
        <f t="shared" si="141"/>
        <v>#N/A</v>
      </c>
      <c r="AF695" t="e">
        <f t="shared" si="142"/>
        <v>#N/A</v>
      </c>
    </row>
    <row r="696" spans="1:32">
      <c r="A696" s="176"/>
      <c r="B696" s="176"/>
      <c r="C696" s="176"/>
      <c r="D696" s="176"/>
      <c r="E696" s="176"/>
      <c r="F696" s="176"/>
      <c r="G696" s="175"/>
      <c r="H696" s="176"/>
      <c r="I696" s="176"/>
      <c r="J696" s="176"/>
      <c r="K696" s="176"/>
      <c r="L696" s="176"/>
      <c r="M696" s="176"/>
      <c r="N696" s="176" t="s">
        <v>12</v>
      </c>
      <c r="O696" s="176" t="s">
        <v>12</v>
      </c>
      <c r="P696" s="155" t="str">
        <f t="shared" si="130"/>
        <v xml:space="preserve"> </v>
      </c>
      <c r="Q696" s="155" t="str">
        <f>IF(P696="在读",IF(IFERROR(FIND("一",C696),0)&gt;0,"一对一",VLOOKUP(LEFT(C696,3),班级编码!A:H,8,0)),P696)</f>
        <v xml:space="preserve"> </v>
      </c>
      <c r="R696" s="156">
        <f t="shared" si="131"/>
        <v>0</v>
      </c>
      <c r="S696" s="151">
        <f t="shared" si="132"/>
        <v>0</v>
      </c>
      <c r="T696" s="151" t="str">
        <f t="shared" si="133"/>
        <v/>
      </c>
      <c r="U696" s="151" t="str">
        <f t="shared" si="134"/>
        <v/>
      </c>
      <c r="V696" s="151" t="str">
        <f t="shared" si="135"/>
        <v/>
      </c>
      <c r="W696" s="151" t="str">
        <f t="shared" si="136"/>
        <v/>
      </c>
      <c r="X696" s="151">
        <f t="shared" si="137"/>
        <v>0</v>
      </c>
      <c r="Y696" s="151">
        <f t="shared" si="138"/>
        <v>0</v>
      </c>
      <c r="Z696" s="151" t="str">
        <f t="shared" si="139"/>
        <v/>
      </c>
      <c r="AA696" s="151">
        <f>COUNTIF($F$2:F696,F696)</f>
        <v>0</v>
      </c>
      <c r="AB696" s="156" t="str">
        <f t="shared" si="140"/>
        <v/>
      </c>
      <c r="AC696" t="e">
        <f>VLOOKUP(C696,'2-班级信息'!A:AH,31,0)</f>
        <v>#N/A</v>
      </c>
      <c r="AD696" t="e">
        <f>VLOOKUP(C696,'2-班级信息'!A:AH,8,0)</f>
        <v>#N/A</v>
      </c>
      <c r="AE696" t="e">
        <f t="shared" si="141"/>
        <v>#N/A</v>
      </c>
      <c r="AF696" t="e">
        <f t="shared" si="142"/>
        <v>#N/A</v>
      </c>
    </row>
    <row r="697" spans="1:32">
      <c r="A697" s="176"/>
      <c r="B697" s="176"/>
      <c r="C697" s="176"/>
      <c r="D697" s="176"/>
      <c r="E697" s="176"/>
      <c r="F697" s="176"/>
      <c r="G697" s="175"/>
      <c r="H697" s="176"/>
      <c r="I697" s="176"/>
      <c r="J697" s="176"/>
      <c r="K697" s="176"/>
      <c r="L697" s="176"/>
      <c r="M697" s="176"/>
      <c r="N697" s="176" t="s">
        <v>12</v>
      </c>
      <c r="O697" s="176" t="s">
        <v>12</v>
      </c>
      <c r="P697" s="155" t="str">
        <f t="shared" si="130"/>
        <v xml:space="preserve"> </v>
      </c>
      <c r="Q697" s="155" t="str">
        <f>IF(P697="在读",IF(IFERROR(FIND("一",C697),0)&gt;0,"一对一",VLOOKUP(LEFT(C697,3),班级编码!A:H,8,0)),P697)</f>
        <v xml:space="preserve"> </v>
      </c>
      <c r="R697" s="156">
        <f t="shared" si="131"/>
        <v>0</v>
      </c>
      <c r="S697" s="151">
        <f t="shared" si="132"/>
        <v>0</v>
      </c>
      <c r="T697" s="151" t="str">
        <f t="shared" si="133"/>
        <v/>
      </c>
      <c r="U697" s="151" t="str">
        <f t="shared" si="134"/>
        <v/>
      </c>
      <c r="V697" s="151" t="str">
        <f t="shared" si="135"/>
        <v/>
      </c>
      <c r="W697" s="151" t="str">
        <f t="shared" si="136"/>
        <v/>
      </c>
      <c r="X697" s="151">
        <f t="shared" si="137"/>
        <v>0</v>
      </c>
      <c r="Y697" s="151">
        <f t="shared" si="138"/>
        <v>0</v>
      </c>
      <c r="Z697" s="151" t="str">
        <f t="shared" si="139"/>
        <v/>
      </c>
      <c r="AA697" s="151">
        <f>COUNTIF($F$2:F697,F697)</f>
        <v>0</v>
      </c>
      <c r="AB697" s="156" t="str">
        <f t="shared" si="140"/>
        <v/>
      </c>
      <c r="AC697" t="e">
        <f>VLOOKUP(C697,'2-班级信息'!A:AH,31,0)</f>
        <v>#N/A</v>
      </c>
      <c r="AD697" t="e">
        <f>VLOOKUP(C697,'2-班级信息'!A:AH,8,0)</f>
        <v>#N/A</v>
      </c>
      <c r="AE697" t="e">
        <f t="shared" si="141"/>
        <v>#N/A</v>
      </c>
      <c r="AF697" t="e">
        <f t="shared" si="142"/>
        <v>#N/A</v>
      </c>
    </row>
    <row r="698" spans="1:32">
      <c r="A698" s="176"/>
      <c r="B698" s="176"/>
      <c r="C698" s="176"/>
      <c r="D698" s="176"/>
      <c r="E698" s="176"/>
      <c r="F698" s="176"/>
      <c r="G698" s="175"/>
      <c r="H698" s="176"/>
      <c r="I698" s="176"/>
      <c r="J698" s="176"/>
      <c r="K698" s="176"/>
      <c r="L698" s="176"/>
      <c r="M698" s="176"/>
      <c r="N698" s="176" t="s">
        <v>12</v>
      </c>
      <c r="O698" s="176" t="s">
        <v>12</v>
      </c>
      <c r="P698" s="155" t="str">
        <f t="shared" si="130"/>
        <v xml:space="preserve"> </v>
      </c>
      <c r="Q698" s="155" t="str">
        <f>IF(P698="在读",IF(IFERROR(FIND("一",C698),0)&gt;0,"一对一",VLOOKUP(LEFT(C698,3),班级编码!A:H,8,0)),P698)</f>
        <v xml:space="preserve"> </v>
      </c>
      <c r="R698" s="156">
        <f t="shared" si="131"/>
        <v>0</v>
      </c>
      <c r="S698" s="151">
        <f t="shared" si="132"/>
        <v>0</v>
      </c>
      <c r="T698" s="151" t="str">
        <f t="shared" si="133"/>
        <v/>
      </c>
      <c r="U698" s="151" t="str">
        <f t="shared" si="134"/>
        <v/>
      </c>
      <c r="V698" s="151" t="str">
        <f t="shared" si="135"/>
        <v/>
      </c>
      <c r="W698" s="151" t="str">
        <f t="shared" si="136"/>
        <v/>
      </c>
      <c r="X698" s="151">
        <f t="shared" si="137"/>
        <v>0</v>
      </c>
      <c r="Y698" s="151">
        <f t="shared" si="138"/>
        <v>0</v>
      </c>
      <c r="Z698" s="151" t="str">
        <f t="shared" si="139"/>
        <v/>
      </c>
      <c r="AA698" s="151">
        <f>COUNTIF($F$2:F698,F698)</f>
        <v>0</v>
      </c>
      <c r="AB698" s="156" t="str">
        <f t="shared" si="140"/>
        <v/>
      </c>
      <c r="AC698" t="e">
        <f>VLOOKUP(C698,'2-班级信息'!A:AH,31,0)</f>
        <v>#N/A</v>
      </c>
      <c r="AD698" t="e">
        <f>VLOOKUP(C698,'2-班级信息'!A:AH,8,0)</f>
        <v>#N/A</v>
      </c>
      <c r="AE698" t="e">
        <f t="shared" si="141"/>
        <v>#N/A</v>
      </c>
      <c r="AF698" t="e">
        <f t="shared" si="142"/>
        <v>#N/A</v>
      </c>
    </row>
    <row r="699" spans="1:32">
      <c r="A699" s="176"/>
      <c r="B699" s="176"/>
      <c r="C699" s="176"/>
      <c r="D699" s="176"/>
      <c r="E699" s="176"/>
      <c r="F699" s="176"/>
      <c r="G699" s="175"/>
      <c r="H699" s="176"/>
      <c r="I699" s="176"/>
      <c r="J699" s="176"/>
      <c r="K699" s="176"/>
      <c r="L699" s="176"/>
      <c r="M699" s="176"/>
      <c r="N699" s="176" t="s">
        <v>12</v>
      </c>
      <c r="O699" s="176" t="s">
        <v>12</v>
      </c>
      <c r="P699" s="155" t="str">
        <f t="shared" si="130"/>
        <v xml:space="preserve"> </v>
      </c>
      <c r="Q699" s="155" t="str">
        <f>IF(P699="在读",IF(IFERROR(FIND("一",C699),0)&gt;0,"一对一",VLOOKUP(LEFT(C699,3),班级编码!A:H,8,0)),P699)</f>
        <v xml:space="preserve"> </v>
      </c>
      <c r="R699" s="156">
        <f t="shared" si="131"/>
        <v>0</v>
      </c>
      <c r="S699" s="151">
        <f t="shared" si="132"/>
        <v>0</v>
      </c>
      <c r="T699" s="151" t="str">
        <f t="shared" si="133"/>
        <v/>
      </c>
      <c r="U699" s="151" t="str">
        <f t="shared" si="134"/>
        <v/>
      </c>
      <c r="V699" s="151" t="str">
        <f t="shared" si="135"/>
        <v/>
      </c>
      <c r="W699" s="151" t="str">
        <f t="shared" si="136"/>
        <v/>
      </c>
      <c r="X699" s="151">
        <f t="shared" si="137"/>
        <v>0</v>
      </c>
      <c r="Y699" s="151">
        <f t="shared" si="138"/>
        <v>0</v>
      </c>
      <c r="Z699" s="151" t="str">
        <f t="shared" si="139"/>
        <v/>
      </c>
      <c r="AA699" s="151">
        <f>COUNTIF($F$2:F699,F699)</f>
        <v>0</v>
      </c>
      <c r="AB699" s="156" t="str">
        <f t="shared" si="140"/>
        <v/>
      </c>
      <c r="AC699" t="e">
        <f>VLOOKUP(C699,'2-班级信息'!A:AH,31,0)</f>
        <v>#N/A</v>
      </c>
      <c r="AD699" t="e">
        <f>VLOOKUP(C699,'2-班级信息'!A:AH,8,0)</f>
        <v>#N/A</v>
      </c>
      <c r="AE699" t="e">
        <f t="shared" si="141"/>
        <v>#N/A</v>
      </c>
      <c r="AF699" t="e">
        <f t="shared" si="142"/>
        <v>#N/A</v>
      </c>
    </row>
    <row r="700" spans="1:32">
      <c r="A700" s="176"/>
      <c r="B700" s="176"/>
      <c r="C700" s="176"/>
      <c r="D700" s="176"/>
      <c r="E700" s="176"/>
      <c r="F700" s="176"/>
      <c r="G700" s="175"/>
      <c r="H700" s="176"/>
      <c r="I700" s="176"/>
      <c r="J700" s="176"/>
      <c r="K700" s="176"/>
      <c r="L700" s="176"/>
      <c r="M700" s="176"/>
      <c r="N700" s="176" t="s">
        <v>12</v>
      </c>
      <c r="O700" s="176" t="s">
        <v>12</v>
      </c>
      <c r="P700" s="155" t="str">
        <f t="shared" si="130"/>
        <v xml:space="preserve"> </v>
      </c>
      <c r="Q700" s="155" t="str">
        <f>IF(P700="在读",IF(IFERROR(FIND("一",C700),0)&gt;0,"一对一",VLOOKUP(LEFT(C700,3),班级编码!A:H,8,0)),P700)</f>
        <v xml:space="preserve"> </v>
      </c>
      <c r="R700" s="156">
        <f t="shared" si="131"/>
        <v>0</v>
      </c>
      <c r="S700" s="151">
        <f t="shared" si="132"/>
        <v>0</v>
      </c>
      <c r="T700" s="151" t="str">
        <f t="shared" si="133"/>
        <v/>
      </c>
      <c r="U700" s="151" t="str">
        <f t="shared" si="134"/>
        <v/>
      </c>
      <c r="V700" s="151" t="str">
        <f t="shared" si="135"/>
        <v/>
      </c>
      <c r="W700" s="151" t="str">
        <f t="shared" si="136"/>
        <v/>
      </c>
      <c r="X700" s="151">
        <f t="shared" si="137"/>
        <v>0</v>
      </c>
      <c r="Y700" s="151">
        <f t="shared" si="138"/>
        <v>0</v>
      </c>
      <c r="Z700" s="151" t="str">
        <f t="shared" si="139"/>
        <v/>
      </c>
      <c r="AA700" s="151">
        <f>COUNTIF($F$2:F700,F700)</f>
        <v>0</v>
      </c>
      <c r="AB700" s="156" t="str">
        <f t="shared" si="140"/>
        <v/>
      </c>
      <c r="AC700" t="e">
        <f>VLOOKUP(C700,'2-班级信息'!A:AH,31,0)</f>
        <v>#N/A</v>
      </c>
      <c r="AD700" t="e">
        <f>VLOOKUP(C700,'2-班级信息'!A:AH,8,0)</f>
        <v>#N/A</v>
      </c>
      <c r="AE700" t="e">
        <f t="shared" si="141"/>
        <v>#N/A</v>
      </c>
      <c r="AF700" t="e">
        <f t="shared" si="142"/>
        <v>#N/A</v>
      </c>
    </row>
    <row r="701" spans="1:32">
      <c r="A701" s="176"/>
      <c r="B701" s="176"/>
      <c r="C701" s="176"/>
      <c r="D701" s="176"/>
      <c r="E701" s="176"/>
      <c r="F701" s="176"/>
      <c r="G701" s="175"/>
      <c r="H701" s="176"/>
      <c r="I701" s="176"/>
      <c r="J701" s="176"/>
      <c r="K701" s="176"/>
      <c r="L701" s="176"/>
      <c r="M701" s="176"/>
      <c r="N701" s="176" t="s">
        <v>12</v>
      </c>
      <c r="O701" s="176" t="s">
        <v>12</v>
      </c>
      <c r="P701" s="155" t="str">
        <f t="shared" si="130"/>
        <v xml:space="preserve"> </v>
      </c>
      <c r="Q701" s="155" t="str">
        <f>IF(P701="在读",IF(IFERROR(FIND("一",C701),0)&gt;0,"一对一",VLOOKUP(LEFT(C701,3),班级编码!A:H,8,0)),P701)</f>
        <v xml:space="preserve"> </v>
      </c>
      <c r="R701" s="156">
        <f t="shared" si="131"/>
        <v>0</v>
      </c>
      <c r="S701" s="151">
        <f t="shared" si="132"/>
        <v>0</v>
      </c>
      <c r="T701" s="151" t="str">
        <f t="shared" si="133"/>
        <v/>
      </c>
      <c r="U701" s="151" t="str">
        <f t="shared" si="134"/>
        <v/>
      </c>
      <c r="V701" s="151" t="str">
        <f t="shared" si="135"/>
        <v/>
      </c>
      <c r="W701" s="151" t="str">
        <f t="shared" si="136"/>
        <v/>
      </c>
      <c r="X701" s="151">
        <f t="shared" si="137"/>
        <v>0</v>
      </c>
      <c r="Y701" s="151">
        <f t="shared" si="138"/>
        <v>0</v>
      </c>
      <c r="Z701" s="151" t="str">
        <f t="shared" si="139"/>
        <v/>
      </c>
      <c r="AA701" s="151">
        <f>COUNTIF($F$2:F701,F701)</f>
        <v>0</v>
      </c>
      <c r="AB701" s="156" t="str">
        <f t="shared" si="140"/>
        <v/>
      </c>
      <c r="AC701" t="e">
        <f>VLOOKUP(C701,'2-班级信息'!A:AH,31,0)</f>
        <v>#N/A</v>
      </c>
      <c r="AD701" t="e">
        <f>VLOOKUP(C701,'2-班级信息'!A:AH,8,0)</f>
        <v>#N/A</v>
      </c>
      <c r="AE701" t="e">
        <f t="shared" si="141"/>
        <v>#N/A</v>
      </c>
      <c r="AF701" t="e">
        <f t="shared" si="142"/>
        <v>#N/A</v>
      </c>
    </row>
    <row r="702" spans="1:32">
      <c r="A702" s="176"/>
      <c r="B702" s="176"/>
      <c r="C702" s="176"/>
      <c r="D702" s="176"/>
      <c r="E702" s="176"/>
      <c r="F702" s="176"/>
      <c r="G702" s="175"/>
      <c r="H702" s="176"/>
      <c r="I702" s="176"/>
      <c r="J702" s="176"/>
      <c r="K702" s="176"/>
      <c r="L702" s="176"/>
      <c r="M702" s="176"/>
      <c r="N702" s="176" t="s">
        <v>12</v>
      </c>
      <c r="O702" s="176" t="s">
        <v>12</v>
      </c>
      <c r="P702" s="155" t="str">
        <f t="shared" si="130"/>
        <v xml:space="preserve"> </v>
      </c>
      <c r="Q702" s="155" t="str">
        <f>IF(P702="在读",IF(IFERROR(FIND("一",C702),0)&gt;0,"一对一",VLOOKUP(LEFT(C702,3),班级编码!A:H,8,0)),P702)</f>
        <v xml:space="preserve"> </v>
      </c>
      <c r="R702" s="156">
        <f t="shared" si="131"/>
        <v>0</v>
      </c>
      <c r="S702" s="151">
        <f t="shared" si="132"/>
        <v>0</v>
      </c>
      <c r="T702" s="151" t="str">
        <f t="shared" si="133"/>
        <v/>
      </c>
      <c r="U702" s="151" t="str">
        <f t="shared" si="134"/>
        <v/>
      </c>
      <c r="V702" s="151" t="str">
        <f t="shared" si="135"/>
        <v/>
      </c>
      <c r="W702" s="151" t="str">
        <f t="shared" si="136"/>
        <v/>
      </c>
      <c r="X702" s="151">
        <f t="shared" si="137"/>
        <v>0</v>
      </c>
      <c r="Y702" s="151">
        <f t="shared" si="138"/>
        <v>0</v>
      </c>
      <c r="Z702" s="151" t="str">
        <f t="shared" si="139"/>
        <v/>
      </c>
      <c r="AA702" s="151">
        <f>COUNTIF($F$2:F702,F702)</f>
        <v>0</v>
      </c>
      <c r="AB702" s="156" t="str">
        <f t="shared" si="140"/>
        <v/>
      </c>
      <c r="AC702" t="e">
        <f>VLOOKUP(C702,'2-班级信息'!A:AH,31,0)</f>
        <v>#N/A</v>
      </c>
      <c r="AD702" t="e">
        <f>VLOOKUP(C702,'2-班级信息'!A:AH,8,0)</f>
        <v>#N/A</v>
      </c>
      <c r="AE702" t="e">
        <f t="shared" si="141"/>
        <v>#N/A</v>
      </c>
      <c r="AF702" t="e">
        <f t="shared" si="142"/>
        <v>#N/A</v>
      </c>
    </row>
    <row r="703" spans="1:32">
      <c r="A703" s="176"/>
      <c r="B703" s="176"/>
      <c r="C703" s="176"/>
      <c r="D703" s="176"/>
      <c r="E703" s="176"/>
      <c r="F703" s="176"/>
      <c r="G703" s="175"/>
      <c r="H703" s="176"/>
      <c r="I703" s="176"/>
      <c r="J703" s="176"/>
      <c r="K703" s="176"/>
      <c r="L703" s="176"/>
      <c r="M703" s="176"/>
      <c r="N703" s="176" t="s">
        <v>12</v>
      </c>
      <c r="O703" s="176" t="s">
        <v>12</v>
      </c>
      <c r="P703" s="155" t="str">
        <f t="shared" si="130"/>
        <v xml:space="preserve"> </v>
      </c>
      <c r="Q703" s="155" t="str">
        <f>IF(P703="在读",IF(IFERROR(FIND("一",C703),0)&gt;0,"一对一",VLOOKUP(LEFT(C703,3),班级编码!A:H,8,0)),P703)</f>
        <v xml:space="preserve"> </v>
      </c>
      <c r="R703" s="156">
        <f t="shared" si="131"/>
        <v>0</v>
      </c>
      <c r="S703" s="151">
        <f t="shared" si="132"/>
        <v>0</v>
      </c>
      <c r="T703" s="151" t="str">
        <f t="shared" si="133"/>
        <v/>
      </c>
      <c r="U703" s="151" t="str">
        <f t="shared" si="134"/>
        <v/>
      </c>
      <c r="V703" s="151" t="str">
        <f t="shared" si="135"/>
        <v/>
      </c>
      <c r="W703" s="151" t="str">
        <f t="shared" si="136"/>
        <v/>
      </c>
      <c r="X703" s="151">
        <f t="shared" si="137"/>
        <v>0</v>
      </c>
      <c r="Y703" s="151">
        <f t="shared" si="138"/>
        <v>0</v>
      </c>
      <c r="Z703" s="151" t="str">
        <f t="shared" si="139"/>
        <v/>
      </c>
      <c r="AA703" s="151">
        <f>COUNTIF($F$2:F703,F703)</f>
        <v>0</v>
      </c>
      <c r="AB703" s="156" t="str">
        <f t="shared" si="140"/>
        <v/>
      </c>
      <c r="AC703" t="e">
        <f>VLOOKUP(C703,'2-班级信息'!A:AH,31,0)</f>
        <v>#N/A</v>
      </c>
      <c r="AD703" t="e">
        <f>VLOOKUP(C703,'2-班级信息'!A:AH,8,0)</f>
        <v>#N/A</v>
      </c>
      <c r="AE703" t="e">
        <f t="shared" si="141"/>
        <v>#N/A</v>
      </c>
      <c r="AF703" t="e">
        <f t="shared" si="142"/>
        <v>#N/A</v>
      </c>
    </row>
    <row r="704" spans="1:32">
      <c r="A704" s="176"/>
      <c r="B704" s="176"/>
      <c r="C704" s="176"/>
      <c r="D704" s="176"/>
      <c r="E704" s="176"/>
      <c r="F704" s="176"/>
      <c r="G704" s="175"/>
      <c r="H704" s="176"/>
      <c r="I704" s="176"/>
      <c r="J704" s="176"/>
      <c r="K704" s="176"/>
      <c r="L704" s="176"/>
      <c r="M704" s="176"/>
      <c r="N704" s="176" t="s">
        <v>12</v>
      </c>
      <c r="O704" s="176" t="s">
        <v>12</v>
      </c>
      <c r="P704" s="155" t="str">
        <f t="shared" si="130"/>
        <v xml:space="preserve"> </v>
      </c>
      <c r="Q704" s="155" t="str">
        <f>IF(P704="在读",IF(IFERROR(FIND("一",C704),0)&gt;0,"一对一",VLOOKUP(LEFT(C704,3),班级编码!A:H,8,0)),P704)</f>
        <v xml:space="preserve"> </v>
      </c>
      <c r="R704" s="156">
        <f t="shared" si="131"/>
        <v>0</v>
      </c>
      <c r="S704" s="151">
        <f t="shared" si="132"/>
        <v>0</v>
      </c>
      <c r="T704" s="151" t="str">
        <f t="shared" si="133"/>
        <v/>
      </c>
      <c r="U704" s="151" t="str">
        <f t="shared" si="134"/>
        <v/>
      </c>
      <c r="V704" s="151" t="str">
        <f t="shared" si="135"/>
        <v/>
      </c>
      <c r="W704" s="151" t="str">
        <f t="shared" si="136"/>
        <v/>
      </c>
      <c r="X704" s="151">
        <f t="shared" si="137"/>
        <v>0</v>
      </c>
      <c r="Y704" s="151">
        <f t="shared" si="138"/>
        <v>0</v>
      </c>
      <c r="Z704" s="151" t="str">
        <f t="shared" si="139"/>
        <v/>
      </c>
      <c r="AA704" s="151">
        <f>COUNTIF($F$2:F704,F704)</f>
        <v>0</v>
      </c>
      <c r="AB704" s="156" t="str">
        <f t="shared" si="140"/>
        <v/>
      </c>
      <c r="AC704" t="e">
        <f>VLOOKUP(C704,'2-班级信息'!A:AH,31,0)</f>
        <v>#N/A</v>
      </c>
      <c r="AD704" t="e">
        <f>VLOOKUP(C704,'2-班级信息'!A:AH,8,0)</f>
        <v>#N/A</v>
      </c>
      <c r="AE704" t="e">
        <f t="shared" si="141"/>
        <v>#N/A</v>
      </c>
      <c r="AF704" t="e">
        <f t="shared" si="142"/>
        <v>#N/A</v>
      </c>
    </row>
    <row r="705" spans="1:32">
      <c r="A705" s="176"/>
      <c r="B705" s="176"/>
      <c r="C705" s="176"/>
      <c r="D705" s="176"/>
      <c r="E705" s="176"/>
      <c r="F705" s="176"/>
      <c r="G705" s="175"/>
      <c r="H705" s="176"/>
      <c r="I705" s="176"/>
      <c r="J705" s="176"/>
      <c r="K705" s="176"/>
      <c r="L705" s="176"/>
      <c r="M705" s="176"/>
      <c r="N705" s="176" t="s">
        <v>12</v>
      </c>
      <c r="O705" s="176" t="s">
        <v>12</v>
      </c>
      <c r="P705" s="155" t="str">
        <f t="shared" si="130"/>
        <v xml:space="preserve"> </v>
      </c>
      <c r="Q705" s="155" t="str">
        <f>IF(P705="在读",IF(IFERROR(FIND("一",C705),0)&gt;0,"一对一",VLOOKUP(LEFT(C705,3),班级编码!A:H,8,0)),P705)</f>
        <v xml:space="preserve"> </v>
      </c>
      <c r="R705" s="156">
        <f t="shared" si="131"/>
        <v>0</v>
      </c>
      <c r="S705" s="151">
        <f t="shared" si="132"/>
        <v>0</v>
      </c>
      <c r="T705" s="151" t="str">
        <f t="shared" si="133"/>
        <v/>
      </c>
      <c r="U705" s="151" t="str">
        <f t="shared" si="134"/>
        <v/>
      </c>
      <c r="V705" s="151" t="str">
        <f t="shared" si="135"/>
        <v/>
      </c>
      <c r="W705" s="151" t="str">
        <f t="shared" si="136"/>
        <v/>
      </c>
      <c r="X705" s="151">
        <f t="shared" si="137"/>
        <v>0</v>
      </c>
      <c r="Y705" s="151">
        <f t="shared" si="138"/>
        <v>0</v>
      </c>
      <c r="Z705" s="151" t="str">
        <f t="shared" si="139"/>
        <v/>
      </c>
      <c r="AA705" s="151">
        <f>COUNTIF($F$2:F705,F705)</f>
        <v>0</v>
      </c>
      <c r="AB705" s="156" t="str">
        <f t="shared" si="140"/>
        <v/>
      </c>
      <c r="AC705" t="e">
        <f>VLOOKUP(C705,'2-班级信息'!A:AH,31,0)</f>
        <v>#N/A</v>
      </c>
      <c r="AD705" t="e">
        <f>VLOOKUP(C705,'2-班级信息'!A:AH,8,0)</f>
        <v>#N/A</v>
      </c>
      <c r="AE705" t="e">
        <f t="shared" si="141"/>
        <v>#N/A</v>
      </c>
      <c r="AF705" t="e">
        <f t="shared" si="142"/>
        <v>#N/A</v>
      </c>
    </row>
    <row r="706" spans="1:32">
      <c r="A706" s="176"/>
      <c r="B706" s="176"/>
      <c r="C706" s="176"/>
      <c r="D706" s="176"/>
      <c r="E706" s="176"/>
      <c r="F706" s="176"/>
      <c r="G706" s="175"/>
      <c r="H706" s="176"/>
      <c r="I706" s="176"/>
      <c r="J706" s="176"/>
      <c r="K706" s="176"/>
      <c r="L706" s="176"/>
      <c r="M706" s="176"/>
      <c r="N706" s="176" t="s">
        <v>12</v>
      </c>
      <c r="O706" s="176" t="s">
        <v>12</v>
      </c>
      <c r="P706" s="155" t="str">
        <f t="shared" si="130"/>
        <v xml:space="preserve"> </v>
      </c>
      <c r="Q706" s="155" t="str">
        <f>IF(P706="在读",IF(IFERROR(FIND("一",C706),0)&gt;0,"一对一",VLOOKUP(LEFT(C706,3),班级编码!A:H,8,0)),P706)</f>
        <v xml:space="preserve"> </v>
      </c>
      <c r="R706" s="156">
        <f t="shared" si="131"/>
        <v>0</v>
      </c>
      <c r="S706" s="151">
        <f t="shared" si="132"/>
        <v>0</v>
      </c>
      <c r="T706" s="151" t="str">
        <f t="shared" si="133"/>
        <v/>
      </c>
      <c r="U706" s="151" t="str">
        <f t="shared" si="134"/>
        <v/>
      </c>
      <c r="V706" s="151" t="str">
        <f t="shared" si="135"/>
        <v/>
      </c>
      <c r="W706" s="151" t="str">
        <f t="shared" si="136"/>
        <v/>
      </c>
      <c r="X706" s="151">
        <f t="shared" si="137"/>
        <v>0</v>
      </c>
      <c r="Y706" s="151">
        <f t="shared" si="138"/>
        <v>0</v>
      </c>
      <c r="Z706" s="151" t="str">
        <f t="shared" si="139"/>
        <v/>
      </c>
      <c r="AA706" s="151">
        <f>COUNTIF($F$2:F706,F706)</f>
        <v>0</v>
      </c>
      <c r="AB706" s="156" t="str">
        <f t="shared" si="140"/>
        <v/>
      </c>
      <c r="AC706" t="e">
        <f>VLOOKUP(C706,'2-班级信息'!A:AH,31,0)</f>
        <v>#N/A</v>
      </c>
      <c r="AD706" t="e">
        <f>VLOOKUP(C706,'2-班级信息'!A:AH,8,0)</f>
        <v>#N/A</v>
      </c>
      <c r="AE706" t="e">
        <f t="shared" si="141"/>
        <v>#N/A</v>
      </c>
      <c r="AF706" t="e">
        <f t="shared" si="142"/>
        <v>#N/A</v>
      </c>
    </row>
    <row r="707" spans="1:32">
      <c r="A707" s="176"/>
      <c r="B707" s="176"/>
      <c r="C707" s="176"/>
      <c r="D707" s="176"/>
      <c r="E707" s="176"/>
      <c r="F707" s="176"/>
      <c r="G707" s="175"/>
      <c r="H707" s="176"/>
      <c r="I707" s="176"/>
      <c r="J707" s="176"/>
      <c r="K707" s="176"/>
      <c r="L707" s="176"/>
      <c r="M707" s="176"/>
      <c r="N707" s="176" t="s">
        <v>12</v>
      </c>
      <c r="O707" s="176" t="s">
        <v>12</v>
      </c>
      <c r="P707" s="155" t="str">
        <f t="shared" ref="P707:P770" si="143">IF(C707="停读","停读",IF(C707="未进班","未进班",IF(AND(L707="",F707&lt;&gt;""),"在读"," ")))</f>
        <v xml:space="preserve"> </v>
      </c>
      <c r="Q707" s="155" t="str">
        <f>IF(P707="在读",IF(IFERROR(FIND("一",C707),0)&gt;0,"一对一",VLOOKUP(LEFT(C707,3),班级编码!A:H,8,0)),P707)</f>
        <v xml:space="preserve"> </v>
      </c>
      <c r="R707" s="156">
        <f t="shared" ref="R707:R770" si="144">+C707</f>
        <v>0</v>
      </c>
      <c r="S707" s="151">
        <f t="shared" ref="S707:S770" si="145">IFERROR(LEFT(E707,FIND(",",E707)-1),E707)</f>
        <v>0</v>
      </c>
      <c r="T707" s="151" t="str">
        <f t="shared" ref="T707:T770" si="146">IF(X707=Y707,W707,V707)</f>
        <v/>
      </c>
      <c r="U707" s="151" t="str">
        <f t="shared" ref="U707:U770" si="147">IF(X707=Y707,V707,W707)</f>
        <v/>
      </c>
      <c r="V707" s="151" t="str">
        <f t="shared" ref="V707:V770" si="148">IFERROR(MID(E707,FIND(",",E707)+1,FIND("@",SUBSTITUTE(E707,",","@",2))-FIND(",",E707)-1),IF(ISERROR(FIND(",",E707)),"",MID(E707,FIND(",",E707)+1,20)))</f>
        <v/>
      </c>
      <c r="W707" s="151" t="str">
        <f t="shared" ref="W707:W770" si="149">IFERROR(MID(E707,FIND("@",SUBSTITUTE(E707,",","@",2))+1,10),"")</f>
        <v/>
      </c>
      <c r="X707" s="151">
        <f t="shared" ref="X707:X770" si="150">LEN(V707)</f>
        <v>0</v>
      </c>
      <c r="Y707" s="151">
        <f t="shared" ref="Y707:Y770" si="151">LENB(V707)</f>
        <v>0</v>
      </c>
      <c r="Z707" s="151" t="str">
        <f t="shared" ref="Z707:Z770" si="152">IF(COUNTIF(F:F,F707)&gt;1,"重复","")</f>
        <v/>
      </c>
      <c r="AA707" s="151">
        <f>COUNTIF($F$2:F707,F707)</f>
        <v>0</v>
      </c>
      <c r="AB707" s="156" t="str">
        <f t="shared" ref="AB707:AB770" si="153">IF(IFERROR(FIND("一",C707),0)&gt;0,"一对一",LEFT(C707,3))</f>
        <v/>
      </c>
      <c r="AC707" t="e">
        <f>VLOOKUP(C707,'2-班级信息'!A:AH,31,0)</f>
        <v>#N/A</v>
      </c>
      <c r="AD707" t="e">
        <f>VLOOKUP(C707,'2-班级信息'!A:AH,8,0)</f>
        <v>#N/A</v>
      </c>
      <c r="AE707" t="e">
        <f t="shared" ref="AE707:AE770" si="154">IF(Q707="一对一","一对一",VLOOKUP(H707,AG:AH,2,0))</f>
        <v>#N/A</v>
      </c>
      <c r="AF707" t="e">
        <f t="shared" ref="AF707:AF770" si="155">IF(OR(AE707="幼儿班",AE707="中学班",AE707="一对一"),AE707,IF(OR(AC707="周日晚上",AC707="周五晚上",AC707="周六晚上"),AC707,IF(OR(AC707="周六上午",AC707="周六下午",AC707="周日上午",AC707="周日下午",),"小学周末白天班","小学平时"&amp;AD707&amp;"班")))</f>
        <v>#N/A</v>
      </c>
    </row>
    <row r="708" spans="1:32">
      <c r="A708" s="176"/>
      <c r="B708" s="176"/>
      <c r="C708" s="176"/>
      <c r="D708" s="176"/>
      <c r="E708" s="176"/>
      <c r="F708" s="176"/>
      <c r="G708" s="175"/>
      <c r="H708" s="176"/>
      <c r="I708" s="176"/>
      <c r="J708" s="176"/>
      <c r="K708" s="176"/>
      <c r="L708" s="176"/>
      <c r="M708" s="176"/>
      <c r="N708" s="176" t="s">
        <v>12</v>
      </c>
      <c r="O708" s="176" t="s">
        <v>12</v>
      </c>
      <c r="P708" s="155" t="str">
        <f t="shared" si="143"/>
        <v xml:space="preserve"> </v>
      </c>
      <c r="Q708" s="155" t="str">
        <f>IF(P708="在读",IF(IFERROR(FIND("一",C708),0)&gt;0,"一对一",VLOOKUP(LEFT(C708,3),班级编码!A:H,8,0)),P708)</f>
        <v xml:space="preserve"> </v>
      </c>
      <c r="R708" s="156">
        <f t="shared" si="144"/>
        <v>0</v>
      </c>
      <c r="S708" s="151">
        <f t="shared" si="145"/>
        <v>0</v>
      </c>
      <c r="T708" s="151" t="str">
        <f t="shared" si="146"/>
        <v/>
      </c>
      <c r="U708" s="151" t="str">
        <f t="shared" si="147"/>
        <v/>
      </c>
      <c r="V708" s="151" t="str">
        <f t="shared" si="148"/>
        <v/>
      </c>
      <c r="W708" s="151" t="str">
        <f t="shared" si="149"/>
        <v/>
      </c>
      <c r="X708" s="151">
        <f t="shared" si="150"/>
        <v>0</v>
      </c>
      <c r="Y708" s="151">
        <f t="shared" si="151"/>
        <v>0</v>
      </c>
      <c r="Z708" s="151" t="str">
        <f t="shared" si="152"/>
        <v/>
      </c>
      <c r="AA708" s="151">
        <f>COUNTIF($F$2:F708,F708)</f>
        <v>0</v>
      </c>
      <c r="AB708" s="156" t="str">
        <f t="shared" si="153"/>
        <v/>
      </c>
      <c r="AC708" t="e">
        <f>VLOOKUP(C708,'2-班级信息'!A:AH,31,0)</f>
        <v>#N/A</v>
      </c>
      <c r="AD708" t="e">
        <f>VLOOKUP(C708,'2-班级信息'!A:AH,8,0)</f>
        <v>#N/A</v>
      </c>
      <c r="AE708" t="e">
        <f t="shared" si="154"/>
        <v>#N/A</v>
      </c>
      <c r="AF708" t="e">
        <f t="shared" si="155"/>
        <v>#N/A</v>
      </c>
    </row>
    <row r="709" spans="1:32">
      <c r="A709" s="176"/>
      <c r="B709" s="176"/>
      <c r="C709" s="176"/>
      <c r="D709" s="176"/>
      <c r="E709" s="176"/>
      <c r="F709" s="176"/>
      <c r="G709" s="175"/>
      <c r="H709" s="176"/>
      <c r="I709" s="176"/>
      <c r="J709" s="176"/>
      <c r="K709" s="176"/>
      <c r="L709" s="176"/>
      <c r="M709" s="176"/>
      <c r="N709" s="176" t="s">
        <v>12</v>
      </c>
      <c r="O709" s="176" t="s">
        <v>12</v>
      </c>
      <c r="P709" s="155" t="str">
        <f t="shared" si="143"/>
        <v xml:space="preserve"> </v>
      </c>
      <c r="Q709" s="155" t="str">
        <f>IF(P709="在读",IF(IFERROR(FIND("一",C709),0)&gt;0,"一对一",VLOOKUP(LEFT(C709,3),班级编码!A:H,8,0)),P709)</f>
        <v xml:space="preserve"> </v>
      </c>
      <c r="R709" s="156">
        <f t="shared" si="144"/>
        <v>0</v>
      </c>
      <c r="S709" s="151">
        <f t="shared" si="145"/>
        <v>0</v>
      </c>
      <c r="T709" s="151" t="str">
        <f t="shared" si="146"/>
        <v/>
      </c>
      <c r="U709" s="151" t="str">
        <f t="shared" si="147"/>
        <v/>
      </c>
      <c r="V709" s="151" t="str">
        <f t="shared" si="148"/>
        <v/>
      </c>
      <c r="W709" s="151" t="str">
        <f t="shared" si="149"/>
        <v/>
      </c>
      <c r="X709" s="151">
        <f t="shared" si="150"/>
        <v>0</v>
      </c>
      <c r="Y709" s="151">
        <f t="shared" si="151"/>
        <v>0</v>
      </c>
      <c r="Z709" s="151" t="str">
        <f t="shared" si="152"/>
        <v/>
      </c>
      <c r="AA709" s="151">
        <f>COUNTIF($F$2:F709,F709)</f>
        <v>0</v>
      </c>
      <c r="AB709" s="156" t="str">
        <f t="shared" si="153"/>
        <v/>
      </c>
      <c r="AC709" t="e">
        <f>VLOOKUP(C709,'2-班级信息'!A:AH,31,0)</f>
        <v>#N/A</v>
      </c>
      <c r="AD709" t="e">
        <f>VLOOKUP(C709,'2-班级信息'!A:AH,8,0)</f>
        <v>#N/A</v>
      </c>
      <c r="AE709" t="e">
        <f t="shared" si="154"/>
        <v>#N/A</v>
      </c>
      <c r="AF709" t="e">
        <f t="shared" si="155"/>
        <v>#N/A</v>
      </c>
    </row>
    <row r="710" spans="1:32">
      <c r="A710" s="176"/>
      <c r="B710" s="176"/>
      <c r="C710" s="176"/>
      <c r="D710" s="176"/>
      <c r="E710" s="176"/>
      <c r="F710" s="176"/>
      <c r="G710" s="175"/>
      <c r="H710" s="176"/>
      <c r="I710" s="176"/>
      <c r="J710" s="176"/>
      <c r="K710" s="176"/>
      <c r="L710" s="176"/>
      <c r="M710" s="176"/>
      <c r="N710" s="176" t="s">
        <v>12</v>
      </c>
      <c r="O710" s="176" t="s">
        <v>12</v>
      </c>
      <c r="P710" s="155" t="str">
        <f t="shared" si="143"/>
        <v xml:space="preserve"> </v>
      </c>
      <c r="Q710" s="155" t="str">
        <f>IF(P710="在读",IF(IFERROR(FIND("一",C710),0)&gt;0,"一对一",VLOOKUP(LEFT(C710,3),班级编码!A:H,8,0)),P710)</f>
        <v xml:space="preserve"> </v>
      </c>
      <c r="R710" s="156">
        <f t="shared" si="144"/>
        <v>0</v>
      </c>
      <c r="S710" s="151">
        <f t="shared" si="145"/>
        <v>0</v>
      </c>
      <c r="T710" s="151" t="str">
        <f t="shared" si="146"/>
        <v/>
      </c>
      <c r="U710" s="151" t="str">
        <f t="shared" si="147"/>
        <v/>
      </c>
      <c r="V710" s="151" t="str">
        <f t="shared" si="148"/>
        <v/>
      </c>
      <c r="W710" s="151" t="str">
        <f t="shared" si="149"/>
        <v/>
      </c>
      <c r="X710" s="151">
        <f t="shared" si="150"/>
        <v>0</v>
      </c>
      <c r="Y710" s="151">
        <f t="shared" si="151"/>
        <v>0</v>
      </c>
      <c r="Z710" s="151" t="str">
        <f t="shared" si="152"/>
        <v/>
      </c>
      <c r="AA710" s="151">
        <f>COUNTIF($F$2:F710,F710)</f>
        <v>0</v>
      </c>
      <c r="AB710" s="156" t="str">
        <f t="shared" si="153"/>
        <v/>
      </c>
      <c r="AC710" t="e">
        <f>VLOOKUP(C710,'2-班级信息'!A:AH,31,0)</f>
        <v>#N/A</v>
      </c>
      <c r="AD710" t="e">
        <f>VLOOKUP(C710,'2-班级信息'!A:AH,8,0)</f>
        <v>#N/A</v>
      </c>
      <c r="AE710" t="e">
        <f t="shared" si="154"/>
        <v>#N/A</v>
      </c>
      <c r="AF710" t="e">
        <f t="shared" si="155"/>
        <v>#N/A</v>
      </c>
    </row>
    <row r="711" spans="1:32">
      <c r="A711" s="176"/>
      <c r="B711" s="176"/>
      <c r="C711" s="176"/>
      <c r="D711" s="176"/>
      <c r="E711" s="176"/>
      <c r="F711" s="176"/>
      <c r="G711" s="175"/>
      <c r="H711" s="176"/>
      <c r="I711" s="176"/>
      <c r="J711" s="176"/>
      <c r="K711" s="176"/>
      <c r="L711" s="176"/>
      <c r="M711" s="176"/>
      <c r="N711" s="176" t="s">
        <v>12</v>
      </c>
      <c r="O711" s="176" t="s">
        <v>12</v>
      </c>
      <c r="P711" s="155" t="str">
        <f t="shared" si="143"/>
        <v xml:space="preserve"> </v>
      </c>
      <c r="Q711" s="155" t="str">
        <f>IF(P711="在读",IF(IFERROR(FIND("一",C711),0)&gt;0,"一对一",VLOOKUP(LEFT(C711,3),班级编码!A:H,8,0)),P711)</f>
        <v xml:space="preserve"> </v>
      </c>
      <c r="R711" s="156">
        <f t="shared" si="144"/>
        <v>0</v>
      </c>
      <c r="S711" s="151">
        <f t="shared" si="145"/>
        <v>0</v>
      </c>
      <c r="T711" s="151" t="str">
        <f t="shared" si="146"/>
        <v/>
      </c>
      <c r="U711" s="151" t="str">
        <f t="shared" si="147"/>
        <v/>
      </c>
      <c r="V711" s="151" t="str">
        <f t="shared" si="148"/>
        <v/>
      </c>
      <c r="W711" s="151" t="str">
        <f t="shared" si="149"/>
        <v/>
      </c>
      <c r="X711" s="151">
        <f t="shared" si="150"/>
        <v>0</v>
      </c>
      <c r="Y711" s="151">
        <f t="shared" si="151"/>
        <v>0</v>
      </c>
      <c r="Z711" s="151" t="str">
        <f t="shared" si="152"/>
        <v/>
      </c>
      <c r="AA711" s="151">
        <f>COUNTIF($F$2:F711,F711)</f>
        <v>0</v>
      </c>
      <c r="AB711" s="156" t="str">
        <f t="shared" si="153"/>
        <v/>
      </c>
      <c r="AC711" t="e">
        <f>VLOOKUP(C711,'2-班级信息'!A:AH,31,0)</f>
        <v>#N/A</v>
      </c>
      <c r="AD711" t="e">
        <f>VLOOKUP(C711,'2-班级信息'!A:AH,8,0)</f>
        <v>#N/A</v>
      </c>
      <c r="AE711" t="e">
        <f t="shared" si="154"/>
        <v>#N/A</v>
      </c>
      <c r="AF711" t="e">
        <f t="shared" si="155"/>
        <v>#N/A</v>
      </c>
    </row>
    <row r="712" spans="1:32">
      <c r="A712" s="176"/>
      <c r="B712" s="176"/>
      <c r="C712" s="176"/>
      <c r="D712" s="176"/>
      <c r="E712" s="176"/>
      <c r="F712" s="176"/>
      <c r="G712" s="175"/>
      <c r="H712" s="176"/>
      <c r="I712" s="176"/>
      <c r="J712" s="176"/>
      <c r="K712" s="176"/>
      <c r="L712" s="176"/>
      <c r="M712" s="176"/>
      <c r="N712" s="176" t="s">
        <v>12</v>
      </c>
      <c r="O712" s="176" t="s">
        <v>12</v>
      </c>
      <c r="P712" s="155" t="str">
        <f t="shared" si="143"/>
        <v xml:space="preserve"> </v>
      </c>
      <c r="Q712" s="155" t="str">
        <f>IF(P712="在读",IF(IFERROR(FIND("一",C712),0)&gt;0,"一对一",VLOOKUP(LEFT(C712,3),班级编码!A:H,8,0)),P712)</f>
        <v xml:space="preserve"> </v>
      </c>
      <c r="R712" s="156">
        <f t="shared" si="144"/>
        <v>0</v>
      </c>
      <c r="S712" s="151">
        <f t="shared" si="145"/>
        <v>0</v>
      </c>
      <c r="T712" s="151" t="str">
        <f t="shared" si="146"/>
        <v/>
      </c>
      <c r="U712" s="151" t="str">
        <f t="shared" si="147"/>
        <v/>
      </c>
      <c r="V712" s="151" t="str">
        <f t="shared" si="148"/>
        <v/>
      </c>
      <c r="W712" s="151" t="str">
        <f t="shared" si="149"/>
        <v/>
      </c>
      <c r="X712" s="151">
        <f t="shared" si="150"/>
        <v>0</v>
      </c>
      <c r="Y712" s="151">
        <f t="shared" si="151"/>
        <v>0</v>
      </c>
      <c r="Z712" s="151" t="str">
        <f t="shared" si="152"/>
        <v/>
      </c>
      <c r="AA712" s="151">
        <f>COUNTIF($F$2:F712,F712)</f>
        <v>0</v>
      </c>
      <c r="AB712" s="156" t="str">
        <f t="shared" si="153"/>
        <v/>
      </c>
      <c r="AC712" t="e">
        <f>VLOOKUP(C712,'2-班级信息'!A:AH,31,0)</f>
        <v>#N/A</v>
      </c>
      <c r="AD712" t="e">
        <f>VLOOKUP(C712,'2-班级信息'!A:AH,8,0)</f>
        <v>#N/A</v>
      </c>
      <c r="AE712" t="e">
        <f t="shared" si="154"/>
        <v>#N/A</v>
      </c>
      <c r="AF712" t="e">
        <f t="shared" si="155"/>
        <v>#N/A</v>
      </c>
    </row>
    <row r="713" spans="1:32">
      <c r="A713" s="176"/>
      <c r="B713" s="176"/>
      <c r="C713" s="176"/>
      <c r="D713" s="176"/>
      <c r="E713" s="176"/>
      <c r="F713" s="176"/>
      <c r="G713" s="175"/>
      <c r="H713" s="176"/>
      <c r="I713" s="176"/>
      <c r="J713" s="176"/>
      <c r="K713" s="176"/>
      <c r="L713" s="176"/>
      <c r="M713" s="176"/>
      <c r="N713" s="176" t="s">
        <v>12</v>
      </c>
      <c r="O713" s="176" t="s">
        <v>12</v>
      </c>
      <c r="P713" s="155" t="str">
        <f t="shared" si="143"/>
        <v xml:space="preserve"> </v>
      </c>
      <c r="Q713" s="155" t="str">
        <f>IF(P713="在读",IF(IFERROR(FIND("一",C713),0)&gt;0,"一对一",VLOOKUP(LEFT(C713,3),班级编码!A:H,8,0)),P713)</f>
        <v xml:space="preserve"> </v>
      </c>
      <c r="R713" s="156">
        <f t="shared" si="144"/>
        <v>0</v>
      </c>
      <c r="S713" s="151">
        <f t="shared" si="145"/>
        <v>0</v>
      </c>
      <c r="T713" s="151" t="str">
        <f t="shared" si="146"/>
        <v/>
      </c>
      <c r="U713" s="151" t="str">
        <f t="shared" si="147"/>
        <v/>
      </c>
      <c r="V713" s="151" t="str">
        <f t="shared" si="148"/>
        <v/>
      </c>
      <c r="W713" s="151" t="str">
        <f t="shared" si="149"/>
        <v/>
      </c>
      <c r="X713" s="151">
        <f t="shared" si="150"/>
        <v>0</v>
      </c>
      <c r="Y713" s="151">
        <f t="shared" si="151"/>
        <v>0</v>
      </c>
      <c r="Z713" s="151" t="str">
        <f t="shared" si="152"/>
        <v/>
      </c>
      <c r="AA713" s="151">
        <f>COUNTIF($F$2:F713,F713)</f>
        <v>0</v>
      </c>
      <c r="AB713" s="156" t="str">
        <f t="shared" si="153"/>
        <v/>
      </c>
      <c r="AC713" t="e">
        <f>VLOOKUP(C713,'2-班级信息'!A:AH,31,0)</f>
        <v>#N/A</v>
      </c>
      <c r="AD713" t="e">
        <f>VLOOKUP(C713,'2-班级信息'!A:AH,8,0)</f>
        <v>#N/A</v>
      </c>
      <c r="AE713" t="e">
        <f t="shared" si="154"/>
        <v>#N/A</v>
      </c>
      <c r="AF713" t="e">
        <f t="shared" si="155"/>
        <v>#N/A</v>
      </c>
    </row>
    <row r="714" spans="1:32">
      <c r="A714" s="176"/>
      <c r="B714" s="176"/>
      <c r="C714" s="176"/>
      <c r="D714" s="176"/>
      <c r="E714" s="176"/>
      <c r="F714" s="176"/>
      <c r="G714" s="175"/>
      <c r="H714" s="176"/>
      <c r="I714" s="176"/>
      <c r="J714" s="176"/>
      <c r="K714" s="176"/>
      <c r="L714" s="176"/>
      <c r="M714" s="176"/>
      <c r="N714" s="176" t="s">
        <v>12</v>
      </c>
      <c r="O714" s="176" t="s">
        <v>12</v>
      </c>
      <c r="P714" s="155" t="str">
        <f t="shared" si="143"/>
        <v xml:space="preserve"> </v>
      </c>
      <c r="Q714" s="155" t="str">
        <f>IF(P714="在读",IF(IFERROR(FIND("一",C714),0)&gt;0,"一对一",VLOOKUP(LEFT(C714,3),班级编码!A:H,8,0)),P714)</f>
        <v xml:space="preserve"> </v>
      </c>
      <c r="R714" s="156">
        <f t="shared" si="144"/>
        <v>0</v>
      </c>
      <c r="S714" s="151">
        <f t="shared" si="145"/>
        <v>0</v>
      </c>
      <c r="T714" s="151" t="str">
        <f t="shared" si="146"/>
        <v/>
      </c>
      <c r="U714" s="151" t="str">
        <f t="shared" si="147"/>
        <v/>
      </c>
      <c r="V714" s="151" t="str">
        <f t="shared" si="148"/>
        <v/>
      </c>
      <c r="W714" s="151" t="str">
        <f t="shared" si="149"/>
        <v/>
      </c>
      <c r="X714" s="151">
        <f t="shared" si="150"/>
        <v>0</v>
      </c>
      <c r="Y714" s="151">
        <f t="shared" si="151"/>
        <v>0</v>
      </c>
      <c r="Z714" s="151" t="str">
        <f t="shared" si="152"/>
        <v/>
      </c>
      <c r="AA714" s="151">
        <f>COUNTIF($F$2:F714,F714)</f>
        <v>0</v>
      </c>
      <c r="AB714" s="156" t="str">
        <f t="shared" si="153"/>
        <v/>
      </c>
      <c r="AC714" t="e">
        <f>VLOOKUP(C714,'2-班级信息'!A:AH,31,0)</f>
        <v>#N/A</v>
      </c>
      <c r="AD714" t="e">
        <f>VLOOKUP(C714,'2-班级信息'!A:AH,8,0)</f>
        <v>#N/A</v>
      </c>
      <c r="AE714" t="e">
        <f t="shared" si="154"/>
        <v>#N/A</v>
      </c>
      <c r="AF714" t="e">
        <f t="shared" si="155"/>
        <v>#N/A</v>
      </c>
    </row>
    <row r="715" spans="1:32">
      <c r="A715" s="176"/>
      <c r="B715" s="176"/>
      <c r="C715" s="176"/>
      <c r="D715" s="176"/>
      <c r="E715" s="176"/>
      <c r="F715" s="176"/>
      <c r="G715" s="175"/>
      <c r="H715" s="176"/>
      <c r="I715" s="176"/>
      <c r="J715" s="176"/>
      <c r="K715" s="176"/>
      <c r="L715" s="176"/>
      <c r="M715" s="176"/>
      <c r="N715" s="176" t="s">
        <v>12</v>
      </c>
      <c r="O715" s="176" t="s">
        <v>12</v>
      </c>
      <c r="P715" s="155" t="str">
        <f t="shared" si="143"/>
        <v xml:space="preserve"> </v>
      </c>
      <c r="Q715" s="155" t="str">
        <f>IF(P715="在读",IF(IFERROR(FIND("一",C715),0)&gt;0,"一对一",VLOOKUP(LEFT(C715,3),班级编码!A:H,8,0)),P715)</f>
        <v xml:space="preserve"> </v>
      </c>
      <c r="R715" s="156">
        <f t="shared" si="144"/>
        <v>0</v>
      </c>
      <c r="S715" s="151">
        <f t="shared" si="145"/>
        <v>0</v>
      </c>
      <c r="T715" s="151" t="str">
        <f t="shared" si="146"/>
        <v/>
      </c>
      <c r="U715" s="151" t="str">
        <f t="shared" si="147"/>
        <v/>
      </c>
      <c r="V715" s="151" t="str">
        <f t="shared" si="148"/>
        <v/>
      </c>
      <c r="W715" s="151" t="str">
        <f t="shared" si="149"/>
        <v/>
      </c>
      <c r="X715" s="151">
        <f t="shared" si="150"/>
        <v>0</v>
      </c>
      <c r="Y715" s="151">
        <f t="shared" si="151"/>
        <v>0</v>
      </c>
      <c r="Z715" s="151" t="str">
        <f t="shared" si="152"/>
        <v/>
      </c>
      <c r="AA715" s="151">
        <f>COUNTIF($F$2:F715,F715)</f>
        <v>0</v>
      </c>
      <c r="AB715" s="156" t="str">
        <f t="shared" si="153"/>
        <v/>
      </c>
      <c r="AC715" t="e">
        <f>VLOOKUP(C715,'2-班级信息'!A:AH,31,0)</f>
        <v>#N/A</v>
      </c>
      <c r="AD715" t="e">
        <f>VLOOKUP(C715,'2-班级信息'!A:AH,8,0)</f>
        <v>#N/A</v>
      </c>
      <c r="AE715" t="e">
        <f t="shared" si="154"/>
        <v>#N/A</v>
      </c>
      <c r="AF715" t="e">
        <f t="shared" si="155"/>
        <v>#N/A</v>
      </c>
    </row>
    <row r="716" spans="1:32">
      <c r="A716" s="176"/>
      <c r="B716" s="176"/>
      <c r="C716" s="176"/>
      <c r="D716" s="176"/>
      <c r="E716" s="176"/>
      <c r="F716" s="176"/>
      <c r="G716" s="175"/>
      <c r="H716" s="176"/>
      <c r="I716" s="176"/>
      <c r="J716" s="176"/>
      <c r="K716" s="176"/>
      <c r="L716" s="176"/>
      <c r="M716" s="176"/>
      <c r="N716" s="176" t="s">
        <v>12</v>
      </c>
      <c r="O716" s="176" t="s">
        <v>12</v>
      </c>
      <c r="P716" s="155" t="str">
        <f t="shared" si="143"/>
        <v xml:space="preserve"> </v>
      </c>
      <c r="Q716" s="155" t="str">
        <f>IF(P716="在读",IF(IFERROR(FIND("一",C716),0)&gt;0,"一对一",VLOOKUP(LEFT(C716,3),班级编码!A:H,8,0)),P716)</f>
        <v xml:space="preserve"> </v>
      </c>
      <c r="R716" s="156">
        <f t="shared" si="144"/>
        <v>0</v>
      </c>
      <c r="S716" s="151">
        <f t="shared" si="145"/>
        <v>0</v>
      </c>
      <c r="T716" s="151" t="str">
        <f t="shared" si="146"/>
        <v/>
      </c>
      <c r="U716" s="151" t="str">
        <f t="shared" si="147"/>
        <v/>
      </c>
      <c r="V716" s="151" t="str">
        <f t="shared" si="148"/>
        <v/>
      </c>
      <c r="W716" s="151" t="str">
        <f t="shared" si="149"/>
        <v/>
      </c>
      <c r="X716" s="151">
        <f t="shared" si="150"/>
        <v>0</v>
      </c>
      <c r="Y716" s="151">
        <f t="shared" si="151"/>
        <v>0</v>
      </c>
      <c r="Z716" s="151" t="str">
        <f t="shared" si="152"/>
        <v/>
      </c>
      <c r="AA716" s="151">
        <f>COUNTIF($F$2:F716,F716)</f>
        <v>0</v>
      </c>
      <c r="AB716" s="156" t="str">
        <f t="shared" si="153"/>
        <v/>
      </c>
      <c r="AC716" t="e">
        <f>VLOOKUP(C716,'2-班级信息'!A:AH,31,0)</f>
        <v>#N/A</v>
      </c>
      <c r="AD716" t="e">
        <f>VLOOKUP(C716,'2-班级信息'!A:AH,8,0)</f>
        <v>#N/A</v>
      </c>
      <c r="AE716" t="e">
        <f t="shared" si="154"/>
        <v>#N/A</v>
      </c>
      <c r="AF716" t="e">
        <f t="shared" si="155"/>
        <v>#N/A</v>
      </c>
    </row>
    <row r="717" spans="1:32">
      <c r="A717" s="176"/>
      <c r="B717" s="176"/>
      <c r="C717" s="176"/>
      <c r="D717" s="176"/>
      <c r="E717" s="176"/>
      <c r="F717" s="176"/>
      <c r="G717" s="175"/>
      <c r="H717" s="176"/>
      <c r="I717" s="176"/>
      <c r="J717" s="176"/>
      <c r="K717" s="176"/>
      <c r="L717" s="176"/>
      <c r="M717" s="176"/>
      <c r="N717" s="176" t="s">
        <v>12</v>
      </c>
      <c r="O717" s="176" t="s">
        <v>12</v>
      </c>
      <c r="P717" s="155" t="str">
        <f t="shared" si="143"/>
        <v xml:space="preserve"> </v>
      </c>
      <c r="Q717" s="155" t="str">
        <f>IF(P717="在读",IF(IFERROR(FIND("一",C717),0)&gt;0,"一对一",VLOOKUP(LEFT(C717,3),班级编码!A:H,8,0)),P717)</f>
        <v xml:space="preserve"> </v>
      </c>
      <c r="R717" s="156">
        <f t="shared" si="144"/>
        <v>0</v>
      </c>
      <c r="S717" s="151">
        <f t="shared" si="145"/>
        <v>0</v>
      </c>
      <c r="T717" s="151" t="str">
        <f t="shared" si="146"/>
        <v/>
      </c>
      <c r="U717" s="151" t="str">
        <f t="shared" si="147"/>
        <v/>
      </c>
      <c r="V717" s="151" t="str">
        <f t="shared" si="148"/>
        <v/>
      </c>
      <c r="W717" s="151" t="str">
        <f t="shared" si="149"/>
        <v/>
      </c>
      <c r="X717" s="151">
        <f t="shared" si="150"/>
        <v>0</v>
      </c>
      <c r="Y717" s="151">
        <f t="shared" si="151"/>
        <v>0</v>
      </c>
      <c r="Z717" s="151" t="str">
        <f t="shared" si="152"/>
        <v/>
      </c>
      <c r="AA717" s="151">
        <f>COUNTIF($F$2:F717,F717)</f>
        <v>0</v>
      </c>
      <c r="AB717" s="156" t="str">
        <f t="shared" si="153"/>
        <v/>
      </c>
      <c r="AC717" t="e">
        <f>VLOOKUP(C717,'2-班级信息'!A:AH,31,0)</f>
        <v>#N/A</v>
      </c>
      <c r="AD717" t="e">
        <f>VLOOKUP(C717,'2-班级信息'!A:AH,8,0)</f>
        <v>#N/A</v>
      </c>
      <c r="AE717" t="e">
        <f t="shared" si="154"/>
        <v>#N/A</v>
      </c>
      <c r="AF717" t="e">
        <f t="shared" si="155"/>
        <v>#N/A</v>
      </c>
    </row>
    <row r="718" spans="1:32">
      <c r="A718" s="176"/>
      <c r="B718" s="176"/>
      <c r="C718" s="176"/>
      <c r="D718" s="176"/>
      <c r="E718" s="176"/>
      <c r="F718" s="176"/>
      <c r="G718" s="175"/>
      <c r="H718" s="176"/>
      <c r="I718" s="176"/>
      <c r="J718" s="176"/>
      <c r="K718" s="176"/>
      <c r="L718" s="176"/>
      <c r="M718" s="176"/>
      <c r="N718" s="176" t="s">
        <v>12</v>
      </c>
      <c r="O718" s="176" t="s">
        <v>12</v>
      </c>
      <c r="P718" s="155" t="str">
        <f t="shared" si="143"/>
        <v xml:space="preserve"> </v>
      </c>
      <c r="Q718" s="155" t="str">
        <f>IF(P718="在读",IF(IFERROR(FIND("一",C718),0)&gt;0,"一对一",VLOOKUP(LEFT(C718,3),班级编码!A:H,8,0)),P718)</f>
        <v xml:space="preserve"> </v>
      </c>
      <c r="R718" s="156">
        <f t="shared" si="144"/>
        <v>0</v>
      </c>
      <c r="S718" s="151">
        <f t="shared" si="145"/>
        <v>0</v>
      </c>
      <c r="T718" s="151" t="str">
        <f t="shared" si="146"/>
        <v/>
      </c>
      <c r="U718" s="151" t="str">
        <f t="shared" si="147"/>
        <v/>
      </c>
      <c r="V718" s="151" t="str">
        <f t="shared" si="148"/>
        <v/>
      </c>
      <c r="W718" s="151" t="str">
        <f t="shared" si="149"/>
        <v/>
      </c>
      <c r="X718" s="151">
        <f t="shared" si="150"/>
        <v>0</v>
      </c>
      <c r="Y718" s="151">
        <f t="shared" si="151"/>
        <v>0</v>
      </c>
      <c r="Z718" s="151" t="str">
        <f t="shared" si="152"/>
        <v/>
      </c>
      <c r="AA718" s="151">
        <f>COUNTIF($F$2:F718,F718)</f>
        <v>0</v>
      </c>
      <c r="AB718" s="156" t="str">
        <f t="shared" si="153"/>
        <v/>
      </c>
      <c r="AC718" t="e">
        <f>VLOOKUP(C718,'2-班级信息'!A:AH,31,0)</f>
        <v>#N/A</v>
      </c>
      <c r="AD718" t="e">
        <f>VLOOKUP(C718,'2-班级信息'!A:AH,8,0)</f>
        <v>#N/A</v>
      </c>
      <c r="AE718" t="e">
        <f t="shared" si="154"/>
        <v>#N/A</v>
      </c>
      <c r="AF718" t="e">
        <f t="shared" si="155"/>
        <v>#N/A</v>
      </c>
    </row>
    <row r="719" spans="1:32">
      <c r="A719" s="176"/>
      <c r="B719" s="176"/>
      <c r="C719" s="176"/>
      <c r="D719" s="176"/>
      <c r="E719" s="176"/>
      <c r="F719" s="176"/>
      <c r="G719" s="175"/>
      <c r="H719" s="176"/>
      <c r="I719" s="176"/>
      <c r="J719" s="176"/>
      <c r="K719" s="176"/>
      <c r="L719" s="176"/>
      <c r="M719" s="176"/>
      <c r="N719" s="176" t="s">
        <v>12</v>
      </c>
      <c r="O719" s="176" t="s">
        <v>12</v>
      </c>
      <c r="P719" s="155" t="str">
        <f t="shared" si="143"/>
        <v xml:space="preserve"> </v>
      </c>
      <c r="Q719" s="155" t="str">
        <f>IF(P719="在读",IF(IFERROR(FIND("一",C719),0)&gt;0,"一对一",VLOOKUP(LEFT(C719,3),班级编码!A:H,8,0)),P719)</f>
        <v xml:space="preserve"> </v>
      </c>
      <c r="R719" s="156">
        <f t="shared" si="144"/>
        <v>0</v>
      </c>
      <c r="S719" s="151">
        <f t="shared" si="145"/>
        <v>0</v>
      </c>
      <c r="T719" s="151" t="str">
        <f t="shared" si="146"/>
        <v/>
      </c>
      <c r="U719" s="151" t="str">
        <f t="shared" si="147"/>
        <v/>
      </c>
      <c r="V719" s="151" t="str">
        <f t="shared" si="148"/>
        <v/>
      </c>
      <c r="W719" s="151" t="str">
        <f t="shared" si="149"/>
        <v/>
      </c>
      <c r="X719" s="151">
        <f t="shared" si="150"/>
        <v>0</v>
      </c>
      <c r="Y719" s="151">
        <f t="shared" si="151"/>
        <v>0</v>
      </c>
      <c r="Z719" s="151" t="str">
        <f t="shared" si="152"/>
        <v/>
      </c>
      <c r="AA719" s="151">
        <f>COUNTIF($F$2:F719,F719)</f>
        <v>0</v>
      </c>
      <c r="AB719" s="156" t="str">
        <f t="shared" si="153"/>
        <v/>
      </c>
      <c r="AC719" t="e">
        <f>VLOOKUP(C719,'2-班级信息'!A:AH,31,0)</f>
        <v>#N/A</v>
      </c>
      <c r="AD719" t="e">
        <f>VLOOKUP(C719,'2-班级信息'!A:AH,8,0)</f>
        <v>#N/A</v>
      </c>
      <c r="AE719" t="e">
        <f t="shared" si="154"/>
        <v>#N/A</v>
      </c>
      <c r="AF719" t="e">
        <f t="shared" si="155"/>
        <v>#N/A</v>
      </c>
    </row>
    <row r="720" spans="1:32">
      <c r="A720" s="176"/>
      <c r="B720" s="176"/>
      <c r="C720" s="176"/>
      <c r="D720" s="176"/>
      <c r="E720" s="176"/>
      <c r="F720" s="176"/>
      <c r="G720" s="175"/>
      <c r="H720" s="176"/>
      <c r="I720" s="176"/>
      <c r="J720" s="176"/>
      <c r="K720" s="176"/>
      <c r="L720" s="176"/>
      <c r="M720" s="176"/>
      <c r="N720" s="176" t="s">
        <v>12</v>
      </c>
      <c r="O720" s="176" t="s">
        <v>12</v>
      </c>
      <c r="P720" s="155" t="str">
        <f t="shared" si="143"/>
        <v xml:space="preserve"> </v>
      </c>
      <c r="Q720" s="155" t="str">
        <f>IF(P720="在读",IF(IFERROR(FIND("一",C720),0)&gt;0,"一对一",VLOOKUP(LEFT(C720,3),班级编码!A:H,8,0)),P720)</f>
        <v xml:space="preserve"> </v>
      </c>
      <c r="R720" s="156">
        <f t="shared" si="144"/>
        <v>0</v>
      </c>
      <c r="S720" s="151">
        <f t="shared" si="145"/>
        <v>0</v>
      </c>
      <c r="T720" s="151" t="str">
        <f t="shared" si="146"/>
        <v/>
      </c>
      <c r="U720" s="151" t="str">
        <f t="shared" si="147"/>
        <v/>
      </c>
      <c r="V720" s="151" t="str">
        <f t="shared" si="148"/>
        <v/>
      </c>
      <c r="W720" s="151" t="str">
        <f t="shared" si="149"/>
        <v/>
      </c>
      <c r="X720" s="151">
        <f t="shared" si="150"/>
        <v>0</v>
      </c>
      <c r="Y720" s="151">
        <f t="shared" si="151"/>
        <v>0</v>
      </c>
      <c r="Z720" s="151" t="str">
        <f t="shared" si="152"/>
        <v/>
      </c>
      <c r="AA720" s="151">
        <f>COUNTIF($F$2:F720,F720)</f>
        <v>0</v>
      </c>
      <c r="AB720" s="156" t="str">
        <f t="shared" si="153"/>
        <v/>
      </c>
      <c r="AC720" t="e">
        <f>VLOOKUP(C720,'2-班级信息'!A:AH,31,0)</f>
        <v>#N/A</v>
      </c>
      <c r="AD720" t="e">
        <f>VLOOKUP(C720,'2-班级信息'!A:AH,8,0)</f>
        <v>#N/A</v>
      </c>
      <c r="AE720" t="e">
        <f t="shared" si="154"/>
        <v>#N/A</v>
      </c>
      <c r="AF720" t="e">
        <f t="shared" si="155"/>
        <v>#N/A</v>
      </c>
    </row>
    <row r="721" spans="1:32">
      <c r="A721" s="176"/>
      <c r="B721" s="176"/>
      <c r="C721" s="176"/>
      <c r="D721" s="176"/>
      <c r="E721" s="176"/>
      <c r="F721" s="176"/>
      <c r="G721" s="175"/>
      <c r="H721" s="176"/>
      <c r="I721" s="176"/>
      <c r="J721" s="176"/>
      <c r="K721" s="176"/>
      <c r="L721" s="176"/>
      <c r="M721" s="176"/>
      <c r="N721" s="176" t="s">
        <v>12</v>
      </c>
      <c r="O721" s="176" t="s">
        <v>12</v>
      </c>
      <c r="P721" s="155" t="str">
        <f t="shared" si="143"/>
        <v xml:space="preserve"> </v>
      </c>
      <c r="Q721" s="155" t="str">
        <f>IF(P721="在读",IF(IFERROR(FIND("一",C721),0)&gt;0,"一对一",VLOOKUP(LEFT(C721,3),班级编码!A:H,8,0)),P721)</f>
        <v xml:space="preserve"> </v>
      </c>
      <c r="R721" s="156">
        <f t="shared" si="144"/>
        <v>0</v>
      </c>
      <c r="S721" s="151">
        <f t="shared" si="145"/>
        <v>0</v>
      </c>
      <c r="T721" s="151" t="str">
        <f t="shared" si="146"/>
        <v/>
      </c>
      <c r="U721" s="151" t="str">
        <f t="shared" si="147"/>
        <v/>
      </c>
      <c r="V721" s="151" t="str">
        <f t="shared" si="148"/>
        <v/>
      </c>
      <c r="W721" s="151" t="str">
        <f t="shared" si="149"/>
        <v/>
      </c>
      <c r="X721" s="151">
        <f t="shared" si="150"/>
        <v>0</v>
      </c>
      <c r="Y721" s="151">
        <f t="shared" si="151"/>
        <v>0</v>
      </c>
      <c r="Z721" s="151" t="str">
        <f t="shared" si="152"/>
        <v/>
      </c>
      <c r="AA721" s="151">
        <f>COUNTIF($F$2:F721,F721)</f>
        <v>0</v>
      </c>
      <c r="AB721" s="156" t="str">
        <f t="shared" si="153"/>
        <v/>
      </c>
      <c r="AC721" t="e">
        <f>VLOOKUP(C721,'2-班级信息'!A:AH,31,0)</f>
        <v>#N/A</v>
      </c>
      <c r="AD721" t="e">
        <f>VLOOKUP(C721,'2-班级信息'!A:AH,8,0)</f>
        <v>#N/A</v>
      </c>
      <c r="AE721" t="e">
        <f t="shared" si="154"/>
        <v>#N/A</v>
      </c>
      <c r="AF721" t="e">
        <f t="shared" si="155"/>
        <v>#N/A</v>
      </c>
    </row>
    <row r="722" spans="1:32">
      <c r="A722" s="176"/>
      <c r="B722" s="176"/>
      <c r="C722" s="176"/>
      <c r="D722" s="176"/>
      <c r="E722" s="176"/>
      <c r="F722" s="176"/>
      <c r="G722" s="175"/>
      <c r="H722" s="176"/>
      <c r="I722" s="176"/>
      <c r="J722" s="176"/>
      <c r="K722" s="176"/>
      <c r="L722" s="176"/>
      <c r="M722" s="176"/>
      <c r="N722" s="176" t="s">
        <v>12</v>
      </c>
      <c r="O722" s="176" t="s">
        <v>12</v>
      </c>
      <c r="P722" s="155" t="str">
        <f t="shared" si="143"/>
        <v xml:space="preserve"> </v>
      </c>
      <c r="Q722" s="155" t="str">
        <f>IF(P722="在读",IF(IFERROR(FIND("一",C722),0)&gt;0,"一对一",VLOOKUP(LEFT(C722,3),班级编码!A:H,8,0)),P722)</f>
        <v xml:space="preserve"> </v>
      </c>
      <c r="R722" s="156">
        <f t="shared" si="144"/>
        <v>0</v>
      </c>
      <c r="S722" s="151">
        <f t="shared" si="145"/>
        <v>0</v>
      </c>
      <c r="T722" s="151" t="str">
        <f t="shared" si="146"/>
        <v/>
      </c>
      <c r="U722" s="151" t="str">
        <f t="shared" si="147"/>
        <v/>
      </c>
      <c r="V722" s="151" t="str">
        <f t="shared" si="148"/>
        <v/>
      </c>
      <c r="W722" s="151" t="str">
        <f t="shared" si="149"/>
        <v/>
      </c>
      <c r="X722" s="151">
        <f t="shared" si="150"/>
        <v>0</v>
      </c>
      <c r="Y722" s="151">
        <f t="shared" si="151"/>
        <v>0</v>
      </c>
      <c r="Z722" s="151" t="str">
        <f t="shared" si="152"/>
        <v/>
      </c>
      <c r="AA722" s="151">
        <f>COUNTIF($F$2:F722,F722)</f>
        <v>0</v>
      </c>
      <c r="AB722" s="156" t="str">
        <f t="shared" si="153"/>
        <v/>
      </c>
      <c r="AC722" t="e">
        <f>VLOOKUP(C722,'2-班级信息'!A:AH,31,0)</f>
        <v>#N/A</v>
      </c>
      <c r="AD722" t="e">
        <f>VLOOKUP(C722,'2-班级信息'!A:AH,8,0)</f>
        <v>#N/A</v>
      </c>
      <c r="AE722" t="e">
        <f t="shared" si="154"/>
        <v>#N/A</v>
      </c>
      <c r="AF722" t="e">
        <f t="shared" si="155"/>
        <v>#N/A</v>
      </c>
    </row>
    <row r="723" spans="1:32">
      <c r="A723" s="176"/>
      <c r="B723" s="176"/>
      <c r="C723" s="176"/>
      <c r="D723" s="176"/>
      <c r="E723" s="176"/>
      <c r="F723" s="176"/>
      <c r="G723" s="175"/>
      <c r="H723" s="176"/>
      <c r="I723" s="176"/>
      <c r="J723" s="176"/>
      <c r="K723" s="176"/>
      <c r="L723" s="176"/>
      <c r="M723" s="176"/>
      <c r="N723" s="176" t="s">
        <v>12</v>
      </c>
      <c r="O723" s="176" t="s">
        <v>12</v>
      </c>
      <c r="P723" s="155" t="str">
        <f t="shared" si="143"/>
        <v xml:space="preserve"> </v>
      </c>
      <c r="Q723" s="155" t="str">
        <f>IF(P723="在读",IF(IFERROR(FIND("一",C723),0)&gt;0,"一对一",VLOOKUP(LEFT(C723,3),班级编码!A:H,8,0)),P723)</f>
        <v xml:space="preserve"> </v>
      </c>
      <c r="R723" s="156">
        <f t="shared" si="144"/>
        <v>0</v>
      </c>
      <c r="S723" s="151">
        <f t="shared" si="145"/>
        <v>0</v>
      </c>
      <c r="T723" s="151" t="str">
        <f t="shared" si="146"/>
        <v/>
      </c>
      <c r="U723" s="151" t="str">
        <f t="shared" si="147"/>
        <v/>
      </c>
      <c r="V723" s="151" t="str">
        <f t="shared" si="148"/>
        <v/>
      </c>
      <c r="W723" s="151" t="str">
        <f t="shared" si="149"/>
        <v/>
      </c>
      <c r="X723" s="151">
        <f t="shared" si="150"/>
        <v>0</v>
      </c>
      <c r="Y723" s="151">
        <f t="shared" si="151"/>
        <v>0</v>
      </c>
      <c r="Z723" s="151" t="str">
        <f t="shared" si="152"/>
        <v/>
      </c>
      <c r="AA723" s="151">
        <f>COUNTIF($F$2:F723,F723)</f>
        <v>0</v>
      </c>
      <c r="AB723" s="156" t="str">
        <f t="shared" si="153"/>
        <v/>
      </c>
      <c r="AC723" t="e">
        <f>VLOOKUP(C723,'2-班级信息'!A:AH,31,0)</f>
        <v>#N/A</v>
      </c>
      <c r="AD723" t="e">
        <f>VLOOKUP(C723,'2-班级信息'!A:AH,8,0)</f>
        <v>#N/A</v>
      </c>
      <c r="AE723" t="e">
        <f t="shared" si="154"/>
        <v>#N/A</v>
      </c>
      <c r="AF723" t="e">
        <f t="shared" si="155"/>
        <v>#N/A</v>
      </c>
    </row>
    <row r="724" spans="1:32">
      <c r="A724" s="176"/>
      <c r="B724" s="176"/>
      <c r="C724" s="176"/>
      <c r="D724" s="176"/>
      <c r="E724" s="176"/>
      <c r="F724" s="176"/>
      <c r="G724" s="175"/>
      <c r="H724" s="176"/>
      <c r="I724" s="176"/>
      <c r="J724" s="176"/>
      <c r="K724" s="176"/>
      <c r="L724" s="176"/>
      <c r="M724" s="176"/>
      <c r="N724" s="176" t="s">
        <v>12</v>
      </c>
      <c r="O724" s="176" t="s">
        <v>12</v>
      </c>
      <c r="P724" s="155" t="str">
        <f t="shared" si="143"/>
        <v xml:space="preserve"> </v>
      </c>
      <c r="Q724" s="155" t="str">
        <f>IF(P724="在读",IF(IFERROR(FIND("一",C724),0)&gt;0,"一对一",VLOOKUP(LEFT(C724,3),班级编码!A:H,8,0)),P724)</f>
        <v xml:space="preserve"> </v>
      </c>
      <c r="R724" s="156">
        <f t="shared" si="144"/>
        <v>0</v>
      </c>
      <c r="S724" s="151">
        <f t="shared" si="145"/>
        <v>0</v>
      </c>
      <c r="T724" s="151" t="str">
        <f t="shared" si="146"/>
        <v/>
      </c>
      <c r="U724" s="151" t="str">
        <f t="shared" si="147"/>
        <v/>
      </c>
      <c r="V724" s="151" t="str">
        <f t="shared" si="148"/>
        <v/>
      </c>
      <c r="W724" s="151" t="str">
        <f t="shared" si="149"/>
        <v/>
      </c>
      <c r="X724" s="151">
        <f t="shared" si="150"/>
        <v>0</v>
      </c>
      <c r="Y724" s="151">
        <f t="shared" si="151"/>
        <v>0</v>
      </c>
      <c r="Z724" s="151" t="str">
        <f t="shared" si="152"/>
        <v/>
      </c>
      <c r="AA724" s="151">
        <f>COUNTIF($F$2:F724,F724)</f>
        <v>0</v>
      </c>
      <c r="AB724" s="156" t="str">
        <f t="shared" si="153"/>
        <v/>
      </c>
      <c r="AC724" t="e">
        <f>VLOOKUP(C724,'2-班级信息'!A:AH,31,0)</f>
        <v>#N/A</v>
      </c>
      <c r="AD724" t="e">
        <f>VLOOKUP(C724,'2-班级信息'!A:AH,8,0)</f>
        <v>#N/A</v>
      </c>
      <c r="AE724" t="e">
        <f t="shared" si="154"/>
        <v>#N/A</v>
      </c>
      <c r="AF724" t="e">
        <f t="shared" si="155"/>
        <v>#N/A</v>
      </c>
    </row>
    <row r="725" spans="1:32">
      <c r="A725" s="176"/>
      <c r="B725" s="176"/>
      <c r="C725" s="176"/>
      <c r="D725" s="176"/>
      <c r="E725" s="176"/>
      <c r="F725" s="176"/>
      <c r="G725" s="175"/>
      <c r="H725" s="176"/>
      <c r="I725" s="176"/>
      <c r="J725" s="176"/>
      <c r="K725" s="176"/>
      <c r="L725" s="176"/>
      <c r="M725" s="176"/>
      <c r="N725" s="176" t="s">
        <v>12</v>
      </c>
      <c r="O725" s="176" t="s">
        <v>12</v>
      </c>
      <c r="P725" s="155" t="str">
        <f t="shared" si="143"/>
        <v xml:space="preserve"> </v>
      </c>
      <c r="Q725" s="155" t="str">
        <f>IF(P725="在读",IF(IFERROR(FIND("一",C725),0)&gt;0,"一对一",VLOOKUP(LEFT(C725,3),班级编码!A:H,8,0)),P725)</f>
        <v xml:space="preserve"> </v>
      </c>
      <c r="R725" s="156">
        <f t="shared" si="144"/>
        <v>0</v>
      </c>
      <c r="S725" s="151">
        <f t="shared" si="145"/>
        <v>0</v>
      </c>
      <c r="T725" s="151" t="str">
        <f t="shared" si="146"/>
        <v/>
      </c>
      <c r="U725" s="151" t="str">
        <f t="shared" si="147"/>
        <v/>
      </c>
      <c r="V725" s="151" t="str">
        <f t="shared" si="148"/>
        <v/>
      </c>
      <c r="W725" s="151" t="str">
        <f t="shared" si="149"/>
        <v/>
      </c>
      <c r="X725" s="151">
        <f t="shared" si="150"/>
        <v>0</v>
      </c>
      <c r="Y725" s="151">
        <f t="shared" si="151"/>
        <v>0</v>
      </c>
      <c r="Z725" s="151" t="str">
        <f t="shared" si="152"/>
        <v/>
      </c>
      <c r="AA725" s="151">
        <f>COUNTIF($F$2:F725,F725)</f>
        <v>0</v>
      </c>
      <c r="AB725" s="156" t="str">
        <f t="shared" si="153"/>
        <v/>
      </c>
      <c r="AC725" t="e">
        <f>VLOOKUP(C725,'2-班级信息'!A:AH,31,0)</f>
        <v>#N/A</v>
      </c>
      <c r="AD725" t="e">
        <f>VLOOKUP(C725,'2-班级信息'!A:AH,8,0)</f>
        <v>#N/A</v>
      </c>
      <c r="AE725" t="e">
        <f t="shared" si="154"/>
        <v>#N/A</v>
      </c>
      <c r="AF725" t="e">
        <f t="shared" si="155"/>
        <v>#N/A</v>
      </c>
    </row>
    <row r="726" spans="1:32">
      <c r="A726" s="176"/>
      <c r="B726" s="176"/>
      <c r="C726" s="176"/>
      <c r="D726" s="176"/>
      <c r="E726" s="176"/>
      <c r="F726" s="176"/>
      <c r="G726" s="175"/>
      <c r="H726" s="176"/>
      <c r="I726" s="176"/>
      <c r="J726" s="176"/>
      <c r="K726" s="176"/>
      <c r="L726" s="176"/>
      <c r="M726" s="176"/>
      <c r="N726" s="176" t="s">
        <v>12</v>
      </c>
      <c r="O726" s="176" t="s">
        <v>12</v>
      </c>
      <c r="P726" s="155" t="str">
        <f t="shared" si="143"/>
        <v xml:space="preserve"> </v>
      </c>
      <c r="Q726" s="155" t="str">
        <f>IF(P726="在读",IF(IFERROR(FIND("一",C726),0)&gt;0,"一对一",VLOOKUP(LEFT(C726,3),班级编码!A:H,8,0)),P726)</f>
        <v xml:space="preserve"> </v>
      </c>
      <c r="R726" s="156">
        <f t="shared" si="144"/>
        <v>0</v>
      </c>
      <c r="S726" s="151">
        <f t="shared" si="145"/>
        <v>0</v>
      </c>
      <c r="T726" s="151" t="str">
        <f t="shared" si="146"/>
        <v/>
      </c>
      <c r="U726" s="151" t="str">
        <f t="shared" si="147"/>
        <v/>
      </c>
      <c r="V726" s="151" t="str">
        <f t="shared" si="148"/>
        <v/>
      </c>
      <c r="W726" s="151" t="str">
        <f t="shared" si="149"/>
        <v/>
      </c>
      <c r="X726" s="151">
        <f t="shared" si="150"/>
        <v>0</v>
      </c>
      <c r="Y726" s="151">
        <f t="shared" si="151"/>
        <v>0</v>
      </c>
      <c r="Z726" s="151" t="str">
        <f t="shared" si="152"/>
        <v/>
      </c>
      <c r="AA726" s="151">
        <f>COUNTIF($F$2:F726,F726)</f>
        <v>0</v>
      </c>
      <c r="AB726" s="156" t="str">
        <f t="shared" si="153"/>
        <v/>
      </c>
      <c r="AC726" t="e">
        <f>VLOOKUP(C726,'2-班级信息'!A:AH,31,0)</f>
        <v>#N/A</v>
      </c>
      <c r="AD726" t="e">
        <f>VLOOKUP(C726,'2-班级信息'!A:AH,8,0)</f>
        <v>#N/A</v>
      </c>
      <c r="AE726" t="e">
        <f t="shared" si="154"/>
        <v>#N/A</v>
      </c>
      <c r="AF726" t="e">
        <f t="shared" si="155"/>
        <v>#N/A</v>
      </c>
    </row>
    <row r="727" spans="1:32">
      <c r="A727" s="176"/>
      <c r="B727" s="176"/>
      <c r="C727" s="176"/>
      <c r="D727" s="176"/>
      <c r="E727" s="176"/>
      <c r="F727" s="176"/>
      <c r="G727" s="175"/>
      <c r="H727" s="176"/>
      <c r="I727" s="176"/>
      <c r="J727" s="176"/>
      <c r="K727" s="176"/>
      <c r="L727" s="176"/>
      <c r="M727" s="176"/>
      <c r="N727" s="176" t="s">
        <v>12</v>
      </c>
      <c r="O727" s="176" t="s">
        <v>12</v>
      </c>
      <c r="P727" s="155" t="str">
        <f t="shared" si="143"/>
        <v xml:space="preserve"> </v>
      </c>
      <c r="Q727" s="155" t="str">
        <f>IF(P727="在读",IF(IFERROR(FIND("一",C727),0)&gt;0,"一对一",VLOOKUP(LEFT(C727,3),班级编码!A:H,8,0)),P727)</f>
        <v xml:space="preserve"> </v>
      </c>
      <c r="R727" s="156">
        <f t="shared" si="144"/>
        <v>0</v>
      </c>
      <c r="S727" s="151">
        <f t="shared" si="145"/>
        <v>0</v>
      </c>
      <c r="T727" s="151" t="str">
        <f t="shared" si="146"/>
        <v/>
      </c>
      <c r="U727" s="151" t="str">
        <f t="shared" si="147"/>
        <v/>
      </c>
      <c r="V727" s="151" t="str">
        <f t="shared" si="148"/>
        <v/>
      </c>
      <c r="W727" s="151" t="str">
        <f t="shared" si="149"/>
        <v/>
      </c>
      <c r="X727" s="151">
        <f t="shared" si="150"/>
        <v>0</v>
      </c>
      <c r="Y727" s="151">
        <f t="shared" si="151"/>
        <v>0</v>
      </c>
      <c r="Z727" s="151" t="str">
        <f t="shared" si="152"/>
        <v/>
      </c>
      <c r="AA727" s="151">
        <f>COUNTIF($F$2:F727,F727)</f>
        <v>0</v>
      </c>
      <c r="AB727" s="156" t="str">
        <f t="shared" si="153"/>
        <v/>
      </c>
      <c r="AC727" t="e">
        <f>VLOOKUP(C727,'2-班级信息'!A:AH,31,0)</f>
        <v>#N/A</v>
      </c>
      <c r="AD727" t="e">
        <f>VLOOKUP(C727,'2-班级信息'!A:AH,8,0)</f>
        <v>#N/A</v>
      </c>
      <c r="AE727" t="e">
        <f t="shared" si="154"/>
        <v>#N/A</v>
      </c>
      <c r="AF727" t="e">
        <f t="shared" si="155"/>
        <v>#N/A</v>
      </c>
    </row>
    <row r="728" spans="1:32">
      <c r="A728" s="176"/>
      <c r="B728" s="176"/>
      <c r="C728" s="176"/>
      <c r="D728" s="176"/>
      <c r="E728" s="176"/>
      <c r="F728" s="176"/>
      <c r="G728" s="175"/>
      <c r="H728" s="176"/>
      <c r="I728" s="176"/>
      <c r="J728" s="176"/>
      <c r="K728" s="176"/>
      <c r="L728" s="176"/>
      <c r="M728" s="176"/>
      <c r="N728" s="176" t="s">
        <v>12</v>
      </c>
      <c r="O728" s="176" t="s">
        <v>12</v>
      </c>
      <c r="P728" s="155" t="str">
        <f t="shared" si="143"/>
        <v xml:space="preserve"> </v>
      </c>
      <c r="Q728" s="155" t="str">
        <f>IF(P728="在读",IF(IFERROR(FIND("一",C728),0)&gt;0,"一对一",VLOOKUP(LEFT(C728,3),班级编码!A:H,8,0)),P728)</f>
        <v xml:space="preserve"> </v>
      </c>
      <c r="R728" s="156">
        <f t="shared" si="144"/>
        <v>0</v>
      </c>
      <c r="S728" s="151">
        <f t="shared" si="145"/>
        <v>0</v>
      </c>
      <c r="T728" s="151" t="str">
        <f t="shared" si="146"/>
        <v/>
      </c>
      <c r="U728" s="151" t="str">
        <f t="shared" si="147"/>
        <v/>
      </c>
      <c r="V728" s="151" t="str">
        <f t="shared" si="148"/>
        <v/>
      </c>
      <c r="W728" s="151" t="str">
        <f t="shared" si="149"/>
        <v/>
      </c>
      <c r="X728" s="151">
        <f t="shared" si="150"/>
        <v>0</v>
      </c>
      <c r="Y728" s="151">
        <f t="shared" si="151"/>
        <v>0</v>
      </c>
      <c r="Z728" s="151" t="str">
        <f t="shared" si="152"/>
        <v/>
      </c>
      <c r="AA728" s="151">
        <f>COUNTIF($F$2:F728,F728)</f>
        <v>0</v>
      </c>
      <c r="AB728" s="156" t="str">
        <f t="shared" si="153"/>
        <v/>
      </c>
      <c r="AC728" t="e">
        <f>VLOOKUP(C728,'2-班级信息'!A:AH,31,0)</f>
        <v>#N/A</v>
      </c>
      <c r="AD728" t="e">
        <f>VLOOKUP(C728,'2-班级信息'!A:AH,8,0)</f>
        <v>#N/A</v>
      </c>
      <c r="AE728" t="e">
        <f t="shared" si="154"/>
        <v>#N/A</v>
      </c>
      <c r="AF728" t="e">
        <f t="shared" si="155"/>
        <v>#N/A</v>
      </c>
    </row>
    <row r="729" spans="1:32">
      <c r="A729" s="176"/>
      <c r="B729" s="176"/>
      <c r="C729" s="176"/>
      <c r="D729" s="176"/>
      <c r="E729" s="176"/>
      <c r="F729" s="176"/>
      <c r="G729" s="175"/>
      <c r="H729" s="176"/>
      <c r="I729" s="176"/>
      <c r="J729" s="176"/>
      <c r="K729" s="176"/>
      <c r="L729" s="176"/>
      <c r="M729" s="176"/>
      <c r="N729" s="176" t="s">
        <v>12</v>
      </c>
      <c r="O729" s="176" t="s">
        <v>12</v>
      </c>
      <c r="P729" s="155" t="str">
        <f t="shared" si="143"/>
        <v xml:space="preserve"> </v>
      </c>
      <c r="Q729" s="155" t="str">
        <f>IF(P729="在读",IF(IFERROR(FIND("一",C729),0)&gt;0,"一对一",VLOOKUP(LEFT(C729,3),班级编码!A:H,8,0)),P729)</f>
        <v xml:space="preserve"> </v>
      </c>
      <c r="R729" s="156">
        <f t="shared" si="144"/>
        <v>0</v>
      </c>
      <c r="S729" s="151">
        <f t="shared" si="145"/>
        <v>0</v>
      </c>
      <c r="T729" s="151" t="str">
        <f t="shared" si="146"/>
        <v/>
      </c>
      <c r="U729" s="151" t="str">
        <f t="shared" si="147"/>
        <v/>
      </c>
      <c r="V729" s="151" t="str">
        <f t="shared" si="148"/>
        <v/>
      </c>
      <c r="W729" s="151" t="str">
        <f t="shared" si="149"/>
        <v/>
      </c>
      <c r="X729" s="151">
        <f t="shared" si="150"/>
        <v>0</v>
      </c>
      <c r="Y729" s="151">
        <f t="shared" si="151"/>
        <v>0</v>
      </c>
      <c r="Z729" s="151" t="str">
        <f t="shared" si="152"/>
        <v/>
      </c>
      <c r="AA729" s="151">
        <f>COUNTIF($F$2:F729,F729)</f>
        <v>0</v>
      </c>
      <c r="AB729" s="156" t="str">
        <f t="shared" si="153"/>
        <v/>
      </c>
      <c r="AC729" t="e">
        <f>VLOOKUP(C729,'2-班级信息'!A:AH,31,0)</f>
        <v>#N/A</v>
      </c>
      <c r="AD729" t="e">
        <f>VLOOKUP(C729,'2-班级信息'!A:AH,8,0)</f>
        <v>#N/A</v>
      </c>
      <c r="AE729" t="e">
        <f t="shared" si="154"/>
        <v>#N/A</v>
      </c>
      <c r="AF729" t="e">
        <f t="shared" si="155"/>
        <v>#N/A</v>
      </c>
    </row>
    <row r="730" spans="1:32">
      <c r="A730" s="176"/>
      <c r="B730" s="176"/>
      <c r="C730" s="176"/>
      <c r="D730" s="176"/>
      <c r="E730" s="176"/>
      <c r="F730" s="176"/>
      <c r="G730" s="175"/>
      <c r="H730" s="176"/>
      <c r="I730" s="176"/>
      <c r="J730" s="176"/>
      <c r="K730" s="176"/>
      <c r="L730" s="176"/>
      <c r="M730" s="176"/>
      <c r="N730" s="176" t="s">
        <v>12</v>
      </c>
      <c r="O730" s="176" t="s">
        <v>12</v>
      </c>
      <c r="P730" s="155" t="str">
        <f t="shared" si="143"/>
        <v xml:space="preserve"> </v>
      </c>
      <c r="Q730" s="155" t="str">
        <f>IF(P730="在读",IF(IFERROR(FIND("一",C730),0)&gt;0,"一对一",VLOOKUP(LEFT(C730,3),班级编码!A:H,8,0)),P730)</f>
        <v xml:space="preserve"> </v>
      </c>
      <c r="R730" s="156">
        <f t="shared" si="144"/>
        <v>0</v>
      </c>
      <c r="S730" s="151">
        <f t="shared" si="145"/>
        <v>0</v>
      </c>
      <c r="T730" s="151" t="str">
        <f t="shared" si="146"/>
        <v/>
      </c>
      <c r="U730" s="151" t="str">
        <f t="shared" si="147"/>
        <v/>
      </c>
      <c r="V730" s="151" t="str">
        <f t="shared" si="148"/>
        <v/>
      </c>
      <c r="W730" s="151" t="str">
        <f t="shared" si="149"/>
        <v/>
      </c>
      <c r="X730" s="151">
        <f t="shared" si="150"/>
        <v>0</v>
      </c>
      <c r="Y730" s="151">
        <f t="shared" si="151"/>
        <v>0</v>
      </c>
      <c r="Z730" s="151" t="str">
        <f t="shared" si="152"/>
        <v/>
      </c>
      <c r="AA730" s="151">
        <f>COUNTIF($F$2:F730,F730)</f>
        <v>0</v>
      </c>
      <c r="AB730" s="156" t="str">
        <f t="shared" si="153"/>
        <v/>
      </c>
      <c r="AC730" t="e">
        <f>VLOOKUP(C730,'2-班级信息'!A:AH,31,0)</f>
        <v>#N/A</v>
      </c>
      <c r="AD730" t="e">
        <f>VLOOKUP(C730,'2-班级信息'!A:AH,8,0)</f>
        <v>#N/A</v>
      </c>
      <c r="AE730" t="e">
        <f t="shared" si="154"/>
        <v>#N/A</v>
      </c>
      <c r="AF730" t="e">
        <f t="shared" si="155"/>
        <v>#N/A</v>
      </c>
    </row>
    <row r="731" spans="1:32">
      <c r="A731" s="176"/>
      <c r="B731" s="176"/>
      <c r="C731" s="176"/>
      <c r="D731" s="176"/>
      <c r="E731" s="176"/>
      <c r="F731" s="176"/>
      <c r="G731" s="175"/>
      <c r="H731" s="176"/>
      <c r="I731" s="176"/>
      <c r="J731" s="176"/>
      <c r="K731" s="176"/>
      <c r="L731" s="176"/>
      <c r="M731" s="176"/>
      <c r="N731" s="176" t="s">
        <v>12</v>
      </c>
      <c r="O731" s="176" t="s">
        <v>12</v>
      </c>
      <c r="P731" s="155" t="str">
        <f t="shared" si="143"/>
        <v xml:space="preserve"> </v>
      </c>
      <c r="Q731" s="155" t="str">
        <f>IF(P731="在读",IF(IFERROR(FIND("一",C731),0)&gt;0,"一对一",VLOOKUP(LEFT(C731,3),班级编码!A:H,8,0)),P731)</f>
        <v xml:space="preserve"> </v>
      </c>
      <c r="R731" s="156">
        <f t="shared" si="144"/>
        <v>0</v>
      </c>
      <c r="S731" s="151">
        <f t="shared" si="145"/>
        <v>0</v>
      </c>
      <c r="T731" s="151" t="str">
        <f t="shared" si="146"/>
        <v/>
      </c>
      <c r="U731" s="151" t="str">
        <f t="shared" si="147"/>
        <v/>
      </c>
      <c r="V731" s="151" t="str">
        <f t="shared" si="148"/>
        <v/>
      </c>
      <c r="W731" s="151" t="str">
        <f t="shared" si="149"/>
        <v/>
      </c>
      <c r="X731" s="151">
        <f t="shared" si="150"/>
        <v>0</v>
      </c>
      <c r="Y731" s="151">
        <f t="shared" si="151"/>
        <v>0</v>
      </c>
      <c r="Z731" s="151" t="str">
        <f t="shared" si="152"/>
        <v/>
      </c>
      <c r="AA731" s="151">
        <f>COUNTIF($F$2:F731,F731)</f>
        <v>0</v>
      </c>
      <c r="AB731" s="156" t="str">
        <f t="shared" si="153"/>
        <v/>
      </c>
      <c r="AC731" t="e">
        <f>VLOOKUP(C731,'2-班级信息'!A:AH,31,0)</f>
        <v>#N/A</v>
      </c>
      <c r="AD731" t="e">
        <f>VLOOKUP(C731,'2-班级信息'!A:AH,8,0)</f>
        <v>#N/A</v>
      </c>
      <c r="AE731" t="e">
        <f t="shared" si="154"/>
        <v>#N/A</v>
      </c>
      <c r="AF731" t="e">
        <f t="shared" si="155"/>
        <v>#N/A</v>
      </c>
    </row>
    <row r="732" spans="1:32">
      <c r="A732" s="176"/>
      <c r="B732" s="176"/>
      <c r="C732" s="176"/>
      <c r="D732" s="176"/>
      <c r="E732" s="176"/>
      <c r="F732" s="176"/>
      <c r="G732" s="175"/>
      <c r="H732" s="176"/>
      <c r="I732" s="176"/>
      <c r="J732" s="176"/>
      <c r="K732" s="176"/>
      <c r="L732" s="176"/>
      <c r="M732" s="176"/>
      <c r="N732" s="176" t="s">
        <v>12</v>
      </c>
      <c r="O732" s="176" t="s">
        <v>12</v>
      </c>
      <c r="P732" s="155" t="str">
        <f t="shared" si="143"/>
        <v xml:space="preserve"> </v>
      </c>
      <c r="Q732" s="155" t="str">
        <f>IF(P732="在读",IF(IFERROR(FIND("一",C732),0)&gt;0,"一对一",VLOOKUP(LEFT(C732,3),班级编码!A:H,8,0)),P732)</f>
        <v xml:space="preserve"> </v>
      </c>
      <c r="R732" s="156">
        <f t="shared" si="144"/>
        <v>0</v>
      </c>
      <c r="S732" s="151">
        <f t="shared" si="145"/>
        <v>0</v>
      </c>
      <c r="T732" s="151" t="str">
        <f t="shared" si="146"/>
        <v/>
      </c>
      <c r="U732" s="151" t="str">
        <f t="shared" si="147"/>
        <v/>
      </c>
      <c r="V732" s="151" t="str">
        <f t="shared" si="148"/>
        <v/>
      </c>
      <c r="W732" s="151" t="str">
        <f t="shared" si="149"/>
        <v/>
      </c>
      <c r="X732" s="151">
        <f t="shared" si="150"/>
        <v>0</v>
      </c>
      <c r="Y732" s="151">
        <f t="shared" si="151"/>
        <v>0</v>
      </c>
      <c r="Z732" s="151" t="str">
        <f t="shared" si="152"/>
        <v/>
      </c>
      <c r="AA732" s="151">
        <f>COUNTIF($F$2:F732,F732)</f>
        <v>0</v>
      </c>
      <c r="AB732" s="156" t="str">
        <f t="shared" si="153"/>
        <v/>
      </c>
      <c r="AC732" t="e">
        <f>VLOOKUP(C732,'2-班级信息'!A:AH,31,0)</f>
        <v>#N/A</v>
      </c>
      <c r="AD732" t="e">
        <f>VLOOKUP(C732,'2-班级信息'!A:AH,8,0)</f>
        <v>#N/A</v>
      </c>
      <c r="AE732" t="e">
        <f t="shared" si="154"/>
        <v>#N/A</v>
      </c>
      <c r="AF732" t="e">
        <f t="shared" si="155"/>
        <v>#N/A</v>
      </c>
    </row>
    <row r="733" spans="1:32">
      <c r="A733" s="176"/>
      <c r="B733" s="176"/>
      <c r="C733" s="176"/>
      <c r="D733" s="176"/>
      <c r="E733" s="176"/>
      <c r="F733" s="176"/>
      <c r="G733" s="175"/>
      <c r="H733" s="176"/>
      <c r="I733" s="176"/>
      <c r="J733" s="176"/>
      <c r="K733" s="176"/>
      <c r="L733" s="176"/>
      <c r="M733" s="176"/>
      <c r="N733" s="176" t="s">
        <v>12</v>
      </c>
      <c r="O733" s="176" t="s">
        <v>12</v>
      </c>
      <c r="P733" s="155" t="str">
        <f t="shared" si="143"/>
        <v xml:space="preserve"> </v>
      </c>
      <c r="Q733" s="155" t="str">
        <f>IF(P733="在读",IF(IFERROR(FIND("一",C733),0)&gt;0,"一对一",VLOOKUP(LEFT(C733,3),班级编码!A:H,8,0)),P733)</f>
        <v xml:space="preserve"> </v>
      </c>
      <c r="R733" s="156">
        <f t="shared" si="144"/>
        <v>0</v>
      </c>
      <c r="S733" s="151">
        <f t="shared" si="145"/>
        <v>0</v>
      </c>
      <c r="T733" s="151" t="str">
        <f t="shared" si="146"/>
        <v/>
      </c>
      <c r="U733" s="151" t="str">
        <f t="shared" si="147"/>
        <v/>
      </c>
      <c r="V733" s="151" t="str">
        <f t="shared" si="148"/>
        <v/>
      </c>
      <c r="W733" s="151" t="str">
        <f t="shared" si="149"/>
        <v/>
      </c>
      <c r="X733" s="151">
        <f t="shared" si="150"/>
        <v>0</v>
      </c>
      <c r="Y733" s="151">
        <f t="shared" si="151"/>
        <v>0</v>
      </c>
      <c r="Z733" s="151" t="str">
        <f t="shared" si="152"/>
        <v/>
      </c>
      <c r="AA733" s="151">
        <f>COUNTIF($F$2:F733,F733)</f>
        <v>0</v>
      </c>
      <c r="AB733" s="156" t="str">
        <f t="shared" si="153"/>
        <v/>
      </c>
      <c r="AC733" t="e">
        <f>VLOOKUP(C733,'2-班级信息'!A:AH,31,0)</f>
        <v>#N/A</v>
      </c>
      <c r="AD733" t="e">
        <f>VLOOKUP(C733,'2-班级信息'!A:AH,8,0)</f>
        <v>#N/A</v>
      </c>
      <c r="AE733" t="e">
        <f t="shared" si="154"/>
        <v>#N/A</v>
      </c>
      <c r="AF733" t="e">
        <f t="shared" si="155"/>
        <v>#N/A</v>
      </c>
    </row>
    <row r="734" spans="1:32">
      <c r="A734" s="176"/>
      <c r="B734" s="176"/>
      <c r="C734" s="176"/>
      <c r="D734" s="176"/>
      <c r="E734" s="176"/>
      <c r="F734" s="176"/>
      <c r="G734" s="175"/>
      <c r="H734" s="176"/>
      <c r="I734" s="176"/>
      <c r="J734" s="176"/>
      <c r="K734" s="176"/>
      <c r="L734" s="176"/>
      <c r="M734" s="176"/>
      <c r="N734" s="176" t="s">
        <v>12</v>
      </c>
      <c r="O734" s="176" t="s">
        <v>12</v>
      </c>
      <c r="P734" s="155" t="str">
        <f t="shared" si="143"/>
        <v xml:space="preserve"> </v>
      </c>
      <c r="Q734" s="155" t="str">
        <f>IF(P734="在读",IF(IFERROR(FIND("一",C734),0)&gt;0,"一对一",VLOOKUP(LEFT(C734,3),班级编码!A:H,8,0)),P734)</f>
        <v xml:space="preserve"> </v>
      </c>
      <c r="R734" s="156">
        <f t="shared" si="144"/>
        <v>0</v>
      </c>
      <c r="S734" s="151">
        <f t="shared" si="145"/>
        <v>0</v>
      </c>
      <c r="T734" s="151" t="str">
        <f t="shared" si="146"/>
        <v/>
      </c>
      <c r="U734" s="151" t="str">
        <f t="shared" si="147"/>
        <v/>
      </c>
      <c r="V734" s="151" t="str">
        <f t="shared" si="148"/>
        <v/>
      </c>
      <c r="W734" s="151" t="str">
        <f t="shared" si="149"/>
        <v/>
      </c>
      <c r="X734" s="151">
        <f t="shared" si="150"/>
        <v>0</v>
      </c>
      <c r="Y734" s="151">
        <f t="shared" si="151"/>
        <v>0</v>
      </c>
      <c r="Z734" s="151" t="str">
        <f t="shared" si="152"/>
        <v/>
      </c>
      <c r="AA734" s="151">
        <f>COUNTIF($F$2:F734,F734)</f>
        <v>0</v>
      </c>
      <c r="AB734" s="156" t="str">
        <f t="shared" si="153"/>
        <v/>
      </c>
      <c r="AC734" t="e">
        <f>VLOOKUP(C734,'2-班级信息'!A:AH,31,0)</f>
        <v>#N/A</v>
      </c>
      <c r="AD734" t="e">
        <f>VLOOKUP(C734,'2-班级信息'!A:AH,8,0)</f>
        <v>#N/A</v>
      </c>
      <c r="AE734" t="e">
        <f t="shared" si="154"/>
        <v>#N/A</v>
      </c>
      <c r="AF734" t="e">
        <f t="shared" si="155"/>
        <v>#N/A</v>
      </c>
    </row>
    <row r="735" spans="1:32">
      <c r="A735" s="176"/>
      <c r="B735" s="176"/>
      <c r="C735" s="176"/>
      <c r="D735" s="176"/>
      <c r="E735" s="176"/>
      <c r="F735" s="176"/>
      <c r="G735" s="175"/>
      <c r="H735" s="176"/>
      <c r="I735" s="176"/>
      <c r="J735" s="176"/>
      <c r="K735" s="176"/>
      <c r="L735" s="176"/>
      <c r="M735" s="176"/>
      <c r="N735" s="176" t="s">
        <v>12</v>
      </c>
      <c r="O735" s="176" t="s">
        <v>12</v>
      </c>
      <c r="P735" s="155" t="str">
        <f t="shared" si="143"/>
        <v xml:space="preserve"> </v>
      </c>
      <c r="Q735" s="155" t="str">
        <f>IF(P735="在读",IF(IFERROR(FIND("一",C735),0)&gt;0,"一对一",VLOOKUP(LEFT(C735,3),班级编码!A:H,8,0)),P735)</f>
        <v xml:space="preserve"> </v>
      </c>
      <c r="R735" s="156">
        <f t="shared" si="144"/>
        <v>0</v>
      </c>
      <c r="S735" s="151">
        <f t="shared" si="145"/>
        <v>0</v>
      </c>
      <c r="T735" s="151" t="str">
        <f t="shared" si="146"/>
        <v/>
      </c>
      <c r="U735" s="151" t="str">
        <f t="shared" si="147"/>
        <v/>
      </c>
      <c r="V735" s="151" t="str">
        <f t="shared" si="148"/>
        <v/>
      </c>
      <c r="W735" s="151" t="str">
        <f t="shared" si="149"/>
        <v/>
      </c>
      <c r="X735" s="151">
        <f t="shared" si="150"/>
        <v>0</v>
      </c>
      <c r="Y735" s="151">
        <f t="shared" si="151"/>
        <v>0</v>
      </c>
      <c r="Z735" s="151" t="str">
        <f t="shared" si="152"/>
        <v/>
      </c>
      <c r="AA735" s="151">
        <f>COUNTIF($F$2:F735,F735)</f>
        <v>0</v>
      </c>
      <c r="AB735" s="156" t="str">
        <f t="shared" si="153"/>
        <v/>
      </c>
      <c r="AC735" t="e">
        <f>VLOOKUP(C735,'2-班级信息'!A:AH,31,0)</f>
        <v>#N/A</v>
      </c>
      <c r="AD735" t="e">
        <f>VLOOKUP(C735,'2-班级信息'!A:AH,8,0)</f>
        <v>#N/A</v>
      </c>
      <c r="AE735" t="e">
        <f t="shared" si="154"/>
        <v>#N/A</v>
      </c>
      <c r="AF735" t="e">
        <f t="shared" si="155"/>
        <v>#N/A</v>
      </c>
    </row>
    <row r="736" spans="1:32">
      <c r="A736" s="176"/>
      <c r="B736" s="176"/>
      <c r="C736" s="176"/>
      <c r="D736" s="176"/>
      <c r="E736" s="176"/>
      <c r="F736" s="176"/>
      <c r="G736" s="175"/>
      <c r="H736" s="176"/>
      <c r="I736" s="176"/>
      <c r="J736" s="176"/>
      <c r="K736" s="176"/>
      <c r="L736" s="176"/>
      <c r="M736" s="176"/>
      <c r="N736" s="176" t="s">
        <v>12</v>
      </c>
      <c r="O736" s="176" t="s">
        <v>12</v>
      </c>
      <c r="P736" s="155" t="str">
        <f t="shared" si="143"/>
        <v xml:space="preserve"> </v>
      </c>
      <c r="Q736" s="155" t="str">
        <f>IF(P736="在读",IF(IFERROR(FIND("一",C736),0)&gt;0,"一对一",VLOOKUP(LEFT(C736,3),班级编码!A:H,8,0)),P736)</f>
        <v xml:space="preserve"> </v>
      </c>
      <c r="R736" s="156">
        <f t="shared" si="144"/>
        <v>0</v>
      </c>
      <c r="S736" s="151">
        <f t="shared" si="145"/>
        <v>0</v>
      </c>
      <c r="T736" s="151" t="str">
        <f t="shared" si="146"/>
        <v/>
      </c>
      <c r="U736" s="151" t="str">
        <f t="shared" si="147"/>
        <v/>
      </c>
      <c r="V736" s="151" t="str">
        <f t="shared" si="148"/>
        <v/>
      </c>
      <c r="W736" s="151" t="str">
        <f t="shared" si="149"/>
        <v/>
      </c>
      <c r="X736" s="151">
        <f t="shared" si="150"/>
        <v>0</v>
      </c>
      <c r="Y736" s="151">
        <f t="shared" si="151"/>
        <v>0</v>
      </c>
      <c r="Z736" s="151" t="str">
        <f t="shared" si="152"/>
        <v/>
      </c>
      <c r="AA736" s="151">
        <f>COUNTIF($F$2:F736,F736)</f>
        <v>0</v>
      </c>
      <c r="AB736" s="156" t="str">
        <f t="shared" si="153"/>
        <v/>
      </c>
      <c r="AC736" t="e">
        <f>VLOOKUP(C736,'2-班级信息'!A:AH,31,0)</f>
        <v>#N/A</v>
      </c>
      <c r="AD736" t="e">
        <f>VLOOKUP(C736,'2-班级信息'!A:AH,8,0)</f>
        <v>#N/A</v>
      </c>
      <c r="AE736" t="e">
        <f t="shared" si="154"/>
        <v>#N/A</v>
      </c>
      <c r="AF736" t="e">
        <f t="shared" si="155"/>
        <v>#N/A</v>
      </c>
    </row>
    <row r="737" spans="1:32">
      <c r="A737" s="176"/>
      <c r="B737" s="176"/>
      <c r="C737" s="176"/>
      <c r="D737" s="176"/>
      <c r="E737" s="176"/>
      <c r="F737" s="176"/>
      <c r="G737" s="175"/>
      <c r="H737" s="176"/>
      <c r="I737" s="176"/>
      <c r="J737" s="176"/>
      <c r="K737" s="176"/>
      <c r="L737" s="176"/>
      <c r="M737" s="176"/>
      <c r="N737" s="176" t="s">
        <v>12</v>
      </c>
      <c r="O737" s="176" t="s">
        <v>12</v>
      </c>
      <c r="P737" s="155" t="str">
        <f t="shared" si="143"/>
        <v xml:space="preserve"> </v>
      </c>
      <c r="Q737" s="155" t="str">
        <f>IF(P737="在读",IF(IFERROR(FIND("一",C737),0)&gt;0,"一对一",VLOOKUP(LEFT(C737,3),班级编码!A:H,8,0)),P737)</f>
        <v xml:space="preserve"> </v>
      </c>
      <c r="R737" s="156">
        <f t="shared" si="144"/>
        <v>0</v>
      </c>
      <c r="S737" s="151">
        <f t="shared" si="145"/>
        <v>0</v>
      </c>
      <c r="T737" s="151" t="str">
        <f t="shared" si="146"/>
        <v/>
      </c>
      <c r="U737" s="151" t="str">
        <f t="shared" si="147"/>
        <v/>
      </c>
      <c r="V737" s="151" t="str">
        <f t="shared" si="148"/>
        <v/>
      </c>
      <c r="W737" s="151" t="str">
        <f t="shared" si="149"/>
        <v/>
      </c>
      <c r="X737" s="151">
        <f t="shared" si="150"/>
        <v>0</v>
      </c>
      <c r="Y737" s="151">
        <f t="shared" si="151"/>
        <v>0</v>
      </c>
      <c r="Z737" s="151" t="str">
        <f t="shared" si="152"/>
        <v/>
      </c>
      <c r="AA737" s="151">
        <f>COUNTIF($F$2:F737,F737)</f>
        <v>0</v>
      </c>
      <c r="AB737" s="156" t="str">
        <f t="shared" si="153"/>
        <v/>
      </c>
      <c r="AC737" t="e">
        <f>VLOOKUP(C737,'2-班级信息'!A:AH,31,0)</f>
        <v>#N/A</v>
      </c>
      <c r="AD737" t="e">
        <f>VLOOKUP(C737,'2-班级信息'!A:AH,8,0)</f>
        <v>#N/A</v>
      </c>
      <c r="AE737" t="e">
        <f t="shared" si="154"/>
        <v>#N/A</v>
      </c>
      <c r="AF737" t="e">
        <f t="shared" si="155"/>
        <v>#N/A</v>
      </c>
    </row>
    <row r="738" spans="1:32">
      <c r="A738" s="176"/>
      <c r="B738" s="176"/>
      <c r="C738" s="176"/>
      <c r="D738" s="176"/>
      <c r="E738" s="176"/>
      <c r="F738" s="176"/>
      <c r="G738" s="175"/>
      <c r="H738" s="176"/>
      <c r="I738" s="176"/>
      <c r="J738" s="176"/>
      <c r="K738" s="176"/>
      <c r="L738" s="176"/>
      <c r="M738" s="176"/>
      <c r="N738" s="176" t="s">
        <v>12</v>
      </c>
      <c r="O738" s="176" t="s">
        <v>12</v>
      </c>
      <c r="P738" s="155" t="str">
        <f t="shared" si="143"/>
        <v xml:space="preserve"> </v>
      </c>
      <c r="Q738" s="155" t="str">
        <f>IF(P738="在读",IF(IFERROR(FIND("一",C738),0)&gt;0,"一对一",VLOOKUP(LEFT(C738,3),班级编码!A:H,8,0)),P738)</f>
        <v xml:space="preserve"> </v>
      </c>
      <c r="R738" s="156">
        <f t="shared" si="144"/>
        <v>0</v>
      </c>
      <c r="S738" s="151">
        <f t="shared" si="145"/>
        <v>0</v>
      </c>
      <c r="T738" s="151" t="str">
        <f t="shared" si="146"/>
        <v/>
      </c>
      <c r="U738" s="151" t="str">
        <f t="shared" si="147"/>
        <v/>
      </c>
      <c r="V738" s="151" t="str">
        <f t="shared" si="148"/>
        <v/>
      </c>
      <c r="W738" s="151" t="str">
        <f t="shared" si="149"/>
        <v/>
      </c>
      <c r="X738" s="151">
        <f t="shared" si="150"/>
        <v>0</v>
      </c>
      <c r="Y738" s="151">
        <f t="shared" si="151"/>
        <v>0</v>
      </c>
      <c r="Z738" s="151" t="str">
        <f t="shared" si="152"/>
        <v/>
      </c>
      <c r="AA738" s="151">
        <f>COUNTIF($F$2:F738,F738)</f>
        <v>0</v>
      </c>
      <c r="AB738" s="156" t="str">
        <f t="shared" si="153"/>
        <v/>
      </c>
      <c r="AC738" t="e">
        <f>VLOOKUP(C738,'2-班级信息'!A:AH,31,0)</f>
        <v>#N/A</v>
      </c>
      <c r="AD738" t="e">
        <f>VLOOKUP(C738,'2-班级信息'!A:AH,8,0)</f>
        <v>#N/A</v>
      </c>
      <c r="AE738" t="e">
        <f t="shared" si="154"/>
        <v>#N/A</v>
      </c>
      <c r="AF738" t="e">
        <f t="shared" si="155"/>
        <v>#N/A</v>
      </c>
    </row>
    <row r="739" spans="1:32">
      <c r="A739" s="176"/>
      <c r="B739" s="176"/>
      <c r="C739" s="176"/>
      <c r="D739" s="176"/>
      <c r="E739" s="176"/>
      <c r="F739" s="176"/>
      <c r="G739" s="175"/>
      <c r="H739" s="176"/>
      <c r="I739" s="176"/>
      <c r="J739" s="176"/>
      <c r="K739" s="176"/>
      <c r="L739" s="176"/>
      <c r="M739" s="176"/>
      <c r="N739" s="176" t="s">
        <v>12</v>
      </c>
      <c r="O739" s="176" t="s">
        <v>12</v>
      </c>
      <c r="P739" s="155" t="str">
        <f t="shared" si="143"/>
        <v xml:space="preserve"> </v>
      </c>
      <c r="Q739" s="155" t="str">
        <f>IF(P739="在读",IF(IFERROR(FIND("一",C739),0)&gt;0,"一对一",VLOOKUP(LEFT(C739,3),班级编码!A:H,8,0)),P739)</f>
        <v xml:space="preserve"> </v>
      </c>
      <c r="R739" s="156">
        <f t="shared" si="144"/>
        <v>0</v>
      </c>
      <c r="S739" s="151">
        <f t="shared" si="145"/>
        <v>0</v>
      </c>
      <c r="T739" s="151" t="str">
        <f t="shared" si="146"/>
        <v/>
      </c>
      <c r="U739" s="151" t="str">
        <f t="shared" si="147"/>
        <v/>
      </c>
      <c r="V739" s="151" t="str">
        <f t="shared" si="148"/>
        <v/>
      </c>
      <c r="W739" s="151" t="str">
        <f t="shared" si="149"/>
        <v/>
      </c>
      <c r="X739" s="151">
        <f t="shared" si="150"/>
        <v>0</v>
      </c>
      <c r="Y739" s="151">
        <f t="shared" si="151"/>
        <v>0</v>
      </c>
      <c r="Z739" s="151" t="str">
        <f t="shared" si="152"/>
        <v/>
      </c>
      <c r="AA739" s="151">
        <f>COUNTIF($F$2:F739,F739)</f>
        <v>0</v>
      </c>
      <c r="AB739" s="156" t="str">
        <f t="shared" si="153"/>
        <v/>
      </c>
      <c r="AC739" t="e">
        <f>VLOOKUP(C739,'2-班级信息'!A:AH,31,0)</f>
        <v>#N/A</v>
      </c>
      <c r="AD739" t="e">
        <f>VLOOKUP(C739,'2-班级信息'!A:AH,8,0)</f>
        <v>#N/A</v>
      </c>
      <c r="AE739" t="e">
        <f t="shared" si="154"/>
        <v>#N/A</v>
      </c>
      <c r="AF739" t="e">
        <f t="shared" si="155"/>
        <v>#N/A</v>
      </c>
    </row>
    <row r="740" spans="1:32">
      <c r="A740" s="176"/>
      <c r="B740" s="176"/>
      <c r="C740" s="176"/>
      <c r="D740" s="176"/>
      <c r="E740" s="176"/>
      <c r="F740" s="176"/>
      <c r="G740" s="175"/>
      <c r="H740" s="176"/>
      <c r="I740" s="176"/>
      <c r="J740" s="176"/>
      <c r="K740" s="176"/>
      <c r="L740" s="176"/>
      <c r="M740" s="176"/>
      <c r="N740" s="176" t="s">
        <v>12</v>
      </c>
      <c r="O740" s="176" t="s">
        <v>12</v>
      </c>
      <c r="P740" s="155" t="str">
        <f t="shared" si="143"/>
        <v xml:space="preserve"> </v>
      </c>
      <c r="Q740" s="155" t="str">
        <f>IF(P740="在读",IF(IFERROR(FIND("一",C740),0)&gt;0,"一对一",VLOOKUP(LEFT(C740,3),班级编码!A:H,8,0)),P740)</f>
        <v xml:space="preserve"> </v>
      </c>
      <c r="R740" s="156">
        <f t="shared" si="144"/>
        <v>0</v>
      </c>
      <c r="S740" s="151">
        <f t="shared" si="145"/>
        <v>0</v>
      </c>
      <c r="T740" s="151" t="str">
        <f t="shared" si="146"/>
        <v/>
      </c>
      <c r="U740" s="151" t="str">
        <f t="shared" si="147"/>
        <v/>
      </c>
      <c r="V740" s="151" t="str">
        <f t="shared" si="148"/>
        <v/>
      </c>
      <c r="W740" s="151" t="str">
        <f t="shared" si="149"/>
        <v/>
      </c>
      <c r="X740" s="151">
        <f t="shared" si="150"/>
        <v>0</v>
      </c>
      <c r="Y740" s="151">
        <f t="shared" si="151"/>
        <v>0</v>
      </c>
      <c r="Z740" s="151" t="str">
        <f t="shared" si="152"/>
        <v/>
      </c>
      <c r="AA740" s="151">
        <f>COUNTIF($F$2:F740,F740)</f>
        <v>0</v>
      </c>
      <c r="AB740" s="156" t="str">
        <f t="shared" si="153"/>
        <v/>
      </c>
      <c r="AC740" t="e">
        <f>VLOOKUP(C740,'2-班级信息'!A:AH,31,0)</f>
        <v>#N/A</v>
      </c>
      <c r="AD740" t="e">
        <f>VLOOKUP(C740,'2-班级信息'!A:AH,8,0)</f>
        <v>#N/A</v>
      </c>
      <c r="AE740" t="e">
        <f t="shared" si="154"/>
        <v>#N/A</v>
      </c>
      <c r="AF740" t="e">
        <f t="shared" si="155"/>
        <v>#N/A</v>
      </c>
    </row>
    <row r="741" spans="1:32">
      <c r="A741" s="176"/>
      <c r="B741" s="176"/>
      <c r="C741" s="176"/>
      <c r="D741" s="176"/>
      <c r="E741" s="176"/>
      <c r="F741" s="176"/>
      <c r="G741" s="175"/>
      <c r="H741" s="176"/>
      <c r="I741" s="176"/>
      <c r="J741" s="176"/>
      <c r="K741" s="176"/>
      <c r="L741" s="176"/>
      <c r="M741" s="176"/>
      <c r="N741" s="176" t="s">
        <v>12</v>
      </c>
      <c r="O741" s="176" t="s">
        <v>12</v>
      </c>
      <c r="P741" s="155" t="str">
        <f t="shared" si="143"/>
        <v xml:space="preserve"> </v>
      </c>
      <c r="Q741" s="155" t="str">
        <f>IF(P741="在读",IF(IFERROR(FIND("一",C741),0)&gt;0,"一对一",VLOOKUP(LEFT(C741,3),班级编码!A:H,8,0)),P741)</f>
        <v xml:space="preserve"> </v>
      </c>
      <c r="R741" s="156">
        <f t="shared" si="144"/>
        <v>0</v>
      </c>
      <c r="S741" s="151">
        <f t="shared" si="145"/>
        <v>0</v>
      </c>
      <c r="T741" s="151" t="str">
        <f t="shared" si="146"/>
        <v/>
      </c>
      <c r="U741" s="151" t="str">
        <f t="shared" si="147"/>
        <v/>
      </c>
      <c r="V741" s="151" t="str">
        <f t="shared" si="148"/>
        <v/>
      </c>
      <c r="W741" s="151" t="str">
        <f t="shared" si="149"/>
        <v/>
      </c>
      <c r="X741" s="151">
        <f t="shared" si="150"/>
        <v>0</v>
      </c>
      <c r="Y741" s="151">
        <f t="shared" si="151"/>
        <v>0</v>
      </c>
      <c r="Z741" s="151" t="str">
        <f t="shared" si="152"/>
        <v/>
      </c>
      <c r="AA741" s="151">
        <f>COUNTIF($F$2:F741,F741)</f>
        <v>0</v>
      </c>
      <c r="AB741" s="156" t="str">
        <f t="shared" si="153"/>
        <v/>
      </c>
      <c r="AC741" t="e">
        <f>VLOOKUP(C741,'2-班级信息'!A:AH,31,0)</f>
        <v>#N/A</v>
      </c>
      <c r="AD741" t="e">
        <f>VLOOKUP(C741,'2-班级信息'!A:AH,8,0)</f>
        <v>#N/A</v>
      </c>
      <c r="AE741" t="e">
        <f t="shared" si="154"/>
        <v>#N/A</v>
      </c>
      <c r="AF741" t="e">
        <f t="shared" si="155"/>
        <v>#N/A</v>
      </c>
    </row>
    <row r="742" spans="1:32">
      <c r="A742" s="176"/>
      <c r="B742" s="176"/>
      <c r="C742" s="176"/>
      <c r="D742" s="176"/>
      <c r="E742" s="176"/>
      <c r="F742" s="176"/>
      <c r="G742" s="175"/>
      <c r="H742" s="176"/>
      <c r="I742" s="176"/>
      <c r="J742" s="176"/>
      <c r="K742" s="176"/>
      <c r="L742" s="176"/>
      <c r="M742" s="176"/>
      <c r="N742" s="176" t="s">
        <v>12</v>
      </c>
      <c r="O742" s="176" t="s">
        <v>12</v>
      </c>
      <c r="P742" s="155" t="str">
        <f t="shared" si="143"/>
        <v xml:space="preserve"> </v>
      </c>
      <c r="Q742" s="155" t="str">
        <f>IF(P742="在读",IF(IFERROR(FIND("一",C742),0)&gt;0,"一对一",VLOOKUP(LEFT(C742,3),班级编码!A:H,8,0)),P742)</f>
        <v xml:space="preserve"> </v>
      </c>
      <c r="R742" s="156">
        <f t="shared" si="144"/>
        <v>0</v>
      </c>
      <c r="S742" s="151">
        <f t="shared" si="145"/>
        <v>0</v>
      </c>
      <c r="T742" s="151" t="str">
        <f t="shared" si="146"/>
        <v/>
      </c>
      <c r="U742" s="151" t="str">
        <f t="shared" si="147"/>
        <v/>
      </c>
      <c r="V742" s="151" t="str">
        <f t="shared" si="148"/>
        <v/>
      </c>
      <c r="W742" s="151" t="str">
        <f t="shared" si="149"/>
        <v/>
      </c>
      <c r="X742" s="151">
        <f t="shared" si="150"/>
        <v>0</v>
      </c>
      <c r="Y742" s="151">
        <f t="shared" si="151"/>
        <v>0</v>
      </c>
      <c r="Z742" s="151" t="str">
        <f t="shared" si="152"/>
        <v/>
      </c>
      <c r="AA742" s="151">
        <f>COUNTIF($F$2:F742,F742)</f>
        <v>0</v>
      </c>
      <c r="AB742" s="156" t="str">
        <f t="shared" si="153"/>
        <v/>
      </c>
      <c r="AC742" t="e">
        <f>VLOOKUP(C742,'2-班级信息'!A:AH,31,0)</f>
        <v>#N/A</v>
      </c>
      <c r="AD742" t="e">
        <f>VLOOKUP(C742,'2-班级信息'!A:AH,8,0)</f>
        <v>#N/A</v>
      </c>
      <c r="AE742" t="e">
        <f t="shared" si="154"/>
        <v>#N/A</v>
      </c>
      <c r="AF742" t="e">
        <f t="shared" si="155"/>
        <v>#N/A</v>
      </c>
    </row>
    <row r="743" spans="1:32">
      <c r="A743" s="176"/>
      <c r="B743" s="176"/>
      <c r="C743" s="176"/>
      <c r="D743" s="176"/>
      <c r="E743" s="176"/>
      <c r="F743" s="176"/>
      <c r="G743" s="175"/>
      <c r="H743" s="176"/>
      <c r="I743" s="176"/>
      <c r="J743" s="176"/>
      <c r="K743" s="176"/>
      <c r="L743" s="176"/>
      <c r="M743" s="176"/>
      <c r="N743" s="176" t="s">
        <v>12</v>
      </c>
      <c r="O743" s="176" t="s">
        <v>12</v>
      </c>
      <c r="P743" s="155" t="str">
        <f t="shared" si="143"/>
        <v xml:space="preserve"> </v>
      </c>
      <c r="Q743" s="155" t="str">
        <f>IF(P743="在读",IF(IFERROR(FIND("一",C743),0)&gt;0,"一对一",VLOOKUP(LEFT(C743,3),班级编码!A:H,8,0)),P743)</f>
        <v xml:space="preserve"> </v>
      </c>
      <c r="R743" s="156">
        <f t="shared" si="144"/>
        <v>0</v>
      </c>
      <c r="S743" s="151">
        <f t="shared" si="145"/>
        <v>0</v>
      </c>
      <c r="T743" s="151" t="str">
        <f t="shared" si="146"/>
        <v/>
      </c>
      <c r="U743" s="151" t="str">
        <f t="shared" si="147"/>
        <v/>
      </c>
      <c r="V743" s="151" t="str">
        <f t="shared" si="148"/>
        <v/>
      </c>
      <c r="W743" s="151" t="str">
        <f t="shared" si="149"/>
        <v/>
      </c>
      <c r="X743" s="151">
        <f t="shared" si="150"/>
        <v>0</v>
      </c>
      <c r="Y743" s="151">
        <f t="shared" si="151"/>
        <v>0</v>
      </c>
      <c r="Z743" s="151" t="str">
        <f t="shared" si="152"/>
        <v/>
      </c>
      <c r="AA743" s="151">
        <f>COUNTIF($F$2:F743,F743)</f>
        <v>0</v>
      </c>
      <c r="AB743" s="156" t="str">
        <f t="shared" si="153"/>
        <v/>
      </c>
      <c r="AC743" t="e">
        <f>VLOOKUP(C743,'2-班级信息'!A:AH,31,0)</f>
        <v>#N/A</v>
      </c>
      <c r="AD743" t="e">
        <f>VLOOKUP(C743,'2-班级信息'!A:AH,8,0)</f>
        <v>#N/A</v>
      </c>
      <c r="AE743" t="e">
        <f t="shared" si="154"/>
        <v>#N/A</v>
      </c>
      <c r="AF743" t="e">
        <f t="shared" si="155"/>
        <v>#N/A</v>
      </c>
    </row>
    <row r="744" spans="1:32">
      <c r="A744" s="176"/>
      <c r="B744" s="176"/>
      <c r="C744" s="176"/>
      <c r="D744" s="176"/>
      <c r="E744" s="176"/>
      <c r="F744" s="176"/>
      <c r="G744" s="175"/>
      <c r="H744" s="176"/>
      <c r="I744" s="176"/>
      <c r="J744" s="176"/>
      <c r="K744" s="176"/>
      <c r="L744" s="176"/>
      <c r="M744" s="176"/>
      <c r="N744" s="176" t="s">
        <v>12</v>
      </c>
      <c r="O744" s="176" t="s">
        <v>12</v>
      </c>
      <c r="P744" s="155" t="str">
        <f t="shared" si="143"/>
        <v xml:space="preserve"> </v>
      </c>
      <c r="Q744" s="155" t="str">
        <f>IF(P744="在读",IF(IFERROR(FIND("一",C744),0)&gt;0,"一对一",VLOOKUP(LEFT(C744,3),班级编码!A:H,8,0)),P744)</f>
        <v xml:space="preserve"> </v>
      </c>
      <c r="R744" s="156">
        <f t="shared" si="144"/>
        <v>0</v>
      </c>
      <c r="S744" s="151">
        <f t="shared" si="145"/>
        <v>0</v>
      </c>
      <c r="T744" s="151" t="str">
        <f t="shared" si="146"/>
        <v/>
      </c>
      <c r="U744" s="151" t="str">
        <f t="shared" si="147"/>
        <v/>
      </c>
      <c r="V744" s="151" t="str">
        <f t="shared" si="148"/>
        <v/>
      </c>
      <c r="W744" s="151" t="str">
        <f t="shared" si="149"/>
        <v/>
      </c>
      <c r="X744" s="151">
        <f t="shared" si="150"/>
        <v>0</v>
      </c>
      <c r="Y744" s="151">
        <f t="shared" si="151"/>
        <v>0</v>
      </c>
      <c r="Z744" s="151" t="str">
        <f t="shared" si="152"/>
        <v/>
      </c>
      <c r="AA744" s="151">
        <f>COUNTIF($F$2:F744,F744)</f>
        <v>0</v>
      </c>
      <c r="AB744" s="156" t="str">
        <f t="shared" si="153"/>
        <v/>
      </c>
      <c r="AC744" t="e">
        <f>VLOOKUP(C744,'2-班级信息'!A:AH,31,0)</f>
        <v>#N/A</v>
      </c>
      <c r="AD744" t="e">
        <f>VLOOKUP(C744,'2-班级信息'!A:AH,8,0)</f>
        <v>#N/A</v>
      </c>
      <c r="AE744" t="e">
        <f t="shared" si="154"/>
        <v>#N/A</v>
      </c>
      <c r="AF744" t="e">
        <f t="shared" si="155"/>
        <v>#N/A</v>
      </c>
    </row>
    <row r="745" spans="1:32">
      <c r="A745" s="176"/>
      <c r="B745" s="176"/>
      <c r="C745" s="176"/>
      <c r="D745" s="176"/>
      <c r="E745" s="176"/>
      <c r="F745" s="176"/>
      <c r="G745" s="175"/>
      <c r="H745" s="176"/>
      <c r="I745" s="176"/>
      <c r="J745" s="176"/>
      <c r="K745" s="176"/>
      <c r="L745" s="176"/>
      <c r="M745" s="176"/>
      <c r="N745" s="176" t="s">
        <v>12</v>
      </c>
      <c r="O745" s="176" t="s">
        <v>12</v>
      </c>
      <c r="P745" s="155" t="str">
        <f t="shared" si="143"/>
        <v xml:space="preserve"> </v>
      </c>
      <c r="Q745" s="155" t="str">
        <f>IF(P745="在读",IF(IFERROR(FIND("一",C745),0)&gt;0,"一对一",VLOOKUP(LEFT(C745,3),班级编码!A:H,8,0)),P745)</f>
        <v xml:space="preserve"> </v>
      </c>
      <c r="R745" s="156">
        <f t="shared" si="144"/>
        <v>0</v>
      </c>
      <c r="S745" s="151">
        <f t="shared" si="145"/>
        <v>0</v>
      </c>
      <c r="T745" s="151" t="str">
        <f t="shared" si="146"/>
        <v/>
      </c>
      <c r="U745" s="151" t="str">
        <f t="shared" si="147"/>
        <v/>
      </c>
      <c r="V745" s="151" t="str">
        <f t="shared" si="148"/>
        <v/>
      </c>
      <c r="W745" s="151" t="str">
        <f t="shared" si="149"/>
        <v/>
      </c>
      <c r="X745" s="151">
        <f t="shared" si="150"/>
        <v>0</v>
      </c>
      <c r="Y745" s="151">
        <f t="shared" si="151"/>
        <v>0</v>
      </c>
      <c r="Z745" s="151" t="str">
        <f t="shared" si="152"/>
        <v/>
      </c>
      <c r="AA745" s="151">
        <f>COUNTIF($F$2:F745,F745)</f>
        <v>0</v>
      </c>
      <c r="AB745" s="156" t="str">
        <f t="shared" si="153"/>
        <v/>
      </c>
      <c r="AC745" t="e">
        <f>VLOOKUP(C745,'2-班级信息'!A:AH,31,0)</f>
        <v>#N/A</v>
      </c>
      <c r="AD745" t="e">
        <f>VLOOKUP(C745,'2-班级信息'!A:AH,8,0)</f>
        <v>#N/A</v>
      </c>
      <c r="AE745" t="e">
        <f t="shared" si="154"/>
        <v>#N/A</v>
      </c>
      <c r="AF745" t="e">
        <f t="shared" si="155"/>
        <v>#N/A</v>
      </c>
    </row>
    <row r="746" spans="1:32">
      <c r="A746" s="176"/>
      <c r="B746" s="176"/>
      <c r="C746" s="176"/>
      <c r="D746" s="176"/>
      <c r="E746" s="176"/>
      <c r="F746" s="176"/>
      <c r="G746" s="175"/>
      <c r="H746" s="176"/>
      <c r="I746" s="176"/>
      <c r="J746" s="176"/>
      <c r="K746" s="176"/>
      <c r="L746" s="176"/>
      <c r="M746" s="176"/>
      <c r="N746" s="176" t="s">
        <v>12</v>
      </c>
      <c r="O746" s="176" t="s">
        <v>12</v>
      </c>
      <c r="P746" s="155" t="str">
        <f t="shared" si="143"/>
        <v xml:space="preserve"> </v>
      </c>
      <c r="Q746" s="155" t="str">
        <f>IF(P746="在读",IF(IFERROR(FIND("一",C746),0)&gt;0,"一对一",VLOOKUP(LEFT(C746,3),班级编码!A:H,8,0)),P746)</f>
        <v xml:space="preserve"> </v>
      </c>
      <c r="R746" s="156">
        <f t="shared" si="144"/>
        <v>0</v>
      </c>
      <c r="S746" s="151">
        <f t="shared" si="145"/>
        <v>0</v>
      </c>
      <c r="T746" s="151" t="str">
        <f t="shared" si="146"/>
        <v/>
      </c>
      <c r="U746" s="151" t="str">
        <f t="shared" si="147"/>
        <v/>
      </c>
      <c r="V746" s="151" t="str">
        <f t="shared" si="148"/>
        <v/>
      </c>
      <c r="W746" s="151" t="str">
        <f t="shared" si="149"/>
        <v/>
      </c>
      <c r="X746" s="151">
        <f t="shared" si="150"/>
        <v>0</v>
      </c>
      <c r="Y746" s="151">
        <f t="shared" si="151"/>
        <v>0</v>
      </c>
      <c r="Z746" s="151" t="str">
        <f t="shared" si="152"/>
        <v/>
      </c>
      <c r="AA746" s="151">
        <f>COUNTIF($F$2:F746,F746)</f>
        <v>0</v>
      </c>
      <c r="AB746" s="156" t="str">
        <f t="shared" si="153"/>
        <v/>
      </c>
      <c r="AC746" t="e">
        <f>VLOOKUP(C746,'2-班级信息'!A:AH,31,0)</f>
        <v>#N/A</v>
      </c>
      <c r="AD746" t="e">
        <f>VLOOKUP(C746,'2-班级信息'!A:AH,8,0)</f>
        <v>#N/A</v>
      </c>
      <c r="AE746" t="e">
        <f t="shared" si="154"/>
        <v>#N/A</v>
      </c>
      <c r="AF746" t="e">
        <f t="shared" si="155"/>
        <v>#N/A</v>
      </c>
    </row>
    <row r="747" spans="1:32">
      <c r="A747" s="176"/>
      <c r="B747" s="176"/>
      <c r="C747" s="176"/>
      <c r="D747" s="176"/>
      <c r="E747" s="176"/>
      <c r="F747" s="176"/>
      <c r="G747" s="175"/>
      <c r="H747" s="176"/>
      <c r="I747" s="176"/>
      <c r="J747" s="176"/>
      <c r="K747" s="176"/>
      <c r="L747" s="176"/>
      <c r="M747" s="176"/>
      <c r="N747" s="176" t="s">
        <v>12</v>
      </c>
      <c r="O747" s="176" t="s">
        <v>12</v>
      </c>
      <c r="P747" s="155" t="str">
        <f t="shared" si="143"/>
        <v xml:space="preserve"> </v>
      </c>
      <c r="Q747" s="155" t="str">
        <f>IF(P747="在读",IF(IFERROR(FIND("一",C747),0)&gt;0,"一对一",VLOOKUP(LEFT(C747,3),班级编码!A:H,8,0)),P747)</f>
        <v xml:space="preserve"> </v>
      </c>
      <c r="R747" s="156">
        <f t="shared" si="144"/>
        <v>0</v>
      </c>
      <c r="S747" s="151">
        <f t="shared" si="145"/>
        <v>0</v>
      </c>
      <c r="T747" s="151" t="str">
        <f t="shared" si="146"/>
        <v/>
      </c>
      <c r="U747" s="151" t="str">
        <f t="shared" si="147"/>
        <v/>
      </c>
      <c r="V747" s="151" t="str">
        <f t="shared" si="148"/>
        <v/>
      </c>
      <c r="W747" s="151" t="str">
        <f t="shared" si="149"/>
        <v/>
      </c>
      <c r="X747" s="151">
        <f t="shared" si="150"/>
        <v>0</v>
      </c>
      <c r="Y747" s="151">
        <f t="shared" si="151"/>
        <v>0</v>
      </c>
      <c r="Z747" s="151" t="str">
        <f t="shared" si="152"/>
        <v/>
      </c>
      <c r="AA747" s="151">
        <f>COUNTIF($F$2:F747,F747)</f>
        <v>0</v>
      </c>
      <c r="AB747" s="156" t="str">
        <f t="shared" si="153"/>
        <v/>
      </c>
      <c r="AC747" t="e">
        <f>VLOOKUP(C747,'2-班级信息'!A:AH,31,0)</f>
        <v>#N/A</v>
      </c>
      <c r="AD747" t="e">
        <f>VLOOKUP(C747,'2-班级信息'!A:AH,8,0)</f>
        <v>#N/A</v>
      </c>
      <c r="AE747" t="e">
        <f t="shared" si="154"/>
        <v>#N/A</v>
      </c>
      <c r="AF747" t="e">
        <f t="shared" si="155"/>
        <v>#N/A</v>
      </c>
    </row>
    <row r="748" spans="1:32">
      <c r="A748" s="176"/>
      <c r="B748" s="176"/>
      <c r="C748" s="176"/>
      <c r="D748" s="176"/>
      <c r="E748" s="176"/>
      <c r="F748" s="176"/>
      <c r="G748" s="175"/>
      <c r="H748" s="176"/>
      <c r="I748" s="176"/>
      <c r="J748" s="176"/>
      <c r="K748" s="176"/>
      <c r="L748" s="176"/>
      <c r="M748" s="176"/>
      <c r="N748" s="176" t="s">
        <v>12</v>
      </c>
      <c r="O748" s="176" t="s">
        <v>12</v>
      </c>
      <c r="P748" s="155" t="str">
        <f t="shared" si="143"/>
        <v xml:space="preserve"> </v>
      </c>
      <c r="Q748" s="155" t="str">
        <f>IF(P748="在读",IF(IFERROR(FIND("一",C748),0)&gt;0,"一对一",VLOOKUP(LEFT(C748,3),班级编码!A:H,8,0)),P748)</f>
        <v xml:space="preserve"> </v>
      </c>
      <c r="R748" s="156">
        <f t="shared" si="144"/>
        <v>0</v>
      </c>
      <c r="S748" s="151">
        <f t="shared" si="145"/>
        <v>0</v>
      </c>
      <c r="T748" s="151" t="str">
        <f t="shared" si="146"/>
        <v/>
      </c>
      <c r="U748" s="151" t="str">
        <f t="shared" si="147"/>
        <v/>
      </c>
      <c r="V748" s="151" t="str">
        <f t="shared" si="148"/>
        <v/>
      </c>
      <c r="W748" s="151" t="str">
        <f t="shared" si="149"/>
        <v/>
      </c>
      <c r="X748" s="151">
        <f t="shared" si="150"/>
        <v>0</v>
      </c>
      <c r="Y748" s="151">
        <f t="shared" si="151"/>
        <v>0</v>
      </c>
      <c r="Z748" s="151" t="str">
        <f t="shared" si="152"/>
        <v/>
      </c>
      <c r="AA748" s="151">
        <f>COUNTIF($F$2:F748,F748)</f>
        <v>0</v>
      </c>
      <c r="AB748" s="156" t="str">
        <f t="shared" si="153"/>
        <v/>
      </c>
      <c r="AC748" t="e">
        <f>VLOOKUP(C748,'2-班级信息'!A:AH,31,0)</f>
        <v>#N/A</v>
      </c>
      <c r="AD748" t="e">
        <f>VLOOKUP(C748,'2-班级信息'!A:AH,8,0)</f>
        <v>#N/A</v>
      </c>
      <c r="AE748" t="e">
        <f t="shared" si="154"/>
        <v>#N/A</v>
      </c>
      <c r="AF748" t="e">
        <f t="shared" si="155"/>
        <v>#N/A</v>
      </c>
    </row>
    <row r="749" spans="1:32">
      <c r="A749" s="176"/>
      <c r="B749" s="176"/>
      <c r="C749" s="176"/>
      <c r="D749" s="176"/>
      <c r="E749" s="176"/>
      <c r="F749" s="176"/>
      <c r="G749" s="175"/>
      <c r="H749" s="176"/>
      <c r="I749" s="176"/>
      <c r="J749" s="176"/>
      <c r="K749" s="176"/>
      <c r="L749" s="176"/>
      <c r="M749" s="176"/>
      <c r="N749" s="176" t="s">
        <v>12</v>
      </c>
      <c r="O749" s="176" t="s">
        <v>12</v>
      </c>
      <c r="P749" s="155" t="str">
        <f t="shared" si="143"/>
        <v xml:space="preserve"> </v>
      </c>
      <c r="Q749" s="155" t="str">
        <f>IF(P749="在读",IF(IFERROR(FIND("一",C749),0)&gt;0,"一对一",VLOOKUP(LEFT(C749,3),班级编码!A:H,8,0)),P749)</f>
        <v xml:space="preserve"> </v>
      </c>
      <c r="R749" s="156">
        <f t="shared" si="144"/>
        <v>0</v>
      </c>
      <c r="S749" s="151">
        <f t="shared" si="145"/>
        <v>0</v>
      </c>
      <c r="T749" s="151" t="str">
        <f t="shared" si="146"/>
        <v/>
      </c>
      <c r="U749" s="151" t="str">
        <f t="shared" si="147"/>
        <v/>
      </c>
      <c r="V749" s="151" t="str">
        <f t="shared" si="148"/>
        <v/>
      </c>
      <c r="W749" s="151" t="str">
        <f t="shared" si="149"/>
        <v/>
      </c>
      <c r="X749" s="151">
        <f t="shared" si="150"/>
        <v>0</v>
      </c>
      <c r="Y749" s="151">
        <f t="shared" si="151"/>
        <v>0</v>
      </c>
      <c r="Z749" s="151" t="str">
        <f t="shared" si="152"/>
        <v/>
      </c>
      <c r="AA749" s="151">
        <f>COUNTIF($F$2:F749,F749)</f>
        <v>0</v>
      </c>
      <c r="AB749" s="156" t="str">
        <f t="shared" si="153"/>
        <v/>
      </c>
      <c r="AC749" t="e">
        <f>VLOOKUP(C749,'2-班级信息'!A:AH,31,0)</f>
        <v>#N/A</v>
      </c>
      <c r="AD749" t="e">
        <f>VLOOKUP(C749,'2-班级信息'!A:AH,8,0)</f>
        <v>#N/A</v>
      </c>
      <c r="AE749" t="e">
        <f t="shared" si="154"/>
        <v>#N/A</v>
      </c>
      <c r="AF749" t="e">
        <f t="shared" si="155"/>
        <v>#N/A</v>
      </c>
    </row>
    <row r="750" spans="1:32">
      <c r="A750" s="176"/>
      <c r="B750" s="176"/>
      <c r="C750" s="176"/>
      <c r="D750" s="176"/>
      <c r="E750" s="176"/>
      <c r="F750" s="176"/>
      <c r="G750" s="175"/>
      <c r="H750" s="176"/>
      <c r="I750" s="176"/>
      <c r="J750" s="176"/>
      <c r="K750" s="176"/>
      <c r="L750" s="176"/>
      <c r="M750" s="176"/>
      <c r="N750" s="176" t="s">
        <v>12</v>
      </c>
      <c r="O750" s="176" t="s">
        <v>12</v>
      </c>
      <c r="P750" s="155" t="str">
        <f t="shared" si="143"/>
        <v xml:space="preserve"> </v>
      </c>
      <c r="Q750" s="155" t="str">
        <f>IF(P750="在读",IF(IFERROR(FIND("一",C750),0)&gt;0,"一对一",VLOOKUP(LEFT(C750,3),班级编码!A:H,8,0)),P750)</f>
        <v xml:space="preserve"> </v>
      </c>
      <c r="R750" s="156">
        <f t="shared" si="144"/>
        <v>0</v>
      </c>
      <c r="S750" s="151">
        <f t="shared" si="145"/>
        <v>0</v>
      </c>
      <c r="T750" s="151" t="str">
        <f t="shared" si="146"/>
        <v/>
      </c>
      <c r="U750" s="151" t="str">
        <f t="shared" si="147"/>
        <v/>
      </c>
      <c r="V750" s="151" t="str">
        <f t="shared" si="148"/>
        <v/>
      </c>
      <c r="W750" s="151" t="str">
        <f t="shared" si="149"/>
        <v/>
      </c>
      <c r="X750" s="151">
        <f t="shared" si="150"/>
        <v>0</v>
      </c>
      <c r="Y750" s="151">
        <f t="shared" si="151"/>
        <v>0</v>
      </c>
      <c r="Z750" s="151" t="str">
        <f t="shared" si="152"/>
        <v/>
      </c>
      <c r="AA750" s="151">
        <f>COUNTIF($F$2:F750,F750)</f>
        <v>0</v>
      </c>
      <c r="AB750" s="156" t="str">
        <f t="shared" si="153"/>
        <v/>
      </c>
      <c r="AC750" t="e">
        <f>VLOOKUP(C750,'2-班级信息'!A:AH,31,0)</f>
        <v>#N/A</v>
      </c>
      <c r="AD750" t="e">
        <f>VLOOKUP(C750,'2-班级信息'!A:AH,8,0)</f>
        <v>#N/A</v>
      </c>
      <c r="AE750" t="e">
        <f t="shared" si="154"/>
        <v>#N/A</v>
      </c>
      <c r="AF750" t="e">
        <f t="shared" si="155"/>
        <v>#N/A</v>
      </c>
    </row>
    <row r="751" spans="1:32">
      <c r="A751" s="176"/>
      <c r="B751" s="176"/>
      <c r="C751" s="176"/>
      <c r="D751" s="176"/>
      <c r="E751" s="176"/>
      <c r="F751" s="176"/>
      <c r="G751" s="175"/>
      <c r="H751" s="176"/>
      <c r="I751" s="176"/>
      <c r="J751" s="176"/>
      <c r="K751" s="176"/>
      <c r="L751" s="176"/>
      <c r="M751" s="176"/>
      <c r="N751" s="176" t="s">
        <v>12</v>
      </c>
      <c r="O751" s="176" t="s">
        <v>12</v>
      </c>
      <c r="P751" s="155" t="str">
        <f t="shared" si="143"/>
        <v xml:space="preserve"> </v>
      </c>
      <c r="Q751" s="155" t="str">
        <f>IF(P751="在读",IF(IFERROR(FIND("一",C751),0)&gt;0,"一对一",VLOOKUP(LEFT(C751,3),班级编码!A:H,8,0)),P751)</f>
        <v xml:space="preserve"> </v>
      </c>
      <c r="R751" s="156">
        <f t="shared" si="144"/>
        <v>0</v>
      </c>
      <c r="S751" s="151">
        <f t="shared" si="145"/>
        <v>0</v>
      </c>
      <c r="T751" s="151" t="str">
        <f t="shared" si="146"/>
        <v/>
      </c>
      <c r="U751" s="151" t="str">
        <f t="shared" si="147"/>
        <v/>
      </c>
      <c r="V751" s="151" t="str">
        <f t="shared" si="148"/>
        <v/>
      </c>
      <c r="W751" s="151" t="str">
        <f t="shared" si="149"/>
        <v/>
      </c>
      <c r="X751" s="151">
        <f t="shared" si="150"/>
        <v>0</v>
      </c>
      <c r="Y751" s="151">
        <f t="shared" si="151"/>
        <v>0</v>
      </c>
      <c r="Z751" s="151" t="str">
        <f t="shared" si="152"/>
        <v/>
      </c>
      <c r="AA751" s="151">
        <f>COUNTIF($F$2:F751,F751)</f>
        <v>0</v>
      </c>
      <c r="AB751" s="156" t="str">
        <f t="shared" si="153"/>
        <v/>
      </c>
      <c r="AC751" t="e">
        <f>VLOOKUP(C751,'2-班级信息'!A:AH,31,0)</f>
        <v>#N/A</v>
      </c>
      <c r="AD751" t="e">
        <f>VLOOKUP(C751,'2-班级信息'!A:AH,8,0)</f>
        <v>#N/A</v>
      </c>
      <c r="AE751" t="e">
        <f t="shared" si="154"/>
        <v>#N/A</v>
      </c>
      <c r="AF751" t="e">
        <f t="shared" si="155"/>
        <v>#N/A</v>
      </c>
    </row>
    <row r="752" spans="1:32">
      <c r="A752" s="176"/>
      <c r="B752" s="176"/>
      <c r="C752" s="176"/>
      <c r="D752" s="176"/>
      <c r="E752" s="176"/>
      <c r="F752" s="176"/>
      <c r="G752" s="175"/>
      <c r="H752" s="176"/>
      <c r="I752" s="176"/>
      <c r="J752" s="176"/>
      <c r="K752" s="176"/>
      <c r="L752" s="176"/>
      <c r="M752" s="176"/>
      <c r="N752" s="176" t="s">
        <v>12</v>
      </c>
      <c r="O752" s="176" t="s">
        <v>12</v>
      </c>
      <c r="P752" s="155" t="str">
        <f t="shared" si="143"/>
        <v xml:space="preserve"> </v>
      </c>
      <c r="Q752" s="155" t="str">
        <f>IF(P752="在读",IF(IFERROR(FIND("一",C752),0)&gt;0,"一对一",VLOOKUP(LEFT(C752,3),班级编码!A:H,8,0)),P752)</f>
        <v xml:space="preserve"> </v>
      </c>
      <c r="R752" s="156">
        <f t="shared" si="144"/>
        <v>0</v>
      </c>
      <c r="S752" s="151">
        <f t="shared" si="145"/>
        <v>0</v>
      </c>
      <c r="T752" s="151" t="str">
        <f t="shared" si="146"/>
        <v/>
      </c>
      <c r="U752" s="151" t="str">
        <f t="shared" si="147"/>
        <v/>
      </c>
      <c r="V752" s="151" t="str">
        <f t="shared" si="148"/>
        <v/>
      </c>
      <c r="W752" s="151" t="str">
        <f t="shared" si="149"/>
        <v/>
      </c>
      <c r="X752" s="151">
        <f t="shared" si="150"/>
        <v>0</v>
      </c>
      <c r="Y752" s="151">
        <f t="shared" si="151"/>
        <v>0</v>
      </c>
      <c r="Z752" s="151" t="str">
        <f t="shared" si="152"/>
        <v/>
      </c>
      <c r="AA752" s="151">
        <f>COUNTIF($F$2:F752,F752)</f>
        <v>0</v>
      </c>
      <c r="AB752" s="156" t="str">
        <f t="shared" si="153"/>
        <v/>
      </c>
      <c r="AC752" t="e">
        <f>VLOOKUP(C752,'2-班级信息'!A:AH,31,0)</f>
        <v>#N/A</v>
      </c>
      <c r="AD752" t="e">
        <f>VLOOKUP(C752,'2-班级信息'!A:AH,8,0)</f>
        <v>#N/A</v>
      </c>
      <c r="AE752" t="e">
        <f t="shared" si="154"/>
        <v>#N/A</v>
      </c>
      <c r="AF752" t="e">
        <f t="shared" si="155"/>
        <v>#N/A</v>
      </c>
    </row>
    <row r="753" spans="1:32">
      <c r="A753" s="176"/>
      <c r="B753" s="176"/>
      <c r="C753" s="176"/>
      <c r="D753" s="176"/>
      <c r="E753" s="176"/>
      <c r="F753" s="176"/>
      <c r="G753" s="175"/>
      <c r="H753" s="176"/>
      <c r="I753" s="176"/>
      <c r="J753" s="176"/>
      <c r="K753" s="176"/>
      <c r="L753" s="176"/>
      <c r="M753" s="176"/>
      <c r="N753" s="176" t="s">
        <v>12</v>
      </c>
      <c r="O753" s="176" t="s">
        <v>12</v>
      </c>
      <c r="P753" s="155" t="str">
        <f t="shared" si="143"/>
        <v xml:space="preserve"> </v>
      </c>
      <c r="Q753" s="155" t="str">
        <f>IF(P753="在读",IF(IFERROR(FIND("一",C753),0)&gt;0,"一对一",VLOOKUP(LEFT(C753,3),班级编码!A:H,8,0)),P753)</f>
        <v xml:space="preserve"> </v>
      </c>
      <c r="R753" s="156">
        <f t="shared" si="144"/>
        <v>0</v>
      </c>
      <c r="S753" s="151">
        <f t="shared" si="145"/>
        <v>0</v>
      </c>
      <c r="T753" s="151" t="str">
        <f t="shared" si="146"/>
        <v/>
      </c>
      <c r="U753" s="151" t="str">
        <f t="shared" si="147"/>
        <v/>
      </c>
      <c r="V753" s="151" t="str">
        <f t="shared" si="148"/>
        <v/>
      </c>
      <c r="W753" s="151" t="str">
        <f t="shared" si="149"/>
        <v/>
      </c>
      <c r="X753" s="151">
        <f t="shared" si="150"/>
        <v>0</v>
      </c>
      <c r="Y753" s="151">
        <f t="shared" si="151"/>
        <v>0</v>
      </c>
      <c r="Z753" s="151" t="str">
        <f t="shared" si="152"/>
        <v/>
      </c>
      <c r="AA753" s="151">
        <f>COUNTIF($F$2:F753,F753)</f>
        <v>0</v>
      </c>
      <c r="AB753" s="156" t="str">
        <f t="shared" si="153"/>
        <v/>
      </c>
      <c r="AC753" t="e">
        <f>VLOOKUP(C753,'2-班级信息'!A:AH,31,0)</f>
        <v>#N/A</v>
      </c>
      <c r="AD753" t="e">
        <f>VLOOKUP(C753,'2-班级信息'!A:AH,8,0)</f>
        <v>#N/A</v>
      </c>
      <c r="AE753" t="e">
        <f t="shared" si="154"/>
        <v>#N/A</v>
      </c>
      <c r="AF753" t="e">
        <f t="shared" si="155"/>
        <v>#N/A</v>
      </c>
    </row>
    <row r="754" spans="1:32">
      <c r="A754" s="176"/>
      <c r="B754" s="176"/>
      <c r="C754" s="176"/>
      <c r="D754" s="176"/>
      <c r="E754" s="176"/>
      <c r="F754" s="176"/>
      <c r="G754" s="175"/>
      <c r="H754" s="176"/>
      <c r="I754" s="176"/>
      <c r="J754" s="176"/>
      <c r="K754" s="176"/>
      <c r="L754" s="176"/>
      <c r="M754" s="176"/>
      <c r="N754" s="176" t="s">
        <v>12</v>
      </c>
      <c r="O754" s="176" t="s">
        <v>12</v>
      </c>
      <c r="P754" s="155" t="str">
        <f t="shared" si="143"/>
        <v xml:space="preserve"> </v>
      </c>
      <c r="Q754" s="155" t="str">
        <f>IF(P754="在读",IF(IFERROR(FIND("一",C754),0)&gt;0,"一对一",VLOOKUP(LEFT(C754,3),班级编码!A:H,8,0)),P754)</f>
        <v xml:space="preserve"> </v>
      </c>
      <c r="R754" s="156">
        <f t="shared" si="144"/>
        <v>0</v>
      </c>
      <c r="S754" s="151">
        <f t="shared" si="145"/>
        <v>0</v>
      </c>
      <c r="T754" s="151" t="str">
        <f t="shared" si="146"/>
        <v/>
      </c>
      <c r="U754" s="151" t="str">
        <f t="shared" si="147"/>
        <v/>
      </c>
      <c r="V754" s="151" t="str">
        <f t="shared" si="148"/>
        <v/>
      </c>
      <c r="W754" s="151" t="str">
        <f t="shared" si="149"/>
        <v/>
      </c>
      <c r="X754" s="151">
        <f t="shared" si="150"/>
        <v>0</v>
      </c>
      <c r="Y754" s="151">
        <f t="shared" si="151"/>
        <v>0</v>
      </c>
      <c r="Z754" s="151" t="str">
        <f t="shared" si="152"/>
        <v/>
      </c>
      <c r="AA754" s="151">
        <f>COUNTIF($F$2:F754,F754)</f>
        <v>0</v>
      </c>
      <c r="AB754" s="156" t="str">
        <f t="shared" si="153"/>
        <v/>
      </c>
      <c r="AC754" t="e">
        <f>VLOOKUP(C754,'2-班级信息'!A:AH,31,0)</f>
        <v>#N/A</v>
      </c>
      <c r="AD754" t="e">
        <f>VLOOKUP(C754,'2-班级信息'!A:AH,8,0)</f>
        <v>#N/A</v>
      </c>
      <c r="AE754" t="e">
        <f t="shared" si="154"/>
        <v>#N/A</v>
      </c>
      <c r="AF754" t="e">
        <f t="shared" si="155"/>
        <v>#N/A</v>
      </c>
    </row>
    <row r="755" spans="1:32">
      <c r="A755" s="176"/>
      <c r="B755" s="176"/>
      <c r="C755" s="176"/>
      <c r="D755" s="176"/>
      <c r="E755" s="176"/>
      <c r="F755" s="176"/>
      <c r="G755" s="175"/>
      <c r="H755" s="176"/>
      <c r="I755" s="176"/>
      <c r="J755" s="176"/>
      <c r="K755" s="176"/>
      <c r="L755" s="176"/>
      <c r="M755" s="176"/>
      <c r="N755" s="176" t="s">
        <v>12</v>
      </c>
      <c r="O755" s="176" t="s">
        <v>12</v>
      </c>
      <c r="P755" s="155" t="str">
        <f t="shared" si="143"/>
        <v xml:space="preserve"> </v>
      </c>
      <c r="Q755" s="155" t="str">
        <f>IF(P755="在读",IF(IFERROR(FIND("一",C755),0)&gt;0,"一对一",VLOOKUP(LEFT(C755,3),班级编码!A:H,8,0)),P755)</f>
        <v xml:space="preserve"> </v>
      </c>
      <c r="R755" s="156">
        <f t="shared" si="144"/>
        <v>0</v>
      </c>
      <c r="S755" s="151">
        <f t="shared" si="145"/>
        <v>0</v>
      </c>
      <c r="T755" s="151" t="str">
        <f t="shared" si="146"/>
        <v/>
      </c>
      <c r="U755" s="151" t="str">
        <f t="shared" si="147"/>
        <v/>
      </c>
      <c r="V755" s="151" t="str">
        <f t="shared" si="148"/>
        <v/>
      </c>
      <c r="W755" s="151" t="str">
        <f t="shared" si="149"/>
        <v/>
      </c>
      <c r="X755" s="151">
        <f t="shared" si="150"/>
        <v>0</v>
      </c>
      <c r="Y755" s="151">
        <f t="shared" si="151"/>
        <v>0</v>
      </c>
      <c r="Z755" s="151" t="str">
        <f t="shared" si="152"/>
        <v/>
      </c>
      <c r="AA755" s="151">
        <f>COUNTIF($F$2:F755,F755)</f>
        <v>0</v>
      </c>
      <c r="AB755" s="156" t="str">
        <f t="shared" si="153"/>
        <v/>
      </c>
      <c r="AC755" t="e">
        <f>VLOOKUP(C755,'2-班级信息'!A:AH,31,0)</f>
        <v>#N/A</v>
      </c>
      <c r="AD755" t="e">
        <f>VLOOKUP(C755,'2-班级信息'!A:AH,8,0)</f>
        <v>#N/A</v>
      </c>
      <c r="AE755" t="e">
        <f t="shared" si="154"/>
        <v>#N/A</v>
      </c>
      <c r="AF755" t="e">
        <f t="shared" si="155"/>
        <v>#N/A</v>
      </c>
    </row>
    <row r="756" spans="1:32">
      <c r="A756" s="176"/>
      <c r="B756" s="176"/>
      <c r="C756" s="176"/>
      <c r="D756" s="176"/>
      <c r="E756" s="176"/>
      <c r="F756" s="176"/>
      <c r="G756" s="175"/>
      <c r="H756" s="176"/>
      <c r="I756" s="176"/>
      <c r="J756" s="176"/>
      <c r="K756" s="176"/>
      <c r="L756" s="176"/>
      <c r="M756" s="176"/>
      <c r="N756" s="176" t="s">
        <v>12</v>
      </c>
      <c r="O756" s="176" t="s">
        <v>12</v>
      </c>
      <c r="P756" s="155" t="str">
        <f t="shared" si="143"/>
        <v xml:space="preserve"> </v>
      </c>
      <c r="Q756" s="155" t="str">
        <f>IF(P756="在读",IF(IFERROR(FIND("一",C756),0)&gt;0,"一对一",VLOOKUP(LEFT(C756,3),班级编码!A:H,8,0)),P756)</f>
        <v xml:space="preserve"> </v>
      </c>
      <c r="R756" s="156">
        <f t="shared" si="144"/>
        <v>0</v>
      </c>
      <c r="S756" s="151">
        <f t="shared" si="145"/>
        <v>0</v>
      </c>
      <c r="T756" s="151" t="str">
        <f t="shared" si="146"/>
        <v/>
      </c>
      <c r="U756" s="151" t="str">
        <f t="shared" si="147"/>
        <v/>
      </c>
      <c r="V756" s="151" t="str">
        <f t="shared" si="148"/>
        <v/>
      </c>
      <c r="W756" s="151" t="str">
        <f t="shared" si="149"/>
        <v/>
      </c>
      <c r="X756" s="151">
        <f t="shared" si="150"/>
        <v>0</v>
      </c>
      <c r="Y756" s="151">
        <f t="shared" si="151"/>
        <v>0</v>
      </c>
      <c r="Z756" s="151" t="str">
        <f t="shared" si="152"/>
        <v/>
      </c>
      <c r="AA756" s="151">
        <f>COUNTIF($F$2:F756,F756)</f>
        <v>0</v>
      </c>
      <c r="AB756" s="156" t="str">
        <f t="shared" si="153"/>
        <v/>
      </c>
      <c r="AC756" t="e">
        <f>VLOOKUP(C756,'2-班级信息'!A:AH,31,0)</f>
        <v>#N/A</v>
      </c>
      <c r="AD756" t="e">
        <f>VLOOKUP(C756,'2-班级信息'!A:AH,8,0)</f>
        <v>#N/A</v>
      </c>
      <c r="AE756" t="e">
        <f t="shared" si="154"/>
        <v>#N/A</v>
      </c>
      <c r="AF756" t="e">
        <f t="shared" si="155"/>
        <v>#N/A</v>
      </c>
    </row>
    <row r="757" spans="1:32">
      <c r="A757" s="176"/>
      <c r="B757" s="176"/>
      <c r="C757" s="176"/>
      <c r="D757" s="176"/>
      <c r="E757" s="176"/>
      <c r="F757" s="176"/>
      <c r="G757" s="175"/>
      <c r="H757" s="176"/>
      <c r="I757" s="176"/>
      <c r="J757" s="176"/>
      <c r="K757" s="176"/>
      <c r="L757" s="176"/>
      <c r="M757" s="176"/>
      <c r="N757" s="176" t="s">
        <v>12</v>
      </c>
      <c r="O757" s="176" t="s">
        <v>12</v>
      </c>
      <c r="P757" s="155" t="str">
        <f t="shared" si="143"/>
        <v xml:space="preserve"> </v>
      </c>
      <c r="Q757" s="155" t="str">
        <f>IF(P757="在读",IF(IFERROR(FIND("一",C757),0)&gt;0,"一对一",VLOOKUP(LEFT(C757,3),班级编码!A:H,8,0)),P757)</f>
        <v xml:space="preserve"> </v>
      </c>
      <c r="R757" s="156">
        <f t="shared" si="144"/>
        <v>0</v>
      </c>
      <c r="S757" s="151">
        <f t="shared" si="145"/>
        <v>0</v>
      </c>
      <c r="T757" s="151" t="str">
        <f t="shared" si="146"/>
        <v/>
      </c>
      <c r="U757" s="151" t="str">
        <f t="shared" si="147"/>
        <v/>
      </c>
      <c r="V757" s="151" t="str">
        <f t="shared" si="148"/>
        <v/>
      </c>
      <c r="W757" s="151" t="str">
        <f t="shared" si="149"/>
        <v/>
      </c>
      <c r="X757" s="151">
        <f t="shared" si="150"/>
        <v>0</v>
      </c>
      <c r="Y757" s="151">
        <f t="shared" si="151"/>
        <v>0</v>
      </c>
      <c r="Z757" s="151" t="str">
        <f t="shared" si="152"/>
        <v/>
      </c>
      <c r="AA757" s="151">
        <f>COUNTIF($F$2:F757,F757)</f>
        <v>0</v>
      </c>
      <c r="AB757" s="156" t="str">
        <f t="shared" si="153"/>
        <v/>
      </c>
      <c r="AC757" t="e">
        <f>VLOOKUP(C757,'2-班级信息'!A:AH,31,0)</f>
        <v>#N/A</v>
      </c>
      <c r="AD757" t="e">
        <f>VLOOKUP(C757,'2-班级信息'!A:AH,8,0)</f>
        <v>#N/A</v>
      </c>
      <c r="AE757" t="e">
        <f t="shared" si="154"/>
        <v>#N/A</v>
      </c>
      <c r="AF757" t="e">
        <f t="shared" si="155"/>
        <v>#N/A</v>
      </c>
    </row>
    <row r="758" spans="1:32">
      <c r="A758" s="176"/>
      <c r="B758" s="176"/>
      <c r="C758" s="176"/>
      <c r="D758" s="176"/>
      <c r="E758" s="176"/>
      <c r="F758" s="176"/>
      <c r="G758" s="175"/>
      <c r="H758" s="176"/>
      <c r="I758" s="176"/>
      <c r="J758" s="176"/>
      <c r="K758" s="176"/>
      <c r="L758" s="176"/>
      <c r="M758" s="176"/>
      <c r="N758" s="176" t="s">
        <v>12</v>
      </c>
      <c r="O758" s="176" t="s">
        <v>12</v>
      </c>
      <c r="P758" s="155" t="str">
        <f t="shared" si="143"/>
        <v xml:space="preserve"> </v>
      </c>
      <c r="Q758" s="155" t="str">
        <f>IF(P758="在读",IF(IFERROR(FIND("一",C758),0)&gt;0,"一对一",VLOOKUP(LEFT(C758,3),班级编码!A:H,8,0)),P758)</f>
        <v xml:space="preserve"> </v>
      </c>
      <c r="R758" s="156">
        <f t="shared" si="144"/>
        <v>0</v>
      </c>
      <c r="S758" s="151">
        <f t="shared" si="145"/>
        <v>0</v>
      </c>
      <c r="T758" s="151" t="str">
        <f t="shared" si="146"/>
        <v/>
      </c>
      <c r="U758" s="151" t="str">
        <f t="shared" si="147"/>
        <v/>
      </c>
      <c r="V758" s="151" t="str">
        <f t="shared" si="148"/>
        <v/>
      </c>
      <c r="W758" s="151" t="str">
        <f t="shared" si="149"/>
        <v/>
      </c>
      <c r="X758" s="151">
        <f t="shared" si="150"/>
        <v>0</v>
      </c>
      <c r="Y758" s="151">
        <f t="shared" si="151"/>
        <v>0</v>
      </c>
      <c r="Z758" s="151" t="str">
        <f t="shared" si="152"/>
        <v/>
      </c>
      <c r="AA758" s="151">
        <f>COUNTIF($F$2:F758,F758)</f>
        <v>0</v>
      </c>
      <c r="AB758" s="156" t="str">
        <f t="shared" si="153"/>
        <v/>
      </c>
      <c r="AC758" t="e">
        <f>VLOOKUP(C758,'2-班级信息'!A:AH,31,0)</f>
        <v>#N/A</v>
      </c>
      <c r="AD758" t="e">
        <f>VLOOKUP(C758,'2-班级信息'!A:AH,8,0)</f>
        <v>#N/A</v>
      </c>
      <c r="AE758" t="e">
        <f t="shared" si="154"/>
        <v>#N/A</v>
      </c>
      <c r="AF758" t="e">
        <f t="shared" si="155"/>
        <v>#N/A</v>
      </c>
    </row>
    <row r="759" spans="1:32">
      <c r="A759" s="176"/>
      <c r="B759" s="176"/>
      <c r="C759" s="176"/>
      <c r="D759" s="176"/>
      <c r="E759" s="176"/>
      <c r="F759" s="176"/>
      <c r="G759" s="175"/>
      <c r="H759" s="176"/>
      <c r="I759" s="176"/>
      <c r="J759" s="176"/>
      <c r="K759" s="176"/>
      <c r="L759" s="176"/>
      <c r="M759" s="176"/>
      <c r="N759" s="176" t="s">
        <v>12</v>
      </c>
      <c r="O759" s="176" t="s">
        <v>12</v>
      </c>
      <c r="P759" s="155" t="str">
        <f t="shared" si="143"/>
        <v xml:space="preserve"> </v>
      </c>
      <c r="Q759" s="155" t="str">
        <f>IF(P759="在读",IF(IFERROR(FIND("一",C759),0)&gt;0,"一对一",VLOOKUP(LEFT(C759,3),班级编码!A:H,8,0)),P759)</f>
        <v xml:space="preserve"> </v>
      </c>
      <c r="R759" s="156">
        <f t="shared" si="144"/>
        <v>0</v>
      </c>
      <c r="S759" s="151">
        <f t="shared" si="145"/>
        <v>0</v>
      </c>
      <c r="T759" s="151" t="str">
        <f t="shared" si="146"/>
        <v/>
      </c>
      <c r="U759" s="151" t="str">
        <f t="shared" si="147"/>
        <v/>
      </c>
      <c r="V759" s="151" t="str">
        <f t="shared" si="148"/>
        <v/>
      </c>
      <c r="W759" s="151" t="str">
        <f t="shared" si="149"/>
        <v/>
      </c>
      <c r="X759" s="151">
        <f t="shared" si="150"/>
        <v>0</v>
      </c>
      <c r="Y759" s="151">
        <f t="shared" si="151"/>
        <v>0</v>
      </c>
      <c r="Z759" s="151" t="str">
        <f t="shared" si="152"/>
        <v/>
      </c>
      <c r="AA759" s="151">
        <f>COUNTIF($F$2:F759,F759)</f>
        <v>0</v>
      </c>
      <c r="AB759" s="156" t="str">
        <f t="shared" si="153"/>
        <v/>
      </c>
      <c r="AC759" t="e">
        <f>VLOOKUP(C759,'2-班级信息'!A:AH,31,0)</f>
        <v>#N/A</v>
      </c>
      <c r="AD759" t="e">
        <f>VLOOKUP(C759,'2-班级信息'!A:AH,8,0)</f>
        <v>#N/A</v>
      </c>
      <c r="AE759" t="e">
        <f t="shared" si="154"/>
        <v>#N/A</v>
      </c>
      <c r="AF759" t="e">
        <f t="shared" si="155"/>
        <v>#N/A</v>
      </c>
    </row>
    <row r="760" spans="1:32">
      <c r="A760" s="176"/>
      <c r="B760" s="176"/>
      <c r="C760" s="176"/>
      <c r="D760" s="176"/>
      <c r="E760" s="176"/>
      <c r="F760" s="176"/>
      <c r="G760" s="175"/>
      <c r="H760" s="176"/>
      <c r="I760" s="176"/>
      <c r="J760" s="176"/>
      <c r="K760" s="176"/>
      <c r="L760" s="176"/>
      <c r="M760" s="176"/>
      <c r="N760" s="176" t="s">
        <v>12</v>
      </c>
      <c r="O760" s="176" t="s">
        <v>12</v>
      </c>
      <c r="P760" s="155" t="str">
        <f t="shared" si="143"/>
        <v xml:space="preserve"> </v>
      </c>
      <c r="Q760" s="155" t="str">
        <f>IF(P760="在读",IF(IFERROR(FIND("一",C760),0)&gt;0,"一对一",VLOOKUP(LEFT(C760,3),班级编码!A:H,8,0)),P760)</f>
        <v xml:space="preserve"> </v>
      </c>
      <c r="R760" s="156">
        <f t="shared" si="144"/>
        <v>0</v>
      </c>
      <c r="S760" s="151">
        <f t="shared" si="145"/>
        <v>0</v>
      </c>
      <c r="T760" s="151" t="str">
        <f t="shared" si="146"/>
        <v/>
      </c>
      <c r="U760" s="151" t="str">
        <f t="shared" si="147"/>
        <v/>
      </c>
      <c r="V760" s="151" t="str">
        <f t="shared" si="148"/>
        <v/>
      </c>
      <c r="W760" s="151" t="str">
        <f t="shared" si="149"/>
        <v/>
      </c>
      <c r="X760" s="151">
        <f t="shared" si="150"/>
        <v>0</v>
      </c>
      <c r="Y760" s="151">
        <f t="shared" si="151"/>
        <v>0</v>
      </c>
      <c r="Z760" s="151" t="str">
        <f t="shared" si="152"/>
        <v/>
      </c>
      <c r="AA760" s="151">
        <f>COUNTIF($F$2:F760,F760)</f>
        <v>0</v>
      </c>
      <c r="AB760" s="156" t="str">
        <f t="shared" si="153"/>
        <v/>
      </c>
      <c r="AC760" t="e">
        <f>VLOOKUP(C760,'2-班级信息'!A:AH,31,0)</f>
        <v>#N/A</v>
      </c>
      <c r="AD760" t="e">
        <f>VLOOKUP(C760,'2-班级信息'!A:AH,8,0)</f>
        <v>#N/A</v>
      </c>
      <c r="AE760" t="e">
        <f t="shared" si="154"/>
        <v>#N/A</v>
      </c>
      <c r="AF760" t="e">
        <f t="shared" si="155"/>
        <v>#N/A</v>
      </c>
    </row>
    <row r="761" spans="1:32">
      <c r="A761" s="176"/>
      <c r="B761" s="176"/>
      <c r="C761" s="176"/>
      <c r="D761" s="176"/>
      <c r="E761" s="176"/>
      <c r="F761" s="176"/>
      <c r="G761" s="175"/>
      <c r="H761" s="176"/>
      <c r="I761" s="176"/>
      <c r="J761" s="176"/>
      <c r="K761" s="176"/>
      <c r="L761" s="176"/>
      <c r="M761" s="176"/>
      <c r="N761" s="176" t="s">
        <v>12</v>
      </c>
      <c r="O761" s="176" t="s">
        <v>12</v>
      </c>
      <c r="P761" s="155" t="str">
        <f t="shared" si="143"/>
        <v xml:space="preserve"> </v>
      </c>
      <c r="Q761" s="155" t="str">
        <f>IF(P761="在读",IF(IFERROR(FIND("一",C761),0)&gt;0,"一对一",VLOOKUP(LEFT(C761,3),班级编码!A:H,8,0)),P761)</f>
        <v xml:space="preserve"> </v>
      </c>
      <c r="R761" s="156">
        <f t="shared" si="144"/>
        <v>0</v>
      </c>
      <c r="S761" s="151">
        <f t="shared" si="145"/>
        <v>0</v>
      </c>
      <c r="T761" s="151" t="str">
        <f t="shared" si="146"/>
        <v/>
      </c>
      <c r="U761" s="151" t="str">
        <f t="shared" si="147"/>
        <v/>
      </c>
      <c r="V761" s="151" t="str">
        <f t="shared" si="148"/>
        <v/>
      </c>
      <c r="W761" s="151" t="str">
        <f t="shared" si="149"/>
        <v/>
      </c>
      <c r="X761" s="151">
        <f t="shared" si="150"/>
        <v>0</v>
      </c>
      <c r="Y761" s="151">
        <f t="shared" si="151"/>
        <v>0</v>
      </c>
      <c r="Z761" s="151" t="str">
        <f t="shared" si="152"/>
        <v/>
      </c>
      <c r="AA761" s="151">
        <f>COUNTIF($F$2:F761,F761)</f>
        <v>0</v>
      </c>
      <c r="AB761" s="156" t="str">
        <f t="shared" si="153"/>
        <v/>
      </c>
      <c r="AC761" t="e">
        <f>VLOOKUP(C761,'2-班级信息'!A:AH,31,0)</f>
        <v>#N/A</v>
      </c>
      <c r="AD761" t="e">
        <f>VLOOKUP(C761,'2-班级信息'!A:AH,8,0)</f>
        <v>#N/A</v>
      </c>
      <c r="AE761" t="e">
        <f t="shared" si="154"/>
        <v>#N/A</v>
      </c>
      <c r="AF761" t="e">
        <f t="shared" si="155"/>
        <v>#N/A</v>
      </c>
    </row>
    <row r="762" spans="1:32">
      <c r="A762" s="176"/>
      <c r="B762" s="176"/>
      <c r="C762" s="176"/>
      <c r="D762" s="176"/>
      <c r="E762" s="176"/>
      <c r="F762" s="176"/>
      <c r="G762" s="175"/>
      <c r="H762" s="176"/>
      <c r="I762" s="176"/>
      <c r="J762" s="176"/>
      <c r="K762" s="176"/>
      <c r="L762" s="176"/>
      <c r="M762" s="176"/>
      <c r="N762" s="176" t="s">
        <v>12</v>
      </c>
      <c r="O762" s="176" t="s">
        <v>12</v>
      </c>
      <c r="P762" s="155" t="str">
        <f t="shared" si="143"/>
        <v xml:space="preserve"> </v>
      </c>
      <c r="Q762" s="155" t="str">
        <f>IF(P762="在读",IF(IFERROR(FIND("一",C762),0)&gt;0,"一对一",VLOOKUP(LEFT(C762,3),班级编码!A:H,8,0)),P762)</f>
        <v xml:space="preserve"> </v>
      </c>
      <c r="R762" s="156">
        <f t="shared" si="144"/>
        <v>0</v>
      </c>
      <c r="S762" s="151">
        <f t="shared" si="145"/>
        <v>0</v>
      </c>
      <c r="T762" s="151" t="str">
        <f t="shared" si="146"/>
        <v/>
      </c>
      <c r="U762" s="151" t="str">
        <f t="shared" si="147"/>
        <v/>
      </c>
      <c r="V762" s="151" t="str">
        <f t="shared" si="148"/>
        <v/>
      </c>
      <c r="W762" s="151" t="str">
        <f t="shared" si="149"/>
        <v/>
      </c>
      <c r="X762" s="151">
        <f t="shared" si="150"/>
        <v>0</v>
      </c>
      <c r="Y762" s="151">
        <f t="shared" si="151"/>
        <v>0</v>
      </c>
      <c r="Z762" s="151" t="str">
        <f t="shared" si="152"/>
        <v/>
      </c>
      <c r="AA762" s="151">
        <f>COUNTIF($F$2:F762,F762)</f>
        <v>0</v>
      </c>
      <c r="AB762" s="156" t="str">
        <f t="shared" si="153"/>
        <v/>
      </c>
      <c r="AC762" t="e">
        <f>VLOOKUP(C762,'2-班级信息'!A:AH,31,0)</f>
        <v>#N/A</v>
      </c>
      <c r="AD762" t="e">
        <f>VLOOKUP(C762,'2-班级信息'!A:AH,8,0)</f>
        <v>#N/A</v>
      </c>
      <c r="AE762" t="e">
        <f t="shared" si="154"/>
        <v>#N/A</v>
      </c>
      <c r="AF762" t="e">
        <f t="shared" si="155"/>
        <v>#N/A</v>
      </c>
    </row>
    <row r="763" spans="1:32">
      <c r="A763" s="176"/>
      <c r="B763" s="176"/>
      <c r="C763" s="176"/>
      <c r="D763" s="176"/>
      <c r="E763" s="176"/>
      <c r="F763" s="176"/>
      <c r="G763" s="175"/>
      <c r="H763" s="176"/>
      <c r="I763" s="176"/>
      <c r="J763" s="176"/>
      <c r="K763" s="176"/>
      <c r="L763" s="176"/>
      <c r="M763" s="176"/>
      <c r="N763" s="176" t="s">
        <v>12</v>
      </c>
      <c r="O763" s="176" t="s">
        <v>12</v>
      </c>
      <c r="P763" s="155" t="str">
        <f t="shared" si="143"/>
        <v xml:space="preserve"> </v>
      </c>
      <c r="Q763" s="155" t="str">
        <f>IF(P763="在读",IF(IFERROR(FIND("一",C763),0)&gt;0,"一对一",VLOOKUP(LEFT(C763,3),班级编码!A:H,8,0)),P763)</f>
        <v xml:space="preserve"> </v>
      </c>
      <c r="R763" s="156">
        <f t="shared" si="144"/>
        <v>0</v>
      </c>
      <c r="S763" s="151">
        <f t="shared" si="145"/>
        <v>0</v>
      </c>
      <c r="T763" s="151" t="str">
        <f t="shared" si="146"/>
        <v/>
      </c>
      <c r="U763" s="151" t="str">
        <f t="shared" si="147"/>
        <v/>
      </c>
      <c r="V763" s="151" t="str">
        <f t="shared" si="148"/>
        <v/>
      </c>
      <c r="W763" s="151" t="str">
        <f t="shared" si="149"/>
        <v/>
      </c>
      <c r="X763" s="151">
        <f t="shared" si="150"/>
        <v>0</v>
      </c>
      <c r="Y763" s="151">
        <f t="shared" si="151"/>
        <v>0</v>
      </c>
      <c r="Z763" s="151" t="str">
        <f t="shared" si="152"/>
        <v/>
      </c>
      <c r="AA763" s="151">
        <f>COUNTIF($F$2:F763,F763)</f>
        <v>0</v>
      </c>
      <c r="AB763" s="156" t="str">
        <f t="shared" si="153"/>
        <v/>
      </c>
      <c r="AC763" t="e">
        <f>VLOOKUP(C763,'2-班级信息'!A:AH,31,0)</f>
        <v>#N/A</v>
      </c>
      <c r="AD763" t="e">
        <f>VLOOKUP(C763,'2-班级信息'!A:AH,8,0)</f>
        <v>#N/A</v>
      </c>
      <c r="AE763" t="e">
        <f t="shared" si="154"/>
        <v>#N/A</v>
      </c>
      <c r="AF763" t="e">
        <f t="shared" si="155"/>
        <v>#N/A</v>
      </c>
    </row>
    <row r="764" spans="1:32">
      <c r="A764" s="176"/>
      <c r="B764" s="176"/>
      <c r="C764" s="176"/>
      <c r="D764" s="176"/>
      <c r="E764" s="176"/>
      <c r="F764" s="176"/>
      <c r="G764" s="175"/>
      <c r="H764" s="176"/>
      <c r="I764" s="176"/>
      <c r="J764" s="176"/>
      <c r="K764" s="176"/>
      <c r="L764" s="176"/>
      <c r="M764" s="176"/>
      <c r="N764" s="176" t="s">
        <v>12</v>
      </c>
      <c r="O764" s="176" t="s">
        <v>12</v>
      </c>
      <c r="P764" s="155" t="str">
        <f t="shared" si="143"/>
        <v xml:space="preserve"> </v>
      </c>
      <c r="Q764" s="155" t="str">
        <f>IF(P764="在读",IF(IFERROR(FIND("一",C764),0)&gt;0,"一对一",VLOOKUP(LEFT(C764,3),班级编码!A:H,8,0)),P764)</f>
        <v xml:space="preserve"> </v>
      </c>
      <c r="R764" s="156">
        <f t="shared" si="144"/>
        <v>0</v>
      </c>
      <c r="S764" s="151">
        <f t="shared" si="145"/>
        <v>0</v>
      </c>
      <c r="T764" s="151" t="str">
        <f t="shared" si="146"/>
        <v/>
      </c>
      <c r="U764" s="151" t="str">
        <f t="shared" si="147"/>
        <v/>
      </c>
      <c r="V764" s="151" t="str">
        <f t="shared" si="148"/>
        <v/>
      </c>
      <c r="W764" s="151" t="str">
        <f t="shared" si="149"/>
        <v/>
      </c>
      <c r="X764" s="151">
        <f t="shared" si="150"/>
        <v>0</v>
      </c>
      <c r="Y764" s="151">
        <f t="shared" si="151"/>
        <v>0</v>
      </c>
      <c r="Z764" s="151" t="str">
        <f t="shared" si="152"/>
        <v/>
      </c>
      <c r="AA764" s="151">
        <f>COUNTIF($F$2:F764,F764)</f>
        <v>0</v>
      </c>
      <c r="AB764" s="156" t="str">
        <f t="shared" si="153"/>
        <v/>
      </c>
      <c r="AC764" t="e">
        <f>VLOOKUP(C764,'2-班级信息'!A:AH,31,0)</f>
        <v>#N/A</v>
      </c>
      <c r="AD764" t="e">
        <f>VLOOKUP(C764,'2-班级信息'!A:AH,8,0)</f>
        <v>#N/A</v>
      </c>
      <c r="AE764" t="e">
        <f t="shared" si="154"/>
        <v>#N/A</v>
      </c>
      <c r="AF764" t="e">
        <f t="shared" si="155"/>
        <v>#N/A</v>
      </c>
    </row>
    <row r="765" spans="1:32">
      <c r="A765" s="176"/>
      <c r="B765" s="176"/>
      <c r="C765" s="176"/>
      <c r="D765" s="176"/>
      <c r="E765" s="176"/>
      <c r="F765" s="176"/>
      <c r="G765" s="175"/>
      <c r="H765" s="176"/>
      <c r="I765" s="176"/>
      <c r="J765" s="176"/>
      <c r="K765" s="176"/>
      <c r="L765" s="176"/>
      <c r="M765" s="176"/>
      <c r="N765" s="176" t="s">
        <v>12</v>
      </c>
      <c r="O765" s="176" t="s">
        <v>12</v>
      </c>
      <c r="P765" s="155" t="str">
        <f t="shared" si="143"/>
        <v xml:space="preserve"> </v>
      </c>
      <c r="Q765" s="155" t="str">
        <f>IF(P765="在读",IF(IFERROR(FIND("一",C765),0)&gt;0,"一对一",VLOOKUP(LEFT(C765,3),班级编码!A:H,8,0)),P765)</f>
        <v xml:space="preserve"> </v>
      </c>
      <c r="R765" s="156">
        <f t="shared" si="144"/>
        <v>0</v>
      </c>
      <c r="S765" s="151">
        <f t="shared" si="145"/>
        <v>0</v>
      </c>
      <c r="T765" s="151" t="str">
        <f t="shared" si="146"/>
        <v/>
      </c>
      <c r="U765" s="151" t="str">
        <f t="shared" si="147"/>
        <v/>
      </c>
      <c r="V765" s="151" t="str">
        <f t="shared" si="148"/>
        <v/>
      </c>
      <c r="W765" s="151" t="str">
        <f t="shared" si="149"/>
        <v/>
      </c>
      <c r="X765" s="151">
        <f t="shared" si="150"/>
        <v>0</v>
      </c>
      <c r="Y765" s="151">
        <f t="shared" si="151"/>
        <v>0</v>
      </c>
      <c r="Z765" s="151" t="str">
        <f t="shared" si="152"/>
        <v/>
      </c>
      <c r="AA765" s="151">
        <f>COUNTIF($F$2:F765,F765)</f>
        <v>0</v>
      </c>
      <c r="AB765" s="156" t="str">
        <f t="shared" si="153"/>
        <v/>
      </c>
      <c r="AC765" t="e">
        <f>VLOOKUP(C765,'2-班级信息'!A:AH,31,0)</f>
        <v>#N/A</v>
      </c>
      <c r="AD765" t="e">
        <f>VLOOKUP(C765,'2-班级信息'!A:AH,8,0)</f>
        <v>#N/A</v>
      </c>
      <c r="AE765" t="e">
        <f t="shared" si="154"/>
        <v>#N/A</v>
      </c>
      <c r="AF765" t="e">
        <f t="shared" si="155"/>
        <v>#N/A</v>
      </c>
    </row>
    <row r="766" spans="1:32">
      <c r="A766" s="176"/>
      <c r="B766" s="176"/>
      <c r="C766" s="176"/>
      <c r="D766" s="176"/>
      <c r="E766" s="176"/>
      <c r="F766" s="176"/>
      <c r="G766" s="175"/>
      <c r="H766" s="176"/>
      <c r="I766" s="176"/>
      <c r="J766" s="176"/>
      <c r="K766" s="176"/>
      <c r="L766" s="176"/>
      <c r="M766" s="176"/>
      <c r="N766" s="176" t="s">
        <v>12</v>
      </c>
      <c r="O766" s="176" t="s">
        <v>12</v>
      </c>
      <c r="P766" s="155" t="str">
        <f t="shared" si="143"/>
        <v xml:space="preserve"> </v>
      </c>
      <c r="Q766" s="155" t="str">
        <f>IF(P766="在读",IF(IFERROR(FIND("一",C766),0)&gt;0,"一对一",VLOOKUP(LEFT(C766,3),班级编码!A:H,8,0)),P766)</f>
        <v xml:space="preserve"> </v>
      </c>
      <c r="R766" s="156">
        <f t="shared" si="144"/>
        <v>0</v>
      </c>
      <c r="S766" s="151">
        <f t="shared" si="145"/>
        <v>0</v>
      </c>
      <c r="T766" s="151" t="str">
        <f t="shared" si="146"/>
        <v/>
      </c>
      <c r="U766" s="151" t="str">
        <f t="shared" si="147"/>
        <v/>
      </c>
      <c r="V766" s="151" t="str">
        <f t="shared" si="148"/>
        <v/>
      </c>
      <c r="W766" s="151" t="str">
        <f t="shared" si="149"/>
        <v/>
      </c>
      <c r="X766" s="151">
        <f t="shared" si="150"/>
        <v>0</v>
      </c>
      <c r="Y766" s="151">
        <f t="shared" si="151"/>
        <v>0</v>
      </c>
      <c r="Z766" s="151" t="str">
        <f t="shared" si="152"/>
        <v/>
      </c>
      <c r="AA766" s="151">
        <f>COUNTIF($F$2:F766,F766)</f>
        <v>0</v>
      </c>
      <c r="AB766" s="156" t="str">
        <f t="shared" si="153"/>
        <v/>
      </c>
      <c r="AC766" t="e">
        <f>VLOOKUP(C766,'2-班级信息'!A:AH,31,0)</f>
        <v>#N/A</v>
      </c>
      <c r="AD766" t="e">
        <f>VLOOKUP(C766,'2-班级信息'!A:AH,8,0)</f>
        <v>#N/A</v>
      </c>
      <c r="AE766" t="e">
        <f t="shared" si="154"/>
        <v>#N/A</v>
      </c>
      <c r="AF766" t="e">
        <f t="shared" si="155"/>
        <v>#N/A</v>
      </c>
    </row>
    <row r="767" spans="1:32">
      <c r="A767" s="176"/>
      <c r="B767" s="176"/>
      <c r="C767" s="176"/>
      <c r="D767" s="176"/>
      <c r="E767" s="176"/>
      <c r="F767" s="176"/>
      <c r="G767" s="175"/>
      <c r="H767" s="176"/>
      <c r="I767" s="176"/>
      <c r="J767" s="176"/>
      <c r="K767" s="176"/>
      <c r="L767" s="176"/>
      <c r="M767" s="176"/>
      <c r="N767" s="176" t="s">
        <v>12</v>
      </c>
      <c r="O767" s="176" t="s">
        <v>12</v>
      </c>
      <c r="P767" s="155" t="str">
        <f t="shared" si="143"/>
        <v xml:space="preserve"> </v>
      </c>
      <c r="Q767" s="155" t="str">
        <f>IF(P767="在读",IF(IFERROR(FIND("一",C767),0)&gt;0,"一对一",VLOOKUP(LEFT(C767,3),班级编码!A:H,8,0)),P767)</f>
        <v xml:space="preserve"> </v>
      </c>
      <c r="R767" s="156">
        <f t="shared" si="144"/>
        <v>0</v>
      </c>
      <c r="S767" s="151">
        <f t="shared" si="145"/>
        <v>0</v>
      </c>
      <c r="T767" s="151" t="str">
        <f t="shared" si="146"/>
        <v/>
      </c>
      <c r="U767" s="151" t="str">
        <f t="shared" si="147"/>
        <v/>
      </c>
      <c r="V767" s="151" t="str">
        <f t="shared" si="148"/>
        <v/>
      </c>
      <c r="W767" s="151" t="str">
        <f t="shared" si="149"/>
        <v/>
      </c>
      <c r="X767" s="151">
        <f t="shared" si="150"/>
        <v>0</v>
      </c>
      <c r="Y767" s="151">
        <f t="shared" si="151"/>
        <v>0</v>
      </c>
      <c r="Z767" s="151" t="str">
        <f t="shared" si="152"/>
        <v/>
      </c>
      <c r="AA767" s="151">
        <f>COUNTIF($F$2:F767,F767)</f>
        <v>0</v>
      </c>
      <c r="AB767" s="156" t="str">
        <f t="shared" si="153"/>
        <v/>
      </c>
      <c r="AC767" t="e">
        <f>VLOOKUP(C767,'2-班级信息'!A:AH,31,0)</f>
        <v>#N/A</v>
      </c>
      <c r="AD767" t="e">
        <f>VLOOKUP(C767,'2-班级信息'!A:AH,8,0)</f>
        <v>#N/A</v>
      </c>
      <c r="AE767" t="e">
        <f t="shared" si="154"/>
        <v>#N/A</v>
      </c>
      <c r="AF767" t="e">
        <f t="shared" si="155"/>
        <v>#N/A</v>
      </c>
    </row>
    <row r="768" spans="1:32">
      <c r="A768" s="176"/>
      <c r="B768" s="176"/>
      <c r="C768" s="176"/>
      <c r="D768" s="176"/>
      <c r="E768" s="176"/>
      <c r="F768" s="176"/>
      <c r="G768" s="175"/>
      <c r="H768" s="176"/>
      <c r="I768" s="176"/>
      <c r="J768" s="176"/>
      <c r="K768" s="176"/>
      <c r="L768" s="176"/>
      <c r="M768" s="176"/>
      <c r="N768" s="176" t="s">
        <v>12</v>
      </c>
      <c r="O768" s="176" t="s">
        <v>12</v>
      </c>
      <c r="P768" s="155" t="str">
        <f t="shared" si="143"/>
        <v xml:space="preserve"> </v>
      </c>
      <c r="Q768" s="155" t="str">
        <f>IF(P768="在读",IF(IFERROR(FIND("一",C768),0)&gt;0,"一对一",VLOOKUP(LEFT(C768,3),班级编码!A:H,8,0)),P768)</f>
        <v xml:space="preserve"> </v>
      </c>
      <c r="R768" s="156">
        <f t="shared" si="144"/>
        <v>0</v>
      </c>
      <c r="S768" s="151">
        <f t="shared" si="145"/>
        <v>0</v>
      </c>
      <c r="T768" s="151" t="str">
        <f t="shared" si="146"/>
        <v/>
      </c>
      <c r="U768" s="151" t="str">
        <f t="shared" si="147"/>
        <v/>
      </c>
      <c r="V768" s="151" t="str">
        <f t="shared" si="148"/>
        <v/>
      </c>
      <c r="W768" s="151" t="str">
        <f t="shared" si="149"/>
        <v/>
      </c>
      <c r="X768" s="151">
        <f t="shared" si="150"/>
        <v>0</v>
      </c>
      <c r="Y768" s="151">
        <f t="shared" si="151"/>
        <v>0</v>
      </c>
      <c r="Z768" s="151" t="str">
        <f t="shared" si="152"/>
        <v/>
      </c>
      <c r="AA768" s="151">
        <f>COUNTIF($F$2:F768,F768)</f>
        <v>0</v>
      </c>
      <c r="AB768" s="156" t="str">
        <f t="shared" si="153"/>
        <v/>
      </c>
      <c r="AC768" t="e">
        <f>VLOOKUP(C768,'2-班级信息'!A:AH,31,0)</f>
        <v>#N/A</v>
      </c>
      <c r="AD768" t="e">
        <f>VLOOKUP(C768,'2-班级信息'!A:AH,8,0)</f>
        <v>#N/A</v>
      </c>
      <c r="AE768" t="e">
        <f t="shared" si="154"/>
        <v>#N/A</v>
      </c>
      <c r="AF768" t="e">
        <f t="shared" si="155"/>
        <v>#N/A</v>
      </c>
    </row>
    <row r="769" spans="1:32">
      <c r="A769" s="176"/>
      <c r="B769" s="176"/>
      <c r="C769" s="176"/>
      <c r="D769" s="176"/>
      <c r="E769" s="176"/>
      <c r="F769" s="176"/>
      <c r="G769" s="175"/>
      <c r="H769" s="176"/>
      <c r="I769" s="176"/>
      <c r="J769" s="176"/>
      <c r="K769" s="176"/>
      <c r="L769" s="176"/>
      <c r="M769" s="176"/>
      <c r="N769" s="176" t="s">
        <v>12</v>
      </c>
      <c r="O769" s="176" t="s">
        <v>12</v>
      </c>
      <c r="P769" s="155" t="str">
        <f t="shared" si="143"/>
        <v xml:space="preserve"> </v>
      </c>
      <c r="Q769" s="155" t="str">
        <f>IF(P769="在读",IF(IFERROR(FIND("一",C769),0)&gt;0,"一对一",VLOOKUP(LEFT(C769,3),班级编码!A:H,8,0)),P769)</f>
        <v xml:space="preserve"> </v>
      </c>
      <c r="R769" s="156">
        <f t="shared" si="144"/>
        <v>0</v>
      </c>
      <c r="S769" s="151">
        <f t="shared" si="145"/>
        <v>0</v>
      </c>
      <c r="T769" s="151" t="str">
        <f t="shared" si="146"/>
        <v/>
      </c>
      <c r="U769" s="151" t="str">
        <f t="shared" si="147"/>
        <v/>
      </c>
      <c r="V769" s="151" t="str">
        <f t="shared" si="148"/>
        <v/>
      </c>
      <c r="W769" s="151" t="str">
        <f t="shared" si="149"/>
        <v/>
      </c>
      <c r="X769" s="151">
        <f t="shared" si="150"/>
        <v>0</v>
      </c>
      <c r="Y769" s="151">
        <f t="shared" si="151"/>
        <v>0</v>
      </c>
      <c r="Z769" s="151" t="str">
        <f t="shared" si="152"/>
        <v/>
      </c>
      <c r="AA769" s="151">
        <f>COUNTIF($F$2:F769,F769)</f>
        <v>0</v>
      </c>
      <c r="AB769" s="156" t="str">
        <f t="shared" si="153"/>
        <v/>
      </c>
      <c r="AC769" t="e">
        <f>VLOOKUP(C769,'2-班级信息'!A:AH,31,0)</f>
        <v>#N/A</v>
      </c>
      <c r="AD769" t="e">
        <f>VLOOKUP(C769,'2-班级信息'!A:AH,8,0)</f>
        <v>#N/A</v>
      </c>
      <c r="AE769" t="e">
        <f t="shared" si="154"/>
        <v>#N/A</v>
      </c>
      <c r="AF769" t="e">
        <f t="shared" si="155"/>
        <v>#N/A</v>
      </c>
    </row>
    <row r="770" spans="1:32">
      <c r="A770" s="176"/>
      <c r="B770" s="176"/>
      <c r="C770" s="176"/>
      <c r="D770" s="176"/>
      <c r="E770" s="176"/>
      <c r="F770" s="176"/>
      <c r="G770" s="175"/>
      <c r="H770" s="176"/>
      <c r="I770" s="176"/>
      <c r="J770" s="176"/>
      <c r="K770" s="176"/>
      <c r="L770" s="176"/>
      <c r="M770" s="176"/>
      <c r="N770" s="176" t="s">
        <v>12</v>
      </c>
      <c r="O770" s="176" t="s">
        <v>12</v>
      </c>
      <c r="P770" s="155" t="str">
        <f t="shared" si="143"/>
        <v xml:space="preserve"> </v>
      </c>
      <c r="Q770" s="155" t="str">
        <f>IF(P770="在读",IF(IFERROR(FIND("一",C770),0)&gt;0,"一对一",VLOOKUP(LEFT(C770,3),班级编码!A:H,8,0)),P770)</f>
        <v xml:space="preserve"> </v>
      </c>
      <c r="R770" s="156">
        <f t="shared" si="144"/>
        <v>0</v>
      </c>
      <c r="S770" s="151">
        <f t="shared" si="145"/>
        <v>0</v>
      </c>
      <c r="T770" s="151" t="str">
        <f t="shared" si="146"/>
        <v/>
      </c>
      <c r="U770" s="151" t="str">
        <f t="shared" si="147"/>
        <v/>
      </c>
      <c r="V770" s="151" t="str">
        <f t="shared" si="148"/>
        <v/>
      </c>
      <c r="W770" s="151" t="str">
        <f t="shared" si="149"/>
        <v/>
      </c>
      <c r="X770" s="151">
        <f t="shared" si="150"/>
        <v>0</v>
      </c>
      <c r="Y770" s="151">
        <f t="shared" si="151"/>
        <v>0</v>
      </c>
      <c r="Z770" s="151" t="str">
        <f t="shared" si="152"/>
        <v/>
      </c>
      <c r="AA770" s="151">
        <f>COUNTIF($F$2:F770,F770)</f>
        <v>0</v>
      </c>
      <c r="AB770" s="156" t="str">
        <f t="shared" si="153"/>
        <v/>
      </c>
      <c r="AC770" t="e">
        <f>VLOOKUP(C770,'2-班级信息'!A:AH,31,0)</f>
        <v>#N/A</v>
      </c>
      <c r="AD770" t="e">
        <f>VLOOKUP(C770,'2-班级信息'!A:AH,8,0)</f>
        <v>#N/A</v>
      </c>
      <c r="AE770" t="e">
        <f t="shared" si="154"/>
        <v>#N/A</v>
      </c>
      <c r="AF770" t="e">
        <f t="shared" si="155"/>
        <v>#N/A</v>
      </c>
    </row>
    <row r="771" spans="1:32">
      <c r="A771" s="176"/>
      <c r="B771" s="176"/>
      <c r="C771" s="176"/>
      <c r="D771" s="176"/>
      <c r="E771" s="176"/>
      <c r="F771" s="176"/>
      <c r="G771" s="175"/>
      <c r="H771" s="176"/>
      <c r="I771" s="176"/>
      <c r="J771" s="176"/>
      <c r="K771" s="176"/>
      <c r="L771" s="176"/>
      <c r="M771" s="176"/>
      <c r="N771" s="176" t="s">
        <v>12</v>
      </c>
      <c r="O771" s="176" t="s">
        <v>12</v>
      </c>
      <c r="P771" s="155" t="str">
        <f t="shared" ref="P771:P834" si="156">IF(C771="停读","停读",IF(C771="未进班","未进班",IF(AND(L771="",F771&lt;&gt;""),"在读"," ")))</f>
        <v xml:space="preserve"> </v>
      </c>
      <c r="Q771" s="155" t="str">
        <f>IF(P771="在读",IF(IFERROR(FIND("一",C771),0)&gt;0,"一对一",VLOOKUP(LEFT(C771,3),班级编码!A:H,8,0)),P771)</f>
        <v xml:space="preserve"> </v>
      </c>
      <c r="R771" s="156">
        <f t="shared" ref="R771:R834" si="157">+C771</f>
        <v>0</v>
      </c>
      <c r="S771" s="151">
        <f t="shared" ref="S771:S834" si="158">IFERROR(LEFT(E771,FIND(",",E771)-1),E771)</f>
        <v>0</v>
      </c>
      <c r="T771" s="151" t="str">
        <f t="shared" ref="T771:T834" si="159">IF(X771=Y771,W771,V771)</f>
        <v/>
      </c>
      <c r="U771" s="151" t="str">
        <f t="shared" ref="U771:U834" si="160">IF(X771=Y771,V771,W771)</f>
        <v/>
      </c>
      <c r="V771" s="151" t="str">
        <f t="shared" ref="V771:V834" si="161">IFERROR(MID(E771,FIND(",",E771)+1,FIND("@",SUBSTITUTE(E771,",","@",2))-FIND(",",E771)-1),IF(ISERROR(FIND(",",E771)),"",MID(E771,FIND(",",E771)+1,20)))</f>
        <v/>
      </c>
      <c r="W771" s="151" t="str">
        <f t="shared" ref="W771:W834" si="162">IFERROR(MID(E771,FIND("@",SUBSTITUTE(E771,",","@",2))+1,10),"")</f>
        <v/>
      </c>
      <c r="X771" s="151">
        <f t="shared" ref="X771:X834" si="163">LEN(V771)</f>
        <v>0</v>
      </c>
      <c r="Y771" s="151">
        <f t="shared" ref="Y771:Y834" si="164">LENB(V771)</f>
        <v>0</v>
      </c>
      <c r="Z771" s="151" t="str">
        <f t="shared" ref="Z771:Z834" si="165">IF(COUNTIF(F:F,F771)&gt;1,"重复","")</f>
        <v/>
      </c>
      <c r="AA771" s="151">
        <f>COUNTIF($F$2:F771,F771)</f>
        <v>0</v>
      </c>
      <c r="AB771" s="156" t="str">
        <f t="shared" ref="AB771:AB834" si="166">IF(IFERROR(FIND("一",C771),0)&gt;0,"一对一",LEFT(C771,3))</f>
        <v/>
      </c>
      <c r="AC771" t="e">
        <f>VLOOKUP(C771,'2-班级信息'!A:AH,31,0)</f>
        <v>#N/A</v>
      </c>
      <c r="AD771" t="e">
        <f>VLOOKUP(C771,'2-班级信息'!A:AH,8,0)</f>
        <v>#N/A</v>
      </c>
      <c r="AE771" t="e">
        <f t="shared" ref="AE771:AE834" si="167">IF(Q771="一对一","一对一",VLOOKUP(H771,AG:AH,2,0))</f>
        <v>#N/A</v>
      </c>
      <c r="AF771" t="e">
        <f t="shared" ref="AF771:AF834" si="168">IF(OR(AE771="幼儿班",AE771="中学班",AE771="一对一"),AE771,IF(OR(AC771="周日晚上",AC771="周五晚上",AC771="周六晚上"),AC771,IF(OR(AC771="周六上午",AC771="周六下午",AC771="周日上午",AC771="周日下午",),"小学周末白天班","小学平时"&amp;AD771&amp;"班")))</f>
        <v>#N/A</v>
      </c>
    </row>
    <row r="772" spans="1:32">
      <c r="A772" s="176"/>
      <c r="B772" s="176"/>
      <c r="C772" s="176"/>
      <c r="D772" s="176"/>
      <c r="E772" s="176"/>
      <c r="F772" s="176"/>
      <c r="G772" s="175"/>
      <c r="H772" s="176"/>
      <c r="I772" s="176"/>
      <c r="J772" s="176"/>
      <c r="K772" s="176"/>
      <c r="L772" s="176"/>
      <c r="M772" s="176"/>
      <c r="N772" s="176" t="s">
        <v>12</v>
      </c>
      <c r="O772" s="176" t="s">
        <v>12</v>
      </c>
      <c r="P772" s="155" t="str">
        <f t="shared" si="156"/>
        <v xml:space="preserve"> </v>
      </c>
      <c r="Q772" s="155" t="str">
        <f>IF(P772="在读",IF(IFERROR(FIND("一",C772),0)&gt;0,"一对一",VLOOKUP(LEFT(C772,3),班级编码!A:H,8,0)),P772)</f>
        <v xml:space="preserve"> </v>
      </c>
      <c r="R772" s="156">
        <f t="shared" si="157"/>
        <v>0</v>
      </c>
      <c r="S772" s="151">
        <f t="shared" si="158"/>
        <v>0</v>
      </c>
      <c r="T772" s="151" t="str">
        <f t="shared" si="159"/>
        <v/>
      </c>
      <c r="U772" s="151" t="str">
        <f t="shared" si="160"/>
        <v/>
      </c>
      <c r="V772" s="151" t="str">
        <f t="shared" si="161"/>
        <v/>
      </c>
      <c r="W772" s="151" t="str">
        <f t="shared" si="162"/>
        <v/>
      </c>
      <c r="X772" s="151">
        <f t="shared" si="163"/>
        <v>0</v>
      </c>
      <c r="Y772" s="151">
        <f t="shared" si="164"/>
        <v>0</v>
      </c>
      <c r="Z772" s="151" t="str">
        <f t="shared" si="165"/>
        <v/>
      </c>
      <c r="AA772" s="151">
        <f>COUNTIF($F$2:F772,F772)</f>
        <v>0</v>
      </c>
      <c r="AB772" s="156" t="str">
        <f t="shared" si="166"/>
        <v/>
      </c>
      <c r="AC772" t="e">
        <f>VLOOKUP(C772,'2-班级信息'!A:AH,31,0)</f>
        <v>#N/A</v>
      </c>
      <c r="AD772" t="e">
        <f>VLOOKUP(C772,'2-班级信息'!A:AH,8,0)</f>
        <v>#N/A</v>
      </c>
      <c r="AE772" t="e">
        <f t="shared" si="167"/>
        <v>#N/A</v>
      </c>
      <c r="AF772" t="e">
        <f t="shared" si="168"/>
        <v>#N/A</v>
      </c>
    </row>
    <row r="773" spans="1:32">
      <c r="A773" s="176"/>
      <c r="B773" s="176"/>
      <c r="C773" s="176"/>
      <c r="D773" s="176"/>
      <c r="E773" s="176"/>
      <c r="F773" s="176"/>
      <c r="G773" s="175"/>
      <c r="H773" s="176"/>
      <c r="I773" s="176"/>
      <c r="J773" s="176"/>
      <c r="K773" s="176"/>
      <c r="L773" s="176"/>
      <c r="M773" s="176"/>
      <c r="N773" s="176" t="s">
        <v>12</v>
      </c>
      <c r="O773" s="176" t="s">
        <v>12</v>
      </c>
      <c r="P773" s="155" t="str">
        <f t="shared" si="156"/>
        <v xml:space="preserve"> </v>
      </c>
      <c r="Q773" s="155" t="str">
        <f>IF(P773="在读",IF(IFERROR(FIND("一",C773),0)&gt;0,"一对一",VLOOKUP(LEFT(C773,3),班级编码!A:H,8,0)),P773)</f>
        <v xml:space="preserve"> </v>
      </c>
      <c r="R773" s="156">
        <f t="shared" si="157"/>
        <v>0</v>
      </c>
      <c r="S773" s="151">
        <f t="shared" si="158"/>
        <v>0</v>
      </c>
      <c r="T773" s="151" t="str">
        <f t="shared" si="159"/>
        <v/>
      </c>
      <c r="U773" s="151" t="str">
        <f t="shared" si="160"/>
        <v/>
      </c>
      <c r="V773" s="151" t="str">
        <f t="shared" si="161"/>
        <v/>
      </c>
      <c r="W773" s="151" t="str">
        <f t="shared" si="162"/>
        <v/>
      </c>
      <c r="X773" s="151">
        <f t="shared" si="163"/>
        <v>0</v>
      </c>
      <c r="Y773" s="151">
        <f t="shared" si="164"/>
        <v>0</v>
      </c>
      <c r="Z773" s="151" t="str">
        <f t="shared" si="165"/>
        <v/>
      </c>
      <c r="AA773" s="151">
        <f>COUNTIF($F$2:F773,F773)</f>
        <v>0</v>
      </c>
      <c r="AB773" s="156" t="str">
        <f t="shared" si="166"/>
        <v/>
      </c>
      <c r="AC773" t="e">
        <f>VLOOKUP(C773,'2-班级信息'!A:AH,31,0)</f>
        <v>#N/A</v>
      </c>
      <c r="AD773" t="e">
        <f>VLOOKUP(C773,'2-班级信息'!A:AH,8,0)</f>
        <v>#N/A</v>
      </c>
      <c r="AE773" t="e">
        <f t="shared" si="167"/>
        <v>#N/A</v>
      </c>
      <c r="AF773" t="e">
        <f t="shared" si="168"/>
        <v>#N/A</v>
      </c>
    </row>
    <row r="774" spans="1:32">
      <c r="A774" s="176"/>
      <c r="B774" s="176"/>
      <c r="C774" s="176"/>
      <c r="D774" s="176"/>
      <c r="E774" s="176"/>
      <c r="F774" s="176"/>
      <c r="G774" s="175"/>
      <c r="H774" s="176"/>
      <c r="I774" s="176"/>
      <c r="J774" s="176"/>
      <c r="K774" s="176"/>
      <c r="L774" s="176"/>
      <c r="M774" s="176"/>
      <c r="N774" s="176" t="s">
        <v>12</v>
      </c>
      <c r="O774" s="176" t="s">
        <v>12</v>
      </c>
      <c r="P774" s="155" t="str">
        <f t="shared" si="156"/>
        <v xml:space="preserve"> </v>
      </c>
      <c r="Q774" s="155" t="str">
        <f>IF(P774="在读",IF(IFERROR(FIND("一",C774),0)&gt;0,"一对一",VLOOKUP(LEFT(C774,3),班级编码!A:H,8,0)),P774)</f>
        <v xml:space="preserve"> </v>
      </c>
      <c r="R774" s="156">
        <f t="shared" si="157"/>
        <v>0</v>
      </c>
      <c r="S774" s="151">
        <f t="shared" si="158"/>
        <v>0</v>
      </c>
      <c r="T774" s="151" t="str">
        <f t="shared" si="159"/>
        <v/>
      </c>
      <c r="U774" s="151" t="str">
        <f t="shared" si="160"/>
        <v/>
      </c>
      <c r="V774" s="151" t="str">
        <f t="shared" si="161"/>
        <v/>
      </c>
      <c r="W774" s="151" t="str">
        <f t="shared" si="162"/>
        <v/>
      </c>
      <c r="X774" s="151">
        <f t="shared" si="163"/>
        <v>0</v>
      </c>
      <c r="Y774" s="151">
        <f t="shared" si="164"/>
        <v>0</v>
      </c>
      <c r="Z774" s="151" t="str">
        <f t="shared" si="165"/>
        <v/>
      </c>
      <c r="AA774" s="151">
        <f>COUNTIF($F$2:F774,F774)</f>
        <v>0</v>
      </c>
      <c r="AB774" s="156" t="str">
        <f t="shared" si="166"/>
        <v/>
      </c>
      <c r="AC774" t="e">
        <f>VLOOKUP(C774,'2-班级信息'!A:AH,31,0)</f>
        <v>#N/A</v>
      </c>
      <c r="AD774" t="e">
        <f>VLOOKUP(C774,'2-班级信息'!A:AH,8,0)</f>
        <v>#N/A</v>
      </c>
      <c r="AE774" t="e">
        <f t="shared" si="167"/>
        <v>#N/A</v>
      </c>
      <c r="AF774" t="e">
        <f t="shared" si="168"/>
        <v>#N/A</v>
      </c>
    </row>
    <row r="775" spans="1:32">
      <c r="A775" s="176"/>
      <c r="B775" s="176"/>
      <c r="C775" s="176"/>
      <c r="D775" s="176"/>
      <c r="E775" s="176"/>
      <c r="F775" s="176"/>
      <c r="G775" s="175"/>
      <c r="H775" s="176"/>
      <c r="I775" s="176"/>
      <c r="J775" s="176"/>
      <c r="K775" s="176"/>
      <c r="L775" s="176"/>
      <c r="M775" s="176"/>
      <c r="N775" s="176" t="s">
        <v>12</v>
      </c>
      <c r="O775" s="176" t="s">
        <v>12</v>
      </c>
      <c r="P775" s="155" t="str">
        <f t="shared" si="156"/>
        <v xml:space="preserve"> </v>
      </c>
      <c r="Q775" s="155" t="str">
        <f>IF(P775="在读",IF(IFERROR(FIND("一",C775),0)&gt;0,"一对一",VLOOKUP(LEFT(C775,3),班级编码!A:H,8,0)),P775)</f>
        <v xml:space="preserve"> </v>
      </c>
      <c r="R775" s="156">
        <f t="shared" si="157"/>
        <v>0</v>
      </c>
      <c r="S775" s="151">
        <f t="shared" si="158"/>
        <v>0</v>
      </c>
      <c r="T775" s="151" t="str">
        <f t="shared" si="159"/>
        <v/>
      </c>
      <c r="U775" s="151" t="str">
        <f t="shared" si="160"/>
        <v/>
      </c>
      <c r="V775" s="151" t="str">
        <f t="shared" si="161"/>
        <v/>
      </c>
      <c r="W775" s="151" t="str">
        <f t="shared" si="162"/>
        <v/>
      </c>
      <c r="X775" s="151">
        <f t="shared" si="163"/>
        <v>0</v>
      </c>
      <c r="Y775" s="151">
        <f t="shared" si="164"/>
        <v>0</v>
      </c>
      <c r="Z775" s="151" t="str">
        <f t="shared" si="165"/>
        <v/>
      </c>
      <c r="AA775" s="151">
        <f>COUNTIF($F$2:F775,F775)</f>
        <v>0</v>
      </c>
      <c r="AB775" s="156" t="str">
        <f t="shared" si="166"/>
        <v/>
      </c>
      <c r="AC775" t="e">
        <f>VLOOKUP(C775,'2-班级信息'!A:AH,31,0)</f>
        <v>#N/A</v>
      </c>
      <c r="AD775" t="e">
        <f>VLOOKUP(C775,'2-班级信息'!A:AH,8,0)</f>
        <v>#N/A</v>
      </c>
      <c r="AE775" t="e">
        <f t="shared" si="167"/>
        <v>#N/A</v>
      </c>
      <c r="AF775" t="e">
        <f t="shared" si="168"/>
        <v>#N/A</v>
      </c>
    </row>
    <row r="776" spans="1:32">
      <c r="A776" s="176"/>
      <c r="B776" s="176"/>
      <c r="C776" s="176"/>
      <c r="D776" s="176"/>
      <c r="E776" s="176"/>
      <c r="F776" s="176"/>
      <c r="G776" s="175"/>
      <c r="H776" s="176"/>
      <c r="I776" s="176"/>
      <c r="J776" s="176"/>
      <c r="K776" s="176"/>
      <c r="L776" s="176"/>
      <c r="M776" s="176"/>
      <c r="N776" s="176" t="s">
        <v>12</v>
      </c>
      <c r="O776" s="176" t="s">
        <v>12</v>
      </c>
      <c r="P776" s="155" t="str">
        <f t="shared" si="156"/>
        <v xml:space="preserve"> </v>
      </c>
      <c r="Q776" s="155" t="str">
        <f>IF(P776="在读",IF(IFERROR(FIND("一",C776),0)&gt;0,"一对一",VLOOKUP(LEFT(C776,3),班级编码!A:H,8,0)),P776)</f>
        <v xml:space="preserve"> </v>
      </c>
      <c r="R776" s="156">
        <f t="shared" si="157"/>
        <v>0</v>
      </c>
      <c r="S776" s="151">
        <f t="shared" si="158"/>
        <v>0</v>
      </c>
      <c r="T776" s="151" t="str">
        <f t="shared" si="159"/>
        <v/>
      </c>
      <c r="U776" s="151" t="str">
        <f t="shared" si="160"/>
        <v/>
      </c>
      <c r="V776" s="151" t="str">
        <f t="shared" si="161"/>
        <v/>
      </c>
      <c r="W776" s="151" t="str">
        <f t="shared" si="162"/>
        <v/>
      </c>
      <c r="X776" s="151">
        <f t="shared" si="163"/>
        <v>0</v>
      </c>
      <c r="Y776" s="151">
        <f t="shared" si="164"/>
        <v>0</v>
      </c>
      <c r="Z776" s="151" t="str">
        <f t="shared" si="165"/>
        <v/>
      </c>
      <c r="AA776" s="151">
        <f>COUNTIF($F$2:F776,F776)</f>
        <v>0</v>
      </c>
      <c r="AB776" s="156" t="str">
        <f t="shared" si="166"/>
        <v/>
      </c>
      <c r="AC776" t="e">
        <f>VLOOKUP(C776,'2-班级信息'!A:AH,31,0)</f>
        <v>#N/A</v>
      </c>
      <c r="AD776" t="e">
        <f>VLOOKUP(C776,'2-班级信息'!A:AH,8,0)</f>
        <v>#N/A</v>
      </c>
      <c r="AE776" t="e">
        <f t="shared" si="167"/>
        <v>#N/A</v>
      </c>
      <c r="AF776" t="e">
        <f t="shared" si="168"/>
        <v>#N/A</v>
      </c>
    </row>
    <row r="777" spans="1:32">
      <c r="A777" s="176"/>
      <c r="B777" s="176"/>
      <c r="C777" s="176"/>
      <c r="D777" s="176"/>
      <c r="E777" s="176"/>
      <c r="F777" s="176"/>
      <c r="G777" s="175"/>
      <c r="H777" s="176"/>
      <c r="I777" s="176"/>
      <c r="J777" s="176"/>
      <c r="K777" s="176"/>
      <c r="L777" s="176"/>
      <c r="M777" s="176"/>
      <c r="N777" s="176" t="s">
        <v>12</v>
      </c>
      <c r="O777" s="176" t="s">
        <v>12</v>
      </c>
      <c r="P777" s="155" t="str">
        <f t="shared" si="156"/>
        <v xml:space="preserve"> </v>
      </c>
      <c r="Q777" s="155" t="str">
        <f>IF(P777="在读",IF(IFERROR(FIND("一",C777),0)&gt;0,"一对一",VLOOKUP(LEFT(C777,3),班级编码!A:H,8,0)),P777)</f>
        <v xml:space="preserve"> </v>
      </c>
      <c r="R777" s="156">
        <f t="shared" si="157"/>
        <v>0</v>
      </c>
      <c r="S777" s="151">
        <f t="shared" si="158"/>
        <v>0</v>
      </c>
      <c r="T777" s="151" t="str">
        <f t="shared" si="159"/>
        <v/>
      </c>
      <c r="U777" s="151" t="str">
        <f t="shared" si="160"/>
        <v/>
      </c>
      <c r="V777" s="151" t="str">
        <f t="shared" si="161"/>
        <v/>
      </c>
      <c r="W777" s="151" t="str">
        <f t="shared" si="162"/>
        <v/>
      </c>
      <c r="X777" s="151">
        <f t="shared" si="163"/>
        <v>0</v>
      </c>
      <c r="Y777" s="151">
        <f t="shared" si="164"/>
        <v>0</v>
      </c>
      <c r="Z777" s="151" t="str">
        <f t="shared" si="165"/>
        <v/>
      </c>
      <c r="AA777" s="151">
        <f>COUNTIF($F$2:F777,F777)</f>
        <v>0</v>
      </c>
      <c r="AB777" s="156" t="str">
        <f t="shared" si="166"/>
        <v/>
      </c>
      <c r="AC777" t="e">
        <f>VLOOKUP(C777,'2-班级信息'!A:AH,31,0)</f>
        <v>#N/A</v>
      </c>
      <c r="AD777" t="e">
        <f>VLOOKUP(C777,'2-班级信息'!A:AH,8,0)</f>
        <v>#N/A</v>
      </c>
      <c r="AE777" t="e">
        <f t="shared" si="167"/>
        <v>#N/A</v>
      </c>
      <c r="AF777" t="e">
        <f t="shared" si="168"/>
        <v>#N/A</v>
      </c>
    </row>
    <row r="778" spans="1:32">
      <c r="A778" s="176"/>
      <c r="B778" s="176"/>
      <c r="C778" s="176"/>
      <c r="D778" s="176"/>
      <c r="E778" s="176"/>
      <c r="F778" s="176"/>
      <c r="G778" s="175"/>
      <c r="H778" s="176"/>
      <c r="I778" s="176"/>
      <c r="J778" s="176"/>
      <c r="K778" s="176"/>
      <c r="L778" s="176"/>
      <c r="M778" s="176"/>
      <c r="N778" s="176" t="s">
        <v>12</v>
      </c>
      <c r="O778" s="176" t="s">
        <v>12</v>
      </c>
      <c r="P778" s="155" t="str">
        <f t="shared" si="156"/>
        <v xml:space="preserve"> </v>
      </c>
      <c r="Q778" s="155" t="str">
        <f>IF(P778="在读",IF(IFERROR(FIND("一",C778),0)&gt;0,"一对一",VLOOKUP(LEFT(C778,3),班级编码!A:H,8,0)),P778)</f>
        <v xml:space="preserve"> </v>
      </c>
      <c r="R778" s="156">
        <f t="shared" si="157"/>
        <v>0</v>
      </c>
      <c r="S778" s="151">
        <f t="shared" si="158"/>
        <v>0</v>
      </c>
      <c r="T778" s="151" t="str">
        <f t="shared" si="159"/>
        <v/>
      </c>
      <c r="U778" s="151" t="str">
        <f t="shared" si="160"/>
        <v/>
      </c>
      <c r="V778" s="151" t="str">
        <f t="shared" si="161"/>
        <v/>
      </c>
      <c r="W778" s="151" t="str">
        <f t="shared" si="162"/>
        <v/>
      </c>
      <c r="X778" s="151">
        <f t="shared" si="163"/>
        <v>0</v>
      </c>
      <c r="Y778" s="151">
        <f t="shared" si="164"/>
        <v>0</v>
      </c>
      <c r="Z778" s="151" t="str">
        <f t="shared" si="165"/>
        <v/>
      </c>
      <c r="AA778" s="151">
        <f>COUNTIF($F$2:F778,F778)</f>
        <v>0</v>
      </c>
      <c r="AB778" s="156" t="str">
        <f t="shared" si="166"/>
        <v/>
      </c>
      <c r="AC778" t="e">
        <f>VLOOKUP(C778,'2-班级信息'!A:AH,31,0)</f>
        <v>#N/A</v>
      </c>
      <c r="AD778" t="e">
        <f>VLOOKUP(C778,'2-班级信息'!A:AH,8,0)</f>
        <v>#N/A</v>
      </c>
      <c r="AE778" t="e">
        <f t="shared" si="167"/>
        <v>#N/A</v>
      </c>
      <c r="AF778" t="e">
        <f t="shared" si="168"/>
        <v>#N/A</v>
      </c>
    </row>
    <row r="779" spans="1:32">
      <c r="A779" s="176"/>
      <c r="B779" s="176"/>
      <c r="C779" s="176"/>
      <c r="D779" s="176"/>
      <c r="E779" s="176"/>
      <c r="F779" s="176"/>
      <c r="G779" s="175"/>
      <c r="H779" s="176"/>
      <c r="I779" s="176"/>
      <c r="J779" s="176"/>
      <c r="K779" s="176"/>
      <c r="L779" s="176"/>
      <c r="M779" s="176"/>
      <c r="N779" s="176" t="s">
        <v>12</v>
      </c>
      <c r="O779" s="176" t="s">
        <v>12</v>
      </c>
      <c r="P779" s="155" t="str">
        <f t="shared" si="156"/>
        <v xml:space="preserve"> </v>
      </c>
      <c r="Q779" s="155" t="str">
        <f>IF(P779="在读",IF(IFERROR(FIND("一",C779),0)&gt;0,"一对一",VLOOKUP(LEFT(C779,3),班级编码!A:H,8,0)),P779)</f>
        <v xml:space="preserve"> </v>
      </c>
      <c r="R779" s="156">
        <f t="shared" si="157"/>
        <v>0</v>
      </c>
      <c r="S779" s="151">
        <f t="shared" si="158"/>
        <v>0</v>
      </c>
      <c r="T779" s="151" t="str">
        <f t="shared" si="159"/>
        <v/>
      </c>
      <c r="U779" s="151" t="str">
        <f t="shared" si="160"/>
        <v/>
      </c>
      <c r="V779" s="151" t="str">
        <f t="shared" si="161"/>
        <v/>
      </c>
      <c r="W779" s="151" t="str">
        <f t="shared" si="162"/>
        <v/>
      </c>
      <c r="X779" s="151">
        <f t="shared" si="163"/>
        <v>0</v>
      </c>
      <c r="Y779" s="151">
        <f t="shared" si="164"/>
        <v>0</v>
      </c>
      <c r="Z779" s="151" t="str">
        <f t="shared" si="165"/>
        <v/>
      </c>
      <c r="AA779" s="151">
        <f>COUNTIF($F$2:F779,F779)</f>
        <v>0</v>
      </c>
      <c r="AB779" s="156" t="str">
        <f t="shared" si="166"/>
        <v/>
      </c>
      <c r="AC779" t="e">
        <f>VLOOKUP(C779,'2-班级信息'!A:AH,31,0)</f>
        <v>#N/A</v>
      </c>
      <c r="AD779" t="e">
        <f>VLOOKUP(C779,'2-班级信息'!A:AH,8,0)</f>
        <v>#N/A</v>
      </c>
      <c r="AE779" t="e">
        <f t="shared" si="167"/>
        <v>#N/A</v>
      </c>
      <c r="AF779" t="e">
        <f t="shared" si="168"/>
        <v>#N/A</v>
      </c>
    </row>
    <row r="780" spans="1:32">
      <c r="A780" s="176"/>
      <c r="B780" s="176"/>
      <c r="C780" s="176"/>
      <c r="D780" s="176"/>
      <c r="E780" s="176"/>
      <c r="F780" s="176"/>
      <c r="G780" s="175"/>
      <c r="H780" s="176"/>
      <c r="I780" s="176"/>
      <c r="J780" s="176"/>
      <c r="K780" s="176"/>
      <c r="L780" s="176"/>
      <c r="M780" s="176"/>
      <c r="N780" s="176" t="s">
        <v>12</v>
      </c>
      <c r="O780" s="176" t="s">
        <v>12</v>
      </c>
      <c r="P780" s="155" t="str">
        <f t="shared" si="156"/>
        <v xml:space="preserve"> </v>
      </c>
      <c r="Q780" s="155" t="str">
        <f>IF(P780="在读",IF(IFERROR(FIND("一",C780),0)&gt;0,"一对一",VLOOKUP(LEFT(C780,3),班级编码!A:H,8,0)),P780)</f>
        <v xml:space="preserve"> </v>
      </c>
      <c r="R780" s="156">
        <f t="shared" si="157"/>
        <v>0</v>
      </c>
      <c r="S780" s="151">
        <f t="shared" si="158"/>
        <v>0</v>
      </c>
      <c r="T780" s="151" t="str">
        <f t="shared" si="159"/>
        <v/>
      </c>
      <c r="U780" s="151" t="str">
        <f t="shared" si="160"/>
        <v/>
      </c>
      <c r="V780" s="151" t="str">
        <f t="shared" si="161"/>
        <v/>
      </c>
      <c r="W780" s="151" t="str">
        <f t="shared" si="162"/>
        <v/>
      </c>
      <c r="X780" s="151">
        <f t="shared" si="163"/>
        <v>0</v>
      </c>
      <c r="Y780" s="151">
        <f t="shared" si="164"/>
        <v>0</v>
      </c>
      <c r="Z780" s="151" t="str">
        <f t="shared" si="165"/>
        <v/>
      </c>
      <c r="AA780" s="151">
        <f>COUNTIF($F$2:F780,F780)</f>
        <v>0</v>
      </c>
      <c r="AB780" s="156" t="str">
        <f t="shared" si="166"/>
        <v/>
      </c>
      <c r="AC780" t="e">
        <f>VLOOKUP(C780,'2-班级信息'!A:AH,31,0)</f>
        <v>#N/A</v>
      </c>
      <c r="AD780" t="e">
        <f>VLOOKUP(C780,'2-班级信息'!A:AH,8,0)</f>
        <v>#N/A</v>
      </c>
      <c r="AE780" t="e">
        <f t="shared" si="167"/>
        <v>#N/A</v>
      </c>
      <c r="AF780" t="e">
        <f t="shared" si="168"/>
        <v>#N/A</v>
      </c>
    </row>
    <row r="781" spans="1:32">
      <c r="A781" s="176"/>
      <c r="B781" s="176"/>
      <c r="C781" s="176"/>
      <c r="D781" s="176"/>
      <c r="E781" s="176"/>
      <c r="F781" s="176"/>
      <c r="G781" s="175"/>
      <c r="H781" s="176"/>
      <c r="I781" s="176"/>
      <c r="J781" s="176"/>
      <c r="K781" s="176"/>
      <c r="L781" s="176"/>
      <c r="M781" s="176"/>
      <c r="N781" s="176" t="s">
        <v>12</v>
      </c>
      <c r="O781" s="176" t="s">
        <v>12</v>
      </c>
      <c r="P781" s="155" t="str">
        <f t="shared" si="156"/>
        <v xml:space="preserve"> </v>
      </c>
      <c r="Q781" s="155" t="str">
        <f>IF(P781="在读",IF(IFERROR(FIND("一",C781),0)&gt;0,"一对一",VLOOKUP(LEFT(C781,3),班级编码!A:H,8,0)),P781)</f>
        <v xml:space="preserve"> </v>
      </c>
      <c r="R781" s="156">
        <f t="shared" si="157"/>
        <v>0</v>
      </c>
      <c r="S781" s="151">
        <f t="shared" si="158"/>
        <v>0</v>
      </c>
      <c r="T781" s="151" t="str">
        <f t="shared" si="159"/>
        <v/>
      </c>
      <c r="U781" s="151" t="str">
        <f t="shared" si="160"/>
        <v/>
      </c>
      <c r="V781" s="151" t="str">
        <f t="shared" si="161"/>
        <v/>
      </c>
      <c r="W781" s="151" t="str">
        <f t="shared" si="162"/>
        <v/>
      </c>
      <c r="X781" s="151">
        <f t="shared" si="163"/>
        <v>0</v>
      </c>
      <c r="Y781" s="151">
        <f t="shared" si="164"/>
        <v>0</v>
      </c>
      <c r="Z781" s="151" t="str">
        <f t="shared" si="165"/>
        <v/>
      </c>
      <c r="AA781" s="151">
        <f>COUNTIF($F$2:F781,F781)</f>
        <v>0</v>
      </c>
      <c r="AB781" s="156" t="str">
        <f t="shared" si="166"/>
        <v/>
      </c>
      <c r="AC781" t="e">
        <f>VLOOKUP(C781,'2-班级信息'!A:AH,31,0)</f>
        <v>#N/A</v>
      </c>
      <c r="AD781" t="e">
        <f>VLOOKUP(C781,'2-班级信息'!A:AH,8,0)</f>
        <v>#N/A</v>
      </c>
      <c r="AE781" t="e">
        <f t="shared" si="167"/>
        <v>#N/A</v>
      </c>
      <c r="AF781" t="e">
        <f t="shared" si="168"/>
        <v>#N/A</v>
      </c>
    </row>
    <row r="782" spans="1:32">
      <c r="A782" s="176"/>
      <c r="B782" s="176"/>
      <c r="C782" s="176"/>
      <c r="D782" s="176"/>
      <c r="E782" s="176"/>
      <c r="F782" s="176"/>
      <c r="G782" s="175"/>
      <c r="H782" s="176"/>
      <c r="I782" s="176"/>
      <c r="J782" s="176"/>
      <c r="K782" s="176"/>
      <c r="L782" s="176"/>
      <c r="M782" s="176"/>
      <c r="N782" s="176" t="s">
        <v>12</v>
      </c>
      <c r="O782" s="176" t="s">
        <v>12</v>
      </c>
      <c r="P782" s="155" t="str">
        <f t="shared" si="156"/>
        <v xml:space="preserve"> </v>
      </c>
      <c r="Q782" s="155" t="str">
        <f>IF(P782="在读",IF(IFERROR(FIND("一",C782),0)&gt;0,"一对一",VLOOKUP(LEFT(C782,3),班级编码!A:H,8,0)),P782)</f>
        <v xml:space="preserve"> </v>
      </c>
      <c r="R782" s="156">
        <f t="shared" si="157"/>
        <v>0</v>
      </c>
      <c r="S782" s="151">
        <f t="shared" si="158"/>
        <v>0</v>
      </c>
      <c r="T782" s="151" t="str">
        <f t="shared" si="159"/>
        <v/>
      </c>
      <c r="U782" s="151" t="str">
        <f t="shared" si="160"/>
        <v/>
      </c>
      <c r="V782" s="151" t="str">
        <f t="shared" si="161"/>
        <v/>
      </c>
      <c r="W782" s="151" t="str">
        <f t="shared" si="162"/>
        <v/>
      </c>
      <c r="X782" s="151">
        <f t="shared" si="163"/>
        <v>0</v>
      </c>
      <c r="Y782" s="151">
        <f t="shared" si="164"/>
        <v>0</v>
      </c>
      <c r="Z782" s="151" t="str">
        <f t="shared" si="165"/>
        <v/>
      </c>
      <c r="AA782" s="151">
        <f>COUNTIF($F$2:F782,F782)</f>
        <v>0</v>
      </c>
      <c r="AB782" s="156" t="str">
        <f t="shared" si="166"/>
        <v/>
      </c>
      <c r="AC782" t="e">
        <f>VLOOKUP(C782,'2-班级信息'!A:AH,31,0)</f>
        <v>#N/A</v>
      </c>
      <c r="AD782" t="e">
        <f>VLOOKUP(C782,'2-班级信息'!A:AH,8,0)</f>
        <v>#N/A</v>
      </c>
      <c r="AE782" t="e">
        <f t="shared" si="167"/>
        <v>#N/A</v>
      </c>
      <c r="AF782" t="e">
        <f t="shared" si="168"/>
        <v>#N/A</v>
      </c>
    </row>
    <row r="783" spans="1:32">
      <c r="A783" s="176"/>
      <c r="B783" s="176"/>
      <c r="C783" s="176"/>
      <c r="D783" s="176"/>
      <c r="E783" s="176"/>
      <c r="F783" s="176"/>
      <c r="G783" s="175"/>
      <c r="H783" s="176"/>
      <c r="I783" s="176"/>
      <c r="J783" s="176"/>
      <c r="K783" s="176"/>
      <c r="L783" s="176"/>
      <c r="M783" s="176"/>
      <c r="N783" s="176" t="s">
        <v>12</v>
      </c>
      <c r="O783" s="176" t="s">
        <v>12</v>
      </c>
      <c r="P783" s="155" t="str">
        <f t="shared" si="156"/>
        <v xml:space="preserve"> </v>
      </c>
      <c r="Q783" s="155" t="str">
        <f>IF(P783="在读",IF(IFERROR(FIND("一",C783),0)&gt;0,"一对一",VLOOKUP(LEFT(C783,3),班级编码!A:H,8,0)),P783)</f>
        <v xml:space="preserve"> </v>
      </c>
      <c r="R783" s="156">
        <f t="shared" si="157"/>
        <v>0</v>
      </c>
      <c r="S783" s="151">
        <f t="shared" si="158"/>
        <v>0</v>
      </c>
      <c r="T783" s="151" t="str">
        <f t="shared" si="159"/>
        <v/>
      </c>
      <c r="U783" s="151" t="str">
        <f t="shared" si="160"/>
        <v/>
      </c>
      <c r="V783" s="151" t="str">
        <f t="shared" si="161"/>
        <v/>
      </c>
      <c r="W783" s="151" t="str">
        <f t="shared" si="162"/>
        <v/>
      </c>
      <c r="X783" s="151">
        <f t="shared" si="163"/>
        <v>0</v>
      </c>
      <c r="Y783" s="151">
        <f t="shared" si="164"/>
        <v>0</v>
      </c>
      <c r="Z783" s="151" t="str">
        <f t="shared" si="165"/>
        <v/>
      </c>
      <c r="AA783" s="151">
        <f>COUNTIF($F$2:F783,F783)</f>
        <v>0</v>
      </c>
      <c r="AB783" s="156" t="str">
        <f t="shared" si="166"/>
        <v/>
      </c>
      <c r="AC783" t="e">
        <f>VLOOKUP(C783,'2-班级信息'!A:AH,31,0)</f>
        <v>#N/A</v>
      </c>
      <c r="AD783" t="e">
        <f>VLOOKUP(C783,'2-班级信息'!A:AH,8,0)</f>
        <v>#N/A</v>
      </c>
      <c r="AE783" t="e">
        <f t="shared" si="167"/>
        <v>#N/A</v>
      </c>
      <c r="AF783" t="e">
        <f t="shared" si="168"/>
        <v>#N/A</v>
      </c>
    </row>
    <row r="784" spans="1:32">
      <c r="A784" s="176"/>
      <c r="B784" s="176"/>
      <c r="C784" s="176"/>
      <c r="D784" s="176"/>
      <c r="E784" s="176"/>
      <c r="F784" s="176"/>
      <c r="G784" s="175"/>
      <c r="H784" s="176"/>
      <c r="I784" s="176"/>
      <c r="J784" s="176"/>
      <c r="K784" s="176"/>
      <c r="L784" s="176"/>
      <c r="M784" s="176"/>
      <c r="N784" s="176" t="s">
        <v>12</v>
      </c>
      <c r="O784" s="176" t="s">
        <v>12</v>
      </c>
      <c r="P784" s="155" t="str">
        <f t="shared" si="156"/>
        <v xml:space="preserve"> </v>
      </c>
      <c r="Q784" s="155" t="str">
        <f>IF(P784="在读",IF(IFERROR(FIND("一",C784),0)&gt;0,"一对一",VLOOKUP(LEFT(C784,3),班级编码!A:H,8,0)),P784)</f>
        <v xml:space="preserve"> </v>
      </c>
      <c r="R784" s="156">
        <f t="shared" si="157"/>
        <v>0</v>
      </c>
      <c r="S784" s="151">
        <f t="shared" si="158"/>
        <v>0</v>
      </c>
      <c r="T784" s="151" t="str">
        <f t="shared" si="159"/>
        <v/>
      </c>
      <c r="U784" s="151" t="str">
        <f t="shared" si="160"/>
        <v/>
      </c>
      <c r="V784" s="151" t="str">
        <f t="shared" si="161"/>
        <v/>
      </c>
      <c r="W784" s="151" t="str">
        <f t="shared" si="162"/>
        <v/>
      </c>
      <c r="X784" s="151">
        <f t="shared" si="163"/>
        <v>0</v>
      </c>
      <c r="Y784" s="151">
        <f t="shared" si="164"/>
        <v>0</v>
      </c>
      <c r="Z784" s="151" t="str">
        <f t="shared" si="165"/>
        <v/>
      </c>
      <c r="AA784" s="151">
        <f>COUNTIF($F$2:F784,F784)</f>
        <v>0</v>
      </c>
      <c r="AB784" s="156" t="str">
        <f t="shared" si="166"/>
        <v/>
      </c>
      <c r="AC784" t="e">
        <f>VLOOKUP(C784,'2-班级信息'!A:AH,31,0)</f>
        <v>#N/A</v>
      </c>
      <c r="AD784" t="e">
        <f>VLOOKUP(C784,'2-班级信息'!A:AH,8,0)</f>
        <v>#N/A</v>
      </c>
      <c r="AE784" t="e">
        <f t="shared" si="167"/>
        <v>#N/A</v>
      </c>
      <c r="AF784" t="e">
        <f t="shared" si="168"/>
        <v>#N/A</v>
      </c>
    </row>
    <row r="785" spans="1:32">
      <c r="A785" s="176"/>
      <c r="B785" s="176"/>
      <c r="C785" s="176"/>
      <c r="D785" s="176"/>
      <c r="E785" s="176"/>
      <c r="F785" s="176"/>
      <c r="G785" s="175"/>
      <c r="H785" s="176"/>
      <c r="I785" s="176"/>
      <c r="J785" s="176"/>
      <c r="K785" s="176"/>
      <c r="L785" s="176"/>
      <c r="M785" s="176"/>
      <c r="N785" s="176" t="s">
        <v>12</v>
      </c>
      <c r="O785" s="176" t="s">
        <v>12</v>
      </c>
      <c r="P785" s="155" t="str">
        <f t="shared" si="156"/>
        <v xml:space="preserve"> </v>
      </c>
      <c r="Q785" s="155" t="str">
        <f>IF(P785="在读",IF(IFERROR(FIND("一",C785),0)&gt;0,"一对一",VLOOKUP(LEFT(C785,3),班级编码!A:H,8,0)),P785)</f>
        <v xml:space="preserve"> </v>
      </c>
      <c r="R785" s="156">
        <f t="shared" si="157"/>
        <v>0</v>
      </c>
      <c r="S785" s="151">
        <f t="shared" si="158"/>
        <v>0</v>
      </c>
      <c r="T785" s="151" t="str">
        <f t="shared" si="159"/>
        <v/>
      </c>
      <c r="U785" s="151" t="str">
        <f t="shared" si="160"/>
        <v/>
      </c>
      <c r="V785" s="151" t="str">
        <f t="shared" si="161"/>
        <v/>
      </c>
      <c r="W785" s="151" t="str">
        <f t="shared" si="162"/>
        <v/>
      </c>
      <c r="X785" s="151">
        <f t="shared" si="163"/>
        <v>0</v>
      </c>
      <c r="Y785" s="151">
        <f t="shared" si="164"/>
        <v>0</v>
      </c>
      <c r="Z785" s="151" t="str">
        <f t="shared" si="165"/>
        <v/>
      </c>
      <c r="AA785" s="151">
        <f>COUNTIF($F$2:F785,F785)</f>
        <v>0</v>
      </c>
      <c r="AB785" s="156" t="str">
        <f t="shared" si="166"/>
        <v/>
      </c>
      <c r="AC785" t="e">
        <f>VLOOKUP(C785,'2-班级信息'!A:AH,31,0)</f>
        <v>#N/A</v>
      </c>
      <c r="AD785" t="e">
        <f>VLOOKUP(C785,'2-班级信息'!A:AH,8,0)</f>
        <v>#N/A</v>
      </c>
      <c r="AE785" t="e">
        <f t="shared" si="167"/>
        <v>#N/A</v>
      </c>
      <c r="AF785" t="e">
        <f t="shared" si="168"/>
        <v>#N/A</v>
      </c>
    </row>
    <row r="786" spans="1:32">
      <c r="A786" s="176"/>
      <c r="B786" s="176"/>
      <c r="C786" s="176"/>
      <c r="D786" s="176"/>
      <c r="E786" s="176"/>
      <c r="F786" s="176"/>
      <c r="G786" s="175"/>
      <c r="H786" s="176"/>
      <c r="I786" s="176"/>
      <c r="J786" s="176"/>
      <c r="K786" s="176"/>
      <c r="L786" s="176"/>
      <c r="M786" s="176"/>
      <c r="N786" s="176" t="s">
        <v>12</v>
      </c>
      <c r="O786" s="176" t="s">
        <v>12</v>
      </c>
      <c r="P786" s="155" t="str">
        <f t="shared" si="156"/>
        <v xml:space="preserve"> </v>
      </c>
      <c r="Q786" s="155" t="str">
        <f>IF(P786="在读",IF(IFERROR(FIND("一",C786),0)&gt;0,"一对一",VLOOKUP(LEFT(C786,3),班级编码!A:H,8,0)),P786)</f>
        <v xml:space="preserve"> </v>
      </c>
      <c r="R786" s="156">
        <f t="shared" si="157"/>
        <v>0</v>
      </c>
      <c r="S786" s="151">
        <f t="shared" si="158"/>
        <v>0</v>
      </c>
      <c r="T786" s="151" t="str">
        <f t="shared" si="159"/>
        <v/>
      </c>
      <c r="U786" s="151" t="str">
        <f t="shared" si="160"/>
        <v/>
      </c>
      <c r="V786" s="151" t="str">
        <f t="shared" si="161"/>
        <v/>
      </c>
      <c r="W786" s="151" t="str">
        <f t="shared" si="162"/>
        <v/>
      </c>
      <c r="X786" s="151">
        <f t="shared" si="163"/>
        <v>0</v>
      </c>
      <c r="Y786" s="151">
        <f t="shared" si="164"/>
        <v>0</v>
      </c>
      <c r="Z786" s="151" t="str">
        <f t="shared" si="165"/>
        <v/>
      </c>
      <c r="AA786" s="151">
        <f>COUNTIF($F$2:F786,F786)</f>
        <v>0</v>
      </c>
      <c r="AB786" s="156" t="str">
        <f t="shared" si="166"/>
        <v/>
      </c>
      <c r="AC786" t="e">
        <f>VLOOKUP(C786,'2-班级信息'!A:AH,31,0)</f>
        <v>#N/A</v>
      </c>
      <c r="AD786" t="e">
        <f>VLOOKUP(C786,'2-班级信息'!A:AH,8,0)</f>
        <v>#N/A</v>
      </c>
      <c r="AE786" t="e">
        <f t="shared" si="167"/>
        <v>#N/A</v>
      </c>
      <c r="AF786" t="e">
        <f t="shared" si="168"/>
        <v>#N/A</v>
      </c>
    </row>
    <row r="787" spans="1:32">
      <c r="A787" s="176"/>
      <c r="B787" s="176"/>
      <c r="C787" s="176"/>
      <c r="D787" s="176"/>
      <c r="E787" s="176"/>
      <c r="F787" s="176"/>
      <c r="G787" s="175"/>
      <c r="H787" s="176"/>
      <c r="I787" s="176"/>
      <c r="J787" s="176"/>
      <c r="K787" s="176"/>
      <c r="L787" s="176"/>
      <c r="M787" s="176"/>
      <c r="N787" s="176" t="s">
        <v>12</v>
      </c>
      <c r="O787" s="176" t="s">
        <v>12</v>
      </c>
      <c r="P787" s="155" t="str">
        <f t="shared" si="156"/>
        <v xml:space="preserve"> </v>
      </c>
      <c r="Q787" s="155" t="str">
        <f>IF(P787="在读",IF(IFERROR(FIND("一",C787),0)&gt;0,"一对一",VLOOKUP(LEFT(C787,3),班级编码!A:H,8,0)),P787)</f>
        <v xml:space="preserve"> </v>
      </c>
      <c r="R787" s="156">
        <f t="shared" si="157"/>
        <v>0</v>
      </c>
      <c r="S787" s="151">
        <f t="shared" si="158"/>
        <v>0</v>
      </c>
      <c r="T787" s="151" t="str">
        <f t="shared" si="159"/>
        <v/>
      </c>
      <c r="U787" s="151" t="str">
        <f t="shared" si="160"/>
        <v/>
      </c>
      <c r="V787" s="151" t="str">
        <f t="shared" si="161"/>
        <v/>
      </c>
      <c r="W787" s="151" t="str">
        <f t="shared" si="162"/>
        <v/>
      </c>
      <c r="X787" s="151">
        <f t="shared" si="163"/>
        <v>0</v>
      </c>
      <c r="Y787" s="151">
        <f t="shared" si="164"/>
        <v>0</v>
      </c>
      <c r="Z787" s="151" t="str">
        <f t="shared" si="165"/>
        <v/>
      </c>
      <c r="AA787" s="151">
        <f>COUNTIF($F$2:F787,F787)</f>
        <v>0</v>
      </c>
      <c r="AB787" s="156" t="str">
        <f t="shared" si="166"/>
        <v/>
      </c>
      <c r="AC787" t="e">
        <f>VLOOKUP(C787,'2-班级信息'!A:AH,31,0)</f>
        <v>#N/A</v>
      </c>
      <c r="AD787" t="e">
        <f>VLOOKUP(C787,'2-班级信息'!A:AH,8,0)</f>
        <v>#N/A</v>
      </c>
      <c r="AE787" t="e">
        <f t="shared" si="167"/>
        <v>#N/A</v>
      </c>
      <c r="AF787" t="e">
        <f t="shared" si="168"/>
        <v>#N/A</v>
      </c>
    </row>
    <row r="788" spans="1:32">
      <c r="A788" s="176"/>
      <c r="B788" s="176"/>
      <c r="C788" s="176"/>
      <c r="D788" s="176"/>
      <c r="E788" s="176"/>
      <c r="F788" s="176"/>
      <c r="G788" s="175"/>
      <c r="H788" s="176"/>
      <c r="I788" s="176"/>
      <c r="J788" s="176"/>
      <c r="K788" s="176"/>
      <c r="L788" s="176"/>
      <c r="M788" s="176"/>
      <c r="N788" s="176" t="s">
        <v>12</v>
      </c>
      <c r="O788" s="176" t="s">
        <v>12</v>
      </c>
      <c r="P788" s="155" t="str">
        <f t="shared" si="156"/>
        <v xml:space="preserve"> </v>
      </c>
      <c r="Q788" s="155" t="str">
        <f>IF(P788="在读",IF(IFERROR(FIND("一",C788),0)&gt;0,"一对一",VLOOKUP(LEFT(C788,3),班级编码!A:H,8,0)),P788)</f>
        <v xml:space="preserve"> </v>
      </c>
      <c r="R788" s="156">
        <f t="shared" si="157"/>
        <v>0</v>
      </c>
      <c r="S788" s="151">
        <f t="shared" si="158"/>
        <v>0</v>
      </c>
      <c r="T788" s="151" t="str">
        <f t="shared" si="159"/>
        <v/>
      </c>
      <c r="U788" s="151" t="str">
        <f t="shared" si="160"/>
        <v/>
      </c>
      <c r="V788" s="151" t="str">
        <f t="shared" si="161"/>
        <v/>
      </c>
      <c r="W788" s="151" t="str">
        <f t="shared" si="162"/>
        <v/>
      </c>
      <c r="X788" s="151">
        <f t="shared" si="163"/>
        <v>0</v>
      </c>
      <c r="Y788" s="151">
        <f t="shared" si="164"/>
        <v>0</v>
      </c>
      <c r="Z788" s="151" t="str">
        <f t="shared" si="165"/>
        <v/>
      </c>
      <c r="AA788" s="151">
        <f>COUNTIF($F$2:F788,F788)</f>
        <v>0</v>
      </c>
      <c r="AB788" s="156" t="str">
        <f t="shared" si="166"/>
        <v/>
      </c>
      <c r="AC788" t="e">
        <f>VLOOKUP(C788,'2-班级信息'!A:AH,31,0)</f>
        <v>#N/A</v>
      </c>
      <c r="AD788" t="e">
        <f>VLOOKUP(C788,'2-班级信息'!A:AH,8,0)</f>
        <v>#N/A</v>
      </c>
      <c r="AE788" t="e">
        <f t="shared" si="167"/>
        <v>#N/A</v>
      </c>
      <c r="AF788" t="e">
        <f t="shared" si="168"/>
        <v>#N/A</v>
      </c>
    </row>
    <row r="789" spans="1:32">
      <c r="A789" s="176"/>
      <c r="B789" s="176"/>
      <c r="C789" s="176"/>
      <c r="D789" s="176"/>
      <c r="E789" s="176"/>
      <c r="F789" s="176"/>
      <c r="G789" s="175"/>
      <c r="H789" s="176"/>
      <c r="I789" s="176"/>
      <c r="J789" s="176"/>
      <c r="K789" s="176"/>
      <c r="L789" s="176"/>
      <c r="M789" s="176"/>
      <c r="N789" s="176" t="s">
        <v>12</v>
      </c>
      <c r="O789" s="176" t="s">
        <v>12</v>
      </c>
      <c r="P789" s="155" t="str">
        <f t="shared" si="156"/>
        <v xml:space="preserve"> </v>
      </c>
      <c r="Q789" s="155" t="str">
        <f>IF(P789="在读",IF(IFERROR(FIND("一",C789),0)&gt;0,"一对一",VLOOKUP(LEFT(C789,3),班级编码!A:H,8,0)),P789)</f>
        <v xml:space="preserve"> </v>
      </c>
      <c r="R789" s="156">
        <f t="shared" si="157"/>
        <v>0</v>
      </c>
      <c r="S789" s="151">
        <f t="shared" si="158"/>
        <v>0</v>
      </c>
      <c r="T789" s="151" t="str">
        <f t="shared" si="159"/>
        <v/>
      </c>
      <c r="U789" s="151" t="str">
        <f t="shared" si="160"/>
        <v/>
      </c>
      <c r="V789" s="151" t="str">
        <f t="shared" si="161"/>
        <v/>
      </c>
      <c r="W789" s="151" t="str">
        <f t="shared" si="162"/>
        <v/>
      </c>
      <c r="X789" s="151">
        <f t="shared" si="163"/>
        <v>0</v>
      </c>
      <c r="Y789" s="151">
        <f t="shared" si="164"/>
        <v>0</v>
      </c>
      <c r="Z789" s="151" t="str">
        <f t="shared" si="165"/>
        <v/>
      </c>
      <c r="AA789" s="151">
        <f>COUNTIF($F$2:F789,F789)</f>
        <v>0</v>
      </c>
      <c r="AB789" s="156" t="str">
        <f t="shared" si="166"/>
        <v/>
      </c>
      <c r="AC789" t="e">
        <f>VLOOKUP(C789,'2-班级信息'!A:AH,31,0)</f>
        <v>#N/A</v>
      </c>
      <c r="AD789" t="e">
        <f>VLOOKUP(C789,'2-班级信息'!A:AH,8,0)</f>
        <v>#N/A</v>
      </c>
      <c r="AE789" t="e">
        <f t="shared" si="167"/>
        <v>#N/A</v>
      </c>
      <c r="AF789" t="e">
        <f t="shared" si="168"/>
        <v>#N/A</v>
      </c>
    </row>
    <row r="790" spans="1:32">
      <c r="A790" s="176"/>
      <c r="B790" s="176"/>
      <c r="C790" s="176"/>
      <c r="D790" s="176"/>
      <c r="E790" s="176"/>
      <c r="F790" s="176"/>
      <c r="G790" s="175"/>
      <c r="H790" s="176"/>
      <c r="I790" s="176"/>
      <c r="J790" s="176"/>
      <c r="K790" s="176"/>
      <c r="L790" s="176"/>
      <c r="M790" s="176"/>
      <c r="N790" s="176" t="s">
        <v>12</v>
      </c>
      <c r="O790" s="176" t="s">
        <v>12</v>
      </c>
      <c r="P790" s="155" t="str">
        <f t="shared" si="156"/>
        <v xml:space="preserve"> </v>
      </c>
      <c r="Q790" s="155" t="str">
        <f>IF(P790="在读",IF(IFERROR(FIND("一",C790),0)&gt;0,"一对一",VLOOKUP(LEFT(C790,3),班级编码!A:H,8,0)),P790)</f>
        <v xml:space="preserve"> </v>
      </c>
      <c r="R790" s="156">
        <f t="shared" si="157"/>
        <v>0</v>
      </c>
      <c r="S790" s="151">
        <f t="shared" si="158"/>
        <v>0</v>
      </c>
      <c r="T790" s="151" t="str">
        <f t="shared" si="159"/>
        <v/>
      </c>
      <c r="U790" s="151" t="str">
        <f t="shared" si="160"/>
        <v/>
      </c>
      <c r="V790" s="151" t="str">
        <f t="shared" si="161"/>
        <v/>
      </c>
      <c r="W790" s="151" t="str">
        <f t="shared" si="162"/>
        <v/>
      </c>
      <c r="X790" s="151">
        <f t="shared" si="163"/>
        <v>0</v>
      </c>
      <c r="Y790" s="151">
        <f t="shared" si="164"/>
        <v>0</v>
      </c>
      <c r="Z790" s="151" t="str">
        <f t="shared" si="165"/>
        <v/>
      </c>
      <c r="AA790" s="151">
        <f>COUNTIF($F$2:F790,F790)</f>
        <v>0</v>
      </c>
      <c r="AB790" s="156" t="str">
        <f t="shared" si="166"/>
        <v/>
      </c>
      <c r="AC790" t="e">
        <f>VLOOKUP(C790,'2-班级信息'!A:AH,31,0)</f>
        <v>#N/A</v>
      </c>
      <c r="AD790" t="e">
        <f>VLOOKUP(C790,'2-班级信息'!A:AH,8,0)</f>
        <v>#N/A</v>
      </c>
      <c r="AE790" t="e">
        <f t="shared" si="167"/>
        <v>#N/A</v>
      </c>
      <c r="AF790" t="e">
        <f t="shared" si="168"/>
        <v>#N/A</v>
      </c>
    </row>
    <row r="791" spans="1:32">
      <c r="A791" s="176"/>
      <c r="B791" s="176"/>
      <c r="C791" s="176"/>
      <c r="D791" s="176"/>
      <c r="E791" s="176"/>
      <c r="F791" s="176"/>
      <c r="G791" s="175"/>
      <c r="H791" s="176"/>
      <c r="I791" s="176"/>
      <c r="J791" s="176"/>
      <c r="K791" s="176"/>
      <c r="L791" s="176"/>
      <c r="M791" s="176"/>
      <c r="N791" s="176" t="s">
        <v>12</v>
      </c>
      <c r="O791" s="176" t="s">
        <v>12</v>
      </c>
      <c r="P791" s="155" t="str">
        <f t="shared" si="156"/>
        <v xml:space="preserve"> </v>
      </c>
      <c r="Q791" s="155" t="str">
        <f>IF(P791="在读",IF(IFERROR(FIND("一",C791),0)&gt;0,"一对一",VLOOKUP(LEFT(C791,3),班级编码!A:H,8,0)),P791)</f>
        <v xml:space="preserve"> </v>
      </c>
      <c r="R791" s="156">
        <f t="shared" si="157"/>
        <v>0</v>
      </c>
      <c r="S791" s="151">
        <f t="shared" si="158"/>
        <v>0</v>
      </c>
      <c r="T791" s="151" t="str">
        <f t="shared" si="159"/>
        <v/>
      </c>
      <c r="U791" s="151" t="str">
        <f t="shared" si="160"/>
        <v/>
      </c>
      <c r="V791" s="151" t="str">
        <f t="shared" si="161"/>
        <v/>
      </c>
      <c r="W791" s="151" t="str">
        <f t="shared" si="162"/>
        <v/>
      </c>
      <c r="X791" s="151">
        <f t="shared" si="163"/>
        <v>0</v>
      </c>
      <c r="Y791" s="151">
        <f t="shared" si="164"/>
        <v>0</v>
      </c>
      <c r="Z791" s="151" t="str">
        <f t="shared" si="165"/>
        <v/>
      </c>
      <c r="AA791" s="151">
        <f>COUNTIF($F$2:F791,F791)</f>
        <v>0</v>
      </c>
      <c r="AB791" s="156" t="str">
        <f t="shared" si="166"/>
        <v/>
      </c>
      <c r="AC791" t="e">
        <f>VLOOKUP(C791,'2-班级信息'!A:AH,31,0)</f>
        <v>#N/A</v>
      </c>
      <c r="AD791" t="e">
        <f>VLOOKUP(C791,'2-班级信息'!A:AH,8,0)</f>
        <v>#N/A</v>
      </c>
      <c r="AE791" t="e">
        <f t="shared" si="167"/>
        <v>#N/A</v>
      </c>
      <c r="AF791" t="e">
        <f t="shared" si="168"/>
        <v>#N/A</v>
      </c>
    </row>
    <row r="792" spans="1:32">
      <c r="A792" s="176"/>
      <c r="B792" s="176"/>
      <c r="C792" s="176"/>
      <c r="D792" s="176"/>
      <c r="E792" s="176"/>
      <c r="F792" s="176"/>
      <c r="G792" s="175"/>
      <c r="H792" s="176"/>
      <c r="I792" s="176"/>
      <c r="J792" s="176"/>
      <c r="K792" s="176"/>
      <c r="L792" s="176"/>
      <c r="M792" s="176"/>
      <c r="N792" s="176" t="s">
        <v>12</v>
      </c>
      <c r="O792" s="176" t="s">
        <v>12</v>
      </c>
      <c r="P792" s="155" t="str">
        <f t="shared" si="156"/>
        <v xml:space="preserve"> </v>
      </c>
      <c r="Q792" s="155" t="str">
        <f>IF(P792="在读",IF(IFERROR(FIND("一",C792),0)&gt;0,"一对一",VLOOKUP(LEFT(C792,3),班级编码!A:H,8,0)),P792)</f>
        <v xml:space="preserve"> </v>
      </c>
      <c r="R792" s="156">
        <f t="shared" si="157"/>
        <v>0</v>
      </c>
      <c r="S792" s="151">
        <f t="shared" si="158"/>
        <v>0</v>
      </c>
      <c r="T792" s="151" t="str">
        <f t="shared" si="159"/>
        <v/>
      </c>
      <c r="U792" s="151" t="str">
        <f t="shared" si="160"/>
        <v/>
      </c>
      <c r="V792" s="151" t="str">
        <f t="shared" si="161"/>
        <v/>
      </c>
      <c r="W792" s="151" t="str">
        <f t="shared" si="162"/>
        <v/>
      </c>
      <c r="X792" s="151">
        <f t="shared" si="163"/>
        <v>0</v>
      </c>
      <c r="Y792" s="151">
        <f t="shared" si="164"/>
        <v>0</v>
      </c>
      <c r="Z792" s="151" t="str">
        <f t="shared" si="165"/>
        <v/>
      </c>
      <c r="AA792" s="151">
        <f>COUNTIF($F$2:F792,F792)</f>
        <v>0</v>
      </c>
      <c r="AB792" s="156" t="str">
        <f t="shared" si="166"/>
        <v/>
      </c>
      <c r="AC792" t="e">
        <f>VLOOKUP(C792,'2-班级信息'!A:AH,31,0)</f>
        <v>#N/A</v>
      </c>
      <c r="AD792" t="e">
        <f>VLOOKUP(C792,'2-班级信息'!A:AH,8,0)</f>
        <v>#N/A</v>
      </c>
      <c r="AE792" t="e">
        <f t="shared" si="167"/>
        <v>#N/A</v>
      </c>
      <c r="AF792" t="e">
        <f t="shared" si="168"/>
        <v>#N/A</v>
      </c>
    </row>
    <row r="793" spans="1:32">
      <c r="A793" s="176"/>
      <c r="B793" s="176"/>
      <c r="C793" s="176"/>
      <c r="D793" s="176"/>
      <c r="E793" s="176"/>
      <c r="F793" s="176"/>
      <c r="G793" s="175"/>
      <c r="H793" s="176"/>
      <c r="I793" s="176"/>
      <c r="J793" s="176"/>
      <c r="K793" s="176"/>
      <c r="L793" s="176"/>
      <c r="M793" s="176"/>
      <c r="N793" s="176" t="s">
        <v>12</v>
      </c>
      <c r="O793" s="176" t="s">
        <v>12</v>
      </c>
      <c r="P793" s="155" t="str">
        <f t="shared" si="156"/>
        <v xml:space="preserve"> </v>
      </c>
      <c r="Q793" s="155" t="str">
        <f>IF(P793="在读",IF(IFERROR(FIND("一",C793),0)&gt;0,"一对一",VLOOKUP(LEFT(C793,3),班级编码!A:H,8,0)),P793)</f>
        <v xml:space="preserve"> </v>
      </c>
      <c r="R793" s="156">
        <f t="shared" si="157"/>
        <v>0</v>
      </c>
      <c r="S793" s="151">
        <f t="shared" si="158"/>
        <v>0</v>
      </c>
      <c r="T793" s="151" t="str">
        <f t="shared" si="159"/>
        <v/>
      </c>
      <c r="U793" s="151" t="str">
        <f t="shared" si="160"/>
        <v/>
      </c>
      <c r="V793" s="151" t="str">
        <f t="shared" si="161"/>
        <v/>
      </c>
      <c r="W793" s="151" t="str">
        <f t="shared" si="162"/>
        <v/>
      </c>
      <c r="X793" s="151">
        <f t="shared" si="163"/>
        <v>0</v>
      </c>
      <c r="Y793" s="151">
        <f t="shared" si="164"/>
        <v>0</v>
      </c>
      <c r="Z793" s="151" t="str">
        <f t="shared" si="165"/>
        <v/>
      </c>
      <c r="AA793" s="151">
        <f>COUNTIF($F$2:F793,F793)</f>
        <v>0</v>
      </c>
      <c r="AB793" s="156" t="str">
        <f t="shared" si="166"/>
        <v/>
      </c>
      <c r="AC793" t="e">
        <f>VLOOKUP(C793,'2-班级信息'!A:AH,31,0)</f>
        <v>#N/A</v>
      </c>
      <c r="AD793" t="e">
        <f>VLOOKUP(C793,'2-班级信息'!A:AH,8,0)</f>
        <v>#N/A</v>
      </c>
      <c r="AE793" t="e">
        <f t="shared" si="167"/>
        <v>#N/A</v>
      </c>
      <c r="AF793" t="e">
        <f t="shared" si="168"/>
        <v>#N/A</v>
      </c>
    </row>
    <row r="794" spans="1:32">
      <c r="A794" s="176"/>
      <c r="B794" s="176"/>
      <c r="C794" s="176"/>
      <c r="D794" s="176"/>
      <c r="E794" s="176"/>
      <c r="F794" s="176"/>
      <c r="G794" s="175"/>
      <c r="H794" s="176"/>
      <c r="I794" s="176"/>
      <c r="J794" s="176"/>
      <c r="K794" s="176"/>
      <c r="L794" s="176"/>
      <c r="M794" s="176"/>
      <c r="N794" s="176" t="s">
        <v>12</v>
      </c>
      <c r="O794" s="176" t="s">
        <v>12</v>
      </c>
      <c r="P794" s="155" t="str">
        <f t="shared" si="156"/>
        <v xml:space="preserve"> </v>
      </c>
      <c r="Q794" s="155" t="str">
        <f>IF(P794="在读",IF(IFERROR(FIND("一",C794),0)&gt;0,"一对一",VLOOKUP(LEFT(C794,3),班级编码!A:H,8,0)),P794)</f>
        <v xml:space="preserve"> </v>
      </c>
      <c r="R794" s="156">
        <f t="shared" si="157"/>
        <v>0</v>
      </c>
      <c r="S794" s="151">
        <f t="shared" si="158"/>
        <v>0</v>
      </c>
      <c r="T794" s="151" t="str">
        <f t="shared" si="159"/>
        <v/>
      </c>
      <c r="U794" s="151" t="str">
        <f t="shared" si="160"/>
        <v/>
      </c>
      <c r="V794" s="151" t="str">
        <f t="shared" si="161"/>
        <v/>
      </c>
      <c r="W794" s="151" t="str">
        <f t="shared" si="162"/>
        <v/>
      </c>
      <c r="X794" s="151">
        <f t="shared" si="163"/>
        <v>0</v>
      </c>
      <c r="Y794" s="151">
        <f t="shared" si="164"/>
        <v>0</v>
      </c>
      <c r="Z794" s="151" t="str">
        <f t="shared" si="165"/>
        <v/>
      </c>
      <c r="AA794" s="151">
        <f>COUNTIF($F$2:F794,F794)</f>
        <v>0</v>
      </c>
      <c r="AB794" s="156" t="str">
        <f t="shared" si="166"/>
        <v/>
      </c>
      <c r="AC794" t="e">
        <f>VLOOKUP(C794,'2-班级信息'!A:AH,31,0)</f>
        <v>#N/A</v>
      </c>
      <c r="AD794" t="e">
        <f>VLOOKUP(C794,'2-班级信息'!A:AH,8,0)</f>
        <v>#N/A</v>
      </c>
      <c r="AE794" t="e">
        <f t="shared" si="167"/>
        <v>#N/A</v>
      </c>
      <c r="AF794" t="e">
        <f t="shared" si="168"/>
        <v>#N/A</v>
      </c>
    </row>
    <row r="795" spans="1:32">
      <c r="A795" s="176"/>
      <c r="B795" s="176"/>
      <c r="C795" s="176"/>
      <c r="D795" s="176"/>
      <c r="E795" s="176"/>
      <c r="F795" s="176"/>
      <c r="G795" s="175"/>
      <c r="H795" s="176"/>
      <c r="I795" s="176"/>
      <c r="J795" s="176"/>
      <c r="K795" s="176"/>
      <c r="L795" s="176"/>
      <c r="M795" s="176"/>
      <c r="N795" s="176" t="s">
        <v>12</v>
      </c>
      <c r="O795" s="176" t="s">
        <v>12</v>
      </c>
      <c r="P795" s="155" t="str">
        <f t="shared" si="156"/>
        <v xml:space="preserve"> </v>
      </c>
      <c r="Q795" s="155" t="str">
        <f>IF(P795="在读",IF(IFERROR(FIND("一",C795),0)&gt;0,"一对一",VLOOKUP(LEFT(C795,3),班级编码!A:H,8,0)),P795)</f>
        <v xml:space="preserve"> </v>
      </c>
      <c r="R795" s="156">
        <f t="shared" si="157"/>
        <v>0</v>
      </c>
      <c r="S795" s="151">
        <f t="shared" si="158"/>
        <v>0</v>
      </c>
      <c r="T795" s="151" t="str">
        <f t="shared" si="159"/>
        <v/>
      </c>
      <c r="U795" s="151" t="str">
        <f t="shared" si="160"/>
        <v/>
      </c>
      <c r="V795" s="151" t="str">
        <f t="shared" si="161"/>
        <v/>
      </c>
      <c r="W795" s="151" t="str">
        <f t="shared" si="162"/>
        <v/>
      </c>
      <c r="X795" s="151">
        <f t="shared" si="163"/>
        <v>0</v>
      </c>
      <c r="Y795" s="151">
        <f t="shared" si="164"/>
        <v>0</v>
      </c>
      <c r="Z795" s="151" t="str">
        <f t="shared" si="165"/>
        <v/>
      </c>
      <c r="AA795" s="151">
        <f>COUNTIF($F$2:F795,F795)</f>
        <v>0</v>
      </c>
      <c r="AB795" s="156" t="str">
        <f t="shared" si="166"/>
        <v/>
      </c>
      <c r="AC795" t="e">
        <f>VLOOKUP(C795,'2-班级信息'!A:AH,31,0)</f>
        <v>#N/A</v>
      </c>
      <c r="AD795" t="e">
        <f>VLOOKUP(C795,'2-班级信息'!A:AH,8,0)</f>
        <v>#N/A</v>
      </c>
      <c r="AE795" t="e">
        <f t="shared" si="167"/>
        <v>#N/A</v>
      </c>
      <c r="AF795" t="e">
        <f t="shared" si="168"/>
        <v>#N/A</v>
      </c>
    </row>
    <row r="796" spans="1:32">
      <c r="A796" s="176"/>
      <c r="B796" s="176"/>
      <c r="C796" s="176"/>
      <c r="D796" s="176"/>
      <c r="E796" s="176"/>
      <c r="F796" s="176"/>
      <c r="G796" s="175"/>
      <c r="H796" s="176"/>
      <c r="I796" s="176"/>
      <c r="J796" s="176"/>
      <c r="K796" s="176"/>
      <c r="L796" s="176"/>
      <c r="M796" s="176"/>
      <c r="N796" s="176" t="s">
        <v>12</v>
      </c>
      <c r="O796" s="176" t="s">
        <v>12</v>
      </c>
      <c r="P796" s="155" t="str">
        <f t="shared" si="156"/>
        <v xml:space="preserve"> </v>
      </c>
      <c r="Q796" s="155" t="str">
        <f>IF(P796="在读",IF(IFERROR(FIND("一",C796),0)&gt;0,"一对一",VLOOKUP(LEFT(C796,3),班级编码!A:H,8,0)),P796)</f>
        <v xml:space="preserve"> </v>
      </c>
      <c r="R796" s="156">
        <f t="shared" si="157"/>
        <v>0</v>
      </c>
      <c r="S796" s="151">
        <f t="shared" si="158"/>
        <v>0</v>
      </c>
      <c r="T796" s="151" t="str">
        <f t="shared" si="159"/>
        <v/>
      </c>
      <c r="U796" s="151" t="str">
        <f t="shared" si="160"/>
        <v/>
      </c>
      <c r="V796" s="151" t="str">
        <f t="shared" si="161"/>
        <v/>
      </c>
      <c r="W796" s="151" t="str">
        <f t="shared" si="162"/>
        <v/>
      </c>
      <c r="X796" s="151">
        <f t="shared" si="163"/>
        <v>0</v>
      </c>
      <c r="Y796" s="151">
        <f t="shared" si="164"/>
        <v>0</v>
      </c>
      <c r="Z796" s="151" t="str">
        <f t="shared" si="165"/>
        <v/>
      </c>
      <c r="AA796" s="151">
        <f>COUNTIF($F$2:F796,F796)</f>
        <v>0</v>
      </c>
      <c r="AB796" s="156" t="str">
        <f t="shared" si="166"/>
        <v/>
      </c>
      <c r="AC796" t="e">
        <f>VLOOKUP(C796,'2-班级信息'!A:AH,31,0)</f>
        <v>#N/A</v>
      </c>
      <c r="AD796" t="e">
        <f>VLOOKUP(C796,'2-班级信息'!A:AH,8,0)</f>
        <v>#N/A</v>
      </c>
      <c r="AE796" t="e">
        <f t="shared" si="167"/>
        <v>#N/A</v>
      </c>
      <c r="AF796" t="e">
        <f t="shared" si="168"/>
        <v>#N/A</v>
      </c>
    </row>
    <row r="797" spans="1:32">
      <c r="A797" s="176"/>
      <c r="B797" s="176"/>
      <c r="C797" s="176"/>
      <c r="D797" s="176"/>
      <c r="E797" s="176"/>
      <c r="F797" s="176"/>
      <c r="G797" s="175"/>
      <c r="H797" s="176"/>
      <c r="I797" s="176"/>
      <c r="J797" s="176"/>
      <c r="K797" s="176"/>
      <c r="L797" s="176"/>
      <c r="M797" s="176"/>
      <c r="N797" s="176" t="s">
        <v>12</v>
      </c>
      <c r="O797" s="176" t="s">
        <v>12</v>
      </c>
      <c r="P797" s="155" t="str">
        <f t="shared" si="156"/>
        <v xml:space="preserve"> </v>
      </c>
      <c r="Q797" s="155" t="str">
        <f>IF(P797="在读",IF(IFERROR(FIND("一",C797),0)&gt;0,"一对一",VLOOKUP(LEFT(C797,3),班级编码!A:H,8,0)),P797)</f>
        <v xml:space="preserve"> </v>
      </c>
      <c r="R797" s="156">
        <f t="shared" si="157"/>
        <v>0</v>
      </c>
      <c r="S797" s="151">
        <f t="shared" si="158"/>
        <v>0</v>
      </c>
      <c r="T797" s="151" t="str">
        <f t="shared" si="159"/>
        <v/>
      </c>
      <c r="U797" s="151" t="str">
        <f t="shared" si="160"/>
        <v/>
      </c>
      <c r="V797" s="151" t="str">
        <f t="shared" si="161"/>
        <v/>
      </c>
      <c r="W797" s="151" t="str">
        <f t="shared" si="162"/>
        <v/>
      </c>
      <c r="X797" s="151">
        <f t="shared" si="163"/>
        <v>0</v>
      </c>
      <c r="Y797" s="151">
        <f t="shared" si="164"/>
        <v>0</v>
      </c>
      <c r="Z797" s="151" t="str">
        <f t="shared" si="165"/>
        <v/>
      </c>
      <c r="AA797" s="151">
        <f>COUNTIF($F$2:F797,F797)</f>
        <v>0</v>
      </c>
      <c r="AB797" s="156" t="str">
        <f t="shared" si="166"/>
        <v/>
      </c>
      <c r="AC797" t="e">
        <f>VLOOKUP(C797,'2-班级信息'!A:AH,31,0)</f>
        <v>#N/A</v>
      </c>
      <c r="AD797" t="e">
        <f>VLOOKUP(C797,'2-班级信息'!A:AH,8,0)</f>
        <v>#N/A</v>
      </c>
      <c r="AE797" t="e">
        <f t="shared" si="167"/>
        <v>#N/A</v>
      </c>
      <c r="AF797" t="e">
        <f t="shared" si="168"/>
        <v>#N/A</v>
      </c>
    </row>
    <row r="798" spans="1:32">
      <c r="A798" s="176"/>
      <c r="B798" s="176"/>
      <c r="C798" s="176"/>
      <c r="D798" s="176"/>
      <c r="E798" s="176"/>
      <c r="F798" s="176"/>
      <c r="G798" s="175"/>
      <c r="H798" s="176"/>
      <c r="I798" s="176"/>
      <c r="J798" s="176"/>
      <c r="K798" s="176"/>
      <c r="L798" s="176"/>
      <c r="M798" s="176"/>
      <c r="N798" s="176" t="s">
        <v>12</v>
      </c>
      <c r="O798" s="176" t="s">
        <v>12</v>
      </c>
      <c r="P798" s="155" t="str">
        <f t="shared" si="156"/>
        <v xml:space="preserve"> </v>
      </c>
      <c r="Q798" s="155" t="str">
        <f>IF(P798="在读",IF(IFERROR(FIND("一",C798),0)&gt;0,"一对一",VLOOKUP(LEFT(C798,3),班级编码!A:H,8,0)),P798)</f>
        <v xml:space="preserve"> </v>
      </c>
      <c r="R798" s="156">
        <f t="shared" si="157"/>
        <v>0</v>
      </c>
      <c r="S798" s="151">
        <f t="shared" si="158"/>
        <v>0</v>
      </c>
      <c r="T798" s="151" t="str">
        <f t="shared" si="159"/>
        <v/>
      </c>
      <c r="U798" s="151" t="str">
        <f t="shared" si="160"/>
        <v/>
      </c>
      <c r="V798" s="151" t="str">
        <f t="shared" si="161"/>
        <v/>
      </c>
      <c r="W798" s="151" t="str">
        <f t="shared" si="162"/>
        <v/>
      </c>
      <c r="X798" s="151">
        <f t="shared" si="163"/>
        <v>0</v>
      </c>
      <c r="Y798" s="151">
        <f t="shared" si="164"/>
        <v>0</v>
      </c>
      <c r="Z798" s="151" t="str">
        <f t="shared" si="165"/>
        <v/>
      </c>
      <c r="AA798" s="151">
        <f>COUNTIF($F$2:F798,F798)</f>
        <v>0</v>
      </c>
      <c r="AB798" s="156" t="str">
        <f t="shared" si="166"/>
        <v/>
      </c>
      <c r="AC798" t="e">
        <f>VLOOKUP(C798,'2-班级信息'!A:AH,31,0)</f>
        <v>#N/A</v>
      </c>
      <c r="AD798" t="e">
        <f>VLOOKUP(C798,'2-班级信息'!A:AH,8,0)</f>
        <v>#N/A</v>
      </c>
      <c r="AE798" t="e">
        <f t="shared" si="167"/>
        <v>#N/A</v>
      </c>
      <c r="AF798" t="e">
        <f t="shared" si="168"/>
        <v>#N/A</v>
      </c>
    </row>
    <row r="799" spans="1:32">
      <c r="A799" s="176"/>
      <c r="B799" s="176"/>
      <c r="C799" s="176"/>
      <c r="D799" s="176"/>
      <c r="E799" s="176"/>
      <c r="F799" s="176"/>
      <c r="G799" s="175"/>
      <c r="H799" s="176"/>
      <c r="I799" s="176"/>
      <c r="J799" s="176"/>
      <c r="K799" s="176"/>
      <c r="L799" s="176"/>
      <c r="M799" s="176"/>
      <c r="N799" s="176" t="s">
        <v>12</v>
      </c>
      <c r="O799" s="176" t="s">
        <v>12</v>
      </c>
      <c r="P799" s="155" t="str">
        <f t="shared" si="156"/>
        <v xml:space="preserve"> </v>
      </c>
      <c r="Q799" s="155" t="str">
        <f>IF(P799="在读",IF(IFERROR(FIND("一",C799),0)&gt;0,"一对一",VLOOKUP(LEFT(C799,3),班级编码!A:H,8,0)),P799)</f>
        <v xml:space="preserve"> </v>
      </c>
      <c r="R799" s="156">
        <f t="shared" si="157"/>
        <v>0</v>
      </c>
      <c r="S799" s="151">
        <f t="shared" si="158"/>
        <v>0</v>
      </c>
      <c r="T799" s="151" t="str">
        <f t="shared" si="159"/>
        <v/>
      </c>
      <c r="U799" s="151" t="str">
        <f t="shared" si="160"/>
        <v/>
      </c>
      <c r="V799" s="151" t="str">
        <f t="shared" si="161"/>
        <v/>
      </c>
      <c r="W799" s="151" t="str">
        <f t="shared" si="162"/>
        <v/>
      </c>
      <c r="X799" s="151">
        <f t="shared" si="163"/>
        <v>0</v>
      </c>
      <c r="Y799" s="151">
        <f t="shared" si="164"/>
        <v>0</v>
      </c>
      <c r="Z799" s="151" t="str">
        <f t="shared" si="165"/>
        <v/>
      </c>
      <c r="AA799" s="151">
        <f>COUNTIF($F$2:F799,F799)</f>
        <v>0</v>
      </c>
      <c r="AB799" s="156" t="str">
        <f t="shared" si="166"/>
        <v/>
      </c>
      <c r="AC799" t="e">
        <f>VLOOKUP(C799,'2-班级信息'!A:AH,31,0)</f>
        <v>#N/A</v>
      </c>
      <c r="AD799" t="e">
        <f>VLOOKUP(C799,'2-班级信息'!A:AH,8,0)</f>
        <v>#N/A</v>
      </c>
      <c r="AE799" t="e">
        <f t="shared" si="167"/>
        <v>#N/A</v>
      </c>
      <c r="AF799" t="e">
        <f t="shared" si="168"/>
        <v>#N/A</v>
      </c>
    </row>
    <row r="800" spans="1:32">
      <c r="A800" s="176"/>
      <c r="B800" s="176"/>
      <c r="C800" s="176"/>
      <c r="D800" s="176"/>
      <c r="E800" s="176"/>
      <c r="F800" s="176"/>
      <c r="G800" s="175"/>
      <c r="H800" s="176"/>
      <c r="I800" s="176"/>
      <c r="J800" s="176"/>
      <c r="K800" s="176"/>
      <c r="L800" s="176"/>
      <c r="M800" s="176"/>
      <c r="N800" s="176" t="s">
        <v>12</v>
      </c>
      <c r="O800" s="176" t="s">
        <v>12</v>
      </c>
      <c r="P800" s="155" t="str">
        <f t="shared" si="156"/>
        <v xml:space="preserve"> </v>
      </c>
      <c r="Q800" s="155" t="str">
        <f>IF(P800="在读",IF(IFERROR(FIND("一",C800),0)&gt;0,"一对一",VLOOKUP(LEFT(C800,3),班级编码!A:H,8,0)),P800)</f>
        <v xml:space="preserve"> </v>
      </c>
      <c r="R800" s="156">
        <f t="shared" si="157"/>
        <v>0</v>
      </c>
      <c r="S800" s="151">
        <f t="shared" si="158"/>
        <v>0</v>
      </c>
      <c r="T800" s="151" t="str">
        <f t="shared" si="159"/>
        <v/>
      </c>
      <c r="U800" s="151" t="str">
        <f t="shared" si="160"/>
        <v/>
      </c>
      <c r="V800" s="151" t="str">
        <f t="shared" si="161"/>
        <v/>
      </c>
      <c r="W800" s="151" t="str">
        <f t="shared" si="162"/>
        <v/>
      </c>
      <c r="X800" s="151">
        <f t="shared" si="163"/>
        <v>0</v>
      </c>
      <c r="Y800" s="151">
        <f t="shared" si="164"/>
        <v>0</v>
      </c>
      <c r="Z800" s="151" t="str">
        <f t="shared" si="165"/>
        <v/>
      </c>
      <c r="AA800" s="151">
        <f>COUNTIF($F$2:F800,F800)</f>
        <v>0</v>
      </c>
      <c r="AB800" s="156" t="str">
        <f t="shared" si="166"/>
        <v/>
      </c>
      <c r="AC800" t="e">
        <f>VLOOKUP(C800,'2-班级信息'!A:AH,31,0)</f>
        <v>#N/A</v>
      </c>
      <c r="AD800" t="e">
        <f>VLOOKUP(C800,'2-班级信息'!A:AH,8,0)</f>
        <v>#N/A</v>
      </c>
      <c r="AE800" t="e">
        <f t="shared" si="167"/>
        <v>#N/A</v>
      </c>
      <c r="AF800" t="e">
        <f t="shared" si="168"/>
        <v>#N/A</v>
      </c>
    </row>
    <row r="801" spans="1:32">
      <c r="A801" s="176"/>
      <c r="B801" s="176"/>
      <c r="C801" s="176"/>
      <c r="D801" s="176"/>
      <c r="E801" s="176"/>
      <c r="F801" s="176"/>
      <c r="G801" s="175"/>
      <c r="H801" s="176"/>
      <c r="I801" s="176"/>
      <c r="J801" s="176"/>
      <c r="K801" s="176"/>
      <c r="L801" s="176"/>
      <c r="M801" s="176"/>
      <c r="N801" s="176" t="s">
        <v>12</v>
      </c>
      <c r="O801" s="176" t="s">
        <v>12</v>
      </c>
      <c r="P801" s="155" t="str">
        <f t="shared" si="156"/>
        <v xml:space="preserve"> </v>
      </c>
      <c r="Q801" s="155" t="str">
        <f>IF(P801="在读",IF(IFERROR(FIND("一",C801),0)&gt;0,"一对一",VLOOKUP(LEFT(C801,3),班级编码!A:H,8,0)),P801)</f>
        <v xml:space="preserve"> </v>
      </c>
      <c r="R801" s="156">
        <f t="shared" si="157"/>
        <v>0</v>
      </c>
      <c r="S801" s="151">
        <f t="shared" si="158"/>
        <v>0</v>
      </c>
      <c r="T801" s="151" t="str">
        <f t="shared" si="159"/>
        <v/>
      </c>
      <c r="U801" s="151" t="str">
        <f t="shared" si="160"/>
        <v/>
      </c>
      <c r="V801" s="151" t="str">
        <f t="shared" si="161"/>
        <v/>
      </c>
      <c r="W801" s="151" t="str">
        <f t="shared" si="162"/>
        <v/>
      </c>
      <c r="X801" s="151">
        <f t="shared" si="163"/>
        <v>0</v>
      </c>
      <c r="Y801" s="151">
        <f t="shared" si="164"/>
        <v>0</v>
      </c>
      <c r="Z801" s="151" t="str">
        <f t="shared" si="165"/>
        <v/>
      </c>
      <c r="AA801" s="151">
        <f>COUNTIF($F$2:F801,F801)</f>
        <v>0</v>
      </c>
      <c r="AB801" s="156" t="str">
        <f t="shared" si="166"/>
        <v/>
      </c>
      <c r="AC801" t="e">
        <f>VLOOKUP(C801,'2-班级信息'!A:AH,31,0)</f>
        <v>#N/A</v>
      </c>
      <c r="AD801" t="e">
        <f>VLOOKUP(C801,'2-班级信息'!A:AH,8,0)</f>
        <v>#N/A</v>
      </c>
      <c r="AE801" t="e">
        <f t="shared" si="167"/>
        <v>#N/A</v>
      </c>
      <c r="AF801" t="e">
        <f t="shared" si="168"/>
        <v>#N/A</v>
      </c>
    </row>
    <row r="802" spans="1:32">
      <c r="A802" s="176"/>
      <c r="B802" s="176"/>
      <c r="C802" s="176"/>
      <c r="D802" s="176"/>
      <c r="E802" s="176"/>
      <c r="F802" s="176"/>
      <c r="G802" s="175"/>
      <c r="H802" s="176"/>
      <c r="I802" s="176"/>
      <c r="J802" s="176"/>
      <c r="K802" s="176"/>
      <c r="L802" s="176"/>
      <c r="M802" s="176"/>
      <c r="N802" s="176" t="s">
        <v>12</v>
      </c>
      <c r="O802" s="176" t="s">
        <v>12</v>
      </c>
      <c r="P802" s="155" t="str">
        <f t="shared" si="156"/>
        <v xml:space="preserve"> </v>
      </c>
      <c r="Q802" s="155" t="str">
        <f>IF(P802="在读",IF(IFERROR(FIND("一",C802),0)&gt;0,"一对一",VLOOKUP(LEFT(C802,3),班级编码!A:H,8,0)),P802)</f>
        <v xml:space="preserve"> </v>
      </c>
      <c r="R802" s="156">
        <f t="shared" si="157"/>
        <v>0</v>
      </c>
      <c r="S802" s="151">
        <f t="shared" si="158"/>
        <v>0</v>
      </c>
      <c r="T802" s="151" t="str">
        <f t="shared" si="159"/>
        <v/>
      </c>
      <c r="U802" s="151" t="str">
        <f t="shared" si="160"/>
        <v/>
      </c>
      <c r="V802" s="151" t="str">
        <f t="shared" si="161"/>
        <v/>
      </c>
      <c r="W802" s="151" t="str">
        <f t="shared" si="162"/>
        <v/>
      </c>
      <c r="X802" s="151">
        <f t="shared" si="163"/>
        <v>0</v>
      </c>
      <c r="Y802" s="151">
        <f t="shared" si="164"/>
        <v>0</v>
      </c>
      <c r="Z802" s="151" t="str">
        <f t="shared" si="165"/>
        <v/>
      </c>
      <c r="AA802" s="151">
        <f>COUNTIF($F$2:F802,F802)</f>
        <v>0</v>
      </c>
      <c r="AB802" s="156" t="str">
        <f t="shared" si="166"/>
        <v/>
      </c>
      <c r="AC802" t="e">
        <f>VLOOKUP(C802,'2-班级信息'!A:AH,31,0)</f>
        <v>#N/A</v>
      </c>
      <c r="AD802" t="e">
        <f>VLOOKUP(C802,'2-班级信息'!A:AH,8,0)</f>
        <v>#N/A</v>
      </c>
      <c r="AE802" t="e">
        <f t="shared" si="167"/>
        <v>#N/A</v>
      </c>
      <c r="AF802" t="e">
        <f t="shared" si="168"/>
        <v>#N/A</v>
      </c>
    </row>
    <row r="803" spans="1:32">
      <c r="A803" s="176"/>
      <c r="B803" s="176"/>
      <c r="C803" s="176"/>
      <c r="D803" s="176"/>
      <c r="E803" s="176"/>
      <c r="F803" s="176"/>
      <c r="G803" s="175"/>
      <c r="H803" s="176"/>
      <c r="I803" s="176"/>
      <c r="J803" s="176"/>
      <c r="K803" s="176"/>
      <c r="L803" s="176"/>
      <c r="M803" s="176"/>
      <c r="N803" s="176" t="s">
        <v>12</v>
      </c>
      <c r="O803" s="176" t="s">
        <v>12</v>
      </c>
      <c r="P803" s="155" t="str">
        <f t="shared" si="156"/>
        <v xml:space="preserve"> </v>
      </c>
      <c r="Q803" s="155" t="str">
        <f>IF(P803="在读",IF(IFERROR(FIND("一",C803),0)&gt;0,"一对一",VLOOKUP(LEFT(C803,3),班级编码!A:H,8,0)),P803)</f>
        <v xml:space="preserve"> </v>
      </c>
      <c r="R803" s="156">
        <f t="shared" si="157"/>
        <v>0</v>
      </c>
      <c r="S803" s="151">
        <f t="shared" si="158"/>
        <v>0</v>
      </c>
      <c r="T803" s="151" t="str">
        <f t="shared" si="159"/>
        <v/>
      </c>
      <c r="U803" s="151" t="str">
        <f t="shared" si="160"/>
        <v/>
      </c>
      <c r="V803" s="151" t="str">
        <f t="shared" si="161"/>
        <v/>
      </c>
      <c r="W803" s="151" t="str">
        <f t="shared" si="162"/>
        <v/>
      </c>
      <c r="X803" s="151">
        <f t="shared" si="163"/>
        <v>0</v>
      </c>
      <c r="Y803" s="151">
        <f t="shared" si="164"/>
        <v>0</v>
      </c>
      <c r="Z803" s="151" t="str">
        <f t="shared" si="165"/>
        <v/>
      </c>
      <c r="AA803" s="151">
        <f>COUNTIF($F$2:F803,F803)</f>
        <v>0</v>
      </c>
      <c r="AB803" s="156" t="str">
        <f t="shared" si="166"/>
        <v/>
      </c>
      <c r="AC803" t="e">
        <f>VLOOKUP(C803,'2-班级信息'!A:AH,31,0)</f>
        <v>#N/A</v>
      </c>
      <c r="AD803" t="e">
        <f>VLOOKUP(C803,'2-班级信息'!A:AH,8,0)</f>
        <v>#N/A</v>
      </c>
      <c r="AE803" t="e">
        <f t="shared" si="167"/>
        <v>#N/A</v>
      </c>
      <c r="AF803" t="e">
        <f t="shared" si="168"/>
        <v>#N/A</v>
      </c>
    </row>
    <row r="804" spans="1:32">
      <c r="A804" s="176"/>
      <c r="B804" s="176"/>
      <c r="C804" s="176"/>
      <c r="D804" s="176"/>
      <c r="E804" s="176"/>
      <c r="F804" s="176"/>
      <c r="G804" s="175"/>
      <c r="H804" s="176"/>
      <c r="I804" s="176"/>
      <c r="J804" s="176"/>
      <c r="K804" s="176"/>
      <c r="L804" s="176"/>
      <c r="M804" s="176"/>
      <c r="N804" s="176" t="s">
        <v>12</v>
      </c>
      <c r="O804" s="176" t="s">
        <v>12</v>
      </c>
      <c r="P804" s="155" t="str">
        <f t="shared" si="156"/>
        <v xml:space="preserve"> </v>
      </c>
      <c r="Q804" s="155" t="str">
        <f>IF(P804="在读",IF(IFERROR(FIND("一",C804),0)&gt;0,"一对一",VLOOKUP(LEFT(C804,3),班级编码!A:H,8,0)),P804)</f>
        <v xml:space="preserve"> </v>
      </c>
      <c r="R804" s="156">
        <f t="shared" si="157"/>
        <v>0</v>
      </c>
      <c r="S804" s="151">
        <f t="shared" si="158"/>
        <v>0</v>
      </c>
      <c r="T804" s="151" t="str">
        <f t="shared" si="159"/>
        <v/>
      </c>
      <c r="U804" s="151" t="str">
        <f t="shared" si="160"/>
        <v/>
      </c>
      <c r="V804" s="151" t="str">
        <f t="shared" si="161"/>
        <v/>
      </c>
      <c r="W804" s="151" t="str">
        <f t="shared" si="162"/>
        <v/>
      </c>
      <c r="X804" s="151">
        <f t="shared" si="163"/>
        <v>0</v>
      </c>
      <c r="Y804" s="151">
        <f t="shared" si="164"/>
        <v>0</v>
      </c>
      <c r="Z804" s="151" t="str">
        <f t="shared" si="165"/>
        <v/>
      </c>
      <c r="AA804" s="151">
        <f>COUNTIF($F$2:F804,F804)</f>
        <v>0</v>
      </c>
      <c r="AB804" s="156" t="str">
        <f t="shared" si="166"/>
        <v/>
      </c>
      <c r="AC804" t="e">
        <f>VLOOKUP(C804,'2-班级信息'!A:AH,31,0)</f>
        <v>#N/A</v>
      </c>
      <c r="AD804" t="e">
        <f>VLOOKUP(C804,'2-班级信息'!A:AH,8,0)</f>
        <v>#N/A</v>
      </c>
      <c r="AE804" t="e">
        <f t="shared" si="167"/>
        <v>#N/A</v>
      </c>
      <c r="AF804" t="e">
        <f t="shared" si="168"/>
        <v>#N/A</v>
      </c>
    </row>
    <row r="805" spans="1:32">
      <c r="A805" s="176"/>
      <c r="B805" s="176"/>
      <c r="C805" s="176"/>
      <c r="D805" s="176"/>
      <c r="E805" s="176"/>
      <c r="F805" s="176"/>
      <c r="G805" s="175"/>
      <c r="H805" s="176"/>
      <c r="I805" s="176"/>
      <c r="J805" s="176"/>
      <c r="K805" s="176"/>
      <c r="L805" s="176"/>
      <c r="M805" s="176"/>
      <c r="N805" s="176" t="s">
        <v>12</v>
      </c>
      <c r="O805" s="176" t="s">
        <v>12</v>
      </c>
      <c r="P805" s="155" t="str">
        <f t="shared" si="156"/>
        <v xml:space="preserve"> </v>
      </c>
      <c r="Q805" s="155" t="str">
        <f>IF(P805="在读",IF(IFERROR(FIND("一",C805),0)&gt;0,"一对一",VLOOKUP(LEFT(C805,3),班级编码!A:H,8,0)),P805)</f>
        <v xml:space="preserve"> </v>
      </c>
      <c r="R805" s="156">
        <f t="shared" si="157"/>
        <v>0</v>
      </c>
      <c r="S805" s="151">
        <f t="shared" si="158"/>
        <v>0</v>
      </c>
      <c r="T805" s="151" t="str">
        <f t="shared" si="159"/>
        <v/>
      </c>
      <c r="U805" s="151" t="str">
        <f t="shared" si="160"/>
        <v/>
      </c>
      <c r="V805" s="151" t="str">
        <f t="shared" si="161"/>
        <v/>
      </c>
      <c r="W805" s="151" t="str">
        <f t="shared" si="162"/>
        <v/>
      </c>
      <c r="X805" s="151">
        <f t="shared" si="163"/>
        <v>0</v>
      </c>
      <c r="Y805" s="151">
        <f t="shared" si="164"/>
        <v>0</v>
      </c>
      <c r="Z805" s="151" t="str">
        <f t="shared" si="165"/>
        <v/>
      </c>
      <c r="AA805" s="151">
        <f>COUNTIF($F$2:F805,F805)</f>
        <v>0</v>
      </c>
      <c r="AB805" s="156" t="str">
        <f t="shared" si="166"/>
        <v/>
      </c>
      <c r="AC805" t="e">
        <f>VLOOKUP(C805,'2-班级信息'!A:AH,31,0)</f>
        <v>#N/A</v>
      </c>
      <c r="AD805" t="e">
        <f>VLOOKUP(C805,'2-班级信息'!A:AH,8,0)</f>
        <v>#N/A</v>
      </c>
      <c r="AE805" t="e">
        <f t="shared" si="167"/>
        <v>#N/A</v>
      </c>
      <c r="AF805" t="e">
        <f t="shared" si="168"/>
        <v>#N/A</v>
      </c>
    </row>
    <row r="806" spans="1:32">
      <c r="A806" s="176"/>
      <c r="B806" s="176"/>
      <c r="C806" s="176"/>
      <c r="D806" s="176"/>
      <c r="E806" s="176"/>
      <c r="F806" s="176"/>
      <c r="G806" s="175"/>
      <c r="H806" s="176"/>
      <c r="I806" s="176"/>
      <c r="J806" s="176"/>
      <c r="K806" s="176"/>
      <c r="L806" s="176"/>
      <c r="M806" s="176"/>
      <c r="N806" s="176" t="s">
        <v>12</v>
      </c>
      <c r="O806" s="176" t="s">
        <v>12</v>
      </c>
      <c r="P806" s="155" t="str">
        <f t="shared" si="156"/>
        <v xml:space="preserve"> </v>
      </c>
      <c r="Q806" s="155" t="str">
        <f>IF(P806="在读",IF(IFERROR(FIND("一",C806),0)&gt;0,"一对一",VLOOKUP(LEFT(C806,3),班级编码!A:H,8,0)),P806)</f>
        <v xml:space="preserve"> </v>
      </c>
      <c r="R806" s="156">
        <f t="shared" si="157"/>
        <v>0</v>
      </c>
      <c r="S806" s="151">
        <f t="shared" si="158"/>
        <v>0</v>
      </c>
      <c r="T806" s="151" t="str">
        <f t="shared" si="159"/>
        <v/>
      </c>
      <c r="U806" s="151" t="str">
        <f t="shared" si="160"/>
        <v/>
      </c>
      <c r="V806" s="151" t="str">
        <f t="shared" si="161"/>
        <v/>
      </c>
      <c r="W806" s="151" t="str">
        <f t="shared" si="162"/>
        <v/>
      </c>
      <c r="X806" s="151">
        <f t="shared" si="163"/>
        <v>0</v>
      </c>
      <c r="Y806" s="151">
        <f t="shared" si="164"/>
        <v>0</v>
      </c>
      <c r="Z806" s="151" t="str">
        <f t="shared" si="165"/>
        <v/>
      </c>
      <c r="AA806" s="151">
        <f>COUNTIF($F$2:F806,F806)</f>
        <v>0</v>
      </c>
      <c r="AB806" s="156" t="str">
        <f t="shared" si="166"/>
        <v/>
      </c>
      <c r="AC806" t="e">
        <f>VLOOKUP(C806,'2-班级信息'!A:AH,31,0)</f>
        <v>#N/A</v>
      </c>
      <c r="AD806" t="e">
        <f>VLOOKUP(C806,'2-班级信息'!A:AH,8,0)</f>
        <v>#N/A</v>
      </c>
      <c r="AE806" t="e">
        <f t="shared" si="167"/>
        <v>#N/A</v>
      </c>
      <c r="AF806" t="e">
        <f t="shared" si="168"/>
        <v>#N/A</v>
      </c>
    </row>
    <row r="807" spans="1:32">
      <c r="A807" s="176"/>
      <c r="B807" s="176"/>
      <c r="C807" s="176"/>
      <c r="D807" s="176"/>
      <c r="E807" s="176"/>
      <c r="F807" s="176"/>
      <c r="G807" s="175"/>
      <c r="H807" s="176"/>
      <c r="I807" s="176"/>
      <c r="J807" s="176"/>
      <c r="K807" s="176"/>
      <c r="L807" s="176"/>
      <c r="M807" s="176"/>
      <c r="N807" s="176" t="s">
        <v>12</v>
      </c>
      <c r="O807" s="176" t="s">
        <v>12</v>
      </c>
      <c r="P807" s="155" t="str">
        <f t="shared" si="156"/>
        <v xml:space="preserve"> </v>
      </c>
      <c r="Q807" s="155" t="str">
        <f>IF(P807="在读",IF(IFERROR(FIND("一",C807),0)&gt;0,"一对一",VLOOKUP(LEFT(C807,3),班级编码!A:H,8,0)),P807)</f>
        <v xml:space="preserve"> </v>
      </c>
      <c r="R807" s="156">
        <f t="shared" si="157"/>
        <v>0</v>
      </c>
      <c r="S807" s="151">
        <f t="shared" si="158"/>
        <v>0</v>
      </c>
      <c r="T807" s="151" t="str">
        <f t="shared" si="159"/>
        <v/>
      </c>
      <c r="U807" s="151" t="str">
        <f t="shared" si="160"/>
        <v/>
      </c>
      <c r="V807" s="151" t="str">
        <f t="shared" si="161"/>
        <v/>
      </c>
      <c r="W807" s="151" t="str">
        <f t="shared" si="162"/>
        <v/>
      </c>
      <c r="X807" s="151">
        <f t="shared" si="163"/>
        <v>0</v>
      </c>
      <c r="Y807" s="151">
        <f t="shared" si="164"/>
        <v>0</v>
      </c>
      <c r="Z807" s="151" t="str">
        <f t="shared" si="165"/>
        <v/>
      </c>
      <c r="AA807" s="151">
        <f>COUNTIF($F$2:F807,F807)</f>
        <v>0</v>
      </c>
      <c r="AB807" s="156" t="str">
        <f t="shared" si="166"/>
        <v/>
      </c>
      <c r="AC807" t="e">
        <f>VLOOKUP(C807,'2-班级信息'!A:AH,31,0)</f>
        <v>#N/A</v>
      </c>
      <c r="AD807" t="e">
        <f>VLOOKUP(C807,'2-班级信息'!A:AH,8,0)</f>
        <v>#N/A</v>
      </c>
      <c r="AE807" t="e">
        <f t="shared" si="167"/>
        <v>#N/A</v>
      </c>
      <c r="AF807" t="e">
        <f t="shared" si="168"/>
        <v>#N/A</v>
      </c>
    </row>
    <row r="808" spans="1:32">
      <c r="A808" s="176"/>
      <c r="B808" s="176"/>
      <c r="C808" s="176"/>
      <c r="D808" s="176"/>
      <c r="E808" s="176"/>
      <c r="F808" s="176"/>
      <c r="G808" s="175"/>
      <c r="H808" s="176"/>
      <c r="I808" s="176"/>
      <c r="J808" s="176"/>
      <c r="K808" s="176"/>
      <c r="L808" s="176"/>
      <c r="M808" s="176"/>
      <c r="N808" s="176" t="s">
        <v>12</v>
      </c>
      <c r="O808" s="176" t="s">
        <v>12</v>
      </c>
      <c r="P808" s="155" t="str">
        <f t="shared" si="156"/>
        <v xml:space="preserve"> </v>
      </c>
      <c r="Q808" s="155" t="str">
        <f>IF(P808="在读",IF(IFERROR(FIND("一",C808),0)&gt;0,"一对一",VLOOKUP(LEFT(C808,3),班级编码!A:H,8,0)),P808)</f>
        <v xml:space="preserve"> </v>
      </c>
      <c r="R808" s="156">
        <f t="shared" si="157"/>
        <v>0</v>
      </c>
      <c r="S808" s="151">
        <f t="shared" si="158"/>
        <v>0</v>
      </c>
      <c r="T808" s="151" t="str">
        <f t="shared" si="159"/>
        <v/>
      </c>
      <c r="U808" s="151" t="str">
        <f t="shared" si="160"/>
        <v/>
      </c>
      <c r="V808" s="151" t="str">
        <f t="shared" si="161"/>
        <v/>
      </c>
      <c r="W808" s="151" t="str">
        <f t="shared" si="162"/>
        <v/>
      </c>
      <c r="X808" s="151">
        <f t="shared" si="163"/>
        <v>0</v>
      </c>
      <c r="Y808" s="151">
        <f t="shared" si="164"/>
        <v>0</v>
      </c>
      <c r="Z808" s="151" t="str">
        <f t="shared" si="165"/>
        <v/>
      </c>
      <c r="AA808" s="151">
        <f>COUNTIF($F$2:F808,F808)</f>
        <v>0</v>
      </c>
      <c r="AB808" s="156" t="str">
        <f t="shared" si="166"/>
        <v/>
      </c>
      <c r="AC808" t="e">
        <f>VLOOKUP(C808,'2-班级信息'!A:AH,31,0)</f>
        <v>#N/A</v>
      </c>
      <c r="AD808" t="e">
        <f>VLOOKUP(C808,'2-班级信息'!A:AH,8,0)</f>
        <v>#N/A</v>
      </c>
      <c r="AE808" t="e">
        <f t="shared" si="167"/>
        <v>#N/A</v>
      </c>
      <c r="AF808" t="e">
        <f t="shared" si="168"/>
        <v>#N/A</v>
      </c>
    </row>
    <row r="809" spans="1:32">
      <c r="A809" s="176"/>
      <c r="B809" s="176"/>
      <c r="C809" s="176"/>
      <c r="D809" s="176"/>
      <c r="E809" s="176"/>
      <c r="F809" s="176"/>
      <c r="G809" s="175"/>
      <c r="H809" s="176"/>
      <c r="I809" s="176"/>
      <c r="J809" s="176"/>
      <c r="K809" s="176"/>
      <c r="L809" s="176"/>
      <c r="M809" s="176"/>
      <c r="N809" s="176" t="s">
        <v>12</v>
      </c>
      <c r="O809" s="176" t="s">
        <v>12</v>
      </c>
      <c r="P809" s="155" t="str">
        <f t="shared" si="156"/>
        <v xml:space="preserve"> </v>
      </c>
      <c r="Q809" s="155" t="str">
        <f>IF(P809="在读",IF(IFERROR(FIND("一",C809),0)&gt;0,"一对一",VLOOKUP(LEFT(C809,3),班级编码!A:H,8,0)),P809)</f>
        <v xml:space="preserve"> </v>
      </c>
      <c r="R809" s="156">
        <f t="shared" si="157"/>
        <v>0</v>
      </c>
      <c r="S809" s="151">
        <f t="shared" si="158"/>
        <v>0</v>
      </c>
      <c r="T809" s="151" t="str">
        <f t="shared" si="159"/>
        <v/>
      </c>
      <c r="U809" s="151" t="str">
        <f t="shared" si="160"/>
        <v/>
      </c>
      <c r="V809" s="151" t="str">
        <f t="shared" si="161"/>
        <v/>
      </c>
      <c r="W809" s="151" t="str">
        <f t="shared" si="162"/>
        <v/>
      </c>
      <c r="X809" s="151">
        <f t="shared" si="163"/>
        <v>0</v>
      </c>
      <c r="Y809" s="151">
        <f t="shared" si="164"/>
        <v>0</v>
      </c>
      <c r="Z809" s="151" t="str">
        <f t="shared" si="165"/>
        <v/>
      </c>
      <c r="AA809" s="151">
        <f>COUNTIF($F$2:F809,F809)</f>
        <v>0</v>
      </c>
      <c r="AB809" s="156" t="str">
        <f t="shared" si="166"/>
        <v/>
      </c>
      <c r="AC809" t="e">
        <f>VLOOKUP(C809,'2-班级信息'!A:AH,31,0)</f>
        <v>#N/A</v>
      </c>
      <c r="AD809" t="e">
        <f>VLOOKUP(C809,'2-班级信息'!A:AH,8,0)</f>
        <v>#N/A</v>
      </c>
      <c r="AE809" t="e">
        <f t="shared" si="167"/>
        <v>#N/A</v>
      </c>
      <c r="AF809" t="e">
        <f t="shared" si="168"/>
        <v>#N/A</v>
      </c>
    </row>
    <row r="810" spans="1:32">
      <c r="A810" s="176"/>
      <c r="B810" s="176"/>
      <c r="C810" s="176"/>
      <c r="D810" s="176"/>
      <c r="E810" s="176"/>
      <c r="F810" s="176"/>
      <c r="G810" s="175"/>
      <c r="H810" s="176"/>
      <c r="I810" s="176"/>
      <c r="J810" s="176"/>
      <c r="K810" s="176"/>
      <c r="L810" s="176"/>
      <c r="M810" s="176"/>
      <c r="N810" s="176" t="s">
        <v>12</v>
      </c>
      <c r="O810" s="176" t="s">
        <v>12</v>
      </c>
      <c r="P810" s="155" t="str">
        <f t="shared" si="156"/>
        <v xml:space="preserve"> </v>
      </c>
      <c r="Q810" s="155" t="str">
        <f>IF(P810="在读",IF(IFERROR(FIND("一",C810),0)&gt;0,"一对一",VLOOKUP(LEFT(C810,3),班级编码!A:H,8,0)),P810)</f>
        <v xml:space="preserve"> </v>
      </c>
      <c r="R810" s="156">
        <f t="shared" si="157"/>
        <v>0</v>
      </c>
      <c r="S810" s="151">
        <f t="shared" si="158"/>
        <v>0</v>
      </c>
      <c r="T810" s="151" t="str">
        <f t="shared" si="159"/>
        <v/>
      </c>
      <c r="U810" s="151" t="str">
        <f t="shared" si="160"/>
        <v/>
      </c>
      <c r="V810" s="151" t="str">
        <f t="shared" si="161"/>
        <v/>
      </c>
      <c r="W810" s="151" t="str">
        <f t="shared" si="162"/>
        <v/>
      </c>
      <c r="X810" s="151">
        <f t="shared" si="163"/>
        <v>0</v>
      </c>
      <c r="Y810" s="151">
        <f t="shared" si="164"/>
        <v>0</v>
      </c>
      <c r="Z810" s="151" t="str">
        <f t="shared" si="165"/>
        <v/>
      </c>
      <c r="AA810" s="151">
        <f>COUNTIF($F$2:F810,F810)</f>
        <v>0</v>
      </c>
      <c r="AB810" s="156" t="str">
        <f t="shared" si="166"/>
        <v/>
      </c>
      <c r="AC810" t="e">
        <f>VLOOKUP(C810,'2-班级信息'!A:AH,31,0)</f>
        <v>#N/A</v>
      </c>
      <c r="AD810" t="e">
        <f>VLOOKUP(C810,'2-班级信息'!A:AH,8,0)</f>
        <v>#N/A</v>
      </c>
      <c r="AE810" t="e">
        <f t="shared" si="167"/>
        <v>#N/A</v>
      </c>
      <c r="AF810" t="e">
        <f t="shared" si="168"/>
        <v>#N/A</v>
      </c>
    </row>
    <row r="811" spans="1:32">
      <c r="A811" s="176"/>
      <c r="B811" s="176"/>
      <c r="C811" s="176"/>
      <c r="D811" s="176"/>
      <c r="E811" s="176"/>
      <c r="F811" s="176"/>
      <c r="G811" s="175"/>
      <c r="H811" s="176"/>
      <c r="I811" s="176"/>
      <c r="J811" s="176"/>
      <c r="K811" s="176"/>
      <c r="L811" s="176"/>
      <c r="M811" s="176"/>
      <c r="N811" s="176" t="s">
        <v>12</v>
      </c>
      <c r="O811" s="176" t="s">
        <v>12</v>
      </c>
      <c r="P811" s="155" t="str">
        <f t="shared" si="156"/>
        <v xml:space="preserve"> </v>
      </c>
      <c r="Q811" s="155" t="str">
        <f>IF(P811="在读",IF(IFERROR(FIND("一",C811),0)&gt;0,"一对一",VLOOKUP(LEFT(C811,3),班级编码!A:H,8,0)),P811)</f>
        <v xml:space="preserve"> </v>
      </c>
      <c r="R811" s="156">
        <f t="shared" si="157"/>
        <v>0</v>
      </c>
      <c r="S811" s="151">
        <f t="shared" si="158"/>
        <v>0</v>
      </c>
      <c r="T811" s="151" t="str">
        <f t="shared" si="159"/>
        <v/>
      </c>
      <c r="U811" s="151" t="str">
        <f t="shared" si="160"/>
        <v/>
      </c>
      <c r="V811" s="151" t="str">
        <f t="shared" si="161"/>
        <v/>
      </c>
      <c r="W811" s="151" t="str">
        <f t="shared" si="162"/>
        <v/>
      </c>
      <c r="X811" s="151">
        <f t="shared" si="163"/>
        <v>0</v>
      </c>
      <c r="Y811" s="151">
        <f t="shared" si="164"/>
        <v>0</v>
      </c>
      <c r="Z811" s="151" t="str">
        <f t="shared" si="165"/>
        <v/>
      </c>
      <c r="AA811" s="151">
        <f>COUNTIF($F$2:F811,F811)</f>
        <v>0</v>
      </c>
      <c r="AB811" s="156" t="str">
        <f t="shared" si="166"/>
        <v/>
      </c>
      <c r="AC811" t="e">
        <f>VLOOKUP(C811,'2-班级信息'!A:AH,31,0)</f>
        <v>#N/A</v>
      </c>
      <c r="AD811" t="e">
        <f>VLOOKUP(C811,'2-班级信息'!A:AH,8,0)</f>
        <v>#N/A</v>
      </c>
      <c r="AE811" t="e">
        <f t="shared" si="167"/>
        <v>#N/A</v>
      </c>
      <c r="AF811" t="e">
        <f t="shared" si="168"/>
        <v>#N/A</v>
      </c>
    </row>
    <row r="812" spans="1:32">
      <c r="A812" s="176"/>
      <c r="B812" s="176"/>
      <c r="C812" s="176"/>
      <c r="D812" s="176"/>
      <c r="E812" s="176"/>
      <c r="F812" s="176"/>
      <c r="G812" s="175"/>
      <c r="H812" s="176"/>
      <c r="I812" s="176"/>
      <c r="J812" s="176"/>
      <c r="K812" s="176"/>
      <c r="L812" s="176"/>
      <c r="M812" s="176"/>
      <c r="N812" s="176" t="s">
        <v>12</v>
      </c>
      <c r="O812" s="176" t="s">
        <v>12</v>
      </c>
      <c r="P812" s="155" t="str">
        <f t="shared" si="156"/>
        <v xml:space="preserve"> </v>
      </c>
      <c r="Q812" s="155" t="str">
        <f>IF(P812="在读",IF(IFERROR(FIND("一",C812),0)&gt;0,"一对一",VLOOKUP(LEFT(C812,3),班级编码!A:H,8,0)),P812)</f>
        <v xml:space="preserve"> </v>
      </c>
      <c r="R812" s="156">
        <f t="shared" si="157"/>
        <v>0</v>
      </c>
      <c r="S812" s="151">
        <f t="shared" si="158"/>
        <v>0</v>
      </c>
      <c r="T812" s="151" t="str">
        <f t="shared" si="159"/>
        <v/>
      </c>
      <c r="U812" s="151" t="str">
        <f t="shared" si="160"/>
        <v/>
      </c>
      <c r="V812" s="151" t="str">
        <f t="shared" si="161"/>
        <v/>
      </c>
      <c r="W812" s="151" t="str">
        <f t="shared" si="162"/>
        <v/>
      </c>
      <c r="X812" s="151">
        <f t="shared" si="163"/>
        <v>0</v>
      </c>
      <c r="Y812" s="151">
        <f t="shared" si="164"/>
        <v>0</v>
      </c>
      <c r="Z812" s="151" t="str">
        <f t="shared" si="165"/>
        <v/>
      </c>
      <c r="AA812" s="151">
        <f>COUNTIF($F$2:F812,F812)</f>
        <v>0</v>
      </c>
      <c r="AB812" s="156" t="str">
        <f t="shared" si="166"/>
        <v/>
      </c>
      <c r="AC812" t="e">
        <f>VLOOKUP(C812,'2-班级信息'!A:AH,31,0)</f>
        <v>#N/A</v>
      </c>
      <c r="AD812" t="e">
        <f>VLOOKUP(C812,'2-班级信息'!A:AH,8,0)</f>
        <v>#N/A</v>
      </c>
      <c r="AE812" t="e">
        <f t="shared" si="167"/>
        <v>#N/A</v>
      </c>
      <c r="AF812" t="e">
        <f t="shared" si="168"/>
        <v>#N/A</v>
      </c>
    </row>
    <row r="813" spans="1:32">
      <c r="A813" s="176"/>
      <c r="B813" s="176"/>
      <c r="C813" s="176"/>
      <c r="D813" s="176"/>
      <c r="E813" s="176"/>
      <c r="F813" s="176"/>
      <c r="G813" s="175"/>
      <c r="H813" s="176"/>
      <c r="I813" s="176"/>
      <c r="J813" s="176"/>
      <c r="K813" s="176"/>
      <c r="L813" s="176"/>
      <c r="M813" s="176"/>
      <c r="N813" s="176" t="s">
        <v>12</v>
      </c>
      <c r="O813" s="176" t="s">
        <v>12</v>
      </c>
      <c r="P813" s="155" t="str">
        <f t="shared" si="156"/>
        <v xml:space="preserve"> </v>
      </c>
      <c r="Q813" s="155" t="str">
        <f>IF(P813="在读",IF(IFERROR(FIND("一",C813),0)&gt;0,"一对一",VLOOKUP(LEFT(C813,3),班级编码!A:H,8,0)),P813)</f>
        <v xml:space="preserve"> </v>
      </c>
      <c r="R813" s="156">
        <f t="shared" si="157"/>
        <v>0</v>
      </c>
      <c r="S813" s="151">
        <f t="shared" si="158"/>
        <v>0</v>
      </c>
      <c r="T813" s="151" t="str">
        <f t="shared" si="159"/>
        <v/>
      </c>
      <c r="U813" s="151" t="str">
        <f t="shared" si="160"/>
        <v/>
      </c>
      <c r="V813" s="151" t="str">
        <f t="shared" si="161"/>
        <v/>
      </c>
      <c r="W813" s="151" t="str">
        <f t="shared" si="162"/>
        <v/>
      </c>
      <c r="X813" s="151">
        <f t="shared" si="163"/>
        <v>0</v>
      </c>
      <c r="Y813" s="151">
        <f t="shared" si="164"/>
        <v>0</v>
      </c>
      <c r="Z813" s="151" t="str">
        <f t="shared" si="165"/>
        <v/>
      </c>
      <c r="AA813" s="151">
        <f>COUNTIF($F$2:F813,F813)</f>
        <v>0</v>
      </c>
      <c r="AB813" s="156" t="str">
        <f t="shared" si="166"/>
        <v/>
      </c>
      <c r="AC813" t="e">
        <f>VLOOKUP(C813,'2-班级信息'!A:AH,31,0)</f>
        <v>#N/A</v>
      </c>
      <c r="AD813" t="e">
        <f>VLOOKUP(C813,'2-班级信息'!A:AH,8,0)</f>
        <v>#N/A</v>
      </c>
      <c r="AE813" t="e">
        <f t="shared" si="167"/>
        <v>#N/A</v>
      </c>
      <c r="AF813" t="e">
        <f t="shared" si="168"/>
        <v>#N/A</v>
      </c>
    </row>
    <row r="814" spans="1:32">
      <c r="A814" s="176"/>
      <c r="B814" s="176"/>
      <c r="C814" s="176"/>
      <c r="D814" s="176"/>
      <c r="E814" s="176"/>
      <c r="F814" s="176"/>
      <c r="G814" s="175"/>
      <c r="H814" s="176"/>
      <c r="I814" s="176"/>
      <c r="J814" s="176"/>
      <c r="K814" s="176"/>
      <c r="L814" s="176"/>
      <c r="M814" s="176"/>
      <c r="N814" s="176" t="s">
        <v>12</v>
      </c>
      <c r="O814" s="176" t="s">
        <v>12</v>
      </c>
      <c r="P814" s="155" t="str">
        <f t="shared" si="156"/>
        <v xml:space="preserve"> </v>
      </c>
      <c r="Q814" s="155" t="str">
        <f>IF(P814="在读",IF(IFERROR(FIND("一",C814),0)&gt;0,"一对一",VLOOKUP(LEFT(C814,3),班级编码!A:H,8,0)),P814)</f>
        <v xml:space="preserve"> </v>
      </c>
      <c r="R814" s="156">
        <f t="shared" si="157"/>
        <v>0</v>
      </c>
      <c r="S814" s="151">
        <f t="shared" si="158"/>
        <v>0</v>
      </c>
      <c r="T814" s="151" t="str">
        <f t="shared" si="159"/>
        <v/>
      </c>
      <c r="U814" s="151" t="str">
        <f t="shared" si="160"/>
        <v/>
      </c>
      <c r="V814" s="151" t="str">
        <f t="shared" si="161"/>
        <v/>
      </c>
      <c r="W814" s="151" t="str">
        <f t="shared" si="162"/>
        <v/>
      </c>
      <c r="X814" s="151">
        <f t="shared" si="163"/>
        <v>0</v>
      </c>
      <c r="Y814" s="151">
        <f t="shared" si="164"/>
        <v>0</v>
      </c>
      <c r="Z814" s="151" t="str">
        <f t="shared" si="165"/>
        <v/>
      </c>
      <c r="AA814" s="151">
        <f>COUNTIF($F$2:F814,F814)</f>
        <v>0</v>
      </c>
      <c r="AB814" s="156" t="str">
        <f t="shared" si="166"/>
        <v/>
      </c>
      <c r="AC814" t="e">
        <f>VLOOKUP(C814,'2-班级信息'!A:AH,31,0)</f>
        <v>#N/A</v>
      </c>
      <c r="AD814" t="e">
        <f>VLOOKUP(C814,'2-班级信息'!A:AH,8,0)</f>
        <v>#N/A</v>
      </c>
      <c r="AE814" t="e">
        <f t="shared" si="167"/>
        <v>#N/A</v>
      </c>
      <c r="AF814" t="e">
        <f t="shared" si="168"/>
        <v>#N/A</v>
      </c>
    </row>
    <row r="815" spans="1:32">
      <c r="A815" s="176"/>
      <c r="B815" s="176"/>
      <c r="C815" s="176"/>
      <c r="D815" s="176"/>
      <c r="E815" s="176"/>
      <c r="F815" s="176"/>
      <c r="G815" s="175"/>
      <c r="H815" s="176"/>
      <c r="I815" s="176"/>
      <c r="J815" s="176"/>
      <c r="K815" s="176"/>
      <c r="L815" s="176"/>
      <c r="M815" s="176"/>
      <c r="N815" s="176" t="s">
        <v>12</v>
      </c>
      <c r="O815" s="176" t="s">
        <v>12</v>
      </c>
      <c r="P815" s="155" t="str">
        <f t="shared" si="156"/>
        <v xml:space="preserve"> </v>
      </c>
      <c r="Q815" s="155" t="str">
        <f>IF(P815="在读",IF(IFERROR(FIND("一",C815),0)&gt;0,"一对一",VLOOKUP(LEFT(C815,3),班级编码!A:H,8,0)),P815)</f>
        <v xml:space="preserve"> </v>
      </c>
      <c r="R815" s="156">
        <f t="shared" si="157"/>
        <v>0</v>
      </c>
      <c r="S815" s="151">
        <f t="shared" si="158"/>
        <v>0</v>
      </c>
      <c r="T815" s="151" t="str">
        <f t="shared" si="159"/>
        <v/>
      </c>
      <c r="U815" s="151" t="str">
        <f t="shared" si="160"/>
        <v/>
      </c>
      <c r="V815" s="151" t="str">
        <f t="shared" si="161"/>
        <v/>
      </c>
      <c r="W815" s="151" t="str">
        <f t="shared" si="162"/>
        <v/>
      </c>
      <c r="X815" s="151">
        <f t="shared" si="163"/>
        <v>0</v>
      </c>
      <c r="Y815" s="151">
        <f t="shared" si="164"/>
        <v>0</v>
      </c>
      <c r="Z815" s="151" t="str">
        <f t="shared" si="165"/>
        <v/>
      </c>
      <c r="AA815" s="151">
        <f>COUNTIF($F$2:F815,F815)</f>
        <v>0</v>
      </c>
      <c r="AB815" s="156" t="str">
        <f t="shared" si="166"/>
        <v/>
      </c>
      <c r="AC815" t="e">
        <f>VLOOKUP(C815,'2-班级信息'!A:AH,31,0)</f>
        <v>#N/A</v>
      </c>
      <c r="AD815" t="e">
        <f>VLOOKUP(C815,'2-班级信息'!A:AH,8,0)</f>
        <v>#N/A</v>
      </c>
      <c r="AE815" t="e">
        <f t="shared" si="167"/>
        <v>#N/A</v>
      </c>
      <c r="AF815" t="e">
        <f t="shared" si="168"/>
        <v>#N/A</v>
      </c>
    </row>
    <row r="816" spans="1:32">
      <c r="A816" s="176"/>
      <c r="B816" s="176"/>
      <c r="C816" s="176"/>
      <c r="D816" s="176"/>
      <c r="E816" s="176"/>
      <c r="F816" s="176"/>
      <c r="G816" s="175"/>
      <c r="H816" s="176"/>
      <c r="I816" s="176"/>
      <c r="J816" s="176"/>
      <c r="K816" s="176"/>
      <c r="L816" s="176"/>
      <c r="M816" s="176"/>
      <c r="N816" s="176" t="s">
        <v>12</v>
      </c>
      <c r="O816" s="176" t="s">
        <v>12</v>
      </c>
      <c r="P816" s="155" t="str">
        <f t="shared" si="156"/>
        <v xml:space="preserve"> </v>
      </c>
      <c r="Q816" s="155" t="str">
        <f>IF(P816="在读",IF(IFERROR(FIND("一",C816),0)&gt;0,"一对一",VLOOKUP(LEFT(C816,3),班级编码!A:H,8,0)),P816)</f>
        <v xml:space="preserve"> </v>
      </c>
      <c r="R816" s="156">
        <f t="shared" si="157"/>
        <v>0</v>
      </c>
      <c r="S816" s="151">
        <f t="shared" si="158"/>
        <v>0</v>
      </c>
      <c r="T816" s="151" t="str">
        <f t="shared" si="159"/>
        <v/>
      </c>
      <c r="U816" s="151" t="str">
        <f t="shared" si="160"/>
        <v/>
      </c>
      <c r="V816" s="151" t="str">
        <f t="shared" si="161"/>
        <v/>
      </c>
      <c r="W816" s="151" t="str">
        <f t="shared" si="162"/>
        <v/>
      </c>
      <c r="X816" s="151">
        <f t="shared" si="163"/>
        <v>0</v>
      </c>
      <c r="Y816" s="151">
        <f t="shared" si="164"/>
        <v>0</v>
      </c>
      <c r="Z816" s="151" t="str">
        <f t="shared" si="165"/>
        <v/>
      </c>
      <c r="AA816" s="151">
        <f>COUNTIF($F$2:F816,F816)</f>
        <v>0</v>
      </c>
      <c r="AB816" s="156" t="str">
        <f t="shared" si="166"/>
        <v/>
      </c>
      <c r="AC816" t="e">
        <f>VLOOKUP(C816,'2-班级信息'!A:AH,31,0)</f>
        <v>#N/A</v>
      </c>
      <c r="AD816" t="e">
        <f>VLOOKUP(C816,'2-班级信息'!A:AH,8,0)</f>
        <v>#N/A</v>
      </c>
      <c r="AE816" t="e">
        <f t="shared" si="167"/>
        <v>#N/A</v>
      </c>
      <c r="AF816" t="e">
        <f t="shared" si="168"/>
        <v>#N/A</v>
      </c>
    </row>
    <row r="817" spans="1:32">
      <c r="A817" s="176"/>
      <c r="B817" s="176"/>
      <c r="C817" s="176"/>
      <c r="D817" s="176"/>
      <c r="E817" s="176"/>
      <c r="F817" s="176"/>
      <c r="G817" s="175"/>
      <c r="H817" s="176"/>
      <c r="I817" s="176"/>
      <c r="J817" s="176"/>
      <c r="K817" s="176"/>
      <c r="L817" s="176"/>
      <c r="M817" s="176"/>
      <c r="N817" s="176" t="s">
        <v>12</v>
      </c>
      <c r="O817" s="176" t="s">
        <v>12</v>
      </c>
      <c r="P817" s="155" t="str">
        <f t="shared" si="156"/>
        <v xml:space="preserve"> </v>
      </c>
      <c r="Q817" s="155" t="str">
        <f>IF(P817="在读",IF(IFERROR(FIND("一",C817),0)&gt;0,"一对一",VLOOKUP(LEFT(C817,3),班级编码!A:H,8,0)),P817)</f>
        <v xml:space="preserve"> </v>
      </c>
      <c r="R817" s="156">
        <f t="shared" si="157"/>
        <v>0</v>
      </c>
      <c r="S817" s="151">
        <f t="shared" si="158"/>
        <v>0</v>
      </c>
      <c r="T817" s="151" t="str">
        <f t="shared" si="159"/>
        <v/>
      </c>
      <c r="U817" s="151" t="str">
        <f t="shared" si="160"/>
        <v/>
      </c>
      <c r="V817" s="151" t="str">
        <f t="shared" si="161"/>
        <v/>
      </c>
      <c r="W817" s="151" t="str">
        <f t="shared" si="162"/>
        <v/>
      </c>
      <c r="X817" s="151">
        <f t="shared" si="163"/>
        <v>0</v>
      </c>
      <c r="Y817" s="151">
        <f t="shared" si="164"/>
        <v>0</v>
      </c>
      <c r="Z817" s="151" t="str">
        <f t="shared" si="165"/>
        <v/>
      </c>
      <c r="AA817" s="151">
        <f>COUNTIF($F$2:F817,F817)</f>
        <v>0</v>
      </c>
      <c r="AB817" s="156" t="str">
        <f t="shared" si="166"/>
        <v/>
      </c>
      <c r="AC817" t="e">
        <f>VLOOKUP(C817,'2-班级信息'!A:AH,31,0)</f>
        <v>#N/A</v>
      </c>
      <c r="AD817" t="e">
        <f>VLOOKUP(C817,'2-班级信息'!A:AH,8,0)</f>
        <v>#N/A</v>
      </c>
      <c r="AE817" t="e">
        <f t="shared" si="167"/>
        <v>#N/A</v>
      </c>
      <c r="AF817" t="e">
        <f t="shared" si="168"/>
        <v>#N/A</v>
      </c>
    </row>
    <row r="818" spans="1:32">
      <c r="A818" s="176"/>
      <c r="B818" s="176"/>
      <c r="C818" s="176"/>
      <c r="D818" s="176"/>
      <c r="E818" s="176"/>
      <c r="F818" s="176"/>
      <c r="G818" s="175"/>
      <c r="H818" s="176"/>
      <c r="I818" s="176"/>
      <c r="J818" s="176"/>
      <c r="K818" s="176"/>
      <c r="L818" s="176"/>
      <c r="M818" s="176"/>
      <c r="N818" s="176" t="s">
        <v>12</v>
      </c>
      <c r="O818" s="176" t="s">
        <v>12</v>
      </c>
      <c r="P818" s="155" t="str">
        <f t="shared" si="156"/>
        <v xml:space="preserve"> </v>
      </c>
      <c r="Q818" s="155" t="str">
        <f>IF(P818="在读",IF(IFERROR(FIND("一",C818),0)&gt;0,"一对一",VLOOKUP(LEFT(C818,3),班级编码!A:H,8,0)),P818)</f>
        <v xml:space="preserve"> </v>
      </c>
      <c r="R818" s="156">
        <f t="shared" si="157"/>
        <v>0</v>
      </c>
      <c r="S818" s="151">
        <f t="shared" si="158"/>
        <v>0</v>
      </c>
      <c r="T818" s="151" t="str">
        <f t="shared" si="159"/>
        <v/>
      </c>
      <c r="U818" s="151" t="str">
        <f t="shared" si="160"/>
        <v/>
      </c>
      <c r="V818" s="151" t="str">
        <f t="shared" si="161"/>
        <v/>
      </c>
      <c r="W818" s="151" t="str">
        <f t="shared" si="162"/>
        <v/>
      </c>
      <c r="X818" s="151">
        <f t="shared" si="163"/>
        <v>0</v>
      </c>
      <c r="Y818" s="151">
        <f t="shared" si="164"/>
        <v>0</v>
      </c>
      <c r="Z818" s="151" t="str">
        <f t="shared" si="165"/>
        <v/>
      </c>
      <c r="AA818" s="151">
        <f>COUNTIF($F$2:F818,F818)</f>
        <v>0</v>
      </c>
      <c r="AB818" s="156" t="str">
        <f t="shared" si="166"/>
        <v/>
      </c>
      <c r="AC818" t="e">
        <f>VLOOKUP(C818,'2-班级信息'!A:AH,31,0)</f>
        <v>#N/A</v>
      </c>
      <c r="AD818" t="e">
        <f>VLOOKUP(C818,'2-班级信息'!A:AH,8,0)</f>
        <v>#N/A</v>
      </c>
      <c r="AE818" t="e">
        <f t="shared" si="167"/>
        <v>#N/A</v>
      </c>
      <c r="AF818" t="e">
        <f t="shared" si="168"/>
        <v>#N/A</v>
      </c>
    </row>
    <row r="819" spans="1:32">
      <c r="A819" s="176"/>
      <c r="B819" s="176"/>
      <c r="C819" s="176"/>
      <c r="D819" s="176"/>
      <c r="E819" s="176"/>
      <c r="F819" s="176"/>
      <c r="G819" s="175"/>
      <c r="H819" s="176"/>
      <c r="I819" s="176"/>
      <c r="J819" s="176"/>
      <c r="K819" s="176"/>
      <c r="L819" s="176"/>
      <c r="M819" s="176"/>
      <c r="N819" s="176" t="s">
        <v>12</v>
      </c>
      <c r="O819" s="176" t="s">
        <v>12</v>
      </c>
      <c r="P819" s="155" t="str">
        <f t="shared" si="156"/>
        <v xml:space="preserve"> </v>
      </c>
      <c r="Q819" s="155" t="str">
        <f>IF(P819="在读",IF(IFERROR(FIND("一",C819),0)&gt;0,"一对一",VLOOKUP(LEFT(C819,3),班级编码!A:H,8,0)),P819)</f>
        <v xml:space="preserve"> </v>
      </c>
      <c r="R819" s="156">
        <f t="shared" si="157"/>
        <v>0</v>
      </c>
      <c r="S819" s="151">
        <f t="shared" si="158"/>
        <v>0</v>
      </c>
      <c r="T819" s="151" t="str">
        <f t="shared" si="159"/>
        <v/>
      </c>
      <c r="U819" s="151" t="str">
        <f t="shared" si="160"/>
        <v/>
      </c>
      <c r="V819" s="151" t="str">
        <f t="shared" si="161"/>
        <v/>
      </c>
      <c r="W819" s="151" t="str">
        <f t="shared" si="162"/>
        <v/>
      </c>
      <c r="X819" s="151">
        <f t="shared" si="163"/>
        <v>0</v>
      </c>
      <c r="Y819" s="151">
        <f t="shared" si="164"/>
        <v>0</v>
      </c>
      <c r="Z819" s="151" t="str">
        <f t="shared" si="165"/>
        <v/>
      </c>
      <c r="AA819" s="151">
        <f>COUNTIF($F$2:F819,F819)</f>
        <v>0</v>
      </c>
      <c r="AB819" s="156" t="str">
        <f t="shared" si="166"/>
        <v/>
      </c>
      <c r="AC819" t="e">
        <f>VLOOKUP(C819,'2-班级信息'!A:AH,31,0)</f>
        <v>#N/A</v>
      </c>
      <c r="AD819" t="e">
        <f>VLOOKUP(C819,'2-班级信息'!A:AH,8,0)</f>
        <v>#N/A</v>
      </c>
      <c r="AE819" t="e">
        <f t="shared" si="167"/>
        <v>#N/A</v>
      </c>
      <c r="AF819" t="e">
        <f t="shared" si="168"/>
        <v>#N/A</v>
      </c>
    </row>
    <row r="820" spans="1:32">
      <c r="A820" s="176"/>
      <c r="B820" s="176"/>
      <c r="C820" s="176"/>
      <c r="D820" s="176"/>
      <c r="E820" s="176"/>
      <c r="F820" s="176"/>
      <c r="G820" s="175"/>
      <c r="H820" s="176"/>
      <c r="I820" s="176"/>
      <c r="J820" s="176"/>
      <c r="K820" s="176"/>
      <c r="L820" s="176"/>
      <c r="M820" s="176"/>
      <c r="N820" s="176" t="s">
        <v>12</v>
      </c>
      <c r="O820" s="176" t="s">
        <v>12</v>
      </c>
      <c r="P820" s="155" t="str">
        <f t="shared" si="156"/>
        <v xml:space="preserve"> </v>
      </c>
      <c r="Q820" s="155" t="str">
        <f>IF(P820="在读",IF(IFERROR(FIND("一",C820),0)&gt;0,"一对一",VLOOKUP(LEFT(C820,3),班级编码!A:H,8,0)),P820)</f>
        <v xml:space="preserve"> </v>
      </c>
      <c r="R820" s="156">
        <f t="shared" si="157"/>
        <v>0</v>
      </c>
      <c r="S820" s="151">
        <f t="shared" si="158"/>
        <v>0</v>
      </c>
      <c r="T820" s="151" t="str">
        <f t="shared" si="159"/>
        <v/>
      </c>
      <c r="U820" s="151" t="str">
        <f t="shared" si="160"/>
        <v/>
      </c>
      <c r="V820" s="151" t="str">
        <f t="shared" si="161"/>
        <v/>
      </c>
      <c r="W820" s="151" t="str">
        <f t="shared" si="162"/>
        <v/>
      </c>
      <c r="X820" s="151">
        <f t="shared" si="163"/>
        <v>0</v>
      </c>
      <c r="Y820" s="151">
        <f t="shared" si="164"/>
        <v>0</v>
      </c>
      <c r="Z820" s="151" t="str">
        <f t="shared" si="165"/>
        <v/>
      </c>
      <c r="AA820" s="151">
        <f>COUNTIF($F$2:F820,F820)</f>
        <v>0</v>
      </c>
      <c r="AB820" s="156" t="str">
        <f t="shared" si="166"/>
        <v/>
      </c>
      <c r="AC820" t="e">
        <f>VLOOKUP(C820,'2-班级信息'!A:AH,31,0)</f>
        <v>#N/A</v>
      </c>
      <c r="AD820" t="e">
        <f>VLOOKUP(C820,'2-班级信息'!A:AH,8,0)</f>
        <v>#N/A</v>
      </c>
      <c r="AE820" t="e">
        <f t="shared" si="167"/>
        <v>#N/A</v>
      </c>
      <c r="AF820" t="e">
        <f t="shared" si="168"/>
        <v>#N/A</v>
      </c>
    </row>
    <row r="821" spans="1:32">
      <c r="A821" s="176"/>
      <c r="B821" s="176"/>
      <c r="C821" s="176"/>
      <c r="D821" s="176"/>
      <c r="E821" s="176"/>
      <c r="F821" s="176"/>
      <c r="G821" s="175"/>
      <c r="H821" s="176"/>
      <c r="I821" s="176"/>
      <c r="J821" s="176"/>
      <c r="K821" s="176"/>
      <c r="L821" s="176"/>
      <c r="M821" s="176"/>
      <c r="N821" s="176" t="s">
        <v>12</v>
      </c>
      <c r="O821" s="176" t="s">
        <v>12</v>
      </c>
      <c r="P821" s="155" t="str">
        <f t="shared" si="156"/>
        <v xml:space="preserve"> </v>
      </c>
      <c r="Q821" s="155" t="str">
        <f>IF(P821="在读",IF(IFERROR(FIND("一",C821),0)&gt;0,"一对一",VLOOKUP(LEFT(C821,3),班级编码!A:H,8,0)),P821)</f>
        <v xml:space="preserve"> </v>
      </c>
      <c r="R821" s="156">
        <f t="shared" si="157"/>
        <v>0</v>
      </c>
      <c r="S821" s="151">
        <f t="shared" si="158"/>
        <v>0</v>
      </c>
      <c r="T821" s="151" t="str">
        <f t="shared" si="159"/>
        <v/>
      </c>
      <c r="U821" s="151" t="str">
        <f t="shared" si="160"/>
        <v/>
      </c>
      <c r="V821" s="151" t="str">
        <f t="shared" si="161"/>
        <v/>
      </c>
      <c r="W821" s="151" t="str">
        <f t="shared" si="162"/>
        <v/>
      </c>
      <c r="X821" s="151">
        <f t="shared" si="163"/>
        <v>0</v>
      </c>
      <c r="Y821" s="151">
        <f t="shared" si="164"/>
        <v>0</v>
      </c>
      <c r="Z821" s="151" t="str">
        <f t="shared" si="165"/>
        <v/>
      </c>
      <c r="AA821" s="151">
        <f>COUNTIF($F$2:F821,F821)</f>
        <v>0</v>
      </c>
      <c r="AB821" s="156" t="str">
        <f t="shared" si="166"/>
        <v/>
      </c>
      <c r="AC821" t="e">
        <f>VLOOKUP(C821,'2-班级信息'!A:AH,31,0)</f>
        <v>#N/A</v>
      </c>
      <c r="AD821" t="e">
        <f>VLOOKUP(C821,'2-班级信息'!A:AH,8,0)</f>
        <v>#N/A</v>
      </c>
      <c r="AE821" t="e">
        <f t="shared" si="167"/>
        <v>#N/A</v>
      </c>
      <c r="AF821" t="e">
        <f t="shared" si="168"/>
        <v>#N/A</v>
      </c>
    </row>
    <row r="822" spans="1:32">
      <c r="A822" s="176"/>
      <c r="B822" s="176"/>
      <c r="C822" s="176"/>
      <c r="D822" s="176"/>
      <c r="E822" s="176"/>
      <c r="F822" s="176"/>
      <c r="G822" s="175"/>
      <c r="H822" s="176"/>
      <c r="I822" s="176"/>
      <c r="J822" s="176"/>
      <c r="K822" s="176"/>
      <c r="L822" s="176"/>
      <c r="M822" s="176"/>
      <c r="N822" s="176" t="s">
        <v>12</v>
      </c>
      <c r="O822" s="176" t="s">
        <v>12</v>
      </c>
      <c r="P822" s="155" t="str">
        <f t="shared" si="156"/>
        <v xml:space="preserve"> </v>
      </c>
      <c r="Q822" s="155" t="str">
        <f>IF(P822="在读",IF(IFERROR(FIND("一",C822),0)&gt;0,"一对一",VLOOKUP(LEFT(C822,3),班级编码!A:H,8,0)),P822)</f>
        <v xml:space="preserve"> </v>
      </c>
      <c r="R822" s="156">
        <f t="shared" si="157"/>
        <v>0</v>
      </c>
      <c r="S822" s="151">
        <f t="shared" si="158"/>
        <v>0</v>
      </c>
      <c r="T822" s="151" t="str">
        <f t="shared" si="159"/>
        <v/>
      </c>
      <c r="U822" s="151" t="str">
        <f t="shared" si="160"/>
        <v/>
      </c>
      <c r="V822" s="151" t="str">
        <f t="shared" si="161"/>
        <v/>
      </c>
      <c r="W822" s="151" t="str">
        <f t="shared" si="162"/>
        <v/>
      </c>
      <c r="X822" s="151">
        <f t="shared" si="163"/>
        <v>0</v>
      </c>
      <c r="Y822" s="151">
        <f t="shared" si="164"/>
        <v>0</v>
      </c>
      <c r="Z822" s="151" t="str">
        <f t="shared" si="165"/>
        <v/>
      </c>
      <c r="AA822" s="151">
        <f>COUNTIF($F$2:F822,F822)</f>
        <v>0</v>
      </c>
      <c r="AB822" s="156" t="str">
        <f t="shared" si="166"/>
        <v/>
      </c>
      <c r="AC822" t="e">
        <f>VLOOKUP(C822,'2-班级信息'!A:AH,31,0)</f>
        <v>#N/A</v>
      </c>
      <c r="AD822" t="e">
        <f>VLOOKUP(C822,'2-班级信息'!A:AH,8,0)</f>
        <v>#N/A</v>
      </c>
      <c r="AE822" t="e">
        <f t="shared" si="167"/>
        <v>#N/A</v>
      </c>
      <c r="AF822" t="e">
        <f t="shared" si="168"/>
        <v>#N/A</v>
      </c>
    </row>
    <row r="823" spans="1:32">
      <c r="A823" s="176"/>
      <c r="B823" s="176"/>
      <c r="C823" s="176"/>
      <c r="D823" s="176"/>
      <c r="E823" s="176"/>
      <c r="F823" s="176"/>
      <c r="G823" s="175"/>
      <c r="H823" s="176"/>
      <c r="I823" s="176"/>
      <c r="J823" s="176"/>
      <c r="K823" s="176"/>
      <c r="L823" s="176"/>
      <c r="M823" s="176"/>
      <c r="N823" s="176" t="s">
        <v>12</v>
      </c>
      <c r="O823" s="176" t="s">
        <v>12</v>
      </c>
      <c r="P823" s="155" t="str">
        <f t="shared" si="156"/>
        <v xml:space="preserve"> </v>
      </c>
      <c r="Q823" s="155" t="str">
        <f>IF(P823="在读",IF(IFERROR(FIND("一",C823),0)&gt;0,"一对一",VLOOKUP(LEFT(C823,3),班级编码!A:H,8,0)),P823)</f>
        <v xml:space="preserve"> </v>
      </c>
      <c r="R823" s="156">
        <f t="shared" si="157"/>
        <v>0</v>
      </c>
      <c r="S823" s="151">
        <f t="shared" si="158"/>
        <v>0</v>
      </c>
      <c r="T823" s="151" t="str">
        <f t="shared" si="159"/>
        <v/>
      </c>
      <c r="U823" s="151" t="str">
        <f t="shared" si="160"/>
        <v/>
      </c>
      <c r="V823" s="151" t="str">
        <f t="shared" si="161"/>
        <v/>
      </c>
      <c r="W823" s="151" t="str">
        <f t="shared" si="162"/>
        <v/>
      </c>
      <c r="X823" s="151">
        <f t="shared" si="163"/>
        <v>0</v>
      </c>
      <c r="Y823" s="151">
        <f t="shared" si="164"/>
        <v>0</v>
      </c>
      <c r="Z823" s="151" t="str">
        <f t="shared" si="165"/>
        <v/>
      </c>
      <c r="AA823" s="151">
        <f>COUNTIF($F$2:F823,F823)</f>
        <v>0</v>
      </c>
      <c r="AB823" s="156" t="str">
        <f t="shared" si="166"/>
        <v/>
      </c>
      <c r="AC823" t="e">
        <f>VLOOKUP(C823,'2-班级信息'!A:AH,31,0)</f>
        <v>#N/A</v>
      </c>
      <c r="AD823" t="e">
        <f>VLOOKUP(C823,'2-班级信息'!A:AH,8,0)</f>
        <v>#N/A</v>
      </c>
      <c r="AE823" t="e">
        <f t="shared" si="167"/>
        <v>#N/A</v>
      </c>
      <c r="AF823" t="e">
        <f t="shared" si="168"/>
        <v>#N/A</v>
      </c>
    </row>
    <row r="824" spans="1:32">
      <c r="A824" s="176"/>
      <c r="B824" s="176"/>
      <c r="C824" s="176"/>
      <c r="D824" s="176"/>
      <c r="E824" s="176"/>
      <c r="F824" s="176"/>
      <c r="G824" s="175"/>
      <c r="H824" s="176"/>
      <c r="I824" s="176"/>
      <c r="J824" s="176"/>
      <c r="K824" s="176"/>
      <c r="L824" s="176"/>
      <c r="M824" s="176"/>
      <c r="N824" s="176" t="s">
        <v>12</v>
      </c>
      <c r="O824" s="176" t="s">
        <v>12</v>
      </c>
      <c r="P824" s="155" t="str">
        <f t="shared" si="156"/>
        <v xml:space="preserve"> </v>
      </c>
      <c r="Q824" s="155" t="str">
        <f>IF(P824="在读",IF(IFERROR(FIND("一",C824),0)&gt;0,"一对一",VLOOKUP(LEFT(C824,3),班级编码!A:H,8,0)),P824)</f>
        <v xml:space="preserve"> </v>
      </c>
      <c r="R824" s="156">
        <f t="shared" si="157"/>
        <v>0</v>
      </c>
      <c r="S824" s="151">
        <f t="shared" si="158"/>
        <v>0</v>
      </c>
      <c r="T824" s="151" t="str">
        <f t="shared" si="159"/>
        <v/>
      </c>
      <c r="U824" s="151" t="str">
        <f t="shared" si="160"/>
        <v/>
      </c>
      <c r="V824" s="151" t="str">
        <f t="shared" si="161"/>
        <v/>
      </c>
      <c r="W824" s="151" t="str">
        <f t="shared" si="162"/>
        <v/>
      </c>
      <c r="X824" s="151">
        <f t="shared" si="163"/>
        <v>0</v>
      </c>
      <c r="Y824" s="151">
        <f t="shared" si="164"/>
        <v>0</v>
      </c>
      <c r="Z824" s="151" t="str">
        <f t="shared" si="165"/>
        <v/>
      </c>
      <c r="AA824" s="151">
        <f>COUNTIF($F$2:F824,F824)</f>
        <v>0</v>
      </c>
      <c r="AB824" s="156" t="str">
        <f t="shared" si="166"/>
        <v/>
      </c>
      <c r="AC824" t="e">
        <f>VLOOKUP(C824,'2-班级信息'!A:AH,31,0)</f>
        <v>#N/A</v>
      </c>
      <c r="AD824" t="e">
        <f>VLOOKUP(C824,'2-班级信息'!A:AH,8,0)</f>
        <v>#N/A</v>
      </c>
      <c r="AE824" t="e">
        <f t="shared" si="167"/>
        <v>#N/A</v>
      </c>
      <c r="AF824" t="e">
        <f t="shared" si="168"/>
        <v>#N/A</v>
      </c>
    </row>
    <row r="825" spans="1:32">
      <c r="A825" s="176"/>
      <c r="B825" s="176"/>
      <c r="C825" s="176"/>
      <c r="D825" s="176"/>
      <c r="E825" s="176"/>
      <c r="F825" s="176"/>
      <c r="G825" s="175"/>
      <c r="H825" s="176"/>
      <c r="I825" s="176"/>
      <c r="J825" s="176"/>
      <c r="K825" s="176"/>
      <c r="L825" s="176"/>
      <c r="M825" s="176"/>
      <c r="N825" s="176" t="s">
        <v>12</v>
      </c>
      <c r="O825" s="176" t="s">
        <v>12</v>
      </c>
      <c r="P825" s="155" t="str">
        <f t="shared" si="156"/>
        <v xml:space="preserve"> </v>
      </c>
      <c r="Q825" s="155" t="str">
        <f>IF(P825="在读",IF(IFERROR(FIND("一",C825),0)&gt;0,"一对一",VLOOKUP(LEFT(C825,3),班级编码!A:H,8,0)),P825)</f>
        <v xml:space="preserve"> </v>
      </c>
      <c r="R825" s="156">
        <f t="shared" si="157"/>
        <v>0</v>
      </c>
      <c r="S825" s="151">
        <f t="shared" si="158"/>
        <v>0</v>
      </c>
      <c r="T825" s="151" t="str">
        <f t="shared" si="159"/>
        <v/>
      </c>
      <c r="U825" s="151" t="str">
        <f t="shared" si="160"/>
        <v/>
      </c>
      <c r="V825" s="151" t="str">
        <f t="shared" si="161"/>
        <v/>
      </c>
      <c r="W825" s="151" t="str">
        <f t="shared" si="162"/>
        <v/>
      </c>
      <c r="X825" s="151">
        <f t="shared" si="163"/>
        <v>0</v>
      </c>
      <c r="Y825" s="151">
        <f t="shared" si="164"/>
        <v>0</v>
      </c>
      <c r="Z825" s="151" t="str">
        <f t="shared" si="165"/>
        <v/>
      </c>
      <c r="AA825" s="151">
        <f>COUNTIF($F$2:F825,F825)</f>
        <v>0</v>
      </c>
      <c r="AB825" s="156" t="str">
        <f t="shared" si="166"/>
        <v/>
      </c>
      <c r="AC825" t="e">
        <f>VLOOKUP(C825,'2-班级信息'!A:AH,31,0)</f>
        <v>#N/A</v>
      </c>
      <c r="AD825" t="e">
        <f>VLOOKUP(C825,'2-班级信息'!A:AH,8,0)</f>
        <v>#N/A</v>
      </c>
      <c r="AE825" t="e">
        <f t="shared" si="167"/>
        <v>#N/A</v>
      </c>
      <c r="AF825" t="e">
        <f t="shared" si="168"/>
        <v>#N/A</v>
      </c>
    </row>
    <row r="826" spans="1:32">
      <c r="A826" s="176"/>
      <c r="B826" s="176"/>
      <c r="C826" s="176"/>
      <c r="D826" s="176"/>
      <c r="E826" s="176"/>
      <c r="F826" s="176"/>
      <c r="G826" s="175"/>
      <c r="H826" s="176"/>
      <c r="I826" s="176"/>
      <c r="J826" s="176"/>
      <c r="K826" s="176"/>
      <c r="L826" s="176"/>
      <c r="M826" s="176"/>
      <c r="N826" s="176" t="s">
        <v>12</v>
      </c>
      <c r="O826" s="176" t="s">
        <v>12</v>
      </c>
      <c r="P826" s="155" t="str">
        <f t="shared" si="156"/>
        <v xml:space="preserve"> </v>
      </c>
      <c r="Q826" s="155" t="str">
        <f>IF(P826="在读",IF(IFERROR(FIND("一",C826),0)&gt;0,"一对一",VLOOKUP(LEFT(C826,3),班级编码!A:H,8,0)),P826)</f>
        <v xml:space="preserve"> </v>
      </c>
      <c r="R826" s="156">
        <f t="shared" si="157"/>
        <v>0</v>
      </c>
      <c r="S826" s="151">
        <f t="shared" si="158"/>
        <v>0</v>
      </c>
      <c r="T826" s="151" t="str">
        <f t="shared" si="159"/>
        <v/>
      </c>
      <c r="U826" s="151" t="str">
        <f t="shared" si="160"/>
        <v/>
      </c>
      <c r="V826" s="151" t="str">
        <f t="shared" si="161"/>
        <v/>
      </c>
      <c r="W826" s="151" t="str">
        <f t="shared" si="162"/>
        <v/>
      </c>
      <c r="X826" s="151">
        <f t="shared" si="163"/>
        <v>0</v>
      </c>
      <c r="Y826" s="151">
        <f t="shared" si="164"/>
        <v>0</v>
      </c>
      <c r="Z826" s="151" t="str">
        <f t="shared" si="165"/>
        <v/>
      </c>
      <c r="AA826" s="151">
        <f>COUNTIF($F$2:F826,F826)</f>
        <v>0</v>
      </c>
      <c r="AB826" s="156" t="str">
        <f t="shared" si="166"/>
        <v/>
      </c>
      <c r="AC826" t="e">
        <f>VLOOKUP(C826,'2-班级信息'!A:AH,31,0)</f>
        <v>#N/A</v>
      </c>
      <c r="AD826" t="e">
        <f>VLOOKUP(C826,'2-班级信息'!A:AH,8,0)</f>
        <v>#N/A</v>
      </c>
      <c r="AE826" t="e">
        <f t="shared" si="167"/>
        <v>#N/A</v>
      </c>
      <c r="AF826" t="e">
        <f t="shared" si="168"/>
        <v>#N/A</v>
      </c>
    </row>
    <row r="827" spans="1:32">
      <c r="A827" s="176"/>
      <c r="B827" s="176"/>
      <c r="C827" s="176"/>
      <c r="D827" s="176"/>
      <c r="E827" s="176"/>
      <c r="F827" s="176"/>
      <c r="G827" s="175"/>
      <c r="H827" s="176"/>
      <c r="I827" s="176"/>
      <c r="J827" s="176"/>
      <c r="K827" s="176"/>
      <c r="L827" s="176"/>
      <c r="M827" s="176"/>
      <c r="N827" s="176" t="s">
        <v>12</v>
      </c>
      <c r="O827" s="176" t="s">
        <v>12</v>
      </c>
      <c r="P827" s="155" t="str">
        <f t="shared" si="156"/>
        <v xml:space="preserve"> </v>
      </c>
      <c r="Q827" s="155" t="str">
        <f>IF(P827="在读",IF(IFERROR(FIND("一",C827),0)&gt;0,"一对一",VLOOKUP(LEFT(C827,3),班级编码!A:H,8,0)),P827)</f>
        <v xml:space="preserve"> </v>
      </c>
      <c r="R827" s="156">
        <f t="shared" si="157"/>
        <v>0</v>
      </c>
      <c r="S827" s="151">
        <f t="shared" si="158"/>
        <v>0</v>
      </c>
      <c r="T827" s="151" t="str">
        <f t="shared" si="159"/>
        <v/>
      </c>
      <c r="U827" s="151" t="str">
        <f t="shared" si="160"/>
        <v/>
      </c>
      <c r="V827" s="151" t="str">
        <f t="shared" si="161"/>
        <v/>
      </c>
      <c r="W827" s="151" t="str">
        <f t="shared" si="162"/>
        <v/>
      </c>
      <c r="X827" s="151">
        <f t="shared" si="163"/>
        <v>0</v>
      </c>
      <c r="Y827" s="151">
        <f t="shared" si="164"/>
        <v>0</v>
      </c>
      <c r="Z827" s="151" t="str">
        <f t="shared" si="165"/>
        <v/>
      </c>
      <c r="AA827" s="151">
        <f>COUNTIF($F$2:F827,F827)</f>
        <v>0</v>
      </c>
      <c r="AB827" s="156" t="str">
        <f t="shared" si="166"/>
        <v/>
      </c>
      <c r="AC827" t="e">
        <f>VLOOKUP(C827,'2-班级信息'!A:AH,31,0)</f>
        <v>#N/A</v>
      </c>
      <c r="AD827" t="e">
        <f>VLOOKUP(C827,'2-班级信息'!A:AH,8,0)</f>
        <v>#N/A</v>
      </c>
      <c r="AE827" t="e">
        <f t="shared" si="167"/>
        <v>#N/A</v>
      </c>
      <c r="AF827" t="e">
        <f t="shared" si="168"/>
        <v>#N/A</v>
      </c>
    </row>
    <row r="828" spans="1:32">
      <c r="A828" s="176"/>
      <c r="B828" s="176"/>
      <c r="C828" s="176"/>
      <c r="D828" s="176"/>
      <c r="E828" s="176"/>
      <c r="F828" s="176"/>
      <c r="G828" s="175"/>
      <c r="H828" s="176"/>
      <c r="I828" s="176"/>
      <c r="J828" s="176"/>
      <c r="K828" s="176"/>
      <c r="L828" s="176"/>
      <c r="M828" s="176"/>
      <c r="N828" s="176" t="s">
        <v>12</v>
      </c>
      <c r="O828" s="176" t="s">
        <v>12</v>
      </c>
      <c r="P828" s="155" t="str">
        <f t="shared" si="156"/>
        <v xml:space="preserve"> </v>
      </c>
      <c r="Q828" s="155" t="str">
        <f>IF(P828="在读",IF(IFERROR(FIND("一",C828),0)&gt;0,"一对一",VLOOKUP(LEFT(C828,3),班级编码!A:H,8,0)),P828)</f>
        <v xml:space="preserve"> </v>
      </c>
      <c r="R828" s="156">
        <f t="shared" si="157"/>
        <v>0</v>
      </c>
      <c r="S828" s="151">
        <f t="shared" si="158"/>
        <v>0</v>
      </c>
      <c r="T828" s="151" t="str">
        <f t="shared" si="159"/>
        <v/>
      </c>
      <c r="U828" s="151" t="str">
        <f t="shared" si="160"/>
        <v/>
      </c>
      <c r="V828" s="151" t="str">
        <f t="shared" si="161"/>
        <v/>
      </c>
      <c r="W828" s="151" t="str">
        <f t="shared" si="162"/>
        <v/>
      </c>
      <c r="X828" s="151">
        <f t="shared" si="163"/>
        <v>0</v>
      </c>
      <c r="Y828" s="151">
        <f t="shared" si="164"/>
        <v>0</v>
      </c>
      <c r="Z828" s="151" t="str">
        <f t="shared" si="165"/>
        <v/>
      </c>
      <c r="AA828" s="151">
        <f>COUNTIF($F$2:F828,F828)</f>
        <v>0</v>
      </c>
      <c r="AB828" s="156" t="str">
        <f t="shared" si="166"/>
        <v/>
      </c>
      <c r="AC828" t="e">
        <f>VLOOKUP(C828,'2-班级信息'!A:AH,31,0)</f>
        <v>#N/A</v>
      </c>
      <c r="AD828" t="e">
        <f>VLOOKUP(C828,'2-班级信息'!A:AH,8,0)</f>
        <v>#N/A</v>
      </c>
      <c r="AE828" t="e">
        <f t="shared" si="167"/>
        <v>#N/A</v>
      </c>
      <c r="AF828" t="e">
        <f t="shared" si="168"/>
        <v>#N/A</v>
      </c>
    </row>
    <row r="829" spans="1:32">
      <c r="A829" s="176"/>
      <c r="B829" s="176"/>
      <c r="C829" s="176"/>
      <c r="D829" s="176"/>
      <c r="E829" s="176"/>
      <c r="F829" s="176"/>
      <c r="G829" s="175"/>
      <c r="H829" s="176"/>
      <c r="I829" s="176"/>
      <c r="J829" s="176"/>
      <c r="K829" s="176"/>
      <c r="L829" s="176"/>
      <c r="M829" s="176"/>
      <c r="N829" s="176" t="s">
        <v>12</v>
      </c>
      <c r="O829" s="176" t="s">
        <v>12</v>
      </c>
      <c r="P829" s="155" t="str">
        <f t="shared" si="156"/>
        <v xml:space="preserve"> </v>
      </c>
      <c r="Q829" s="155" t="str">
        <f>IF(P829="在读",IF(IFERROR(FIND("一",C829),0)&gt;0,"一对一",VLOOKUP(LEFT(C829,3),班级编码!A:H,8,0)),P829)</f>
        <v xml:space="preserve"> </v>
      </c>
      <c r="R829" s="156">
        <f t="shared" si="157"/>
        <v>0</v>
      </c>
      <c r="S829" s="151">
        <f t="shared" si="158"/>
        <v>0</v>
      </c>
      <c r="T829" s="151" t="str">
        <f t="shared" si="159"/>
        <v/>
      </c>
      <c r="U829" s="151" t="str">
        <f t="shared" si="160"/>
        <v/>
      </c>
      <c r="V829" s="151" t="str">
        <f t="shared" si="161"/>
        <v/>
      </c>
      <c r="W829" s="151" t="str">
        <f t="shared" si="162"/>
        <v/>
      </c>
      <c r="X829" s="151">
        <f t="shared" si="163"/>
        <v>0</v>
      </c>
      <c r="Y829" s="151">
        <f t="shared" si="164"/>
        <v>0</v>
      </c>
      <c r="Z829" s="151" t="str">
        <f t="shared" si="165"/>
        <v/>
      </c>
      <c r="AA829" s="151">
        <f>COUNTIF($F$2:F829,F829)</f>
        <v>0</v>
      </c>
      <c r="AB829" s="156" t="str">
        <f t="shared" si="166"/>
        <v/>
      </c>
      <c r="AC829" t="e">
        <f>VLOOKUP(C829,'2-班级信息'!A:AH,31,0)</f>
        <v>#N/A</v>
      </c>
      <c r="AD829" t="e">
        <f>VLOOKUP(C829,'2-班级信息'!A:AH,8,0)</f>
        <v>#N/A</v>
      </c>
      <c r="AE829" t="e">
        <f t="shared" si="167"/>
        <v>#N/A</v>
      </c>
      <c r="AF829" t="e">
        <f t="shared" si="168"/>
        <v>#N/A</v>
      </c>
    </row>
    <row r="830" spans="1:32">
      <c r="A830" s="176"/>
      <c r="B830" s="176"/>
      <c r="C830" s="176"/>
      <c r="D830" s="176"/>
      <c r="E830" s="176"/>
      <c r="F830" s="176"/>
      <c r="G830" s="175"/>
      <c r="H830" s="176"/>
      <c r="I830" s="176"/>
      <c r="J830" s="176"/>
      <c r="K830" s="176"/>
      <c r="L830" s="176"/>
      <c r="M830" s="176"/>
      <c r="N830" s="176" t="s">
        <v>12</v>
      </c>
      <c r="O830" s="176" t="s">
        <v>12</v>
      </c>
      <c r="P830" s="155" t="str">
        <f t="shared" si="156"/>
        <v xml:space="preserve"> </v>
      </c>
      <c r="Q830" s="155" t="str">
        <f>IF(P830="在读",IF(IFERROR(FIND("一",C830),0)&gt;0,"一对一",VLOOKUP(LEFT(C830,3),班级编码!A:H,8,0)),P830)</f>
        <v xml:space="preserve"> </v>
      </c>
      <c r="R830" s="156">
        <f t="shared" si="157"/>
        <v>0</v>
      </c>
      <c r="S830" s="151">
        <f t="shared" si="158"/>
        <v>0</v>
      </c>
      <c r="T830" s="151" t="str">
        <f t="shared" si="159"/>
        <v/>
      </c>
      <c r="U830" s="151" t="str">
        <f t="shared" si="160"/>
        <v/>
      </c>
      <c r="V830" s="151" t="str">
        <f t="shared" si="161"/>
        <v/>
      </c>
      <c r="W830" s="151" t="str">
        <f t="shared" si="162"/>
        <v/>
      </c>
      <c r="X830" s="151">
        <f t="shared" si="163"/>
        <v>0</v>
      </c>
      <c r="Y830" s="151">
        <f t="shared" si="164"/>
        <v>0</v>
      </c>
      <c r="Z830" s="151" t="str">
        <f t="shared" si="165"/>
        <v/>
      </c>
      <c r="AA830" s="151">
        <f>COUNTIF($F$2:F830,F830)</f>
        <v>0</v>
      </c>
      <c r="AB830" s="156" t="str">
        <f t="shared" si="166"/>
        <v/>
      </c>
      <c r="AC830" t="e">
        <f>VLOOKUP(C830,'2-班级信息'!A:AH,31,0)</f>
        <v>#N/A</v>
      </c>
      <c r="AD830" t="e">
        <f>VLOOKUP(C830,'2-班级信息'!A:AH,8,0)</f>
        <v>#N/A</v>
      </c>
      <c r="AE830" t="e">
        <f t="shared" si="167"/>
        <v>#N/A</v>
      </c>
      <c r="AF830" t="e">
        <f t="shared" si="168"/>
        <v>#N/A</v>
      </c>
    </row>
    <row r="831" spans="1:32">
      <c r="A831" s="176"/>
      <c r="B831" s="176"/>
      <c r="C831" s="176"/>
      <c r="D831" s="176"/>
      <c r="E831" s="176"/>
      <c r="F831" s="176"/>
      <c r="G831" s="175"/>
      <c r="H831" s="176"/>
      <c r="I831" s="176"/>
      <c r="J831" s="176"/>
      <c r="K831" s="176"/>
      <c r="L831" s="176"/>
      <c r="M831" s="176"/>
      <c r="N831" s="176" t="s">
        <v>12</v>
      </c>
      <c r="O831" s="176" t="s">
        <v>12</v>
      </c>
      <c r="P831" s="155" t="str">
        <f t="shared" si="156"/>
        <v xml:space="preserve"> </v>
      </c>
      <c r="Q831" s="155" t="str">
        <f>IF(P831="在读",IF(IFERROR(FIND("一",C831),0)&gt;0,"一对一",VLOOKUP(LEFT(C831,3),班级编码!A:H,8,0)),P831)</f>
        <v xml:space="preserve"> </v>
      </c>
      <c r="R831" s="156">
        <f t="shared" si="157"/>
        <v>0</v>
      </c>
      <c r="S831" s="151">
        <f t="shared" si="158"/>
        <v>0</v>
      </c>
      <c r="T831" s="151" t="str">
        <f t="shared" si="159"/>
        <v/>
      </c>
      <c r="U831" s="151" t="str">
        <f t="shared" si="160"/>
        <v/>
      </c>
      <c r="V831" s="151" t="str">
        <f t="shared" si="161"/>
        <v/>
      </c>
      <c r="W831" s="151" t="str">
        <f t="shared" si="162"/>
        <v/>
      </c>
      <c r="X831" s="151">
        <f t="shared" si="163"/>
        <v>0</v>
      </c>
      <c r="Y831" s="151">
        <f t="shared" si="164"/>
        <v>0</v>
      </c>
      <c r="Z831" s="151" t="str">
        <f t="shared" si="165"/>
        <v/>
      </c>
      <c r="AA831" s="151">
        <f>COUNTIF($F$2:F831,F831)</f>
        <v>0</v>
      </c>
      <c r="AB831" s="156" t="str">
        <f t="shared" si="166"/>
        <v/>
      </c>
      <c r="AC831" t="e">
        <f>VLOOKUP(C831,'2-班级信息'!A:AH,31,0)</f>
        <v>#N/A</v>
      </c>
      <c r="AD831" t="e">
        <f>VLOOKUP(C831,'2-班级信息'!A:AH,8,0)</f>
        <v>#N/A</v>
      </c>
      <c r="AE831" t="e">
        <f t="shared" si="167"/>
        <v>#N/A</v>
      </c>
      <c r="AF831" t="e">
        <f t="shared" si="168"/>
        <v>#N/A</v>
      </c>
    </row>
    <row r="832" spans="1:32">
      <c r="A832" s="176"/>
      <c r="B832" s="176"/>
      <c r="C832" s="176"/>
      <c r="D832" s="176"/>
      <c r="E832" s="176"/>
      <c r="F832" s="176"/>
      <c r="G832" s="175"/>
      <c r="H832" s="176"/>
      <c r="I832" s="176"/>
      <c r="J832" s="176"/>
      <c r="K832" s="176"/>
      <c r="L832" s="176"/>
      <c r="M832" s="176"/>
      <c r="N832" s="176" t="s">
        <v>12</v>
      </c>
      <c r="O832" s="176" t="s">
        <v>12</v>
      </c>
      <c r="P832" s="155" t="str">
        <f t="shared" si="156"/>
        <v xml:space="preserve"> </v>
      </c>
      <c r="Q832" s="155" t="str">
        <f>IF(P832="在读",IF(IFERROR(FIND("一",C832),0)&gt;0,"一对一",VLOOKUP(LEFT(C832,3),班级编码!A:H,8,0)),P832)</f>
        <v xml:space="preserve"> </v>
      </c>
      <c r="R832" s="156">
        <f t="shared" si="157"/>
        <v>0</v>
      </c>
      <c r="S832" s="151">
        <f t="shared" si="158"/>
        <v>0</v>
      </c>
      <c r="T832" s="151" t="str">
        <f t="shared" si="159"/>
        <v/>
      </c>
      <c r="U832" s="151" t="str">
        <f t="shared" si="160"/>
        <v/>
      </c>
      <c r="V832" s="151" t="str">
        <f t="shared" si="161"/>
        <v/>
      </c>
      <c r="W832" s="151" t="str">
        <f t="shared" si="162"/>
        <v/>
      </c>
      <c r="X832" s="151">
        <f t="shared" si="163"/>
        <v>0</v>
      </c>
      <c r="Y832" s="151">
        <f t="shared" si="164"/>
        <v>0</v>
      </c>
      <c r="Z832" s="151" t="str">
        <f t="shared" si="165"/>
        <v/>
      </c>
      <c r="AA832" s="151">
        <f>COUNTIF($F$2:F832,F832)</f>
        <v>0</v>
      </c>
      <c r="AB832" s="156" t="str">
        <f t="shared" si="166"/>
        <v/>
      </c>
      <c r="AC832" t="e">
        <f>VLOOKUP(C832,'2-班级信息'!A:AH,31,0)</f>
        <v>#N/A</v>
      </c>
      <c r="AD832" t="e">
        <f>VLOOKUP(C832,'2-班级信息'!A:AH,8,0)</f>
        <v>#N/A</v>
      </c>
      <c r="AE832" t="e">
        <f t="shared" si="167"/>
        <v>#N/A</v>
      </c>
      <c r="AF832" t="e">
        <f t="shared" si="168"/>
        <v>#N/A</v>
      </c>
    </row>
    <row r="833" spans="1:32">
      <c r="A833" s="176"/>
      <c r="B833" s="176"/>
      <c r="C833" s="176"/>
      <c r="D833" s="176"/>
      <c r="E833" s="176"/>
      <c r="F833" s="176"/>
      <c r="G833" s="175"/>
      <c r="H833" s="176"/>
      <c r="I833" s="176"/>
      <c r="J833" s="176"/>
      <c r="K833" s="176"/>
      <c r="L833" s="176"/>
      <c r="M833" s="176"/>
      <c r="N833" s="176" t="s">
        <v>12</v>
      </c>
      <c r="O833" s="176" t="s">
        <v>12</v>
      </c>
      <c r="P833" s="155" t="str">
        <f t="shared" si="156"/>
        <v xml:space="preserve"> </v>
      </c>
      <c r="Q833" s="155" t="str">
        <f>IF(P833="在读",IF(IFERROR(FIND("一",C833),0)&gt;0,"一对一",VLOOKUP(LEFT(C833,3),班级编码!A:H,8,0)),P833)</f>
        <v xml:space="preserve"> </v>
      </c>
      <c r="R833" s="156">
        <f t="shared" si="157"/>
        <v>0</v>
      </c>
      <c r="S833" s="151">
        <f t="shared" si="158"/>
        <v>0</v>
      </c>
      <c r="T833" s="151" t="str">
        <f t="shared" si="159"/>
        <v/>
      </c>
      <c r="U833" s="151" t="str">
        <f t="shared" si="160"/>
        <v/>
      </c>
      <c r="V833" s="151" t="str">
        <f t="shared" si="161"/>
        <v/>
      </c>
      <c r="W833" s="151" t="str">
        <f t="shared" si="162"/>
        <v/>
      </c>
      <c r="X833" s="151">
        <f t="shared" si="163"/>
        <v>0</v>
      </c>
      <c r="Y833" s="151">
        <f t="shared" si="164"/>
        <v>0</v>
      </c>
      <c r="Z833" s="151" t="str">
        <f t="shared" si="165"/>
        <v/>
      </c>
      <c r="AA833" s="151">
        <f>COUNTIF($F$2:F833,F833)</f>
        <v>0</v>
      </c>
      <c r="AB833" s="156" t="str">
        <f t="shared" si="166"/>
        <v/>
      </c>
      <c r="AC833" t="e">
        <f>VLOOKUP(C833,'2-班级信息'!A:AH,31,0)</f>
        <v>#N/A</v>
      </c>
      <c r="AD833" t="e">
        <f>VLOOKUP(C833,'2-班级信息'!A:AH,8,0)</f>
        <v>#N/A</v>
      </c>
      <c r="AE833" t="e">
        <f t="shared" si="167"/>
        <v>#N/A</v>
      </c>
      <c r="AF833" t="e">
        <f t="shared" si="168"/>
        <v>#N/A</v>
      </c>
    </row>
    <row r="834" spans="1:32">
      <c r="A834" s="176"/>
      <c r="B834" s="176"/>
      <c r="C834" s="176"/>
      <c r="D834" s="176"/>
      <c r="E834" s="176"/>
      <c r="F834" s="176"/>
      <c r="G834" s="175"/>
      <c r="H834" s="176"/>
      <c r="I834" s="176"/>
      <c r="J834" s="176"/>
      <c r="K834" s="176"/>
      <c r="L834" s="176"/>
      <c r="M834" s="176"/>
      <c r="N834" s="176" t="s">
        <v>12</v>
      </c>
      <c r="O834" s="176" t="s">
        <v>12</v>
      </c>
      <c r="P834" s="155" t="str">
        <f t="shared" si="156"/>
        <v xml:space="preserve"> </v>
      </c>
      <c r="Q834" s="155" t="str">
        <f>IF(P834="在读",IF(IFERROR(FIND("一",C834),0)&gt;0,"一对一",VLOOKUP(LEFT(C834,3),班级编码!A:H,8,0)),P834)</f>
        <v xml:space="preserve"> </v>
      </c>
      <c r="R834" s="156">
        <f t="shared" si="157"/>
        <v>0</v>
      </c>
      <c r="S834" s="151">
        <f t="shared" si="158"/>
        <v>0</v>
      </c>
      <c r="T834" s="151" t="str">
        <f t="shared" si="159"/>
        <v/>
      </c>
      <c r="U834" s="151" t="str">
        <f t="shared" si="160"/>
        <v/>
      </c>
      <c r="V834" s="151" t="str">
        <f t="shared" si="161"/>
        <v/>
      </c>
      <c r="W834" s="151" t="str">
        <f t="shared" si="162"/>
        <v/>
      </c>
      <c r="X834" s="151">
        <f t="shared" si="163"/>
        <v>0</v>
      </c>
      <c r="Y834" s="151">
        <f t="shared" si="164"/>
        <v>0</v>
      </c>
      <c r="Z834" s="151" t="str">
        <f t="shared" si="165"/>
        <v/>
      </c>
      <c r="AA834" s="151">
        <f>COUNTIF($F$2:F834,F834)</f>
        <v>0</v>
      </c>
      <c r="AB834" s="156" t="str">
        <f t="shared" si="166"/>
        <v/>
      </c>
      <c r="AC834" t="e">
        <f>VLOOKUP(C834,'2-班级信息'!A:AH,31,0)</f>
        <v>#N/A</v>
      </c>
      <c r="AD834" t="e">
        <f>VLOOKUP(C834,'2-班级信息'!A:AH,8,0)</f>
        <v>#N/A</v>
      </c>
      <c r="AE834" t="e">
        <f t="shared" si="167"/>
        <v>#N/A</v>
      </c>
      <c r="AF834" t="e">
        <f t="shared" si="168"/>
        <v>#N/A</v>
      </c>
    </row>
    <row r="835" spans="1:32">
      <c r="A835" s="176"/>
      <c r="B835" s="176"/>
      <c r="C835" s="176"/>
      <c r="D835" s="176"/>
      <c r="E835" s="176"/>
      <c r="F835" s="176"/>
      <c r="G835" s="175"/>
      <c r="H835" s="176"/>
      <c r="I835" s="176"/>
      <c r="J835" s="176"/>
      <c r="K835" s="176"/>
      <c r="L835" s="176"/>
      <c r="M835" s="176"/>
      <c r="N835" s="176" t="s">
        <v>12</v>
      </c>
      <c r="O835" s="176" t="s">
        <v>12</v>
      </c>
      <c r="P835" s="155" t="str">
        <f t="shared" ref="P835:P898" si="169">IF(C835="停读","停读",IF(C835="未进班","未进班",IF(AND(L835="",F835&lt;&gt;""),"在读"," ")))</f>
        <v xml:space="preserve"> </v>
      </c>
      <c r="Q835" s="155" t="str">
        <f>IF(P835="在读",IF(IFERROR(FIND("一",C835),0)&gt;0,"一对一",VLOOKUP(LEFT(C835,3),班级编码!A:H,8,0)),P835)</f>
        <v xml:space="preserve"> </v>
      </c>
      <c r="R835" s="156">
        <f t="shared" ref="R835:R898" si="170">+C835</f>
        <v>0</v>
      </c>
      <c r="S835" s="151">
        <f t="shared" ref="S835:S898" si="171">IFERROR(LEFT(E835,FIND(",",E835)-1),E835)</f>
        <v>0</v>
      </c>
      <c r="T835" s="151" t="str">
        <f t="shared" ref="T835:T898" si="172">IF(X835=Y835,W835,V835)</f>
        <v/>
      </c>
      <c r="U835" s="151" t="str">
        <f t="shared" ref="U835:U898" si="173">IF(X835=Y835,V835,W835)</f>
        <v/>
      </c>
      <c r="V835" s="151" t="str">
        <f t="shared" ref="V835:V898" si="174">IFERROR(MID(E835,FIND(",",E835)+1,FIND("@",SUBSTITUTE(E835,",","@",2))-FIND(",",E835)-1),IF(ISERROR(FIND(",",E835)),"",MID(E835,FIND(",",E835)+1,20)))</f>
        <v/>
      </c>
      <c r="W835" s="151" t="str">
        <f t="shared" ref="W835:W898" si="175">IFERROR(MID(E835,FIND("@",SUBSTITUTE(E835,",","@",2))+1,10),"")</f>
        <v/>
      </c>
      <c r="X835" s="151">
        <f t="shared" ref="X835:X898" si="176">LEN(V835)</f>
        <v>0</v>
      </c>
      <c r="Y835" s="151">
        <f t="shared" ref="Y835:Y898" si="177">LENB(V835)</f>
        <v>0</v>
      </c>
      <c r="Z835" s="151" t="str">
        <f t="shared" ref="Z835:Z898" si="178">IF(COUNTIF(F:F,F835)&gt;1,"重复","")</f>
        <v/>
      </c>
      <c r="AA835" s="151">
        <f>COUNTIF($F$2:F835,F835)</f>
        <v>0</v>
      </c>
      <c r="AB835" s="156" t="str">
        <f t="shared" ref="AB835:AB898" si="179">IF(IFERROR(FIND("一",C835),0)&gt;0,"一对一",LEFT(C835,3))</f>
        <v/>
      </c>
      <c r="AC835" t="e">
        <f>VLOOKUP(C835,'2-班级信息'!A:AH,31,0)</f>
        <v>#N/A</v>
      </c>
      <c r="AD835" t="e">
        <f>VLOOKUP(C835,'2-班级信息'!A:AH,8,0)</f>
        <v>#N/A</v>
      </c>
      <c r="AE835" t="e">
        <f t="shared" ref="AE835:AE898" si="180">IF(Q835="一对一","一对一",VLOOKUP(H835,AG:AH,2,0))</f>
        <v>#N/A</v>
      </c>
      <c r="AF835" t="e">
        <f t="shared" ref="AF835:AF898" si="181">IF(OR(AE835="幼儿班",AE835="中学班",AE835="一对一"),AE835,IF(OR(AC835="周日晚上",AC835="周五晚上",AC835="周六晚上"),AC835,IF(OR(AC835="周六上午",AC835="周六下午",AC835="周日上午",AC835="周日下午",),"小学周末白天班","小学平时"&amp;AD835&amp;"班")))</f>
        <v>#N/A</v>
      </c>
    </row>
    <row r="836" spans="1:32">
      <c r="A836" s="176"/>
      <c r="B836" s="176"/>
      <c r="C836" s="176"/>
      <c r="D836" s="176"/>
      <c r="E836" s="176"/>
      <c r="F836" s="176"/>
      <c r="G836" s="175"/>
      <c r="H836" s="176"/>
      <c r="I836" s="176"/>
      <c r="J836" s="176"/>
      <c r="K836" s="176"/>
      <c r="L836" s="176"/>
      <c r="M836" s="176"/>
      <c r="N836" s="176" t="s">
        <v>12</v>
      </c>
      <c r="O836" s="176" t="s">
        <v>12</v>
      </c>
      <c r="P836" s="155" t="str">
        <f t="shared" si="169"/>
        <v xml:space="preserve"> </v>
      </c>
      <c r="Q836" s="155" t="str">
        <f>IF(P836="在读",IF(IFERROR(FIND("一",C836),0)&gt;0,"一对一",VLOOKUP(LEFT(C836,3),班级编码!A:H,8,0)),P836)</f>
        <v xml:space="preserve"> </v>
      </c>
      <c r="R836" s="156">
        <f t="shared" si="170"/>
        <v>0</v>
      </c>
      <c r="S836" s="151">
        <f t="shared" si="171"/>
        <v>0</v>
      </c>
      <c r="T836" s="151" t="str">
        <f t="shared" si="172"/>
        <v/>
      </c>
      <c r="U836" s="151" t="str">
        <f t="shared" si="173"/>
        <v/>
      </c>
      <c r="V836" s="151" t="str">
        <f t="shared" si="174"/>
        <v/>
      </c>
      <c r="W836" s="151" t="str">
        <f t="shared" si="175"/>
        <v/>
      </c>
      <c r="X836" s="151">
        <f t="shared" si="176"/>
        <v>0</v>
      </c>
      <c r="Y836" s="151">
        <f t="shared" si="177"/>
        <v>0</v>
      </c>
      <c r="Z836" s="151" t="str">
        <f t="shared" si="178"/>
        <v/>
      </c>
      <c r="AA836" s="151">
        <f>COUNTIF($F$2:F836,F836)</f>
        <v>0</v>
      </c>
      <c r="AB836" s="156" t="str">
        <f t="shared" si="179"/>
        <v/>
      </c>
      <c r="AC836" t="e">
        <f>VLOOKUP(C836,'2-班级信息'!A:AH,31,0)</f>
        <v>#N/A</v>
      </c>
      <c r="AD836" t="e">
        <f>VLOOKUP(C836,'2-班级信息'!A:AH,8,0)</f>
        <v>#N/A</v>
      </c>
      <c r="AE836" t="e">
        <f t="shared" si="180"/>
        <v>#N/A</v>
      </c>
      <c r="AF836" t="e">
        <f t="shared" si="181"/>
        <v>#N/A</v>
      </c>
    </row>
    <row r="837" spans="1:32">
      <c r="A837" s="176"/>
      <c r="B837" s="176"/>
      <c r="C837" s="176"/>
      <c r="D837" s="176"/>
      <c r="E837" s="176"/>
      <c r="F837" s="176"/>
      <c r="G837" s="175"/>
      <c r="H837" s="176"/>
      <c r="I837" s="176"/>
      <c r="J837" s="176"/>
      <c r="K837" s="176"/>
      <c r="L837" s="176"/>
      <c r="M837" s="176"/>
      <c r="N837" s="176" t="s">
        <v>12</v>
      </c>
      <c r="O837" s="176" t="s">
        <v>12</v>
      </c>
      <c r="P837" s="155" t="str">
        <f t="shared" si="169"/>
        <v xml:space="preserve"> </v>
      </c>
      <c r="Q837" s="155" t="str">
        <f>IF(P837="在读",IF(IFERROR(FIND("一",C837),0)&gt;0,"一对一",VLOOKUP(LEFT(C837,3),班级编码!A:H,8,0)),P837)</f>
        <v xml:space="preserve"> </v>
      </c>
      <c r="R837" s="156">
        <f t="shared" si="170"/>
        <v>0</v>
      </c>
      <c r="S837" s="151">
        <f t="shared" si="171"/>
        <v>0</v>
      </c>
      <c r="T837" s="151" t="str">
        <f t="shared" si="172"/>
        <v/>
      </c>
      <c r="U837" s="151" t="str">
        <f t="shared" si="173"/>
        <v/>
      </c>
      <c r="V837" s="151" t="str">
        <f t="shared" si="174"/>
        <v/>
      </c>
      <c r="W837" s="151" t="str">
        <f t="shared" si="175"/>
        <v/>
      </c>
      <c r="X837" s="151">
        <f t="shared" si="176"/>
        <v>0</v>
      </c>
      <c r="Y837" s="151">
        <f t="shared" si="177"/>
        <v>0</v>
      </c>
      <c r="Z837" s="151" t="str">
        <f t="shared" si="178"/>
        <v/>
      </c>
      <c r="AA837" s="151">
        <f>COUNTIF($F$2:F837,F837)</f>
        <v>0</v>
      </c>
      <c r="AB837" s="156" t="str">
        <f t="shared" si="179"/>
        <v/>
      </c>
      <c r="AC837" t="e">
        <f>VLOOKUP(C837,'2-班级信息'!A:AH,31,0)</f>
        <v>#N/A</v>
      </c>
      <c r="AD837" t="e">
        <f>VLOOKUP(C837,'2-班级信息'!A:AH,8,0)</f>
        <v>#N/A</v>
      </c>
      <c r="AE837" t="e">
        <f t="shared" si="180"/>
        <v>#N/A</v>
      </c>
      <c r="AF837" t="e">
        <f t="shared" si="181"/>
        <v>#N/A</v>
      </c>
    </row>
    <row r="838" spans="1:32">
      <c r="A838" s="176"/>
      <c r="B838" s="176"/>
      <c r="C838" s="176"/>
      <c r="D838" s="176"/>
      <c r="E838" s="176"/>
      <c r="F838" s="176"/>
      <c r="G838" s="175"/>
      <c r="H838" s="176"/>
      <c r="I838" s="176"/>
      <c r="J838" s="176"/>
      <c r="K838" s="176"/>
      <c r="L838" s="176"/>
      <c r="M838" s="176"/>
      <c r="N838" s="176" t="s">
        <v>12</v>
      </c>
      <c r="O838" s="176" t="s">
        <v>12</v>
      </c>
      <c r="P838" s="155" t="str">
        <f t="shared" si="169"/>
        <v xml:space="preserve"> </v>
      </c>
      <c r="Q838" s="155" t="str">
        <f>IF(P838="在读",IF(IFERROR(FIND("一",C838),0)&gt;0,"一对一",VLOOKUP(LEFT(C838,3),班级编码!A:H,8,0)),P838)</f>
        <v xml:space="preserve"> </v>
      </c>
      <c r="R838" s="156">
        <f t="shared" si="170"/>
        <v>0</v>
      </c>
      <c r="S838" s="151">
        <f t="shared" si="171"/>
        <v>0</v>
      </c>
      <c r="T838" s="151" t="str">
        <f t="shared" si="172"/>
        <v/>
      </c>
      <c r="U838" s="151" t="str">
        <f t="shared" si="173"/>
        <v/>
      </c>
      <c r="V838" s="151" t="str">
        <f t="shared" si="174"/>
        <v/>
      </c>
      <c r="W838" s="151" t="str">
        <f t="shared" si="175"/>
        <v/>
      </c>
      <c r="X838" s="151">
        <f t="shared" si="176"/>
        <v>0</v>
      </c>
      <c r="Y838" s="151">
        <f t="shared" si="177"/>
        <v>0</v>
      </c>
      <c r="Z838" s="151" t="str">
        <f t="shared" si="178"/>
        <v/>
      </c>
      <c r="AA838" s="151">
        <f>COUNTIF($F$2:F838,F838)</f>
        <v>0</v>
      </c>
      <c r="AB838" s="156" t="str">
        <f t="shared" si="179"/>
        <v/>
      </c>
      <c r="AC838" t="e">
        <f>VLOOKUP(C838,'2-班级信息'!A:AH,31,0)</f>
        <v>#N/A</v>
      </c>
      <c r="AD838" t="e">
        <f>VLOOKUP(C838,'2-班级信息'!A:AH,8,0)</f>
        <v>#N/A</v>
      </c>
      <c r="AE838" t="e">
        <f t="shared" si="180"/>
        <v>#N/A</v>
      </c>
      <c r="AF838" t="e">
        <f t="shared" si="181"/>
        <v>#N/A</v>
      </c>
    </row>
    <row r="839" spans="1:32">
      <c r="A839" s="176"/>
      <c r="B839" s="176"/>
      <c r="C839" s="176"/>
      <c r="D839" s="176"/>
      <c r="E839" s="176"/>
      <c r="F839" s="176"/>
      <c r="G839" s="175"/>
      <c r="H839" s="176"/>
      <c r="I839" s="176"/>
      <c r="J839" s="176"/>
      <c r="K839" s="176"/>
      <c r="L839" s="176"/>
      <c r="M839" s="176"/>
      <c r="N839" s="176" t="s">
        <v>12</v>
      </c>
      <c r="O839" s="176" t="s">
        <v>12</v>
      </c>
      <c r="P839" s="155" t="str">
        <f t="shared" si="169"/>
        <v xml:space="preserve"> </v>
      </c>
      <c r="Q839" s="155" t="str">
        <f>IF(P839="在读",IF(IFERROR(FIND("一",C839),0)&gt;0,"一对一",VLOOKUP(LEFT(C839,3),班级编码!A:H,8,0)),P839)</f>
        <v xml:space="preserve"> </v>
      </c>
      <c r="R839" s="156">
        <f t="shared" si="170"/>
        <v>0</v>
      </c>
      <c r="S839" s="151">
        <f t="shared" si="171"/>
        <v>0</v>
      </c>
      <c r="T839" s="151" t="str">
        <f t="shared" si="172"/>
        <v/>
      </c>
      <c r="U839" s="151" t="str">
        <f t="shared" si="173"/>
        <v/>
      </c>
      <c r="V839" s="151" t="str">
        <f t="shared" si="174"/>
        <v/>
      </c>
      <c r="W839" s="151" t="str">
        <f t="shared" si="175"/>
        <v/>
      </c>
      <c r="X839" s="151">
        <f t="shared" si="176"/>
        <v>0</v>
      </c>
      <c r="Y839" s="151">
        <f t="shared" si="177"/>
        <v>0</v>
      </c>
      <c r="Z839" s="151" t="str">
        <f t="shared" si="178"/>
        <v/>
      </c>
      <c r="AA839" s="151">
        <f>COUNTIF($F$2:F839,F839)</f>
        <v>0</v>
      </c>
      <c r="AB839" s="156" t="str">
        <f t="shared" si="179"/>
        <v/>
      </c>
      <c r="AC839" t="e">
        <f>VLOOKUP(C839,'2-班级信息'!A:AH,31,0)</f>
        <v>#N/A</v>
      </c>
      <c r="AD839" t="e">
        <f>VLOOKUP(C839,'2-班级信息'!A:AH,8,0)</f>
        <v>#N/A</v>
      </c>
      <c r="AE839" t="e">
        <f t="shared" si="180"/>
        <v>#N/A</v>
      </c>
      <c r="AF839" t="e">
        <f t="shared" si="181"/>
        <v>#N/A</v>
      </c>
    </row>
    <row r="840" spans="1:32">
      <c r="A840" s="176"/>
      <c r="B840" s="176"/>
      <c r="C840" s="176"/>
      <c r="D840" s="176"/>
      <c r="E840" s="176"/>
      <c r="F840" s="176"/>
      <c r="G840" s="175"/>
      <c r="H840" s="176"/>
      <c r="I840" s="176"/>
      <c r="J840" s="176"/>
      <c r="K840" s="176"/>
      <c r="L840" s="176"/>
      <c r="M840" s="176"/>
      <c r="N840" s="176" t="s">
        <v>12</v>
      </c>
      <c r="O840" s="176" t="s">
        <v>12</v>
      </c>
      <c r="P840" s="155" t="str">
        <f t="shared" si="169"/>
        <v xml:space="preserve"> </v>
      </c>
      <c r="Q840" s="155" t="str">
        <f>IF(P840="在读",IF(IFERROR(FIND("一",C840),0)&gt;0,"一对一",VLOOKUP(LEFT(C840,3),班级编码!A:H,8,0)),P840)</f>
        <v xml:space="preserve"> </v>
      </c>
      <c r="R840" s="156">
        <f t="shared" si="170"/>
        <v>0</v>
      </c>
      <c r="S840" s="151">
        <f t="shared" si="171"/>
        <v>0</v>
      </c>
      <c r="T840" s="151" t="str">
        <f t="shared" si="172"/>
        <v/>
      </c>
      <c r="U840" s="151" t="str">
        <f t="shared" si="173"/>
        <v/>
      </c>
      <c r="V840" s="151" t="str">
        <f t="shared" si="174"/>
        <v/>
      </c>
      <c r="W840" s="151" t="str">
        <f t="shared" si="175"/>
        <v/>
      </c>
      <c r="X840" s="151">
        <f t="shared" si="176"/>
        <v>0</v>
      </c>
      <c r="Y840" s="151">
        <f t="shared" si="177"/>
        <v>0</v>
      </c>
      <c r="Z840" s="151" t="str">
        <f t="shared" si="178"/>
        <v/>
      </c>
      <c r="AA840" s="151">
        <f>COUNTIF($F$2:F840,F840)</f>
        <v>0</v>
      </c>
      <c r="AB840" s="156" t="str">
        <f t="shared" si="179"/>
        <v/>
      </c>
      <c r="AC840" t="e">
        <f>VLOOKUP(C840,'2-班级信息'!A:AH,31,0)</f>
        <v>#N/A</v>
      </c>
      <c r="AD840" t="e">
        <f>VLOOKUP(C840,'2-班级信息'!A:AH,8,0)</f>
        <v>#N/A</v>
      </c>
      <c r="AE840" t="e">
        <f t="shared" si="180"/>
        <v>#N/A</v>
      </c>
      <c r="AF840" t="e">
        <f t="shared" si="181"/>
        <v>#N/A</v>
      </c>
    </row>
    <row r="841" spans="1:32">
      <c r="A841" s="176"/>
      <c r="B841" s="176"/>
      <c r="C841" s="176"/>
      <c r="D841" s="176"/>
      <c r="E841" s="176"/>
      <c r="F841" s="176"/>
      <c r="G841" s="175"/>
      <c r="H841" s="176"/>
      <c r="I841" s="176"/>
      <c r="J841" s="176"/>
      <c r="K841" s="176"/>
      <c r="L841" s="176"/>
      <c r="M841" s="176"/>
      <c r="N841" s="176" t="s">
        <v>12</v>
      </c>
      <c r="O841" s="176" t="s">
        <v>12</v>
      </c>
      <c r="P841" s="155" t="str">
        <f t="shared" si="169"/>
        <v xml:space="preserve"> </v>
      </c>
      <c r="Q841" s="155" t="str">
        <f>IF(P841="在读",IF(IFERROR(FIND("一",C841),0)&gt;0,"一对一",VLOOKUP(LEFT(C841,3),班级编码!A:H,8,0)),P841)</f>
        <v xml:space="preserve"> </v>
      </c>
      <c r="R841" s="156">
        <f t="shared" si="170"/>
        <v>0</v>
      </c>
      <c r="S841" s="151">
        <f t="shared" si="171"/>
        <v>0</v>
      </c>
      <c r="T841" s="151" t="str">
        <f t="shared" si="172"/>
        <v/>
      </c>
      <c r="U841" s="151" t="str">
        <f t="shared" si="173"/>
        <v/>
      </c>
      <c r="V841" s="151" t="str">
        <f t="shared" si="174"/>
        <v/>
      </c>
      <c r="W841" s="151" t="str">
        <f t="shared" si="175"/>
        <v/>
      </c>
      <c r="X841" s="151">
        <f t="shared" si="176"/>
        <v>0</v>
      </c>
      <c r="Y841" s="151">
        <f t="shared" si="177"/>
        <v>0</v>
      </c>
      <c r="Z841" s="151" t="str">
        <f t="shared" si="178"/>
        <v/>
      </c>
      <c r="AA841" s="151">
        <f>COUNTIF($F$2:F841,F841)</f>
        <v>0</v>
      </c>
      <c r="AB841" s="156" t="str">
        <f t="shared" si="179"/>
        <v/>
      </c>
      <c r="AC841" t="e">
        <f>VLOOKUP(C841,'2-班级信息'!A:AH,31,0)</f>
        <v>#N/A</v>
      </c>
      <c r="AD841" t="e">
        <f>VLOOKUP(C841,'2-班级信息'!A:AH,8,0)</f>
        <v>#N/A</v>
      </c>
      <c r="AE841" t="e">
        <f t="shared" si="180"/>
        <v>#N/A</v>
      </c>
      <c r="AF841" t="e">
        <f t="shared" si="181"/>
        <v>#N/A</v>
      </c>
    </row>
    <row r="842" spans="1:32">
      <c r="A842" s="176"/>
      <c r="B842" s="176"/>
      <c r="C842" s="176"/>
      <c r="D842" s="176"/>
      <c r="E842" s="176"/>
      <c r="F842" s="176"/>
      <c r="G842" s="175"/>
      <c r="H842" s="176"/>
      <c r="I842" s="176"/>
      <c r="J842" s="176"/>
      <c r="K842" s="176"/>
      <c r="L842" s="176"/>
      <c r="M842" s="176"/>
      <c r="N842" s="176" t="s">
        <v>12</v>
      </c>
      <c r="O842" s="176" t="s">
        <v>12</v>
      </c>
      <c r="P842" s="155" t="str">
        <f t="shared" si="169"/>
        <v xml:space="preserve"> </v>
      </c>
      <c r="Q842" s="155" t="str">
        <f>IF(P842="在读",IF(IFERROR(FIND("一",C842),0)&gt;0,"一对一",VLOOKUP(LEFT(C842,3),班级编码!A:H,8,0)),P842)</f>
        <v xml:space="preserve"> </v>
      </c>
      <c r="R842" s="156">
        <f t="shared" si="170"/>
        <v>0</v>
      </c>
      <c r="S842" s="151">
        <f t="shared" si="171"/>
        <v>0</v>
      </c>
      <c r="T842" s="151" t="str">
        <f t="shared" si="172"/>
        <v/>
      </c>
      <c r="U842" s="151" t="str">
        <f t="shared" si="173"/>
        <v/>
      </c>
      <c r="V842" s="151" t="str">
        <f t="shared" si="174"/>
        <v/>
      </c>
      <c r="W842" s="151" t="str">
        <f t="shared" si="175"/>
        <v/>
      </c>
      <c r="X842" s="151">
        <f t="shared" si="176"/>
        <v>0</v>
      </c>
      <c r="Y842" s="151">
        <f t="shared" si="177"/>
        <v>0</v>
      </c>
      <c r="Z842" s="151" t="str">
        <f t="shared" si="178"/>
        <v/>
      </c>
      <c r="AA842" s="151">
        <f>COUNTIF($F$2:F842,F842)</f>
        <v>0</v>
      </c>
      <c r="AB842" s="156" t="str">
        <f t="shared" si="179"/>
        <v/>
      </c>
      <c r="AC842" t="e">
        <f>VLOOKUP(C842,'2-班级信息'!A:AH,31,0)</f>
        <v>#N/A</v>
      </c>
      <c r="AD842" t="e">
        <f>VLOOKUP(C842,'2-班级信息'!A:AH,8,0)</f>
        <v>#N/A</v>
      </c>
      <c r="AE842" t="e">
        <f t="shared" si="180"/>
        <v>#N/A</v>
      </c>
      <c r="AF842" t="e">
        <f t="shared" si="181"/>
        <v>#N/A</v>
      </c>
    </row>
    <row r="843" spans="1:32">
      <c r="A843" s="176"/>
      <c r="B843" s="176"/>
      <c r="C843" s="176"/>
      <c r="D843" s="176"/>
      <c r="E843" s="176"/>
      <c r="F843" s="176"/>
      <c r="G843" s="175"/>
      <c r="H843" s="176"/>
      <c r="I843" s="176"/>
      <c r="J843" s="176"/>
      <c r="K843" s="176"/>
      <c r="L843" s="176"/>
      <c r="M843" s="176"/>
      <c r="N843" s="176" t="s">
        <v>12</v>
      </c>
      <c r="O843" s="176" t="s">
        <v>12</v>
      </c>
      <c r="P843" s="155" t="str">
        <f t="shared" si="169"/>
        <v xml:space="preserve"> </v>
      </c>
      <c r="Q843" s="155" t="str">
        <f>IF(P843="在读",IF(IFERROR(FIND("一",C843),0)&gt;0,"一对一",VLOOKUP(LEFT(C843,3),班级编码!A:H,8,0)),P843)</f>
        <v xml:space="preserve"> </v>
      </c>
      <c r="R843" s="156">
        <f t="shared" si="170"/>
        <v>0</v>
      </c>
      <c r="S843" s="151">
        <f t="shared" si="171"/>
        <v>0</v>
      </c>
      <c r="T843" s="151" t="str">
        <f t="shared" si="172"/>
        <v/>
      </c>
      <c r="U843" s="151" t="str">
        <f t="shared" si="173"/>
        <v/>
      </c>
      <c r="V843" s="151" t="str">
        <f t="shared" si="174"/>
        <v/>
      </c>
      <c r="W843" s="151" t="str">
        <f t="shared" si="175"/>
        <v/>
      </c>
      <c r="X843" s="151">
        <f t="shared" si="176"/>
        <v>0</v>
      </c>
      <c r="Y843" s="151">
        <f t="shared" si="177"/>
        <v>0</v>
      </c>
      <c r="Z843" s="151" t="str">
        <f t="shared" si="178"/>
        <v/>
      </c>
      <c r="AA843" s="151">
        <f>COUNTIF($F$2:F843,F843)</f>
        <v>0</v>
      </c>
      <c r="AB843" s="156" t="str">
        <f t="shared" si="179"/>
        <v/>
      </c>
      <c r="AC843" t="e">
        <f>VLOOKUP(C843,'2-班级信息'!A:AH,31,0)</f>
        <v>#N/A</v>
      </c>
      <c r="AD843" t="e">
        <f>VLOOKUP(C843,'2-班级信息'!A:AH,8,0)</f>
        <v>#N/A</v>
      </c>
      <c r="AE843" t="e">
        <f t="shared" si="180"/>
        <v>#N/A</v>
      </c>
      <c r="AF843" t="e">
        <f t="shared" si="181"/>
        <v>#N/A</v>
      </c>
    </row>
    <row r="844" spans="1:32">
      <c r="A844" s="176"/>
      <c r="B844" s="176"/>
      <c r="C844" s="176"/>
      <c r="D844" s="176"/>
      <c r="E844" s="176"/>
      <c r="F844" s="176"/>
      <c r="G844" s="175"/>
      <c r="H844" s="176"/>
      <c r="I844" s="176"/>
      <c r="J844" s="176"/>
      <c r="K844" s="176"/>
      <c r="L844" s="176"/>
      <c r="M844" s="176"/>
      <c r="N844" s="176" t="s">
        <v>12</v>
      </c>
      <c r="O844" s="176" t="s">
        <v>12</v>
      </c>
      <c r="P844" s="155" t="str">
        <f t="shared" si="169"/>
        <v xml:space="preserve"> </v>
      </c>
      <c r="Q844" s="155" t="str">
        <f>IF(P844="在读",IF(IFERROR(FIND("一",C844),0)&gt;0,"一对一",VLOOKUP(LEFT(C844,3),班级编码!A:H,8,0)),P844)</f>
        <v xml:space="preserve"> </v>
      </c>
      <c r="R844" s="156">
        <f t="shared" si="170"/>
        <v>0</v>
      </c>
      <c r="S844" s="151">
        <f t="shared" si="171"/>
        <v>0</v>
      </c>
      <c r="T844" s="151" t="str">
        <f t="shared" si="172"/>
        <v/>
      </c>
      <c r="U844" s="151" t="str">
        <f t="shared" si="173"/>
        <v/>
      </c>
      <c r="V844" s="151" t="str">
        <f t="shared" si="174"/>
        <v/>
      </c>
      <c r="W844" s="151" t="str">
        <f t="shared" si="175"/>
        <v/>
      </c>
      <c r="X844" s="151">
        <f t="shared" si="176"/>
        <v>0</v>
      </c>
      <c r="Y844" s="151">
        <f t="shared" si="177"/>
        <v>0</v>
      </c>
      <c r="Z844" s="151" t="str">
        <f t="shared" si="178"/>
        <v/>
      </c>
      <c r="AA844" s="151">
        <f>COUNTIF($F$2:F844,F844)</f>
        <v>0</v>
      </c>
      <c r="AB844" s="156" t="str">
        <f t="shared" si="179"/>
        <v/>
      </c>
      <c r="AC844" t="e">
        <f>VLOOKUP(C844,'2-班级信息'!A:AH,31,0)</f>
        <v>#N/A</v>
      </c>
      <c r="AD844" t="e">
        <f>VLOOKUP(C844,'2-班级信息'!A:AH,8,0)</f>
        <v>#N/A</v>
      </c>
      <c r="AE844" t="e">
        <f t="shared" si="180"/>
        <v>#N/A</v>
      </c>
      <c r="AF844" t="e">
        <f t="shared" si="181"/>
        <v>#N/A</v>
      </c>
    </row>
    <row r="845" spans="1:32">
      <c r="A845" s="176"/>
      <c r="B845" s="176"/>
      <c r="C845" s="176"/>
      <c r="D845" s="176"/>
      <c r="E845" s="176"/>
      <c r="F845" s="176"/>
      <c r="G845" s="175"/>
      <c r="H845" s="176"/>
      <c r="I845" s="176"/>
      <c r="J845" s="176"/>
      <c r="K845" s="176"/>
      <c r="L845" s="176"/>
      <c r="M845" s="176"/>
      <c r="N845" s="176" t="s">
        <v>12</v>
      </c>
      <c r="O845" s="176" t="s">
        <v>12</v>
      </c>
      <c r="P845" s="155" t="str">
        <f t="shared" si="169"/>
        <v xml:space="preserve"> </v>
      </c>
      <c r="Q845" s="155" t="str">
        <f>IF(P845="在读",IF(IFERROR(FIND("一",C845),0)&gt;0,"一对一",VLOOKUP(LEFT(C845,3),班级编码!A:H,8,0)),P845)</f>
        <v xml:space="preserve"> </v>
      </c>
      <c r="R845" s="156">
        <f t="shared" si="170"/>
        <v>0</v>
      </c>
      <c r="S845" s="151">
        <f t="shared" si="171"/>
        <v>0</v>
      </c>
      <c r="T845" s="151" t="str">
        <f t="shared" si="172"/>
        <v/>
      </c>
      <c r="U845" s="151" t="str">
        <f t="shared" si="173"/>
        <v/>
      </c>
      <c r="V845" s="151" t="str">
        <f t="shared" si="174"/>
        <v/>
      </c>
      <c r="W845" s="151" t="str">
        <f t="shared" si="175"/>
        <v/>
      </c>
      <c r="X845" s="151">
        <f t="shared" si="176"/>
        <v>0</v>
      </c>
      <c r="Y845" s="151">
        <f t="shared" si="177"/>
        <v>0</v>
      </c>
      <c r="Z845" s="151" t="str">
        <f t="shared" si="178"/>
        <v/>
      </c>
      <c r="AA845" s="151">
        <f>COUNTIF($F$2:F845,F845)</f>
        <v>0</v>
      </c>
      <c r="AB845" s="156" t="str">
        <f t="shared" si="179"/>
        <v/>
      </c>
      <c r="AC845" t="e">
        <f>VLOOKUP(C845,'2-班级信息'!A:AH,31,0)</f>
        <v>#N/A</v>
      </c>
      <c r="AD845" t="e">
        <f>VLOOKUP(C845,'2-班级信息'!A:AH,8,0)</f>
        <v>#N/A</v>
      </c>
      <c r="AE845" t="e">
        <f t="shared" si="180"/>
        <v>#N/A</v>
      </c>
      <c r="AF845" t="e">
        <f t="shared" si="181"/>
        <v>#N/A</v>
      </c>
    </row>
    <row r="846" spans="1:32">
      <c r="A846" s="176"/>
      <c r="B846" s="176"/>
      <c r="C846" s="176"/>
      <c r="D846" s="176"/>
      <c r="E846" s="176"/>
      <c r="F846" s="176"/>
      <c r="G846" s="175"/>
      <c r="H846" s="176"/>
      <c r="I846" s="176"/>
      <c r="J846" s="176"/>
      <c r="K846" s="176"/>
      <c r="L846" s="176"/>
      <c r="M846" s="176"/>
      <c r="N846" s="176" t="s">
        <v>12</v>
      </c>
      <c r="O846" s="176" t="s">
        <v>12</v>
      </c>
      <c r="P846" s="155" t="str">
        <f t="shared" si="169"/>
        <v xml:space="preserve"> </v>
      </c>
      <c r="Q846" s="155" t="str">
        <f>IF(P846="在读",IF(IFERROR(FIND("一",C846),0)&gt;0,"一对一",VLOOKUP(LEFT(C846,3),班级编码!A:H,8,0)),P846)</f>
        <v xml:space="preserve"> </v>
      </c>
      <c r="R846" s="156">
        <f t="shared" si="170"/>
        <v>0</v>
      </c>
      <c r="S846" s="151">
        <f t="shared" si="171"/>
        <v>0</v>
      </c>
      <c r="T846" s="151" t="str">
        <f t="shared" si="172"/>
        <v/>
      </c>
      <c r="U846" s="151" t="str">
        <f t="shared" si="173"/>
        <v/>
      </c>
      <c r="V846" s="151" t="str">
        <f t="shared" si="174"/>
        <v/>
      </c>
      <c r="W846" s="151" t="str">
        <f t="shared" si="175"/>
        <v/>
      </c>
      <c r="X846" s="151">
        <f t="shared" si="176"/>
        <v>0</v>
      </c>
      <c r="Y846" s="151">
        <f t="shared" si="177"/>
        <v>0</v>
      </c>
      <c r="Z846" s="151" t="str">
        <f t="shared" si="178"/>
        <v/>
      </c>
      <c r="AA846" s="151">
        <f>COUNTIF($F$2:F846,F846)</f>
        <v>0</v>
      </c>
      <c r="AB846" s="156" t="str">
        <f t="shared" si="179"/>
        <v/>
      </c>
      <c r="AC846" t="e">
        <f>VLOOKUP(C846,'2-班级信息'!A:AH,31,0)</f>
        <v>#N/A</v>
      </c>
      <c r="AD846" t="e">
        <f>VLOOKUP(C846,'2-班级信息'!A:AH,8,0)</f>
        <v>#N/A</v>
      </c>
      <c r="AE846" t="e">
        <f t="shared" si="180"/>
        <v>#N/A</v>
      </c>
      <c r="AF846" t="e">
        <f t="shared" si="181"/>
        <v>#N/A</v>
      </c>
    </row>
    <row r="847" spans="1:32">
      <c r="A847" s="176"/>
      <c r="B847" s="176"/>
      <c r="C847" s="176"/>
      <c r="D847" s="176"/>
      <c r="E847" s="176"/>
      <c r="F847" s="176"/>
      <c r="G847" s="175"/>
      <c r="H847" s="176"/>
      <c r="I847" s="176"/>
      <c r="J847" s="176"/>
      <c r="K847" s="176"/>
      <c r="L847" s="176"/>
      <c r="M847" s="176"/>
      <c r="N847" s="176" t="s">
        <v>12</v>
      </c>
      <c r="O847" s="176" t="s">
        <v>12</v>
      </c>
      <c r="P847" s="155" t="str">
        <f t="shared" si="169"/>
        <v xml:space="preserve"> </v>
      </c>
      <c r="Q847" s="155" t="str">
        <f>IF(P847="在读",IF(IFERROR(FIND("一",C847),0)&gt;0,"一对一",VLOOKUP(LEFT(C847,3),班级编码!A:H,8,0)),P847)</f>
        <v xml:space="preserve"> </v>
      </c>
      <c r="R847" s="156">
        <f t="shared" si="170"/>
        <v>0</v>
      </c>
      <c r="S847" s="151">
        <f t="shared" si="171"/>
        <v>0</v>
      </c>
      <c r="T847" s="151" t="str">
        <f t="shared" si="172"/>
        <v/>
      </c>
      <c r="U847" s="151" t="str">
        <f t="shared" si="173"/>
        <v/>
      </c>
      <c r="V847" s="151" t="str">
        <f t="shared" si="174"/>
        <v/>
      </c>
      <c r="W847" s="151" t="str">
        <f t="shared" si="175"/>
        <v/>
      </c>
      <c r="X847" s="151">
        <f t="shared" si="176"/>
        <v>0</v>
      </c>
      <c r="Y847" s="151">
        <f t="shared" si="177"/>
        <v>0</v>
      </c>
      <c r="Z847" s="151" t="str">
        <f t="shared" si="178"/>
        <v/>
      </c>
      <c r="AA847" s="151">
        <f>COUNTIF($F$2:F847,F847)</f>
        <v>0</v>
      </c>
      <c r="AB847" s="156" t="str">
        <f t="shared" si="179"/>
        <v/>
      </c>
      <c r="AC847" t="e">
        <f>VLOOKUP(C847,'2-班级信息'!A:AH,31,0)</f>
        <v>#N/A</v>
      </c>
      <c r="AD847" t="e">
        <f>VLOOKUP(C847,'2-班级信息'!A:AH,8,0)</f>
        <v>#N/A</v>
      </c>
      <c r="AE847" t="e">
        <f t="shared" si="180"/>
        <v>#N/A</v>
      </c>
      <c r="AF847" t="e">
        <f t="shared" si="181"/>
        <v>#N/A</v>
      </c>
    </row>
    <row r="848" spans="1:32">
      <c r="A848" s="176"/>
      <c r="B848" s="176"/>
      <c r="C848" s="176"/>
      <c r="D848" s="176"/>
      <c r="E848" s="176"/>
      <c r="F848" s="176"/>
      <c r="G848" s="175"/>
      <c r="H848" s="176"/>
      <c r="I848" s="176"/>
      <c r="J848" s="176"/>
      <c r="K848" s="176"/>
      <c r="L848" s="176"/>
      <c r="M848" s="176"/>
      <c r="N848" s="176" t="s">
        <v>12</v>
      </c>
      <c r="O848" s="176" t="s">
        <v>12</v>
      </c>
      <c r="P848" s="155" t="str">
        <f t="shared" si="169"/>
        <v xml:space="preserve"> </v>
      </c>
      <c r="Q848" s="155" t="str">
        <f>IF(P848="在读",IF(IFERROR(FIND("一",C848),0)&gt;0,"一对一",VLOOKUP(LEFT(C848,3),班级编码!A:H,8,0)),P848)</f>
        <v xml:space="preserve"> </v>
      </c>
      <c r="R848" s="156">
        <f t="shared" si="170"/>
        <v>0</v>
      </c>
      <c r="S848" s="151">
        <f t="shared" si="171"/>
        <v>0</v>
      </c>
      <c r="T848" s="151" t="str">
        <f t="shared" si="172"/>
        <v/>
      </c>
      <c r="U848" s="151" t="str">
        <f t="shared" si="173"/>
        <v/>
      </c>
      <c r="V848" s="151" t="str">
        <f t="shared" si="174"/>
        <v/>
      </c>
      <c r="W848" s="151" t="str">
        <f t="shared" si="175"/>
        <v/>
      </c>
      <c r="X848" s="151">
        <f t="shared" si="176"/>
        <v>0</v>
      </c>
      <c r="Y848" s="151">
        <f t="shared" si="177"/>
        <v>0</v>
      </c>
      <c r="Z848" s="151" t="str">
        <f t="shared" si="178"/>
        <v/>
      </c>
      <c r="AA848" s="151">
        <f>COUNTIF($F$2:F848,F848)</f>
        <v>0</v>
      </c>
      <c r="AB848" s="156" t="str">
        <f t="shared" si="179"/>
        <v/>
      </c>
      <c r="AC848" t="e">
        <f>VLOOKUP(C848,'2-班级信息'!A:AH,31,0)</f>
        <v>#N/A</v>
      </c>
      <c r="AD848" t="e">
        <f>VLOOKUP(C848,'2-班级信息'!A:AH,8,0)</f>
        <v>#N/A</v>
      </c>
      <c r="AE848" t="e">
        <f t="shared" si="180"/>
        <v>#N/A</v>
      </c>
      <c r="AF848" t="e">
        <f t="shared" si="181"/>
        <v>#N/A</v>
      </c>
    </row>
    <row r="849" spans="1:32">
      <c r="A849" s="176"/>
      <c r="B849" s="176"/>
      <c r="C849" s="176"/>
      <c r="D849" s="176"/>
      <c r="E849" s="176"/>
      <c r="F849" s="176"/>
      <c r="G849" s="175"/>
      <c r="H849" s="176"/>
      <c r="I849" s="176"/>
      <c r="J849" s="176"/>
      <c r="K849" s="176"/>
      <c r="L849" s="176"/>
      <c r="M849" s="176"/>
      <c r="N849" s="176" t="s">
        <v>12</v>
      </c>
      <c r="O849" s="176" t="s">
        <v>12</v>
      </c>
      <c r="P849" s="155" t="str">
        <f t="shared" si="169"/>
        <v xml:space="preserve"> </v>
      </c>
      <c r="Q849" s="155" t="str">
        <f>IF(P849="在读",IF(IFERROR(FIND("一",C849),0)&gt;0,"一对一",VLOOKUP(LEFT(C849,3),班级编码!A:H,8,0)),P849)</f>
        <v xml:space="preserve"> </v>
      </c>
      <c r="R849" s="156">
        <f t="shared" si="170"/>
        <v>0</v>
      </c>
      <c r="S849" s="151">
        <f t="shared" si="171"/>
        <v>0</v>
      </c>
      <c r="T849" s="151" t="str">
        <f t="shared" si="172"/>
        <v/>
      </c>
      <c r="U849" s="151" t="str">
        <f t="shared" si="173"/>
        <v/>
      </c>
      <c r="V849" s="151" t="str">
        <f t="shared" si="174"/>
        <v/>
      </c>
      <c r="W849" s="151" t="str">
        <f t="shared" si="175"/>
        <v/>
      </c>
      <c r="X849" s="151">
        <f t="shared" si="176"/>
        <v>0</v>
      </c>
      <c r="Y849" s="151">
        <f t="shared" si="177"/>
        <v>0</v>
      </c>
      <c r="Z849" s="151" t="str">
        <f t="shared" si="178"/>
        <v/>
      </c>
      <c r="AA849" s="151">
        <f>COUNTIF($F$2:F849,F849)</f>
        <v>0</v>
      </c>
      <c r="AB849" s="156" t="str">
        <f t="shared" si="179"/>
        <v/>
      </c>
      <c r="AC849" t="e">
        <f>VLOOKUP(C849,'2-班级信息'!A:AH,31,0)</f>
        <v>#N/A</v>
      </c>
      <c r="AD849" t="e">
        <f>VLOOKUP(C849,'2-班级信息'!A:AH,8,0)</f>
        <v>#N/A</v>
      </c>
      <c r="AE849" t="e">
        <f t="shared" si="180"/>
        <v>#N/A</v>
      </c>
      <c r="AF849" t="e">
        <f t="shared" si="181"/>
        <v>#N/A</v>
      </c>
    </row>
    <row r="850" spans="1:32">
      <c r="A850" s="176"/>
      <c r="B850" s="176"/>
      <c r="C850" s="176"/>
      <c r="D850" s="176"/>
      <c r="E850" s="176"/>
      <c r="F850" s="176"/>
      <c r="G850" s="175"/>
      <c r="H850" s="176"/>
      <c r="I850" s="176"/>
      <c r="J850" s="176"/>
      <c r="K850" s="176"/>
      <c r="L850" s="176"/>
      <c r="M850" s="176"/>
      <c r="N850" s="176" t="s">
        <v>12</v>
      </c>
      <c r="O850" s="176" t="s">
        <v>12</v>
      </c>
      <c r="P850" s="155" t="str">
        <f t="shared" si="169"/>
        <v xml:space="preserve"> </v>
      </c>
      <c r="Q850" s="155" t="str">
        <f>IF(P850="在读",IF(IFERROR(FIND("一",C850),0)&gt;0,"一对一",VLOOKUP(LEFT(C850,3),班级编码!A:H,8,0)),P850)</f>
        <v xml:space="preserve"> </v>
      </c>
      <c r="R850" s="156">
        <f t="shared" si="170"/>
        <v>0</v>
      </c>
      <c r="S850" s="151">
        <f t="shared" si="171"/>
        <v>0</v>
      </c>
      <c r="T850" s="151" t="str">
        <f t="shared" si="172"/>
        <v/>
      </c>
      <c r="U850" s="151" t="str">
        <f t="shared" si="173"/>
        <v/>
      </c>
      <c r="V850" s="151" t="str">
        <f t="shared" si="174"/>
        <v/>
      </c>
      <c r="W850" s="151" t="str">
        <f t="shared" si="175"/>
        <v/>
      </c>
      <c r="X850" s="151">
        <f t="shared" si="176"/>
        <v>0</v>
      </c>
      <c r="Y850" s="151">
        <f t="shared" si="177"/>
        <v>0</v>
      </c>
      <c r="Z850" s="151" t="str">
        <f t="shared" si="178"/>
        <v/>
      </c>
      <c r="AA850" s="151">
        <f>COUNTIF($F$2:F850,F850)</f>
        <v>0</v>
      </c>
      <c r="AB850" s="156" t="str">
        <f t="shared" si="179"/>
        <v/>
      </c>
      <c r="AC850" t="e">
        <f>VLOOKUP(C850,'2-班级信息'!A:AH,31,0)</f>
        <v>#N/A</v>
      </c>
      <c r="AD850" t="e">
        <f>VLOOKUP(C850,'2-班级信息'!A:AH,8,0)</f>
        <v>#N/A</v>
      </c>
      <c r="AE850" t="e">
        <f t="shared" si="180"/>
        <v>#N/A</v>
      </c>
      <c r="AF850" t="e">
        <f t="shared" si="181"/>
        <v>#N/A</v>
      </c>
    </row>
    <row r="851" spans="1:32">
      <c r="A851" s="176"/>
      <c r="B851" s="176"/>
      <c r="C851" s="176"/>
      <c r="D851" s="176"/>
      <c r="E851" s="176"/>
      <c r="F851" s="176"/>
      <c r="G851" s="175"/>
      <c r="H851" s="176"/>
      <c r="I851" s="176"/>
      <c r="J851" s="176"/>
      <c r="K851" s="176"/>
      <c r="L851" s="176"/>
      <c r="M851" s="176"/>
      <c r="N851" s="176" t="s">
        <v>12</v>
      </c>
      <c r="O851" s="176" t="s">
        <v>12</v>
      </c>
      <c r="P851" s="155" t="str">
        <f t="shared" si="169"/>
        <v xml:space="preserve"> </v>
      </c>
      <c r="Q851" s="155" t="str">
        <f>IF(P851="在读",IF(IFERROR(FIND("一",C851),0)&gt;0,"一对一",VLOOKUP(LEFT(C851,3),班级编码!A:H,8,0)),P851)</f>
        <v xml:space="preserve"> </v>
      </c>
      <c r="R851" s="156">
        <f t="shared" si="170"/>
        <v>0</v>
      </c>
      <c r="S851" s="151">
        <f t="shared" si="171"/>
        <v>0</v>
      </c>
      <c r="T851" s="151" t="str">
        <f t="shared" si="172"/>
        <v/>
      </c>
      <c r="U851" s="151" t="str">
        <f t="shared" si="173"/>
        <v/>
      </c>
      <c r="V851" s="151" t="str">
        <f t="shared" si="174"/>
        <v/>
      </c>
      <c r="W851" s="151" t="str">
        <f t="shared" si="175"/>
        <v/>
      </c>
      <c r="X851" s="151">
        <f t="shared" si="176"/>
        <v>0</v>
      </c>
      <c r="Y851" s="151">
        <f t="shared" si="177"/>
        <v>0</v>
      </c>
      <c r="Z851" s="151" t="str">
        <f t="shared" si="178"/>
        <v/>
      </c>
      <c r="AA851" s="151">
        <f>COUNTIF($F$2:F851,F851)</f>
        <v>0</v>
      </c>
      <c r="AB851" s="156" t="str">
        <f t="shared" si="179"/>
        <v/>
      </c>
      <c r="AC851" t="e">
        <f>VLOOKUP(C851,'2-班级信息'!A:AH,31,0)</f>
        <v>#N/A</v>
      </c>
      <c r="AD851" t="e">
        <f>VLOOKUP(C851,'2-班级信息'!A:AH,8,0)</f>
        <v>#N/A</v>
      </c>
      <c r="AE851" t="e">
        <f t="shared" si="180"/>
        <v>#N/A</v>
      </c>
      <c r="AF851" t="e">
        <f t="shared" si="181"/>
        <v>#N/A</v>
      </c>
    </row>
    <row r="852" spans="1:32">
      <c r="A852" s="176"/>
      <c r="B852" s="176"/>
      <c r="C852" s="176"/>
      <c r="D852" s="176"/>
      <c r="E852" s="176"/>
      <c r="F852" s="176"/>
      <c r="G852" s="175"/>
      <c r="H852" s="176"/>
      <c r="I852" s="176"/>
      <c r="J852" s="176"/>
      <c r="K852" s="176"/>
      <c r="L852" s="176"/>
      <c r="M852" s="176"/>
      <c r="N852" s="176" t="s">
        <v>12</v>
      </c>
      <c r="O852" s="176" t="s">
        <v>12</v>
      </c>
      <c r="P852" s="155" t="str">
        <f t="shared" si="169"/>
        <v xml:space="preserve"> </v>
      </c>
      <c r="Q852" s="155" t="str">
        <f>IF(P852="在读",IF(IFERROR(FIND("一",C852),0)&gt;0,"一对一",VLOOKUP(LEFT(C852,3),班级编码!A:H,8,0)),P852)</f>
        <v xml:space="preserve"> </v>
      </c>
      <c r="R852" s="156">
        <f t="shared" si="170"/>
        <v>0</v>
      </c>
      <c r="S852" s="151">
        <f t="shared" si="171"/>
        <v>0</v>
      </c>
      <c r="T852" s="151" t="str">
        <f t="shared" si="172"/>
        <v/>
      </c>
      <c r="U852" s="151" t="str">
        <f t="shared" si="173"/>
        <v/>
      </c>
      <c r="V852" s="151" t="str">
        <f t="shared" si="174"/>
        <v/>
      </c>
      <c r="W852" s="151" t="str">
        <f t="shared" si="175"/>
        <v/>
      </c>
      <c r="X852" s="151">
        <f t="shared" si="176"/>
        <v>0</v>
      </c>
      <c r="Y852" s="151">
        <f t="shared" si="177"/>
        <v>0</v>
      </c>
      <c r="Z852" s="151" t="str">
        <f t="shared" si="178"/>
        <v/>
      </c>
      <c r="AA852" s="151">
        <f>COUNTIF($F$2:F852,F852)</f>
        <v>0</v>
      </c>
      <c r="AB852" s="156" t="str">
        <f t="shared" si="179"/>
        <v/>
      </c>
      <c r="AC852" t="e">
        <f>VLOOKUP(C852,'2-班级信息'!A:AH,31,0)</f>
        <v>#N/A</v>
      </c>
      <c r="AD852" t="e">
        <f>VLOOKUP(C852,'2-班级信息'!A:AH,8,0)</f>
        <v>#N/A</v>
      </c>
      <c r="AE852" t="e">
        <f t="shared" si="180"/>
        <v>#N/A</v>
      </c>
      <c r="AF852" t="e">
        <f t="shared" si="181"/>
        <v>#N/A</v>
      </c>
    </row>
    <row r="853" spans="1:32">
      <c r="A853" s="176"/>
      <c r="B853" s="176"/>
      <c r="C853" s="176"/>
      <c r="D853" s="176"/>
      <c r="E853" s="176"/>
      <c r="F853" s="176"/>
      <c r="G853" s="175"/>
      <c r="H853" s="176"/>
      <c r="I853" s="176"/>
      <c r="J853" s="176"/>
      <c r="K853" s="176"/>
      <c r="L853" s="176"/>
      <c r="M853" s="176"/>
      <c r="N853" s="176" t="s">
        <v>12</v>
      </c>
      <c r="O853" s="176" t="s">
        <v>12</v>
      </c>
      <c r="P853" s="155" t="str">
        <f t="shared" si="169"/>
        <v xml:space="preserve"> </v>
      </c>
      <c r="Q853" s="155" t="str">
        <f>IF(P853="在读",IF(IFERROR(FIND("一",C853),0)&gt;0,"一对一",VLOOKUP(LEFT(C853,3),班级编码!A:H,8,0)),P853)</f>
        <v xml:space="preserve"> </v>
      </c>
      <c r="R853" s="156">
        <f t="shared" si="170"/>
        <v>0</v>
      </c>
      <c r="S853" s="151">
        <f t="shared" si="171"/>
        <v>0</v>
      </c>
      <c r="T853" s="151" t="str">
        <f t="shared" si="172"/>
        <v/>
      </c>
      <c r="U853" s="151" t="str">
        <f t="shared" si="173"/>
        <v/>
      </c>
      <c r="V853" s="151" t="str">
        <f t="shared" si="174"/>
        <v/>
      </c>
      <c r="W853" s="151" t="str">
        <f t="shared" si="175"/>
        <v/>
      </c>
      <c r="X853" s="151">
        <f t="shared" si="176"/>
        <v>0</v>
      </c>
      <c r="Y853" s="151">
        <f t="shared" si="177"/>
        <v>0</v>
      </c>
      <c r="Z853" s="151" t="str">
        <f t="shared" si="178"/>
        <v/>
      </c>
      <c r="AA853" s="151">
        <f>COUNTIF($F$2:F853,F853)</f>
        <v>0</v>
      </c>
      <c r="AB853" s="156" t="str">
        <f t="shared" si="179"/>
        <v/>
      </c>
      <c r="AC853" t="e">
        <f>VLOOKUP(C853,'2-班级信息'!A:AH,31,0)</f>
        <v>#N/A</v>
      </c>
      <c r="AD853" t="e">
        <f>VLOOKUP(C853,'2-班级信息'!A:AH,8,0)</f>
        <v>#N/A</v>
      </c>
      <c r="AE853" t="e">
        <f t="shared" si="180"/>
        <v>#N/A</v>
      </c>
      <c r="AF853" t="e">
        <f t="shared" si="181"/>
        <v>#N/A</v>
      </c>
    </row>
    <row r="854" spans="1:32">
      <c r="A854" s="176"/>
      <c r="B854" s="176"/>
      <c r="C854" s="176"/>
      <c r="D854" s="176"/>
      <c r="E854" s="176"/>
      <c r="F854" s="176"/>
      <c r="G854" s="175"/>
      <c r="H854" s="176"/>
      <c r="I854" s="176"/>
      <c r="J854" s="176"/>
      <c r="K854" s="176"/>
      <c r="L854" s="176"/>
      <c r="M854" s="176"/>
      <c r="N854" s="176" t="s">
        <v>12</v>
      </c>
      <c r="O854" s="176" t="s">
        <v>12</v>
      </c>
      <c r="P854" s="155" t="str">
        <f t="shared" si="169"/>
        <v xml:space="preserve"> </v>
      </c>
      <c r="Q854" s="155" t="str">
        <f>IF(P854="在读",IF(IFERROR(FIND("一",C854),0)&gt;0,"一对一",VLOOKUP(LEFT(C854,3),班级编码!A:H,8,0)),P854)</f>
        <v xml:space="preserve"> </v>
      </c>
      <c r="R854" s="156">
        <f t="shared" si="170"/>
        <v>0</v>
      </c>
      <c r="S854" s="151">
        <f t="shared" si="171"/>
        <v>0</v>
      </c>
      <c r="T854" s="151" t="str">
        <f t="shared" si="172"/>
        <v/>
      </c>
      <c r="U854" s="151" t="str">
        <f t="shared" si="173"/>
        <v/>
      </c>
      <c r="V854" s="151" t="str">
        <f t="shared" si="174"/>
        <v/>
      </c>
      <c r="W854" s="151" t="str">
        <f t="shared" si="175"/>
        <v/>
      </c>
      <c r="X854" s="151">
        <f t="shared" si="176"/>
        <v>0</v>
      </c>
      <c r="Y854" s="151">
        <f t="shared" si="177"/>
        <v>0</v>
      </c>
      <c r="Z854" s="151" t="str">
        <f t="shared" si="178"/>
        <v/>
      </c>
      <c r="AA854" s="151">
        <f>COUNTIF($F$2:F854,F854)</f>
        <v>0</v>
      </c>
      <c r="AB854" s="156" t="str">
        <f t="shared" si="179"/>
        <v/>
      </c>
      <c r="AC854" t="e">
        <f>VLOOKUP(C854,'2-班级信息'!A:AH,31,0)</f>
        <v>#N/A</v>
      </c>
      <c r="AD854" t="e">
        <f>VLOOKUP(C854,'2-班级信息'!A:AH,8,0)</f>
        <v>#N/A</v>
      </c>
      <c r="AE854" t="e">
        <f t="shared" si="180"/>
        <v>#N/A</v>
      </c>
      <c r="AF854" t="e">
        <f t="shared" si="181"/>
        <v>#N/A</v>
      </c>
    </row>
    <row r="855" spans="1:32">
      <c r="A855" s="176"/>
      <c r="B855" s="176"/>
      <c r="C855" s="176"/>
      <c r="D855" s="176"/>
      <c r="E855" s="176"/>
      <c r="F855" s="176"/>
      <c r="G855" s="175"/>
      <c r="H855" s="176"/>
      <c r="I855" s="176"/>
      <c r="J855" s="176"/>
      <c r="K855" s="176"/>
      <c r="L855" s="176"/>
      <c r="M855" s="176"/>
      <c r="N855" s="176" t="s">
        <v>12</v>
      </c>
      <c r="O855" s="176" t="s">
        <v>12</v>
      </c>
      <c r="P855" s="155" t="str">
        <f t="shared" si="169"/>
        <v xml:space="preserve"> </v>
      </c>
      <c r="Q855" s="155" t="str">
        <f>IF(P855="在读",IF(IFERROR(FIND("一",C855),0)&gt;0,"一对一",VLOOKUP(LEFT(C855,3),班级编码!A:H,8,0)),P855)</f>
        <v xml:space="preserve"> </v>
      </c>
      <c r="R855" s="156">
        <f t="shared" si="170"/>
        <v>0</v>
      </c>
      <c r="S855" s="151">
        <f t="shared" si="171"/>
        <v>0</v>
      </c>
      <c r="T855" s="151" t="str">
        <f t="shared" si="172"/>
        <v/>
      </c>
      <c r="U855" s="151" t="str">
        <f t="shared" si="173"/>
        <v/>
      </c>
      <c r="V855" s="151" t="str">
        <f t="shared" si="174"/>
        <v/>
      </c>
      <c r="W855" s="151" t="str">
        <f t="shared" si="175"/>
        <v/>
      </c>
      <c r="X855" s="151">
        <f t="shared" si="176"/>
        <v>0</v>
      </c>
      <c r="Y855" s="151">
        <f t="shared" si="177"/>
        <v>0</v>
      </c>
      <c r="Z855" s="151" t="str">
        <f t="shared" si="178"/>
        <v/>
      </c>
      <c r="AA855" s="151">
        <f>COUNTIF($F$2:F855,F855)</f>
        <v>0</v>
      </c>
      <c r="AB855" s="156" t="str">
        <f t="shared" si="179"/>
        <v/>
      </c>
      <c r="AC855" t="e">
        <f>VLOOKUP(C855,'2-班级信息'!A:AH,31,0)</f>
        <v>#N/A</v>
      </c>
      <c r="AD855" t="e">
        <f>VLOOKUP(C855,'2-班级信息'!A:AH,8,0)</f>
        <v>#N/A</v>
      </c>
      <c r="AE855" t="e">
        <f t="shared" si="180"/>
        <v>#N/A</v>
      </c>
      <c r="AF855" t="e">
        <f t="shared" si="181"/>
        <v>#N/A</v>
      </c>
    </row>
    <row r="856" spans="1:32">
      <c r="A856" s="176"/>
      <c r="B856" s="176"/>
      <c r="C856" s="176"/>
      <c r="D856" s="176"/>
      <c r="E856" s="176"/>
      <c r="F856" s="176"/>
      <c r="G856" s="175"/>
      <c r="H856" s="176"/>
      <c r="I856" s="176"/>
      <c r="J856" s="176"/>
      <c r="K856" s="176"/>
      <c r="L856" s="176"/>
      <c r="M856" s="176"/>
      <c r="N856" s="176" t="s">
        <v>12</v>
      </c>
      <c r="O856" s="176" t="s">
        <v>12</v>
      </c>
      <c r="P856" s="155" t="str">
        <f t="shared" si="169"/>
        <v xml:space="preserve"> </v>
      </c>
      <c r="Q856" s="155" t="str">
        <f>IF(P856="在读",IF(IFERROR(FIND("一",C856),0)&gt;0,"一对一",VLOOKUP(LEFT(C856,3),班级编码!A:H,8,0)),P856)</f>
        <v xml:space="preserve"> </v>
      </c>
      <c r="R856" s="156">
        <f t="shared" si="170"/>
        <v>0</v>
      </c>
      <c r="S856" s="151">
        <f t="shared" si="171"/>
        <v>0</v>
      </c>
      <c r="T856" s="151" t="str">
        <f t="shared" si="172"/>
        <v/>
      </c>
      <c r="U856" s="151" t="str">
        <f t="shared" si="173"/>
        <v/>
      </c>
      <c r="V856" s="151" t="str">
        <f t="shared" si="174"/>
        <v/>
      </c>
      <c r="W856" s="151" t="str">
        <f t="shared" si="175"/>
        <v/>
      </c>
      <c r="X856" s="151">
        <f t="shared" si="176"/>
        <v>0</v>
      </c>
      <c r="Y856" s="151">
        <f t="shared" si="177"/>
        <v>0</v>
      </c>
      <c r="Z856" s="151" t="str">
        <f t="shared" si="178"/>
        <v/>
      </c>
      <c r="AA856" s="151">
        <f>COUNTIF($F$2:F856,F856)</f>
        <v>0</v>
      </c>
      <c r="AB856" s="156" t="str">
        <f t="shared" si="179"/>
        <v/>
      </c>
      <c r="AC856" t="e">
        <f>VLOOKUP(C856,'2-班级信息'!A:AH,31,0)</f>
        <v>#N/A</v>
      </c>
      <c r="AD856" t="e">
        <f>VLOOKUP(C856,'2-班级信息'!A:AH,8,0)</f>
        <v>#N/A</v>
      </c>
      <c r="AE856" t="e">
        <f t="shared" si="180"/>
        <v>#N/A</v>
      </c>
      <c r="AF856" t="e">
        <f t="shared" si="181"/>
        <v>#N/A</v>
      </c>
    </row>
    <row r="857" spans="1:32">
      <c r="A857" s="176"/>
      <c r="B857" s="176"/>
      <c r="C857" s="176"/>
      <c r="D857" s="176"/>
      <c r="E857" s="176"/>
      <c r="F857" s="176"/>
      <c r="G857" s="175"/>
      <c r="H857" s="176"/>
      <c r="I857" s="176"/>
      <c r="J857" s="176"/>
      <c r="K857" s="176"/>
      <c r="L857" s="176"/>
      <c r="M857" s="176"/>
      <c r="N857" s="176" t="s">
        <v>12</v>
      </c>
      <c r="O857" s="176" t="s">
        <v>12</v>
      </c>
      <c r="P857" s="155" t="str">
        <f t="shared" si="169"/>
        <v xml:space="preserve"> </v>
      </c>
      <c r="Q857" s="155" t="str">
        <f>IF(P857="在读",IF(IFERROR(FIND("一",C857),0)&gt;0,"一对一",VLOOKUP(LEFT(C857,3),班级编码!A:H,8,0)),P857)</f>
        <v xml:space="preserve"> </v>
      </c>
      <c r="R857" s="156">
        <f t="shared" si="170"/>
        <v>0</v>
      </c>
      <c r="S857" s="151">
        <f t="shared" si="171"/>
        <v>0</v>
      </c>
      <c r="T857" s="151" t="str">
        <f t="shared" si="172"/>
        <v/>
      </c>
      <c r="U857" s="151" t="str">
        <f t="shared" si="173"/>
        <v/>
      </c>
      <c r="V857" s="151" t="str">
        <f t="shared" si="174"/>
        <v/>
      </c>
      <c r="W857" s="151" t="str">
        <f t="shared" si="175"/>
        <v/>
      </c>
      <c r="X857" s="151">
        <f t="shared" si="176"/>
        <v>0</v>
      </c>
      <c r="Y857" s="151">
        <f t="shared" si="177"/>
        <v>0</v>
      </c>
      <c r="Z857" s="151" t="str">
        <f t="shared" si="178"/>
        <v/>
      </c>
      <c r="AA857" s="151">
        <f>COUNTIF($F$2:F857,F857)</f>
        <v>0</v>
      </c>
      <c r="AB857" s="156" t="str">
        <f t="shared" si="179"/>
        <v/>
      </c>
      <c r="AC857" t="e">
        <f>VLOOKUP(C857,'2-班级信息'!A:AH,31,0)</f>
        <v>#N/A</v>
      </c>
      <c r="AD857" t="e">
        <f>VLOOKUP(C857,'2-班级信息'!A:AH,8,0)</f>
        <v>#N/A</v>
      </c>
      <c r="AE857" t="e">
        <f t="shared" si="180"/>
        <v>#N/A</v>
      </c>
      <c r="AF857" t="e">
        <f t="shared" si="181"/>
        <v>#N/A</v>
      </c>
    </row>
    <row r="858" spans="1:32">
      <c r="A858" s="176"/>
      <c r="B858" s="176"/>
      <c r="C858" s="176"/>
      <c r="D858" s="176"/>
      <c r="E858" s="176"/>
      <c r="F858" s="176"/>
      <c r="G858" s="175"/>
      <c r="H858" s="176"/>
      <c r="I858" s="176"/>
      <c r="J858" s="176"/>
      <c r="K858" s="176"/>
      <c r="L858" s="176"/>
      <c r="M858" s="176"/>
      <c r="N858" s="176" t="s">
        <v>12</v>
      </c>
      <c r="O858" s="176" t="s">
        <v>12</v>
      </c>
      <c r="P858" s="155" t="str">
        <f t="shared" si="169"/>
        <v xml:space="preserve"> </v>
      </c>
      <c r="Q858" s="155" t="str">
        <f>IF(P858="在读",IF(IFERROR(FIND("一",C858),0)&gt;0,"一对一",VLOOKUP(LEFT(C858,3),班级编码!A:H,8,0)),P858)</f>
        <v xml:space="preserve"> </v>
      </c>
      <c r="R858" s="156">
        <f t="shared" si="170"/>
        <v>0</v>
      </c>
      <c r="S858" s="151">
        <f t="shared" si="171"/>
        <v>0</v>
      </c>
      <c r="T858" s="151" t="str">
        <f t="shared" si="172"/>
        <v/>
      </c>
      <c r="U858" s="151" t="str">
        <f t="shared" si="173"/>
        <v/>
      </c>
      <c r="V858" s="151" t="str">
        <f t="shared" si="174"/>
        <v/>
      </c>
      <c r="W858" s="151" t="str">
        <f t="shared" si="175"/>
        <v/>
      </c>
      <c r="X858" s="151">
        <f t="shared" si="176"/>
        <v>0</v>
      </c>
      <c r="Y858" s="151">
        <f t="shared" si="177"/>
        <v>0</v>
      </c>
      <c r="Z858" s="151" t="str">
        <f t="shared" si="178"/>
        <v/>
      </c>
      <c r="AA858" s="151">
        <f>COUNTIF($F$2:F858,F858)</f>
        <v>0</v>
      </c>
      <c r="AB858" s="156" t="str">
        <f t="shared" si="179"/>
        <v/>
      </c>
      <c r="AC858" t="e">
        <f>VLOOKUP(C858,'2-班级信息'!A:AH,31,0)</f>
        <v>#N/A</v>
      </c>
      <c r="AD858" t="e">
        <f>VLOOKUP(C858,'2-班级信息'!A:AH,8,0)</f>
        <v>#N/A</v>
      </c>
      <c r="AE858" t="e">
        <f t="shared" si="180"/>
        <v>#N/A</v>
      </c>
      <c r="AF858" t="e">
        <f t="shared" si="181"/>
        <v>#N/A</v>
      </c>
    </row>
    <row r="859" spans="1:32">
      <c r="A859" s="176"/>
      <c r="B859" s="176"/>
      <c r="C859" s="176"/>
      <c r="D859" s="176"/>
      <c r="E859" s="176"/>
      <c r="F859" s="176"/>
      <c r="G859" s="175"/>
      <c r="H859" s="176"/>
      <c r="I859" s="176"/>
      <c r="J859" s="176"/>
      <c r="K859" s="176"/>
      <c r="L859" s="176"/>
      <c r="M859" s="176"/>
      <c r="N859" s="176" t="s">
        <v>12</v>
      </c>
      <c r="O859" s="176" t="s">
        <v>12</v>
      </c>
      <c r="P859" s="155" t="str">
        <f t="shared" si="169"/>
        <v xml:space="preserve"> </v>
      </c>
      <c r="Q859" s="155" t="str">
        <f>IF(P859="在读",IF(IFERROR(FIND("一",C859),0)&gt;0,"一对一",VLOOKUP(LEFT(C859,3),班级编码!A:H,8,0)),P859)</f>
        <v xml:space="preserve"> </v>
      </c>
      <c r="R859" s="156">
        <f t="shared" si="170"/>
        <v>0</v>
      </c>
      <c r="S859" s="151">
        <f t="shared" si="171"/>
        <v>0</v>
      </c>
      <c r="T859" s="151" t="str">
        <f t="shared" si="172"/>
        <v/>
      </c>
      <c r="U859" s="151" t="str">
        <f t="shared" si="173"/>
        <v/>
      </c>
      <c r="V859" s="151" t="str">
        <f t="shared" si="174"/>
        <v/>
      </c>
      <c r="W859" s="151" t="str">
        <f t="shared" si="175"/>
        <v/>
      </c>
      <c r="X859" s="151">
        <f t="shared" si="176"/>
        <v>0</v>
      </c>
      <c r="Y859" s="151">
        <f t="shared" si="177"/>
        <v>0</v>
      </c>
      <c r="Z859" s="151" t="str">
        <f t="shared" si="178"/>
        <v/>
      </c>
      <c r="AA859" s="151">
        <f>COUNTIF($F$2:F859,F859)</f>
        <v>0</v>
      </c>
      <c r="AB859" s="156" t="str">
        <f t="shared" si="179"/>
        <v/>
      </c>
      <c r="AC859" t="e">
        <f>VLOOKUP(C859,'2-班级信息'!A:AH,31,0)</f>
        <v>#N/A</v>
      </c>
      <c r="AD859" t="e">
        <f>VLOOKUP(C859,'2-班级信息'!A:AH,8,0)</f>
        <v>#N/A</v>
      </c>
      <c r="AE859" t="e">
        <f t="shared" si="180"/>
        <v>#N/A</v>
      </c>
      <c r="AF859" t="e">
        <f t="shared" si="181"/>
        <v>#N/A</v>
      </c>
    </row>
    <row r="860" spans="1:32">
      <c r="A860" s="176"/>
      <c r="B860" s="176"/>
      <c r="C860" s="176"/>
      <c r="D860" s="176"/>
      <c r="E860" s="176"/>
      <c r="F860" s="176"/>
      <c r="G860" s="175"/>
      <c r="H860" s="176"/>
      <c r="I860" s="176"/>
      <c r="J860" s="176"/>
      <c r="K860" s="176"/>
      <c r="L860" s="176"/>
      <c r="M860" s="176"/>
      <c r="N860" s="176" t="s">
        <v>12</v>
      </c>
      <c r="O860" s="176" t="s">
        <v>12</v>
      </c>
      <c r="P860" s="155" t="str">
        <f t="shared" si="169"/>
        <v xml:space="preserve"> </v>
      </c>
      <c r="Q860" s="155" t="str">
        <f>IF(P860="在读",IF(IFERROR(FIND("一",C860),0)&gt;0,"一对一",VLOOKUP(LEFT(C860,3),班级编码!A:H,8,0)),P860)</f>
        <v xml:space="preserve"> </v>
      </c>
      <c r="R860" s="156">
        <f t="shared" si="170"/>
        <v>0</v>
      </c>
      <c r="S860" s="151">
        <f t="shared" si="171"/>
        <v>0</v>
      </c>
      <c r="T860" s="151" t="str">
        <f t="shared" si="172"/>
        <v/>
      </c>
      <c r="U860" s="151" t="str">
        <f t="shared" si="173"/>
        <v/>
      </c>
      <c r="V860" s="151" t="str">
        <f t="shared" si="174"/>
        <v/>
      </c>
      <c r="W860" s="151" t="str">
        <f t="shared" si="175"/>
        <v/>
      </c>
      <c r="X860" s="151">
        <f t="shared" si="176"/>
        <v>0</v>
      </c>
      <c r="Y860" s="151">
        <f t="shared" si="177"/>
        <v>0</v>
      </c>
      <c r="Z860" s="151" t="str">
        <f t="shared" si="178"/>
        <v/>
      </c>
      <c r="AA860" s="151">
        <f>COUNTIF($F$2:F860,F860)</f>
        <v>0</v>
      </c>
      <c r="AB860" s="156" t="str">
        <f t="shared" si="179"/>
        <v/>
      </c>
      <c r="AC860" t="e">
        <f>VLOOKUP(C860,'2-班级信息'!A:AH,31,0)</f>
        <v>#N/A</v>
      </c>
      <c r="AD860" t="e">
        <f>VLOOKUP(C860,'2-班级信息'!A:AH,8,0)</f>
        <v>#N/A</v>
      </c>
      <c r="AE860" t="e">
        <f t="shared" si="180"/>
        <v>#N/A</v>
      </c>
      <c r="AF860" t="e">
        <f t="shared" si="181"/>
        <v>#N/A</v>
      </c>
    </row>
    <row r="861" spans="1:32">
      <c r="A861" s="176"/>
      <c r="B861" s="176"/>
      <c r="C861" s="176"/>
      <c r="D861" s="176"/>
      <c r="E861" s="176"/>
      <c r="F861" s="176"/>
      <c r="G861" s="175"/>
      <c r="H861" s="176"/>
      <c r="I861" s="176"/>
      <c r="J861" s="176"/>
      <c r="K861" s="176"/>
      <c r="L861" s="176"/>
      <c r="M861" s="176"/>
      <c r="N861" s="176" t="s">
        <v>12</v>
      </c>
      <c r="O861" s="176" t="s">
        <v>12</v>
      </c>
      <c r="P861" s="155" t="str">
        <f t="shared" si="169"/>
        <v xml:space="preserve"> </v>
      </c>
      <c r="Q861" s="155" t="str">
        <f>IF(P861="在读",IF(IFERROR(FIND("一",C861),0)&gt;0,"一对一",VLOOKUP(LEFT(C861,3),班级编码!A:H,8,0)),P861)</f>
        <v xml:space="preserve"> </v>
      </c>
      <c r="R861" s="156">
        <f t="shared" si="170"/>
        <v>0</v>
      </c>
      <c r="S861" s="151">
        <f t="shared" si="171"/>
        <v>0</v>
      </c>
      <c r="T861" s="151" t="str">
        <f t="shared" si="172"/>
        <v/>
      </c>
      <c r="U861" s="151" t="str">
        <f t="shared" si="173"/>
        <v/>
      </c>
      <c r="V861" s="151" t="str">
        <f t="shared" si="174"/>
        <v/>
      </c>
      <c r="W861" s="151" t="str">
        <f t="shared" si="175"/>
        <v/>
      </c>
      <c r="X861" s="151">
        <f t="shared" si="176"/>
        <v>0</v>
      </c>
      <c r="Y861" s="151">
        <f t="shared" si="177"/>
        <v>0</v>
      </c>
      <c r="Z861" s="151" t="str">
        <f t="shared" si="178"/>
        <v/>
      </c>
      <c r="AA861" s="151">
        <f>COUNTIF($F$2:F861,F861)</f>
        <v>0</v>
      </c>
      <c r="AB861" s="156" t="str">
        <f t="shared" si="179"/>
        <v/>
      </c>
      <c r="AC861" t="e">
        <f>VLOOKUP(C861,'2-班级信息'!A:AH,31,0)</f>
        <v>#N/A</v>
      </c>
      <c r="AD861" t="e">
        <f>VLOOKUP(C861,'2-班级信息'!A:AH,8,0)</f>
        <v>#N/A</v>
      </c>
      <c r="AE861" t="e">
        <f t="shared" si="180"/>
        <v>#N/A</v>
      </c>
      <c r="AF861" t="e">
        <f t="shared" si="181"/>
        <v>#N/A</v>
      </c>
    </row>
    <row r="862" spans="1:32">
      <c r="A862" s="176"/>
      <c r="B862" s="176"/>
      <c r="C862" s="176"/>
      <c r="D862" s="176"/>
      <c r="E862" s="176"/>
      <c r="F862" s="176"/>
      <c r="G862" s="175"/>
      <c r="H862" s="176"/>
      <c r="I862" s="176"/>
      <c r="J862" s="176"/>
      <c r="K862" s="176"/>
      <c r="L862" s="176"/>
      <c r="M862" s="176"/>
      <c r="N862" s="176" t="s">
        <v>12</v>
      </c>
      <c r="O862" s="176" t="s">
        <v>12</v>
      </c>
      <c r="P862" s="155" t="str">
        <f t="shared" si="169"/>
        <v xml:space="preserve"> </v>
      </c>
      <c r="Q862" s="155" t="str">
        <f>IF(P862="在读",IF(IFERROR(FIND("一",C862),0)&gt;0,"一对一",VLOOKUP(LEFT(C862,3),班级编码!A:H,8,0)),P862)</f>
        <v xml:space="preserve"> </v>
      </c>
      <c r="R862" s="156">
        <f t="shared" si="170"/>
        <v>0</v>
      </c>
      <c r="S862" s="151">
        <f t="shared" si="171"/>
        <v>0</v>
      </c>
      <c r="T862" s="151" t="str">
        <f t="shared" si="172"/>
        <v/>
      </c>
      <c r="U862" s="151" t="str">
        <f t="shared" si="173"/>
        <v/>
      </c>
      <c r="V862" s="151" t="str">
        <f t="shared" si="174"/>
        <v/>
      </c>
      <c r="W862" s="151" t="str">
        <f t="shared" si="175"/>
        <v/>
      </c>
      <c r="X862" s="151">
        <f t="shared" si="176"/>
        <v>0</v>
      </c>
      <c r="Y862" s="151">
        <f t="shared" si="177"/>
        <v>0</v>
      </c>
      <c r="Z862" s="151" t="str">
        <f t="shared" si="178"/>
        <v/>
      </c>
      <c r="AA862" s="151">
        <f>COUNTIF($F$2:F862,F862)</f>
        <v>0</v>
      </c>
      <c r="AB862" s="156" t="str">
        <f t="shared" si="179"/>
        <v/>
      </c>
      <c r="AC862" t="e">
        <f>VLOOKUP(C862,'2-班级信息'!A:AH,31,0)</f>
        <v>#N/A</v>
      </c>
      <c r="AD862" t="e">
        <f>VLOOKUP(C862,'2-班级信息'!A:AH,8,0)</f>
        <v>#N/A</v>
      </c>
      <c r="AE862" t="e">
        <f t="shared" si="180"/>
        <v>#N/A</v>
      </c>
      <c r="AF862" t="e">
        <f t="shared" si="181"/>
        <v>#N/A</v>
      </c>
    </row>
    <row r="863" spans="1:32">
      <c r="A863" s="176"/>
      <c r="B863" s="176"/>
      <c r="C863" s="176"/>
      <c r="D863" s="176"/>
      <c r="E863" s="176"/>
      <c r="F863" s="176"/>
      <c r="G863" s="175"/>
      <c r="H863" s="176"/>
      <c r="I863" s="176"/>
      <c r="J863" s="176"/>
      <c r="K863" s="176"/>
      <c r="L863" s="176"/>
      <c r="M863" s="176"/>
      <c r="N863" s="176" t="s">
        <v>12</v>
      </c>
      <c r="O863" s="176" t="s">
        <v>12</v>
      </c>
      <c r="P863" s="155" t="str">
        <f t="shared" si="169"/>
        <v xml:space="preserve"> </v>
      </c>
      <c r="Q863" s="155" t="str">
        <f>IF(P863="在读",IF(IFERROR(FIND("一",C863),0)&gt;0,"一对一",VLOOKUP(LEFT(C863,3),班级编码!A:H,8,0)),P863)</f>
        <v xml:space="preserve"> </v>
      </c>
      <c r="R863" s="156">
        <f t="shared" si="170"/>
        <v>0</v>
      </c>
      <c r="S863" s="151">
        <f t="shared" si="171"/>
        <v>0</v>
      </c>
      <c r="T863" s="151" t="str">
        <f t="shared" si="172"/>
        <v/>
      </c>
      <c r="U863" s="151" t="str">
        <f t="shared" si="173"/>
        <v/>
      </c>
      <c r="V863" s="151" t="str">
        <f t="shared" si="174"/>
        <v/>
      </c>
      <c r="W863" s="151" t="str">
        <f t="shared" si="175"/>
        <v/>
      </c>
      <c r="X863" s="151">
        <f t="shared" si="176"/>
        <v>0</v>
      </c>
      <c r="Y863" s="151">
        <f t="shared" si="177"/>
        <v>0</v>
      </c>
      <c r="Z863" s="151" t="str">
        <f t="shared" si="178"/>
        <v/>
      </c>
      <c r="AA863" s="151">
        <f>COUNTIF($F$2:F863,F863)</f>
        <v>0</v>
      </c>
      <c r="AB863" s="156" t="str">
        <f t="shared" si="179"/>
        <v/>
      </c>
      <c r="AC863" t="e">
        <f>VLOOKUP(C863,'2-班级信息'!A:AH,31,0)</f>
        <v>#N/A</v>
      </c>
      <c r="AD863" t="e">
        <f>VLOOKUP(C863,'2-班级信息'!A:AH,8,0)</f>
        <v>#N/A</v>
      </c>
      <c r="AE863" t="e">
        <f t="shared" si="180"/>
        <v>#N/A</v>
      </c>
      <c r="AF863" t="e">
        <f t="shared" si="181"/>
        <v>#N/A</v>
      </c>
    </row>
    <row r="864" spans="1:32">
      <c r="A864" s="176"/>
      <c r="B864" s="176"/>
      <c r="C864" s="176"/>
      <c r="D864" s="176"/>
      <c r="E864" s="176"/>
      <c r="F864" s="176"/>
      <c r="G864" s="175"/>
      <c r="H864" s="176"/>
      <c r="I864" s="176"/>
      <c r="J864" s="176"/>
      <c r="K864" s="176"/>
      <c r="L864" s="176"/>
      <c r="M864" s="176"/>
      <c r="N864" s="176" t="s">
        <v>12</v>
      </c>
      <c r="O864" s="176" t="s">
        <v>12</v>
      </c>
      <c r="P864" s="155" t="str">
        <f t="shared" si="169"/>
        <v xml:space="preserve"> </v>
      </c>
      <c r="Q864" s="155" t="str">
        <f>IF(P864="在读",IF(IFERROR(FIND("一",C864),0)&gt;0,"一对一",VLOOKUP(LEFT(C864,3),班级编码!A:H,8,0)),P864)</f>
        <v xml:space="preserve"> </v>
      </c>
      <c r="R864" s="156">
        <f t="shared" si="170"/>
        <v>0</v>
      </c>
      <c r="S864" s="151">
        <f t="shared" si="171"/>
        <v>0</v>
      </c>
      <c r="T864" s="151" t="str">
        <f t="shared" si="172"/>
        <v/>
      </c>
      <c r="U864" s="151" t="str">
        <f t="shared" si="173"/>
        <v/>
      </c>
      <c r="V864" s="151" t="str">
        <f t="shared" si="174"/>
        <v/>
      </c>
      <c r="W864" s="151" t="str">
        <f t="shared" si="175"/>
        <v/>
      </c>
      <c r="X864" s="151">
        <f t="shared" si="176"/>
        <v>0</v>
      </c>
      <c r="Y864" s="151">
        <f t="shared" si="177"/>
        <v>0</v>
      </c>
      <c r="Z864" s="151" t="str">
        <f t="shared" si="178"/>
        <v/>
      </c>
      <c r="AA864" s="151">
        <f>COUNTIF($F$2:F864,F864)</f>
        <v>0</v>
      </c>
      <c r="AB864" s="156" t="str">
        <f t="shared" si="179"/>
        <v/>
      </c>
      <c r="AC864" t="e">
        <f>VLOOKUP(C864,'2-班级信息'!A:AH,31,0)</f>
        <v>#N/A</v>
      </c>
      <c r="AD864" t="e">
        <f>VLOOKUP(C864,'2-班级信息'!A:AH,8,0)</f>
        <v>#N/A</v>
      </c>
      <c r="AE864" t="e">
        <f t="shared" si="180"/>
        <v>#N/A</v>
      </c>
      <c r="AF864" t="e">
        <f t="shared" si="181"/>
        <v>#N/A</v>
      </c>
    </row>
    <row r="865" spans="1:32">
      <c r="A865" s="176"/>
      <c r="B865" s="176"/>
      <c r="C865" s="176"/>
      <c r="D865" s="176"/>
      <c r="E865" s="176"/>
      <c r="F865" s="176"/>
      <c r="G865" s="175"/>
      <c r="H865" s="176"/>
      <c r="I865" s="176"/>
      <c r="J865" s="176"/>
      <c r="K865" s="176"/>
      <c r="L865" s="176"/>
      <c r="M865" s="176"/>
      <c r="N865" s="176" t="s">
        <v>12</v>
      </c>
      <c r="O865" s="176" t="s">
        <v>12</v>
      </c>
      <c r="P865" s="155" t="str">
        <f t="shared" si="169"/>
        <v xml:space="preserve"> </v>
      </c>
      <c r="Q865" s="155" t="str">
        <f>IF(P865="在读",IF(IFERROR(FIND("一",C865),0)&gt;0,"一对一",VLOOKUP(LEFT(C865,3),班级编码!A:H,8,0)),P865)</f>
        <v xml:space="preserve"> </v>
      </c>
      <c r="R865" s="156">
        <f t="shared" si="170"/>
        <v>0</v>
      </c>
      <c r="S865" s="151">
        <f t="shared" si="171"/>
        <v>0</v>
      </c>
      <c r="T865" s="151" t="str">
        <f t="shared" si="172"/>
        <v/>
      </c>
      <c r="U865" s="151" t="str">
        <f t="shared" si="173"/>
        <v/>
      </c>
      <c r="V865" s="151" t="str">
        <f t="shared" si="174"/>
        <v/>
      </c>
      <c r="W865" s="151" t="str">
        <f t="shared" si="175"/>
        <v/>
      </c>
      <c r="X865" s="151">
        <f t="shared" si="176"/>
        <v>0</v>
      </c>
      <c r="Y865" s="151">
        <f t="shared" si="177"/>
        <v>0</v>
      </c>
      <c r="Z865" s="151" t="str">
        <f t="shared" si="178"/>
        <v/>
      </c>
      <c r="AA865" s="151">
        <f>COUNTIF($F$2:F865,F865)</f>
        <v>0</v>
      </c>
      <c r="AB865" s="156" t="str">
        <f t="shared" si="179"/>
        <v/>
      </c>
      <c r="AC865" t="e">
        <f>VLOOKUP(C865,'2-班级信息'!A:AH,31,0)</f>
        <v>#N/A</v>
      </c>
      <c r="AD865" t="e">
        <f>VLOOKUP(C865,'2-班级信息'!A:AH,8,0)</f>
        <v>#N/A</v>
      </c>
      <c r="AE865" t="e">
        <f t="shared" si="180"/>
        <v>#N/A</v>
      </c>
      <c r="AF865" t="e">
        <f t="shared" si="181"/>
        <v>#N/A</v>
      </c>
    </row>
    <row r="866" spans="1:32">
      <c r="A866" s="176"/>
      <c r="B866" s="176"/>
      <c r="C866" s="176"/>
      <c r="D866" s="176"/>
      <c r="E866" s="176"/>
      <c r="F866" s="176"/>
      <c r="G866" s="175"/>
      <c r="H866" s="176"/>
      <c r="I866" s="176"/>
      <c r="J866" s="176"/>
      <c r="K866" s="176"/>
      <c r="L866" s="176"/>
      <c r="M866" s="176"/>
      <c r="N866" s="176" t="s">
        <v>12</v>
      </c>
      <c r="O866" s="176" t="s">
        <v>12</v>
      </c>
      <c r="P866" s="155" t="str">
        <f t="shared" si="169"/>
        <v xml:space="preserve"> </v>
      </c>
      <c r="Q866" s="155" t="str">
        <f>IF(P866="在读",IF(IFERROR(FIND("一",C866),0)&gt;0,"一对一",VLOOKUP(LEFT(C866,3),班级编码!A:H,8,0)),P866)</f>
        <v xml:space="preserve"> </v>
      </c>
      <c r="R866" s="156">
        <f t="shared" si="170"/>
        <v>0</v>
      </c>
      <c r="S866" s="151">
        <f t="shared" si="171"/>
        <v>0</v>
      </c>
      <c r="T866" s="151" t="str">
        <f t="shared" si="172"/>
        <v/>
      </c>
      <c r="U866" s="151" t="str">
        <f t="shared" si="173"/>
        <v/>
      </c>
      <c r="V866" s="151" t="str">
        <f t="shared" si="174"/>
        <v/>
      </c>
      <c r="W866" s="151" t="str">
        <f t="shared" si="175"/>
        <v/>
      </c>
      <c r="X866" s="151">
        <f t="shared" si="176"/>
        <v>0</v>
      </c>
      <c r="Y866" s="151">
        <f t="shared" si="177"/>
        <v>0</v>
      </c>
      <c r="Z866" s="151" t="str">
        <f t="shared" si="178"/>
        <v/>
      </c>
      <c r="AA866" s="151">
        <f>COUNTIF($F$2:F866,F866)</f>
        <v>0</v>
      </c>
      <c r="AB866" s="156" t="str">
        <f t="shared" si="179"/>
        <v/>
      </c>
      <c r="AC866" t="e">
        <f>VLOOKUP(C866,'2-班级信息'!A:AH,31,0)</f>
        <v>#N/A</v>
      </c>
      <c r="AD866" t="e">
        <f>VLOOKUP(C866,'2-班级信息'!A:AH,8,0)</f>
        <v>#N/A</v>
      </c>
      <c r="AE866" t="e">
        <f t="shared" si="180"/>
        <v>#N/A</v>
      </c>
      <c r="AF866" t="e">
        <f t="shared" si="181"/>
        <v>#N/A</v>
      </c>
    </row>
    <row r="867" spans="1:32">
      <c r="A867" s="176"/>
      <c r="B867" s="176"/>
      <c r="C867" s="176"/>
      <c r="D867" s="176"/>
      <c r="E867" s="176"/>
      <c r="F867" s="176"/>
      <c r="G867" s="175"/>
      <c r="H867" s="176"/>
      <c r="I867" s="176"/>
      <c r="J867" s="176"/>
      <c r="K867" s="176"/>
      <c r="L867" s="176"/>
      <c r="M867" s="176"/>
      <c r="N867" s="176" t="s">
        <v>12</v>
      </c>
      <c r="O867" s="176" t="s">
        <v>12</v>
      </c>
      <c r="P867" s="155" t="str">
        <f t="shared" si="169"/>
        <v xml:space="preserve"> </v>
      </c>
      <c r="Q867" s="155" t="str">
        <f>IF(P867="在读",IF(IFERROR(FIND("一",C867),0)&gt;0,"一对一",VLOOKUP(LEFT(C867,3),班级编码!A:H,8,0)),P867)</f>
        <v xml:space="preserve"> </v>
      </c>
      <c r="R867" s="156">
        <f t="shared" si="170"/>
        <v>0</v>
      </c>
      <c r="S867" s="151">
        <f t="shared" si="171"/>
        <v>0</v>
      </c>
      <c r="T867" s="151" t="str">
        <f t="shared" si="172"/>
        <v/>
      </c>
      <c r="U867" s="151" t="str">
        <f t="shared" si="173"/>
        <v/>
      </c>
      <c r="V867" s="151" t="str">
        <f t="shared" si="174"/>
        <v/>
      </c>
      <c r="W867" s="151" t="str">
        <f t="shared" si="175"/>
        <v/>
      </c>
      <c r="X867" s="151">
        <f t="shared" si="176"/>
        <v>0</v>
      </c>
      <c r="Y867" s="151">
        <f t="shared" si="177"/>
        <v>0</v>
      </c>
      <c r="Z867" s="151" t="str">
        <f t="shared" si="178"/>
        <v/>
      </c>
      <c r="AA867" s="151">
        <f>COUNTIF($F$2:F867,F867)</f>
        <v>0</v>
      </c>
      <c r="AB867" s="156" t="str">
        <f t="shared" si="179"/>
        <v/>
      </c>
      <c r="AC867" t="e">
        <f>VLOOKUP(C867,'2-班级信息'!A:AH,31,0)</f>
        <v>#N/A</v>
      </c>
      <c r="AD867" t="e">
        <f>VLOOKUP(C867,'2-班级信息'!A:AH,8,0)</f>
        <v>#N/A</v>
      </c>
      <c r="AE867" t="e">
        <f t="shared" si="180"/>
        <v>#N/A</v>
      </c>
      <c r="AF867" t="e">
        <f t="shared" si="181"/>
        <v>#N/A</v>
      </c>
    </row>
    <row r="868" spans="1:32">
      <c r="A868" s="176"/>
      <c r="B868" s="176"/>
      <c r="C868" s="176"/>
      <c r="D868" s="176"/>
      <c r="E868" s="176"/>
      <c r="F868" s="176"/>
      <c r="G868" s="175"/>
      <c r="H868" s="176"/>
      <c r="I868" s="176"/>
      <c r="J868" s="176"/>
      <c r="K868" s="176"/>
      <c r="L868" s="176"/>
      <c r="M868" s="176"/>
      <c r="N868" s="176" t="s">
        <v>12</v>
      </c>
      <c r="O868" s="176" t="s">
        <v>12</v>
      </c>
      <c r="P868" s="155" t="str">
        <f t="shared" si="169"/>
        <v xml:space="preserve"> </v>
      </c>
      <c r="Q868" s="155" t="str">
        <f>IF(P868="在读",IF(IFERROR(FIND("一",C868),0)&gt;0,"一对一",VLOOKUP(LEFT(C868,3),班级编码!A:H,8,0)),P868)</f>
        <v xml:space="preserve"> </v>
      </c>
      <c r="R868" s="156">
        <f t="shared" si="170"/>
        <v>0</v>
      </c>
      <c r="S868" s="151">
        <f t="shared" si="171"/>
        <v>0</v>
      </c>
      <c r="T868" s="151" t="str">
        <f t="shared" si="172"/>
        <v/>
      </c>
      <c r="U868" s="151" t="str">
        <f t="shared" si="173"/>
        <v/>
      </c>
      <c r="V868" s="151" t="str">
        <f t="shared" si="174"/>
        <v/>
      </c>
      <c r="W868" s="151" t="str">
        <f t="shared" si="175"/>
        <v/>
      </c>
      <c r="X868" s="151">
        <f t="shared" si="176"/>
        <v>0</v>
      </c>
      <c r="Y868" s="151">
        <f t="shared" si="177"/>
        <v>0</v>
      </c>
      <c r="Z868" s="151" t="str">
        <f t="shared" si="178"/>
        <v/>
      </c>
      <c r="AA868" s="151">
        <f>COUNTIF($F$2:F868,F868)</f>
        <v>0</v>
      </c>
      <c r="AB868" s="156" t="str">
        <f t="shared" si="179"/>
        <v/>
      </c>
      <c r="AC868" t="e">
        <f>VLOOKUP(C868,'2-班级信息'!A:AH,31,0)</f>
        <v>#N/A</v>
      </c>
      <c r="AD868" t="e">
        <f>VLOOKUP(C868,'2-班级信息'!A:AH,8,0)</f>
        <v>#N/A</v>
      </c>
      <c r="AE868" t="e">
        <f t="shared" si="180"/>
        <v>#N/A</v>
      </c>
      <c r="AF868" t="e">
        <f t="shared" si="181"/>
        <v>#N/A</v>
      </c>
    </row>
    <row r="869" spans="1:32">
      <c r="A869" s="176"/>
      <c r="B869" s="176"/>
      <c r="C869" s="176"/>
      <c r="D869" s="176"/>
      <c r="E869" s="176"/>
      <c r="F869" s="176"/>
      <c r="G869" s="175"/>
      <c r="H869" s="176"/>
      <c r="I869" s="176"/>
      <c r="J869" s="176"/>
      <c r="K869" s="176"/>
      <c r="L869" s="176"/>
      <c r="M869" s="176"/>
      <c r="N869" s="176" t="s">
        <v>12</v>
      </c>
      <c r="O869" s="176" t="s">
        <v>12</v>
      </c>
      <c r="P869" s="155" t="str">
        <f t="shared" si="169"/>
        <v xml:space="preserve"> </v>
      </c>
      <c r="Q869" s="155" t="str">
        <f>IF(P869="在读",IF(IFERROR(FIND("一",C869),0)&gt;0,"一对一",VLOOKUP(LEFT(C869,3),班级编码!A:H,8,0)),P869)</f>
        <v xml:space="preserve"> </v>
      </c>
      <c r="R869" s="156">
        <f t="shared" si="170"/>
        <v>0</v>
      </c>
      <c r="S869" s="151">
        <f t="shared" si="171"/>
        <v>0</v>
      </c>
      <c r="T869" s="151" t="str">
        <f t="shared" si="172"/>
        <v/>
      </c>
      <c r="U869" s="151" t="str">
        <f t="shared" si="173"/>
        <v/>
      </c>
      <c r="V869" s="151" t="str">
        <f t="shared" si="174"/>
        <v/>
      </c>
      <c r="W869" s="151" t="str">
        <f t="shared" si="175"/>
        <v/>
      </c>
      <c r="X869" s="151">
        <f t="shared" si="176"/>
        <v>0</v>
      </c>
      <c r="Y869" s="151">
        <f t="shared" si="177"/>
        <v>0</v>
      </c>
      <c r="Z869" s="151" t="str">
        <f t="shared" si="178"/>
        <v/>
      </c>
      <c r="AA869" s="151">
        <f>COUNTIF($F$2:F869,F869)</f>
        <v>0</v>
      </c>
      <c r="AB869" s="156" t="str">
        <f t="shared" si="179"/>
        <v/>
      </c>
      <c r="AC869" t="e">
        <f>VLOOKUP(C869,'2-班级信息'!A:AH,31,0)</f>
        <v>#N/A</v>
      </c>
      <c r="AD869" t="e">
        <f>VLOOKUP(C869,'2-班级信息'!A:AH,8,0)</f>
        <v>#N/A</v>
      </c>
      <c r="AE869" t="e">
        <f t="shared" si="180"/>
        <v>#N/A</v>
      </c>
      <c r="AF869" t="e">
        <f t="shared" si="181"/>
        <v>#N/A</v>
      </c>
    </row>
    <row r="870" spans="1:32">
      <c r="A870" s="176"/>
      <c r="B870" s="176"/>
      <c r="C870" s="176"/>
      <c r="D870" s="176"/>
      <c r="E870" s="176"/>
      <c r="F870" s="176"/>
      <c r="G870" s="175"/>
      <c r="H870" s="176"/>
      <c r="I870" s="176"/>
      <c r="J870" s="176"/>
      <c r="K870" s="176"/>
      <c r="L870" s="176"/>
      <c r="M870" s="176"/>
      <c r="N870" s="176" t="s">
        <v>12</v>
      </c>
      <c r="O870" s="176" t="s">
        <v>12</v>
      </c>
      <c r="P870" s="155" t="str">
        <f t="shared" si="169"/>
        <v xml:space="preserve"> </v>
      </c>
      <c r="Q870" s="155" t="str">
        <f>IF(P870="在读",IF(IFERROR(FIND("一",C870),0)&gt;0,"一对一",VLOOKUP(LEFT(C870,3),班级编码!A:H,8,0)),P870)</f>
        <v xml:space="preserve"> </v>
      </c>
      <c r="R870" s="156">
        <f t="shared" si="170"/>
        <v>0</v>
      </c>
      <c r="S870" s="151">
        <f t="shared" si="171"/>
        <v>0</v>
      </c>
      <c r="T870" s="151" t="str">
        <f t="shared" si="172"/>
        <v/>
      </c>
      <c r="U870" s="151" t="str">
        <f t="shared" si="173"/>
        <v/>
      </c>
      <c r="V870" s="151" t="str">
        <f t="shared" si="174"/>
        <v/>
      </c>
      <c r="W870" s="151" t="str">
        <f t="shared" si="175"/>
        <v/>
      </c>
      <c r="X870" s="151">
        <f t="shared" si="176"/>
        <v>0</v>
      </c>
      <c r="Y870" s="151">
        <f t="shared" si="177"/>
        <v>0</v>
      </c>
      <c r="Z870" s="151" t="str">
        <f t="shared" si="178"/>
        <v/>
      </c>
      <c r="AA870" s="151">
        <f>COUNTIF($F$2:F870,F870)</f>
        <v>0</v>
      </c>
      <c r="AB870" s="156" t="str">
        <f t="shared" si="179"/>
        <v/>
      </c>
      <c r="AC870" t="e">
        <f>VLOOKUP(C870,'2-班级信息'!A:AH,31,0)</f>
        <v>#N/A</v>
      </c>
      <c r="AD870" t="e">
        <f>VLOOKUP(C870,'2-班级信息'!A:AH,8,0)</f>
        <v>#N/A</v>
      </c>
      <c r="AE870" t="e">
        <f t="shared" si="180"/>
        <v>#N/A</v>
      </c>
      <c r="AF870" t="e">
        <f t="shared" si="181"/>
        <v>#N/A</v>
      </c>
    </row>
    <row r="871" spans="1:32">
      <c r="A871" s="176"/>
      <c r="B871" s="176"/>
      <c r="C871" s="176"/>
      <c r="D871" s="176"/>
      <c r="E871" s="176"/>
      <c r="F871" s="176"/>
      <c r="G871" s="175"/>
      <c r="H871" s="176"/>
      <c r="I871" s="176"/>
      <c r="J871" s="176"/>
      <c r="K871" s="176"/>
      <c r="L871" s="176"/>
      <c r="M871" s="176"/>
      <c r="N871" s="176" t="s">
        <v>12</v>
      </c>
      <c r="O871" s="176" t="s">
        <v>12</v>
      </c>
      <c r="P871" s="155" t="str">
        <f t="shared" si="169"/>
        <v xml:space="preserve"> </v>
      </c>
      <c r="Q871" s="155" t="str">
        <f>IF(P871="在读",IF(IFERROR(FIND("一",C871),0)&gt;0,"一对一",VLOOKUP(LEFT(C871,3),班级编码!A:H,8,0)),P871)</f>
        <v xml:space="preserve"> </v>
      </c>
      <c r="R871" s="156">
        <f t="shared" si="170"/>
        <v>0</v>
      </c>
      <c r="S871" s="151">
        <f t="shared" si="171"/>
        <v>0</v>
      </c>
      <c r="T871" s="151" t="str">
        <f t="shared" si="172"/>
        <v/>
      </c>
      <c r="U871" s="151" t="str">
        <f t="shared" si="173"/>
        <v/>
      </c>
      <c r="V871" s="151" t="str">
        <f t="shared" si="174"/>
        <v/>
      </c>
      <c r="W871" s="151" t="str">
        <f t="shared" si="175"/>
        <v/>
      </c>
      <c r="X871" s="151">
        <f t="shared" si="176"/>
        <v>0</v>
      </c>
      <c r="Y871" s="151">
        <f t="shared" si="177"/>
        <v>0</v>
      </c>
      <c r="Z871" s="151" t="str">
        <f t="shared" si="178"/>
        <v/>
      </c>
      <c r="AA871" s="151">
        <f>COUNTIF($F$2:F871,F871)</f>
        <v>0</v>
      </c>
      <c r="AB871" s="156" t="str">
        <f t="shared" si="179"/>
        <v/>
      </c>
      <c r="AC871" t="e">
        <f>VLOOKUP(C871,'2-班级信息'!A:AH,31,0)</f>
        <v>#N/A</v>
      </c>
      <c r="AD871" t="e">
        <f>VLOOKUP(C871,'2-班级信息'!A:AH,8,0)</f>
        <v>#N/A</v>
      </c>
      <c r="AE871" t="e">
        <f t="shared" si="180"/>
        <v>#N/A</v>
      </c>
      <c r="AF871" t="e">
        <f t="shared" si="181"/>
        <v>#N/A</v>
      </c>
    </row>
    <row r="872" spans="1:32">
      <c r="A872" s="176"/>
      <c r="B872" s="176"/>
      <c r="C872" s="176"/>
      <c r="D872" s="176"/>
      <c r="E872" s="176"/>
      <c r="F872" s="176"/>
      <c r="G872" s="175"/>
      <c r="H872" s="176"/>
      <c r="I872" s="176"/>
      <c r="J872" s="176"/>
      <c r="K872" s="176"/>
      <c r="L872" s="176"/>
      <c r="M872" s="176"/>
      <c r="N872" s="176" t="s">
        <v>12</v>
      </c>
      <c r="O872" s="176" t="s">
        <v>12</v>
      </c>
      <c r="P872" s="155" t="str">
        <f t="shared" si="169"/>
        <v xml:space="preserve"> </v>
      </c>
      <c r="Q872" s="155" t="str">
        <f>IF(P872="在读",IF(IFERROR(FIND("一",C872),0)&gt;0,"一对一",VLOOKUP(LEFT(C872,3),班级编码!A:H,8,0)),P872)</f>
        <v xml:space="preserve"> </v>
      </c>
      <c r="R872" s="156">
        <f t="shared" si="170"/>
        <v>0</v>
      </c>
      <c r="S872" s="151">
        <f t="shared" si="171"/>
        <v>0</v>
      </c>
      <c r="T872" s="151" t="str">
        <f t="shared" si="172"/>
        <v/>
      </c>
      <c r="U872" s="151" t="str">
        <f t="shared" si="173"/>
        <v/>
      </c>
      <c r="V872" s="151" t="str">
        <f t="shared" si="174"/>
        <v/>
      </c>
      <c r="W872" s="151" t="str">
        <f t="shared" si="175"/>
        <v/>
      </c>
      <c r="X872" s="151">
        <f t="shared" si="176"/>
        <v>0</v>
      </c>
      <c r="Y872" s="151">
        <f t="shared" si="177"/>
        <v>0</v>
      </c>
      <c r="Z872" s="151" t="str">
        <f t="shared" si="178"/>
        <v/>
      </c>
      <c r="AA872" s="151">
        <f>COUNTIF($F$2:F872,F872)</f>
        <v>0</v>
      </c>
      <c r="AB872" s="156" t="str">
        <f t="shared" si="179"/>
        <v/>
      </c>
      <c r="AC872" t="e">
        <f>VLOOKUP(C872,'2-班级信息'!A:AH,31,0)</f>
        <v>#N/A</v>
      </c>
      <c r="AD872" t="e">
        <f>VLOOKUP(C872,'2-班级信息'!A:AH,8,0)</f>
        <v>#N/A</v>
      </c>
      <c r="AE872" t="e">
        <f t="shared" si="180"/>
        <v>#N/A</v>
      </c>
      <c r="AF872" t="e">
        <f t="shared" si="181"/>
        <v>#N/A</v>
      </c>
    </row>
    <row r="873" spans="1:32">
      <c r="A873" s="176"/>
      <c r="B873" s="176"/>
      <c r="C873" s="176"/>
      <c r="D873" s="176"/>
      <c r="E873" s="176"/>
      <c r="F873" s="176"/>
      <c r="G873" s="175"/>
      <c r="H873" s="176"/>
      <c r="I873" s="176"/>
      <c r="J873" s="176"/>
      <c r="K873" s="176"/>
      <c r="L873" s="176"/>
      <c r="M873" s="176"/>
      <c r="N873" s="176" t="s">
        <v>12</v>
      </c>
      <c r="O873" s="176" t="s">
        <v>12</v>
      </c>
      <c r="P873" s="155" t="str">
        <f t="shared" si="169"/>
        <v xml:space="preserve"> </v>
      </c>
      <c r="Q873" s="155" t="str">
        <f>IF(P873="在读",IF(IFERROR(FIND("一",C873),0)&gt;0,"一对一",VLOOKUP(LEFT(C873,3),班级编码!A:H,8,0)),P873)</f>
        <v xml:space="preserve"> </v>
      </c>
      <c r="R873" s="156">
        <f t="shared" si="170"/>
        <v>0</v>
      </c>
      <c r="S873" s="151">
        <f t="shared" si="171"/>
        <v>0</v>
      </c>
      <c r="T873" s="151" t="str">
        <f t="shared" si="172"/>
        <v/>
      </c>
      <c r="U873" s="151" t="str">
        <f t="shared" si="173"/>
        <v/>
      </c>
      <c r="V873" s="151" t="str">
        <f t="shared" si="174"/>
        <v/>
      </c>
      <c r="W873" s="151" t="str">
        <f t="shared" si="175"/>
        <v/>
      </c>
      <c r="X873" s="151">
        <f t="shared" si="176"/>
        <v>0</v>
      </c>
      <c r="Y873" s="151">
        <f t="shared" si="177"/>
        <v>0</v>
      </c>
      <c r="Z873" s="151" t="str">
        <f t="shared" si="178"/>
        <v/>
      </c>
      <c r="AA873" s="151">
        <f>COUNTIF($F$2:F873,F873)</f>
        <v>0</v>
      </c>
      <c r="AB873" s="156" t="str">
        <f t="shared" si="179"/>
        <v/>
      </c>
      <c r="AC873" t="e">
        <f>VLOOKUP(C873,'2-班级信息'!A:AH,31,0)</f>
        <v>#N/A</v>
      </c>
      <c r="AD873" t="e">
        <f>VLOOKUP(C873,'2-班级信息'!A:AH,8,0)</f>
        <v>#N/A</v>
      </c>
      <c r="AE873" t="e">
        <f t="shared" si="180"/>
        <v>#N/A</v>
      </c>
      <c r="AF873" t="e">
        <f t="shared" si="181"/>
        <v>#N/A</v>
      </c>
    </row>
    <row r="874" spans="1:32">
      <c r="A874" s="176"/>
      <c r="B874" s="176"/>
      <c r="C874" s="176"/>
      <c r="D874" s="176"/>
      <c r="E874" s="176"/>
      <c r="F874" s="176"/>
      <c r="G874" s="175"/>
      <c r="H874" s="176"/>
      <c r="I874" s="176"/>
      <c r="J874" s="176"/>
      <c r="K874" s="176"/>
      <c r="L874" s="176"/>
      <c r="M874" s="176"/>
      <c r="N874" s="176" t="s">
        <v>12</v>
      </c>
      <c r="O874" s="176" t="s">
        <v>12</v>
      </c>
      <c r="P874" s="155" t="str">
        <f t="shared" si="169"/>
        <v xml:space="preserve"> </v>
      </c>
      <c r="Q874" s="155" t="str">
        <f>IF(P874="在读",IF(IFERROR(FIND("一",C874),0)&gt;0,"一对一",VLOOKUP(LEFT(C874,3),班级编码!A:H,8,0)),P874)</f>
        <v xml:space="preserve"> </v>
      </c>
      <c r="R874" s="156">
        <f t="shared" si="170"/>
        <v>0</v>
      </c>
      <c r="S874" s="151">
        <f t="shared" si="171"/>
        <v>0</v>
      </c>
      <c r="T874" s="151" t="str">
        <f t="shared" si="172"/>
        <v/>
      </c>
      <c r="U874" s="151" t="str">
        <f t="shared" si="173"/>
        <v/>
      </c>
      <c r="V874" s="151" t="str">
        <f t="shared" si="174"/>
        <v/>
      </c>
      <c r="W874" s="151" t="str">
        <f t="shared" si="175"/>
        <v/>
      </c>
      <c r="X874" s="151">
        <f t="shared" si="176"/>
        <v>0</v>
      </c>
      <c r="Y874" s="151">
        <f t="shared" si="177"/>
        <v>0</v>
      </c>
      <c r="Z874" s="151" t="str">
        <f t="shared" si="178"/>
        <v/>
      </c>
      <c r="AA874" s="151">
        <f>COUNTIF($F$2:F874,F874)</f>
        <v>0</v>
      </c>
      <c r="AB874" s="156" t="str">
        <f t="shared" si="179"/>
        <v/>
      </c>
      <c r="AC874" t="e">
        <f>VLOOKUP(C874,'2-班级信息'!A:AH,31,0)</f>
        <v>#N/A</v>
      </c>
      <c r="AD874" t="e">
        <f>VLOOKUP(C874,'2-班级信息'!A:AH,8,0)</f>
        <v>#N/A</v>
      </c>
      <c r="AE874" t="e">
        <f t="shared" si="180"/>
        <v>#N/A</v>
      </c>
      <c r="AF874" t="e">
        <f t="shared" si="181"/>
        <v>#N/A</v>
      </c>
    </row>
    <row r="875" spans="1:32">
      <c r="A875" s="176"/>
      <c r="B875" s="176"/>
      <c r="C875" s="176"/>
      <c r="D875" s="176"/>
      <c r="E875" s="176"/>
      <c r="F875" s="176"/>
      <c r="G875" s="175"/>
      <c r="H875" s="176"/>
      <c r="I875" s="176"/>
      <c r="J875" s="176"/>
      <c r="K875" s="176"/>
      <c r="L875" s="176"/>
      <c r="M875" s="176"/>
      <c r="N875" s="176" t="s">
        <v>12</v>
      </c>
      <c r="O875" s="176" t="s">
        <v>12</v>
      </c>
      <c r="P875" s="155" t="str">
        <f t="shared" si="169"/>
        <v xml:space="preserve"> </v>
      </c>
      <c r="Q875" s="155" t="str">
        <f>IF(P875="在读",IF(IFERROR(FIND("一",C875),0)&gt;0,"一对一",VLOOKUP(LEFT(C875,3),班级编码!A:H,8,0)),P875)</f>
        <v xml:space="preserve"> </v>
      </c>
      <c r="R875" s="156">
        <f t="shared" si="170"/>
        <v>0</v>
      </c>
      <c r="S875" s="151">
        <f t="shared" si="171"/>
        <v>0</v>
      </c>
      <c r="T875" s="151" t="str">
        <f t="shared" si="172"/>
        <v/>
      </c>
      <c r="U875" s="151" t="str">
        <f t="shared" si="173"/>
        <v/>
      </c>
      <c r="V875" s="151" t="str">
        <f t="shared" si="174"/>
        <v/>
      </c>
      <c r="W875" s="151" t="str">
        <f t="shared" si="175"/>
        <v/>
      </c>
      <c r="X875" s="151">
        <f t="shared" si="176"/>
        <v>0</v>
      </c>
      <c r="Y875" s="151">
        <f t="shared" si="177"/>
        <v>0</v>
      </c>
      <c r="Z875" s="151" t="str">
        <f t="shared" si="178"/>
        <v/>
      </c>
      <c r="AA875" s="151">
        <f>COUNTIF($F$2:F875,F875)</f>
        <v>0</v>
      </c>
      <c r="AB875" s="156" t="str">
        <f t="shared" si="179"/>
        <v/>
      </c>
      <c r="AC875" t="e">
        <f>VLOOKUP(C875,'2-班级信息'!A:AH,31,0)</f>
        <v>#N/A</v>
      </c>
      <c r="AD875" t="e">
        <f>VLOOKUP(C875,'2-班级信息'!A:AH,8,0)</f>
        <v>#N/A</v>
      </c>
      <c r="AE875" t="e">
        <f t="shared" si="180"/>
        <v>#N/A</v>
      </c>
      <c r="AF875" t="e">
        <f t="shared" si="181"/>
        <v>#N/A</v>
      </c>
    </row>
    <row r="876" spans="1:32">
      <c r="A876" s="176"/>
      <c r="B876" s="176"/>
      <c r="C876" s="176"/>
      <c r="D876" s="176"/>
      <c r="E876" s="176"/>
      <c r="F876" s="176"/>
      <c r="G876" s="175"/>
      <c r="H876" s="176"/>
      <c r="I876" s="176"/>
      <c r="J876" s="176"/>
      <c r="K876" s="176"/>
      <c r="L876" s="176"/>
      <c r="M876" s="176"/>
      <c r="N876" s="176" t="s">
        <v>12</v>
      </c>
      <c r="O876" s="176" t="s">
        <v>12</v>
      </c>
      <c r="P876" s="155" t="str">
        <f t="shared" si="169"/>
        <v xml:space="preserve"> </v>
      </c>
      <c r="Q876" s="155" t="str">
        <f>IF(P876="在读",IF(IFERROR(FIND("一",C876),0)&gt;0,"一对一",VLOOKUP(LEFT(C876,3),班级编码!A:H,8,0)),P876)</f>
        <v xml:space="preserve"> </v>
      </c>
      <c r="R876" s="156">
        <f t="shared" si="170"/>
        <v>0</v>
      </c>
      <c r="S876" s="151">
        <f t="shared" si="171"/>
        <v>0</v>
      </c>
      <c r="T876" s="151" t="str">
        <f t="shared" si="172"/>
        <v/>
      </c>
      <c r="U876" s="151" t="str">
        <f t="shared" si="173"/>
        <v/>
      </c>
      <c r="V876" s="151" t="str">
        <f t="shared" si="174"/>
        <v/>
      </c>
      <c r="W876" s="151" t="str">
        <f t="shared" si="175"/>
        <v/>
      </c>
      <c r="X876" s="151">
        <f t="shared" si="176"/>
        <v>0</v>
      </c>
      <c r="Y876" s="151">
        <f t="shared" si="177"/>
        <v>0</v>
      </c>
      <c r="Z876" s="151" t="str">
        <f t="shared" si="178"/>
        <v/>
      </c>
      <c r="AA876" s="151">
        <f>COUNTIF($F$2:F876,F876)</f>
        <v>0</v>
      </c>
      <c r="AB876" s="156" t="str">
        <f t="shared" si="179"/>
        <v/>
      </c>
      <c r="AC876" t="e">
        <f>VLOOKUP(C876,'2-班级信息'!A:AH,31,0)</f>
        <v>#N/A</v>
      </c>
      <c r="AD876" t="e">
        <f>VLOOKUP(C876,'2-班级信息'!A:AH,8,0)</f>
        <v>#N/A</v>
      </c>
      <c r="AE876" t="e">
        <f t="shared" si="180"/>
        <v>#N/A</v>
      </c>
      <c r="AF876" t="e">
        <f t="shared" si="181"/>
        <v>#N/A</v>
      </c>
    </row>
    <row r="877" spans="1:32">
      <c r="A877" s="176"/>
      <c r="B877" s="176"/>
      <c r="C877" s="176"/>
      <c r="D877" s="176"/>
      <c r="E877" s="176"/>
      <c r="F877" s="176"/>
      <c r="G877" s="175"/>
      <c r="H877" s="176"/>
      <c r="I877" s="176"/>
      <c r="J877" s="176"/>
      <c r="K877" s="176"/>
      <c r="L877" s="176"/>
      <c r="M877" s="176"/>
      <c r="N877" s="176" t="s">
        <v>12</v>
      </c>
      <c r="O877" s="176" t="s">
        <v>12</v>
      </c>
      <c r="P877" s="155" t="str">
        <f t="shared" si="169"/>
        <v xml:space="preserve"> </v>
      </c>
      <c r="Q877" s="155" t="str">
        <f>IF(P877="在读",IF(IFERROR(FIND("一",C877),0)&gt;0,"一对一",VLOOKUP(LEFT(C877,3),班级编码!A:H,8,0)),P877)</f>
        <v xml:space="preserve"> </v>
      </c>
      <c r="R877" s="156">
        <f t="shared" si="170"/>
        <v>0</v>
      </c>
      <c r="S877" s="151">
        <f t="shared" si="171"/>
        <v>0</v>
      </c>
      <c r="T877" s="151" t="str">
        <f t="shared" si="172"/>
        <v/>
      </c>
      <c r="U877" s="151" t="str">
        <f t="shared" si="173"/>
        <v/>
      </c>
      <c r="V877" s="151" t="str">
        <f t="shared" si="174"/>
        <v/>
      </c>
      <c r="W877" s="151" t="str">
        <f t="shared" si="175"/>
        <v/>
      </c>
      <c r="X877" s="151">
        <f t="shared" si="176"/>
        <v>0</v>
      </c>
      <c r="Y877" s="151">
        <f t="shared" si="177"/>
        <v>0</v>
      </c>
      <c r="Z877" s="151" t="str">
        <f t="shared" si="178"/>
        <v/>
      </c>
      <c r="AA877" s="151">
        <f>COUNTIF($F$2:F877,F877)</f>
        <v>0</v>
      </c>
      <c r="AB877" s="156" t="str">
        <f t="shared" si="179"/>
        <v/>
      </c>
      <c r="AC877" t="e">
        <f>VLOOKUP(C877,'2-班级信息'!A:AH,31,0)</f>
        <v>#N/A</v>
      </c>
      <c r="AD877" t="e">
        <f>VLOOKUP(C877,'2-班级信息'!A:AH,8,0)</f>
        <v>#N/A</v>
      </c>
      <c r="AE877" t="e">
        <f t="shared" si="180"/>
        <v>#N/A</v>
      </c>
      <c r="AF877" t="e">
        <f t="shared" si="181"/>
        <v>#N/A</v>
      </c>
    </row>
    <row r="878" spans="1:32">
      <c r="A878" s="176"/>
      <c r="B878" s="176"/>
      <c r="C878" s="176"/>
      <c r="D878" s="176"/>
      <c r="E878" s="176"/>
      <c r="F878" s="176"/>
      <c r="G878" s="175"/>
      <c r="H878" s="176"/>
      <c r="I878" s="176"/>
      <c r="J878" s="176"/>
      <c r="K878" s="176"/>
      <c r="L878" s="176"/>
      <c r="M878" s="176"/>
      <c r="N878" s="176" t="s">
        <v>12</v>
      </c>
      <c r="O878" s="176" t="s">
        <v>12</v>
      </c>
      <c r="P878" s="155" t="str">
        <f t="shared" si="169"/>
        <v xml:space="preserve"> </v>
      </c>
      <c r="Q878" s="155" t="str">
        <f>IF(P878="在读",IF(IFERROR(FIND("一",C878),0)&gt;0,"一对一",VLOOKUP(LEFT(C878,3),班级编码!A:H,8,0)),P878)</f>
        <v xml:space="preserve"> </v>
      </c>
      <c r="R878" s="156">
        <f t="shared" si="170"/>
        <v>0</v>
      </c>
      <c r="S878" s="151">
        <f t="shared" si="171"/>
        <v>0</v>
      </c>
      <c r="T878" s="151" t="str">
        <f t="shared" si="172"/>
        <v/>
      </c>
      <c r="U878" s="151" t="str">
        <f t="shared" si="173"/>
        <v/>
      </c>
      <c r="V878" s="151" t="str">
        <f t="shared" si="174"/>
        <v/>
      </c>
      <c r="W878" s="151" t="str">
        <f t="shared" si="175"/>
        <v/>
      </c>
      <c r="X878" s="151">
        <f t="shared" si="176"/>
        <v>0</v>
      </c>
      <c r="Y878" s="151">
        <f t="shared" si="177"/>
        <v>0</v>
      </c>
      <c r="Z878" s="151" t="str">
        <f t="shared" si="178"/>
        <v/>
      </c>
      <c r="AA878" s="151">
        <f>COUNTIF($F$2:F878,F878)</f>
        <v>0</v>
      </c>
      <c r="AB878" s="156" t="str">
        <f t="shared" si="179"/>
        <v/>
      </c>
      <c r="AC878" t="e">
        <f>VLOOKUP(C878,'2-班级信息'!A:AH,31,0)</f>
        <v>#N/A</v>
      </c>
      <c r="AD878" t="e">
        <f>VLOOKUP(C878,'2-班级信息'!A:AH,8,0)</f>
        <v>#N/A</v>
      </c>
      <c r="AE878" t="e">
        <f t="shared" si="180"/>
        <v>#N/A</v>
      </c>
      <c r="AF878" t="e">
        <f t="shared" si="181"/>
        <v>#N/A</v>
      </c>
    </row>
    <row r="879" spans="1:32">
      <c r="A879" s="176"/>
      <c r="B879" s="176"/>
      <c r="C879" s="176"/>
      <c r="D879" s="176"/>
      <c r="E879" s="176"/>
      <c r="F879" s="176"/>
      <c r="G879" s="175"/>
      <c r="H879" s="176"/>
      <c r="I879" s="176"/>
      <c r="J879" s="176"/>
      <c r="K879" s="176"/>
      <c r="L879" s="176"/>
      <c r="M879" s="176"/>
      <c r="N879" s="176" t="s">
        <v>12</v>
      </c>
      <c r="O879" s="176" t="s">
        <v>12</v>
      </c>
      <c r="P879" s="155" t="str">
        <f t="shared" si="169"/>
        <v xml:space="preserve"> </v>
      </c>
      <c r="Q879" s="155" t="str">
        <f>IF(P879="在读",IF(IFERROR(FIND("一",C879),0)&gt;0,"一对一",VLOOKUP(LEFT(C879,3),班级编码!A:H,8,0)),P879)</f>
        <v xml:space="preserve"> </v>
      </c>
      <c r="R879" s="156">
        <f t="shared" si="170"/>
        <v>0</v>
      </c>
      <c r="S879" s="151">
        <f t="shared" si="171"/>
        <v>0</v>
      </c>
      <c r="T879" s="151" t="str">
        <f t="shared" si="172"/>
        <v/>
      </c>
      <c r="U879" s="151" t="str">
        <f t="shared" si="173"/>
        <v/>
      </c>
      <c r="V879" s="151" t="str">
        <f t="shared" si="174"/>
        <v/>
      </c>
      <c r="W879" s="151" t="str">
        <f t="shared" si="175"/>
        <v/>
      </c>
      <c r="X879" s="151">
        <f t="shared" si="176"/>
        <v>0</v>
      </c>
      <c r="Y879" s="151">
        <f t="shared" si="177"/>
        <v>0</v>
      </c>
      <c r="Z879" s="151" t="str">
        <f t="shared" si="178"/>
        <v/>
      </c>
      <c r="AA879" s="151">
        <f>COUNTIF($F$2:F879,F879)</f>
        <v>0</v>
      </c>
      <c r="AB879" s="156" t="str">
        <f t="shared" si="179"/>
        <v/>
      </c>
      <c r="AC879" t="e">
        <f>VLOOKUP(C879,'2-班级信息'!A:AH,31,0)</f>
        <v>#N/A</v>
      </c>
      <c r="AD879" t="e">
        <f>VLOOKUP(C879,'2-班级信息'!A:AH,8,0)</f>
        <v>#N/A</v>
      </c>
      <c r="AE879" t="e">
        <f t="shared" si="180"/>
        <v>#N/A</v>
      </c>
      <c r="AF879" t="e">
        <f t="shared" si="181"/>
        <v>#N/A</v>
      </c>
    </row>
    <row r="880" spans="1:32">
      <c r="A880" s="176"/>
      <c r="B880" s="176"/>
      <c r="C880" s="176"/>
      <c r="D880" s="176"/>
      <c r="E880" s="176"/>
      <c r="F880" s="176"/>
      <c r="G880" s="175"/>
      <c r="H880" s="176"/>
      <c r="I880" s="176"/>
      <c r="J880" s="176"/>
      <c r="K880" s="176"/>
      <c r="L880" s="176"/>
      <c r="M880" s="176"/>
      <c r="N880" s="176" t="s">
        <v>12</v>
      </c>
      <c r="O880" s="176" t="s">
        <v>12</v>
      </c>
      <c r="P880" s="155" t="str">
        <f t="shared" si="169"/>
        <v xml:space="preserve"> </v>
      </c>
      <c r="Q880" s="155" t="str">
        <f>IF(P880="在读",IF(IFERROR(FIND("一",C880),0)&gt;0,"一对一",VLOOKUP(LEFT(C880,3),班级编码!A:H,8,0)),P880)</f>
        <v xml:space="preserve"> </v>
      </c>
      <c r="R880" s="156">
        <f t="shared" si="170"/>
        <v>0</v>
      </c>
      <c r="S880" s="151">
        <f t="shared" si="171"/>
        <v>0</v>
      </c>
      <c r="T880" s="151" t="str">
        <f t="shared" si="172"/>
        <v/>
      </c>
      <c r="U880" s="151" t="str">
        <f t="shared" si="173"/>
        <v/>
      </c>
      <c r="V880" s="151" t="str">
        <f t="shared" si="174"/>
        <v/>
      </c>
      <c r="W880" s="151" t="str">
        <f t="shared" si="175"/>
        <v/>
      </c>
      <c r="X880" s="151">
        <f t="shared" si="176"/>
        <v>0</v>
      </c>
      <c r="Y880" s="151">
        <f t="shared" si="177"/>
        <v>0</v>
      </c>
      <c r="Z880" s="151" t="str">
        <f t="shared" si="178"/>
        <v/>
      </c>
      <c r="AA880" s="151">
        <f>COUNTIF($F$2:F880,F880)</f>
        <v>0</v>
      </c>
      <c r="AB880" s="156" t="str">
        <f t="shared" si="179"/>
        <v/>
      </c>
      <c r="AC880" t="e">
        <f>VLOOKUP(C880,'2-班级信息'!A:AH,31,0)</f>
        <v>#N/A</v>
      </c>
      <c r="AD880" t="e">
        <f>VLOOKUP(C880,'2-班级信息'!A:AH,8,0)</f>
        <v>#N/A</v>
      </c>
      <c r="AE880" t="e">
        <f t="shared" si="180"/>
        <v>#N/A</v>
      </c>
      <c r="AF880" t="e">
        <f t="shared" si="181"/>
        <v>#N/A</v>
      </c>
    </row>
    <row r="881" spans="1:32">
      <c r="A881" s="176"/>
      <c r="B881" s="176"/>
      <c r="C881" s="176"/>
      <c r="D881" s="176"/>
      <c r="E881" s="176"/>
      <c r="F881" s="176"/>
      <c r="G881" s="175"/>
      <c r="H881" s="176"/>
      <c r="I881" s="176"/>
      <c r="J881" s="176"/>
      <c r="K881" s="176"/>
      <c r="L881" s="176"/>
      <c r="M881" s="176"/>
      <c r="N881" s="176" t="s">
        <v>12</v>
      </c>
      <c r="O881" s="176" t="s">
        <v>12</v>
      </c>
      <c r="P881" s="155" t="str">
        <f t="shared" si="169"/>
        <v xml:space="preserve"> </v>
      </c>
      <c r="Q881" s="155" t="str">
        <f>IF(P881="在读",IF(IFERROR(FIND("一",C881),0)&gt;0,"一对一",VLOOKUP(LEFT(C881,3),班级编码!A:H,8,0)),P881)</f>
        <v xml:space="preserve"> </v>
      </c>
      <c r="R881" s="156">
        <f t="shared" si="170"/>
        <v>0</v>
      </c>
      <c r="S881" s="151">
        <f t="shared" si="171"/>
        <v>0</v>
      </c>
      <c r="T881" s="151" t="str">
        <f t="shared" si="172"/>
        <v/>
      </c>
      <c r="U881" s="151" t="str">
        <f t="shared" si="173"/>
        <v/>
      </c>
      <c r="V881" s="151" t="str">
        <f t="shared" si="174"/>
        <v/>
      </c>
      <c r="W881" s="151" t="str">
        <f t="shared" si="175"/>
        <v/>
      </c>
      <c r="X881" s="151">
        <f t="shared" si="176"/>
        <v>0</v>
      </c>
      <c r="Y881" s="151">
        <f t="shared" si="177"/>
        <v>0</v>
      </c>
      <c r="Z881" s="151" t="str">
        <f t="shared" si="178"/>
        <v/>
      </c>
      <c r="AA881" s="151">
        <f>COUNTIF($F$2:F881,F881)</f>
        <v>0</v>
      </c>
      <c r="AB881" s="156" t="str">
        <f t="shared" si="179"/>
        <v/>
      </c>
      <c r="AC881" t="e">
        <f>VLOOKUP(C881,'2-班级信息'!A:AH,31,0)</f>
        <v>#N/A</v>
      </c>
      <c r="AD881" t="e">
        <f>VLOOKUP(C881,'2-班级信息'!A:AH,8,0)</f>
        <v>#N/A</v>
      </c>
      <c r="AE881" t="e">
        <f t="shared" si="180"/>
        <v>#N/A</v>
      </c>
      <c r="AF881" t="e">
        <f t="shared" si="181"/>
        <v>#N/A</v>
      </c>
    </row>
    <row r="882" spans="1:32">
      <c r="A882" s="176"/>
      <c r="B882" s="176"/>
      <c r="C882" s="176"/>
      <c r="D882" s="176"/>
      <c r="E882" s="176"/>
      <c r="F882" s="176"/>
      <c r="G882" s="175"/>
      <c r="H882" s="176"/>
      <c r="I882" s="176"/>
      <c r="J882" s="176"/>
      <c r="K882" s="176"/>
      <c r="L882" s="176"/>
      <c r="M882" s="176"/>
      <c r="N882" s="176" t="s">
        <v>12</v>
      </c>
      <c r="O882" s="176" t="s">
        <v>12</v>
      </c>
      <c r="P882" s="155" t="str">
        <f t="shared" si="169"/>
        <v xml:space="preserve"> </v>
      </c>
      <c r="Q882" s="155" t="str">
        <f>IF(P882="在读",IF(IFERROR(FIND("一",C882),0)&gt;0,"一对一",VLOOKUP(LEFT(C882,3),班级编码!A:H,8,0)),P882)</f>
        <v xml:space="preserve"> </v>
      </c>
      <c r="R882" s="156">
        <f t="shared" si="170"/>
        <v>0</v>
      </c>
      <c r="S882" s="151">
        <f t="shared" si="171"/>
        <v>0</v>
      </c>
      <c r="T882" s="151" t="str">
        <f t="shared" si="172"/>
        <v/>
      </c>
      <c r="U882" s="151" t="str">
        <f t="shared" si="173"/>
        <v/>
      </c>
      <c r="V882" s="151" t="str">
        <f t="shared" si="174"/>
        <v/>
      </c>
      <c r="W882" s="151" t="str">
        <f t="shared" si="175"/>
        <v/>
      </c>
      <c r="X882" s="151">
        <f t="shared" si="176"/>
        <v>0</v>
      </c>
      <c r="Y882" s="151">
        <f t="shared" si="177"/>
        <v>0</v>
      </c>
      <c r="Z882" s="151" t="str">
        <f t="shared" si="178"/>
        <v/>
      </c>
      <c r="AA882" s="151">
        <f>COUNTIF($F$2:F882,F882)</f>
        <v>0</v>
      </c>
      <c r="AB882" s="156" t="str">
        <f t="shared" si="179"/>
        <v/>
      </c>
      <c r="AC882" t="e">
        <f>VLOOKUP(C882,'2-班级信息'!A:AH,31,0)</f>
        <v>#N/A</v>
      </c>
      <c r="AD882" t="e">
        <f>VLOOKUP(C882,'2-班级信息'!A:AH,8,0)</f>
        <v>#N/A</v>
      </c>
      <c r="AE882" t="e">
        <f t="shared" si="180"/>
        <v>#N/A</v>
      </c>
      <c r="AF882" t="e">
        <f t="shared" si="181"/>
        <v>#N/A</v>
      </c>
    </row>
    <row r="883" spans="1:32">
      <c r="A883" s="176"/>
      <c r="B883" s="176"/>
      <c r="C883" s="176"/>
      <c r="D883" s="176"/>
      <c r="E883" s="176"/>
      <c r="F883" s="176"/>
      <c r="G883" s="175"/>
      <c r="H883" s="176"/>
      <c r="I883" s="176"/>
      <c r="J883" s="176"/>
      <c r="K883" s="176"/>
      <c r="L883" s="176"/>
      <c r="M883" s="176"/>
      <c r="N883" s="176" t="s">
        <v>12</v>
      </c>
      <c r="O883" s="176" t="s">
        <v>12</v>
      </c>
      <c r="P883" s="155" t="str">
        <f t="shared" si="169"/>
        <v xml:space="preserve"> </v>
      </c>
      <c r="Q883" s="155" t="str">
        <f>IF(P883="在读",IF(IFERROR(FIND("一",C883),0)&gt;0,"一对一",VLOOKUP(LEFT(C883,3),班级编码!A:H,8,0)),P883)</f>
        <v xml:space="preserve"> </v>
      </c>
      <c r="R883" s="156">
        <f t="shared" si="170"/>
        <v>0</v>
      </c>
      <c r="S883" s="151">
        <f t="shared" si="171"/>
        <v>0</v>
      </c>
      <c r="T883" s="151" t="str">
        <f t="shared" si="172"/>
        <v/>
      </c>
      <c r="U883" s="151" t="str">
        <f t="shared" si="173"/>
        <v/>
      </c>
      <c r="V883" s="151" t="str">
        <f t="shared" si="174"/>
        <v/>
      </c>
      <c r="W883" s="151" t="str">
        <f t="shared" si="175"/>
        <v/>
      </c>
      <c r="X883" s="151">
        <f t="shared" si="176"/>
        <v>0</v>
      </c>
      <c r="Y883" s="151">
        <f t="shared" si="177"/>
        <v>0</v>
      </c>
      <c r="Z883" s="151" t="str">
        <f t="shared" si="178"/>
        <v/>
      </c>
      <c r="AA883" s="151">
        <f>COUNTIF($F$2:F883,F883)</f>
        <v>0</v>
      </c>
      <c r="AB883" s="156" t="str">
        <f t="shared" si="179"/>
        <v/>
      </c>
      <c r="AC883" t="e">
        <f>VLOOKUP(C883,'2-班级信息'!A:AH,31,0)</f>
        <v>#N/A</v>
      </c>
      <c r="AD883" t="e">
        <f>VLOOKUP(C883,'2-班级信息'!A:AH,8,0)</f>
        <v>#N/A</v>
      </c>
      <c r="AE883" t="e">
        <f t="shared" si="180"/>
        <v>#N/A</v>
      </c>
      <c r="AF883" t="e">
        <f t="shared" si="181"/>
        <v>#N/A</v>
      </c>
    </row>
    <row r="884" spans="1:32">
      <c r="A884" s="176"/>
      <c r="B884" s="176"/>
      <c r="C884" s="176"/>
      <c r="D884" s="176"/>
      <c r="E884" s="176"/>
      <c r="F884" s="176"/>
      <c r="G884" s="175"/>
      <c r="H884" s="176"/>
      <c r="I884" s="176"/>
      <c r="J884" s="176"/>
      <c r="K884" s="176"/>
      <c r="L884" s="176"/>
      <c r="M884" s="176"/>
      <c r="N884" s="176" t="s">
        <v>12</v>
      </c>
      <c r="O884" s="176" t="s">
        <v>12</v>
      </c>
      <c r="P884" s="155" t="str">
        <f t="shared" si="169"/>
        <v xml:space="preserve"> </v>
      </c>
      <c r="Q884" s="155" t="str">
        <f>IF(P884="在读",IF(IFERROR(FIND("一",C884),0)&gt;0,"一对一",VLOOKUP(LEFT(C884,3),班级编码!A:H,8,0)),P884)</f>
        <v xml:space="preserve"> </v>
      </c>
      <c r="R884" s="156">
        <f t="shared" si="170"/>
        <v>0</v>
      </c>
      <c r="S884" s="151">
        <f t="shared" si="171"/>
        <v>0</v>
      </c>
      <c r="T884" s="151" t="str">
        <f t="shared" si="172"/>
        <v/>
      </c>
      <c r="U884" s="151" t="str">
        <f t="shared" si="173"/>
        <v/>
      </c>
      <c r="V884" s="151" t="str">
        <f t="shared" si="174"/>
        <v/>
      </c>
      <c r="W884" s="151" t="str">
        <f t="shared" si="175"/>
        <v/>
      </c>
      <c r="X884" s="151">
        <f t="shared" si="176"/>
        <v>0</v>
      </c>
      <c r="Y884" s="151">
        <f t="shared" si="177"/>
        <v>0</v>
      </c>
      <c r="Z884" s="151" t="str">
        <f t="shared" si="178"/>
        <v/>
      </c>
      <c r="AA884" s="151">
        <f>COUNTIF($F$2:F884,F884)</f>
        <v>0</v>
      </c>
      <c r="AB884" s="156" t="str">
        <f t="shared" si="179"/>
        <v/>
      </c>
      <c r="AC884" t="e">
        <f>VLOOKUP(C884,'2-班级信息'!A:AH,31,0)</f>
        <v>#N/A</v>
      </c>
      <c r="AD884" t="e">
        <f>VLOOKUP(C884,'2-班级信息'!A:AH,8,0)</f>
        <v>#N/A</v>
      </c>
      <c r="AE884" t="e">
        <f t="shared" si="180"/>
        <v>#N/A</v>
      </c>
      <c r="AF884" t="e">
        <f t="shared" si="181"/>
        <v>#N/A</v>
      </c>
    </row>
    <row r="885" spans="1:32">
      <c r="A885" s="176"/>
      <c r="B885" s="176"/>
      <c r="C885" s="176"/>
      <c r="D885" s="176"/>
      <c r="E885" s="176"/>
      <c r="F885" s="176"/>
      <c r="G885" s="175"/>
      <c r="H885" s="176"/>
      <c r="I885" s="176"/>
      <c r="J885" s="176"/>
      <c r="K885" s="176"/>
      <c r="L885" s="176"/>
      <c r="M885" s="176"/>
      <c r="N885" s="176" t="s">
        <v>12</v>
      </c>
      <c r="O885" s="176" t="s">
        <v>12</v>
      </c>
      <c r="P885" s="155" t="str">
        <f t="shared" si="169"/>
        <v xml:space="preserve"> </v>
      </c>
      <c r="Q885" s="155" t="str">
        <f>IF(P885="在读",IF(IFERROR(FIND("一",C885),0)&gt;0,"一对一",VLOOKUP(LEFT(C885,3),班级编码!A:H,8,0)),P885)</f>
        <v xml:space="preserve"> </v>
      </c>
      <c r="R885" s="156">
        <f t="shared" si="170"/>
        <v>0</v>
      </c>
      <c r="S885" s="151">
        <f t="shared" si="171"/>
        <v>0</v>
      </c>
      <c r="T885" s="151" t="str">
        <f t="shared" si="172"/>
        <v/>
      </c>
      <c r="U885" s="151" t="str">
        <f t="shared" si="173"/>
        <v/>
      </c>
      <c r="V885" s="151" t="str">
        <f t="shared" si="174"/>
        <v/>
      </c>
      <c r="W885" s="151" t="str">
        <f t="shared" si="175"/>
        <v/>
      </c>
      <c r="X885" s="151">
        <f t="shared" si="176"/>
        <v>0</v>
      </c>
      <c r="Y885" s="151">
        <f t="shared" si="177"/>
        <v>0</v>
      </c>
      <c r="Z885" s="151" t="str">
        <f t="shared" si="178"/>
        <v/>
      </c>
      <c r="AA885" s="151">
        <f>COUNTIF($F$2:F885,F885)</f>
        <v>0</v>
      </c>
      <c r="AB885" s="156" t="str">
        <f t="shared" si="179"/>
        <v/>
      </c>
      <c r="AC885" t="e">
        <f>VLOOKUP(C885,'2-班级信息'!A:AH,31,0)</f>
        <v>#N/A</v>
      </c>
      <c r="AD885" t="e">
        <f>VLOOKUP(C885,'2-班级信息'!A:AH,8,0)</f>
        <v>#N/A</v>
      </c>
      <c r="AE885" t="e">
        <f t="shared" si="180"/>
        <v>#N/A</v>
      </c>
      <c r="AF885" t="e">
        <f t="shared" si="181"/>
        <v>#N/A</v>
      </c>
    </row>
    <row r="886" spans="1:32">
      <c r="A886" s="176"/>
      <c r="B886" s="176"/>
      <c r="C886" s="176"/>
      <c r="D886" s="176"/>
      <c r="E886" s="176"/>
      <c r="F886" s="176"/>
      <c r="G886" s="175"/>
      <c r="H886" s="176"/>
      <c r="I886" s="176"/>
      <c r="J886" s="176"/>
      <c r="K886" s="176"/>
      <c r="L886" s="176"/>
      <c r="M886" s="176"/>
      <c r="N886" s="176" t="s">
        <v>12</v>
      </c>
      <c r="O886" s="176" t="s">
        <v>12</v>
      </c>
      <c r="P886" s="155" t="str">
        <f t="shared" si="169"/>
        <v xml:space="preserve"> </v>
      </c>
      <c r="Q886" s="155" t="str">
        <f>IF(P886="在读",IF(IFERROR(FIND("一",C886),0)&gt;0,"一对一",VLOOKUP(LEFT(C886,3),班级编码!A:H,8,0)),P886)</f>
        <v xml:space="preserve"> </v>
      </c>
      <c r="R886" s="156">
        <f t="shared" si="170"/>
        <v>0</v>
      </c>
      <c r="S886" s="151">
        <f t="shared" si="171"/>
        <v>0</v>
      </c>
      <c r="T886" s="151" t="str">
        <f t="shared" si="172"/>
        <v/>
      </c>
      <c r="U886" s="151" t="str">
        <f t="shared" si="173"/>
        <v/>
      </c>
      <c r="V886" s="151" t="str">
        <f t="shared" si="174"/>
        <v/>
      </c>
      <c r="W886" s="151" t="str">
        <f t="shared" si="175"/>
        <v/>
      </c>
      <c r="X886" s="151">
        <f t="shared" si="176"/>
        <v>0</v>
      </c>
      <c r="Y886" s="151">
        <f t="shared" si="177"/>
        <v>0</v>
      </c>
      <c r="Z886" s="151" t="str">
        <f t="shared" si="178"/>
        <v/>
      </c>
      <c r="AA886" s="151">
        <f>COUNTIF($F$2:F886,F886)</f>
        <v>0</v>
      </c>
      <c r="AB886" s="156" t="str">
        <f t="shared" si="179"/>
        <v/>
      </c>
      <c r="AC886" t="e">
        <f>VLOOKUP(C886,'2-班级信息'!A:AH,31,0)</f>
        <v>#N/A</v>
      </c>
      <c r="AD886" t="e">
        <f>VLOOKUP(C886,'2-班级信息'!A:AH,8,0)</f>
        <v>#N/A</v>
      </c>
      <c r="AE886" t="e">
        <f t="shared" si="180"/>
        <v>#N/A</v>
      </c>
      <c r="AF886" t="e">
        <f t="shared" si="181"/>
        <v>#N/A</v>
      </c>
    </row>
    <row r="887" spans="1:32">
      <c r="A887" s="176"/>
      <c r="B887" s="176"/>
      <c r="C887" s="176"/>
      <c r="D887" s="176"/>
      <c r="E887" s="176"/>
      <c r="F887" s="176"/>
      <c r="G887" s="175"/>
      <c r="H887" s="176"/>
      <c r="I887" s="176"/>
      <c r="J887" s="176"/>
      <c r="K887" s="176"/>
      <c r="L887" s="176"/>
      <c r="M887" s="176"/>
      <c r="N887" s="176" t="s">
        <v>12</v>
      </c>
      <c r="O887" s="176" t="s">
        <v>12</v>
      </c>
      <c r="P887" s="155" t="str">
        <f t="shared" si="169"/>
        <v xml:space="preserve"> </v>
      </c>
      <c r="Q887" s="155" t="str">
        <f>IF(P887="在读",IF(IFERROR(FIND("一",C887),0)&gt;0,"一对一",VLOOKUP(LEFT(C887,3),班级编码!A:H,8,0)),P887)</f>
        <v xml:space="preserve"> </v>
      </c>
      <c r="R887" s="156">
        <f t="shared" si="170"/>
        <v>0</v>
      </c>
      <c r="S887" s="151">
        <f t="shared" si="171"/>
        <v>0</v>
      </c>
      <c r="T887" s="151" t="str">
        <f t="shared" si="172"/>
        <v/>
      </c>
      <c r="U887" s="151" t="str">
        <f t="shared" si="173"/>
        <v/>
      </c>
      <c r="V887" s="151" t="str">
        <f t="shared" si="174"/>
        <v/>
      </c>
      <c r="W887" s="151" t="str">
        <f t="shared" si="175"/>
        <v/>
      </c>
      <c r="X887" s="151">
        <f t="shared" si="176"/>
        <v>0</v>
      </c>
      <c r="Y887" s="151">
        <f t="shared" si="177"/>
        <v>0</v>
      </c>
      <c r="Z887" s="151" t="str">
        <f t="shared" si="178"/>
        <v/>
      </c>
      <c r="AA887" s="151">
        <f>COUNTIF($F$2:F887,F887)</f>
        <v>0</v>
      </c>
      <c r="AB887" s="156" t="str">
        <f t="shared" si="179"/>
        <v/>
      </c>
      <c r="AC887" t="e">
        <f>VLOOKUP(C887,'2-班级信息'!A:AH,31,0)</f>
        <v>#N/A</v>
      </c>
      <c r="AD887" t="e">
        <f>VLOOKUP(C887,'2-班级信息'!A:AH,8,0)</f>
        <v>#N/A</v>
      </c>
      <c r="AE887" t="e">
        <f t="shared" si="180"/>
        <v>#N/A</v>
      </c>
      <c r="AF887" t="e">
        <f t="shared" si="181"/>
        <v>#N/A</v>
      </c>
    </row>
    <row r="888" spans="1:32">
      <c r="A888" s="176"/>
      <c r="B888" s="176"/>
      <c r="C888" s="176"/>
      <c r="D888" s="176"/>
      <c r="E888" s="176"/>
      <c r="F888" s="176"/>
      <c r="G888" s="175"/>
      <c r="H888" s="176"/>
      <c r="I888" s="176"/>
      <c r="J888" s="176"/>
      <c r="K888" s="176"/>
      <c r="L888" s="176"/>
      <c r="M888" s="176"/>
      <c r="N888" s="176" t="s">
        <v>12</v>
      </c>
      <c r="O888" s="176" t="s">
        <v>12</v>
      </c>
      <c r="P888" s="155" t="str">
        <f t="shared" si="169"/>
        <v xml:space="preserve"> </v>
      </c>
      <c r="Q888" s="155" t="str">
        <f>IF(P888="在读",IF(IFERROR(FIND("一",C888),0)&gt;0,"一对一",VLOOKUP(LEFT(C888,3),班级编码!A:H,8,0)),P888)</f>
        <v xml:space="preserve"> </v>
      </c>
      <c r="R888" s="156">
        <f t="shared" si="170"/>
        <v>0</v>
      </c>
      <c r="S888" s="151">
        <f t="shared" si="171"/>
        <v>0</v>
      </c>
      <c r="T888" s="151" t="str">
        <f t="shared" si="172"/>
        <v/>
      </c>
      <c r="U888" s="151" t="str">
        <f t="shared" si="173"/>
        <v/>
      </c>
      <c r="V888" s="151" t="str">
        <f t="shared" si="174"/>
        <v/>
      </c>
      <c r="W888" s="151" t="str">
        <f t="shared" si="175"/>
        <v/>
      </c>
      <c r="X888" s="151">
        <f t="shared" si="176"/>
        <v>0</v>
      </c>
      <c r="Y888" s="151">
        <f t="shared" si="177"/>
        <v>0</v>
      </c>
      <c r="Z888" s="151" t="str">
        <f t="shared" si="178"/>
        <v/>
      </c>
      <c r="AA888" s="151">
        <f>COUNTIF($F$2:F888,F888)</f>
        <v>0</v>
      </c>
      <c r="AB888" s="156" t="str">
        <f t="shared" si="179"/>
        <v/>
      </c>
      <c r="AC888" t="e">
        <f>VLOOKUP(C888,'2-班级信息'!A:AH,31,0)</f>
        <v>#N/A</v>
      </c>
      <c r="AD888" t="e">
        <f>VLOOKUP(C888,'2-班级信息'!A:AH,8,0)</f>
        <v>#N/A</v>
      </c>
      <c r="AE888" t="e">
        <f t="shared" si="180"/>
        <v>#N/A</v>
      </c>
      <c r="AF888" t="e">
        <f t="shared" si="181"/>
        <v>#N/A</v>
      </c>
    </row>
    <row r="889" spans="1:32">
      <c r="A889" s="176"/>
      <c r="B889" s="176"/>
      <c r="C889" s="176"/>
      <c r="D889" s="176"/>
      <c r="E889" s="176"/>
      <c r="F889" s="176"/>
      <c r="G889" s="175"/>
      <c r="H889" s="176"/>
      <c r="I889" s="176"/>
      <c r="J889" s="176"/>
      <c r="K889" s="176"/>
      <c r="L889" s="176"/>
      <c r="M889" s="176"/>
      <c r="N889" s="176" t="s">
        <v>12</v>
      </c>
      <c r="O889" s="176" t="s">
        <v>12</v>
      </c>
      <c r="P889" s="155" t="str">
        <f t="shared" si="169"/>
        <v xml:space="preserve"> </v>
      </c>
      <c r="Q889" s="155" t="str">
        <f>IF(P889="在读",IF(IFERROR(FIND("一",C889),0)&gt;0,"一对一",VLOOKUP(LEFT(C889,3),班级编码!A:H,8,0)),P889)</f>
        <v xml:space="preserve"> </v>
      </c>
      <c r="R889" s="156">
        <f t="shared" si="170"/>
        <v>0</v>
      </c>
      <c r="S889" s="151">
        <f t="shared" si="171"/>
        <v>0</v>
      </c>
      <c r="T889" s="151" t="str">
        <f t="shared" si="172"/>
        <v/>
      </c>
      <c r="U889" s="151" t="str">
        <f t="shared" si="173"/>
        <v/>
      </c>
      <c r="V889" s="151" t="str">
        <f t="shared" si="174"/>
        <v/>
      </c>
      <c r="W889" s="151" t="str">
        <f t="shared" si="175"/>
        <v/>
      </c>
      <c r="X889" s="151">
        <f t="shared" si="176"/>
        <v>0</v>
      </c>
      <c r="Y889" s="151">
        <f t="shared" si="177"/>
        <v>0</v>
      </c>
      <c r="Z889" s="151" t="str">
        <f t="shared" si="178"/>
        <v/>
      </c>
      <c r="AA889" s="151">
        <f>COUNTIF($F$2:F889,F889)</f>
        <v>0</v>
      </c>
      <c r="AB889" s="156" t="str">
        <f t="shared" si="179"/>
        <v/>
      </c>
      <c r="AC889" t="e">
        <f>VLOOKUP(C889,'2-班级信息'!A:AH,31,0)</f>
        <v>#N/A</v>
      </c>
      <c r="AD889" t="e">
        <f>VLOOKUP(C889,'2-班级信息'!A:AH,8,0)</f>
        <v>#N/A</v>
      </c>
      <c r="AE889" t="e">
        <f t="shared" si="180"/>
        <v>#N/A</v>
      </c>
      <c r="AF889" t="e">
        <f t="shared" si="181"/>
        <v>#N/A</v>
      </c>
    </row>
    <row r="890" spans="1:32">
      <c r="A890" s="176"/>
      <c r="B890" s="176"/>
      <c r="C890" s="176"/>
      <c r="D890" s="176"/>
      <c r="E890" s="176"/>
      <c r="F890" s="176"/>
      <c r="G890" s="175"/>
      <c r="H890" s="176"/>
      <c r="I890" s="176"/>
      <c r="J890" s="176"/>
      <c r="K890" s="176"/>
      <c r="L890" s="176"/>
      <c r="M890" s="176"/>
      <c r="N890" s="176" t="s">
        <v>12</v>
      </c>
      <c r="O890" s="176" t="s">
        <v>12</v>
      </c>
      <c r="P890" s="155" t="str">
        <f t="shared" si="169"/>
        <v xml:space="preserve"> </v>
      </c>
      <c r="Q890" s="155" t="str">
        <f>IF(P890="在读",IF(IFERROR(FIND("一",C890),0)&gt;0,"一对一",VLOOKUP(LEFT(C890,3),班级编码!A:H,8,0)),P890)</f>
        <v xml:space="preserve"> </v>
      </c>
      <c r="R890" s="156">
        <f t="shared" si="170"/>
        <v>0</v>
      </c>
      <c r="S890" s="151">
        <f t="shared" si="171"/>
        <v>0</v>
      </c>
      <c r="T890" s="151" t="str">
        <f t="shared" si="172"/>
        <v/>
      </c>
      <c r="U890" s="151" t="str">
        <f t="shared" si="173"/>
        <v/>
      </c>
      <c r="V890" s="151" t="str">
        <f t="shared" si="174"/>
        <v/>
      </c>
      <c r="W890" s="151" t="str">
        <f t="shared" si="175"/>
        <v/>
      </c>
      <c r="X890" s="151">
        <f t="shared" si="176"/>
        <v>0</v>
      </c>
      <c r="Y890" s="151">
        <f t="shared" si="177"/>
        <v>0</v>
      </c>
      <c r="Z890" s="151" t="str">
        <f t="shared" si="178"/>
        <v/>
      </c>
      <c r="AA890" s="151">
        <f>COUNTIF($F$2:F890,F890)</f>
        <v>0</v>
      </c>
      <c r="AB890" s="156" t="str">
        <f t="shared" si="179"/>
        <v/>
      </c>
      <c r="AC890" t="e">
        <f>VLOOKUP(C890,'2-班级信息'!A:AH,31,0)</f>
        <v>#N/A</v>
      </c>
      <c r="AD890" t="e">
        <f>VLOOKUP(C890,'2-班级信息'!A:AH,8,0)</f>
        <v>#N/A</v>
      </c>
      <c r="AE890" t="e">
        <f t="shared" si="180"/>
        <v>#N/A</v>
      </c>
      <c r="AF890" t="e">
        <f t="shared" si="181"/>
        <v>#N/A</v>
      </c>
    </row>
    <row r="891" spans="1:32">
      <c r="A891" s="176"/>
      <c r="B891" s="176"/>
      <c r="C891" s="176"/>
      <c r="D891" s="176"/>
      <c r="E891" s="176"/>
      <c r="F891" s="176"/>
      <c r="G891" s="175"/>
      <c r="H891" s="176"/>
      <c r="I891" s="176"/>
      <c r="J891" s="176"/>
      <c r="K891" s="176"/>
      <c r="L891" s="176"/>
      <c r="M891" s="176"/>
      <c r="N891" s="176" t="s">
        <v>12</v>
      </c>
      <c r="O891" s="176" t="s">
        <v>12</v>
      </c>
      <c r="P891" s="155" t="str">
        <f t="shared" si="169"/>
        <v xml:space="preserve"> </v>
      </c>
      <c r="Q891" s="155" t="str">
        <f>IF(P891="在读",IF(IFERROR(FIND("一",C891),0)&gt;0,"一对一",VLOOKUP(LEFT(C891,3),班级编码!A:H,8,0)),P891)</f>
        <v xml:space="preserve"> </v>
      </c>
      <c r="R891" s="156">
        <f t="shared" si="170"/>
        <v>0</v>
      </c>
      <c r="S891" s="151">
        <f t="shared" si="171"/>
        <v>0</v>
      </c>
      <c r="T891" s="151" t="str">
        <f t="shared" si="172"/>
        <v/>
      </c>
      <c r="U891" s="151" t="str">
        <f t="shared" si="173"/>
        <v/>
      </c>
      <c r="V891" s="151" t="str">
        <f t="shared" si="174"/>
        <v/>
      </c>
      <c r="W891" s="151" t="str">
        <f t="shared" si="175"/>
        <v/>
      </c>
      <c r="X891" s="151">
        <f t="shared" si="176"/>
        <v>0</v>
      </c>
      <c r="Y891" s="151">
        <f t="shared" si="177"/>
        <v>0</v>
      </c>
      <c r="Z891" s="151" t="str">
        <f t="shared" si="178"/>
        <v/>
      </c>
      <c r="AA891" s="151">
        <f>COUNTIF($F$2:F891,F891)</f>
        <v>0</v>
      </c>
      <c r="AB891" s="156" t="str">
        <f t="shared" si="179"/>
        <v/>
      </c>
      <c r="AC891" t="e">
        <f>VLOOKUP(C891,'2-班级信息'!A:AH,31,0)</f>
        <v>#N/A</v>
      </c>
      <c r="AD891" t="e">
        <f>VLOOKUP(C891,'2-班级信息'!A:AH,8,0)</f>
        <v>#N/A</v>
      </c>
      <c r="AE891" t="e">
        <f t="shared" si="180"/>
        <v>#N/A</v>
      </c>
      <c r="AF891" t="e">
        <f t="shared" si="181"/>
        <v>#N/A</v>
      </c>
    </row>
    <row r="892" spans="1:32">
      <c r="A892" s="176"/>
      <c r="B892" s="176"/>
      <c r="C892" s="176"/>
      <c r="D892" s="176"/>
      <c r="E892" s="176"/>
      <c r="F892" s="176"/>
      <c r="G892" s="175"/>
      <c r="H892" s="176"/>
      <c r="I892" s="176"/>
      <c r="J892" s="176"/>
      <c r="K892" s="176"/>
      <c r="L892" s="176"/>
      <c r="M892" s="176"/>
      <c r="N892" s="176" t="s">
        <v>12</v>
      </c>
      <c r="O892" s="176" t="s">
        <v>12</v>
      </c>
      <c r="P892" s="155" t="str">
        <f t="shared" si="169"/>
        <v xml:space="preserve"> </v>
      </c>
      <c r="Q892" s="155" t="str">
        <f>IF(P892="在读",IF(IFERROR(FIND("一",C892),0)&gt;0,"一对一",VLOOKUP(LEFT(C892,3),班级编码!A:H,8,0)),P892)</f>
        <v xml:space="preserve"> </v>
      </c>
      <c r="R892" s="156">
        <f t="shared" si="170"/>
        <v>0</v>
      </c>
      <c r="S892" s="151">
        <f t="shared" si="171"/>
        <v>0</v>
      </c>
      <c r="T892" s="151" t="str">
        <f t="shared" si="172"/>
        <v/>
      </c>
      <c r="U892" s="151" t="str">
        <f t="shared" si="173"/>
        <v/>
      </c>
      <c r="V892" s="151" t="str">
        <f t="shared" si="174"/>
        <v/>
      </c>
      <c r="W892" s="151" t="str">
        <f t="shared" si="175"/>
        <v/>
      </c>
      <c r="X892" s="151">
        <f t="shared" si="176"/>
        <v>0</v>
      </c>
      <c r="Y892" s="151">
        <f t="shared" si="177"/>
        <v>0</v>
      </c>
      <c r="Z892" s="151" t="str">
        <f t="shared" si="178"/>
        <v/>
      </c>
      <c r="AA892" s="151">
        <f>COUNTIF($F$2:F892,F892)</f>
        <v>0</v>
      </c>
      <c r="AB892" s="156" t="str">
        <f t="shared" si="179"/>
        <v/>
      </c>
      <c r="AC892" t="e">
        <f>VLOOKUP(C892,'2-班级信息'!A:AH,31,0)</f>
        <v>#N/A</v>
      </c>
      <c r="AD892" t="e">
        <f>VLOOKUP(C892,'2-班级信息'!A:AH,8,0)</f>
        <v>#N/A</v>
      </c>
      <c r="AE892" t="e">
        <f t="shared" si="180"/>
        <v>#N/A</v>
      </c>
      <c r="AF892" t="e">
        <f t="shared" si="181"/>
        <v>#N/A</v>
      </c>
    </row>
    <row r="893" spans="1:32">
      <c r="A893" s="176"/>
      <c r="B893" s="176"/>
      <c r="C893" s="176"/>
      <c r="D893" s="176"/>
      <c r="E893" s="176"/>
      <c r="F893" s="176"/>
      <c r="G893" s="175"/>
      <c r="H893" s="176"/>
      <c r="I893" s="176"/>
      <c r="J893" s="176"/>
      <c r="K893" s="176"/>
      <c r="L893" s="176"/>
      <c r="M893" s="176"/>
      <c r="N893" s="176" t="s">
        <v>12</v>
      </c>
      <c r="O893" s="176" t="s">
        <v>12</v>
      </c>
      <c r="P893" s="155" t="str">
        <f t="shared" si="169"/>
        <v xml:space="preserve"> </v>
      </c>
      <c r="Q893" s="155" t="str">
        <f>IF(P893="在读",IF(IFERROR(FIND("一",C893),0)&gt;0,"一对一",VLOOKUP(LEFT(C893,3),班级编码!A:H,8,0)),P893)</f>
        <v xml:space="preserve"> </v>
      </c>
      <c r="R893" s="156">
        <f t="shared" si="170"/>
        <v>0</v>
      </c>
      <c r="S893" s="151">
        <f t="shared" si="171"/>
        <v>0</v>
      </c>
      <c r="T893" s="151" t="str">
        <f t="shared" si="172"/>
        <v/>
      </c>
      <c r="U893" s="151" t="str">
        <f t="shared" si="173"/>
        <v/>
      </c>
      <c r="V893" s="151" t="str">
        <f t="shared" si="174"/>
        <v/>
      </c>
      <c r="W893" s="151" t="str">
        <f t="shared" si="175"/>
        <v/>
      </c>
      <c r="X893" s="151">
        <f t="shared" si="176"/>
        <v>0</v>
      </c>
      <c r="Y893" s="151">
        <f t="shared" si="177"/>
        <v>0</v>
      </c>
      <c r="Z893" s="151" t="str">
        <f t="shared" si="178"/>
        <v/>
      </c>
      <c r="AA893" s="151">
        <f>COUNTIF($F$2:F893,F893)</f>
        <v>0</v>
      </c>
      <c r="AB893" s="156" t="str">
        <f t="shared" si="179"/>
        <v/>
      </c>
      <c r="AC893" t="e">
        <f>VLOOKUP(C893,'2-班级信息'!A:AH,31,0)</f>
        <v>#N/A</v>
      </c>
      <c r="AD893" t="e">
        <f>VLOOKUP(C893,'2-班级信息'!A:AH,8,0)</f>
        <v>#N/A</v>
      </c>
      <c r="AE893" t="e">
        <f t="shared" si="180"/>
        <v>#N/A</v>
      </c>
      <c r="AF893" t="e">
        <f t="shared" si="181"/>
        <v>#N/A</v>
      </c>
    </row>
    <row r="894" spans="1:32">
      <c r="A894" s="176"/>
      <c r="B894" s="176"/>
      <c r="C894" s="176"/>
      <c r="D894" s="176"/>
      <c r="E894" s="176"/>
      <c r="F894" s="176"/>
      <c r="G894" s="175"/>
      <c r="H894" s="176"/>
      <c r="I894" s="176"/>
      <c r="J894" s="176"/>
      <c r="K894" s="176"/>
      <c r="L894" s="176"/>
      <c r="M894" s="176"/>
      <c r="N894" s="176" t="s">
        <v>12</v>
      </c>
      <c r="O894" s="176" t="s">
        <v>12</v>
      </c>
      <c r="P894" s="155" t="str">
        <f t="shared" si="169"/>
        <v xml:space="preserve"> </v>
      </c>
      <c r="Q894" s="155" t="str">
        <f>IF(P894="在读",IF(IFERROR(FIND("一",C894),0)&gt;0,"一对一",VLOOKUP(LEFT(C894,3),班级编码!A:H,8,0)),P894)</f>
        <v xml:space="preserve"> </v>
      </c>
      <c r="R894" s="156">
        <f t="shared" si="170"/>
        <v>0</v>
      </c>
      <c r="S894" s="151">
        <f t="shared" si="171"/>
        <v>0</v>
      </c>
      <c r="T894" s="151" t="str">
        <f t="shared" si="172"/>
        <v/>
      </c>
      <c r="U894" s="151" t="str">
        <f t="shared" si="173"/>
        <v/>
      </c>
      <c r="V894" s="151" t="str">
        <f t="shared" si="174"/>
        <v/>
      </c>
      <c r="W894" s="151" t="str">
        <f t="shared" si="175"/>
        <v/>
      </c>
      <c r="X894" s="151">
        <f t="shared" si="176"/>
        <v>0</v>
      </c>
      <c r="Y894" s="151">
        <f t="shared" si="177"/>
        <v>0</v>
      </c>
      <c r="Z894" s="151" t="str">
        <f t="shared" si="178"/>
        <v/>
      </c>
      <c r="AA894" s="151">
        <f>COUNTIF($F$2:F894,F894)</f>
        <v>0</v>
      </c>
      <c r="AB894" s="156" t="str">
        <f t="shared" si="179"/>
        <v/>
      </c>
      <c r="AC894" t="e">
        <f>VLOOKUP(C894,'2-班级信息'!A:AH,31,0)</f>
        <v>#N/A</v>
      </c>
      <c r="AD894" t="e">
        <f>VLOOKUP(C894,'2-班级信息'!A:AH,8,0)</f>
        <v>#N/A</v>
      </c>
      <c r="AE894" t="e">
        <f t="shared" si="180"/>
        <v>#N/A</v>
      </c>
      <c r="AF894" t="e">
        <f t="shared" si="181"/>
        <v>#N/A</v>
      </c>
    </row>
    <row r="895" spans="1:32">
      <c r="A895" s="176"/>
      <c r="B895" s="176"/>
      <c r="C895" s="176"/>
      <c r="D895" s="176"/>
      <c r="E895" s="176"/>
      <c r="F895" s="176"/>
      <c r="G895" s="175"/>
      <c r="H895" s="176"/>
      <c r="I895" s="176"/>
      <c r="J895" s="176"/>
      <c r="K895" s="176"/>
      <c r="L895" s="176"/>
      <c r="M895" s="176"/>
      <c r="N895" s="176" t="s">
        <v>12</v>
      </c>
      <c r="O895" s="176" t="s">
        <v>12</v>
      </c>
      <c r="P895" s="155" t="str">
        <f t="shared" si="169"/>
        <v xml:space="preserve"> </v>
      </c>
      <c r="Q895" s="155" t="str">
        <f>IF(P895="在读",IF(IFERROR(FIND("一",C895),0)&gt;0,"一对一",VLOOKUP(LEFT(C895,3),班级编码!A:H,8,0)),P895)</f>
        <v xml:space="preserve"> </v>
      </c>
      <c r="R895" s="156">
        <f t="shared" si="170"/>
        <v>0</v>
      </c>
      <c r="S895" s="151">
        <f t="shared" si="171"/>
        <v>0</v>
      </c>
      <c r="T895" s="151" t="str">
        <f t="shared" si="172"/>
        <v/>
      </c>
      <c r="U895" s="151" t="str">
        <f t="shared" si="173"/>
        <v/>
      </c>
      <c r="V895" s="151" t="str">
        <f t="shared" si="174"/>
        <v/>
      </c>
      <c r="W895" s="151" t="str">
        <f t="shared" si="175"/>
        <v/>
      </c>
      <c r="X895" s="151">
        <f t="shared" si="176"/>
        <v>0</v>
      </c>
      <c r="Y895" s="151">
        <f t="shared" si="177"/>
        <v>0</v>
      </c>
      <c r="Z895" s="151" t="str">
        <f t="shared" si="178"/>
        <v/>
      </c>
      <c r="AA895" s="151">
        <f>COUNTIF($F$2:F895,F895)</f>
        <v>0</v>
      </c>
      <c r="AB895" s="156" t="str">
        <f t="shared" si="179"/>
        <v/>
      </c>
      <c r="AC895" t="e">
        <f>VLOOKUP(C895,'2-班级信息'!A:AH,31,0)</f>
        <v>#N/A</v>
      </c>
      <c r="AD895" t="e">
        <f>VLOOKUP(C895,'2-班级信息'!A:AH,8,0)</f>
        <v>#N/A</v>
      </c>
      <c r="AE895" t="e">
        <f t="shared" si="180"/>
        <v>#N/A</v>
      </c>
      <c r="AF895" t="e">
        <f t="shared" si="181"/>
        <v>#N/A</v>
      </c>
    </row>
    <row r="896" spans="1:32">
      <c r="A896" s="176"/>
      <c r="B896" s="176"/>
      <c r="C896" s="176"/>
      <c r="D896" s="176"/>
      <c r="E896" s="176"/>
      <c r="F896" s="176"/>
      <c r="G896" s="175"/>
      <c r="H896" s="176"/>
      <c r="I896" s="176"/>
      <c r="J896" s="176"/>
      <c r="K896" s="176"/>
      <c r="L896" s="176"/>
      <c r="M896" s="176"/>
      <c r="N896" s="176" t="s">
        <v>12</v>
      </c>
      <c r="O896" s="176" t="s">
        <v>12</v>
      </c>
      <c r="P896" s="155" t="str">
        <f t="shared" si="169"/>
        <v xml:space="preserve"> </v>
      </c>
      <c r="Q896" s="155" t="str">
        <f>IF(P896="在读",IF(IFERROR(FIND("一",C896),0)&gt;0,"一对一",VLOOKUP(LEFT(C896,3),班级编码!A:H,8,0)),P896)</f>
        <v xml:space="preserve"> </v>
      </c>
      <c r="R896" s="156">
        <f t="shared" si="170"/>
        <v>0</v>
      </c>
      <c r="S896" s="151">
        <f t="shared" si="171"/>
        <v>0</v>
      </c>
      <c r="T896" s="151" t="str">
        <f t="shared" si="172"/>
        <v/>
      </c>
      <c r="U896" s="151" t="str">
        <f t="shared" si="173"/>
        <v/>
      </c>
      <c r="V896" s="151" t="str">
        <f t="shared" si="174"/>
        <v/>
      </c>
      <c r="W896" s="151" t="str">
        <f t="shared" si="175"/>
        <v/>
      </c>
      <c r="X896" s="151">
        <f t="shared" si="176"/>
        <v>0</v>
      </c>
      <c r="Y896" s="151">
        <f t="shared" si="177"/>
        <v>0</v>
      </c>
      <c r="Z896" s="151" t="str">
        <f t="shared" si="178"/>
        <v/>
      </c>
      <c r="AA896" s="151">
        <f>COUNTIF($F$2:F896,F896)</f>
        <v>0</v>
      </c>
      <c r="AB896" s="156" t="str">
        <f t="shared" si="179"/>
        <v/>
      </c>
      <c r="AC896" t="e">
        <f>VLOOKUP(C896,'2-班级信息'!A:AH,31,0)</f>
        <v>#N/A</v>
      </c>
      <c r="AD896" t="e">
        <f>VLOOKUP(C896,'2-班级信息'!A:AH,8,0)</f>
        <v>#N/A</v>
      </c>
      <c r="AE896" t="e">
        <f t="shared" si="180"/>
        <v>#N/A</v>
      </c>
      <c r="AF896" t="e">
        <f t="shared" si="181"/>
        <v>#N/A</v>
      </c>
    </row>
    <row r="897" spans="1:32">
      <c r="A897" s="176"/>
      <c r="B897" s="176"/>
      <c r="C897" s="176"/>
      <c r="D897" s="176"/>
      <c r="E897" s="176"/>
      <c r="F897" s="176"/>
      <c r="G897" s="175"/>
      <c r="H897" s="176"/>
      <c r="I897" s="176"/>
      <c r="J897" s="176"/>
      <c r="K897" s="176"/>
      <c r="L897" s="176"/>
      <c r="M897" s="176"/>
      <c r="N897" s="176" t="s">
        <v>12</v>
      </c>
      <c r="O897" s="176" t="s">
        <v>12</v>
      </c>
      <c r="P897" s="155" t="str">
        <f t="shared" si="169"/>
        <v xml:space="preserve"> </v>
      </c>
      <c r="Q897" s="155" t="str">
        <f>IF(P897="在读",IF(IFERROR(FIND("一",C897),0)&gt;0,"一对一",VLOOKUP(LEFT(C897,3),班级编码!A:H,8,0)),P897)</f>
        <v xml:space="preserve"> </v>
      </c>
      <c r="R897" s="156">
        <f t="shared" si="170"/>
        <v>0</v>
      </c>
      <c r="S897" s="151">
        <f t="shared" si="171"/>
        <v>0</v>
      </c>
      <c r="T897" s="151" t="str">
        <f t="shared" si="172"/>
        <v/>
      </c>
      <c r="U897" s="151" t="str">
        <f t="shared" si="173"/>
        <v/>
      </c>
      <c r="V897" s="151" t="str">
        <f t="shared" si="174"/>
        <v/>
      </c>
      <c r="W897" s="151" t="str">
        <f t="shared" si="175"/>
        <v/>
      </c>
      <c r="X897" s="151">
        <f t="shared" si="176"/>
        <v>0</v>
      </c>
      <c r="Y897" s="151">
        <f t="shared" si="177"/>
        <v>0</v>
      </c>
      <c r="Z897" s="151" t="str">
        <f t="shared" si="178"/>
        <v/>
      </c>
      <c r="AA897" s="151">
        <f>COUNTIF($F$2:F897,F897)</f>
        <v>0</v>
      </c>
      <c r="AB897" s="156" t="str">
        <f t="shared" si="179"/>
        <v/>
      </c>
      <c r="AC897" t="e">
        <f>VLOOKUP(C897,'2-班级信息'!A:AH,31,0)</f>
        <v>#N/A</v>
      </c>
      <c r="AD897" t="e">
        <f>VLOOKUP(C897,'2-班级信息'!A:AH,8,0)</f>
        <v>#N/A</v>
      </c>
      <c r="AE897" t="e">
        <f t="shared" si="180"/>
        <v>#N/A</v>
      </c>
      <c r="AF897" t="e">
        <f t="shared" si="181"/>
        <v>#N/A</v>
      </c>
    </row>
    <row r="898" spans="1:32">
      <c r="A898" s="176"/>
      <c r="B898" s="176"/>
      <c r="C898" s="176"/>
      <c r="D898" s="176"/>
      <c r="E898" s="176"/>
      <c r="F898" s="176"/>
      <c r="G898" s="175"/>
      <c r="H898" s="176"/>
      <c r="I898" s="176"/>
      <c r="J898" s="176"/>
      <c r="K898" s="176"/>
      <c r="L898" s="176"/>
      <c r="M898" s="176"/>
      <c r="N898" s="176" t="s">
        <v>12</v>
      </c>
      <c r="O898" s="176" t="s">
        <v>12</v>
      </c>
      <c r="P898" s="155" t="str">
        <f t="shared" si="169"/>
        <v xml:space="preserve"> </v>
      </c>
      <c r="Q898" s="155" t="str">
        <f>IF(P898="在读",IF(IFERROR(FIND("一",C898),0)&gt;0,"一对一",VLOOKUP(LEFT(C898,3),班级编码!A:H,8,0)),P898)</f>
        <v xml:space="preserve"> </v>
      </c>
      <c r="R898" s="156">
        <f t="shared" si="170"/>
        <v>0</v>
      </c>
      <c r="S898" s="151">
        <f t="shared" si="171"/>
        <v>0</v>
      </c>
      <c r="T898" s="151" t="str">
        <f t="shared" si="172"/>
        <v/>
      </c>
      <c r="U898" s="151" t="str">
        <f t="shared" si="173"/>
        <v/>
      </c>
      <c r="V898" s="151" t="str">
        <f t="shared" si="174"/>
        <v/>
      </c>
      <c r="W898" s="151" t="str">
        <f t="shared" si="175"/>
        <v/>
      </c>
      <c r="X898" s="151">
        <f t="shared" si="176"/>
        <v>0</v>
      </c>
      <c r="Y898" s="151">
        <f t="shared" si="177"/>
        <v>0</v>
      </c>
      <c r="Z898" s="151" t="str">
        <f t="shared" si="178"/>
        <v/>
      </c>
      <c r="AA898" s="151">
        <f>COUNTIF($F$2:F898,F898)</f>
        <v>0</v>
      </c>
      <c r="AB898" s="156" t="str">
        <f t="shared" si="179"/>
        <v/>
      </c>
      <c r="AC898" t="e">
        <f>VLOOKUP(C898,'2-班级信息'!A:AH,31,0)</f>
        <v>#N/A</v>
      </c>
      <c r="AD898" t="e">
        <f>VLOOKUP(C898,'2-班级信息'!A:AH,8,0)</f>
        <v>#N/A</v>
      </c>
      <c r="AE898" t="e">
        <f t="shared" si="180"/>
        <v>#N/A</v>
      </c>
      <c r="AF898" t="e">
        <f t="shared" si="181"/>
        <v>#N/A</v>
      </c>
    </row>
    <row r="899" spans="1:32">
      <c r="A899" s="176"/>
      <c r="B899" s="176"/>
      <c r="C899" s="176"/>
      <c r="D899" s="176"/>
      <c r="E899" s="176"/>
      <c r="F899" s="176"/>
      <c r="G899" s="175"/>
      <c r="H899" s="176"/>
      <c r="I899" s="176"/>
      <c r="J899" s="176"/>
      <c r="K899" s="176"/>
      <c r="L899" s="176"/>
      <c r="M899" s="176"/>
      <c r="N899" s="176" t="s">
        <v>12</v>
      </c>
      <c r="O899" s="176" t="s">
        <v>12</v>
      </c>
      <c r="P899" s="155" t="str">
        <f t="shared" ref="P899:P962" si="182">IF(C899="停读","停读",IF(C899="未进班","未进班",IF(AND(L899="",F899&lt;&gt;""),"在读"," ")))</f>
        <v xml:space="preserve"> </v>
      </c>
      <c r="Q899" s="155" t="str">
        <f>IF(P899="在读",IF(IFERROR(FIND("一",C899),0)&gt;0,"一对一",VLOOKUP(LEFT(C899,3),班级编码!A:H,8,0)),P899)</f>
        <v xml:space="preserve"> </v>
      </c>
      <c r="R899" s="156">
        <f t="shared" ref="R899:R962" si="183">+C899</f>
        <v>0</v>
      </c>
      <c r="S899" s="151">
        <f t="shared" ref="S899:S962" si="184">IFERROR(LEFT(E899,FIND(",",E899)-1),E899)</f>
        <v>0</v>
      </c>
      <c r="T899" s="151" t="str">
        <f t="shared" ref="T899:T962" si="185">IF(X899=Y899,W899,V899)</f>
        <v/>
      </c>
      <c r="U899" s="151" t="str">
        <f t="shared" ref="U899:U962" si="186">IF(X899=Y899,V899,W899)</f>
        <v/>
      </c>
      <c r="V899" s="151" t="str">
        <f t="shared" ref="V899:V962" si="187">IFERROR(MID(E899,FIND(",",E899)+1,FIND("@",SUBSTITUTE(E899,",","@",2))-FIND(",",E899)-1),IF(ISERROR(FIND(",",E899)),"",MID(E899,FIND(",",E899)+1,20)))</f>
        <v/>
      </c>
      <c r="W899" s="151" t="str">
        <f t="shared" ref="W899:W962" si="188">IFERROR(MID(E899,FIND("@",SUBSTITUTE(E899,",","@",2))+1,10),"")</f>
        <v/>
      </c>
      <c r="X899" s="151">
        <f t="shared" ref="X899:X962" si="189">LEN(V899)</f>
        <v>0</v>
      </c>
      <c r="Y899" s="151">
        <f t="shared" ref="Y899:Y962" si="190">LENB(V899)</f>
        <v>0</v>
      </c>
      <c r="Z899" s="151" t="str">
        <f t="shared" ref="Z899:Z962" si="191">IF(COUNTIF(F:F,F899)&gt;1,"重复","")</f>
        <v/>
      </c>
      <c r="AA899" s="151">
        <f>COUNTIF($F$2:F899,F899)</f>
        <v>0</v>
      </c>
      <c r="AB899" s="156" t="str">
        <f t="shared" ref="AB899:AB962" si="192">IF(IFERROR(FIND("一",C899),0)&gt;0,"一对一",LEFT(C899,3))</f>
        <v/>
      </c>
      <c r="AC899" t="e">
        <f>VLOOKUP(C899,'2-班级信息'!A:AH,31,0)</f>
        <v>#N/A</v>
      </c>
      <c r="AD899" t="e">
        <f>VLOOKUP(C899,'2-班级信息'!A:AH,8,0)</f>
        <v>#N/A</v>
      </c>
      <c r="AE899" t="e">
        <f t="shared" ref="AE899:AE962" si="193">IF(Q899="一对一","一对一",VLOOKUP(H899,AG:AH,2,0))</f>
        <v>#N/A</v>
      </c>
      <c r="AF899" t="e">
        <f t="shared" ref="AF899:AF962" si="194">IF(OR(AE899="幼儿班",AE899="中学班",AE899="一对一"),AE899,IF(OR(AC899="周日晚上",AC899="周五晚上",AC899="周六晚上"),AC899,IF(OR(AC899="周六上午",AC899="周六下午",AC899="周日上午",AC899="周日下午",),"小学周末白天班","小学平时"&amp;AD899&amp;"班")))</f>
        <v>#N/A</v>
      </c>
    </row>
    <row r="900" spans="1:32">
      <c r="A900" s="176"/>
      <c r="B900" s="176"/>
      <c r="C900" s="176"/>
      <c r="D900" s="176"/>
      <c r="E900" s="176"/>
      <c r="F900" s="176"/>
      <c r="G900" s="175"/>
      <c r="H900" s="176"/>
      <c r="I900" s="176"/>
      <c r="J900" s="176"/>
      <c r="K900" s="176"/>
      <c r="L900" s="176"/>
      <c r="M900" s="176"/>
      <c r="N900" s="176" t="s">
        <v>12</v>
      </c>
      <c r="O900" s="176" t="s">
        <v>12</v>
      </c>
      <c r="P900" s="155" t="str">
        <f t="shared" si="182"/>
        <v xml:space="preserve"> </v>
      </c>
      <c r="Q900" s="155" t="str">
        <f>IF(P900="在读",IF(IFERROR(FIND("一",C900),0)&gt;0,"一对一",VLOOKUP(LEFT(C900,3),班级编码!A:H,8,0)),P900)</f>
        <v xml:space="preserve"> </v>
      </c>
      <c r="R900" s="156">
        <f t="shared" si="183"/>
        <v>0</v>
      </c>
      <c r="S900" s="151">
        <f t="shared" si="184"/>
        <v>0</v>
      </c>
      <c r="T900" s="151" t="str">
        <f t="shared" si="185"/>
        <v/>
      </c>
      <c r="U900" s="151" t="str">
        <f t="shared" si="186"/>
        <v/>
      </c>
      <c r="V900" s="151" t="str">
        <f t="shared" si="187"/>
        <v/>
      </c>
      <c r="W900" s="151" t="str">
        <f t="shared" si="188"/>
        <v/>
      </c>
      <c r="X900" s="151">
        <f t="shared" si="189"/>
        <v>0</v>
      </c>
      <c r="Y900" s="151">
        <f t="shared" si="190"/>
        <v>0</v>
      </c>
      <c r="Z900" s="151" t="str">
        <f t="shared" si="191"/>
        <v/>
      </c>
      <c r="AA900" s="151">
        <f>COUNTIF($F$2:F900,F900)</f>
        <v>0</v>
      </c>
      <c r="AB900" s="156" t="str">
        <f t="shared" si="192"/>
        <v/>
      </c>
      <c r="AC900" t="e">
        <f>VLOOKUP(C900,'2-班级信息'!A:AH,31,0)</f>
        <v>#N/A</v>
      </c>
      <c r="AD900" t="e">
        <f>VLOOKUP(C900,'2-班级信息'!A:AH,8,0)</f>
        <v>#N/A</v>
      </c>
      <c r="AE900" t="e">
        <f t="shared" si="193"/>
        <v>#N/A</v>
      </c>
      <c r="AF900" t="e">
        <f t="shared" si="194"/>
        <v>#N/A</v>
      </c>
    </row>
    <row r="901" spans="1:32">
      <c r="A901" s="176"/>
      <c r="B901" s="176"/>
      <c r="C901" s="176"/>
      <c r="D901" s="176"/>
      <c r="E901" s="176"/>
      <c r="F901" s="176"/>
      <c r="G901" s="175"/>
      <c r="H901" s="176"/>
      <c r="I901" s="176"/>
      <c r="J901" s="176"/>
      <c r="K901" s="176"/>
      <c r="L901" s="176"/>
      <c r="M901" s="176"/>
      <c r="N901" s="176" t="s">
        <v>12</v>
      </c>
      <c r="O901" s="176" t="s">
        <v>12</v>
      </c>
      <c r="P901" s="155" t="str">
        <f t="shared" si="182"/>
        <v xml:space="preserve"> </v>
      </c>
      <c r="Q901" s="155" t="str">
        <f>IF(P901="在读",IF(IFERROR(FIND("一",C901),0)&gt;0,"一对一",VLOOKUP(LEFT(C901,3),班级编码!A:H,8,0)),P901)</f>
        <v xml:space="preserve"> </v>
      </c>
      <c r="R901" s="156">
        <f t="shared" si="183"/>
        <v>0</v>
      </c>
      <c r="S901" s="151">
        <f t="shared" si="184"/>
        <v>0</v>
      </c>
      <c r="T901" s="151" t="str">
        <f t="shared" si="185"/>
        <v/>
      </c>
      <c r="U901" s="151" t="str">
        <f t="shared" si="186"/>
        <v/>
      </c>
      <c r="V901" s="151" t="str">
        <f t="shared" si="187"/>
        <v/>
      </c>
      <c r="W901" s="151" t="str">
        <f t="shared" si="188"/>
        <v/>
      </c>
      <c r="X901" s="151">
        <f t="shared" si="189"/>
        <v>0</v>
      </c>
      <c r="Y901" s="151">
        <f t="shared" si="190"/>
        <v>0</v>
      </c>
      <c r="Z901" s="151" t="str">
        <f t="shared" si="191"/>
        <v/>
      </c>
      <c r="AA901" s="151">
        <f>COUNTIF($F$2:F901,F901)</f>
        <v>0</v>
      </c>
      <c r="AB901" s="156" t="str">
        <f t="shared" si="192"/>
        <v/>
      </c>
      <c r="AC901" t="e">
        <f>VLOOKUP(C901,'2-班级信息'!A:AH,31,0)</f>
        <v>#N/A</v>
      </c>
      <c r="AD901" t="e">
        <f>VLOOKUP(C901,'2-班级信息'!A:AH,8,0)</f>
        <v>#N/A</v>
      </c>
      <c r="AE901" t="e">
        <f t="shared" si="193"/>
        <v>#N/A</v>
      </c>
      <c r="AF901" t="e">
        <f t="shared" si="194"/>
        <v>#N/A</v>
      </c>
    </row>
    <row r="902" spans="1:32">
      <c r="A902" s="176"/>
      <c r="B902" s="176"/>
      <c r="C902" s="176"/>
      <c r="D902" s="176"/>
      <c r="E902" s="176"/>
      <c r="F902" s="176"/>
      <c r="G902" s="175"/>
      <c r="H902" s="176"/>
      <c r="I902" s="176"/>
      <c r="J902" s="176"/>
      <c r="K902" s="176"/>
      <c r="L902" s="176"/>
      <c r="M902" s="176"/>
      <c r="N902" s="176" t="s">
        <v>12</v>
      </c>
      <c r="O902" s="176" t="s">
        <v>12</v>
      </c>
      <c r="P902" s="155" t="str">
        <f t="shared" si="182"/>
        <v xml:space="preserve"> </v>
      </c>
      <c r="Q902" s="155" t="str">
        <f>IF(P902="在读",IF(IFERROR(FIND("一",C902),0)&gt;0,"一对一",VLOOKUP(LEFT(C902,3),班级编码!A:H,8,0)),P902)</f>
        <v xml:space="preserve"> </v>
      </c>
      <c r="R902" s="156">
        <f t="shared" si="183"/>
        <v>0</v>
      </c>
      <c r="S902" s="151">
        <f t="shared" si="184"/>
        <v>0</v>
      </c>
      <c r="T902" s="151" t="str">
        <f t="shared" si="185"/>
        <v/>
      </c>
      <c r="U902" s="151" t="str">
        <f t="shared" si="186"/>
        <v/>
      </c>
      <c r="V902" s="151" t="str">
        <f t="shared" si="187"/>
        <v/>
      </c>
      <c r="W902" s="151" t="str">
        <f t="shared" si="188"/>
        <v/>
      </c>
      <c r="X902" s="151">
        <f t="shared" si="189"/>
        <v>0</v>
      </c>
      <c r="Y902" s="151">
        <f t="shared" si="190"/>
        <v>0</v>
      </c>
      <c r="Z902" s="151" t="str">
        <f t="shared" si="191"/>
        <v/>
      </c>
      <c r="AA902" s="151">
        <f>COUNTIF($F$2:F902,F902)</f>
        <v>0</v>
      </c>
      <c r="AB902" s="156" t="str">
        <f t="shared" si="192"/>
        <v/>
      </c>
      <c r="AC902" t="e">
        <f>VLOOKUP(C902,'2-班级信息'!A:AH,31,0)</f>
        <v>#N/A</v>
      </c>
      <c r="AD902" t="e">
        <f>VLOOKUP(C902,'2-班级信息'!A:AH,8,0)</f>
        <v>#N/A</v>
      </c>
      <c r="AE902" t="e">
        <f t="shared" si="193"/>
        <v>#N/A</v>
      </c>
      <c r="AF902" t="e">
        <f t="shared" si="194"/>
        <v>#N/A</v>
      </c>
    </row>
    <row r="903" spans="1:32">
      <c r="A903" s="176"/>
      <c r="B903" s="176"/>
      <c r="C903" s="176"/>
      <c r="D903" s="176"/>
      <c r="E903" s="176"/>
      <c r="F903" s="176"/>
      <c r="G903" s="175"/>
      <c r="H903" s="176"/>
      <c r="I903" s="176"/>
      <c r="J903" s="176"/>
      <c r="K903" s="176"/>
      <c r="L903" s="176"/>
      <c r="M903" s="176"/>
      <c r="N903" s="176" t="s">
        <v>12</v>
      </c>
      <c r="O903" s="176" t="s">
        <v>12</v>
      </c>
      <c r="P903" s="155" t="str">
        <f t="shared" si="182"/>
        <v xml:space="preserve"> </v>
      </c>
      <c r="Q903" s="155" t="str">
        <f>IF(P903="在读",IF(IFERROR(FIND("一",C903),0)&gt;0,"一对一",VLOOKUP(LEFT(C903,3),班级编码!A:H,8,0)),P903)</f>
        <v xml:space="preserve"> </v>
      </c>
      <c r="R903" s="156">
        <f t="shared" si="183"/>
        <v>0</v>
      </c>
      <c r="S903" s="151">
        <f t="shared" si="184"/>
        <v>0</v>
      </c>
      <c r="T903" s="151" t="str">
        <f t="shared" si="185"/>
        <v/>
      </c>
      <c r="U903" s="151" t="str">
        <f t="shared" si="186"/>
        <v/>
      </c>
      <c r="V903" s="151" t="str">
        <f t="shared" si="187"/>
        <v/>
      </c>
      <c r="W903" s="151" t="str">
        <f t="shared" si="188"/>
        <v/>
      </c>
      <c r="X903" s="151">
        <f t="shared" si="189"/>
        <v>0</v>
      </c>
      <c r="Y903" s="151">
        <f t="shared" si="190"/>
        <v>0</v>
      </c>
      <c r="Z903" s="151" t="str">
        <f t="shared" si="191"/>
        <v/>
      </c>
      <c r="AA903" s="151">
        <f>COUNTIF($F$2:F903,F903)</f>
        <v>0</v>
      </c>
      <c r="AB903" s="156" t="str">
        <f t="shared" si="192"/>
        <v/>
      </c>
      <c r="AC903" t="e">
        <f>VLOOKUP(C903,'2-班级信息'!A:AH,31,0)</f>
        <v>#N/A</v>
      </c>
      <c r="AD903" t="e">
        <f>VLOOKUP(C903,'2-班级信息'!A:AH,8,0)</f>
        <v>#N/A</v>
      </c>
      <c r="AE903" t="e">
        <f t="shared" si="193"/>
        <v>#N/A</v>
      </c>
      <c r="AF903" t="e">
        <f t="shared" si="194"/>
        <v>#N/A</v>
      </c>
    </row>
    <row r="904" spans="1:32">
      <c r="A904" s="176"/>
      <c r="B904" s="176"/>
      <c r="C904" s="176"/>
      <c r="D904" s="176"/>
      <c r="E904" s="176"/>
      <c r="F904" s="176"/>
      <c r="G904" s="175"/>
      <c r="H904" s="176"/>
      <c r="I904" s="176"/>
      <c r="J904" s="176"/>
      <c r="K904" s="176"/>
      <c r="L904" s="176"/>
      <c r="M904" s="176"/>
      <c r="N904" s="176" t="s">
        <v>12</v>
      </c>
      <c r="O904" s="176" t="s">
        <v>12</v>
      </c>
      <c r="P904" s="155" t="str">
        <f t="shared" si="182"/>
        <v xml:space="preserve"> </v>
      </c>
      <c r="Q904" s="155" t="str">
        <f>IF(P904="在读",IF(IFERROR(FIND("一",C904),0)&gt;0,"一对一",VLOOKUP(LEFT(C904,3),班级编码!A:H,8,0)),P904)</f>
        <v xml:space="preserve"> </v>
      </c>
      <c r="R904" s="156">
        <f t="shared" si="183"/>
        <v>0</v>
      </c>
      <c r="S904" s="151">
        <f t="shared" si="184"/>
        <v>0</v>
      </c>
      <c r="T904" s="151" t="str">
        <f t="shared" si="185"/>
        <v/>
      </c>
      <c r="U904" s="151" t="str">
        <f t="shared" si="186"/>
        <v/>
      </c>
      <c r="V904" s="151" t="str">
        <f t="shared" si="187"/>
        <v/>
      </c>
      <c r="W904" s="151" t="str">
        <f t="shared" si="188"/>
        <v/>
      </c>
      <c r="X904" s="151">
        <f t="shared" si="189"/>
        <v>0</v>
      </c>
      <c r="Y904" s="151">
        <f t="shared" si="190"/>
        <v>0</v>
      </c>
      <c r="Z904" s="151" t="str">
        <f t="shared" si="191"/>
        <v/>
      </c>
      <c r="AA904" s="151">
        <f>COUNTIF($F$2:F904,F904)</f>
        <v>0</v>
      </c>
      <c r="AB904" s="156" t="str">
        <f t="shared" si="192"/>
        <v/>
      </c>
      <c r="AC904" t="e">
        <f>VLOOKUP(C904,'2-班级信息'!A:AH,31,0)</f>
        <v>#N/A</v>
      </c>
      <c r="AD904" t="e">
        <f>VLOOKUP(C904,'2-班级信息'!A:AH,8,0)</f>
        <v>#N/A</v>
      </c>
      <c r="AE904" t="e">
        <f t="shared" si="193"/>
        <v>#N/A</v>
      </c>
      <c r="AF904" t="e">
        <f t="shared" si="194"/>
        <v>#N/A</v>
      </c>
    </row>
    <row r="905" spans="1:32">
      <c r="A905" s="176"/>
      <c r="B905" s="176"/>
      <c r="C905" s="176"/>
      <c r="D905" s="176"/>
      <c r="E905" s="176"/>
      <c r="F905" s="176"/>
      <c r="G905" s="175"/>
      <c r="H905" s="176"/>
      <c r="I905" s="176"/>
      <c r="J905" s="176"/>
      <c r="K905" s="176"/>
      <c r="L905" s="176"/>
      <c r="M905" s="176"/>
      <c r="N905" s="176" t="s">
        <v>12</v>
      </c>
      <c r="O905" s="176" t="s">
        <v>12</v>
      </c>
      <c r="P905" s="155" t="str">
        <f t="shared" si="182"/>
        <v xml:space="preserve"> </v>
      </c>
      <c r="Q905" s="155" t="str">
        <f>IF(P905="在读",IF(IFERROR(FIND("一",C905),0)&gt;0,"一对一",VLOOKUP(LEFT(C905,3),班级编码!A:H,8,0)),P905)</f>
        <v xml:space="preserve"> </v>
      </c>
      <c r="R905" s="156">
        <f t="shared" si="183"/>
        <v>0</v>
      </c>
      <c r="S905" s="151">
        <f t="shared" si="184"/>
        <v>0</v>
      </c>
      <c r="T905" s="151" t="str">
        <f t="shared" si="185"/>
        <v/>
      </c>
      <c r="U905" s="151" t="str">
        <f t="shared" si="186"/>
        <v/>
      </c>
      <c r="V905" s="151" t="str">
        <f t="shared" si="187"/>
        <v/>
      </c>
      <c r="W905" s="151" t="str">
        <f t="shared" si="188"/>
        <v/>
      </c>
      <c r="X905" s="151">
        <f t="shared" si="189"/>
        <v>0</v>
      </c>
      <c r="Y905" s="151">
        <f t="shared" si="190"/>
        <v>0</v>
      </c>
      <c r="Z905" s="151" t="str">
        <f t="shared" si="191"/>
        <v/>
      </c>
      <c r="AA905" s="151">
        <f>COUNTIF($F$2:F905,F905)</f>
        <v>0</v>
      </c>
      <c r="AB905" s="156" t="str">
        <f t="shared" si="192"/>
        <v/>
      </c>
      <c r="AC905" t="e">
        <f>VLOOKUP(C905,'2-班级信息'!A:AH,31,0)</f>
        <v>#N/A</v>
      </c>
      <c r="AD905" t="e">
        <f>VLOOKUP(C905,'2-班级信息'!A:AH,8,0)</f>
        <v>#N/A</v>
      </c>
      <c r="AE905" t="e">
        <f t="shared" si="193"/>
        <v>#N/A</v>
      </c>
      <c r="AF905" t="e">
        <f t="shared" si="194"/>
        <v>#N/A</v>
      </c>
    </row>
    <row r="906" spans="1:32">
      <c r="A906" s="176"/>
      <c r="B906" s="176"/>
      <c r="C906" s="176"/>
      <c r="D906" s="176"/>
      <c r="E906" s="176"/>
      <c r="F906" s="176"/>
      <c r="G906" s="175"/>
      <c r="H906" s="176"/>
      <c r="I906" s="176"/>
      <c r="J906" s="176"/>
      <c r="K906" s="176"/>
      <c r="L906" s="176"/>
      <c r="M906" s="176"/>
      <c r="N906" s="176" t="s">
        <v>12</v>
      </c>
      <c r="O906" s="176" t="s">
        <v>12</v>
      </c>
      <c r="P906" s="155" t="str">
        <f t="shared" si="182"/>
        <v xml:space="preserve"> </v>
      </c>
      <c r="Q906" s="155" t="str">
        <f>IF(P906="在读",IF(IFERROR(FIND("一",C906),0)&gt;0,"一对一",VLOOKUP(LEFT(C906,3),班级编码!A:H,8,0)),P906)</f>
        <v xml:space="preserve"> </v>
      </c>
      <c r="R906" s="156">
        <f t="shared" si="183"/>
        <v>0</v>
      </c>
      <c r="S906" s="151">
        <f t="shared" si="184"/>
        <v>0</v>
      </c>
      <c r="T906" s="151" t="str">
        <f t="shared" si="185"/>
        <v/>
      </c>
      <c r="U906" s="151" t="str">
        <f t="shared" si="186"/>
        <v/>
      </c>
      <c r="V906" s="151" t="str">
        <f t="shared" si="187"/>
        <v/>
      </c>
      <c r="W906" s="151" t="str">
        <f t="shared" si="188"/>
        <v/>
      </c>
      <c r="X906" s="151">
        <f t="shared" si="189"/>
        <v>0</v>
      </c>
      <c r="Y906" s="151">
        <f t="shared" si="190"/>
        <v>0</v>
      </c>
      <c r="Z906" s="151" t="str">
        <f t="shared" si="191"/>
        <v/>
      </c>
      <c r="AA906" s="151">
        <f>COUNTIF($F$2:F906,F906)</f>
        <v>0</v>
      </c>
      <c r="AB906" s="156" t="str">
        <f t="shared" si="192"/>
        <v/>
      </c>
      <c r="AC906" t="e">
        <f>VLOOKUP(C906,'2-班级信息'!A:AH,31,0)</f>
        <v>#N/A</v>
      </c>
      <c r="AD906" t="e">
        <f>VLOOKUP(C906,'2-班级信息'!A:AH,8,0)</f>
        <v>#N/A</v>
      </c>
      <c r="AE906" t="e">
        <f t="shared" si="193"/>
        <v>#N/A</v>
      </c>
      <c r="AF906" t="e">
        <f t="shared" si="194"/>
        <v>#N/A</v>
      </c>
    </row>
    <row r="907" spans="1:32">
      <c r="A907" s="176"/>
      <c r="B907" s="176"/>
      <c r="C907" s="176"/>
      <c r="D907" s="176"/>
      <c r="E907" s="176"/>
      <c r="F907" s="176"/>
      <c r="G907" s="175"/>
      <c r="H907" s="176"/>
      <c r="I907" s="176"/>
      <c r="J907" s="176"/>
      <c r="K907" s="176"/>
      <c r="L907" s="176"/>
      <c r="M907" s="176"/>
      <c r="N907" s="176" t="s">
        <v>12</v>
      </c>
      <c r="O907" s="176" t="s">
        <v>12</v>
      </c>
      <c r="P907" s="155" t="str">
        <f t="shared" si="182"/>
        <v xml:space="preserve"> </v>
      </c>
      <c r="Q907" s="155" t="str">
        <f>IF(P907="在读",IF(IFERROR(FIND("一",C907),0)&gt;0,"一对一",VLOOKUP(LEFT(C907,3),班级编码!A:H,8,0)),P907)</f>
        <v xml:space="preserve"> </v>
      </c>
      <c r="R907" s="156">
        <f t="shared" si="183"/>
        <v>0</v>
      </c>
      <c r="S907" s="151">
        <f t="shared" si="184"/>
        <v>0</v>
      </c>
      <c r="T907" s="151" t="str">
        <f t="shared" si="185"/>
        <v/>
      </c>
      <c r="U907" s="151" t="str">
        <f t="shared" si="186"/>
        <v/>
      </c>
      <c r="V907" s="151" t="str">
        <f t="shared" si="187"/>
        <v/>
      </c>
      <c r="W907" s="151" t="str">
        <f t="shared" si="188"/>
        <v/>
      </c>
      <c r="X907" s="151">
        <f t="shared" si="189"/>
        <v>0</v>
      </c>
      <c r="Y907" s="151">
        <f t="shared" si="190"/>
        <v>0</v>
      </c>
      <c r="Z907" s="151" t="str">
        <f t="shared" si="191"/>
        <v/>
      </c>
      <c r="AA907" s="151">
        <f>COUNTIF($F$2:F907,F907)</f>
        <v>0</v>
      </c>
      <c r="AB907" s="156" t="str">
        <f t="shared" si="192"/>
        <v/>
      </c>
      <c r="AC907" t="e">
        <f>VLOOKUP(C907,'2-班级信息'!A:AH,31,0)</f>
        <v>#N/A</v>
      </c>
      <c r="AD907" t="e">
        <f>VLOOKUP(C907,'2-班级信息'!A:AH,8,0)</f>
        <v>#N/A</v>
      </c>
      <c r="AE907" t="e">
        <f t="shared" si="193"/>
        <v>#N/A</v>
      </c>
      <c r="AF907" t="e">
        <f t="shared" si="194"/>
        <v>#N/A</v>
      </c>
    </row>
    <row r="908" spans="1:32">
      <c r="A908" s="176"/>
      <c r="B908" s="176"/>
      <c r="C908" s="176"/>
      <c r="D908" s="176"/>
      <c r="E908" s="176"/>
      <c r="F908" s="176"/>
      <c r="G908" s="175"/>
      <c r="H908" s="176"/>
      <c r="I908" s="176"/>
      <c r="J908" s="176"/>
      <c r="K908" s="176"/>
      <c r="L908" s="176"/>
      <c r="M908" s="176"/>
      <c r="N908" s="176" t="s">
        <v>12</v>
      </c>
      <c r="O908" s="176" t="s">
        <v>12</v>
      </c>
      <c r="P908" s="155" t="str">
        <f t="shared" si="182"/>
        <v xml:space="preserve"> </v>
      </c>
      <c r="Q908" s="155" t="str">
        <f>IF(P908="在读",IF(IFERROR(FIND("一",C908),0)&gt;0,"一对一",VLOOKUP(LEFT(C908,3),班级编码!A:H,8,0)),P908)</f>
        <v xml:space="preserve"> </v>
      </c>
      <c r="R908" s="156">
        <f t="shared" si="183"/>
        <v>0</v>
      </c>
      <c r="S908" s="151">
        <f t="shared" si="184"/>
        <v>0</v>
      </c>
      <c r="T908" s="151" t="str">
        <f t="shared" si="185"/>
        <v/>
      </c>
      <c r="U908" s="151" t="str">
        <f t="shared" si="186"/>
        <v/>
      </c>
      <c r="V908" s="151" t="str">
        <f t="shared" si="187"/>
        <v/>
      </c>
      <c r="W908" s="151" t="str">
        <f t="shared" si="188"/>
        <v/>
      </c>
      <c r="X908" s="151">
        <f t="shared" si="189"/>
        <v>0</v>
      </c>
      <c r="Y908" s="151">
        <f t="shared" si="190"/>
        <v>0</v>
      </c>
      <c r="Z908" s="151" t="str">
        <f t="shared" si="191"/>
        <v/>
      </c>
      <c r="AA908" s="151">
        <f>COUNTIF($F$2:F908,F908)</f>
        <v>0</v>
      </c>
      <c r="AB908" s="156" t="str">
        <f t="shared" si="192"/>
        <v/>
      </c>
      <c r="AC908" t="e">
        <f>VLOOKUP(C908,'2-班级信息'!A:AH,31,0)</f>
        <v>#N/A</v>
      </c>
      <c r="AD908" t="e">
        <f>VLOOKUP(C908,'2-班级信息'!A:AH,8,0)</f>
        <v>#N/A</v>
      </c>
      <c r="AE908" t="e">
        <f t="shared" si="193"/>
        <v>#N/A</v>
      </c>
      <c r="AF908" t="e">
        <f t="shared" si="194"/>
        <v>#N/A</v>
      </c>
    </row>
    <row r="909" spans="1:32">
      <c r="A909" s="176"/>
      <c r="B909" s="176"/>
      <c r="C909" s="176"/>
      <c r="D909" s="176"/>
      <c r="E909" s="176"/>
      <c r="F909" s="176"/>
      <c r="G909" s="175"/>
      <c r="H909" s="176"/>
      <c r="I909" s="176"/>
      <c r="J909" s="176"/>
      <c r="K909" s="176"/>
      <c r="L909" s="176"/>
      <c r="M909" s="176"/>
      <c r="N909" s="176" t="s">
        <v>12</v>
      </c>
      <c r="O909" s="176" t="s">
        <v>12</v>
      </c>
      <c r="P909" s="155" t="str">
        <f t="shared" si="182"/>
        <v xml:space="preserve"> </v>
      </c>
      <c r="Q909" s="155" t="str">
        <f>IF(P909="在读",IF(IFERROR(FIND("一",C909),0)&gt;0,"一对一",VLOOKUP(LEFT(C909,3),班级编码!A:H,8,0)),P909)</f>
        <v xml:space="preserve"> </v>
      </c>
      <c r="R909" s="156">
        <f t="shared" si="183"/>
        <v>0</v>
      </c>
      <c r="S909" s="151">
        <f t="shared" si="184"/>
        <v>0</v>
      </c>
      <c r="T909" s="151" t="str">
        <f t="shared" si="185"/>
        <v/>
      </c>
      <c r="U909" s="151" t="str">
        <f t="shared" si="186"/>
        <v/>
      </c>
      <c r="V909" s="151" t="str">
        <f t="shared" si="187"/>
        <v/>
      </c>
      <c r="W909" s="151" t="str">
        <f t="shared" si="188"/>
        <v/>
      </c>
      <c r="X909" s="151">
        <f t="shared" si="189"/>
        <v>0</v>
      </c>
      <c r="Y909" s="151">
        <f t="shared" si="190"/>
        <v>0</v>
      </c>
      <c r="Z909" s="151" t="str">
        <f t="shared" si="191"/>
        <v/>
      </c>
      <c r="AA909" s="151">
        <f>COUNTIF($F$2:F909,F909)</f>
        <v>0</v>
      </c>
      <c r="AB909" s="156" t="str">
        <f t="shared" si="192"/>
        <v/>
      </c>
      <c r="AC909" t="e">
        <f>VLOOKUP(C909,'2-班级信息'!A:AH,31,0)</f>
        <v>#N/A</v>
      </c>
      <c r="AD909" t="e">
        <f>VLOOKUP(C909,'2-班级信息'!A:AH,8,0)</f>
        <v>#N/A</v>
      </c>
      <c r="AE909" t="e">
        <f t="shared" si="193"/>
        <v>#N/A</v>
      </c>
      <c r="AF909" t="e">
        <f t="shared" si="194"/>
        <v>#N/A</v>
      </c>
    </row>
    <row r="910" spans="1:32">
      <c r="A910" s="176"/>
      <c r="B910" s="176"/>
      <c r="C910" s="176"/>
      <c r="D910" s="176"/>
      <c r="E910" s="176"/>
      <c r="F910" s="176"/>
      <c r="G910" s="175"/>
      <c r="H910" s="176"/>
      <c r="I910" s="176"/>
      <c r="J910" s="176"/>
      <c r="K910" s="176"/>
      <c r="L910" s="176"/>
      <c r="M910" s="176"/>
      <c r="N910" s="176" t="s">
        <v>12</v>
      </c>
      <c r="O910" s="176" t="s">
        <v>12</v>
      </c>
      <c r="P910" s="155" t="str">
        <f t="shared" si="182"/>
        <v xml:space="preserve"> </v>
      </c>
      <c r="Q910" s="155" t="str">
        <f>IF(P910="在读",IF(IFERROR(FIND("一",C910),0)&gt;0,"一对一",VLOOKUP(LEFT(C910,3),班级编码!A:H,8,0)),P910)</f>
        <v xml:space="preserve"> </v>
      </c>
      <c r="R910" s="156">
        <f t="shared" si="183"/>
        <v>0</v>
      </c>
      <c r="S910" s="151">
        <f t="shared" si="184"/>
        <v>0</v>
      </c>
      <c r="T910" s="151" t="str">
        <f t="shared" si="185"/>
        <v/>
      </c>
      <c r="U910" s="151" t="str">
        <f t="shared" si="186"/>
        <v/>
      </c>
      <c r="V910" s="151" t="str">
        <f t="shared" si="187"/>
        <v/>
      </c>
      <c r="W910" s="151" t="str">
        <f t="shared" si="188"/>
        <v/>
      </c>
      <c r="X910" s="151">
        <f t="shared" si="189"/>
        <v>0</v>
      </c>
      <c r="Y910" s="151">
        <f t="shared" si="190"/>
        <v>0</v>
      </c>
      <c r="Z910" s="151" t="str">
        <f t="shared" si="191"/>
        <v/>
      </c>
      <c r="AA910" s="151">
        <f>COUNTIF($F$2:F910,F910)</f>
        <v>0</v>
      </c>
      <c r="AB910" s="156" t="str">
        <f t="shared" si="192"/>
        <v/>
      </c>
      <c r="AC910" t="e">
        <f>VLOOKUP(C910,'2-班级信息'!A:AH,31,0)</f>
        <v>#N/A</v>
      </c>
      <c r="AD910" t="e">
        <f>VLOOKUP(C910,'2-班级信息'!A:AH,8,0)</f>
        <v>#N/A</v>
      </c>
      <c r="AE910" t="e">
        <f t="shared" si="193"/>
        <v>#N/A</v>
      </c>
      <c r="AF910" t="e">
        <f t="shared" si="194"/>
        <v>#N/A</v>
      </c>
    </row>
    <row r="911" spans="1:32">
      <c r="A911" s="176"/>
      <c r="B911" s="176"/>
      <c r="C911" s="176"/>
      <c r="D911" s="176"/>
      <c r="E911" s="176"/>
      <c r="F911" s="176"/>
      <c r="G911" s="175"/>
      <c r="H911" s="176"/>
      <c r="I911" s="176"/>
      <c r="J911" s="176"/>
      <c r="K911" s="176"/>
      <c r="L911" s="176"/>
      <c r="M911" s="176"/>
      <c r="N911" s="176" t="s">
        <v>12</v>
      </c>
      <c r="O911" s="176" t="s">
        <v>12</v>
      </c>
      <c r="P911" s="155" t="str">
        <f t="shared" si="182"/>
        <v xml:space="preserve"> </v>
      </c>
      <c r="Q911" s="155" t="str">
        <f>IF(P911="在读",IF(IFERROR(FIND("一",C911),0)&gt;0,"一对一",VLOOKUP(LEFT(C911,3),班级编码!A:H,8,0)),P911)</f>
        <v xml:space="preserve"> </v>
      </c>
      <c r="R911" s="156">
        <f t="shared" si="183"/>
        <v>0</v>
      </c>
      <c r="S911" s="151">
        <f t="shared" si="184"/>
        <v>0</v>
      </c>
      <c r="T911" s="151" t="str">
        <f t="shared" si="185"/>
        <v/>
      </c>
      <c r="U911" s="151" t="str">
        <f t="shared" si="186"/>
        <v/>
      </c>
      <c r="V911" s="151" t="str">
        <f t="shared" si="187"/>
        <v/>
      </c>
      <c r="W911" s="151" t="str">
        <f t="shared" si="188"/>
        <v/>
      </c>
      <c r="X911" s="151">
        <f t="shared" si="189"/>
        <v>0</v>
      </c>
      <c r="Y911" s="151">
        <f t="shared" si="190"/>
        <v>0</v>
      </c>
      <c r="Z911" s="151" t="str">
        <f t="shared" si="191"/>
        <v/>
      </c>
      <c r="AA911" s="151">
        <f>COUNTIF($F$2:F911,F911)</f>
        <v>0</v>
      </c>
      <c r="AB911" s="156" t="str">
        <f t="shared" si="192"/>
        <v/>
      </c>
      <c r="AC911" t="e">
        <f>VLOOKUP(C911,'2-班级信息'!A:AH,31,0)</f>
        <v>#N/A</v>
      </c>
      <c r="AD911" t="e">
        <f>VLOOKUP(C911,'2-班级信息'!A:AH,8,0)</f>
        <v>#N/A</v>
      </c>
      <c r="AE911" t="e">
        <f t="shared" si="193"/>
        <v>#N/A</v>
      </c>
      <c r="AF911" t="e">
        <f t="shared" si="194"/>
        <v>#N/A</v>
      </c>
    </row>
    <row r="912" spans="1:32">
      <c r="A912" s="176"/>
      <c r="B912" s="176"/>
      <c r="C912" s="176"/>
      <c r="D912" s="176"/>
      <c r="E912" s="176"/>
      <c r="F912" s="176"/>
      <c r="G912" s="175"/>
      <c r="H912" s="176"/>
      <c r="I912" s="176"/>
      <c r="J912" s="176"/>
      <c r="K912" s="176"/>
      <c r="L912" s="176"/>
      <c r="M912" s="176"/>
      <c r="N912" s="176" t="s">
        <v>12</v>
      </c>
      <c r="O912" s="176" t="s">
        <v>12</v>
      </c>
      <c r="P912" s="155" t="str">
        <f t="shared" si="182"/>
        <v xml:space="preserve"> </v>
      </c>
      <c r="Q912" s="155" t="str">
        <f>IF(P912="在读",IF(IFERROR(FIND("一",C912),0)&gt;0,"一对一",VLOOKUP(LEFT(C912,3),班级编码!A:H,8,0)),P912)</f>
        <v xml:space="preserve"> </v>
      </c>
      <c r="R912" s="156">
        <f t="shared" si="183"/>
        <v>0</v>
      </c>
      <c r="S912" s="151">
        <f t="shared" si="184"/>
        <v>0</v>
      </c>
      <c r="T912" s="151" t="str">
        <f t="shared" si="185"/>
        <v/>
      </c>
      <c r="U912" s="151" t="str">
        <f t="shared" si="186"/>
        <v/>
      </c>
      <c r="V912" s="151" t="str">
        <f t="shared" si="187"/>
        <v/>
      </c>
      <c r="W912" s="151" t="str">
        <f t="shared" si="188"/>
        <v/>
      </c>
      <c r="X912" s="151">
        <f t="shared" si="189"/>
        <v>0</v>
      </c>
      <c r="Y912" s="151">
        <f t="shared" si="190"/>
        <v>0</v>
      </c>
      <c r="Z912" s="151" t="str">
        <f t="shared" si="191"/>
        <v/>
      </c>
      <c r="AA912" s="151">
        <f>COUNTIF($F$2:F912,F912)</f>
        <v>0</v>
      </c>
      <c r="AB912" s="156" t="str">
        <f t="shared" si="192"/>
        <v/>
      </c>
      <c r="AC912" t="e">
        <f>VLOOKUP(C912,'2-班级信息'!A:AH,31,0)</f>
        <v>#N/A</v>
      </c>
      <c r="AD912" t="e">
        <f>VLOOKUP(C912,'2-班级信息'!A:AH,8,0)</f>
        <v>#N/A</v>
      </c>
      <c r="AE912" t="e">
        <f t="shared" si="193"/>
        <v>#N/A</v>
      </c>
      <c r="AF912" t="e">
        <f t="shared" si="194"/>
        <v>#N/A</v>
      </c>
    </row>
    <row r="913" spans="1:32">
      <c r="A913" s="176"/>
      <c r="B913" s="176"/>
      <c r="C913" s="176"/>
      <c r="D913" s="176"/>
      <c r="E913" s="176"/>
      <c r="F913" s="176"/>
      <c r="G913" s="175"/>
      <c r="H913" s="176"/>
      <c r="I913" s="176"/>
      <c r="J913" s="176"/>
      <c r="K913" s="176"/>
      <c r="L913" s="176"/>
      <c r="M913" s="176"/>
      <c r="N913" s="176" t="s">
        <v>12</v>
      </c>
      <c r="O913" s="176" t="s">
        <v>12</v>
      </c>
      <c r="P913" s="155" t="str">
        <f t="shared" si="182"/>
        <v xml:space="preserve"> </v>
      </c>
      <c r="Q913" s="155" t="str">
        <f>IF(P913="在读",IF(IFERROR(FIND("一",C913),0)&gt;0,"一对一",VLOOKUP(LEFT(C913,3),班级编码!A:H,8,0)),P913)</f>
        <v xml:space="preserve"> </v>
      </c>
      <c r="R913" s="156">
        <f t="shared" si="183"/>
        <v>0</v>
      </c>
      <c r="S913" s="151">
        <f t="shared" si="184"/>
        <v>0</v>
      </c>
      <c r="T913" s="151" t="str">
        <f t="shared" si="185"/>
        <v/>
      </c>
      <c r="U913" s="151" t="str">
        <f t="shared" si="186"/>
        <v/>
      </c>
      <c r="V913" s="151" t="str">
        <f t="shared" si="187"/>
        <v/>
      </c>
      <c r="W913" s="151" t="str">
        <f t="shared" si="188"/>
        <v/>
      </c>
      <c r="X913" s="151">
        <f t="shared" si="189"/>
        <v>0</v>
      </c>
      <c r="Y913" s="151">
        <f t="shared" si="190"/>
        <v>0</v>
      </c>
      <c r="Z913" s="151" t="str">
        <f t="shared" si="191"/>
        <v/>
      </c>
      <c r="AA913" s="151">
        <f>COUNTIF($F$2:F913,F913)</f>
        <v>0</v>
      </c>
      <c r="AB913" s="156" t="str">
        <f t="shared" si="192"/>
        <v/>
      </c>
      <c r="AC913" t="e">
        <f>VLOOKUP(C913,'2-班级信息'!A:AH,31,0)</f>
        <v>#N/A</v>
      </c>
      <c r="AD913" t="e">
        <f>VLOOKUP(C913,'2-班级信息'!A:AH,8,0)</f>
        <v>#N/A</v>
      </c>
      <c r="AE913" t="e">
        <f t="shared" si="193"/>
        <v>#N/A</v>
      </c>
      <c r="AF913" t="e">
        <f t="shared" si="194"/>
        <v>#N/A</v>
      </c>
    </row>
    <row r="914" spans="1:32">
      <c r="A914" s="176"/>
      <c r="B914" s="176"/>
      <c r="C914" s="176"/>
      <c r="D914" s="176"/>
      <c r="E914" s="176"/>
      <c r="F914" s="176"/>
      <c r="G914" s="175"/>
      <c r="H914" s="176"/>
      <c r="I914" s="176"/>
      <c r="J914" s="176"/>
      <c r="K914" s="176"/>
      <c r="L914" s="176"/>
      <c r="M914" s="176"/>
      <c r="N914" s="176" t="s">
        <v>12</v>
      </c>
      <c r="O914" s="176" t="s">
        <v>12</v>
      </c>
      <c r="P914" s="155" t="str">
        <f t="shared" si="182"/>
        <v xml:space="preserve"> </v>
      </c>
      <c r="Q914" s="155" t="str">
        <f>IF(P914="在读",IF(IFERROR(FIND("一",C914),0)&gt;0,"一对一",VLOOKUP(LEFT(C914,3),班级编码!A:H,8,0)),P914)</f>
        <v xml:space="preserve"> </v>
      </c>
      <c r="R914" s="156">
        <f t="shared" si="183"/>
        <v>0</v>
      </c>
      <c r="S914" s="151">
        <f t="shared" si="184"/>
        <v>0</v>
      </c>
      <c r="T914" s="151" t="str">
        <f t="shared" si="185"/>
        <v/>
      </c>
      <c r="U914" s="151" t="str">
        <f t="shared" si="186"/>
        <v/>
      </c>
      <c r="V914" s="151" t="str">
        <f t="shared" si="187"/>
        <v/>
      </c>
      <c r="W914" s="151" t="str">
        <f t="shared" si="188"/>
        <v/>
      </c>
      <c r="X914" s="151">
        <f t="shared" si="189"/>
        <v>0</v>
      </c>
      <c r="Y914" s="151">
        <f t="shared" si="190"/>
        <v>0</v>
      </c>
      <c r="Z914" s="151" t="str">
        <f t="shared" si="191"/>
        <v/>
      </c>
      <c r="AA914" s="151">
        <f>COUNTIF($F$2:F914,F914)</f>
        <v>0</v>
      </c>
      <c r="AB914" s="156" t="str">
        <f t="shared" si="192"/>
        <v/>
      </c>
      <c r="AC914" t="e">
        <f>VLOOKUP(C914,'2-班级信息'!A:AH,31,0)</f>
        <v>#N/A</v>
      </c>
      <c r="AD914" t="e">
        <f>VLOOKUP(C914,'2-班级信息'!A:AH,8,0)</f>
        <v>#N/A</v>
      </c>
      <c r="AE914" t="e">
        <f t="shared" si="193"/>
        <v>#N/A</v>
      </c>
      <c r="AF914" t="e">
        <f t="shared" si="194"/>
        <v>#N/A</v>
      </c>
    </row>
    <row r="915" spans="1:32">
      <c r="A915" s="176"/>
      <c r="B915" s="176"/>
      <c r="C915" s="176"/>
      <c r="D915" s="176"/>
      <c r="E915" s="176"/>
      <c r="F915" s="176"/>
      <c r="G915" s="175"/>
      <c r="H915" s="176"/>
      <c r="I915" s="176"/>
      <c r="J915" s="176"/>
      <c r="K915" s="176"/>
      <c r="L915" s="176"/>
      <c r="M915" s="176"/>
      <c r="N915" s="176" t="s">
        <v>12</v>
      </c>
      <c r="O915" s="176" t="s">
        <v>12</v>
      </c>
      <c r="P915" s="155" t="str">
        <f t="shared" si="182"/>
        <v xml:space="preserve"> </v>
      </c>
      <c r="Q915" s="155" t="str">
        <f>IF(P915="在读",IF(IFERROR(FIND("一",C915),0)&gt;0,"一对一",VLOOKUP(LEFT(C915,3),班级编码!A:H,8,0)),P915)</f>
        <v xml:space="preserve"> </v>
      </c>
      <c r="R915" s="156">
        <f t="shared" si="183"/>
        <v>0</v>
      </c>
      <c r="S915" s="151">
        <f t="shared" si="184"/>
        <v>0</v>
      </c>
      <c r="T915" s="151" t="str">
        <f t="shared" si="185"/>
        <v/>
      </c>
      <c r="U915" s="151" t="str">
        <f t="shared" si="186"/>
        <v/>
      </c>
      <c r="V915" s="151" t="str">
        <f t="shared" si="187"/>
        <v/>
      </c>
      <c r="W915" s="151" t="str">
        <f t="shared" si="188"/>
        <v/>
      </c>
      <c r="X915" s="151">
        <f t="shared" si="189"/>
        <v>0</v>
      </c>
      <c r="Y915" s="151">
        <f t="shared" si="190"/>
        <v>0</v>
      </c>
      <c r="Z915" s="151" t="str">
        <f t="shared" si="191"/>
        <v/>
      </c>
      <c r="AA915" s="151">
        <f>COUNTIF($F$2:F915,F915)</f>
        <v>0</v>
      </c>
      <c r="AB915" s="156" t="str">
        <f t="shared" si="192"/>
        <v/>
      </c>
      <c r="AC915" t="e">
        <f>VLOOKUP(C915,'2-班级信息'!A:AH,31,0)</f>
        <v>#N/A</v>
      </c>
      <c r="AD915" t="e">
        <f>VLOOKUP(C915,'2-班级信息'!A:AH,8,0)</f>
        <v>#N/A</v>
      </c>
      <c r="AE915" t="e">
        <f t="shared" si="193"/>
        <v>#N/A</v>
      </c>
      <c r="AF915" t="e">
        <f t="shared" si="194"/>
        <v>#N/A</v>
      </c>
    </row>
    <row r="916" spans="1:32">
      <c r="A916" s="176"/>
      <c r="B916" s="176"/>
      <c r="C916" s="176"/>
      <c r="D916" s="176"/>
      <c r="E916" s="176"/>
      <c r="F916" s="176"/>
      <c r="G916" s="175"/>
      <c r="H916" s="176"/>
      <c r="I916" s="176"/>
      <c r="J916" s="176"/>
      <c r="K916" s="176"/>
      <c r="L916" s="176"/>
      <c r="M916" s="176"/>
      <c r="N916" s="176" t="s">
        <v>12</v>
      </c>
      <c r="O916" s="176" t="s">
        <v>12</v>
      </c>
      <c r="P916" s="155" t="str">
        <f t="shared" si="182"/>
        <v xml:space="preserve"> </v>
      </c>
      <c r="Q916" s="155" t="str">
        <f>IF(P916="在读",IF(IFERROR(FIND("一",C916),0)&gt;0,"一对一",VLOOKUP(LEFT(C916,3),班级编码!A:H,8,0)),P916)</f>
        <v xml:space="preserve"> </v>
      </c>
      <c r="R916" s="156">
        <f t="shared" si="183"/>
        <v>0</v>
      </c>
      <c r="S916" s="151">
        <f t="shared" si="184"/>
        <v>0</v>
      </c>
      <c r="T916" s="151" t="str">
        <f t="shared" si="185"/>
        <v/>
      </c>
      <c r="U916" s="151" t="str">
        <f t="shared" si="186"/>
        <v/>
      </c>
      <c r="V916" s="151" t="str">
        <f t="shared" si="187"/>
        <v/>
      </c>
      <c r="W916" s="151" t="str">
        <f t="shared" si="188"/>
        <v/>
      </c>
      <c r="X916" s="151">
        <f t="shared" si="189"/>
        <v>0</v>
      </c>
      <c r="Y916" s="151">
        <f t="shared" si="190"/>
        <v>0</v>
      </c>
      <c r="Z916" s="151" t="str">
        <f t="shared" si="191"/>
        <v/>
      </c>
      <c r="AA916" s="151">
        <f>COUNTIF($F$2:F916,F916)</f>
        <v>0</v>
      </c>
      <c r="AB916" s="156" t="str">
        <f t="shared" si="192"/>
        <v/>
      </c>
      <c r="AC916" t="e">
        <f>VLOOKUP(C916,'2-班级信息'!A:AH,31,0)</f>
        <v>#N/A</v>
      </c>
      <c r="AD916" t="e">
        <f>VLOOKUP(C916,'2-班级信息'!A:AH,8,0)</f>
        <v>#N/A</v>
      </c>
      <c r="AE916" t="e">
        <f t="shared" si="193"/>
        <v>#N/A</v>
      </c>
      <c r="AF916" t="e">
        <f t="shared" si="194"/>
        <v>#N/A</v>
      </c>
    </row>
    <row r="917" spans="1:32">
      <c r="A917" s="176"/>
      <c r="B917" s="176"/>
      <c r="C917" s="176"/>
      <c r="D917" s="176"/>
      <c r="E917" s="176"/>
      <c r="F917" s="176"/>
      <c r="G917" s="175"/>
      <c r="H917" s="176"/>
      <c r="I917" s="176"/>
      <c r="J917" s="176"/>
      <c r="K917" s="176"/>
      <c r="L917" s="176"/>
      <c r="M917" s="176"/>
      <c r="N917" s="176" t="s">
        <v>12</v>
      </c>
      <c r="O917" s="176" t="s">
        <v>12</v>
      </c>
      <c r="P917" s="155" t="str">
        <f t="shared" si="182"/>
        <v xml:space="preserve"> </v>
      </c>
      <c r="Q917" s="155" t="str">
        <f>IF(P917="在读",IF(IFERROR(FIND("一",C917),0)&gt;0,"一对一",VLOOKUP(LEFT(C917,3),班级编码!A:H,8,0)),P917)</f>
        <v xml:space="preserve"> </v>
      </c>
      <c r="R917" s="156">
        <f t="shared" si="183"/>
        <v>0</v>
      </c>
      <c r="S917" s="151">
        <f t="shared" si="184"/>
        <v>0</v>
      </c>
      <c r="T917" s="151" t="str">
        <f t="shared" si="185"/>
        <v/>
      </c>
      <c r="U917" s="151" t="str">
        <f t="shared" si="186"/>
        <v/>
      </c>
      <c r="V917" s="151" t="str">
        <f t="shared" si="187"/>
        <v/>
      </c>
      <c r="W917" s="151" t="str">
        <f t="shared" si="188"/>
        <v/>
      </c>
      <c r="X917" s="151">
        <f t="shared" si="189"/>
        <v>0</v>
      </c>
      <c r="Y917" s="151">
        <f t="shared" si="190"/>
        <v>0</v>
      </c>
      <c r="Z917" s="151" t="str">
        <f t="shared" si="191"/>
        <v/>
      </c>
      <c r="AA917" s="151">
        <f>COUNTIF($F$2:F917,F917)</f>
        <v>0</v>
      </c>
      <c r="AB917" s="156" t="str">
        <f t="shared" si="192"/>
        <v/>
      </c>
      <c r="AC917" t="e">
        <f>VLOOKUP(C917,'2-班级信息'!A:AH,31,0)</f>
        <v>#N/A</v>
      </c>
      <c r="AD917" t="e">
        <f>VLOOKUP(C917,'2-班级信息'!A:AH,8,0)</f>
        <v>#N/A</v>
      </c>
      <c r="AE917" t="e">
        <f t="shared" si="193"/>
        <v>#N/A</v>
      </c>
      <c r="AF917" t="e">
        <f t="shared" si="194"/>
        <v>#N/A</v>
      </c>
    </row>
    <row r="918" spans="1:32">
      <c r="A918" s="176"/>
      <c r="B918" s="176"/>
      <c r="C918" s="176"/>
      <c r="D918" s="176"/>
      <c r="E918" s="176"/>
      <c r="F918" s="176"/>
      <c r="G918" s="175"/>
      <c r="H918" s="176"/>
      <c r="I918" s="176"/>
      <c r="J918" s="176"/>
      <c r="K918" s="176"/>
      <c r="L918" s="176"/>
      <c r="M918" s="176"/>
      <c r="N918" s="176" t="s">
        <v>12</v>
      </c>
      <c r="O918" s="176" t="s">
        <v>12</v>
      </c>
      <c r="P918" s="155" t="str">
        <f t="shared" si="182"/>
        <v xml:space="preserve"> </v>
      </c>
      <c r="Q918" s="155" t="str">
        <f>IF(P918="在读",IF(IFERROR(FIND("一",C918),0)&gt;0,"一对一",VLOOKUP(LEFT(C918,3),班级编码!A:H,8,0)),P918)</f>
        <v xml:space="preserve"> </v>
      </c>
      <c r="R918" s="156">
        <f t="shared" si="183"/>
        <v>0</v>
      </c>
      <c r="S918" s="151">
        <f t="shared" si="184"/>
        <v>0</v>
      </c>
      <c r="T918" s="151" t="str">
        <f t="shared" si="185"/>
        <v/>
      </c>
      <c r="U918" s="151" t="str">
        <f t="shared" si="186"/>
        <v/>
      </c>
      <c r="V918" s="151" t="str">
        <f t="shared" si="187"/>
        <v/>
      </c>
      <c r="W918" s="151" t="str">
        <f t="shared" si="188"/>
        <v/>
      </c>
      <c r="X918" s="151">
        <f t="shared" si="189"/>
        <v>0</v>
      </c>
      <c r="Y918" s="151">
        <f t="shared" si="190"/>
        <v>0</v>
      </c>
      <c r="Z918" s="151" t="str">
        <f t="shared" si="191"/>
        <v/>
      </c>
      <c r="AA918" s="151">
        <f>COUNTIF($F$2:F918,F918)</f>
        <v>0</v>
      </c>
      <c r="AB918" s="156" t="str">
        <f t="shared" si="192"/>
        <v/>
      </c>
      <c r="AC918" t="e">
        <f>VLOOKUP(C918,'2-班级信息'!A:AH,31,0)</f>
        <v>#N/A</v>
      </c>
      <c r="AD918" t="e">
        <f>VLOOKUP(C918,'2-班级信息'!A:AH,8,0)</f>
        <v>#N/A</v>
      </c>
      <c r="AE918" t="e">
        <f t="shared" si="193"/>
        <v>#N/A</v>
      </c>
      <c r="AF918" t="e">
        <f t="shared" si="194"/>
        <v>#N/A</v>
      </c>
    </row>
    <row r="919" spans="1:32">
      <c r="A919" s="176"/>
      <c r="B919" s="176"/>
      <c r="C919" s="176"/>
      <c r="D919" s="176"/>
      <c r="E919" s="176"/>
      <c r="F919" s="176"/>
      <c r="G919" s="175"/>
      <c r="H919" s="176"/>
      <c r="I919" s="176"/>
      <c r="J919" s="176"/>
      <c r="K919" s="176"/>
      <c r="L919" s="176"/>
      <c r="M919" s="176"/>
      <c r="N919" s="176" t="s">
        <v>12</v>
      </c>
      <c r="O919" s="176" t="s">
        <v>12</v>
      </c>
      <c r="P919" s="155" t="str">
        <f t="shared" si="182"/>
        <v xml:space="preserve"> </v>
      </c>
      <c r="Q919" s="155" t="str">
        <f>IF(P919="在读",IF(IFERROR(FIND("一",C919),0)&gt;0,"一对一",VLOOKUP(LEFT(C919,3),班级编码!A:H,8,0)),P919)</f>
        <v xml:space="preserve"> </v>
      </c>
      <c r="R919" s="156">
        <f t="shared" si="183"/>
        <v>0</v>
      </c>
      <c r="S919" s="151">
        <f t="shared" si="184"/>
        <v>0</v>
      </c>
      <c r="T919" s="151" t="str">
        <f t="shared" si="185"/>
        <v/>
      </c>
      <c r="U919" s="151" t="str">
        <f t="shared" si="186"/>
        <v/>
      </c>
      <c r="V919" s="151" t="str">
        <f t="shared" si="187"/>
        <v/>
      </c>
      <c r="W919" s="151" t="str">
        <f t="shared" si="188"/>
        <v/>
      </c>
      <c r="X919" s="151">
        <f t="shared" si="189"/>
        <v>0</v>
      </c>
      <c r="Y919" s="151">
        <f t="shared" si="190"/>
        <v>0</v>
      </c>
      <c r="Z919" s="151" t="str">
        <f t="shared" si="191"/>
        <v/>
      </c>
      <c r="AA919" s="151">
        <f>COUNTIF($F$2:F919,F919)</f>
        <v>0</v>
      </c>
      <c r="AB919" s="156" t="str">
        <f t="shared" si="192"/>
        <v/>
      </c>
      <c r="AC919" t="e">
        <f>VLOOKUP(C919,'2-班级信息'!A:AH,31,0)</f>
        <v>#N/A</v>
      </c>
      <c r="AD919" t="e">
        <f>VLOOKUP(C919,'2-班级信息'!A:AH,8,0)</f>
        <v>#N/A</v>
      </c>
      <c r="AE919" t="e">
        <f t="shared" si="193"/>
        <v>#N/A</v>
      </c>
      <c r="AF919" t="e">
        <f t="shared" si="194"/>
        <v>#N/A</v>
      </c>
    </row>
    <row r="920" spans="1:32">
      <c r="A920" s="176"/>
      <c r="B920" s="176"/>
      <c r="C920" s="176"/>
      <c r="D920" s="176"/>
      <c r="E920" s="176"/>
      <c r="F920" s="176"/>
      <c r="G920" s="175"/>
      <c r="H920" s="176"/>
      <c r="I920" s="176"/>
      <c r="J920" s="176"/>
      <c r="K920" s="176"/>
      <c r="L920" s="176"/>
      <c r="M920" s="176"/>
      <c r="N920" s="176" t="s">
        <v>12</v>
      </c>
      <c r="O920" s="176" t="s">
        <v>12</v>
      </c>
      <c r="P920" s="155" t="str">
        <f t="shared" si="182"/>
        <v xml:space="preserve"> </v>
      </c>
      <c r="Q920" s="155" t="str">
        <f>IF(P920="在读",IF(IFERROR(FIND("一",C920),0)&gt;0,"一对一",VLOOKUP(LEFT(C920,3),班级编码!A:H,8,0)),P920)</f>
        <v xml:space="preserve"> </v>
      </c>
      <c r="R920" s="156">
        <f t="shared" si="183"/>
        <v>0</v>
      </c>
      <c r="S920" s="151">
        <f t="shared" si="184"/>
        <v>0</v>
      </c>
      <c r="T920" s="151" t="str">
        <f t="shared" si="185"/>
        <v/>
      </c>
      <c r="U920" s="151" t="str">
        <f t="shared" si="186"/>
        <v/>
      </c>
      <c r="V920" s="151" t="str">
        <f t="shared" si="187"/>
        <v/>
      </c>
      <c r="W920" s="151" t="str">
        <f t="shared" si="188"/>
        <v/>
      </c>
      <c r="X920" s="151">
        <f t="shared" si="189"/>
        <v>0</v>
      </c>
      <c r="Y920" s="151">
        <f t="shared" si="190"/>
        <v>0</v>
      </c>
      <c r="Z920" s="151" t="str">
        <f t="shared" si="191"/>
        <v/>
      </c>
      <c r="AA920" s="151">
        <f>COUNTIF($F$2:F920,F920)</f>
        <v>0</v>
      </c>
      <c r="AB920" s="156" t="str">
        <f t="shared" si="192"/>
        <v/>
      </c>
      <c r="AC920" t="e">
        <f>VLOOKUP(C920,'2-班级信息'!A:AH,31,0)</f>
        <v>#N/A</v>
      </c>
      <c r="AD920" t="e">
        <f>VLOOKUP(C920,'2-班级信息'!A:AH,8,0)</f>
        <v>#N/A</v>
      </c>
      <c r="AE920" t="e">
        <f t="shared" si="193"/>
        <v>#N/A</v>
      </c>
      <c r="AF920" t="e">
        <f t="shared" si="194"/>
        <v>#N/A</v>
      </c>
    </row>
    <row r="921" spans="1:32">
      <c r="A921" s="176"/>
      <c r="B921" s="176"/>
      <c r="C921" s="176"/>
      <c r="D921" s="176"/>
      <c r="E921" s="176"/>
      <c r="F921" s="176"/>
      <c r="G921" s="175"/>
      <c r="H921" s="176"/>
      <c r="I921" s="176"/>
      <c r="J921" s="176"/>
      <c r="K921" s="176"/>
      <c r="L921" s="176"/>
      <c r="M921" s="176"/>
      <c r="N921" s="176" t="s">
        <v>12</v>
      </c>
      <c r="O921" s="176" t="s">
        <v>12</v>
      </c>
      <c r="P921" s="155" t="str">
        <f t="shared" si="182"/>
        <v xml:space="preserve"> </v>
      </c>
      <c r="Q921" s="155" t="str">
        <f>IF(P921="在读",IF(IFERROR(FIND("一",C921),0)&gt;0,"一对一",VLOOKUP(LEFT(C921,3),班级编码!A:H,8,0)),P921)</f>
        <v xml:space="preserve"> </v>
      </c>
      <c r="R921" s="156">
        <f t="shared" si="183"/>
        <v>0</v>
      </c>
      <c r="S921" s="151">
        <f t="shared" si="184"/>
        <v>0</v>
      </c>
      <c r="T921" s="151" t="str">
        <f t="shared" si="185"/>
        <v/>
      </c>
      <c r="U921" s="151" t="str">
        <f t="shared" si="186"/>
        <v/>
      </c>
      <c r="V921" s="151" t="str">
        <f t="shared" si="187"/>
        <v/>
      </c>
      <c r="W921" s="151" t="str">
        <f t="shared" si="188"/>
        <v/>
      </c>
      <c r="X921" s="151">
        <f t="shared" si="189"/>
        <v>0</v>
      </c>
      <c r="Y921" s="151">
        <f t="shared" si="190"/>
        <v>0</v>
      </c>
      <c r="Z921" s="151" t="str">
        <f t="shared" si="191"/>
        <v/>
      </c>
      <c r="AA921" s="151">
        <f>COUNTIF($F$2:F921,F921)</f>
        <v>0</v>
      </c>
      <c r="AB921" s="156" t="str">
        <f t="shared" si="192"/>
        <v/>
      </c>
      <c r="AC921" t="e">
        <f>VLOOKUP(C921,'2-班级信息'!A:AH,31,0)</f>
        <v>#N/A</v>
      </c>
      <c r="AD921" t="e">
        <f>VLOOKUP(C921,'2-班级信息'!A:AH,8,0)</f>
        <v>#N/A</v>
      </c>
      <c r="AE921" t="e">
        <f t="shared" si="193"/>
        <v>#N/A</v>
      </c>
      <c r="AF921" t="e">
        <f t="shared" si="194"/>
        <v>#N/A</v>
      </c>
    </row>
    <row r="922" spans="1:32">
      <c r="A922" s="176"/>
      <c r="B922" s="176"/>
      <c r="C922" s="176"/>
      <c r="D922" s="176"/>
      <c r="E922" s="176"/>
      <c r="F922" s="176"/>
      <c r="G922" s="175"/>
      <c r="H922" s="176"/>
      <c r="I922" s="176"/>
      <c r="J922" s="176"/>
      <c r="K922" s="176"/>
      <c r="L922" s="176"/>
      <c r="M922" s="176"/>
      <c r="N922" s="176" t="s">
        <v>12</v>
      </c>
      <c r="O922" s="176" t="s">
        <v>12</v>
      </c>
      <c r="P922" s="155" t="str">
        <f t="shared" si="182"/>
        <v xml:space="preserve"> </v>
      </c>
      <c r="Q922" s="155" t="str">
        <f>IF(P922="在读",IF(IFERROR(FIND("一",C922),0)&gt;0,"一对一",VLOOKUP(LEFT(C922,3),班级编码!A:H,8,0)),P922)</f>
        <v xml:space="preserve"> </v>
      </c>
      <c r="R922" s="156">
        <f t="shared" si="183"/>
        <v>0</v>
      </c>
      <c r="S922" s="151">
        <f t="shared" si="184"/>
        <v>0</v>
      </c>
      <c r="T922" s="151" t="str">
        <f t="shared" si="185"/>
        <v/>
      </c>
      <c r="U922" s="151" t="str">
        <f t="shared" si="186"/>
        <v/>
      </c>
      <c r="V922" s="151" t="str">
        <f t="shared" si="187"/>
        <v/>
      </c>
      <c r="W922" s="151" t="str">
        <f t="shared" si="188"/>
        <v/>
      </c>
      <c r="X922" s="151">
        <f t="shared" si="189"/>
        <v>0</v>
      </c>
      <c r="Y922" s="151">
        <f t="shared" si="190"/>
        <v>0</v>
      </c>
      <c r="Z922" s="151" t="str">
        <f t="shared" si="191"/>
        <v/>
      </c>
      <c r="AA922" s="151">
        <f>COUNTIF($F$2:F922,F922)</f>
        <v>0</v>
      </c>
      <c r="AB922" s="156" t="str">
        <f t="shared" si="192"/>
        <v/>
      </c>
      <c r="AC922" t="e">
        <f>VLOOKUP(C922,'2-班级信息'!A:AH,31,0)</f>
        <v>#N/A</v>
      </c>
      <c r="AD922" t="e">
        <f>VLOOKUP(C922,'2-班级信息'!A:AH,8,0)</f>
        <v>#N/A</v>
      </c>
      <c r="AE922" t="e">
        <f t="shared" si="193"/>
        <v>#N/A</v>
      </c>
      <c r="AF922" t="e">
        <f t="shared" si="194"/>
        <v>#N/A</v>
      </c>
    </row>
    <row r="923" spans="1:32">
      <c r="A923" s="176"/>
      <c r="B923" s="176"/>
      <c r="C923" s="176"/>
      <c r="D923" s="176"/>
      <c r="E923" s="176"/>
      <c r="F923" s="176"/>
      <c r="G923" s="175"/>
      <c r="H923" s="176"/>
      <c r="I923" s="176"/>
      <c r="J923" s="176"/>
      <c r="K923" s="176"/>
      <c r="L923" s="176"/>
      <c r="M923" s="176"/>
      <c r="N923" s="176" t="s">
        <v>12</v>
      </c>
      <c r="O923" s="176" t="s">
        <v>12</v>
      </c>
      <c r="P923" s="155" t="str">
        <f t="shared" si="182"/>
        <v xml:space="preserve"> </v>
      </c>
      <c r="Q923" s="155" t="str">
        <f>IF(P923="在读",IF(IFERROR(FIND("一",C923),0)&gt;0,"一对一",VLOOKUP(LEFT(C923,3),班级编码!A:H,8,0)),P923)</f>
        <v xml:space="preserve"> </v>
      </c>
      <c r="R923" s="156">
        <f t="shared" si="183"/>
        <v>0</v>
      </c>
      <c r="S923" s="151">
        <f t="shared" si="184"/>
        <v>0</v>
      </c>
      <c r="T923" s="151" t="str">
        <f t="shared" si="185"/>
        <v/>
      </c>
      <c r="U923" s="151" t="str">
        <f t="shared" si="186"/>
        <v/>
      </c>
      <c r="V923" s="151" t="str">
        <f t="shared" si="187"/>
        <v/>
      </c>
      <c r="W923" s="151" t="str">
        <f t="shared" si="188"/>
        <v/>
      </c>
      <c r="X923" s="151">
        <f t="shared" si="189"/>
        <v>0</v>
      </c>
      <c r="Y923" s="151">
        <f t="shared" si="190"/>
        <v>0</v>
      </c>
      <c r="Z923" s="151" t="str">
        <f t="shared" si="191"/>
        <v/>
      </c>
      <c r="AA923" s="151">
        <f>COUNTIF($F$2:F923,F923)</f>
        <v>0</v>
      </c>
      <c r="AB923" s="156" t="str">
        <f t="shared" si="192"/>
        <v/>
      </c>
      <c r="AC923" t="e">
        <f>VLOOKUP(C923,'2-班级信息'!A:AH,31,0)</f>
        <v>#N/A</v>
      </c>
      <c r="AD923" t="e">
        <f>VLOOKUP(C923,'2-班级信息'!A:AH,8,0)</f>
        <v>#N/A</v>
      </c>
      <c r="AE923" t="e">
        <f t="shared" si="193"/>
        <v>#N/A</v>
      </c>
      <c r="AF923" t="e">
        <f t="shared" si="194"/>
        <v>#N/A</v>
      </c>
    </row>
    <row r="924" spans="1:32">
      <c r="A924" s="176"/>
      <c r="B924" s="176"/>
      <c r="C924" s="176"/>
      <c r="D924" s="176"/>
      <c r="E924" s="176"/>
      <c r="F924" s="176"/>
      <c r="G924" s="175"/>
      <c r="H924" s="176"/>
      <c r="I924" s="176"/>
      <c r="J924" s="176"/>
      <c r="K924" s="176"/>
      <c r="L924" s="176"/>
      <c r="M924" s="176"/>
      <c r="N924" s="176" t="s">
        <v>12</v>
      </c>
      <c r="O924" s="176" t="s">
        <v>12</v>
      </c>
      <c r="P924" s="155" t="str">
        <f t="shared" si="182"/>
        <v xml:space="preserve"> </v>
      </c>
      <c r="Q924" s="155" t="str">
        <f>IF(P924="在读",IF(IFERROR(FIND("一",C924),0)&gt;0,"一对一",VLOOKUP(LEFT(C924,3),班级编码!A:H,8,0)),P924)</f>
        <v xml:space="preserve"> </v>
      </c>
      <c r="R924" s="156">
        <f t="shared" si="183"/>
        <v>0</v>
      </c>
      <c r="S924" s="151">
        <f t="shared" si="184"/>
        <v>0</v>
      </c>
      <c r="T924" s="151" t="str">
        <f t="shared" si="185"/>
        <v/>
      </c>
      <c r="U924" s="151" t="str">
        <f t="shared" si="186"/>
        <v/>
      </c>
      <c r="V924" s="151" t="str">
        <f t="shared" si="187"/>
        <v/>
      </c>
      <c r="W924" s="151" t="str">
        <f t="shared" si="188"/>
        <v/>
      </c>
      <c r="X924" s="151">
        <f t="shared" si="189"/>
        <v>0</v>
      </c>
      <c r="Y924" s="151">
        <f t="shared" si="190"/>
        <v>0</v>
      </c>
      <c r="Z924" s="151" t="str">
        <f t="shared" si="191"/>
        <v/>
      </c>
      <c r="AA924" s="151">
        <f>COUNTIF($F$2:F924,F924)</f>
        <v>0</v>
      </c>
      <c r="AB924" s="156" t="str">
        <f t="shared" si="192"/>
        <v/>
      </c>
      <c r="AC924" t="e">
        <f>VLOOKUP(C924,'2-班级信息'!A:AH,31,0)</f>
        <v>#N/A</v>
      </c>
      <c r="AD924" t="e">
        <f>VLOOKUP(C924,'2-班级信息'!A:AH,8,0)</f>
        <v>#N/A</v>
      </c>
      <c r="AE924" t="e">
        <f t="shared" si="193"/>
        <v>#N/A</v>
      </c>
      <c r="AF924" t="e">
        <f t="shared" si="194"/>
        <v>#N/A</v>
      </c>
    </row>
    <row r="925" spans="1:32">
      <c r="A925" s="176"/>
      <c r="B925" s="176"/>
      <c r="C925" s="176"/>
      <c r="D925" s="176"/>
      <c r="E925" s="176"/>
      <c r="F925" s="176"/>
      <c r="G925" s="175"/>
      <c r="H925" s="176"/>
      <c r="I925" s="176"/>
      <c r="J925" s="176"/>
      <c r="K925" s="176"/>
      <c r="L925" s="176"/>
      <c r="M925" s="176"/>
      <c r="N925" s="176" t="s">
        <v>12</v>
      </c>
      <c r="O925" s="176" t="s">
        <v>12</v>
      </c>
      <c r="P925" s="155" t="str">
        <f t="shared" si="182"/>
        <v xml:space="preserve"> </v>
      </c>
      <c r="Q925" s="155" t="str">
        <f>IF(P925="在读",IF(IFERROR(FIND("一",C925),0)&gt;0,"一对一",VLOOKUP(LEFT(C925,3),班级编码!A:H,8,0)),P925)</f>
        <v xml:space="preserve"> </v>
      </c>
      <c r="R925" s="156">
        <f t="shared" si="183"/>
        <v>0</v>
      </c>
      <c r="S925" s="151">
        <f t="shared" si="184"/>
        <v>0</v>
      </c>
      <c r="T925" s="151" t="str">
        <f t="shared" si="185"/>
        <v/>
      </c>
      <c r="U925" s="151" t="str">
        <f t="shared" si="186"/>
        <v/>
      </c>
      <c r="V925" s="151" t="str">
        <f t="shared" si="187"/>
        <v/>
      </c>
      <c r="W925" s="151" t="str">
        <f t="shared" si="188"/>
        <v/>
      </c>
      <c r="X925" s="151">
        <f t="shared" si="189"/>
        <v>0</v>
      </c>
      <c r="Y925" s="151">
        <f t="shared" si="190"/>
        <v>0</v>
      </c>
      <c r="Z925" s="151" t="str">
        <f t="shared" si="191"/>
        <v/>
      </c>
      <c r="AA925" s="151">
        <f>COUNTIF($F$2:F925,F925)</f>
        <v>0</v>
      </c>
      <c r="AB925" s="156" t="str">
        <f t="shared" si="192"/>
        <v/>
      </c>
      <c r="AC925" t="e">
        <f>VLOOKUP(C925,'2-班级信息'!A:AH,31,0)</f>
        <v>#N/A</v>
      </c>
      <c r="AD925" t="e">
        <f>VLOOKUP(C925,'2-班级信息'!A:AH,8,0)</f>
        <v>#N/A</v>
      </c>
      <c r="AE925" t="e">
        <f t="shared" si="193"/>
        <v>#N/A</v>
      </c>
      <c r="AF925" t="e">
        <f t="shared" si="194"/>
        <v>#N/A</v>
      </c>
    </row>
    <row r="926" spans="1:32">
      <c r="A926" s="176"/>
      <c r="B926" s="176"/>
      <c r="C926" s="176"/>
      <c r="D926" s="176"/>
      <c r="E926" s="176"/>
      <c r="F926" s="176"/>
      <c r="G926" s="175"/>
      <c r="H926" s="176"/>
      <c r="I926" s="176"/>
      <c r="J926" s="176"/>
      <c r="K926" s="176"/>
      <c r="L926" s="176"/>
      <c r="M926" s="176"/>
      <c r="N926" s="176" t="s">
        <v>12</v>
      </c>
      <c r="O926" s="176" t="s">
        <v>12</v>
      </c>
      <c r="P926" s="155" t="str">
        <f t="shared" si="182"/>
        <v xml:space="preserve"> </v>
      </c>
      <c r="Q926" s="155" t="str">
        <f>IF(P926="在读",IF(IFERROR(FIND("一",C926),0)&gt;0,"一对一",VLOOKUP(LEFT(C926,3),班级编码!A:H,8,0)),P926)</f>
        <v xml:space="preserve"> </v>
      </c>
      <c r="R926" s="156">
        <f t="shared" si="183"/>
        <v>0</v>
      </c>
      <c r="S926" s="151">
        <f t="shared" si="184"/>
        <v>0</v>
      </c>
      <c r="T926" s="151" t="str">
        <f t="shared" si="185"/>
        <v/>
      </c>
      <c r="U926" s="151" t="str">
        <f t="shared" si="186"/>
        <v/>
      </c>
      <c r="V926" s="151" t="str">
        <f t="shared" si="187"/>
        <v/>
      </c>
      <c r="W926" s="151" t="str">
        <f t="shared" si="188"/>
        <v/>
      </c>
      <c r="X926" s="151">
        <f t="shared" si="189"/>
        <v>0</v>
      </c>
      <c r="Y926" s="151">
        <f t="shared" si="190"/>
        <v>0</v>
      </c>
      <c r="Z926" s="151" t="str">
        <f t="shared" si="191"/>
        <v/>
      </c>
      <c r="AA926" s="151">
        <f>COUNTIF($F$2:F926,F926)</f>
        <v>0</v>
      </c>
      <c r="AB926" s="156" t="str">
        <f t="shared" si="192"/>
        <v/>
      </c>
      <c r="AC926" t="e">
        <f>VLOOKUP(C926,'2-班级信息'!A:AH,31,0)</f>
        <v>#N/A</v>
      </c>
      <c r="AD926" t="e">
        <f>VLOOKUP(C926,'2-班级信息'!A:AH,8,0)</f>
        <v>#N/A</v>
      </c>
      <c r="AE926" t="e">
        <f t="shared" si="193"/>
        <v>#N/A</v>
      </c>
      <c r="AF926" t="e">
        <f t="shared" si="194"/>
        <v>#N/A</v>
      </c>
    </row>
    <row r="927" spans="1:32">
      <c r="A927" s="176"/>
      <c r="B927" s="176"/>
      <c r="C927" s="176"/>
      <c r="D927" s="176"/>
      <c r="E927" s="176"/>
      <c r="F927" s="176"/>
      <c r="G927" s="175"/>
      <c r="H927" s="176"/>
      <c r="I927" s="176"/>
      <c r="J927" s="176"/>
      <c r="K927" s="176"/>
      <c r="L927" s="176"/>
      <c r="M927" s="176"/>
      <c r="N927" s="176" t="s">
        <v>12</v>
      </c>
      <c r="O927" s="176" t="s">
        <v>12</v>
      </c>
      <c r="P927" s="155" t="str">
        <f t="shared" si="182"/>
        <v xml:space="preserve"> </v>
      </c>
      <c r="Q927" s="155" t="str">
        <f>IF(P927="在读",IF(IFERROR(FIND("一",C927),0)&gt;0,"一对一",VLOOKUP(LEFT(C927,3),班级编码!A:H,8,0)),P927)</f>
        <v xml:space="preserve"> </v>
      </c>
      <c r="R927" s="156">
        <f t="shared" si="183"/>
        <v>0</v>
      </c>
      <c r="S927" s="151">
        <f t="shared" si="184"/>
        <v>0</v>
      </c>
      <c r="T927" s="151" t="str">
        <f t="shared" si="185"/>
        <v/>
      </c>
      <c r="U927" s="151" t="str">
        <f t="shared" si="186"/>
        <v/>
      </c>
      <c r="V927" s="151" t="str">
        <f t="shared" si="187"/>
        <v/>
      </c>
      <c r="W927" s="151" t="str">
        <f t="shared" si="188"/>
        <v/>
      </c>
      <c r="X927" s="151">
        <f t="shared" si="189"/>
        <v>0</v>
      </c>
      <c r="Y927" s="151">
        <f t="shared" si="190"/>
        <v>0</v>
      </c>
      <c r="Z927" s="151" t="str">
        <f t="shared" si="191"/>
        <v/>
      </c>
      <c r="AA927" s="151">
        <f>COUNTIF($F$2:F927,F927)</f>
        <v>0</v>
      </c>
      <c r="AB927" s="156" t="str">
        <f t="shared" si="192"/>
        <v/>
      </c>
      <c r="AC927" t="e">
        <f>VLOOKUP(C927,'2-班级信息'!A:AH,31,0)</f>
        <v>#N/A</v>
      </c>
      <c r="AD927" t="e">
        <f>VLOOKUP(C927,'2-班级信息'!A:AH,8,0)</f>
        <v>#N/A</v>
      </c>
      <c r="AE927" t="e">
        <f t="shared" si="193"/>
        <v>#N/A</v>
      </c>
      <c r="AF927" t="e">
        <f t="shared" si="194"/>
        <v>#N/A</v>
      </c>
    </row>
    <row r="928" spans="1:32">
      <c r="A928" s="176"/>
      <c r="B928" s="176"/>
      <c r="C928" s="176"/>
      <c r="D928" s="176"/>
      <c r="E928" s="176"/>
      <c r="F928" s="176"/>
      <c r="G928" s="175"/>
      <c r="H928" s="176"/>
      <c r="I928" s="176"/>
      <c r="J928" s="176"/>
      <c r="K928" s="176"/>
      <c r="L928" s="176"/>
      <c r="M928" s="176"/>
      <c r="N928" s="176" t="s">
        <v>12</v>
      </c>
      <c r="O928" s="176" t="s">
        <v>12</v>
      </c>
      <c r="P928" s="155" t="str">
        <f t="shared" si="182"/>
        <v xml:space="preserve"> </v>
      </c>
      <c r="Q928" s="155" t="str">
        <f>IF(P928="在读",IF(IFERROR(FIND("一",C928),0)&gt;0,"一对一",VLOOKUP(LEFT(C928,3),班级编码!A:H,8,0)),P928)</f>
        <v xml:space="preserve"> </v>
      </c>
      <c r="R928" s="156">
        <f t="shared" si="183"/>
        <v>0</v>
      </c>
      <c r="S928" s="151">
        <f t="shared" si="184"/>
        <v>0</v>
      </c>
      <c r="T928" s="151" t="str">
        <f t="shared" si="185"/>
        <v/>
      </c>
      <c r="U928" s="151" t="str">
        <f t="shared" si="186"/>
        <v/>
      </c>
      <c r="V928" s="151" t="str">
        <f t="shared" si="187"/>
        <v/>
      </c>
      <c r="W928" s="151" t="str">
        <f t="shared" si="188"/>
        <v/>
      </c>
      <c r="X928" s="151">
        <f t="shared" si="189"/>
        <v>0</v>
      </c>
      <c r="Y928" s="151">
        <f t="shared" si="190"/>
        <v>0</v>
      </c>
      <c r="Z928" s="151" t="str">
        <f t="shared" si="191"/>
        <v/>
      </c>
      <c r="AA928" s="151">
        <f>COUNTIF($F$2:F928,F928)</f>
        <v>0</v>
      </c>
      <c r="AB928" s="156" t="str">
        <f t="shared" si="192"/>
        <v/>
      </c>
      <c r="AC928" t="e">
        <f>VLOOKUP(C928,'2-班级信息'!A:AH,31,0)</f>
        <v>#N/A</v>
      </c>
      <c r="AD928" t="e">
        <f>VLOOKUP(C928,'2-班级信息'!A:AH,8,0)</f>
        <v>#N/A</v>
      </c>
      <c r="AE928" t="e">
        <f t="shared" si="193"/>
        <v>#N/A</v>
      </c>
      <c r="AF928" t="e">
        <f t="shared" si="194"/>
        <v>#N/A</v>
      </c>
    </row>
    <row r="929" spans="1:32">
      <c r="A929" s="176"/>
      <c r="B929" s="176"/>
      <c r="C929" s="176"/>
      <c r="D929" s="176"/>
      <c r="E929" s="176"/>
      <c r="F929" s="176"/>
      <c r="G929" s="175"/>
      <c r="H929" s="176"/>
      <c r="I929" s="176"/>
      <c r="J929" s="176"/>
      <c r="K929" s="176"/>
      <c r="L929" s="176"/>
      <c r="M929" s="176"/>
      <c r="N929" s="176" t="s">
        <v>12</v>
      </c>
      <c r="O929" s="176" t="s">
        <v>12</v>
      </c>
      <c r="P929" s="155" t="str">
        <f t="shared" si="182"/>
        <v xml:space="preserve"> </v>
      </c>
      <c r="Q929" s="155" t="str">
        <f>IF(P929="在读",IF(IFERROR(FIND("一",C929),0)&gt;0,"一对一",VLOOKUP(LEFT(C929,3),班级编码!A:H,8,0)),P929)</f>
        <v xml:space="preserve"> </v>
      </c>
      <c r="R929" s="156">
        <f t="shared" si="183"/>
        <v>0</v>
      </c>
      <c r="S929" s="151">
        <f t="shared" si="184"/>
        <v>0</v>
      </c>
      <c r="T929" s="151" t="str">
        <f t="shared" si="185"/>
        <v/>
      </c>
      <c r="U929" s="151" t="str">
        <f t="shared" si="186"/>
        <v/>
      </c>
      <c r="V929" s="151" t="str">
        <f t="shared" si="187"/>
        <v/>
      </c>
      <c r="W929" s="151" t="str">
        <f t="shared" si="188"/>
        <v/>
      </c>
      <c r="X929" s="151">
        <f t="shared" si="189"/>
        <v>0</v>
      </c>
      <c r="Y929" s="151">
        <f t="shared" si="190"/>
        <v>0</v>
      </c>
      <c r="Z929" s="151" t="str">
        <f t="shared" si="191"/>
        <v/>
      </c>
      <c r="AA929" s="151">
        <f>COUNTIF($F$2:F929,F929)</f>
        <v>0</v>
      </c>
      <c r="AB929" s="156" t="str">
        <f t="shared" si="192"/>
        <v/>
      </c>
      <c r="AC929" t="e">
        <f>VLOOKUP(C929,'2-班级信息'!A:AH,31,0)</f>
        <v>#N/A</v>
      </c>
      <c r="AD929" t="e">
        <f>VLOOKUP(C929,'2-班级信息'!A:AH,8,0)</f>
        <v>#N/A</v>
      </c>
      <c r="AE929" t="e">
        <f t="shared" si="193"/>
        <v>#N/A</v>
      </c>
      <c r="AF929" t="e">
        <f t="shared" si="194"/>
        <v>#N/A</v>
      </c>
    </row>
    <row r="930" spans="1:32">
      <c r="A930" s="176"/>
      <c r="B930" s="176"/>
      <c r="C930" s="176"/>
      <c r="D930" s="176"/>
      <c r="E930" s="176"/>
      <c r="F930" s="176"/>
      <c r="G930" s="175"/>
      <c r="H930" s="176"/>
      <c r="I930" s="176"/>
      <c r="J930" s="176"/>
      <c r="K930" s="176"/>
      <c r="L930" s="176"/>
      <c r="M930" s="176"/>
      <c r="N930" s="176" t="s">
        <v>12</v>
      </c>
      <c r="O930" s="176" t="s">
        <v>12</v>
      </c>
      <c r="P930" s="155" t="str">
        <f t="shared" si="182"/>
        <v xml:space="preserve"> </v>
      </c>
      <c r="Q930" s="155" t="str">
        <f>IF(P930="在读",IF(IFERROR(FIND("一",C930),0)&gt;0,"一对一",VLOOKUP(LEFT(C930,3),班级编码!A:H,8,0)),P930)</f>
        <v xml:space="preserve"> </v>
      </c>
      <c r="R930" s="156">
        <f t="shared" si="183"/>
        <v>0</v>
      </c>
      <c r="S930" s="151">
        <f t="shared" si="184"/>
        <v>0</v>
      </c>
      <c r="T930" s="151" t="str">
        <f t="shared" si="185"/>
        <v/>
      </c>
      <c r="U930" s="151" t="str">
        <f t="shared" si="186"/>
        <v/>
      </c>
      <c r="V930" s="151" t="str">
        <f t="shared" si="187"/>
        <v/>
      </c>
      <c r="W930" s="151" t="str">
        <f t="shared" si="188"/>
        <v/>
      </c>
      <c r="X930" s="151">
        <f t="shared" si="189"/>
        <v>0</v>
      </c>
      <c r="Y930" s="151">
        <f t="shared" si="190"/>
        <v>0</v>
      </c>
      <c r="Z930" s="151" t="str">
        <f t="shared" si="191"/>
        <v/>
      </c>
      <c r="AA930" s="151">
        <f>COUNTIF($F$2:F930,F930)</f>
        <v>0</v>
      </c>
      <c r="AB930" s="156" t="str">
        <f t="shared" si="192"/>
        <v/>
      </c>
      <c r="AC930" t="e">
        <f>VLOOKUP(C930,'2-班级信息'!A:AH,31,0)</f>
        <v>#N/A</v>
      </c>
      <c r="AD930" t="e">
        <f>VLOOKUP(C930,'2-班级信息'!A:AH,8,0)</f>
        <v>#N/A</v>
      </c>
      <c r="AE930" t="e">
        <f t="shared" si="193"/>
        <v>#N/A</v>
      </c>
      <c r="AF930" t="e">
        <f t="shared" si="194"/>
        <v>#N/A</v>
      </c>
    </row>
    <row r="931" spans="1:32">
      <c r="A931" s="176"/>
      <c r="B931" s="176"/>
      <c r="C931" s="176"/>
      <c r="D931" s="176"/>
      <c r="E931" s="176"/>
      <c r="F931" s="176"/>
      <c r="G931" s="175"/>
      <c r="H931" s="176"/>
      <c r="I931" s="176"/>
      <c r="J931" s="176"/>
      <c r="K931" s="176"/>
      <c r="L931" s="176"/>
      <c r="M931" s="176"/>
      <c r="N931" s="176" t="s">
        <v>12</v>
      </c>
      <c r="O931" s="176" t="s">
        <v>12</v>
      </c>
      <c r="P931" s="155" t="str">
        <f t="shared" si="182"/>
        <v xml:space="preserve"> </v>
      </c>
      <c r="Q931" s="155" t="str">
        <f>IF(P931="在读",IF(IFERROR(FIND("一",C931),0)&gt;0,"一对一",VLOOKUP(LEFT(C931,3),班级编码!A:H,8,0)),P931)</f>
        <v xml:space="preserve"> </v>
      </c>
      <c r="R931" s="156">
        <f t="shared" si="183"/>
        <v>0</v>
      </c>
      <c r="S931" s="151">
        <f t="shared" si="184"/>
        <v>0</v>
      </c>
      <c r="T931" s="151" t="str">
        <f t="shared" si="185"/>
        <v/>
      </c>
      <c r="U931" s="151" t="str">
        <f t="shared" si="186"/>
        <v/>
      </c>
      <c r="V931" s="151" t="str">
        <f t="shared" si="187"/>
        <v/>
      </c>
      <c r="W931" s="151" t="str">
        <f t="shared" si="188"/>
        <v/>
      </c>
      <c r="X931" s="151">
        <f t="shared" si="189"/>
        <v>0</v>
      </c>
      <c r="Y931" s="151">
        <f t="shared" si="190"/>
        <v>0</v>
      </c>
      <c r="Z931" s="151" t="str">
        <f t="shared" si="191"/>
        <v/>
      </c>
      <c r="AA931" s="151">
        <f>COUNTIF($F$2:F931,F931)</f>
        <v>0</v>
      </c>
      <c r="AB931" s="156" t="str">
        <f t="shared" si="192"/>
        <v/>
      </c>
      <c r="AC931" t="e">
        <f>VLOOKUP(C931,'2-班级信息'!A:AH,31,0)</f>
        <v>#N/A</v>
      </c>
      <c r="AD931" t="e">
        <f>VLOOKUP(C931,'2-班级信息'!A:AH,8,0)</f>
        <v>#N/A</v>
      </c>
      <c r="AE931" t="e">
        <f t="shared" si="193"/>
        <v>#N/A</v>
      </c>
      <c r="AF931" t="e">
        <f t="shared" si="194"/>
        <v>#N/A</v>
      </c>
    </row>
    <row r="932" spans="1:32">
      <c r="A932" s="176"/>
      <c r="B932" s="176"/>
      <c r="C932" s="176"/>
      <c r="D932" s="176"/>
      <c r="E932" s="176"/>
      <c r="F932" s="176"/>
      <c r="G932" s="175"/>
      <c r="H932" s="176"/>
      <c r="I932" s="176"/>
      <c r="J932" s="176"/>
      <c r="K932" s="176"/>
      <c r="L932" s="176"/>
      <c r="M932" s="176"/>
      <c r="N932" s="176" t="s">
        <v>12</v>
      </c>
      <c r="O932" s="176" t="s">
        <v>12</v>
      </c>
      <c r="P932" s="155" t="str">
        <f t="shared" si="182"/>
        <v xml:space="preserve"> </v>
      </c>
      <c r="Q932" s="155" t="str">
        <f>IF(P932="在读",IF(IFERROR(FIND("一",C932),0)&gt;0,"一对一",VLOOKUP(LEFT(C932,3),班级编码!A:H,8,0)),P932)</f>
        <v xml:space="preserve"> </v>
      </c>
      <c r="R932" s="156">
        <f t="shared" si="183"/>
        <v>0</v>
      </c>
      <c r="S932" s="151">
        <f t="shared" si="184"/>
        <v>0</v>
      </c>
      <c r="T932" s="151" t="str">
        <f t="shared" si="185"/>
        <v/>
      </c>
      <c r="U932" s="151" t="str">
        <f t="shared" si="186"/>
        <v/>
      </c>
      <c r="V932" s="151" t="str">
        <f t="shared" si="187"/>
        <v/>
      </c>
      <c r="W932" s="151" t="str">
        <f t="shared" si="188"/>
        <v/>
      </c>
      <c r="X932" s="151">
        <f t="shared" si="189"/>
        <v>0</v>
      </c>
      <c r="Y932" s="151">
        <f t="shared" si="190"/>
        <v>0</v>
      </c>
      <c r="Z932" s="151" t="str">
        <f t="shared" si="191"/>
        <v/>
      </c>
      <c r="AA932" s="151">
        <f>COUNTIF($F$2:F932,F932)</f>
        <v>0</v>
      </c>
      <c r="AB932" s="156" t="str">
        <f t="shared" si="192"/>
        <v/>
      </c>
      <c r="AC932" t="e">
        <f>VLOOKUP(C932,'2-班级信息'!A:AH,31,0)</f>
        <v>#N/A</v>
      </c>
      <c r="AD932" t="e">
        <f>VLOOKUP(C932,'2-班级信息'!A:AH,8,0)</f>
        <v>#N/A</v>
      </c>
      <c r="AE932" t="e">
        <f t="shared" si="193"/>
        <v>#N/A</v>
      </c>
      <c r="AF932" t="e">
        <f t="shared" si="194"/>
        <v>#N/A</v>
      </c>
    </row>
    <row r="933" spans="1:32">
      <c r="A933" s="176"/>
      <c r="B933" s="176"/>
      <c r="C933" s="176"/>
      <c r="D933" s="176"/>
      <c r="E933" s="176"/>
      <c r="F933" s="176"/>
      <c r="G933" s="175"/>
      <c r="H933" s="176"/>
      <c r="I933" s="176"/>
      <c r="J933" s="176"/>
      <c r="K933" s="176"/>
      <c r="L933" s="176"/>
      <c r="M933" s="176"/>
      <c r="N933" s="176" t="s">
        <v>12</v>
      </c>
      <c r="O933" s="176" t="s">
        <v>12</v>
      </c>
      <c r="P933" s="155" t="str">
        <f t="shared" si="182"/>
        <v xml:space="preserve"> </v>
      </c>
      <c r="Q933" s="155" t="str">
        <f>IF(P933="在读",IF(IFERROR(FIND("一",C933),0)&gt;0,"一对一",VLOOKUP(LEFT(C933,3),班级编码!A:H,8,0)),P933)</f>
        <v xml:space="preserve"> </v>
      </c>
      <c r="R933" s="156">
        <f t="shared" si="183"/>
        <v>0</v>
      </c>
      <c r="S933" s="151">
        <f t="shared" si="184"/>
        <v>0</v>
      </c>
      <c r="T933" s="151" t="str">
        <f t="shared" si="185"/>
        <v/>
      </c>
      <c r="U933" s="151" t="str">
        <f t="shared" si="186"/>
        <v/>
      </c>
      <c r="V933" s="151" t="str">
        <f t="shared" si="187"/>
        <v/>
      </c>
      <c r="W933" s="151" t="str">
        <f t="shared" si="188"/>
        <v/>
      </c>
      <c r="X933" s="151">
        <f t="shared" si="189"/>
        <v>0</v>
      </c>
      <c r="Y933" s="151">
        <f t="shared" si="190"/>
        <v>0</v>
      </c>
      <c r="Z933" s="151" t="str">
        <f t="shared" si="191"/>
        <v/>
      </c>
      <c r="AA933" s="151">
        <f>COUNTIF($F$2:F933,F933)</f>
        <v>0</v>
      </c>
      <c r="AB933" s="156" t="str">
        <f t="shared" si="192"/>
        <v/>
      </c>
      <c r="AC933" t="e">
        <f>VLOOKUP(C933,'2-班级信息'!A:AH,31,0)</f>
        <v>#N/A</v>
      </c>
      <c r="AD933" t="e">
        <f>VLOOKUP(C933,'2-班级信息'!A:AH,8,0)</f>
        <v>#N/A</v>
      </c>
      <c r="AE933" t="e">
        <f t="shared" si="193"/>
        <v>#N/A</v>
      </c>
      <c r="AF933" t="e">
        <f t="shared" si="194"/>
        <v>#N/A</v>
      </c>
    </row>
    <row r="934" spans="1:32">
      <c r="A934" s="176"/>
      <c r="B934" s="176"/>
      <c r="C934" s="176"/>
      <c r="D934" s="176"/>
      <c r="E934" s="176"/>
      <c r="F934" s="176"/>
      <c r="G934" s="175"/>
      <c r="H934" s="176"/>
      <c r="I934" s="176"/>
      <c r="J934" s="176"/>
      <c r="K934" s="176"/>
      <c r="L934" s="176"/>
      <c r="M934" s="176"/>
      <c r="N934" s="176" t="s">
        <v>12</v>
      </c>
      <c r="O934" s="176" t="s">
        <v>12</v>
      </c>
      <c r="P934" s="155" t="str">
        <f t="shared" si="182"/>
        <v xml:space="preserve"> </v>
      </c>
      <c r="Q934" s="155" t="str">
        <f>IF(P934="在读",IF(IFERROR(FIND("一",C934),0)&gt;0,"一对一",VLOOKUP(LEFT(C934,3),班级编码!A:H,8,0)),P934)</f>
        <v xml:space="preserve"> </v>
      </c>
      <c r="R934" s="156">
        <f t="shared" si="183"/>
        <v>0</v>
      </c>
      <c r="S934" s="151">
        <f t="shared" si="184"/>
        <v>0</v>
      </c>
      <c r="T934" s="151" t="str">
        <f t="shared" si="185"/>
        <v/>
      </c>
      <c r="U934" s="151" t="str">
        <f t="shared" si="186"/>
        <v/>
      </c>
      <c r="V934" s="151" t="str">
        <f t="shared" si="187"/>
        <v/>
      </c>
      <c r="W934" s="151" t="str">
        <f t="shared" si="188"/>
        <v/>
      </c>
      <c r="X934" s="151">
        <f t="shared" si="189"/>
        <v>0</v>
      </c>
      <c r="Y934" s="151">
        <f t="shared" si="190"/>
        <v>0</v>
      </c>
      <c r="Z934" s="151" t="str">
        <f t="shared" si="191"/>
        <v/>
      </c>
      <c r="AA934" s="151">
        <f>COUNTIF($F$2:F934,F934)</f>
        <v>0</v>
      </c>
      <c r="AB934" s="156" t="str">
        <f t="shared" si="192"/>
        <v/>
      </c>
      <c r="AC934" t="e">
        <f>VLOOKUP(C934,'2-班级信息'!A:AH,31,0)</f>
        <v>#N/A</v>
      </c>
      <c r="AD934" t="e">
        <f>VLOOKUP(C934,'2-班级信息'!A:AH,8,0)</f>
        <v>#N/A</v>
      </c>
      <c r="AE934" t="e">
        <f t="shared" si="193"/>
        <v>#N/A</v>
      </c>
      <c r="AF934" t="e">
        <f t="shared" si="194"/>
        <v>#N/A</v>
      </c>
    </row>
    <row r="935" spans="1:32">
      <c r="A935" s="176"/>
      <c r="B935" s="176"/>
      <c r="C935" s="176"/>
      <c r="D935" s="176"/>
      <c r="E935" s="176"/>
      <c r="F935" s="176"/>
      <c r="G935" s="175"/>
      <c r="H935" s="176"/>
      <c r="I935" s="176"/>
      <c r="J935" s="176"/>
      <c r="K935" s="176"/>
      <c r="L935" s="176"/>
      <c r="M935" s="176"/>
      <c r="N935" s="176" t="s">
        <v>12</v>
      </c>
      <c r="O935" s="176" t="s">
        <v>12</v>
      </c>
      <c r="P935" s="155" t="str">
        <f t="shared" si="182"/>
        <v xml:space="preserve"> </v>
      </c>
      <c r="Q935" s="155" t="str">
        <f>IF(P935="在读",IF(IFERROR(FIND("一",C935),0)&gt;0,"一对一",VLOOKUP(LEFT(C935,3),班级编码!A:H,8,0)),P935)</f>
        <v xml:space="preserve"> </v>
      </c>
      <c r="R935" s="156">
        <f t="shared" si="183"/>
        <v>0</v>
      </c>
      <c r="S935" s="151">
        <f t="shared" si="184"/>
        <v>0</v>
      </c>
      <c r="T935" s="151" t="str">
        <f t="shared" si="185"/>
        <v/>
      </c>
      <c r="U935" s="151" t="str">
        <f t="shared" si="186"/>
        <v/>
      </c>
      <c r="V935" s="151" t="str">
        <f t="shared" si="187"/>
        <v/>
      </c>
      <c r="W935" s="151" t="str">
        <f t="shared" si="188"/>
        <v/>
      </c>
      <c r="X935" s="151">
        <f t="shared" si="189"/>
        <v>0</v>
      </c>
      <c r="Y935" s="151">
        <f t="shared" si="190"/>
        <v>0</v>
      </c>
      <c r="Z935" s="151" t="str">
        <f t="shared" si="191"/>
        <v/>
      </c>
      <c r="AA935" s="151">
        <f>COUNTIF($F$2:F935,F935)</f>
        <v>0</v>
      </c>
      <c r="AB935" s="156" t="str">
        <f t="shared" si="192"/>
        <v/>
      </c>
      <c r="AC935" t="e">
        <f>VLOOKUP(C935,'2-班级信息'!A:AH,31,0)</f>
        <v>#N/A</v>
      </c>
      <c r="AD935" t="e">
        <f>VLOOKUP(C935,'2-班级信息'!A:AH,8,0)</f>
        <v>#N/A</v>
      </c>
      <c r="AE935" t="e">
        <f t="shared" si="193"/>
        <v>#N/A</v>
      </c>
      <c r="AF935" t="e">
        <f t="shared" si="194"/>
        <v>#N/A</v>
      </c>
    </row>
    <row r="936" spans="1:32">
      <c r="A936" s="176"/>
      <c r="B936" s="176"/>
      <c r="C936" s="176"/>
      <c r="D936" s="176"/>
      <c r="E936" s="176"/>
      <c r="F936" s="176"/>
      <c r="G936" s="175"/>
      <c r="H936" s="176"/>
      <c r="I936" s="176"/>
      <c r="J936" s="176"/>
      <c r="K936" s="176"/>
      <c r="L936" s="176"/>
      <c r="M936" s="176"/>
      <c r="N936" s="176" t="s">
        <v>12</v>
      </c>
      <c r="O936" s="176" t="s">
        <v>12</v>
      </c>
      <c r="P936" s="155" t="str">
        <f t="shared" si="182"/>
        <v xml:space="preserve"> </v>
      </c>
      <c r="Q936" s="155" t="str">
        <f>IF(P936="在读",IF(IFERROR(FIND("一",C936),0)&gt;0,"一对一",VLOOKUP(LEFT(C936,3),班级编码!A:H,8,0)),P936)</f>
        <v xml:space="preserve"> </v>
      </c>
      <c r="R936" s="156">
        <f t="shared" si="183"/>
        <v>0</v>
      </c>
      <c r="S936" s="151">
        <f t="shared" si="184"/>
        <v>0</v>
      </c>
      <c r="T936" s="151" t="str">
        <f t="shared" si="185"/>
        <v/>
      </c>
      <c r="U936" s="151" t="str">
        <f t="shared" si="186"/>
        <v/>
      </c>
      <c r="V936" s="151" t="str">
        <f t="shared" si="187"/>
        <v/>
      </c>
      <c r="W936" s="151" t="str">
        <f t="shared" si="188"/>
        <v/>
      </c>
      <c r="X936" s="151">
        <f t="shared" si="189"/>
        <v>0</v>
      </c>
      <c r="Y936" s="151">
        <f t="shared" si="190"/>
        <v>0</v>
      </c>
      <c r="Z936" s="151" t="str">
        <f t="shared" si="191"/>
        <v/>
      </c>
      <c r="AA936" s="151">
        <f>COUNTIF($F$2:F936,F936)</f>
        <v>0</v>
      </c>
      <c r="AB936" s="156" t="str">
        <f t="shared" si="192"/>
        <v/>
      </c>
      <c r="AC936" t="e">
        <f>VLOOKUP(C936,'2-班级信息'!A:AH,31,0)</f>
        <v>#N/A</v>
      </c>
      <c r="AD936" t="e">
        <f>VLOOKUP(C936,'2-班级信息'!A:AH,8,0)</f>
        <v>#N/A</v>
      </c>
      <c r="AE936" t="e">
        <f t="shared" si="193"/>
        <v>#N/A</v>
      </c>
      <c r="AF936" t="e">
        <f t="shared" si="194"/>
        <v>#N/A</v>
      </c>
    </row>
    <row r="937" spans="1:32">
      <c r="A937" s="176"/>
      <c r="B937" s="176"/>
      <c r="C937" s="176"/>
      <c r="D937" s="176"/>
      <c r="E937" s="176"/>
      <c r="F937" s="176"/>
      <c r="G937" s="175"/>
      <c r="H937" s="176"/>
      <c r="I937" s="176"/>
      <c r="J937" s="176"/>
      <c r="K937" s="176"/>
      <c r="L937" s="176"/>
      <c r="M937" s="176"/>
      <c r="N937" s="176" t="s">
        <v>12</v>
      </c>
      <c r="O937" s="176" t="s">
        <v>12</v>
      </c>
      <c r="P937" s="155" t="str">
        <f t="shared" si="182"/>
        <v xml:space="preserve"> </v>
      </c>
      <c r="Q937" s="155" t="str">
        <f>IF(P937="在读",IF(IFERROR(FIND("一",C937),0)&gt;0,"一对一",VLOOKUP(LEFT(C937,3),班级编码!A:H,8,0)),P937)</f>
        <v xml:space="preserve"> </v>
      </c>
      <c r="R937" s="156">
        <f t="shared" si="183"/>
        <v>0</v>
      </c>
      <c r="S937" s="151">
        <f t="shared" si="184"/>
        <v>0</v>
      </c>
      <c r="T937" s="151" t="str">
        <f t="shared" si="185"/>
        <v/>
      </c>
      <c r="U937" s="151" t="str">
        <f t="shared" si="186"/>
        <v/>
      </c>
      <c r="V937" s="151" t="str">
        <f t="shared" si="187"/>
        <v/>
      </c>
      <c r="W937" s="151" t="str">
        <f t="shared" si="188"/>
        <v/>
      </c>
      <c r="X937" s="151">
        <f t="shared" si="189"/>
        <v>0</v>
      </c>
      <c r="Y937" s="151">
        <f t="shared" si="190"/>
        <v>0</v>
      </c>
      <c r="Z937" s="151" t="str">
        <f t="shared" si="191"/>
        <v/>
      </c>
      <c r="AA937" s="151">
        <f>COUNTIF($F$2:F937,F937)</f>
        <v>0</v>
      </c>
      <c r="AB937" s="156" t="str">
        <f t="shared" si="192"/>
        <v/>
      </c>
      <c r="AC937" t="e">
        <f>VLOOKUP(C937,'2-班级信息'!A:AH,31,0)</f>
        <v>#N/A</v>
      </c>
      <c r="AD937" t="e">
        <f>VLOOKUP(C937,'2-班级信息'!A:AH,8,0)</f>
        <v>#N/A</v>
      </c>
      <c r="AE937" t="e">
        <f t="shared" si="193"/>
        <v>#N/A</v>
      </c>
      <c r="AF937" t="e">
        <f t="shared" si="194"/>
        <v>#N/A</v>
      </c>
    </row>
    <row r="938" spans="1:32">
      <c r="A938" s="176"/>
      <c r="B938" s="176"/>
      <c r="C938" s="176"/>
      <c r="D938" s="176"/>
      <c r="E938" s="176"/>
      <c r="F938" s="176"/>
      <c r="G938" s="175"/>
      <c r="H938" s="176"/>
      <c r="I938" s="176"/>
      <c r="J938" s="176"/>
      <c r="K938" s="176"/>
      <c r="L938" s="176"/>
      <c r="M938" s="176"/>
      <c r="N938" s="176" t="s">
        <v>12</v>
      </c>
      <c r="O938" s="176" t="s">
        <v>12</v>
      </c>
      <c r="P938" s="155" t="str">
        <f t="shared" si="182"/>
        <v xml:space="preserve"> </v>
      </c>
      <c r="Q938" s="155" t="str">
        <f>IF(P938="在读",IF(IFERROR(FIND("一",C938),0)&gt;0,"一对一",VLOOKUP(LEFT(C938,3),班级编码!A:H,8,0)),P938)</f>
        <v xml:space="preserve"> </v>
      </c>
      <c r="R938" s="156">
        <f t="shared" si="183"/>
        <v>0</v>
      </c>
      <c r="S938" s="151">
        <f t="shared" si="184"/>
        <v>0</v>
      </c>
      <c r="T938" s="151" t="str">
        <f t="shared" si="185"/>
        <v/>
      </c>
      <c r="U938" s="151" t="str">
        <f t="shared" si="186"/>
        <v/>
      </c>
      <c r="V938" s="151" t="str">
        <f t="shared" si="187"/>
        <v/>
      </c>
      <c r="W938" s="151" t="str">
        <f t="shared" si="188"/>
        <v/>
      </c>
      <c r="X938" s="151">
        <f t="shared" si="189"/>
        <v>0</v>
      </c>
      <c r="Y938" s="151">
        <f t="shared" si="190"/>
        <v>0</v>
      </c>
      <c r="Z938" s="151" t="str">
        <f t="shared" si="191"/>
        <v/>
      </c>
      <c r="AA938" s="151">
        <f>COUNTIF($F$2:F938,F938)</f>
        <v>0</v>
      </c>
      <c r="AB938" s="156" t="str">
        <f t="shared" si="192"/>
        <v/>
      </c>
      <c r="AC938" t="e">
        <f>VLOOKUP(C938,'2-班级信息'!A:AH,31,0)</f>
        <v>#N/A</v>
      </c>
      <c r="AD938" t="e">
        <f>VLOOKUP(C938,'2-班级信息'!A:AH,8,0)</f>
        <v>#N/A</v>
      </c>
      <c r="AE938" t="e">
        <f t="shared" si="193"/>
        <v>#N/A</v>
      </c>
      <c r="AF938" t="e">
        <f t="shared" si="194"/>
        <v>#N/A</v>
      </c>
    </row>
    <row r="939" spans="1:32">
      <c r="A939" s="176"/>
      <c r="B939" s="176"/>
      <c r="C939" s="176"/>
      <c r="D939" s="176"/>
      <c r="E939" s="176"/>
      <c r="F939" s="176"/>
      <c r="G939" s="175"/>
      <c r="H939" s="176"/>
      <c r="I939" s="176"/>
      <c r="J939" s="176"/>
      <c r="K939" s="176"/>
      <c r="L939" s="176"/>
      <c r="M939" s="176"/>
      <c r="N939" s="176" t="s">
        <v>12</v>
      </c>
      <c r="O939" s="176" t="s">
        <v>12</v>
      </c>
      <c r="P939" s="155" t="str">
        <f t="shared" si="182"/>
        <v xml:space="preserve"> </v>
      </c>
      <c r="Q939" s="155" t="str">
        <f>IF(P939="在读",IF(IFERROR(FIND("一",C939),0)&gt;0,"一对一",VLOOKUP(LEFT(C939,3),班级编码!A:H,8,0)),P939)</f>
        <v xml:space="preserve"> </v>
      </c>
      <c r="R939" s="156">
        <f t="shared" si="183"/>
        <v>0</v>
      </c>
      <c r="S939" s="151">
        <f t="shared" si="184"/>
        <v>0</v>
      </c>
      <c r="T939" s="151" t="str">
        <f t="shared" si="185"/>
        <v/>
      </c>
      <c r="U939" s="151" t="str">
        <f t="shared" si="186"/>
        <v/>
      </c>
      <c r="V939" s="151" t="str">
        <f t="shared" si="187"/>
        <v/>
      </c>
      <c r="W939" s="151" t="str">
        <f t="shared" si="188"/>
        <v/>
      </c>
      <c r="X939" s="151">
        <f t="shared" si="189"/>
        <v>0</v>
      </c>
      <c r="Y939" s="151">
        <f t="shared" si="190"/>
        <v>0</v>
      </c>
      <c r="Z939" s="151" t="str">
        <f t="shared" si="191"/>
        <v/>
      </c>
      <c r="AA939" s="151">
        <f>COUNTIF($F$2:F939,F939)</f>
        <v>0</v>
      </c>
      <c r="AB939" s="156" t="str">
        <f t="shared" si="192"/>
        <v/>
      </c>
      <c r="AC939" t="e">
        <f>VLOOKUP(C939,'2-班级信息'!A:AH,31,0)</f>
        <v>#N/A</v>
      </c>
      <c r="AD939" t="e">
        <f>VLOOKUP(C939,'2-班级信息'!A:AH,8,0)</f>
        <v>#N/A</v>
      </c>
      <c r="AE939" t="e">
        <f t="shared" si="193"/>
        <v>#N/A</v>
      </c>
      <c r="AF939" t="e">
        <f t="shared" si="194"/>
        <v>#N/A</v>
      </c>
    </row>
    <row r="940" spans="1:32">
      <c r="A940" s="176"/>
      <c r="B940" s="176"/>
      <c r="C940" s="176"/>
      <c r="D940" s="176"/>
      <c r="E940" s="176"/>
      <c r="F940" s="176"/>
      <c r="G940" s="175"/>
      <c r="H940" s="176"/>
      <c r="I940" s="176"/>
      <c r="J940" s="176"/>
      <c r="K940" s="176"/>
      <c r="L940" s="176"/>
      <c r="M940" s="176"/>
      <c r="N940" s="176" t="s">
        <v>12</v>
      </c>
      <c r="O940" s="176" t="s">
        <v>12</v>
      </c>
      <c r="P940" s="155" t="str">
        <f t="shared" si="182"/>
        <v xml:space="preserve"> </v>
      </c>
      <c r="Q940" s="155" t="str">
        <f>IF(P940="在读",IF(IFERROR(FIND("一",C940),0)&gt;0,"一对一",VLOOKUP(LEFT(C940,3),班级编码!A:H,8,0)),P940)</f>
        <v xml:space="preserve"> </v>
      </c>
      <c r="R940" s="156">
        <f t="shared" si="183"/>
        <v>0</v>
      </c>
      <c r="S940" s="151">
        <f t="shared" si="184"/>
        <v>0</v>
      </c>
      <c r="T940" s="151" t="str">
        <f t="shared" si="185"/>
        <v/>
      </c>
      <c r="U940" s="151" t="str">
        <f t="shared" si="186"/>
        <v/>
      </c>
      <c r="V940" s="151" t="str">
        <f t="shared" si="187"/>
        <v/>
      </c>
      <c r="W940" s="151" t="str">
        <f t="shared" si="188"/>
        <v/>
      </c>
      <c r="X940" s="151">
        <f t="shared" si="189"/>
        <v>0</v>
      </c>
      <c r="Y940" s="151">
        <f t="shared" si="190"/>
        <v>0</v>
      </c>
      <c r="Z940" s="151" t="str">
        <f t="shared" si="191"/>
        <v/>
      </c>
      <c r="AA940" s="151">
        <f>COUNTIF($F$2:F940,F940)</f>
        <v>0</v>
      </c>
      <c r="AB940" s="156" t="str">
        <f t="shared" si="192"/>
        <v/>
      </c>
      <c r="AC940" t="e">
        <f>VLOOKUP(C940,'2-班级信息'!A:AH,31,0)</f>
        <v>#N/A</v>
      </c>
      <c r="AD940" t="e">
        <f>VLOOKUP(C940,'2-班级信息'!A:AH,8,0)</f>
        <v>#N/A</v>
      </c>
      <c r="AE940" t="e">
        <f t="shared" si="193"/>
        <v>#N/A</v>
      </c>
      <c r="AF940" t="e">
        <f t="shared" si="194"/>
        <v>#N/A</v>
      </c>
    </row>
    <row r="941" spans="1:32">
      <c r="A941" s="176"/>
      <c r="B941" s="176"/>
      <c r="C941" s="176"/>
      <c r="D941" s="176"/>
      <c r="E941" s="176"/>
      <c r="F941" s="176"/>
      <c r="G941" s="175"/>
      <c r="H941" s="176"/>
      <c r="I941" s="176"/>
      <c r="J941" s="176"/>
      <c r="K941" s="176"/>
      <c r="L941" s="176"/>
      <c r="M941" s="176"/>
      <c r="N941" s="176" t="s">
        <v>12</v>
      </c>
      <c r="O941" s="176" t="s">
        <v>12</v>
      </c>
      <c r="P941" s="155" t="str">
        <f t="shared" si="182"/>
        <v xml:space="preserve"> </v>
      </c>
      <c r="Q941" s="155" t="str">
        <f>IF(P941="在读",IF(IFERROR(FIND("一",C941),0)&gt;0,"一对一",VLOOKUP(LEFT(C941,3),班级编码!A:H,8,0)),P941)</f>
        <v xml:space="preserve"> </v>
      </c>
      <c r="R941" s="156">
        <f t="shared" si="183"/>
        <v>0</v>
      </c>
      <c r="S941" s="151">
        <f t="shared" si="184"/>
        <v>0</v>
      </c>
      <c r="T941" s="151" t="str">
        <f t="shared" si="185"/>
        <v/>
      </c>
      <c r="U941" s="151" t="str">
        <f t="shared" si="186"/>
        <v/>
      </c>
      <c r="V941" s="151" t="str">
        <f t="shared" si="187"/>
        <v/>
      </c>
      <c r="W941" s="151" t="str">
        <f t="shared" si="188"/>
        <v/>
      </c>
      <c r="X941" s="151">
        <f t="shared" si="189"/>
        <v>0</v>
      </c>
      <c r="Y941" s="151">
        <f t="shared" si="190"/>
        <v>0</v>
      </c>
      <c r="Z941" s="151" t="str">
        <f t="shared" si="191"/>
        <v/>
      </c>
      <c r="AA941" s="151">
        <f>COUNTIF($F$2:F941,F941)</f>
        <v>0</v>
      </c>
      <c r="AB941" s="156" t="str">
        <f t="shared" si="192"/>
        <v/>
      </c>
      <c r="AC941" t="e">
        <f>VLOOKUP(C941,'2-班级信息'!A:AH,31,0)</f>
        <v>#N/A</v>
      </c>
      <c r="AD941" t="e">
        <f>VLOOKUP(C941,'2-班级信息'!A:AH,8,0)</f>
        <v>#N/A</v>
      </c>
      <c r="AE941" t="e">
        <f t="shared" si="193"/>
        <v>#N/A</v>
      </c>
      <c r="AF941" t="e">
        <f t="shared" si="194"/>
        <v>#N/A</v>
      </c>
    </row>
    <row r="942" spans="1:32">
      <c r="A942" s="176"/>
      <c r="B942" s="176"/>
      <c r="C942" s="176"/>
      <c r="D942" s="176"/>
      <c r="E942" s="176"/>
      <c r="F942" s="176"/>
      <c r="G942" s="175"/>
      <c r="H942" s="176"/>
      <c r="I942" s="176"/>
      <c r="J942" s="176"/>
      <c r="K942" s="176"/>
      <c r="L942" s="176"/>
      <c r="M942" s="176"/>
      <c r="N942" s="176" t="s">
        <v>12</v>
      </c>
      <c r="O942" s="176" t="s">
        <v>12</v>
      </c>
      <c r="P942" s="155" t="str">
        <f t="shared" si="182"/>
        <v xml:space="preserve"> </v>
      </c>
      <c r="Q942" s="155" t="str">
        <f>IF(P942="在读",IF(IFERROR(FIND("一",C942),0)&gt;0,"一对一",VLOOKUP(LEFT(C942,3),班级编码!A:H,8,0)),P942)</f>
        <v xml:space="preserve"> </v>
      </c>
      <c r="R942" s="156">
        <f t="shared" si="183"/>
        <v>0</v>
      </c>
      <c r="S942" s="151">
        <f t="shared" si="184"/>
        <v>0</v>
      </c>
      <c r="T942" s="151" t="str">
        <f t="shared" si="185"/>
        <v/>
      </c>
      <c r="U942" s="151" t="str">
        <f t="shared" si="186"/>
        <v/>
      </c>
      <c r="V942" s="151" t="str">
        <f t="shared" si="187"/>
        <v/>
      </c>
      <c r="W942" s="151" t="str">
        <f t="shared" si="188"/>
        <v/>
      </c>
      <c r="X942" s="151">
        <f t="shared" si="189"/>
        <v>0</v>
      </c>
      <c r="Y942" s="151">
        <f t="shared" si="190"/>
        <v>0</v>
      </c>
      <c r="Z942" s="151" t="str">
        <f t="shared" si="191"/>
        <v/>
      </c>
      <c r="AA942" s="151">
        <f>COUNTIF($F$2:F942,F942)</f>
        <v>0</v>
      </c>
      <c r="AB942" s="156" t="str">
        <f t="shared" si="192"/>
        <v/>
      </c>
      <c r="AC942" t="e">
        <f>VLOOKUP(C942,'2-班级信息'!A:AH,31,0)</f>
        <v>#N/A</v>
      </c>
      <c r="AD942" t="e">
        <f>VLOOKUP(C942,'2-班级信息'!A:AH,8,0)</f>
        <v>#N/A</v>
      </c>
      <c r="AE942" t="e">
        <f t="shared" si="193"/>
        <v>#N/A</v>
      </c>
      <c r="AF942" t="e">
        <f t="shared" si="194"/>
        <v>#N/A</v>
      </c>
    </row>
    <row r="943" spans="1:32">
      <c r="A943" s="176"/>
      <c r="B943" s="176"/>
      <c r="C943" s="176"/>
      <c r="D943" s="176"/>
      <c r="E943" s="176"/>
      <c r="F943" s="176"/>
      <c r="G943" s="175"/>
      <c r="H943" s="176"/>
      <c r="I943" s="176"/>
      <c r="J943" s="176"/>
      <c r="K943" s="176"/>
      <c r="L943" s="176"/>
      <c r="M943" s="176"/>
      <c r="N943" s="176" t="s">
        <v>12</v>
      </c>
      <c r="O943" s="176" t="s">
        <v>12</v>
      </c>
      <c r="P943" s="155" t="str">
        <f t="shared" si="182"/>
        <v xml:space="preserve"> </v>
      </c>
      <c r="Q943" s="155" t="str">
        <f>IF(P943="在读",IF(IFERROR(FIND("一",C943),0)&gt;0,"一对一",VLOOKUP(LEFT(C943,3),班级编码!A:H,8,0)),P943)</f>
        <v xml:space="preserve"> </v>
      </c>
      <c r="R943" s="156">
        <f t="shared" si="183"/>
        <v>0</v>
      </c>
      <c r="S943" s="151">
        <f t="shared" si="184"/>
        <v>0</v>
      </c>
      <c r="T943" s="151" t="str">
        <f t="shared" si="185"/>
        <v/>
      </c>
      <c r="U943" s="151" t="str">
        <f t="shared" si="186"/>
        <v/>
      </c>
      <c r="V943" s="151" t="str">
        <f t="shared" si="187"/>
        <v/>
      </c>
      <c r="W943" s="151" t="str">
        <f t="shared" si="188"/>
        <v/>
      </c>
      <c r="X943" s="151">
        <f t="shared" si="189"/>
        <v>0</v>
      </c>
      <c r="Y943" s="151">
        <f t="shared" si="190"/>
        <v>0</v>
      </c>
      <c r="Z943" s="151" t="str">
        <f t="shared" si="191"/>
        <v/>
      </c>
      <c r="AA943" s="151">
        <f>COUNTIF($F$2:F943,F943)</f>
        <v>0</v>
      </c>
      <c r="AB943" s="156" t="str">
        <f t="shared" si="192"/>
        <v/>
      </c>
      <c r="AC943" t="e">
        <f>VLOOKUP(C943,'2-班级信息'!A:AH,31,0)</f>
        <v>#N/A</v>
      </c>
      <c r="AD943" t="e">
        <f>VLOOKUP(C943,'2-班级信息'!A:AH,8,0)</f>
        <v>#N/A</v>
      </c>
      <c r="AE943" t="e">
        <f t="shared" si="193"/>
        <v>#N/A</v>
      </c>
      <c r="AF943" t="e">
        <f t="shared" si="194"/>
        <v>#N/A</v>
      </c>
    </row>
    <row r="944" spans="1:32">
      <c r="A944" s="176"/>
      <c r="B944" s="176"/>
      <c r="C944" s="176"/>
      <c r="D944" s="176"/>
      <c r="E944" s="176"/>
      <c r="F944" s="176"/>
      <c r="G944" s="175"/>
      <c r="H944" s="176"/>
      <c r="I944" s="176"/>
      <c r="J944" s="176"/>
      <c r="K944" s="176"/>
      <c r="L944" s="176"/>
      <c r="M944" s="176"/>
      <c r="N944" s="176" t="s">
        <v>12</v>
      </c>
      <c r="O944" s="176" t="s">
        <v>12</v>
      </c>
      <c r="P944" s="155" t="str">
        <f t="shared" si="182"/>
        <v xml:space="preserve"> </v>
      </c>
      <c r="Q944" s="155" t="str">
        <f>IF(P944="在读",IF(IFERROR(FIND("一",C944),0)&gt;0,"一对一",VLOOKUP(LEFT(C944,3),班级编码!A:H,8,0)),P944)</f>
        <v xml:space="preserve"> </v>
      </c>
      <c r="R944" s="156">
        <f t="shared" si="183"/>
        <v>0</v>
      </c>
      <c r="S944" s="151">
        <f t="shared" si="184"/>
        <v>0</v>
      </c>
      <c r="T944" s="151" t="str">
        <f t="shared" si="185"/>
        <v/>
      </c>
      <c r="U944" s="151" t="str">
        <f t="shared" si="186"/>
        <v/>
      </c>
      <c r="V944" s="151" t="str">
        <f t="shared" si="187"/>
        <v/>
      </c>
      <c r="W944" s="151" t="str">
        <f t="shared" si="188"/>
        <v/>
      </c>
      <c r="X944" s="151">
        <f t="shared" si="189"/>
        <v>0</v>
      </c>
      <c r="Y944" s="151">
        <f t="shared" si="190"/>
        <v>0</v>
      </c>
      <c r="Z944" s="151" t="str">
        <f t="shared" si="191"/>
        <v/>
      </c>
      <c r="AA944" s="151">
        <f>COUNTIF($F$2:F944,F944)</f>
        <v>0</v>
      </c>
      <c r="AB944" s="156" t="str">
        <f t="shared" si="192"/>
        <v/>
      </c>
      <c r="AC944" t="e">
        <f>VLOOKUP(C944,'2-班级信息'!A:AH,31,0)</f>
        <v>#N/A</v>
      </c>
      <c r="AD944" t="e">
        <f>VLOOKUP(C944,'2-班级信息'!A:AH,8,0)</f>
        <v>#N/A</v>
      </c>
      <c r="AE944" t="e">
        <f t="shared" si="193"/>
        <v>#N/A</v>
      </c>
      <c r="AF944" t="e">
        <f t="shared" si="194"/>
        <v>#N/A</v>
      </c>
    </row>
    <row r="945" spans="1:32">
      <c r="A945" s="176"/>
      <c r="B945" s="176"/>
      <c r="C945" s="176"/>
      <c r="D945" s="176"/>
      <c r="E945" s="176"/>
      <c r="F945" s="176"/>
      <c r="G945" s="175"/>
      <c r="H945" s="176"/>
      <c r="I945" s="176"/>
      <c r="J945" s="176"/>
      <c r="K945" s="176"/>
      <c r="L945" s="176"/>
      <c r="M945" s="176"/>
      <c r="N945" s="176" t="s">
        <v>12</v>
      </c>
      <c r="O945" s="176" t="s">
        <v>12</v>
      </c>
      <c r="P945" s="155" t="str">
        <f t="shared" si="182"/>
        <v xml:space="preserve"> </v>
      </c>
      <c r="Q945" s="155" t="str">
        <f>IF(P945="在读",IF(IFERROR(FIND("一",C945),0)&gt;0,"一对一",VLOOKUP(LEFT(C945,3),班级编码!A:H,8,0)),P945)</f>
        <v xml:space="preserve"> </v>
      </c>
      <c r="R945" s="156">
        <f t="shared" si="183"/>
        <v>0</v>
      </c>
      <c r="S945" s="151">
        <f t="shared" si="184"/>
        <v>0</v>
      </c>
      <c r="T945" s="151" t="str">
        <f t="shared" si="185"/>
        <v/>
      </c>
      <c r="U945" s="151" t="str">
        <f t="shared" si="186"/>
        <v/>
      </c>
      <c r="V945" s="151" t="str">
        <f t="shared" si="187"/>
        <v/>
      </c>
      <c r="W945" s="151" t="str">
        <f t="shared" si="188"/>
        <v/>
      </c>
      <c r="X945" s="151">
        <f t="shared" si="189"/>
        <v>0</v>
      </c>
      <c r="Y945" s="151">
        <f t="shared" si="190"/>
        <v>0</v>
      </c>
      <c r="Z945" s="151" t="str">
        <f t="shared" si="191"/>
        <v/>
      </c>
      <c r="AA945" s="151">
        <f>COUNTIF($F$2:F945,F945)</f>
        <v>0</v>
      </c>
      <c r="AB945" s="156" t="str">
        <f t="shared" si="192"/>
        <v/>
      </c>
      <c r="AC945" t="e">
        <f>VLOOKUP(C945,'2-班级信息'!A:AH,31,0)</f>
        <v>#N/A</v>
      </c>
      <c r="AD945" t="e">
        <f>VLOOKUP(C945,'2-班级信息'!A:AH,8,0)</f>
        <v>#N/A</v>
      </c>
      <c r="AE945" t="e">
        <f t="shared" si="193"/>
        <v>#N/A</v>
      </c>
      <c r="AF945" t="e">
        <f t="shared" si="194"/>
        <v>#N/A</v>
      </c>
    </row>
    <row r="946" spans="1:32">
      <c r="A946" s="176"/>
      <c r="B946" s="176"/>
      <c r="C946" s="176"/>
      <c r="D946" s="176"/>
      <c r="E946" s="176"/>
      <c r="F946" s="176"/>
      <c r="G946" s="175"/>
      <c r="H946" s="176"/>
      <c r="I946" s="176"/>
      <c r="J946" s="176"/>
      <c r="K946" s="176"/>
      <c r="L946" s="176"/>
      <c r="M946" s="176"/>
      <c r="N946" s="176" t="s">
        <v>12</v>
      </c>
      <c r="O946" s="176" t="s">
        <v>12</v>
      </c>
      <c r="P946" s="155" t="str">
        <f t="shared" si="182"/>
        <v xml:space="preserve"> </v>
      </c>
      <c r="Q946" s="155" t="str">
        <f>IF(P946="在读",IF(IFERROR(FIND("一",C946),0)&gt;0,"一对一",VLOOKUP(LEFT(C946,3),班级编码!A:H,8,0)),P946)</f>
        <v xml:space="preserve"> </v>
      </c>
      <c r="R946" s="156">
        <f t="shared" si="183"/>
        <v>0</v>
      </c>
      <c r="S946" s="151">
        <f t="shared" si="184"/>
        <v>0</v>
      </c>
      <c r="T946" s="151" t="str">
        <f t="shared" si="185"/>
        <v/>
      </c>
      <c r="U946" s="151" t="str">
        <f t="shared" si="186"/>
        <v/>
      </c>
      <c r="V946" s="151" t="str">
        <f t="shared" si="187"/>
        <v/>
      </c>
      <c r="W946" s="151" t="str">
        <f t="shared" si="188"/>
        <v/>
      </c>
      <c r="X946" s="151">
        <f t="shared" si="189"/>
        <v>0</v>
      </c>
      <c r="Y946" s="151">
        <f t="shared" si="190"/>
        <v>0</v>
      </c>
      <c r="Z946" s="151" t="str">
        <f t="shared" si="191"/>
        <v/>
      </c>
      <c r="AA946" s="151">
        <f>COUNTIF($F$2:F946,F946)</f>
        <v>0</v>
      </c>
      <c r="AB946" s="156" t="str">
        <f t="shared" si="192"/>
        <v/>
      </c>
      <c r="AC946" t="e">
        <f>VLOOKUP(C946,'2-班级信息'!A:AH,31,0)</f>
        <v>#N/A</v>
      </c>
      <c r="AD946" t="e">
        <f>VLOOKUP(C946,'2-班级信息'!A:AH,8,0)</f>
        <v>#N/A</v>
      </c>
      <c r="AE946" t="e">
        <f t="shared" si="193"/>
        <v>#N/A</v>
      </c>
      <c r="AF946" t="e">
        <f t="shared" si="194"/>
        <v>#N/A</v>
      </c>
    </row>
    <row r="947" spans="1:32">
      <c r="A947" s="176"/>
      <c r="B947" s="176"/>
      <c r="C947" s="176"/>
      <c r="D947" s="176"/>
      <c r="E947" s="176"/>
      <c r="F947" s="176"/>
      <c r="G947" s="175"/>
      <c r="H947" s="176"/>
      <c r="I947" s="176"/>
      <c r="J947" s="176"/>
      <c r="K947" s="176"/>
      <c r="L947" s="176"/>
      <c r="M947" s="176"/>
      <c r="N947" s="176" t="s">
        <v>12</v>
      </c>
      <c r="O947" s="176" t="s">
        <v>12</v>
      </c>
      <c r="P947" s="155" t="str">
        <f t="shared" si="182"/>
        <v xml:space="preserve"> </v>
      </c>
      <c r="Q947" s="155" t="str">
        <f>IF(P947="在读",IF(IFERROR(FIND("一",C947),0)&gt;0,"一对一",VLOOKUP(LEFT(C947,3),班级编码!A:H,8,0)),P947)</f>
        <v xml:space="preserve"> </v>
      </c>
      <c r="R947" s="156">
        <f t="shared" si="183"/>
        <v>0</v>
      </c>
      <c r="S947" s="151">
        <f t="shared" si="184"/>
        <v>0</v>
      </c>
      <c r="T947" s="151" t="str">
        <f t="shared" si="185"/>
        <v/>
      </c>
      <c r="U947" s="151" t="str">
        <f t="shared" si="186"/>
        <v/>
      </c>
      <c r="V947" s="151" t="str">
        <f t="shared" si="187"/>
        <v/>
      </c>
      <c r="W947" s="151" t="str">
        <f t="shared" si="188"/>
        <v/>
      </c>
      <c r="X947" s="151">
        <f t="shared" si="189"/>
        <v>0</v>
      </c>
      <c r="Y947" s="151">
        <f t="shared" si="190"/>
        <v>0</v>
      </c>
      <c r="Z947" s="151" t="str">
        <f t="shared" si="191"/>
        <v/>
      </c>
      <c r="AA947" s="151">
        <f>COUNTIF($F$2:F947,F947)</f>
        <v>0</v>
      </c>
      <c r="AB947" s="156" t="str">
        <f t="shared" si="192"/>
        <v/>
      </c>
      <c r="AC947" t="e">
        <f>VLOOKUP(C947,'2-班级信息'!A:AH,31,0)</f>
        <v>#N/A</v>
      </c>
      <c r="AD947" t="e">
        <f>VLOOKUP(C947,'2-班级信息'!A:AH,8,0)</f>
        <v>#N/A</v>
      </c>
      <c r="AE947" t="e">
        <f t="shared" si="193"/>
        <v>#N/A</v>
      </c>
      <c r="AF947" t="e">
        <f t="shared" si="194"/>
        <v>#N/A</v>
      </c>
    </row>
    <row r="948" spans="1:32">
      <c r="A948" s="176"/>
      <c r="B948" s="176"/>
      <c r="C948" s="176"/>
      <c r="D948" s="176"/>
      <c r="E948" s="176"/>
      <c r="F948" s="176"/>
      <c r="G948" s="175"/>
      <c r="H948" s="176"/>
      <c r="I948" s="176"/>
      <c r="J948" s="176"/>
      <c r="K948" s="176"/>
      <c r="L948" s="176"/>
      <c r="M948" s="176"/>
      <c r="N948" s="176" t="s">
        <v>12</v>
      </c>
      <c r="O948" s="176" t="s">
        <v>12</v>
      </c>
      <c r="P948" s="155" t="str">
        <f t="shared" si="182"/>
        <v xml:space="preserve"> </v>
      </c>
      <c r="Q948" s="155" t="str">
        <f>IF(P948="在读",IF(IFERROR(FIND("一",C948),0)&gt;0,"一对一",VLOOKUP(LEFT(C948,3),班级编码!A:H,8,0)),P948)</f>
        <v xml:space="preserve"> </v>
      </c>
      <c r="R948" s="156">
        <f t="shared" si="183"/>
        <v>0</v>
      </c>
      <c r="S948" s="151">
        <f t="shared" si="184"/>
        <v>0</v>
      </c>
      <c r="T948" s="151" t="str">
        <f t="shared" si="185"/>
        <v/>
      </c>
      <c r="U948" s="151" t="str">
        <f t="shared" si="186"/>
        <v/>
      </c>
      <c r="V948" s="151" t="str">
        <f t="shared" si="187"/>
        <v/>
      </c>
      <c r="W948" s="151" t="str">
        <f t="shared" si="188"/>
        <v/>
      </c>
      <c r="X948" s="151">
        <f t="shared" si="189"/>
        <v>0</v>
      </c>
      <c r="Y948" s="151">
        <f t="shared" si="190"/>
        <v>0</v>
      </c>
      <c r="Z948" s="151" t="str">
        <f t="shared" si="191"/>
        <v/>
      </c>
      <c r="AA948" s="151">
        <f>COUNTIF($F$2:F948,F948)</f>
        <v>0</v>
      </c>
      <c r="AB948" s="156" t="str">
        <f t="shared" si="192"/>
        <v/>
      </c>
      <c r="AC948" t="e">
        <f>VLOOKUP(C948,'2-班级信息'!A:AH,31,0)</f>
        <v>#N/A</v>
      </c>
      <c r="AD948" t="e">
        <f>VLOOKUP(C948,'2-班级信息'!A:AH,8,0)</f>
        <v>#N/A</v>
      </c>
      <c r="AE948" t="e">
        <f t="shared" si="193"/>
        <v>#N/A</v>
      </c>
      <c r="AF948" t="e">
        <f t="shared" si="194"/>
        <v>#N/A</v>
      </c>
    </row>
    <row r="949" spans="1:32">
      <c r="A949" s="176"/>
      <c r="B949" s="176"/>
      <c r="C949" s="176"/>
      <c r="D949" s="176"/>
      <c r="E949" s="176"/>
      <c r="F949" s="176"/>
      <c r="G949" s="175"/>
      <c r="H949" s="176"/>
      <c r="I949" s="176"/>
      <c r="J949" s="176"/>
      <c r="K949" s="176"/>
      <c r="L949" s="176"/>
      <c r="M949" s="176"/>
      <c r="N949" s="176" t="s">
        <v>12</v>
      </c>
      <c r="O949" s="176" t="s">
        <v>12</v>
      </c>
      <c r="P949" s="155" t="str">
        <f t="shared" si="182"/>
        <v xml:space="preserve"> </v>
      </c>
      <c r="Q949" s="155" t="str">
        <f>IF(P949="在读",IF(IFERROR(FIND("一",C949),0)&gt;0,"一对一",VLOOKUP(LEFT(C949,3),班级编码!A:H,8,0)),P949)</f>
        <v xml:space="preserve"> </v>
      </c>
      <c r="R949" s="156">
        <f t="shared" si="183"/>
        <v>0</v>
      </c>
      <c r="S949" s="151">
        <f t="shared" si="184"/>
        <v>0</v>
      </c>
      <c r="T949" s="151" t="str">
        <f t="shared" si="185"/>
        <v/>
      </c>
      <c r="U949" s="151" t="str">
        <f t="shared" si="186"/>
        <v/>
      </c>
      <c r="V949" s="151" t="str">
        <f t="shared" si="187"/>
        <v/>
      </c>
      <c r="W949" s="151" t="str">
        <f t="shared" si="188"/>
        <v/>
      </c>
      <c r="X949" s="151">
        <f t="shared" si="189"/>
        <v>0</v>
      </c>
      <c r="Y949" s="151">
        <f t="shared" si="190"/>
        <v>0</v>
      </c>
      <c r="Z949" s="151" t="str">
        <f t="shared" si="191"/>
        <v/>
      </c>
      <c r="AA949" s="151">
        <f>COUNTIF($F$2:F949,F949)</f>
        <v>0</v>
      </c>
      <c r="AB949" s="156" t="str">
        <f t="shared" si="192"/>
        <v/>
      </c>
      <c r="AC949" t="e">
        <f>VLOOKUP(C949,'2-班级信息'!A:AH,31,0)</f>
        <v>#N/A</v>
      </c>
      <c r="AD949" t="e">
        <f>VLOOKUP(C949,'2-班级信息'!A:AH,8,0)</f>
        <v>#N/A</v>
      </c>
      <c r="AE949" t="e">
        <f t="shared" si="193"/>
        <v>#N/A</v>
      </c>
      <c r="AF949" t="e">
        <f t="shared" si="194"/>
        <v>#N/A</v>
      </c>
    </row>
    <row r="950" spans="1:32">
      <c r="A950" s="176"/>
      <c r="B950" s="176"/>
      <c r="C950" s="176"/>
      <c r="D950" s="176"/>
      <c r="E950" s="176"/>
      <c r="F950" s="176"/>
      <c r="G950" s="175"/>
      <c r="H950" s="176"/>
      <c r="I950" s="176"/>
      <c r="J950" s="176"/>
      <c r="K950" s="176"/>
      <c r="L950" s="176"/>
      <c r="M950" s="176"/>
      <c r="N950" s="176" t="s">
        <v>12</v>
      </c>
      <c r="O950" s="176" t="s">
        <v>12</v>
      </c>
      <c r="P950" s="155" t="str">
        <f t="shared" si="182"/>
        <v xml:space="preserve"> </v>
      </c>
      <c r="Q950" s="155" t="str">
        <f>IF(P950="在读",IF(IFERROR(FIND("一",C950),0)&gt;0,"一对一",VLOOKUP(LEFT(C950,3),班级编码!A:H,8,0)),P950)</f>
        <v xml:space="preserve"> </v>
      </c>
      <c r="R950" s="156">
        <f t="shared" si="183"/>
        <v>0</v>
      </c>
      <c r="S950" s="151">
        <f t="shared" si="184"/>
        <v>0</v>
      </c>
      <c r="T950" s="151" t="str">
        <f t="shared" si="185"/>
        <v/>
      </c>
      <c r="U950" s="151" t="str">
        <f t="shared" si="186"/>
        <v/>
      </c>
      <c r="V950" s="151" t="str">
        <f t="shared" si="187"/>
        <v/>
      </c>
      <c r="W950" s="151" t="str">
        <f t="shared" si="188"/>
        <v/>
      </c>
      <c r="X950" s="151">
        <f t="shared" si="189"/>
        <v>0</v>
      </c>
      <c r="Y950" s="151">
        <f t="shared" si="190"/>
        <v>0</v>
      </c>
      <c r="Z950" s="151" t="str">
        <f t="shared" si="191"/>
        <v/>
      </c>
      <c r="AA950" s="151">
        <f>COUNTIF($F$2:F950,F950)</f>
        <v>0</v>
      </c>
      <c r="AB950" s="156" t="str">
        <f t="shared" si="192"/>
        <v/>
      </c>
      <c r="AC950" t="e">
        <f>VLOOKUP(C950,'2-班级信息'!A:AH,31,0)</f>
        <v>#N/A</v>
      </c>
      <c r="AD950" t="e">
        <f>VLOOKUP(C950,'2-班级信息'!A:AH,8,0)</f>
        <v>#N/A</v>
      </c>
      <c r="AE950" t="e">
        <f t="shared" si="193"/>
        <v>#N/A</v>
      </c>
      <c r="AF950" t="e">
        <f t="shared" si="194"/>
        <v>#N/A</v>
      </c>
    </row>
    <row r="951" spans="1:32">
      <c r="A951" s="176"/>
      <c r="B951" s="176"/>
      <c r="C951" s="176"/>
      <c r="D951" s="176"/>
      <c r="E951" s="176"/>
      <c r="F951" s="176"/>
      <c r="G951" s="175"/>
      <c r="H951" s="176"/>
      <c r="I951" s="176"/>
      <c r="J951" s="176"/>
      <c r="K951" s="176"/>
      <c r="L951" s="176"/>
      <c r="M951" s="176"/>
      <c r="N951" s="176" t="s">
        <v>12</v>
      </c>
      <c r="O951" s="176" t="s">
        <v>12</v>
      </c>
      <c r="P951" s="155" t="str">
        <f t="shared" si="182"/>
        <v xml:space="preserve"> </v>
      </c>
      <c r="Q951" s="155" t="str">
        <f>IF(P951="在读",IF(IFERROR(FIND("一",C951),0)&gt;0,"一对一",VLOOKUP(LEFT(C951,3),班级编码!A:H,8,0)),P951)</f>
        <v xml:space="preserve"> </v>
      </c>
      <c r="R951" s="156">
        <f t="shared" si="183"/>
        <v>0</v>
      </c>
      <c r="S951" s="151">
        <f t="shared" si="184"/>
        <v>0</v>
      </c>
      <c r="T951" s="151" t="str">
        <f t="shared" si="185"/>
        <v/>
      </c>
      <c r="U951" s="151" t="str">
        <f t="shared" si="186"/>
        <v/>
      </c>
      <c r="V951" s="151" t="str">
        <f t="shared" si="187"/>
        <v/>
      </c>
      <c r="W951" s="151" t="str">
        <f t="shared" si="188"/>
        <v/>
      </c>
      <c r="X951" s="151">
        <f t="shared" si="189"/>
        <v>0</v>
      </c>
      <c r="Y951" s="151">
        <f t="shared" si="190"/>
        <v>0</v>
      </c>
      <c r="Z951" s="151" t="str">
        <f t="shared" si="191"/>
        <v/>
      </c>
      <c r="AA951" s="151">
        <f>COUNTIF($F$2:F951,F951)</f>
        <v>0</v>
      </c>
      <c r="AB951" s="156" t="str">
        <f t="shared" si="192"/>
        <v/>
      </c>
      <c r="AC951" t="e">
        <f>VLOOKUP(C951,'2-班级信息'!A:AH,31,0)</f>
        <v>#N/A</v>
      </c>
      <c r="AD951" t="e">
        <f>VLOOKUP(C951,'2-班级信息'!A:AH,8,0)</f>
        <v>#N/A</v>
      </c>
      <c r="AE951" t="e">
        <f t="shared" si="193"/>
        <v>#N/A</v>
      </c>
      <c r="AF951" t="e">
        <f t="shared" si="194"/>
        <v>#N/A</v>
      </c>
    </row>
    <row r="952" spans="1:32">
      <c r="A952" s="176"/>
      <c r="B952" s="176"/>
      <c r="C952" s="176"/>
      <c r="D952" s="176"/>
      <c r="E952" s="176"/>
      <c r="F952" s="176"/>
      <c r="G952" s="175"/>
      <c r="H952" s="176"/>
      <c r="I952" s="176"/>
      <c r="J952" s="176"/>
      <c r="K952" s="176"/>
      <c r="L952" s="176"/>
      <c r="M952" s="176"/>
      <c r="N952" s="176" t="s">
        <v>12</v>
      </c>
      <c r="O952" s="176" t="s">
        <v>12</v>
      </c>
      <c r="P952" s="155" t="str">
        <f t="shared" si="182"/>
        <v xml:space="preserve"> </v>
      </c>
      <c r="Q952" s="155" t="str">
        <f>IF(P952="在读",IF(IFERROR(FIND("一",C952),0)&gt;0,"一对一",VLOOKUP(LEFT(C952,3),班级编码!A:H,8,0)),P952)</f>
        <v xml:space="preserve"> </v>
      </c>
      <c r="R952" s="156">
        <f t="shared" si="183"/>
        <v>0</v>
      </c>
      <c r="S952" s="151">
        <f t="shared" si="184"/>
        <v>0</v>
      </c>
      <c r="T952" s="151" t="str">
        <f t="shared" si="185"/>
        <v/>
      </c>
      <c r="U952" s="151" t="str">
        <f t="shared" si="186"/>
        <v/>
      </c>
      <c r="V952" s="151" t="str">
        <f t="shared" si="187"/>
        <v/>
      </c>
      <c r="W952" s="151" t="str">
        <f t="shared" si="188"/>
        <v/>
      </c>
      <c r="X952" s="151">
        <f t="shared" si="189"/>
        <v>0</v>
      </c>
      <c r="Y952" s="151">
        <f t="shared" si="190"/>
        <v>0</v>
      </c>
      <c r="Z952" s="151" t="str">
        <f t="shared" si="191"/>
        <v/>
      </c>
      <c r="AA952" s="151">
        <f>COUNTIF($F$2:F952,F952)</f>
        <v>0</v>
      </c>
      <c r="AB952" s="156" t="str">
        <f t="shared" si="192"/>
        <v/>
      </c>
      <c r="AC952" t="e">
        <f>VLOOKUP(C952,'2-班级信息'!A:AH,31,0)</f>
        <v>#N/A</v>
      </c>
      <c r="AD952" t="e">
        <f>VLOOKUP(C952,'2-班级信息'!A:AH,8,0)</f>
        <v>#N/A</v>
      </c>
      <c r="AE952" t="e">
        <f t="shared" si="193"/>
        <v>#N/A</v>
      </c>
      <c r="AF952" t="e">
        <f t="shared" si="194"/>
        <v>#N/A</v>
      </c>
    </row>
    <row r="953" spans="1:32">
      <c r="A953" s="176"/>
      <c r="B953" s="176"/>
      <c r="C953" s="176"/>
      <c r="D953" s="176"/>
      <c r="E953" s="176"/>
      <c r="F953" s="176"/>
      <c r="G953" s="175"/>
      <c r="H953" s="176"/>
      <c r="I953" s="176"/>
      <c r="J953" s="176"/>
      <c r="K953" s="176"/>
      <c r="L953" s="176"/>
      <c r="M953" s="176"/>
      <c r="N953" s="176" t="s">
        <v>12</v>
      </c>
      <c r="O953" s="176" t="s">
        <v>12</v>
      </c>
      <c r="P953" s="155" t="str">
        <f t="shared" si="182"/>
        <v xml:space="preserve"> </v>
      </c>
      <c r="Q953" s="155" t="str">
        <f>IF(P953="在读",IF(IFERROR(FIND("一",C953),0)&gt;0,"一对一",VLOOKUP(LEFT(C953,3),班级编码!A:H,8,0)),P953)</f>
        <v xml:space="preserve"> </v>
      </c>
      <c r="R953" s="156">
        <f t="shared" si="183"/>
        <v>0</v>
      </c>
      <c r="S953" s="151">
        <f t="shared" si="184"/>
        <v>0</v>
      </c>
      <c r="T953" s="151" t="str">
        <f t="shared" si="185"/>
        <v/>
      </c>
      <c r="U953" s="151" t="str">
        <f t="shared" si="186"/>
        <v/>
      </c>
      <c r="V953" s="151" t="str">
        <f t="shared" si="187"/>
        <v/>
      </c>
      <c r="W953" s="151" t="str">
        <f t="shared" si="188"/>
        <v/>
      </c>
      <c r="X953" s="151">
        <f t="shared" si="189"/>
        <v>0</v>
      </c>
      <c r="Y953" s="151">
        <f t="shared" si="190"/>
        <v>0</v>
      </c>
      <c r="Z953" s="151" t="str">
        <f t="shared" si="191"/>
        <v/>
      </c>
      <c r="AA953" s="151">
        <f>COUNTIF($F$2:F953,F953)</f>
        <v>0</v>
      </c>
      <c r="AB953" s="156" t="str">
        <f t="shared" si="192"/>
        <v/>
      </c>
      <c r="AC953" t="e">
        <f>VLOOKUP(C953,'2-班级信息'!A:AH,31,0)</f>
        <v>#N/A</v>
      </c>
      <c r="AD953" t="e">
        <f>VLOOKUP(C953,'2-班级信息'!A:AH,8,0)</f>
        <v>#N/A</v>
      </c>
      <c r="AE953" t="e">
        <f t="shared" si="193"/>
        <v>#N/A</v>
      </c>
      <c r="AF953" t="e">
        <f t="shared" si="194"/>
        <v>#N/A</v>
      </c>
    </row>
    <row r="954" spans="1:32">
      <c r="A954" s="176"/>
      <c r="B954" s="176"/>
      <c r="C954" s="176"/>
      <c r="D954" s="176"/>
      <c r="E954" s="176"/>
      <c r="F954" s="176"/>
      <c r="G954" s="175"/>
      <c r="H954" s="176"/>
      <c r="I954" s="176"/>
      <c r="J954" s="176"/>
      <c r="K954" s="176"/>
      <c r="L954" s="176"/>
      <c r="M954" s="176"/>
      <c r="N954" s="176" t="s">
        <v>12</v>
      </c>
      <c r="O954" s="176" t="s">
        <v>12</v>
      </c>
      <c r="P954" s="155" t="str">
        <f t="shared" si="182"/>
        <v xml:space="preserve"> </v>
      </c>
      <c r="Q954" s="155" t="str">
        <f>IF(P954="在读",IF(IFERROR(FIND("一",C954),0)&gt;0,"一对一",VLOOKUP(LEFT(C954,3),班级编码!A:H,8,0)),P954)</f>
        <v xml:space="preserve"> </v>
      </c>
      <c r="R954" s="156">
        <f t="shared" si="183"/>
        <v>0</v>
      </c>
      <c r="S954" s="151">
        <f t="shared" si="184"/>
        <v>0</v>
      </c>
      <c r="T954" s="151" t="str">
        <f t="shared" si="185"/>
        <v/>
      </c>
      <c r="U954" s="151" t="str">
        <f t="shared" si="186"/>
        <v/>
      </c>
      <c r="V954" s="151" t="str">
        <f t="shared" si="187"/>
        <v/>
      </c>
      <c r="W954" s="151" t="str">
        <f t="shared" si="188"/>
        <v/>
      </c>
      <c r="X954" s="151">
        <f t="shared" si="189"/>
        <v>0</v>
      </c>
      <c r="Y954" s="151">
        <f t="shared" si="190"/>
        <v>0</v>
      </c>
      <c r="Z954" s="151" t="str">
        <f t="shared" si="191"/>
        <v/>
      </c>
      <c r="AA954" s="151">
        <f>COUNTIF($F$2:F954,F954)</f>
        <v>0</v>
      </c>
      <c r="AB954" s="156" t="str">
        <f t="shared" si="192"/>
        <v/>
      </c>
      <c r="AC954" t="e">
        <f>VLOOKUP(C954,'2-班级信息'!A:AH,31,0)</f>
        <v>#N/A</v>
      </c>
      <c r="AD954" t="e">
        <f>VLOOKUP(C954,'2-班级信息'!A:AH,8,0)</f>
        <v>#N/A</v>
      </c>
      <c r="AE954" t="e">
        <f t="shared" si="193"/>
        <v>#N/A</v>
      </c>
      <c r="AF954" t="e">
        <f t="shared" si="194"/>
        <v>#N/A</v>
      </c>
    </row>
    <row r="955" spans="1:32">
      <c r="A955" s="176"/>
      <c r="B955" s="176"/>
      <c r="C955" s="176"/>
      <c r="D955" s="176"/>
      <c r="E955" s="176"/>
      <c r="F955" s="176"/>
      <c r="G955" s="175"/>
      <c r="H955" s="176"/>
      <c r="I955" s="176"/>
      <c r="J955" s="176"/>
      <c r="K955" s="176"/>
      <c r="L955" s="176"/>
      <c r="M955" s="176"/>
      <c r="N955" s="176" t="s">
        <v>12</v>
      </c>
      <c r="O955" s="176" t="s">
        <v>12</v>
      </c>
      <c r="P955" s="155" t="str">
        <f t="shared" si="182"/>
        <v xml:space="preserve"> </v>
      </c>
      <c r="Q955" s="155" t="str">
        <f>IF(P955="在读",IF(IFERROR(FIND("一",C955),0)&gt;0,"一对一",VLOOKUP(LEFT(C955,3),班级编码!A:H,8,0)),P955)</f>
        <v xml:space="preserve"> </v>
      </c>
      <c r="R955" s="156">
        <f t="shared" si="183"/>
        <v>0</v>
      </c>
      <c r="S955" s="151">
        <f t="shared" si="184"/>
        <v>0</v>
      </c>
      <c r="T955" s="151" t="str">
        <f t="shared" si="185"/>
        <v/>
      </c>
      <c r="U955" s="151" t="str">
        <f t="shared" si="186"/>
        <v/>
      </c>
      <c r="V955" s="151" t="str">
        <f t="shared" si="187"/>
        <v/>
      </c>
      <c r="W955" s="151" t="str">
        <f t="shared" si="188"/>
        <v/>
      </c>
      <c r="X955" s="151">
        <f t="shared" si="189"/>
        <v>0</v>
      </c>
      <c r="Y955" s="151">
        <f t="shared" si="190"/>
        <v>0</v>
      </c>
      <c r="Z955" s="151" t="str">
        <f t="shared" si="191"/>
        <v/>
      </c>
      <c r="AA955" s="151">
        <f>COUNTIF($F$2:F955,F955)</f>
        <v>0</v>
      </c>
      <c r="AB955" s="156" t="str">
        <f t="shared" si="192"/>
        <v/>
      </c>
      <c r="AC955" t="e">
        <f>VLOOKUP(C955,'2-班级信息'!A:AH,31,0)</f>
        <v>#N/A</v>
      </c>
      <c r="AD955" t="e">
        <f>VLOOKUP(C955,'2-班级信息'!A:AH,8,0)</f>
        <v>#N/A</v>
      </c>
      <c r="AE955" t="e">
        <f t="shared" si="193"/>
        <v>#N/A</v>
      </c>
      <c r="AF955" t="e">
        <f t="shared" si="194"/>
        <v>#N/A</v>
      </c>
    </row>
    <row r="956" spans="1:32">
      <c r="A956" s="176"/>
      <c r="B956" s="176"/>
      <c r="C956" s="176"/>
      <c r="D956" s="176"/>
      <c r="E956" s="176"/>
      <c r="F956" s="176"/>
      <c r="G956" s="175"/>
      <c r="H956" s="176"/>
      <c r="I956" s="176"/>
      <c r="J956" s="176"/>
      <c r="K956" s="176"/>
      <c r="L956" s="176"/>
      <c r="M956" s="176"/>
      <c r="N956" s="176" t="s">
        <v>12</v>
      </c>
      <c r="O956" s="176" t="s">
        <v>12</v>
      </c>
      <c r="P956" s="155" t="str">
        <f t="shared" si="182"/>
        <v xml:space="preserve"> </v>
      </c>
      <c r="Q956" s="155" t="str">
        <f>IF(P956="在读",IF(IFERROR(FIND("一",C956),0)&gt;0,"一对一",VLOOKUP(LEFT(C956,3),班级编码!A:H,8,0)),P956)</f>
        <v xml:space="preserve"> </v>
      </c>
      <c r="R956" s="156">
        <f t="shared" si="183"/>
        <v>0</v>
      </c>
      <c r="S956" s="151">
        <f t="shared" si="184"/>
        <v>0</v>
      </c>
      <c r="T956" s="151" t="str">
        <f t="shared" si="185"/>
        <v/>
      </c>
      <c r="U956" s="151" t="str">
        <f t="shared" si="186"/>
        <v/>
      </c>
      <c r="V956" s="151" t="str">
        <f t="shared" si="187"/>
        <v/>
      </c>
      <c r="W956" s="151" t="str">
        <f t="shared" si="188"/>
        <v/>
      </c>
      <c r="X956" s="151">
        <f t="shared" si="189"/>
        <v>0</v>
      </c>
      <c r="Y956" s="151">
        <f t="shared" si="190"/>
        <v>0</v>
      </c>
      <c r="Z956" s="151" t="str">
        <f t="shared" si="191"/>
        <v/>
      </c>
      <c r="AA956" s="151">
        <f>COUNTIF($F$2:F956,F956)</f>
        <v>0</v>
      </c>
      <c r="AB956" s="156" t="str">
        <f t="shared" si="192"/>
        <v/>
      </c>
      <c r="AC956" t="e">
        <f>VLOOKUP(C956,'2-班级信息'!A:AH,31,0)</f>
        <v>#N/A</v>
      </c>
      <c r="AD956" t="e">
        <f>VLOOKUP(C956,'2-班级信息'!A:AH,8,0)</f>
        <v>#N/A</v>
      </c>
      <c r="AE956" t="e">
        <f t="shared" si="193"/>
        <v>#N/A</v>
      </c>
      <c r="AF956" t="e">
        <f t="shared" si="194"/>
        <v>#N/A</v>
      </c>
    </row>
    <row r="957" spans="1:32">
      <c r="A957" s="176"/>
      <c r="B957" s="176"/>
      <c r="C957" s="176"/>
      <c r="D957" s="176"/>
      <c r="E957" s="176"/>
      <c r="F957" s="176"/>
      <c r="G957" s="175"/>
      <c r="H957" s="176"/>
      <c r="I957" s="176"/>
      <c r="J957" s="176"/>
      <c r="K957" s="176"/>
      <c r="L957" s="176"/>
      <c r="M957" s="176"/>
      <c r="N957" s="176" t="s">
        <v>12</v>
      </c>
      <c r="O957" s="176" t="s">
        <v>12</v>
      </c>
      <c r="P957" s="155" t="str">
        <f t="shared" si="182"/>
        <v xml:space="preserve"> </v>
      </c>
      <c r="Q957" s="155" t="str">
        <f>IF(P957="在读",IF(IFERROR(FIND("一",C957),0)&gt;0,"一对一",VLOOKUP(LEFT(C957,3),班级编码!A:H,8,0)),P957)</f>
        <v xml:space="preserve"> </v>
      </c>
      <c r="R957" s="156">
        <f t="shared" si="183"/>
        <v>0</v>
      </c>
      <c r="S957" s="151">
        <f t="shared" si="184"/>
        <v>0</v>
      </c>
      <c r="T957" s="151" t="str">
        <f t="shared" si="185"/>
        <v/>
      </c>
      <c r="U957" s="151" t="str">
        <f t="shared" si="186"/>
        <v/>
      </c>
      <c r="V957" s="151" t="str">
        <f t="shared" si="187"/>
        <v/>
      </c>
      <c r="W957" s="151" t="str">
        <f t="shared" si="188"/>
        <v/>
      </c>
      <c r="X957" s="151">
        <f t="shared" si="189"/>
        <v>0</v>
      </c>
      <c r="Y957" s="151">
        <f t="shared" si="190"/>
        <v>0</v>
      </c>
      <c r="Z957" s="151" t="str">
        <f t="shared" si="191"/>
        <v/>
      </c>
      <c r="AA957" s="151">
        <f>COUNTIF($F$2:F957,F957)</f>
        <v>0</v>
      </c>
      <c r="AB957" s="156" t="str">
        <f t="shared" si="192"/>
        <v/>
      </c>
      <c r="AC957" t="e">
        <f>VLOOKUP(C957,'2-班级信息'!A:AH,31,0)</f>
        <v>#N/A</v>
      </c>
      <c r="AD957" t="e">
        <f>VLOOKUP(C957,'2-班级信息'!A:AH,8,0)</f>
        <v>#N/A</v>
      </c>
      <c r="AE957" t="e">
        <f t="shared" si="193"/>
        <v>#N/A</v>
      </c>
      <c r="AF957" t="e">
        <f t="shared" si="194"/>
        <v>#N/A</v>
      </c>
    </row>
    <row r="958" spans="1:32">
      <c r="A958" s="176"/>
      <c r="B958" s="176"/>
      <c r="C958" s="176"/>
      <c r="D958" s="176"/>
      <c r="E958" s="176"/>
      <c r="F958" s="176"/>
      <c r="G958" s="175"/>
      <c r="H958" s="176"/>
      <c r="I958" s="176"/>
      <c r="J958" s="176"/>
      <c r="K958" s="176"/>
      <c r="L958" s="176"/>
      <c r="M958" s="176"/>
      <c r="N958" s="176" t="s">
        <v>12</v>
      </c>
      <c r="O958" s="176" t="s">
        <v>12</v>
      </c>
      <c r="P958" s="155" t="str">
        <f t="shared" si="182"/>
        <v xml:space="preserve"> </v>
      </c>
      <c r="Q958" s="155" t="str">
        <f>IF(P958="在读",IF(IFERROR(FIND("一",C958),0)&gt;0,"一对一",VLOOKUP(LEFT(C958,3),班级编码!A:H,8,0)),P958)</f>
        <v xml:space="preserve"> </v>
      </c>
      <c r="R958" s="156">
        <f t="shared" si="183"/>
        <v>0</v>
      </c>
      <c r="S958" s="151">
        <f t="shared" si="184"/>
        <v>0</v>
      </c>
      <c r="T958" s="151" t="str">
        <f t="shared" si="185"/>
        <v/>
      </c>
      <c r="U958" s="151" t="str">
        <f t="shared" si="186"/>
        <v/>
      </c>
      <c r="V958" s="151" t="str">
        <f t="shared" si="187"/>
        <v/>
      </c>
      <c r="W958" s="151" t="str">
        <f t="shared" si="188"/>
        <v/>
      </c>
      <c r="X958" s="151">
        <f t="shared" si="189"/>
        <v>0</v>
      </c>
      <c r="Y958" s="151">
        <f t="shared" si="190"/>
        <v>0</v>
      </c>
      <c r="Z958" s="151" t="str">
        <f t="shared" si="191"/>
        <v/>
      </c>
      <c r="AA958" s="151">
        <f>COUNTIF($F$2:F958,F958)</f>
        <v>0</v>
      </c>
      <c r="AB958" s="156" t="str">
        <f t="shared" si="192"/>
        <v/>
      </c>
      <c r="AC958" t="e">
        <f>VLOOKUP(C958,'2-班级信息'!A:AH,31,0)</f>
        <v>#N/A</v>
      </c>
      <c r="AD958" t="e">
        <f>VLOOKUP(C958,'2-班级信息'!A:AH,8,0)</f>
        <v>#N/A</v>
      </c>
      <c r="AE958" t="e">
        <f t="shared" si="193"/>
        <v>#N/A</v>
      </c>
      <c r="AF958" t="e">
        <f t="shared" si="194"/>
        <v>#N/A</v>
      </c>
    </row>
    <row r="959" spans="1:32">
      <c r="A959" s="176"/>
      <c r="B959" s="176"/>
      <c r="C959" s="176"/>
      <c r="D959" s="176"/>
      <c r="E959" s="176"/>
      <c r="F959" s="176"/>
      <c r="G959" s="175"/>
      <c r="H959" s="176"/>
      <c r="I959" s="176"/>
      <c r="J959" s="176"/>
      <c r="K959" s="176"/>
      <c r="L959" s="176"/>
      <c r="M959" s="176"/>
      <c r="N959" s="176" t="s">
        <v>12</v>
      </c>
      <c r="O959" s="176" t="s">
        <v>12</v>
      </c>
      <c r="P959" s="155" t="str">
        <f t="shared" si="182"/>
        <v xml:space="preserve"> </v>
      </c>
      <c r="Q959" s="155" t="str">
        <f>IF(P959="在读",IF(IFERROR(FIND("一",C959),0)&gt;0,"一对一",VLOOKUP(LEFT(C959,3),班级编码!A:H,8,0)),P959)</f>
        <v xml:space="preserve"> </v>
      </c>
      <c r="R959" s="156">
        <f t="shared" si="183"/>
        <v>0</v>
      </c>
      <c r="S959" s="151">
        <f t="shared" si="184"/>
        <v>0</v>
      </c>
      <c r="T959" s="151" t="str">
        <f t="shared" si="185"/>
        <v/>
      </c>
      <c r="U959" s="151" t="str">
        <f t="shared" si="186"/>
        <v/>
      </c>
      <c r="V959" s="151" t="str">
        <f t="shared" si="187"/>
        <v/>
      </c>
      <c r="W959" s="151" t="str">
        <f t="shared" si="188"/>
        <v/>
      </c>
      <c r="X959" s="151">
        <f t="shared" si="189"/>
        <v>0</v>
      </c>
      <c r="Y959" s="151">
        <f t="shared" si="190"/>
        <v>0</v>
      </c>
      <c r="Z959" s="151" t="str">
        <f t="shared" si="191"/>
        <v/>
      </c>
      <c r="AA959" s="151">
        <f>COUNTIF($F$2:F959,F959)</f>
        <v>0</v>
      </c>
      <c r="AB959" s="156" t="str">
        <f t="shared" si="192"/>
        <v/>
      </c>
      <c r="AC959" t="e">
        <f>VLOOKUP(C959,'2-班级信息'!A:AH,31,0)</f>
        <v>#N/A</v>
      </c>
      <c r="AD959" t="e">
        <f>VLOOKUP(C959,'2-班级信息'!A:AH,8,0)</f>
        <v>#N/A</v>
      </c>
      <c r="AE959" t="e">
        <f t="shared" si="193"/>
        <v>#N/A</v>
      </c>
      <c r="AF959" t="e">
        <f t="shared" si="194"/>
        <v>#N/A</v>
      </c>
    </row>
    <row r="960" spans="1:32">
      <c r="A960" s="176"/>
      <c r="B960" s="176"/>
      <c r="C960" s="176"/>
      <c r="D960" s="176"/>
      <c r="E960" s="176"/>
      <c r="F960" s="176"/>
      <c r="G960" s="175"/>
      <c r="H960" s="176"/>
      <c r="I960" s="176"/>
      <c r="J960" s="176"/>
      <c r="K960" s="176"/>
      <c r="L960" s="176"/>
      <c r="M960" s="176"/>
      <c r="N960" s="176" t="s">
        <v>12</v>
      </c>
      <c r="O960" s="176" t="s">
        <v>12</v>
      </c>
      <c r="P960" s="155" t="str">
        <f t="shared" si="182"/>
        <v xml:space="preserve"> </v>
      </c>
      <c r="Q960" s="155" t="str">
        <f>IF(P960="在读",IF(IFERROR(FIND("一",C960),0)&gt;0,"一对一",VLOOKUP(LEFT(C960,3),班级编码!A:H,8,0)),P960)</f>
        <v xml:space="preserve"> </v>
      </c>
      <c r="R960" s="156">
        <f t="shared" si="183"/>
        <v>0</v>
      </c>
      <c r="S960" s="151">
        <f t="shared" si="184"/>
        <v>0</v>
      </c>
      <c r="T960" s="151" t="str">
        <f t="shared" si="185"/>
        <v/>
      </c>
      <c r="U960" s="151" t="str">
        <f t="shared" si="186"/>
        <v/>
      </c>
      <c r="V960" s="151" t="str">
        <f t="shared" si="187"/>
        <v/>
      </c>
      <c r="W960" s="151" t="str">
        <f t="shared" si="188"/>
        <v/>
      </c>
      <c r="X960" s="151">
        <f t="shared" si="189"/>
        <v>0</v>
      </c>
      <c r="Y960" s="151">
        <f t="shared" si="190"/>
        <v>0</v>
      </c>
      <c r="Z960" s="151" t="str">
        <f t="shared" si="191"/>
        <v/>
      </c>
      <c r="AA960" s="151">
        <f>COUNTIF($F$2:F960,F960)</f>
        <v>0</v>
      </c>
      <c r="AB960" s="156" t="str">
        <f t="shared" si="192"/>
        <v/>
      </c>
      <c r="AC960" t="e">
        <f>VLOOKUP(C960,'2-班级信息'!A:AH,31,0)</f>
        <v>#N/A</v>
      </c>
      <c r="AD960" t="e">
        <f>VLOOKUP(C960,'2-班级信息'!A:AH,8,0)</f>
        <v>#N/A</v>
      </c>
      <c r="AE960" t="e">
        <f t="shared" si="193"/>
        <v>#N/A</v>
      </c>
      <c r="AF960" t="e">
        <f t="shared" si="194"/>
        <v>#N/A</v>
      </c>
    </row>
    <row r="961" spans="1:32">
      <c r="A961" s="176"/>
      <c r="B961" s="176"/>
      <c r="C961" s="176"/>
      <c r="D961" s="176"/>
      <c r="E961" s="176"/>
      <c r="F961" s="176"/>
      <c r="G961" s="175"/>
      <c r="H961" s="176"/>
      <c r="I961" s="176"/>
      <c r="J961" s="176"/>
      <c r="K961" s="176"/>
      <c r="L961" s="176"/>
      <c r="M961" s="176"/>
      <c r="N961" s="176" t="s">
        <v>12</v>
      </c>
      <c r="O961" s="176" t="s">
        <v>12</v>
      </c>
      <c r="P961" s="155" t="str">
        <f t="shared" si="182"/>
        <v xml:space="preserve"> </v>
      </c>
      <c r="Q961" s="155" t="str">
        <f>IF(P961="在读",IF(IFERROR(FIND("一",C961),0)&gt;0,"一对一",VLOOKUP(LEFT(C961,3),班级编码!A:H,8,0)),P961)</f>
        <v xml:space="preserve"> </v>
      </c>
      <c r="R961" s="156">
        <f t="shared" si="183"/>
        <v>0</v>
      </c>
      <c r="S961" s="151">
        <f t="shared" si="184"/>
        <v>0</v>
      </c>
      <c r="T961" s="151" t="str">
        <f t="shared" si="185"/>
        <v/>
      </c>
      <c r="U961" s="151" t="str">
        <f t="shared" si="186"/>
        <v/>
      </c>
      <c r="V961" s="151" t="str">
        <f t="shared" si="187"/>
        <v/>
      </c>
      <c r="W961" s="151" t="str">
        <f t="shared" si="188"/>
        <v/>
      </c>
      <c r="X961" s="151">
        <f t="shared" si="189"/>
        <v>0</v>
      </c>
      <c r="Y961" s="151">
        <f t="shared" si="190"/>
        <v>0</v>
      </c>
      <c r="Z961" s="151" t="str">
        <f t="shared" si="191"/>
        <v/>
      </c>
      <c r="AA961" s="151">
        <f>COUNTIF($F$2:F961,F961)</f>
        <v>0</v>
      </c>
      <c r="AB961" s="156" t="str">
        <f t="shared" si="192"/>
        <v/>
      </c>
      <c r="AC961" t="e">
        <f>VLOOKUP(C961,'2-班级信息'!A:AH,31,0)</f>
        <v>#N/A</v>
      </c>
      <c r="AD961" t="e">
        <f>VLOOKUP(C961,'2-班级信息'!A:AH,8,0)</f>
        <v>#N/A</v>
      </c>
      <c r="AE961" t="e">
        <f t="shared" si="193"/>
        <v>#N/A</v>
      </c>
      <c r="AF961" t="e">
        <f t="shared" si="194"/>
        <v>#N/A</v>
      </c>
    </row>
    <row r="962" spans="1:32">
      <c r="A962" s="176"/>
      <c r="B962" s="176"/>
      <c r="C962" s="176"/>
      <c r="D962" s="176"/>
      <c r="E962" s="176"/>
      <c r="F962" s="176"/>
      <c r="G962" s="175"/>
      <c r="H962" s="310"/>
      <c r="I962" s="176"/>
      <c r="J962" s="176"/>
      <c r="K962" s="176"/>
      <c r="L962" s="176"/>
      <c r="M962" s="176"/>
      <c r="N962" s="176" t="s">
        <v>12</v>
      </c>
      <c r="O962" s="176" t="s">
        <v>12</v>
      </c>
      <c r="P962" s="155" t="str">
        <f t="shared" si="182"/>
        <v xml:space="preserve"> </v>
      </c>
      <c r="Q962" s="155" t="str">
        <f>IF(P962="在读",IF(IFERROR(FIND("一",C962),0)&gt;0,"一对一",VLOOKUP(LEFT(C962,3),班级编码!A:H,8,0)),P962)</f>
        <v xml:space="preserve"> </v>
      </c>
      <c r="R962" s="156">
        <f t="shared" si="183"/>
        <v>0</v>
      </c>
      <c r="S962" s="151">
        <f t="shared" si="184"/>
        <v>0</v>
      </c>
      <c r="T962" s="151" t="str">
        <f t="shared" si="185"/>
        <v/>
      </c>
      <c r="U962" s="151" t="str">
        <f t="shared" si="186"/>
        <v/>
      </c>
      <c r="V962" s="151" t="str">
        <f t="shared" si="187"/>
        <v/>
      </c>
      <c r="W962" s="151" t="str">
        <f t="shared" si="188"/>
        <v/>
      </c>
      <c r="X962" s="151">
        <f t="shared" si="189"/>
        <v>0</v>
      </c>
      <c r="Y962" s="151">
        <f t="shared" si="190"/>
        <v>0</v>
      </c>
      <c r="Z962" s="151" t="str">
        <f t="shared" si="191"/>
        <v/>
      </c>
      <c r="AA962" s="151">
        <f>COUNTIF($F$2:F962,F962)</f>
        <v>0</v>
      </c>
      <c r="AB962" s="156" t="str">
        <f t="shared" si="192"/>
        <v/>
      </c>
      <c r="AC962" t="e">
        <f>VLOOKUP(C962,'2-班级信息'!A:AH,31,0)</f>
        <v>#N/A</v>
      </c>
      <c r="AD962" t="e">
        <f>VLOOKUP(C962,'2-班级信息'!A:AH,8,0)</f>
        <v>#N/A</v>
      </c>
      <c r="AE962" t="e">
        <f t="shared" si="193"/>
        <v>#N/A</v>
      </c>
      <c r="AF962" t="e">
        <f t="shared" si="194"/>
        <v>#N/A</v>
      </c>
    </row>
    <row r="963" spans="1:32">
      <c r="A963" s="176"/>
      <c r="B963" s="176"/>
      <c r="C963" s="176"/>
      <c r="D963" s="176"/>
      <c r="E963" s="176"/>
      <c r="F963" s="176"/>
      <c r="G963" s="175"/>
      <c r="H963" s="176"/>
      <c r="I963" s="176"/>
      <c r="J963" s="176"/>
      <c r="K963" s="176"/>
      <c r="L963" s="176"/>
      <c r="M963" s="176"/>
      <c r="N963" s="176" t="s">
        <v>12</v>
      </c>
      <c r="O963" s="176" t="s">
        <v>12</v>
      </c>
      <c r="P963" s="155" t="str">
        <f t="shared" ref="P963:P1026" si="195">IF(C963="停读","停读",IF(C963="未进班","未进班",IF(AND(L963="",F963&lt;&gt;""),"在读"," ")))</f>
        <v xml:space="preserve"> </v>
      </c>
      <c r="Q963" s="155" t="str">
        <f>IF(P963="在读",IF(IFERROR(FIND("一",C963),0)&gt;0,"一对一",VLOOKUP(LEFT(C963,3),班级编码!A:H,8,0)),P963)</f>
        <v xml:space="preserve"> </v>
      </c>
      <c r="R963" s="156">
        <f t="shared" ref="R963:R1026" si="196">+C963</f>
        <v>0</v>
      </c>
      <c r="S963" s="151">
        <f t="shared" ref="S963:S1026" si="197">IFERROR(LEFT(E963,FIND(",",E963)-1),E963)</f>
        <v>0</v>
      </c>
      <c r="T963" s="151" t="str">
        <f t="shared" ref="T963:T1026" si="198">IF(X963=Y963,W963,V963)</f>
        <v/>
      </c>
      <c r="U963" s="151" t="str">
        <f t="shared" ref="U963:U1026" si="199">IF(X963=Y963,V963,W963)</f>
        <v/>
      </c>
      <c r="V963" s="151" t="str">
        <f t="shared" ref="V963:V1026" si="200">IFERROR(MID(E963,FIND(",",E963)+1,FIND("@",SUBSTITUTE(E963,",","@",2))-FIND(",",E963)-1),IF(ISERROR(FIND(",",E963)),"",MID(E963,FIND(",",E963)+1,20)))</f>
        <v/>
      </c>
      <c r="W963" s="151" t="str">
        <f t="shared" ref="W963:W1026" si="201">IFERROR(MID(E963,FIND("@",SUBSTITUTE(E963,",","@",2))+1,10),"")</f>
        <v/>
      </c>
      <c r="X963" s="151">
        <f t="shared" ref="X963:X1026" si="202">LEN(V963)</f>
        <v>0</v>
      </c>
      <c r="Y963" s="151">
        <f t="shared" ref="Y963:Y1026" si="203">LENB(V963)</f>
        <v>0</v>
      </c>
      <c r="Z963" s="151" t="str">
        <f t="shared" ref="Z963:Z1026" si="204">IF(COUNTIF(F:F,F963)&gt;1,"重复","")</f>
        <v/>
      </c>
      <c r="AA963" s="151">
        <f>COUNTIF($F$2:F963,F963)</f>
        <v>0</v>
      </c>
      <c r="AB963" s="156" t="str">
        <f t="shared" ref="AB963:AB1026" si="205">IF(IFERROR(FIND("一",C963),0)&gt;0,"一对一",LEFT(C963,3))</f>
        <v/>
      </c>
      <c r="AC963" t="e">
        <f>VLOOKUP(C963,'2-班级信息'!A:AH,31,0)</f>
        <v>#N/A</v>
      </c>
      <c r="AD963" t="e">
        <f>VLOOKUP(C963,'2-班级信息'!A:AH,8,0)</f>
        <v>#N/A</v>
      </c>
      <c r="AE963" t="e">
        <f t="shared" ref="AE963:AE1026" si="206">IF(Q963="一对一","一对一",VLOOKUP(H963,AG:AH,2,0))</f>
        <v>#N/A</v>
      </c>
      <c r="AF963" t="e">
        <f t="shared" ref="AF963:AF1026" si="207">IF(OR(AE963="幼儿班",AE963="中学班",AE963="一对一"),AE963,IF(OR(AC963="周日晚上",AC963="周五晚上",AC963="周六晚上"),AC963,IF(OR(AC963="周六上午",AC963="周六下午",AC963="周日上午",AC963="周日下午",),"小学周末白天班","小学平时"&amp;AD963&amp;"班")))</f>
        <v>#N/A</v>
      </c>
    </row>
    <row r="964" spans="1:32">
      <c r="A964" s="176"/>
      <c r="B964" s="176"/>
      <c r="C964" s="176"/>
      <c r="D964" s="176"/>
      <c r="E964" s="176"/>
      <c r="F964" s="176"/>
      <c r="G964" s="175"/>
      <c r="H964" s="176"/>
      <c r="I964" s="176"/>
      <c r="J964" s="176"/>
      <c r="K964" s="176"/>
      <c r="L964" s="176"/>
      <c r="M964" s="176"/>
      <c r="N964" s="176" t="s">
        <v>12</v>
      </c>
      <c r="O964" s="176" t="s">
        <v>12</v>
      </c>
      <c r="P964" s="155" t="str">
        <f t="shared" si="195"/>
        <v xml:space="preserve"> </v>
      </c>
      <c r="Q964" s="155" t="str">
        <f>IF(P964="在读",IF(IFERROR(FIND("一",C964),0)&gt;0,"一对一",VLOOKUP(LEFT(C964,3),班级编码!A:H,8,0)),P964)</f>
        <v xml:space="preserve"> </v>
      </c>
      <c r="R964" s="156">
        <f t="shared" si="196"/>
        <v>0</v>
      </c>
      <c r="S964" s="151">
        <f t="shared" si="197"/>
        <v>0</v>
      </c>
      <c r="T964" s="151" t="str">
        <f t="shared" si="198"/>
        <v/>
      </c>
      <c r="U964" s="151" t="str">
        <f t="shared" si="199"/>
        <v/>
      </c>
      <c r="V964" s="151" t="str">
        <f t="shared" si="200"/>
        <v/>
      </c>
      <c r="W964" s="151" t="str">
        <f t="shared" si="201"/>
        <v/>
      </c>
      <c r="X964" s="151">
        <f t="shared" si="202"/>
        <v>0</v>
      </c>
      <c r="Y964" s="151">
        <f t="shared" si="203"/>
        <v>0</v>
      </c>
      <c r="Z964" s="151" t="str">
        <f t="shared" si="204"/>
        <v/>
      </c>
      <c r="AA964" s="151">
        <f>COUNTIF($F$2:F964,F964)</f>
        <v>0</v>
      </c>
      <c r="AB964" s="156" t="str">
        <f t="shared" si="205"/>
        <v/>
      </c>
      <c r="AC964" t="e">
        <f>VLOOKUP(C964,'2-班级信息'!A:AH,31,0)</f>
        <v>#N/A</v>
      </c>
      <c r="AD964" t="e">
        <f>VLOOKUP(C964,'2-班级信息'!A:AH,8,0)</f>
        <v>#N/A</v>
      </c>
      <c r="AE964" t="e">
        <f t="shared" si="206"/>
        <v>#N/A</v>
      </c>
      <c r="AF964" t="e">
        <f t="shared" si="207"/>
        <v>#N/A</v>
      </c>
    </row>
    <row r="965" spans="1:32">
      <c r="A965" s="176"/>
      <c r="B965" s="176"/>
      <c r="C965" s="176"/>
      <c r="D965" s="176"/>
      <c r="E965" s="176"/>
      <c r="F965" s="176"/>
      <c r="G965" s="175"/>
      <c r="H965" s="176"/>
      <c r="I965" s="176"/>
      <c r="J965" s="176"/>
      <c r="K965" s="176"/>
      <c r="L965" s="176"/>
      <c r="M965" s="176"/>
      <c r="N965" s="176" t="s">
        <v>12</v>
      </c>
      <c r="O965" s="176" t="s">
        <v>12</v>
      </c>
      <c r="P965" s="155" t="str">
        <f t="shared" si="195"/>
        <v xml:space="preserve"> </v>
      </c>
      <c r="Q965" s="155" t="str">
        <f>IF(P965="在读",IF(IFERROR(FIND("一",C965),0)&gt;0,"一对一",VLOOKUP(LEFT(C965,3),班级编码!A:H,8,0)),P965)</f>
        <v xml:space="preserve"> </v>
      </c>
      <c r="R965" s="156">
        <f t="shared" si="196"/>
        <v>0</v>
      </c>
      <c r="S965" s="151">
        <f t="shared" si="197"/>
        <v>0</v>
      </c>
      <c r="T965" s="151" t="str">
        <f t="shared" si="198"/>
        <v/>
      </c>
      <c r="U965" s="151" t="str">
        <f t="shared" si="199"/>
        <v/>
      </c>
      <c r="V965" s="151" t="str">
        <f t="shared" si="200"/>
        <v/>
      </c>
      <c r="W965" s="151" t="str">
        <f t="shared" si="201"/>
        <v/>
      </c>
      <c r="X965" s="151">
        <f t="shared" si="202"/>
        <v>0</v>
      </c>
      <c r="Y965" s="151">
        <f t="shared" si="203"/>
        <v>0</v>
      </c>
      <c r="Z965" s="151" t="str">
        <f t="shared" si="204"/>
        <v/>
      </c>
      <c r="AA965" s="151">
        <f>COUNTIF($F$2:F965,F965)</f>
        <v>0</v>
      </c>
      <c r="AB965" s="156" t="str">
        <f t="shared" si="205"/>
        <v/>
      </c>
      <c r="AC965" t="e">
        <f>VLOOKUP(C965,'2-班级信息'!A:AH,31,0)</f>
        <v>#N/A</v>
      </c>
      <c r="AD965" t="e">
        <f>VLOOKUP(C965,'2-班级信息'!A:AH,8,0)</f>
        <v>#N/A</v>
      </c>
      <c r="AE965" t="e">
        <f t="shared" si="206"/>
        <v>#N/A</v>
      </c>
      <c r="AF965" t="e">
        <f t="shared" si="207"/>
        <v>#N/A</v>
      </c>
    </row>
    <row r="966" spans="1:32">
      <c r="A966" s="176"/>
      <c r="B966" s="176"/>
      <c r="C966" s="176"/>
      <c r="D966" s="176"/>
      <c r="E966" s="176"/>
      <c r="F966" s="176"/>
      <c r="G966" s="175"/>
      <c r="H966" s="176"/>
      <c r="I966" s="176"/>
      <c r="J966" s="176"/>
      <c r="K966" s="176"/>
      <c r="L966" s="176"/>
      <c r="M966" s="176"/>
      <c r="N966" s="176" t="s">
        <v>12</v>
      </c>
      <c r="O966" s="176" t="s">
        <v>12</v>
      </c>
      <c r="P966" s="155" t="str">
        <f t="shared" si="195"/>
        <v xml:space="preserve"> </v>
      </c>
      <c r="Q966" s="155" t="str">
        <f>IF(P966="在读",IF(IFERROR(FIND("一",C966),0)&gt;0,"一对一",VLOOKUP(LEFT(C966,3),班级编码!A:H,8,0)),P966)</f>
        <v xml:space="preserve"> </v>
      </c>
      <c r="R966" s="156">
        <f t="shared" si="196"/>
        <v>0</v>
      </c>
      <c r="S966" s="151">
        <f t="shared" si="197"/>
        <v>0</v>
      </c>
      <c r="T966" s="151" t="str">
        <f t="shared" si="198"/>
        <v/>
      </c>
      <c r="U966" s="151" t="str">
        <f t="shared" si="199"/>
        <v/>
      </c>
      <c r="V966" s="151" t="str">
        <f t="shared" si="200"/>
        <v/>
      </c>
      <c r="W966" s="151" t="str">
        <f t="shared" si="201"/>
        <v/>
      </c>
      <c r="X966" s="151">
        <f t="shared" si="202"/>
        <v>0</v>
      </c>
      <c r="Y966" s="151">
        <f t="shared" si="203"/>
        <v>0</v>
      </c>
      <c r="Z966" s="151" t="str">
        <f t="shared" si="204"/>
        <v/>
      </c>
      <c r="AA966" s="151">
        <f>COUNTIF($F$2:F966,F966)</f>
        <v>0</v>
      </c>
      <c r="AB966" s="156" t="str">
        <f t="shared" si="205"/>
        <v/>
      </c>
      <c r="AC966" t="e">
        <f>VLOOKUP(C966,'2-班级信息'!A:AH,31,0)</f>
        <v>#N/A</v>
      </c>
      <c r="AD966" t="e">
        <f>VLOOKUP(C966,'2-班级信息'!A:AH,8,0)</f>
        <v>#N/A</v>
      </c>
      <c r="AE966" t="e">
        <f t="shared" si="206"/>
        <v>#N/A</v>
      </c>
      <c r="AF966" t="e">
        <f t="shared" si="207"/>
        <v>#N/A</v>
      </c>
    </row>
    <row r="967" spans="1:32">
      <c r="A967" s="176"/>
      <c r="B967" s="176"/>
      <c r="C967" s="176"/>
      <c r="D967" s="176"/>
      <c r="E967" s="176"/>
      <c r="F967" s="176"/>
      <c r="G967" s="175"/>
      <c r="H967" s="176"/>
      <c r="I967" s="176"/>
      <c r="J967" s="176"/>
      <c r="K967" s="176"/>
      <c r="L967" s="176"/>
      <c r="M967" s="176"/>
      <c r="N967" s="176" t="s">
        <v>12</v>
      </c>
      <c r="O967" s="176" t="s">
        <v>12</v>
      </c>
      <c r="P967" s="155" t="str">
        <f t="shared" si="195"/>
        <v xml:space="preserve"> </v>
      </c>
      <c r="Q967" s="155" t="str">
        <f>IF(P967="在读",IF(IFERROR(FIND("一",C967),0)&gt;0,"一对一",VLOOKUP(LEFT(C967,3),班级编码!A:H,8,0)),P967)</f>
        <v xml:space="preserve"> </v>
      </c>
      <c r="R967" s="156">
        <f t="shared" si="196"/>
        <v>0</v>
      </c>
      <c r="S967" s="151">
        <f t="shared" si="197"/>
        <v>0</v>
      </c>
      <c r="T967" s="151" t="str">
        <f t="shared" si="198"/>
        <v/>
      </c>
      <c r="U967" s="151" t="str">
        <f t="shared" si="199"/>
        <v/>
      </c>
      <c r="V967" s="151" t="str">
        <f t="shared" si="200"/>
        <v/>
      </c>
      <c r="W967" s="151" t="str">
        <f t="shared" si="201"/>
        <v/>
      </c>
      <c r="X967" s="151">
        <f t="shared" si="202"/>
        <v>0</v>
      </c>
      <c r="Y967" s="151">
        <f t="shared" si="203"/>
        <v>0</v>
      </c>
      <c r="Z967" s="151" t="str">
        <f t="shared" si="204"/>
        <v/>
      </c>
      <c r="AA967" s="151">
        <f>COUNTIF($F$2:F967,F967)</f>
        <v>0</v>
      </c>
      <c r="AB967" s="156" t="str">
        <f t="shared" si="205"/>
        <v/>
      </c>
      <c r="AC967" t="e">
        <f>VLOOKUP(C967,'2-班级信息'!A:AH,31,0)</f>
        <v>#N/A</v>
      </c>
      <c r="AD967" t="e">
        <f>VLOOKUP(C967,'2-班级信息'!A:AH,8,0)</f>
        <v>#N/A</v>
      </c>
      <c r="AE967" t="e">
        <f t="shared" si="206"/>
        <v>#N/A</v>
      </c>
      <c r="AF967" t="e">
        <f t="shared" si="207"/>
        <v>#N/A</v>
      </c>
    </row>
    <row r="968" spans="1:32">
      <c r="A968" s="176"/>
      <c r="B968" s="176"/>
      <c r="C968" s="176"/>
      <c r="D968" s="176"/>
      <c r="E968" s="176"/>
      <c r="F968" s="176"/>
      <c r="G968" s="175"/>
      <c r="H968" s="176"/>
      <c r="I968" s="176"/>
      <c r="J968" s="176"/>
      <c r="K968" s="176"/>
      <c r="L968" s="176"/>
      <c r="M968" s="176"/>
      <c r="N968" s="176" t="s">
        <v>12</v>
      </c>
      <c r="O968" s="176" t="s">
        <v>12</v>
      </c>
      <c r="P968" s="155" t="str">
        <f t="shared" si="195"/>
        <v xml:space="preserve"> </v>
      </c>
      <c r="Q968" s="155" t="str">
        <f>IF(P968="在读",IF(IFERROR(FIND("一",C968),0)&gt;0,"一对一",VLOOKUP(LEFT(C968,3),班级编码!A:H,8,0)),P968)</f>
        <v xml:space="preserve"> </v>
      </c>
      <c r="R968" s="156">
        <f t="shared" si="196"/>
        <v>0</v>
      </c>
      <c r="S968" s="151">
        <f t="shared" si="197"/>
        <v>0</v>
      </c>
      <c r="T968" s="151" t="str">
        <f t="shared" si="198"/>
        <v/>
      </c>
      <c r="U968" s="151" t="str">
        <f t="shared" si="199"/>
        <v/>
      </c>
      <c r="V968" s="151" t="str">
        <f t="shared" si="200"/>
        <v/>
      </c>
      <c r="W968" s="151" t="str">
        <f t="shared" si="201"/>
        <v/>
      </c>
      <c r="X968" s="151">
        <f t="shared" si="202"/>
        <v>0</v>
      </c>
      <c r="Y968" s="151">
        <f t="shared" si="203"/>
        <v>0</v>
      </c>
      <c r="Z968" s="151" t="str">
        <f t="shared" si="204"/>
        <v/>
      </c>
      <c r="AA968" s="151">
        <f>COUNTIF($F$2:F968,F968)</f>
        <v>0</v>
      </c>
      <c r="AB968" s="156" t="str">
        <f t="shared" si="205"/>
        <v/>
      </c>
      <c r="AC968" t="e">
        <f>VLOOKUP(C968,'2-班级信息'!A:AH,31,0)</f>
        <v>#N/A</v>
      </c>
      <c r="AD968" t="e">
        <f>VLOOKUP(C968,'2-班级信息'!A:AH,8,0)</f>
        <v>#N/A</v>
      </c>
      <c r="AE968" t="e">
        <f t="shared" si="206"/>
        <v>#N/A</v>
      </c>
      <c r="AF968" t="e">
        <f t="shared" si="207"/>
        <v>#N/A</v>
      </c>
    </row>
    <row r="969" spans="1:32">
      <c r="A969" s="176"/>
      <c r="B969" s="176"/>
      <c r="C969" s="176"/>
      <c r="D969" s="176"/>
      <c r="E969" s="176"/>
      <c r="F969" s="176"/>
      <c r="G969" s="175"/>
      <c r="H969" s="176"/>
      <c r="I969" s="176"/>
      <c r="J969" s="176"/>
      <c r="K969" s="176"/>
      <c r="L969" s="176"/>
      <c r="M969" s="176"/>
      <c r="N969" s="176" t="s">
        <v>12</v>
      </c>
      <c r="O969" s="176" t="s">
        <v>12</v>
      </c>
      <c r="P969" s="155" t="str">
        <f t="shared" si="195"/>
        <v xml:space="preserve"> </v>
      </c>
      <c r="Q969" s="155" t="str">
        <f>IF(P969="在读",IF(IFERROR(FIND("一",C969),0)&gt;0,"一对一",VLOOKUP(LEFT(C969,3),班级编码!A:H,8,0)),P969)</f>
        <v xml:space="preserve"> </v>
      </c>
      <c r="R969" s="156">
        <f t="shared" si="196"/>
        <v>0</v>
      </c>
      <c r="S969" s="151">
        <f t="shared" si="197"/>
        <v>0</v>
      </c>
      <c r="T969" s="151" t="str">
        <f t="shared" si="198"/>
        <v/>
      </c>
      <c r="U969" s="151" t="str">
        <f t="shared" si="199"/>
        <v/>
      </c>
      <c r="V969" s="151" t="str">
        <f t="shared" si="200"/>
        <v/>
      </c>
      <c r="W969" s="151" t="str">
        <f t="shared" si="201"/>
        <v/>
      </c>
      <c r="X969" s="151">
        <f t="shared" si="202"/>
        <v>0</v>
      </c>
      <c r="Y969" s="151">
        <f t="shared" si="203"/>
        <v>0</v>
      </c>
      <c r="Z969" s="151" t="str">
        <f t="shared" si="204"/>
        <v/>
      </c>
      <c r="AA969" s="151">
        <f>COUNTIF($F$2:F969,F969)</f>
        <v>0</v>
      </c>
      <c r="AB969" s="156" t="str">
        <f t="shared" si="205"/>
        <v/>
      </c>
      <c r="AC969" t="e">
        <f>VLOOKUP(C969,'2-班级信息'!A:AH,31,0)</f>
        <v>#N/A</v>
      </c>
      <c r="AD969" t="e">
        <f>VLOOKUP(C969,'2-班级信息'!A:AH,8,0)</f>
        <v>#N/A</v>
      </c>
      <c r="AE969" t="e">
        <f t="shared" si="206"/>
        <v>#N/A</v>
      </c>
      <c r="AF969" t="e">
        <f t="shared" si="207"/>
        <v>#N/A</v>
      </c>
    </row>
    <row r="970" spans="1:32">
      <c r="A970" s="176"/>
      <c r="B970" s="176"/>
      <c r="C970" s="176"/>
      <c r="D970" s="176"/>
      <c r="E970" s="176"/>
      <c r="F970" s="176"/>
      <c r="G970" s="175"/>
      <c r="H970" s="176"/>
      <c r="I970" s="176"/>
      <c r="J970" s="176"/>
      <c r="K970" s="176"/>
      <c r="L970" s="176"/>
      <c r="M970" s="176"/>
      <c r="N970" s="176" t="s">
        <v>12</v>
      </c>
      <c r="O970" s="176" t="s">
        <v>12</v>
      </c>
      <c r="P970" s="155" t="str">
        <f t="shared" si="195"/>
        <v xml:space="preserve"> </v>
      </c>
      <c r="Q970" s="155" t="str">
        <f>IF(P970="在读",IF(IFERROR(FIND("一",C970),0)&gt;0,"一对一",VLOOKUP(LEFT(C970,3),班级编码!A:H,8,0)),P970)</f>
        <v xml:space="preserve"> </v>
      </c>
      <c r="R970" s="156">
        <f t="shared" si="196"/>
        <v>0</v>
      </c>
      <c r="S970" s="151">
        <f t="shared" si="197"/>
        <v>0</v>
      </c>
      <c r="T970" s="151" t="str">
        <f t="shared" si="198"/>
        <v/>
      </c>
      <c r="U970" s="151" t="str">
        <f t="shared" si="199"/>
        <v/>
      </c>
      <c r="V970" s="151" t="str">
        <f t="shared" si="200"/>
        <v/>
      </c>
      <c r="W970" s="151" t="str">
        <f t="shared" si="201"/>
        <v/>
      </c>
      <c r="X970" s="151">
        <f t="shared" si="202"/>
        <v>0</v>
      </c>
      <c r="Y970" s="151">
        <f t="shared" si="203"/>
        <v>0</v>
      </c>
      <c r="Z970" s="151" t="str">
        <f t="shared" si="204"/>
        <v/>
      </c>
      <c r="AA970" s="151">
        <f>COUNTIF($F$2:F970,F970)</f>
        <v>0</v>
      </c>
      <c r="AB970" s="156" t="str">
        <f t="shared" si="205"/>
        <v/>
      </c>
      <c r="AC970" t="e">
        <f>VLOOKUP(C970,'2-班级信息'!A:AH,31,0)</f>
        <v>#N/A</v>
      </c>
      <c r="AD970" t="e">
        <f>VLOOKUP(C970,'2-班级信息'!A:AH,8,0)</f>
        <v>#N/A</v>
      </c>
      <c r="AE970" t="e">
        <f t="shared" si="206"/>
        <v>#N/A</v>
      </c>
      <c r="AF970" t="e">
        <f t="shared" si="207"/>
        <v>#N/A</v>
      </c>
    </row>
    <row r="971" spans="1:32">
      <c r="A971" s="176"/>
      <c r="B971" s="176"/>
      <c r="C971" s="176"/>
      <c r="D971" s="176"/>
      <c r="E971" s="176"/>
      <c r="F971" s="176"/>
      <c r="G971" s="175"/>
      <c r="H971" s="176"/>
      <c r="I971" s="176"/>
      <c r="J971" s="176"/>
      <c r="K971" s="176"/>
      <c r="L971" s="176"/>
      <c r="M971" s="176"/>
      <c r="N971" s="176" t="s">
        <v>12</v>
      </c>
      <c r="O971" s="176" t="s">
        <v>12</v>
      </c>
      <c r="P971" s="155" t="str">
        <f t="shared" si="195"/>
        <v xml:space="preserve"> </v>
      </c>
      <c r="Q971" s="155" t="str">
        <f>IF(P971="在读",IF(IFERROR(FIND("一",C971),0)&gt;0,"一对一",VLOOKUP(LEFT(C971,3),班级编码!A:H,8,0)),P971)</f>
        <v xml:space="preserve"> </v>
      </c>
      <c r="R971" s="156">
        <f t="shared" si="196"/>
        <v>0</v>
      </c>
      <c r="S971" s="151">
        <f t="shared" si="197"/>
        <v>0</v>
      </c>
      <c r="T971" s="151" t="str">
        <f t="shared" si="198"/>
        <v/>
      </c>
      <c r="U971" s="151" t="str">
        <f t="shared" si="199"/>
        <v/>
      </c>
      <c r="V971" s="151" t="str">
        <f t="shared" si="200"/>
        <v/>
      </c>
      <c r="W971" s="151" t="str">
        <f t="shared" si="201"/>
        <v/>
      </c>
      <c r="X971" s="151">
        <f t="shared" si="202"/>
        <v>0</v>
      </c>
      <c r="Y971" s="151">
        <f t="shared" si="203"/>
        <v>0</v>
      </c>
      <c r="Z971" s="151" t="str">
        <f t="shared" si="204"/>
        <v/>
      </c>
      <c r="AA971" s="151">
        <f>COUNTIF($F$2:F971,F971)</f>
        <v>0</v>
      </c>
      <c r="AB971" s="156" t="str">
        <f t="shared" si="205"/>
        <v/>
      </c>
      <c r="AC971" t="e">
        <f>VLOOKUP(C971,'2-班级信息'!A:AH,31,0)</f>
        <v>#N/A</v>
      </c>
      <c r="AD971" t="e">
        <f>VLOOKUP(C971,'2-班级信息'!A:AH,8,0)</f>
        <v>#N/A</v>
      </c>
      <c r="AE971" t="e">
        <f t="shared" si="206"/>
        <v>#N/A</v>
      </c>
      <c r="AF971" t="e">
        <f t="shared" si="207"/>
        <v>#N/A</v>
      </c>
    </row>
    <row r="972" spans="1:32">
      <c r="A972" s="176"/>
      <c r="B972" s="176"/>
      <c r="C972" s="176"/>
      <c r="D972" s="176"/>
      <c r="E972" s="176"/>
      <c r="F972" s="176"/>
      <c r="G972" s="175"/>
      <c r="H972" s="176"/>
      <c r="I972" s="176"/>
      <c r="J972" s="176"/>
      <c r="K972" s="176"/>
      <c r="L972" s="176"/>
      <c r="M972" s="176"/>
      <c r="N972" s="176" t="s">
        <v>12</v>
      </c>
      <c r="O972" s="176" t="s">
        <v>12</v>
      </c>
      <c r="P972" s="155" t="str">
        <f t="shared" si="195"/>
        <v xml:space="preserve"> </v>
      </c>
      <c r="Q972" s="155" t="str">
        <f>IF(P972="在读",IF(IFERROR(FIND("一",C972),0)&gt;0,"一对一",VLOOKUP(LEFT(C972,3),班级编码!A:H,8,0)),P972)</f>
        <v xml:space="preserve"> </v>
      </c>
      <c r="R972" s="156">
        <f t="shared" si="196"/>
        <v>0</v>
      </c>
      <c r="S972" s="151">
        <f t="shared" si="197"/>
        <v>0</v>
      </c>
      <c r="T972" s="151" t="str">
        <f t="shared" si="198"/>
        <v/>
      </c>
      <c r="U972" s="151" t="str">
        <f t="shared" si="199"/>
        <v/>
      </c>
      <c r="V972" s="151" t="str">
        <f t="shared" si="200"/>
        <v/>
      </c>
      <c r="W972" s="151" t="str">
        <f t="shared" si="201"/>
        <v/>
      </c>
      <c r="X972" s="151">
        <f t="shared" si="202"/>
        <v>0</v>
      </c>
      <c r="Y972" s="151">
        <f t="shared" si="203"/>
        <v>0</v>
      </c>
      <c r="Z972" s="151" t="str">
        <f t="shared" si="204"/>
        <v/>
      </c>
      <c r="AA972" s="151">
        <f>COUNTIF($F$2:F972,F972)</f>
        <v>0</v>
      </c>
      <c r="AB972" s="156" t="str">
        <f t="shared" si="205"/>
        <v/>
      </c>
      <c r="AC972" t="e">
        <f>VLOOKUP(C972,'2-班级信息'!A:AH,31,0)</f>
        <v>#N/A</v>
      </c>
      <c r="AD972" t="e">
        <f>VLOOKUP(C972,'2-班级信息'!A:AH,8,0)</f>
        <v>#N/A</v>
      </c>
      <c r="AE972" t="e">
        <f t="shared" si="206"/>
        <v>#N/A</v>
      </c>
      <c r="AF972" t="e">
        <f t="shared" si="207"/>
        <v>#N/A</v>
      </c>
    </row>
    <row r="973" spans="1:32">
      <c r="A973" s="176"/>
      <c r="B973" s="176"/>
      <c r="C973" s="176"/>
      <c r="D973" s="176"/>
      <c r="E973" s="176"/>
      <c r="F973" s="176"/>
      <c r="G973" s="175"/>
      <c r="H973" s="176"/>
      <c r="I973" s="176"/>
      <c r="J973" s="176"/>
      <c r="K973" s="176"/>
      <c r="L973" s="176"/>
      <c r="M973" s="176"/>
      <c r="N973" s="176" t="s">
        <v>12</v>
      </c>
      <c r="O973" s="176" t="s">
        <v>12</v>
      </c>
      <c r="P973" s="155" t="str">
        <f t="shared" si="195"/>
        <v xml:space="preserve"> </v>
      </c>
      <c r="Q973" s="155" t="str">
        <f>IF(P973="在读",IF(IFERROR(FIND("一",C973),0)&gt;0,"一对一",VLOOKUP(LEFT(C973,3),班级编码!A:H,8,0)),P973)</f>
        <v xml:space="preserve"> </v>
      </c>
      <c r="R973" s="156">
        <f t="shared" si="196"/>
        <v>0</v>
      </c>
      <c r="S973" s="151">
        <f t="shared" si="197"/>
        <v>0</v>
      </c>
      <c r="T973" s="151" t="str">
        <f t="shared" si="198"/>
        <v/>
      </c>
      <c r="U973" s="151" t="str">
        <f t="shared" si="199"/>
        <v/>
      </c>
      <c r="V973" s="151" t="str">
        <f t="shared" si="200"/>
        <v/>
      </c>
      <c r="W973" s="151" t="str">
        <f t="shared" si="201"/>
        <v/>
      </c>
      <c r="X973" s="151">
        <f t="shared" si="202"/>
        <v>0</v>
      </c>
      <c r="Y973" s="151">
        <f t="shared" si="203"/>
        <v>0</v>
      </c>
      <c r="Z973" s="151" t="str">
        <f t="shared" si="204"/>
        <v/>
      </c>
      <c r="AA973" s="151">
        <f>COUNTIF($F$2:F973,F973)</f>
        <v>0</v>
      </c>
      <c r="AB973" s="156" t="str">
        <f t="shared" si="205"/>
        <v/>
      </c>
      <c r="AC973" t="e">
        <f>VLOOKUP(C973,'2-班级信息'!A:AH,31,0)</f>
        <v>#N/A</v>
      </c>
      <c r="AD973" t="e">
        <f>VLOOKUP(C973,'2-班级信息'!A:AH,8,0)</f>
        <v>#N/A</v>
      </c>
      <c r="AE973" t="e">
        <f t="shared" si="206"/>
        <v>#N/A</v>
      </c>
      <c r="AF973" t="e">
        <f t="shared" si="207"/>
        <v>#N/A</v>
      </c>
    </row>
    <row r="974" spans="1:32">
      <c r="A974" s="176"/>
      <c r="B974" s="176"/>
      <c r="C974" s="176"/>
      <c r="D974" s="176"/>
      <c r="E974" s="176"/>
      <c r="F974" s="176"/>
      <c r="G974" s="175"/>
      <c r="H974" s="176"/>
      <c r="I974" s="176"/>
      <c r="J974" s="176"/>
      <c r="K974" s="176"/>
      <c r="L974" s="176"/>
      <c r="M974" s="176"/>
      <c r="N974" s="176" t="s">
        <v>12</v>
      </c>
      <c r="O974" s="176" t="s">
        <v>12</v>
      </c>
      <c r="P974" s="155" t="str">
        <f t="shared" si="195"/>
        <v xml:space="preserve"> </v>
      </c>
      <c r="Q974" s="155" t="str">
        <f>IF(P974="在读",IF(IFERROR(FIND("一",C974),0)&gt;0,"一对一",VLOOKUP(LEFT(C974,3),班级编码!A:H,8,0)),P974)</f>
        <v xml:space="preserve"> </v>
      </c>
      <c r="R974" s="156">
        <f t="shared" si="196"/>
        <v>0</v>
      </c>
      <c r="S974" s="151">
        <f t="shared" si="197"/>
        <v>0</v>
      </c>
      <c r="T974" s="151" t="str">
        <f t="shared" si="198"/>
        <v/>
      </c>
      <c r="U974" s="151" t="str">
        <f t="shared" si="199"/>
        <v/>
      </c>
      <c r="V974" s="151" t="str">
        <f t="shared" si="200"/>
        <v/>
      </c>
      <c r="W974" s="151" t="str">
        <f t="shared" si="201"/>
        <v/>
      </c>
      <c r="X974" s="151">
        <f t="shared" si="202"/>
        <v>0</v>
      </c>
      <c r="Y974" s="151">
        <f t="shared" si="203"/>
        <v>0</v>
      </c>
      <c r="Z974" s="151" t="str">
        <f t="shared" si="204"/>
        <v/>
      </c>
      <c r="AA974" s="151">
        <f>COUNTIF($F$2:F974,F974)</f>
        <v>0</v>
      </c>
      <c r="AB974" s="156" t="str">
        <f t="shared" si="205"/>
        <v/>
      </c>
      <c r="AC974" t="e">
        <f>VLOOKUP(C974,'2-班级信息'!A:AH,31,0)</f>
        <v>#N/A</v>
      </c>
      <c r="AD974" t="e">
        <f>VLOOKUP(C974,'2-班级信息'!A:AH,8,0)</f>
        <v>#N/A</v>
      </c>
      <c r="AE974" t="e">
        <f t="shared" si="206"/>
        <v>#N/A</v>
      </c>
      <c r="AF974" t="e">
        <f t="shared" si="207"/>
        <v>#N/A</v>
      </c>
    </row>
    <row r="975" spans="1:32">
      <c r="A975" s="176"/>
      <c r="B975" s="176"/>
      <c r="C975" s="176"/>
      <c r="D975" s="176"/>
      <c r="E975" s="176"/>
      <c r="F975" s="176"/>
      <c r="G975" s="175"/>
      <c r="H975" s="176"/>
      <c r="I975" s="176"/>
      <c r="J975" s="176"/>
      <c r="K975" s="176"/>
      <c r="L975" s="176"/>
      <c r="M975" s="176"/>
      <c r="N975" s="176" t="s">
        <v>12</v>
      </c>
      <c r="O975" s="176" t="s">
        <v>12</v>
      </c>
      <c r="P975" s="155" t="str">
        <f t="shared" si="195"/>
        <v xml:space="preserve"> </v>
      </c>
      <c r="Q975" s="155" t="str">
        <f>IF(P975="在读",IF(IFERROR(FIND("一",C975),0)&gt;0,"一对一",VLOOKUP(LEFT(C975,3),班级编码!A:H,8,0)),P975)</f>
        <v xml:space="preserve"> </v>
      </c>
      <c r="R975" s="156">
        <f t="shared" si="196"/>
        <v>0</v>
      </c>
      <c r="S975" s="151">
        <f t="shared" si="197"/>
        <v>0</v>
      </c>
      <c r="T975" s="151" t="str">
        <f t="shared" si="198"/>
        <v/>
      </c>
      <c r="U975" s="151" t="str">
        <f t="shared" si="199"/>
        <v/>
      </c>
      <c r="V975" s="151" t="str">
        <f t="shared" si="200"/>
        <v/>
      </c>
      <c r="W975" s="151" t="str">
        <f t="shared" si="201"/>
        <v/>
      </c>
      <c r="X975" s="151">
        <f t="shared" si="202"/>
        <v>0</v>
      </c>
      <c r="Y975" s="151">
        <f t="shared" si="203"/>
        <v>0</v>
      </c>
      <c r="Z975" s="151" t="str">
        <f t="shared" si="204"/>
        <v/>
      </c>
      <c r="AA975" s="151">
        <f>COUNTIF($F$2:F975,F975)</f>
        <v>0</v>
      </c>
      <c r="AB975" s="156" t="str">
        <f t="shared" si="205"/>
        <v/>
      </c>
      <c r="AC975" t="e">
        <f>VLOOKUP(C975,'2-班级信息'!A:AH,31,0)</f>
        <v>#N/A</v>
      </c>
      <c r="AD975" t="e">
        <f>VLOOKUP(C975,'2-班级信息'!A:AH,8,0)</f>
        <v>#N/A</v>
      </c>
      <c r="AE975" t="e">
        <f t="shared" si="206"/>
        <v>#N/A</v>
      </c>
      <c r="AF975" t="e">
        <f t="shared" si="207"/>
        <v>#N/A</v>
      </c>
    </row>
    <row r="976" spans="1:32">
      <c r="A976" s="176"/>
      <c r="B976" s="176"/>
      <c r="C976" s="176"/>
      <c r="D976" s="176"/>
      <c r="E976" s="176"/>
      <c r="F976" s="176"/>
      <c r="G976" s="175"/>
      <c r="H976" s="176"/>
      <c r="I976" s="176"/>
      <c r="J976" s="176"/>
      <c r="K976" s="176"/>
      <c r="L976" s="176"/>
      <c r="M976" s="176"/>
      <c r="N976" s="176" t="s">
        <v>12</v>
      </c>
      <c r="O976" s="176" t="s">
        <v>12</v>
      </c>
      <c r="P976" s="155" t="str">
        <f t="shared" si="195"/>
        <v xml:space="preserve"> </v>
      </c>
      <c r="Q976" s="155" t="str">
        <f>IF(P976="在读",IF(IFERROR(FIND("一",C976),0)&gt;0,"一对一",VLOOKUP(LEFT(C976,3),班级编码!A:H,8,0)),P976)</f>
        <v xml:space="preserve"> </v>
      </c>
      <c r="R976" s="156">
        <f t="shared" si="196"/>
        <v>0</v>
      </c>
      <c r="S976" s="151">
        <f t="shared" si="197"/>
        <v>0</v>
      </c>
      <c r="T976" s="151" t="str">
        <f t="shared" si="198"/>
        <v/>
      </c>
      <c r="U976" s="151" t="str">
        <f t="shared" si="199"/>
        <v/>
      </c>
      <c r="V976" s="151" t="str">
        <f t="shared" si="200"/>
        <v/>
      </c>
      <c r="W976" s="151" t="str">
        <f t="shared" si="201"/>
        <v/>
      </c>
      <c r="X976" s="151">
        <f t="shared" si="202"/>
        <v>0</v>
      </c>
      <c r="Y976" s="151">
        <f t="shared" si="203"/>
        <v>0</v>
      </c>
      <c r="Z976" s="151" t="str">
        <f t="shared" si="204"/>
        <v/>
      </c>
      <c r="AA976" s="151">
        <f>COUNTIF($F$2:F976,F976)</f>
        <v>0</v>
      </c>
      <c r="AB976" s="156" t="str">
        <f t="shared" si="205"/>
        <v/>
      </c>
      <c r="AC976" t="e">
        <f>VLOOKUP(C976,'2-班级信息'!A:AH,31,0)</f>
        <v>#N/A</v>
      </c>
      <c r="AD976" t="e">
        <f>VLOOKUP(C976,'2-班级信息'!A:AH,8,0)</f>
        <v>#N/A</v>
      </c>
      <c r="AE976" t="e">
        <f t="shared" si="206"/>
        <v>#N/A</v>
      </c>
      <c r="AF976" t="e">
        <f t="shared" si="207"/>
        <v>#N/A</v>
      </c>
    </row>
    <row r="977" spans="1:32">
      <c r="A977" s="176"/>
      <c r="B977" s="176"/>
      <c r="C977" s="176"/>
      <c r="D977" s="176"/>
      <c r="E977" s="176"/>
      <c r="F977" s="176"/>
      <c r="G977" s="175"/>
      <c r="H977" s="176"/>
      <c r="I977" s="176"/>
      <c r="J977" s="176"/>
      <c r="K977" s="176"/>
      <c r="L977" s="176"/>
      <c r="M977" s="176"/>
      <c r="N977" s="176" t="s">
        <v>12</v>
      </c>
      <c r="O977" s="176" t="s">
        <v>12</v>
      </c>
      <c r="P977" s="155" t="str">
        <f t="shared" si="195"/>
        <v xml:space="preserve"> </v>
      </c>
      <c r="Q977" s="155" t="str">
        <f>IF(P977="在读",IF(IFERROR(FIND("一",C977),0)&gt;0,"一对一",VLOOKUP(LEFT(C977,3),班级编码!A:H,8,0)),P977)</f>
        <v xml:space="preserve"> </v>
      </c>
      <c r="R977" s="156">
        <f t="shared" si="196"/>
        <v>0</v>
      </c>
      <c r="S977" s="151">
        <f t="shared" si="197"/>
        <v>0</v>
      </c>
      <c r="T977" s="151" t="str">
        <f t="shared" si="198"/>
        <v/>
      </c>
      <c r="U977" s="151" t="str">
        <f t="shared" si="199"/>
        <v/>
      </c>
      <c r="V977" s="151" t="str">
        <f t="shared" si="200"/>
        <v/>
      </c>
      <c r="W977" s="151" t="str">
        <f t="shared" si="201"/>
        <v/>
      </c>
      <c r="X977" s="151">
        <f t="shared" si="202"/>
        <v>0</v>
      </c>
      <c r="Y977" s="151">
        <f t="shared" si="203"/>
        <v>0</v>
      </c>
      <c r="Z977" s="151" t="str">
        <f t="shared" si="204"/>
        <v/>
      </c>
      <c r="AA977" s="151">
        <f>COUNTIF($F$2:F977,F977)</f>
        <v>0</v>
      </c>
      <c r="AB977" s="156" t="str">
        <f t="shared" si="205"/>
        <v/>
      </c>
      <c r="AC977" t="e">
        <f>VLOOKUP(C977,'2-班级信息'!A:AH,31,0)</f>
        <v>#N/A</v>
      </c>
      <c r="AD977" t="e">
        <f>VLOOKUP(C977,'2-班级信息'!A:AH,8,0)</f>
        <v>#N/A</v>
      </c>
      <c r="AE977" t="e">
        <f t="shared" si="206"/>
        <v>#N/A</v>
      </c>
      <c r="AF977" t="e">
        <f t="shared" si="207"/>
        <v>#N/A</v>
      </c>
    </row>
    <row r="978" spans="1:32">
      <c r="A978" s="176"/>
      <c r="B978" s="176"/>
      <c r="C978" s="176"/>
      <c r="D978" s="176"/>
      <c r="E978" s="176"/>
      <c r="F978" s="176"/>
      <c r="G978" s="175"/>
      <c r="H978" s="176"/>
      <c r="I978" s="176"/>
      <c r="J978" s="176"/>
      <c r="K978" s="176"/>
      <c r="L978" s="176"/>
      <c r="M978" s="176"/>
      <c r="N978" s="176" t="s">
        <v>12</v>
      </c>
      <c r="O978" s="176" t="s">
        <v>12</v>
      </c>
      <c r="P978" s="155" t="str">
        <f t="shared" si="195"/>
        <v xml:space="preserve"> </v>
      </c>
      <c r="Q978" s="155" t="str">
        <f>IF(P978="在读",IF(IFERROR(FIND("一",C978),0)&gt;0,"一对一",VLOOKUP(LEFT(C978,3),班级编码!A:H,8,0)),P978)</f>
        <v xml:space="preserve"> </v>
      </c>
      <c r="R978" s="156">
        <f t="shared" si="196"/>
        <v>0</v>
      </c>
      <c r="S978" s="151">
        <f t="shared" si="197"/>
        <v>0</v>
      </c>
      <c r="T978" s="151" t="str">
        <f t="shared" si="198"/>
        <v/>
      </c>
      <c r="U978" s="151" t="str">
        <f t="shared" si="199"/>
        <v/>
      </c>
      <c r="V978" s="151" t="str">
        <f t="shared" si="200"/>
        <v/>
      </c>
      <c r="W978" s="151" t="str">
        <f t="shared" si="201"/>
        <v/>
      </c>
      <c r="X978" s="151">
        <f t="shared" si="202"/>
        <v>0</v>
      </c>
      <c r="Y978" s="151">
        <f t="shared" si="203"/>
        <v>0</v>
      </c>
      <c r="Z978" s="151" t="str">
        <f t="shared" si="204"/>
        <v/>
      </c>
      <c r="AA978" s="151">
        <f>COUNTIF($F$2:F978,F978)</f>
        <v>0</v>
      </c>
      <c r="AB978" s="156" t="str">
        <f t="shared" si="205"/>
        <v/>
      </c>
      <c r="AC978" t="e">
        <f>VLOOKUP(C978,'2-班级信息'!A:AH,31,0)</f>
        <v>#N/A</v>
      </c>
      <c r="AD978" t="e">
        <f>VLOOKUP(C978,'2-班级信息'!A:AH,8,0)</f>
        <v>#N/A</v>
      </c>
      <c r="AE978" t="e">
        <f t="shared" si="206"/>
        <v>#N/A</v>
      </c>
      <c r="AF978" t="e">
        <f t="shared" si="207"/>
        <v>#N/A</v>
      </c>
    </row>
    <row r="979" spans="1:32">
      <c r="A979" s="176"/>
      <c r="B979" s="176"/>
      <c r="C979" s="176"/>
      <c r="D979" s="176"/>
      <c r="E979" s="176"/>
      <c r="F979" s="176"/>
      <c r="G979" s="175"/>
      <c r="H979" s="176"/>
      <c r="I979" s="176"/>
      <c r="J979" s="176"/>
      <c r="K979" s="176"/>
      <c r="L979" s="176"/>
      <c r="M979" s="176"/>
      <c r="N979" s="176" t="s">
        <v>12</v>
      </c>
      <c r="O979" s="176" t="s">
        <v>12</v>
      </c>
      <c r="P979" s="155" t="str">
        <f t="shared" si="195"/>
        <v xml:space="preserve"> </v>
      </c>
      <c r="Q979" s="155" t="str">
        <f>IF(P979="在读",IF(IFERROR(FIND("一",C979),0)&gt;0,"一对一",VLOOKUP(LEFT(C979,3),班级编码!A:H,8,0)),P979)</f>
        <v xml:space="preserve"> </v>
      </c>
      <c r="R979" s="156">
        <f t="shared" si="196"/>
        <v>0</v>
      </c>
      <c r="S979" s="151">
        <f t="shared" si="197"/>
        <v>0</v>
      </c>
      <c r="T979" s="151" t="str">
        <f t="shared" si="198"/>
        <v/>
      </c>
      <c r="U979" s="151" t="str">
        <f t="shared" si="199"/>
        <v/>
      </c>
      <c r="V979" s="151" t="str">
        <f t="shared" si="200"/>
        <v/>
      </c>
      <c r="W979" s="151" t="str">
        <f t="shared" si="201"/>
        <v/>
      </c>
      <c r="X979" s="151">
        <f t="shared" si="202"/>
        <v>0</v>
      </c>
      <c r="Y979" s="151">
        <f t="shared" si="203"/>
        <v>0</v>
      </c>
      <c r="Z979" s="151" t="str">
        <f t="shared" si="204"/>
        <v/>
      </c>
      <c r="AA979" s="151">
        <f>COUNTIF($F$2:F979,F979)</f>
        <v>0</v>
      </c>
      <c r="AB979" s="156" t="str">
        <f t="shared" si="205"/>
        <v/>
      </c>
      <c r="AC979" t="e">
        <f>VLOOKUP(C979,'2-班级信息'!A:AH,31,0)</f>
        <v>#N/A</v>
      </c>
      <c r="AD979" t="e">
        <f>VLOOKUP(C979,'2-班级信息'!A:AH,8,0)</f>
        <v>#N/A</v>
      </c>
      <c r="AE979" t="e">
        <f t="shared" si="206"/>
        <v>#N/A</v>
      </c>
      <c r="AF979" t="e">
        <f t="shared" si="207"/>
        <v>#N/A</v>
      </c>
    </row>
    <row r="980" spans="1:32">
      <c r="A980" s="176"/>
      <c r="B980" s="176"/>
      <c r="C980" s="176"/>
      <c r="D980" s="176"/>
      <c r="E980" s="176"/>
      <c r="F980" s="176"/>
      <c r="G980" s="175"/>
      <c r="H980" s="176"/>
      <c r="I980" s="176"/>
      <c r="J980" s="176"/>
      <c r="K980" s="176"/>
      <c r="L980" s="176"/>
      <c r="M980" s="176"/>
      <c r="N980" s="176" t="s">
        <v>12</v>
      </c>
      <c r="O980" s="176" t="s">
        <v>12</v>
      </c>
      <c r="P980" s="155" t="str">
        <f t="shared" si="195"/>
        <v xml:space="preserve"> </v>
      </c>
      <c r="Q980" s="155" t="str">
        <f>IF(P980="在读",IF(IFERROR(FIND("一",C980),0)&gt;0,"一对一",VLOOKUP(LEFT(C980,3),班级编码!A:H,8,0)),P980)</f>
        <v xml:space="preserve"> </v>
      </c>
      <c r="R980" s="156">
        <f t="shared" si="196"/>
        <v>0</v>
      </c>
      <c r="S980" s="151">
        <f t="shared" si="197"/>
        <v>0</v>
      </c>
      <c r="T980" s="151" t="str">
        <f t="shared" si="198"/>
        <v/>
      </c>
      <c r="U980" s="151" t="str">
        <f t="shared" si="199"/>
        <v/>
      </c>
      <c r="V980" s="151" t="str">
        <f t="shared" si="200"/>
        <v/>
      </c>
      <c r="W980" s="151" t="str">
        <f t="shared" si="201"/>
        <v/>
      </c>
      <c r="X980" s="151">
        <f t="shared" si="202"/>
        <v>0</v>
      </c>
      <c r="Y980" s="151">
        <f t="shared" si="203"/>
        <v>0</v>
      </c>
      <c r="Z980" s="151" t="str">
        <f t="shared" si="204"/>
        <v/>
      </c>
      <c r="AA980" s="151">
        <f>COUNTIF($F$2:F980,F980)</f>
        <v>0</v>
      </c>
      <c r="AB980" s="156" t="str">
        <f t="shared" si="205"/>
        <v/>
      </c>
      <c r="AC980" t="e">
        <f>VLOOKUP(C980,'2-班级信息'!A:AH,31,0)</f>
        <v>#N/A</v>
      </c>
      <c r="AD980" t="e">
        <f>VLOOKUP(C980,'2-班级信息'!A:AH,8,0)</f>
        <v>#N/A</v>
      </c>
      <c r="AE980" t="e">
        <f t="shared" si="206"/>
        <v>#N/A</v>
      </c>
      <c r="AF980" t="e">
        <f t="shared" si="207"/>
        <v>#N/A</v>
      </c>
    </row>
    <row r="981" spans="1:32">
      <c r="A981" s="176"/>
      <c r="B981" s="176"/>
      <c r="C981" s="176"/>
      <c r="D981" s="176"/>
      <c r="E981" s="176"/>
      <c r="F981" s="176"/>
      <c r="G981" s="175"/>
      <c r="H981" s="176"/>
      <c r="I981" s="176"/>
      <c r="J981" s="176"/>
      <c r="K981" s="176"/>
      <c r="L981" s="176"/>
      <c r="M981" s="176"/>
      <c r="N981" s="176" t="s">
        <v>12</v>
      </c>
      <c r="O981" s="176" t="s">
        <v>12</v>
      </c>
      <c r="P981" s="155" t="str">
        <f t="shared" si="195"/>
        <v xml:space="preserve"> </v>
      </c>
      <c r="Q981" s="155" t="str">
        <f>IF(P981="在读",IF(IFERROR(FIND("一",C981),0)&gt;0,"一对一",VLOOKUP(LEFT(C981,3),班级编码!A:H,8,0)),P981)</f>
        <v xml:space="preserve"> </v>
      </c>
      <c r="R981" s="156">
        <f t="shared" si="196"/>
        <v>0</v>
      </c>
      <c r="S981" s="151">
        <f t="shared" si="197"/>
        <v>0</v>
      </c>
      <c r="T981" s="151" t="str">
        <f t="shared" si="198"/>
        <v/>
      </c>
      <c r="U981" s="151" t="str">
        <f t="shared" si="199"/>
        <v/>
      </c>
      <c r="V981" s="151" t="str">
        <f t="shared" si="200"/>
        <v/>
      </c>
      <c r="W981" s="151" t="str">
        <f t="shared" si="201"/>
        <v/>
      </c>
      <c r="X981" s="151">
        <f t="shared" si="202"/>
        <v>0</v>
      </c>
      <c r="Y981" s="151">
        <f t="shared" si="203"/>
        <v>0</v>
      </c>
      <c r="Z981" s="151" t="str">
        <f t="shared" si="204"/>
        <v/>
      </c>
      <c r="AA981" s="151">
        <f>COUNTIF($F$2:F981,F981)</f>
        <v>0</v>
      </c>
      <c r="AB981" s="156" t="str">
        <f t="shared" si="205"/>
        <v/>
      </c>
      <c r="AC981" t="e">
        <f>VLOOKUP(C981,'2-班级信息'!A:AH,31,0)</f>
        <v>#N/A</v>
      </c>
      <c r="AD981" t="e">
        <f>VLOOKUP(C981,'2-班级信息'!A:AH,8,0)</f>
        <v>#N/A</v>
      </c>
      <c r="AE981" t="e">
        <f t="shared" si="206"/>
        <v>#N/A</v>
      </c>
      <c r="AF981" t="e">
        <f t="shared" si="207"/>
        <v>#N/A</v>
      </c>
    </row>
    <row r="982" spans="1:32">
      <c r="A982" s="176"/>
      <c r="B982" s="176"/>
      <c r="C982" s="176"/>
      <c r="D982" s="176"/>
      <c r="E982" s="176"/>
      <c r="F982" s="176"/>
      <c r="G982" s="175"/>
      <c r="H982" s="176"/>
      <c r="I982" s="176"/>
      <c r="J982" s="176"/>
      <c r="K982" s="176"/>
      <c r="L982" s="176"/>
      <c r="M982" s="176"/>
      <c r="N982" s="176" t="s">
        <v>12</v>
      </c>
      <c r="O982" s="176" t="s">
        <v>12</v>
      </c>
      <c r="P982" s="155" t="str">
        <f t="shared" si="195"/>
        <v xml:space="preserve"> </v>
      </c>
      <c r="Q982" s="155" t="str">
        <f>IF(P982="在读",IF(IFERROR(FIND("一",C982),0)&gt;0,"一对一",VLOOKUP(LEFT(C982,3),班级编码!A:H,8,0)),P982)</f>
        <v xml:space="preserve"> </v>
      </c>
      <c r="R982" s="156">
        <f t="shared" si="196"/>
        <v>0</v>
      </c>
      <c r="S982" s="151">
        <f t="shared" si="197"/>
        <v>0</v>
      </c>
      <c r="T982" s="151" t="str">
        <f t="shared" si="198"/>
        <v/>
      </c>
      <c r="U982" s="151" t="str">
        <f t="shared" si="199"/>
        <v/>
      </c>
      <c r="V982" s="151" t="str">
        <f t="shared" si="200"/>
        <v/>
      </c>
      <c r="W982" s="151" t="str">
        <f t="shared" si="201"/>
        <v/>
      </c>
      <c r="X982" s="151">
        <f t="shared" si="202"/>
        <v>0</v>
      </c>
      <c r="Y982" s="151">
        <f t="shared" si="203"/>
        <v>0</v>
      </c>
      <c r="Z982" s="151" t="str">
        <f t="shared" si="204"/>
        <v/>
      </c>
      <c r="AA982" s="151">
        <f>COUNTIF($F$2:F982,F982)</f>
        <v>0</v>
      </c>
      <c r="AB982" s="156" t="str">
        <f t="shared" si="205"/>
        <v/>
      </c>
      <c r="AC982" t="e">
        <f>VLOOKUP(C982,'2-班级信息'!A:AH,31,0)</f>
        <v>#N/A</v>
      </c>
      <c r="AD982" t="e">
        <f>VLOOKUP(C982,'2-班级信息'!A:AH,8,0)</f>
        <v>#N/A</v>
      </c>
      <c r="AE982" t="e">
        <f t="shared" si="206"/>
        <v>#N/A</v>
      </c>
      <c r="AF982" t="e">
        <f t="shared" si="207"/>
        <v>#N/A</v>
      </c>
    </row>
    <row r="983" spans="1:32">
      <c r="A983" s="176"/>
      <c r="B983" s="176"/>
      <c r="C983" s="176"/>
      <c r="D983" s="176"/>
      <c r="E983" s="176"/>
      <c r="F983" s="176"/>
      <c r="G983" s="175"/>
      <c r="H983" s="176"/>
      <c r="I983" s="176"/>
      <c r="J983" s="176"/>
      <c r="K983" s="176"/>
      <c r="L983" s="176"/>
      <c r="M983" s="176"/>
      <c r="N983" s="176" t="s">
        <v>12</v>
      </c>
      <c r="O983" s="176" t="s">
        <v>12</v>
      </c>
      <c r="P983" s="155" t="str">
        <f t="shared" si="195"/>
        <v xml:space="preserve"> </v>
      </c>
      <c r="Q983" s="155" t="str">
        <f>IF(P983="在读",IF(IFERROR(FIND("一",C983),0)&gt;0,"一对一",VLOOKUP(LEFT(C983,3),班级编码!A:H,8,0)),P983)</f>
        <v xml:space="preserve"> </v>
      </c>
      <c r="R983" s="156">
        <f t="shared" si="196"/>
        <v>0</v>
      </c>
      <c r="S983" s="151">
        <f t="shared" si="197"/>
        <v>0</v>
      </c>
      <c r="T983" s="151" t="str">
        <f t="shared" si="198"/>
        <v/>
      </c>
      <c r="U983" s="151" t="str">
        <f t="shared" si="199"/>
        <v/>
      </c>
      <c r="V983" s="151" t="str">
        <f t="shared" si="200"/>
        <v/>
      </c>
      <c r="W983" s="151" t="str">
        <f t="shared" si="201"/>
        <v/>
      </c>
      <c r="X983" s="151">
        <f t="shared" si="202"/>
        <v>0</v>
      </c>
      <c r="Y983" s="151">
        <f t="shared" si="203"/>
        <v>0</v>
      </c>
      <c r="Z983" s="151" t="str">
        <f t="shared" si="204"/>
        <v/>
      </c>
      <c r="AA983" s="151">
        <f>COUNTIF($F$2:F983,F983)</f>
        <v>0</v>
      </c>
      <c r="AB983" s="156" t="str">
        <f t="shared" si="205"/>
        <v/>
      </c>
      <c r="AC983" t="e">
        <f>VLOOKUP(C983,'2-班级信息'!A:AH,31,0)</f>
        <v>#N/A</v>
      </c>
      <c r="AD983" t="e">
        <f>VLOOKUP(C983,'2-班级信息'!A:AH,8,0)</f>
        <v>#N/A</v>
      </c>
      <c r="AE983" t="e">
        <f t="shared" si="206"/>
        <v>#N/A</v>
      </c>
      <c r="AF983" t="e">
        <f t="shared" si="207"/>
        <v>#N/A</v>
      </c>
    </row>
    <row r="984" spans="1:32">
      <c r="A984" s="176"/>
      <c r="B984" s="176"/>
      <c r="C984" s="176"/>
      <c r="D984" s="176"/>
      <c r="E984" s="176"/>
      <c r="F984" s="176"/>
      <c r="G984" s="175"/>
      <c r="H984" s="176"/>
      <c r="I984" s="176"/>
      <c r="J984" s="176"/>
      <c r="K984" s="176"/>
      <c r="L984" s="176"/>
      <c r="M984" s="176"/>
      <c r="N984" s="176" t="s">
        <v>12</v>
      </c>
      <c r="O984" s="176" t="s">
        <v>12</v>
      </c>
      <c r="P984" s="155" t="str">
        <f t="shared" si="195"/>
        <v xml:space="preserve"> </v>
      </c>
      <c r="Q984" s="155" t="str">
        <f>IF(P984="在读",IF(IFERROR(FIND("一",C984),0)&gt;0,"一对一",VLOOKUP(LEFT(C984,3),班级编码!A:H,8,0)),P984)</f>
        <v xml:space="preserve"> </v>
      </c>
      <c r="R984" s="156">
        <f t="shared" si="196"/>
        <v>0</v>
      </c>
      <c r="S984" s="151">
        <f t="shared" si="197"/>
        <v>0</v>
      </c>
      <c r="T984" s="151" t="str">
        <f t="shared" si="198"/>
        <v/>
      </c>
      <c r="U984" s="151" t="str">
        <f t="shared" si="199"/>
        <v/>
      </c>
      <c r="V984" s="151" t="str">
        <f t="shared" si="200"/>
        <v/>
      </c>
      <c r="W984" s="151" t="str">
        <f t="shared" si="201"/>
        <v/>
      </c>
      <c r="X984" s="151">
        <f t="shared" si="202"/>
        <v>0</v>
      </c>
      <c r="Y984" s="151">
        <f t="shared" si="203"/>
        <v>0</v>
      </c>
      <c r="Z984" s="151" t="str">
        <f t="shared" si="204"/>
        <v/>
      </c>
      <c r="AA984" s="151">
        <f>COUNTIF($F$2:F984,F984)</f>
        <v>0</v>
      </c>
      <c r="AB984" s="156" t="str">
        <f t="shared" si="205"/>
        <v/>
      </c>
      <c r="AC984" t="e">
        <f>VLOOKUP(C984,'2-班级信息'!A:AH,31,0)</f>
        <v>#N/A</v>
      </c>
      <c r="AD984" t="e">
        <f>VLOOKUP(C984,'2-班级信息'!A:AH,8,0)</f>
        <v>#N/A</v>
      </c>
      <c r="AE984" t="e">
        <f t="shared" si="206"/>
        <v>#N/A</v>
      </c>
      <c r="AF984" t="e">
        <f t="shared" si="207"/>
        <v>#N/A</v>
      </c>
    </row>
    <row r="985" spans="1:32">
      <c r="A985" s="176"/>
      <c r="B985" s="176"/>
      <c r="C985" s="176"/>
      <c r="D985" s="176"/>
      <c r="E985" s="176"/>
      <c r="F985" s="176"/>
      <c r="G985" s="175"/>
      <c r="H985" s="176"/>
      <c r="I985" s="176"/>
      <c r="J985" s="176"/>
      <c r="K985" s="176"/>
      <c r="L985" s="176"/>
      <c r="M985" s="176"/>
      <c r="N985" s="176" t="s">
        <v>12</v>
      </c>
      <c r="O985" s="176" t="s">
        <v>12</v>
      </c>
      <c r="P985" s="155" t="str">
        <f t="shared" si="195"/>
        <v xml:space="preserve"> </v>
      </c>
      <c r="Q985" s="155" t="str">
        <f>IF(P985="在读",IF(IFERROR(FIND("一",C985),0)&gt;0,"一对一",VLOOKUP(LEFT(C985,3),班级编码!A:H,8,0)),P985)</f>
        <v xml:space="preserve"> </v>
      </c>
      <c r="R985" s="156">
        <f t="shared" si="196"/>
        <v>0</v>
      </c>
      <c r="S985" s="151">
        <f t="shared" si="197"/>
        <v>0</v>
      </c>
      <c r="T985" s="151" t="str">
        <f t="shared" si="198"/>
        <v/>
      </c>
      <c r="U985" s="151" t="str">
        <f t="shared" si="199"/>
        <v/>
      </c>
      <c r="V985" s="151" t="str">
        <f t="shared" si="200"/>
        <v/>
      </c>
      <c r="W985" s="151" t="str">
        <f t="shared" si="201"/>
        <v/>
      </c>
      <c r="X985" s="151">
        <f t="shared" si="202"/>
        <v>0</v>
      </c>
      <c r="Y985" s="151">
        <f t="shared" si="203"/>
        <v>0</v>
      </c>
      <c r="Z985" s="151" t="str">
        <f t="shared" si="204"/>
        <v/>
      </c>
      <c r="AA985" s="151">
        <f>COUNTIF($F$2:F985,F985)</f>
        <v>0</v>
      </c>
      <c r="AB985" s="156" t="str">
        <f t="shared" si="205"/>
        <v/>
      </c>
      <c r="AC985" t="e">
        <f>VLOOKUP(C985,'2-班级信息'!A:AH,31,0)</f>
        <v>#N/A</v>
      </c>
      <c r="AD985" t="e">
        <f>VLOOKUP(C985,'2-班级信息'!A:AH,8,0)</f>
        <v>#N/A</v>
      </c>
      <c r="AE985" t="e">
        <f t="shared" si="206"/>
        <v>#N/A</v>
      </c>
      <c r="AF985" t="e">
        <f t="shared" si="207"/>
        <v>#N/A</v>
      </c>
    </row>
    <row r="986" spans="1:32">
      <c r="A986" s="176"/>
      <c r="B986" s="176"/>
      <c r="C986" s="176"/>
      <c r="D986" s="176"/>
      <c r="E986" s="176"/>
      <c r="F986" s="176"/>
      <c r="G986" s="175"/>
      <c r="H986" s="176"/>
      <c r="I986" s="176"/>
      <c r="J986" s="176"/>
      <c r="K986" s="176"/>
      <c r="L986" s="176"/>
      <c r="M986" s="176"/>
      <c r="N986" s="176" t="s">
        <v>12</v>
      </c>
      <c r="O986" s="176" t="s">
        <v>12</v>
      </c>
      <c r="P986" s="155" t="str">
        <f t="shared" si="195"/>
        <v xml:space="preserve"> </v>
      </c>
      <c r="Q986" s="155" t="str">
        <f>IF(P986="在读",IF(IFERROR(FIND("一",C986),0)&gt;0,"一对一",VLOOKUP(LEFT(C986,3),班级编码!A:H,8,0)),P986)</f>
        <v xml:space="preserve"> </v>
      </c>
      <c r="R986" s="156">
        <f t="shared" si="196"/>
        <v>0</v>
      </c>
      <c r="S986" s="151">
        <f t="shared" si="197"/>
        <v>0</v>
      </c>
      <c r="T986" s="151" t="str">
        <f t="shared" si="198"/>
        <v/>
      </c>
      <c r="U986" s="151" t="str">
        <f t="shared" si="199"/>
        <v/>
      </c>
      <c r="V986" s="151" t="str">
        <f t="shared" si="200"/>
        <v/>
      </c>
      <c r="W986" s="151" t="str">
        <f t="shared" si="201"/>
        <v/>
      </c>
      <c r="X986" s="151">
        <f t="shared" si="202"/>
        <v>0</v>
      </c>
      <c r="Y986" s="151">
        <f t="shared" si="203"/>
        <v>0</v>
      </c>
      <c r="Z986" s="151" t="str">
        <f t="shared" si="204"/>
        <v/>
      </c>
      <c r="AA986" s="151">
        <f>COUNTIF($F$2:F986,F986)</f>
        <v>0</v>
      </c>
      <c r="AB986" s="156" t="str">
        <f t="shared" si="205"/>
        <v/>
      </c>
      <c r="AC986" t="e">
        <f>VLOOKUP(C986,'2-班级信息'!A:AH,31,0)</f>
        <v>#N/A</v>
      </c>
      <c r="AD986" t="e">
        <f>VLOOKUP(C986,'2-班级信息'!A:AH,8,0)</f>
        <v>#N/A</v>
      </c>
      <c r="AE986" t="e">
        <f t="shared" si="206"/>
        <v>#N/A</v>
      </c>
      <c r="AF986" t="e">
        <f t="shared" si="207"/>
        <v>#N/A</v>
      </c>
    </row>
    <row r="987" spans="1:32">
      <c r="A987" s="176"/>
      <c r="B987" s="176"/>
      <c r="C987" s="176"/>
      <c r="D987" s="176"/>
      <c r="E987" s="176"/>
      <c r="F987" s="176"/>
      <c r="G987" s="175"/>
      <c r="H987" s="176"/>
      <c r="I987" s="176"/>
      <c r="J987" s="176"/>
      <c r="K987" s="176"/>
      <c r="L987" s="176"/>
      <c r="M987" s="176"/>
      <c r="N987" s="176" t="s">
        <v>12</v>
      </c>
      <c r="O987" s="176" t="s">
        <v>12</v>
      </c>
      <c r="P987" s="155" t="str">
        <f t="shared" si="195"/>
        <v xml:space="preserve"> </v>
      </c>
      <c r="Q987" s="155" t="str">
        <f>IF(P987="在读",IF(IFERROR(FIND("一",C987),0)&gt;0,"一对一",VLOOKUP(LEFT(C987,3),班级编码!A:H,8,0)),P987)</f>
        <v xml:space="preserve"> </v>
      </c>
      <c r="R987" s="156">
        <f t="shared" si="196"/>
        <v>0</v>
      </c>
      <c r="S987" s="151">
        <f t="shared" si="197"/>
        <v>0</v>
      </c>
      <c r="T987" s="151" t="str">
        <f t="shared" si="198"/>
        <v/>
      </c>
      <c r="U987" s="151" t="str">
        <f t="shared" si="199"/>
        <v/>
      </c>
      <c r="V987" s="151" t="str">
        <f t="shared" si="200"/>
        <v/>
      </c>
      <c r="W987" s="151" t="str">
        <f t="shared" si="201"/>
        <v/>
      </c>
      <c r="X987" s="151">
        <f t="shared" si="202"/>
        <v>0</v>
      </c>
      <c r="Y987" s="151">
        <f t="shared" si="203"/>
        <v>0</v>
      </c>
      <c r="Z987" s="151" t="str">
        <f t="shared" si="204"/>
        <v/>
      </c>
      <c r="AA987" s="151">
        <f>COUNTIF($F$2:F987,F987)</f>
        <v>0</v>
      </c>
      <c r="AB987" s="156" t="str">
        <f t="shared" si="205"/>
        <v/>
      </c>
      <c r="AC987" t="e">
        <f>VLOOKUP(C987,'2-班级信息'!A:AH,31,0)</f>
        <v>#N/A</v>
      </c>
      <c r="AD987" t="e">
        <f>VLOOKUP(C987,'2-班级信息'!A:AH,8,0)</f>
        <v>#N/A</v>
      </c>
      <c r="AE987" t="e">
        <f t="shared" si="206"/>
        <v>#N/A</v>
      </c>
      <c r="AF987" t="e">
        <f t="shared" si="207"/>
        <v>#N/A</v>
      </c>
    </row>
    <row r="988" spans="1:32">
      <c r="A988" s="176"/>
      <c r="B988" s="176"/>
      <c r="C988" s="176"/>
      <c r="D988" s="176"/>
      <c r="E988" s="176"/>
      <c r="F988" s="176"/>
      <c r="G988" s="175"/>
      <c r="H988" s="310"/>
      <c r="I988" s="176"/>
      <c r="J988" s="176"/>
      <c r="K988" s="176"/>
      <c r="L988" s="176"/>
      <c r="M988" s="176"/>
      <c r="N988" s="176" t="s">
        <v>12</v>
      </c>
      <c r="O988" s="176" t="s">
        <v>12</v>
      </c>
      <c r="P988" s="155" t="str">
        <f t="shared" si="195"/>
        <v xml:space="preserve"> </v>
      </c>
      <c r="Q988" s="155" t="str">
        <f>IF(P988="在读",IF(IFERROR(FIND("一",C988),0)&gt;0,"一对一",VLOOKUP(LEFT(C988,3),班级编码!A:H,8,0)),P988)</f>
        <v xml:space="preserve"> </v>
      </c>
      <c r="R988" s="156">
        <f t="shared" si="196"/>
        <v>0</v>
      </c>
      <c r="S988" s="151">
        <f t="shared" si="197"/>
        <v>0</v>
      </c>
      <c r="T988" s="151" t="str">
        <f t="shared" si="198"/>
        <v/>
      </c>
      <c r="U988" s="151" t="str">
        <f t="shared" si="199"/>
        <v/>
      </c>
      <c r="V988" s="151" t="str">
        <f t="shared" si="200"/>
        <v/>
      </c>
      <c r="W988" s="151" t="str">
        <f t="shared" si="201"/>
        <v/>
      </c>
      <c r="X988" s="151">
        <f t="shared" si="202"/>
        <v>0</v>
      </c>
      <c r="Y988" s="151">
        <f t="shared" si="203"/>
        <v>0</v>
      </c>
      <c r="Z988" s="151" t="str">
        <f t="shared" si="204"/>
        <v/>
      </c>
      <c r="AA988" s="151">
        <f>COUNTIF($F$2:F988,F988)</f>
        <v>0</v>
      </c>
      <c r="AB988" s="156" t="str">
        <f t="shared" si="205"/>
        <v/>
      </c>
      <c r="AC988" t="e">
        <f>VLOOKUP(C988,'2-班级信息'!A:AH,31,0)</f>
        <v>#N/A</v>
      </c>
      <c r="AD988" t="e">
        <f>VLOOKUP(C988,'2-班级信息'!A:AH,8,0)</f>
        <v>#N/A</v>
      </c>
      <c r="AE988" t="e">
        <f t="shared" si="206"/>
        <v>#N/A</v>
      </c>
      <c r="AF988" t="e">
        <f t="shared" si="207"/>
        <v>#N/A</v>
      </c>
    </row>
    <row r="989" spans="1:32">
      <c r="A989" s="176"/>
      <c r="B989" s="176"/>
      <c r="C989" s="176"/>
      <c r="D989" s="176"/>
      <c r="E989" s="176"/>
      <c r="F989" s="176"/>
      <c r="G989" s="175"/>
      <c r="H989" s="176"/>
      <c r="I989" s="176"/>
      <c r="J989" s="176"/>
      <c r="K989" s="176"/>
      <c r="L989" s="176"/>
      <c r="M989" s="176"/>
      <c r="N989" s="176" t="s">
        <v>12</v>
      </c>
      <c r="O989" s="176" t="s">
        <v>12</v>
      </c>
      <c r="P989" s="155" t="str">
        <f t="shared" si="195"/>
        <v xml:space="preserve"> </v>
      </c>
      <c r="Q989" s="155" t="str">
        <f>IF(P989="在读",IF(IFERROR(FIND("一",C989),0)&gt;0,"一对一",VLOOKUP(LEFT(C989,3),班级编码!A:H,8,0)),P989)</f>
        <v xml:space="preserve"> </v>
      </c>
      <c r="R989" s="156">
        <f t="shared" si="196"/>
        <v>0</v>
      </c>
      <c r="S989" s="151">
        <f t="shared" si="197"/>
        <v>0</v>
      </c>
      <c r="T989" s="151" t="str">
        <f t="shared" si="198"/>
        <v/>
      </c>
      <c r="U989" s="151" t="str">
        <f t="shared" si="199"/>
        <v/>
      </c>
      <c r="V989" s="151" t="str">
        <f t="shared" si="200"/>
        <v/>
      </c>
      <c r="W989" s="151" t="str">
        <f t="shared" si="201"/>
        <v/>
      </c>
      <c r="X989" s="151">
        <f t="shared" si="202"/>
        <v>0</v>
      </c>
      <c r="Y989" s="151">
        <f t="shared" si="203"/>
        <v>0</v>
      </c>
      <c r="Z989" s="151" t="str">
        <f t="shared" si="204"/>
        <v/>
      </c>
      <c r="AA989" s="151">
        <f>COUNTIF($F$2:F989,F989)</f>
        <v>0</v>
      </c>
      <c r="AB989" s="156" t="str">
        <f t="shared" si="205"/>
        <v/>
      </c>
      <c r="AC989" t="e">
        <f>VLOOKUP(C989,'2-班级信息'!A:AH,31,0)</f>
        <v>#N/A</v>
      </c>
      <c r="AD989" t="e">
        <f>VLOOKUP(C989,'2-班级信息'!A:AH,8,0)</f>
        <v>#N/A</v>
      </c>
      <c r="AE989" t="e">
        <f t="shared" si="206"/>
        <v>#N/A</v>
      </c>
      <c r="AF989" t="e">
        <f t="shared" si="207"/>
        <v>#N/A</v>
      </c>
    </row>
    <row r="990" spans="1:32">
      <c r="A990" s="176"/>
      <c r="B990" s="176"/>
      <c r="C990" s="176"/>
      <c r="D990" s="176"/>
      <c r="E990" s="176"/>
      <c r="F990" s="176"/>
      <c r="G990" s="175"/>
      <c r="H990" s="176"/>
      <c r="I990" s="176"/>
      <c r="J990" s="176"/>
      <c r="K990" s="176"/>
      <c r="L990" s="176"/>
      <c r="M990" s="176"/>
      <c r="N990" s="176" t="s">
        <v>12</v>
      </c>
      <c r="O990" s="176" t="s">
        <v>12</v>
      </c>
      <c r="P990" s="155" t="str">
        <f t="shared" si="195"/>
        <v xml:space="preserve"> </v>
      </c>
      <c r="Q990" s="155" t="str">
        <f>IF(P990="在读",IF(IFERROR(FIND("一",C990),0)&gt;0,"一对一",VLOOKUP(LEFT(C990,3),班级编码!A:H,8,0)),P990)</f>
        <v xml:space="preserve"> </v>
      </c>
      <c r="R990" s="156">
        <f t="shared" si="196"/>
        <v>0</v>
      </c>
      <c r="S990" s="151">
        <f t="shared" si="197"/>
        <v>0</v>
      </c>
      <c r="T990" s="151" t="str">
        <f t="shared" si="198"/>
        <v/>
      </c>
      <c r="U990" s="151" t="str">
        <f t="shared" si="199"/>
        <v/>
      </c>
      <c r="V990" s="151" t="str">
        <f t="shared" si="200"/>
        <v/>
      </c>
      <c r="W990" s="151" t="str">
        <f t="shared" si="201"/>
        <v/>
      </c>
      <c r="X990" s="151">
        <f t="shared" si="202"/>
        <v>0</v>
      </c>
      <c r="Y990" s="151">
        <f t="shared" si="203"/>
        <v>0</v>
      </c>
      <c r="Z990" s="151" t="str">
        <f t="shared" si="204"/>
        <v/>
      </c>
      <c r="AA990" s="151">
        <f>COUNTIF($F$2:F990,F990)</f>
        <v>0</v>
      </c>
      <c r="AB990" s="156" t="str">
        <f t="shared" si="205"/>
        <v/>
      </c>
      <c r="AC990" t="e">
        <f>VLOOKUP(C990,'2-班级信息'!A:AH,31,0)</f>
        <v>#N/A</v>
      </c>
      <c r="AD990" t="e">
        <f>VLOOKUP(C990,'2-班级信息'!A:AH,8,0)</f>
        <v>#N/A</v>
      </c>
      <c r="AE990" t="e">
        <f t="shared" si="206"/>
        <v>#N/A</v>
      </c>
      <c r="AF990" t="e">
        <f t="shared" si="207"/>
        <v>#N/A</v>
      </c>
    </row>
    <row r="991" spans="1:32">
      <c r="A991" s="176"/>
      <c r="B991" s="176"/>
      <c r="C991" s="176"/>
      <c r="D991" s="176"/>
      <c r="E991" s="176"/>
      <c r="F991" s="176"/>
      <c r="G991" s="175"/>
      <c r="H991" s="310"/>
      <c r="I991" s="176"/>
      <c r="J991" s="176"/>
      <c r="K991" s="176"/>
      <c r="L991" s="176"/>
      <c r="M991" s="176"/>
      <c r="N991" s="176" t="s">
        <v>12</v>
      </c>
      <c r="O991" s="176" t="s">
        <v>12</v>
      </c>
      <c r="P991" s="155" t="str">
        <f t="shared" si="195"/>
        <v xml:space="preserve"> </v>
      </c>
      <c r="Q991" s="155" t="str">
        <f>IF(P991="在读",IF(IFERROR(FIND("一",C991),0)&gt;0,"一对一",VLOOKUP(LEFT(C991,3),班级编码!A:H,8,0)),P991)</f>
        <v xml:space="preserve"> </v>
      </c>
      <c r="R991" s="156">
        <f t="shared" si="196"/>
        <v>0</v>
      </c>
      <c r="S991" s="151">
        <f t="shared" si="197"/>
        <v>0</v>
      </c>
      <c r="T991" s="151" t="str">
        <f t="shared" si="198"/>
        <v/>
      </c>
      <c r="U991" s="151" t="str">
        <f t="shared" si="199"/>
        <v/>
      </c>
      <c r="V991" s="151" t="str">
        <f t="shared" si="200"/>
        <v/>
      </c>
      <c r="W991" s="151" t="str">
        <f t="shared" si="201"/>
        <v/>
      </c>
      <c r="X991" s="151">
        <f t="shared" si="202"/>
        <v>0</v>
      </c>
      <c r="Y991" s="151">
        <f t="shared" si="203"/>
        <v>0</v>
      </c>
      <c r="Z991" s="151" t="str">
        <f t="shared" si="204"/>
        <v/>
      </c>
      <c r="AA991" s="151">
        <f>COUNTIF($F$2:F991,F991)</f>
        <v>0</v>
      </c>
      <c r="AB991" s="156" t="str">
        <f t="shared" si="205"/>
        <v/>
      </c>
      <c r="AC991" t="e">
        <f>VLOOKUP(C991,'2-班级信息'!A:AH,31,0)</f>
        <v>#N/A</v>
      </c>
      <c r="AD991" t="e">
        <f>VLOOKUP(C991,'2-班级信息'!A:AH,8,0)</f>
        <v>#N/A</v>
      </c>
      <c r="AE991" t="e">
        <f t="shared" si="206"/>
        <v>#N/A</v>
      </c>
      <c r="AF991" t="e">
        <f t="shared" si="207"/>
        <v>#N/A</v>
      </c>
    </row>
    <row r="992" spans="1:32">
      <c r="A992" s="176"/>
      <c r="B992" s="176"/>
      <c r="C992" s="176"/>
      <c r="D992" s="176"/>
      <c r="E992" s="176"/>
      <c r="F992" s="176"/>
      <c r="G992" s="175"/>
      <c r="H992" s="176"/>
      <c r="I992" s="176"/>
      <c r="J992" s="176"/>
      <c r="K992" s="176"/>
      <c r="L992" s="176"/>
      <c r="M992" s="176"/>
      <c r="N992" s="176" t="s">
        <v>12</v>
      </c>
      <c r="O992" s="176" t="s">
        <v>12</v>
      </c>
      <c r="P992" s="155" t="str">
        <f t="shared" si="195"/>
        <v xml:space="preserve"> </v>
      </c>
      <c r="Q992" s="155" t="str">
        <f>IF(P992="在读",IF(IFERROR(FIND("一",C992),0)&gt;0,"一对一",VLOOKUP(LEFT(C992,3),班级编码!A:H,8,0)),P992)</f>
        <v xml:space="preserve"> </v>
      </c>
      <c r="R992" s="156">
        <f t="shared" si="196"/>
        <v>0</v>
      </c>
      <c r="S992" s="151">
        <f t="shared" si="197"/>
        <v>0</v>
      </c>
      <c r="T992" s="151" t="str">
        <f t="shared" si="198"/>
        <v/>
      </c>
      <c r="U992" s="151" t="str">
        <f t="shared" si="199"/>
        <v/>
      </c>
      <c r="V992" s="151" t="str">
        <f t="shared" si="200"/>
        <v/>
      </c>
      <c r="W992" s="151" t="str">
        <f t="shared" si="201"/>
        <v/>
      </c>
      <c r="X992" s="151">
        <f t="shared" si="202"/>
        <v>0</v>
      </c>
      <c r="Y992" s="151">
        <f t="shared" si="203"/>
        <v>0</v>
      </c>
      <c r="Z992" s="151" t="str">
        <f t="shared" si="204"/>
        <v/>
      </c>
      <c r="AA992" s="151">
        <f>COUNTIF($F$2:F992,F992)</f>
        <v>0</v>
      </c>
      <c r="AB992" s="156" t="str">
        <f t="shared" si="205"/>
        <v/>
      </c>
      <c r="AC992" t="e">
        <f>VLOOKUP(C992,'2-班级信息'!A:AH,31,0)</f>
        <v>#N/A</v>
      </c>
      <c r="AD992" t="e">
        <f>VLOOKUP(C992,'2-班级信息'!A:AH,8,0)</f>
        <v>#N/A</v>
      </c>
      <c r="AE992" t="e">
        <f t="shared" si="206"/>
        <v>#N/A</v>
      </c>
      <c r="AF992" t="e">
        <f t="shared" si="207"/>
        <v>#N/A</v>
      </c>
    </row>
    <row r="993" spans="1:32">
      <c r="A993" s="176"/>
      <c r="B993" s="176"/>
      <c r="C993" s="176"/>
      <c r="D993" s="176"/>
      <c r="E993" s="176"/>
      <c r="F993" s="176"/>
      <c r="G993" s="175"/>
      <c r="H993" s="176"/>
      <c r="I993" s="176"/>
      <c r="J993" s="176"/>
      <c r="K993" s="176"/>
      <c r="L993" s="176"/>
      <c r="M993" s="176"/>
      <c r="N993" s="176" t="s">
        <v>12</v>
      </c>
      <c r="O993" s="176" t="s">
        <v>12</v>
      </c>
      <c r="P993" s="155" t="str">
        <f t="shared" si="195"/>
        <v xml:space="preserve"> </v>
      </c>
      <c r="Q993" s="155" t="str">
        <f>IF(P993="在读",IF(IFERROR(FIND("一",C993),0)&gt;0,"一对一",VLOOKUP(LEFT(C993,3),班级编码!A:H,8,0)),P993)</f>
        <v xml:space="preserve"> </v>
      </c>
      <c r="R993" s="156">
        <f t="shared" si="196"/>
        <v>0</v>
      </c>
      <c r="S993" s="151">
        <f t="shared" si="197"/>
        <v>0</v>
      </c>
      <c r="T993" s="151" t="str">
        <f t="shared" si="198"/>
        <v/>
      </c>
      <c r="U993" s="151" t="str">
        <f t="shared" si="199"/>
        <v/>
      </c>
      <c r="V993" s="151" t="str">
        <f t="shared" si="200"/>
        <v/>
      </c>
      <c r="W993" s="151" t="str">
        <f t="shared" si="201"/>
        <v/>
      </c>
      <c r="X993" s="151">
        <f t="shared" si="202"/>
        <v>0</v>
      </c>
      <c r="Y993" s="151">
        <f t="shared" si="203"/>
        <v>0</v>
      </c>
      <c r="Z993" s="151" t="str">
        <f t="shared" si="204"/>
        <v/>
      </c>
      <c r="AA993" s="151">
        <f>COUNTIF($F$2:F993,F993)</f>
        <v>0</v>
      </c>
      <c r="AB993" s="156" t="str">
        <f t="shared" si="205"/>
        <v/>
      </c>
      <c r="AC993" t="e">
        <f>VLOOKUP(C993,'2-班级信息'!A:AH,31,0)</f>
        <v>#N/A</v>
      </c>
      <c r="AD993" t="e">
        <f>VLOOKUP(C993,'2-班级信息'!A:AH,8,0)</f>
        <v>#N/A</v>
      </c>
      <c r="AE993" t="e">
        <f t="shared" si="206"/>
        <v>#N/A</v>
      </c>
      <c r="AF993" t="e">
        <f t="shared" si="207"/>
        <v>#N/A</v>
      </c>
    </row>
    <row r="994" spans="1:32">
      <c r="A994" s="176"/>
      <c r="B994" s="176"/>
      <c r="C994" s="176"/>
      <c r="D994" s="176"/>
      <c r="E994" s="176"/>
      <c r="F994" s="176"/>
      <c r="G994" s="175"/>
      <c r="H994" s="176"/>
      <c r="I994" s="176"/>
      <c r="J994" s="176"/>
      <c r="K994" s="176"/>
      <c r="L994" s="176"/>
      <c r="M994" s="176"/>
      <c r="N994" s="176" t="s">
        <v>12</v>
      </c>
      <c r="O994" s="176" t="s">
        <v>12</v>
      </c>
      <c r="P994" s="155" t="str">
        <f t="shared" si="195"/>
        <v xml:space="preserve"> </v>
      </c>
      <c r="Q994" s="155" t="str">
        <f>IF(P994="在读",IF(IFERROR(FIND("一",C994),0)&gt;0,"一对一",VLOOKUP(LEFT(C994,3),班级编码!A:H,8,0)),P994)</f>
        <v xml:space="preserve"> </v>
      </c>
      <c r="R994" s="156">
        <f t="shared" si="196"/>
        <v>0</v>
      </c>
      <c r="S994" s="151">
        <f t="shared" si="197"/>
        <v>0</v>
      </c>
      <c r="T994" s="151" t="str">
        <f t="shared" si="198"/>
        <v/>
      </c>
      <c r="U994" s="151" t="str">
        <f t="shared" si="199"/>
        <v/>
      </c>
      <c r="V994" s="151" t="str">
        <f t="shared" si="200"/>
        <v/>
      </c>
      <c r="W994" s="151" t="str">
        <f t="shared" si="201"/>
        <v/>
      </c>
      <c r="X994" s="151">
        <f t="shared" si="202"/>
        <v>0</v>
      </c>
      <c r="Y994" s="151">
        <f t="shared" si="203"/>
        <v>0</v>
      </c>
      <c r="Z994" s="151" t="str">
        <f t="shared" si="204"/>
        <v/>
      </c>
      <c r="AA994" s="151">
        <f>COUNTIF($F$2:F994,F994)</f>
        <v>0</v>
      </c>
      <c r="AB994" s="156" t="str">
        <f t="shared" si="205"/>
        <v/>
      </c>
      <c r="AC994" t="e">
        <f>VLOOKUP(C994,'2-班级信息'!A:AH,31,0)</f>
        <v>#N/A</v>
      </c>
      <c r="AD994" t="e">
        <f>VLOOKUP(C994,'2-班级信息'!A:AH,8,0)</f>
        <v>#N/A</v>
      </c>
      <c r="AE994" t="e">
        <f t="shared" si="206"/>
        <v>#N/A</v>
      </c>
      <c r="AF994" t="e">
        <f t="shared" si="207"/>
        <v>#N/A</v>
      </c>
    </row>
    <row r="995" spans="1:32">
      <c r="A995" s="176"/>
      <c r="B995" s="176"/>
      <c r="C995" s="176"/>
      <c r="D995" s="176"/>
      <c r="E995" s="176"/>
      <c r="F995" s="176"/>
      <c r="G995" s="175"/>
      <c r="H995" s="176"/>
      <c r="I995" s="176"/>
      <c r="J995" s="176"/>
      <c r="K995" s="176"/>
      <c r="L995" s="176"/>
      <c r="M995" s="176"/>
      <c r="N995" s="176" t="s">
        <v>12</v>
      </c>
      <c r="O995" s="176" t="s">
        <v>12</v>
      </c>
      <c r="P995" s="155" t="str">
        <f t="shared" si="195"/>
        <v xml:space="preserve"> </v>
      </c>
      <c r="Q995" s="155" t="str">
        <f>IF(P995="在读",IF(IFERROR(FIND("一",C995),0)&gt;0,"一对一",VLOOKUP(LEFT(C995,3),班级编码!A:H,8,0)),P995)</f>
        <v xml:space="preserve"> </v>
      </c>
      <c r="R995" s="156">
        <f t="shared" si="196"/>
        <v>0</v>
      </c>
      <c r="S995" s="151">
        <f t="shared" si="197"/>
        <v>0</v>
      </c>
      <c r="T995" s="151" t="str">
        <f t="shared" si="198"/>
        <v/>
      </c>
      <c r="U995" s="151" t="str">
        <f t="shared" si="199"/>
        <v/>
      </c>
      <c r="V995" s="151" t="str">
        <f t="shared" si="200"/>
        <v/>
      </c>
      <c r="W995" s="151" t="str">
        <f t="shared" si="201"/>
        <v/>
      </c>
      <c r="X995" s="151">
        <f t="shared" si="202"/>
        <v>0</v>
      </c>
      <c r="Y995" s="151">
        <f t="shared" si="203"/>
        <v>0</v>
      </c>
      <c r="Z995" s="151" t="str">
        <f t="shared" si="204"/>
        <v/>
      </c>
      <c r="AA995" s="151">
        <f>COUNTIF($F$2:F995,F995)</f>
        <v>0</v>
      </c>
      <c r="AB995" s="156" t="str">
        <f t="shared" si="205"/>
        <v/>
      </c>
      <c r="AC995" t="e">
        <f>VLOOKUP(C995,'2-班级信息'!A:AH,31,0)</f>
        <v>#N/A</v>
      </c>
      <c r="AD995" t="e">
        <f>VLOOKUP(C995,'2-班级信息'!A:AH,8,0)</f>
        <v>#N/A</v>
      </c>
      <c r="AE995" t="e">
        <f t="shared" si="206"/>
        <v>#N/A</v>
      </c>
      <c r="AF995" t="e">
        <f t="shared" si="207"/>
        <v>#N/A</v>
      </c>
    </row>
    <row r="996" spans="1:32">
      <c r="A996" s="176"/>
      <c r="B996" s="176"/>
      <c r="C996" s="176"/>
      <c r="D996" s="176"/>
      <c r="E996" s="176"/>
      <c r="F996" s="176"/>
      <c r="G996" s="175"/>
      <c r="H996" s="176"/>
      <c r="I996" s="176"/>
      <c r="J996" s="176"/>
      <c r="K996" s="176"/>
      <c r="L996" s="176"/>
      <c r="M996" s="176"/>
      <c r="N996" s="176" t="s">
        <v>12</v>
      </c>
      <c r="O996" s="176" t="s">
        <v>12</v>
      </c>
      <c r="P996" s="155" t="str">
        <f t="shared" si="195"/>
        <v xml:space="preserve"> </v>
      </c>
      <c r="Q996" s="155" t="str">
        <f>IF(P996="在读",IF(IFERROR(FIND("一",C996),0)&gt;0,"一对一",VLOOKUP(LEFT(C996,3),班级编码!A:H,8,0)),P996)</f>
        <v xml:space="preserve"> </v>
      </c>
      <c r="R996" s="156">
        <f t="shared" si="196"/>
        <v>0</v>
      </c>
      <c r="S996" s="151">
        <f t="shared" si="197"/>
        <v>0</v>
      </c>
      <c r="T996" s="151" t="str">
        <f t="shared" si="198"/>
        <v/>
      </c>
      <c r="U996" s="151" t="str">
        <f t="shared" si="199"/>
        <v/>
      </c>
      <c r="V996" s="151" t="str">
        <f t="shared" si="200"/>
        <v/>
      </c>
      <c r="W996" s="151" t="str">
        <f t="shared" si="201"/>
        <v/>
      </c>
      <c r="X996" s="151">
        <f t="shared" si="202"/>
        <v>0</v>
      </c>
      <c r="Y996" s="151">
        <f t="shared" si="203"/>
        <v>0</v>
      </c>
      <c r="Z996" s="151" t="str">
        <f t="shared" si="204"/>
        <v/>
      </c>
      <c r="AA996" s="151">
        <f>COUNTIF($F$2:F996,F996)</f>
        <v>0</v>
      </c>
      <c r="AB996" s="156" t="str">
        <f t="shared" si="205"/>
        <v/>
      </c>
      <c r="AC996" t="e">
        <f>VLOOKUP(C996,'2-班级信息'!A:AH,31,0)</f>
        <v>#N/A</v>
      </c>
      <c r="AD996" t="e">
        <f>VLOOKUP(C996,'2-班级信息'!A:AH,8,0)</f>
        <v>#N/A</v>
      </c>
      <c r="AE996" t="e">
        <f t="shared" si="206"/>
        <v>#N/A</v>
      </c>
      <c r="AF996" t="e">
        <f t="shared" si="207"/>
        <v>#N/A</v>
      </c>
    </row>
    <row r="997" spans="1:32">
      <c r="A997" s="176"/>
      <c r="B997" s="176"/>
      <c r="C997" s="176"/>
      <c r="D997" s="176"/>
      <c r="E997" s="176"/>
      <c r="F997" s="176"/>
      <c r="G997" s="175"/>
      <c r="H997" s="176"/>
      <c r="I997" s="176"/>
      <c r="J997" s="176"/>
      <c r="K997" s="176"/>
      <c r="L997" s="176"/>
      <c r="M997" s="176"/>
      <c r="N997" s="176" t="s">
        <v>12</v>
      </c>
      <c r="O997" s="176" t="s">
        <v>12</v>
      </c>
      <c r="P997" s="155" t="str">
        <f t="shared" si="195"/>
        <v xml:space="preserve"> </v>
      </c>
      <c r="Q997" s="155" t="str">
        <f>IF(P997="在读",IF(IFERROR(FIND("一",C997),0)&gt;0,"一对一",VLOOKUP(LEFT(C997,3),班级编码!A:H,8,0)),P997)</f>
        <v xml:space="preserve"> </v>
      </c>
      <c r="R997" s="156">
        <f t="shared" si="196"/>
        <v>0</v>
      </c>
      <c r="S997" s="151">
        <f t="shared" si="197"/>
        <v>0</v>
      </c>
      <c r="T997" s="151" t="str">
        <f t="shared" si="198"/>
        <v/>
      </c>
      <c r="U997" s="151" t="str">
        <f t="shared" si="199"/>
        <v/>
      </c>
      <c r="V997" s="151" t="str">
        <f t="shared" si="200"/>
        <v/>
      </c>
      <c r="W997" s="151" t="str">
        <f t="shared" si="201"/>
        <v/>
      </c>
      <c r="X997" s="151">
        <f t="shared" si="202"/>
        <v>0</v>
      </c>
      <c r="Y997" s="151">
        <f t="shared" si="203"/>
        <v>0</v>
      </c>
      <c r="Z997" s="151" t="str">
        <f t="shared" si="204"/>
        <v/>
      </c>
      <c r="AA997" s="151">
        <f>COUNTIF($F$2:F997,F997)</f>
        <v>0</v>
      </c>
      <c r="AB997" s="156" t="str">
        <f t="shared" si="205"/>
        <v/>
      </c>
      <c r="AC997" t="e">
        <f>VLOOKUP(C997,'2-班级信息'!A:AH,31,0)</f>
        <v>#N/A</v>
      </c>
      <c r="AD997" t="e">
        <f>VLOOKUP(C997,'2-班级信息'!A:AH,8,0)</f>
        <v>#N/A</v>
      </c>
      <c r="AE997" t="e">
        <f t="shared" si="206"/>
        <v>#N/A</v>
      </c>
      <c r="AF997" t="e">
        <f t="shared" si="207"/>
        <v>#N/A</v>
      </c>
    </row>
    <row r="998" spans="1:32">
      <c r="A998" s="176"/>
      <c r="B998" s="176"/>
      <c r="C998" s="176"/>
      <c r="D998" s="176"/>
      <c r="E998" s="176"/>
      <c r="F998" s="176"/>
      <c r="G998" s="175"/>
      <c r="H998" s="176"/>
      <c r="I998" s="176"/>
      <c r="J998" s="176"/>
      <c r="K998" s="176"/>
      <c r="L998" s="176"/>
      <c r="M998" s="176"/>
      <c r="N998" s="176" t="s">
        <v>12</v>
      </c>
      <c r="O998" s="176" t="s">
        <v>12</v>
      </c>
      <c r="P998" s="155" t="str">
        <f t="shared" si="195"/>
        <v xml:space="preserve"> </v>
      </c>
      <c r="Q998" s="155" t="str">
        <f>IF(P998="在读",IF(IFERROR(FIND("一",C998),0)&gt;0,"一对一",VLOOKUP(LEFT(C998,3),班级编码!A:H,8,0)),P998)</f>
        <v xml:space="preserve"> </v>
      </c>
      <c r="R998" s="156">
        <f t="shared" si="196"/>
        <v>0</v>
      </c>
      <c r="S998" s="151">
        <f t="shared" si="197"/>
        <v>0</v>
      </c>
      <c r="T998" s="151" t="str">
        <f t="shared" si="198"/>
        <v/>
      </c>
      <c r="U998" s="151" t="str">
        <f t="shared" si="199"/>
        <v/>
      </c>
      <c r="V998" s="151" t="str">
        <f t="shared" si="200"/>
        <v/>
      </c>
      <c r="W998" s="151" t="str">
        <f t="shared" si="201"/>
        <v/>
      </c>
      <c r="X998" s="151">
        <f t="shared" si="202"/>
        <v>0</v>
      </c>
      <c r="Y998" s="151">
        <f t="shared" si="203"/>
        <v>0</v>
      </c>
      <c r="Z998" s="151" t="str">
        <f t="shared" si="204"/>
        <v/>
      </c>
      <c r="AA998" s="151">
        <f>COUNTIF($F$2:F998,F998)</f>
        <v>0</v>
      </c>
      <c r="AB998" s="156" t="str">
        <f t="shared" si="205"/>
        <v/>
      </c>
      <c r="AC998" t="e">
        <f>VLOOKUP(C998,'2-班级信息'!A:AH,31,0)</f>
        <v>#N/A</v>
      </c>
      <c r="AD998" t="e">
        <f>VLOOKUP(C998,'2-班级信息'!A:AH,8,0)</f>
        <v>#N/A</v>
      </c>
      <c r="AE998" t="e">
        <f t="shared" si="206"/>
        <v>#N/A</v>
      </c>
      <c r="AF998" t="e">
        <f t="shared" si="207"/>
        <v>#N/A</v>
      </c>
    </row>
    <row r="999" spans="1:32">
      <c r="A999" s="176"/>
      <c r="B999" s="176"/>
      <c r="C999" s="176"/>
      <c r="D999" s="176"/>
      <c r="E999" s="176"/>
      <c r="F999" s="176"/>
      <c r="G999" s="175"/>
      <c r="H999" s="176"/>
      <c r="I999" s="176"/>
      <c r="J999" s="176"/>
      <c r="K999" s="176"/>
      <c r="L999" s="176"/>
      <c r="M999" s="176"/>
      <c r="N999" s="176" t="s">
        <v>12</v>
      </c>
      <c r="O999" s="176" t="s">
        <v>12</v>
      </c>
      <c r="P999" s="155" t="str">
        <f t="shared" si="195"/>
        <v xml:space="preserve"> </v>
      </c>
      <c r="Q999" s="155" t="str">
        <f>IF(P999="在读",IF(IFERROR(FIND("一",C999),0)&gt;0,"一对一",VLOOKUP(LEFT(C999,3),班级编码!A:H,8,0)),P999)</f>
        <v xml:space="preserve"> </v>
      </c>
      <c r="R999" s="156">
        <f t="shared" si="196"/>
        <v>0</v>
      </c>
      <c r="S999" s="151">
        <f t="shared" si="197"/>
        <v>0</v>
      </c>
      <c r="T999" s="151" t="str">
        <f t="shared" si="198"/>
        <v/>
      </c>
      <c r="U999" s="151" t="str">
        <f t="shared" si="199"/>
        <v/>
      </c>
      <c r="V999" s="151" t="str">
        <f t="shared" si="200"/>
        <v/>
      </c>
      <c r="W999" s="151" t="str">
        <f t="shared" si="201"/>
        <v/>
      </c>
      <c r="X999" s="151">
        <f t="shared" si="202"/>
        <v>0</v>
      </c>
      <c r="Y999" s="151">
        <f t="shared" si="203"/>
        <v>0</v>
      </c>
      <c r="Z999" s="151" t="str">
        <f t="shared" si="204"/>
        <v/>
      </c>
      <c r="AA999" s="151">
        <f>COUNTIF($F$2:F999,F999)</f>
        <v>0</v>
      </c>
      <c r="AB999" s="156" t="str">
        <f t="shared" si="205"/>
        <v/>
      </c>
      <c r="AC999" t="e">
        <f>VLOOKUP(C999,'2-班级信息'!A:AH,31,0)</f>
        <v>#N/A</v>
      </c>
      <c r="AD999" t="e">
        <f>VLOOKUP(C999,'2-班级信息'!A:AH,8,0)</f>
        <v>#N/A</v>
      </c>
      <c r="AE999" t="e">
        <f t="shared" si="206"/>
        <v>#N/A</v>
      </c>
      <c r="AF999" t="e">
        <f t="shared" si="207"/>
        <v>#N/A</v>
      </c>
    </row>
    <row r="1000" spans="1:32">
      <c r="A1000" s="176"/>
      <c r="B1000" s="176"/>
      <c r="C1000" s="176"/>
      <c r="D1000" s="176"/>
      <c r="E1000" s="176"/>
      <c r="F1000" s="176"/>
      <c r="G1000" s="175"/>
      <c r="H1000" s="176"/>
      <c r="I1000" s="176"/>
      <c r="J1000" s="176"/>
      <c r="K1000" s="176"/>
      <c r="L1000" s="176"/>
      <c r="M1000" s="176"/>
      <c r="N1000" s="176" t="s">
        <v>12</v>
      </c>
      <c r="O1000" s="176" t="s">
        <v>12</v>
      </c>
      <c r="P1000" s="155" t="str">
        <f t="shared" si="195"/>
        <v xml:space="preserve"> </v>
      </c>
      <c r="Q1000" s="155" t="str">
        <f>IF(P1000="在读",IF(IFERROR(FIND("一",C1000),0)&gt;0,"一对一",VLOOKUP(LEFT(C1000,3),班级编码!A:H,8,0)),P1000)</f>
        <v xml:space="preserve"> </v>
      </c>
      <c r="R1000" s="156">
        <f t="shared" si="196"/>
        <v>0</v>
      </c>
      <c r="S1000" s="151">
        <f t="shared" si="197"/>
        <v>0</v>
      </c>
      <c r="T1000" s="151" t="str">
        <f t="shared" si="198"/>
        <v/>
      </c>
      <c r="U1000" s="151" t="str">
        <f t="shared" si="199"/>
        <v/>
      </c>
      <c r="V1000" s="151" t="str">
        <f t="shared" si="200"/>
        <v/>
      </c>
      <c r="W1000" s="151" t="str">
        <f t="shared" si="201"/>
        <v/>
      </c>
      <c r="X1000" s="151">
        <f t="shared" si="202"/>
        <v>0</v>
      </c>
      <c r="Y1000" s="151">
        <f t="shared" si="203"/>
        <v>0</v>
      </c>
      <c r="Z1000" s="151" t="str">
        <f t="shared" si="204"/>
        <v/>
      </c>
      <c r="AA1000" s="151">
        <f>COUNTIF($F$2:F1000,F1000)</f>
        <v>0</v>
      </c>
      <c r="AB1000" s="156" t="str">
        <f t="shared" si="205"/>
        <v/>
      </c>
      <c r="AC1000" t="e">
        <f>VLOOKUP(C1000,'2-班级信息'!A:AH,31,0)</f>
        <v>#N/A</v>
      </c>
      <c r="AD1000" t="e">
        <f>VLOOKUP(C1000,'2-班级信息'!A:AH,8,0)</f>
        <v>#N/A</v>
      </c>
      <c r="AE1000" t="e">
        <f t="shared" si="206"/>
        <v>#N/A</v>
      </c>
      <c r="AF1000" t="e">
        <f t="shared" si="207"/>
        <v>#N/A</v>
      </c>
    </row>
    <row r="1001" spans="1:32">
      <c r="A1001" s="176"/>
      <c r="B1001" s="176"/>
      <c r="C1001" s="176"/>
      <c r="D1001" s="176"/>
      <c r="E1001" s="176"/>
      <c r="F1001" s="176"/>
      <c r="G1001" s="175"/>
      <c r="H1001" s="176"/>
      <c r="I1001" s="176"/>
      <c r="J1001" s="176"/>
      <c r="K1001" s="176"/>
      <c r="L1001" s="176"/>
      <c r="M1001" s="176"/>
      <c r="N1001" s="176" t="s">
        <v>12</v>
      </c>
      <c r="O1001" s="176" t="s">
        <v>12</v>
      </c>
      <c r="P1001" s="155" t="str">
        <f t="shared" si="195"/>
        <v xml:space="preserve"> </v>
      </c>
      <c r="Q1001" s="155" t="str">
        <f>IF(P1001="在读",IF(IFERROR(FIND("一",C1001),0)&gt;0,"一对一",VLOOKUP(LEFT(C1001,3),班级编码!A:H,8,0)),P1001)</f>
        <v xml:space="preserve"> </v>
      </c>
      <c r="R1001" s="156">
        <f t="shared" si="196"/>
        <v>0</v>
      </c>
      <c r="S1001" s="151">
        <f t="shared" si="197"/>
        <v>0</v>
      </c>
      <c r="T1001" s="151" t="str">
        <f t="shared" si="198"/>
        <v/>
      </c>
      <c r="U1001" s="151" t="str">
        <f t="shared" si="199"/>
        <v/>
      </c>
      <c r="V1001" s="151" t="str">
        <f t="shared" si="200"/>
        <v/>
      </c>
      <c r="W1001" s="151" t="str">
        <f t="shared" si="201"/>
        <v/>
      </c>
      <c r="X1001" s="151">
        <f t="shared" si="202"/>
        <v>0</v>
      </c>
      <c r="Y1001" s="151">
        <f t="shared" si="203"/>
        <v>0</v>
      </c>
      <c r="Z1001" s="151" t="str">
        <f t="shared" si="204"/>
        <v/>
      </c>
      <c r="AA1001" s="151">
        <f>COUNTIF($F$2:F1001,F1001)</f>
        <v>0</v>
      </c>
      <c r="AB1001" s="156" t="str">
        <f t="shared" si="205"/>
        <v/>
      </c>
      <c r="AC1001" t="e">
        <f>VLOOKUP(C1001,'2-班级信息'!A:AH,31,0)</f>
        <v>#N/A</v>
      </c>
      <c r="AD1001" t="e">
        <f>VLOOKUP(C1001,'2-班级信息'!A:AH,8,0)</f>
        <v>#N/A</v>
      </c>
      <c r="AE1001" t="e">
        <f t="shared" si="206"/>
        <v>#N/A</v>
      </c>
      <c r="AF1001" t="e">
        <f t="shared" si="207"/>
        <v>#N/A</v>
      </c>
    </row>
    <row r="1002" spans="1:32">
      <c r="A1002" s="176"/>
      <c r="B1002" s="176"/>
      <c r="C1002" s="176"/>
      <c r="D1002" s="176"/>
      <c r="E1002" s="176"/>
      <c r="F1002" s="176"/>
      <c r="G1002" s="175"/>
      <c r="H1002" s="176"/>
      <c r="I1002" s="176"/>
      <c r="J1002" s="176"/>
      <c r="K1002" s="176"/>
      <c r="L1002" s="176"/>
      <c r="M1002" s="176"/>
      <c r="N1002" s="176" t="s">
        <v>12</v>
      </c>
      <c r="O1002" s="176" t="s">
        <v>12</v>
      </c>
      <c r="P1002" s="155" t="str">
        <f t="shared" si="195"/>
        <v xml:space="preserve"> </v>
      </c>
      <c r="Q1002" s="155" t="str">
        <f>IF(P1002="在读",IF(IFERROR(FIND("一",C1002),0)&gt;0,"一对一",VLOOKUP(LEFT(C1002,3),班级编码!A:H,8,0)),P1002)</f>
        <v xml:space="preserve"> </v>
      </c>
      <c r="R1002" s="156">
        <f t="shared" si="196"/>
        <v>0</v>
      </c>
      <c r="S1002" s="151">
        <f t="shared" si="197"/>
        <v>0</v>
      </c>
      <c r="T1002" s="151" t="str">
        <f t="shared" si="198"/>
        <v/>
      </c>
      <c r="U1002" s="151" t="str">
        <f t="shared" si="199"/>
        <v/>
      </c>
      <c r="V1002" s="151" t="str">
        <f t="shared" si="200"/>
        <v/>
      </c>
      <c r="W1002" s="151" t="str">
        <f t="shared" si="201"/>
        <v/>
      </c>
      <c r="X1002" s="151">
        <f t="shared" si="202"/>
        <v>0</v>
      </c>
      <c r="Y1002" s="151">
        <f t="shared" si="203"/>
        <v>0</v>
      </c>
      <c r="Z1002" s="151" t="str">
        <f t="shared" si="204"/>
        <v/>
      </c>
      <c r="AA1002" s="151">
        <f>COUNTIF($F$2:F1002,F1002)</f>
        <v>0</v>
      </c>
      <c r="AB1002" s="156" t="str">
        <f t="shared" si="205"/>
        <v/>
      </c>
      <c r="AC1002" t="e">
        <f>VLOOKUP(C1002,'2-班级信息'!A:AH,31,0)</f>
        <v>#N/A</v>
      </c>
      <c r="AD1002" t="e">
        <f>VLOOKUP(C1002,'2-班级信息'!A:AH,8,0)</f>
        <v>#N/A</v>
      </c>
      <c r="AE1002" t="e">
        <f t="shared" si="206"/>
        <v>#N/A</v>
      </c>
      <c r="AF1002" t="e">
        <f t="shared" si="207"/>
        <v>#N/A</v>
      </c>
    </row>
    <row r="1003" spans="1:32">
      <c r="A1003" s="176"/>
      <c r="B1003" s="176"/>
      <c r="C1003" s="176"/>
      <c r="D1003" s="176"/>
      <c r="E1003" s="176"/>
      <c r="F1003" s="176"/>
      <c r="G1003" s="175"/>
      <c r="H1003" s="176"/>
      <c r="I1003" s="176"/>
      <c r="J1003" s="176"/>
      <c r="K1003" s="176"/>
      <c r="L1003" s="176"/>
      <c r="M1003" s="176"/>
      <c r="N1003" s="176" t="s">
        <v>12</v>
      </c>
      <c r="O1003" s="176" t="s">
        <v>12</v>
      </c>
      <c r="P1003" s="155" t="str">
        <f t="shared" si="195"/>
        <v xml:space="preserve"> </v>
      </c>
      <c r="Q1003" s="155" t="str">
        <f>IF(P1003="在读",IF(IFERROR(FIND("一",C1003),0)&gt;0,"一对一",VLOOKUP(LEFT(C1003,3),班级编码!A:H,8,0)),P1003)</f>
        <v xml:space="preserve"> </v>
      </c>
      <c r="R1003" s="156">
        <f t="shared" si="196"/>
        <v>0</v>
      </c>
      <c r="S1003" s="151">
        <f t="shared" si="197"/>
        <v>0</v>
      </c>
      <c r="T1003" s="151" t="str">
        <f t="shared" si="198"/>
        <v/>
      </c>
      <c r="U1003" s="151" t="str">
        <f t="shared" si="199"/>
        <v/>
      </c>
      <c r="V1003" s="151" t="str">
        <f t="shared" si="200"/>
        <v/>
      </c>
      <c r="W1003" s="151" t="str">
        <f t="shared" si="201"/>
        <v/>
      </c>
      <c r="X1003" s="151">
        <f t="shared" si="202"/>
        <v>0</v>
      </c>
      <c r="Y1003" s="151">
        <f t="shared" si="203"/>
        <v>0</v>
      </c>
      <c r="Z1003" s="151" t="str">
        <f t="shared" si="204"/>
        <v/>
      </c>
      <c r="AA1003" s="151">
        <f>COUNTIF($F$2:F1003,F1003)</f>
        <v>0</v>
      </c>
      <c r="AB1003" s="156" t="str">
        <f t="shared" si="205"/>
        <v/>
      </c>
      <c r="AC1003" t="e">
        <f>VLOOKUP(C1003,'2-班级信息'!A:AH,31,0)</f>
        <v>#N/A</v>
      </c>
      <c r="AD1003" t="e">
        <f>VLOOKUP(C1003,'2-班级信息'!A:AH,8,0)</f>
        <v>#N/A</v>
      </c>
      <c r="AE1003" t="e">
        <f t="shared" si="206"/>
        <v>#N/A</v>
      </c>
      <c r="AF1003" t="e">
        <f t="shared" si="207"/>
        <v>#N/A</v>
      </c>
    </row>
    <row r="1004" spans="1:32">
      <c r="A1004" s="176"/>
      <c r="B1004" s="176"/>
      <c r="C1004" s="176"/>
      <c r="D1004" s="176"/>
      <c r="E1004" s="176"/>
      <c r="F1004" s="176"/>
      <c r="G1004" s="175"/>
      <c r="H1004" s="176"/>
      <c r="I1004" s="176"/>
      <c r="J1004" s="176"/>
      <c r="K1004" s="176"/>
      <c r="L1004" s="176"/>
      <c r="M1004" s="176"/>
      <c r="N1004" s="176" t="s">
        <v>12</v>
      </c>
      <c r="O1004" s="176" t="s">
        <v>12</v>
      </c>
      <c r="P1004" s="155" t="str">
        <f t="shared" si="195"/>
        <v xml:space="preserve"> </v>
      </c>
      <c r="Q1004" s="155" t="str">
        <f>IF(P1004="在读",IF(IFERROR(FIND("一",C1004),0)&gt;0,"一对一",VLOOKUP(LEFT(C1004,3),班级编码!A:H,8,0)),P1004)</f>
        <v xml:space="preserve"> </v>
      </c>
      <c r="R1004" s="156">
        <f t="shared" si="196"/>
        <v>0</v>
      </c>
      <c r="S1004" s="151">
        <f t="shared" si="197"/>
        <v>0</v>
      </c>
      <c r="T1004" s="151" t="str">
        <f t="shared" si="198"/>
        <v/>
      </c>
      <c r="U1004" s="151" t="str">
        <f t="shared" si="199"/>
        <v/>
      </c>
      <c r="V1004" s="151" t="str">
        <f t="shared" si="200"/>
        <v/>
      </c>
      <c r="W1004" s="151" t="str">
        <f t="shared" si="201"/>
        <v/>
      </c>
      <c r="X1004" s="151">
        <f t="shared" si="202"/>
        <v>0</v>
      </c>
      <c r="Y1004" s="151">
        <f t="shared" si="203"/>
        <v>0</v>
      </c>
      <c r="Z1004" s="151" t="str">
        <f t="shared" si="204"/>
        <v/>
      </c>
      <c r="AA1004" s="151">
        <f>COUNTIF($F$2:F1004,F1004)</f>
        <v>0</v>
      </c>
      <c r="AB1004" s="156" t="str">
        <f t="shared" si="205"/>
        <v/>
      </c>
      <c r="AC1004" t="e">
        <f>VLOOKUP(C1004,'2-班级信息'!A:AH,31,0)</f>
        <v>#N/A</v>
      </c>
      <c r="AD1004" t="e">
        <f>VLOOKUP(C1004,'2-班级信息'!A:AH,8,0)</f>
        <v>#N/A</v>
      </c>
      <c r="AE1004" t="e">
        <f t="shared" si="206"/>
        <v>#N/A</v>
      </c>
      <c r="AF1004" t="e">
        <f t="shared" si="207"/>
        <v>#N/A</v>
      </c>
    </row>
    <row r="1005" spans="1:32">
      <c r="A1005" s="176"/>
      <c r="B1005" s="176"/>
      <c r="C1005" s="176"/>
      <c r="D1005" s="176"/>
      <c r="E1005" s="176"/>
      <c r="F1005" s="176"/>
      <c r="G1005" s="175"/>
      <c r="H1005" s="176"/>
      <c r="I1005" s="176"/>
      <c r="J1005" s="176"/>
      <c r="K1005" s="176"/>
      <c r="L1005" s="176"/>
      <c r="M1005" s="176"/>
      <c r="N1005" s="176" t="s">
        <v>12</v>
      </c>
      <c r="O1005" s="176" t="s">
        <v>12</v>
      </c>
      <c r="P1005" s="155" t="str">
        <f t="shared" si="195"/>
        <v xml:space="preserve"> </v>
      </c>
      <c r="Q1005" s="155" t="str">
        <f>IF(P1005="在读",IF(IFERROR(FIND("一",C1005),0)&gt;0,"一对一",VLOOKUP(LEFT(C1005,3),班级编码!A:H,8,0)),P1005)</f>
        <v xml:space="preserve"> </v>
      </c>
      <c r="R1005" s="156">
        <f t="shared" si="196"/>
        <v>0</v>
      </c>
      <c r="S1005" s="151">
        <f t="shared" si="197"/>
        <v>0</v>
      </c>
      <c r="T1005" s="151" t="str">
        <f t="shared" si="198"/>
        <v/>
      </c>
      <c r="U1005" s="151" t="str">
        <f t="shared" si="199"/>
        <v/>
      </c>
      <c r="V1005" s="151" t="str">
        <f t="shared" si="200"/>
        <v/>
      </c>
      <c r="W1005" s="151" t="str">
        <f t="shared" si="201"/>
        <v/>
      </c>
      <c r="X1005" s="151">
        <f t="shared" si="202"/>
        <v>0</v>
      </c>
      <c r="Y1005" s="151">
        <f t="shared" si="203"/>
        <v>0</v>
      </c>
      <c r="Z1005" s="151" t="str">
        <f t="shared" si="204"/>
        <v/>
      </c>
      <c r="AA1005" s="151">
        <f>COUNTIF($F$2:F1005,F1005)</f>
        <v>0</v>
      </c>
      <c r="AB1005" s="156" t="str">
        <f t="shared" si="205"/>
        <v/>
      </c>
      <c r="AC1005" t="e">
        <f>VLOOKUP(C1005,'2-班级信息'!A:AH,31,0)</f>
        <v>#N/A</v>
      </c>
      <c r="AD1005" t="e">
        <f>VLOOKUP(C1005,'2-班级信息'!A:AH,8,0)</f>
        <v>#N/A</v>
      </c>
      <c r="AE1005" t="e">
        <f t="shared" si="206"/>
        <v>#N/A</v>
      </c>
      <c r="AF1005" t="e">
        <f t="shared" si="207"/>
        <v>#N/A</v>
      </c>
    </row>
    <row r="1006" spans="1:32">
      <c r="A1006" s="176"/>
      <c r="B1006" s="176"/>
      <c r="C1006" s="176"/>
      <c r="D1006" s="176"/>
      <c r="E1006" s="176"/>
      <c r="F1006" s="176"/>
      <c r="G1006" s="175"/>
      <c r="H1006" s="176"/>
      <c r="I1006" s="176"/>
      <c r="J1006" s="176"/>
      <c r="K1006" s="176"/>
      <c r="L1006" s="176"/>
      <c r="M1006" s="176"/>
      <c r="N1006" s="176" t="s">
        <v>12</v>
      </c>
      <c r="O1006" s="176" t="s">
        <v>12</v>
      </c>
      <c r="P1006" s="155" t="str">
        <f t="shared" si="195"/>
        <v xml:space="preserve"> </v>
      </c>
      <c r="Q1006" s="155" t="str">
        <f>IF(P1006="在读",IF(IFERROR(FIND("一",C1006),0)&gt;0,"一对一",VLOOKUP(LEFT(C1006,3),班级编码!A:H,8,0)),P1006)</f>
        <v xml:space="preserve"> </v>
      </c>
      <c r="R1006" s="156">
        <f t="shared" si="196"/>
        <v>0</v>
      </c>
      <c r="S1006" s="151">
        <f t="shared" si="197"/>
        <v>0</v>
      </c>
      <c r="T1006" s="151" t="str">
        <f t="shared" si="198"/>
        <v/>
      </c>
      <c r="U1006" s="151" t="str">
        <f t="shared" si="199"/>
        <v/>
      </c>
      <c r="V1006" s="151" t="str">
        <f t="shared" si="200"/>
        <v/>
      </c>
      <c r="W1006" s="151" t="str">
        <f t="shared" si="201"/>
        <v/>
      </c>
      <c r="X1006" s="151">
        <f t="shared" si="202"/>
        <v>0</v>
      </c>
      <c r="Y1006" s="151">
        <f t="shared" si="203"/>
        <v>0</v>
      </c>
      <c r="Z1006" s="151" t="str">
        <f t="shared" si="204"/>
        <v/>
      </c>
      <c r="AA1006" s="151">
        <f>COUNTIF($F$2:F1006,F1006)</f>
        <v>0</v>
      </c>
      <c r="AB1006" s="156" t="str">
        <f t="shared" si="205"/>
        <v/>
      </c>
      <c r="AC1006" t="e">
        <f>VLOOKUP(C1006,'2-班级信息'!A:AH,31,0)</f>
        <v>#N/A</v>
      </c>
      <c r="AD1006" t="e">
        <f>VLOOKUP(C1006,'2-班级信息'!A:AH,8,0)</f>
        <v>#N/A</v>
      </c>
      <c r="AE1006" t="e">
        <f t="shared" si="206"/>
        <v>#N/A</v>
      </c>
      <c r="AF1006" t="e">
        <f t="shared" si="207"/>
        <v>#N/A</v>
      </c>
    </row>
    <row r="1007" spans="1:32">
      <c r="A1007" s="176"/>
      <c r="B1007" s="176"/>
      <c r="C1007" s="176"/>
      <c r="D1007" s="176"/>
      <c r="E1007" s="176"/>
      <c r="F1007" s="176"/>
      <c r="G1007" s="175"/>
      <c r="H1007" s="176"/>
      <c r="I1007" s="176"/>
      <c r="J1007" s="176"/>
      <c r="K1007" s="176"/>
      <c r="L1007" s="176"/>
      <c r="M1007" s="176"/>
      <c r="N1007" s="176" t="s">
        <v>12</v>
      </c>
      <c r="O1007" s="176" t="s">
        <v>12</v>
      </c>
      <c r="P1007" s="155" t="str">
        <f t="shared" si="195"/>
        <v xml:space="preserve"> </v>
      </c>
      <c r="Q1007" s="155" t="str">
        <f>IF(P1007="在读",IF(IFERROR(FIND("一",C1007),0)&gt;0,"一对一",VLOOKUP(LEFT(C1007,3),班级编码!A:H,8,0)),P1007)</f>
        <v xml:space="preserve"> </v>
      </c>
      <c r="R1007" s="156">
        <f t="shared" si="196"/>
        <v>0</v>
      </c>
      <c r="S1007" s="151">
        <f t="shared" si="197"/>
        <v>0</v>
      </c>
      <c r="T1007" s="151" t="str">
        <f t="shared" si="198"/>
        <v/>
      </c>
      <c r="U1007" s="151" t="str">
        <f t="shared" si="199"/>
        <v/>
      </c>
      <c r="V1007" s="151" t="str">
        <f t="shared" si="200"/>
        <v/>
      </c>
      <c r="W1007" s="151" t="str">
        <f t="shared" si="201"/>
        <v/>
      </c>
      <c r="X1007" s="151">
        <f t="shared" si="202"/>
        <v>0</v>
      </c>
      <c r="Y1007" s="151">
        <f t="shared" si="203"/>
        <v>0</v>
      </c>
      <c r="Z1007" s="151" t="str">
        <f t="shared" si="204"/>
        <v/>
      </c>
      <c r="AA1007" s="151">
        <f>COUNTIF($F$2:F1007,F1007)</f>
        <v>0</v>
      </c>
      <c r="AB1007" s="156" t="str">
        <f t="shared" si="205"/>
        <v/>
      </c>
      <c r="AC1007" t="e">
        <f>VLOOKUP(C1007,'2-班级信息'!A:AH,31,0)</f>
        <v>#N/A</v>
      </c>
      <c r="AD1007" t="e">
        <f>VLOOKUP(C1007,'2-班级信息'!A:AH,8,0)</f>
        <v>#N/A</v>
      </c>
      <c r="AE1007" t="e">
        <f t="shared" si="206"/>
        <v>#N/A</v>
      </c>
      <c r="AF1007" t="e">
        <f t="shared" si="207"/>
        <v>#N/A</v>
      </c>
    </row>
    <row r="1008" spans="1:32">
      <c r="A1008" s="176"/>
      <c r="B1008" s="176"/>
      <c r="C1008" s="176"/>
      <c r="D1008" s="176"/>
      <c r="E1008" s="176"/>
      <c r="F1008" s="176"/>
      <c r="G1008" s="175"/>
      <c r="H1008" s="176"/>
      <c r="I1008" s="176"/>
      <c r="J1008" s="176"/>
      <c r="K1008" s="176"/>
      <c r="L1008" s="176"/>
      <c r="M1008" s="176"/>
      <c r="N1008" s="176" t="s">
        <v>12</v>
      </c>
      <c r="O1008" s="176" t="s">
        <v>12</v>
      </c>
      <c r="P1008" s="155" t="str">
        <f t="shared" si="195"/>
        <v xml:space="preserve"> </v>
      </c>
      <c r="Q1008" s="155" t="str">
        <f>IF(P1008="在读",IF(IFERROR(FIND("一",C1008),0)&gt;0,"一对一",VLOOKUP(LEFT(C1008,3),班级编码!A:H,8,0)),P1008)</f>
        <v xml:space="preserve"> </v>
      </c>
      <c r="R1008" s="156">
        <f t="shared" si="196"/>
        <v>0</v>
      </c>
      <c r="S1008" s="151">
        <f t="shared" si="197"/>
        <v>0</v>
      </c>
      <c r="T1008" s="151" t="str">
        <f t="shared" si="198"/>
        <v/>
      </c>
      <c r="U1008" s="151" t="str">
        <f t="shared" si="199"/>
        <v/>
      </c>
      <c r="V1008" s="151" t="str">
        <f t="shared" si="200"/>
        <v/>
      </c>
      <c r="W1008" s="151" t="str">
        <f t="shared" si="201"/>
        <v/>
      </c>
      <c r="X1008" s="151">
        <f t="shared" si="202"/>
        <v>0</v>
      </c>
      <c r="Y1008" s="151">
        <f t="shared" si="203"/>
        <v>0</v>
      </c>
      <c r="Z1008" s="151" t="str">
        <f t="shared" si="204"/>
        <v/>
      </c>
      <c r="AA1008" s="151">
        <f>COUNTIF($F$2:F1008,F1008)</f>
        <v>0</v>
      </c>
      <c r="AB1008" s="156" t="str">
        <f t="shared" si="205"/>
        <v/>
      </c>
      <c r="AC1008" t="e">
        <f>VLOOKUP(C1008,'2-班级信息'!A:AH,31,0)</f>
        <v>#N/A</v>
      </c>
      <c r="AD1008" t="e">
        <f>VLOOKUP(C1008,'2-班级信息'!A:AH,8,0)</f>
        <v>#N/A</v>
      </c>
      <c r="AE1008" t="e">
        <f t="shared" si="206"/>
        <v>#N/A</v>
      </c>
      <c r="AF1008" t="e">
        <f t="shared" si="207"/>
        <v>#N/A</v>
      </c>
    </row>
    <row r="1009" spans="1:32">
      <c r="A1009" s="176"/>
      <c r="B1009" s="176"/>
      <c r="C1009" s="176"/>
      <c r="D1009" s="176"/>
      <c r="E1009" s="176"/>
      <c r="F1009" s="176"/>
      <c r="G1009" s="175"/>
      <c r="H1009" s="176"/>
      <c r="I1009" s="176"/>
      <c r="J1009" s="176"/>
      <c r="K1009" s="176"/>
      <c r="L1009" s="176"/>
      <c r="M1009" s="176"/>
      <c r="N1009" s="176" t="s">
        <v>12</v>
      </c>
      <c r="O1009" s="176" t="s">
        <v>12</v>
      </c>
      <c r="P1009" s="155" t="str">
        <f t="shared" si="195"/>
        <v xml:space="preserve"> </v>
      </c>
      <c r="Q1009" s="155" t="str">
        <f>IF(P1009="在读",IF(IFERROR(FIND("一",C1009),0)&gt;0,"一对一",VLOOKUP(LEFT(C1009,3),班级编码!A:H,8,0)),P1009)</f>
        <v xml:space="preserve"> </v>
      </c>
      <c r="R1009" s="156">
        <f t="shared" si="196"/>
        <v>0</v>
      </c>
      <c r="S1009" s="151">
        <f t="shared" si="197"/>
        <v>0</v>
      </c>
      <c r="T1009" s="151" t="str">
        <f t="shared" si="198"/>
        <v/>
      </c>
      <c r="U1009" s="151" t="str">
        <f t="shared" si="199"/>
        <v/>
      </c>
      <c r="V1009" s="151" t="str">
        <f t="shared" si="200"/>
        <v/>
      </c>
      <c r="W1009" s="151" t="str">
        <f t="shared" si="201"/>
        <v/>
      </c>
      <c r="X1009" s="151">
        <f t="shared" si="202"/>
        <v>0</v>
      </c>
      <c r="Y1009" s="151">
        <f t="shared" si="203"/>
        <v>0</v>
      </c>
      <c r="Z1009" s="151" t="str">
        <f t="shared" si="204"/>
        <v/>
      </c>
      <c r="AA1009" s="151">
        <f>COUNTIF($F$2:F1009,F1009)</f>
        <v>0</v>
      </c>
      <c r="AB1009" s="156" t="str">
        <f t="shared" si="205"/>
        <v/>
      </c>
      <c r="AC1009" t="e">
        <f>VLOOKUP(C1009,'2-班级信息'!A:AH,31,0)</f>
        <v>#N/A</v>
      </c>
      <c r="AD1009" t="e">
        <f>VLOOKUP(C1009,'2-班级信息'!A:AH,8,0)</f>
        <v>#N/A</v>
      </c>
      <c r="AE1009" t="e">
        <f t="shared" si="206"/>
        <v>#N/A</v>
      </c>
      <c r="AF1009" t="e">
        <f t="shared" si="207"/>
        <v>#N/A</v>
      </c>
    </row>
    <row r="1010" spans="1:32">
      <c r="A1010" s="176"/>
      <c r="B1010" s="176"/>
      <c r="C1010" s="176"/>
      <c r="D1010" s="176"/>
      <c r="E1010" s="176"/>
      <c r="F1010" s="176"/>
      <c r="G1010" s="175"/>
      <c r="H1010" s="176"/>
      <c r="I1010" s="176"/>
      <c r="J1010" s="176"/>
      <c r="K1010" s="176"/>
      <c r="L1010" s="176"/>
      <c r="M1010" s="176"/>
      <c r="N1010" s="176" t="s">
        <v>12</v>
      </c>
      <c r="O1010" s="176" t="s">
        <v>12</v>
      </c>
      <c r="P1010" s="155" t="str">
        <f t="shared" si="195"/>
        <v xml:space="preserve"> </v>
      </c>
      <c r="Q1010" s="155" t="str">
        <f>IF(P1010="在读",IF(IFERROR(FIND("一",C1010),0)&gt;0,"一对一",VLOOKUP(LEFT(C1010,3),班级编码!A:H,8,0)),P1010)</f>
        <v xml:space="preserve"> </v>
      </c>
      <c r="R1010" s="156">
        <f t="shared" si="196"/>
        <v>0</v>
      </c>
      <c r="S1010" s="151">
        <f t="shared" si="197"/>
        <v>0</v>
      </c>
      <c r="T1010" s="151" t="str">
        <f t="shared" si="198"/>
        <v/>
      </c>
      <c r="U1010" s="151" t="str">
        <f t="shared" si="199"/>
        <v/>
      </c>
      <c r="V1010" s="151" t="str">
        <f t="shared" si="200"/>
        <v/>
      </c>
      <c r="W1010" s="151" t="str">
        <f t="shared" si="201"/>
        <v/>
      </c>
      <c r="X1010" s="151">
        <f t="shared" si="202"/>
        <v>0</v>
      </c>
      <c r="Y1010" s="151">
        <f t="shared" si="203"/>
        <v>0</v>
      </c>
      <c r="Z1010" s="151" t="str">
        <f t="shared" si="204"/>
        <v/>
      </c>
      <c r="AA1010" s="151">
        <f>COUNTIF($F$2:F1010,F1010)</f>
        <v>0</v>
      </c>
      <c r="AB1010" s="156" t="str">
        <f t="shared" si="205"/>
        <v/>
      </c>
      <c r="AC1010" t="e">
        <f>VLOOKUP(C1010,'2-班级信息'!A:AH,31,0)</f>
        <v>#N/A</v>
      </c>
      <c r="AD1010" t="e">
        <f>VLOOKUP(C1010,'2-班级信息'!A:AH,8,0)</f>
        <v>#N/A</v>
      </c>
      <c r="AE1010" t="e">
        <f t="shared" si="206"/>
        <v>#N/A</v>
      </c>
      <c r="AF1010" t="e">
        <f t="shared" si="207"/>
        <v>#N/A</v>
      </c>
    </row>
    <row r="1011" spans="1:32">
      <c r="A1011" s="176"/>
      <c r="B1011" s="176"/>
      <c r="C1011" s="176"/>
      <c r="D1011" s="176"/>
      <c r="E1011" s="176"/>
      <c r="F1011" s="176"/>
      <c r="G1011" s="175"/>
      <c r="H1011" s="176"/>
      <c r="I1011" s="176"/>
      <c r="J1011" s="176"/>
      <c r="K1011" s="176"/>
      <c r="L1011" s="176"/>
      <c r="M1011" s="176"/>
      <c r="N1011" s="176" t="s">
        <v>12</v>
      </c>
      <c r="O1011" s="176" t="s">
        <v>12</v>
      </c>
      <c r="P1011" s="155" t="str">
        <f t="shared" si="195"/>
        <v xml:space="preserve"> </v>
      </c>
      <c r="Q1011" s="155" t="str">
        <f>IF(P1011="在读",IF(IFERROR(FIND("一",C1011),0)&gt;0,"一对一",VLOOKUP(LEFT(C1011,3),班级编码!A:H,8,0)),P1011)</f>
        <v xml:space="preserve"> </v>
      </c>
      <c r="R1011" s="156">
        <f t="shared" si="196"/>
        <v>0</v>
      </c>
      <c r="S1011" s="151">
        <f t="shared" si="197"/>
        <v>0</v>
      </c>
      <c r="T1011" s="151" t="str">
        <f t="shared" si="198"/>
        <v/>
      </c>
      <c r="U1011" s="151" t="str">
        <f t="shared" si="199"/>
        <v/>
      </c>
      <c r="V1011" s="151" t="str">
        <f t="shared" si="200"/>
        <v/>
      </c>
      <c r="W1011" s="151" t="str">
        <f t="shared" si="201"/>
        <v/>
      </c>
      <c r="X1011" s="151">
        <f t="shared" si="202"/>
        <v>0</v>
      </c>
      <c r="Y1011" s="151">
        <f t="shared" si="203"/>
        <v>0</v>
      </c>
      <c r="Z1011" s="151" t="str">
        <f t="shared" si="204"/>
        <v/>
      </c>
      <c r="AA1011" s="151">
        <f>COUNTIF($F$2:F1011,F1011)</f>
        <v>0</v>
      </c>
      <c r="AB1011" s="156" t="str">
        <f t="shared" si="205"/>
        <v/>
      </c>
      <c r="AC1011" t="e">
        <f>VLOOKUP(C1011,'2-班级信息'!A:AH,31,0)</f>
        <v>#N/A</v>
      </c>
      <c r="AD1011" t="e">
        <f>VLOOKUP(C1011,'2-班级信息'!A:AH,8,0)</f>
        <v>#N/A</v>
      </c>
      <c r="AE1011" t="e">
        <f t="shared" si="206"/>
        <v>#N/A</v>
      </c>
      <c r="AF1011" t="e">
        <f t="shared" si="207"/>
        <v>#N/A</v>
      </c>
    </row>
    <row r="1012" spans="1:32">
      <c r="A1012" s="176"/>
      <c r="B1012" s="176"/>
      <c r="C1012" s="176"/>
      <c r="D1012" s="176"/>
      <c r="E1012" s="176"/>
      <c r="F1012" s="176"/>
      <c r="G1012" s="175"/>
      <c r="H1012" s="176"/>
      <c r="I1012" s="176"/>
      <c r="J1012" s="176"/>
      <c r="K1012" s="176"/>
      <c r="L1012" s="176"/>
      <c r="M1012" s="176"/>
      <c r="N1012" s="176" t="s">
        <v>12</v>
      </c>
      <c r="O1012" s="176" t="s">
        <v>12</v>
      </c>
      <c r="P1012" s="155" t="str">
        <f t="shared" si="195"/>
        <v xml:space="preserve"> </v>
      </c>
      <c r="Q1012" s="155" t="str">
        <f>IF(P1012="在读",IF(IFERROR(FIND("一",C1012),0)&gt;0,"一对一",VLOOKUP(LEFT(C1012,3),班级编码!A:H,8,0)),P1012)</f>
        <v xml:space="preserve"> </v>
      </c>
      <c r="R1012" s="156">
        <f t="shared" si="196"/>
        <v>0</v>
      </c>
      <c r="S1012" s="151">
        <f t="shared" si="197"/>
        <v>0</v>
      </c>
      <c r="T1012" s="151" t="str">
        <f t="shared" si="198"/>
        <v/>
      </c>
      <c r="U1012" s="151" t="str">
        <f t="shared" si="199"/>
        <v/>
      </c>
      <c r="V1012" s="151" t="str">
        <f t="shared" si="200"/>
        <v/>
      </c>
      <c r="W1012" s="151" t="str">
        <f t="shared" si="201"/>
        <v/>
      </c>
      <c r="X1012" s="151">
        <f t="shared" si="202"/>
        <v>0</v>
      </c>
      <c r="Y1012" s="151">
        <f t="shared" si="203"/>
        <v>0</v>
      </c>
      <c r="Z1012" s="151" t="str">
        <f t="shared" si="204"/>
        <v/>
      </c>
      <c r="AA1012" s="151">
        <f>COUNTIF($F$2:F1012,F1012)</f>
        <v>0</v>
      </c>
      <c r="AB1012" s="156" t="str">
        <f t="shared" si="205"/>
        <v/>
      </c>
      <c r="AC1012" t="e">
        <f>VLOOKUP(C1012,'2-班级信息'!A:AH,31,0)</f>
        <v>#N/A</v>
      </c>
      <c r="AD1012" t="e">
        <f>VLOOKUP(C1012,'2-班级信息'!A:AH,8,0)</f>
        <v>#N/A</v>
      </c>
      <c r="AE1012" t="e">
        <f t="shared" si="206"/>
        <v>#N/A</v>
      </c>
      <c r="AF1012" t="e">
        <f t="shared" si="207"/>
        <v>#N/A</v>
      </c>
    </row>
    <row r="1013" spans="1:32">
      <c r="A1013" s="176"/>
      <c r="B1013" s="176"/>
      <c r="C1013" s="176"/>
      <c r="D1013" s="176"/>
      <c r="E1013" s="176"/>
      <c r="F1013" s="176"/>
      <c r="G1013" s="175"/>
      <c r="H1013" s="176"/>
      <c r="I1013" s="176"/>
      <c r="J1013" s="176"/>
      <c r="K1013" s="176"/>
      <c r="L1013" s="176"/>
      <c r="M1013" s="176"/>
      <c r="N1013" s="176" t="s">
        <v>12</v>
      </c>
      <c r="O1013" s="176" t="s">
        <v>12</v>
      </c>
      <c r="P1013" s="155" t="str">
        <f t="shared" si="195"/>
        <v xml:space="preserve"> </v>
      </c>
      <c r="Q1013" s="155" t="str">
        <f>IF(P1013="在读",IF(IFERROR(FIND("一",C1013),0)&gt;0,"一对一",VLOOKUP(LEFT(C1013,3),班级编码!A:H,8,0)),P1013)</f>
        <v xml:space="preserve"> </v>
      </c>
      <c r="R1013" s="156">
        <f t="shared" si="196"/>
        <v>0</v>
      </c>
      <c r="S1013" s="151">
        <f t="shared" si="197"/>
        <v>0</v>
      </c>
      <c r="T1013" s="151" t="str">
        <f t="shared" si="198"/>
        <v/>
      </c>
      <c r="U1013" s="151" t="str">
        <f t="shared" si="199"/>
        <v/>
      </c>
      <c r="V1013" s="151" t="str">
        <f t="shared" si="200"/>
        <v/>
      </c>
      <c r="W1013" s="151" t="str">
        <f t="shared" si="201"/>
        <v/>
      </c>
      <c r="X1013" s="151">
        <f t="shared" si="202"/>
        <v>0</v>
      </c>
      <c r="Y1013" s="151">
        <f t="shared" si="203"/>
        <v>0</v>
      </c>
      <c r="Z1013" s="151" t="str">
        <f t="shared" si="204"/>
        <v/>
      </c>
      <c r="AA1013" s="151">
        <f>COUNTIF($F$2:F1013,F1013)</f>
        <v>0</v>
      </c>
      <c r="AB1013" s="156" t="str">
        <f t="shared" si="205"/>
        <v/>
      </c>
      <c r="AC1013" t="e">
        <f>VLOOKUP(C1013,'2-班级信息'!A:AH,31,0)</f>
        <v>#N/A</v>
      </c>
      <c r="AD1013" t="e">
        <f>VLOOKUP(C1013,'2-班级信息'!A:AH,8,0)</f>
        <v>#N/A</v>
      </c>
      <c r="AE1013" t="e">
        <f t="shared" si="206"/>
        <v>#N/A</v>
      </c>
      <c r="AF1013" t="e">
        <f t="shared" si="207"/>
        <v>#N/A</v>
      </c>
    </row>
    <row r="1014" spans="1:32">
      <c r="A1014" s="176"/>
      <c r="B1014" s="176"/>
      <c r="C1014" s="176"/>
      <c r="D1014" s="176"/>
      <c r="E1014" s="176"/>
      <c r="F1014" s="176"/>
      <c r="G1014" s="175"/>
      <c r="H1014" s="176"/>
      <c r="I1014" s="176"/>
      <c r="J1014" s="176"/>
      <c r="K1014" s="176"/>
      <c r="L1014" s="176"/>
      <c r="M1014" s="176"/>
      <c r="N1014" s="176" t="s">
        <v>12</v>
      </c>
      <c r="O1014" s="176" t="s">
        <v>12</v>
      </c>
      <c r="P1014" s="155" t="str">
        <f t="shared" si="195"/>
        <v xml:space="preserve"> </v>
      </c>
      <c r="Q1014" s="155" t="str">
        <f>IF(P1014="在读",IF(IFERROR(FIND("一",C1014),0)&gt;0,"一对一",VLOOKUP(LEFT(C1014,3),班级编码!A:H,8,0)),P1014)</f>
        <v xml:space="preserve"> </v>
      </c>
      <c r="R1014" s="156">
        <f t="shared" si="196"/>
        <v>0</v>
      </c>
      <c r="S1014" s="151">
        <f t="shared" si="197"/>
        <v>0</v>
      </c>
      <c r="T1014" s="151" t="str">
        <f t="shared" si="198"/>
        <v/>
      </c>
      <c r="U1014" s="151" t="str">
        <f t="shared" si="199"/>
        <v/>
      </c>
      <c r="V1014" s="151" t="str">
        <f t="shared" si="200"/>
        <v/>
      </c>
      <c r="W1014" s="151" t="str">
        <f t="shared" si="201"/>
        <v/>
      </c>
      <c r="X1014" s="151">
        <f t="shared" si="202"/>
        <v>0</v>
      </c>
      <c r="Y1014" s="151">
        <f t="shared" si="203"/>
        <v>0</v>
      </c>
      <c r="Z1014" s="151" t="str">
        <f t="shared" si="204"/>
        <v/>
      </c>
      <c r="AA1014" s="151">
        <f>COUNTIF($F$2:F1014,F1014)</f>
        <v>0</v>
      </c>
      <c r="AB1014" s="156" t="str">
        <f t="shared" si="205"/>
        <v/>
      </c>
      <c r="AC1014" t="e">
        <f>VLOOKUP(C1014,'2-班级信息'!A:AH,31,0)</f>
        <v>#N/A</v>
      </c>
      <c r="AD1014" t="e">
        <f>VLOOKUP(C1014,'2-班级信息'!A:AH,8,0)</f>
        <v>#N/A</v>
      </c>
      <c r="AE1014" t="e">
        <f t="shared" si="206"/>
        <v>#N/A</v>
      </c>
      <c r="AF1014" t="e">
        <f t="shared" si="207"/>
        <v>#N/A</v>
      </c>
    </row>
    <row r="1015" spans="1:32">
      <c r="A1015" s="176"/>
      <c r="B1015" s="176"/>
      <c r="C1015" s="176"/>
      <c r="D1015" s="176"/>
      <c r="E1015" s="176"/>
      <c r="F1015" s="176"/>
      <c r="G1015" s="175"/>
      <c r="H1015" s="176"/>
      <c r="I1015" s="176"/>
      <c r="J1015" s="176"/>
      <c r="K1015" s="176"/>
      <c r="L1015" s="176"/>
      <c r="M1015" s="176"/>
      <c r="N1015" s="176" t="s">
        <v>12</v>
      </c>
      <c r="O1015" s="176" t="s">
        <v>12</v>
      </c>
      <c r="P1015" s="155" t="str">
        <f t="shared" si="195"/>
        <v xml:space="preserve"> </v>
      </c>
      <c r="Q1015" s="155" t="str">
        <f>IF(P1015="在读",IF(IFERROR(FIND("一",C1015),0)&gt;0,"一对一",VLOOKUP(LEFT(C1015,3),班级编码!A:H,8,0)),P1015)</f>
        <v xml:space="preserve"> </v>
      </c>
      <c r="R1015" s="156">
        <f t="shared" si="196"/>
        <v>0</v>
      </c>
      <c r="S1015" s="151">
        <f t="shared" si="197"/>
        <v>0</v>
      </c>
      <c r="T1015" s="151" t="str">
        <f t="shared" si="198"/>
        <v/>
      </c>
      <c r="U1015" s="151" t="str">
        <f t="shared" si="199"/>
        <v/>
      </c>
      <c r="V1015" s="151" t="str">
        <f t="shared" si="200"/>
        <v/>
      </c>
      <c r="W1015" s="151" t="str">
        <f t="shared" si="201"/>
        <v/>
      </c>
      <c r="X1015" s="151">
        <f t="shared" si="202"/>
        <v>0</v>
      </c>
      <c r="Y1015" s="151">
        <f t="shared" si="203"/>
        <v>0</v>
      </c>
      <c r="Z1015" s="151" t="str">
        <f t="shared" si="204"/>
        <v/>
      </c>
      <c r="AA1015" s="151">
        <f>COUNTIF($F$2:F1015,F1015)</f>
        <v>0</v>
      </c>
      <c r="AB1015" s="156" t="str">
        <f t="shared" si="205"/>
        <v/>
      </c>
      <c r="AC1015" t="e">
        <f>VLOOKUP(C1015,'2-班级信息'!A:AH,31,0)</f>
        <v>#N/A</v>
      </c>
      <c r="AD1015" t="e">
        <f>VLOOKUP(C1015,'2-班级信息'!A:AH,8,0)</f>
        <v>#N/A</v>
      </c>
      <c r="AE1015" t="e">
        <f t="shared" si="206"/>
        <v>#N/A</v>
      </c>
      <c r="AF1015" t="e">
        <f t="shared" si="207"/>
        <v>#N/A</v>
      </c>
    </row>
    <row r="1016" spans="1:32">
      <c r="A1016" s="176"/>
      <c r="B1016" s="176"/>
      <c r="C1016" s="176"/>
      <c r="D1016" s="176"/>
      <c r="E1016" s="176"/>
      <c r="F1016" s="176"/>
      <c r="G1016" s="175"/>
      <c r="H1016" s="176"/>
      <c r="I1016" s="176"/>
      <c r="J1016" s="176"/>
      <c r="K1016" s="176"/>
      <c r="L1016" s="176"/>
      <c r="M1016" s="176"/>
      <c r="N1016" s="176" t="s">
        <v>12</v>
      </c>
      <c r="O1016" s="176" t="s">
        <v>12</v>
      </c>
      <c r="P1016" s="155" t="str">
        <f t="shared" si="195"/>
        <v xml:space="preserve"> </v>
      </c>
      <c r="Q1016" s="155" t="str">
        <f>IF(P1016="在读",IF(IFERROR(FIND("一",C1016),0)&gt;0,"一对一",VLOOKUP(LEFT(C1016,3),班级编码!A:H,8,0)),P1016)</f>
        <v xml:space="preserve"> </v>
      </c>
      <c r="R1016" s="156">
        <f t="shared" si="196"/>
        <v>0</v>
      </c>
      <c r="S1016" s="151">
        <f t="shared" si="197"/>
        <v>0</v>
      </c>
      <c r="T1016" s="151" t="str">
        <f t="shared" si="198"/>
        <v/>
      </c>
      <c r="U1016" s="151" t="str">
        <f t="shared" si="199"/>
        <v/>
      </c>
      <c r="V1016" s="151" t="str">
        <f t="shared" si="200"/>
        <v/>
      </c>
      <c r="W1016" s="151" t="str">
        <f t="shared" si="201"/>
        <v/>
      </c>
      <c r="X1016" s="151">
        <f t="shared" si="202"/>
        <v>0</v>
      </c>
      <c r="Y1016" s="151">
        <f t="shared" si="203"/>
        <v>0</v>
      </c>
      <c r="Z1016" s="151" t="str">
        <f t="shared" si="204"/>
        <v/>
      </c>
      <c r="AA1016" s="151">
        <f>COUNTIF($F$2:F1016,F1016)</f>
        <v>0</v>
      </c>
      <c r="AB1016" s="156" t="str">
        <f t="shared" si="205"/>
        <v/>
      </c>
      <c r="AC1016" t="e">
        <f>VLOOKUP(C1016,'2-班级信息'!A:AH,31,0)</f>
        <v>#N/A</v>
      </c>
      <c r="AD1016" t="e">
        <f>VLOOKUP(C1016,'2-班级信息'!A:AH,8,0)</f>
        <v>#N/A</v>
      </c>
      <c r="AE1016" t="e">
        <f t="shared" si="206"/>
        <v>#N/A</v>
      </c>
      <c r="AF1016" t="e">
        <f t="shared" si="207"/>
        <v>#N/A</v>
      </c>
    </row>
    <row r="1017" spans="1:32">
      <c r="A1017" s="176"/>
      <c r="B1017" s="176"/>
      <c r="C1017" s="176"/>
      <c r="D1017" s="176"/>
      <c r="E1017" s="176"/>
      <c r="F1017" s="176"/>
      <c r="G1017" s="175"/>
      <c r="H1017" s="176"/>
      <c r="I1017" s="176"/>
      <c r="J1017" s="176"/>
      <c r="K1017" s="176"/>
      <c r="L1017" s="176"/>
      <c r="M1017" s="176"/>
      <c r="N1017" s="176" t="s">
        <v>12</v>
      </c>
      <c r="O1017" s="176" t="s">
        <v>12</v>
      </c>
      <c r="P1017" s="155" t="str">
        <f t="shared" si="195"/>
        <v xml:space="preserve"> </v>
      </c>
      <c r="Q1017" s="155" t="str">
        <f>IF(P1017="在读",IF(IFERROR(FIND("一",C1017),0)&gt;0,"一对一",VLOOKUP(LEFT(C1017,3),班级编码!A:H,8,0)),P1017)</f>
        <v xml:space="preserve"> </v>
      </c>
      <c r="R1017" s="156">
        <f t="shared" si="196"/>
        <v>0</v>
      </c>
      <c r="S1017" s="151">
        <f t="shared" si="197"/>
        <v>0</v>
      </c>
      <c r="T1017" s="151" t="str">
        <f t="shared" si="198"/>
        <v/>
      </c>
      <c r="U1017" s="151" t="str">
        <f t="shared" si="199"/>
        <v/>
      </c>
      <c r="V1017" s="151" t="str">
        <f t="shared" si="200"/>
        <v/>
      </c>
      <c r="W1017" s="151" t="str">
        <f t="shared" si="201"/>
        <v/>
      </c>
      <c r="X1017" s="151">
        <f t="shared" si="202"/>
        <v>0</v>
      </c>
      <c r="Y1017" s="151">
        <f t="shared" si="203"/>
        <v>0</v>
      </c>
      <c r="Z1017" s="151" t="str">
        <f t="shared" si="204"/>
        <v/>
      </c>
      <c r="AA1017" s="151">
        <f>COUNTIF($F$2:F1017,F1017)</f>
        <v>0</v>
      </c>
      <c r="AB1017" s="156" t="str">
        <f t="shared" si="205"/>
        <v/>
      </c>
      <c r="AC1017" t="e">
        <f>VLOOKUP(C1017,'2-班级信息'!A:AH,31,0)</f>
        <v>#N/A</v>
      </c>
      <c r="AD1017" t="e">
        <f>VLOOKUP(C1017,'2-班级信息'!A:AH,8,0)</f>
        <v>#N/A</v>
      </c>
      <c r="AE1017" t="e">
        <f t="shared" si="206"/>
        <v>#N/A</v>
      </c>
      <c r="AF1017" t="e">
        <f t="shared" si="207"/>
        <v>#N/A</v>
      </c>
    </row>
    <row r="1018" spans="1:32">
      <c r="A1018" s="176"/>
      <c r="B1018" s="176"/>
      <c r="C1018" s="176"/>
      <c r="D1018" s="176"/>
      <c r="E1018" s="176"/>
      <c r="F1018" s="176"/>
      <c r="G1018" s="175"/>
      <c r="H1018" s="176"/>
      <c r="I1018" s="176"/>
      <c r="J1018" s="176"/>
      <c r="K1018" s="176"/>
      <c r="L1018" s="176"/>
      <c r="M1018" s="176"/>
      <c r="N1018" s="176" t="s">
        <v>12</v>
      </c>
      <c r="O1018" s="176" t="s">
        <v>12</v>
      </c>
      <c r="P1018" s="155" t="str">
        <f t="shared" si="195"/>
        <v xml:space="preserve"> </v>
      </c>
      <c r="Q1018" s="155" t="str">
        <f>IF(P1018="在读",IF(IFERROR(FIND("一",C1018),0)&gt;0,"一对一",VLOOKUP(LEFT(C1018,3),班级编码!A:H,8,0)),P1018)</f>
        <v xml:space="preserve"> </v>
      </c>
      <c r="R1018" s="156">
        <f t="shared" si="196"/>
        <v>0</v>
      </c>
      <c r="S1018" s="151">
        <f t="shared" si="197"/>
        <v>0</v>
      </c>
      <c r="T1018" s="151" t="str">
        <f t="shared" si="198"/>
        <v/>
      </c>
      <c r="U1018" s="151" t="str">
        <f t="shared" si="199"/>
        <v/>
      </c>
      <c r="V1018" s="151" t="str">
        <f t="shared" si="200"/>
        <v/>
      </c>
      <c r="W1018" s="151" t="str">
        <f t="shared" si="201"/>
        <v/>
      </c>
      <c r="X1018" s="151">
        <f t="shared" si="202"/>
        <v>0</v>
      </c>
      <c r="Y1018" s="151">
        <f t="shared" si="203"/>
        <v>0</v>
      </c>
      <c r="Z1018" s="151" t="str">
        <f t="shared" si="204"/>
        <v/>
      </c>
      <c r="AA1018" s="151">
        <f>COUNTIF($F$2:F1018,F1018)</f>
        <v>0</v>
      </c>
      <c r="AB1018" s="156" t="str">
        <f t="shared" si="205"/>
        <v/>
      </c>
      <c r="AC1018" t="e">
        <f>VLOOKUP(C1018,'2-班级信息'!A:AH,31,0)</f>
        <v>#N/A</v>
      </c>
      <c r="AD1018" t="e">
        <f>VLOOKUP(C1018,'2-班级信息'!A:AH,8,0)</f>
        <v>#N/A</v>
      </c>
      <c r="AE1018" t="e">
        <f t="shared" si="206"/>
        <v>#N/A</v>
      </c>
      <c r="AF1018" t="e">
        <f t="shared" si="207"/>
        <v>#N/A</v>
      </c>
    </row>
    <row r="1019" spans="1:32">
      <c r="A1019" s="176"/>
      <c r="B1019" s="176"/>
      <c r="C1019" s="176"/>
      <c r="D1019" s="176"/>
      <c r="E1019" s="176"/>
      <c r="F1019" s="176"/>
      <c r="G1019" s="175"/>
      <c r="H1019" s="176"/>
      <c r="I1019" s="176"/>
      <c r="J1019" s="176"/>
      <c r="K1019" s="176"/>
      <c r="L1019" s="176"/>
      <c r="M1019" s="176"/>
      <c r="N1019" s="176" t="s">
        <v>12</v>
      </c>
      <c r="O1019" s="176" t="s">
        <v>12</v>
      </c>
      <c r="P1019" s="155" t="str">
        <f t="shared" si="195"/>
        <v xml:space="preserve"> </v>
      </c>
      <c r="Q1019" s="155" t="str">
        <f>IF(P1019="在读",IF(IFERROR(FIND("一",C1019),0)&gt;0,"一对一",VLOOKUP(LEFT(C1019,3),班级编码!A:H,8,0)),P1019)</f>
        <v xml:space="preserve"> </v>
      </c>
      <c r="R1019" s="156">
        <f t="shared" si="196"/>
        <v>0</v>
      </c>
      <c r="S1019" s="151">
        <f t="shared" si="197"/>
        <v>0</v>
      </c>
      <c r="T1019" s="151" t="str">
        <f t="shared" si="198"/>
        <v/>
      </c>
      <c r="U1019" s="151" t="str">
        <f t="shared" si="199"/>
        <v/>
      </c>
      <c r="V1019" s="151" t="str">
        <f t="shared" si="200"/>
        <v/>
      </c>
      <c r="W1019" s="151" t="str">
        <f t="shared" si="201"/>
        <v/>
      </c>
      <c r="X1019" s="151">
        <f t="shared" si="202"/>
        <v>0</v>
      </c>
      <c r="Y1019" s="151">
        <f t="shared" si="203"/>
        <v>0</v>
      </c>
      <c r="Z1019" s="151" t="str">
        <f t="shared" si="204"/>
        <v/>
      </c>
      <c r="AA1019" s="151">
        <f>COUNTIF($F$2:F1019,F1019)</f>
        <v>0</v>
      </c>
      <c r="AB1019" s="156" t="str">
        <f t="shared" si="205"/>
        <v/>
      </c>
      <c r="AC1019" t="e">
        <f>VLOOKUP(C1019,'2-班级信息'!A:AH,31,0)</f>
        <v>#N/A</v>
      </c>
      <c r="AD1019" t="e">
        <f>VLOOKUP(C1019,'2-班级信息'!A:AH,8,0)</f>
        <v>#N/A</v>
      </c>
      <c r="AE1019" t="e">
        <f t="shared" si="206"/>
        <v>#N/A</v>
      </c>
      <c r="AF1019" t="e">
        <f t="shared" si="207"/>
        <v>#N/A</v>
      </c>
    </row>
    <row r="1020" spans="1:32">
      <c r="A1020" s="176"/>
      <c r="B1020" s="176"/>
      <c r="C1020" s="176"/>
      <c r="D1020" s="176"/>
      <c r="E1020" s="176"/>
      <c r="F1020" s="176"/>
      <c r="G1020" s="175"/>
      <c r="H1020" s="176"/>
      <c r="I1020" s="176"/>
      <c r="J1020" s="176"/>
      <c r="K1020" s="176"/>
      <c r="L1020" s="176"/>
      <c r="M1020" s="176"/>
      <c r="N1020" s="176" t="s">
        <v>12</v>
      </c>
      <c r="O1020" s="176" t="s">
        <v>12</v>
      </c>
      <c r="P1020" s="155" t="str">
        <f t="shared" si="195"/>
        <v xml:space="preserve"> </v>
      </c>
      <c r="Q1020" s="155" t="str">
        <f>IF(P1020="在读",IF(IFERROR(FIND("一",C1020),0)&gt;0,"一对一",VLOOKUP(LEFT(C1020,3),班级编码!A:H,8,0)),P1020)</f>
        <v xml:space="preserve"> </v>
      </c>
      <c r="R1020" s="156">
        <f t="shared" si="196"/>
        <v>0</v>
      </c>
      <c r="S1020" s="151">
        <f t="shared" si="197"/>
        <v>0</v>
      </c>
      <c r="T1020" s="151" t="str">
        <f t="shared" si="198"/>
        <v/>
      </c>
      <c r="U1020" s="151" t="str">
        <f t="shared" si="199"/>
        <v/>
      </c>
      <c r="V1020" s="151" t="str">
        <f t="shared" si="200"/>
        <v/>
      </c>
      <c r="W1020" s="151" t="str">
        <f t="shared" si="201"/>
        <v/>
      </c>
      <c r="X1020" s="151">
        <f t="shared" si="202"/>
        <v>0</v>
      </c>
      <c r="Y1020" s="151">
        <f t="shared" si="203"/>
        <v>0</v>
      </c>
      <c r="Z1020" s="151" t="str">
        <f t="shared" si="204"/>
        <v/>
      </c>
      <c r="AA1020" s="151">
        <f>COUNTIF($F$2:F1020,F1020)</f>
        <v>0</v>
      </c>
      <c r="AB1020" s="156" t="str">
        <f t="shared" si="205"/>
        <v/>
      </c>
      <c r="AC1020" t="e">
        <f>VLOOKUP(C1020,'2-班级信息'!A:AH,31,0)</f>
        <v>#N/A</v>
      </c>
      <c r="AD1020" t="e">
        <f>VLOOKUP(C1020,'2-班级信息'!A:AH,8,0)</f>
        <v>#N/A</v>
      </c>
      <c r="AE1020" t="e">
        <f t="shared" si="206"/>
        <v>#N/A</v>
      </c>
      <c r="AF1020" t="e">
        <f t="shared" si="207"/>
        <v>#N/A</v>
      </c>
    </row>
    <row r="1021" spans="1:32">
      <c r="A1021" s="176"/>
      <c r="B1021" s="176"/>
      <c r="C1021" s="176"/>
      <c r="D1021" s="176"/>
      <c r="E1021" s="176"/>
      <c r="F1021" s="176"/>
      <c r="G1021" s="175"/>
      <c r="H1021" s="176"/>
      <c r="I1021" s="176"/>
      <c r="J1021" s="176"/>
      <c r="K1021" s="176"/>
      <c r="L1021" s="176"/>
      <c r="M1021" s="176"/>
      <c r="N1021" s="176" t="s">
        <v>12</v>
      </c>
      <c r="O1021" s="176" t="s">
        <v>12</v>
      </c>
      <c r="P1021" s="155" t="str">
        <f t="shared" si="195"/>
        <v xml:space="preserve"> </v>
      </c>
      <c r="Q1021" s="155" t="str">
        <f>IF(P1021="在读",IF(IFERROR(FIND("一",C1021),0)&gt;0,"一对一",VLOOKUP(LEFT(C1021,3),班级编码!A:H,8,0)),P1021)</f>
        <v xml:space="preserve"> </v>
      </c>
      <c r="R1021" s="156">
        <f t="shared" si="196"/>
        <v>0</v>
      </c>
      <c r="S1021" s="151">
        <f t="shared" si="197"/>
        <v>0</v>
      </c>
      <c r="T1021" s="151" t="str">
        <f t="shared" si="198"/>
        <v/>
      </c>
      <c r="U1021" s="151" t="str">
        <f t="shared" si="199"/>
        <v/>
      </c>
      <c r="V1021" s="151" t="str">
        <f t="shared" si="200"/>
        <v/>
      </c>
      <c r="W1021" s="151" t="str">
        <f t="shared" si="201"/>
        <v/>
      </c>
      <c r="X1021" s="151">
        <f t="shared" si="202"/>
        <v>0</v>
      </c>
      <c r="Y1021" s="151">
        <f t="shared" si="203"/>
        <v>0</v>
      </c>
      <c r="Z1021" s="151" t="str">
        <f t="shared" si="204"/>
        <v/>
      </c>
      <c r="AA1021" s="151">
        <f>COUNTIF($F$2:F1021,F1021)</f>
        <v>0</v>
      </c>
      <c r="AB1021" s="156" t="str">
        <f t="shared" si="205"/>
        <v/>
      </c>
      <c r="AC1021" t="e">
        <f>VLOOKUP(C1021,'2-班级信息'!A:AH,31,0)</f>
        <v>#N/A</v>
      </c>
      <c r="AD1021" t="e">
        <f>VLOOKUP(C1021,'2-班级信息'!A:AH,8,0)</f>
        <v>#N/A</v>
      </c>
      <c r="AE1021" t="e">
        <f t="shared" si="206"/>
        <v>#N/A</v>
      </c>
      <c r="AF1021" t="e">
        <f t="shared" si="207"/>
        <v>#N/A</v>
      </c>
    </row>
    <row r="1022" spans="1:32">
      <c r="A1022" s="176"/>
      <c r="B1022" s="176"/>
      <c r="C1022" s="176"/>
      <c r="D1022" s="176"/>
      <c r="E1022" s="176"/>
      <c r="F1022" s="176"/>
      <c r="G1022" s="175"/>
      <c r="H1022" s="176"/>
      <c r="I1022" s="176"/>
      <c r="J1022" s="176"/>
      <c r="K1022" s="176"/>
      <c r="L1022" s="176"/>
      <c r="M1022" s="176"/>
      <c r="N1022" s="176" t="s">
        <v>12</v>
      </c>
      <c r="O1022" s="176" t="s">
        <v>12</v>
      </c>
      <c r="P1022" s="155" t="str">
        <f t="shared" si="195"/>
        <v xml:space="preserve"> </v>
      </c>
      <c r="Q1022" s="155" t="str">
        <f>IF(P1022="在读",IF(IFERROR(FIND("一",C1022),0)&gt;0,"一对一",VLOOKUP(LEFT(C1022,3),班级编码!A:H,8,0)),P1022)</f>
        <v xml:space="preserve"> </v>
      </c>
      <c r="R1022" s="156">
        <f t="shared" si="196"/>
        <v>0</v>
      </c>
      <c r="S1022" s="151">
        <f t="shared" si="197"/>
        <v>0</v>
      </c>
      <c r="T1022" s="151" t="str">
        <f t="shared" si="198"/>
        <v/>
      </c>
      <c r="U1022" s="151" t="str">
        <f t="shared" si="199"/>
        <v/>
      </c>
      <c r="V1022" s="151" t="str">
        <f t="shared" si="200"/>
        <v/>
      </c>
      <c r="W1022" s="151" t="str">
        <f t="shared" si="201"/>
        <v/>
      </c>
      <c r="X1022" s="151">
        <f t="shared" si="202"/>
        <v>0</v>
      </c>
      <c r="Y1022" s="151">
        <f t="shared" si="203"/>
        <v>0</v>
      </c>
      <c r="Z1022" s="151" t="str">
        <f t="shared" si="204"/>
        <v/>
      </c>
      <c r="AA1022" s="151">
        <f>COUNTIF($F$2:F1022,F1022)</f>
        <v>0</v>
      </c>
      <c r="AB1022" s="156" t="str">
        <f t="shared" si="205"/>
        <v/>
      </c>
      <c r="AC1022" t="e">
        <f>VLOOKUP(C1022,'2-班级信息'!A:AH,31,0)</f>
        <v>#N/A</v>
      </c>
      <c r="AD1022" t="e">
        <f>VLOOKUP(C1022,'2-班级信息'!A:AH,8,0)</f>
        <v>#N/A</v>
      </c>
      <c r="AE1022" t="e">
        <f t="shared" si="206"/>
        <v>#N/A</v>
      </c>
      <c r="AF1022" t="e">
        <f t="shared" si="207"/>
        <v>#N/A</v>
      </c>
    </row>
    <row r="1023" spans="1:32">
      <c r="A1023" s="176"/>
      <c r="B1023" s="176"/>
      <c r="C1023" s="176"/>
      <c r="D1023" s="176"/>
      <c r="E1023" s="176"/>
      <c r="F1023" s="176"/>
      <c r="G1023" s="175"/>
      <c r="H1023" s="176"/>
      <c r="I1023" s="176"/>
      <c r="J1023" s="176"/>
      <c r="K1023" s="176"/>
      <c r="L1023" s="176"/>
      <c r="M1023" s="176"/>
      <c r="N1023" s="176" t="s">
        <v>12</v>
      </c>
      <c r="O1023" s="176" t="s">
        <v>12</v>
      </c>
      <c r="P1023" s="155" t="str">
        <f t="shared" si="195"/>
        <v xml:space="preserve"> </v>
      </c>
      <c r="Q1023" s="155" t="str">
        <f>IF(P1023="在读",IF(IFERROR(FIND("一",C1023),0)&gt;0,"一对一",VLOOKUP(LEFT(C1023,3),班级编码!A:H,8,0)),P1023)</f>
        <v xml:space="preserve"> </v>
      </c>
      <c r="R1023" s="156">
        <f t="shared" si="196"/>
        <v>0</v>
      </c>
      <c r="S1023" s="151">
        <f t="shared" si="197"/>
        <v>0</v>
      </c>
      <c r="T1023" s="151" t="str">
        <f t="shared" si="198"/>
        <v/>
      </c>
      <c r="U1023" s="151" t="str">
        <f t="shared" si="199"/>
        <v/>
      </c>
      <c r="V1023" s="151" t="str">
        <f t="shared" si="200"/>
        <v/>
      </c>
      <c r="W1023" s="151" t="str">
        <f t="shared" si="201"/>
        <v/>
      </c>
      <c r="X1023" s="151">
        <f t="shared" si="202"/>
        <v>0</v>
      </c>
      <c r="Y1023" s="151">
        <f t="shared" si="203"/>
        <v>0</v>
      </c>
      <c r="Z1023" s="151" t="str">
        <f t="shared" si="204"/>
        <v/>
      </c>
      <c r="AA1023" s="151">
        <f>COUNTIF($F$2:F1023,F1023)</f>
        <v>0</v>
      </c>
      <c r="AB1023" s="156" t="str">
        <f t="shared" si="205"/>
        <v/>
      </c>
      <c r="AC1023" t="e">
        <f>VLOOKUP(C1023,'2-班级信息'!A:AH,31,0)</f>
        <v>#N/A</v>
      </c>
      <c r="AD1023" t="e">
        <f>VLOOKUP(C1023,'2-班级信息'!A:AH,8,0)</f>
        <v>#N/A</v>
      </c>
      <c r="AE1023" t="e">
        <f t="shared" si="206"/>
        <v>#N/A</v>
      </c>
      <c r="AF1023" t="e">
        <f t="shared" si="207"/>
        <v>#N/A</v>
      </c>
    </row>
    <row r="1024" spans="1:32">
      <c r="A1024" s="176"/>
      <c r="B1024" s="176"/>
      <c r="C1024" s="176"/>
      <c r="D1024" s="176"/>
      <c r="E1024" s="176"/>
      <c r="F1024" s="176"/>
      <c r="G1024" s="175"/>
      <c r="H1024" s="176"/>
      <c r="I1024" s="176"/>
      <c r="J1024" s="176"/>
      <c r="K1024" s="176"/>
      <c r="L1024" s="176"/>
      <c r="M1024" s="176"/>
      <c r="N1024" s="176" t="s">
        <v>12</v>
      </c>
      <c r="O1024" s="176" t="s">
        <v>12</v>
      </c>
      <c r="P1024" s="155" t="str">
        <f t="shared" si="195"/>
        <v xml:space="preserve"> </v>
      </c>
      <c r="Q1024" s="155" t="str">
        <f>IF(P1024="在读",IF(IFERROR(FIND("一",C1024),0)&gt;0,"一对一",VLOOKUP(LEFT(C1024,3),班级编码!A:H,8,0)),P1024)</f>
        <v xml:space="preserve"> </v>
      </c>
      <c r="R1024" s="156">
        <f t="shared" si="196"/>
        <v>0</v>
      </c>
      <c r="S1024" s="151">
        <f t="shared" si="197"/>
        <v>0</v>
      </c>
      <c r="T1024" s="151" t="str">
        <f t="shared" si="198"/>
        <v/>
      </c>
      <c r="U1024" s="151" t="str">
        <f t="shared" si="199"/>
        <v/>
      </c>
      <c r="V1024" s="151" t="str">
        <f t="shared" si="200"/>
        <v/>
      </c>
      <c r="W1024" s="151" t="str">
        <f t="shared" si="201"/>
        <v/>
      </c>
      <c r="X1024" s="151">
        <f t="shared" si="202"/>
        <v>0</v>
      </c>
      <c r="Y1024" s="151">
        <f t="shared" si="203"/>
        <v>0</v>
      </c>
      <c r="Z1024" s="151" t="str">
        <f t="shared" si="204"/>
        <v/>
      </c>
      <c r="AA1024" s="151">
        <f>COUNTIF($F$2:F1024,F1024)</f>
        <v>0</v>
      </c>
      <c r="AB1024" s="156" t="str">
        <f t="shared" si="205"/>
        <v/>
      </c>
      <c r="AC1024" t="e">
        <f>VLOOKUP(C1024,'2-班级信息'!A:AH,31,0)</f>
        <v>#N/A</v>
      </c>
      <c r="AD1024" t="e">
        <f>VLOOKUP(C1024,'2-班级信息'!A:AH,8,0)</f>
        <v>#N/A</v>
      </c>
      <c r="AE1024" t="e">
        <f t="shared" si="206"/>
        <v>#N/A</v>
      </c>
      <c r="AF1024" t="e">
        <f t="shared" si="207"/>
        <v>#N/A</v>
      </c>
    </row>
    <row r="1025" spans="1:32">
      <c r="A1025" s="176"/>
      <c r="B1025" s="176"/>
      <c r="C1025" s="176"/>
      <c r="D1025" s="176"/>
      <c r="E1025" s="176"/>
      <c r="F1025" s="176"/>
      <c r="G1025" s="175"/>
      <c r="H1025" s="176"/>
      <c r="I1025" s="176"/>
      <c r="J1025" s="176"/>
      <c r="K1025" s="176"/>
      <c r="L1025" s="176"/>
      <c r="M1025" s="176"/>
      <c r="N1025" s="176" t="s">
        <v>12</v>
      </c>
      <c r="O1025" s="176" t="s">
        <v>12</v>
      </c>
      <c r="P1025" s="155" t="str">
        <f t="shared" si="195"/>
        <v xml:space="preserve"> </v>
      </c>
      <c r="Q1025" s="155" t="str">
        <f>IF(P1025="在读",IF(IFERROR(FIND("一",C1025),0)&gt;0,"一对一",VLOOKUP(LEFT(C1025,3),班级编码!A:H,8,0)),P1025)</f>
        <v xml:space="preserve"> </v>
      </c>
      <c r="R1025" s="156">
        <f t="shared" si="196"/>
        <v>0</v>
      </c>
      <c r="S1025" s="151">
        <f t="shared" si="197"/>
        <v>0</v>
      </c>
      <c r="T1025" s="151" t="str">
        <f t="shared" si="198"/>
        <v/>
      </c>
      <c r="U1025" s="151" t="str">
        <f t="shared" si="199"/>
        <v/>
      </c>
      <c r="V1025" s="151" t="str">
        <f t="shared" si="200"/>
        <v/>
      </c>
      <c r="W1025" s="151" t="str">
        <f t="shared" si="201"/>
        <v/>
      </c>
      <c r="X1025" s="151">
        <f t="shared" si="202"/>
        <v>0</v>
      </c>
      <c r="Y1025" s="151">
        <f t="shared" si="203"/>
        <v>0</v>
      </c>
      <c r="Z1025" s="151" t="str">
        <f t="shared" si="204"/>
        <v/>
      </c>
      <c r="AA1025" s="151">
        <f>COUNTIF($F$2:F1025,F1025)</f>
        <v>0</v>
      </c>
      <c r="AB1025" s="156" t="str">
        <f t="shared" si="205"/>
        <v/>
      </c>
      <c r="AC1025" t="e">
        <f>VLOOKUP(C1025,'2-班级信息'!A:AH,31,0)</f>
        <v>#N/A</v>
      </c>
      <c r="AD1025" t="e">
        <f>VLOOKUP(C1025,'2-班级信息'!A:AH,8,0)</f>
        <v>#N/A</v>
      </c>
      <c r="AE1025" t="e">
        <f t="shared" si="206"/>
        <v>#N/A</v>
      </c>
      <c r="AF1025" t="e">
        <f t="shared" si="207"/>
        <v>#N/A</v>
      </c>
    </row>
    <row r="1026" spans="1:32">
      <c r="A1026" s="176"/>
      <c r="B1026" s="176"/>
      <c r="C1026" s="176"/>
      <c r="D1026" s="176"/>
      <c r="E1026" s="176"/>
      <c r="F1026" s="176"/>
      <c r="G1026" s="175"/>
      <c r="H1026" s="176"/>
      <c r="I1026" s="176"/>
      <c r="J1026" s="176"/>
      <c r="K1026" s="176"/>
      <c r="L1026" s="176"/>
      <c r="M1026" s="176"/>
      <c r="N1026" s="176" t="s">
        <v>12</v>
      </c>
      <c r="O1026" s="176" t="s">
        <v>12</v>
      </c>
      <c r="P1026" s="155" t="str">
        <f t="shared" si="195"/>
        <v xml:space="preserve"> </v>
      </c>
      <c r="Q1026" s="155" t="str">
        <f>IF(P1026="在读",IF(IFERROR(FIND("一",C1026),0)&gt;0,"一对一",VLOOKUP(LEFT(C1026,3),班级编码!A:H,8,0)),P1026)</f>
        <v xml:space="preserve"> </v>
      </c>
      <c r="R1026" s="156">
        <f t="shared" si="196"/>
        <v>0</v>
      </c>
      <c r="S1026" s="151">
        <f t="shared" si="197"/>
        <v>0</v>
      </c>
      <c r="T1026" s="151" t="str">
        <f t="shared" si="198"/>
        <v/>
      </c>
      <c r="U1026" s="151" t="str">
        <f t="shared" si="199"/>
        <v/>
      </c>
      <c r="V1026" s="151" t="str">
        <f t="shared" si="200"/>
        <v/>
      </c>
      <c r="W1026" s="151" t="str">
        <f t="shared" si="201"/>
        <v/>
      </c>
      <c r="X1026" s="151">
        <f t="shared" si="202"/>
        <v>0</v>
      </c>
      <c r="Y1026" s="151">
        <f t="shared" si="203"/>
        <v>0</v>
      </c>
      <c r="Z1026" s="151" t="str">
        <f t="shared" si="204"/>
        <v/>
      </c>
      <c r="AA1026" s="151">
        <f>COUNTIF($F$2:F1026,F1026)</f>
        <v>0</v>
      </c>
      <c r="AB1026" s="156" t="str">
        <f t="shared" si="205"/>
        <v/>
      </c>
      <c r="AC1026" t="e">
        <f>VLOOKUP(C1026,'2-班级信息'!A:AH,31,0)</f>
        <v>#N/A</v>
      </c>
      <c r="AD1026" t="e">
        <f>VLOOKUP(C1026,'2-班级信息'!A:AH,8,0)</f>
        <v>#N/A</v>
      </c>
      <c r="AE1026" t="e">
        <f t="shared" si="206"/>
        <v>#N/A</v>
      </c>
      <c r="AF1026" t="e">
        <f t="shared" si="207"/>
        <v>#N/A</v>
      </c>
    </row>
    <row r="1027" spans="1:32">
      <c r="A1027" s="176"/>
      <c r="B1027" s="176"/>
      <c r="C1027" s="176"/>
      <c r="D1027" s="176"/>
      <c r="E1027" s="176"/>
      <c r="F1027" s="176"/>
      <c r="G1027" s="175"/>
      <c r="H1027" s="176"/>
      <c r="I1027" s="176"/>
      <c r="J1027" s="176"/>
      <c r="K1027" s="176"/>
      <c r="L1027" s="176"/>
      <c r="M1027" s="176"/>
      <c r="N1027" s="176" t="s">
        <v>12</v>
      </c>
      <c r="O1027" s="176" t="s">
        <v>12</v>
      </c>
      <c r="P1027" s="155" t="str">
        <f t="shared" ref="P1027:P1090" si="208">IF(C1027="停读","停读",IF(C1027="未进班","未进班",IF(AND(L1027="",F1027&lt;&gt;""),"在读"," ")))</f>
        <v xml:space="preserve"> </v>
      </c>
      <c r="Q1027" s="155" t="str">
        <f>IF(P1027="在读",IF(IFERROR(FIND("一",C1027),0)&gt;0,"一对一",VLOOKUP(LEFT(C1027,3),班级编码!A:H,8,0)),P1027)</f>
        <v xml:space="preserve"> </v>
      </c>
      <c r="R1027" s="156">
        <f t="shared" ref="R1027:R1090" si="209">+C1027</f>
        <v>0</v>
      </c>
      <c r="S1027" s="151">
        <f t="shared" ref="S1027:S1090" si="210">IFERROR(LEFT(E1027,FIND(",",E1027)-1),E1027)</f>
        <v>0</v>
      </c>
      <c r="T1027" s="151" t="str">
        <f t="shared" ref="T1027:T1090" si="211">IF(X1027=Y1027,W1027,V1027)</f>
        <v/>
      </c>
      <c r="U1027" s="151" t="str">
        <f t="shared" ref="U1027:U1090" si="212">IF(X1027=Y1027,V1027,W1027)</f>
        <v/>
      </c>
      <c r="V1027" s="151" t="str">
        <f t="shared" ref="V1027:V1090" si="213">IFERROR(MID(E1027,FIND(",",E1027)+1,FIND("@",SUBSTITUTE(E1027,",","@",2))-FIND(",",E1027)-1),IF(ISERROR(FIND(",",E1027)),"",MID(E1027,FIND(",",E1027)+1,20)))</f>
        <v/>
      </c>
      <c r="W1027" s="151" t="str">
        <f t="shared" ref="W1027:W1090" si="214">IFERROR(MID(E1027,FIND("@",SUBSTITUTE(E1027,",","@",2))+1,10),"")</f>
        <v/>
      </c>
      <c r="X1027" s="151">
        <f t="shared" ref="X1027:X1090" si="215">LEN(V1027)</f>
        <v>0</v>
      </c>
      <c r="Y1027" s="151">
        <f t="shared" ref="Y1027:Y1090" si="216">LENB(V1027)</f>
        <v>0</v>
      </c>
      <c r="Z1027" s="151" t="str">
        <f t="shared" ref="Z1027:Z1090" si="217">IF(COUNTIF(F:F,F1027)&gt;1,"重复","")</f>
        <v/>
      </c>
      <c r="AA1027" s="151">
        <f>COUNTIF($F$2:F1027,F1027)</f>
        <v>0</v>
      </c>
      <c r="AB1027" s="156" t="str">
        <f t="shared" ref="AB1027:AB1090" si="218">IF(IFERROR(FIND("一",C1027),0)&gt;0,"一对一",LEFT(C1027,3))</f>
        <v/>
      </c>
      <c r="AC1027" t="e">
        <f>VLOOKUP(C1027,'2-班级信息'!A:AH,31,0)</f>
        <v>#N/A</v>
      </c>
      <c r="AD1027" t="e">
        <f>VLOOKUP(C1027,'2-班级信息'!A:AH,8,0)</f>
        <v>#N/A</v>
      </c>
      <c r="AE1027" t="e">
        <f t="shared" ref="AE1027:AE1090" si="219">IF(Q1027="一对一","一对一",VLOOKUP(H1027,AG:AH,2,0))</f>
        <v>#N/A</v>
      </c>
      <c r="AF1027" t="e">
        <f t="shared" ref="AF1027:AF1090" si="220">IF(OR(AE1027="幼儿班",AE1027="中学班",AE1027="一对一"),AE1027,IF(OR(AC1027="周日晚上",AC1027="周五晚上",AC1027="周六晚上"),AC1027,IF(OR(AC1027="周六上午",AC1027="周六下午",AC1027="周日上午",AC1027="周日下午",),"小学周末白天班","小学平时"&amp;AD1027&amp;"班")))</f>
        <v>#N/A</v>
      </c>
    </row>
    <row r="1028" spans="1:32">
      <c r="A1028" s="176"/>
      <c r="B1028" s="176"/>
      <c r="C1028" s="176"/>
      <c r="D1028" s="176"/>
      <c r="E1028" s="176"/>
      <c r="F1028" s="176"/>
      <c r="G1028" s="175"/>
      <c r="H1028" s="176"/>
      <c r="I1028" s="176"/>
      <c r="J1028" s="176"/>
      <c r="K1028" s="176"/>
      <c r="L1028" s="176"/>
      <c r="M1028" s="176"/>
      <c r="N1028" s="176" t="s">
        <v>12</v>
      </c>
      <c r="O1028" s="176" t="s">
        <v>12</v>
      </c>
      <c r="P1028" s="155" t="str">
        <f t="shared" si="208"/>
        <v xml:space="preserve"> </v>
      </c>
      <c r="Q1028" s="155" t="str">
        <f>IF(P1028="在读",IF(IFERROR(FIND("一",C1028),0)&gt;0,"一对一",VLOOKUP(LEFT(C1028,3),班级编码!A:H,8,0)),P1028)</f>
        <v xml:space="preserve"> </v>
      </c>
      <c r="R1028" s="156">
        <f t="shared" si="209"/>
        <v>0</v>
      </c>
      <c r="S1028" s="151">
        <f t="shared" si="210"/>
        <v>0</v>
      </c>
      <c r="T1028" s="151" t="str">
        <f t="shared" si="211"/>
        <v/>
      </c>
      <c r="U1028" s="151" t="str">
        <f t="shared" si="212"/>
        <v/>
      </c>
      <c r="V1028" s="151" t="str">
        <f t="shared" si="213"/>
        <v/>
      </c>
      <c r="W1028" s="151" t="str">
        <f t="shared" si="214"/>
        <v/>
      </c>
      <c r="X1028" s="151">
        <f t="shared" si="215"/>
        <v>0</v>
      </c>
      <c r="Y1028" s="151">
        <f t="shared" si="216"/>
        <v>0</v>
      </c>
      <c r="Z1028" s="151" t="str">
        <f t="shared" si="217"/>
        <v/>
      </c>
      <c r="AA1028" s="151">
        <f>COUNTIF($F$2:F1028,F1028)</f>
        <v>0</v>
      </c>
      <c r="AB1028" s="156" t="str">
        <f t="shared" si="218"/>
        <v/>
      </c>
      <c r="AC1028" t="e">
        <f>VLOOKUP(C1028,'2-班级信息'!A:AH,31,0)</f>
        <v>#N/A</v>
      </c>
      <c r="AD1028" t="e">
        <f>VLOOKUP(C1028,'2-班级信息'!A:AH,8,0)</f>
        <v>#N/A</v>
      </c>
      <c r="AE1028" t="e">
        <f t="shared" si="219"/>
        <v>#N/A</v>
      </c>
      <c r="AF1028" t="e">
        <f t="shared" si="220"/>
        <v>#N/A</v>
      </c>
    </row>
    <row r="1029" spans="1:32">
      <c r="A1029" s="176"/>
      <c r="B1029" s="176"/>
      <c r="C1029" s="176"/>
      <c r="D1029" s="176"/>
      <c r="E1029" s="176"/>
      <c r="F1029" s="176"/>
      <c r="G1029" s="175"/>
      <c r="H1029" s="176"/>
      <c r="I1029" s="176"/>
      <c r="J1029" s="176"/>
      <c r="K1029" s="176"/>
      <c r="L1029" s="176"/>
      <c r="M1029" s="176"/>
      <c r="N1029" s="176" t="s">
        <v>12</v>
      </c>
      <c r="O1029" s="176" t="s">
        <v>12</v>
      </c>
      <c r="P1029" s="155" t="str">
        <f t="shared" si="208"/>
        <v xml:space="preserve"> </v>
      </c>
      <c r="Q1029" s="155" t="str">
        <f>IF(P1029="在读",IF(IFERROR(FIND("一",C1029),0)&gt;0,"一对一",VLOOKUP(LEFT(C1029,3),班级编码!A:H,8,0)),P1029)</f>
        <v xml:space="preserve"> </v>
      </c>
      <c r="R1029" s="156">
        <f t="shared" si="209"/>
        <v>0</v>
      </c>
      <c r="S1029" s="151">
        <f t="shared" si="210"/>
        <v>0</v>
      </c>
      <c r="T1029" s="151" t="str">
        <f t="shared" si="211"/>
        <v/>
      </c>
      <c r="U1029" s="151" t="str">
        <f t="shared" si="212"/>
        <v/>
      </c>
      <c r="V1029" s="151" t="str">
        <f t="shared" si="213"/>
        <v/>
      </c>
      <c r="W1029" s="151" t="str">
        <f t="shared" si="214"/>
        <v/>
      </c>
      <c r="X1029" s="151">
        <f t="shared" si="215"/>
        <v>0</v>
      </c>
      <c r="Y1029" s="151">
        <f t="shared" si="216"/>
        <v>0</v>
      </c>
      <c r="Z1029" s="151" t="str">
        <f t="shared" si="217"/>
        <v/>
      </c>
      <c r="AA1029" s="151">
        <f>COUNTIF($F$2:F1029,F1029)</f>
        <v>0</v>
      </c>
      <c r="AB1029" s="156" t="str">
        <f t="shared" si="218"/>
        <v/>
      </c>
      <c r="AC1029" t="e">
        <f>VLOOKUP(C1029,'2-班级信息'!A:AH,31,0)</f>
        <v>#N/A</v>
      </c>
      <c r="AD1029" t="e">
        <f>VLOOKUP(C1029,'2-班级信息'!A:AH,8,0)</f>
        <v>#N/A</v>
      </c>
      <c r="AE1029" t="e">
        <f t="shared" si="219"/>
        <v>#N/A</v>
      </c>
      <c r="AF1029" t="e">
        <f t="shared" si="220"/>
        <v>#N/A</v>
      </c>
    </row>
    <row r="1030" spans="1:32">
      <c r="A1030" s="176"/>
      <c r="B1030" s="176"/>
      <c r="C1030" s="176"/>
      <c r="D1030" s="176"/>
      <c r="E1030" s="176"/>
      <c r="F1030" s="176"/>
      <c r="G1030" s="175"/>
      <c r="H1030" s="176"/>
      <c r="I1030" s="176"/>
      <c r="J1030" s="176"/>
      <c r="K1030" s="176"/>
      <c r="L1030" s="176"/>
      <c r="M1030" s="176"/>
      <c r="N1030" s="176" t="s">
        <v>12</v>
      </c>
      <c r="O1030" s="176" t="s">
        <v>12</v>
      </c>
      <c r="P1030" s="155" t="str">
        <f t="shared" si="208"/>
        <v xml:space="preserve"> </v>
      </c>
      <c r="Q1030" s="155" t="str">
        <f>IF(P1030="在读",IF(IFERROR(FIND("一",C1030),0)&gt;0,"一对一",VLOOKUP(LEFT(C1030,3),班级编码!A:H,8,0)),P1030)</f>
        <v xml:space="preserve"> </v>
      </c>
      <c r="R1030" s="156">
        <f t="shared" si="209"/>
        <v>0</v>
      </c>
      <c r="S1030" s="151">
        <f t="shared" si="210"/>
        <v>0</v>
      </c>
      <c r="T1030" s="151" t="str">
        <f t="shared" si="211"/>
        <v/>
      </c>
      <c r="U1030" s="151" t="str">
        <f t="shared" si="212"/>
        <v/>
      </c>
      <c r="V1030" s="151" t="str">
        <f t="shared" si="213"/>
        <v/>
      </c>
      <c r="W1030" s="151" t="str">
        <f t="shared" si="214"/>
        <v/>
      </c>
      <c r="X1030" s="151">
        <f t="shared" si="215"/>
        <v>0</v>
      </c>
      <c r="Y1030" s="151">
        <f t="shared" si="216"/>
        <v>0</v>
      </c>
      <c r="Z1030" s="151" t="str">
        <f t="shared" si="217"/>
        <v/>
      </c>
      <c r="AA1030" s="151">
        <f>COUNTIF($F$2:F1030,F1030)</f>
        <v>0</v>
      </c>
      <c r="AB1030" s="156" t="str">
        <f t="shared" si="218"/>
        <v/>
      </c>
      <c r="AC1030" t="e">
        <f>VLOOKUP(C1030,'2-班级信息'!A:AH,31,0)</f>
        <v>#N/A</v>
      </c>
      <c r="AD1030" t="e">
        <f>VLOOKUP(C1030,'2-班级信息'!A:AH,8,0)</f>
        <v>#N/A</v>
      </c>
      <c r="AE1030" t="e">
        <f t="shared" si="219"/>
        <v>#N/A</v>
      </c>
      <c r="AF1030" t="e">
        <f t="shared" si="220"/>
        <v>#N/A</v>
      </c>
    </row>
    <row r="1031" spans="1:32">
      <c r="A1031" s="176"/>
      <c r="B1031" s="176"/>
      <c r="C1031" s="176"/>
      <c r="D1031" s="176"/>
      <c r="E1031" s="176"/>
      <c r="F1031" s="176"/>
      <c r="G1031" s="175"/>
      <c r="H1031" s="176"/>
      <c r="I1031" s="176"/>
      <c r="J1031" s="176"/>
      <c r="K1031" s="176"/>
      <c r="L1031" s="176"/>
      <c r="M1031" s="176"/>
      <c r="N1031" s="176" t="s">
        <v>12</v>
      </c>
      <c r="O1031" s="176" t="s">
        <v>12</v>
      </c>
      <c r="P1031" s="155" t="str">
        <f t="shared" si="208"/>
        <v xml:space="preserve"> </v>
      </c>
      <c r="Q1031" s="155" t="str">
        <f>IF(P1031="在读",IF(IFERROR(FIND("一",C1031),0)&gt;0,"一对一",VLOOKUP(LEFT(C1031,3),班级编码!A:H,8,0)),P1031)</f>
        <v xml:space="preserve"> </v>
      </c>
      <c r="R1031" s="156">
        <f t="shared" si="209"/>
        <v>0</v>
      </c>
      <c r="S1031" s="151">
        <f t="shared" si="210"/>
        <v>0</v>
      </c>
      <c r="T1031" s="151" t="str">
        <f t="shared" si="211"/>
        <v/>
      </c>
      <c r="U1031" s="151" t="str">
        <f t="shared" si="212"/>
        <v/>
      </c>
      <c r="V1031" s="151" t="str">
        <f t="shared" si="213"/>
        <v/>
      </c>
      <c r="W1031" s="151" t="str">
        <f t="shared" si="214"/>
        <v/>
      </c>
      <c r="X1031" s="151">
        <f t="shared" si="215"/>
        <v>0</v>
      </c>
      <c r="Y1031" s="151">
        <f t="shared" si="216"/>
        <v>0</v>
      </c>
      <c r="Z1031" s="151" t="str">
        <f t="shared" si="217"/>
        <v/>
      </c>
      <c r="AA1031" s="151">
        <f>COUNTIF($F$2:F1031,F1031)</f>
        <v>0</v>
      </c>
      <c r="AB1031" s="156" t="str">
        <f t="shared" si="218"/>
        <v/>
      </c>
      <c r="AC1031" t="e">
        <f>VLOOKUP(C1031,'2-班级信息'!A:AH,31,0)</f>
        <v>#N/A</v>
      </c>
      <c r="AD1031" t="e">
        <f>VLOOKUP(C1031,'2-班级信息'!A:AH,8,0)</f>
        <v>#N/A</v>
      </c>
      <c r="AE1031" t="e">
        <f t="shared" si="219"/>
        <v>#N/A</v>
      </c>
      <c r="AF1031" t="e">
        <f t="shared" si="220"/>
        <v>#N/A</v>
      </c>
    </row>
    <row r="1032" spans="1:32">
      <c r="A1032" s="176"/>
      <c r="B1032" s="176"/>
      <c r="C1032" s="176"/>
      <c r="D1032" s="176"/>
      <c r="E1032" s="176"/>
      <c r="F1032" s="176"/>
      <c r="G1032" s="175"/>
      <c r="H1032" s="176"/>
      <c r="I1032" s="176"/>
      <c r="J1032" s="176"/>
      <c r="K1032" s="176"/>
      <c r="L1032" s="176"/>
      <c r="M1032" s="176"/>
      <c r="N1032" s="176" t="s">
        <v>12</v>
      </c>
      <c r="O1032" s="176" t="s">
        <v>12</v>
      </c>
      <c r="P1032" s="155" t="str">
        <f t="shared" si="208"/>
        <v xml:space="preserve"> </v>
      </c>
      <c r="Q1032" s="155" t="str">
        <f>IF(P1032="在读",IF(IFERROR(FIND("一",C1032),0)&gt;0,"一对一",VLOOKUP(LEFT(C1032,3),班级编码!A:H,8,0)),P1032)</f>
        <v xml:space="preserve"> </v>
      </c>
      <c r="R1032" s="156">
        <f t="shared" si="209"/>
        <v>0</v>
      </c>
      <c r="S1032" s="151">
        <f t="shared" si="210"/>
        <v>0</v>
      </c>
      <c r="T1032" s="151" t="str">
        <f t="shared" si="211"/>
        <v/>
      </c>
      <c r="U1032" s="151" t="str">
        <f t="shared" si="212"/>
        <v/>
      </c>
      <c r="V1032" s="151" t="str">
        <f t="shared" si="213"/>
        <v/>
      </c>
      <c r="W1032" s="151" t="str">
        <f t="shared" si="214"/>
        <v/>
      </c>
      <c r="X1032" s="151">
        <f t="shared" si="215"/>
        <v>0</v>
      </c>
      <c r="Y1032" s="151">
        <f t="shared" si="216"/>
        <v>0</v>
      </c>
      <c r="Z1032" s="151" t="str">
        <f t="shared" si="217"/>
        <v/>
      </c>
      <c r="AA1032" s="151">
        <f>COUNTIF($F$2:F1032,F1032)</f>
        <v>0</v>
      </c>
      <c r="AB1032" s="156" t="str">
        <f t="shared" si="218"/>
        <v/>
      </c>
      <c r="AC1032" t="e">
        <f>VLOOKUP(C1032,'2-班级信息'!A:AH,31,0)</f>
        <v>#N/A</v>
      </c>
      <c r="AD1032" t="e">
        <f>VLOOKUP(C1032,'2-班级信息'!A:AH,8,0)</f>
        <v>#N/A</v>
      </c>
      <c r="AE1032" t="e">
        <f t="shared" si="219"/>
        <v>#N/A</v>
      </c>
      <c r="AF1032" t="e">
        <f t="shared" si="220"/>
        <v>#N/A</v>
      </c>
    </row>
    <row r="1033" spans="1:32">
      <c r="A1033" s="176"/>
      <c r="B1033" s="176"/>
      <c r="C1033" s="176"/>
      <c r="D1033" s="176"/>
      <c r="E1033" s="176"/>
      <c r="F1033" s="176"/>
      <c r="G1033" s="175"/>
      <c r="H1033" s="176"/>
      <c r="I1033" s="176"/>
      <c r="J1033" s="176"/>
      <c r="K1033" s="176"/>
      <c r="L1033" s="176"/>
      <c r="M1033" s="176"/>
      <c r="N1033" s="176" t="s">
        <v>12</v>
      </c>
      <c r="O1033" s="176" t="s">
        <v>12</v>
      </c>
      <c r="P1033" s="155" t="str">
        <f t="shared" si="208"/>
        <v xml:space="preserve"> </v>
      </c>
      <c r="Q1033" s="155" t="str">
        <f>IF(P1033="在读",IF(IFERROR(FIND("一",C1033),0)&gt;0,"一对一",VLOOKUP(LEFT(C1033,3),班级编码!A:H,8,0)),P1033)</f>
        <v xml:space="preserve"> </v>
      </c>
      <c r="R1033" s="156">
        <f t="shared" si="209"/>
        <v>0</v>
      </c>
      <c r="S1033" s="151">
        <f t="shared" si="210"/>
        <v>0</v>
      </c>
      <c r="T1033" s="151" t="str">
        <f t="shared" si="211"/>
        <v/>
      </c>
      <c r="U1033" s="151" t="str">
        <f t="shared" si="212"/>
        <v/>
      </c>
      <c r="V1033" s="151" t="str">
        <f t="shared" si="213"/>
        <v/>
      </c>
      <c r="W1033" s="151" t="str">
        <f t="shared" si="214"/>
        <v/>
      </c>
      <c r="X1033" s="151">
        <f t="shared" si="215"/>
        <v>0</v>
      </c>
      <c r="Y1033" s="151">
        <f t="shared" si="216"/>
        <v>0</v>
      </c>
      <c r="Z1033" s="151" t="str">
        <f t="shared" si="217"/>
        <v/>
      </c>
      <c r="AA1033" s="151">
        <f>COUNTIF($F$2:F1033,F1033)</f>
        <v>0</v>
      </c>
      <c r="AB1033" s="156" t="str">
        <f t="shared" si="218"/>
        <v/>
      </c>
      <c r="AC1033" t="e">
        <f>VLOOKUP(C1033,'2-班级信息'!A:AH,31,0)</f>
        <v>#N/A</v>
      </c>
      <c r="AD1033" t="e">
        <f>VLOOKUP(C1033,'2-班级信息'!A:AH,8,0)</f>
        <v>#N/A</v>
      </c>
      <c r="AE1033" t="e">
        <f t="shared" si="219"/>
        <v>#N/A</v>
      </c>
      <c r="AF1033" t="e">
        <f t="shared" si="220"/>
        <v>#N/A</v>
      </c>
    </row>
    <row r="1034" spans="1:32">
      <c r="A1034" s="176"/>
      <c r="B1034" s="176"/>
      <c r="C1034" s="176"/>
      <c r="D1034" s="176"/>
      <c r="E1034" s="176"/>
      <c r="F1034" s="176"/>
      <c r="G1034" s="175"/>
      <c r="H1034" s="176"/>
      <c r="I1034" s="176"/>
      <c r="J1034" s="176"/>
      <c r="K1034" s="176"/>
      <c r="L1034" s="176"/>
      <c r="M1034" s="176"/>
      <c r="N1034" s="176" t="s">
        <v>12</v>
      </c>
      <c r="O1034" s="176" t="s">
        <v>12</v>
      </c>
      <c r="P1034" s="155" t="str">
        <f t="shared" si="208"/>
        <v xml:space="preserve"> </v>
      </c>
      <c r="Q1034" s="155" t="str">
        <f>IF(P1034="在读",IF(IFERROR(FIND("一",C1034),0)&gt;0,"一对一",VLOOKUP(LEFT(C1034,3),班级编码!A:H,8,0)),P1034)</f>
        <v xml:space="preserve"> </v>
      </c>
      <c r="R1034" s="156">
        <f t="shared" si="209"/>
        <v>0</v>
      </c>
      <c r="S1034" s="151">
        <f t="shared" si="210"/>
        <v>0</v>
      </c>
      <c r="T1034" s="151" t="str">
        <f t="shared" si="211"/>
        <v/>
      </c>
      <c r="U1034" s="151" t="str">
        <f t="shared" si="212"/>
        <v/>
      </c>
      <c r="V1034" s="151" t="str">
        <f t="shared" si="213"/>
        <v/>
      </c>
      <c r="W1034" s="151" t="str">
        <f t="shared" si="214"/>
        <v/>
      </c>
      <c r="X1034" s="151">
        <f t="shared" si="215"/>
        <v>0</v>
      </c>
      <c r="Y1034" s="151">
        <f t="shared" si="216"/>
        <v>0</v>
      </c>
      <c r="Z1034" s="151" t="str">
        <f t="shared" si="217"/>
        <v/>
      </c>
      <c r="AA1034" s="151">
        <f>COUNTIF($F$2:F1034,F1034)</f>
        <v>0</v>
      </c>
      <c r="AB1034" s="156" t="str">
        <f t="shared" si="218"/>
        <v/>
      </c>
      <c r="AC1034" t="e">
        <f>VLOOKUP(C1034,'2-班级信息'!A:AH,31,0)</f>
        <v>#N/A</v>
      </c>
      <c r="AD1034" t="e">
        <f>VLOOKUP(C1034,'2-班级信息'!A:AH,8,0)</f>
        <v>#N/A</v>
      </c>
      <c r="AE1034" t="e">
        <f t="shared" si="219"/>
        <v>#N/A</v>
      </c>
      <c r="AF1034" t="e">
        <f t="shared" si="220"/>
        <v>#N/A</v>
      </c>
    </row>
    <row r="1035" spans="1:32">
      <c r="A1035" s="176"/>
      <c r="B1035" s="176"/>
      <c r="C1035" s="176"/>
      <c r="D1035" s="176"/>
      <c r="E1035" s="176"/>
      <c r="F1035" s="176"/>
      <c r="G1035" s="175"/>
      <c r="H1035" s="310"/>
      <c r="I1035" s="176"/>
      <c r="J1035" s="176"/>
      <c r="K1035" s="176"/>
      <c r="L1035" s="176"/>
      <c r="M1035" s="176"/>
      <c r="N1035" s="176" t="s">
        <v>12</v>
      </c>
      <c r="O1035" s="176" t="s">
        <v>12</v>
      </c>
      <c r="P1035" s="155" t="str">
        <f t="shared" si="208"/>
        <v xml:space="preserve"> </v>
      </c>
      <c r="Q1035" s="155" t="str">
        <f>IF(P1035="在读",IF(IFERROR(FIND("一",C1035),0)&gt;0,"一对一",VLOOKUP(LEFT(C1035,3),班级编码!A:H,8,0)),P1035)</f>
        <v xml:space="preserve"> </v>
      </c>
      <c r="R1035" s="156">
        <f t="shared" si="209"/>
        <v>0</v>
      </c>
      <c r="S1035" s="151">
        <f t="shared" si="210"/>
        <v>0</v>
      </c>
      <c r="T1035" s="151" t="str">
        <f t="shared" si="211"/>
        <v/>
      </c>
      <c r="U1035" s="151" t="str">
        <f t="shared" si="212"/>
        <v/>
      </c>
      <c r="V1035" s="151" t="str">
        <f t="shared" si="213"/>
        <v/>
      </c>
      <c r="W1035" s="151" t="str">
        <f t="shared" si="214"/>
        <v/>
      </c>
      <c r="X1035" s="151">
        <f t="shared" si="215"/>
        <v>0</v>
      </c>
      <c r="Y1035" s="151">
        <f t="shared" si="216"/>
        <v>0</v>
      </c>
      <c r="Z1035" s="151" t="str">
        <f t="shared" si="217"/>
        <v/>
      </c>
      <c r="AA1035" s="151">
        <f>COUNTIF($F$2:F1035,F1035)</f>
        <v>0</v>
      </c>
      <c r="AB1035" s="156" t="str">
        <f t="shared" si="218"/>
        <v/>
      </c>
      <c r="AC1035" t="e">
        <f>VLOOKUP(C1035,'2-班级信息'!A:AH,31,0)</f>
        <v>#N/A</v>
      </c>
      <c r="AD1035" t="e">
        <f>VLOOKUP(C1035,'2-班级信息'!A:AH,8,0)</f>
        <v>#N/A</v>
      </c>
      <c r="AE1035" t="e">
        <f t="shared" si="219"/>
        <v>#N/A</v>
      </c>
      <c r="AF1035" t="e">
        <f t="shared" si="220"/>
        <v>#N/A</v>
      </c>
    </row>
    <row r="1036" spans="1:32">
      <c r="A1036" s="176"/>
      <c r="B1036" s="176"/>
      <c r="C1036" s="176"/>
      <c r="D1036" s="176"/>
      <c r="E1036" s="176"/>
      <c r="F1036" s="176"/>
      <c r="G1036" s="175"/>
      <c r="H1036" s="176"/>
      <c r="I1036" s="176"/>
      <c r="J1036" s="176"/>
      <c r="K1036" s="176"/>
      <c r="L1036" s="176"/>
      <c r="M1036" s="176"/>
      <c r="N1036" s="176" t="s">
        <v>12</v>
      </c>
      <c r="O1036" s="176" t="s">
        <v>12</v>
      </c>
      <c r="P1036" s="155" t="str">
        <f t="shared" si="208"/>
        <v xml:space="preserve"> </v>
      </c>
      <c r="Q1036" s="155" t="str">
        <f>IF(P1036="在读",IF(IFERROR(FIND("一",C1036),0)&gt;0,"一对一",VLOOKUP(LEFT(C1036,3),班级编码!A:H,8,0)),P1036)</f>
        <v xml:space="preserve"> </v>
      </c>
      <c r="R1036" s="156">
        <f t="shared" si="209"/>
        <v>0</v>
      </c>
      <c r="S1036" s="151">
        <f t="shared" si="210"/>
        <v>0</v>
      </c>
      <c r="T1036" s="151" t="str">
        <f t="shared" si="211"/>
        <v/>
      </c>
      <c r="U1036" s="151" t="str">
        <f t="shared" si="212"/>
        <v/>
      </c>
      <c r="V1036" s="151" t="str">
        <f t="shared" si="213"/>
        <v/>
      </c>
      <c r="W1036" s="151" t="str">
        <f t="shared" si="214"/>
        <v/>
      </c>
      <c r="X1036" s="151">
        <f t="shared" si="215"/>
        <v>0</v>
      </c>
      <c r="Y1036" s="151">
        <f t="shared" si="216"/>
        <v>0</v>
      </c>
      <c r="Z1036" s="151" t="str">
        <f t="shared" si="217"/>
        <v/>
      </c>
      <c r="AA1036" s="151">
        <f>COUNTIF($F$2:F1036,F1036)</f>
        <v>0</v>
      </c>
      <c r="AB1036" s="156" t="str">
        <f t="shared" si="218"/>
        <v/>
      </c>
      <c r="AC1036" t="e">
        <f>VLOOKUP(C1036,'2-班级信息'!A:AH,31,0)</f>
        <v>#N/A</v>
      </c>
      <c r="AD1036" t="e">
        <f>VLOOKUP(C1036,'2-班级信息'!A:AH,8,0)</f>
        <v>#N/A</v>
      </c>
      <c r="AE1036" t="e">
        <f t="shared" si="219"/>
        <v>#N/A</v>
      </c>
      <c r="AF1036" t="e">
        <f t="shared" si="220"/>
        <v>#N/A</v>
      </c>
    </row>
    <row r="1037" spans="1:32">
      <c r="A1037" s="176"/>
      <c r="B1037" s="176"/>
      <c r="C1037" s="176"/>
      <c r="D1037" s="176"/>
      <c r="E1037" s="176"/>
      <c r="F1037" s="176"/>
      <c r="G1037" s="175"/>
      <c r="H1037" s="176"/>
      <c r="I1037" s="176"/>
      <c r="J1037" s="176"/>
      <c r="K1037" s="176"/>
      <c r="L1037" s="176"/>
      <c r="M1037" s="176"/>
      <c r="N1037" s="176" t="s">
        <v>12</v>
      </c>
      <c r="O1037" s="176" t="s">
        <v>12</v>
      </c>
      <c r="P1037" s="155" t="str">
        <f t="shared" si="208"/>
        <v xml:space="preserve"> </v>
      </c>
      <c r="Q1037" s="155" t="str">
        <f>IF(P1037="在读",IF(IFERROR(FIND("一",C1037),0)&gt;0,"一对一",VLOOKUP(LEFT(C1037,3),班级编码!A:H,8,0)),P1037)</f>
        <v xml:space="preserve"> </v>
      </c>
      <c r="R1037" s="156">
        <f t="shared" si="209"/>
        <v>0</v>
      </c>
      <c r="S1037" s="151">
        <f t="shared" si="210"/>
        <v>0</v>
      </c>
      <c r="T1037" s="151" t="str">
        <f t="shared" si="211"/>
        <v/>
      </c>
      <c r="U1037" s="151" t="str">
        <f t="shared" si="212"/>
        <v/>
      </c>
      <c r="V1037" s="151" t="str">
        <f t="shared" si="213"/>
        <v/>
      </c>
      <c r="W1037" s="151" t="str">
        <f t="shared" si="214"/>
        <v/>
      </c>
      <c r="X1037" s="151">
        <f t="shared" si="215"/>
        <v>0</v>
      </c>
      <c r="Y1037" s="151">
        <f t="shared" si="216"/>
        <v>0</v>
      </c>
      <c r="Z1037" s="151" t="str">
        <f t="shared" si="217"/>
        <v/>
      </c>
      <c r="AA1037" s="151">
        <f>COUNTIF($F$2:F1037,F1037)</f>
        <v>0</v>
      </c>
      <c r="AB1037" s="156" t="str">
        <f t="shared" si="218"/>
        <v/>
      </c>
      <c r="AC1037" t="e">
        <f>VLOOKUP(C1037,'2-班级信息'!A:AH,31,0)</f>
        <v>#N/A</v>
      </c>
      <c r="AD1037" t="e">
        <f>VLOOKUP(C1037,'2-班级信息'!A:AH,8,0)</f>
        <v>#N/A</v>
      </c>
      <c r="AE1037" t="e">
        <f t="shared" si="219"/>
        <v>#N/A</v>
      </c>
      <c r="AF1037" t="e">
        <f t="shared" si="220"/>
        <v>#N/A</v>
      </c>
    </row>
    <row r="1038" spans="1:32">
      <c r="A1038" s="176"/>
      <c r="B1038" s="176"/>
      <c r="C1038" s="176"/>
      <c r="D1038" s="176"/>
      <c r="E1038" s="176"/>
      <c r="F1038" s="176"/>
      <c r="G1038" s="175"/>
      <c r="H1038" s="176"/>
      <c r="I1038" s="176"/>
      <c r="J1038" s="176"/>
      <c r="K1038" s="176"/>
      <c r="L1038" s="176"/>
      <c r="M1038" s="176"/>
      <c r="N1038" s="176" t="s">
        <v>12</v>
      </c>
      <c r="O1038" s="176" t="s">
        <v>12</v>
      </c>
      <c r="P1038" s="155" t="str">
        <f t="shared" si="208"/>
        <v xml:space="preserve"> </v>
      </c>
      <c r="Q1038" s="155" t="str">
        <f>IF(P1038="在读",IF(IFERROR(FIND("一",C1038),0)&gt;0,"一对一",VLOOKUP(LEFT(C1038,3),班级编码!A:H,8,0)),P1038)</f>
        <v xml:space="preserve"> </v>
      </c>
      <c r="R1038" s="156">
        <f t="shared" si="209"/>
        <v>0</v>
      </c>
      <c r="S1038" s="151">
        <f t="shared" si="210"/>
        <v>0</v>
      </c>
      <c r="T1038" s="151" t="str">
        <f t="shared" si="211"/>
        <v/>
      </c>
      <c r="U1038" s="151" t="str">
        <f t="shared" si="212"/>
        <v/>
      </c>
      <c r="V1038" s="151" t="str">
        <f t="shared" si="213"/>
        <v/>
      </c>
      <c r="W1038" s="151" t="str">
        <f t="shared" si="214"/>
        <v/>
      </c>
      <c r="X1038" s="151">
        <f t="shared" si="215"/>
        <v>0</v>
      </c>
      <c r="Y1038" s="151">
        <f t="shared" si="216"/>
        <v>0</v>
      </c>
      <c r="Z1038" s="151" t="str">
        <f t="shared" si="217"/>
        <v/>
      </c>
      <c r="AA1038" s="151">
        <f>COUNTIF($F$2:F1038,F1038)</f>
        <v>0</v>
      </c>
      <c r="AB1038" s="156" t="str">
        <f t="shared" si="218"/>
        <v/>
      </c>
      <c r="AC1038" t="e">
        <f>VLOOKUP(C1038,'2-班级信息'!A:AH,31,0)</f>
        <v>#N/A</v>
      </c>
      <c r="AD1038" t="e">
        <f>VLOOKUP(C1038,'2-班级信息'!A:AH,8,0)</f>
        <v>#N/A</v>
      </c>
      <c r="AE1038" t="e">
        <f t="shared" si="219"/>
        <v>#N/A</v>
      </c>
      <c r="AF1038" t="e">
        <f t="shared" si="220"/>
        <v>#N/A</v>
      </c>
    </row>
    <row r="1039" spans="1:32">
      <c r="A1039" s="176"/>
      <c r="B1039" s="176"/>
      <c r="C1039" s="176"/>
      <c r="D1039" s="176"/>
      <c r="E1039" s="176"/>
      <c r="F1039" s="176"/>
      <c r="G1039" s="175"/>
      <c r="H1039" s="176"/>
      <c r="I1039" s="176"/>
      <c r="J1039" s="176"/>
      <c r="K1039" s="176"/>
      <c r="L1039" s="176"/>
      <c r="M1039" s="176"/>
      <c r="N1039" s="176" t="s">
        <v>12</v>
      </c>
      <c r="O1039" s="176" t="s">
        <v>12</v>
      </c>
      <c r="P1039" s="155" t="str">
        <f t="shared" si="208"/>
        <v xml:space="preserve"> </v>
      </c>
      <c r="Q1039" s="155" t="str">
        <f>IF(P1039="在读",IF(IFERROR(FIND("一",C1039),0)&gt;0,"一对一",VLOOKUP(LEFT(C1039,3),班级编码!A:H,8,0)),P1039)</f>
        <v xml:space="preserve"> </v>
      </c>
      <c r="R1039" s="156">
        <f t="shared" si="209"/>
        <v>0</v>
      </c>
      <c r="S1039" s="151">
        <f t="shared" si="210"/>
        <v>0</v>
      </c>
      <c r="T1039" s="151" t="str">
        <f t="shared" si="211"/>
        <v/>
      </c>
      <c r="U1039" s="151" t="str">
        <f t="shared" si="212"/>
        <v/>
      </c>
      <c r="V1039" s="151" t="str">
        <f t="shared" si="213"/>
        <v/>
      </c>
      <c r="W1039" s="151" t="str">
        <f t="shared" si="214"/>
        <v/>
      </c>
      <c r="X1039" s="151">
        <f t="shared" si="215"/>
        <v>0</v>
      </c>
      <c r="Y1039" s="151">
        <f t="shared" si="216"/>
        <v>0</v>
      </c>
      <c r="Z1039" s="151" t="str">
        <f t="shared" si="217"/>
        <v/>
      </c>
      <c r="AA1039" s="151">
        <f>COUNTIF($F$2:F1039,F1039)</f>
        <v>0</v>
      </c>
      <c r="AB1039" s="156" t="str">
        <f t="shared" si="218"/>
        <v/>
      </c>
      <c r="AC1039" t="e">
        <f>VLOOKUP(C1039,'2-班级信息'!A:AH,31,0)</f>
        <v>#N/A</v>
      </c>
      <c r="AD1039" t="e">
        <f>VLOOKUP(C1039,'2-班级信息'!A:AH,8,0)</f>
        <v>#N/A</v>
      </c>
      <c r="AE1039" t="e">
        <f t="shared" si="219"/>
        <v>#N/A</v>
      </c>
      <c r="AF1039" t="e">
        <f t="shared" si="220"/>
        <v>#N/A</v>
      </c>
    </row>
    <row r="1040" spans="1:32">
      <c r="A1040" s="176"/>
      <c r="B1040" s="176"/>
      <c r="C1040" s="176"/>
      <c r="D1040" s="176"/>
      <c r="E1040" s="176"/>
      <c r="F1040" s="176"/>
      <c r="G1040" s="175"/>
      <c r="H1040" s="176"/>
      <c r="I1040" s="176"/>
      <c r="J1040" s="176"/>
      <c r="K1040" s="176"/>
      <c r="L1040" s="176"/>
      <c r="M1040" s="176"/>
      <c r="N1040" s="176" t="s">
        <v>12</v>
      </c>
      <c r="O1040" s="176" t="s">
        <v>12</v>
      </c>
      <c r="P1040" s="155" t="str">
        <f t="shared" si="208"/>
        <v xml:space="preserve"> </v>
      </c>
      <c r="Q1040" s="155" t="str">
        <f>IF(P1040="在读",IF(IFERROR(FIND("一",C1040),0)&gt;0,"一对一",VLOOKUP(LEFT(C1040,3),班级编码!A:H,8,0)),P1040)</f>
        <v xml:space="preserve"> </v>
      </c>
      <c r="R1040" s="156">
        <f t="shared" si="209"/>
        <v>0</v>
      </c>
      <c r="S1040" s="151">
        <f t="shared" si="210"/>
        <v>0</v>
      </c>
      <c r="T1040" s="151" t="str">
        <f t="shared" si="211"/>
        <v/>
      </c>
      <c r="U1040" s="151" t="str">
        <f t="shared" si="212"/>
        <v/>
      </c>
      <c r="V1040" s="151" t="str">
        <f t="shared" si="213"/>
        <v/>
      </c>
      <c r="W1040" s="151" t="str">
        <f t="shared" si="214"/>
        <v/>
      </c>
      <c r="X1040" s="151">
        <f t="shared" si="215"/>
        <v>0</v>
      </c>
      <c r="Y1040" s="151">
        <f t="shared" si="216"/>
        <v>0</v>
      </c>
      <c r="Z1040" s="151" t="str">
        <f t="shared" si="217"/>
        <v/>
      </c>
      <c r="AA1040" s="151">
        <f>COUNTIF($F$2:F1040,F1040)</f>
        <v>0</v>
      </c>
      <c r="AB1040" s="156" t="str">
        <f t="shared" si="218"/>
        <v/>
      </c>
      <c r="AC1040" t="e">
        <f>VLOOKUP(C1040,'2-班级信息'!A:AH,31,0)</f>
        <v>#N/A</v>
      </c>
      <c r="AD1040" t="e">
        <f>VLOOKUP(C1040,'2-班级信息'!A:AH,8,0)</f>
        <v>#N/A</v>
      </c>
      <c r="AE1040" t="e">
        <f t="shared" si="219"/>
        <v>#N/A</v>
      </c>
      <c r="AF1040" t="e">
        <f t="shared" si="220"/>
        <v>#N/A</v>
      </c>
    </row>
    <row r="1041" spans="1:32">
      <c r="A1041" s="176"/>
      <c r="B1041" s="176"/>
      <c r="C1041" s="176"/>
      <c r="D1041" s="176"/>
      <c r="E1041" s="176"/>
      <c r="F1041" s="176"/>
      <c r="G1041" s="175"/>
      <c r="H1041" s="176"/>
      <c r="I1041" s="176"/>
      <c r="J1041" s="176"/>
      <c r="K1041" s="176"/>
      <c r="L1041" s="176"/>
      <c r="M1041" s="176"/>
      <c r="N1041" s="176" t="s">
        <v>12</v>
      </c>
      <c r="O1041" s="176" t="s">
        <v>12</v>
      </c>
      <c r="P1041" s="155" t="str">
        <f t="shared" si="208"/>
        <v xml:space="preserve"> </v>
      </c>
      <c r="Q1041" s="155" t="str">
        <f>IF(P1041="在读",IF(IFERROR(FIND("一",C1041),0)&gt;0,"一对一",VLOOKUP(LEFT(C1041,3),班级编码!A:H,8,0)),P1041)</f>
        <v xml:space="preserve"> </v>
      </c>
      <c r="R1041" s="156">
        <f t="shared" si="209"/>
        <v>0</v>
      </c>
      <c r="S1041" s="151">
        <f t="shared" si="210"/>
        <v>0</v>
      </c>
      <c r="T1041" s="151" t="str">
        <f t="shared" si="211"/>
        <v/>
      </c>
      <c r="U1041" s="151" t="str">
        <f t="shared" si="212"/>
        <v/>
      </c>
      <c r="V1041" s="151" t="str">
        <f t="shared" si="213"/>
        <v/>
      </c>
      <c r="W1041" s="151" t="str">
        <f t="shared" si="214"/>
        <v/>
      </c>
      <c r="X1041" s="151">
        <f t="shared" si="215"/>
        <v>0</v>
      </c>
      <c r="Y1041" s="151">
        <f t="shared" si="216"/>
        <v>0</v>
      </c>
      <c r="Z1041" s="151" t="str">
        <f t="shared" si="217"/>
        <v/>
      </c>
      <c r="AA1041" s="151">
        <f>COUNTIF($F$2:F1041,F1041)</f>
        <v>0</v>
      </c>
      <c r="AB1041" s="156" t="str">
        <f t="shared" si="218"/>
        <v/>
      </c>
      <c r="AC1041" t="e">
        <f>VLOOKUP(C1041,'2-班级信息'!A:AH,31,0)</f>
        <v>#N/A</v>
      </c>
      <c r="AD1041" t="e">
        <f>VLOOKUP(C1041,'2-班级信息'!A:AH,8,0)</f>
        <v>#N/A</v>
      </c>
      <c r="AE1041" t="e">
        <f t="shared" si="219"/>
        <v>#N/A</v>
      </c>
      <c r="AF1041" t="e">
        <f t="shared" si="220"/>
        <v>#N/A</v>
      </c>
    </row>
    <row r="1042" spans="1:32">
      <c r="A1042" s="176"/>
      <c r="B1042" s="176"/>
      <c r="C1042" s="176"/>
      <c r="D1042" s="176"/>
      <c r="E1042" s="176"/>
      <c r="F1042" s="176"/>
      <c r="G1042" s="175"/>
      <c r="H1042" s="176"/>
      <c r="I1042" s="176"/>
      <c r="J1042" s="176"/>
      <c r="K1042" s="176"/>
      <c r="L1042" s="176"/>
      <c r="M1042" s="176"/>
      <c r="N1042" s="176" t="s">
        <v>12</v>
      </c>
      <c r="O1042" s="176" t="s">
        <v>12</v>
      </c>
      <c r="P1042" s="155" t="str">
        <f t="shared" si="208"/>
        <v xml:space="preserve"> </v>
      </c>
      <c r="Q1042" s="155" t="str">
        <f>IF(P1042="在读",IF(IFERROR(FIND("一",C1042),0)&gt;0,"一对一",VLOOKUP(LEFT(C1042,3),班级编码!A:H,8,0)),P1042)</f>
        <v xml:space="preserve"> </v>
      </c>
      <c r="R1042" s="156">
        <f t="shared" si="209"/>
        <v>0</v>
      </c>
      <c r="S1042" s="151">
        <f t="shared" si="210"/>
        <v>0</v>
      </c>
      <c r="T1042" s="151" t="str">
        <f t="shared" si="211"/>
        <v/>
      </c>
      <c r="U1042" s="151" t="str">
        <f t="shared" si="212"/>
        <v/>
      </c>
      <c r="V1042" s="151" t="str">
        <f t="shared" si="213"/>
        <v/>
      </c>
      <c r="W1042" s="151" t="str">
        <f t="shared" si="214"/>
        <v/>
      </c>
      <c r="X1042" s="151">
        <f t="shared" si="215"/>
        <v>0</v>
      </c>
      <c r="Y1042" s="151">
        <f t="shared" si="216"/>
        <v>0</v>
      </c>
      <c r="Z1042" s="151" t="str">
        <f t="shared" si="217"/>
        <v/>
      </c>
      <c r="AA1042" s="151">
        <f>COUNTIF($F$2:F1042,F1042)</f>
        <v>0</v>
      </c>
      <c r="AB1042" s="156" t="str">
        <f t="shared" si="218"/>
        <v/>
      </c>
      <c r="AC1042" t="e">
        <f>VLOOKUP(C1042,'2-班级信息'!A:AH,31,0)</f>
        <v>#N/A</v>
      </c>
      <c r="AD1042" t="e">
        <f>VLOOKUP(C1042,'2-班级信息'!A:AH,8,0)</f>
        <v>#N/A</v>
      </c>
      <c r="AE1042" t="e">
        <f t="shared" si="219"/>
        <v>#N/A</v>
      </c>
      <c r="AF1042" t="e">
        <f t="shared" si="220"/>
        <v>#N/A</v>
      </c>
    </row>
    <row r="1043" spans="1:32">
      <c r="A1043" s="176"/>
      <c r="B1043" s="176"/>
      <c r="C1043" s="176"/>
      <c r="D1043" s="176"/>
      <c r="E1043" s="176"/>
      <c r="F1043" s="176"/>
      <c r="G1043" s="175"/>
      <c r="H1043" s="176"/>
      <c r="I1043" s="176"/>
      <c r="J1043" s="176"/>
      <c r="K1043" s="176"/>
      <c r="L1043" s="176"/>
      <c r="M1043" s="176"/>
      <c r="N1043" s="176" t="s">
        <v>12</v>
      </c>
      <c r="O1043" s="176" t="s">
        <v>12</v>
      </c>
      <c r="P1043" s="155" t="str">
        <f t="shared" si="208"/>
        <v xml:space="preserve"> </v>
      </c>
      <c r="Q1043" s="155" t="str">
        <f>IF(P1043="在读",IF(IFERROR(FIND("一",C1043),0)&gt;0,"一对一",VLOOKUP(LEFT(C1043,3),班级编码!A:H,8,0)),P1043)</f>
        <v xml:space="preserve"> </v>
      </c>
      <c r="R1043" s="156">
        <f t="shared" si="209"/>
        <v>0</v>
      </c>
      <c r="S1043" s="151">
        <f t="shared" si="210"/>
        <v>0</v>
      </c>
      <c r="T1043" s="151" t="str">
        <f t="shared" si="211"/>
        <v/>
      </c>
      <c r="U1043" s="151" t="str">
        <f t="shared" si="212"/>
        <v/>
      </c>
      <c r="V1043" s="151" t="str">
        <f t="shared" si="213"/>
        <v/>
      </c>
      <c r="W1043" s="151" t="str">
        <f t="shared" si="214"/>
        <v/>
      </c>
      <c r="X1043" s="151">
        <f t="shared" si="215"/>
        <v>0</v>
      </c>
      <c r="Y1043" s="151">
        <f t="shared" si="216"/>
        <v>0</v>
      </c>
      <c r="Z1043" s="151" t="str">
        <f t="shared" si="217"/>
        <v/>
      </c>
      <c r="AA1043" s="151">
        <f>COUNTIF($F$2:F1043,F1043)</f>
        <v>0</v>
      </c>
      <c r="AB1043" s="156" t="str">
        <f t="shared" si="218"/>
        <v/>
      </c>
      <c r="AC1043" t="e">
        <f>VLOOKUP(C1043,'2-班级信息'!A:AH,31,0)</f>
        <v>#N/A</v>
      </c>
      <c r="AD1043" t="e">
        <f>VLOOKUP(C1043,'2-班级信息'!A:AH,8,0)</f>
        <v>#N/A</v>
      </c>
      <c r="AE1043" t="e">
        <f t="shared" si="219"/>
        <v>#N/A</v>
      </c>
      <c r="AF1043" t="e">
        <f t="shared" si="220"/>
        <v>#N/A</v>
      </c>
    </row>
    <row r="1044" spans="1:32">
      <c r="A1044" s="176"/>
      <c r="B1044" s="176"/>
      <c r="C1044" s="176"/>
      <c r="D1044" s="176"/>
      <c r="E1044" s="176"/>
      <c r="F1044" s="176"/>
      <c r="G1044" s="175"/>
      <c r="H1044" s="176"/>
      <c r="I1044" s="176"/>
      <c r="J1044" s="176"/>
      <c r="K1044" s="176"/>
      <c r="L1044" s="176"/>
      <c r="M1044" s="176"/>
      <c r="N1044" s="176" t="s">
        <v>12</v>
      </c>
      <c r="O1044" s="176" t="s">
        <v>12</v>
      </c>
      <c r="P1044" s="155" t="str">
        <f t="shared" si="208"/>
        <v xml:space="preserve"> </v>
      </c>
      <c r="Q1044" s="155" t="str">
        <f>IF(P1044="在读",IF(IFERROR(FIND("一",C1044),0)&gt;0,"一对一",VLOOKUP(LEFT(C1044,3),班级编码!A:H,8,0)),P1044)</f>
        <v xml:space="preserve"> </v>
      </c>
      <c r="R1044" s="156">
        <f t="shared" si="209"/>
        <v>0</v>
      </c>
      <c r="S1044" s="151">
        <f t="shared" si="210"/>
        <v>0</v>
      </c>
      <c r="T1044" s="151" t="str">
        <f t="shared" si="211"/>
        <v/>
      </c>
      <c r="U1044" s="151" t="str">
        <f t="shared" si="212"/>
        <v/>
      </c>
      <c r="V1044" s="151" t="str">
        <f t="shared" si="213"/>
        <v/>
      </c>
      <c r="W1044" s="151" t="str">
        <f t="shared" si="214"/>
        <v/>
      </c>
      <c r="X1044" s="151">
        <f t="shared" si="215"/>
        <v>0</v>
      </c>
      <c r="Y1044" s="151">
        <f t="shared" si="216"/>
        <v>0</v>
      </c>
      <c r="Z1044" s="151" t="str">
        <f t="shared" si="217"/>
        <v/>
      </c>
      <c r="AA1044" s="151">
        <f>COUNTIF($F$2:F1044,F1044)</f>
        <v>0</v>
      </c>
      <c r="AB1044" s="156" t="str">
        <f t="shared" si="218"/>
        <v/>
      </c>
      <c r="AC1044" t="e">
        <f>VLOOKUP(C1044,'2-班级信息'!A:AH,31,0)</f>
        <v>#N/A</v>
      </c>
      <c r="AD1044" t="e">
        <f>VLOOKUP(C1044,'2-班级信息'!A:AH,8,0)</f>
        <v>#N/A</v>
      </c>
      <c r="AE1044" t="e">
        <f t="shared" si="219"/>
        <v>#N/A</v>
      </c>
      <c r="AF1044" t="e">
        <f t="shared" si="220"/>
        <v>#N/A</v>
      </c>
    </row>
    <row r="1045" spans="1:32">
      <c r="A1045" s="176"/>
      <c r="B1045" s="176"/>
      <c r="C1045" s="176"/>
      <c r="D1045" s="176"/>
      <c r="E1045" s="176"/>
      <c r="F1045" s="176"/>
      <c r="G1045" s="175"/>
      <c r="H1045" s="176"/>
      <c r="I1045" s="176"/>
      <c r="J1045" s="176"/>
      <c r="K1045" s="176"/>
      <c r="L1045" s="176"/>
      <c r="M1045" s="176"/>
      <c r="N1045" s="176" t="s">
        <v>12</v>
      </c>
      <c r="O1045" s="176" t="s">
        <v>12</v>
      </c>
      <c r="P1045" s="155" t="str">
        <f t="shared" si="208"/>
        <v xml:space="preserve"> </v>
      </c>
      <c r="Q1045" s="155" t="str">
        <f>IF(P1045="在读",IF(IFERROR(FIND("一",C1045),0)&gt;0,"一对一",VLOOKUP(LEFT(C1045,3),班级编码!A:H,8,0)),P1045)</f>
        <v xml:space="preserve"> </v>
      </c>
      <c r="R1045" s="156">
        <f t="shared" si="209"/>
        <v>0</v>
      </c>
      <c r="S1045" s="151">
        <f t="shared" si="210"/>
        <v>0</v>
      </c>
      <c r="T1045" s="151" t="str">
        <f t="shared" si="211"/>
        <v/>
      </c>
      <c r="U1045" s="151" t="str">
        <f t="shared" si="212"/>
        <v/>
      </c>
      <c r="V1045" s="151" t="str">
        <f t="shared" si="213"/>
        <v/>
      </c>
      <c r="W1045" s="151" t="str">
        <f t="shared" si="214"/>
        <v/>
      </c>
      <c r="X1045" s="151">
        <f t="shared" si="215"/>
        <v>0</v>
      </c>
      <c r="Y1045" s="151">
        <f t="shared" si="216"/>
        <v>0</v>
      </c>
      <c r="Z1045" s="151" t="str">
        <f t="shared" si="217"/>
        <v/>
      </c>
      <c r="AA1045" s="151">
        <f>COUNTIF($F$2:F1045,F1045)</f>
        <v>0</v>
      </c>
      <c r="AB1045" s="156" t="str">
        <f t="shared" si="218"/>
        <v/>
      </c>
      <c r="AC1045" t="e">
        <f>VLOOKUP(C1045,'2-班级信息'!A:AH,31,0)</f>
        <v>#N/A</v>
      </c>
      <c r="AD1045" t="e">
        <f>VLOOKUP(C1045,'2-班级信息'!A:AH,8,0)</f>
        <v>#N/A</v>
      </c>
      <c r="AE1045" t="e">
        <f t="shared" si="219"/>
        <v>#N/A</v>
      </c>
      <c r="AF1045" t="e">
        <f t="shared" si="220"/>
        <v>#N/A</v>
      </c>
    </row>
    <row r="1046" spans="1:32">
      <c r="A1046" s="176"/>
      <c r="B1046" s="176"/>
      <c r="C1046" s="176"/>
      <c r="D1046" s="176"/>
      <c r="E1046" s="176"/>
      <c r="F1046" s="176"/>
      <c r="G1046" s="175"/>
      <c r="H1046" s="176"/>
      <c r="I1046" s="176"/>
      <c r="J1046" s="176"/>
      <c r="K1046" s="176"/>
      <c r="L1046" s="176"/>
      <c r="M1046" s="176"/>
      <c r="N1046" s="176" t="s">
        <v>12</v>
      </c>
      <c r="O1046" s="176" t="s">
        <v>12</v>
      </c>
      <c r="P1046" s="155" t="str">
        <f t="shared" si="208"/>
        <v xml:space="preserve"> </v>
      </c>
      <c r="Q1046" s="155" t="str">
        <f>IF(P1046="在读",IF(IFERROR(FIND("一",C1046),0)&gt;0,"一对一",VLOOKUP(LEFT(C1046,3),班级编码!A:H,8,0)),P1046)</f>
        <v xml:space="preserve"> </v>
      </c>
      <c r="R1046" s="156">
        <f t="shared" si="209"/>
        <v>0</v>
      </c>
      <c r="S1046" s="151">
        <f t="shared" si="210"/>
        <v>0</v>
      </c>
      <c r="T1046" s="151" t="str">
        <f t="shared" si="211"/>
        <v/>
      </c>
      <c r="U1046" s="151" t="str">
        <f t="shared" si="212"/>
        <v/>
      </c>
      <c r="V1046" s="151" t="str">
        <f t="shared" si="213"/>
        <v/>
      </c>
      <c r="W1046" s="151" t="str">
        <f t="shared" si="214"/>
        <v/>
      </c>
      <c r="X1046" s="151">
        <f t="shared" si="215"/>
        <v>0</v>
      </c>
      <c r="Y1046" s="151">
        <f t="shared" si="216"/>
        <v>0</v>
      </c>
      <c r="Z1046" s="151" t="str">
        <f t="shared" si="217"/>
        <v/>
      </c>
      <c r="AA1046" s="151">
        <f>COUNTIF($F$2:F1046,F1046)</f>
        <v>0</v>
      </c>
      <c r="AB1046" s="156" t="str">
        <f t="shared" si="218"/>
        <v/>
      </c>
      <c r="AC1046" t="e">
        <f>VLOOKUP(C1046,'2-班级信息'!A:AH,31,0)</f>
        <v>#N/A</v>
      </c>
      <c r="AD1046" t="e">
        <f>VLOOKUP(C1046,'2-班级信息'!A:AH,8,0)</f>
        <v>#N/A</v>
      </c>
      <c r="AE1046" t="e">
        <f t="shared" si="219"/>
        <v>#N/A</v>
      </c>
      <c r="AF1046" t="e">
        <f t="shared" si="220"/>
        <v>#N/A</v>
      </c>
    </row>
    <row r="1047" spans="1:32">
      <c r="A1047" s="176"/>
      <c r="B1047" s="176"/>
      <c r="C1047" s="176"/>
      <c r="D1047" s="176"/>
      <c r="E1047" s="176"/>
      <c r="F1047" s="176"/>
      <c r="G1047" s="175"/>
      <c r="H1047" s="176"/>
      <c r="I1047" s="176"/>
      <c r="J1047" s="176"/>
      <c r="K1047" s="176"/>
      <c r="L1047" s="176"/>
      <c r="M1047" s="176"/>
      <c r="N1047" s="176" t="s">
        <v>12</v>
      </c>
      <c r="O1047" s="176" t="s">
        <v>12</v>
      </c>
      <c r="P1047" s="155" t="str">
        <f t="shared" si="208"/>
        <v xml:space="preserve"> </v>
      </c>
      <c r="Q1047" s="155" t="str">
        <f>IF(P1047="在读",IF(IFERROR(FIND("一",C1047),0)&gt;0,"一对一",VLOOKUP(LEFT(C1047,3),班级编码!A:H,8,0)),P1047)</f>
        <v xml:space="preserve"> </v>
      </c>
      <c r="R1047" s="156">
        <f t="shared" si="209"/>
        <v>0</v>
      </c>
      <c r="S1047" s="151">
        <f t="shared" si="210"/>
        <v>0</v>
      </c>
      <c r="T1047" s="151" t="str">
        <f t="shared" si="211"/>
        <v/>
      </c>
      <c r="U1047" s="151" t="str">
        <f t="shared" si="212"/>
        <v/>
      </c>
      <c r="V1047" s="151" t="str">
        <f t="shared" si="213"/>
        <v/>
      </c>
      <c r="W1047" s="151" t="str">
        <f t="shared" si="214"/>
        <v/>
      </c>
      <c r="X1047" s="151">
        <f t="shared" si="215"/>
        <v>0</v>
      </c>
      <c r="Y1047" s="151">
        <f t="shared" si="216"/>
        <v>0</v>
      </c>
      <c r="Z1047" s="151" t="str">
        <f t="shared" si="217"/>
        <v/>
      </c>
      <c r="AA1047" s="151">
        <f>COUNTIF($F$2:F1047,F1047)</f>
        <v>0</v>
      </c>
      <c r="AB1047" s="156" t="str">
        <f t="shared" si="218"/>
        <v/>
      </c>
      <c r="AC1047" t="e">
        <f>VLOOKUP(C1047,'2-班级信息'!A:AH,31,0)</f>
        <v>#N/A</v>
      </c>
      <c r="AD1047" t="e">
        <f>VLOOKUP(C1047,'2-班级信息'!A:AH,8,0)</f>
        <v>#N/A</v>
      </c>
      <c r="AE1047" t="e">
        <f t="shared" si="219"/>
        <v>#N/A</v>
      </c>
      <c r="AF1047" t="e">
        <f t="shared" si="220"/>
        <v>#N/A</v>
      </c>
    </row>
    <row r="1048" spans="1:32">
      <c r="A1048" s="176"/>
      <c r="B1048" s="176"/>
      <c r="C1048" s="176"/>
      <c r="D1048" s="176"/>
      <c r="E1048" s="176"/>
      <c r="F1048" s="176"/>
      <c r="G1048" s="175"/>
      <c r="H1048" s="176"/>
      <c r="I1048" s="176"/>
      <c r="J1048" s="176"/>
      <c r="K1048" s="176"/>
      <c r="L1048" s="176"/>
      <c r="M1048" s="176"/>
      <c r="N1048" s="176" t="s">
        <v>12</v>
      </c>
      <c r="O1048" s="176" t="s">
        <v>12</v>
      </c>
      <c r="P1048" s="155" t="str">
        <f t="shared" si="208"/>
        <v xml:space="preserve"> </v>
      </c>
      <c r="Q1048" s="155" t="str">
        <f>IF(P1048="在读",IF(IFERROR(FIND("一",C1048),0)&gt;0,"一对一",VLOOKUP(LEFT(C1048,3),班级编码!A:H,8,0)),P1048)</f>
        <v xml:space="preserve"> </v>
      </c>
      <c r="R1048" s="156">
        <f t="shared" si="209"/>
        <v>0</v>
      </c>
      <c r="S1048" s="151">
        <f t="shared" si="210"/>
        <v>0</v>
      </c>
      <c r="T1048" s="151" t="str">
        <f t="shared" si="211"/>
        <v/>
      </c>
      <c r="U1048" s="151" t="str">
        <f t="shared" si="212"/>
        <v/>
      </c>
      <c r="V1048" s="151" t="str">
        <f t="shared" si="213"/>
        <v/>
      </c>
      <c r="W1048" s="151" t="str">
        <f t="shared" si="214"/>
        <v/>
      </c>
      <c r="X1048" s="151">
        <f t="shared" si="215"/>
        <v>0</v>
      </c>
      <c r="Y1048" s="151">
        <f t="shared" si="216"/>
        <v>0</v>
      </c>
      <c r="Z1048" s="151" t="str">
        <f t="shared" si="217"/>
        <v/>
      </c>
      <c r="AA1048" s="151">
        <f>COUNTIF($F$2:F1048,F1048)</f>
        <v>0</v>
      </c>
      <c r="AB1048" s="156" t="str">
        <f t="shared" si="218"/>
        <v/>
      </c>
      <c r="AC1048" t="e">
        <f>VLOOKUP(C1048,'2-班级信息'!A:AH,31,0)</f>
        <v>#N/A</v>
      </c>
      <c r="AD1048" t="e">
        <f>VLOOKUP(C1048,'2-班级信息'!A:AH,8,0)</f>
        <v>#N/A</v>
      </c>
      <c r="AE1048" t="e">
        <f t="shared" si="219"/>
        <v>#N/A</v>
      </c>
      <c r="AF1048" t="e">
        <f t="shared" si="220"/>
        <v>#N/A</v>
      </c>
    </row>
    <row r="1049" spans="1:32">
      <c r="A1049" s="176"/>
      <c r="B1049" s="176"/>
      <c r="C1049" s="176"/>
      <c r="D1049" s="176"/>
      <c r="E1049" s="176"/>
      <c r="F1049" s="176"/>
      <c r="G1049" s="175"/>
      <c r="H1049" s="176"/>
      <c r="I1049" s="176"/>
      <c r="J1049" s="176"/>
      <c r="K1049" s="176"/>
      <c r="L1049" s="176"/>
      <c r="M1049" s="176"/>
      <c r="N1049" s="176" t="s">
        <v>12</v>
      </c>
      <c r="O1049" s="176" t="s">
        <v>12</v>
      </c>
      <c r="P1049" s="155" t="str">
        <f t="shared" si="208"/>
        <v xml:space="preserve"> </v>
      </c>
      <c r="Q1049" s="155" t="str">
        <f>IF(P1049="在读",IF(IFERROR(FIND("一",C1049),0)&gt;0,"一对一",VLOOKUP(LEFT(C1049,3),班级编码!A:H,8,0)),P1049)</f>
        <v xml:space="preserve"> </v>
      </c>
      <c r="R1049" s="156">
        <f t="shared" si="209"/>
        <v>0</v>
      </c>
      <c r="S1049" s="151">
        <f t="shared" si="210"/>
        <v>0</v>
      </c>
      <c r="T1049" s="151" t="str">
        <f t="shared" si="211"/>
        <v/>
      </c>
      <c r="U1049" s="151" t="str">
        <f t="shared" si="212"/>
        <v/>
      </c>
      <c r="V1049" s="151" t="str">
        <f t="shared" si="213"/>
        <v/>
      </c>
      <c r="W1049" s="151" t="str">
        <f t="shared" si="214"/>
        <v/>
      </c>
      <c r="X1049" s="151">
        <f t="shared" si="215"/>
        <v>0</v>
      </c>
      <c r="Y1049" s="151">
        <f t="shared" si="216"/>
        <v>0</v>
      </c>
      <c r="Z1049" s="151" t="str">
        <f t="shared" si="217"/>
        <v/>
      </c>
      <c r="AA1049" s="151">
        <f>COUNTIF($F$2:F1049,F1049)</f>
        <v>0</v>
      </c>
      <c r="AB1049" s="156" t="str">
        <f t="shared" si="218"/>
        <v/>
      </c>
      <c r="AC1049" t="e">
        <f>VLOOKUP(C1049,'2-班级信息'!A:AH,31,0)</f>
        <v>#N/A</v>
      </c>
      <c r="AD1049" t="e">
        <f>VLOOKUP(C1049,'2-班级信息'!A:AH,8,0)</f>
        <v>#N/A</v>
      </c>
      <c r="AE1049" t="e">
        <f t="shared" si="219"/>
        <v>#N/A</v>
      </c>
      <c r="AF1049" t="e">
        <f t="shared" si="220"/>
        <v>#N/A</v>
      </c>
    </row>
    <row r="1050" spans="1:32">
      <c r="A1050" s="176"/>
      <c r="B1050" s="176"/>
      <c r="C1050" s="176"/>
      <c r="D1050" s="176"/>
      <c r="E1050" s="176"/>
      <c r="F1050" s="176"/>
      <c r="G1050" s="175"/>
      <c r="H1050" s="176"/>
      <c r="I1050" s="176"/>
      <c r="J1050" s="176"/>
      <c r="K1050" s="176"/>
      <c r="L1050" s="176"/>
      <c r="M1050" s="176"/>
      <c r="N1050" s="176" t="s">
        <v>12</v>
      </c>
      <c r="O1050" s="176" t="s">
        <v>12</v>
      </c>
      <c r="P1050" s="155" t="str">
        <f t="shared" si="208"/>
        <v xml:space="preserve"> </v>
      </c>
      <c r="Q1050" s="155" t="str">
        <f>IF(P1050="在读",IF(IFERROR(FIND("一",C1050),0)&gt;0,"一对一",VLOOKUP(LEFT(C1050,3),班级编码!A:H,8,0)),P1050)</f>
        <v xml:space="preserve"> </v>
      </c>
      <c r="R1050" s="156">
        <f t="shared" si="209"/>
        <v>0</v>
      </c>
      <c r="S1050" s="151">
        <f t="shared" si="210"/>
        <v>0</v>
      </c>
      <c r="T1050" s="151" t="str">
        <f t="shared" si="211"/>
        <v/>
      </c>
      <c r="U1050" s="151" t="str">
        <f t="shared" si="212"/>
        <v/>
      </c>
      <c r="V1050" s="151" t="str">
        <f t="shared" si="213"/>
        <v/>
      </c>
      <c r="W1050" s="151" t="str">
        <f t="shared" si="214"/>
        <v/>
      </c>
      <c r="X1050" s="151">
        <f t="shared" si="215"/>
        <v>0</v>
      </c>
      <c r="Y1050" s="151">
        <f t="shared" si="216"/>
        <v>0</v>
      </c>
      <c r="Z1050" s="151" t="str">
        <f t="shared" si="217"/>
        <v/>
      </c>
      <c r="AA1050" s="151">
        <f>COUNTIF($F$2:F1050,F1050)</f>
        <v>0</v>
      </c>
      <c r="AB1050" s="156" t="str">
        <f t="shared" si="218"/>
        <v/>
      </c>
      <c r="AC1050" t="e">
        <f>VLOOKUP(C1050,'2-班级信息'!A:AH,31,0)</f>
        <v>#N/A</v>
      </c>
      <c r="AD1050" t="e">
        <f>VLOOKUP(C1050,'2-班级信息'!A:AH,8,0)</f>
        <v>#N/A</v>
      </c>
      <c r="AE1050" t="e">
        <f t="shared" si="219"/>
        <v>#N/A</v>
      </c>
      <c r="AF1050" t="e">
        <f t="shared" si="220"/>
        <v>#N/A</v>
      </c>
    </row>
    <row r="1051" spans="1:32">
      <c r="A1051" s="176"/>
      <c r="B1051" s="176"/>
      <c r="C1051" s="176"/>
      <c r="D1051" s="176"/>
      <c r="E1051" s="176"/>
      <c r="F1051" s="176"/>
      <c r="G1051" s="175"/>
      <c r="H1051" s="176"/>
      <c r="I1051" s="176"/>
      <c r="J1051" s="176"/>
      <c r="K1051" s="176"/>
      <c r="L1051" s="176"/>
      <c r="M1051" s="176"/>
      <c r="N1051" s="176" t="s">
        <v>12</v>
      </c>
      <c r="O1051" s="176" t="s">
        <v>12</v>
      </c>
      <c r="P1051" s="155" t="str">
        <f t="shared" si="208"/>
        <v xml:space="preserve"> </v>
      </c>
      <c r="Q1051" s="155" t="str">
        <f>IF(P1051="在读",IF(IFERROR(FIND("一",C1051),0)&gt;0,"一对一",VLOOKUP(LEFT(C1051,3),班级编码!A:H,8,0)),P1051)</f>
        <v xml:space="preserve"> </v>
      </c>
      <c r="R1051" s="156">
        <f t="shared" si="209"/>
        <v>0</v>
      </c>
      <c r="S1051" s="151">
        <f t="shared" si="210"/>
        <v>0</v>
      </c>
      <c r="T1051" s="151" t="str">
        <f t="shared" si="211"/>
        <v/>
      </c>
      <c r="U1051" s="151" t="str">
        <f t="shared" si="212"/>
        <v/>
      </c>
      <c r="V1051" s="151" t="str">
        <f t="shared" si="213"/>
        <v/>
      </c>
      <c r="W1051" s="151" t="str">
        <f t="shared" si="214"/>
        <v/>
      </c>
      <c r="X1051" s="151">
        <f t="shared" si="215"/>
        <v>0</v>
      </c>
      <c r="Y1051" s="151">
        <f t="shared" si="216"/>
        <v>0</v>
      </c>
      <c r="Z1051" s="151" t="str">
        <f t="shared" si="217"/>
        <v/>
      </c>
      <c r="AA1051" s="151">
        <f>COUNTIF($F$2:F1051,F1051)</f>
        <v>0</v>
      </c>
      <c r="AB1051" s="156" t="str">
        <f t="shared" si="218"/>
        <v/>
      </c>
      <c r="AC1051" t="e">
        <f>VLOOKUP(C1051,'2-班级信息'!A:AH,31,0)</f>
        <v>#N/A</v>
      </c>
      <c r="AD1051" t="e">
        <f>VLOOKUP(C1051,'2-班级信息'!A:AH,8,0)</f>
        <v>#N/A</v>
      </c>
      <c r="AE1051" t="e">
        <f t="shared" si="219"/>
        <v>#N/A</v>
      </c>
      <c r="AF1051" t="e">
        <f t="shared" si="220"/>
        <v>#N/A</v>
      </c>
    </row>
    <row r="1052" spans="1:32">
      <c r="A1052" s="176"/>
      <c r="B1052" s="176"/>
      <c r="C1052" s="176"/>
      <c r="D1052" s="176"/>
      <c r="E1052" s="176"/>
      <c r="F1052" s="176"/>
      <c r="G1052" s="175"/>
      <c r="H1052" s="176"/>
      <c r="I1052" s="176"/>
      <c r="J1052" s="176"/>
      <c r="K1052" s="176"/>
      <c r="L1052" s="176"/>
      <c r="M1052" s="176"/>
      <c r="N1052" s="176" t="s">
        <v>12</v>
      </c>
      <c r="O1052" s="176" t="s">
        <v>12</v>
      </c>
      <c r="P1052" s="155" t="str">
        <f t="shared" si="208"/>
        <v xml:space="preserve"> </v>
      </c>
      <c r="Q1052" s="155" t="str">
        <f>IF(P1052="在读",IF(IFERROR(FIND("一",C1052),0)&gt;0,"一对一",VLOOKUP(LEFT(C1052,3),班级编码!A:H,8,0)),P1052)</f>
        <v xml:space="preserve"> </v>
      </c>
      <c r="R1052" s="156">
        <f t="shared" si="209"/>
        <v>0</v>
      </c>
      <c r="S1052" s="151">
        <f t="shared" si="210"/>
        <v>0</v>
      </c>
      <c r="T1052" s="151" t="str">
        <f t="shared" si="211"/>
        <v/>
      </c>
      <c r="U1052" s="151" t="str">
        <f t="shared" si="212"/>
        <v/>
      </c>
      <c r="V1052" s="151" t="str">
        <f t="shared" si="213"/>
        <v/>
      </c>
      <c r="W1052" s="151" t="str">
        <f t="shared" si="214"/>
        <v/>
      </c>
      <c r="X1052" s="151">
        <f t="shared" si="215"/>
        <v>0</v>
      </c>
      <c r="Y1052" s="151">
        <f t="shared" si="216"/>
        <v>0</v>
      </c>
      <c r="Z1052" s="151" t="str">
        <f t="shared" si="217"/>
        <v/>
      </c>
      <c r="AA1052" s="151">
        <f>COUNTIF($F$2:F1052,F1052)</f>
        <v>0</v>
      </c>
      <c r="AB1052" s="156" t="str">
        <f t="shared" si="218"/>
        <v/>
      </c>
      <c r="AC1052" t="e">
        <f>VLOOKUP(C1052,'2-班级信息'!A:AH,31,0)</f>
        <v>#N/A</v>
      </c>
      <c r="AD1052" t="e">
        <f>VLOOKUP(C1052,'2-班级信息'!A:AH,8,0)</f>
        <v>#N/A</v>
      </c>
      <c r="AE1052" t="e">
        <f t="shared" si="219"/>
        <v>#N/A</v>
      </c>
      <c r="AF1052" t="e">
        <f t="shared" si="220"/>
        <v>#N/A</v>
      </c>
    </row>
    <row r="1053" spans="1:32">
      <c r="A1053" s="176"/>
      <c r="B1053" s="176"/>
      <c r="C1053" s="176"/>
      <c r="D1053" s="176"/>
      <c r="E1053" s="176"/>
      <c r="F1053" s="176"/>
      <c r="G1053" s="175"/>
      <c r="H1053" s="176"/>
      <c r="I1053" s="176"/>
      <c r="J1053" s="176"/>
      <c r="K1053" s="176"/>
      <c r="L1053" s="176"/>
      <c r="M1053" s="176"/>
      <c r="N1053" s="176" t="s">
        <v>12</v>
      </c>
      <c r="O1053" s="176" t="s">
        <v>12</v>
      </c>
      <c r="P1053" s="155" t="str">
        <f t="shared" si="208"/>
        <v xml:space="preserve"> </v>
      </c>
      <c r="Q1053" s="155" t="str">
        <f>IF(P1053="在读",IF(IFERROR(FIND("一",C1053),0)&gt;0,"一对一",VLOOKUP(LEFT(C1053,3),班级编码!A:H,8,0)),P1053)</f>
        <v xml:space="preserve"> </v>
      </c>
      <c r="R1053" s="156">
        <f t="shared" si="209"/>
        <v>0</v>
      </c>
      <c r="S1053" s="151">
        <f t="shared" si="210"/>
        <v>0</v>
      </c>
      <c r="T1053" s="151" t="str">
        <f t="shared" si="211"/>
        <v/>
      </c>
      <c r="U1053" s="151" t="str">
        <f t="shared" si="212"/>
        <v/>
      </c>
      <c r="V1053" s="151" t="str">
        <f t="shared" si="213"/>
        <v/>
      </c>
      <c r="W1053" s="151" t="str">
        <f t="shared" si="214"/>
        <v/>
      </c>
      <c r="X1053" s="151">
        <f t="shared" si="215"/>
        <v>0</v>
      </c>
      <c r="Y1053" s="151">
        <f t="shared" si="216"/>
        <v>0</v>
      </c>
      <c r="Z1053" s="151" t="str">
        <f t="shared" si="217"/>
        <v/>
      </c>
      <c r="AA1053" s="151">
        <f>COUNTIF($F$2:F1053,F1053)</f>
        <v>0</v>
      </c>
      <c r="AB1053" s="156" t="str">
        <f t="shared" si="218"/>
        <v/>
      </c>
      <c r="AC1053" t="e">
        <f>VLOOKUP(C1053,'2-班级信息'!A:AH,31,0)</f>
        <v>#N/A</v>
      </c>
      <c r="AD1053" t="e">
        <f>VLOOKUP(C1053,'2-班级信息'!A:AH,8,0)</f>
        <v>#N/A</v>
      </c>
      <c r="AE1053" t="e">
        <f t="shared" si="219"/>
        <v>#N/A</v>
      </c>
      <c r="AF1053" t="e">
        <f t="shared" si="220"/>
        <v>#N/A</v>
      </c>
    </row>
    <row r="1054" spans="1:32">
      <c r="A1054" s="176"/>
      <c r="B1054" s="176"/>
      <c r="C1054" s="176"/>
      <c r="D1054" s="176"/>
      <c r="E1054" s="176"/>
      <c r="F1054" s="176"/>
      <c r="G1054" s="175"/>
      <c r="H1054" s="176"/>
      <c r="I1054" s="176"/>
      <c r="J1054" s="176"/>
      <c r="K1054" s="176"/>
      <c r="L1054" s="176"/>
      <c r="M1054" s="176"/>
      <c r="N1054" s="176" t="s">
        <v>12</v>
      </c>
      <c r="O1054" s="176" t="s">
        <v>12</v>
      </c>
      <c r="P1054" s="155" t="str">
        <f t="shared" si="208"/>
        <v xml:space="preserve"> </v>
      </c>
      <c r="Q1054" s="155" t="str">
        <f>IF(P1054="在读",IF(IFERROR(FIND("一",C1054),0)&gt;0,"一对一",VLOOKUP(LEFT(C1054,3),班级编码!A:H,8,0)),P1054)</f>
        <v xml:space="preserve"> </v>
      </c>
      <c r="R1054" s="156">
        <f t="shared" si="209"/>
        <v>0</v>
      </c>
      <c r="S1054" s="151">
        <f t="shared" si="210"/>
        <v>0</v>
      </c>
      <c r="T1054" s="151" t="str">
        <f t="shared" si="211"/>
        <v/>
      </c>
      <c r="U1054" s="151" t="str">
        <f t="shared" si="212"/>
        <v/>
      </c>
      <c r="V1054" s="151" t="str">
        <f t="shared" si="213"/>
        <v/>
      </c>
      <c r="W1054" s="151" t="str">
        <f t="shared" si="214"/>
        <v/>
      </c>
      <c r="X1054" s="151">
        <f t="shared" si="215"/>
        <v>0</v>
      </c>
      <c r="Y1054" s="151">
        <f t="shared" si="216"/>
        <v>0</v>
      </c>
      <c r="Z1054" s="151" t="str">
        <f t="shared" si="217"/>
        <v/>
      </c>
      <c r="AA1054" s="151">
        <f>COUNTIF($F$2:F1054,F1054)</f>
        <v>0</v>
      </c>
      <c r="AB1054" s="156" t="str">
        <f t="shared" si="218"/>
        <v/>
      </c>
      <c r="AC1054" t="e">
        <f>VLOOKUP(C1054,'2-班级信息'!A:AH,31,0)</f>
        <v>#N/A</v>
      </c>
      <c r="AD1054" t="e">
        <f>VLOOKUP(C1054,'2-班级信息'!A:AH,8,0)</f>
        <v>#N/A</v>
      </c>
      <c r="AE1054" t="e">
        <f t="shared" si="219"/>
        <v>#N/A</v>
      </c>
      <c r="AF1054" t="e">
        <f t="shared" si="220"/>
        <v>#N/A</v>
      </c>
    </row>
    <row r="1055" spans="1:32">
      <c r="A1055" s="176"/>
      <c r="B1055" s="176"/>
      <c r="C1055" s="176"/>
      <c r="D1055" s="176"/>
      <c r="E1055" s="176"/>
      <c r="F1055" s="176"/>
      <c r="G1055" s="175"/>
      <c r="H1055" s="176"/>
      <c r="I1055" s="176"/>
      <c r="J1055" s="176"/>
      <c r="K1055" s="176"/>
      <c r="L1055" s="176"/>
      <c r="M1055" s="176"/>
      <c r="N1055" s="176" t="s">
        <v>12</v>
      </c>
      <c r="O1055" s="176" t="s">
        <v>12</v>
      </c>
      <c r="P1055" s="155" t="str">
        <f t="shared" si="208"/>
        <v xml:space="preserve"> </v>
      </c>
      <c r="Q1055" s="155" t="str">
        <f>IF(P1055="在读",IF(IFERROR(FIND("一",C1055),0)&gt;0,"一对一",VLOOKUP(LEFT(C1055,3),班级编码!A:H,8,0)),P1055)</f>
        <v xml:space="preserve"> </v>
      </c>
      <c r="R1055" s="156">
        <f t="shared" si="209"/>
        <v>0</v>
      </c>
      <c r="S1055" s="151">
        <f t="shared" si="210"/>
        <v>0</v>
      </c>
      <c r="T1055" s="151" t="str">
        <f t="shared" si="211"/>
        <v/>
      </c>
      <c r="U1055" s="151" t="str">
        <f t="shared" si="212"/>
        <v/>
      </c>
      <c r="V1055" s="151" t="str">
        <f t="shared" si="213"/>
        <v/>
      </c>
      <c r="W1055" s="151" t="str">
        <f t="shared" si="214"/>
        <v/>
      </c>
      <c r="X1055" s="151">
        <f t="shared" si="215"/>
        <v>0</v>
      </c>
      <c r="Y1055" s="151">
        <f t="shared" si="216"/>
        <v>0</v>
      </c>
      <c r="Z1055" s="151" t="str">
        <f t="shared" si="217"/>
        <v/>
      </c>
      <c r="AA1055" s="151">
        <f>COUNTIF($F$2:F1055,F1055)</f>
        <v>0</v>
      </c>
      <c r="AB1055" s="156" t="str">
        <f t="shared" si="218"/>
        <v/>
      </c>
      <c r="AC1055" t="e">
        <f>VLOOKUP(C1055,'2-班级信息'!A:AH,31,0)</f>
        <v>#N/A</v>
      </c>
      <c r="AD1055" t="e">
        <f>VLOOKUP(C1055,'2-班级信息'!A:AH,8,0)</f>
        <v>#N/A</v>
      </c>
      <c r="AE1055" t="e">
        <f t="shared" si="219"/>
        <v>#N/A</v>
      </c>
      <c r="AF1055" t="e">
        <f t="shared" si="220"/>
        <v>#N/A</v>
      </c>
    </row>
    <row r="1056" spans="1:32">
      <c r="A1056" s="176"/>
      <c r="B1056" s="176"/>
      <c r="C1056" s="176"/>
      <c r="D1056" s="176"/>
      <c r="E1056" s="176"/>
      <c r="F1056" s="176"/>
      <c r="G1056" s="175"/>
      <c r="H1056" s="176"/>
      <c r="I1056" s="176"/>
      <c r="J1056" s="176"/>
      <c r="K1056" s="176"/>
      <c r="L1056" s="176"/>
      <c r="M1056" s="176"/>
      <c r="N1056" s="176" t="s">
        <v>12</v>
      </c>
      <c r="O1056" s="176" t="s">
        <v>12</v>
      </c>
      <c r="P1056" s="155" t="str">
        <f t="shared" si="208"/>
        <v xml:space="preserve"> </v>
      </c>
      <c r="Q1056" s="155" t="str">
        <f>IF(P1056="在读",IF(IFERROR(FIND("一",C1056),0)&gt;0,"一对一",VLOOKUP(LEFT(C1056,3),班级编码!A:H,8,0)),P1056)</f>
        <v xml:space="preserve"> </v>
      </c>
      <c r="R1056" s="156">
        <f t="shared" si="209"/>
        <v>0</v>
      </c>
      <c r="S1056" s="151">
        <f t="shared" si="210"/>
        <v>0</v>
      </c>
      <c r="T1056" s="151" t="str">
        <f t="shared" si="211"/>
        <v/>
      </c>
      <c r="U1056" s="151" t="str">
        <f t="shared" si="212"/>
        <v/>
      </c>
      <c r="V1056" s="151" t="str">
        <f t="shared" si="213"/>
        <v/>
      </c>
      <c r="W1056" s="151" t="str">
        <f t="shared" si="214"/>
        <v/>
      </c>
      <c r="X1056" s="151">
        <f t="shared" si="215"/>
        <v>0</v>
      </c>
      <c r="Y1056" s="151">
        <f t="shared" si="216"/>
        <v>0</v>
      </c>
      <c r="Z1056" s="151" t="str">
        <f t="shared" si="217"/>
        <v/>
      </c>
      <c r="AA1056" s="151">
        <f>COUNTIF($F$2:F1056,F1056)</f>
        <v>0</v>
      </c>
      <c r="AB1056" s="156" t="str">
        <f t="shared" si="218"/>
        <v/>
      </c>
      <c r="AC1056" t="e">
        <f>VLOOKUP(C1056,'2-班级信息'!A:AH,31,0)</f>
        <v>#N/A</v>
      </c>
      <c r="AD1056" t="e">
        <f>VLOOKUP(C1056,'2-班级信息'!A:AH,8,0)</f>
        <v>#N/A</v>
      </c>
      <c r="AE1056" t="e">
        <f t="shared" si="219"/>
        <v>#N/A</v>
      </c>
      <c r="AF1056" t="e">
        <f t="shared" si="220"/>
        <v>#N/A</v>
      </c>
    </row>
    <row r="1057" spans="1:32">
      <c r="A1057" s="176"/>
      <c r="B1057" s="176"/>
      <c r="C1057" s="176"/>
      <c r="D1057" s="176"/>
      <c r="E1057" s="176"/>
      <c r="F1057" s="176"/>
      <c r="G1057" s="175"/>
      <c r="H1057" s="176"/>
      <c r="I1057" s="176"/>
      <c r="J1057" s="176"/>
      <c r="K1057" s="176"/>
      <c r="L1057" s="176"/>
      <c r="M1057" s="176"/>
      <c r="N1057" s="176" t="s">
        <v>12</v>
      </c>
      <c r="O1057" s="176" t="s">
        <v>12</v>
      </c>
      <c r="P1057" s="155" t="str">
        <f t="shared" si="208"/>
        <v xml:space="preserve"> </v>
      </c>
      <c r="Q1057" s="155" t="str">
        <f>IF(P1057="在读",IF(IFERROR(FIND("一",C1057),0)&gt;0,"一对一",VLOOKUP(LEFT(C1057,3),班级编码!A:H,8,0)),P1057)</f>
        <v xml:space="preserve"> </v>
      </c>
      <c r="R1057" s="156">
        <f t="shared" si="209"/>
        <v>0</v>
      </c>
      <c r="S1057" s="151">
        <f t="shared" si="210"/>
        <v>0</v>
      </c>
      <c r="T1057" s="151" t="str">
        <f t="shared" si="211"/>
        <v/>
      </c>
      <c r="U1057" s="151" t="str">
        <f t="shared" si="212"/>
        <v/>
      </c>
      <c r="V1057" s="151" t="str">
        <f t="shared" si="213"/>
        <v/>
      </c>
      <c r="W1057" s="151" t="str">
        <f t="shared" si="214"/>
        <v/>
      </c>
      <c r="X1057" s="151">
        <f t="shared" si="215"/>
        <v>0</v>
      </c>
      <c r="Y1057" s="151">
        <f t="shared" si="216"/>
        <v>0</v>
      </c>
      <c r="Z1057" s="151" t="str">
        <f t="shared" si="217"/>
        <v/>
      </c>
      <c r="AA1057" s="151">
        <f>COUNTIF($F$2:F1057,F1057)</f>
        <v>0</v>
      </c>
      <c r="AB1057" s="156" t="str">
        <f t="shared" si="218"/>
        <v/>
      </c>
      <c r="AC1057" t="e">
        <f>VLOOKUP(C1057,'2-班级信息'!A:AH,31,0)</f>
        <v>#N/A</v>
      </c>
      <c r="AD1057" t="e">
        <f>VLOOKUP(C1057,'2-班级信息'!A:AH,8,0)</f>
        <v>#N/A</v>
      </c>
      <c r="AE1057" t="e">
        <f t="shared" si="219"/>
        <v>#N/A</v>
      </c>
      <c r="AF1057" t="e">
        <f t="shared" si="220"/>
        <v>#N/A</v>
      </c>
    </row>
    <row r="1058" spans="1:32">
      <c r="A1058" s="176"/>
      <c r="B1058" s="176"/>
      <c r="C1058" s="176"/>
      <c r="D1058" s="176"/>
      <c r="E1058" s="176"/>
      <c r="F1058" s="176"/>
      <c r="G1058" s="175"/>
      <c r="H1058" s="176"/>
      <c r="I1058" s="176"/>
      <c r="J1058" s="176"/>
      <c r="K1058" s="176"/>
      <c r="L1058" s="176"/>
      <c r="M1058" s="176"/>
      <c r="N1058" s="176" t="s">
        <v>12</v>
      </c>
      <c r="O1058" s="176" t="s">
        <v>12</v>
      </c>
      <c r="P1058" s="155" t="str">
        <f t="shared" si="208"/>
        <v xml:space="preserve"> </v>
      </c>
      <c r="Q1058" s="155" t="str">
        <f>IF(P1058="在读",IF(IFERROR(FIND("一",C1058),0)&gt;0,"一对一",VLOOKUP(LEFT(C1058,3),班级编码!A:H,8,0)),P1058)</f>
        <v xml:space="preserve"> </v>
      </c>
      <c r="R1058" s="156">
        <f t="shared" si="209"/>
        <v>0</v>
      </c>
      <c r="S1058" s="151">
        <f t="shared" si="210"/>
        <v>0</v>
      </c>
      <c r="T1058" s="151" t="str">
        <f t="shared" si="211"/>
        <v/>
      </c>
      <c r="U1058" s="151" t="str">
        <f t="shared" si="212"/>
        <v/>
      </c>
      <c r="V1058" s="151" t="str">
        <f t="shared" si="213"/>
        <v/>
      </c>
      <c r="W1058" s="151" t="str">
        <f t="shared" si="214"/>
        <v/>
      </c>
      <c r="X1058" s="151">
        <f t="shared" si="215"/>
        <v>0</v>
      </c>
      <c r="Y1058" s="151">
        <f t="shared" si="216"/>
        <v>0</v>
      </c>
      <c r="Z1058" s="151" t="str">
        <f t="shared" si="217"/>
        <v/>
      </c>
      <c r="AA1058" s="151">
        <f>COUNTIF($F$2:F1058,F1058)</f>
        <v>0</v>
      </c>
      <c r="AB1058" s="156" t="str">
        <f t="shared" si="218"/>
        <v/>
      </c>
      <c r="AC1058" t="e">
        <f>VLOOKUP(C1058,'2-班级信息'!A:AH,31,0)</f>
        <v>#N/A</v>
      </c>
      <c r="AD1058" t="e">
        <f>VLOOKUP(C1058,'2-班级信息'!A:AH,8,0)</f>
        <v>#N/A</v>
      </c>
      <c r="AE1058" t="e">
        <f t="shared" si="219"/>
        <v>#N/A</v>
      </c>
      <c r="AF1058" t="e">
        <f t="shared" si="220"/>
        <v>#N/A</v>
      </c>
    </row>
    <row r="1059" spans="1:32">
      <c r="A1059" s="176"/>
      <c r="B1059" s="176"/>
      <c r="C1059" s="176"/>
      <c r="D1059" s="176"/>
      <c r="E1059" s="176"/>
      <c r="F1059" s="176"/>
      <c r="G1059" s="175"/>
      <c r="H1059" s="176"/>
      <c r="I1059" s="176"/>
      <c r="J1059" s="176"/>
      <c r="K1059" s="176"/>
      <c r="L1059" s="176"/>
      <c r="M1059" s="176"/>
      <c r="N1059" s="176" t="s">
        <v>12</v>
      </c>
      <c r="O1059" s="176" t="s">
        <v>12</v>
      </c>
      <c r="P1059" s="155" t="str">
        <f t="shared" si="208"/>
        <v xml:space="preserve"> </v>
      </c>
      <c r="Q1059" s="155" t="str">
        <f>IF(P1059="在读",IF(IFERROR(FIND("一",C1059),0)&gt;0,"一对一",VLOOKUP(LEFT(C1059,3),班级编码!A:H,8,0)),P1059)</f>
        <v xml:space="preserve"> </v>
      </c>
      <c r="R1059" s="156">
        <f t="shared" si="209"/>
        <v>0</v>
      </c>
      <c r="S1059" s="151">
        <f t="shared" si="210"/>
        <v>0</v>
      </c>
      <c r="T1059" s="151" t="str">
        <f t="shared" si="211"/>
        <v/>
      </c>
      <c r="U1059" s="151" t="str">
        <f t="shared" si="212"/>
        <v/>
      </c>
      <c r="V1059" s="151" t="str">
        <f t="shared" si="213"/>
        <v/>
      </c>
      <c r="W1059" s="151" t="str">
        <f t="shared" si="214"/>
        <v/>
      </c>
      <c r="X1059" s="151">
        <f t="shared" si="215"/>
        <v>0</v>
      </c>
      <c r="Y1059" s="151">
        <f t="shared" si="216"/>
        <v>0</v>
      </c>
      <c r="Z1059" s="151" t="str">
        <f t="shared" si="217"/>
        <v/>
      </c>
      <c r="AA1059" s="151">
        <f>COUNTIF($F$2:F1059,F1059)</f>
        <v>0</v>
      </c>
      <c r="AB1059" s="156" t="str">
        <f t="shared" si="218"/>
        <v/>
      </c>
      <c r="AC1059" t="e">
        <f>VLOOKUP(C1059,'2-班级信息'!A:AH,31,0)</f>
        <v>#N/A</v>
      </c>
      <c r="AD1059" t="e">
        <f>VLOOKUP(C1059,'2-班级信息'!A:AH,8,0)</f>
        <v>#N/A</v>
      </c>
      <c r="AE1059" t="e">
        <f t="shared" si="219"/>
        <v>#N/A</v>
      </c>
      <c r="AF1059" t="e">
        <f t="shared" si="220"/>
        <v>#N/A</v>
      </c>
    </row>
    <row r="1060" spans="1:32">
      <c r="A1060" s="176"/>
      <c r="B1060" s="176"/>
      <c r="C1060" s="176"/>
      <c r="D1060" s="176"/>
      <c r="E1060" s="176"/>
      <c r="F1060" s="176"/>
      <c r="G1060" s="175"/>
      <c r="H1060" s="176"/>
      <c r="I1060" s="176"/>
      <c r="J1060" s="176"/>
      <c r="K1060" s="176"/>
      <c r="L1060" s="176"/>
      <c r="M1060" s="176"/>
      <c r="N1060" s="176" t="s">
        <v>12</v>
      </c>
      <c r="O1060" s="176" t="s">
        <v>12</v>
      </c>
      <c r="P1060" s="155" t="str">
        <f t="shared" si="208"/>
        <v xml:space="preserve"> </v>
      </c>
      <c r="Q1060" s="155" t="str">
        <f>IF(P1060="在读",IF(IFERROR(FIND("一",C1060),0)&gt;0,"一对一",VLOOKUP(LEFT(C1060,3),班级编码!A:H,8,0)),P1060)</f>
        <v xml:space="preserve"> </v>
      </c>
      <c r="R1060" s="156">
        <f t="shared" si="209"/>
        <v>0</v>
      </c>
      <c r="S1060" s="151">
        <f t="shared" si="210"/>
        <v>0</v>
      </c>
      <c r="T1060" s="151" t="str">
        <f t="shared" si="211"/>
        <v/>
      </c>
      <c r="U1060" s="151" t="str">
        <f t="shared" si="212"/>
        <v/>
      </c>
      <c r="V1060" s="151" t="str">
        <f t="shared" si="213"/>
        <v/>
      </c>
      <c r="W1060" s="151" t="str">
        <f t="shared" si="214"/>
        <v/>
      </c>
      <c r="X1060" s="151">
        <f t="shared" si="215"/>
        <v>0</v>
      </c>
      <c r="Y1060" s="151">
        <f t="shared" si="216"/>
        <v>0</v>
      </c>
      <c r="Z1060" s="151" t="str">
        <f t="shared" si="217"/>
        <v/>
      </c>
      <c r="AA1060" s="151">
        <f>COUNTIF($F$2:F1060,F1060)</f>
        <v>0</v>
      </c>
      <c r="AB1060" s="156" t="str">
        <f t="shared" si="218"/>
        <v/>
      </c>
      <c r="AC1060" t="e">
        <f>VLOOKUP(C1060,'2-班级信息'!A:AH,31,0)</f>
        <v>#N/A</v>
      </c>
      <c r="AD1060" t="e">
        <f>VLOOKUP(C1060,'2-班级信息'!A:AH,8,0)</f>
        <v>#N/A</v>
      </c>
      <c r="AE1060" t="e">
        <f t="shared" si="219"/>
        <v>#N/A</v>
      </c>
      <c r="AF1060" t="e">
        <f t="shared" si="220"/>
        <v>#N/A</v>
      </c>
    </row>
    <row r="1061" spans="1:32">
      <c r="A1061" s="176"/>
      <c r="B1061" s="176"/>
      <c r="C1061" s="176"/>
      <c r="D1061" s="176"/>
      <c r="E1061" s="176"/>
      <c r="F1061" s="176"/>
      <c r="G1061" s="175"/>
      <c r="H1061" s="176"/>
      <c r="I1061" s="176"/>
      <c r="J1061" s="176"/>
      <c r="K1061" s="176"/>
      <c r="L1061" s="176"/>
      <c r="M1061" s="176"/>
      <c r="N1061" s="176" t="s">
        <v>12</v>
      </c>
      <c r="O1061" s="176" t="s">
        <v>12</v>
      </c>
      <c r="P1061" s="155" t="str">
        <f t="shared" si="208"/>
        <v xml:space="preserve"> </v>
      </c>
      <c r="Q1061" s="155" t="str">
        <f>IF(P1061="在读",IF(IFERROR(FIND("一",C1061),0)&gt;0,"一对一",VLOOKUP(LEFT(C1061,3),班级编码!A:H,8,0)),P1061)</f>
        <v xml:space="preserve"> </v>
      </c>
      <c r="R1061" s="156">
        <f t="shared" si="209"/>
        <v>0</v>
      </c>
      <c r="S1061" s="151">
        <f t="shared" si="210"/>
        <v>0</v>
      </c>
      <c r="T1061" s="151" t="str">
        <f t="shared" si="211"/>
        <v/>
      </c>
      <c r="U1061" s="151" t="str">
        <f t="shared" si="212"/>
        <v/>
      </c>
      <c r="V1061" s="151" t="str">
        <f t="shared" si="213"/>
        <v/>
      </c>
      <c r="W1061" s="151" t="str">
        <f t="shared" si="214"/>
        <v/>
      </c>
      <c r="X1061" s="151">
        <f t="shared" si="215"/>
        <v>0</v>
      </c>
      <c r="Y1061" s="151">
        <f t="shared" si="216"/>
        <v>0</v>
      </c>
      <c r="Z1061" s="151" t="str">
        <f t="shared" si="217"/>
        <v/>
      </c>
      <c r="AA1061" s="151">
        <f>COUNTIF($F$2:F1061,F1061)</f>
        <v>0</v>
      </c>
      <c r="AB1061" s="156" t="str">
        <f t="shared" si="218"/>
        <v/>
      </c>
      <c r="AC1061" t="e">
        <f>VLOOKUP(C1061,'2-班级信息'!A:AH,31,0)</f>
        <v>#N/A</v>
      </c>
      <c r="AD1061" t="e">
        <f>VLOOKUP(C1061,'2-班级信息'!A:AH,8,0)</f>
        <v>#N/A</v>
      </c>
      <c r="AE1061" t="e">
        <f t="shared" si="219"/>
        <v>#N/A</v>
      </c>
      <c r="AF1061" t="e">
        <f t="shared" si="220"/>
        <v>#N/A</v>
      </c>
    </row>
    <row r="1062" spans="1:32">
      <c r="A1062" s="176"/>
      <c r="B1062" s="176"/>
      <c r="C1062" s="176"/>
      <c r="D1062" s="176"/>
      <c r="E1062" s="176"/>
      <c r="F1062" s="176"/>
      <c r="G1062" s="175"/>
      <c r="H1062" s="176"/>
      <c r="I1062" s="176"/>
      <c r="J1062" s="176"/>
      <c r="K1062" s="176"/>
      <c r="L1062" s="176"/>
      <c r="M1062" s="176"/>
      <c r="N1062" s="176" t="s">
        <v>12</v>
      </c>
      <c r="O1062" s="176" t="s">
        <v>12</v>
      </c>
      <c r="P1062" s="155" t="str">
        <f t="shared" si="208"/>
        <v xml:space="preserve"> </v>
      </c>
      <c r="Q1062" s="155" t="str">
        <f>IF(P1062="在读",IF(IFERROR(FIND("一",C1062),0)&gt;0,"一对一",VLOOKUP(LEFT(C1062,3),班级编码!A:H,8,0)),P1062)</f>
        <v xml:space="preserve"> </v>
      </c>
      <c r="R1062" s="156">
        <f t="shared" si="209"/>
        <v>0</v>
      </c>
      <c r="S1062" s="151">
        <f t="shared" si="210"/>
        <v>0</v>
      </c>
      <c r="T1062" s="151" t="str">
        <f t="shared" si="211"/>
        <v/>
      </c>
      <c r="U1062" s="151" t="str">
        <f t="shared" si="212"/>
        <v/>
      </c>
      <c r="V1062" s="151" t="str">
        <f t="shared" si="213"/>
        <v/>
      </c>
      <c r="W1062" s="151" t="str">
        <f t="shared" si="214"/>
        <v/>
      </c>
      <c r="X1062" s="151">
        <f t="shared" si="215"/>
        <v>0</v>
      </c>
      <c r="Y1062" s="151">
        <f t="shared" si="216"/>
        <v>0</v>
      </c>
      <c r="Z1062" s="151" t="str">
        <f t="shared" si="217"/>
        <v/>
      </c>
      <c r="AA1062" s="151">
        <f>COUNTIF($F$2:F1062,F1062)</f>
        <v>0</v>
      </c>
      <c r="AB1062" s="156" t="str">
        <f t="shared" si="218"/>
        <v/>
      </c>
      <c r="AC1062" t="e">
        <f>VLOOKUP(C1062,'2-班级信息'!A:AH,31,0)</f>
        <v>#N/A</v>
      </c>
      <c r="AD1062" t="e">
        <f>VLOOKUP(C1062,'2-班级信息'!A:AH,8,0)</f>
        <v>#N/A</v>
      </c>
      <c r="AE1062" t="e">
        <f t="shared" si="219"/>
        <v>#N/A</v>
      </c>
      <c r="AF1062" t="e">
        <f t="shared" si="220"/>
        <v>#N/A</v>
      </c>
    </row>
    <row r="1063" spans="1:32">
      <c r="A1063" s="176"/>
      <c r="B1063" s="176"/>
      <c r="C1063" s="176"/>
      <c r="D1063" s="176"/>
      <c r="E1063" s="176"/>
      <c r="F1063" s="176"/>
      <c r="G1063" s="175"/>
      <c r="H1063" s="176"/>
      <c r="I1063" s="176"/>
      <c r="J1063" s="176"/>
      <c r="K1063" s="176"/>
      <c r="L1063" s="176"/>
      <c r="M1063" s="176"/>
      <c r="N1063" s="176" t="s">
        <v>12</v>
      </c>
      <c r="O1063" s="176" t="s">
        <v>12</v>
      </c>
      <c r="P1063" s="155" t="str">
        <f t="shared" si="208"/>
        <v xml:space="preserve"> </v>
      </c>
      <c r="Q1063" s="155" t="str">
        <f>IF(P1063="在读",IF(IFERROR(FIND("一",C1063),0)&gt;0,"一对一",VLOOKUP(LEFT(C1063,3),班级编码!A:H,8,0)),P1063)</f>
        <v xml:space="preserve"> </v>
      </c>
      <c r="R1063" s="156">
        <f t="shared" si="209"/>
        <v>0</v>
      </c>
      <c r="S1063" s="151">
        <f t="shared" si="210"/>
        <v>0</v>
      </c>
      <c r="T1063" s="151" t="str">
        <f t="shared" si="211"/>
        <v/>
      </c>
      <c r="U1063" s="151" t="str">
        <f t="shared" si="212"/>
        <v/>
      </c>
      <c r="V1063" s="151" t="str">
        <f t="shared" si="213"/>
        <v/>
      </c>
      <c r="W1063" s="151" t="str">
        <f t="shared" si="214"/>
        <v/>
      </c>
      <c r="X1063" s="151">
        <f t="shared" si="215"/>
        <v>0</v>
      </c>
      <c r="Y1063" s="151">
        <f t="shared" si="216"/>
        <v>0</v>
      </c>
      <c r="Z1063" s="151" t="str">
        <f t="shared" si="217"/>
        <v/>
      </c>
      <c r="AA1063" s="151">
        <f>COUNTIF($F$2:F1063,F1063)</f>
        <v>0</v>
      </c>
      <c r="AB1063" s="156" t="str">
        <f t="shared" si="218"/>
        <v/>
      </c>
      <c r="AC1063" t="e">
        <f>VLOOKUP(C1063,'2-班级信息'!A:AH,31,0)</f>
        <v>#N/A</v>
      </c>
      <c r="AD1063" t="e">
        <f>VLOOKUP(C1063,'2-班级信息'!A:AH,8,0)</f>
        <v>#N/A</v>
      </c>
      <c r="AE1063" t="e">
        <f t="shared" si="219"/>
        <v>#N/A</v>
      </c>
      <c r="AF1063" t="e">
        <f t="shared" si="220"/>
        <v>#N/A</v>
      </c>
    </row>
    <row r="1064" spans="1:32">
      <c r="A1064" s="176"/>
      <c r="B1064" s="176"/>
      <c r="C1064" s="176"/>
      <c r="D1064" s="176"/>
      <c r="E1064" s="176"/>
      <c r="F1064" s="176"/>
      <c r="G1064" s="175"/>
      <c r="H1064" s="176"/>
      <c r="I1064" s="176"/>
      <c r="J1064" s="176"/>
      <c r="K1064" s="176"/>
      <c r="L1064" s="176"/>
      <c r="M1064" s="176"/>
      <c r="N1064" s="176" t="s">
        <v>12</v>
      </c>
      <c r="O1064" s="176" t="s">
        <v>12</v>
      </c>
      <c r="P1064" s="155" t="str">
        <f t="shared" si="208"/>
        <v xml:space="preserve"> </v>
      </c>
      <c r="Q1064" s="155" t="str">
        <f>IF(P1064="在读",IF(IFERROR(FIND("一",C1064),0)&gt;0,"一对一",VLOOKUP(LEFT(C1064,3),班级编码!A:H,8,0)),P1064)</f>
        <v xml:space="preserve"> </v>
      </c>
      <c r="R1064" s="156">
        <f t="shared" si="209"/>
        <v>0</v>
      </c>
      <c r="S1064" s="151">
        <f t="shared" si="210"/>
        <v>0</v>
      </c>
      <c r="T1064" s="151" t="str">
        <f t="shared" si="211"/>
        <v/>
      </c>
      <c r="U1064" s="151" t="str">
        <f t="shared" si="212"/>
        <v/>
      </c>
      <c r="V1064" s="151" t="str">
        <f t="shared" si="213"/>
        <v/>
      </c>
      <c r="W1064" s="151" t="str">
        <f t="shared" si="214"/>
        <v/>
      </c>
      <c r="X1064" s="151">
        <f t="shared" si="215"/>
        <v>0</v>
      </c>
      <c r="Y1064" s="151">
        <f t="shared" si="216"/>
        <v>0</v>
      </c>
      <c r="Z1064" s="151" t="str">
        <f t="shared" si="217"/>
        <v/>
      </c>
      <c r="AA1064" s="151">
        <f>COUNTIF($F$2:F1064,F1064)</f>
        <v>0</v>
      </c>
      <c r="AB1064" s="156" t="str">
        <f t="shared" si="218"/>
        <v/>
      </c>
      <c r="AC1064" t="e">
        <f>VLOOKUP(C1064,'2-班级信息'!A:AH,31,0)</f>
        <v>#N/A</v>
      </c>
      <c r="AD1064" t="e">
        <f>VLOOKUP(C1064,'2-班级信息'!A:AH,8,0)</f>
        <v>#N/A</v>
      </c>
      <c r="AE1064" t="e">
        <f t="shared" si="219"/>
        <v>#N/A</v>
      </c>
      <c r="AF1064" t="e">
        <f t="shared" si="220"/>
        <v>#N/A</v>
      </c>
    </row>
    <row r="1065" spans="1:32">
      <c r="A1065" s="176"/>
      <c r="B1065" s="176"/>
      <c r="C1065" s="176"/>
      <c r="D1065" s="176"/>
      <c r="E1065" s="176"/>
      <c r="F1065" s="176"/>
      <c r="G1065" s="175"/>
      <c r="H1065" s="176"/>
      <c r="I1065" s="176"/>
      <c r="J1065" s="176"/>
      <c r="K1065" s="176"/>
      <c r="L1065" s="176"/>
      <c r="M1065" s="176"/>
      <c r="N1065" s="176" t="s">
        <v>12</v>
      </c>
      <c r="O1065" s="176" t="s">
        <v>12</v>
      </c>
      <c r="P1065" s="155" t="str">
        <f t="shared" si="208"/>
        <v xml:space="preserve"> </v>
      </c>
      <c r="Q1065" s="155" t="str">
        <f>IF(P1065="在读",IF(IFERROR(FIND("一",C1065),0)&gt;0,"一对一",VLOOKUP(LEFT(C1065,3),班级编码!A:H,8,0)),P1065)</f>
        <v xml:space="preserve"> </v>
      </c>
      <c r="R1065" s="156">
        <f t="shared" si="209"/>
        <v>0</v>
      </c>
      <c r="S1065" s="151">
        <f t="shared" si="210"/>
        <v>0</v>
      </c>
      <c r="T1065" s="151" t="str">
        <f t="shared" si="211"/>
        <v/>
      </c>
      <c r="U1065" s="151" t="str">
        <f t="shared" si="212"/>
        <v/>
      </c>
      <c r="V1065" s="151" t="str">
        <f t="shared" si="213"/>
        <v/>
      </c>
      <c r="W1065" s="151" t="str">
        <f t="shared" si="214"/>
        <v/>
      </c>
      <c r="X1065" s="151">
        <f t="shared" si="215"/>
        <v>0</v>
      </c>
      <c r="Y1065" s="151">
        <f t="shared" si="216"/>
        <v>0</v>
      </c>
      <c r="Z1065" s="151" t="str">
        <f t="shared" si="217"/>
        <v/>
      </c>
      <c r="AA1065" s="151">
        <f>COUNTIF($F$2:F1065,F1065)</f>
        <v>0</v>
      </c>
      <c r="AB1065" s="156" t="str">
        <f t="shared" si="218"/>
        <v/>
      </c>
      <c r="AC1065" t="e">
        <f>VLOOKUP(C1065,'2-班级信息'!A:AH,31,0)</f>
        <v>#N/A</v>
      </c>
      <c r="AD1065" t="e">
        <f>VLOOKUP(C1065,'2-班级信息'!A:AH,8,0)</f>
        <v>#N/A</v>
      </c>
      <c r="AE1065" t="e">
        <f t="shared" si="219"/>
        <v>#N/A</v>
      </c>
      <c r="AF1065" t="e">
        <f t="shared" si="220"/>
        <v>#N/A</v>
      </c>
    </row>
    <row r="1066" spans="1:32">
      <c r="A1066" s="176"/>
      <c r="B1066" s="176"/>
      <c r="C1066" s="176"/>
      <c r="D1066" s="176"/>
      <c r="E1066" s="176"/>
      <c r="F1066" s="176"/>
      <c r="G1066" s="175"/>
      <c r="H1066" s="176"/>
      <c r="I1066" s="176"/>
      <c r="J1066" s="176"/>
      <c r="K1066" s="176"/>
      <c r="L1066" s="176"/>
      <c r="M1066" s="176"/>
      <c r="N1066" s="176" t="s">
        <v>12</v>
      </c>
      <c r="O1066" s="176" t="s">
        <v>12</v>
      </c>
      <c r="P1066" s="155" t="str">
        <f t="shared" si="208"/>
        <v xml:space="preserve"> </v>
      </c>
      <c r="Q1066" s="155" t="str">
        <f>IF(P1066="在读",IF(IFERROR(FIND("一",C1066),0)&gt;0,"一对一",VLOOKUP(LEFT(C1066,3),班级编码!A:H,8,0)),P1066)</f>
        <v xml:space="preserve"> </v>
      </c>
      <c r="R1066" s="156">
        <f t="shared" si="209"/>
        <v>0</v>
      </c>
      <c r="S1066" s="151">
        <f t="shared" si="210"/>
        <v>0</v>
      </c>
      <c r="T1066" s="151" t="str">
        <f t="shared" si="211"/>
        <v/>
      </c>
      <c r="U1066" s="151" t="str">
        <f t="shared" si="212"/>
        <v/>
      </c>
      <c r="V1066" s="151" t="str">
        <f t="shared" si="213"/>
        <v/>
      </c>
      <c r="W1066" s="151" t="str">
        <f t="shared" si="214"/>
        <v/>
      </c>
      <c r="X1066" s="151">
        <f t="shared" si="215"/>
        <v>0</v>
      </c>
      <c r="Y1066" s="151">
        <f t="shared" si="216"/>
        <v>0</v>
      </c>
      <c r="Z1066" s="151" t="str">
        <f t="shared" si="217"/>
        <v/>
      </c>
      <c r="AA1066" s="151">
        <f>COUNTIF($F$2:F1066,F1066)</f>
        <v>0</v>
      </c>
      <c r="AB1066" s="156" t="str">
        <f t="shared" si="218"/>
        <v/>
      </c>
      <c r="AC1066" t="e">
        <f>VLOOKUP(C1066,'2-班级信息'!A:AH,31,0)</f>
        <v>#N/A</v>
      </c>
      <c r="AD1066" t="e">
        <f>VLOOKUP(C1066,'2-班级信息'!A:AH,8,0)</f>
        <v>#N/A</v>
      </c>
      <c r="AE1066" t="e">
        <f t="shared" si="219"/>
        <v>#N/A</v>
      </c>
      <c r="AF1066" t="e">
        <f t="shared" si="220"/>
        <v>#N/A</v>
      </c>
    </row>
    <row r="1067" spans="1:32">
      <c r="A1067" s="176"/>
      <c r="B1067" s="176"/>
      <c r="C1067" s="176"/>
      <c r="D1067" s="176"/>
      <c r="E1067" s="176"/>
      <c r="F1067" s="176"/>
      <c r="G1067" s="175"/>
      <c r="H1067" s="176"/>
      <c r="I1067" s="176"/>
      <c r="J1067" s="176"/>
      <c r="K1067" s="176"/>
      <c r="L1067" s="176"/>
      <c r="M1067" s="176"/>
      <c r="N1067" s="176" t="s">
        <v>12</v>
      </c>
      <c r="O1067" s="176" t="s">
        <v>12</v>
      </c>
      <c r="P1067" s="155" t="str">
        <f t="shared" si="208"/>
        <v xml:space="preserve"> </v>
      </c>
      <c r="Q1067" s="155" t="str">
        <f>IF(P1067="在读",IF(IFERROR(FIND("一",C1067),0)&gt;0,"一对一",VLOOKUP(LEFT(C1067,3),班级编码!A:H,8,0)),P1067)</f>
        <v xml:space="preserve"> </v>
      </c>
      <c r="R1067" s="156">
        <f t="shared" si="209"/>
        <v>0</v>
      </c>
      <c r="S1067" s="151">
        <f t="shared" si="210"/>
        <v>0</v>
      </c>
      <c r="T1067" s="151" t="str">
        <f t="shared" si="211"/>
        <v/>
      </c>
      <c r="U1067" s="151" t="str">
        <f t="shared" si="212"/>
        <v/>
      </c>
      <c r="V1067" s="151" t="str">
        <f t="shared" si="213"/>
        <v/>
      </c>
      <c r="W1067" s="151" t="str">
        <f t="shared" si="214"/>
        <v/>
      </c>
      <c r="X1067" s="151">
        <f t="shared" si="215"/>
        <v>0</v>
      </c>
      <c r="Y1067" s="151">
        <f t="shared" si="216"/>
        <v>0</v>
      </c>
      <c r="Z1067" s="151" t="str">
        <f t="shared" si="217"/>
        <v/>
      </c>
      <c r="AA1067" s="151">
        <f>COUNTIF($F$2:F1067,F1067)</f>
        <v>0</v>
      </c>
      <c r="AB1067" s="156" t="str">
        <f t="shared" si="218"/>
        <v/>
      </c>
      <c r="AC1067" t="e">
        <f>VLOOKUP(C1067,'2-班级信息'!A:AH,31,0)</f>
        <v>#N/A</v>
      </c>
      <c r="AD1067" t="e">
        <f>VLOOKUP(C1067,'2-班级信息'!A:AH,8,0)</f>
        <v>#N/A</v>
      </c>
      <c r="AE1067" t="e">
        <f t="shared" si="219"/>
        <v>#N/A</v>
      </c>
      <c r="AF1067" t="e">
        <f t="shared" si="220"/>
        <v>#N/A</v>
      </c>
    </row>
    <row r="1068" spans="1:32">
      <c r="A1068" s="176"/>
      <c r="B1068" s="176"/>
      <c r="C1068" s="176"/>
      <c r="D1068" s="176"/>
      <c r="E1068" s="176"/>
      <c r="F1068" s="176"/>
      <c r="G1068" s="175"/>
      <c r="H1068" s="176"/>
      <c r="I1068" s="176"/>
      <c r="J1068" s="176"/>
      <c r="K1068" s="176"/>
      <c r="L1068" s="176"/>
      <c r="M1068" s="176"/>
      <c r="N1068" s="176" t="s">
        <v>12</v>
      </c>
      <c r="O1068" s="176" t="s">
        <v>12</v>
      </c>
      <c r="P1068" s="155" t="str">
        <f t="shared" si="208"/>
        <v xml:space="preserve"> </v>
      </c>
      <c r="Q1068" s="155" t="str">
        <f>IF(P1068="在读",IF(IFERROR(FIND("一",C1068),0)&gt;0,"一对一",VLOOKUP(LEFT(C1068,3),班级编码!A:H,8,0)),P1068)</f>
        <v xml:space="preserve"> </v>
      </c>
      <c r="R1068" s="156">
        <f t="shared" si="209"/>
        <v>0</v>
      </c>
      <c r="S1068" s="151">
        <f t="shared" si="210"/>
        <v>0</v>
      </c>
      <c r="T1068" s="151" t="str">
        <f t="shared" si="211"/>
        <v/>
      </c>
      <c r="U1068" s="151" t="str">
        <f t="shared" si="212"/>
        <v/>
      </c>
      <c r="V1068" s="151" t="str">
        <f t="shared" si="213"/>
        <v/>
      </c>
      <c r="W1068" s="151" t="str">
        <f t="shared" si="214"/>
        <v/>
      </c>
      <c r="X1068" s="151">
        <f t="shared" si="215"/>
        <v>0</v>
      </c>
      <c r="Y1068" s="151">
        <f t="shared" si="216"/>
        <v>0</v>
      </c>
      <c r="Z1068" s="151" t="str">
        <f t="shared" si="217"/>
        <v/>
      </c>
      <c r="AA1068" s="151">
        <f>COUNTIF($F$2:F1068,F1068)</f>
        <v>0</v>
      </c>
      <c r="AB1068" s="156" t="str">
        <f t="shared" si="218"/>
        <v/>
      </c>
      <c r="AC1068" t="e">
        <f>VLOOKUP(C1068,'2-班级信息'!A:AH,31,0)</f>
        <v>#N/A</v>
      </c>
      <c r="AD1068" t="e">
        <f>VLOOKUP(C1068,'2-班级信息'!A:AH,8,0)</f>
        <v>#N/A</v>
      </c>
      <c r="AE1068" t="e">
        <f t="shared" si="219"/>
        <v>#N/A</v>
      </c>
      <c r="AF1068" t="e">
        <f t="shared" si="220"/>
        <v>#N/A</v>
      </c>
    </row>
    <row r="1069" spans="1:32">
      <c r="A1069" s="176"/>
      <c r="B1069" s="176"/>
      <c r="C1069" s="176"/>
      <c r="D1069" s="176"/>
      <c r="E1069" s="176"/>
      <c r="F1069" s="176"/>
      <c r="G1069" s="175"/>
      <c r="H1069" s="176"/>
      <c r="I1069" s="176"/>
      <c r="J1069" s="176"/>
      <c r="K1069" s="176"/>
      <c r="L1069" s="176"/>
      <c r="M1069" s="176"/>
      <c r="N1069" s="176" t="s">
        <v>12</v>
      </c>
      <c r="O1069" s="176" t="s">
        <v>12</v>
      </c>
      <c r="P1069" s="155" t="str">
        <f t="shared" si="208"/>
        <v xml:space="preserve"> </v>
      </c>
      <c r="Q1069" s="155" t="str">
        <f>IF(P1069="在读",IF(IFERROR(FIND("一",C1069),0)&gt;0,"一对一",VLOOKUP(LEFT(C1069,3),班级编码!A:H,8,0)),P1069)</f>
        <v xml:space="preserve"> </v>
      </c>
      <c r="R1069" s="156">
        <f t="shared" si="209"/>
        <v>0</v>
      </c>
      <c r="S1069" s="151">
        <f t="shared" si="210"/>
        <v>0</v>
      </c>
      <c r="T1069" s="151" t="str">
        <f t="shared" si="211"/>
        <v/>
      </c>
      <c r="U1069" s="151" t="str">
        <f t="shared" si="212"/>
        <v/>
      </c>
      <c r="V1069" s="151" t="str">
        <f t="shared" si="213"/>
        <v/>
      </c>
      <c r="W1069" s="151" t="str">
        <f t="shared" si="214"/>
        <v/>
      </c>
      <c r="X1069" s="151">
        <f t="shared" si="215"/>
        <v>0</v>
      </c>
      <c r="Y1069" s="151">
        <f t="shared" si="216"/>
        <v>0</v>
      </c>
      <c r="Z1069" s="151" t="str">
        <f t="shared" si="217"/>
        <v/>
      </c>
      <c r="AA1069" s="151">
        <f>COUNTIF($F$2:F1069,F1069)</f>
        <v>0</v>
      </c>
      <c r="AB1069" s="156" t="str">
        <f t="shared" si="218"/>
        <v/>
      </c>
      <c r="AC1069" t="e">
        <f>VLOOKUP(C1069,'2-班级信息'!A:AH,31,0)</f>
        <v>#N/A</v>
      </c>
      <c r="AD1069" t="e">
        <f>VLOOKUP(C1069,'2-班级信息'!A:AH,8,0)</f>
        <v>#N/A</v>
      </c>
      <c r="AE1069" t="e">
        <f t="shared" si="219"/>
        <v>#N/A</v>
      </c>
      <c r="AF1069" t="e">
        <f t="shared" si="220"/>
        <v>#N/A</v>
      </c>
    </row>
    <row r="1070" spans="1:32">
      <c r="A1070" s="176"/>
      <c r="B1070" s="176"/>
      <c r="C1070" s="176"/>
      <c r="D1070" s="176"/>
      <c r="E1070" s="176"/>
      <c r="F1070" s="176"/>
      <c r="G1070" s="175"/>
      <c r="H1070" s="176"/>
      <c r="I1070" s="176"/>
      <c r="J1070" s="176"/>
      <c r="K1070" s="176"/>
      <c r="L1070" s="176"/>
      <c r="M1070" s="176"/>
      <c r="N1070" s="176" t="s">
        <v>12</v>
      </c>
      <c r="O1070" s="176" t="s">
        <v>12</v>
      </c>
      <c r="P1070" s="155" t="str">
        <f t="shared" si="208"/>
        <v xml:space="preserve"> </v>
      </c>
      <c r="Q1070" s="155" t="str">
        <f>IF(P1070="在读",IF(IFERROR(FIND("一",C1070),0)&gt;0,"一对一",VLOOKUP(LEFT(C1070,3),班级编码!A:H,8,0)),P1070)</f>
        <v xml:space="preserve"> </v>
      </c>
      <c r="R1070" s="156">
        <f t="shared" si="209"/>
        <v>0</v>
      </c>
      <c r="S1070" s="151">
        <f t="shared" si="210"/>
        <v>0</v>
      </c>
      <c r="T1070" s="151" t="str">
        <f t="shared" si="211"/>
        <v/>
      </c>
      <c r="U1070" s="151" t="str">
        <f t="shared" si="212"/>
        <v/>
      </c>
      <c r="V1070" s="151" t="str">
        <f t="shared" si="213"/>
        <v/>
      </c>
      <c r="W1070" s="151" t="str">
        <f t="shared" si="214"/>
        <v/>
      </c>
      <c r="X1070" s="151">
        <f t="shared" si="215"/>
        <v>0</v>
      </c>
      <c r="Y1070" s="151">
        <f t="shared" si="216"/>
        <v>0</v>
      </c>
      <c r="Z1070" s="151" t="str">
        <f t="shared" si="217"/>
        <v/>
      </c>
      <c r="AA1070" s="151">
        <f>COUNTIF($F$2:F1070,F1070)</f>
        <v>0</v>
      </c>
      <c r="AB1070" s="156" t="str">
        <f t="shared" si="218"/>
        <v/>
      </c>
      <c r="AC1070" t="e">
        <f>VLOOKUP(C1070,'2-班级信息'!A:AH,31,0)</f>
        <v>#N/A</v>
      </c>
      <c r="AD1070" t="e">
        <f>VLOOKUP(C1070,'2-班级信息'!A:AH,8,0)</f>
        <v>#N/A</v>
      </c>
      <c r="AE1070" t="e">
        <f t="shared" si="219"/>
        <v>#N/A</v>
      </c>
      <c r="AF1070" t="e">
        <f t="shared" si="220"/>
        <v>#N/A</v>
      </c>
    </row>
    <row r="1071" spans="1:32">
      <c r="A1071" s="176"/>
      <c r="B1071" s="176"/>
      <c r="C1071" s="176"/>
      <c r="D1071" s="176"/>
      <c r="E1071" s="176"/>
      <c r="F1071" s="176"/>
      <c r="G1071" s="175"/>
      <c r="H1071" s="176"/>
      <c r="I1071" s="176"/>
      <c r="J1071" s="176"/>
      <c r="K1071" s="176"/>
      <c r="L1071" s="176"/>
      <c r="M1071" s="176"/>
      <c r="N1071" s="176" t="s">
        <v>12</v>
      </c>
      <c r="O1071" s="176" t="s">
        <v>12</v>
      </c>
      <c r="P1071" s="155" t="str">
        <f t="shared" si="208"/>
        <v xml:space="preserve"> </v>
      </c>
      <c r="Q1071" s="155" t="str">
        <f>IF(P1071="在读",IF(IFERROR(FIND("一",C1071),0)&gt;0,"一对一",VLOOKUP(LEFT(C1071,3),班级编码!A:H,8,0)),P1071)</f>
        <v xml:space="preserve"> </v>
      </c>
      <c r="R1071" s="156">
        <f t="shared" si="209"/>
        <v>0</v>
      </c>
      <c r="S1071" s="151">
        <f t="shared" si="210"/>
        <v>0</v>
      </c>
      <c r="T1071" s="151" t="str">
        <f t="shared" si="211"/>
        <v/>
      </c>
      <c r="U1071" s="151" t="str">
        <f t="shared" si="212"/>
        <v/>
      </c>
      <c r="V1071" s="151" t="str">
        <f t="shared" si="213"/>
        <v/>
      </c>
      <c r="W1071" s="151" t="str">
        <f t="shared" si="214"/>
        <v/>
      </c>
      <c r="X1071" s="151">
        <f t="shared" si="215"/>
        <v>0</v>
      </c>
      <c r="Y1071" s="151">
        <f t="shared" si="216"/>
        <v>0</v>
      </c>
      <c r="Z1071" s="151" t="str">
        <f t="shared" si="217"/>
        <v/>
      </c>
      <c r="AA1071" s="151">
        <f>COUNTIF($F$2:F1071,F1071)</f>
        <v>0</v>
      </c>
      <c r="AB1071" s="156" t="str">
        <f t="shared" si="218"/>
        <v/>
      </c>
      <c r="AC1071" t="e">
        <f>VLOOKUP(C1071,'2-班级信息'!A:AH,31,0)</f>
        <v>#N/A</v>
      </c>
      <c r="AD1071" t="e">
        <f>VLOOKUP(C1071,'2-班级信息'!A:AH,8,0)</f>
        <v>#N/A</v>
      </c>
      <c r="AE1071" t="e">
        <f t="shared" si="219"/>
        <v>#N/A</v>
      </c>
      <c r="AF1071" t="e">
        <f t="shared" si="220"/>
        <v>#N/A</v>
      </c>
    </row>
    <row r="1072" spans="1:32">
      <c r="A1072" s="176"/>
      <c r="B1072" s="176"/>
      <c r="C1072" s="176"/>
      <c r="D1072" s="176"/>
      <c r="E1072" s="176"/>
      <c r="F1072" s="176"/>
      <c r="G1072" s="175"/>
      <c r="H1072" s="176"/>
      <c r="I1072" s="176"/>
      <c r="J1072" s="176"/>
      <c r="K1072" s="176"/>
      <c r="L1072" s="176"/>
      <c r="M1072" s="176"/>
      <c r="N1072" s="176" t="s">
        <v>12</v>
      </c>
      <c r="O1072" s="176" t="s">
        <v>12</v>
      </c>
      <c r="P1072" s="155" t="str">
        <f t="shared" si="208"/>
        <v xml:space="preserve"> </v>
      </c>
      <c r="Q1072" s="155" t="str">
        <f>IF(P1072="在读",IF(IFERROR(FIND("一",C1072),0)&gt;0,"一对一",VLOOKUP(LEFT(C1072,3),班级编码!A:H,8,0)),P1072)</f>
        <v xml:space="preserve"> </v>
      </c>
      <c r="R1072" s="156">
        <f t="shared" si="209"/>
        <v>0</v>
      </c>
      <c r="S1072" s="151">
        <f t="shared" si="210"/>
        <v>0</v>
      </c>
      <c r="T1072" s="151" t="str">
        <f t="shared" si="211"/>
        <v/>
      </c>
      <c r="U1072" s="151" t="str">
        <f t="shared" si="212"/>
        <v/>
      </c>
      <c r="V1072" s="151" t="str">
        <f t="shared" si="213"/>
        <v/>
      </c>
      <c r="W1072" s="151" t="str">
        <f t="shared" si="214"/>
        <v/>
      </c>
      <c r="X1072" s="151">
        <f t="shared" si="215"/>
        <v>0</v>
      </c>
      <c r="Y1072" s="151">
        <f t="shared" si="216"/>
        <v>0</v>
      </c>
      <c r="Z1072" s="151" t="str">
        <f t="shared" si="217"/>
        <v/>
      </c>
      <c r="AA1072" s="151">
        <f>COUNTIF($F$2:F1072,F1072)</f>
        <v>0</v>
      </c>
      <c r="AB1072" s="156" t="str">
        <f t="shared" si="218"/>
        <v/>
      </c>
      <c r="AC1072" t="e">
        <f>VLOOKUP(C1072,'2-班级信息'!A:AH,31,0)</f>
        <v>#N/A</v>
      </c>
      <c r="AD1072" t="e">
        <f>VLOOKUP(C1072,'2-班级信息'!A:AH,8,0)</f>
        <v>#N/A</v>
      </c>
      <c r="AE1072" t="e">
        <f t="shared" si="219"/>
        <v>#N/A</v>
      </c>
      <c r="AF1072" t="e">
        <f t="shared" si="220"/>
        <v>#N/A</v>
      </c>
    </row>
    <row r="1073" spans="1:32">
      <c r="A1073" s="176"/>
      <c r="B1073" s="176"/>
      <c r="C1073" s="176"/>
      <c r="D1073" s="176"/>
      <c r="E1073" s="176"/>
      <c r="F1073" s="176"/>
      <c r="G1073" s="175"/>
      <c r="H1073" s="176"/>
      <c r="I1073" s="176"/>
      <c r="J1073" s="176"/>
      <c r="K1073" s="176"/>
      <c r="L1073" s="176"/>
      <c r="M1073" s="176"/>
      <c r="N1073" s="176" t="s">
        <v>12</v>
      </c>
      <c r="O1073" s="176" t="s">
        <v>12</v>
      </c>
      <c r="P1073" s="155" t="str">
        <f t="shared" si="208"/>
        <v xml:space="preserve"> </v>
      </c>
      <c r="Q1073" s="155" t="str">
        <f>IF(P1073="在读",IF(IFERROR(FIND("一",C1073),0)&gt;0,"一对一",VLOOKUP(LEFT(C1073,3),班级编码!A:H,8,0)),P1073)</f>
        <v xml:space="preserve"> </v>
      </c>
      <c r="R1073" s="156">
        <f t="shared" si="209"/>
        <v>0</v>
      </c>
      <c r="S1073" s="151">
        <f t="shared" si="210"/>
        <v>0</v>
      </c>
      <c r="T1073" s="151" t="str">
        <f t="shared" si="211"/>
        <v/>
      </c>
      <c r="U1073" s="151" t="str">
        <f t="shared" si="212"/>
        <v/>
      </c>
      <c r="V1073" s="151" t="str">
        <f t="shared" si="213"/>
        <v/>
      </c>
      <c r="W1073" s="151" t="str">
        <f t="shared" si="214"/>
        <v/>
      </c>
      <c r="X1073" s="151">
        <f t="shared" si="215"/>
        <v>0</v>
      </c>
      <c r="Y1073" s="151">
        <f t="shared" si="216"/>
        <v>0</v>
      </c>
      <c r="Z1073" s="151" t="str">
        <f t="shared" si="217"/>
        <v/>
      </c>
      <c r="AA1073" s="151">
        <f>COUNTIF($F$2:F1073,F1073)</f>
        <v>0</v>
      </c>
      <c r="AB1073" s="156" t="str">
        <f t="shared" si="218"/>
        <v/>
      </c>
      <c r="AC1073" t="e">
        <f>VLOOKUP(C1073,'2-班级信息'!A:AH,31,0)</f>
        <v>#N/A</v>
      </c>
      <c r="AD1073" t="e">
        <f>VLOOKUP(C1073,'2-班级信息'!A:AH,8,0)</f>
        <v>#N/A</v>
      </c>
      <c r="AE1073" t="e">
        <f t="shared" si="219"/>
        <v>#N/A</v>
      </c>
      <c r="AF1073" t="e">
        <f t="shared" si="220"/>
        <v>#N/A</v>
      </c>
    </row>
    <row r="1074" spans="1:32">
      <c r="A1074" s="176"/>
      <c r="B1074" s="176"/>
      <c r="C1074" s="176"/>
      <c r="D1074" s="176"/>
      <c r="E1074" s="176"/>
      <c r="F1074" s="176"/>
      <c r="G1074" s="175"/>
      <c r="H1074" s="176"/>
      <c r="I1074" s="176"/>
      <c r="J1074" s="176"/>
      <c r="K1074" s="176"/>
      <c r="L1074" s="176"/>
      <c r="M1074" s="176"/>
      <c r="N1074" s="176" t="s">
        <v>12</v>
      </c>
      <c r="O1074" s="176" t="s">
        <v>12</v>
      </c>
      <c r="P1074" s="155" t="str">
        <f t="shared" si="208"/>
        <v xml:space="preserve"> </v>
      </c>
      <c r="Q1074" s="155" t="str">
        <f>IF(P1074="在读",IF(IFERROR(FIND("一",C1074),0)&gt;0,"一对一",VLOOKUP(LEFT(C1074,3),班级编码!A:H,8,0)),P1074)</f>
        <v xml:space="preserve"> </v>
      </c>
      <c r="R1074" s="156">
        <f t="shared" si="209"/>
        <v>0</v>
      </c>
      <c r="S1074" s="151">
        <f t="shared" si="210"/>
        <v>0</v>
      </c>
      <c r="T1074" s="151" t="str">
        <f t="shared" si="211"/>
        <v/>
      </c>
      <c r="U1074" s="151" t="str">
        <f t="shared" si="212"/>
        <v/>
      </c>
      <c r="V1074" s="151" t="str">
        <f t="shared" si="213"/>
        <v/>
      </c>
      <c r="W1074" s="151" t="str">
        <f t="shared" si="214"/>
        <v/>
      </c>
      <c r="X1074" s="151">
        <f t="shared" si="215"/>
        <v>0</v>
      </c>
      <c r="Y1074" s="151">
        <f t="shared" si="216"/>
        <v>0</v>
      </c>
      <c r="Z1074" s="151" t="str">
        <f t="shared" si="217"/>
        <v/>
      </c>
      <c r="AA1074" s="151">
        <f>COUNTIF($F$2:F1074,F1074)</f>
        <v>0</v>
      </c>
      <c r="AB1074" s="156" t="str">
        <f t="shared" si="218"/>
        <v/>
      </c>
      <c r="AC1074" t="e">
        <f>VLOOKUP(C1074,'2-班级信息'!A:AH,31,0)</f>
        <v>#N/A</v>
      </c>
      <c r="AD1074" t="e">
        <f>VLOOKUP(C1074,'2-班级信息'!A:AH,8,0)</f>
        <v>#N/A</v>
      </c>
      <c r="AE1074" t="e">
        <f t="shared" si="219"/>
        <v>#N/A</v>
      </c>
      <c r="AF1074" t="e">
        <f t="shared" si="220"/>
        <v>#N/A</v>
      </c>
    </row>
    <row r="1075" spans="1:32">
      <c r="A1075" s="176"/>
      <c r="B1075" s="176"/>
      <c r="C1075" s="176"/>
      <c r="D1075" s="176"/>
      <c r="E1075" s="176"/>
      <c r="F1075" s="176"/>
      <c r="G1075" s="175"/>
      <c r="H1075" s="176"/>
      <c r="I1075" s="176"/>
      <c r="J1075" s="176"/>
      <c r="K1075" s="176"/>
      <c r="L1075" s="176"/>
      <c r="M1075" s="176"/>
      <c r="N1075" s="176" t="s">
        <v>12</v>
      </c>
      <c r="O1075" s="176" t="s">
        <v>12</v>
      </c>
      <c r="P1075" s="155" t="str">
        <f t="shared" si="208"/>
        <v xml:space="preserve"> </v>
      </c>
      <c r="Q1075" s="155" t="str">
        <f>IF(P1075="在读",IF(IFERROR(FIND("一",C1075),0)&gt;0,"一对一",VLOOKUP(LEFT(C1075,3),班级编码!A:H,8,0)),P1075)</f>
        <v xml:space="preserve"> </v>
      </c>
      <c r="R1075" s="156">
        <f t="shared" si="209"/>
        <v>0</v>
      </c>
      <c r="S1075" s="151">
        <f t="shared" si="210"/>
        <v>0</v>
      </c>
      <c r="T1075" s="151" t="str">
        <f t="shared" si="211"/>
        <v/>
      </c>
      <c r="U1075" s="151" t="str">
        <f t="shared" si="212"/>
        <v/>
      </c>
      <c r="V1075" s="151" t="str">
        <f t="shared" si="213"/>
        <v/>
      </c>
      <c r="W1075" s="151" t="str">
        <f t="shared" si="214"/>
        <v/>
      </c>
      <c r="X1075" s="151">
        <f t="shared" si="215"/>
        <v>0</v>
      </c>
      <c r="Y1075" s="151">
        <f t="shared" si="216"/>
        <v>0</v>
      </c>
      <c r="Z1075" s="151" t="str">
        <f t="shared" si="217"/>
        <v/>
      </c>
      <c r="AA1075" s="151">
        <f>COUNTIF($F$2:F1075,F1075)</f>
        <v>0</v>
      </c>
      <c r="AB1075" s="156" t="str">
        <f t="shared" si="218"/>
        <v/>
      </c>
      <c r="AC1075" t="e">
        <f>VLOOKUP(C1075,'2-班级信息'!A:AH,31,0)</f>
        <v>#N/A</v>
      </c>
      <c r="AD1075" t="e">
        <f>VLOOKUP(C1075,'2-班级信息'!A:AH,8,0)</f>
        <v>#N/A</v>
      </c>
      <c r="AE1075" t="e">
        <f t="shared" si="219"/>
        <v>#N/A</v>
      </c>
      <c r="AF1075" t="e">
        <f t="shared" si="220"/>
        <v>#N/A</v>
      </c>
    </row>
    <row r="1076" spans="1:32">
      <c r="A1076" s="176"/>
      <c r="B1076" s="176"/>
      <c r="C1076" s="176"/>
      <c r="D1076" s="176"/>
      <c r="E1076" s="176"/>
      <c r="F1076" s="176"/>
      <c r="G1076" s="175"/>
      <c r="H1076" s="176"/>
      <c r="I1076" s="176"/>
      <c r="J1076" s="176"/>
      <c r="K1076" s="176"/>
      <c r="L1076" s="176"/>
      <c r="M1076" s="176"/>
      <c r="N1076" s="176" t="s">
        <v>12</v>
      </c>
      <c r="O1076" s="176" t="s">
        <v>12</v>
      </c>
      <c r="P1076" s="155" t="str">
        <f t="shared" si="208"/>
        <v xml:space="preserve"> </v>
      </c>
      <c r="Q1076" s="155" t="str">
        <f>IF(P1076="在读",IF(IFERROR(FIND("一",C1076),0)&gt;0,"一对一",VLOOKUP(LEFT(C1076,3),班级编码!A:H,8,0)),P1076)</f>
        <v xml:space="preserve"> </v>
      </c>
      <c r="R1076" s="156">
        <f t="shared" si="209"/>
        <v>0</v>
      </c>
      <c r="S1076" s="151">
        <f t="shared" si="210"/>
        <v>0</v>
      </c>
      <c r="T1076" s="151" t="str">
        <f t="shared" si="211"/>
        <v/>
      </c>
      <c r="U1076" s="151" t="str">
        <f t="shared" si="212"/>
        <v/>
      </c>
      <c r="V1076" s="151" t="str">
        <f t="shared" si="213"/>
        <v/>
      </c>
      <c r="W1076" s="151" t="str">
        <f t="shared" si="214"/>
        <v/>
      </c>
      <c r="X1076" s="151">
        <f t="shared" si="215"/>
        <v>0</v>
      </c>
      <c r="Y1076" s="151">
        <f t="shared" si="216"/>
        <v>0</v>
      </c>
      <c r="Z1076" s="151" t="str">
        <f t="shared" si="217"/>
        <v/>
      </c>
      <c r="AA1076" s="151">
        <f>COUNTIF($F$2:F1076,F1076)</f>
        <v>0</v>
      </c>
      <c r="AB1076" s="156" t="str">
        <f t="shared" si="218"/>
        <v/>
      </c>
      <c r="AC1076" t="e">
        <f>VLOOKUP(C1076,'2-班级信息'!A:AH,31,0)</f>
        <v>#N/A</v>
      </c>
      <c r="AD1076" t="e">
        <f>VLOOKUP(C1076,'2-班级信息'!A:AH,8,0)</f>
        <v>#N/A</v>
      </c>
      <c r="AE1076" t="e">
        <f t="shared" si="219"/>
        <v>#N/A</v>
      </c>
      <c r="AF1076" t="e">
        <f t="shared" si="220"/>
        <v>#N/A</v>
      </c>
    </row>
    <row r="1077" spans="1:32">
      <c r="A1077" s="176"/>
      <c r="B1077" s="176"/>
      <c r="C1077" s="176"/>
      <c r="D1077" s="176"/>
      <c r="E1077" s="176"/>
      <c r="F1077" s="176"/>
      <c r="G1077" s="175"/>
      <c r="H1077" s="176"/>
      <c r="I1077" s="176"/>
      <c r="J1077" s="176"/>
      <c r="K1077" s="176"/>
      <c r="L1077" s="176"/>
      <c r="M1077" s="176"/>
      <c r="N1077" s="176" t="s">
        <v>12</v>
      </c>
      <c r="O1077" s="176" t="s">
        <v>12</v>
      </c>
      <c r="P1077" s="155" t="str">
        <f t="shared" si="208"/>
        <v xml:space="preserve"> </v>
      </c>
      <c r="Q1077" s="155" t="str">
        <f>IF(P1077="在读",IF(IFERROR(FIND("一",C1077),0)&gt;0,"一对一",VLOOKUP(LEFT(C1077,3),班级编码!A:H,8,0)),P1077)</f>
        <v xml:space="preserve"> </v>
      </c>
      <c r="R1077" s="156">
        <f t="shared" si="209"/>
        <v>0</v>
      </c>
      <c r="S1077" s="151">
        <f t="shared" si="210"/>
        <v>0</v>
      </c>
      <c r="T1077" s="151" t="str">
        <f t="shared" si="211"/>
        <v/>
      </c>
      <c r="U1077" s="151" t="str">
        <f t="shared" si="212"/>
        <v/>
      </c>
      <c r="V1077" s="151" t="str">
        <f t="shared" si="213"/>
        <v/>
      </c>
      <c r="W1077" s="151" t="str">
        <f t="shared" si="214"/>
        <v/>
      </c>
      <c r="X1077" s="151">
        <f t="shared" si="215"/>
        <v>0</v>
      </c>
      <c r="Y1077" s="151">
        <f t="shared" si="216"/>
        <v>0</v>
      </c>
      <c r="Z1077" s="151" t="str">
        <f t="shared" si="217"/>
        <v/>
      </c>
      <c r="AA1077" s="151">
        <f>COUNTIF($F$2:F1077,F1077)</f>
        <v>0</v>
      </c>
      <c r="AB1077" s="156" t="str">
        <f t="shared" si="218"/>
        <v/>
      </c>
      <c r="AC1077" t="e">
        <f>VLOOKUP(C1077,'2-班级信息'!A:AH,31,0)</f>
        <v>#N/A</v>
      </c>
      <c r="AD1077" t="e">
        <f>VLOOKUP(C1077,'2-班级信息'!A:AH,8,0)</f>
        <v>#N/A</v>
      </c>
      <c r="AE1077" t="e">
        <f t="shared" si="219"/>
        <v>#N/A</v>
      </c>
      <c r="AF1077" t="e">
        <f t="shared" si="220"/>
        <v>#N/A</v>
      </c>
    </row>
    <row r="1078" spans="1:32">
      <c r="A1078" s="176"/>
      <c r="B1078" s="176"/>
      <c r="C1078" s="176"/>
      <c r="D1078" s="176"/>
      <c r="E1078" s="176"/>
      <c r="F1078" s="176"/>
      <c r="G1078" s="175"/>
      <c r="H1078" s="176"/>
      <c r="I1078" s="176"/>
      <c r="J1078" s="176"/>
      <c r="K1078" s="176"/>
      <c r="L1078" s="176"/>
      <c r="M1078" s="176"/>
      <c r="N1078" s="176" t="s">
        <v>12</v>
      </c>
      <c r="O1078" s="176" t="s">
        <v>12</v>
      </c>
      <c r="P1078" s="155" t="str">
        <f t="shared" si="208"/>
        <v xml:space="preserve"> </v>
      </c>
      <c r="Q1078" s="155" t="str">
        <f>IF(P1078="在读",IF(IFERROR(FIND("一",C1078),0)&gt;0,"一对一",VLOOKUP(LEFT(C1078,3),班级编码!A:H,8,0)),P1078)</f>
        <v xml:space="preserve"> </v>
      </c>
      <c r="R1078" s="156">
        <f t="shared" si="209"/>
        <v>0</v>
      </c>
      <c r="S1078" s="151">
        <f t="shared" si="210"/>
        <v>0</v>
      </c>
      <c r="T1078" s="151" t="str">
        <f t="shared" si="211"/>
        <v/>
      </c>
      <c r="U1078" s="151" t="str">
        <f t="shared" si="212"/>
        <v/>
      </c>
      <c r="V1078" s="151" t="str">
        <f t="shared" si="213"/>
        <v/>
      </c>
      <c r="W1078" s="151" t="str">
        <f t="shared" si="214"/>
        <v/>
      </c>
      <c r="X1078" s="151">
        <f t="shared" si="215"/>
        <v>0</v>
      </c>
      <c r="Y1078" s="151">
        <f t="shared" si="216"/>
        <v>0</v>
      </c>
      <c r="Z1078" s="151" t="str">
        <f t="shared" si="217"/>
        <v/>
      </c>
      <c r="AA1078" s="151">
        <f>COUNTIF($F$2:F1078,F1078)</f>
        <v>0</v>
      </c>
      <c r="AB1078" s="156" t="str">
        <f t="shared" si="218"/>
        <v/>
      </c>
      <c r="AC1078" t="e">
        <f>VLOOKUP(C1078,'2-班级信息'!A:AH,31,0)</f>
        <v>#N/A</v>
      </c>
      <c r="AD1078" t="e">
        <f>VLOOKUP(C1078,'2-班级信息'!A:AH,8,0)</f>
        <v>#N/A</v>
      </c>
      <c r="AE1078" t="e">
        <f t="shared" si="219"/>
        <v>#N/A</v>
      </c>
      <c r="AF1078" t="e">
        <f t="shared" si="220"/>
        <v>#N/A</v>
      </c>
    </row>
    <row r="1079" spans="1:32">
      <c r="A1079" s="176"/>
      <c r="B1079" s="176"/>
      <c r="C1079" s="176"/>
      <c r="D1079" s="176"/>
      <c r="E1079" s="176"/>
      <c r="F1079" s="176"/>
      <c r="G1079" s="175"/>
      <c r="H1079" s="176"/>
      <c r="I1079" s="176"/>
      <c r="J1079" s="176"/>
      <c r="K1079" s="176"/>
      <c r="L1079" s="176"/>
      <c r="M1079" s="176"/>
      <c r="N1079" s="176" t="s">
        <v>12</v>
      </c>
      <c r="O1079" s="176" t="s">
        <v>12</v>
      </c>
      <c r="P1079" s="155" t="str">
        <f t="shared" si="208"/>
        <v xml:space="preserve"> </v>
      </c>
      <c r="Q1079" s="155" t="str">
        <f>IF(P1079="在读",IF(IFERROR(FIND("一",C1079),0)&gt;0,"一对一",VLOOKUP(LEFT(C1079,3),班级编码!A:H,8,0)),P1079)</f>
        <v xml:space="preserve"> </v>
      </c>
      <c r="R1079" s="156">
        <f t="shared" si="209"/>
        <v>0</v>
      </c>
      <c r="S1079" s="151">
        <f t="shared" si="210"/>
        <v>0</v>
      </c>
      <c r="T1079" s="151" t="str">
        <f t="shared" si="211"/>
        <v/>
      </c>
      <c r="U1079" s="151" t="str">
        <f t="shared" si="212"/>
        <v/>
      </c>
      <c r="V1079" s="151" t="str">
        <f t="shared" si="213"/>
        <v/>
      </c>
      <c r="W1079" s="151" t="str">
        <f t="shared" si="214"/>
        <v/>
      </c>
      <c r="X1079" s="151">
        <f t="shared" si="215"/>
        <v>0</v>
      </c>
      <c r="Y1079" s="151">
        <f t="shared" si="216"/>
        <v>0</v>
      </c>
      <c r="Z1079" s="151" t="str">
        <f t="shared" si="217"/>
        <v/>
      </c>
      <c r="AA1079" s="151">
        <f>COUNTIF($F$2:F1079,F1079)</f>
        <v>0</v>
      </c>
      <c r="AB1079" s="156" t="str">
        <f t="shared" si="218"/>
        <v/>
      </c>
      <c r="AC1079" t="e">
        <f>VLOOKUP(C1079,'2-班级信息'!A:AH,31,0)</f>
        <v>#N/A</v>
      </c>
      <c r="AD1079" t="e">
        <f>VLOOKUP(C1079,'2-班级信息'!A:AH,8,0)</f>
        <v>#N/A</v>
      </c>
      <c r="AE1079" t="e">
        <f t="shared" si="219"/>
        <v>#N/A</v>
      </c>
      <c r="AF1079" t="e">
        <f t="shared" si="220"/>
        <v>#N/A</v>
      </c>
    </row>
    <row r="1080" spans="1:32">
      <c r="A1080" s="176"/>
      <c r="B1080" s="176"/>
      <c r="C1080" s="176"/>
      <c r="D1080" s="176"/>
      <c r="E1080" s="176"/>
      <c r="F1080" s="176"/>
      <c r="G1080" s="175"/>
      <c r="H1080" s="176"/>
      <c r="I1080" s="176"/>
      <c r="J1080" s="176"/>
      <c r="K1080" s="176"/>
      <c r="L1080" s="176"/>
      <c r="M1080" s="176"/>
      <c r="N1080" s="176" t="s">
        <v>12</v>
      </c>
      <c r="O1080" s="176" t="s">
        <v>12</v>
      </c>
      <c r="P1080" s="155" t="str">
        <f t="shared" si="208"/>
        <v xml:space="preserve"> </v>
      </c>
      <c r="Q1080" s="155" t="str">
        <f>IF(P1080="在读",IF(IFERROR(FIND("一",C1080),0)&gt;0,"一对一",VLOOKUP(LEFT(C1080,3),班级编码!A:H,8,0)),P1080)</f>
        <v xml:space="preserve"> </v>
      </c>
      <c r="R1080" s="156">
        <f t="shared" si="209"/>
        <v>0</v>
      </c>
      <c r="S1080" s="151">
        <f t="shared" si="210"/>
        <v>0</v>
      </c>
      <c r="T1080" s="151" t="str">
        <f t="shared" si="211"/>
        <v/>
      </c>
      <c r="U1080" s="151" t="str">
        <f t="shared" si="212"/>
        <v/>
      </c>
      <c r="V1080" s="151" t="str">
        <f t="shared" si="213"/>
        <v/>
      </c>
      <c r="W1080" s="151" t="str">
        <f t="shared" si="214"/>
        <v/>
      </c>
      <c r="X1080" s="151">
        <f t="shared" si="215"/>
        <v>0</v>
      </c>
      <c r="Y1080" s="151">
        <f t="shared" si="216"/>
        <v>0</v>
      </c>
      <c r="Z1080" s="151" t="str">
        <f t="shared" si="217"/>
        <v/>
      </c>
      <c r="AA1080" s="151">
        <f>COUNTIF($F$2:F1080,F1080)</f>
        <v>0</v>
      </c>
      <c r="AB1080" s="156" t="str">
        <f t="shared" si="218"/>
        <v/>
      </c>
      <c r="AC1080" t="e">
        <f>VLOOKUP(C1080,'2-班级信息'!A:AH,31,0)</f>
        <v>#N/A</v>
      </c>
      <c r="AD1080" t="e">
        <f>VLOOKUP(C1080,'2-班级信息'!A:AH,8,0)</f>
        <v>#N/A</v>
      </c>
      <c r="AE1080" t="e">
        <f t="shared" si="219"/>
        <v>#N/A</v>
      </c>
      <c r="AF1080" t="e">
        <f t="shared" si="220"/>
        <v>#N/A</v>
      </c>
    </row>
    <row r="1081" spans="1:32">
      <c r="A1081" s="176"/>
      <c r="B1081" s="176"/>
      <c r="C1081" s="176"/>
      <c r="D1081" s="176"/>
      <c r="E1081" s="176"/>
      <c r="F1081" s="176"/>
      <c r="G1081" s="175"/>
      <c r="H1081" s="176"/>
      <c r="I1081" s="176"/>
      <c r="J1081" s="176"/>
      <c r="K1081" s="176"/>
      <c r="L1081" s="176"/>
      <c r="M1081" s="176"/>
      <c r="N1081" s="176" t="s">
        <v>12</v>
      </c>
      <c r="O1081" s="176" t="s">
        <v>12</v>
      </c>
      <c r="P1081" s="155" t="str">
        <f t="shared" si="208"/>
        <v xml:space="preserve"> </v>
      </c>
      <c r="Q1081" s="155" t="str">
        <f>IF(P1081="在读",IF(IFERROR(FIND("一",C1081),0)&gt;0,"一对一",VLOOKUP(LEFT(C1081,3),班级编码!A:H,8,0)),P1081)</f>
        <v xml:space="preserve"> </v>
      </c>
      <c r="R1081" s="156">
        <f t="shared" si="209"/>
        <v>0</v>
      </c>
      <c r="S1081" s="151">
        <f t="shared" si="210"/>
        <v>0</v>
      </c>
      <c r="T1081" s="151" t="str">
        <f t="shared" si="211"/>
        <v/>
      </c>
      <c r="U1081" s="151" t="str">
        <f t="shared" si="212"/>
        <v/>
      </c>
      <c r="V1081" s="151" t="str">
        <f t="shared" si="213"/>
        <v/>
      </c>
      <c r="W1081" s="151" t="str">
        <f t="shared" si="214"/>
        <v/>
      </c>
      <c r="X1081" s="151">
        <f t="shared" si="215"/>
        <v>0</v>
      </c>
      <c r="Y1081" s="151">
        <f t="shared" si="216"/>
        <v>0</v>
      </c>
      <c r="Z1081" s="151" t="str">
        <f t="shared" si="217"/>
        <v/>
      </c>
      <c r="AA1081" s="151">
        <f>COUNTIF($F$2:F1081,F1081)</f>
        <v>0</v>
      </c>
      <c r="AB1081" s="156" t="str">
        <f t="shared" si="218"/>
        <v/>
      </c>
      <c r="AC1081" t="e">
        <f>VLOOKUP(C1081,'2-班级信息'!A:AH,31,0)</f>
        <v>#N/A</v>
      </c>
      <c r="AD1081" t="e">
        <f>VLOOKUP(C1081,'2-班级信息'!A:AH,8,0)</f>
        <v>#N/A</v>
      </c>
      <c r="AE1081" t="e">
        <f t="shared" si="219"/>
        <v>#N/A</v>
      </c>
      <c r="AF1081" t="e">
        <f t="shared" si="220"/>
        <v>#N/A</v>
      </c>
    </row>
    <row r="1082" spans="1:32">
      <c r="A1082" s="176"/>
      <c r="B1082" s="176"/>
      <c r="C1082" s="176"/>
      <c r="D1082" s="176"/>
      <c r="E1082" s="176"/>
      <c r="F1082" s="176"/>
      <c r="G1082" s="175"/>
      <c r="H1082" s="176"/>
      <c r="I1082" s="176"/>
      <c r="J1082" s="176"/>
      <c r="K1082" s="176"/>
      <c r="L1082" s="176"/>
      <c r="M1082" s="176"/>
      <c r="N1082" s="176" t="s">
        <v>12</v>
      </c>
      <c r="O1082" s="176" t="s">
        <v>12</v>
      </c>
      <c r="P1082" s="155" t="str">
        <f t="shared" si="208"/>
        <v xml:space="preserve"> </v>
      </c>
      <c r="Q1082" s="155" t="str">
        <f>IF(P1082="在读",IF(IFERROR(FIND("一",C1082),0)&gt;0,"一对一",VLOOKUP(LEFT(C1082,3),班级编码!A:H,8,0)),P1082)</f>
        <v xml:space="preserve"> </v>
      </c>
      <c r="R1082" s="156">
        <f t="shared" si="209"/>
        <v>0</v>
      </c>
      <c r="S1082" s="151">
        <f t="shared" si="210"/>
        <v>0</v>
      </c>
      <c r="T1082" s="151" t="str">
        <f t="shared" si="211"/>
        <v/>
      </c>
      <c r="U1082" s="151" t="str">
        <f t="shared" si="212"/>
        <v/>
      </c>
      <c r="V1082" s="151" t="str">
        <f t="shared" si="213"/>
        <v/>
      </c>
      <c r="W1082" s="151" t="str">
        <f t="shared" si="214"/>
        <v/>
      </c>
      <c r="X1082" s="151">
        <f t="shared" si="215"/>
        <v>0</v>
      </c>
      <c r="Y1082" s="151">
        <f t="shared" si="216"/>
        <v>0</v>
      </c>
      <c r="Z1082" s="151" t="str">
        <f t="shared" si="217"/>
        <v/>
      </c>
      <c r="AA1082" s="151">
        <f>COUNTIF($F$2:F1082,F1082)</f>
        <v>0</v>
      </c>
      <c r="AB1082" s="156" t="str">
        <f t="shared" si="218"/>
        <v/>
      </c>
      <c r="AC1082" t="e">
        <f>VLOOKUP(C1082,'2-班级信息'!A:AH,31,0)</f>
        <v>#N/A</v>
      </c>
      <c r="AD1082" t="e">
        <f>VLOOKUP(C1082,'2-班级信息'!A:AH,8,0)</f>
        <v>#N/A</v>
      </c>
      <c r="AE1082" t="e">
        <f t="shared" si="219"/>
        <v>#N/A</v>
      </c>
      <c r="AF1082" t="e">
        <f t="shared" si="220"/>
        <v>#N/A</v>
      </c>
    </row>
    <row r="1083" spans="1:32">
      <c r="A1083" s="176"/>
      <c r="B1083" s="176"/>
      <c r="C1083" s="176"/>
      <c r="D1083" s="176"/>
      <c r="E1083" s="176"/>
      <c r="F1083" s="176"/>
      <c r="G1083" s="175"/>
      <c r="H1083" s="176"/>
      <c r="I1083" s="176"/>
      <c r="J1083" s="176"/>
      <c r="K1083" s="176"/>
      <c r="L1083" s="176"/>
      <c r="M1083" s="176"/>
      <c r="N1083" s="176" t="s">
        <v>12</v>
      </c>
      <c r="O1083" s="176" t="s">
        <v>12</v>
      </c>
      <c r="P1083" s="155" t="str">
        <f t="shared" si="208"/>
        <v xml:space="preserve"> </v>
      </c>
      <c r="Q1083" s="155" t="str">
        <f>IF(P1083="在读",IF(IFERROR(FIND("一",C1083),0)&gt;0,"一对一",VLOOKUP(LEFT(C1083,3),班级编码!A:H,8,0)),P1083)</f>
        <v xml:space="preserve"> </v>
      </c>
      <c r="R1083" s="156">
        <f t="shared" si="209"/>
        <v>0</v>
      </c>
      <c r="S1083" s="151">
        <f t="shared" si="210"/>
        <v>0</v>
      </c>
      <c r="T1083" s="151" t="str">
        <f t="shared" si="211"/>
        <v/>
      </c>
      <c r="U1083" s="151" t="str">
        <f t="shared" si="212"/>
        <v/>
      </c>
      <c r="V1083" s="151" t="str">
        <f t="shared" si="213"/>
        <v/>
      </c>
      <c r="W1083" s="151" t="str">
        <f t="shared" si="214"/>
        <v/>
      </c>
      <c r="X1083" s="151">
        <f t="shared" si="215"/>
        <v>0</v>
      </c>
      <c r="Y1083" s="151">
        <f t="shared" si="216"/>
        <v>0</v>
      </c>
      <c r="Z1083" s="151" t="str">
        <f t="shared" si="217"/>
        <v/>
      </c>
      <c r="AA1083" s="151">
        <f>COUNTIF($F$2:F1083,F1083)</f>
        <v>0</v>
      </c>
      <c r="AB1083" s="156" t="str">
        <f t="shared" si="218"/>
        <v/>
      </c>
      <c r="AC1083" t="e">
        <f>VLOOKUP(C1083,'2-班级信息'!A:AH,31,0)</f>
        <v>#N/A</v>
      </c>
      <c r="AD1083" t="e">
        <f>VLOOKUP(C1083,'2-班级信息'!A:AH,8,0)</f>
        <v>#N/A</v>
      </c>
      <c r="AE1083" t="e">
        <f t="shared" si="219"/>
        <v>#N/A</v>
      </c>
      <c r="AF1083" t="e">
        <f t="shared" si="220"/>
        <v>#N/A</v>
      </c>
    </row>
    <row r="1084" spans="1:32">
      <c r="A1084" s="176"/>
      <c r="B1084" s="176"/>
      <c r="C1084" s="176"/>
      <c r="D1084" s="176"/>
      <c r="E1084" s="176"/>
      <c r="F1084" s="176"/>
      <c r="G1084" s="175"/>
      <c r="H1084" s="176"/>
      <c r="I1084" s="176"/>
      <c r="J1084" s="176"/>
      <c r="K1084" s="176"/>
      <c r="L1084" s="176"/>
      <c r="M1084" s="176"/>
      <c r="N1084" s="176" t="s">
        <v>12</v>
      </c>
      <c r="O1084" s="176" t="s">
        <v>12</v>
      </c>
      <c r="P1084" s="155" t="str">
        <f t="shared" si="208"/>
        <v xml:space="preserve"> </v>
      </c>
      <c r="Q1084" s="155" t="str">
        <f>IF(P1084="在读",IF(IFERROR(FIND("一",C1084),0)&gt;0,"一对一",VLOOKUP(LEFT(C1084,3),班级编码!A:H,8,0)),P1084)</f>
        <v xml:space="preserve"> </v>
      </c>
      <c r="R1084" s="156">
        <f t="shared" si="209"/>
        <v>0</v>
      </c>
      <c r="S1084" s="151">
        <f t="shared" si="210"/>
        <v>0</v>
      </c>
      <c r="T1084" s="151" t="str">
        <f t="shared" si="211"/>
        <v/>
      </c>
      <c r="U1084" s="151" t="str">
        <f t="shared" si="212"/>
        <v/>
      </c>
      <c r="V1084" s="151" t="str">
        <f t="shared" si="213"/>
        <v/>
      </c>
      <c r="W1084" s="151" t="str">
        <f t="shared" si="214"/>
        <v/>
      </c>
      <c r="X1084" s="151">
        <f t="shared" si="215"/>
        <v>0</v>
      </c>
      <c r="Y1084" s="151">
        <f t="shared" si="216"/>
        <v>0</v>
      </c>
      <c r="Z1084" s="151" t="str">
        <f t="shared" si="217"/>
        <v/>
      </c>
      <c r="AA1084" s="151">
        <f>COUNTIF($F$2:F1084,F1084)</f>
        <v>0</v>
      </c>
      <c r="AB1084" s="156" t="str">
        <f t="shared" si="218"/>
        <v/>
      </c>
      <c r="AC1084" t="e">
        <f>VLOOKUP(C1084,'2-班级信息'!A:AH,31,0)</f>
        <v>#N/A</v>
      </c>
      <c r="AD1084" t="e">
        <f>VLOOKUP(C1084,'2-班级信息'!A:AH,8,0)</f>
        <v>#N/A</v>
      </c>
      <c r="AE1084" t="e">
        <f t="shared" si="219"/>
        <v>#N/A</v>
      </c>
      <c r="AF1084" t="e">
        <f t="shared" si="220"/>
        <v>#N/A</v>
      </c>
    </row>
    <row r="1085" spans="1:32">
      <c r="A1085" s="176"/>
      <c r="B1085" s="176"/>
      <c r="C1085" s="176"/>
      <c r="D1085" s="176"/>
      <c r="E1085" s="176"/>
      <c r="F1085" s="176"/>
      <c r="G1085" s="175"/>
      <c r="H1085" s="176"/>
      <c r="I1085" s="176"/>
      <c r="J1085" s="176"/>
      <c r="K1085" s="176"/>
      <c r="L1085" s="176"/>
      <c r="M1085" s="176"/>
      <c r="N1085" s="176" t="s">
        <v>12</v>
      </c>
      <c r="O1085" s="176" t="s">
        <v>12</v>
      </c>
      <c r="P1085" s="155" t="str">
        <f t="shared" si="208"/>
        <v xml:space="preserve"> </v>
      </c>
      <c r="Q1085" s="155" t="str">
        <f>IF(P1085="在读",IF(IFERROR(FIND("一",C1085),0)&gt;0,"一对一",VLOOKUP(LEFT(C1085,3),班级编码!A:H,8,0)),P1085)</f>
        <v xml:space="preserve"> </v>
      </c>
      <c r="R1085" s="156">
        <f t="shared" si="209"/>
        <v>0</v>
      </c>
      <c r="S1085" s="151">
        <f t="shared" si="210"/>
        <v>0</v>
      </c>
      <c r="T1085" s="151" t="str">
        <f t="shared" si="211"/>
        <v/>
      </c>
      <c r="U1085" s="151" t="str">
        <f t="shared" si="212"/>
        <v/>
      </c>
      <c r="V1085" s="151" t="str">
        <f t="shared" si="213"/>
        <v/>
      </c>
      <c r="W1085" s="151" t="str">
        <f t="shared" si="214"/>
        <v/>
      </c>
      <c r="X1085" s="151">
        <f t="shared" si="215"/>
        <v>0</v>
      </c>
      <c r="Y1085" s="151">
        <f t="shared" si="216"/>
        <v>0</v>
      </c>
      <c r="Z1085" s="151" t="str">
        <f t="shared" si="217"/>
        <v/>
      </c>
      <c r="AA1085" s="151">
        <f>COUNTIF($F$2:F1085,F1085)</f>
        <v>0</v>
      </c>
      <c r="AB1085" s="156" t="str">
        <f t="shared" si="218"/>
        <v/>
      </c>
      <c r="AC1085" t="e">
        <f>VLOOKUP(C1085,'2-班级信息'!A:AH,31,0)</f>
        <v>#N/A</v>
      </c>
      <c r="AD1085" t="e">
        <f>VLOOKUP(C1085,'2-班级信息'!A:AH,8,0)</f>
        <v>#N/A</v>
      </c>
      <c r="AE1085" t="e">
        <f t="shared" si="219"/>
        <v>#N/A</v>
      </c>
      <c r="AF1085" t="e">
        <f t="shared" si="220"/>
        <v>#N/A</v>
      </c>
    </row>
    <row r="1086" spans="1:32">
      <c r="A1086" s="176"/>
      <c r="B1086" s="176"/>
      <c r="C1086" s="176"/>
      <c r="D1086" s="176"/>
      <c r="E1086" s="176"/>
      <c r="F1086" s="176"/>
      <c r="G1086" s="175"/>
      <c r="H1086" s="176"/>
      <c r="I1086" s="176"/>
      <c r="J1086" s="176"/>
      <c r="K1086" s="176"/>
      <c r="L1086" s="176"/>
      <c r="M1086" s="176"/>
      <c r="N1086" s="176" t="s">
        <v>12</v>
      </c>
      <c r="O1086" s="176" t="s">
        <v>12</v>
      </c>
      <c r="P1086" s="155" t="str">
        <f t="shared" si="208"/>
        <v xml:space="preserve"> </v>
      </c>
      <c r="Q1086" s="155" t="str">
        <f>IF(P1086="在读",IF(IFERROR(FIND("一",C1086),0)&gt;0,"一对一",VLOOKUP(LEFT(C1086,3),班级编码!A:H,8,0)),P1086)</f>
        <v xml:space="preserve"> </v>
      </c>
      <c r="R1086" s="156">
        <f t="shared" si="209"/>
        <v>0</v>
      </c>
      <c r="S1086" s="151">
        <f t="shared" si="210"/>
        <v>0</v>
      </c>
      <c r="T1086" s="151" t="str">
        <f t="shared" si="211"/>
        <v/>
      </c>
      <c r="U1086" s="151" t="str">
        <f t="shared" si="212"/>
        <v/>
      </c>
      <c r="V1086" s="151" t="str">
        <f t="shared" si="213"/>
        <v/>
      </c>
      <c r="W1086" s="151" t="str">
        <f t="shared" si="214"/>
        <v/>
      </c>
      <c r="X1086" s="151">
        <f t="shared" si="215"/>
        <v>0</v>
      </c>
      <c r="Y1086" s="151">
        <f t="shared" si="216"/>
        <v>0</v>
      </c>
      <c r="Z1086" s="151" t="str">
        <f t="shared" si="217"/>
        <v/>
      </c>
      <c r="AA1086" s="151">
        <f>COUNTIF($F$2:F1086,F1086)</f>
        <v>0</v>
      </c>
      <c r="AB1086" s="156" t="str">
        <f t="shared" si="218"/>
        <v/>
      </c>
      <c r="AC1086" t="e">
        <f>VLOOKUP(C1086,'2-班级信息'!A:AH,31,0)</f>
        <v>#N/A</v>
      </c>
      <c r="AD1086" t="e">
        <f>VLOOKUP(C1086,'2-班级信息'!A:AH,8,0)</f>
        <v>#N/A</v>
      </c>
      <c r="AE1086" t="e">
        <f t="shared" si="219"/>
        <v>#N/A</v>
      </c>
      <c r="AF1086" t="e">
        <f t="shared" si="220"/>
        <v>#N/A</v>
      </c>
    </row>
    <row r="1087" spans="1:32">
      <c r="A1087" s="176"/>
      <c r="B1087" s="176"/>
      <c r="C1087" s="176"/>
      <c r="D1087" s="176"/>
      <c r="E1087" s="176"/>
      <c r="F1087" s="176"/>
      <c r="G1087" s="175"/>
      <c r="H1087" s="176"/>
      <c r="I1087" s="176"/>
      <c r="J1087" s="176"/>
      <c r="K1087" s="176"/>
      <c r="L1087" s="176"/>
      <c r="M1087" s="176"/>
      <c r="N1087" s="176" t="s">
        <v>12</v>
      </c>
      <c r="O1087" s="176" t="s">
        <v>12</v>
      </c>
      <c r="P1087" s="155" t="str">
        <f t="shared" si="208"/>
        <v xml:space="preserve"> </v>
      </c>
      <c r="Q1087" s="155" t="str">
        <f>IF(P1087="在读",IF(IFERROR(FIND("一",C1087),0)&gt;0,"一对一",VLOOKUP(LEFT(C1087,3),班级编码!A:H,8,0)),P1087)</f>
        <v xml:space="preserve"> </v>
      </c>
      <c r="R1087" s="156">
        <f t="shared" si="209"/>
        <v>0</v>
      </c>
      <c r="S1087" s="151">
        <f t="shared" si="210"/>
        <v>0</v>
      </c>
      <c r="T1087" s="151" t="str">
        <f t="shared" si="211"/>
        <v/>
      </c>
      <c r="U1087" s="151" t="str">
        <f t="shared" si="212"/>
        <v/>
      </c>
      <c r="V1087" s="151" t="str">
        <f t="shared" si="213"/>
        <v/>
      </c>
      <c r="W1087" s="151" t="str">
        <f t="shared" si="214"/>
        <v/>
      </c>
      <c r="X1087" s="151">
        <f t="shared" si="215"/>
        <v>0</v>
      </c>
      <c r="Y1087" s="151">
        <f t="shared" si="216"/>
        <v>0</v>
      </c>
      <c r="Z1087" s="151" t="str">
        <f t="shared" si="217"/>
        <v/>
      </c>
      <c r="AA1087" s="151">
        <f>COUNTIF($F$2:F1087,F1087)</f>
        <v>0</v>
      </c>
      <c r="AB1087" s="156" t="str">
        <f t="shared" si="218"/>
        <v/>
      </c>
      <c r="AC1087" t="e">
        <f>VLOOKUP(C1087,'2-班级信息'!A:AH,31,0)</f>
        <v>#N/A</v>
      </c>
      <c r="AD1087" t="e">
        <f>VLOOKUP(C1087,'2-班级信息'!A:AH,8,0)</f>
        <v>#N/A</v>
      </c>
      <c r="AE1087" t="e">
        <f t="shared" si="219"/>
        <v>#N/A</v>
      </c>
      <c r="AF1087" t="e">
        <f t="shared" si="220"/>
        <v>#N/A</v>
      </c>
    </row>
    <row r="1088" spans="1:32">
      <c r="A1088" s="176"/>
      <c r="B1088" s="176"/>
      <c r="C1088" s="176"/>
      <c r="D1088" s="176"/>
      <c r="E1088" s="176"/>
      <c r="F1088" s="176"/>
      <c r="G1088" s="175"/>
      <c r="H1088" s="176"/>
      <c r="I1088" s="176"/>
      <c r="J1088" s="176"/>
      <c r="K1088" s="176"/>
      <c r="L1088" s="176"/>
      <c r="M1088" s="176"/>
      <c r="N1088" s="176" t="s">
        <v>12</v>
      </c>
      <c r="O1088" s="176" t="s">
        <v>12</v>
      </c>
      <c r="P1088" s="155" t="str">
        <f t="shared" si="208"/>
        <v xml:space="preserve"> </v>
      </c>
      <c r="Q1088" s="155" t="str">
        <f>IF(P1088="在读",IF(IFERROR(FIND("一",C1088),0)&gt;0,"一对一",VLOOKUP(LEFT(C1088,3),班级编码!A:H,8,0)),P1088)</f>
        <v xml:space="preserve"> </v>
      </c>
      <c r="R1088" s="156">
        <f t="shared" si="209"/>
        <v>0</v>
      </c>
      <c r="S1088" s="151">
        <f t="shared" si="210"/>
        <v>0</v>
      </c>
      <c r="T1088" s="151" t="str">
        <f t="shared" si="211"/>
        <v/>
      </c>
      <c r="U1088" s="151" t="str">
        <f t="shared" si="212"/>
        <v/>
      </c>
      <c r="V1088" s="151" t="str">
        <f t="shared" si="213"/>
        <v/>
      </c>
      <c r="W1088" s="151" t="str">
        <f t="shared" si="214"/>
        <v/>
      </c>
      <c r="X1088" s="151">
        <f t="shared" si="215"/>
        <v>0</v>
      </c>
      <c r="Y1088" s="151">
        <f t="shared" si="216"/>
        <v>0</v>
      </c>
      <c r="Z1088" s="151" t="str">
        <f t="shared" si="217"/>
        <v/>
      </c>
      <c r="AA1088" s="151">
        <f>COUNTIF($F$2:F1088,F1088)</f>
        <v>0</v>
      </c>
      <c r="AB1088" s="156" t="str">
        <f t="shared" si="218"/>
        <v/>
      </c>
      <c r="AC1088" t="e">
        <f>VLOOKUP(C1088,'2-班级信息'!A:AH,31,0)</f>
        <v>#N/A</v>
      </c>
      <c r="AD1088" t="e">
        <f>VLOOKUP(C1088,'2-班级信息'!A:AH,8,0)</f>
        <v>#N/A</v>
      </c>
      <c r="AE1088" t="e">
        <f t="shared" si="219"/>
        <v>#N/A</v>
      </c>
      <c r="AF1088" t="e">
        <f t="shared" si="220"/>
        <v>#N/A</v>
      </c>
    </row>
    <row r="1089" spans="1:32">
      <c r="A1089" s="176"/>
      <c r="B1089" s="176"/>
      <c r="C1089" s="176"/>
      <c r="D1089" s="176"/>
      <c r="E1089" s="176"/>
      <c r="F1089" s="176"/>
      <c r="G1089" s="175"/>
      <c r="H1089" s="176"/>
      <c r="I1089" s="176"/>
      <c r="J1089" s="176"/>
      <c r="K1089" s="176"/>
      <c r="L1089" s="176"/>
      <c r="M1089" s="176"/>
      <c r="N1089" s="176" t="s">
        <v>12</v>
      </c>
      <c r="O1089" s="176" t="s">
        <v>12</v>
      </c>
      <c r="P1089" s="155" t="str">
        <f t="shared" si="208"/>
        <v xml:space="preserve"> </v>
      </c>
      <c r="Q1089" s="155" t="str">
        <f>IF(P1089="在读",IF(IFERROR(FIND("一",C1089),0)&gt;0,"一对一",VLOOKUP(LEFT(C1089,3),班级编码!A:H,8,0)),P1089)</f>
        <v xml:space="preserve"> </v>
      </c>
      <c r="R1089" s="156">
        <f t="shared" si="209"/>
        <v>0</v>
      </c>
      <c r="S1089" s="151">
        <f t="shared" si="210"/>
        <v>0</v>
      </c>
      <c r="T1089" s="151" t="str">
        <f t="shared" si="211"/>
        <v/>
      </c>
      <c r="U1089" s="151" t="str">
        <f t="shared" si="212"/>
        <v/>
      </c>
      <c r="V1089" s="151" t="str">
        <f t="shared" si="213"/>
        <v/>
      </c>
      <c r="W1089" s="151" t="str">
        <f t="shared" si="214"/>
        <v/>
      </c>
      <c r="X1089" s="151">
        <f t="shared" si="215"/>
        <v>0</v>
      </c>
      <c r="Y1089" s="151">
        <f t="shared" si="216"/>
        <v>0</v>
      </c>
      <c r="Z1089" s="151" t="str">
        <f t="shared" si="217"/>
        <v/>
      </c>
      <c r="AA1089" s="151">
        <f>COUNTIF($F$2:F1089,F1089)</f>
        <v>0</v>
      </c>
      <c r="AB1089" s="156" t="str">
        <f t="shared" si="218"/>
        <v/>
      </c>
      <c r="AC1089" t="e">
        <f>VLOOKUP(C1089,'2-班级信息'!A:AH,31,0)</f>
        <v>#N/A</v>
      </c>
      <c r="AD1089" t="e">
        <f>VLOOKUP(C1089,'2-班级信息'!A:AH,8,0)</f>
        <v>#N/A</v>
      </c>
      <c r="AE1089" t="e">
        <f t="shared" si="219"/>
        <v>#N/A</v>
      </c>
      <c r="AF1089" t="e">
        <f t="shared" si="220"/>
        <v>#N/A</v>
      </c>
    </row>
    <row r="1090" spans="1:32">
      <c r="A1090" s="176"/>
      <c r="B1090" s="176"/>
      <c r="C1090" s="176"/>
      <c r="D1090" s="176"/>
      <c r="E1090" s="176"/>
      <c r="F1090" s="176"/>
      <c r="G1090" s="175"/>
      <c r="H1090" s="176"/>
      <c r="I1090" s="176"/>
      <c r="J1090" s="176"/>
      <c r="K1090" s="176"/>
      <c r="L1090" s="176"/>
      <c r="M1090" s="176"/>
      <c r="N1090" s="176" t="s">
        <v>12</v>
      </c>
      <c r="O1090" s="176" t="s">
        <v>12</v>
      </c>
      <c r="P1090" s="155" t="str">
        <f t="shared" si="208"/>
        <v xml:space="preserve"> </v>
      </c>
      <c r="Q1090" s="155" t="str">
        <f>IF(P1090="在读",IF(IFERROR(FIND("一",C1090),0)&gt;0,"一对一",VLOOKUP(LEFT(C1090,3),班级编码!A:H,8,0)),P1090)</f>
        <v xml:space="preserve"> </v>
      </c>
      <c r="R1090" s="156">
        <f t="shared" si="209"/>
        <v>0</v>
      </c>
      <c r="S1090" s="151">
        <f t="shared" si="210"/>
        <v>0</v>
      </c>
      <c r="T1090" s="151" t="str">
        <f t="shared" si="211"/>
        <v/>
      </c>
      <c r="U1090" s="151" t="str">
        <f t="shared" si="212"/>
        <v/>
      </c>
      <c r="V1090" s="151" t="str">
        <f t="shared" si="213"/>
        <v/>
      </c>
      <c r="W1090" s="151" t="str">
        <f t="shared" si="214"/>
        <v/>
      </c>
      <c r="X1090" s="151">
        <f t="shared" si="215"/>
        <v>0</v>
      </c>
      <c r="Y1090" s="151">
        <f t="shared" si="216"/>
        <v>0</v>
      </c>
      <c r="Z1090" s="151" t="str">
        <f t="shared" si="217"/>
        <v/>
      </c>
      <c r="AA1090" s="151">
        <f>COUNTIF($F$2:F1090,F1090)</f>
        <v>0</v>
      </c>
      <c r="AB1090" s="156" t="str">
        <f t="shared" si="218"/>
        <v/>
      </c>
      <c r="AC1090" t="e">
        <f>VLOOKUP(C1090,'2-班级信息'!A:AH,31,0)</f>
        <v>#N/A</v>
      </c>
      <c r="AD1090" t="e">
        <f>VLOOKUP(C1090,'2-班级信息'!A:AH,8,0)</f>
        <v>#N/A</v>
      </c>
      <c r="AE1090" t="e">
        <f t="shared" si="219"/>
        <v>#N/A</v>
      </c>
      <c r="AF1090" t="e">
        <f t="shared" si="220"/>
        <v>#N/A</v>
      </c>
    </row>
    <row r="1091" spans="1:32">
      <c r="A1091" s="176"/>
      <c r="B1091" s="176"/>
      <c r="C1091" s="176"/>
      <c r="D1091" s="176"/>
      <c r="E1091" s="176"/>
      <c r="F1091" s="176"/>
      <c r="G1091" s="175"/>
      <c r="H1091" s="176"/>
      <c r="I1091" s="176"/>
      <c r="J1091" s="176"/>
      <c r="K1091" s="176"/>
      <c r="L1091" s="176"/>
      <c r="M1091" s="176"/>
      <c r="N1091" s="176" t="s">
        <v>12</v>
      </c>
      <c r="O1091" s="176" t="s">
        <v>12</v>
      </c>
      <c r="P1091" s="155" t="str">
        <f t="shared" ref="P1091:P1154" si="221">IF(C1091="停读","停读",IF(C1091="未进班","未进班",IF(AND(L1091="",F1091&lt;&gt;""),"在读"," ")))</f>
        <v xml:space="preserve"> </v>
      </c>
      <c r="Q1091" s="155" t="str">
        <f>IF(P1091="在读",IF(IFERROR(FIND("一",C1091),0)&gt;0,"一对一",VLOOKUP(LEFT(C1091,3),班级编码!A:H,8,0)),P1091)</f>
        <v xml:space="preserve"> </v>
      </c>
      <c r="R1091" s="156">
        <f t="shared" ref="R1091:R1154" si="222">+C1091</f>
        <v>0</v>
      </c>
      <c r="S1091" s="151">
        <f t="shared" ref="S1091:S1154" si="223">IFERROR(LEFT(E1091,FIND(",",E1091)-1),E1091)</f>
        <v>0</v>
      </c>
      <c r="T1091" s="151" t="str">
        <f t="shared" ref="T1091:T1154" si="224">IF(X1091=Y1091,W1091,V1091)</f>
        <v/>
      </c>
      <c r="U1091" s="151" t="str">
        <f t="shared" ref="U1091:U1154" si="225">IF(X1091=Y1091,V1091,W1091)</f>
        <v/>
      </c>
      <c r="V1091" s="151" t="str">
        <f t="shared" ref="V1091:V1154" si="226">IFERROR(MID(E1091,FIND(",",E1091)+1,FIND("@",SUBSTITUTE(E1091,",","@",2))-FIND(",",E1091)-1),IF(ISERROR(FIND(",",E1091)),"",MID(E1091,FIND(",",E1091)+1,20)))</f>
        <v/>
      </c>
      <c r="W1091" s="151" t="str">
        <f t="shared" ref="W1091:W1154" si="227">IFERROR(MID(E1091,FIND("@",SUBSTITUTE(E1091,",","@",2))+1,10),"")</f>
        <v/>
      </c>
      <c r="X1091" s="151">
        <f t="shared" ref="X1091:X1154" si="228">LEN(V1091)</f>
        <v>0</v>
      </c>
      <c r="Y1091" s="151">
        <f t="shared" ref="Y1091:Y1154" si="229">LENB(V1091)</f>
        <v>0</v>
      </c>
      <c r="Z1091" s="151" t="str">
        <f t="shared" ref="Z1091:Z1154" si="230">IF(COUNTIF(F:F,F1091)&gt;1,"重复","")</f>
        <v/>
      </c>
      <c r="AA1091" s="151">
        <f>COUNTIF($F$2:F1091,F1091)</f>
        <v>0</v>
      </c>
      <c r="AB1091" s="156" t="str">
        <f t="shared" ref="AB1091:AB1154" si="231">IF(IFERROR(FIND("一",C1091),0)&gt;0,"一对一",LEFT(C1091,3))</f>
        <v/>
      </c>
      <c r="AC1091" t="e">
        <f>VLOOKUP(C1091,'2-班级信息'!A:AH,31,0)</f>
        <v>#N/A</v>
      </c>
      <c r="AD1091" t="e">
        <f>VLOOKUP(C1091,'2-班级信息'!A:AH,8,0)</f>
        <v>#N/A</v>
      </c>
      <c r="AE1091" t="e">
        <f t="shared" ref="AE1091:AE1154" si="232">IF(Q1091="一对一","一对一",VLOOKUP(H1091,AG:AH,2,0))</f>
        <v>#N/A</v>
      </c>
      <c r="AF1091" t="e">
        <f t="shared" ref="AF1091:AF1154" si="233">IF(OR(AE1091="幼儿班",AE1091="中学班",AE1091="一对一"),AE1091,IF(OR(AC1091="周日晚上",AC1091="周五晚上",AC1091="周六晚上"),AC1091,IF(OR(AC1091="周六上午",AC1091="周六下午",AC1091="周日上午",AC1091="周日下午",),"小学周末白天班","小学平时"&amp;AD1091&amp;"班")))</f>
        <v>#N/A</v>
      </c>
    </row>
    <row r="1092" spans="1:32">
      <c r="A1092" s="176"/>
      <c r="B1092" s="176"/>
      <c r="C1092" s="176"/>
      <c r="D1092" s="176"/>
      <c r="E1092" s="176"/>
      <c r="F1092" s="176"/>
      <c r="G1092" s="175"/>
      <c r="H1092" s="176"/>
      <c r="I1092" s="176"/>
      <c r="J1092" s="176"/>
      <c r="K1092" s="176"/>
      <c r="L1092" s="176"/>
      <c r="M1092" s="176"/>
      <c r="N1092" s="176" t="s">
        <v>12</v>
      </c>
      <c r="O1092" s="176" t="s">
        <v>12</v>
      </c>
      <c r="P1092" s="155" t="str">
        <f t="shared" si="221"/>
        <v xml:space="preserve"> </v>
      </c>
      <c r="Q1092" s="155" t="str">
        <f>IF(P1092="在读",IF(IFERROR(FIND("一",C1092),0)&gt;0,"一对一",VLOOKUP(LEFT(C1092,3),班级编码!A:H,8,0)),P1092)</f>
        <v xml:space="preserve"> </v>
      </c>
      <c r="R1092" s="156">
        <f t="shared" si="222"/>
        <v>0</v>
      </c>
      <c r="S1092" s="151">
        <f t="shared" si="223"/>
        <v>0</v>
      </c>
      <c r="T1092" s="151" t="str">
        <f t="shared" si="224"/>
        <v/>
      </c>
      <c r="U1092" s="151" t="str">
        <f t="shared" si="225"/>
        <v/>
      </c>
      <c r="V1092" s="151" t="str">
        <f t="shared" si="226"/>
        <v/>
      </c>
      <c r="W1092" s="151" t="str">
        <f t="shared" si="227"/>
        <v/>
      </c>
      <c r="X1092" s="151">
        <f t="shared" si="228"/>
        <v>0</v>
      </c>
      <c r="Y1092" s="151">
        <f t="shared" si="229"/>
        <v>0</v>
      </c>
      <c r="Z1092" s="151" t="str">
        <f t="shared" si="230"/>
        <v/>
      </c>
      <c r="AA1092" s="151">
        <f>COUNTIF($F$2:F1092,F1092)</f>
        <v>0</v>
      </c>
      <c r="AB1092" s="156" t="str">
        <f t="shared" si="231"/>
        <v/>
      </c>
      <c r="AC1092" t="e">
        <f>VLOOKUP(C1092,'2-班级信息'!A:AH,31,0)</f>
        <v>#N/A</v>
      </c>
      <c r="AD1092" t="e">
        <f>VLOOKUP(C1092,'2-班级信息'!A:AH,8,0)</f>
        <v>#N/A</v>
      </c>
      <c r="AE1092" t="e">
        <f t="shared" si="232"/>
        <v>#N/A</v>
      </c>
      <c r="AF1092" t="e">
        <f t="shared" si="233"/>
        <v>#N/A</v>
      </c>
    </row>
    <row r="1093" spans="1:32">
      <c r="A1093" s="176"/>
      <c r="B1093" s="176"/>
      <c r="C1093" s="176"/>
      <c r="D1093" s="176"/>
      <c r="E1093" s="176"/>
      <c r="F1093" s="176"/>
      <c r="G1093" s="175"/>
      <c r="H1093" s="176"/>
      <c r="I1093" s="176"/>
      <c r="J1093" s="176"/>
      <c r="K1093" s="176"/>
      <c r="L1093" s="176"/>
      <c r="M1093" s="176"/>
      <c r="N1093" s="176" t="s">
        <v>12</v>
      </c>
      <c r="O1093" s="176" t="s">
        <v>12</v>
      </c>
      <c r="P1093" s="155" t="str">
        <f t="shared" si="221"/>
        <v xml:space="preserve"> </v>
      </c>
      <c r="Q1093" s="155" t="str">
        <f>IF(P1093="在读",IF(IFERROR(FIND("一",C1093),0)&gt;0,"一对一",VLOOKUP(LEFT(C1093,3),班级编码!A:H,8,0)),P1093)</f>
        <v xml:space="preserve"> </v>
      </c>
      <c r="R1093" s="156">
        <f t="shared" si="222"/>
        <v>0</v>
      </c>
      <c r="S1093" s="151">
        <f t="shared" si="223"/>
        <v>0</v>
      </c>
      <c r="T1093" s="151" t="str">
        <f t="shared" si="224"/>
        <v/>
      </c>
      <c r="U1093" s="151" t="str">
        <f t="shared" si="225"/>
        <v/>
      </c>
      <c r="V1093" s="151" t="str">
        <f t="shared" si="226"/>
        <v/>
      </c>
      <c r="W1093" s="151" t="str">
        <f t="shared" si="227"/>
        <v/>
      </c>
      <c r="X1093" s="151">
        <f t="shared" si="228"/>
        <v>0</v>
      </c>
      <c r="Y1093" s="151">
        <f t="shared" si="229"/>
        <v>0</v>
      </c>
      <c r="Z1093" s="151" t="str">
        <f t="shared" si="230"/>
        <v/>
      </c>
      <c r="AA1093" s="151">
        <f>COUNTIF($F$2:F1093,F1093)</f>
        <v>0</v>
      </c>
      <c r="AB1093" s="156" t="str">
        <f t="shared" si="231"/>
        <v/>
      </c>
      <c r="AC1093" t="e">
        <f>VLOOKUP(C1093,'2-班级信息'!A:AH,31,0)</f>
        <v>#N/A</v>
      </c>
      <c r="AD1093" t="e">
        <f>VLOOKUP(C1093,'2-班级信息'!A:AH,8,0)</f>
        <v>#N/A</v>
      </c>
      <c r="AE1093" t="e">
        <f t="shared" si="232"/>
        <v>#N/A</v>
      </c>
      <c r="AF1093" t="e">
        <f t="shared" si="233"/>
        <v>#N/A</v>
      </c>
    </row>
    <row r="1094" spans="1:32">
      <c r="A1094" s="176"/>
      <c r="B1094" s="176"/>
      <c r="C1094" s="176"/>
      <c r="D1094" s="176"/>
      <c r="E1094" s="176"/>
      <c r="F1094" s="176"/>
      <c r="G1094" s="175"/>
      <c r="H1094" s="176"/>
      <c r="I1094" s="176"/>
      <c r="J1094" s="176"/>
      <c r="K1094" s="176"/>
      <c r="L1094" s="176"/>
      <c r="M1094" s="176"/>
      <c r="N1094" s="176" t="s">
        <v>12</v>
      </c>
      <c r="O1094" s="176" t="s">
        <v>12</v>
      </c>
      <c r="P1094" s="155" t="str">
        <f t="shared" si="221"/>
        <v xml:space="preserve"> </v>
      </c>
      <c r="Q1094" s="155" t="str">
        <f>IF(P1094="在读",IF(IFERROR(FIND("一",C1094),0)&gt;0,"一对一",VLOOKUP(LEFT(C1094,3),班级编码!A:H,8,0)),P1094)</f>
        <v xml:space="preserve"> </v>
      </c>
      <c r="R1094" s="156">
        <f t="shared" si="222"/>
        <v>0</v>
      </c>
      <c r="S1094" s="151">
        <f t="shared" si="223"/>
        <v>0</v>
      </c>
      <c r="T1094" s="151" t="str">
        <f t="shared" si="224"/>
        <v/>
      </c>
      <c r="U1094" s="151" t="str">
        <f t="shared" si="225"/>
        <v/>
      </c>
      <c r="V1094" s="151" t="str">
        <f t="shared" si="226"/>
        <v/>
      </c>
      <c r="W1094" s="151" t="str">
        <f t="shared" si="227"/>
        <v/>
      </c>
      <c r="X1094" s="151">
        <f t="shared" si="228"/>
        <v>0</v>
      </c>
      <c r="Y1094" s="151">
        <f t="shared" si="229"/>
        <v>0</v>
      </c>
      <c r="Z1094" s="151" t="str">
        <f t="shared" si="230"/>
        <v/>
      </c>
      <c r="AA1094" s="151">
        <f>COUNTIF($F$2:F1094,F1094)</f>
        <v>0</v>
      </c>
      <c r="AB1094" s="156" t="str">
        <f t="shared" si="231"/>
        <v/>
      </c>
      <c r="AC1094" t="e">
        <f>VLOOKUP(C1094,'2-班级信息'!A:AH,31,0)</f>
        <v>#N/A</v>
      </c>
      <c r="AD1094" t="e">
        <f>VLOOKUP(C1094,'2-班级信息'!A:AH,8,0)</f>
        <v>#N/A</v>
      </c>
      <c r="AE1094" t="e">
        <f t="shared" si="232"/>
        <v>#N/A</v>
      </c>
      <c r="AF1094" t="e">
        <f t="shared" si="233"/>
        <v>#N/A</v>
      </c>
    </row>
    <row r="1095" spans="1:32">
      <c r="A1095" s="176"/>
      <c r="B1095" s="176"/>
      <c r="C1095" s="176"/>
      <c r="D1095" s="176"/>
      <c r="E1095" s="176"/>
      <c r="F1095" s="176"/>
      <c r="G1095" s="175"/>
      <c r="H1095" s="176"/>
      <c r="I1095" s="176"/>
      <c r="J1095" s="176"/>
      <c r="K1095" s="176"/>
      <c r="L1095" s="176"/>
      <c r="M1095" s="176"/>
      <c r="N1095" s="176" t="s">
        <v>12</v>
      </c>
      <c r="O1095" s="176" t="s">
        <v>12</v>
      </c>
      <c r="P1095" s="155" t="str">
        <f t="shared" si="221"/>
        <v xml:space="preserve"> </v>
      </c>
      <c r="Q1095" s="155" t="str">
        <f>IF(P1095="在读",IF(IFERROR(FIND("一",C1095),0)&gt;0,"一对一",VLOOKUP(LEFT(C1095,3),班级编码!A:H,8,0)),P1095)</f>
        <v xml:space="preserve"> </v>
      </c>
      <c r="R1095" s="156">
        <f t="shared" si="222"/>
        <v>0</v>
      </c>
      <c r="S1095" s="151">
        <f t="shared" si="223"/>
        <v>0</v>
      </c>
      <c r="T1095" s="151" t="str">
        <f t="shared" si="224"/>
        <v/>
      </c>
      <c r="U1095" s="151" t="str">
        <f t="shared" si="225"/>
        <v/>
      </c>
      <c r="V1095" s="151" t="str">
        <f t="shared" si="226"/>
        <v/>
      </c>
      <c r="W1095" s="151" t="str">
        <f t="shared" si="227"/>
        <v/>
      </c>
      <c r="X1095" s="151">
        <f t="shared" si="228"/>
        <v>0</v>
      </c>
      <c r="Y1095" s="151">
        <f t="shared" si="229"/>
        <v>0</v>
      </c>
      <c r="Z1095" s="151" t="str">
        <f t="shared" si="230"/>
        <v/>
      </c>
      <c r="AA1095" s="151">
        <f>COUNTIF($F$2:F1095,F1095)</f>
        <v>0</v>
      </c>
      <c r="AB1095" s="156" t="str">
        <f t="shared" si="231"/>
        <v/>
      </c>
      <c r="AC1095" t="e">
        <f>VLOOKUP(C1095,'2-班级信息'!A:AH,31,0)</f>
        <v>#N/A</v>
      </c>
      <c r="AD1095" t="e">
        <f>VLOOKUP(C1095,'2-班级信息'!A:AH,8,0)</f>
        <v>#N/A</v>
      </c>
      <c r="AE1095" t="e">
        <f t="shared" si="232"/>
        <v>#N/A</v>
      </c>
      <c r="AF1095" t="e">
        <f t="shared" si="233"/>
        <v>#N/A</v>
      </c>
    </row>
    <row r="1096" spans="1:32">
      <c r="A1096" s="176"/>
      <c r="B1096" s="176"/>
      <c r="C1096" s="176"/>
      <c r="D1096" s="176"/>
      <c r="E1096" s="176"/>
      <c r="F1096" s="176"/>
      <c r="G1096" s="175"/>
      <c r="H1096" s="176"/>
      <c r="I1096" s="176"/>
      <c r="J1096" s="176"/>
      <c r="K1096" s="176"/>
      <c r="L1096" s="176"/>
      <c r="M1096" s="176"/>
      <c r="N1096" s="176" t="s">
        <v>12</v>
      </c>
      <c r="O1096" s="176" t="s">
        <v>12</v>
      </c>
      <c r="P1096" s="155" t="str">
        <f t="shared" si="221"/>
        <v xml:space="preserve"> </v>
      </c>
      <c r="Q1096" s="155" t="str">
        <f>IF(P1096="在读",IF(IFERROR(FIND("一",C1096),0)&gt;0,"一对一",VLOOKUP(LEFT(C1096,3),班级编码!A:H,8,0)),P1096)</f>
        <v xml:space="preserve"> </v>
      </c>
      <c r="R1096" s="156">
        <f t="shared" si="222"/>
        <v>0</v>
      </c>
      <c r="S1096" s="151">
        <f t="shared" si="223"/>
        <v>0</v>
      </c>
      <c r="T1096" s="151" t="str">
        <f t="shared" si="224"/>
        <v/>
      </c>
      <c r="U1096" s="151" t="str">
        <f t="shared" si="225"/>
        <v/>
      </c>
      <c r="V1096" s="151" t="str">
        <f t="shared" si="226"/>
        <v/>
      </c>
      <c r="W1096" s="151" t="str">
        <f t="shared" si="227"/>
        <v/>
      </c>
      <c r="X1096" s="151">
        <f t="shared" si="228"/>
        <v>0</v>
      </c>
      <c r="Y1096" s="151">
        <f t="shared" si="229"/>
        <v>0</v>
      </c>
      <c r="Z1096" s="151" t="str">
        <f t="shared" si="230"/>
        <v/>
      </c>
      <c r="AA1096" s="151">
        <f>COUNTIF($F$2:F1096,F1096)</f>
        <v>0</v>
      </c>
      <c r="AB1096" s="156" t="str">
        <f t="shared" si="231"/>
        <v/>
      </c>
      <c r="AC1096" t="e">
        <f>VLOOKUP(C1096,'2-班级信息'!A:AH,31,0)</f>
        <v>#N/A</v>
      </c>
      <c r="AD1096" t="e">
        <f>VLOOKUP(C1096,'2-班级信息'!A:AH,8,0)</f>
        <v>#N/A</v>
      </c>
      <c r="AE1096" t="e">
        <f t="shared" si="232"/>
        <v>#N/A</v>
      </c>
      <c r="AF1096" t="e">
        <f t="shared" si="233"/>
        <v>#N/A</v>
      </c>
    </row>
    <row r="1097" spans="1:32">
      <c r="A1097" s="176"/>
      <c r="B1097" s="176"/>
      <c r="C1097" s="176"/>
      <c r="D1097" s="176"/>
      <c r="E1097" s="176"/>
      <c r="F1097" s="176"/>
      <c r="G1097" s="175"/>
      <c r="H1097" s="176"/>
      <c r="I1097" s="176"/>
      <c r="J1097" s="176"/>
      <c r="K1097" s="176"/>
      <c r="L1097" s="176"/>
      <c r="M1097" s="176"/>
      <c r="N1097" s="176" t="s">
        <v>12</v>
      </c>
      <c r="O1097" s="176" t="s">
        <v>12</v>
      </c>
      <c r="P1097" s="155" t="str">
        <f t="shared" si="221"/>
        <v xml:space="preserve"> </v>
      </c>
      <c r="Q1097" s="155" t="str">
        <f>IF(P1097="在读",IF(IFERROR(FIND("一",C1097),0)&gt;0,"一对一",VLOOKUP(LEFT(C1097,3),班级编码!A:H,8,0)),P1097)</f>
        <v xml:space="preserve"> </v>
      </c>
      <c r="R1097" s="156">
        <f t="shared" si="222"/>
        <v>0</v>
      </c>
      <c r="S1097" s="151">
        <f t="shared" si="223"/>
        <v>0</v>
      </c>
      <c r="T1097" s="151" t="str">
        <f t="shared" si="224"/>
        <v/>
      </c>
      <c r="U1097" s="151" t="str">
        <f t="shared" si="225"/>
        <v/>
      </c>
      <c r="V1097" s="151" t="str">
        <f t="shared" si="226"/>
        <v/>
      </c>
      <c r="W1097" s="151" t="str">
        <f t="shared" si="227"/>
        <v/>
      </c>
      <c r="X1097" s="151">
        <f t="shared" si="228"/>
        <v>0</v>
      </c>
      <c r="Y1097" s="151">
        <f t="shared" si="229"/>
        <v>0</v>
      </c>
      <c r="Z1097" s="151" t="str">
        <f t="shared" si="230"/>
        <v/>
      </c>
      <c r="AA1097" s="151">
        <f>COUNTIF($F$2:F1097,F1097)</f>
        <v>0</v>
      </c>
      <c r="AB1097" s="156" t="str">
        <f t="shared" si="231"/>
        <v/>
      </c>
      <c r="AC1097" t="e">
        <f>VLOOKUP(C1097,'2-班级信息'!A:AH,31,0)</f>
        <v>#N/A</v>
      </c>
      <c r="AD1097" t="e">
        <f>VLOOKUP(C1097,'2-班级信息'!A:AH,8,0)</f>
        <v>#N/A</v>
      </c>
      <c r="AE1097" t="e">
        <f t="shared" si="232"/>
        <v>#N/A</v>
      </c>
      <c r="AF1097" t="e">
        <f t="shared" si="233"/>
        <v>#N/A</v>
      </c>
    </row>
    <row r="1098" spans="1:32">
      <c r="A1098" s="176"/>
      <c r="B1098" s="176"/>
      <c r="C1098" s="176"/>
      <c r="D1098" s="176"/>
      <c r="E1098" s="176"/>
      <c r="F1098" s="176"/>
      <c r="G1098" s="175"/>
      <c r="H1098" s="176"/>
      <c r="I1098" s="176"/>
      <c r="J1098" s="176"/>
      <c r="K1098" s="176"/>
      <c r="L1098" s="176"/>
      <c r="M1098" s="176"/>
      <c r="N1098" s="176" t="s">
        <v>12</v>
      </c>
      <c r="O1098" s="176" t="s">
        <v>12</v>
      </c>
      <c r="P1098" s="155" t="str">
        <f t="shared" si="221"/>
        <v xml:space="preserve"> </v>
      </c>
      <c r="Q1098" s="155" t="str">
        <f>IF(P1098="在读",IF(IFERROR(FIND("一",C1098),0)&gt;0,"一对一",VLOOKUP(LEFT(C1098,3),班级编码!A:H,8,0)),P1098)</f>
        <v xml:space="preserve"> </v>
      </c>
      <c r="R1098" s="156">
        <f t="shared" si="222"/>
        <v>0</v>
      </c>
      <c r="S1098" s="151">
        <f t="shared" si="223"/>
        <v>0</v>
      </c>
      <c r="T1098" s="151" t="str">
        <f t="shared" si="224"/>
        <v/>
      </c>
      <c r="U1098" s="151" t="str">
        <f t="shared" si="225"/>
        <v/>
      </c>
      <c r="V1098" s="151" t="str">
        <f t="shared" si="226"/>
        <v/>
      </c>
      <c r="W1098" s="151" t="str">
        <f t="shared" si="227"/>
        <v/>
      </c>
      <c r="X1098" s="151">
        <f t="shared" si="228"/>
        <v>0</v>
      </c>
      <c r="Y1098" s="151">
        <f t="shared" si="229"/>
        <v>0</v>
      </c>
      <c r="Z1098" s="151" t="str">
        <f t="shared" si="230"/>
        <v/>
      </c>
      <c r="AA1098" s="151">
        <f>COUNTIF($F$2:F1098,F1098)</f>
        <v>0</v>
      </c>
      <c r="AB1098" s="156" t="str">
        <f t="shared" si="231"/>
        <v/>
      </c>
      <c r="AC1098" t="e">
        <f>VLOOKUP(C1098,'2-班级信息'!A:AH,31,0)</f>
        <v>#N/A</v>
      </c>
      <c r="AD1098" t="e">
        <f>VLOOKUP(C1098,'2-班级信息'!A:AH,8,0)</f>
        <v>#N/A</v>
      </c>
      <c r="AE1098" t="e">
        <f t="shared" si="232"/>
        <v>#N/A</v>
      </c>
      <c r="AF1098" t="e">
        <f t="shared" si="233"/>
        <v>#N/A</v>
      </c>
    </row>
    <row r="1099" spans="1:32">
      <c r="A1099" s="176"/>
      <c r="B1099" s="176"/>
      <c r="C1099" s="176"/>
      <c r="D1099" s="176"/>
      <c r="E1099" s="176"/>
      <c r="F1099" s="176"/>
      <c r="G1099" s="175"/>
      <c r="H1099" s="176"/>
      <c r="I1099" s="176"/>
      <c r="J1099" s="176"/>
      <c r="K1099" s="176"/>
      <c r="L1099" s="176"/>
      <c r="M1099" s="176"/>
      <c r="N1099" s="176" t="s">
        <v>12</v>
      </c>
      <c r="O1099" s="176" t="s">
        <v>12</v>
      </c>
      <c r="P1099" s="155" t="str">
        <f t="shared" si="221"/>
        <v xml:space="preserve"> </v>
      </c>
      <c r="Q1099" s="155" t="str">
        <f>IF(P1099="在读",IF(IFERROR(FIND("一",C1099),0)&gt;0,"一对一",VLOOKUP(LEFT(C1099,3),班级编码!A:H,8,0)),P1099)</f>
        <v xml:space="preserve"> </v>
      </c>
      <c r="R1099" s="156">
        <f t="shared" si="222"/>
        <v>0</v>
      </c>
      <c r="S1099" s="151">
        <f t="shared" si="223"/>
        <v>0</v>
      </c>
      <c r="T1099" s="151" t="str">
        <f t="shared" si="224"/>
        <v/>
      </c>
      <c r="U1099" s="151" t="str">
        <f t="shared" si="225"/>
        <v/>
      </c>
      <c r="V1099" s="151" t="str">
        <f t="shared" si="226"/>
        <v/>
      </c>
      <c r="W1099" s="151" t="str">
        <f t="shared" si="227"/>
        <v/>
      </c>
      <c r="X1099" s="151">
        <f t="shared" si="228"/>
        <v>0</v>
      </c>
      <c r="Y1099" s="151">
        <f t="shared" si="229"/>
        <v>0</v>
      </c>
      <c r="Z1099" s="151" t="str">
        <f t="shared" si="230"/>
        <v/>
      </c>
      <c r="AA1099" s="151">
        <f>COUNTIF($F$2:F1099,F1099)</f>
        <v>0</v>
      </c>
      <c r="AB1099" s="156" t="str">
        <f t="shared" si="231"/>
        <v/>
      </c>
      <c r="AC1099" t="e">
        <f>VLOOKUP(C1099,'2-班级信息'!A:AH,31,0)</f>
        <v>#N/A</v>
      </c>
      <c r="AD1099" t="e">
        <f>VLOOKUP(C1099,'2-班级信息'!A:AH,8,0)</f>
        <v>#N/A</v>
      </c>
      <c r="AE1099" t="e">
        <f t="shared" si="232"/>
        <v>#N/A</v>
      </c>
      <c r="AF1099" t="e">
        <f t="shared" si="233"/>
        <v>#N/A</v>
      </c>
    </row>
    <row r="1100" spans="1:32">
      <c r="A1100" s="176"/>
      <c r="B1100" s="176"/>
      <c r="C1100" s="176"/>
      <c r="D1100" s="176"/>
      <c r="E1100" s="176"/>
      <c r="F1100" s="176"/>
      <c r="G1100" s="175"/>
      <c r="H1100" s="176"/>
      <c r="I1100" s="176"/>
      <c r="J1100" s="176"/>
      <c r="K1100" s="176"/>
      <c r="L1100" s="176"/>
      <c r="M1100" s="176"/>
      <c r="N1100" s="176" t="s">
        <v>12</v>
      </c>
      <c r="O1100" s="176" t="s">
        <v>12</v>
      </c>
      <c r="P1100" s="155" t="str">
        <f t="shared" si="221"/>
        <v xml:space="preserve"> </v>
      </c>
      <c r="Q1100" s="155" t="str">
        <f>IF(P1100="在读",IF(IFERROR(FIND("一",C1100),0)&gt;0,"一对一",VLOOKUP(LEFT(C1100,3),班级编码!A:H,8,0)),P1100)</f>
        <v xml:space="preserve"> </v>
      </c>
      <c r="R1100" s="156">
        <f t="shared" si="222"/>
        <v>0</v>
      </c>
      <c r="S1100" s="151">
        <f t="shared" si="223"/>
        <v>0</v>
      </c>
      <c r="T1100" s="151" t="str">
        <f t="shared" si="224"/>
        <v/>
      </c>
      <c r="U1100" s="151" t="str">
        <f t="shared" si="225"/>
        <v/>
      </c>
      <c r="V1100" s="151" t="str">
        <f t="shared" si="226"/>
        <v/>
      </c>
      <c r="W1100" s="151" t="str">
        <f t="shared" si="227"/>
        <v/>
      </c>
      <c r="X1100" s="151">
        <f t="shared" si="228"/>
        <v>0</v>
      </c>
      <c r="Y1100" s="151">
        <f t="shared" si="229"/>
        <v>0</v>
      </c>
      <c r="Z1100" s="151" t="str">
        <f t="shared" si="230"/>
        <v/>
      </c>
      <c r="AA1100" s="151">
        <f>COUNTIF($F$2:F1100,F1100)</f>
        <v>0</v>
      </c>
      <c r="AB1100" s="156" t="str">
        <f t="shared" si="231"/>
        <v/>
      </c>
      <c r="AC1100" t="e">
        <f>VLOOKUP(C1100,'2-班级信息'!A:AH,31,0)</f>
        <v>#N/A</v>
      </c>
      <c r="AD1100" t="e">
        <f>VLOOKUP(C1100,'2-班级信息'!A:AH,8,0)</f>
        <v>#N/A</v>
      </c>
      <c r="AE1100" t="e">
        <f t="shared" si="232"/>
        <v>#N/A</v>
      </c>
      <c r="AF1100" t="e">
        <f t="shared" si="233"/>
        <v>#N/A</v>
      </c>
    </row>
    <row r="1101" spans="1:32">
      <c r="A1101" s="176"/>
      <c r="B1101" s="176"/>
      <c r="C1101" s="176"/>
      <c r="D1101" s="176"/>
      <c r="E1101" s="176"/>
      <c r="F1101" s="176"/>
      <c r="G1101" s="175"/>
      <c r="H1101" s="176"/>
      <c r="I1101" s="176"/>
      <c r="J1101" s="176"/>
      <c r="K1101" s="176"/>
      <c r="L1101" s="176"/>
      <c r="M1101" s="176"/>
      <c r="N1101" s="176" t="s">
        <v>12</v>
      </c>
      <c r="O1101" s="176" t="s">
        <v>12</v>
      </c>
      <c r="P1101" s="155" t="str">
        <f t="shared" si="221"/>
        <v xml:space="preserve"> </v>
      </c>
      <c r="Q1101" s="155" t="str">
        <f>IF(P1101="在读",IF(IFERROR(FIND("一",C1101),0)&gt;0,"一对一",VLOOKUP(LEFT(C1101,3),班级编码!A:H,8,0)),P1101)</f>
        <v xml:space="preserve"> </v>
      </c>
      <c r="R1101" s="156">
        <f t="shared" si="222"/>
        <v>0</v>
      </c>
      <c r="S1101" s="151">
        <f t="shared" si="223"/>
        <v>0</v>
      </c>
      <c r="T1101" s="151" t="str">
        <f t="shared" si="224"/>
        <v/>
      </c>
      <c r="U1101" s="151" t="str">
        <f t="shared" si="225"/>
        <v/>
      </c>
      <c r="V1101" s="151" t="str">
        <f t="shared" si="226"/>
        <v/>
      </c>
      <c r="W1101" s="151" t="str">
        <f t="shared" si="227"/>
        <v/>
      </c>
      <c r="X1101" s="151">
        <f t="shared" si="228"/>
        <v>0</v>
      </c>
      <c r="Y1101" s="151">
        <f t="shared" si="229"/>
        <v>0</v>
      </c>
      <c r="Z1101" s="151" t="str">
        <f t="shared" si="230"/>
        <v/>
      </c>
      <c r="AA1101" s="151">
        <f>COUNTIF($F$2:F1101,F1101)</f>
        <v>0</v>
      </c>
      <c r="AB1101" s="156" t="str">
        <f t="shared" si="231"/>
        <v/>
      </c>
      <c r="AC1101" t="e">
        <f>VLOOKUP(C1101,'2-班级信息'!A:AH,31,0)</f>
        <v>#N/A</v>
      </c>
      <c r="AD1101" t="e">
        <f>VLOOKUP(C1101,'2-班级信息'!A:AH,8,0)</f>
        <v>#N/A</v>
      </c>
      <c r="AE1101" t="e">
        <f t="shared" si="232"/>
        <v>#N/A</v>
      </c>
      <c r="AF1101" t="e">
        <f t="shared" si="233"/>
        <v>#N/A</v>
      </c>
    </row>
    <row r="1102" spans="1:32">
      <c r="A1102" s="176"/>
      <c r="B1102" s="176"/>
      <c r="C1102" s="176"/>
      <c r="D1102" s="176"/>
      <c r="E1102" s="176"/>
      <c r="F1102" s="176"/>
      <c r="G1102" s="175"/>
      <c r="H1102" s="176"/>
      <c r="I1102" s="176"/>
      <c r="J1102" s="176"/>
      <c r="K1102" s="176"/>
      <c r="L1102" s="176"/>
      <c r="M1102" s="176"/>
      <c r="N1102" s="176" t="s">
        <v>12</v>
      </c>
      <c r="O1102" s="176" t="s">
        <v>12</v>
      </c>
      <c r="P1102" s="155" t="str">
        <f t="shared" si="221"/>
        <v xml:space="preserve"> </v>
      </c>
      <c r="Q1102" s="155" t="str">
        <f>IF(P1102="在读",IF(IFERROR(FIND("一",C1102),0)&gt;0,"一对一",VLOOKUP(LEFT(C1102,3),班级编码!A:H,8,0)),P1102)</f>
        <v xml:space="preserve"> </v>
      </c>
      <c r="R1102" s="156">
        <f t="shared" si="222"/>
        <v>0</v>
      </c>
      <c r="S1102" s="151">
        <f t="shared" si="223"/>
        <v>0</v>
      </c>
      <c r="T1102" s="151" t="str">
        <f t="shared" si="224"/>
        <v/>
      </c>
      <c r="U1102" s="151" t="str">
        <f t="shared" si="225"/>
        <v/>
      </c>
      <c r="V1102" s="151" t="str">
        <f t="shared" si="226"/>
        <v/>
      </c>
      <c r="W1102" s="151" t="str">
        <f t="shared" si="227"/>
        <v/>
      </c>
      <c r="X1102" s="151">
        <f t="shared" si="228"/>
        <v>0</v>
      </c>
      <c r="Y1102" s="151">
        <f t="shared" si="229"/>
        <v>0</v>
      </c>
      <c r="Z1102" s="151" t="str">
        <f t="shared" si="230"/>
        <v/>
      </c>
      <c r="AA1102" s="151">
        <f>COUNTIF($F$2:F1102,F1102)</f>
        <v>0</v>
      </c>
      <c r="AB1102" s="156" t="str">
        <f t="shared" si="231"/>
        <v/>
      </c>
      <c r="AC1102" t="e">
        <f>VLOOKUP(C1102,'2-班级信息'!A:AH,31,0)</f>
        <v>#N/A</v>
      </c>
      <c r="AD1102" t="e">
        <f>VLOOKUP(C1102,'2-班级信息'!A:AH,8,0)</f>
        <v>#N/A</v>
      </c>
      <c r="AE1102" t="e">
        <f t="shared" si="232"/>
        <v>#N/A</v>
      </c>
      <c r="AF1102" t="e">
        <f t="shared" si="233"/>
        <v>#N/A</v>
      </c>
    </row>
    <row r="1103" spans="1:32">
      <c r="A1103" s="176"/>
      <c r="B1103" s="176"/>
      <c r="C1103" s="176"/>
      <c r="D1103" s="176"/>
      <c r="E1103" s="176"/>
      <c r="F1103" s="176"/>
      <c r="G1103" s="175"/>
      <c r="H1103" s="176"/>
      <c r="I1103" s="176"/>
      <c r="J1103" s="176"/>
      <c r="K1103" s="176"/>
      <c r="L1103" s="176"/>
      <c r="M1103" s="176"/>
      <c r="N1103" s="176" t="s">
        <v>12</v>
      </c>
      <c r="O1103" s="176" t="s">
        <v>12</v>
      </c>
      <c r="P1103" s="155" t="str">
        <f t="shared" si="221"/>
        <v xml:space="preserve"> </v>
      </c>
      <c r="Q1103" s="155" t="str">
        <f>IF(P1103="在读",IF(IFERROR(FIND("一",C1103),0)&gt;0,"一对一",VLOOKUP(LEFT(C1103,3),班级编码!A:H,8,0)),P1103)</f>
        <v xml:space="preserve"> </v>
      </c>
      <c r="R1103" s="156">
        <f t="shared" si="222"/>
        <v>0</v>
      </c>
      <c r="S1103" s="151">
        <f t="shared" si="223"/>
        <v>0</v>
      </c>
      <c r="T1103" s="151" t="str">
        <f t="shared" si="224"/>
        <v/>
      </c>
      <c r="U1103" s="151" t="str">
        <f t="shared" si="225"/>
        <v/>
      </c>
      <c r="V1103" s="151" t="str">
        <f t="shared" si="226"/>
        <v/>
      </c>
      <c r="W1103" s="151" t="str">
        <f t="shared" si="227"/>
        <v/>
      </c>
      <c r="X1103" s="151">
        <f t="shared" si="228"/>
        <v>0</v>
      </c>
      <c r="Y1103" s="151">
        <f t="shared" si="229"/>
        <v>0</v>
      </c>
      <c r="Z1103" s="151" t="str">
        <f t="shared" si="230"/>
        <v/>
      </c>
      <c r="AA1103" s="151">
        <f>COUNTIF($F$2:F1103,F1103)</f>
        <v>0</v>
      </c>
      <c r="AB1103" s="156" t="str">
        <f t="shared" si="231"/>
        <v/>
      </c>
      <c r="AC1103" t="e">
        <f>VLOOKUP(C1103,'2-班级信息'!A:AH,31,0)</f>
        <v>#N/A</v>
      </c>
      <c r="AD1103" t="e">
        <f>VLOOKUP(C1103,'2-班级信息'!A:AH,8,0)</f>
        <v>#N/A</v>
      </c>
      <c r="AE1103" t="e">
        <f t="shared" si="232"/>
        <v>#N/A</v>
      </c>
      <c r="AF1103" t="e">
        <f t="shared" si="233"/>
        <v>#N/A</v>
      </c>
    </row>
    <row r="1104" spans="1:32">
      <c r="A1104" s="176"/>
      <c r="B1104" s="176"/>
      <c r="C1104" s="176"/>
      <c r="D1104" s="176"/>
      <c r="E1104" s="176"/>
      <c r="F1104" s="176"/>
      <c r="G1104" s="175"/>
      <c r="H1104" s="176"/>
      <c r="I1104" s="176"/>
      <c r="J1104" s="176"/>
      <c r="K1104" s="176"/>
      <c r="L1104" s="176"/>
      <c r="M1104" s="176"/>
      <c r="N1104" s="176" t="s">
        <v>12</v>
      </c>
      <c r="O1104" s="176" t="s">
        <v>12</v>
      </c>
      <c r="P1104" s="155" t="str">
        <f t="shared" si="221"/>
        <v xml:space="preserve"> </v>
      </c>
      <c r="Q1104" s="155" t="str">
        <f>IF(P1104="在读",IF(IFERROR(FIND("一",C1104),0)&gt;0,"一对一",VLOOKUP(LEFT(C1104,3),班级编码!A:H,8,0)),P1104)</f>
        <v xml:space="preserve"> </v>
      </c>
      <c r="R1104" s="156">
        <f t="shared" si="222"/>
        <v>0</v>
      </c>
      <c r="S1104" s="151">
        <f t="shared" si="223"/>
        <v>0</v>
      </c>
      <c r="T1104" s="151" t="str">
        <f t="shared" si="224"/>
        <v/>
      </c>
      <c r="U1104" s="151" t="str">
        <f t="shared" si="225"/>
        <v/>
      </c>
      <c r="V1104" s="151" t="str">
        <f t="shared" si="226"/>
        <v/>
      </c>
      <c r="W1104" s="151" t="str">
        <f t="shared" si="227"/>
        <v/>
      </c>
      <c r="X1104" s="151">
        <f t="shared" si="228"/>
        <v>0</v>
      </c>
      <c r="Y1104" s="151">
        <f t="shared" si="229"/>
        <v>0</v>
      </c>
      <c r="Z1104" s="151" t="str">
        <f t="shared" si="230"/>
        <v/>
      </c>
      <c r="AA1104" s="151">
        <f>COUNTIF($F$2:F1104,F1104)</f>
        <v>0</v>
      </c>
      <c r="AB1104" s="156" t="str">
        <f t="shared" si="231"/>
        <v/>
      </c>
      <c r="AC1104" t="e">
        <f>VLOOKUP(C1104,'2-班级信息'!A:AH,31,0)</f>
        <v>#N/A</v>
      </c>
      <c r="AD1104" t="e">
        <f>VLOOKUP(C1104,'2-班级信息'!A:AH,8,0)</f>
        <v>#N/A</v>
      </c>
      <c r="AE1104" t="e">
        <f t="shared" si="232"/>
        <v>#N/A</v>
      </c>
      <c r="AF1104" t="e">
        <f t="shared" si="233"/>
        <v>#N/A</v>
      </c>
    </row>
    <row r="1105" spans="1:32">
      <c r="A1105" s="176"/>
      <c r="B1105" s="176"/>
      <c r="C1105" s="176"/>
      <c r="D1105" s="176"/>
      <c r="E1105" s="176"/>
      <c r="F1105" s="176"/>
      <c r="G1105" s="175"/>
      <c r="H1105" s="176"/>
      <c r="I1105" s="176"/>
      <c r="J1105" s="176"/>
      <c r="K1105" s="176"/>
      <c r="L1105" s="176"/>
      <c r="M1105" s="176"/>
      <c r="N1105" s="176" t="s">
        <v>12</v>
      </c>
      <c r="O1105" s="176" t="s">
        <v>12</v>
      </c>
      <c r="P1105" s="155" t="str">
        <f t="shared" si="221"/>
        <v xml:space="preserve"> </v>
      </c>
      <c r="Q1105" s="155" t="str">
        <f>IF(P1105="在读",IF(IFERROR(FIND("一",C1105),0)&gt;0,"一对一",VLOOKUP(LEFT(C1105,3),班级编码!A:H,8,0)),P1105)</f>
        <v xml:space="preserve"> </v>
      </c>
      <c r="R1105" s="156">
        <f t="shared" si="222"/>
        <v>0</v>
      </c>
      <c r="S1105" s="151">
        <f t="shared" si="223"/>
        <v>0</v>
      </c>
      <c r="T1105" s="151" t="str">
        <f t="shared" si="224"/>
        <v/>
      </c>
      <c r="U1105" s="151" t="str">
        <f t="shared" si="225"/>
        <v/>
      </c>
      <c r="V1105" s="151" t="str">
        <f t="shared" si="226"/>
        <v/>
      </c>
      <c r="W1105" s="151" t="str">
        <f t="shared" si="227"/>
        <v/>
      </c>
      <c r="X1105" s="151">
        <f t="shared" si="228"/>
        <v>0</v>
      </c>
      <c r="Y1105" s="151">
        <f t="shared" si="229"/>
        <v>0</v>
      </c>
      <c r="Z1105" s="151" t="str">
        <f t="shared" si="230"/>
        <v/>
      </c>
      <c r="AA1105" s="151">
        <f>COUNTIF($F$2:F1105,F1105)</f>
        <v>0</v>
      </c>
      <c r="AB1105" s="156" t="str">
        <f t="shared" si="231"/>
        <v/>
      </c>
      <c r="AC1105" t="e">
        <f>VLOOKUP(C1105,'2-班级信息'!A:AH,31,0)</f>
        <v>#N/A</v>
      </c>
      <c r="AD1105" t="e">
        <f>VLOOKUP(C1105,'2-班级信息'!A:AH,8,0)</f>
        <v>#N/A</v>
      </c>
      <c r="AE1105" t="e">
        <f t="shared" si="232"/>
        <v>#N/A</v>
      </c>
      <c r="AF1105" t="e">
        <f t="shared" si="233"/>
        <v>#N/A</v>
      </c>
    </row>
    <row r="1106" spans="1:32">
      <c r="A1106" s="176"/>
      <c r="B1106" s="176"/>
      <c r="C1106" s="176"/>
      <c r="D1106" s="176"/>
      <c r="E1106" s="176"/>
      <c r="F1106" s="176"/>
      <c r="G1106" s="175"/>
      <c r="H1106" s="176"/>
      <c r="I1106" s="176"/>
      <c r="J1106" s="176"/>
      <c r="K1106" s="176"/>
      <c r="L1106" s="176"/>
      <c r="M1106" s="176"/>
      <c r="N1106" s="176" t="s">
        <v>12</v>
      </c>
      <c r="O1106" s="176" t="s">
        <v>12</v>
      </c>
      <c r="P1106" s="155" t="str">
        <f t="shared" si="221"/>
        <v xml:space="preserve"> </v>
      </c>
      <c r="Q1106" s="155" t="str">
        <f>IF(P1106="在读",IF(IFERROR(FIND("一",C1106),0)&gt;0,"一对一",VLOOKUP(LEFT(C1106,3),班级编码!A:H,8,0)),P1106)</f>
        <v xml:space="preserve"> </v>
      </c>
      <c r="R1106" s="156">
        <f t="shared" si="222"/>
        <v>0</v>
      </c>
      <c r="S1106" s="151">
        <f t="shared" si="223"/>
        <v>0</v>
      </c>
      <c r="T1106" s="151" t="str">
        <f t="shared" si="224"/>
        <v/>
      </c>
      <c r="U1106" s="151" t="str">
        <f t="shared" si="225"/>
        <v/>
      </c>
      <c r="V1106" s="151" t="str">
        <f t="shared" si="226"/>
        <v/>
      </c>
      <c r="W1106" s="151" t="str">
        <f t="shared" si="227"/>
        <v/>
      </c>
      <c r="X1106" s="151">
        <f t="shared" si="228"/>
        <v>0</v>
      </c>
      <c r="Y1106" s="151">
        <f t="shared" si="229"/>
        <v>0</v>
      </c>
      <c r="Z1106" s="151" t="str">
        <f t="shared" si="230"/>
        <v/>
      </c>
      <c r="AA1106" s="151">
        <f>COUNTIF($F$2:F1106,F1106)</f>
        <v>0</v>
      </c>
      <c r="AB1106" s="156" t="str">
        <f t="shared" si="231"/>
        <v/>
      </c>
      <c r="AC1106" t="e">
        <f>VLOOKUP(C1106,'2-班级信息'!A:AH,31,0)</f>
        <v>#N/A</v>
      </c>
      <c r="AD1106" t="e">
        <f>VLOOKUP(C1106,'2-班级信息'!A:AH,8,0)</f>
        <v>#N/A</v>
      </c>
      <c r="AE1106" t="e">
        <f t="shared" si="232"/>
        <v>#N/A</v>
      </c>
      <c r="AF1106" t="e">
        <f t="shared" si="233"/>
        <v>#N/A</v>
      </c>
    </row>
    <row r="1107" spans="1:32">
      <c r="A1107" s="176"/>
      <c r="B1107" s="176"/>
      <c r="C1107" s="176"/>
      <c r="D1107" s="176"/>
      <c r="E1107" s="176"/>
      <c r="F1107" s="176"/>
      <c r="G1107" s="175"/>
      <c r="H1107" s="176"/>
      <c r="I1107" s="176"/>
      <c r="J1107" s="176"/>
      <c r="K1107" s="176"/>
      <c r="L1107" s="176"/>
      <c r="M1107" s="176"/>
      <c r="N1107" s="176" t="s">
        <v>12</v>
      </c>
      <c r="O1107" s="176" t="s">
        <v>12</v>
      </c>
      <c r="P1107" s="155" t="str">
        <f t="shared" si="221"/>
        <v xml:space="preserve"> </v>
      </c>
      <c r="Q1107" s="155" t="str">
        <f>IF(P1107="在读",IF(IFERROR(FIND("一",C1107),0)&gt;0,"一对一",VLOOKUP(LEFT(C1107,3),班级编码!A:H,8,0)),P1107)</f>
        <v xml:space="preserve"> </v>
      </c>
      <c r="R1107" s="156">
        <f t="shared" si="222"/>
        <v>0</v>
      </c>
      <c r="S1107" s="151">
        <f t="shared" si="223"/>
        <v>0</v>
      </c>
      <c r="T1107" s="151" t="str">
        <f t="shared" si="224"/>
        <v/>
      </c>
      <c r="U1107" s="151" t="str">
        <f t="shared" si="225"/>
        <v/>
      </c>
      <c r="V1107" s="151" t="str">
        <f t="shared" si="226"/>
        <v/>
      </c>
      <c r="W1107" s="151" t="str">
        <f t="shared" si="227"/>
        <v/>
      </c>
      <c r="X1107" s="151">
        <f t="shared" si="228"/>
        <v>0</v>
      </c>
      <c r="Y1107" s="151">
        <f t="shared" si="229"/>
        <v>0</v>
      </c>
      <c r="Z1107" s="151" t="str">
        <f t="shared" si="230"/>
        <v/>
      </c>
      <c r="AA1107" s="151">
        <f>COUNTIF($F$2:F1107,F1107)</f>
        <v>0</v>
      </c>
      <c r="AB1107" s="156" t="str">
        <f t="shared" si="231"/>
        <v/>
      </c>
      <c r="AC1107" t="e">
        <f>VLOOKUP(C1107,'2-班级信息'!A:AH,31,0)</f>
        <v>#N/A</v>
      </c>
      <c r="AD1107" t="e">
        <f>VLOOKUP(C1107,'2-班级信息'!A:AH,8,0)</f>
        <v>#N/A</v>
      </c>
      <c r="AE1107" t="e">
        <f t="shared" si="232"/>
        <v>#N/A</v>
      </c>
      <c r="AF1107" t="e">
        <f t="shared" si="233"/>
        <v>#N/A</v>
      </c>
    </row>
    <row r="1108" spans="1:32">
      <c r="A1108" s="176"/>
      <c r="B1108" s="176"/>
      <c r="C1108" s="176"/>
      <c r="D1108" s="176"/>
      <c r="E1108" s="176"/>
      <c r="F1108" s="176"/>
      <c r="G1108" s="175"/>
      <c r="H1108" s="176"/>
      <c r="I1108" s="176"/>
      <c r="J1108" s="176"/>
      <c r="K1108" s="176"/>
      <c r="L1108" s="176"/>
      <c r="M1108" s="176"/>
      <c r="N1108" s="176" t="s">
        <v>12</v>
      </c>
      <c r="O1108" s="176" t="s">
        <v>12</v>
      </c>
      <c r="P1108" s="155" t="str">
        <f t="shared" si="221"/>
        <v xml:space="preserve"> </v>
      </c>
      <c r="Q1108" s="155" t="str">
        <f>IF(P1108="在读",IF(IFERROR(FIND("一",C1108),0)&gt;0,"一对一",VLOOKUP(LEFT(C1108,3),班级编码!A:H,8,0)),P1108)</f>
        <v xml:space="preserve"> </v>
      </c>
      <c r="R1108" s="156">
        <f t="shared" si="222"/>
        <v>0</v>
      </c>
      <c r="S1108" s="151">
        <f t="shared" si="223"/>
        <v>0</v>
      </c>
      <c r="T1108" s="151" t="str">
        <f t="shared" si="224"/>
        <v/>
      </c>
      <c r="U1108" s="151" t="str">
        <f t="shared" si="225"/>
        <v/>
      </c>
      <c r="V1108" s="151" t="str">
        <f t="shared" si="226"/>
        <v/>
      </c>
      <c r="W1108" s="151" t="str">
        <f t="shared" si="227"/>
        <v/>
      </c>
      <c r="X1108" s="151">
        <f t="shared" si="228"/>
        <v>0</v>
      </c>
      <c r="Y1108" s="151">
        <f t="shared" si="229"/>
        <v>0</v>
      </c>
      <c r="Z1108" s="151" t="str">
        <f t="shared" si="230"/>
        <v/>
      </c>
      <c r="AA1108" s="151">
        <f>COUNTIF($F$2:F1108,F1108)</f>
        <v>0</v>
      </c>
      <c r="AB1108" s="156" t="str">
        <f t="shared" si="231"/>
        <v/>
      </c>
      <c r="AC1108" t="e">
        <f>VLOOKUP(C1108,'2-班级信息'!A:AH,31,0)</f>
        <v>#N/A</v>
      </c>
      <c r="AD1108" t="e">
        <f>VLOOKUP(C1108,'2-班级信息'!A:AH,8,0)</f>
        <v>#N/A</v>
      </c>
      <c r="AE1108" t="e">
        <f t="shared" si="232"/>
        <v>#N/A</v>
      </c>
      <c r="AF1108" t="e">
        <f t="shared" si="233"/>
        <v>#N/A</v>
      </c>
    </row>
    <row r="1109" spans="1:32">
      <c r="A1109" s="176"/>
      <c r="B1109" s="176"/>
      <c r="C1109" s="176"/>
      <c r="D1109" s="176"/>
      <c r="E1109" s="176"/>
      <c r="F1109" s="176"/>
      <c r="G1109" s="175"/>
      <c r="H1109" s="176"/>
      <c r="I1109" s="176"/>
      <c r="J1109" s="176"/>
      <c r="K1109" s="176"/>
      <c r="L1109" s="176"/>
      <c r="M1109" s="176"/>
      <c r="N1109" s="176" t="s">
        <v>12</v>
      </c>
      <c r="O1109" s="176" t="s">
        <v>12</v>
      </c>
      <c r="P1109" s="155" t="str">
        <f t="shared" si="221"/>
        <v xml:space="preserve"> </v>
      </c>
      <c r="Q1109" s="155" t="str">
        <f>IF(P1109="在读",IF(IFERROR(FIND("一",C1109),0)&gt;0,"一对一",VLOOKUP(LEFT(C1109,3),班级编码!A:H,8,0)),P1109)</f>
        <v xml:space="preserve"> </v>
      </c>
      <c r="R1109" s="156">
        <f t="shared" si="222"/>
        <v>0</v>
      </c>
      <c r="S1109" s="151">
        <f t="shared" si="223"/>
        <v>0</v>
      </c>
      <c r="T1109" s="151" t="str">
        <f t="shared" si="224"/>
        <v/>
      </c>
      <c r="U1109" s="151" t="str">
        <f t="shared" si="225"/>
        <v/>
      </c>
      <c r="V1109" s="151" t="str">
        <f t="shared" si="226"/>
        <v/>
      </c>
      <c r="W1109" s="151" t="str">
        <f t="shared" si="227"/>
        <v/>
      </c>
      <c r="X1109" s="151">
        <f t="shared" si="228"/>
        <v>0</v>
      </c>
      <c r="Y1109" s="151">
        <f t="shared" si="229"/>
        <v>0</v>
      </c>
      <c r="Z1109" s="151" t="str">
        <f t="shared" si="230"/>
        <v/>
      </c>
      <c r="AA1109" s="151">
        <f>COUNTIF($F$2:F1109,F1109)</f>
        <v>0</v>
      </c>
      <c r="AB1109" s="156" t="str">
        <f t="shared" si="231"/>
        <v/>
      </c>
      <c r="AC1109" t="e">
        <f>VLOOKUP(C1109,'2-班级信息'!A:AH,31,0)</f>
        <v>#N/A</v>
      </c>
      <c r="AD1109" t="e">
        <f>VLOOKUP(C1109,'2-班级信息'!A:AH,8,0)</f>
        <v>#N/A</v>
      </c>
      <c r="AE1109" t="e">
        <f t="shared" si="232"/>
        <v>#N/A</v>
      </c>
      <c r="AF1109" t="e">
        <f t="shared" si="233"/>
        <v>#N/A</v>
      </c>
    </row>
    <row r="1110" spans="1:32">
      <c r="A1110" s="176"/>
      <c r="B1110" s="176"/>
      <c r="C1110" s="176"/>
      <c r="D1110" s="176"/>
      <c r="E1110" s="176"/>
      <c r="F1110" s="176"/>
      <c r="G1110" s="175"/>
      <c r="H1110" s="176"/>
      <c r="I1110" s="176"/>
      <c r="J1110" s="176"/>
      <c r="K1110" s="176"/>
      <c r="L1110" s="176"/>
      <c r="M1110" s="176"/>
      <c r="N1110" s="176" t="s">
        <v>12</v>
      </c>
      <c r="O1110" s="176" t="s">
        <v>12</v>
      </c>
      <c r="P1110" s="155" t="str">
        <f t="shared" si="221"/>
        <v xml:space="preserve"> </v>
      </c>
      <c r="Q1110" s="155" t="str">
        <f>IF(P1110="在读",IF(IFERROR(FIND("一",C1110),0)&gt;0,"一对一",VLOOKUP(LEFT(C1110,3),班级编码!A:H,8,0)),P1110)</f>
        <v xml:space="preserve"> </v>
      </c>
      <c r="R1110" s="156">
        <f t="shared" si="222"/>
        <v>0</v>
      </c>
      <c r="S1110" s="151">
        <f t="shared" si="223"/>
        <v>0</v>
      </c>
      <c r="T1110" s="151" t="str">
        <f t="shared" si="224"/>
        <v/>
      </c>
      <c r="U1110" s="151" t="str">
        <f t="shared" si="225"/>
        <v/>
      </c>
      <c r="V1110" s="151" t="str">
        <f t="shared" si="226"/>
        <v/>
      </c>
      <c r="W1110" s="151" t="str">
        <f t="shared" si="227"/>
        <v/>
      </c>
      <c r="X1110" s="151">
        <f t="shared" si="228"/>
        <v>0</v>
      </c>
      <c r="Y1110" s="151">
        <f t="shared" si="229"/>
        <v>0</v>
      </c>
      <c r="Z1110" s="151" t="str">
        <f t="shared" si="230"/>
        <v/>
      </c>
      <c r="AA1110" s="151">
        <f>COUNTIF($F$2:F1110,F1110)</f>
        <v>0</v>
      </c>
      <c r="AB1110" s="156" t="str">
        <f t="shared" si="231"/>
        <v/>
      </c>
      <c r="AC1110" t="e">
        <f>VLOOKUP(C1110,'2-班级信息'!A:AH,31,0)</f>
        <v>#N/A</v>
      </c>
      <c r="AD1110" t="e">
        <f>VLOOKUP(C1110,'2-班级信息'!A:AH,8,0)</f>
        <v>#N/A</v>
      </c>
      <c r="AE1110" t="e">
        <f t="shared" si="232"/>
        <v>#N/A</v>
      </c>
      <c r="AF1110" t="e">
        <f t="shared" si="233"/>
        <v>#N/A</v>
      </c>
    </row>
    <row r="1111" spans="1:32">
      <c r="A1111" s="176"/>
      <c r="B1111" s="176"/>
      <c r="C1111" s="176"/>
      <c r="D1111" s="176"/>
      <c r="E1111" s="176"/>
      <c r="F1111" s="176"/>
      <c r="G1111" s="175"/>
      <c r="H1111" s="176"/>
      <c r="I1111" s="176"/>
      <c r="J1111" s="176"/>
      <c r="K1111" s="176"/>
      <c r="L1111" s="176"/>
      <c r="M1111" s="176"/>
      <c r="N1111" s="176" t="s">
        <v>12</v>
      </c>
      <c r="O1111" s="176" t="s">
        <v>12</v>
      </c>
      <c r="P1111" s="155" t="str">
        <f t="shared" si="221"/>
        <v xml:space="preserve"> </v>
      </c>
      <c r="Q1111" s="155" t="str">
        <f>IF(P1111="在读",IF(IFERROR(FIND("一",C1111),0)&gt;0,"一对一",VLOOKUP(LEFT(C1111,3),班级编码!A:H,8,0)),P1111)</f>
        <v xml:space="preserve"> </v>
      </c>
      <c r="R1111" s="156">
        <f t="shared" si="222"/>
        <v>0</v>
      </c>
      <c r="S1111" s="151">
        <f t="shared" si="223"/>
        <v>0</v>
      </c>
      <c r="T1111" s="151" t="str">
        <f t="shared" si="224"/>
        <v/>
      </c>
      <c r="U1111" s="151" t="str">
        <f t="shared" si="225"/>
        <v/>
      </c>
      <c r="V1111" s="151" t="str">
        <f t="shared" si="226"/>
        <v/>
      </c>
      <c r="W1111" s="151" t="str">
        <f t="shared" si="227"/>
        <v/>
      </c>
      <c r="X1111" s="151">
        <f t="shared" si="228"/>
        <v>0</v>
      </c>
      <c r="Y1111" s="151">
        <f t="shared" si="229"/>
        <v>0</v>
      </c>
      <c r="Z1111" s="151" t="str">
        <f t="shared" si="230"/>
        <v/>
      </c>
      <c r="AA1111" s="151">
        <f>COUNTIF($F$2:F1111,F1111)</f>
        <v>0</v>
      </c>
      <c r="AB1111" s="156" t="str">
        <f t="shared" si="231"/>
        <v/>
      </c>
      <c r="AC1111" t="e">
        <f>VLOOKUP(C1111,'2-班级信息'!A:AH,31,0)</f>
        <v>#N/A</v>
      </c>
      <c r="AD1111" t="e">
        <f>VLOOKUP(C1111,'2-班级信息'!A:AH,8,0)</f>
        <v>#N/A</v>
      </c>
      <c r="AE1111" t="e">
        <f t="shared" si="232"/>
        <v>#N/A</v>
      </c>
      <c r="AF1111" t="e">
        <f t="shared" si="233"/>
        <v>#N/A</v>
      </c>
    </row>
    <row r="1112" spans="1:32">
      <c r="A1112" s="176"/>
      <c r="B1112" s="176"/>
      <c r="C1112" s="176"/>
      <c r="D1112" s="176"/>
      <c r="E1112" s="176"/>
      <c r="F1112" s="176"/>
      <c r="G1112" s="175"/>
      <c r="H1112" s="176"/>
      <c r="I1112" s="176"/>
      <c r="J1112" s="176"/>
      <c r="K1112" s="176"/>
      <c r="L1112" s="176"/>
      <c r="M1112" s="176"/>
      <c r="N1112" s="176" t="s">
        <v>12</v>
      </c>
      <c r="O1112" s="176" t="s">
        <v>12</v>
      </c>
      <c r="P1112" s="155" t="str">
        <f t="shared" si="221"/>
        <v xml:space="preserve"> </v>
      </c>
      <c r="Q1112" s="155" t="str">
        <f>IF(P1112="在读",IF(IFERROR(FIND("一",C1112),0)&gt;0,"一对一",VLOOKUP(LEFT(C1112,3),班级编码!A:H,8,0)),P1112)</f>
        <v xml:space="preserve"> </v>
      </c>
      <c r="R1112" s="156">
        <f t="shared" si="222"/>
        <v>0</v>
      </c>
      <c r="S1112" s="151">
        <f t="shared" si="223"/>
        <v>0</v>
      </c>
      <c r="T1112" s="151" t="str">
        <f t="shared" si="224"/>
        <v/>
      </c>
      <c r="U1112" s="151" t="str">
        <f t="shared" si="225"/>
        <v/>
      </c>
      <c r="V1112" s="151" t="str">
        <f t="shared" si="226"/>
        <v/>
      </c>
      <c r="W1112" s="151" t="str">
        <f t="shared" si="227"/>
        <v/>
      </c>
      <c r="X1112" s="151">
        <f t="shared" si="228"/>
        <v>0</v>
      </c>
      <c r="Y1112" s="151">
        <f t="shared" si="229"/>
        <v>0</v>
      </c>
      <c r="Z1112" s="151" t="str">
        <f t="shared" si="230"/>
        <v/>
      </c>
      <c r="AA1112" s="151">
        <f>COUNTIF($F$2:F1112,F1112)</f>
        <v>0</v>
      </c>
      <c r="AB1112" s="156" t="str">
        <f t="shared" si="231"/>
        <v/>
      </c>
      <c r="AC1112" t="e">
        <f>VLOOKUP(C1112,'2-班级信息'!A:AH,31,0)</f>
        <v>#N/A</v>
      </c>
      <c r="AD1112" t="e">
        <f>VLOOKUP(C1112,'2-班级信息'!A:AH,8,0)</f>
        <v>#N/A</v>
      </c>
      <c r="AE1112" t="e">
        <f t="shared" si="232"/>
        <v>#N/A</v>
      </c>
      <c r="AF1112" t="e">
        <f t="shared" si="233"/>
        <v>#N/A</v>
      </c>
    </row>
    <row r="1113" spans="1:32">
      <c r="A1113" s="176"/>
      <c r="B1113" s="176"/>
      <c r="C1113" s="176"/>
      <c r="D1113" s="176"/>
      <c r="E1113" s="176"/>
      <c r="F1113" s="176"/>
      <c r="G1113" s="175"/>
      <c r="H1113" s="176"/>
      <c r="I1113" s="176"/>
      <c r="J1113" s="176"/>
      <c r="K1113" s="176"/>
      <c r="L1113" s="176"/>
      <c r="M1113" s="176"/>
      <c r="N1113" s="176" t="s">
        <v>12</v>
      </c>
      <c r="O1113" s="176" t="s">
        <v>501</v>
      </c>
      <c r="P1113" s="155" t="str">
        <f t="shared" si="221"/>
        <v xml:space="preserve"> </v>
      </c>
      <c r="Q1113" s="155" t="str">
        <f>IF(P1113="在读",IF(IFERROR(FIND("一",C1113),0)&gt;0,"一对一",VLOOKUP(LEFT(C1113,3),班级编码!A:H,8,0)),P1113)</f>
        <v xml:space="preserve"> </v>
      </c>
      <c r="R1113" s="156">
        <f t="shared" si="222"/>
        <v>0</v>
      </c>
      <c r="S1113" s="151">
        <f t="shared" si="223"/>
        <v>0</v>
      </c>
      <c r="T1113" s="151" t="str">
        <f t="shared" si="224"/>
        <v/>
      </c>
      <c r="U1113" s="151" t="str">
        <f t="shared" si="225"/>
        <v/>
      </c>
      <c r="V1113" s="151" t="str">
        <f t="shared" si="226"/>
        <v/>
      </c>
      <c r="W1113" s="151" t="str">
        <f t="shared" si="227"/>
        <v/>
      </c>
      <c r="X1113" s="151">
        <f t="shared" si="228"/>
        <v>0</v>
      </c>
      <c r="Y1113" s="151">
        <f t="shared" si="229"/>
        <v>0</v>
      </c>
      <c r="Z1113" s="151" t="str">
        <f t="shared" si="230"/>
        <v/>
      </c>
      <c r="AA1113" s="151">
        <f>COUNTIF($F$2:F1113,F1113)</f>
        <v>0</v>
      </c>
      <c r="AB1113" s="156" t="str">
        <f t="shared" si="231"/>
        <v/>
      </c>
      <c r="AC1113" t="e">
        <f>VLOOKUP(C1113,'2-班级信息'!A:AH,31,0)</f>
        <v>#N/A</v>
      </c>
      <c r="AD1113" t="e">
        <f>VLOOKUP(C1113,'2-班级信息'!A:AH,8,0)</f>
        <v>#N/A</v>
      </c>
      <c r="AE1113" t="e">
        <f t="shared" si="232"/>
        <v>#N/A</v>
      </c>
      <c r="AF1113" t="e">
        <f t="shared" si="233"/>
        <v>#N/A</v>
      </c>
    </row>
    <row r="1114" spans="1:32">
      <c r="A1114" s="176"/>
      <c r="B1114" s="176"/>
      <c r="C1114" s="176"/>
      <c r="D1114" s="176"/>
      <c r="E1114" s="176"/>
      <c r="F1114" s="176"/>
      <c r="G1114" s="175"/>
      <c r="H1114" s="176"/>
      <c r="I1114" s="176"/>
      <c r="J1114" s="176"/>
      <c r="K1114" s="176"/>
      <c r="L1114" s="176"/>
      <c r="M1114" s="176"/>
      <c r="N1114" s="176" t="s">
        <v>12</v>
      </c>
      <c r="O1114" s="176" t="s">
        <v>12</v>
      </c>
      <c r="P1114" s="155" t="str">
        <f t="shared" si="221"/>
        <v xml:space="preserve"> </v>
      </c>
      <c r="Q1114" s="155" t="str">
        <f>IF(P1114="在读",IF(IFERROR(FIND("一",C1114),0)&gt;0,"一对一",VLOOKUP(LEFT(C1114,3),班级编码!A:H,8,0)),P1114)</f>
        <v xml:space="preserve"> </v>
      </c>
      <c r="R1114" s="156">
        <f t="shared" si="222"/>
        <v>0</v>
      </c>
      <c r="S1114" s="151">
        <f t="shared" si="223"/>
        <v>0</v>
      </c>
      <c r="T1114" s="151" t="str">
        <f t="shared" si="224"/>
        <v/>
      </c>
      <c r="U1114" s="151" t="str">
        <f t="shared" si="225"/>
        <v/>
      </c>
      <c r="V1114" s="151" t="str">
        <f t="shared" si="226"/>
        <v/>
      </c>
      <c r="W1114" s="151" t="str">
        <f t="shared" si="227"/>
        <v/>
      </c>
      <c r="X1114" s="151">
        <f t="shared" si="228"/>
        <v>0</v>
      </c>
      <c r="Y1114" s="151">
        <f t="shared" si="229"/>
        <v>0</v>
      </c>
      <c r="Z1114" s="151" t="str">
        <f t="shared" si="230"/>
        <v/>
      </c>
      <c r="AA1114" s="151">
        <f>COUNTIF($F$2:F1114,F1114)</f>
        <v>0</v>
      </c>
      <c r="AB1114" s="156" t="str">
        <f t="shared" si="231"/>
        <v/>
      </c>
      <c r="AC1114" t="e">
        <f>VLOOKUP(C1114,'2-班级信息'!A:AH,31,0)</f>
        <v>#N/A</v>
      </c>
      <c r="AD1114" t="e">
        <f>VLOOKUP(C1114,'2-班级信息'!A:AH,8,0)</f>
        <v>#N/A</v>
      </c>
      <c r="AE1114" t="e">
        <f t="shared" si="232"/>
        <v>#N/A</v>
      </c>
      <c r="AF1114" t="e">
        <f t="shared" si="233"/>
        <v>#N/A</v>
      </c>
    </row>
    <row r="1115" spans="1:32">
      <c r="A1115" s="176"/>
      <c r="B1115" s="176"/>
      <c r="C1115" s="176"/>
      <c r="D1115" s="176"/>
      <c r="E1115" s="176"/>
      <c r="F1115" s="176"/>
      <c r="G1115" s="175"/>
      <c r="H1115" s="176"/>
      <c r="I1115" s="176"/>
      <c r="J1115" s="176"/>
      <c r="K1115" s="176"/>
      <c r="L1115" s="176"/>
      <c r="M1115" s="176"/>
      <c r="N1115" s="176" t="s">
        <v>12</v>
      </c>
      <c r="O1115" s="176" t="s">
        <v>12</v>
      </c>
      <c r="P1115" s="155" t="str">
        <f t="shared" si="221"/>
        <v xml:space="preserve"> </v>
      </c>
      <c r="Q1115" s="155" t="str">
        <f>IF(P1115="在读",IF(IFERROR(FIND("一",C1115),0)&gt;0,"一对一",VLOOKUP(LEFT(C1115,3),班级编码!A:H,8,0)),P1115)</f>
        <v xml:space="preserve"> </v>
      </c>
      <c r="R1115" s="156">
        <f t="shared" si="222"/>
        <v>0</v>
      </c>
      <c r="S1115" s="151">
        <f t="shared" si="223"/>
        <v>0</v>
      </c>
      <c r="T1115" s="151" t="str">
        <f t="shared" si="224"/>
        <v/>
      </c>
      <c r="U1115" s="151" t="str">
        <f t="shared" si="225"/>
        <v/>
      </c>
      <c r="V1115" s="151" t="str">
        <f t="shared" si="226"/>
        <v/>
      </c>
      <c r="W1115" s="151" t="str">
        <f t="shared" si="227"/>
        <v/>
      </c>
      <c r="X1115" s="151">
        <f t="shared" si="228"/>
        <v>0</v>
      </c>
      <c r="Y1115" s="151">
        <f t="shared" si="229"/>
        <v>0</v>
      </c>
      <c r="Z1115" s="151" t="str">
        <f t="shared" si="230"/>
        <v/>
      </c>
      <c r="AA1115" s="151">
        <f>COUNTIF($F$2:F1115,F1115)</f>
        <v>0</v>
      </c>
      <c r="AB1115" s="156" t="str">
        <f t="shared" si="231"/>
        <v/>
      </c>
      <c r="AC1115" t="e">
        <f>VLOOKUP(C1115,'2-班级信息'!A:AH,31,0)</f>
        <v>#N/A</v>
      </c>
      <c r="AD1115" t="e">
        <f>VLOOKUP(C1115,'2-班级信息'!A:AH,8,0)</f>
        <v>#N/A</v>
      </c>
      <c r="AE1115" t="e">
        <f t="shared" si="232"/>
        <v>#N/A</v>
      </c>
      <c r="AF1115" t="e">
        <f t="shared" si="233"/>
        <v>#N/A</v>
      </c>
    </row>
    <row r="1116" spans="1:32">
      <c r="A1116" s="176"/>
      <c r="B1116" s="176"/>
      <c r="C1116" s="176"/>
      <c r="D1116" s="176"/>
      <c r="E1116" s="176"/>
      <c r="F1116" s="176"/>
      <c r="G1116" s="175"/>
      <c r="H1116" s="176"/>
      <c r="I1116" s="176"/>
      <c r="J1116" s="176"/>
      <c r="K1116" s="176"/>
      <c r="L1116" s="176"/>
      <c r="M1116" s="176"/>
      <c r="N1116" s="176" t="s">
        <v>12</v>
      </c>
      <c r="O1116" s="176" t="s">
        <v>12</v>
      </c>
      <c r="P1116" s="155" t="str">
        <f t="shared" si="221"/>
        <v xml:space="preserve"> </v>
      </c>
      <c r="Q1116" s="155" t="str">
        <f>IF(P1116="在读",IF(IFERROR(FIND("一",C1116),0)&gt;0,"一对一",VLOOKUP(LEFT(C1116,3),班级编码!A:H,8,0)),P1116)</f>
        <v xml:space="preserve"> </v>
      </c>
      <c r="R1116" s="156">
        <f t="shared" si="222"/>
        <v>0</v>
      </c>
      <c r="S1116" s="151">
        <f t="shared" si="223"/>
        <v>0</v>
      </c>
      <c r="T1116" s="151" t="str">
        <f t="shared" si="224"/>
        <v/>
      </c>
      <c r="U1116" s="151" t="str">
        <f t="shared" si="225"/>
        <v/>
      </c>
      <c r="V1116" s="151" t="str">
        <f t="shared" si="226"/>
        <v/>
      </c>
      <c r="W1116" s="151" t="str">
        <f t="shared" si="227"/>
        <v/>
      </c>
      <c r="X1116" s="151">
        <f t="shared" si="228"/>
        <v>0</v>
      </c>
      <c r="Y1116" s="151">
        <f t="shared" si="229"/>
        <v>0</v>
      </c>
      <c r="Z1116" s="151" t="str">
        <f t="shared" si="230"/>
        <v/>
      </c>
      <c r="AA1116" s="151">
        <f>COUNTIF($F$2:F1116,F1116)</f>
        <v>0</v>
      </c>
      <c r="AB1116" s="156" t="str">
        <f t="shared" si="231"/>
        <v/>
      </c>
      <c r="AC1116" t="e">
        <f>VLOOKUP(C1116,'2-班级信息'!A:AH,31,0)</f>
        <v>#N/A</v>
      </c>
      <c r="AD1116" t="e">
        <f>VLOOKUP(C1116,'2-班级信息'!A:AH,8,0)</f>
        <v>#N/A</v>
      </c>
      <c r="AE1116" t="e">
        <f t="shared" si="232"/>
        <v>#N/A</v>
      </c>
      <c r="AF1116" t="e">
        <f t="shared" si="233"/>
        <v>#N/A</v>
      </c>
    </row>
    <row r="1117" spans="1:32">
      <c r="A1117" s="176"/>
      <c r="B1117" s="176"/>
      <c r="C1117" s="176"/>
      <c r="D1117" s="176"/>
      <c r="E1117" s="176"/>
      <c r="F1117" s="176"/>
      <c r="G1117" s="175"/>
      <c r="H1117" s="176"/>
      <c r="I1117" s="176"/>
      <c r="J1117" s="176"/>
      <c r="K1117" s="176"/>
      <c r="L1117" s="176"/>
      <c r="M1117" s="176"/>
      <c r="N1117" s="176" t="s">
        <v>12</v>
      </c>
      <c r="O1117" s="176" t="s">
        <v>12</v>
      </c>
      <c r="P1117" s="155" t="str">
        <f t="shared" si="221"/>
        <v xml:space="preserve"> </v>
      </c>
      <c r="Q1117" s="155" t="str">
        <f>IF(P1117="在读",IF(IFERROR(FIND("一",C1117),0)&gt;0,"一对一",VLOOKUP(LEFT(C1117,3),班级编码!A:H,8,0)),P1117)</f>
        <v xml:space="preserve"> </v>
      </c>
      <c r="R1117" s="156">
        <f t="shared" si="222"/>
        <v>0</v>
      </c>
      <c r="S1117" s="151">
        <f t="shared" si="223"/>
        <v>0</v>
      </c>
      <c r="T1117" s="151" t="str">
        <f t="shared" si="224"/>
        <v/>
      </c>
      <c r="U1117" s="151" t="str">
        <f t="shared" si="225"/>
        <v/>
      </c>
      <c r="V1117" s="151" t="str">
        <f t="shared" si="226"/>
        <v/>
      </c>
      <c r="W1117" s="151" t="str">
        <f t="shared" si="227"/>
        <v/>
      </c>
      <c r="X1117" s="151">
        <f t="shared" si="228"/>
        <v>0</v>
      </c>
      <c r="Y1117" s="151">
        <f t="shared" si="229"/>
        <v>0</v>
      </c>
      <c r="Z1117" s="151" t="str">
        <f t="shared" si="230"/>
        <v/>
      </c>
      <c r="AA1117" s="151">
        <f>COUNTIF($F$2:F1117,F1117)</f>
        <v>0</v>
      </c>
      <c r="AB1117" s="156" t="str">
        <f t="shared" si="231"/>
        <v/>
      </c>
      <c r="AC1117" t="e">
        <f>VLOOKUP(C1117,'2-班级信息'!A:AH,31,0)</f>
        <v>#N/A</v>
      </c>
      <c r="AD1117" t="e">
        <f>VLOOKUP(C1117,'2-班级信息'!A:AH,8,0)</f>
        <v>#N/A</v>
      </c>
      <c r="AE1117" t="e">
        <f t="shared" si="232"/>
        <v>#N/A</v>
      </c>
      <c r="AF1117" t="e">
        <f t="shared" si="233"/>
        <v>#N/A</v>
      </c>
    </row>
    <row r="1118" spans="1:32">
      <c r="A1118" s="176"/>
      <c r="B1118" s="176"/>
      <c r="C1118" s="176"/>
      <c r="D1118" s="176"/>
      <c r="E1118" s="176"/>
      <c r="F1118" s="176"/>
      <c r="G1118" s="175"/>
      <c r="H1118" s="176"/>
      <c r="I1118" s="176"/>
      <c r="J1118" s="176"/>
      <c r="K1118" s="176"/>
      <c r="L1118" s="176"/>
      <c r="M1118" s="176"/>
      <c r="N1118" s="176" t="s">
        <v>12</v>
      </c>
      <c r="O1118" s="176" t="s">
        <v>12</v>
      </c>
      <c r="P1118" s="155" t="str">
        <f t="shared" si="221"/>
        <v xml:space="preserve"> </v>
      </c>
      <c r="Q1118" s="155" t="str">
        <f>IF(P1118="在读",IF(IFERROR(FIND("一",C1118),0)&gt;0,"一对一",VLOOKUP(LEFT(C1118,3),班级编码!A:H,8,0)),P1118)</f>
        <v xml:space="preserve"> </v>
      </c>
      <c r="R1118" s="156">
        <f t="shared" si="222"/>
        <v>0</v>
      </c>
      <c r="S1118" s="151">
        <f t="shared" si="223"/>
        <v>0</v>
      </c>
      <c r="T1118" s="151" t="str">
        <f t="shared" si="224"/>
        <v/>
      </c>
      <c r="U1118" s="151" t="str">
        <f t="shared" si="225"/>
        <v/>
      </c>
      <c r="V1118" s="151" t="str">
        <f t="shared" si="226"/>
        <v/>
      </c>
      <c r="W1118" s="151" t="str">
        <f t="shared" si="227"/>
        <v/>
      </c>
      <c r="X1118" s="151">
        <f t="shared" si="228"/>
        <v>0</v>
      </c>
      <c r="Y1118" s="151">
        <f t="shared" si="229"/>
        <v>0</v>
      </c>
      <c r="Z1118" s="151" t="str">
        <f t="shared" si="230"/>
        <v/>
      </c>
      <c r="AA1118" s="151">
        <f>COUNTIF($F$2:F1118,F1118)</f>
        <v>0</v>
      </c>
      <c r="AB1118" s="156" t="str">
        <f t="shared" si="231"/>
        <v/>
      </c>
      <c r="AC1118" t="e">
        <f>VLOOKUP(C1118,'2-班级信息'!A:AH,31,0)</f>
        <v>#N/A</v>
      </c>
      <c r="AD1118" t="e">
        <f>VLOOKUP(C1118,'2-班级信息'!A:AH,8,0)</f>
        <v>#N/A</v>
      </c>
      <c r="AE1118" t="e">
        <f t="shared" si="232"/>
        <v>#N/A</v>
      </c>
      <c r="AF1118" t="e">
        <f t="shared" si="233"/>
        <v>#N/A</v>
      </c>
    </row>
    <row r="1119" spans="1:32">
      <c r="A1119" s="176"/>
      <c r="B1119" s="176"/>
      <c r="C1119" s="176"/>
      <c r="D1119" s="176"/>
      <c r="E1119" s="176"/>
      <c r="F1119" s="176"/>
      <c r="G1119" s="175"/>
      <c r="H1119" s="176"/>
      <c r="I1119" s="176"/>
      <c r="J1119" s="176"/>
      <c r="K1119" s="176"/>
      <c r="L1119" s="176"/>
      <c r="M1119" s="176"/>
      <c r="N1119" s="176" t="s">
        <v>12</v>
      </c>
      <c r="O1119" s="176" t="s">
        <v>12</v>
      </c>
      <c r="P1119" s="155" t="str">
        <f t="shared" si="221"/>
        <v xml:space="preserve"> </v>
      </c>
      <c r="Q1119" s="155" t="str">
        <f>IF(P1119="在读",IF(IFERROR(FIND("一",C1119),0)&gt;0,"一对一",VLOOKUP(LEFT(C1119,3),班级编码!A:H,8,0)),P1119)</f>
        <v xml:space="preserve"> </v>
      </c>
      <c r="R1119" s="156">
        <f t="shared" si="222"/>
        <v>0</v>
      </c>
      <c r="S1119" s="151">
        <f t="shared" si="223"/>
        <v>0</v>
      </c>
      <c r="T1119" s="151" t="str">
        <f t="shared" si="224"/>
        <v/>
      </c>
      <c r="U1119" s="151" t="str">
        <f t="shared" si="225"/>
        <v/>
      </c>
      <c r="V1119" s="151" t="str">
        <f t="shared" si="226"/>
        <v/>
      </c>
      <c r="W1119" s="151" t="str">
        <f t="shared" si="227"/>
        <v/>
      </c>
      <c r="X1119" s="151">
        <f t="shared" si="228"/>
        <v>0</v>
      </c>
      <c r="Y1119" s="151">
        <f t="shared" si="229"/>
        <v>0</v>
      </c>
      <c r="Z1119" s="151" t="str">
        <f t="shared" si="230"/>
        <v/>
      </c>
      <c r="AA1119" s="151">
        <f>COUNTIF($F$2:F1119,F1119)</f>
        <v>0</v>
      </c>
      <c r="AB1119" s="156" t="str">
        <f t="shared" si="231"/>
        <v/>
      </c>
      <c r="AC1119" t="e">
        <f>VLOOKUP(C1119,'2-班级信息'!A:AH,31,0)</f>
        <v>#N/A</v>
      </c>
      <c r="AD1119" t="e">
        <f>VLOOKUP(C1119,'2-班级信息'!A:AH,8,0)</f>
        <v>#N/A</v>
      </c>
      <c r="AE1119" t="e">
        <f t="shared" si="232"/>
        <v>#N/A</v>
      </c>
      <c r="AF1119" t="e">
        <f t="shared" si="233"/>
        <v>#N/A</v>
      </c>
    </row>
    <row r="1120" spans="1:32">
      <c r="A1120" s="176"/>
      <c r="B1120" s="176"/>
      <c r="C1120" s="176"/>
      <c r="D1120" s="176"/>
      <c r="E1120" s="176"/>
      <c r="F1120" s="176"/>
      <c r="G1120" s="175"/>
      <c r="H1120" s="176"/>
      <c r="I1120" s="176"/>
      <c r="J1120" s="176"/>
      <c r="K1120" s="176"/>
      <c r="L1120" s="176"/>
      <c r="M1120" s="176"/>
      <c r="N1120" s="176" t="s">
        <v>12</v>
      </c>
      <c r="O1120" s="176" t="s">
        <v>12</v>
      </c>
      <c r="P1120" s="155" t="str">
        <f t="shared" si="221"/>
        <v xml:space="preserve"> </v>
      </c>
      <c r="Q1120" s="155" t="str">
        <f>IF(P1120="在读",IF(IFERROR(FIND("一",C1120),0)&gt;0,"一对一",VLOOKUP(LEFT(C1120,3),班级编码!A:H,8,0)),P1120)</f>
        <v xml:space="preserve"> </v>
      </c>
      <c r="R1120" s="156">
        <f t="shared" si="222"/>
        <v>0</v>
      </c>
      <c r="S1120" s="151">
        <f t="shared" si="223"/>
        <v>0</v>
      </c>
      <c r="T1120" s="151" t="str">
        <f t="shared" si="224"/>
        <v/>
      </c>
      <c r="U1120" s="151" t="str">
        <f t="shared" si="225"/>
        <v/>
      </c>
      <c r="V1120" s="151" t="str">
        <f t="shared" si="226"/>
        <v/>
      </c>
      <c r="W1120" s="151" t="str">
        <f t="shared" si="227"/>
        <v/>
      </c>
      <c r="X1120" s="151">
        <f t="shared" si="228"/>
        <v>0</v>
      </c>
      <c r="Y1120" s="151">
        <f t="shared" si="229"/>
        <v>0</v>
      </c>
      <c r="Z1120" s="151" t="str">
        <f t="shared" si="230"/>
        <v/>
      </c>
      <c r="AA1120" s="151">
        <f>COUNTIF($F$2:F1120,F1120)</f>
        <v>0</v>
      </c>
      <c r="AB1120" s="156" t="str">
        <f t="shared" si="231"/>
        <v/>
      </c>
      <c r="AC1120" t="e">
        <f>VLOOKUP(C1120,'2-班级信息'!A:AH,31,0)</f>
        <v>#N/A</v>
      </c>
      <c r="AD1120" t="e">
        <f>VLOOKUP(C1120,'2-班级信息'!A:AH,8,0)</f>
        <v>#N/A</v>
      </c>
      <c r="AE1120" t="e">
        <f t="shared" si="232"/>
        <v>#N/A</v>
      </c>
      <c r="AF1120" t="e">
        <f t="shared" si="233"/>
        <v>#N/A</v>
      </c>
    </row>
    <row r="1121" spans="1:32">
      <c r="A1121" s="176"/>
      <c r="B1121" s="176"/>
      <c r="C1121" s="176"/>
      <c r="D1121" s="176"/>
      <c r="E1121" s="176"/>
      <c r="F1121" s="176"/>
      <c r="G1121" s="175"/>
      <c r="H1121" s="176"/>
      <c r="I1121" s="176"/>
      <c r="J1121" s="176"/>
      <c r="K1121" s="176"/>
      <c r="L1121" s="176"/>
      <c r="M1121" s="176"/>
      <c r="N1121" s="176" t="s">
        <v>12</v>
      </c>
      <c r="O1121" s="176" t="s">
        <v>12</v>
      </c>
      <c r="P1121" s="155" t="str">
        <f t="shared" si="221"/>
        <v xml:space="preserve"> </v>
      </c>
      <c r="Q1121" s="155" t="str">
        <f>IF(P1121="在读",IF(IFERROR(FIND("一",C1121),0)&gt;0,"一对一",VLOOKUP(LEFT(C1121,3),班级编码!A:H,8,0)),P1121)</f>
        <v xml:space="preserve"> </v>
      </c>
      <c r="R1121" s="156">
        <f t="shared" si="222"/>
        <v>0</v>
      </c>
      <c r="S1121" s="151">
        <f t="shared" si="223"/>
        <v>0</v>
      </c>
      <c r="T1121" s="151" t="str">
        <f t="shared" si="224"/>
        <v/>
      </c>
      <c r="U1121" s="151" t="str">
        <f t="shared" si="225"/>
        <v/>
      </c>
      <c r="V1121" s="151" t="str">
        <f t="shared" si="226"/>
        <v/>
      </c>
      <c r="W1121" s="151" t="str">
        <f t="shared" si="227"/>
        <v/>
      </c>
      <c r="X1121" s="151">
        <f t="shared" si="228"/>
        <v>0</v>
      </c>
      <c r="Y1121" s="151">
        <f t="shared" si="229"/>
        <v>0</v>
      </c>
      <c r="Z1121" s="151" t="str">
        <f t="shared" si="230"/>
        <v/>
      </c>
      <c r="AA1121" s="151">
        <f>COUNTIF($F$2:F1121,F1121)</f>
        <v>0</v>
      </c>
      <c r="AB1121" s="156" t="str">
        <f t="shared" si="231"/>
        <v/>
      </c>
      <c r="AC1121" t="e">
        <f>VLOOKUP(C1121,'2-班级信息'!A:AH,31,0)</f>
        <v>#N/A</v>
      </c>
      <c r="AD1121" t="e">
        <f>VLOOKUP(C1121,'2-班级信息'!A:AH,8,0)</f>
        <v>#N/A</v>
      </c>
      <c r="AE1121" t="e">
        <f t="shared" si="232"/>
        <v>#N/A</v>
      </c>
      <c r="AF1121" t="e">
        <f t="shared" si="233"/>
        <v>#N/A</v>
      </c>
    </row>
    <row r="1122" spans="1:32">
      <c r="A1122" s="176"/>
      <c r="B1122" s="176"/>
      <c r="C1122" s="176"/>
      <c r="D1122" s="176"/>
      <c r="E1122" s="176"/>
      <c r="F1122" s="176"/>
      <c r="G1122" s="175"/>
      <c r="H1122" s="176"/>
      <c r="I1122" s="176"/>
      <c r="J1122" s="176"/>
      <c r="K1122" s="176"/>
      <c r="L1122" s="176"/>
      <c r="M1122" s="176"/>
      <c r="N1122" s="176" t="s">
        <v>12</v>
      </c>
      <c r="O1122" s="176" t="s">
        <v>12</v>
      </c>
      <c r="P1122" s="155" t="str">
        <f t="shared" si="221"/>
        <v xml:space="preserve"> </v>
      </c>
      <c r="Q1122" s="155" t="str">
        <f>IF(P1122="在读",IF(IFERROR(FIND("一",C1122),0)&gt;0,"一对一",VLOOKUP(LEFT(C1122,3),班级编码!A:H,8,0)),P1122)</f>
        <v xml:space="preserve"> </v>
      </c>
      <c r="R1122" s="156">
        <f t="shared" si="222"/>
        <v>0</v>
      </c>
      <c r="S1122" s="151">
        <f t="shared" si="223"/>
        <v>0</v>
      </c>
      <c r="T1122" s="151" t="str">
        <f t="shared" si="224"/>
        <v/>
      </c>
      <c r="U1122" s="151" t="str">
        <f t="shared" si="225"/>
        <v/>
      </c>
      <c r="V1122" s="151" t="str">
        <f t="shared" si="226"/>
        <v/>
      </c>
      <c r="W1122" s="151" t="str">
        <f t="shared" si="227"/>
        <v/>
      </c>
      <c r="X1122" s="151">
        <f t="shared" si="228"/>
        <v>0</v>
      </c>
      <c r="Y1122" s="151">
        <f t="shared" si="229"/>
        <v>0</v>
      </c>
      <c r="Z1122" s="151" t="str">
        <f t="shared" si="230"/>
        <v/>
      </c>
      <c r="AA1122" s="151">
        <f>COUNTIF($F$2:F1122,F1122)</f>
        <v>0</v>
      </c>
      <c r="AB1122" s="156" t="str">
        <f t="shared" si="231"/>
        <v/>
      </c>
      <c r="AC1122" t="e">
        <f>VLOOKUP(C1122,'2-班级信息'!A:AH,31,0)</f>
        <v>#N/A</v>
      </c>
      <c r="AD1122" t="e">
        <f>VLOOKUP(C1122,'2-班级信息'!A:AH,8,0)</f>
        <v>#N/A</v>
      </c>
      <c r="AE1122" t="e">
        <f t="shared" si="232"/>
        <v>#N/A</v>
      </c>
      <c r="AF1122" t="e">
        <f t="shared" si="233"/>
        <v>#N/A</v>
      </c>
    </row>
    <row r="1123" spans="1:32">
      <c r="A1123" s="176"/>
      <c r="B1123" s="176"/>
      <c r="C1123" s="176"/>
      <c r="D1123" s="176"/>
      <c r="E1123" s="176"/>
      <c r="F1123" s="176"/>
      <c r="G1123" s="175"/>
      <c r="H1123" s="176"/>
      <c r="I1123" s="176"/>
      <c r="J1123" s="176"/>
      <c r="K1123" s="176"/>
      <c r="L1123" s="176"/>
      <c r="M1123" s="176"/>
      <c r="N1123" s="176" t="s">
        <v>12</v>
      </c>
      <c r="O1123" s="176" t="s">
        <v>12</v>
      </c>
      <c r="P1123" s="155" t="str">
        <f t="shared" si="221"/>
        <v xml:space="preserve"> </v>
      </c>
      <c r="Q1123" s="155" t="str">
        <f>IF(P1123="在读",IF(IFERROR(FIND("一",C1123),0)&gt;0,"一对一",VLOOKUP(LEFT(C1123,3),班级编码!A:H,8,0)),P1123)</f>
        <v xml:space="preserve"> </v>
      </c>
      <c r="R1123" s="156">
        <f t="shared" si="222"/>
        <v>0</v>
      </c>
      <c r="S1123" s="151">
        <f t="shared" si="223"/>
        <v>0</v>
      </c>
      <c r="T1123" s="151" t="str">
        <f t="shared" si="224"/>
        <v/>
      </c>
      <c r="U1123" s="151" t="str">
        <f t="shared" si="225"/>
        <v/>
      </c>
      <c r="V1123" s="151" t="str">
        <f t="shared" si="226"/>
        <v/>
      </c>
      <c r="W1123" s="151" t="str">
        <f t="shared" si="227"/>
        <v/>
      </c>
      <c r="X1123" s="151">
        <f t="shared" si="228"/>
        <v>0</v>
      </c>
      <c r="Y1123" s="151">
        <f t="shared" si="229"/>
        <v>0</v>
      </c>
      <c r="Z1123" s="151" t="str">
        <f t="shared" si="230"/>
        <v/>
      </c>
      <c r="AA1123" s="151">
        <f>COUNTIF($F$2:F1123,F1123)</f>
        <v>0</v>
      </c>
      <c r="AB1123" s="156" t="str">
        <f t="shared" si="231"/>
        <v/>
      </c>
      <c r="AC1123" t="e">
        <f>VLOOKUP(C1123,'2-班级信息'!A:AH,31,0)</f>
        <v>#N/A</v>
      </c>
      <c r="AD1123" t="e">
        <f>VLOOKUP(C1123,'2-班级信息'!A:AH,8,0)</f>
        <v>#N/A</v>
      </c>
      <c r="AE1123" t="e">
        <f t="shared" si="232"/>
        <v>#N/A</v>
      </c>
      <c r="AF1123" t="e">
        <f t="shared" si="233"/>
        <v>#N/A</v>
      </c>
    </row>
    <row r="1124" spans="1:32">
      <c r="A1124" s="176"/>
      <c r="B1124" s="176"/>
      <c r="C1124" s="176"/>
      <c r="D1124" s="176"/>
      <c r="E1124" s="176"/>
      <c r="F1124" s="176"/>
      <c r="G1124" s="175"/>
      <c r="H1124" s="176"/>
      <c r="I1124" s="176"/>
      <c r="J1124" s="176"/>
      <c r="K1124" s="176"/>
      <c r="L1124" s="176"/>
      <c r="M1124" s="176"/>
      <c r="N1124" s="176" t="s">
        <v>12</v>
      </c>
      <c r="O1124" s="176" t="s">
        <v>12</v>
      </c>
      <c r="P1124" s="155" t="str">
        <f t="shared" si="221"/>
        <v xml:space="preserve"> </v>
      </c>
      <c r="Q1124" s="155" t="str">
        <f>IF(P1124="在读",IF(IFERROR(FIND("一",C1124),0)&gt;0,"一对一",VLOOKUP(LEFT(C1124,3),班级编码!A:H,8,0)),P1124)</f>
        <v xml:space="preserve"> </v>
      </c>
      <c r="R1124" s="156">
        <f t="shared" si="222"/>
        <v>0</v>
      </c>
      <c r="S1124" s="151">
        <f t="shared" si="223"/>
        <v>0</v>
      </c>
      <c r="T1124" s="151" t="str">
        <f t="shared" si="224"/>
        <v/>
      </c>
      <c r="U1124" s="151" t="str">
        <f t="shared" si="225"/>
        <v/>
      </c>
      <c r="V1124" s="151" t="str">
        <f t="shared" si="226"/>
        <v/>
      </c>
      <c r="W1124" s="151" t="str">
        <f t="shared" si="227"/>
        <v/>
      </c>
      <c r="X1124" s="151">
        <f t="shared" si="228"/>
        <v>0</v>
      </c>
      <c r="Y1124" s="151">
        <f t="shared" si="229"/>
        <v>0</v>
      </c>
      <c r="Z1124" s="151" t="str">
        <f t="shared" si="230"/>
        <v/>
      </c>
      <c r="AA1124" s="151">
        <f>COUNTIF($F$2:F1124,F1124)</f>
        <v>0</v>
      </c>
      <c r="AB1124" s="156" t="str">
        <f t="shared" si="231"/>
        <v/>
      </c>
      <c r="AC1124" t="e">
        <f>VLOOKUP(C1124,'2-班级信息'!A:AH,31,0)</f>
        <v>#N/A</v>
      </c>
      <c r="AD1124" t="e">
        <f>VLOOKUP(C1124,'2-班级信息'!A:AH,8,0)</f>
        <v>#N/A</v>
      </c>
      <c r="AE1124" t="e">
        <f t="shared" si="232"/>
        <v>#N/A</v>
      </c>
      <c r="AF1124" t="e">
        <f t="shared" si="233"/>
        <v>#N/A</v>
      </c>
    </row>
    <row r="1125" spans="1:32">
      <c r="A1125" s="176"/>
      <c r="B1125" s="176"/>
      <c r="C1125" s="176"/>
      <c r="D1125" s="176"/>
      <c r="E1125" s="176"/>
      <c r="F1125" s="176"/>
      <c r="G1125" s="175"/>
      <c r="H1125" s="176"/>
      <c r="I1125" s="176"/>
      <c r="J1125" s="176"/>
      <c r="K1125" s="176"/>
      <c r="L1125" s="176"/>
      <c r="M1125" s="176"/>
      <c r="N1125" s="176" t="s">
        <v>12</v>
      </c>
      <c r="O1125" s="176" t="s">
        <v>12</v>
      </c>
      <c r="P1125" s="155" t="str">
        <f t="shared" si="221"/>
        <v xml:space="preserve"> </v>
      </c>
      <c r="Q1125" s="155" t="str">
        <f>IF(P1125="在读",IF(IFERROR(FIND("一",C1125),0)&gt;0,"一对一",VLOOKUP(LEFT(C1125,3),班级编码!A:H,8,0)),P1125)</f>
        <v xml:space="preserve"> </v>
      </c>
      <c r="R1125" s="156">
        <f t="shared" si="222"/>
        <v>0</v>
      </c>
      <c r="S1125" s="151">
        <f t="shared" si="223"/>
        <v>0</v>
      </c>
      <c r="T1125" s="151" t="str">
        <f t="shared" si="224"/>
        <v/>
      </c>
      <c r="U1125" s="151" t="str">
        <f t="shared" si="225"/>
        <v/>
      </c>
      <c r="V1125" s="151" t="str">
        <f t="shared" si="226"/>
        <v/>
      </c>
      <c r="W1125" s="151" t="str">
        <f t="shared" si="227"/>
        <v/>
      </c>
      <c r="X1125" s="151">
        <f t="shared" si="228"/>
        <v>0</v>
      </c>
      <c r="Y1125" s="151">
        <f t="shared" si="229"/>
        <v>0</v>
      </c>
      <c r="Z1125" s="151" t="str">
        <f t="shared" si="230"/>
        <v/>
      </c>
      <c r="AA1125" s="151">
        <f>COUNTIF($F$2:F1125,F1125)</f>
        <v>0</v>
      </c>
      <c r="AB1125" s="156" t="str">
        <f t="shared" si="231"/>
        <v/>
      </c>
      <c r="AC1125" t="e">
        <f>VLOOKUP(C1125,'2-班级信息'!A:AH,31,0)</f>
        <v>#N/A</v>
      </c>
      <c r="AD1125" t="e">
        <f>VLOOKUP(C1125,'2-班级信息'!A:AH,8,0)</f>
        <v>#N/A</v>
      </c>
      <c r="AE1125" t="e">
        <f t="shared" si="232"/>
        <v>#N/A</v>
      </c>
      <c r="AF1125" t="e">
        <f t="shared" si="233"/>
        <v>#N/A</v>
      </c>
    </row>
    <row r="1126" spans="1:32">
      <c r="A1126" s="176"/>
      <c r="B1126" s="176"/>
      <c r="C1126" s="176"/>
      <c r="D1126" s="176"/>
      <c r="E1126" s="176"/>
      <c r="F1126" s="176"/>
      <c r="G1126" s="175"/>
      <c r="H1126" s="176"/>
      <c r="I1126" s="176"/>
      <c r="J1126" s="176"/>
      <c r="K1126" s="176"/>
      <c r="L1126" s="176"/>
      <c r="M1126" s="176"/>
      <c r="N1126" s="176" t="s">
        <v>12</v>
      </c>
      <c r="O1126" s="176" t="s">
        <v>12</v>
      </c>
      <c r="P1126" s="155" t="str">
        <f t="shared" si="221"/>
        <v xml:space="preserve"> </v>
      </c>
      <c r="Q1126" s="155" t="str">
        <f>IF(P1126="在读",IF(IFERROR(FIND("一",C1126),0)&gt;0,"一对一",VLOOKUP(LEFT(C1126,3),班级编码!A:H,8,0)),P1126)</f>
        <v xml:space="preserve"> </v>
      </c>
      <c r="R1126" s="156">
        <f t="shared" si="222"/>
        <v>0</v>
      </c>
      <c r="S1126" s="151">
        <f t="shared" si="223"/>
        <v>0</v>
      </c>
      <c r="T1126" s="151" t="str">
        <f t="shared" si="224"/>
        <v/>
      </c>
      <c r="U1126" s="151" t="str">
        <f t="shared" si="225"/>
        <v/>
      </c>
      <c r="V1126" s="151" t="str">
        <f t="shared" si="226"/>
        <v/>
      </c>
      <c r="W1126" s="151" t="str">
        <f t="shared" si="227"/>
        <v/>
      </c>
      <c r="X1126" s="151">
        <f t="shared" si="228"/>
        <v>0</v>
      </c>
      <c r="Y1126" s="151">
        <f t="shared" si="229"/>
        <v>0</v>
      </c>
      <c r="Z1126" s="151" t="str">
        <f t="shared" si="230"/>
        <v/>
      </c>
      <c r="AA1126" s="151">
        <f>COUNTIF($F$2:F1126,F1126)</f>
        <v>0</v>
      </c>
      <c r="AB1126" s="156" t="str">
        <f t="shared" si="231"/>
        <v/>
      </c>
      <c r="AC1126" t="e">
        <f>VLOOKUP(C1126,'2-班级信息'!A:AH,31,0)</f>
        <v>#N/A</v>
      </c>
      <c r="AD1126" t="e">
        <f>VLOOKUP(C1126,'2-班级信息'!A:AH,8,0)</f>
        <v>#N/A</v>
      </c>
      <c r="AE1126" t="e">
        <f t="shared" si="232"/>
        <v>#N/A</v>
      </c>
      <c r="AF1126" t="e">
        <f t="shared" si="233"/>
        <v>#N/A</v>
      </c>
    </row>
    <row r="1127" spans="1:32">
      <c r="A1127" s="176"/>
      <c r="B1127" s="176"/>
      <c r="C1127" s="176"/>
      <c r="D1127" s="176"/>
      <c r="E1127" s="176"/>
      <c r="F1127" s="176"/>
      <c r="G1127" s="175"/>
      <c r="H1127" s="176"/>
      <c r="I1127" s="176"/>
      <c r="J1127" s="176"/>
      <c r="K1127" s="176"/>
      <c r="L1127" s="176"/>
      <c r="M1127" s="176"/>
      <c r="N1127" s="176" t="s">
        <v>12</v>
      </c>
      <c r="O1127" s="176" t="s">
        <v>12</v>
      </c>
      <c r="P1127" s="155" t="str">
        <f t="shared" si="221"/>
        <v xml:space="preserve"> </v>
      </c>
      <c r="Q1127" s="155" t="str">
        <f>IF(P1127="在读",IF(IFERROR(FIND("一",C1127),0)&gt;0,"一对一",VLOOKUP(LEFT(C1127,3),班级编码!A:H,8,0)),P1127)</f>
        <v xml:space="preserve"> </v>
      </c>
      <c r="R1127" s="156">
        <f t="shared" si="222"/>
        <v>0</v>
      </c>
      <c r="S1127" s="151">
        <f t="shared" si="223"/>
        <v>0</v>
      </c>
      <c r="T1127" s="151" t="str">
        <f t="shared" si="224"/>
        <v/>
      </c>
      <c r="U1127" s="151" t="str">
        <f t="shared" si="225"/>
        <v/>
      </c>
      <c r="V1127" s="151" t="str">
        <f t="shared" si="226"/>
        <v/>
      </c>
      <c r="W1127" s="151" t="str">
        <f t="shared" si="227"/>
        <v/>
      </c>
      <c r="X1127" s="151">
        <f t="shared" si="228"/>
        <v>0</v>
      </c>
      <c r="Y1127" s="151">
        <f t="shared" si="229"/>
        <v>0</v>
      </c>
      <c r="Z1127" s="151" t="str">
        <f t="shared" si="230"/>
        <v/>
      </c>
      <c r="AA1127" s="151">
        <f>COUNTIF($F$2:F1127,F1127)</f>
        <v>0</v>
      </c>
      <c r="AB1127" s="156" t="str">
        <f t="shared" si="231"/>
        <v/>
      </c>
      <c r="AC1127" t="e">
        <f>VLOOKUP(C1127,'2-班级信息'!A:AH,31,0)</f>
        <v>#N/A</v>
      </c>
      <c r="AD1127" t="e">
        <f>VLOOKUP(C1127,'2-班级信息'!A:AH,8,0)</f>
        <v>#N/A</v>
      </c>
      <c r="AE1127" t="e">
        <f t="shared" si="232"/>
        <v>#N/A</v>
      </c>
      <c r="AF1127" t="e">
        <f t="shared" si="233"/>
        <v>#N/A</v>
      </c>
    </row>
    <row r="1128" spans="1:32">
      <c r="A1128" s="176"/>
      <c r="B1128" s="176"/>
      <c r="C1128" s="176"/>
      <c r="D1128" s="176"/>
      <c r="E1128" s="176"/>
      <c r="F1128" s="176"/>
      <c r="G1128" s="175"/>
      <c r="H1128" s="176"/>
      <c r="I1128" s="176"/>
      <c r="J1128" s="176"/>
      <c r="K1128" s="176"/>
      <c r="L1128" s="176"/>
      <c r="M1128" s="176"/>
      <c r="N1128" s="176" t="s">
        <v>12</v>
      </c>
      <c r="O1128" s="176" t="s">
        <v>12</v>
      </c>
      <c r="P1128" s="155" t="str">
        <f t="shared" si="221"/>
        <v xml:space="preserve"> </v>
      </c>
      <c r="Q1128" s="155" t="str">
        <f>IF(P1128="在读",IF(IFERROR(FIND("一",C1128),0)&gt;0,"一对一",VLOOKUP(LEFT(C1128,3),班级编码!A:H,8,0)),P1128)</f>
        <v xml:space="preserve"> </v>
      </c>
      <c r="R1128" s="156">
        <f t="shared" si="222"/>
        <v>0</v>
      </c>
      <c r="S1128" s="151">
        <f t="shared" si="223"/>
        <v>0</v>
      </c>
      <c r="T1128" s="151" t="str">
        <f t="shared" si="224"/>
        <v/>
      </c>
      <c r="U1128" s="151" t="str">
        <f t="shared" si="225"/>
        <v/>
      </c>
      <c r="V1128" s="151" t="str">
        <f t="shared" si="226"/>
        <v/>
      </c>
      <c r="W1128" s="151" t="str">
        <f t="shared" si="227"/>
        <v/>
      </c>
      <c r="X1128" s="151">
        <f t="shared" si="228"/>
        <v>0</v>
      </c>
      <c r="Y1128" s="151">
        <f t="shared" si="229"/>
        <v>0</v>
      </c>
      <c r="Z1128" s="151" t="str">
        <f t="shared" si="230"/>
        <v/>
      </c>
      <c r="AA1128" s="151">
        <f>COUNTIF($F$2:F1128,F1128)</f>
        <v>0</v>
      </c>
      <c r="AB1128" s="156" t="str">
        <f t="shared" si="231"/>
        <v/>
      </c>
      <c r="AC1128" t="e">
        <f>VLOOKUP(C1128,'2-班级信息'!A:AH,31,0)</f>
        <v>#N/A</v>
      </c>
      <c r="AD1128" t="e">
        <f>VLOOKUP(C1128,'2-班级信息'!A:AH,8,0)</f>
        <v>#N/A</v>
      </c>
      <c r="AE1128" t="e">
        <f t="shared" si="232"/>
        <v>#N/A</v>
      </c>
      <c r="AF1128" t="e">
        <f t="shared" si="233"/>
        <v>#N/A</v>
      </c>
    </row>
    <row r="1129" spans="1:32">
      <c r="A1129" s="176"/>
      <c r="B1129" s="176"/>
      <c r="C1129" s="176"/>
      <c r="D1129" s="176"/>
      <c r="E1129" s="176"/>
      <c r="F1129" s="176"/>
      <c r="G1129" s="175"/>
      <c r="H1129" s="176"/>
      <c r="I1129" s="176"/>
      <c r="J1129" s="176"/>
      <c r="K1129" s="176"/>
      <c r="L1129" s="176"/>
      <c r="M1129" s="176"/>
      <c r="N1129" s="176" t="s">
        <v>12</v>
      </c>
      <c r="O1129" s="176" t="s">
        <v>12</v>
      </c>
      <c r="P1129" s="155" t="str">
        <f t="shared" si="221"/>
        <v xml:space="preserve"> </v>
      </c>
      <c r="Q1129" s="155" t="str">
        <f>IF(P1129="在读",IF(IFERROR(FIND("一",C1129),0)&gt;0,"一对一",VLOOKUP(LEFT(C1129,3),班级编码!A:H,8,0)),P1129)</f>
        <v xml:space="preserve"> </v>
      </c>
      <c r="R1129" s="156">
        <f t="shared" si="222"/>
        <v>0</v>
      </c>
      <c r="S1129" s="151">
        <f t="shared" si="223"/>
        <v>0</v>
      </c>
      <c r="T1129" s="151" t="str">
        <f t="shared" si="224"/>
        <v/>
      </c>
      <c r="U1129" s="151" t="str">
        <f t="shared" si="225"/>
        <v/>
      </c>
      <c r="V1129" s="151" t="str">
        <f t="shared" si="226"/>
        <v/>
      </c>
      <c r="W1129" s="151" t="str">
        <f t="shared" si="227"/>
        <v/>
      </c>
      <c r="X1129" s="151">
        <f t="shared" si="228"/>
        <v>0</v>
      </c>
      <c r="Y1129" s="151">
        <f t="shared" si="229"/>
        <v>0</v>
      </c>
      <c r="Z1129" s="151" t="str">
        <f t="shared" si="230"/>
        <v/>
      </c>
      <c r="AA1129" s="151">
        <f>COUNTIF($F$2:F1129,F1129)</f>
        <v>0</v>
      </c>
      <c r="AB1129" s="156" t="str">
        <f t="shared" si="231"/>
        <v/>
      </c>
      <c r="AC1129" t="e">
        <f>VLOOKUP(C1129,'2-班级信息'!A:AH,31,0)</f>
        <v>#N/A</v>
      </c>
      <c r="AD1129" t="e">
        <f>VLOOKUP(C1129,'2-班级信息'!A:AH,8,0)</f>
        <v>#N/A</v>
      </c>
      <c r="AE1129" t="e">
        <f t="shared" si="232"/>
        <v>#N/A</v>
      </c>
      <c r="AF1129" t="e">
        <f t="shared" si="233"/>
        <v>#N/A</v>
      </c>
    </row>
    <row r="1130" spans="1:32">
      <c r="A1130" s="176"/>
      <c r="B1130" s="176"/>
      <c r="C1130" s="176"/>
      <c r="D1130" s="176"/>
      <c r="E1130" s="176"/>
      <c r="F1130" s="176"/>
      <c r="G1130" s="175"/>
      <c r="H1130" s="176"/>
      <c r="I1130" s="176"/>
      <c r="J1130" s="176"/>
      <c r="K1130" s="176"/>
      <c r="L1130" s="176"/>
      <c r="M1130" s="176"/>
      <c r="N1130" s="176" t="s">
        <v>12</v>
      </c>
      <c r="O1130" s="176" t="s">
        <v>12</v>
      </c>
      <c r="P1130" s="155" t="str">
        <f t="shared" si="221"/>
        <v xml:space="preserve"> </v>
      </c>
      <c r="Q1130" s="155" t="str">
        <f>IF(P1130="在读",IF(IFERROR(FIND("一",C1130),0)&gt;0,"一对一",VLOOKUP(LEFT(C1130,3),班级编码!A:H,8,0)),P1130)</f>
        <v xml:space="preserve"> </v>
      </c>
      <c r="R1130" s="156">
        <f t="shared" si="222"/>
        <v>0</v>
      </c>
      <c r="S1130" s="151">
        <f t="shared" si="223"/>
        <v>0</v>
      </c>
      <c r="T1130" s="151" t="str">
        <f t="shared" si="224"/>
        <v/>
      </c>
      <c r="U1130" s="151" t="str">
        <f t="shared" si="225"/>
        <v/>
      </c>
      <c r="V1130" s="151" t="str">
        <f t="shared" si="226"/>
        <v/>
      </c>
      <c r="W1130" s="151" t="str">
        <f t="shared" si="227"/>
        <v/>
      </c>
      <c r="X1130" s="151">
        <f t="shared" si="228"/>
        <v>0</v>
      </c>
      <c r="Y1130" s="151">
        <f t="shared" si="229"/>
        <v>0</v>
      </c>
      <c r="Z1130" s="151" t="str">
        <f t="shared" si="230"/>
        <v/>
      </c>
      <c r="AA1130" s="151">
        <f>COUNTIF($F$2:F1130,F1130)</f>
        <v>0</v>
      </c>
      <c r="AB1130" s="156" t="str">
        <f t="shared" si="231"/>
        <v/>
      </c>
      <c r="AC1130" t="e">
        <f>VLOOKUP(C1130,'2-班级信息'!A:AH,31,0)</f>
        <v>#N/A</v>
      </c>
      <c r="AD1130" t="e">
        <f>VLOOKUP(C1130,'2-班级信息'!A:AH,8,0)</f>
        <v>#N/A</v>
      </c>
      <c r="AE1130" t="e">
        <f t="shared" si="232"/>
        <v>#N/A</v>
      </c>
      <c r="AF1130" t="e">
        <f t="shared" si="233"/>
        <v>#N/A</v>
      </c>
    </row>
    <row r="1131" spans="1:32">
      <c r="A1131" s="176"/>
      <c r="B1131" s="176"/>
      <c r="C1131" s="176"/>
      <c r="D1131" s="176"/>
      <c r="E1131" s="176"/>
      <c r="F1131" s="176"/>
      <c r="G1131" s="175"/>
      <c r="H1131" s="176"/>
      <c r="I1131" s="176"/>
      <c r="J1131" s="176"/>
      <c r="K1131" s="176"/>
      <c r="L1131" s="176"/>
      <c r="M1131" s="176"/>
      <c r="N1131" s="176" t="s">
        <v>12</v>
      </c>
      <c r="O1131" s="176" t="s">
        <v>12</v>
      </c>
      <c r="P1131" s="155" t="str">
        <f t="shared" si="221"/>
        <v xml:space="preserve"> </v>
      </c>
      <c r="Q1131" s="155" t="str">
        <f>IF(P1131="在读",IF(IFERROR(FIND("一",C1131),0)&gt;0,"一对一",VLOOKUP(LEFT(C1131,3),班级编码!A:H,8,0)),P1131)</f>
        <v xml:space="preserve"> </v>
      </c>
      <c r="R1131" s="156">
        <f t="shared" si="222"/>
        <v>0</v>
      </c>
      <c r="S1131" s="151">
        <f t="shared" si="223"/>
        <v>0</v>
      </c>
      <c r="T1131" s="151" t="str">
        <f t="shared" si="224"/>
        <v/>
      </c>
      <c r="U1131" s="151" t="str">
        <f t="shared" si="225"/>
        <v/>
      </c>
      <c r="V1131" s="151" t="str">
        <f t="shared" si="226"/>
        <v/>
      </c>
      <c r="W1131" s="151" t="str">
        <f t="shared" si="227"/>
        <v/>
      </c>
      <c r="X1131" s="151">
        <f t="shared" si="228"/>
        <v>0</v>
      </c>
      <c r="Y1131" s="151">
        <f t="shared" si="229"/>
        <v>0</v>
      </c>
      <c r="Z1131" s="151" t="str">
        <f t="shared" si="230"/>
        <v/>
      </c>
      <c r="AA1131" s="151">
        <f>COUNTIF($F$2:F1131,F1131)</f>
        <v>0</v>
      </c>
      <c r="AB1131" s="156" t="str">
        <f t="shared" si="231"/>
        <v/>
      </c>
      <c r="AC1131" t="e">
        <f>VLOOKUP(C1131,'2-班级信息'!A:AH,31,0)</f>
        <v>#N/A</v>
      </c>
      <c r="AD1131" t="e">
        <f>VLOOKUP(C1131,'2-班级信息'!A:AH,8,0)</f>
        <v>#N/A</v>
      </c>
      <c r="AE1131" t="e">
        <f t="shared" si="232"/>
        <v>#N/A</v>
      </c>
      <c r="AF1131" t="e">
        <f t="shared" si="233"/>
        <v>#N/A</v>
      </c>
    </row>
    <row r="1132" spans="1:32">
      <c r="A1132" s="176"/>
      <c r="B1132" s="176"/>
      <c r="C1132" s="176"/>
      <c r="D1132" s="176"/>
      <c r="E1132" s="176"/>
      <c r="F1132" s="176"/>
      <c r="G1132" s="175"/>
      <c r="H1132" s="176"/>
      <c r="I1132" s="176"/>
      <c r="J1132" s="176"/>
      <c r="K1132" s="176"/>
      <c r="L1132" s="176"/>
      <c r="M1132" s="176"/>
      <c r="N1132" s="176" t="s">
        <v>12</v>
      </c>
      <c r="O1132" s="176" t="s">
        <v>12</v>
      </c>
      <c r="P1132" s="155" t="str">
        <f t="shared" si="221"/>
        <v xml:space="preserve"> </v>
      </c>
      <c r="Q1132" s="155" t="str">
        <f>IF(P1132="在读",IF(IFERROR(FIND("一",C1132),0)&gt;0,"一对一",VLOOKUP(LEFT(C1132,3),班级编码!A:H,8,0)),P1132)</f>
        <v xml:space="preserve"> </v>
      </c>
      <c r="R1132" s="156">
        <f t="shared" si="222"/>
        <v>0</v>
      </c>
      <c r="S1132" s="151">
        <f t="shared" si="223"/>
        <v>0</v>
      </c>
      <c r="T1132" s="151" t="str">
        <f t="shared" si="224"/>
        <v/>
      </c>
      <c r="U1132" s="151" t="str">
        <f t="shared" si="225"/>
        <v/>
      </c>
      <c r="V1132" s="151" t="str">
        <f t="shared" si="226"/>
        <v/>
      </c>
      <c r="W1132" s="151" t="str">
        <f t="shared" si="227"/>
        <v/>
      </c>
      <c r="X1132" s="151">
        <f t="shared" si="228"/>
        <v>0</v>
      </c>
      <c r="Y1132" s="151">
        <f t="shared" si="229"/>
        <v>0</v>
      </c>
      <c r="Z1132" s="151" t="str">
        <f t="shared" si="230"/>
        <v/>
      </c>
      <c r="AA1132" s="151">
        <f>COUNTIF($F$2:F1132,F1132)</f>
        <v>0</v>
      </c>
      <c r="AB1132" s="156" t="str">
        <f t="shared" si="231"/>
        <v/>
      </c>
      <c r="AC1132" t="e">
        <f>VLOOKUP(C1132,'2-班级信息'!A:AH,31,0)</f>
        <v>#N/A</v>
      </c>
      <c r="AD1132" t="e">
        <f>VLOOKUP(C1132,'2-班级信息'!A:AH,8,0)</f>
        <v>#N/A</v>
      </c>
      <c r="AE1132" t="e">
        <f t="shared" si="232"/>
        <v>#N/A</v>
      </c>
      <c r="AF1132" t="e">
        <f t="shared" si="233"/>
        <v>#N/A</v>
      </c>
    </row>
    <row r="1133" spans="1:32">
      <c r="A1133" s="176"/>
      <c r="B1133" s="176"/>
      <c r="C1133" s="176"/>
      <c r="D1133" s="176"/>
      <c r="E1133" s="176"/>
      <c r="F1133" s="176"/>
      <c r="G1133" s="175"/>
      <c r="H1133" s="176"/>
      <c r="I1133" s="176"/>
      <c r="J1133" s="176"/>
      <c r="K1133" s="176"/>
      <c r="L1133" s="176"/>
      <c r="M1133" s="176"/>
      <c r="N1133" s="176" t="s">
        <v>12</v>
      </c>
      <c r="O1133" s="176" t="s">
        <v>12</v>
      </c>
      <c r="P1133" s="155" t="str">
        <f t="shared" si="221"/>
        <v xml:space="preserve"> </v>
      </c>
      <c r="Q1133" s="155" t="str">
        <f>IF(P1133="在读",IF(IFERROR(FIND("一",C1133),0)&gt;0,"一对一",VLOOKUP(LEFT(C1133,3),班级编码!A:H,8,0)),P1133)</f>
        <v xml:space="preserve"> </v>
      </c>
      <c r="R1133" s="156">
        <f t="shared" si="222"/>
        <v>0</v>
      </c>
      <c r="S1133" s="151">
        <f t="shared" si="223"/>
        <v>0</v>
      </c>
      <c r="T1133" s="151" t="str">
        <f t="shared" si="224"/>
        <v/>
      </c>
      <c r="U1133" s="151" t="str">
        <f t="shared" si="225"/>
        <v/>
      </c>
      <c r="V1133" s="151" t="str">
        <f t="shared" si="226"/>
        <v/>
      </c>
      <c r="W1133" s="151" t="str">
        <f t="shared" si="227"/>
        <v/>
      </c>
      <c r="X1133" s="151">
        <f t="shared" si="228"/>
        <v>0</v>
      </c>
      <c r="Y1133" s="151">
        <f t="shared" si="229"/>
        <v>0</v>
      </c>
      <c r="Z1133" s="151" t="str">
        <f t="shared" si="230"/>
        <v/>
      </c>
      <c r="AA1133" s="151">
        <f>COUNTIF($F$2:F1133,F1133)</f>
        <v>0</v>
      </c>
      <c r="AB1133" s="156" t="str">
        <f t="shared" si="231"/>
        <v/>
      </c>
      <c r="AC1133" t="e">
        <f>VLOOKUP(C1133,'2-班级信息'!A:AH,31,0)</f>
        <v>#N/A</v>
      </c>
      <c r="AD1133" t="e">
        <f>VLOOKUP(C1133,'2-班级信息'!A:AH,8,0)</f>
        <v>#N/A</v>
      </c>
      <c r="AE1133" t="e">
        <f t="shared" si="232"/>
        <v>#N/A</v>
      </c>
      <c r="AF1133" t="e">
        <f t="shared" si="233"/>
        <v>#N/A</v>
      </c>
    </row>
    <row r="1134" spans="1:32">
      <c r="A1134" s="176"/>
      <c r="B1134" s="176"/>
      <c r="C1134" s="176"/>
      <c r="D1134" s="176"/>
      <c r="E1134" s="176"/>
      <c r="F1134" s="176"/>
      <c r="G1134" s="175"/>
      <c r="H1134" s="176"/>
      <c r="I1134" s="176"/>
      <c r="J1134" s="176"/>
      <c r="K1134" s="176"/>
      <c r="L1134" s="176"/>
      <c r="M1134" s="176"/>
      <c r="N1134" s="176" t="s">
        <v>12</v>
      </c>
      <c r="O1134" s="176" t="s">
        <v>12</v>
      </c>
      <c r="P1134" s="155" t="str">
        <f t="shared" si="221"/>
        <v xml:space="preserve"> </v>
      </c>
      <c r="Q1134" s="155" t="str">
        <f>IF(P1134="在读",IF(IFERROR(FIND("一",C1134),0)&gt;0,"一对一",VLOOKUP(LEFT(C1134,3),班级编码!A:H,8,0)),P1134)</f>
        <v xml:space="preserve"> </v>
      </c>
      <c r="R1134" s="156">
        <f t="shared" si="222"/>
        <v>0</v>
      </c>
      <c r="S1134" s="151">
        <f t="shared" si="223"/>
        <v>0</v>
      </c>
      <c r="T1134" s="151" t="str">
        <f t="shared" si="224"/>
        <v/>
      </c>
      <c r="U1134" s="151" t="str">
        <f t="shared" si="225"/>
        <v/>
      </c>
      <c r="V1134" s="151" t="str">
        <f t="shared" si="226"/>
        <v/>
      </c>
      <c r="W1134" s="151" t="str">
        <f t="shared" si="227"/>
        <v/>
      </c>
      <c r="X1134" s="151">
        <f t="shared" si="228"/>
        <v>0</v>
      </c>
      <c r="Y1134" s="151">
        <f t="shared" si="229"/>
        <v>0</v>
      </c>
      <c r="Z1134" s="151" t="str">
        <f t="shared" si="230"/>
        <v/>
      </c>
      <c r="AA1134" s="151">
        <f>COUNTIF($F$2:F1134,F1134)</f>
        <v>0</v>
      </c>
      <c r="AB1134" s="156" t="str">
        <f t="shared" si="231"/>
        <v/>
      </c>
      <c r="AC1134" t="e">
        <f>VLOOKUP(C1134,'2-班级信息'!A:AH,31,0)</f>
        <v>#N/A</v>
      </c>
      <c r="AD1134" t="e">
        <f>VLOOKUP(C1134,'2-班级信息'!A:AH,8,0)</f>
        <v>#N/A</v>
      </c>
      <c r="AE1134" t="e">
        <f t="shared" si="232"/>
        <v>#N/A</v>
      </c>
      <c r="AF1134" t="e">
        <f t="shared" si="233"/>
        <v>#N/A</v>
      </c>
    </row>
    <row r="1135" spans="1:32">
      <c r="A1135" s="176"/>
      <c r="B1135" s="176"/>
      <c r="C1135" s="176"/>
      <c r="D1135" s="176"/>
      <c r="E1135" s="176"/>
      <c r="F1135" s="176"/>
      <c r="G1135" s="175"/>
      <c r="H1135" s="176"/>
      <c r="I1135" s="176"/>
      <c r="J1135" s="176"/>
      <c r="K1135" s="176"/>
      <c r="L1135" s="176"/>
      <c r="M1135" s="176"/>
      <c r="N1135" s="176" t="s">
        <v>12</v>
      </c>
      <c r="O1135" s="176" t="s">
        <v>12</v>
      </c>
      <c r="P1135" s="155" t="str">
        <f t="shared" si="221"/>
        <v xml:space="preserve"> </v>
      </c>
      <c r="Q1135" s="155" t="str">
        <f>IF(P1135="在读",IF(IFERROR(FIND("一",C1135),0)&gt;0,"一对一",VLOOKUP(LEFT(C1135,3),班级编码!A:H,8,0)),P1135)</f>
        <v xml:space="preserve"> </v>
      </c>
      <c r="R1135" s="156">
        <f t="shared" si="222"/>
        <v>0</v>
      </c>
      <c r="S1135" s="151">
        <f t="shared" si="223"/>
        <v>0</v>
      </c>
      <c r="T1135" s="151" t="str">
        <f t="shared" si="224"/>
        <v/>
      </c>
      <c r="U1135" s="151" t="str">
        <f t="shared" si="225"/>
        <v/>
      </c>
      <c r="V1135" s="151" t="str">
        <f t="shared" si="226"/>
        <v/>
      </c>
      <c r="W1135" s="151" t="str">
        <f t="shared" si="227"/>
        <v/>
      </c>
      <c r="X1135" s="151">
        <f t="shared" si="228"/>
        <v>0</v>
      </c>
      <c r="Y1135" s="151">
        <f t="shared" si="229"/>
        <v>0</v>
      </c>
      <c r="Z1135" s="151" t="str">
        <f t="shared" si="230"/>
        <v/>
      </c>
      <c r="AA1135" s="151">
        <f>COUNTIF($F$2:F1135,F1135)</f>
        <v>0</v>
      </c>
      <c r="AB1135" s="156" t="str">
        <f t="shared" si="231"/>
        <v/>
      </c>
      <c r="AC1135" t="e">
        <f>VLOOKUP(C1135,'2-班级信息'!A:AH,31,0)</f>
        <v>#N/A</v>
      </c>
      <c r="AD1135" t="e">
        <f>VLOOKUP(C1135,'2-班级信息'!A:AH,8,0)</f>
        <v>#N/A</v>
      </c>
      <c r="AE1135" t="e">
        <f t="shared" si="232"/>
        <v>#N/A</v>
      </c>
      <c r="AF1135" t="e">
        <f t="shared" si="233"/>
        <v>#N/A</v>
      </c>
    </row>
    <row r="1136" spans="1:32">
      <c r="A1136" s="176"/>
      <c r="B1136" s="176"/>
      <c r="C1136" s="176"/>
      <c r="D1136" s="176"/>
      <c r="E1136" s="176"/>
      <c r="F1136" s="176"/>
      <c r="G1136" s="175"/>
      <c r="H1136" s="176"/>
      <c r="I1136" s="176"/>
      <c r="J1136" s="176"/>
      <c r="K1136" s="176"/>
      <c r="L1136" s="176"/>
      <c r="M1136" s="176"/>
      <c r="N1136" s="176" t="s">
        <v>12</v>
      </c>
      <c r="O1136" s="176" t="s">
        <v>12</v>
      </c>
      <c r="P1136" s="155" t="str">
        <f t="shared" si="221"/>
        <v xml:space="preserve"> </v>
      </c>
      <c r="Q1136" s="155" t="str">
        <f>IF(P1136="在读",IF(IFERROR(FIND("一",C1136),0)&gt;0,"一对一",VLOOKUP(LEFT(C1136,3),班级编码!A:H,8,0)),P1136)</f>
        <v xml:space="preserve"> </v>
      </c>
      <c r="R1136" s="156">
        <f t="shared" si="222"/>
        <v>0</v>
      </c>
      <c r="S1136" s="151">
        <f t="shared" si="223"/>
        <v>0</v>
      </c>
      <c r="T1136" s="151" t="str">
        <f t="shared" si="224"/>
        <v/>
      </c>
      <c r="U1136" s="151" t="str">
        <f t="shared" si="225"/>
        <v/>
      </c>
      <c r="V1136" s="151" t="str">
        <f t="shared" si="226"/>
        <v/>
      </c>
      <c r="W1136" s="151" t="str">
        <f t="shared" si="227"/>
        <v/>
      </c>
      <c r="X1136" s="151">
        <f t="shared" si="228"/>
        <v>0</v>
      </c>
      <c r="Y1136" s="151">
        <f t="shared" si="229"/>
        <v>0</v>
      </c>
      <c r="Z1136" s="151" t="str">
        <f t="shared" si="230"/>
        <v/>
      </c>
      <c r="AA1136" s="151">
        <f>COUNTIF($F$2:F1136,F1136)</f>
        <v>0</v>
      </c>
      <c r="AB1136" s="156" t="str">
        <f t="shared" si="231"/>
        <v/>
      </c>
      <c r="AC1136" t="e">
        <f>VLOOKUP(C1136,'2-班级信息'!A:AH,31,0)</f>
        <v>#N/A</v>
      </c>
      <c r="AD1136" t="e">
        <f>VLOOKUP(C1136,'2-班级信息'!A:AH,8,0)</f>
        <v>#N/A</v>
      </c>
      <c r="AE1136" t="e">
        <f t="shared" si="232"/>
        <v>#N/A</v>
      </c>
      <c r="AF1136" t="e">
        <f t="shared" si="233"/>
        <v>#N/A</v>
      </c>
    </row>
    <row r="1137" spans="1:32">
      <c r="A1137" s="176"/>
      <c r="B1137" s="176"/>
      <c r="C1137" s="176"/>
      <c r="D1137" s="176"/>
      <c r="E1137" s="176"/>
      <c r="F1137" s="176"/>
      <c r="G1137" s="175"/>
      <c r="H1137" s="176"/>
      <c r="I1137" s="176"/>
      <c r="J1137" s="176"/>
      <c r="K1137" s="176"/>
      <c r="L1137" s="176"/>
      <c r="M1137" s="176"/>
      <c r="N1137" s="176" t="s">
        <v>12</v>
      </c>
      <c r="O1137" s="176" t="s">
        <v>12</v>
      </c>
      <c r="P1137" s="155" t="str">
        <f t="shared" si="221"/>
        <v xml:space="preserve"> </v>
      </c>
      <c r="Q1137" s="155" t="str">
        <f>IF(P1137="在读",IF(IFERROR(FIND("一",C1137),0)&gt;0,"一对一",VLOOKUP(LEFT(C1137,3),班级编码!A:H,8,0)),P1137)</f>
        <v xml:space="preserve"> </v>
      </c>
      <c r="R1137" s="156">
        <f t="shared" si="222"/>
        <v>0</v>
      </c>
      <c r="S1137" s="151">
        <f t="shared" si="223"/>
        <v>0</v>
      </c>
      <c r="T1137" s="151" t="str">
        <f t="shared" si="224"/>
        <v/>
      </c>
      <c r="U1137" s="151" t="str">
        <f t="shared" si="225"/>
        <v/>
      </c>
      <c r="V1137" s="151" t="str">
        <f t="shared" si="226"/>
        <v/>
      </c>
      <c r="W1137" s="151" t="str">
        <f t="shared" si="227"/>
        <v/>
      </c>
      <c r="X1137" s="151">
        <f t="shared" si="228"/>
        <v>0</v>
      </c>
      <c r="Y1137" s="151">
        <f t="shared" si="229"/>
        <v>0</v>
      </c>
      <c r="Z1137" s="151" t="str">
        <f t="shared" si="230"/>
        <v/>
      </c>
      <c r="AA1137" s="151">
        <f>COUNTIF($F$2:F1137,F1137)</f>
        <v>0</v>
      </c>
      <c r="AB1137" s="156" t="str">
        <f t="shared" si="231"/>
        <v/>
      </c>
      <c r="AC1137" t="e">
        <f>VLOOKUP(C1137,'2-班级信息'!A:AH,31,0)</f>
        <v>#N/A</v>
      </c>
      <c r="AD1137" t="e">
        <f>VLOOKUP(C1137,'2-班级信息'!A:AH,8,0)</f>
        <v>#N/A</v>
      </c>
      <c r="AE1137" t="e">
        <f t="shared" si="232"/>
        <v>#N/A</v>
      </c>
      <c r="AF1137" t="e">
        <f t="shared" si="233"/>
        <v>#N/A</v>
      </c>
    </row>
    <row r="1138" spans="1:32">
      <c r="A1138" s="176"/>
      <c r="B1138" s="176"/>
      <c r="C1138" s="176"/>
      <c r="D1138" s="176"/>
      <c r="E1138" s="176"/>
      <c r="F1138" s="176"/>
      <c r="G1138" s="175"/>
      <c r="H1138" s="176"/>
      <c r="I1138" s="176"/>
      <c r="J1138" s="176"/>
      <c r="K1138" s="176"/>
      <c r="L1138" s="176"/>
      <c r="M1138" s="176"/>
      <c r="N1138" s="176" t="s">
        <v>12</v>
      </c>
      <c r="O1138" s="176" t="s">
        <v>12</v>
      </c>
      <c r="P1138" s="155" t="str">
        <f t="shared" si="221"/>
        <v xml:space="preserve"> </v>
      </c>
      <c r="Q1138" s="155" t="str">
        <f>IF(P1138="在读",IF(IFERROR(FIND("一",C1138),0)&gt;0,"一对一",VLOOKUP(LEFT(C1138,3),班级编码!A:H,8,0)),P1138)</f>
        <v xml:space="preserve"> </v>
      </c>
      <c r="R1138" s="156">
        <f t="shared" si="222"/>
        <v>0</v>
      </c>
      <c r="S1138" s="151">
        <f t="shared" si="223"/>
        <v>0</v>
      </c>
      <c r="T1138" s="151" t="str">
        <f t="shared" si="224"/>
        <v/>
      </c>
      <c r="U1138" s="151" t="str">
        <f t="shared" si="225"/>
        <v/>
      </c>
      <c r="V1138" s="151" t="str">
        <f t="shared" si="226"/>
        <v/>
      </c>
      <c r="W1138" s="151" t="str">
        <f t="shared" si="227"/>
        <v/>
      </c>
      <c r="X1138" s="151">
        <f t="shared" si="228"/>
        <v>0</v>
      </c>
      <c r="Y1138" s="151">
        <f t="shared" si="229"/>
        <v>0</v>
      </c>
      <c r="Z1138" s="151" t="str">
        <f t="shared" si="230"/>
        <v/>
      </c>
      <c r="AA1138" s="151">
        <f>COUNTIF($F$2:F1138,F1138)</f>
        <v>0</v>
      </c>
      <c r="AB1138" s="156" t="str">
        <f t="shared" si="231"/>
        <v/>
      </c>
      <c r="AC1138" t="e">
        <f>VLOOKUP(C1138,'2-班级信息'!A:AH,31,0)</f>
        <v>#N/A</v>
      </c>
      <c r="AD1138" t="e">
        <f>VLOOKUP(C1138,'2-班级信息'!A:AH,8,0)</f>
        <v>#N/A</v>
      </c>
      <c r="AE1138" t="e">
        <f t="shared" si="232"/>
        <v>#N/A</v>
      </c>
      <c r="AF1138" t="e">
        <f t="shared" si="233"/>
        <v>#N/A</v>
      </c>
    </row>
    <row r="1139" spans="1:32">
      <c r="A1139" s="176"/>
      <c r="B1139" s="176"/>
      <c r="C1139" s="176"/>
      <c r="D1139" s="176"/>
      <c r="E1139" s="176"/>
      <c r="F1139" s="176"/>
      <c r="G1139" s="175"/>
      <c r="H1139" s="176"/>
      <c r="I1139" s="176"/>
      <c r="J1139" s="176"/>
      <c r="K1139" s="176"/>
      <c r="L1139" s="176"/>
      <c r="M1139" s="176"/>
      <c r="N1139" s="176" t="s">
        <v>12</v>
      </c>
      <c r="O1139" s="176" t="s">
        <v>12</v>
      </c>
      <c r="P1139" s="155" t="str">
        <f t="shared" si="221"/>
        <v xml:space="preserve"> </v>
      </c>
      <c r="Q1139" s="155" t="str">
        <f>IF(P1139="在读",IF(IFERROR(FIND("一",C1139),0)&gt;0,"一对一",VLOOKUP(LEFT(C1139,3),班级编码!A:H,8,0)),P1139)</f>
        <v xml:space="preserve"> </v>
      </c>
      <c r="R1139" s="156">
        <f t="shared" si="222"/>
        <v>0</v>
      </c>
      <c r="S1139" s="151">
        <f t="shared" si="223"/>
        <v>0</v>
      </c>
      <c r="T1139" s="151" t="str">
        <f t="shared" si="224"/>
        <v/>
      </c>
      <c r="U1139" s="151" t="str">
        <f t="shared" si="225"/>
        <v/>
      </c>
      <c r="V1139" s="151" t="str">
        <f t="shared" si="226"/>
        <v/>
      </c>
      <c r="W1139" s="151" t="str">
        <f t="shared" si="227"/>
        <v/>
      </c>
      <c r="X1139" s="151">
        <f t="shared" si="228"/>
        <v>0</v>
      </c>
      <c r="Y1139" s="151">
        <f t="shared" si="229"/>
        <v>0</v>
      </c>
      <c r="Z1139" s="151" t="str">
        <f t="shared" si="230"/>
        <v/>
      </c>
      <c r="AA1139" s="151">
        <f>COUNTIF($F$2:F1139,F1139)</f>
        <v>0</v>
      </c>
      <c r="AB1139" s="156" t="str">
        <f t="shared" si="231"/>
        <v/>
      </c>
      <c r="AC1139" t="e">
        <f>VLOOKUP(C1139,'2-班级信息'!A:AH,31,0)</f>
        <v>#N/A</v>
      </c>
      <c r="AD1139" t="e">
        <f>VLOOKUP(C1139,'2-班级信息'!A:AH,8,0)</f>
        <v>#N/A</v>
      </c>
      <c r="AE1139" t="e">
        <f t="shared" si="232"/>
        <v>#N/A</v>
      </c>
      <c r="AF1139" t="e">
        <f t="shared" si="233"/>
        <v>#N/A</v>
      </c>
    </row>
    <row r="1140" spans="1:32">
      <c r="A1140" s="176"/>
      <c r="B1140" s="176"/>
      <c r="C1140" s="176"/>
      <c r="D1140" s="176"/>
      <c r="E1140" s="176"/>
      <c r="F1140" s="176"/>
      <c r="G1140" s="175"/>
      <c r="H1140" s="176"/>
      <c r="I1140" s="176"/>
      <c r="J1140" s="176"/>
      <c r="K1140" s="176"/>
      <c r="L1140" s="176"/>
      <c r="M1140" s="176"/>
      <c r="N1140" s="176" t="s">
        <v>12</v>
      </c>
      <c r="O1140" s="176" t="s">
        <v>12</v>
      </c>
      <c r="P1140" s="155" t="str">
        <f t="shared" si="221"/>
        <v xml:space="preserve"> </v>
      </c>
      <c r="Q1140" s="155" t="str">
        <f>IF(P1140="在读",IF(IFERROR(FIND("一",C1140),0)&gt;0,"一对一",VLOOKUP(LEFT(C1140,3),班级编码!A:H,8,0)),P1140)</f>
        <v xml:space="preserve"> </v>
      </c>
      <c r="R1140" s="156">
        <f t="shared" si="222"/>
        <v>0</v>
      </c>
      <c r="S1140" s="151">
        <f t="shared" si="223"/>
        <v>0</v>
      </c>
      <c r="T1140" s="151" t="str">
        <f t="shared" si="224"/>
        <v/>
      </c>
      <c r="U1140" s="151" t="str">
        <f t="shared" si="225"/>
        <v/>
      </c>
      <c r="V1140" s="151" t="str">
        <f t="shared" si="226"/>
        <v/>
      </c>
      <c r="W1140" s="151" t="str">
        <f t="shared" si="227"/>
        <v/>
      </c>
      <c r="X1140" s="151">
        <f t="shared" si="228"/>
        <v>0</v>
      </c>
      <c r="Y1140" s="151">
        <f t="shared" si="229"/>
        <v>0</v>
      </c>
      <c r="Z1140" s="151" t="str">
        <f t="shared" si="230"/>
        <v/>
      </c>
      <c r="AA1140" s="151">
        <f>COUNTIF($F$2:F1140,F1140)</f>
        <v>0</v>
      </c>
      <c r="AB1140" s="156" t="str">
        <f t="shared" si="231"/>
        <v/>
      </c>
      <c r="AC1140" t="e">
        <f>VLOOKUP(C1140,'2-班级信息'!A:AH,31,0)</f>
        <v>#N/A</v>
      </c>
      <c r="AD1140" t="e">
        <f>VLOOKUP(C1140,'2-班级信息'!A:AH,8,0)</f>
        <v>#N/A</v>
      </c>
      <c r="AE1140" t="e">
        <f t="shared" si="232"/>
        <v>#N/A</v>
      </c>
      <c r="AF1140" t="e">
        <f t="shared" si="233"/>
        <v>#N/A</v>
      </c>
    </row>
    <row r="1141" spans="1:32">
      <c r="A1141" s="176"/>
      <c r="B1141" s="176"/>
      <c r="C1141" s="176"/>
      <c r="D1141" s="176"/>
      <c r="E1141" s="176"/>
      <c r="F1141" s="176"/>
      <c r="G1141" s="175"/>
      <c r="H1141" s="176"/>
      <c r="I1141" s="176"/>
      <c r="J1141" s="176"/>
      <c r="K1141" s="176"/>
      <c r="L1141" s="176"/>
      <c r="M1141" s="176"/>
      <c r="N1141" s="176" t="s">
        <v>12</v>
      </c>
      <c r="O1141" s="176" t="s">
        <v>12</v>
      </c>
      <c r="P1141" s="155" t="str">
        <f t="shared" si="221"/>
        <v xml:space="preserve"> </v>
      </c>
      <c r="Q1141" s="155" t="str">
        <f>IF(P1141="在读",IF(IFERROR(FIND("一",C1141),0)&gt;0,"一对一",VLOOKUP(LEFT(C1141,3),班级编码!A:H,8,0)),P1141)</f>
        <v xml:space="preserve"> </v>
      </c>
      <c r="R1141" s="156">
        <f t="shared" si="222"/>
        <v>0</v>
      </c>
      <c r="S1141" s="151">
        <f t="shared" si="223"/>
        <v>0</v>
      </c>
      <c r="T1141" s="151" t="str">
        <f t="shared" si="224"/>
        <v/>
      </c>
      <c r="U1141" s="151" t="str">
        <f t="shared" si="225"/>
        <v/>
      </c>
      <c r="V1141" s="151" t="str">
        <f t="shared" si="226"/>
        <v/>
      </c>
      <c r="W1141" s="151" t="str">
        <f t="shared" si="227"/>
        <v/>
      </c>
      <c r="X1141" s="151">
        <f t="shared" si="228"/>
        <v>0</v>
      </c>
      <c r="Y1141" s="151">
        <f t="shared" si="229"/>
        <v>0</v>
      </c>
      <c r="Z1141" s="151" t="str">
        <f t="shared" si="230"/>
        <v/>
      </c>
      <c r="AA1141" s="151">
        <f>COUNTIF($F$2:F1141,F1141)</f>
        <v>0</v>
      </c>
      <c r="AB1141" s="156" t="str">
        <f t="shared" si="231"/>
        <v/>
      </c>
      <c r="AC1141" t="e">
        <f>VLOOKUP(C1141,'2-班级信息'!A:AH,31,0)</f>
        <v>#N/A</v>
      </c>
      <c r="AD1141" t="e">
        <f>VLOOKUP(C1141,'2-班级信息'!A:AH,8,0)</f>
        <v>#N/A</v>
      </c>
      <c r="AE1141" t="e">
        <f t="shared" si="232"/>
        <v>#N/A</v>
      </c>
      <c r="AF1141" t="e">
        <f t="shared" si="233"/>
        <v>#N/A</v>
      </c>
    </row>
    <row r="1142" spans="1:32">
      <c r="A1142" s="176"/>
      <c r="B1142" s="176"/>
      <c r="C1142" s="176"/>
      <c r="D1142" s="176"/>
      <c r="E1142" s="176"/>
      <c r="F1142" s="176"/>
      <c r="G1142" s="175"/>
      <c r="H1142" s="176"/>
      <c r="I1142" s="176"/>
      <c r="J1142" s="176"/>
      <c r="K1142" s="176"/>
      <c r="L1142" s="176"/>
      <c r="M1142" s="176"/>
      <c r="N1142" s="176" t="s">
        <v>12</v>
      </c>
      <c r="O1142" s="176" t="s">
        <v>12</v>
      </c>
      <c r="P1142" s="155" t="str">
        <f t="shared" si="221"/>
        <v xml:space="preserve"> </v>
      </c>
      <c r="Q1142" s="155" t="str">
        <f>IF(P1142="在读",IF(IFERROR(FIND("一",C1142),0)&gt;0,"一对一",VLOOKUP(LEFT(C1142,3),班级编码!A:H,8,0)),P1142)</f>
        <v xml:space="preserve"> </v>
      </c>
      <c r="R1142" s="156">
        <f t="shared" si="222"/>
        <v>0</v>
      </c>
      <c r="S1142" s="151">
        <f t="shared" si="223"/>
        <v>0</v>
      </c>
      <c r="T1142" s="151" t="str">
        <f t="shared" si="224"/>
        <v/>
      </c>
      <c r="U1142" s="151" t="str">
        <f t="shared" si="225"/>
        <v/>
      </c>
      <c r="V1142" s="151" t="str">
        <f t="shared" si="226"/>
        <v/>
      </c>
      <c r="W1142" s="151" t="str">
        <f t="shared" si="227"/>
        <v/>
      </c>
      <c r="X1142" s="151">
        <f t="shared" si="228"/>
        <v>0</v>
      </c>
      <c r="Y1142" s="151">
        <f t="shared" si="229"/>
        <v>0</v>
      </c>
      <c r="Z1142" s="151" t="str">
        <f t="shared" si="230"/>
        <v/>
      </c>
      <c r="AA1142" s="151">
        <f>COUNTIF($F$2:F1142,F1142)</f>
        <v>0</v>
      </c>
      <c r="AB1142" s="156" t="str">
        <f t="shared" si="231"/>
        <v/>
      </c>
      <c r="AC1142" t="e">
        <f>VLOOKUP(C1142,'2-班级信息'!A:AH,31,0)</f>
        <v>#N/A</v>
      </c>
      <c r="AD1142" t="e">
        <f>VLOOKUP(C1142,'2-班级信息'!A:AH,8,0)</f>
        <v>#N/A</v>
      </c>
      <c r="AE1142" t="e">
        <f t="shared" si="232"/>
        <v>#N/A</v>
      </c>
      <c r="AF1142" t="e">
        <f t="shared" si="233"/>
        <v>#N/A</v>
      </c>
    </row>
    <row r="1143" spans="1:32">
      <c r="A1143" s="176"/>
      <c r="B1143" s="176"/>
      <c r="C1143" s="176"/>
      <c r="D1143" s="176"/>
      <c r="E1143" s="176"/>
      <c r="F1143" s="176"/>
      <c r="G1143" s="175"/>
      <c r="H1143" s="176"/>
      <c r="I1143" s="176"/>
      <c r="J1143" s="176"/>
      <c r="K1143" s="176"/>
      <c r="L1143" s="176"/>
      <c r="M1143" s="176"/>
      <c r="N1143" s="176" t="s">
        <v>12</v>
      </c>
      <c r="O1143" s="176" t="s">
        <v>12</v>
      </c>
      <c r="P1143" s="155" t="str">
        <f t="shared" si="221"/>
        <v xml:space="preserve"> </v>
      </c>
      <c r="Q1143" s="155" t="str">
        <f>IF(P1143="在读",IF(IFERROR(FIND("一",C1143),0)&gt;0,"一对一",VLOOKUP(LEFT(C1143,3),班级编码!A:H,8,0)),P1143)</f>
        <v xml:space="preserve"> </v>
      </c>
      <c r="R1143" s="156">
        <f t="shared" si="222"/>
        <v>0</v>
      </c>
      <c r="S1143" s="151">
        <f t="shared" si="223"/>
        <v>0</v>
      </c>
      <c r="T1143" s="151" t="str">
        <f t="shared" si="224"/>
        <v/>
      </c>
      <c r="U1143" s="151" t="str">
        <f t="shared" si="225"/>
        <v/>
      </c>
      <c r="V1143" s="151" t="str">
        <f t="shared" si="226"/>
        <v/>
      </c>
      <c r="W1143" s="151" t="str">
        <f t="shared" si="227"/>
        <v/>
      </c>
      <c r="X1143" s="151">
        <f t="shared" si="228"/>
        <v>0</v>
      </c>
      <c r="Y1143" s="151">
        <f t="shared" si="229"/>
        <v>0</v>
      </c>
      <c r="Z1143" s="151" t="str">
        <f t="shared" si="230"/>
        <v/>
      </c>
      <c r="AA1143" s="151">
        <f>COUNTIF($F$2:F1143,F1143)</f>
        <v>0</v>
      </c>
      <c r="AB1143" s="156" t="str">
        <f t="shared" si="231"/>
        <v/>
      </c>
      <c r="AC1143" t="e">
        <f>VLOOKUP(C1143,'2-班级信息'!A:AH,31,0)</f>
        <v>#N/A</v>
      </c>
      <c r="AD1143" t="e">
        <f>VLOOKUP(C1143,'2-班级信息'!A:AH,8,0)</f>
        <v>#N/A</v>
      </c>
      <c r="AE1143" t="e">
        <f t="shared" si="232"/>
        <v>#N/A</v>
      </c>
      <c r="AF1143" t="e">
        <f t="shared" si="233"/>
        <v>#N/A</v>
      </c>
    </row>
    <row r="1144" spans="1:32">
      <c r="A1144" s="176"/>
      <c r="B1144" s="176"/>
      <c r="C1144" s="176"/>
      <c r="D1144" s="176"/>
      <c r="E1144" s="176"/>
      <c r="F1144" s="176"/>
      <c r="G1144" s="175"/>
      <c r="H1144" s="176"/>
      <c r="I1144" s="176"/>
      <c r="J1144" s="176"/>
      <c r="K1144" s="176"/>
      <c r="L1144" s="176"/>
      <c r="M1144" s="176"/>
      <c r="N1144" s="176" t="s">
        <v>12</v>
      </c>
      <c r="O1144" s="176" t="s">
        <v>12</v>
      </c>
      <c r="P1144" s="155" t="str">
        <f t="shared" si="221"/>
        <v xml:space="preserve"> </v>
      </c>
      <c r="Q1144" s="155" t="str">
        <f>IF(P1144="在读",IF(IFERROR(FIND("一",C1144),0)&gt;0,"一对一",VLOOKUP(LEFT(C1144,3),班级编码!A:H,8,0)),P1144)</f>
        <v xml:space="preserve"> </v>
      </c>
      <c r="R1144" s="156">
        <f t="shared" si="222"/>
        <v>0</v>
      </c>
      <c r="S1144" s="151">
        <f t="shared" si="223"/>
        <v>0</v>
      </c>
      <c r="T1144" s="151" t="str">
        <f t="shared" si="224"/>
        <v/>
      </c>
      <c r="U1144" s="151" t="str">
        <f t="shared" si="225"/>
        <v/>
      </c>
      <c r="V1144" s="151" t="str">
        <f t="shared" si="226"/>
        <v/>
      </c>
      <c r="W1144" s="151" t="str">
        <f t="shared" si="227"/>
        <v/>
      </c>
      <c r="X1144" s="151">
        <f t="shared" si="228"/>
        <v>0</v>
      </c>
      <c r="Y1144" s="151">
        <f t="shared" si="229"/>
        <v>0</v>
      </c>
      <c r="Z1144" s="151" t="str">
        <f t="shared" si="230"/>
        <v/>
      </c>
      <c r="AA1144" s="151">
        <f>COUNTIF($F$2:F1144,F1144)</f>
        <v>0</v>
      </c>
      <c r="AB1144" s="156" t="str">
        <f t="shared" si="231"/>
        <v/>
      </c>
      <c r="AC1144" t="e">
        <f>VLOOKUP(C1144,'2-班级信息'!A:AH,31,0)</f>
        <v>#N/A</v>
      </c>
      <c r="AD1144" t="e">
        <f>VLOOKUP(C1144,'2-班级信息'!A:AH,8,0)</f>
        <v>#N/A</v>
      </c>
      <c r="AE1144" t="e">
        <f t="shared" si="232"/>
        <v>#N/A</v>
      </c>
      <c r="AF1144" t="e">
        <f t="shared" si="233"/>
        <v>#N/A</v>
      </c>
    </row>
    <row r="1145" spans="1:32">
      <c r="A1145" s="176"/>
      <c r="B1145" s="176"/>
      <c r="C1145" s="176"/>
      <c r="D1145" s="176"/>
      <c r="E1145" s="176"/>
      <c r="F1145" s="176"/>
      <c r="G1145" s="175"/>
      <c r="H1145" s="310"/>
      <c r="I1145" s="176"/>
      <c r="J1145" s="176"/>
      <c r="K1145" s="176"/>
      <c r="L1145" s="176"/>
      <c r="M1145" s="176"/>
      <c r="N1145" s="176" t="s">
        <v>12</v>
      </c>
      <c r="O1145" s="176" t="s">
        <v>12</v>
      </c>
      <c r="P1145" s="155" t="str">
        <f t="shared" si="221"/>
        <v xml:space="preserve"> </v>
      </c>
      <c r="Q1145" s="155" t="str">
        <f>IF(P1145="在读",IF(IFERROR(FIND("一",C1145),0)&gt;0,"一对一",VLOOKUP(LEFT(C1145,3),班级编码!A:H,8,0)),P1145)</f>
        <v xml:space="preserve"> </v>
      </c>
      <c r="R1145" s="156">
        <f t="shared" si="222"/>
        <v>0</v>
      </c>
      <c r="S1145" s="151">
        <f t="shared" si="223"/>
        <v>0</v>
      </c>
      <c r="T1145" s="151" t="str">
        <f t="shared" si="224"/>
        <v/>
      </c>
      <c r="U1145" s="151" t="str">
        <f t="shared" si="225"/>
        <v/>
      </c>
      <c r="V1145" s="151" t="str">
        <f t="shared" si="226"/>
        <v/>
      </c>
      <c r="W1145" s="151" t="str">
        <f t="shared" si="227"/>
        <v/>
      </c>
      <c r="X1145" s="151">
        <f t="shared" si="228"/>
        <v>0</v>
      </c>
      <c r="Y1145" s="151">
        <f t="shared" si="229"/>
        <v>0</v>
      </c>
      <c r="Z1145" s="151" t="str">
        <f t="shared" si="230"/>
        <v/>
      </c>
      <c r="AA1145" s="151">
        <f>COUNTIF($F$2:F1145,F1145)</f>
        <v>0</v>
      </c>
      <c r="AB1145" s="156" t="str">
        <f t="shared" si="231"/>
        <v/>
      </c>
      <c r="AC1145" t="e">
        <f>VLOOKUP(C1145,'2-班级信息'!A:AH,31,0)</f>
        <v>#N/A</v>
      </c>
      <c r="AD1145" t="e">
        <f>VLOOKUP(C1145,'2-班级信息'!A:AH,8,0)</f>
        <v>#N/A</v>
      </c>
      <c r="AE1145" t="e">
        <f t="shared" si="232"/>
        <v>#N/A</v>
      </c>
      <c r="AF1145" t="e">
        <f t="shared" si="233"/>
        <v>#N/A</v>
      </c>
    </row>
    <row r="1146" spans="1:32">
      <c r="A1146" s="176"/>
      <c r="B1146" s="176"/>
      <c r="C1146" s="176"/>
      <c r="D1146" s="176"/>
      <c r="E1146" s="176"/>
      <c r="F1146" s="176"/>
      <c r="G1146" s="175"/>
      <c r="H1146" s="176"/>
      <c r="I1146" s="176"/>
      <c r="J1146" s="176"/>
      <c r="K1146" s="176"/>
      <c r="L1146" s="176"/>
      <c r="M1146" s="176"/>
      <c r="N1146" s="176" t="s">
        <v>12</v>
      </c>
      <c r="O1146" s="176" t="s">
        <v>12</v>
      </c>
      <c r="P1146" s="155" t="str">
        <f t="shared" si="221"/>
        <v xml:space="preserve"> </v>
      </c>
      <c r="Q1146" s="155" t="str">
        <f>IF(P1146="在读",IF(IFERROR(FIND("一",C1146),0)&gt;0,"一对一",VLOOKUP(LEFT(C1146,3),班级编码!A:H,8,0)),P1146)</f>
        <v xml:space="preserve"> </v>
      </c>
      <c r="R1146" s="156">
        <f t="shared" si="222"/>
        <v>0</v>
      </c>
      <c r="S1146" s="151">
        <f t="shared" si="223"/>
        <v>0</v>
      </c>
      <c r="T1146" s="151" t="str">
        <f t="shared" si="224"/>
        <v/>
      </c>
      <c r="U1146" s="151" t="str">
        <f t="shared" si="225"/>
        <v/>
      </c>
      <c r="V1146" s="151" t="str">
        <f t="shared" si="226"/>
        <v/>
      </c>
      <c r="W1146" s="151" t="str">
        <f t="shared" si="227"/>
        <v/>
      </c>
      <c r="X1146" s="151">
        <f t="shared" si="228"/>
        <v>0</v>
      </c>
      <c r="Y1146" s="151">
        <f t="shared" si="229"/>
        <v>0</v>
      </c>
      <c r="Z1146" s="151" t="str">
        <f t="shared" si="230"/>
        <v/>
      </c>
      <c r="AA1146" s="151">
        <f>COUNTIF($F$2:F1146,F1146)</f>
        <v>0</v>
      </c>
      <c r="AB1146" s="156" t="str">
        <f t="shared" si="231"/>
        <v/>
      </c>
      <c r="AC1146" t="e">
        <f>VLOOKUP(C1146,'2-班级信息'!A:AH,31,0)</f>
        <v>#N/A</v>
      </c>
      <c r="AD1146" t="e">
        <f>VLOOKUP(C1146,'2-班级信息'!A:AH,8,0)</f>
        <v>#N/A</v>
      </c>
      <c r="AE1146" t="e">
        <f t="shared" si="232"/>
        <v>#N/A</v>
      </c>
      <c r="AF1146" t="e">
        <f t="shared" si="233"/>
        <v>#N/A</v>
      </c>
    </row>
    <row r="1147" spans="1:32">
      <c r="A1147" s="176"/>
      <c r="B1147" s="176"/>
      <c r="C1147" s="176"/>
      <c r="D1147" s="176"/>
      <c r="E1147" s="176"/>
      <c r="F1147" s="176"/>
      <c r="G1147" s="175"/>
      <c r="H1147" s="176"/>
      <c r="I1147" s="176"/>
      <c r="J1147" s="176"/>
      <c r="K1147" s="176"/>
      <c r="L1147" s="176"/>
      <c r="M1147" s="176"/>
      <c r="N1147" s="176" t="s">
        <v>12</v>
      </c>
      <c r="O1147" s="176" t="s">
        <v>12</v>
      </c>
      <c r="P1147" s="155" t="str">
        <f t="shared" si="221"/>
        <v xml:space="preserve"> </v>
      </c>
      <c r="Q1147" s="155" t="str">
        <f>IF(P1147="在读",IF(IFERROR(FIND("一",C1147),0)&gt;0,"一对一",VLOOKUP(LEFT(C1147,3),班级编码!A:H,8,0)),P1147)</f>
        <v xml:space="preserve"> </v>
      </c>
      <c r="R1147" s="156">
        <f t="shared" si="222"/>
        <v>0</v>
      </c>
      <c r="S1147" s="151">
        <f t="shared" si="223"/>
        <v>0</v>
      </c>
      <c r="T1147" s="151" t="str">
        <f t="shared" si="224"/>
        <v/>
      </c>
      <c r="U1147" s="151" t="str">
        <f t="shared" si="225"/>
        <v/>
      </c>
      <c r="V1147" s="151" t="str">
        <f t="shared" si="226"/>
        <v/>
      </c>
      <c r="W1147" s="151" t="str">
        <f t="shared" si="227"/>
        <v/>
      </c>
      <c r="X1147" s="151">
        <f t="shared" si="228"/>
        <v>0</v>
      </c>
      <c r="Y1147" s="151">
        <f t="shared" si="229"/>
        <v>0</v>
      </c>
      <c r="Z1147" s="151" t="str">
        <f t="shared" si="230"/>
        <v/>
      </c>
      <c r="AA1147" s="151">
        <f>COUNTIF($F$2:F1147,F1147)</f>
        <v>0</v>
      </c>
      <c r="AB1147" s="156" t="str">
        <f t="shared" si="231"/>
        <v/>
      </c>
      <c r="AC1147" t="e">
        <f>VLOOKUP(C1147,'2-班级信息'!A:AH,31,0)</f>
        <v>#N/A</v>
      </c>
      <c r="AD1147" t="e">
        <f>VLOOKUP(C1147,'2-班级信息'!A:AH,8,0)</f>
        <v>#N/A</v>
      </c>
      <c r="AE1147" t="e">
        <f t="shared" si="232"/>
        <v>#N/A</v>
      </c>
      <c r="AF1147" t="e">
        <f t="shared" si="233"/>
        <v>#N/A</v>
      </c>
    </row>
    <row r="1148" spans="1:32">
      <c r="A1148" s="176"/>
      <c r="B1148" s="176"/>
      <c r="C1148" s="176"/>
      <c r="D1148" s="176"/>
      <c r="E1148" s="176"/>
      <c r="F1148" s="176"/>
      <c r="G1148" s="175"/>
      <c r="H1148" s="176"/>
      <c r="I1148" s="176"/>
      <c r="J1148" s="176"/>
      <c r="K1148" s="176"/>
      <c r="L1148" s="176"/>
      <c r="M1148" s="176"/>
      <c r="N1148" s="176" t="s">
        <v>12</v>
      </c>
      <c r="O1148" s="176" t="s">
        <v>12</v>
      </c>
      <c r="P1148" s="155" t="str">
        <f t="shared" si="221"/>
        <v xml:space="preserve"> </v>
      </c>
      <c r="Q1148" s="155" t="str">
        <f>IF(P1148="在读",IF(IFERROR(FIND("一",C1148),0)&gt;0,"一对一",VLOOKUP(LEFT(C1148,3),班级编码!A:H,8,0)),P1148)</f>
        <v xml:space="preserve"> </v>
      </c>
      <c r="R1148" s="156">
        <f t="shared" si="222"/>
        <v>0</v>
      </c>
      <c r="S1148" s="151">
        <f t="shared" si="223"/>
        <v>0</v>
      </c>
      <c r="T1148" s="151" t="str">
        <f t="shared" si="224"/>
        <v/>
      </c>
      <c r="U1148" s="151" t="str">
        <f t="shared" si="225"/>
        <v/>
      </c>
      <c r="V1148" s="151" t="str">
        <f t="shared" si="226"/>
        <v/>
      </c>
      <c r="W1148" s="151" t="str">
        <f t="shared" si="227"/>
        <v/>
      </c>
      <c r="X1148" s="151">
        <f t="shared" si="228"/>
        <v>0</v>
      </c>
      <c r="Y1148" s="151">
        <f t="shared" si="229"/>
        <v>0</v>
      </c>
      <c r="Z1148" s="151" t="str">
        <f t="shared" si="230"/>
        <v/>
      </c>
      <c r="AA1148" s="151">
        <f>COUNTIF($F$2:F1148,F1148)</f>
        <v>0</v>
      </c>
      <c r="AB1148" s="156" t="str">
        <f t="shared" si="231"/>
        <v/>
      </c>
      <c r="AC1148" t="e">
        <f>VLOOKUP(C1148,'2-班级信息'!A:AH,31,0)</f>
        <v>#N/A</v>
      </c>
      <c r="AD1148" t="e">
        <f>VLOOKUP(C1148,'2-班级信息'!A:AH,8,0)</f>
        <v>#N/A</v>
      </c>
      <c r="AE1148" t="e">
        <f t="shared" si="232"/>
        <v>#N/A</v>
      </c>
      <c r="AF1148" t="e">
        <f t="shared" si="233"/>
        <v>#N/A</v>
      </c>
    </row>
    <row r="1149" spans="1:32">
      <c r="A1149" s="176"/>
      <c r="B1149" s="176"/>
      <c r="C1149" s="176"/>
      <c r="D1149" s="176"/>
      <c r="E1149" s="176"/>
      <c r="F1149" s="176"/>
      <c r="G1149" s="175"/>
      <c r="H1149" s="176"/>
      <c r="I1149" s="176"/>
      <c r="J1149" s="176"/>
      <c r="K1149" s="176"/>
      <c r="L1149" s="176"/>
      <c r="M1149" s="176"/>
      <c r="N1149" s="176" t="s">
        <v>12</v>
      </c>
      <c r="O1149" s="176" t="s">
        <v>12</v>
      </c>
      <c r="P1149" s="155" t="str">
        <f t="shared" si="221"/>
        <v xml:space="preserve"> </v>
      </c>
      <c r="Q1149" s="155" t="str">
        <f>IF(P1149="在读",IF(IFERROR(FIND("一",C1149),0)&gt;0,"一对一",VLOOKUP(LEFT(C1149,3),班级编码!A:H,8,0)),P1149)</f>
        <v xml:space="preserve"> </v>
      </c>
      <c r="R1149" s="156">
        <f t="shared" si="222"/>
        <v>0</v>
      </c>
      <c r="S1149" s="151">
        <f t="shared" si="223"/>
        <v>0</v>
      </c>
      <c r="T1149" s="151" t="str">
        <f t="shared" si="224"/>
        <v/>
      </c>
      <c r="U1149" s="151" t="str">
        <f t="shared" si="225"/>
        <v/>
      </c>
      <c r="V1149" s="151" t="str">
        <f t="shared" si="226"/>
        <v/>
      </c>
      <c r="W1149" s="151" t="str">
        <f t="shared" si="227"/>
        <v/>
      </c>
      <c r="X1149" s="151">
        <f t="shared" si="228"/>
        <v>0</v>
      </c>
      <c r="Y1149" s="151">
        <f t="shared" si="229"/>
        <v>0</v>
      </c>
      <c r="Z1149" s="151" t="str">
        <f t="shared" si="230"/>
        <v/>
      </c>
      <c r="AA1149" s="151">
        <f>COUNTIF($F$2:F1149,F1149)</f>
        <v>0</v>
      </c>
      <c r="AB1149" s="156" t="str">
        <f t="shared" si="231"/>
        <v/>
      </c>
      <c r="AC1149" t="e">
        <f>VLOOKUP(C1149,'2-班级信息'!A:AH,31,0)</f>
        <v>#N/A</v>
      </c>
      <c r="AD1149" t="e">
        <f>VLOOKUP(C1149,'2-班级信息'!A:AH,8,0)</f>
        <v>#N/A</v>
      </c>
      <c r="AE1149" t="e">
        <f t="shared" si="232"/>
        <v>#N/A</v>
      </c>
      <c r="AF1149" t="e">
        <f t="shared" si="233"/>
        <v>#N/A</v>
      </c>
    </row>
    <row r="1150" spans="1:32">
      <c r="A1150" s="176"/>
      <c r="B1150" s="176"/>
      <c r="C1150" s="176"/>
      <c r="D1150" s="176"/>
      <c r="E1150" s="176"/>
      <c r="F1150" s="176"/>
      <c r="G1150" s="175"/>
      <c r="H1150" s="176"/>
      <c r="I1150" s="176"/>
      <c r="J1150" s="176"/>
      <c r="K1150" s="176"/>
      <c r="L1150" s="176"/>
      <c r="M1150" s="176"/>
      <c r="N1150" s="176" t="s">
        <v>12</v>
      </c>
      <c r="O1150" s="176" t="s">
        <v>12</v>
      </c>
      <c r="P1150" s="155" t="str">
        <f t="shared" si="221"/>
        <v xml:space="preserve"> </v>
      </c>
      <c r="Q1150" s="155" t="str">
        <f>IF(P1150="在读",IF(IFERROR(FIND("一",C1150),0)&gt;0,"一对一",VLOOKUP(LEFT(C1150,3),班级编码!A:H,8,0)),P1150)</f>
        <v xml:space="preserve"> </v>
      </c>
      <c r="R1150" s="156">
        <f t="shared" si="222"/>
        <v>0</v>
      </c>
      <c r="S1150" s="151">
        <f t="shared" si="223"/>
        <v>0</v>
      </c>
      <c r="T1150" s="151" t="str">
        <f t="shared" si="224"/>
        <v/>
      </c>
      <c r="U1150" s="151" t="str">
        <f t="shared" si="225"/>
        <v/>
      </c>
      <c r="V1150" s="151" t="str">
        <f t="shared" si="226"/>
        <v/>
      </c>
      <c r="W1150" s="151" t="str">
        <f t="shared" si="227"/>
        <v/>
      </c>
      <c r="X1150" s="151">
        <f t="shared" si="228"/>
        <v>0</v>
      </c>
      <c r="Y1150" s="151">
        <f t="shared" si="229"/>
        <v>0</v>
      </c>
      <c r="Z1150" s="151" t="str">
        <f t="shared" si="230"/>
        <v/>
      </c>
      <c r="AA1150" s="151">
        <f>COUNTIF($F$2:F1150,F1150)</f>
        <v>0</v>
      </c>
      <c r="AB1150" s="156" t="str">
        <f t="shared" si="231"/>
        <v/>
      </c>
      <c r="AC1150" t="e">
        <f>VLOOKUP(C1150,'2-班级信息'!A:AH,31,0)</f>
        <v>#N/A</v>
      </c>
      <c r="AD1150" t="e">
        <f>VLOOKUP(C1150,'2-班级信息'!A:AH,8,0)</f>
        <v>#N/A</v>
      </c>
      <c r="AE1150" t="e">
        <f t="shared" si="232"/>
        <v>#N/A</v>
      </c>
      <c r="AF1150" t="e">
        <f t="shared" si="233"/>
        <v>#N/A</v>
      </c>
    </row>
    <row r="1151" spans="1:32">
      <c r="A1151" s="176"/>
      <c r="B1151" s="176"/>
      <c r="C1151" s="176"/>
      <c r="D1151" s="176"/>
      <c r="E1151" s="176"/>
      <c r="F1151" s="176"/>
      <c r="G1151" s="175"/>
      <c r="H1151" s="176"/>
      <c r="I1151" s="176"/>
      <c r="J1151" s="176"/>
      <c r="K1151" s="176"/>
      <c r="L1151" s="176"/>
      <c r="M1151" s="176"/>
      <c r="N1151" s="176" t="s">
        <v>12</v>
      </c>
      <c r="O1151" s="176" t="s">
        <v>12</v>
      </c>
      <c r="P1151" s="155" t="str">
        <f t="shared" si="221"/>
        <v xml:space="preserve"> </v>
      </c>
      <c r="Q1151" s="155" t="str">
        <f>IF(P1151="在读",IF(IFERROR(FIND("一",C1151),0)&gt;0,"一对一",VLOOKUP(LEFT(C1151,3),班级编码!A:H,8,0)),P1151)</f>
        <v xml:space="preserve"> </v>
      </c>
      <c r="R1151" s="156">
        <f t="shared" si="222"/>
        <v>0</v>
      </c>
      <c r="S1151" s="151">
        <f t="shared" si="223"/>
        <v>0</v>
      </c>
      <c r="T1151" s="151" t="str">
        <f t="shared" si="224"/>
        <v/>
      </c>
      <c r="U1151" s="151" t="str">
        <f t="shared" si="225"/>
        <v/>
      </c>
      <c r="V1151" s="151" t="str">
        <f t="shared" si="226"/>
        <v/>
      </c>
      <c r="W1151" s="151" t="str">
        <f t="shared" si="227"/>
        <v/>
      </c>
      <c r="X1151" s="151">
        <f t="shared" si="228"/>
        <v>0</v>
      </c>
      <c r="Y1151" s="151">
        <f t="shared" si="229"/>
        <v>0</v>
      </c>
      <c r="Z1151" s="151" t="str">
        <f t="shared" si="230"/>
        <v/>
      </c>
      <c r="AA1151" s="151">
        <f>COUNTIF($F$2:F1151,F1151)</f>
        <v>0</v>
      </c>
      <c r="AB1151" s="156" t="str">
        <f t="shared" si="231"/>
        <v/>
      </c>
      <c r="AC1151" t="e">
        <f>VLOOKUP(C1151,'2-班级信息'!A:AH,31,0)</f>
        <v>#N/A</v>
      </c>
      <c r="AD1151" t="e">
        <f>VLOOKUP(C1151,'2-班级信息'!A:AH,8,0)</f>
        <v>#N/A</v>
      </c>
      <c r="AE1151" t="e">
        <f t="shared" si="232"/>
        <v>#N/A</v>
      </c>
      <c r="AF1151" t="e">
        <f t="shared" si="233"/>
        <v>#N/A</v>
      </c>
    </row>
    <row r="1152" spans="1:32">
      <c r="A1152" s="176"/>
      <c r="B1152" s="176"/>
      <c r="C1152" s="176"/>
      <c r="D1152" s="176"/>
      <c r="E1152" s="176"/>
      <c r="F1152" s="176"/>
      <c r="G1152" s="175"/>
      <c r="H1152" s="176"/>
      <c r="I1152" s="176"/>
      <c r="J1152" s="176"/>
      <c r="K1152" s="176"/>
      <c r="L1152" s="176"/>
      <c r="M1152" s="176"/>
      <c r="N1152" s="176" t="s">
        <v>12</v>
      </c>
      <c r="O1152" s="176" t="s">
        <v>12</v>
      </c>
      <c r="P1152" s="155" t="str">
        <f t="shared" si="221"/>
        <v xml:space="preserve"> </v>
      </c>
      <c r="Q1152" s="155" t="str">
        <f>IF(P1152="在读",IF(IFERROR(FIND("一",C1152),0)&gt;0,"一对一",VLOOKUP(LEFT(C1152,3),班级编码!A:H,8,0)),P1152)</f>
        <v xml:space="preserve"> </v>
      </c>
      <c r="R1152" s="156">
        <f t="shared" si="222"/>
        <v>0</v>
      </c>
      <c r="S1152" s="151">
        <f t="shared" si="223"/>
        <v>0</v>
      </c>
      <c r="T1152" s="151" t="str">
        <f t="shared" si="224"/>
        <v/>
      </c>
      <c r="U1152" s="151" t="str">
        <f t="shared" si="225"/>
        <v/>
      </c>
      <c r="V1152" s="151" t="str">
        <f t="shared" si="226"/>
        <v/>
      </c>
      <c r="W1152" s="151" t="str">
        <f t="shared" si="227"/>
        <v/>
      </c>
      <c r="X1152" s="151">
        <f t="shared" si="228"/>
        <v>0</v>
      </c>
      <c r="Y1152" s="151">
        <f t="shared" si="229"/>
        <v>0</v>
      </c>
      <c r="Z1152" s="151" t="str">
        <f t="shared" si="230"/>
        <v/>
      </c>
      <c r="AA1152" s="151">
        <f>COUNTIF($F$2:F1152,F1152)</f>
        <v>0</v>
      </c>
      <c r="AB1152" s="156" t="str">
        <f t="shared" si="231"/>
        <v/>
      </c>
      <c r="AC1152" t="e">
        <f>VLOOKUP(C1152,'2-班级信息'!A:AH,31,0)</f>
        <v>#N/A</v>
      </c>
      <c r="AD1152" t="e">
        <f>VLOOKUP(C1152,'2-班级信息'!A:AH,8,0)</f>
        <v>#N/A</v>
      </c>
      <c r="AE1152" t="e">
        <f t="shared" si="232"/>
        <v>#N/A</v>
      </c>
      <c r="AF1152" t="e">
        <f t="shared" si="233"/>
        <v>#N/A</v>
      </c>
    </row>
    <row r="1153" spans="1:32">
      <c r="A1153" s="176"/>
      <c r="B1153" s="176"/>
      <c r="C1153" s="176"/>
      <c r="D1153" s="176"/>
      <c r="E1153" s="176"/>
      <c r="F1153" s="176"/>
      <c r="G1153" s="175"/>
      <c r="H1153" s="176"/>
      <c r="I1153" s="176"/>
      <c r="J1153" s="176"/>
      <c r="K1153" s="176"/>
      <c r="L1153" s="176"/>
      <c r="M1153" s="176"/>
      <c r="N1153" s="176" t="s">
        <v>12</v>
      </c>
      <c r="O1153" s="176" t="s">
        <v>12</v>
      </c>
      <c r="P1153" s="155" t="str">
        <f t="shared" si="221"/>
        <v xml:space="preserve"> </v>
      </c>
      <c r="Q1153" s="155" t="str">
        <f>IF(P1153="在读",IF(IFERROR(FIND("一",C1153),0)&gt;0,"一对一",VLOOKUP(LEFT(C1153,3),班级编码!A:H,8,0)),P1153)</f>
        <v xml:space="preserve"> </v>
      </c>
      <c r="R1153" s="156">
        <f t="shared" si="222"/>
        <v>0</v>
      </c>
      <c r="S1153" s="151">
        <f t="shared" si="223"/>
        <v>0</v>
      </c>
      <c r="T1153" s="151" t="str">
        <f t="shared" si="224"/>
        <v/>
      </c>
      <c r="U1153" s="151" t="str">
        <f t="shared" si="225"/>
        <v/>
      </c>
      <c r="V1153" s="151" t="str">
        <f t="shared" si="226"/>
        <v/>
      </c>
      <c r="W1153" s="151" t="str">
        <f t="shared" si="227"/>
        <v/>
      </c>
      <c r="X1153" s="151">
        <f t="shared" si="228"/>
        <v>0</v>
      </c>
      <c r="Y1153" s="151">
        <f t="shared" si="229"/>
        <v>0</v>
      </c>
      <c r="Z1153" s="151" t="str">
        <f t="shared" si="230"/>
        <v/>
      </c>
      <c r="AA1153" s="151">
        <f>COUNTIF($F$2:F1153,F1153)</f>
        <v>0</v>
      </c>
      <c r="AB1153" s="156" t="str">
        <f t="shared" si="231"/>
        <v/>
      </c>
      <c r="AC1153" t="e">
        <f>VLOOKUP(C1153,'2-班级信息'!A:AH,31,0)</f>
        <v>#N/A</v>
      </c>
      <c r="AD1153" t="e">
        <f>VLOOKUP(C1153,'2-班级信息'!A:AH,8,0)</f>
        <v>#N/A</v>
      </c>
      <c r="AE1153" t="e">
        <f t="shared" si="232"/>
        <v>#N/A</v>
      </c>
      <c r="AF1153" t="e">
        <f t="shared" si="233"/>
        <v>#N/A</v>
      </c>
    </row>
    <row r="1154" spans="1:32">
      <c r="A1154" s="176"/>
      <c r="B1154" s="176"/>
      <c r="C1154" s="176"/>
      <c r="D1154" s="176"/>
      <c r="E1154" s="176"/>
      <c r="F1154" s="176"/>
      <c r="G1154" s="175"/>
      <c r="H1154" s="176"/>
      <c r="I1154" s="176"/>
      <c r="J1154" s="176"/>
      <c r="K1154" s="176"/>
      <c r="L1154" s="176"/>
      <c r="M1154" s="176"/>
      <c r="N1154" s="176" t="s">
        <v>12</v>
      </c>
      <c r="O1154" s="176" t="s">
        <v>12</v>
      </c>
      <c r="P1154" s="155" t="str">
        <f t="shared" si="221"/>
        <v xml:space="preserve"> </v>
      </c>
      <c r="Q1154" s="155" t="str">
        <f>IF(P1154="在读",IF(IFERROR(FIND("一",C1154),0)&gt;0,"一对一",VLOOKUP(LEFT(C1154,3),班级编码!A:H,8,0)),P1154)</f>
        <v xml:space="preserve"> </v>
      </c>
      <c r="R1154" s="156">
        <f t="shared" si="222"/>
        <v>0</v>
      </c>
      <c r="S1154" s="151">
        <f t="shared" si="223"/>
        <v>0</v>
      </c>
      <c r="T1154" s="151" t="str">
        <f t="shared" si="224"/>
        <v/>
      </c>
      <c r="U1154" s="151" t="str">
        <f t="shared" si="225"/>
        <v/>
      </c>
      <c r="V1154" s="151" t="str">
        <f t="shared" si="226"/>
        <v/>
      </c>
      <c r="W1154" s="151" t="str">
        <f t="shared" si="227"/>
        <v/>
      </c>
      <c r="X1154" s="151">
        <f t="shared" si="228"/>
        <v>0</v>
      </c>
      <c r="Y1154" s="151">
        <f t="shared" si="229"/>
        <v>0</v>
      </c>
      <c r="Z1154" s="151" t="str">
        <f t="shared" si="230"/>
        <v/>
      </c>
      <c r="AA1154" s="151">
        <f>COUNTIF($F$2:F1154,F1154)</f>
        <v>0</v>
      </c>
      <c r="AB1154" s="156" t="str">
        <f t="shared" si="231"/>
        <v/>
      </c>
      <c r="AC1154" t="e">
        <f>VLOOKUP(C1154,'2-班级信息'!A:AH,31,0)</f>
        <v>#N/A</v>
      </c>
      <c r="AD1154" t="e">
        <f>VLOOKUP(C1154,'2-班级信息'!A:AH,8,0)</f>
        <v>#N/A</v>
      </c>
      <c r="AE1154" t="e">
        <f t="shared" si="232"/>
        <v>#N/A</v>
      </c>
      <c r="AF1154" t="e">
        <f t="shared" si="233"/>
        <v>#N/A</v>
      </c>
    </row>
    <row r="1155" spans="1:32">
      <c r="A1155" s="176"/>
      <c r="B1155" s="176"/>
      <c r="C1155" s="176"/>
      <c r="D1155" s="176"/>
      <c r="E1155" s="176"/>
      <c r="F1155" s="176"/>
      <c r="G1155" s="175"/>
      <c r="H1155" s="176"/>
      <c r="I1155" s="176"/>
      <c r="J1155" s="176"/>
      <c r="K1155" s="176"/>
      <c r="L1155" s="176"/>
      <c r="M1155" s="176"/>
      <c r="N1155" s="176" t="s">
        <v>12</v>
      </c>
      <c r="O1155" s="176" t="s">
        <v>12</v>
      </c>
      <c r="P1155" s="155" t="str">
        <f t="shared" ref="P1155:P1218" si="234">IF(C1155="停读","停读",IF(C1155="未进班","未进班",IF(AND(L1155="",F1155&lt;&gt;""),"在读"," ")))</f>
        <v xml:space="preserve"> </v>
      </c>
      <c r="Q1155" s="155" t="str">
        <f>IF(P1155="在读",IF(IFERROR(FIND("一",C1155),0)&gt;0,"一对一",VLOOKUP(LEFT(C1155,3),班级编码!A:H,8,0)),P1155)</f>
        <v xml:space="preserve"> </v>
      </c>
      <c r="R1155" s="156">
        <f t="shared" ref="R1155:R1218" si="235">+C1155</f>
        <v>0</v>
      </c>
      <c r="S1155" s="151">
        <f t="shared" ref="S1155:S1218" si="236">IFERROR(LEFT(E1155,FIND(",",E1155)-1),E1155)</f>
        <v>0</v>
      </c>
      <c r="T1155" s="151" t="str">
        <f t="shared" ref="T1155:T1218" si="237">IF(X1155=Y1155,W1155,V1155)</f>
        <v/>
      </c>
      <c r="U1155" s="151" t="str">
        <f t="shared" ref="U1155:U1218" si="238">IF(X1155=Y1155,V1155,W1155)</f>
        <v/>
      </c>
      <c r="V1155" s="151" t="str">
        <f t="shared" ref="V1155:V1218" si="239">IFERROR(MID(E1155,FIND(",",E1155)+1,FIND("@",SUBSTITUTE(E1155,",","@",2))-FIND(",",E1155)-1),IF(ISERROR(FIND(",",E1155)),"",MID(E1155,FIND(",",E1155)+1,20)))</f>
        <v/>
      </c>
      <c r="W1155" s="151" t="str">
        <f t="shared" ref="W1155:W1218" si="240">IFERROR(MID(E1155,FIND("@",SUBSTITUTE(E1155,",","@",2))+1,10),"")</f>
        <v/>
      </c>
      <c r="X1155" s="151">
        <f t="shared" ref="X1155:X1218" si="241">LEN(V1155)</f>
        <v>0</v>
      </c>
      <c r="Y1155" s="151">
        <f t="shared" ref="Y1155:Y1218" si="242">LENB(V1155)</f>
        <v>0</v>
      </c>
      <c r="Z1155" s="151" t="str">
        <f t="shared" ref="Z1155:Z1218" si="243">IF(COUNTIF(F:F,F1155)&gt;1,"重复","")</f>
        <v/>
      </c>
      <c r="AA1155" s="151">
        <f>COUNTIF($F$2:F1155,F1155)</f>
        <v>0</v>
      </c>
      <c r="AB1155" s="156" t="str">
        <f t="shared" ref="AB1155:AB1218" si="244">IF(IFERROR(FIND("一",C1155),0)&gt;0,"一对一",LEFT(C1155,3))</f>
        <v/>
      </c>
      <c r="AC1155" t="e">
        <f>VLOOKUP(C1155,'2-班级信息'!A:AH,31,0)</f>
        <v>#N/A</v>
      </c>
      <c r="AD1155" t="e">
        <f>VLOOKUP(C1155,'2-班级信息'!A:AH,8,0)</f>
        <v>#N/A</v>
      </c>
      <c r="AE1155" t="e">
        <f t="shared" ref="AE1155:AE1218" si="245">IF(Q1155="一对一","一对一",VLOOKUP(H1155,AG:AH,2,0))</f>
        <v>#N/A</v>
      </c>
      <c r="AF1155" t="e">
        <f t="shared" ref="AF1155:AF1218" si="246">IF(OR(AE1155="幼儿班",AE1155="中学班",AE1155="一对一"),AE1155,IF(OR(AC1155="周日晚上",AC1155="周五晚上",AC1155="周六晚上"),AC1155,IF(OR(AC1155="周六上午",AC1155="周六下午",AC1155="周日上午",AC1155="周日下午",),"小学周末白天班","小学平时"&amp;AD1155&amp;"班")))</f>
        <v>#N/A</v>
      </c>
    </row>
    <row r="1156" spans="1:32">
      <c r="A1156" s="176"/>
      <c r="B1156" s="176"/>
      <c r="C1156" s="176"/>
      <c r="D1156" s="176"/>
      <c r="E1156" s="176"/>
      <c r="F1156" s="176"/>
      <c r="G1156" s="175"/>
      <c r="H1156" s="176"/>
      <c r="I1156" s="176"/>
      <c r="J1156" s="176"/>
      <c r="K1156" s="176"/>
      <c r="L1156" s="176"/>
      <c r="M1156" s="176"/>
      <c r="N1156" s="176" t="s">
        <v>12</v>
      </c>
      <c r="O1156" s="176" t="s">
        <v>12</v>
      </c>
      <c r="P1156" s="155" t="str">
        <f t="shared" si="234"/>
        <v xml:space="preserve"> </v>
      </c>
      <c r="Q1156" s="155" t="str">
        <f>IF(P1156="在读",IF(IFERROR(FIND("一",C1156),0)&gt;0,"一对一",VLOOKUP(LEFT(C1156,3),班级编码!A:H,8,0)),P1156)</f>
        <v xml:space="preserve"> </v>
      </c>
      <c r="R1156" s="156">
        <f t="shared" si="235"/>
        <v>0</v>
      </c>
      <c r="S1156" s="151">
        <f t="shared" si="236"/>
        <v>0</v>
      </c>
      <c r="T1156" s="151" t="str">
        <f t="shared" si="237"/>
        <v/>
      </c>
      <c r="U1156" s="151" t="str">
        <f t="shared" si="238"/>
        <v/>
      </c>
      <c r="V1156" s="151" t="str">
        <f t="shared" si="239"/>
        <v/>
      </c>
      <c r="W1156" s="151" t="str">
        <f t="shared" si="240"/>
        <v/>
      </c>
      <c r="X1156" s="151">
        <f t="shared" si="241"/>
        <v>0</v>
      </c>
      <c r="Y1156" s="151">
        <f t="shared" si="242"/>
        <v>0</v>
      </c>
      <c r="Z1156" s="151" t="str">
        <f t="shared" si="243"/>
        <v/>
      </c>
      <c r="AA1156" s="151">
        <f>COUNTIF($F$2:F1156,F1156)</f>
        <v>0</v>
      </c>
      <c r="AB1156" s="156" t="str">
        <f t="shared" si="244"/>
        <v/>
      </c>
      <c r="AC1156" t="e">
        <f>VLOOKUP(C1156,'2-班级信息'!A:AH,31,0)</f>
        <v>#N/A</v>
      </c>
      <c r="AD1156" t="e">
        <f>VLOOKUP(C1156,'2-班级信息'!A:AH,8,0)</f>
        <v>#N/A</v>
      </c>
      <c r="AE1156" t="e">
        <f t="shared" si="245"/>
        <v>#N/A</v>
      </c>
      <c r="AF1156" t="e">
        <f t="shared" si="246"/>
        <v>#N/A</v>
      </c>
    </row>
    <row r="1157" spans="1:32">
      <c r="A1157" s="176"/>
      <c r="B1157" s="176"/>
      <c r="C1157" s="176"/>
      <c r="D1157" s="176"/>
      <c r="E1157" s="176"/>
      <c r="F1157" s="176"/>
      <c r="G1157" s="175"/>
      <c r="H1157" s="176"/>
      <c r="I1157" s="176"/>
      <c r="J1157" s="176"/>
      <c r="K1157" s="176"/>
      <c r="L1157" s="176"/>
      <c r="M1157" s="176"/>
      <c r="N1157" s="176" t="s">
        <v>12</v>
      </c>
      <c r="O1157" s="176" t="s">
        <v>12</v>
      </c>
      <c r="P1157" s="155" t="str">
        <f t="shared" si="234"/>
        <v xml:space="preserve"> </v>
      </c>
      <c r="Q1157" s="155" t="str">
        <f>IF(P1157="在读",IF(IFERROR(FIND("一",C1157),0)&gt;0,"一对一",VLOOKUP(LEFT(C1157,3),班级编码!A:H,8,0)),P1157)</f>
        <v xml:space="preserve"> </v>
      </c>
      <c r="R1157" s="156">
        <f t="shared" si="235"/>
        <v>0</v>
      </c>
      <c r="S1157" s="151">
        <f t="shared" si="236"/>
        <v>0</v>
      </c>
      <c r="T1157" s="151" t="str">
        <f t="shared" si="237"/>
        <v/>
      </c>
      <c r="U1157" s="151" t="str">
        <f t="shared" si="238"/>
        <v/>
      </c>
      <c r="V1157" s="151" t="str">
        <f t="shared" si="239"/>
        <v/>
      </c>
      <c r="W1157" s="151" t="str">
        <f t="shared" si="240"/>
        <v/>
      </c>
      <c r="X1157" s="151">
        <f t="shared" si="241"/>
        <v>0</v>
      </c>
      <c r="Y1157" s="151">
        <f t="shared" si="242"/>
        <v>0</v>
      </c>
      <c r="Z1157" s="151" t="str">
        <f t="shared" si="243"/>
        <v/>
      </c>
      <c r="AA1157" s="151">
        <f>COUNTIF($F$2:F1157,F1157)</f>
        <v>0</v>
      </c>
      <c r="AB1157" s="156" t="str">
        <f t="shared" si="244"/>
        <v/>
      </c>
      <c r="AC1157" t="e">
        <f>VLOOKUP(C1157,'2-班级信息'!A:AH,31,0)</f>
        <v>#N/A</v>
      </c>
      <c r="AD1157" t="e">
        <f>VLOOKUP(C1157,'2-班级信息'!A:AH,8,0)</f>
        <v>#N/A</v>
      </c>
      <c r="AE1157" t="e">
        <f t="shared" si="245"/>
        <v>#N/A</v>
      </c>
      <c r="AF1157" t="e">
        <f t="shared" si="246"/>
        <v>#N/A</v>
      </c>
    </row>
    <row r="1158" spans="1:32">
      <c r="A1158" s="176"/>
      <c r="B1158" s="176"/>
      <c r="C1158" s="176"/>
      <c r="D1158" s="176"/>
      <c r="E1158" s="176"/>
      <c r="F1158" s="176"/>
      <c r="G1158" s="175"/>
      <c r="H1158" s="176"/>
      <c r="I1158" s="176"/>
      <c r="J1158" s="176"/>
      <c r="K1158" s="176"/>
      <c r="L1158" s="176"/>
      <c r="M1158" s="176"/>
      <c r="N1158" s="176" t="s">
        <v>12</v>
      </c>
      <c r="O1158" s="176" t="s">
        <v>12</v>
      </c>
      <c r="P1158" s="155" t="str">
        <f t="shared" si="234"/>
        <v xml:space="preserve"> </v>
      </c>
      <c r="Q1158" s="155" t="str">
        <f>IF(P1158="在读",IF(IFERROR(FIND("一",C1158),0)&gt;0,"一对一",VLOOKUP(LEFT(C1158,3),班级编码!A:H,8,0)),P1158)</f>
        <v xml:space="preserve"> </v>
      </c>
      <c r="R1158" s="156">
        <f t="shared" si="235"/>
        <v>0</v>
      </c>
      <c r="S1158" s="151">
        <f t="shared" si="236"/>
        <v>0</v>
      </c>
      <c r="T1158" s="151" t="str">
        <f t="shared" si="237"/>
        <v/>
      </c>
      <c r="U1158" s="151" t="str">
        <f t="shared" si="238"/>
        <v/>
      </c>
      <c r="V1158" s="151" t="str">
        <f t="shared" si="239"/>
        <v/>
      </c>
      <c r="W1158" s="151" t="str">
        <f t="shared" si="240"/>
        <v/>
      </c>
      <c r="X1158" s="151">
        <f t="shared" si="241"/>
        <v>0</v>
      </c>
      <c r="Y1158" s="151">
        <f t="shared" si="242"/>
        <v>0</v>
      </c>
      <c r="Z1158" s="151" t="str">
        <f t="shared" si="243"/>
        <v/>
      </c>
      <c r="AA1158" s="151">
        <f>COUNTIF($F$2:F1158,F1158)</f>
        <v>0</v>
      </c>
      <c r="AB1158" s="156" t="str">
        <f t="shared" si="244"/>
        <v/>
      </c>
      <c r="AC1158" t="e">
        <f>VLOOKUP(C1158,'2-班级信息'!A:AH,31,0)</f>
        <v>#N/A</v>
      </c>
      <c r="AD1158" t="e">
        <f>VLOOKUP(C1158,'2-班级信息'!A:AH,8,0)</f>
        <v>#N/A</v>
      </c>
      <c r="AE1158" t="e">
        <f t="shared" si="245"/>
        <v>#N/A</v>
      </c>
      <c r="AF1158" t="e">
        <f t="shared" si="246"/>
        <v>#N/A</v>
      </c>
    </row>
    <row r="1159" spans="1:32">
      <c r="A1159" s="176"/>
      <c r="B1159" s="176"/>
      <c r="C1159" s="176"/>
      <c r="D1159" s="176"/>
      <c r="E1159" s="176"/>
      <c r="F1159" s="176"/>
      <c r="G1159" s="175"/>
      <c r="H1159" s="176"/>
      <c r="I1159" s="176"/>
      <c r="J1159" s="176"/>
      <c r="K1159" s="176"/>
      <c r="L1159" s="176"/>
      <c r="M1159" s="176"/>
      <c r="N1159" s="176" t="s">
        <v>12</v>
      </c>
      <c r="O1159" s="176" t="s">
        <v>12</v>
      </c>
      <c r="P1159" s="155" t="str">
        <f t="shared" si="234"/>
        <v xml:space="preserve"> </v>
      </c>
      <c r="Q1159" s="155" t="str">
        <f>IF(P1159="在读",IF(IFERROR(FIND("一",C1159),0)&gt;0,"一对一",VLOOKUP(LEFT(C1159,3),班级编码!A:H,8,0)),P1159)</f>
        <v xml:space="preserve"> </v>
      </c>
      <c r="R1159" s="156">
        <f t="shared" si="235"/>
        <v>0</v>
      </c>
      <c r="S1159" s="151">
        <f t="shared" si="236"/>
        <v>0</v>
      </c>
      <c r="T1159" s="151" t="str">
        <f t="shared" si="237"/>
        <v/>
      </c>
      <c r="U1159" s="151" t="str">
        <f t="shared" si="238"/>
        <v/>
      </c>
      <c r="V1159" s="151" t="str">
        <f t="shared" si="239"/>
        <v/>
      </c>
      <c r="W1159" s="151" t="str">
        <f t="shared" si="240"/>
        <v/>
      </c>
      <c r="X1159" s="151">
        <f t="shared" si="241"/>
        <v>0</v>
      </c>
      <c r="Y1159" s="151">
        <f t="shared" si="242"/>
        <v>0</v>
      </c>
      <c r="Z1159" s="151" t="str">
        <f t="shared" si="243"/>
        <v/>
      </c>
      <c r="AA1159" s="151">
        <f>COUNTIF($F$2:F1159,F1159)</f>
        <v>0</v>
      </c>
      <c r="AB1159" s="156" t="str">
        <f t="shared" si="244"/>
        <v/>
      </c>
      <c r="AC1159" t="e">
        <f>VLOOKUP(C1159,'2-班级信息'!A:AH,31,0)</f>
        <v>#N/A</v>
      </c>
      <c r="AD1159" t="e">
        <f>VLOOKUP(C1159,'2-班级信息'!A:AH,8,0)</f>
        <v>#N/A</v>
      </c>
      <c r="AE1159" t="e">
        <f t="shared" si="245"/>
        <v>#N/A</v>
      </c>
      <c r="AF1159" t="e">
        <f t="shared" si="246"/>
        <v>#N/A</v>
      </c>
    </row>
    <row r="1160" spans="1:32">
      <c r="A1160" s="176"/>
      <c r="B1160" s="176"/>
      <c r="C1160" s="176"/>
      <c r="D1160" s="176"/>
      <c r="E1160" s="176"/>
      <c r="F1160" s="176"/>
      <c r="G1160" s="175"/>
      <c r="H1160" s="176"/>
      <c r="I1160" s="176"/>
      <c r="J1160" s="176"/>
      <c r="K1160" s="176"/>
      <c r="L1160" s="176"/>
      <c r="M1160" s="176"/>
      <c r="N1160" s="176" t="s">
        <v>12</v>
      </c>
      <c r="O1160" s="176" t="s">
        <v>12</v>
      </c>
      <c r="P1160" s="155" t="str">
        <f t="shared" si="234"/>
        <v xml:space="preserve"> </v>
      </c>
      <c r="Q1160" s="155" t="str">
        <f>IF(P1160="在读",IF(IFERROR(FIND("一",C1160),0)&gt;0,"一对一",VLOOKUP(LEFT(C1160,3),班级编码!A:H,8,0)),P1160)</f>
        <v xml:space="preserve"> </v>
      </c>
      <c r="R1160" s="156">
        <f t="shared" si="235"/>
        <v>0</v>
      </c>
      <c r="S1160" s="151">
        <f t="shared" si="236"/>
        <v>0</v>
      </c>
      <c r="T1160" s="151" t="str">
        <f t="shared" si="237"/>
        <v/>
      </c>
      <c r="U1160" s="151" t="str">
        <f t="shared" si="238"/>
        <v/>
      </c>
      <c r="V1160" s="151" t="str">
        <f t="shared" si="239"/>
        <v/>
      </c>
      <c r="W1160" s="151" t="str">
        <f t="shared" si="240"/>
        <v/>
      </c>
      <c r="X1160" s="151">
        <f t="shared" si="241"/>
        <v>0</v>
      </c>
      <c r="Y1160" s="151">
        <f t="shared" si="242"/>
        <v>0</v>
      </c>
      <c r="Z1160" s="151" t="str">
        <f t="shared" si="243"/>
        <v/>
      </c>
      <c r="AA1160" s="151">
        <f>COUNTIF($F$2:F1160,F1160)</f>
        <v>0</v>
      </c>
      <c r="AB1160" s="156" t="str">
        <f t="shared" si="244"/>
        <v/>
      </c>
      <c r="AC1160" t="e">
        <f>VLOOKUP(C1160,'2-班级信息'!A:AH,31,0)</f>
        <v>#N/A</v>
      </c>
      <c r="AD1160" t="e">
        <f>VLOOKUP(C1160,'2-班级信息'!A:AH,8,0)</f>
        <v>#N/A</v>
      </c>
      <c r="AE1160" t="e">
        <f t="shared" si="245"/>
        <v>#N/A</v>
      </c>
      <c r="AF1160" t="e">
        <f t="shared" si="246"/>
        <v>#N/A</v>
      </c>
    </row>
    <row r="1161" spans="1:32">
      <c r="A1161" s="176"/>
      <c r="B1161" s="176"/>
      <c r="C1161" s="176"/>
      <c r="D1161" s="176"/>
      <c r="E1161" s="176"/>
      <c r="F1161" s="176"/>
      <c r="G1161" s="175"/>
      <c r="H1161" s="176"/>
      <c r="I1161" s="176"/>
      <c r="J1161" s="176"/>
      <c r="K1161" s="176"/>
      <c r="L1161" s="176"/>
      <c r="M1161" s="176"/>
      <c r="N1161" s="176" t="s">
        <v>12</v>
      </c>
      <c r="O1161" s="176" t="s">
        <v>12</v>
      </c>
      <c r="P1161" s="155" t="str">
        <f t="shared" si="234"/>
        <v xml:space="preserve"> </v>
      </c>
      <c r="Q1161" s="155" t="str">
        <f>IF(P1161="在读",IF(IFERROR(FIND("一",C1161),0)&gt;0,"一对一",VLOOKUP(LEFT(C1161,3),班级编码!A:H,8,0)),P1161)</f>
        <v xml:space="preserve"> </v>
      </c>
      <c r="R1161" s="156">
        <f t="shared" si="235"/>
        <v>0</v>
      </c>
      <c r="S1161" s="151">
        <f t="shared" si="236"/>
        <v>0</v>
      </c>
      <c r="T1161" s="151" t="str">
        <f t="shared" si="237"/>
        <v/>
      </c>
      <c r="U1161" s="151" t="str">
        <f t="shared" si="238"/>
        <v/>
      </c>
      <c r="V1161" s="151" t="str">
        <f t="shared" si="239"/>
        <v/>
      </c>
      <c r="W1161" s="151" t="str">
        <f t="shared" si="240"/>
        <v/>
      </c>
      <c r="X1161" s="151">
        <f t="shared" si="241"/>
        <v>0</v>
      </c>
      <c r="Y1161" s="151">
        <f t="shared" si="242"/>
        <v>0</v>
      </c>
      <c r="Z1161" s="151" t="str">
        <f t="shared" si="243"/>
        <v/>
      </c>
      <c r="AA1161" s="151">
        <f>COUNTIF($F$2:F1161,F1161)</f>
        <v>0</v>
      </c>
      <c r="AB1161" s="156" t="str">
        <f t="shared" si="244"/>
        <v/>
      </c>
      <c r="AC1161" t="e">
        <f>VLOOKUP(C1161,'2-班级信息'!A:AH,31,0)</f>
        <v>#N/A</v>
      </c>
      <c r="AD1161" t="e">
        <f>VLOOKUP(C1161,'2-班级信息'!A:AH,8,0)</f>
        <v>#N/A</v>
      </c>
      <c r="AE1161" t="e">
        <f t="shared" si="245"/>
        <v>#N/A</v>
      </c>
      <c r="AF1161" t="e">
        <f t="shared" si="246"/>
        <v>#N/A</v>
      </c>
    </row>
    <row r="1162" spans="1:32">
      <c r="A1162" s="176"/>
      <c r="B1162" s="176"/>
      <c r="C1162" s="176"/>
      <c r="D1162" s="176"/>
      <c r="E1162" s="176"/>
      <c r="F1162" s="176"/>
      <c r="G1162" s="175"/>
      <c r="H1162" s="176"/>
      <c r="I1162" s="176"/>
      <c r="J1162" s="176"/>
      <c r="K1162" s="176"/>
      <c r="L1162" s="176"/>
      <c r="M1162" s="176"/>
      <c r="N1162" s="176" t="s">
        <v>12</v>
      </c>
      <c r="O1162" s="176" t="s">
        <v>12</v>
      </c>
      <c r="P1162" s="155" t="str">
        <f t="shared" si="234"/>
        <v xml:space="preserve"> </v>
      </c>
      <c r="Q1162" s="155" t="str">
        <f>IF(P1162="在读",IF(IFERROR(FIND("一",C1162),0)&gt;0,"一对一",VLOOKUP(LEFT(C1162,3),班级编码!A:H,8,0)),P1162)</f>
        <v xml:space="preserve"> </v>
      </c>
      <c r="R1162" s="156">
        <f t="shared" si="235"/>
        <v>0</v>
      </c>
      <c r="S1162" s="151">
        <f t="shared" si="236"/>
        <v>0</v>
      </c>
      <c r="T1162" s="151" t="str">
        <f t="shared" si="237"/>
        <v/>
      </c>
      <c r="U1162" s="151" t="str">
        <f t="shared" si="238"/>
        <v/>
      </c>
      <c r="V1162" s="151" t="str">
        <f t="shared" si="239"/>
        <v/>
      </c>
      <c r="W1162" s="151" t="str">
        <f t="shared" si="240"/>
        <v/>
      </c>
      <c r="X1162" s="151">
        <f t="shared" si="241"/>
        <v>0</v>
      </c>
      <c r="Y1162" s="151">
        <f t="shared" si="242"/>
        <v>0</v>
      </c>
      <c r="Z1162" s="151" t="str">
        <f t="shared" si="243"/>
        <v/>
      </c>
      <c r="AA1162" s="151">
        <f>COUNTIF($F$2:F1162,F1162)</f>
        <v>0</v>
      </c>
      <c r="AB1162" s="156" t="str">
        <f t="shared" si="244"/>
        <v/>
      </c>
      <c r="AC1162" t="e">
        <f>VLOOKUP(C1162,'2-班级信息'!A:AH,31,0)</f>
        <v>#N/A</v>
      </c>
      <c r="AD1162" t="e">
        <f>VLOOKUP(C1162,'2-班级信息'!A:AH,8,0)</f>
        <v>#N/A</v>
      </c>
      <c r="AE1162" t="e">
        <f t="shared" si="245"/>
        <v>#N/A</v>
      </c>
      <c r="AF1162" t="e">
        <f t="shared" si="246"/>
        <v>#N/A</v>
      </c>
    </row>
    <row r="1163" spans="1:32">
      <c r="A1163" s="176"/>
      <c r="B1163" s="176"/>
      <c r="C1163" s="176"/>
      <c r="D1163" s="176"/>
      <c r="E1163" s="176"/>
      <c r="F1163" s="176"/>
      <c r="G1163" s="175"/>
      <c r="H1163" s="176"/>
      <c r="I1163" s="176"/>
      <c r="J1163" s="176"/>
      <c r="K1163" s="176"/>
      <c r="L1163" s="176"/>
      <c r="M1163" s="176"/>
      <c r="N1163" s="176" t="s">
        <v>12</v>
      </c>
      <c r="O1163" s="176" t="s">
        <v>12</v>
      </c>
      <c r="P1163" s="155" t="str">
        <f t="shared" si="234"/>
        <v xml:space="preserve"> </v>
      </c>
      <c r="Q1163" s="155" t="str">
        <f>IF(P1163="在读",IF(IFERROR(FIND("一",C1163),0)&gt;0,"一对一",VLOOKUP(LEFT(C1163,3),班级编码!A:H,8,0)),P1163)</f>
        <v xml:space="preserve"> </v>
      </c>
      <c r="R1163" s="156">
        <f t="shared" si="235"/>
        <v>0</v>
      </c>
      <c r="S1163" s="151">
        <f t="shared" si="236"/>
        <v>0</v>
      </c>
      <c r="T1163" s="151" t="str">
        <f t="shared" si="237"/>
        <v/>
      </c>
      <c r="U1163" s="151" t="str">
        <f t="shared" si="238"/>
        <v/>
      </c>
      <c r="V1163" s="151" t="str">
        <f t="shared" si="239"/>
        <v/>
      </c>
      <c r="W1163" s="151" t="str">
        <f t="shared" si="240"/>
        <v/>
      </c>
      <c r="X1163" s="151">
        <f t="shared" si="241"/>
        <v>0</v>
      </c>
      <c r="Y1163" s="151">
        <f t="shared" si="242"/>
        <v>0</v>
      </c>
      <c r="Z1163" s="151" t="str">
        <f t="shared" si="243"/>
        <v/>
      </c>
      <c r="AA1163" s="151">
        <f>COUNTIF($F$2:F1163,F1163)</f>
        <v>0</v>
      </c>
      <c r="AB1163" s="156" t="str">
        <f t="shared" si="244"/>
        <v/>
      </c>
      <c r="AC1163" t="e">
        <f>VLOOKUP(C1163,'2-班级信息'!A:AH,31,0)</f>
        <v>#N/A</v>
      </c>
      <c r="AD1163" t="e">
        <f>VLOOKUP(C1163,'2-班级信息'!A:AH,8,0)</f>
        <v>#N/A</v>
      </c>
      <c r="AE1163" t="e">
        <f t="shared" si="245"/>
        <v>#N/A</v>
      </c>
      <c r="AF1163" t="e">
        <f t="shared" si="246"/>
        <v>#N/A</v>
      </c>
    </row>
    <row r="1164" spans="1:32">
      <c r="A1164" s="176"/>
      <c r="B1164" s="176"/>
      <c r="C1164" s="176"/>
      <c r="D1164" s="176"/>
      <c r="E1164" s="176"/>
      <c r="F1164" s="176"/>
      <c r="G1164" s="175"/>
      <c r="H1164" s="176"/>
      <c r="I1164" s="176"/>
      <c r="J1164" s="176"/>
      <c r="K1164" s="176"/>
      <c r="L1164" s="176"/>
      <c r="M1164" s="176"/>
      <c r="N1164" s="176" t="s">
        <v>12</v>
      </c>
      <c r="O1164" s="176" t="s">
        <v>12</v>
      </c>
      <c r="P1164" s="155" t="str">
        <f t="shared" si="234"/>
        <v xml:space="preserve"> </v>
      </c>
      <c r="Q1164" s="155" t="str">
        <f>IF(P1164="在读",IF(IFERROR(FIND("一",C1164),0)&gt;0,"一对一",VLOOKUP(LEFT(C1164,3),班级编码!A:H,8,0)),P1164)</f>
        <v xml:space="preserve"> </v>
      </c>
      <c r="R1164" s="156">
        <f t="shared" si="235"/>
        <v>0</v>
      </c>
      <c r="S1164" s="151">
        <f t="shared" si="236"/>
        <v>0</v>
      </c>
      <c r="T1164" s="151" t="str">
        <f t="shared" si="237"/>
        <v/>
      </c>
      <c r="U1164" s="151" t="str">
        <f t="shared" si="238"/>
        <v/>
      </c>
      <c r="V1164" s="151" t="str">
        <f t="shared" si="239"/>
        <v/>
      </c>
      <c r="W1164" s="151" t="str">
        <f t="shared" si="240"/>
        <v/>
      </c>
      <c r="X1164" s="151">
        <f t="shared" si="241"/>
        <v>0</v>
      </c>
      <c r="Y1164" s="151">
        <f t="shared" si="242"/>
        <v>0</v>
      </c>
      <c r="Z1164" s="151" t="str">
        <f t="shared" si="243"/>
        <v/>
      </c>
      <c r="AA1164" s="151">
        <f>COUNTIF($F$2:F1164,F1164)</f>
        <v>0</v>
      </c>
      <c r="AB1164" s="156" t="str">
        <f t="shared" si="244"/>
        <v/>
      </c>
      <c r="AC1164" t="e">
        <f>VLOOKUP(C1164,'2-班级信息'!A:AH,31,0)</f>
        <v>#N/A</v>
      </c>
      <c r="AD1164" t="e">
        <f>VLOOKUP(C1164,'2-班级信息'!A:AH,8,0)</f>
        <v>#N/A</v>
      </c>
      <c r="AE1164" t="e">
        <f t="shared" si="245"/>
        <v>#N/A</v>
      </c>
      <c r="AF1164" t="e">
        <f t="shared" si="246"/>
        <v>#N/A</v>
      </c>
    </row>
    <row r="1165" spans="1:32">
      <c r="A1165" s="176"/>
      <c r="B1165" s="176"/>
      <c r="C1165" s="176"/>
      <c r="D1165" s="176"/>
      <c r="E1165" s="176"/>
      <c r="F1165" s="176"/>
      <c r="G1165" s="175"/>
      <c r="H1165" s="176"/>
      <c r="I1165" s="176"/>
      <c r="J1165" s="176"/>
      <c r="K1165" s="176"/>
      <c r="L1165" s="176"/>
      <c r="M1165" s="176"/>
      <c r="N1165" s="176" t="s">
        <v>12</v>
      </c>
      <c r="O1165" s="176" t="s">
        <v>12</v>
      </c>
      <c r="P1165" s="155" t="str">
        <f t="shared" si="234"/>
        <v xml:space="preserve"> </v>
      </c>
      <c r="Q1165" s="155" t="str">
        <f>IF(P1165="在读",IF(IFERROR(FIND("一",C1165),0)&gt;0,"一对一",VLOOKUP(LEFT(C1165,3),班级编码!A:H,8,0)),P1165)</f>
        <v xml:space="preserve"> </v>
      </c>
      <c r="R1165" s="156">
        <f t="shared" si="235"/>
        <v>0</v>
      </c>
      <c r="S1165" s="151">
        <f t="shared" si="236"/>
        <v>0</v>
      </c>
      <c r="T1165" s="151" t="str">
        <f t="shared" si="237"/>
        <v/>
      </c>
      <c r="U1165" s="151" t="str">
        <f t="shared" si="238"/>
        <v/>
      </c>
      <c r="V1165" s="151" t="str">
        <f t="shared" si="239"/>
        <v/>
      </c>
      <c r="W1165" s="151" t="str">
        <f t="shared" si="240"/>
        <v/>
      </c>
      <c r="X1165" s="151">
        <f t="shared" si="241"/>
        <v>0</v>
      </c>
      <c r="Y1165" s="151">
        <f t="shared" si="242"/>
        <v>0</v>
      </c>
      <c r="Z1165" s="151" t="str">
        <f t="shared" si="243"/>
        <v/>
      </c>
      <c r="AA1165" s="151">
        <f>COUNTIF($F$2:F1165,F1165)</f>
        <v>0</v>
      </c>
      <c r="AB1165" s="156" t="str">
        <f t="shared" si="244"/>
        <v/>
      </c>
      <c r="AC1165" t="e">
        <f>VLOOKUP(C1165,'2-班级信息'!A:AH,31,0)</f>
        <v>#N/A</v>
      </c>
      <c r="AD1165" t="e">
        <f>VLOOKUP(C1165,'2-班级信息'!A:AH,8,0)</f>
        <v>#N/A</v>
      </c>
      <c r="AE1165" t="e">
        <f t="shared" si="245"/>
        <v>#N/A</v>
      </c>
      <c r="AF1165" t="e">
        <f t="shared" si="246"/>
        <v>#N/A</v>
      </c>
    </row>
    <row r="1166" spans="1:32">
      <c r="A1166" s="176"/>
      <c r="B1166" s="176"/>
      <c r="C1166" s="176"/>
      <c r="D1166" s="176"/>
      <c r="E1166" s="176"/>
      <c r="F1166" s="176"/>
      <c r="G1166" s="175"/>
      <c r="H1166" s="176"/>
      <c r="I1166" s="176"/>
      <c r="J1166" s="176"/>
      <c r="K1166" s="176"/>
      <c r="L1166" s="176"/>
      <c r="M1166" s="176"/>
      <c r="N1166" s="176" t="s">
        <v>12</v>
      </c>
      <c r="O1166" s="176" t="s">
        <v>12</v>
      </c>
      <c r="P1166" s="155" t="str">
        <f t="shared" si="234"/>
        <v xml:space="preserve"> </v>
      </c>
      <c r="Q1166" s="155" t="str">
        <f>IF(P1166="在读",IF(IFERROR(FIND("一",C1166),0)&gt;0,"一对一",VLOOKUP(LEFT(C1166,3),班级编码!A:H,8,0)),P1166)</f>
        <v xml:space="preserve"> </v>
      </c>
      <c r="R1166" s="156">
        <f t="shared" si="235"/>
        <v>0</v>
      </c>
      <c r="S1166" s="151">
        <f t="shared" si="236"/>
        <v>0</v>
      </c>
      <c r="T1166" s="151" t="str">
        <f t="shared" si="237"/>
        <v/>
      </c>
      <c r="U1166" s="151" t="str">
        <f t="shared" si="238"/>
        <v/>
      </c>
      <c r="V1166" s="151" t="str">
        <f t="shared" si="239"/>
        <v/>
      </c>
      <c r="W1166" s="151" t="str">
        <f t="shared" si="240"/>
        <v/>
      </c>
      <c r="X1166" s="151">
        <f t="shared" si="241"/>
        <v>0</v>
      </c>
      <c r="Y1166" s="151">
        <f t="shared" si="242"/>
        <v>0</v>
      </c>
      <c r="Z1166" s="151" t="str">
        <f t="shared" si="243"/>
        <v/>
      </c>
      <c r="AA1166" s="151">
        <f>COUNTIF($F$2:F1166,F1166)</f>
        <v>0</v>
      </c>
      <c r="AB1166" s="156" t="str">
        <f t="shared" si="244"/>
        <v/>
      </c>
      <c r="AC1166" t="e">
        <f>VLOOKUP(C1166,'2-班级信息'!A:AH,31,0)</f>
        <v>#N/A</v>
      </c>
      <c r="AD1166" t="e">
        <f>VLOOKUP(C1166,'2-班级信息'!A:AH,8,0)</f>
        <v>#N/A</v>
      </c>
      <c r="AE1166" t="e">
        <f t="shared" si="245"/>
        <v>#N/A</v>
      </c>
      <c r="AF1166" t="e">
        <f t="shared" si="246"/>
        <v>#N/A</v>
      </c>
    </row>
    <row r="1167" spans="1:32">
      <c r="A1167" s="176"/>
      <c r="B1167" s="176"/>
      <c r="C1167" s="176"/>
      <c r="D1167" s="176"/>
      <c r="E1167" s="176"/>
      <c r="F1167" s="176"/>
      <c r="G1167" s="175"/>
      <c r="H1167" s="176"/>
      <c r="I1167" s="176"/>
      <c r="J1167" s="176"/>
      <c r="K1167" s="176"/>
      <c r="L1167" s="176"/>
      <c r="M1167" s="176"/>
      <c r="N1167" s="176" t="s">
        <v>12</v>
      </c>
      <c r="O1167" s="176" t="s">
        <v>12</v>
      </c>
      <c r="P1167" s="155" t="str">
        <f t="shared" si="234"/>
        <v xml:space="preserve"> </v>
      </c>
      <c r="Q1167" s="155" t="str">
        <f>IF(P1167="在读",IF(IFERROR(FIND("一",C1167),0)&gt;0,"一对一",VLOOKUP(LEFT(C1167,3),班级编码!A:H,8,0)),P1167)</f>
        <v xml:space="preserve"> </v>
      </c>
      <c r="R1167" s="156">
        <f t="shared" si="235"/>
        <v>0</v>
      </c>
      <c r="S1167" s="151">
        <f t="shared" si="236"/>
        <v>0</v>
      </c>
      <c r="T1167" s="151" t="str">
        <f t="shared" si="237"/>
        <v/>
      </c>
      <c r="U1167" s="151" t="str">
        <f t="shared" si="238"/>
        <v/>
      </c>
      <c r="V1167" s="151" t="str">
        <f t="shared" si="239"/>
        <v/>
      </c>
      <c r="W1167" s="151" t="str">
        <f t="shared" si="240"/>
        <v/>
      </c>
      <c r="X1167" s="151">
        <f t="shared" si="241"/>
        <v>0</v>
      </c>
      <c r="Y1167" s="151">
        <f t="shared" si="242"/>
        <v>0</v>
      </c>
      <c r="Z1167" s="151" t="str">
        <f t="shared" si="243"/>
        <v/>
      </c>
      <c r="AA1167" s="151">
        <f>COUNTIF($F$2:F1167,F1167)</f>
        <v>0</v>
      </c>
      <c r="AB1167" s="156" t="str">
        <f t="shared" si="244"/>
        <v/>
      </c>
      <c r="AC1167" t="e">
        <f>VLOOKUP(C1167,'2-班级信息'!A:AH,31,0)</f>
        <v>#N/A</v>
      </c>
      <c r="AD1167" t="e">
        <f>VLOOKUP(C1167,'2-班级信息'!A:AH,8,0)</f>
        <v>#N/A</v>
      </c>
      <c r="AE1167" t="e">
        <f t="shared" si="245"/>
        <v>#N/A</v>
      </c>
      <c r="AF1167" t="e">
        <f t="shared" si="246"/>
        <v>#N/A</v>
      </c>
    </row>
    <row r="1168" spans="1:32">
      <c r="A1168" s="176"/>
      <c r="B1168" s="176"/>
      <c r="C1168" s="176"/>
      <c r="D1168" s="176"/>
      <c r="E1168" s="176"/>
      <c r="F1168" s="176"/>
      <c r="G1168" s="175"/>
      <c r="H1168" s="176"/>
      <c r="I1168" s="176"/>
      <c r="J1168" s="176"/>
      <c r="K1168" s="176"/>
      <c r="L1168" s="176"/>
      <c r="M1168" s="176"/>
      <c r="N1168" s="176" t="s">
        <v>12</v>
      </c>
      <c r="O1168" s="176" t="s">
        <v>12</v>
      </c>
      <c r="P1168" s="155" t="str">
        <f t="shared" si="234"/>
        <v xml:space="preserve"> </v>
      </c>
      <c r="Q1168" s="155" t="str">
        <f>IF(P1168="在读",IF(IFERROR(FIND("一",C1168),0)&gt;0,"一对一",VLOOKUP(LEFT(C1168,3),班级编码!A:H,8,0)),P1168)</f>
        <v xml:space="preserve"> </v>
      </c>
      <c r="R1168" s="156">
        <f t="shared" si="235"/>
        <v>0</v>
      </c>
      <c r="S1168" s="151">
        <f t="shared" si="236"/>
        <v>0</v>
      </c>
      <c r="T1168" s="151" t="str">
        <f t="shared" si="237"/>
        <v/>
      </c>
      <c r="U1168" s="151" t="str">
        <f t="shared" si="238"/>
        <v/>
      </c>
      <c r="V1168" s="151" t="str">
        <f t="shared" si="239"/>
        <v/>
      </c>
      <c r="W1168" s="151" t="str">
        <f t="shared" si="240"/>
        <v/>
      </c>
      <c r="X1168" s="151">
        <f t="shared" si="241"/>
        <v>0</v>
      </c>
      <c r="Y1168" s="151">
        <f t="shared" si="242"/>
        <v>0</v>
      </c>
      <c r="Z1168" s="151" t="str">
        <f t="shared" si="243"/>
        <v/>
      </c>
      <c r="AA1168" s="151">
        <f>COUNTIF($F$2:F1168,F1168)</f>
        <v>0</v>
      </c>
      <c r="AB1168" s="156" t="str">
        <f t="shared" si="244"/>
        <v/>
      </c>
      <c r="AC1168" t="e">
        <f>VLOOKUP(C1168,'2-班级信息'!A:AH,31,0)</f>
        <v>#N/A</v>
      </c>
      <c r="AD1168" t="e">
        <f>VLOOKUP(C1168,'2-班级信息'!A:AH,8,0)</f>
        <v>#N/A</v>
      </c>
      <c r="AE1168" t="e">
        <f t="shared" si="245"/>
        <v>#N/A</v>
      </c>
      <c r="AF1168" t="e">
        <f t="shared" si="246"/>
        <v>#N/A</v>
      </c>
    </row>
    <row r="1169" spans="1:32">
      <c r="A1169" s="176"/>
      <c r="B1169" s="176"/>
      <c r="C1169" s="176"/>
      <c r="D1169" s="176"/>
      <c r="E1169" s="176"/>
      <c r="F1169" s="176"/>
      <c r="G1169" s="175"/>
      <c r="H1169" s="176"/>
      <c r="I1169" s="176"/>
      <c r="J1169" s="176"/>
      <c r="K1169" s="176"/>
      <c r="L1169" s="176"/>
      <c r="M1169" s="176"/>
      <c r="N1169" s="176" t="s">
        <v>12</v>
      </c>
      <c r="O1169" s="176" t="s">
        <v>12</v>
      </c>
      <c r="P1169" s="155" t="str">
        <f t="shared" si="234"/>
        <v xml:space="preserve"> </v>
      </c>
      <c r="Q1169" s="155" t="str">
        <f>IF(P1169="在读",IF(IFERROR(FIND("一",C1169),0)&gt;0,"一对一",VLOOKUP(LEFT(C1169,3),班级编码!A:H,8,0)),P1169)</f>
        <v xml:space="preserve"> </v>
      </c>
      <c r="R1169" s="156">
        <f t="shared" si="235"/>
        <v>0</v>
      </c>
      <c r="S1169" s="151">
        <f t="shared" si="236"/>
        <v>0</v>
      </c>
      <c r="T1169" s="151" t="str">
        <f t="shared" si="237"/>
        <v/>
      </c>
      <c r="U1169" s="151" t="str">
        <f t="shared" si="238"/>
        <v/>
      </c>
      <c r="V1169" s="151" t="str">
        <f t="shared" si="239"/>
        <v/>
      </c>
      <c r="W1169" s="151" t="str">
        <f t="shared" si="240"/>
        <v/>
      </c>
      <c r="X1169" s="151">
        <f t="shared" si="241"/>
        <v>0</v>
      </c>
      <c r="Y1169" s="151">
        <f t="shared" si="242"/>
        <v>0</v>
      </c>
      <c r="Z1169" s="151" t="str">
        <f t="shared" si="243"/>
        <v/>
      </c>
      <c r="AA1169" s="151">
        <f>COUNTIF($F$2:F1169,F1169)</f>
        <v>0</v>
      </c>
      <c r="AB1169" s="156" t="str">
        <f t="shared" si="244"/>
        <v/>
      </c>
      <c r="AC1169" t="e">
        <f>VLOOKUP(C1169,'2-班级信息'!A:AH,31,0)</f>
        <v>#N/A</v>
      </c>
      <c r="AD1169" t="e">
        <f>VLOOKUP(C1169,'2-班级信息'!A:AH,8,0)</f>
        <v>#N/A</v>
      </c>
      <c r="AE1169" t="e">
        <f t="shared" si="245"/>
        <v>#N/A</v>
      </c>
      <c r="AF1169" t="e">
        <f t="shared" si="246"/>
        <v>#N/A</v>
      </c>
    </row>
    <row r="1170" spans="1:32">
      <c r="A1170" s="176"/>
      <c r="B1170" s="176"/>
      <c r="C1170" s="176"/>
      <c r="D1170" s="176"/>
      <c r="E1170" s="176"/>
      <c r="F1170" s="176"/>
      <c r="G1170" s="175"/>
      <c r="H1170" s="176"/>
      <c r="I1170" s="176"/>
      <c r="J1170" s="176"/>
      <c r="K1170" s="176"/>
      <c r="L1170" s="176"/>
      <c r="M1170" s="176"/>
      <c r="N1170" s="176" t="s">
        <v>12</v>
      </c>
      <c r="O1170" s="176" t="s">
        <v>12</v>
      </c>
      <c r="P1170" s="155" t="str">
        <f t="shared" si="234"/>
        <v xml:space="preserve"> </v>
      </c>
      <c r="Q1170" s="155" t="str">
        <f>IF(P1170="在读",IF(IFERROR(FIND("一",C1170),0)&gt;0,"一对一",VLOOKUP(LEFT(C1170,3),班级编码!A:H,8,0)),P1170)</f>
        <v xml:space="preserve"> </v>
      </c>
      <c r="R1170" s="156">
        <f t="shared" si="235"/>
        <v>0</v>
      </c>
      <c r="S1170" s="151">
        <f t="shared" si="236"/>
        <v>0</v>
      </c>
      <c r="T1170" s="151" t="str">
        <f t="shared" si="237"/>
        <v/>
      </c>
      <c r="U1170" s="151" t="str">
        <f t="shared" si="238"/>
        <v/>
      </c>
      <c r="V1170" s="151" t="str">
        <f t="shared" si="239"/>
        <v/>
      </c>
      <c r="W1170" s="151" t="str">
        <f t="shared" si="240"/>
        <v/>
      </c>
      <c r="X1170" s="151">
        <f t="shared" si="241"/>
        <v>0</v>
      </c>
      <c r="Y1170" s="151">
        <f t="shared" si="242"/>
        <v>0</v>
      </c>
      <c r="Z1170" s="151" t="str">
        <f t="shared" si="243"/>
        <v/>
      </c>
      <c r="AA1170" s="151">
        <f>COUNTIF($F$2:F1170,F1170)</f>
        <v>0</v>
      </c>
      <c r="AB1170" s="156" t="str">
        <f t="shared" si="244"/>
        <v/>
      </c>
      <c r="AC1170" t="e">
        <f>VLOOKUP(C1170,'2-班级信息'!A:AH,31,0)</f>
        <v>#N/A</v>
      </c>
      <c r="AD1170" t="e">
        <f>VLOOKUP(C1170,'2-班级信息'!A:AH,8,0)</f>
        <v>#N/A</v>
      </c>
      <c r="AE1170" t="e">
        <f t="shared" si="245"/>
        <v>#N/A</v>
      </c>
      <c r="AF1170" t="e">
        <f t="shared" si="246"/>
        <v>#N/A</v>
      </c>
    </row>
    <row r="1171" spans="1:32">
      <c r="A1171" s="176"/>
      <c r="B1171" s="176"/>
      <c r="C1171" s="176"/>
      <c r="D1171" s="176"/>
      <c r="E1171" s="176"/>
      <c r="F1171" s="176"/>
      <c r="G1171" s="175"/>
      <c r="H1171" s="176"/>
      <c r="I1171" s="176"/>
      <c r="J1171" s="176"/>
      <c r="K1171" s="176"/>
      <c r="L1171" s="176"/>
      <c r="M1171" s="176"/>
      <c r="N1171" s="176" t="s">
        <v>12</v>
      </c>
      <c r="O1171" s="176" t="s">
        <v>12</v>
      </c>
      <c r="P1171" s="155" t="str">
        <f t="shared" si="234"/>
        <v xml:space="preserve"> </v>
      </c>
      <c r="Q1171" s="155" t="str">
        <f>IF(P1171="在读",IF(IFERROR(FIND("一",C1171),0)&gt;0,"一对一",VLOOKUP(LEFT(C1171,3),班级编码!A:H,8,0)),P1171)</f>
        <v xml:space="preserve"> </v>
      </c>
      <c r="R1171" s="156">
        <f t="shared" si="235"/>
        <v>0</v>
      </c>
      <c r="S1171" s="151">
        <f t="shared" si="236"/>
        <v>0</v>
      </c>
      <c r="T1171" s="151" t="str">
        <f t="shared" si="237"/>
        <v/>
      </c>
      <c r="U1171" s="151" t="str">
        <f t="shared" si="238"/>
        <v/>
      </c>
      <c r="V1171" s="151" t="str">
        <f t="shared" si="239"/>
        <v/>
      </c>
      <c r="W1171" s="151" t="str">
        <f t="shared" si="240"/>
        <v/>
      </c>
      <c r="X1171" s="151">
        <f t="shared" si="241"/>
        <v>0</v>
      </c>
      <c r="Y1171" s="151">
        <f t="shared" si="242"/>
        <v>0</v>
      </c>
      <c r="Z1171" s="151" t="str">
        <f t="shared" si="243"/>
        <v/>
      </c>
      <c r="AA1171" s="151">
        <f>COUNTIF($F$2:F1171,F1171)</f>
        <v>0</v>
      </c>
      <c r="AB1171" s="156" t="str">
        <f t="shared" si="244"/>
        <v/>
      </c>
      <c r="AC1171" t="e">
        <f>VLOOKUP(C1171,'2-班级信息'!A:AH,31,0)</f>
        <v>#N/A</v>
      </c>
      <c r="AD1171" t="e">
        <f>VLOOKUP(C1171,'2-班级信息'!A:AH,8,0)</f>
        <v>#N/A</v>
      </c>
      <c r="AE1171" t="e">
        <f t="shared" si="245"/>
        <v>#N/A</v>
      </c>
      <c r="AF1171" t="e">
        <f t="shared" si="246"/>
        <v>#N/A</v>
      </c>
    </row>
    <row r="1172" spans="1:32">
      <c r="A1172" s="176"/>
      <c r="B1172" s="176"/>
      <c r="C1172" s="176"/>
      <c r="D1172" s="176"/>
      <c r="E1172" s="176"/>
      <c r="F1172" s="176"/>
      <c r="G1172" s="175"/>
      <c r="H1172" s="176"/>
      <c r="I1172" s="176"/>
      <c r="J1172" s="176"/>
      <c r="K1172" s="176"/>
      <c r="L1172" s="176"/>
      <c r="M1172" s="176"/>
      <c r="N1172" s="176" t="s">
        <v>12</v>
      </c>
      <c r="O1172" s="176" t="s">
        <v>12</v>
      </c>
      <c r="P1172" s="155" t="str">
        <f t="shared" si="234"/>
        <v xml:space="preserve"> </v>
      </c>
      <c r="Q1172" s="155" t="str">
        <f>IF(P1172="在读",IF(IFERROR(FIND("一",C1172),0)&gt;0,"一对一",VLOOKUP(LEFT(C1172,3),班级编码!A:H,8,0)),P1172)</f>
        <v xml:space="preserve"> </v>
      </c>
      <c r="R1172" s="156">
        <f t="shared" si="235"/>
        <v>0</v>
      </c>
      <c r="S1172" s="151">
        <f t="shared" si="236"/>
        <v>0</v>
      </c>
      <c r="T1172" s="151" t="str">
        <f t="shared" si="237"/>
        <v/>
      </c>
      <c r="U1172" s="151" t="str">
        <f t="shared" si="238"/>
        <v/>
      </c>
      <c r="V1172" s="151" t="str">
        <f t="shared" si="239"/>
        <v/>
      </c>
      <c r="W1172" s="151" t="str">
        <f t="shared" si="240"/>
        <v/>
      </c>
      <c r="X1172" s="151">
        <f t="shared" si="241"/>
        <v>0</v>
      </c>
      <c r="Y1172" s="151">
        <f t="shared" si="242"/>
        <v>0</v>
      </c>
      <c r="Z1172" s="151" t="str">
        <f t="shared" si="243"/>
        <v/>
      </c>
      <c r="AA1172" s="151">
        <f>COUNTIF($F$2:F1172,F1172)</f>
        <v>0</v>
      </c>
      <c r="AB1172" s="156" t="str">
        <f t="shared" si="244"/>
        <v/>
      </c>
      <c r="AC1172" t="e">
        <f>VLOOKUP(C1172,'2-班级信息'!A:AH,31,0)</f>
        <v>#N/A</v>
      </c>
      <c r="AD1172" t="e">
        <f>VLOOKUP(C1172,'2-班级信息'!A:AH,8,0)</f>
        <v>#N/A</v>
      </c>
      <c r="AE1172" t="e">
        <f t="shared" si="245"/>
        <v>#N/A</v>
      </c>
      <c r="AF1172" t="e">
        <f t="shared" si="246"/>
        <v>#N/A</v>
      </c>
    </row>
    <row r="1173" spans="1:32">
      <c r="A1173" s="176"/>
      <c r="B1173" s="176"/>
      <c r="C1173" s="176"/>
      <c r="D1173" s="176"/>
      <c r="E1173" s="176"/>
      <c r="F1173" s="176"/>
      <c r="G1173" s="175"/>
      <c r="H1173" s="176"/>
      <c r="I1173" s="176"/>
      <c r="J1173" s="176"/>
      <c r="K1173" s="176"/>
      <c r="L1173" s="176"/>
      <c r="M1173" s="176"/>
      <c r="N1173" s="176" t="s">
        <v>12</v>
      </c>
      <c r="O1173" s="176" t="s">
        <v>12</v>
      </c>
      <c r="P1173" s="155" t="str">
        <f t="shared" si="234"/>
        <v xml:space="preserve"> </v>
      </c>
      <c r="Q1173" s="155" t="str">
        <f>IF(P1173="在读",IF(IFERROR(FIND("一",C1173),0)&gt;0,"一对一",VLOOKUP(LEFT(C1173,3),班级编码!A:H,8,0)),P1173)</f>
        <v xml:space="preserve"> </v>
      </c>
      <c r="R1173" s="156">
        <f t="shared" si="235"/>
        <v>0</v>
      </c>
      <c r="S1173" s="151">
        <f t="shared" si="236"/>
        <v>0</v>
      </c>
      <c r="T1173" s="151" t="str">
        <f t="shared" si="237"/>
        <v/>
      </c>
      <c r="U1173" s="151" t="str">
        <f t="shared" si="238"/>
        <v/>
      </c>
      <c r="V1173" s="151" t="str">
        <f t="shared" si="239"/>
        <v/>
      </c>
      <c r="W1173" s="151" t="str">
        <f t="shared" si="240"/>
        <v/>
      </c>
      <c r="X1173" s="151">
        <f t="shared" si="241"/>
        <v>0</v>
      </c>
      <c r="Y1173" s="151">
        <f t="shared" si="242"/>
        <v>0</v>
      </c>
      <c r="Z1173" s="151" t="str">
        <f t="shared" si="243"/>
        <v/>
      </c>
      <c r="AA1173" s="151">
        <f>COUNTIF($F$2:F1173,F1173)</f>
        <v>0</v>
      </c>
      <c r="AB1173" s="156" t="str">
        <f t="shared" si="244"/>
        <v/>
      </c>
      <c r="AC1173" t="e">
        <f>VLOOKUP(C1173,'2-班级信息'!A:AH,31,0)</f>
        <v>#N/A</v>
      </c>
      <c r="AD1173" t="e">
        <f>VLOOKUP(C1173,'2-班级信息'!A:AH,8,0)</f>
        <v>#N/A</v>
      </c>
      <c r="AE1173" t="e">
        <f t="shared" si="245"/>
        <v>#N/A</v>
      </c>
      <c r="AF1173" t="e">
        <f t="shared" si="246"/>
        <v>#N/A</v>
      </c>
    </row>
    <row r="1174" spans="1:32">
      <c r="A1174" s="176"/>
      <c r="B1174" s="176"/>
      <c r="C1174" s="176"/>
      <c r="D1174" s="176"/>
      <c r="E1174" s="176"/>
      <c r="F1174" s="176"/>
      <c r="G1174" s="175"/>
      <c r="H1174" s="176"/>
      <c r="I1174" s="176"/>
      <c r="J1174" s="176"/>
      <c r="K1174" s="176"/>
      <c r="L1174" s="176"/>
      <c r="M1174" s="176"/>
      <c r="N1174" s="176" t="s">
        <v>12</v>
      </c>
      <c r="O1174" s="176" t="s">
        <v>12</v>
      </c>
      <c r="P1174" s="155" t="str">
        <f t="shared" si="234"/>
        <v xml:space="preserve"> </v>
      </c>
      <c r="Q1174" s="155" t="str">
        <f>IF(P1174="在读",IF(IFERROR(FIND("一",C1174),0)&gt;0,"一对一",VLOOKUP(LEFT(C1174,3),班级编码!A:H,8,0)),P1174)</f>
        <v xml:space="preserve"> </v>
      </c>
      <c r="R1174" s="156">
        <f t="shared" si="235"/>
        <v>0</v>
      </c>
      <c r="S1174" s="151">
        <f t="shared" si="236"/>
        <v>0</v>
      </c>
      <c r="T1174" s="151" t="str">
        <f t="shared" si="237"/>
        <v/>
      </c>
      <c r="U1174" s="151" t="str">
        <f t="shared" si="238"/>
        <v/>
      </c>
      <c r="V1174" s="151" t="str">
        <f t="shared" si="239"/>
        <v/>
      </c>
      <c r="W1174" s="151" t="str">
        <f t="shared" si="240"/>
        <v/>
      </c>
      <c r="X1174" s="151">
        <f t="shared" si="241"/>
        <v>0</v>
      </c>
      <c r="Y1174" s="151">
        <f t="shared" si="242"/>
        <v>0</v>
      </c>
      <c r="Z1174" s="151" t="str">
        <f t="shared" si="243"/>
        <v/>
      </c>
      <c r="AA1174" s="151">
        <f>COUNTIF($F$2:F1174,F1174)</f>
        <v>0</v>
      </c>
      <c r="AB1174" s="156" t="str">
        <f t="shared" si="244"/>
        <v/>
      </c>
      <c r="AC1174" t="e">
        <f>VLOOKUP(C1174,'2-班级信息'!A:AH,31,0)</f>
        <v>#N/A</v>
      </c>
      <c r="AD1174" t="e">
        <f>VLOOKUP(C1174,'2-班级信息'!A:AH,8,0)</f>
        <v>#N/A</v>
      </c>
      <c r="AE1174" t="e">
        <f t="shared" si="245"/>
        <v>#N/A</v>
      </c>
      <c r="AF1174" t="e">
        <f t="shared" si="246"/>
        <v>#N/A</v>
      </c>
    </row>
    <row r="1175" spans="1:32">
      <c r="A1175" s="176"/>
      <c r="B1175" s="176"/>
      <c r="C1175" s="176"/>
      <c r="D1175" s="176"/>
      <c r="E1175" s="176"/>
      <c r="F1175" s="176"/>
      <c r="G1175" s="175"/>
      <c r="H1175" s="176"/>
      <c r="I1175" s="176"/>
      <c r="J1175" s="176"/>
      <c r="K1175" s="176"/>
      <c r="L1175" s="176"/>
      <c r="M1175" s="176"/>
      <c r="N1175" s="176" t="s">
        <v>12</v>
      </c>
      <c r="O1175" s="176" t="s">
        <v>12</v>
      </c>
      <c r="P1175" s="155" t="str">
        <f t="shared" si="234"/>
        <v xml:space="preserve"> </v>
      </c>
      <c r="Q1175" s="155" t="str">
        <f>IF(P1175="在读",IF(IFERROR(FIND("一",C1175),0)&gt;0,"一对一",VLOOKUP(LEFT(C1175,3),班级编码!A:H,8,0)),P1175)</f>
        <v xml:space="preserve"> </v>
      </c>
      <c r="R1175" s="156">
        <f t="shared" si="235"/>
        <v>0</v>
      </c>
      <c r="S1175" s="151">
        <f t="shared" si="236"/>
        <v>0</v>
      </c>
      <c r="T1175" s="151" t="str">
        <f t="shared" si="237"/>
        <v/>
      </c>
      <c r="U1175" s="151" t="str">
        <f t="shared" si="238"/>
        <v/>
      </c>
      <c r="V1175" s="151" t="str">
        <f t="shared" si="239"/>
        <v/>
      </c>
      <c r="W1175" s="151" t="str">
        <f t="shared" si="240"/>
        <v/>
      </c>
      <c r="X1175" s="151">
        <f t="shared" si="241"/>
        <v>0</v>
      </c>
      <c r="Y1175" s="151">
        <f t="shared" si="242"/>
        <v>0</v>
      </c>
      <c r="Z1175" s="151" t="str">
        <f t="shared" si="243"/>
        <v/>
      </c>
      <c r="AA1175" s="151">
        <f>COUNTIF($F$2:F1175,F1175)</f>
        <v>0</v>
      </c>
      <c r="AB1175" s="156" t="str">
        <f t="shared" si="244"/>
        <v/>
      </c>
      <c r="AC1175" t="e">
        <f>VLOOKUP(C1175,'2-班级信息'!A:AH,31,0)</f>
        <v>#N/A</v>
      </c>
      <c r="AD1175" t="e">
        <f>VLOOKUP(C1175,'2-班级信息'!A:AH,8,0)</f>
        <v>#N/A</v>
      </c>
      <c r="AE1175" t="e">
        <f t="shared" si="245"/>
        <v>#N/A</v>
      </c>
      <c r="AF1175" t="e">
        <f t="shared" si="246"/>
        <v>#N/A</v>
      </c>
    </row>
    <row r="1176" spans="1:32">
      <c r="A1176" s="176"/>
      <c r="B1176" s="176"/>
      <c r="C1176" s="176"/>
      <c r="D1176" s="176"/>
      <c r="E1176" s="176"/>
      <c r="F1176" s="176"/>
      <c r="G1176" s="175"/>
      <c r="H1176" s="176"/>
      <c r="I1176" s="176"/>
      <c r="J1176" s="176"/>
      <c r="K1176" s="176"/>
      <c r="L1176" s="176"/>
      <c r="M1176" s="176"/>
      <c r="N1176" s="176" t="s">
        <v>12</v>
      </c>
      <c r="O1176" s="176" t="s">
        <v>12</v>
      </c>
      <c r="P1176" s="155" t="str">
        <f t="shared" si="234"/>
        <v xml:space="preserve"> </v>
      </c>
      <c r="Q1176" s="155" t="str">
        <f>IF(P1176="在读",IF(IFERROR(FIND("一",C1176),0)&gt;0,"一对一",VLOOKUP(LEFT(C1176,3),班级编码!A:H,8,0)),P1176)</f>
        <v xml:space="preserve"> </v>
      </c>
      <c r="R1176" s="156">
        <f t="shared" si="235"/>
        <v>0</v>
      </c>
      <c r="S1176" s="151">
        <f t="shared" si="236"/>
        <v>0</v>
      </c>
      <c r="T1176" s="151" t="str">
        <f t="shared" si="237"/>
        <v/>
      </c>
      <c r="U1176" s="151" t="str">
        <f t="shared" si="238"/>
        <v/>
      </c>
      <c r="V1176" s="151" t="str">
        <f t="shared" si="239"/>
        <v/>
      </c>
      <c r="W1176" s="151" t="str">
        <f t="shared" si="240"/>
        <v/>
      </c>
      <c r="X1176" s="151">
        <f t="shared" si="241"/>
        <v>0</v>
      </c>
      <c r="Y1176" s="151">
        <f t="shared" si="242"/>
        <v>0</v>
      </c>
      <c r="Z1176" s="151" t="str">
        <f t="shared" si="243"/>
        <v/>
      </c>
      <c r="AA1176" s="151">
        <f>COUNTIF($F$2:F1176,F1176)</f>
        <v>0</v>
      </c>
      <c r="AB1176" s="156" t="str">
        <f t="shared" si="244"/>
        <v/>
      </c>
      <c r="AC1176" t="e">
        <f>VLOOKUP(C1176,'2-班级信息'!A:AH,31,0)</f>
        <v>#N/A</v>
      </c>
      <c r="AD1176" t="e">
        <f>VLOOKUP(C1176,'2-班级信息'!A:AH,8,0)</f>
        <v>#N/A</v>
      </c>
      <c r="AE1176" t="e">
        <f t="shared" si="245"/>
        <v>#N/A</v>
      </c>
      <c r="AF1176" t="e">
        <f t="shared" si="246"/>
        <v>#N/A</v>
      </c>
    </row>
    <row r="1177" spans="1:32">
      <c r="A1177" s="176"/>
      <c r="B1177" s="176"/>
      <c r="C1177" s="176"/>
      <c r="D1177" s="176"/>
      <c r="E1177" s="176"/>
      <c r="F1177" s="176"/>
      <c r="G1177" s="175"/>
      <c r="H1177" s="176"/>
      <c r="I1177" s="176"/>
      <c r="J1177" s="176"/>
      <c r="K1177" s="176"/>
      <c r="L1177" s="176"/>
      <c r="M1177" s="176"/>
      <c r="N1177" s="176" t="s">
        <v>12</v>
      </c>
      <c r="O1177" s="176" t="s">
        <v>12</v>
      </c>
      <c r="P1177" s="155" t="str">
        <f t="shared" si="234"/>
        <v xml:space="preserve"> </v>
      </c>
      <c r="Q1177" s="155" t="str">
        <f>IF(P1177="在读",IF(IFERROR(FIND("一",C1177),0)&gt;0,"一对一",VLOOKUP(LEFT(C1177,3),班级编码!A:H,8,0)),P1177)</f>
        <v xml:space="preserve"> </v>
      </c>
      <c r="R1177" s="156">
        <f t="shared" si="235"/>
        <v>0</v>
      </c>
      <c r="S1177" s="151">
        <f t="shared" si="236"/>
        <v>0</v>
      </c>
      <c r="T1177" s="151" t="str">
        <f t="shared" si="237"/>
        <v/>
      </c>
      <c r="U1177" s="151" t="str">
        <f t="shared" si="238"/>
        <v/>
      </c>
      <c r="V1177" s="151" t="str">
        <f t="shared" si="239"/>
        <v/>
      </c>
      <c r="W1177" s="151" t="str">
        <f t="shared" si="240"/>
        <v/>
      </c>
      <c r="X1177" s="151">
        <f t="shared" si="241"/>
        <v>0</v>
      </c>
      <c r="Y1177" s="151">
        <f t="shared" si="242"/>
        <v>0</v>
      </c>
      <c r="Z1177" s="151" t="str">
        <f t="shared" si="243"/>
        <v/>
      </c>
      <c r="AA1177" s="151">
        <f>COUNTIF($F$2:F1177,F1177)</f>
        <v>0</v>
      </c>
      <c r="AB1177" s="156" t="str">
        <f t="shared" si="244"/>
        <v/>
      </c>
      <c r="AC1177" t="e">
        <f>VLOOKUP(C1177,'2-班级信息'!A:AH,31,0)</f>
        <v>#N/A</v>
      </c>
      <c r="AD1177" t="e">
        <f>VLOOKUP(C1177,'2-班级信息'!A:AH,8,0)</f>
        <v>#N/A</v>
      </c>
      <c r="AE1177" t="e">
        <f t="shared" si="245"/>
        <v>#N/A</v>
      </c>
      <c r="AF1177" t="e">
        <f t="shared" si="246"/>
        <v>#N/A</v>
      </c>
    </row>
    <row r="1178" spans="1:32">
      <c r="A1178" s="176"/>
      <c r="B1178" s="176"/>
      <c r="C1178" s="176"/>
      <c r="D1178" s="176"/>
      <c r="E1178" s="176"/>
      <c r="F1178" s="176"/>
      <c r="G1178" s="175"/>
      <c r="H1178" s="176"/>
      <c r="I1178" s="176"/>
      <c r="J1178" s="176"/>
      <c r="K1178" s="176"/>
      <c r="L1178" s="176"/>
      <c r="M1178" s="176"/>
      <c r="N1178" s="176" t="s">
        <v>12</v>
      </c>
      <c r="O1178" s="176" t="s">
        <v>12</v>
      </c>
      <c r="P1178" s="155" t="str">
        <f t="shared" si="234"/>
        <v xml:space="preserve"> </v>
      </c>
      <c r="Q1178" s="155" t="str">
        <f>IF(P1178="在读",IF(IFERROR(FIND("一",C1178),0)&gt;0,"一对一",VLOOKUP(LEFT(C1178,3),班级编码!A:H,8,0)),P1178)</f>
        <v xml:space="preserve"> </v>
      </c>
      <c r="R1178" s="156">
        <f t="shared" si="235"/>
        <v>0</v>
      </c>
      <c r="S1178" s="151">
        <f t="shared" si="236"/>
        <v>0</v>
      </c>
      <c r="T1178" s="151" t="str">
        <f t="shared" si="237"/>
        <v/>
      </c>
      <c r="U1178" s="151" t="str">
        <f t="shared" si="238"/>
        <v/>
      </c>
      <c r="V1178" s="151" t="str">
        <f t="shared" si="239"/>
        <v/>
      </c>
      <c r="W1178" s="151" t="str">
        <f t="shared" si="240"/>
        <v/>
      </c>
      <c r="X1178" s="151">
        <f t="shared" si="241"/>
        <v>0</v>
      </c>
      <c r="Y1178" s="151">
        <f t="shared" si="242"/>
        <v>0</v>
      </c>
      <c r="Z1178" s="151" t="str">
        <f t="shared" si="243"/>
        <v/>
      </c>
      <c r="AA1178" s="151">
        <f>COUNTIF($F$2:F1178,F1178)</f>
        <v>0</v>
      </c>
      <c r="AB1178" s="156" t="str">
        <f t="shared" si="244"/>
        <v/>
      </c>
      <c r="AC1178" t="e">
        <f>VLOOKUP(C1178,'2-班级信息'!A:AH,31,0)</f>
        <v>#N/A</v>
      </c>
      <c r="AD1178" t="e">
        <f>VLOOKUP(C1178,'2-班级信息'!A:AH,8,0)</f>
        <v>#N/A</v>
      </c>
      <c r="AE1178" t="e">
        <f t="shared" si="245"/>
        <v>#N/A</v>
      </c>
      <c r="AF1178" t="e">
        <f t="shared" si="246"/>
        <v>#N/A</v>
      </c>
    </row>
    <row r="1179" spans="1:32">
      <c r="A1179" s="176"/>
      <c r="B1179" s="176"/>
      <c r="C1179" s="176"/>
      <c r="D1179" s="176"/>
      <c r="E1179" s="176"/>
      <c r="F1179" s="176"/>
      <c r="G1179" s="175"/>
      <c r="H1179" s="176"/>
      <c r="I1179" s="176"/>
      <c r="J1179" s="176"/>
      <c r="K1179" s="176"/>
      <c r="L1179" s="176"/>
      <c r="M1179" s="176"/>
      <c r="N1179" s="176" t="s">
        <v>12</v>
      </c>
      <c r="O1179" s="176" t="s">
        <v>12</v>
      </c>
      <c r="P1179" s="155" t="str">
        <f t="shared" si="234"/>
        <v xml:space="preserve"> </v>
      </c>
      <c r="Q1179" s="155" t="str">
        <f>IF(P1179="在读",IF(IFERROR(FIND("一",C1179),0)&gt;0,"一对一",VLOOKUP(LEFT(C1179,3),班级编码!A:H,8,0)),P1179)</f>
        <v xml:space="preserve"> </v>
      </c>
      <c r="R1179" s="156">
        <f t="shared" si="235"/>
        <v>0</v>
      </c>
      <c r="S1179" s="151">
        <f t="shared" si="236"/>
        <v>0</v>
      </c>
      <c r="T1179" s="151" t="str">
        <f t="shared" si="237"/>
        <v/>
      </c>
      <c r="U1179" s="151" t="str">
        <f t="shared" si="238"/>
        <v/>
      </c>
      <c r="V1179" s="151" t="str">
        <f t="shared" si="239"/>
        <v/>
      </c>
      <c r="W1179" s="151" t="str">
        <f t="shared" si="240"/>
        <v/>
      </c>
      <c r="X1179" s="151">
        <f t="shared" si="241"/>
        <v>0</v>
      </c>
      <c r="Y1179" s="151">
        <f t="shared" si="242"/>
        <v>0</v>
      </c>
      <c r="Z1179" s="151" t="str">
        <f t="shared" si="243"/>
        <v/>
      </c>
      <c r="AA1179" s="151">
        <f>COUNTIF($F$2:F1179,F1179)</f>
        <v>0</v>
      </c>
      <c r="AB1179" s="156" t="str">
        <f t="shared" si="244"/>
        <v/>
      </c>
      <c r="AC1179" t="e">
        <f>VLOOKUP(C1179,'2-班级信息'!A:AH,31,0)</f>
        <v>#N/A</v>
      </c>
      <c r="AD1179" t="e">
        <f>VLOOKUP(C1179,'2-班级信息'!A:AH,8,0)</f>
        <v>#N/A</v>
      </c>
      <c r="AE1179" t="e">
        <f t="shared" si="245"/>
        <v>#N/A</v>
      </c>
      <c r="AF1179" t="e">
        <f t="shared" si="246"/>
        <v>#N/A</v>
      </c>
    </row>
    <row r="1180" spans="1:32">
      <c r="A1180" s="176"/>
      <c r="B1180" s="176"/>
      <c r="C1180" s="176"/>
      <c r="D1180" s="176"/>
      <c r="E1180" s="176"/>
      <c r="F1180" s="176"/>
      <c r="G1180" s="175"/>
      <c r="H1180" s="176"/>
      <c r="I1180" s="176"/>
      <c r="J1180" s="176"/>
      <c r="K1180" s="176"/>
      <c r="L1180" s="176"/>
      <c r="M1180" s="176"/>
      <c r="N1180" s="176" t="s">
        <v>12</v>
      </c>
      <c r="O1180" s="176" t="s">
        <v>12</v>
      </c>
      <c r="P1180" s="155" t="str">
        <f t="shared" si="234"/>
        <v xml:space="preserve"> </v>
      </c>
      <c r="Q1180" s="155" t="str">
        <f>IF(P1180="在读",IF(IFERROR(FIND("一",C1180),0)&gt;0,"一对一",VLOOKUP(LEFT(C1180,3),班级编码!A:H,8,0)),P1180)</f>
        <v xml:space="preserve"> </v>
      </c>
      <c r="R1180" s="156">
        <f t="shared" si="235"/>
        <v>0</v>
      </c>
      <c r="S1180" s="151">
        <f t="shared" si="236"/>
        <v>0</v>
      </c>
      <c r="T1180" s="151" t="str">
        <f t="shared" si="237"/>
        <v/>
      </c>
      <c r="U1180" s="151" t="str">
        <f t="shared" si="238"/>
        <v/>
      </c>
      <c r="V1180" s="151" t="str">
        <f t="shared" si="239"/>
        <v/>
      </c>
      <c r="W1180" s="151" t="str">
        <f t="shared" si="240"/>
        <v/>
      </c>
      <c r="X1180" s="151">
        <f t="shared" si="241"/>
        <v>0</v>
      </c>
      <c r="Y1180" s="151">
        <f t="shared" si="242"/>
        <v>0</v>
      </c>
      <c r="Z1180" s="151" t="str">
        <f t="shared" si="243"/>
        <v/>
      </c>
      <c r="AA1180" s="151">
        <f>COUNTIF($F$2:F1180,F1180)</f>
        <v>0</v>
      </c>
      <c r="AB1180" s="156" t="str">
        <f t="shared" si="244"/>
        <v/>
      </c>
      <c r="AC1180" t="e">
        <f>VLOOKUP(C1180,'2-班级信息'!A:AH,31,0)</f>
        <v>#N/A</v>
      </c>
      <c r="AD1180" t="e">
        <f>VLOOKUP(C1180,'2-班级信息'!A:AH,8,0)</f>
        <v>#N/A</v>
      </c>
      <c r="AE1180" t="e">
        <f t="shared" si="245"/>
        <v>#N/A</v>
      </c>
      <c r="AF1180" t="e">
        <f t="shared" si="246"/>
        <v>#N/A</v>
      </c>
    </row>
    <row r="1181" spans="1:32">
      <c r="A1181" s="176"/>
      <c r="B1181" s="176"/>
      <c r="C1181" s="176"/>
      <c r="D1181" s="176"/>
      <c r="E1181" s="176"/>
      <c r="F1181" s="176"/>
      <c r="G1181" s="175"/>
      <c r="H1181" s="176"/>
      <c r="I1181" s="176"/>
      <c r="J1181" s="176"/>
      <c r="K1181" s="176"/>
      <c r="L1181" s="176"/>
      <c r="M1181" s="176"/>
      <c r="N1181" s="176" t="s">
        <v>12</v>
      </c>
      <c r="O1181" s="176" t="s">
        <v>12</v>
      </c>
      <c r="P1181" s="155" t="str">
        <f t="shared" si="234"/>
        <v xml:space="preserve"> </v>
      </c>
      <c r="Q1181" s="155" t="str">
        <f>IF(P1181="在读",IF(IFERROR(FIND("一",C1181),0)&gt;0,"一对一",VLOOKUP(LEFT(C1181,3),班级编码!A:H,8,0)),P1181)</f>
        <v xml:space="preserve"> </v>
      </c>
      <c r="R1181" s="156">
        <f t="shared" si="235"/>
        <v>0</v>
      </c>
      <c r="S1181" s="151">
        <f t="shared" si="236"/>
        <v>0</v>
      </c>
      <c r="T1181" s="151" t="str">
        <f t="shared" si="237"/>
        <v/>
      </c>
      <c r="U1181" s="151" t="str">
        <f t="shared" si="238"/>
        <v/>
      </c>
      <c r="V1181" s="151" t="str">
        <f t="shared" si="239"/>
        <v/>
      </c>
      <c r="W1181" s="151" t="str">
        <f t="shared" si="240"/>
        <v/>
      </c>
      <c r="X1181" s="151">
        <f t="shared" si="241"/>
        <v>0</v>
      </c>
      <c r="Y1181" s="151">
        <f t="shared" si="242"/>
        <v>0</v>
      </c>
      <c r="Z1181" s="151" t="str">
        <f t="shared" si="243"/>
        <v/>
      </c>
      <c r="AA1181" s="151">
        <f>COUNTIF($F$2:F1181,F1181)</f>
        <v>0</v>
      </c>
      <c r="AB1181" s="156" t="str">
        <f t="shared" si="244"/>
        <v/>
      </c>
      <c r="AC1181" t="e">
        <f>VLOOKUP(C1181,'2-班级信息'!A:AH,31,0)</f>
        <v>#N/A</v>
      </c>
      <c r="AD1181" t="e">
        <f>VLOOKUP(C1181,'2-班级信息'!A:AH,8,0)</f>
        <v>#N/A</v>
      </c>
      <c r="AE1181" t="e">
        <f t="shared" si="245"/>
        <v>#N/A</v>
      </c>
      <c r="AF1181" t="e">
        <f t="shared" si="246"/>
        <v>#N/A</v>
      </c>
    </row>
    <row r="1182" spans="1:32">
      <c r="A1182" s="176"/>
      <c r="B1182" s="176"/>
      <c r="C1182" s="176"/>
      <c r="D1182" s="176"/>
      <c r="E1182" s="176"/>
      <c r="F1182" s="176"/>
      <c r="G1182" s="175"/>
      <c r="H1182" s="176"/>
      <c r="I1182" s="176"/>
      <c r="J1182" s="176"/>
      <c r="K1182" s="176"/>
      <c r="L1182" s="176"/>
      <c r="M1182" s="176"/>
      <c r="N1182" s="176" t="s">
        <v>12</v>
      </c>
      <c r="O1182" s="176" t="s">
        <v>12</v>
      </c>
      <c r="P1182" s="155" t="str">
        <f t="shared" si="234"/>
        <v xml:space="preserve"> </v>
      </c>
      <c r="Q1182" s="155" t="str">
        <f>IF(P1182="在读",IF(IFERROR(FIND("一",C1182),0)&gt;0,"一对一",VLOOKUP(LEFT(C1182,3),班级编码!A:H,8,0)),P1182)</f>
        <v xml:space="preserve"> </v>
      </c>
      <c r="R1182" s="156">
        <f t="shared" si="235"/>
        <v>0</v>
      </c>
      <c r="S1182" s="151">
        <f t="shared" si="236"/>
        <v>0</v>
      </c>
      <c r="T1182" s="151" t="str">
        <f t="shared" si="237"/>
        <v/>
      </c>
      <c r="U1182" s="151" t="str">
        <f t="shared" si="238"/>
        <v/>
      </c>
      <c r="V1182" s="151" t="str">
        <f t="shared" si="239"/>
        <v/>
      </c>
      <c r="W1182" s="151" t="str">
        <f t="shared" si="240"/>
        <v/>
      </c>
      <c r="X1182" s="151">
        <f t="shared" si="241"/>
        <v>0</v>
      </c>
      <c r="Y1182" s="151">
        <f t="shared" si="242"/>
        <v>0</v>
      </c>
      <c r="Z1182" s="151" t="str">
        <f t="shared" si="243"/>
        <v/>
      </c>
      <c r="AA1182" s="151">
        <f>COUNTIF($F$2:F1182,F1182)</f>
        <v>0</v>
      </c>
      <c r="AB1182" s="156" t="str">
        <f t="shared" si="244"/>
        <v/>
      </c>
      <c r="AC1182" t="e">
        <f>VLOOKUP(C1182,'2-班级信息'!A:AH,31,0)</f>
        <v>#N/A</v>
      </c>
      <c r="AD1182" t="e">
        <f>VLOOKUP(C1182,'2-班级信息'!A:AH,8,0)</f>
        <v>#N/A</v>
      </c>
      <c r="AE1182" t="e">
        <f t="shared" si="245"/>
        <v>#N/A</v>
      </c>
      <c r="AF1182" t="e">
        <f t="shared" si="246"/>
        <v>#N/A</v>
      </c>
    </row>
    <row r="1183" spans="1:32">
      <c r="A1183" s="176"/>
      <c r="B1183" s="176"/>
      <c r="C1183" s="176"/>
      <c r="D1183" s="176"/>
      <c r="E1183" s="176"/>
      <c r="F1183" s="176"/>
      <c r="G1183" s="175"/>
      <c r="H1183" s="176"/>
      <c r="I1183" s="176"/>
      <c r="J1183" s="176"/>
      <c r="K1183" s="176"/>
      <c r="L1183" s="176"/>
      <c r="M1183" s="176"/>
      <c r="N1183" s="176" t="s">
        <v>12</v>
      </c>
      <c r="O1183" s="176" t="s">
        <v>12</v>
      </c>
      <c r="P1183" s="155" t="str">
        <f t="shared" si="234"/>
        <v xml:space="preserve"> </v>
      </c>
      <c r="Q1183" s="155" t="str">
        <f>IF(P1183="在读",IF(IFERROR(FIND("一",C1183),0)&gt;0,"一对一",VLOOKUP(LEFT(C1183,3),班级编码!A:H,8,0)),P1183)</f>
        <v xml:space="preserve"> </v>
      </c>
      <c r="R1183" s="156">
        <f t="shared" si="235"/>
        <v>0</v>
      </c>
      <c r="S1183" s="151">
        <f t="shared" si="236"/>
        <v>0</v>
      </c>
      <c r="T1183" s="151" t="str">
        <f t="shared" si="237"/>
        <v/>
      </c>
      <c r="U1183" s="151" t="str">
        <f t="shared" si="238"/>
        <v/>
      </c>
      <c r="V1183" s="151" t="str">
        <f t="shared" si="239"/>
        <v/>
      </c>
      <c r="W1183" s="151" t="str">
        <f t="shared" si="240"/>
        <v/>
      </c>
      <c r="X1183" s="151">
        <f t="shared" si="241"/>
        <v>0</v>
      </c>
      <c r="Y1183" s="151">
        <f t="shared" si="242"/>
        <v>0</v>
      </c>
      <c r="Z1183" s="151" t="str">
        <f t="shared" si="243"/>
        <v/>
      </c>
      <c r="AA1183" s="151">
        <f>COUNTIF($F$2:F1183,F1183)</f>
        <v>0</v>
      </c>
      <c r="AB1183" s="156" t="str">
        <f t="shared" si="244"/>
        <v/>
      </c>
      <c r="AC1183" t="e">
        <f>VLOOKUP(C1183,'2-班级信息'!A:AH,31,0)</f>
        <v>#N/A</v>
      </c>
      <c r="AD1183" t="e">
        <f>VLOOKUP(C1183,'2-班级信息'!A:AH,8,0)</f>
        <v>#N/A</v>
      </c>
      <c r="AE1183" t="e">
        <f t="shared" si="245"/>
        <v>#N/A</v>
      </c>
      <c r="AF1183" t="e">
        <f t="shared" si="246"/>
        <v>#N/A</v>
      </c>
    </row>
    <row r="1184" spans="1:32">
      <c r="A1184" s="176"/>
      <c r="B1184" s="176"/>
      <c r="C1184" s="176"/>
      <c r="D1184" s="176"/>
      <c r="E1184" s="176"/>
      <c r="F1184" s="176"/>
      <c r="G1184" s="175"/>
      <c r="H1184" s="176"/>
      <c r="I1184" s="176"/>
      <c r="J1184" s="176"/>
      <c r="K1184" s="176"/>
      <c r="L1184" s="176"/>
      <c r="M1184" s="176"/>
      <c r="N1184" s="176" t="s">
        <v>12</v>
      </c>
      <c r="O1184" s="176" t="s">
        <v>12</v>
      </c>
      <c r="P1184" s="155" t="str">
        <f t="shared" si="234"/>
        <v xml:space="preserve"> </v>
      </c>
      <c r="Q1184" s="155" t="str">
        <f>IF(P1184="在读",IF(IFERROR(FIND("一",C1184),0)&gt;0,"一对一",VLOOKUP(LEFT(C1184,3),班级编码!A:H,8,0)),P1184)</f>
        <v xml:space="preserve"> </v>
      </c>
      <c r="R1184" s="156">
        <f t="shared" si="235"/>
        <v>0</v>
      </c>
      <c r="S1184" s="151">
        <f t="shared" si="236"/>
        <v>0</v>
      </c>
      <c r="T1184" s="151" t="str">
        <f t="shared" si="237"/>
        <v/>
      </c>
      <c r="U1184" s="151" t="str">
        <f t="shared" si="238"/>
        <v/>
      </c>
      <c r="V1184" s="151" t="str">
        <f t="shared" si="239"/>
        <v/>
      </c>
      <c r="W1184" s="151" t="str">
        <f t="shared" si="240"/>
        <v/>
      </c>
      <c r="X1184" s="151">
        <f t="shared" si="241"/>
        <v>0</v>
      </c>
      <c r="Y1184" s="151">
        <f t="shared" si="242"/>
        <v>0</v>
      </c>
      <c r="Z1184" s="151" t="str">
        <f t="shared" si="243"/>
        <v/>
      </c>
      <c r="AA1184" s="151">
        <f>COUNTIF($F$2:F1184,F1184)</f>
        <v>0</v>
      </c>
      <c r="AB1184" s="156" t="str">
        <f t="shared" si="244"/>
        <v/>
      </c>
      <c r="AC1184" t="e">
        <f>VLOOKUP(C1184,'2-班级信息'!A:AH,31,0)</f>
        <v>#N/A</v>
      </c>
      <c r="AD1184" t="e">
        <f>VLOOKUP(C1184,'2-班级信息'!A:AH,8,0)</f>
        <v>#N/A</v>
      </c>
      <c r="AE1184" t="e">
        <f t="shared" si="245"/>
        <v>#N/A</v>
      </c>
      <c r="AF1184" t="e">
        <f t="shared" si="246"/>
        <v>#N/A</v>
      </c>
    </row>
    <row r="1185" spans="1:32">
      <c r="A1185" s="176"/>
      <c r="B1185" s="176"/>
      <c r="C1185" s="176"/>
      <c r="D1185" s="176"/>
      <c r="E1185" s="176"/>
      <c r="F1185" s="176"/>
      <c r="G1185" s="175"/>
      <c r="H1185" s="176"/>
      <c r="I1185" s="176"/>
      <c r="J1185" s="176"/>
      <c r="K1185" s="176"/>
      <c r="L1185" s="176"/>
      <c r="M1185" s="176"/>
      <c r="N1185" s="176" t="s">
        <v>12</v>
      </c>
      <c r="O1185" s="176" t="s">
        <v>12</v>
      </c>
      <c r="P1185" s="155" t="str">
        <f t="shared" si="234"/>
        <v xml:space="preserve"> </v>
      </c>
      <c r="Q1185" s="155" t="str">
        <f>IF(P1185="在读",IF(IFERROR(FIND("一",C1185),0)&gt;0,"一对一",VLOOKUP(LEFT(C1185,3),班级编码!A:H,8,0)),P1185)</f>
        <v xml:space="preserve"> </v>
      </c>
      <c r="R1185" s="156">
        <f t="shared" si="235"/>
        <v>0</v>
      </c>
      <c r="S1185" s="151">
        <f t="shared" si="236"/>
        <v>0</v>
      </c>
      <c r="T1185" s="151" t="str">
        <f t="shared" si="237"/>
        <v/>
      </c>
      <c r="U1185" s="151" t="str">
        <f t="shared" si="238"/>
        <v/>
      </c>
      <c r="V1185" s="151" t="str">
        <f t="shared" si="239"/>
        <v/>
      </c>
      <c r="W1185" s="151" t="str">
        <f t="shared" si="240"/>
        <v/>
      </c>
      <c r="X1185" s="151">
        <f t="shared" si="241"/>
        <v>0</v>
      </c>
      <c r="Y1185" s="151">
        <f t="shared" si="242"/>
        <v>0</v>
      </c>
      <c r="Z1185" s="151" t="str">
        <f t="shared" si="243"/>
        <v/>
      </c>
      <c r="AA1185" s="151">
        <f>COUNTIF($F$2:F1185,F1185)</f>
        <v>0</v>
      </c>
      <c r="AB1185" s="156" t="str">
        <f t="shared" si="244"/>
        <v/>
      </c>
      <c r="AC1185" t="e">
        <f>VLOOKUP(C1185,'2-班级信息'!A:AH,31,0)</f>
        <v>#N/A</v>
      </c>
      <c r="AD1185" t="e">
        <f>VLOOKUP(C1185,'2-班级信息'!A:AH,8,0)</f>
        <v>#N/A</v>
      </c>
      <c r="AE1185" t="e">
        <f t="shared" si="245"/>
        <v>#N/A</v>
      </c>
      <c r="AF1185" t="e">
        <f t="shared" si="246"/>
        <v>#N/A</v>
      </c>
    </row>
    <row r="1186" spans="1:32">
      <c r="A1186" s="176"/>
      <c r="B1186" s="176"/>
      <c r="C1186" s="176"/>
      <c r="D1186" s="176"/>
      <c r="E1186" s="176"/>
      <c r="F1186" s="176"/>
      <c r="G1186" s="175"/>
      <c r="H1186" s="176"/>
      <c r="I1186" s="176"/>
      <c r="J1186" s="176"/>
      <c r="K1186" s="176"/>
      <c r="L1186" s="176"/>
      <c r="M1186" s="176"/>
      <c r="N1186" s="176" t="s">
        <v>12</v>
      </c>
      <c r="O1186" s="176" t="s">
        <v>12</v>
      </c>
      <c r="P1186" s="155" t="str">
        <f t="shared" si="234"/>
        <v xml:space="preserve"> </v>
      </c>
      <c r="Q1186" s="155" t="str">
        <f>IF(P1186="在读",IF(IFERROR(FIND("一",C1186),0)&gt;0,"一对一",VLOOKUP(LEFT(C1186,3),班级编码!A:H,8,0)),P1186)</f>
        <v xml:space="preserve"> </v>
      </c>
      <c r="R1186" s="156">
        <f t="shared" si="235"/>
        <v>0</v>
      </c>
      <c r="S1186" s="151">
        <f t="shared" si="236"/>
        <v>0</v>
      </c>
      <c r="T1186" s="151" t="str">
        <f t="shared" si="237"/>
        <v/>
      </c>
      <c r="U1186" s="151" t="str">
        <f t="shared" si="238"/>
        <v/>
      </c>
      <c r="V1186" s="151" t="str">
        <f t="shared" si="239"/>
        <v/>
      </c>
      <c r="W1186" s="151" t="str">
        <f t="shared" si="240"/>
        <v/>
      </c>
      <c r="X1186" s="151">
        <f t="shared" si="241"/>
        <v>0</v>
      </c>
      <c r="Y1186" s="151">
        <f t="shared" si="242"/>
        <v>0</v>
      </c>
      <c r="Z1186" s="151" t="str">
        <f t="shared" si="243"/>
        <v/>
      </c>
      <c r="AA1186" s="151">
        <f>COUNTIF($F$2:F1186,F1186)</f>
        <v>0</v>
      </c>
      <c r="AB1186" s="156" t="str">
        <f t="shared" si="244"/>
        <v/>
      </c>
      <c r="AC1186" t="e">
        <f>VLOOKUP(C1186,'2-班级信息'!A:AH,31,0)</f>
        <v>#N/A</v>
      </c>
      <c r="AD1186" t="e">
        <f>VLOOKUP(C1186,'2-班级信息'!A:AH,8,0)</f>
        <v>#N/A</v>
      </c>
      <c r="AE1186" t="e">
        <f t="shared" si="245"/>
        <v>#N/A</v>
      </c>
      <c r="AF1186" t="e">
        <f t="shared" si="246"/>
        <v>#N/A</v>
      </c>
    </row>
    <row r="1187" spans="1:32">
      <c r="A1187" s="176"/>
      <c r="B1187" s="176"/>
      <c r="C1187" s="176"/>
      <c r="D1187" s="176"/>
      <c r="E1187" s="176"/>
      <c r="F1187" s="176"/>
      <c r="G1187" s="175"/>
      <c r="H1187" s="176"/>
      <c r="I1187" s="176"/>
      <c r="J1187" s="176"/>
      <c r="K1187" s="176"/>
      <c r="L1187" s="176"/>
      <c r="M1187" s="176"/>
      <c r="N1187" s="176" t="s">
        <v>12</v>
      </c>
      <c r="O1187" s="176" t="s">
        <v>12</v>
      </c>
      <c r="P1187" s="155" t="str">
        <f t="shared" si="234"/>
        <v xml:space="preserve"> </v>
      </c>
      <c r="Q1187" s="155" t="str">
        <f>IF(P1187="在读",IF(IFERROR(FIND("一",C1187),0)&gt;0,"一对一",VLOOKUP(LEFT(C1187,3),班级编码!A:H,8,0)),P1187)</f>
        <v xml:space="preserve"> </v>
      </c>
      <c r="R1187" s="156">
        <f t="shared" si="235"/>
        <v>0</v>
      </c>
      <c r="S1187" s="151">
        <f t="shared" si="236"/>
        <v>0</v>
      </c>
      <c r="T1187" s="151" t="str">
        <f t="shared" si="237"/>
        <v/>
      </c>
      <c r="U1187" s="151" t="str">
        <f t="shared" si="238"/>
        <v/>
      </c>
      <c r="V1187" s="151" t="str">
        <f t="shared" si="239"/>
        <v/>
      </c>
      <c r="W1187" s="151" t="str">
        <f t="shared" si="240"/>
        <v/>
      </c>
      <c r="X1187" s="151">
        <f t="shared" si="241"/>
        <v>0</v>
      </c>
      <c r="Y1187" s="151">
        <f t="shared" si="242"/>
        <v>0</v>
      </c>
      <c r="Z1187" s="151" t="str">
        <f t="shared" si="243"/>
        <v/>
      </c>
      <c r="AA1187" s="151">
        <f>COUNTIF($F$2:F1187,F1187)</f>
        <v>0</v>
      </c>
      <c r="AB1187" s="156" t="str">
        <f t="shared" si="244"/>
        <v/>
      </c>
      <c r="AC1187" t="e">
        <f>VLOOKUP(C1187,'2-班级信息'!A:AH,31,0)</f>
        <v>#N/A</v>
      </c>
      <c r="AD1187" t="e">
        <f>VLOOKUP(C1187,'2-班级信息'!A:AH,8,0)</f>
        <v>#N/A</v>
      </c>
      <c r="AE1187" t="e">
        <f t="shared" si="245"/>
        <v>#N/A</v>
      </c>
      <c r="AF1187" t="e">
        <f t="shared" si="246"/>
        <v>#N/A</v>
      </c>
    </row>
    <row r="1188" spans="1:32">
      <c r="A1188" s="176"/>
      <c r="B1188" s="176"/>
      <c r="C1188" s="176"/>
      <c r="D1188" s="176"/>
      <c r="E1188" s="176"/>
      <c r="F1188" s="176"/>
      <c r="G1188" s="175"/>
      <c r="H1188" s="176"/>
      <c r="I1188" s="176"/>
      <c r="J1188" s="176"/>
      <c r="K1188" s="176"/>
      <c r="L1188" s="176"/>
      <c r="M1188" s="176"/>
      <c r="N1188" s="176" t="s">
        <v>12</v>
      </c>
      <c r="O1188" s="176" t="s">
        <v>12</v>
      </c>
      <c r="P1188" s="155" t="str">
        <f t="shared" si="234"/>
        <v xml:space="preserve"> </v>
      </c>
      <c r="Q1188" s="155" t="str">
        <f>IF(P1188="在读",IF(IFERROR(FIND("一",C1188),0)&gt;0,"一对一",VLOOKUP(LEFT(C1188,3),班级编码!A:H,8,0)),P1188)</f>
        <v xml:space="preserve"> </v>
      </c>
      <c r="R1188" s="156">
        <f t="shared" si="235"/>
        <v>0</v>
      </c>
      <c r="S1188" s="151">
        <f t="shared" si="236"/>
        <v>0</v>
      </c>
      <c r="T1188" s="151" t="str">
        <f t="shared" si="237"/>
        <v/>
      </c>
      <c r="U1188" s="151" t="str">
        <f t="shared" si="238"/>
        <v/>
      </c>
      <c r="V1188" s="151" t="str">
        <f t="shared" si="239"/>
        <v/>
      </c>
      <c r="W1188" s="151" t="str">
        <f t="shared" si="240"/>
        <v/>
      </c>
      <c r="X1188" s="151">
        <f t="shared" si="241"/>
        <v>0</v>
      </c>
      <c r="Y1188" s="151">
        <f t="shared" si="242"/>
        <v>0</v>
      </c>
      <c r="Z1188" s="151" t="str">
        <f t="shared" si="243"/>
        <v/>
      </c>
      <c r="AA1188" s="151">
        <f>COUNTIF($F$2:F1188,F1188)</f>
        <v>0</v>
      </c>
      <c r="AB1188" s="156" t="str">
        <f t="shared" si="244"/>
        <v/>
      </c>
      <c r="AC1188" t="e">
        <f>VLOOKUP(C1188,'2-班级信息'!A:AH,31,0)</f>
        <v>#N/A</v>
      </c>
      <c r="AD1188" t="e">
        <f>VLOOKUP(C1188,'2-班级信息'!A:AH,8,0)</f>
        <v>#N/A</v>
      </c>
      <c r="AE1188" t="e">
        <f t="shared" si="245"/>
        <v>#N/A</v>
      </c>
      <c r="AF1188" t="e">
        <f t="shared" si="246"/>
        <v>#N/A</v>
      </c>
    </row>
    <row r="1189" spans="1:32">
      <c r="A1189" s="176"/>
      <c r="B1189" s="176"/>
      <c r="C1189" s="176"/>
      <c r="D1189" s="176"/>
      <c r="E1189" s="176"/>
      <c r="F1189" s="176"/>
      <c r="G1189" s="175"/>
      <c r="H1189" s="176"/>
      <c r="I1189" s="176"/>
      <c r="J1189" s="176"/>
      <c r="K1189" s="176"/>
      <c r="L1189" s="176"/>
      <c r="M1189" s="176"/>
      <c r="N1189" s="176" t="s">
        <v>12</v>
      </c>
      <c r="O1189" s="176" t="s">
        <v>12</v>
      </c>
      <c r="P1189" s="155" t="str">
        <f t="shared" si="234"/>
        <v xml:space="preserve"> </v>
      </c>
      <c r="Q1189" s="155" t="str">
        <f>IF(P1189="在读",IF(IFERROR(FIND("一",C1189),0)&gt;0,"一对一",VLOOKUP(LEFT(C1189,3),班级编码!A:H,8,0)),P1189)</f>
        <v xml:space="preserve"> </v>
      </c>
      <c r="R1189" s="156">
        <f t="shared" si="235"/>
        <v>0</v>
      </c>
      <c r="S1189" s="151">
        <f t="shared" si="236"/>
        <v>0</v>
      </c>
      <c r="T1189" s="151" t="str">
        <f t="shared" si="237"/>
        <v/>
      </c>
      <c r="U1189" s="151" t="str">
        <f t="shared" si="238"/>
        <v/>
      </c>
      <c r="V1189" s="151" t="str">
        <f t="shared" si="239"/>
        <v/>
      </c>
      <c r="W1189" s="151" t="str">
        <f t="shared" si="240"/>
        <v/>
      </c>
      <c r="X1189" s="151">
        <f t="shared" si="241"/>
        <v>0</v>
      </c>
      <c r="Y1189" s="151">
        <f t="shared" si="242"/>
        <v>0</v>
      </c>
      <c r="Z1189" s="151" t="str">
        <f t="shared" si="243"/>
        <v/>
      </c>
      <c r="AA1189" s="151">
        <f>COUNTIF($F$2:F1189,F1189)</f>
        <v>0</v>
      </c>
      <c r="AB1189" s="156" t="str">
        <f t="shared" si="244"/>
        <v/>
      </c>
      <c r="AC1189" t="e">
        <f>VLOOKUP(C1189,'2-班级信息'!A:AH,31,0)</f>
        <v>#N/A</v>
      </c>
      <c r="AD1189" t="e">
        <f>VLOOKUP(C1189,'2-班级信息'!A:AH,8,0)</f>
        <v>#N/A</v>
      </c>
      <c r="AE1189" t="e">
        <f t="shared" si="245"/>
        <v>#N/A</v>
      </c>
      <c r="AF1189" t="e">
        <f t="shared" si="246"/>
        <v>#N/A</v>
      </c>
    </row>
    <row r="1190" spans="1:32">
      <c r="A1190" s="176"/>
      <c r="B1190" s="176"/>
      <c r="C1190" s="176"/>
      <c r="D1190" s="176"/>
      <c r="E1190" s="176"/>
      <c r="F1190" s="176"/>
      <c r="G1190" s="175"/>
      <c r="H1190" s="176"/>
      <c r="I1190" s="176"/>
      <c r="J1190" s="176"/>
      <c r="K1190" s="176"/>
      <c r="L1190" s="176"/>
      <c r="M1190" s="176"/>
      <c r="N1190" s="176" t="s">
        <v>12</v>
      </c>
      <c r="O1190" s="176" t="s">
        <v>12</v>
      </c>
      <c r="P1190" s="155" t="str">
        <f t="shared" si="234"/>
        <v xml:space="preserve"> </v>
      </c>
      <c r="Q1190" s="155" t="str">
        <f>IF(P1190="在读",IF(IFERROR(FIND("一",C1190),0)&gt;0,"一对一",VLOOKUP(LEFT(C1190,3),班级编码!A:H,8,0)),P1190)</f>
        <v xml:space="preserve"> </v>
      </c>
      <c r="R1190" s="156">
        <f t="shared" si="235"/>
        <v>0</v>
      </c>
      <c r="S1190" s="151">
        <f t="shared" si="236"/>
        <v>0</v>
      </c>
      <c r="T1190" s="151" t="str">
        <f t="shared" si="237"/>
        <v/>
      </c>
      <c r="U1190" s="151" t="str">
        <f t="shared" si="238"/>
        <v/>
      </c>
      <c r="V1190" s="151" t="str">
        <f t="shared" si="239"/>
        <v/>
      </c>
      <c r="W1190" s="151" t="str">
        <f t="shared" si="240"/>
        <v/>
      </c>
      <c r="X1190" s="151">
        <f t="shared" si="241"/>
        <v>0</v>
      </c>
      <c r="Y1190" s="151">
        <f t="shared" si="242"/>
        <v>0</v>
      </c>
      <c r="Z1190" s="151" t="str">
        <f t="shared" si="243"/>
        <v/>
      </c>
      <c r="AA1190" s="151">
        <f>COUNTIF($F$2:F1190,F1190)</f>
        <v>0</v>
      </c>
      <c r="AB1190" s="156" t="str">
        <f t="shared" si="244"/>
        <v/>
      </c>
      <c r="AC1190" t="e">
        <f>VLOOKUP(C1190,'2-班级信息'!A:AH,31,0)</f>
        <v>#N/A</v>
      </c>
      <c r="AD1190" t="e">
        <f>VLOOKUP(C1190,'2-班级信息'!A:AH,8,0)</f>
        <v>#N/A</v>
      </c>
      <c r="AE1190" t="e">
        <f t="shared" si="245"/>
        <v>#N/A</v>
      </c>
      <c r="AF1190" t="e">
        <f t="shared" si="246"/>
        <v>#N/A</v>
      </c>
    </row>
    <row r="1191" spans="1:32">
      <c r="A1191" s="176"/>
      <c r="B1191" s="176"/>
      <c r="C1191" s="176"/>
      <c r="D1191" s="176"/>
      <c r="E1191" s="176"/>
      <c r="F1191" s="176"/>
      <c r="G1191" s="175"/>
      <c r="H1191" s="176"/>
      <c r="I1191" s="176"/>
      <c r="J1191" s="176"/>
      <c r="K1191" s="176"/>
      <c r="L1191" s="176"/>
      <c r="M1191" s="176"/>
      <c r="N1191" s="176" t="s">
        <v>12</v>
      </c>
      <c r="O1191" s="176" t="s">
        <v>12</v>
      </c>
      <c r="P1191" s="155" t="str">
        <f t="shared" si="234"/>
        <v xml:space="preserve"> </v>
      </c>
      <c r="Q1191" s="155" t="str">
        <f>IF(P1191="在读",IF(IFERROR(FIND("一",C1191),0)&gt;0,"一对一",VLOOKUP(LEFT(C1191,3),班级编码!A:H,8,0)),P1191)</f>
        <v xml:space="preserve"> </v>
      </c>
      <c r="R1191" s="156">
        <f t="shared" si="235"/>
        <v>0</v>
      </c>
      <c r="S1191" s="151">
        <f t="shared" si="236"/>
        <v>0</v>
      </c>
      <c r="T1191" s="151" t="str">
        <f t="shared" si="237"/>
        <v/>
      </c>
      <c r="U1191" s="151" t="str">
        <f t="shared" si="238"/>
        <v/>
      </c>
      <c r="V1191" s="151" t="str">
        <f t="shared" si="239"/>
        <v/>
      </c>
      <c r="W1191" s="151" t="str">
        <f t="shared" si="240"/>
        <v/>
      </c>
      <c r="X1191" s="151">
        <f t="shared" si="241"/>
        <v>0</v>
      </c>
      <c r="Y1191" s="151">
        <f t="shared" si="242"/>
        <v>0</v>
      </c>
      <c r="Z1191" s="151" t="str">
        <f t="shared" si="243"/>
        <v/>
      </c>
      <c r="AA1191" s="151">
        <f>COUNTIF($F$2:F1191,F1191)</f>
        <v>0</v>
      </c>
      <c r="AB1191" s="156" t="str">
        <f t="shared" si="244"/>
        <v/>
      </c>
      <c r="AC1191" t="e">
        <f>VLOOKUP(C1191,'2-班级信息'!A:AH,31,0)</f>
        <v>#N/A</v>
      </c>
      <c r="AD1191" t="e">
        <f>VLOOKUP(C1191,'2-班级信息'!A:AH,8,0)</f>
        <v>#N/A</v>
      </c>
      <c r="AE1191" t="e">
        <f t="shared" si="245"/>
        <v>#N/A</v>
      </c>
      <c r="AF1191" t="e">
        <f t="shared" si="246"/>
        <v>#N/A</v>
      </c>
    </row>
    <row r="1192" spans="1:32">
      <c r="A1192" s="176"/>
      <c r="B1192" s="176"/>
      <c r="C1192" s="176"/>
      <c r="D1192" s="176"/>
      <c r="E1192" s="176"/>
      <c r="F1192" s="176"/>
      <c r="G1192" s="175"/>
      <c r="H1192" s="176"/>
      <c r="I1192" s="176"/>
      <c r="J1192" s="176"/>
      <c r="K1192" s="176"/>
      <c r="L1192" s="176"/>
      <c r="M1192" s="176"/>
      <c r="N1192" s="176" t="s">
        <v>12</v>
      </c>
      <c r="O1192" s="176" t="s">
        <v>12</v>
      </c>
      <c r="P1192" s="155" t="str">
        <f t="shared" si="234"/>
        <v xml:space="preserve"> </v>
      </c>
      <c r="Q1192" s="155" t="str">
        <f>IF(P1192="在读",IF(IFERROR(FIND("一",C1192),0)&gt;0,"一对一",VLOOKUP(LEFT(C1192,3),班级编码!A:H,8,0)),P1192)</f>
        <v xml:space="preserve"> </v>
      </c>
      <c r="R1192" s="156">
        <f t="shared" si="235"/>
        <v>0</v>
      </c>
      <c r="S1192" s="151">
        <f t="shared" si="236"/>
        <v>0</v>
      </c>
      <c r="T1192" s="151" t="str">
        <f t="shared" si="237"/>
        <v/>
      </c>
      <c r="U1192" s="151" t="str">
        <f t="shared" si="238"/>
        <v/>
      </c>
      <c r="V1192" s="151" t="str">
        <f t="shared" si="239"/>
        <v/>
      </c>
      <c r="W1192" s="151" t="str">
        <f t="shared" si="240"/>
        <v/>
      </c>
      <c r="X1192" s="151">
        <f t="shared" si="241"/>
        <v>0</v>
      </c>
      <c r="Y1192" s="151">
        <f t="shared" si="242"/>
        <v>0</v>
      </c>
      <c r="Z1192" s="151" t="str">
        <f t="shared" si="243"/>
        <v/>
      </c>
      <c r="AA1192" s="151">
        <f>COUNTIF($F$2:F1192,F1192)</f>
        <v>0</v>
      </c>
      <c r="AB1192" s="156" t="str">
        <f t="shared" si="244"/>
        <v/>
      </c>
      <c r="AC1192" t="e">
        <f>VLOOKUP(C1192,'2-班级信息'!A:AH,31,0)</f>
        <v>#N/A</v>
      </c>
      <c r="AD1192" t="e">
        <f>VLOOKUP(C1192,'2-班级信息'!A:AH,8,0)</f>
        <v>#N/A</v>
      </c>
      <c r="AE1192" t="e">
        <f t="shared" si="245"/>
        <v>#N/A</v>
      </c>
      <c r="AF1192" t="e">
        <f t="shared" si="246"/>
        <v>#N/A</v>
      </c>
    </row>
    <row r="1193" spans="1:32">
      <c r="A1193" s="176"/>
      <c r="B1193" s="176"/>
      <c r="C1193" s="176"/>
      <c r="D1193" s="176"/>
      <c r="E1193" s="176"/>
      <c r="F1193" s="176"/>
      <c r="G1193" s="175"/>
      <c r="H1193" s="176"/>
      <c r="I1193" s="176"/>
      <c r="J1193" s="176"/>
      <c r="K1193" s="176"/>
      <c r="L1193" s="176"/>
      <c r="M1193" s="176"/>
      <c r="N1193" s="176" t="s">
        <v>12</v>
      </c>
      <c r="O1193" s="176" t="s">
        <v>12</v>
      </c>
      <c r="P1193" s="155" t="str">
        <f t="shared" si="234"/>
        <v xml:space="preserve"> </v>
      </c>
      <c r="Q1193" s="155" t="str">
        <f>IF(P1193="在读",IF(IFERROR(FIND("一",C1193),0)&gt;0,"一对一",VLOOKUP(LEFT(C1193,3),班级编码!A:H,8,0)),P1193)</f>
        <v xml:space="preserve"> </v>
      </c>
      <c r="R1193" s="156">
        <f t="shared" si="235"/>
        <v>0</v>
      </c>
      <c r="S1193" s="151">
        <f t="shared" si="236"/>
        <v>0</v>
      </c>
      <c r="T1193" s="151" t="str">
        <f t="shared" si="237"/>
        <v/>
      </c>
      <c r="U1193" s="151" t="str">
        <f t="shared" si="238"/>
        <v/>
      </c>
      <c r="V1193" s="151" t="str">
        <f t="shared" si="239"/>
        <v/>
      </c>
      <c r="W1193" s="151" t="str">
        <f t="shared" si="240"/>
        <v/>
      </c>
      <c r="X1193" s="151">
        <f t="shared" si="241"/>
        <v>0</v>
      </c>
      <c r="Y1193" s="151">
        <f t="shared" si="242"/>
        <v>0</v>
      </c>
      <c r="Z1193" s="151" t="str">
        <f t="shared" si="243"/>
        <v/>
      </c>
      <c r="AA1193" s="151">
        <f>COUNTIF($F$2:F1193,F1193)</f>
        <v>0</v>
      </c>
      <c r="AB1193" s="156" t="str">
        <f t="shared" si="244"/>
        <v/>
      </c>
      <c r="AC1193" t="e">
        <f>VLOOKUP(C1193,'2-班级信息'!A:AH,31,0)</f>
        <v>#N/A</v>
      </c>
      <c r="AD1193" t="e">
        <f>VLOOKUP(C1193,'2-班级信息'!A:AH,8,0)</f>
        <v>#N/A</v>
      </c>
      <c r="AE1193" t="e">
        <f t="shared" si="245"/>
        <v>#N/A</v>
      </c>
      <c r="AF1193" t="e">
        <f t="shared" si="246"/>
        <v>#N/A</v>
      </c>
    </row>
    <row r="1194" spans="1:32">
      <c r="A1194" s="176"/>
      <c r="B1194" s="176"/>
      <c r="C1194" s="176"/>
      <c r="D1194" s="176"/>
      <c r="E1194" s="176"/>
      <c r="F1194" s="176"/>
      <c r="G1194" s="175"/>
      <c r="H1194" s="176"/>
      <c r="I1194" s="176"/>
      <c r="J1194" s="176"/>
      <c r="K1194" s="176"/>
      <c r="L1194" s="176"/>
      <c r="M1194" s="176"/>
      <c r="N1194" s="176" t="s">
        <v>12</v>
      </c>
      <c r="O1194" s="176" t="s">
        <v>12</v>
      </c>
      <c r="P1194" s="155" t="str">
        <f t="shared" si="234"/>
        <v xml:space="preserve"> </v>
      </c>
      <c r="Q1194" s="155" t="str">
        <f>IF(P1194="在读",IF(IFERROR(FIND("一",C1194),0)&gt;0,"一对一",VLOOKUP(LEFT(C1194,3),班级编码!A:H,8,0)),P1194)</f>
        <v xml:space="preserve"> </v>
      </c>
      <c r="R1194" s="156">
        <f t="shared" si="235"/>
        <v>0</v>
      </c>
      <c r="S1194" s="151">
        <f t="shared" si="236"/>
        <v>0</v>
      </c>
      <c r="T1194" s="151" t="str">
        <f t="shared" si="237"/>
        <v/>
      </c>
      <c r="U1194" s="151" t="str">
        <f t="shared" si="238"/>
        <v/>
      </c>
      <c r="V1194" s="151" t="str">
        <f t="shared" si="239"/>
        <v/>
      </c>
      <c r="W1194" s="151" t="str">
        <f t="shared" si="240"/>
        <v/>
      </c>
      <c r="X1194" s="151">
        <f t="shared" si="241"/>
        <v>0</v>
      </c>
      <c r="Y1194" s="151">
        <f t="shared" si="242"/>
        <v>0</v>
      </c>
      <c r="Z1194" s="151" t="str">
        <f t="shared" si="243"/>
        <v/>
      </c>
      <c r="AA1194" s="151">
        <f>COUNTIF($F$2:F1194,F1194)</f>
        <v>0</v>
      </c>
      <c r="AB1194" s="156" t="str">
        <f t="shared" si="244"/>
        <v/>
      </c>
      <c r="AC1194" t="e">
        <f>VLOOKUP(C1194,'2-班级信息'!A:AH,31,0)</f>
        <v>#N/A</v>
      </c>
      <c r="AD1194" t="e">
        <f>VLOOKUP(C1194,'2-班级信息'!A:AH,8,0)</f>
        <v>#N/A</v>
      </c>
      <c r="AE1194" t="e">
        <f t="shared" si="245"/>
        <v>#N/A</v>
      </c>
      <c r="AF1194" t="e">
        <f t="shared" si="246"/>
        <v>#N/A</v>
      </c>
    </row>
    <row r="1195" spans="1:32">
      <c r="A1195" s="176"/>
      <c r="B1195" s="176"/>
      <c r="C1195" s="176"/>
      <c r="D1195" s="176"/>
      <c r="E1195" s="176"/>
      <c r="F1195" s="176"/>
      <c r="G1195" s="175"/>
      <c r="H1195" s="176"/>
      <c r="I1195" s="176"/>
      <c r="J1195" s="176"/>
      <c r="K1195" s="176"/>
      <c r="L1195" s="176"/>
      <c r="M1195" s="176"/>
      <c r="N1195" s="176" t="s">
        <v>12</v>
      </c>
      <c r="O1195" s="176" t="s">
        <v>12</v>
      </c>
      <c r="P1195" s="155" t="str">
        <f t="shared" si="234"/>
        <v xml:space="preserve"> </v>
      </c>
      <c r="Q1195" s="155" t="str">
        <f>IF(P1195="在读",IF(IFERROR(FIND("一",C1195),0)&gt;0,"一对一",VLOOKUP(LEFT(C1195,3),班级编码!A:H,8,0)),P1195)</f>
        <v xml:space="preserve"> </v>
      </c>
      <c r="R1195" s="156">
        <f t="shared" si="235"/>
        <v>0</v>
      </c>
      <c r="S1195" s="151">
        <f t="shared" si="236"/>
        <v>0</v>
      </c>
      <c r="T1195" s="151" t="str">
        <f t="shared" si="237"/>
        <v/>
      </c>
      <c r="U1195" s="151" t="str">
        <f t="shared" si="238"/>
        <v/>
      </c>
      <c r="V1195" s="151" t="str">
        <f t="shared" si="239"/>
        <v/>
      </c>
      <c r="W1195" s="151" t="str">
        <f t="shared" si="240"/>
        <v/>
      </c>
      <c r="X1195" s="151">
        <f t="shared" si="241"/>
        <v>0</v>
      </c>
      <c r="Y1195" s="151">
        <f t="shared" si="242"/>
        <v>0</v>
      </c>
      <c r="Z1195" s="151" t="str">
        <f t="shared" si="243"/>
        <v/>
      </c>
      <c r="AA1195" s="151">
        <f>COUNTIF($F$2:F1195,F1195)</f>
        <v>0</v>
      </c>
      <c r="AB1195" s="156" t="str">
        <f t="shared" si="244"/>
        <v/>
      </c>
      <c r="AC1195" t="e">
        <f>VLOOKUP(C1195,'2-班级信息'!A:AH,31,0)</f>
        <v>#N/A</v>
      </c>
      <c r="AD1195" t="e">
        <f>VLOOKUP(C1195,'2-班级信息'!A:AH,8,0)</f>
        <v>#N/A</v>
      </c>
      <c r="AE1195" t="e">
        <f t="shared" si="245"/>
        <v>#N/A</v>
      </c>
      <c r="AF1195" t="e">
        <f t="shared" si="246"/>
        <v>#N/A</v>
      </c>
    </row>
    <row r="1196" spans="1:32">
      <c r="A1196" s="176"/>
      <c r="B1196" s="176"/>
      <c r="C1196" s="176"/>
      <c r="D1196" s="176"/>
      <c r="E1196" s="176"/>
      <c r="F1196" s="176"/>
      <c r="G1196" s="175"/>
      <c r="H1196" s="176"/>
      <c r="I1196" s="176"/>
      <c r="J1196" s="176"/>
      <c r="K1196" s="176"/>
      <c r="L1196" s="176"/>
      <c r="M1196" s="176"/>
      <c r="N1196" s="176" t="s">
        <v>12</v>
      </c>
      <c r="O1196" s="176" t="s">
        <v>12</v>
      </c>
      <c r="P1196" s="155" t="str">
        <f t="shared" si="234"/>
        <v xml:space="preserve"> </v>
      </c>
      <c r="Q1196" s="155" t="str">
        <f>IF(P1196="在读",IF(IFERROR(FIND("一",C1196),0)&gt;0,"一对一",VLOOKUP(LEFT(C1196,3),班级编码!A:H,8,0)),P1196)</f>
        <v xml:space="preserve"> </v>
      </c>
      <c r="R1196" s="156">
        <f t="shared" si="235"/>
        <v>0</v>
      </c>
      <c r="S1196" s="151">
        <f t="shared" si="236"/>
        <v>0</v>
      </c>
      <c r="T1196" s="151" t="str">
        <f t="shared" si="237"/>
        <v/>
      </c>
      <c r="U1196" s="151" t="str">
        <f t="shared" si="238"/>
        <v/>
      </c>
      <c r="V1196" s="151" t="str">
        <f t="shared" si="239"/>
        <v/>
      </c>
      <c r="W1196" s="151" t="str">
        <f t="shared" si="240"/>
        <v/>
      </c>
      <c r="X1196" s="151">
        <f t="shared" si="241"/>
        <v>0</v>
      </c>
      <c r="Y1196" s="151">
        <f t="shared" si="242"/>
        <v>0</v>
      </c>
      <c r="Z1196" s="151" t="str">
        <f t="shared" si="243"/>
        <v/>
      </c>
      <c r="AA1196" s="151">
        <f>COUNTIF($F$2:F1196,F1196)</f>
        <v>0</v>
      </c>
      <c r="AB1196" s="156" t="str">
        <f t="shared" si="244"/>
        <v/>
      </c>
      <c r="AC1196" t="e">
        <f>VLOOKUP(C1196,'2-班级信息'!A:AH,31,0)</f>
        <v>#N/A</v>
      </c>
      <c r="AD1196" t="e">
        <f>VLOOKUP(C1196,'2-班级信息'!A:AH,8,0)</f>
        <v>#N/A</v>
      </c>
      <c r="AE1196" t="e">
        <f t="shared" si="245"/>
        <v>#N/A</v>
      </c>
      <c r="AF1196" t="e">
        <f t="shared" si="246"/>
        <v>#N/A</v>
      </c>
    </row>
    <row r="1197" spans="1:32">
      <c r="A1197" s="176"/>
      <c r="B1197" s="176"/>
      <c r="C1197" s="176"/>
      <c r="D1197" s="176"/>
      <c r="E1197" s="176"/>
      <c r="F1197" s="176"/>
      <c r="G1197" s="175"/>
      <c r="H1197" s="176"/>
      <c r="I1197" s="176"/>
      <c r="J1197" s="176"/>
      <c r="K1197" s="176"/>
      <c r="L1197" s="176"/>
      <c r="M1197" s="176"/>
      <c r="N1197" s="176" t="s">
        <v>12</v>
      </c>
      <c r="O1197" s="176" t="s">
        <v>12</v>
      </c>
      <c r="P1197" s="155" t="str">
        <f t="shared" si="234"/>
        <v xml:space="preserve"> </v>
      </c>
      <c r="Q1197" s="155" t="str">
        <f>IF(P1197="在读",IF(IFERROR(FIND("一",C1197),0)&gt;0,"一对一",VLOOKUP(LEFT(C1197,3),班级编码!A:H,8,0)),P1197)</f>
        <v xml:space="preserve"> </v>
      </c>
      <c r="R1197" s="156">
        <f t="shared" si="235"/>
        <v>0</v>
      </c>
      <c r="S1197" s="151">
        <f t="shared" si="236"/>
        <v>0</v>
      </c>
      <c r="T1197" s="151" t="str">
        <f t="shared" si="237"/>
        <v/>
      </c>
      <c r="U1197" s="151" t="str">
        <f t="shared" si="238"/>
        <v/>
      </c>
      <c r="V1197" s="151" t="str">
        <f t="shared" si="239"/>
        <v/>
      </c>
      <c r="W1197" s="151" t="str">
        <f t="shared" si="240"/>
        <v/>
      </c>
      <c r="X1197" s="151">
        <f t="shared" si="241"/>
        <v>0</v>
      </c>
      <c r="Y1197" s="151">
        <f t="shared" si="242"/>
        <v>0</v>
      </c>
      <c r="Z1197" s="151" t="str">
        <f t="shared" si="243"/>
        <v/>
      </c>
      <c r="AA1197" s="151">
        <f>COUNTIF($F$2:F1197,F1197)</f>
        <v>0</v>
      </c>
      <c r="AB1197" s="156" t="str">
        <f t="shared" si="244"/>
        <v/>
      </c>
      <c r="AC1197" t="e">
        <f>VLOOKUP(C1197,'2-班级信息'!A:AH,31,0)</f>
        <v>#N/A</v>
      </c>
      <c r="AD1197" t="e">
        <f>VLOOKUP(C1197,'2-班级信息'!A:AH,8,0)</f>
        <v>#N/A</v>
      </c>
      <c r="AE1197" t="e">
        <f t="shared" si="245"/>
        <v>#N/A</v>
      </c>
      <c r="AF1197" t="e">
        <f t="shared" si="246"/>
        <v>#N/A</v>
      </c>
    </row>
    <row r="1198" spans="1:32">
      <c r="A1198" s="176"/>
      <c r="B1198" s="176"/>
      <c r="C1198" s="176"/>
      <c r="D1198" s="176"/>
      <c r="E1198" s="176"/>
      <c r="F1198" s="176"/>
      <c r="G1198" s="175"/>
      <c r="H1198" s="176"/>
      <c r="I1198" s="176"/>
      <c r="J1198" s="176"/>
      <c r="K1198" s="176"/>
      <c r="L1198" s="176"/>
      <c r="M1198" s="176"/>
      <c r="N1198" s="176" t="s">
        <v>12</v>
      </c>
      <c r="O1198" s="176" t="s">
        <v>12</v>
      </c>
      <c r="P1198" s="155" t="str">
        <f t="shared" si="234"/>
        <v xml:space="preserve"> </v>
      </c>
      <c r="Q1198" s="155" t="str">
        <f>IF(P1198="在读",IF(IFERROR(FIND("一",C1198),0)&gt;0,"一对一",VLOOKUP(LEFT(C1198,3),班级编码!A:H,8,0)),P1198)</f>
        <v xml:space="preserve"> </v>
      </c>
      <c r="R1198" s="156">
        <f t="shared" si="235"/>
        <v>0</v>
      </c>
      <c r="S1198" s="151">
        <f t="shared" si="236"/>
        <v>0</v>
      </c>
      <c r="T1198" s="151" t="str">
        <f t="shared" si="237"/>
        <v/>
      </c>
      <c r="U1198" s="151" t="str">
        <f t="shared" si="238"/>
        <v/>
      </c>
      <c r="V1198" s="151" t="str">
        <f t="shared" si="239"/>
        <v/>
      </c>
      <c r="W1198" s="151" t="str">
        <f t="shared" si="240"/>
        <v/>
      </c>
      <c r="X1198" s="151">
        <f t="shared" si="241"/>
        <v>0</v>
      </c>
      <c r="Y1198" s="151">
        <f t="shared" si="242"/>
        <v>0</v>
      </c>
      <c r="Z1198" s="151" t="str">
        <f t="shared" si="243"/>
        <v/>
      </c>
      <c r="AA1198" s="151">
        <f>COUNTIF($F$2:F1198,F1198)</f>
        <v>0</v>
      </c>
      <c r="AB1198" s="156" t="str">
        <f t="shared" si="244"/>
        <v/>
      </c>
      <c r="AC1198" t="e">
        <f>VLOOKUP(C1198,'2-班级信息'!A:AH,31,0)</f>
        <v>#N/A</v>
      </c>
      <c r="AD1198" t="e">
        <f>VLOOKUP(C1198,'2-班级信息'!A:AH,8,0)</f>
        <v>#N/A</v>
      </c>
      <c r="AE1198" t="e">
        <f t="shared" si="245"/>
        <v>#N/A</v>
      </c>
      <c r="AF1198" t="e">
        <f t="shared" si="246"/>
        <v>#N/A</v>
      </c>
    </row>
    <row r="1199" spans="1:32">
      <c r="A1199" s="176"/>
      <c r="B1199" s="176"/>
      <c r="C1199" s="176"/>
      <c r="D1199" s="176"/>
      <c r="E1199" s="176"/>
      <c r="F1199" s="176"/>
      <c r="G1199" s="175"/>
      <c r="H1199" s="176"/>
      <c r="I1199" s="176"/>
      <c r="J1199" s="176"/>
      <c r="K1199" s="176"/>
      <c r="L1199" s="176"/>
      <c r="M1199" s="176"/>
      <c r="N1199" s="176" t="s">
        <v>12</v>
      </c>
      <c r="O1199" s="176" t="s">
        <v>12</v>
      </c>
      <c r="P1199" s="155" t="str">
        <f t="shared" si="234"/>
        <v xml:space="preserve"> </v>
      </c>
      <c r="Q1199" s="155" t="str">
        <f>IF(P1199="在读",IF(IFERROR(FIND("一",C1199),0)&gt;0,"一对一",VLOOKUP(LEFT(C1199,3),班级编码!A:H,8,0)),P1199)</f>
        <v xml:space="preserve"> </v>
      </c>
      <c r="R1199" s="156">
        <f t="shared" si="235"/>
        <v>0</v>
      </c>
      <c r="S1199" s="151">
        <f t="shared" si="236"/>
        <v>0</v>
      </c>
      <c r="T1199" s="151" t="str">
        <f t="shared" si="237"/>
        <v/>
      </c>
      <c r="U1199" s="151" t="str">
        <f t="shared" si="238"/>
        <v/>
      </c>
      <c r="V1199" s="151" t="str">
        <f t="shared" si="239"/>
        <v/>
      </c>
      <c r="W1199" s="151" t="str">
        <f t="shared" si="240"/>
        <v/>
      </c>
      <c r="X1199" s="151">
        <f t="shared" si="241"/>
        <v>0</v>
      </c>
      <c r="Y1199" s="151">
        <f t="shared" si="242"/>
        <v>0</v>
      </c>
      <c r="Z1199" s="151" t="str">
        <f t="shared" si="243"/>
        <v/>
      </c>
      <c r="AA1199" s="151">
        <f>COUNTIF($F$2:F1199,F1199)</f>
        <v>0</v>
      </c>
      <c r="AB1199" s="156" t="str">
        <f t="shared" si="244"/>
        <v/>
      </c>
      <c r="AC1199" t="e">
        <f>VLOOKUP(C1199,'2-班级信息'!A:AH,31,0)</f>
        <v>#N/A</v>
      </c>
      <c r="AD1199" t="e">
        <f>VLOOKUP(C1199,'2-班级信息'!A:AH,8,0)</f>
        <v>#N/A</v>
      </c>
      <c r="AE1199" t="e">
        <f t="shared" si="245"/>
        <v>#N/A</v>
      </c>
      <c r="AF1199" t="e">
        <f t="shared" si="246"/>
        <v>#N/A</v>
      </c>
    </row>
    <row r="1200" spans="1:32">
      <c r="A1200" s="176"/>
      <c r="B1200" s="176"/>
      <c r="C1200" s="176"/>
      <c r="D1200" s="176"/>
      <c r="E1200" s="176"/>
      <c r="F1200" s="176"/>
      <c r="G1200" s="175"/>
      <c r="H1200" s="176"/>
      <c r="I1200" s="176"/>
      <c r="J1200" s="176"/>
      <c r="K1200" s="176"/>
      <c r="L1200" s="176"/>
      <c r="M1200" s="176"/>
      <c r="N1200" s="176" t="s">
        <v>12</v>
      </c>
      <c r="O1200" s="176" t="s">
        <v>12</v>
      </c>
      <c r="P1200" s="155" t="str">
        <f t="shared" si="234"/>
        <v xml:space="preserve"> </v>
      </c>
      <c r="Q1200" s="155" t="str">
        <f>IF(P1200="在读",IF(IFERROR(FIND("一",C1200),0)&gt;0,"一对一",VLOOKUP(LEFT(C1200,3),班级编码!A:H,8,0)),P1200)</f>
        <v xml:space="preserve"> </v>
      </c>
      <c r="R1200" s="156">
        <f t="shared" si="235"/>
        <v>0</v>
      </c>
      <c r="S1200" s="151">
        <f t="shared" si="236"/>
        <v>0</v>
      </c>
      <c r="T1200" s="151" t="str">
        <f t="shared" si="237"/>
        <v/>
      </c>
      <c r="U1200" s="151" t="str">
        <f t="shared" si="238"/>
        <v/>
      </c>
      <c r="V1200" s="151" t="str">
        <f t="shared" si="239"/>
        <v/>
      </c>
      <c r="W1200" s="151" t="str">
        <f t="shared" si="240"/>
        <v/>
      </c>
      <c r="X1200" s="151">
        <f t="shared" si="241"/>
        <v>0</v>
      </c>
      <c r="Y1200" s="151">
        <f t="shared" si="242"/>
        <v>0</v>
      </c>
      <c r="Z1200" s="151" t="str">
        <f t="shared" si="243"/>
        <v/>
      </c>
      <c r="AA1200" s="151">
        <f>COUNTIF($F$2:F1200,F1200)</f>
        <v>0</v>
      </c>
      <c r="AB1200" s="156" t="str">
        <f t="shared" si="244"/>
        <v/>
      </c>
      <c r="AC1200" t="e">
        <f>VLOOKUP(C1200,'2-班级信息'!A:AH,31,0)</f>
        <v>#N/A</v>
      </c>
      <c r="AD1200" t="e">
        <f>VLOOKUP(C1200,'2-班级信息'!A:AH,8,0)</f>
        <v>#N/A</v>
      </c>
      <c r="AE1200" t="e">
        <f t="shared" si="245"/>
        <v>#N/A</v>
      </c>
      <c r="AF1200" t="e">
        <f t="shared" si="246"/>
        <v>#N/A</v>
      </c>
    </row>
    <row r="1201" spans="1:32">
      <c r="A1201" s="176"/>
      <c r="B1201" s="176"/>
      <c r="C1201" s="176"/>
      <c r="D1201" s="176"/>
      <c r="E1201" s="176"/>
      <c r="F1201" s="176"/>
      <c r="G1201" s="175"/>
      <c r="H1201" s="176"/>
      <c r="I1201" s="176"/>
      <c r="J1201" s="176"/>
      <c r="K1201" s="176"/>
      <c r="L1201" s="176"/>
      <c r="M1201" s="176"/>
      <c r="N1201" s="176" t="s">
        <v>12</v>
      </c>
      <c r="O1201" s="176" t="s">
        <v>12</v>
      </c>
      <c r="P1201" s="155" t="str">
        <f t="shared" si="234"/>
        <v xml:space="preserve"> </v>
      </c>
      <c r="Q1201" s="155" t="str">
        <f>IF(P1201="在读",IF(IFERROR(FIND("一",C1201),0)&gt;0,"一对一",VLOOKUP(LEFT(C1201,3),班级编码!A:H,8,0)),P1201)</f>
        <v xml:space="preserve"> </v>
      </c>
      <c r="R1201" s="156">
        <f t="shared" si="235"/>
        <v>0</v>
      </c>
      <c r="S1201" s="151">
        <f t="shared" si="236"/>
        <v>0</v>
      </c>
      <c r="T1201" s="151" t="str">
        <f t="shared" si="237"/>
        <v/>
      </c>
      <c r="U1201" s="151" t="str">
        <f t="shared" si="238"/>
        <v/>
      </c>
      <c r="V1201" s="151" t="str">
        <f t="shared" si="239"/>
        <v/>
      </c>
      <c r="W1201" s="151" t="str">
        <f t="shared" si="240"/>
        <v/>
      </c>
      <c r="X1201" s="151">
        <f t="shared" si="241"/>
        <v>0</v>
      </c>
      <c r="Y1201" s="151">
        <f t="shared" si="242"/>
        <v>0</v>
      </c>
      <c r="Z1201" s="151" t="str">
        <f t="shared" si="243"/>
        <v/>
      </c>
      <c r="AA1201" s="151">
        <f>COUNTIF($F$2:F1201,F1201)</f>
        <v>0</v>
      </c>
      <c r="AB1201" s="156" t="str">
        <f t="shared" si="244"/>
        <v/>
      </c>
      <c r="AC1201" t="e">
        <f>VLOOKUP(C1201,'2-班级信息'!A:AH,31,0)</f>
        <v>#N/A</v>
      </c>
      <c r="AD1201" t="e">
        <f>VLOOKUP(C1201,'2-班级信息'!A:AH,8,0)</f>
        <v>#N/A</v>
      </c>
      <c r="AE1201" t="e">
        <f t="shared" si="245"/>
        <v>#N/A</v>
      </c>
      <c r="AF1201" t="e">
        <f t="shared" si="246"/>
        <v>#N/A</v>
      </c>
    </row>
    <row r="1202" spans="1:32">
      <c r="A1202" s="176"/>
      <c r="B1202" s="176"/>
      <c r="C1202" s="176"/>
      <c r="D1202" s="176"/>
      <c r="E1202" s="176"/>
      <c r="F1202" s="176"/>
      <c r="G1202" s="175"/>
      <c r="H1202" s="176"/>
      <c r="I1202" s="176"/>
      <c r="J1202" s="176"/>
      <c r="K1202" s="176"/>
      <c r="L1202" s="176"/>
      <c r="M1202" s="176"/>
      <c r="N1202" s="176" t="s">
        <v>12</v>
      </c>
      <c r="O1202" s="176" t="s">
        <v>12</v>
      </c>
      <c r="P1202" s="155" t="str">
        <f t="shared" si="234"/>
        <v xml:space="preserve"> </v>
      </c>
      <c r="Q1202" s="155" t="str">
        <f>IF(P1202="在读",IF(IFERROR(FIND("一",C1202),0)&gt;0,"一对一",VLOOKUP(LEFT(C1202,3),班级编码!A:H,8,0)),P1202)</f>
        <v xml:space="preserve"> </v>
      </c>
      <c r="R1202" s="156">
        <f t="shared" si="235"/>
        <v>0</v>
      </c>
      <c r="S1202" s="151">
        <f t="shared" si="236"/>
        <v>0</v>
      </c>
      <c r="T1202" s="151" t="str">
        <f t="shared" si="237"/>
        <v/>
      </c>
      <c r="U1202" s="151" t="str">
        <f t="shared" si="238"/>
        <v/>
      </c>
      <c r="V1202" s="151" t="str">
        <f t="shared" si="239"/>
        <v/>
      </c>
      <c r="W1202" s="151" t="str">
        <f t="shared" si="240"/>
        <v/>
      </c>
      <c r="X1202" s="151">
        <f t="shared" si="241"/>
        <v>0</v>
      </c>
      <c r="Y1202" s="151">
        <f t="shared" si="242"/>
        <v>0</v>
      </c>
      <c r="Z1202" s="151" t="str">
        <f t="shared" si="243"/>
        <v/>
      </c>
      <c r="AA1202" s="151">
        <f>COUNTIF($F$2:F1202,F1202)</f>
        <v>0</v>
      </c>
      <c r="AB1202" s="156" t="str">
        <f t="shared" si="244"/>
        <v/>
      </c>
      <c r="AC1202" t="e">
        <f>VLOOKUP(C1202,'2-班级信息'!A:AH,31,0)</f>
        <v>#N/A</v>
      </c>
      <c r="AD1202" t="e">
        <f>VLOOKUP(C1202,'2-班级信息'!A:AH,8,0)</f>
        <v>#N/A</v>
      </c>
      <c r="AE1202" t="e">
        <f t="shared" si="245"/>
        <v>#N/A</v>
      </c>
      <c r="AF1202" t="e">
        <f t="shared" si="246"/>
        <v>#N/A</v>
      </c>
    </row>
    <row r="1203" spans="1:32">
      <c r="A1203" s="176"/>
      <c r="B1203" s="176"/>
      <c r="C1203" s="176"/>
      <c r="D1203" s="176"/>
      <c r="E1203" s="176"/>
      <c r="F1203" s="176"/>
      <c r="G1203" s="175"/>
      <c r="H1203" s="176"/>
      <c r="I1203" s="176"/>
      <c r="J1203" s="176"/>
      <c r="K1203" s="176"/>
      <c r="L1203" s="176"/>
      <c r="M1203" s="176"/>
      <c r="N1203" s="176" t="s">
        <v>12</v>
      </c>
      <c r="O1203" s="176" t="s">
        <v>12</v>
      </c>
      <c r="P1203" s="155" t="str">
        <f t="shared" si="234"/>
        <v xml:space="preserve"> </v>
      </c>
      <c r="Q1203" s="155" t="str">
        <f>IF(P1203="在读",IF(IFERROR(FIND("一",C1203),0)&gt;0,"一对一",VLOOKUP(LEFT(C1203,3),班级编码!A:H,8,0)),P1203)</f>
        <v xml:space="preserve"> </v>
      </c>
      <c r="R1203" s="156">
        <f t="shared" si="235"/>
        <v>0</v>
      </c>
      <c r="S1203" s="151">
        <f t="shared" si="236"/>
        <v>0</v>
      </c>
      <c r="T1203" s="151" t="str">
        <f t="shared" si="237"/>
        <v/>
      </c>
      <c r="U1203" s="151" t="str">
        <f t="shared" si="238"/>
        <v/>
      </c>
      <c r="V1203" s="151" t="str">
        <f t="shared" si="239"/>
        <v/>
      </c>
      <c r="W1203" s="151" t="str">
        <f t="shared" si="240"/>
        <v/>
      </c>
      <c r="X1203" s="151">
        <f t="shared" si="241"/>
        <v>0</v>
      </c>
      <c r="Y1203" s="151">
        <f t="shared" si="242"/>
        <v>0</v>
      </c>
      <c r="Z1203" s="151" t="str">
        <f t="shared" si="243"/>
        <v/>
      </c>
      <c r="AA1203" s="151">
        <f>COUNTIF($F$2:F1203,F1203)</f>
        <v>0</v>
      </c>
      <c r="AB1203" s="156" t="str">
        <f t="shared" si="244"/>
        <v/>
      </c>
      <c r="AC1203" t="e">
        <f>VLOOKUP(C1203,'2-班级信息'!A:AH,31,0)</f>
        <v>#N/A</v>
      </c>
      <c r="AD1203" t="e">
        <f>VLOOKUP(C1203,'2-班级信息'!A:AH,8,0)</f>
        <v>#N/A</v>
      </c>
      <c r="AE1203" t="e">
        <f t="shared" si="245"/>
        <v>#N/A</v>
      </c>
      <c r="AF1203" t="e">
        <f t="shared" si="246"/>
        <v>#N/A</v>
      </c>
    </row>
    <row r="1204" spans="1:32">
      <c r="A1204" s="176"/>
      <c r="B1204" s="176"/>
      <c r="C1204" s="176"/>
      <c r="D1204" s="176"/>
      <c r="E1204" s="176"/>
      <c r="F1204" s="176"/>
      <c r="G1204" s="175"/>
      <c r="H1204" s="176"/>
      <c r="I1204" s="176"/>
      <c r="J1204" s="176"/>
      <c r="K1204" s="176"/>
      <c r="L1204" s="176"/>
      <c r="M1204" s="176"/>
      <c r="N1204" s="176" t="s">
        <v>12</v>
      </c>
      <c r="O1204" s="176" t="s">
        <v>12</v>
      </c>
      <c r="P1204" s="155" t="str">
        <f t="shared" si="234"/>
        <v xml:space="preserve"> </v>
      </c>
      <c r="Q1204" s="155" t="str">
        <f>IF(P1204="在读",IF(IFERROR(FIND("一",C1204),0)&gt;0,"一对一",VLOOKUP(LEFT(C1204,3),班级编码!A:H,8,0)),P1204)</f>
        <v xml:space="preserve"> </v>
      </c>
      <c r="R1204" s="156">
        <f t="shared" si="235"/>
        <v>0</v>
      </c>
      <c r="S1204" s="151">
        <f t="shared" si="236"/>
        <v>0</v>
      </c>
      <c r="T1204" s="151" t="str">
        <f t="shared" si="237"/>
        <v/>
      </c>
      <c r="U1204" s="151" t="str">
        <f t="shared" si="238"/>
        <v/>
      </c>
      <c r="V1204" s="151" t="str">
        <f t="shared" si="239"/>
        <v/>
      </c>
      <c r="W1204" s="151" t="str">
        <f t="shared" si="240"/>
        <v/>
      </c>
      <c r="X1204" s="151">
        <f t="shared" si="241"/>
        <v>0</v>
      </c>
      <c r="Y1204" s="151">
        <f t="shared" si="242"/>
        <v>0</v>
      </c>
      <c r="Z1204" s="151" t="str">
        <f t="shared" si="243"/>
        <v/>
      </c>
      <c r="AA1204" s="151">
        <f>COUNTIF($F$2:F1204,F1204)</f>
        <v>0</v>
      </c>
      <c r="AB1204" s="156" t="str">
        <f t="shared" si="244"/>
        <v/>
      </c>
      <c r="AC1204" t="e">
        <f>VLOOKUP(C1204,'2-班级信息'!A:AH,31,0)</f>
        <v>#N/A</v>
      </c>
      <c r="AD1204" t="e">
        <f>VLOOKUP(C1204,'2-班级信息'!A:AH,8,0)</f>
        <v>#N/A</v>
      </c>
      <c r="AE1204" t="e">
        <f t="shared" si="245"/>
        <v>#N/A</v>
      </c>
      <c r="AF1204" t="e">
        <f t="shared" si="246"/>
        <v>#N/A</v>
      </c>
    </row>
    <row r="1205" spans="1:32">
      <c r="A1205" s="176"/>
      <c r="B1205" s="176"/>
      <c r="C1205" s="176"/>
      <c r="D1205" s="176"/>
      <c r="E1205" s="176"/>
      <c r="F1205" s="176"/>
      <c r="G1205" s="175"/>
      <c r="H1205" s="176"/>
      <c r="I1205" s="176"/>
      <c r="J1205" s="176"/>
      <c r="K1205" s="176"/>
      <c r="L1205" s="176"/>
      <c r="M1205" s="176"/>
      <c r="N1205" s="176" t="s">
        <v>12</v>
      </c>
      <c r="O1205" s="176" t="s">
        <v>12</v>
      </c>
      <c r="P1205" s="155" t="str">
        <f t="shared" si="234"/>
        <v xml:space="preserve"> </v>
      </c>
      <c r="Q1205" s="155" t="str">
        <f>IF(P1205="在读",IF(IFERROR(FIND("一",C1205),0)&gt;0,"一对一",VLOOKUP(LEFT(C1205,3),班级编码!A:H,8,0)),P1205)</f>
        <v xml:space="preserve"> </v>
      </c>
      <c r="R1205" s="156">
        <f t="shared" si="235"/>
        <v>0</v>
      </c>
      <c r="S1205" s="151">
        <f t="shared" si="236"/>
        <v>0</v>
      </c>
      <c r="T1205" s="151" t="str">
        <f t="shared" si="237"/>
        <v/>
      </c>
      <c r="U1205" s="151" t="str">
        <f t="shared" si="238"/>
        <v/>
      </c>
      <c r="V1205" s="151" t="str">
        <f t="shared" si="239"/>
        <v/>
      </c>
      <c r="W1205" s="151" t="str">
        <f t="shared" si="240"/>
        <v/>
      </c>
      <c r="X1205" s="151">
        <f t="shared" si="241"/>
        <v>0</v>
      </c>
      <c r="Y1205" s="151">
        <f t="shared" si="242"/>
        <v>0</v>
      </c>
      <c r="Z1205" s="151" t="str">
        <f t="shared" si="243"/>
        <v/>
      </c>
      <c r="AA1205" s="151">
        <f>COUNTIF($F$2:F1205,F1205)</f>
        <v>0</v>
      </c>
      <c r="AB1205" s="156" t="str">
        <f t="shared" si="244"/>
        <v/>
      </c>
      <c r="AC1205" t="e">
        <f>VLOOKUP(C1205,'2-班级信息'!A:AH,31,0)</f>
        <v>#N/A</v>
      </c>
      <c r="AD1205" t="e">
        <f>VLOOKUP(C1205,'2-班级信息'!A:AH,8,0)</f>
        <v>#N/A</v>
      </c>
      <c r="AE1205" t="e">
        <f t="shared" si="245"/>
        <v>#N/A</v>
      </c>
      <c r="AF1205" t="e">
        <f t="shared" si="246"/>
        <v>#N/A</v>
      </c>
    </row>
    <row r="1206" spans="1:32">
      <c r="A1206" s="176"/>
      <c r="B1206" s="176"/>
      <c r="C1206" s="176"/>
      <c r="D1206" s="176"/>
      <c r="E1206" s="176"/>
      <c r="F1206" s="176"/>
      <c r="G1206" s="175"/>
      <c r="H1206" s="176"/>
      <c r="I1206" s="176"/>
      <c r="J1206" s="176"/>
      <c r="K1206" s="176"/>
      <c r="L1206" s="176"/>
      <c r="M1206" s="176"/>
      <c r="N1206" s="176" t="s">
        <v>12</v>
      </c>
      <c r="O1206" s="176" t="s">
        <v>12</v>
      </c>
      <c r="P1206" s="155" t="str">
        <f t="shared" si="234"/>
        <v xml:space="preserve"> </v>
      </c>
      <c r="Q1206" s="155" t="str">
        <f>IF(P1206="在读",IF(IFERROR(FIND("一",C1206),0)&gt;0,"一对一",VLOOKUP(LEFT(C1206,3),班级编码!A:H,8,0)),P1206)</f>
        <v xml:space="preserve"> </v>
      </c>
      <c r="R1206" s="156">
        <f t="shared" si="235"/>
        <v>0</v>
      </c>
      <c r="S1206" s="151">
        <f t="shared" si="236"/>
        <v>0</v>
      </c>
      <c r="T1206" s="151" t="str">
        <f t="shared" si="237"/>
        <v/>
      </c>
      <c r="U1206" s="151" t="str">
        <f t="shared" si="238"/>
        <v/>
      </c>
      <c r="V1206" s="151" t="str">
        <f t="shared" si="239"/>
        <v/>
      </c>
      <c r="W1206" s="151" t="str">
        <f t="shared" si="240"/>
        <v/>
      </c>
      <c r="X1206" s="151">
        <f t="shared" si="241"/>
        <v>0</v>
      </c>
      <c r="Y1206" s="151">
        <f t="shared" si="242"/>
        <v>0</v>
      </c>
      <c r="Z1206" s="151" t="str">
        <f t="shared" si="243"/>
        <v/>
      </c>
      <c r="AA1206" s="151">
        <f>COUNTIF($F$2:F1206,F1206)</f>
        <v>0</v>
      </c>
      <c r="AB1206" s="156" t="str">
        <f t="shared" si="244"/>
        <v/>
      </c>
      <c r="AC1206" t="e">
        <f>VLOOKUP(C1206,'2-班级信息'!A:AH,31,0)</f>
        <v>#N/A</v>
      </c>
      <c r="AD1206" t="e">
        <f>VLOOKUP(C1206,'2-班级信息'!A:AH,8,0)</f>
        <v>#N/A</v>
      </c>
      <c r="AE1206" t="e">
        <f t="shared" si="245"/>
        <v>#N/A</v>
      </c>
      <c r="AF1206" t="e">
        <f t="shared" si="246"/>
        <v>#N/A</v>
      </c>
    </row>
    <row r="1207" spans="1:32">
      <c r="A1207" s="176"/>
      <c r="B1207" s="176"/>
      <c r="C1207" s="176"/>
      <c r="D1207" s="176"/>
      <c r="E1207" s="176"/>
      <c r="F1207" s="176"/>
      <c r="G1207" s="175"/>
      <c r="H1207" s="176"/>
      <c r="I1207" s="176"/>
      <c r="J1207" s="176"/>
      <c r="K1207" s="176"/>
      <c r="L1207" s="176"/>
      <c r="M1207" s="176"/>
      <c r="N1207" s="176" t="s">
        <v>12</v>
      </c>
      <c r="O1207" s="176" t="s">
        <v>12</v>
      </c>
      <c r="P1207" s="155" t="str">
        <f t="shared" si="234"/>
        <v xml:space="preserve"> </v>
      </c>
      <c r="Q1207" s="155" t="str">
        <f>IF(P1207="在读",IF(IFERROR(FIND("一",C1207),0)&gt;0,"一对一",VLOOKUP(LEFT(C1207,3),班级编码!A:H,8,0)),P1207)</f>
        <v xml:space="preserve"> </v>
      </c>
      <c r="R1207" s="156">
        <f t="shared" si="235"/>
        <v>0</v>
      </c>
      <c r="S1207" s="151">
        <f t="shared" si="236"/>
        <v>0</v>
      </c>
      <c r="T1207" s="151" t="str">
        <f t="shared" si="237"/>
        <v/>
      </c>
      <c r="U1207" s="151" t="str">
        <f t="shared" si="238"/>
        <v/>
      </c>
      <c r="V1207" s="151" t="str">
        <f t="shared" si="239"/>
        <v/>
      </c>
      <c r="W1207" s="151" t="str">
        <f t="shared" si="240"/>
        <v/>
      </c>
      <c r="X1207" s="151">
        <f t="shared" si="241"/>
        <v>0</v>
      </c>
      <c r="Y1207" s="151">
        <f t="shared" si="242"/>
        <v>0</v>
      </c>
      <c r="Z1207" s="151" t="str">
        <f t="shared" si="243"/>
        <v/>
      </c>
      <c r="AA1207" s="151">
        <f>COUNTIF($F$2:F1207,F1207)</f>
        <v>0</v>
      </c>
      <c r="AB1207" s="156" t="str">
        <f t="shared" si="244"/>
        <v/>
      </c>
      <c r="AC1207" t="e">
        <f>VLOOKUP(C1207,'2-班级信息'!A:AH,31,0)</f>
        <v>#N/A</v>
      </c>
      <c r="AD1207" t="e">
        <f>VLOOKUP(C1207,'2-班级信息'!A:AH,8,0)</f>
        <v>#N/A</v>
      </c>
      <c r="AE1207" t="e">
        <f t="shared" si="245"/>
        <v>#N/A</v>
      </c>
      <c r="AF1207" t="e">
        <f t="shared" si="246"/>
        <v>#N/A</v>
      </c>
    </row>
    <row r="1208" spans="1:32">
      <c r="A1208" s="176"/>
      <c r="B1208" s="176"/>
      <c r="C1208" s="176"/>
      <c r="D1208" s="176"/>
      <c r="E1208" s="176"/>
      <c r="F1208" s="176"/>
      <c r="G1208" s="175"/>
      <c r="H1208" s="176"/>
      <c r="I1208" s="176"/>
      <c r="J1208" s="176"/>
      <c r="K1208" s="176"/>
      <c r="L1208" s="176"/>
      <c r="M1208" s="176"/>
      <c r="N1208" s="176" t="s">
        <v>12</v>
      </c>
      <c r="O1208" s="176" t="s">
        <v>12</v>
      </c>
      <c r="P1208" s="155" t="str">
        <f t="shared" si="234"/>
        <v xml:space="preserve"> </v>
      </c>
      <c r="Q1208" s="155" t="str">
        <f>IF(P1208="在读",IF(IFERROR(FIND("一",C1208),0)&gt;0,"一对一",VLOOKUP(LEFT(C1208,3),班级编码!A:H,8,0)),P1208)</f>
        <v xml:space="preserve"> </v>
      </c>
      <c r="R1208" s="156">
        <f t="shared" si="235"/>
        <v>0</v>
      </c>
      <c r="S1208" s="151">
        <f t="shared" si="236"/>
        <v>0</v>
      </c>
      <c r="T1208" s="151" t="str">
        <f t="shared" si="237"/>
        <v/>
      </c>
      <c r="U1208" s="151" t="str">
        <f t="shared" si="238"/>
        <v/>
      </c>
      <c r="V1208" s="151" t="str">
        <f t="shared" si="239"/>
        <v/>
      </c>
      <c r="W1208" s="151" t="str">
        <f t="shared" si="240"/>
        <v/>
      </c>
      <c r="X1208" s="151">
        <f t="shared" si="241"/>
        <v>0</v>
      </c>
      <c r="Y1208" s="151">
        <f t="shared" si="242"/>
        <v>0</v>
      </c>
      <c r="Z1208" s="151" t="str">
        <f t="shared" si="243"/>
        <v/>
      </c>
      <c r="AA1208" s="151">
        <f>COUNTIF($F$2:F1208,F1208)</f>
        <v>0</v>
      </c>
      <c r="AB1208" s="156" t="str">
        <f t="shared" si="244"/>
        <v/>
      </c>
      <c r="AC1208" t="e">
        <f>VLOOKUP(C1208,'2-班级信息'!A:AH,31,0)</f>
        <v>#N/A</v>
      </c>
      <c r="AD1208" t="e">
        <f>VLOOKUP(C1208,'2-班级信息'!A:AH,8,0)</f>
        <v>#N/A</v>
      </c>
      <c r="AE1208" t="e">
        <f t="shared" si="245"/>
        <v>#N/A</v>
      </c>
      <c r="AF1208" t="e">
        <f t="shared" si="246"/>
        <v>#N/A</v>
      </c>
    </row>
    <row r="1209" spans="1:32">
      <c r="A1209" s="176"/>
      <c r="B1209" s="176"/>
      <c r="C1209" s="176"/>
      <c r="D1209" s="176"/>
      <c r="E1209" s="176"/>
      <c r="F1209" s="176"/>
      <c r="G1209" s="175"/>
      <c r="H1209" s="176"/>
      <c r="I1209" s="176"/>
      <c r="J1209" s="176"/>
      <c r="K1209" s="176"/>
      <c r="L1209" s="176"/>
      <c r="M1209" s="176"/>
      <c r="N1209" s="176" t="s">
        <v>12</v>
      </c>
      <c r="O1209" s="176" t="s">
        <v>12</v>
      </c>
      <c r="P1209" s="155" t="str">
        <f t="shared" si="234"/>
        <v xml:space="preserve"> </v>
      </c>
      <c r="Q1209" s="155" t="str">
        <f>IF(P1209="在读",IF(IFERROR(FIND("一",C1209),0)&gt;0,"一对一",VLOOKUP(LEFT(C1209,3),班级编码!A:H,8,0)),P1209)</f>
        <v xml:space="preserve"> </v>
      </c>
      <c r="R1209" s="156">
        <f t="shared" si="235"/>
        <v>0</v>
      </c>
      <c r="S1209" s="151">
        <f t="shared" si="236"/>
        <v>0</v>
      </c>
      <c r="T1209" s="151" t="str">
        <f t="shared" si="237"/>
        <v/>
      </c>
      <c r="U1209" s="151" t="str">
        <f t="shared" si="238"/>
        <v/>
      </c>
      <c r="V1209" s="151" t="str">
        <f t="shared" si="239"/>
        <v/>
      </c>
      <c r="W1209" s="151" t="str">
        <f t="shared" si="240"/>
        <v/>
      </c>
      <c r="X1209" s="151">
        <f t="shared" si="241"/>
        <v>0</v>
      </c>
      <c r="Y1209" s="151">
        <f t="shared" si="242"/>
        <v>0</v>
      </c>
      <c r="Z1209" s="151" t="str">
        <f t="shared" si="243"/>
        <v/>
      </c>
      <c r="AA1209" s="151">
        <f>COUNTIF($F$2:F1209,F1209)</f>
        <v>0</v>
      </c>
      <c r="AB1209" s="156" t="str">
        <f t="shared" si="244"/>
        <v/>
      </c>
      <c r="AC1209" t="e">
        <f>VLOOKUP(C1209,'2-班级信息'!A:AH,31,0)</f>
        <v>#N/A</v>
      </c>
      <c r="AD1209" t="e">
        <f>VLOOKUP(C1209,'2-班级信息'!A:AH,8,0)</f>
        <v>#N/A</v>
      </c>
      <c r="AE1209" t="e">
        <f t="shared" si="245"/>
        <v>#N/A</v>
      </c>
      <c r="AF1209" t="e">
        <f t="shared" si="246"/>
        <v>#N/A</v>
      </c>
    </row>
    <row r="1210" spans="1:32">
      <c r="A1210" s="176"/>
      <c r="B1210" s="176"/>
      <c r="C1210" s="176"/>
      <c r="D1210" s="176"/>
      <c r="E1210" s="176"/>
      <c r="F1210" s="176"/>
      <c r="G1210" s="175"/>
      <c r="H1210" s="176"/>
      <c r="I1210" s="176"/>
      <c r="J1210" s="176"/>
      <c r="K1210" s="176"/>
      <c r="L1210" s="176"/>
      <c r="M1210" s="176"/>
      <c r="N1210" s="176" t="s">
        <v>12</v>
      </c>
      <c r="O1210" s="176" t="s">
        <v>12</v>
      </c>
      <c r="P1210" s="155" t="str">
        <f t="shared" si="234"/>
        <v xml:space="preserve"> </v>
      </c>
      <c r="Q1210" s="155" t="str">
        <f>IF(P1210="在读",IF(IFERROR(FIND("一",C1210),0)&gt;0,"一对一",VLOOKUP(LEFT(C1210,3),班级编码!A:H,8,0)),P1210)</f>
        <v xml:space="preserve"> </v>
      </c>
      <c r="R1210" s="156">
        <f t="shared" si="235"/>
        <v>0</v>
      </c>
      <c r="S1210" s="151">
        <f t="shared" si="236"/>
        <v>0</v>
      </c>
      <c r="T1210" s="151" t="str">
        <f t="shared" si="237"/>
        <v/>
      </c>
      <c r="U1210" s="151" t="str">
        <f t="shared" si="238"/>
        <v/>
      </c>
      <c r="V1210" s="151" t="str">
        <f t="shared" si="239"/>
        <v/>
      </c>
      <c r="W1210" s="151" t="str">
        <f t="shared" si="240"/>
        <v/>
      </c>
      <c r="X1210" s="151">
        <f t="shared" si="241"/>
        <v>0</v>
      </c>
      <c r="Y1210" s="151">
        <f t="shared" si="242"/>
        <v>0</v>
      </c>
      <c r="Z1210" s="151" t="str">
        <f t="shared" si="243"/>
        <v/>
      </c>
      <c r="AA1210" s="151">
        <f>COUNTIF($F$2:F1210,F1210)</f>
        <v>0</v>
      </c>
      <c r="AB1210" s="156" t="str">
        <f t="shared" si="244"/>
        <v/>
      </c>
      <c r="AC1210" t="e">
        <f>VLOOKUP(C1210,'2-班级信息'!A:AH,31,0)</f>
        <v>#N/A</v>
      </c>
      <c r="AD1210" t="e">
        <f>VLOOKUP(C1210,'2-班级信息'!A:AH,8,0)</f>
        <v>#N/A</v>
      </c>
      <c r="AE1210" t="e">
        <f t="shared" si="245"/>
        <v>#N/A</v>
      </c>
      <c r="AF1210" t="e">
        <f t="shared" si="246"/>
        <v>#N/A</v>
      </c>
    </row>
    <row r="1211" spans="1:32">
      <c r="A1211" s="176"/>
      <c r="B1211" s="176"/>
      <c r="C1211" s="176"/>
      <c r="D1211" s="176"/>
      <c r="E1211" s="176"/>
      <c r="F1211" s="176"/>
      <c r="G1211" s="175"/>
      <c r="H1211" s="176"/>
      <c r="I1211" s="176"/>
      <c r="J1211" s="176"/>
      <c r="K1211" s="176"/>
      <c r="L1211" s="176"/>
      <c r="M1211" s="176"/>
      <c r="N1211" s="176" t="s">
        <v>12</v>
      </c>
      <c r="O1211" s="176" t="s">
        <v>12</v>
      </c>
      <c r="P1211" s="155" t="str">
        <f t="shared" si="234"/>
        <v xml:space="preserve"> </v>
      </c>
      <c r="Q1211" s="155" t="str">
        <f>IF(P1211="在读",IF(IFERROR(FIND("一",C1211),0)&gt;0,"一对一",VLOOKUP(LEFT(C1211,3),班级编码!A:H,8,0)),P1211)</f>
        <v xml:space="preserve"> </v>
      </c>
      <c r="R1211" s="156">
        <f t="shared" si="235"/>
        <v>0</v>
      </c>
      <c r="S1211" s="151">
        <f t="shared" si="236"/>
        <v>0</v>
      </c>
      <c r="T1211" s="151" t="str">
        <f t="shared" si="237"/>
        <v/>
      </c>
      <c r="U1211" s="151" t="str">
        <f t="shared" si="238"/>
        <v/>
      </c>
      <c r="V1211" s="151" t="str">
        <f t="shared" si="239"/>
        <v/>
      </c>
      <c r="W1211" s="151" t="str">
        <f t="shared" si="240"/>
        <v/>
      </c>
      <c r="X1211" s="151">
        <f t="shared" si="241"/>
        <v>0</v>
      </c>
      <c r="Y1211" s="151">
        <f t="shared" si="242"/>
        <v>0</v>
      </c>
      <c r="Z1211" s="151" t="str">
        <f t="shared" si="243"/>
        <v/>
      </c>
      <c r="AA1211" s="151">
        <f>COUNTIF($F$2:F1211,F1211)</f>
        <v>0</v>
      </c>
      <c r="AB1211" s="156" t="str">
        <f t="shared" si="244"/>
        <v/>
      </c>
      <c r="AC1211" t="e">
        <f>VLOOKUP(C1211,'2-班级信息'!A:AH,31,0)</f>
        <v>#N/A</v>
      </c>
      <c r="AD1211" t="e">
        <f>VLOOKUP(C1211,'2-班级信息'!A:AH,8,0)</f>
        <v>#N/A</v>
      </c>
      <c r="AE1211" t="e">
        <f t="shared" si="245"/>
        <v>#N/A</v>
      </c>
      <c r="AF1211" t="e">
        <f t="shared" si="246"/>
        <v>#N/A</v>
      </c>
    </row>
    <row r="1212" spans="1:32">
      <c r="A1212" s="176"/>
      <c r="B1212" s="176"/>
      <c r="C1212" s="176"/>
      <c r="D1212" s="176"/>
      <c r="E1212" s="176"/>
      <c r="F1212" s="176"/>
      <c r="G1212" s="175"/>
      <c r="H1212" s="176"/>
      <c r="I1212" s="176"/>
      <c r="J1212" s="176"/>
      <c r="K1212" s="176"/>
      <c r="L1212" s="176"/>
      <c r="M1212" s="176"/>
      <c r="N1212" s="176" t="s">
        <v>12</v>
      </c>
      <c r="O1212" s="176" t="s">
        <v>12</v>
      </c>
      <c r="P1212" s="155" t="str">
        <f t="shared" si="234"/>
        <v xml:space="preserve"> </v>
      </c>
      <c r="Q1212" s="155" t="str">
        <f>IF(P1212="在读",IF(IFERROR(FIND("一",C1212),0)&gt;0,"一对一",VLOOKUP(LEFT(C1212,3),班级编码!A:H,8,0)),P1212)</f>
        <v xml:space="preserve"> </v>
      </c>
      <c r="R1212" s="156">
        <f t="shared" si="235"/>
        <v>0</v>
      </c>
      <c r="S1212" s="151">
        <f t="shared" si="236"/>
        <v>0</v>
      </c>
      <c r="T1212" s="151" t="str">
        <f t="shared" si="237"/>
        <v/>
      </c>
      <c r="U1212" s="151" t="str">
        <f t="shared" si="238"/>
        <v/>
      </c>
      <c r="V1212" s="151" t="str">
        <f t="shared" si="239"/>
        <v/>
      </c>
      <c r="W1212" s="151" t="str">
        <f t="shared" si="240"/>
        <v/>
      </c>
      <c r="X1212" s="151">
        <f t="shared" si="241"/>
        <v>0</v>
      </c>
      <c r="Y1212" s="151">
        <f t="shared" si="242"/>
        <v>0</v>
      </c>
      <c r="Z1212" s="151" t="str">
        <f t="shared" si="243"/>
        <v/>
      </c>
      <c r="AA1212" s="151">
        <f>COUNTIF($F$2:F1212,F1212)</f>
        <v>0</v>
      </c>
      <c r="AB1212" s="156" t="str">
        <f t="shared" si="244"/>
        <v/>
      </c>
      <c r="AC1212" t="e">
        <f>VLOOKUP(C1212,'2-班级信息'!A:AH,31,0)</f>
        <v>#N/A</v>
      </c>
      <c r="AD1212" t="e">
        <f>VLOOKUP(C1212,'2-班级信息'!A:AH,8,0)</f>
        <v>#N/A</v>
      </c>
      <c r="AE1212" t="e">
        <f t="shared" si="245"/>
        <v>#N/A</v>
      </c>
      <c r="AF1212" t="e">
        <f t="shared" si="246"/>
        <v>#N/A</v>
      </c>
    </row>
    <row r="1213" spans="1:32">
      <c r="A1213" s="176"/>
      <c r="B1213" s="176"/>
      <c r="C1213" s="176"/>
      <c r="D1213" s="176"/>
      <c r="E1213" s="176"/>
      <c r="F1213" s="176"/>
      <c r="G1213" s="175"/>
      <c r="H1213" s="176"/>
      <c r="I1213" s="176"/>
      <c r="J1213" s="176"/>
      <c r="K1213" s="176"/>
      <c r="L1213" s="176"/>
      <c r="M1213" s="176"/>
      <c r="N1213" s="176" t="s">
        <v>12</v>
      </c>
      <c r="O1213" s="176" t="s">
        <v>12</v>
      </c>
      <c r="P1213" s="155" t="str">
        <f t="shared" si="234"/>
        <v xml:space="preserve"> </v>
      </c>
      <c r="Q1213" s="155" t="str">
        <f>IF(P1213="在读",IF(IFERROR(FIND("一",C1213),0)&gt;0,"一对一",VLOOKUP(LEFT(C1213,3),班级编码!A:H,8,0)),P1213)</f>
        <v xml:space="preserve"> </v>
      </c>
      <c r="R1213" s="156">
        <f t="shared" si="235"/>
        <v>0</v>
      </c>
      <c r="S1213" s="151">
        <f t="shared" si="236"/>
        <v>0</v>
      </c>
      <c r="T1213" s="151" t="str">
        <f t="shared" si="237"/>
        <v/>
      </c>
      <c r="U1213" s="151" t="str">
        <f t="shared" si="238"/>
        <v/>
      </c>
      <c r="V1213" s="151" t="str">
        <f t="shared" si="239"/>
        <v/>
      </c>
      <c r="W1213" s="151" t="str">
        <f t="shared" si="240"/>
        <v/>
      </c>
      <c r="X1213" s="151">
        <f t="shared" si="241"/>
        <v>0</v>
      </c>
      <c r="Y1213" s="151">
        <f t="shared" si="242"/>
        <v>0</v>
      </c>
      <c r="Z1213" s="151" t="str">
        <f t="shared" si="243"/>
        <v/>
      </c>
      <c r="AA1213" s="151">
        <f>COUNTIF($F$2:F1213,F1213)</f>
        <v>0</v>
      </c>
      <c r="AB1213" s="156" t="str">
        <f t="shared" si="244"/>
        <v/>
      </c>
      <c r="AC1213" t="e">
        <f>VLOOKUP(C1213,'2-班级信息'!A:AH,31,0)</f>
        <v>#N/A</v>
      </c>
      <c r="AD1213" t="e">
        <f>VLOOKUP(C1213,'2-班级信息'!A:AH,8,0)</f>
        <v>#N/A</v>
      </c>
      <c r="AE1213" t="e">
        <f t="shared" si="245"/>
        <v>#N/A</v>
      </c>
      <c r="AF1213" t="e">
        <f t="shared" si="246"/>
        <v>#N/A</v>
      </c>
    </row>
    <row r="1214" spans="1:32">
      <c r="A1214" s="176"/>
      <c r="B1214" s="176"/>
      <c r="C1214" s="176"/>
      <c r="D1214" s="176"/>
      <c r="E1214" s="176"/>
      <c r="F1214" s="176"/>
      <c r="G1214" s="175"/>
      <c r="H1214" s="176"/>
      <c r="I1214" s="176"/>
      <c r="J1214" s="176"/>
      <c r="K1214" s="176"/>
      <c r="L1214" s="176"/>
      <c r="M1214" s="176"/>
      <c r="N1214" s="176" t="s">
        <v>12</v>
      </c>
      <c r="O1214" s="176" t="s">
        <v>12</v>
      </c>
      <c r="P1214" s="155" t="str">
        <f t="shared" si="234"/>
        <v xml:space="preserve"> </v>
      </c>
      <c r="Q1214" s="155" t="str">
        <f>IF(P1214="在读",IF(IFERROR(FIND("一",C1214),0)&gt;0,"一对一",VLOOKUP(LEFT(C1214,3),班级编码!A:H,8,0)),P1214)</f>
        <v xml:space="preserve"> </v>
      </c>
      <c r="R1214" s="156">
        <f t="shared" si="235"/>
        <v>0</v>
      </c>
      <c r="S1214" s="151">
        <f t="shared" si="236"/>
        <v>0</v>
      </c>
      <c r="T1214" s="151" t="str">
        <f t="shared" si="237"/>
        <v/>
      </c>
      <c r="U1214" s="151" t="str">
        <f t="shared" si="238"/>
        <v/>
      </c>
      <c r="V1214" s="151" t="str">
        <f t="shared" si="239"/>
        <v/>
      </c>
      <c r="W1214" s="151" t="str">
        <f t="shared" si="240"/>
        <v/>
      </c>
      <c r="X1214" s="151">
        <f t="shared" si="241"/>
        <v>0</v>
      </c>
      <c r="Y1214" s="151">
        <f t="shared" si="242"/>
        <v>0</v>
      </c>
      <c r="Z1214" s="151" t="str">
        <f t="shared" si="243"/>
        <v/>
      </c>
      <c r="AA1214" s="151">
        <f>COUNTIF($F$2:F1214,F1214)</f>
        <v>0</v>
      </c>
      <c r="AB1214" s="156" t="str">
        <f t="shared" si="244"/>
        <v/>
      </c>
      <c r="AC1214" t="e">
        <f>VLOOKUP(C1214,'2-班级信息'!A:AH,31,0)</f>
        <v>#N/A</v>
      </c>
      <c r="AD1214" t="e">
        <f>VLOOKUP(C1214,'2-班级信息'!A:AH,8,0)</f>
        <v>#N/A</v>
      </c>
      <c r="AE1214" t="e">
        <f t="shared" si="245"/>
        <v>#N/A</v>
      </c>
      <c r="AF1214" t="e">
        <f t="shared" si="246"/>
        <v>#N/A</v>
      </c>
    </row>
    <row r="1215" spans="1:32">
      <c r="A1215" s="176"/>
      <c r="B1215" s="176"/>
      <c r="C1215" s="176"/>
      <c r="D1215" s="176"/>
      <c r="E1215" s="176"/>
      <c r="F1215" s="176"/>
      <c r="G1215" s="175"/>
      <c r="H1215" s="176"/>
      <c r="I1215" s="176"/>
      <c r="J1215" s="176"/>
      <c r="K1215" s="176"/>
      <c r="L1215" s="176"/>
      <c r="M1215" s="176"/>
      <c r="N1215" s="176" t="s">
        <v>12</v>
      </c>
      <c r="O1215" s="176" t="s">
        <v>12</v>
      </c>
      <c r="P1215" s="155" t="str">
        <f t="shared" si="234"/>
        <v xml:space="preserve"> </v>
      </c>
      <c r="Q1215" s="155" t="str">
        <f>IF(P1215="在读",IF(IFERROR(FIND("一",C1215),0)&gt;0,"一对一",VLOOKUP(LEFT(C1215,3),班级编码!A:H,8,0)),P1215)</f>
        <v xml:space="preserve"> </v>
      </c>
      <c r="R1215" s="156">
        <f t="shared" si="235"/>
        <v>0</v>
      </c>
      <c r="S1215" s="151">
        <f t="shared" si="236"/>
        <v>0</v>
      </c>
      <c r="T1215" s="151" t="str">
        <f t="shared" si="237"/>
        <v/>
      </c>
      <c r="U1215" s="151" t="str">
        <f t="shared" si="238"/>
        <v/>
      </c>
      <c r="V1215" s="151" t="str">
        <f t="shared" si="239"/>
        <v/>
      </c>
      <c r="W1215" s="151" t="str">
        <f t="shared" si="240"/>
        <v/>
      </c>
      <c r="X1215" s="151">
        <f t="shared" si="241"/>
        <v>0</v>
      </c>
      <c r="Y1215" s="151">
        <f t="shared" si="242"/>
        <v>0</v>
      </c>
      <c r="Z1215" s="151" t="str">
        <f t="shared" si="243"/>
        <v/>
      </c>
      <c r="AA1215" s="151">
        <f>COUNTIF($F$2:F1215,F1215)</f>
        <v>0</v>
      </c>
      <c r="AB1215" s="156" t="str">
        <f t="shared" si="244"/>
        <v/>
      </c>
      <c r="AC1215" t="e">
        <f>VLOOKUP(C1215,'2-班级信息'!A:AH,31,0)</f>
        <v>#N/A</v>
      </c>
      <c r="AD1215" t="e">
        <f>VLOOKUP(C1215,'2-班级信息'!A:AH,8,0)</f>
        <v>#N/A</v>
      </c>
      <c r="AE1215" t="e">
        <f t="shared" si="245"/>
        <v>#N/A</v>
      </c>
      <c r="AF1215" t="e">
        <f t="shared" si="246"/>
        <v>#N/A</v>
      </c>
    </row>
    <row r="1216" spans="1:32">
      <c r="A1216" s="176"/>
      <c r="B1216" s="176"/>
      <c r="C1216" s="176"/>
      <c r="D1216" s="176"/>
      <c r="E1216" s="176"/>
      <c r="F1216" s="176"/>
      <c r="G1216" s="175"/>
      <c r="H1216" s="176"/>
      <c r="I1216" s="176"/>
      <c r="J1216" s="176"/>
      <c r="K1216" s="176"/>
      <c r="L1216" s="176"/>
      <c r="M1216" s="176"/>
      <c r="N1216" s="176" t="s">
        <v>12</v>
      </c>
      <c r="O1216" s="176" t="s">
        <v>12</v>
      </c>
      <c r="P1216" s="155" t="str">
        <f t="shared" si="234"/>
        <v xml:space="preserve"> </v>
      </c>
      <c r="Q1216" s="155" t="str">
        <f>IF(P1216="在读",IF(IFERROR(FIND("一",C1216),0)&gt;0,"一对一",VLOOKUP(LEFT(C1216,3),班级编码!A:H,8,0)),P1216)</f>
        <v xml:space="preserve"> </v>
      </c>
      <c r="R1216" s="156">
        <f t="shared" si="235"/>
        <v>0</v>
      </c>
      <c r="S1216" s="151">
        <f t="shared" si="236"/>
        <v>0</v>
      </c>
      <c r="T1216" s="151" t="str">
        <f t="shared" si="237"/>
        <v/>
      </c>
      <c r="U1216" s="151" t="str">
        <f t="shared" si="238"/>
        <v/>
      </c>
      <c r="V1216" s="151" t="str">
        <f t="shared" si="239"/>
        <v/>
      </c>
      <c r="W1216" s="151" t="str">
        <f t="shared" si="240"/>
        <v/>
      </c>
      <c r="X1216" s="151">
        <f t="shared" si="241"/>
        <v>0</v>
      </c>
      <c r="Y1216" s="151">
        <f t="shared" si="242"/>
        <v>0</v>
      </c>
      <c r="Z1216" s="151" t="str">
        <f t="shared" si="243"/>
        <v/>
      </c>
      <c r="AA1216" s="151">
        <f>COUNTIF($F$2:F1216,F1216)</f>
        <v>0</v>
      </c>
      <c r="AB1216" s="156" t="str">
        <f t="shared" si="244"/>
        <v/>
      </c>
      <c r="AC1216" t="e">
        <f>VLOOKUP(C1216,'2-班级信息'!A:AH,31,0)</f>
        <v>#N/A</v>
      </c>
      <c r="AD1216" t="e">
        <f>VLOOKUP(C1216,'2-班级信息'!A:AH,8,0)</f>
        <v>#N/A</v>
      </c>
      <c r="AE1216" t="e">
        <f t="shared" si="245"/>
        <v>#N/A</v>
      </c>
      <c r="AF1216" t="e">
        <f t="shared" si="246"/>
        <v>#N/A</v>
      </c>
    </row>
    <row r="1217" spans="1:32">
      <c r="A1217" s="176"/>
      <c r="B1217" s="176"/>
      <c r="C1217" s="176"/>
      <c r="D1217" s="176"/>
      <c r="E1217" s="176"/>
      <c r="F1217" s="176"/>
      <c r="G1217" s="175"/>
      <c r="H1217" s="176"/>
      <c r="I1217" s="176"/>
      <c r="J1217" s="176"/>
      <c r="K1217" s="176"/>
      <c r="L1217" s="176"/>
      <c r="M1217" s="176"/>
      <c r="N1217" s="176" t="s">
        <v>12</v>
      </c>
      <c r="O1217" s="176" t="s">
        <v>12</v>
      </c>
      <c r="P1217" s="155" t="str">
        <f t="shared" si="234"/>
        <v xml:space="preserve"> </v>
      </c>
      <c r="Q1217" s="155" t="str">
        <f>IF(P1217="在读",IF(IFERROR(FIND("一",C1217),0)&gt;0,"一对一",VLOOKUP(LEFT(C1217,3),班级编码!A:H,8,0)),P1217)</f>
        <v xml:space="preserve"> </v>
      </c>
      <c r="R1217" s="156">
        <f t="shared" si="235"/>
        <v>0</v>
      </c>
      <c r="S1217" s="151">
        <f t="shared" si="236"/>
        <v>0</v>
      </c>
      <c r="T1217" s="151" t="str">
        <f t="shared" si="237"/>
        <v/>
      </c>
      <c r="U1217" s="151" t="str">
        <f t="shared" si="238"/>
        <v/>
      </c>
      <c r="V1217" s="151" t="str">
        <f t="shared" si="239"/>
        <v/>
      </c>
      <c r="W1217" s="151" t="str">
        <f t="shared" si="240"/>
        <v/>
      </c>
      <c r="X1217" s="151">
        <f t="shared" si="241"/>
        <v>0</v>
      </c>
      <c r="Y1217" s="151">
        <f t="shared" si="242"/>
        <v>0</v>
      </c>
      <c r="Z1217" s="151" t="str">
        <f t="shared" si="243"/>
        <v/>
      </c>
      <c r="AA1217" s="151">
        <f>COUNTIF($F$2:F1217,F1217)</f>
        <v>0</v>
      </c>
      <c r="AB1217" s="156" t="str">
        <f t="shared" si="244"/>
        <v/>
      </c>
      <c r="AC1217" t="e">
        <f>VLOOKUP(C1217,'2-班级信息'!A:AH,31,0)</f>
        <v>#N/A</v>
      </c>
      <c r="AD1217" t="e">
        <f>VLOOKUP(C1217,'2-班级信息'!A:AH,8,0)</f>
        <v>#N/A</v>
      </c>
      <c r="AE1217" t="e">
        <f t="shared" si="245"/>
        <v>#N/A</v>
      </c>
      <c r="AF1217" t="e">
        <f t="shared" si="246"/>
        <v>#N/A</v>
      </c>
    </row>
    <row r="1218" spans="1:32">
      <c r="A1218" s="176"/>
      <c r="B1218" s="176"/>
      <c r="C1218" s="176"/>
      <c r="D1218" s="176"/>
      <c r="E1218" s="176"/>
      <c r="F1218" s="176"/>
      <c r="G1218" s="175"/>
      <c r="H1218" s="176"/>
      <c r="I1218" s="176"/>
      <c r="J1218" s="176"/>
      <c r="K1218" s="176"/>
      <c r="L1218" s="176"/>
      <c r="M1218" s="176"/>
      <c r="N1218" s="176" t="s">
        <v>12</v>
      </c>
      <c r="O1218" s="176" t="s">
        <v>12</v>
      </c>
      <c r="P1218" s="155" t="str">
        <f t="shared" si="234"/>
        <v xml:space="preserve"> </v>
      </c>
      <c r="Q1218" s="155" t="str">
        <f>IF(P1218="在读",IF(IFERROR(FIND("一",C1218),0)&gt;0,"一对一",VLOOKUP(LEFT(C1218,3),班级编码!A:H,8,0)),P1218)</f>
        <v xml:space="preserve"> </v>
      </c>
      <c r="R1218" s="156">
        <f t="shared" si="235"/>
        <v>0</v>
      </c>
      <c r="S1218" s="151">
        <f t="shared" si="236"/>
        <v>0</v>
      </c>
      <c r="T1218" s="151" t="str">
        <f t="shared" si="237"/>
        <v/>
      </c>
      <c r="U1218" s="151" t="str">
        <f t="shared" si="238"/>
        <v/>
      </c>
      <c r="V1218" s="151" t="str">
        <f t="shared" si="239"/>
        <v/>
      </c>
      <c r="W1218" s="151" t="str">
        <f t="shared" si="240"/>
        <v/>
      </c>
      <c r="X1218" s="151">
        <f t="shared" si="241"/>
        <v>0</v>
      </c>
      <c r="Y1218" s="151">
        <f t="shared" si="242"/>
        <v>0</v>
      </c>
      <c r="Z1218" s="151" t="str">
        <f t="shared" si="243"/>
        <v/>
      </c>
      <c r="AA1218" s="151">
        <f>COUNTIF($F$2:F1218,F1218)</f>
        <v>0</v>
      </c>
      <c r="AB1218" s="156" t="str">
        <f t="shared" si="244"/>
        <v/>
      </c>
      <c r="AC1218" t="e">
        <f>VLOOKUP(C1218,'2-班级信息'!A:AH,31,0)</f>
        <v>#N/A</v>
      </c>
      <c r="AD1218" t="e">
        <f>VLOOKUP(C1218,'2-班级信息'!A:AH,8,0)</f>
        <v>#N/A</v>
      </c>
      <c r="AE1218" t="e">
        <f t="shared" si="245"/>
        <v>#N/A</v>
      </c>
      <c r="AF1218" t="e">
        <f t="shared" si="246"/>
        <v>#N/A</v>
      </c>
    </row>
    <row r="1219" spans="1:32">
      <c r="A1219" s="176"/>
      <c r="B1219" s="176"/>
      <c r="C1219" s="176"/>
      <c r="D1219" s="176"/>
      <c r="E1219" s="176"/>
      <c r="F1219" s="176"/>
      <c r="G1219" s="175"/>
      <c r="H1219" s="176"/>
      <c r="I1219" s="176"/>
      <c r="J1219" s="176"/>
      <c r="K1219" s="176"/>
      <c r="L1219" s="176"/>
      <c r="M1219" s="176"/>
      <c r="N1219" s="176" t="s">
        <v>12</v>
      </c>
      <c r="O1219" s="176" t="s">
        <v>12</v>
      </c>
      <c r="P1219" s="155" t="str">
        <f t="shared" ref="P1219:P1282" si="247">IF(C1219="停读","停读",IF(C1219="未进班","未进班",IF(AND(L1219="",F1219&lt;&gt;""),"在读"," ")))</f>
        <v xml:space="preserve"> </v>
      </c>
      <c r="Q1219" s="155" t="str">
        <f>IF(P1219="在读",IF(IFERROR(FIND("一",C1219),0)&gt;0,"一对一",VLOOKUP(LEFT(C1219,3),班级编码!A:H,8,0)),P1219)</f>
        <v xml:space="preserve"> </v>
      </c>
      <c r="R1219" s="156">
        <f t="shared" ref="R1219:R1282" si="248">+C1219</f>
        <v>0</v>
      </c>
      <c r="S1219" s="151">
        <f t="shared" ref="S1219:S1282" si="249">IFERROR(LEFT(E1219,FIND(",",E1219)-1),E1219)</f>
        <v>0</v>
      </c>
      <c r="T1219" s="151" t="str">
        <f t="shared" ref="T1219:T1282" si="250">IF(X1219=Y1219,W1219,V1219)</f>
        <v/>
      </c>
      <c r="U1219" s="151" t="str">
        <f t="shared" ref="U1219:U1282" si="251">IF(X1219=Y1219,V1219,W1219)</f>
        <v/>
      </c>
      <c r="V1219" s="151" t="str">
        <f t="shared" ref="V1219:V1282" si="252">IFERROR(MID(E1219,FIND(",",E1219)+1,FIND("@",SUBSTITUTE(E1219,",","@",2))-FIND(",",E1219)-1),IF(ISERROR(FIND(",",E1219)),"",MID(E1219,FIND(",",E1219)+1,20)))</f>
        <v/>
      </c>
      <c r="W1219" s="151" t="str">
        <f t="shared" ref="W1219:W1282" si="253">IFERROR(MID(E1219,FIND("@",SUBSTITUTE(E1219,",","@",2))+1,10),"")</f>
        <v/>
      </c>
      <c r="X1219" s="151">
        <f t="shared" ref="X1219:X1282" si="254">LEN(V1219)</f>
        <v>0</v>
      </c>
      <c r="Y1219" s="151">
        <f t="shared" ref="Y1219:Y1282" si="255">LENB(V1219)</f>
        <v>0</v>
      </c>
      <c r="Z1219" s="151" t="str">
        <f t="shared" ref="Z1219:Z1282" si="256">IF(COUNTIF(F:F,F1219)&gt;1,"重复","")</f>
        <v/>
      </c>
      <c r="AA1219" s="151">
        <f>COUNTIF($F$2:F1219,F1219)</f>
        <v>0</v>
      </c>
      <c r="AB1219" s="156" t="str">
        <f t="shared" ref="AB1219:AB1282" si="257">IF(IFERROR(FIND("一",C1219),0)&gt;0,"一对一",LEFT(C1219,3))</f>
        <v/>
      </c>
      <c r="AC1219" t="e">
        <f>VLOOKUP(C1219,'2-班级信息'!A:AH,31,0)</f>
        <v>#N/A</v>
      </c>
      <c r="AD1219" t="e">
        <f>VLOOKUP(C1219,'2-班级信息'!A:AH,8,0)</f>
        <v>#N/A</v>
      </c>
      <c r="AE1219" t="e">
        <f t="shared" ref="AE1219:AE1282" si="258">IF(Q1219="一对一","一对一",VLOOKUP(H1219,AG:AH,2,0))</f>
        <v>#N/A</v>
      </c>
      <c r="AF1219" t="e">
        <f t="shared" ref="AF1219:AF1282" si="259">IF(OR(AE1219="幼儿班",AE1219="中学班",AE1219="一对一"),AE1219,IF(OR(AC1219="周日晚上",AC1219="周五晚上",AC1219="周六晚上"),AC1219,IF(OR(AC1219="周六上午",AC1219="周六下午",AC1219="周日上午",AC1219="周日下午",),"小学周末白天班","小学平时"&amp;AD1219&amp;"班")))</f>
        <v>#N/A</v>
      </c>
    </row>
    <row r="1220" spans="1:32">
      <c r="A1220" s="176"/>
      <c r="B1220" s="176"/>
      <c r="C1220" s="176"/>
      <c r="D1220" s="176"/>
      <c r="E1220" s="176"/>
      <c r="F1220" s="176"/>
      <c r="G1220" s="175"/>
      <c r="H1220" s="176"/>
      <c r="I1220" s="176"/>
      <c r="J1220" s="176"/>
      <c r="K1220" s="176"/>
      <c r="L1220" s="176"/>
      <c r="M1220" s="176"/>
      <c r="N1220" s="176" t="s">
        <v>12</v>
      </c>
      <c r="O1220" s="176" t="s">
        <v>12</v>
      </c>
      <c r="P1220" s="155" t="str">
        <f t="shared" si="247"/>
        <v xml:space="preserve"> </v>
      </c>
      <c r="Q1220" s="155" t="str">
        <f>IF(P1220="在读",IF(IFERROR(FIND("一",C1220),0)&gt;0,"一对一",VLOOKUP(LEFT(C1220,3),班级编码!A:H,8,0)),P1220)</f>
        <v xml:space="preserve"> </v>
      </c>
      <c r="R1220" s="156">
        <f t="shared" si="248"/>
        <v>0</v>
      </c>
      <c r="S1220" s="151">
        <f t="shared" si="249"/>
        <v>0</v>
      </c>
      <c r="T1220" s="151" t="str">
        <f t="shared" si="250"/>
        <v/>
      </c>
      <c r="U1220" s="151" t="str">
        <f t="shared" si="251"/>
        <v/>
      </c>
      <c r="V1220" s="151" t="str">
        <f t="shared" si="252"/>
        <v/>
      </c>
      <c r="W1220" s="151" t="str">
        <f t="shared" si="253"/>
        <v/>
      </c>
      <c r="X1220" s="151">
        <f t="shared" si="254"/>
        <v>0</v>
      </c>
      <c r="Y1220" s="151">
        <f t="shared" si="255"/>
        <v>0</v>
      </c>
      <c r="Z1220" s="151" t="str">
        <f t="shared" si="256"/>
        <v/>
      </c>
      <c r="AA1220" s="151">
        <f>COUNTIF($F$2:F1220,F1220)</f>
        <v>0</v>
      </c>
      <c r="AB1220" s="156" t="str">
        <f t="shared" si="257"/>
        <v/>
      </c>
      <c r="AC1220" t="e">
        <f>VLOOKUP(C1220,'2-班级信息'!A:AH,31,0)</f>
        <v>#N/A</v>
      </c>
      <c r="AD1220" t="e">
        <f>VLOOKUP(C1220,'2-班级信息'!A:AH,8,0)</f>
        <v>#N/A</v>
      </c>
      <c r="AE1220" t="e">
        <f t="shared" si="258"/>
        <v>#N/A</v>
      </c>
      <c r="AF1220" t="e">
        <f t="shared" si="259"/>
        <v>#N/A</v>
      </c>
    </row>
    <row r="1221" spans="1:32">
      <c r="A1221" s="176"/>
      <c r="B1221" s="176"/>
      <c r="C1221" s="176"/>
      <c r="D1221" s="176"/>
      <c r="E1221" s="176"/>
      <c r="F1221" s="176"/>
      <c r="G1221" s="175"/>
      <c r="H1221" s="176"/>
      <c r="I1221" s="176"/>
      <c r="J1221" s="176"/>
      <c r="K1221" s="176"/>
      <c r="L1221" s="176"/>
      <c r="M1221" s="176"/>
      <c r="N1221" s="176" t="s">
        <v>12</v>
      </c>
      <c r="O1221" s="176" t="s">
        <v>12</v>
      </c>
      <c r="P1221" s="155" t="str">
        <f t="shared" si="247"/>
        <v xml:space="preserve"> </v>
      </c>
      <c r="Q1221" s="155" t="str">
        <f>IF(P1221="在读",IF(IFERROR(FIND("一",C1221),0)&gt;0,"一对一",VLOOKUP(LEFT(C1221,3),班级编码!A:H,8,0)),P1221)</f>
        <v xml:space="preserve"> </v>
      </c>
      <c r="R1221" s="156">
        <f t="shared" si="248"/>
        <v>0</v>
      </c>
      <c r="S1221" s="151">
        <f t="shared" si="249"/>
        <v>0</v>
      </c>
      <c r="T1221" s="151" t="str">
        <f t="shared" si="250"/>
        <v/>
      </c>
      <c r="U1221" s="151" t="str">
        <f t="shared" si="251"/>
        <v/>
      </c>
      <c r="V1221" s="151" t="str">
        <f t="shared" si="252"/>
        <v/>
      </c>
      <c r="W1221" s="151" t="str">
        <f t="shared" si="253"/>
        <v/>
      </c>
      <c r="X1221" s="151">
        <f t="shared" si="254"/>
        <v>0</v>
      </c>
      <c r="Y1221" s="151">
        <f t="shared" si="255"/>
        <v>0</v>
      </c>
      <c r="Z1221" s="151" t="str">
        <f t="shared" si="256"/>
        <v/>
      </c>
      <c r="AA1221" s="151">
        <f>COUNTIF($F$2:F1221,F1221)</f>
        <v>0</v>
      </c>
      <c r="AB1221" s="156" t="str">
        <f t="shared" si="257"/>
        <v/>
      </c>
      <c r="AC1221" t="e">
        <f>VLOOKUP(C1221,'2-班级信息'!A:AH,31,0)</f>
        <v>#N/A</v>
      </c>
      <c r="AD1221" t="e">
        <f>VLOOKUP(C1221,'2-班级信息'!A:AH,8,0)</f>
        <v>#N/A</v>
      </c>
      <c r="AE1221" t="e">
        <f t="shared" si="258"/>
        <v>#N/A</v>
      </c>
      <c r="AF1221" t="e">
        <f t="shared" si="259"/>
        <v>#N/A</v>
      </c>
    </row>
    <row r="1222" spans="1:32">
      <c r="A1222" s="176"/>
      <c r="B1222" s="176"/>
      <c r="C1222" s="176"/>
      <c r="D1222" s="176"/>
      <c r="E1222" s="176"/>
      <c r="F1222" s="176"/>
      <c r="G1222" s="175"/>
      <c r="H1222" s="176"/>
      <c r="I1222" s="176"/>
      <c r="J1222" s="176"/>
      <c r="K1222" s="176"/>
      <c r="L1222" s="176"/>
      <c r="M1222" s="176"/>
      <c r="N1222" s="176" t="s">
        <v>12</v>
      </c>
      <c r="O1222" s="176" t="s">
        <v>12</v>
      </c>
      <c r="P1222" s="155" t="str">
        <f t="shared" si="247"/>
        <v xml:space="preserve"> </v>
      </c>
      <c r="Q1222" s="155" t="str">
        <f>IF(P1222="在读",IF(IFERROR(FIND("一",C1222),0)&gt;0,"一对一",VLOOKUP(LEFT(C1222,3),班级编码!A:H,8,0)),P1222)</f>
        <v xml:space="preserve"> </v>
      </c>
      <c r="R1222" s="156">
        <f t="shared" si="248"/>
        <v>0</v>
      </c>
      <c r="S1222" s="151">
        <f t="shared" si="249"/>
        <v>0</v>
      </c>
      <c r="T1222" s="151" t="str">
        <f t="shared" si="250"/>
        <v/>
      </c>
      <c r="U1222" s="151" t="str">
        <f t="shared" si="251"/>
        <v/>
      </c>
      <c r="V1222" s="151" t="str">
        <f t="shared" si="252"/>
        <v/>
      </c>
      <c r="W1222" s="151" t="str">
        <f t="shared" si="253"/>
        <v/>
      </c>
      <c r="X1222" s="151">
        <f t="shared" si="254"/>
        <v>0</v>
      </c>
      <c r="Y1222" s="151">
        <f t="shared" si="255"/>
        <v>0</v>
      </c>
      <c r="Z1222" s="151" t="str">
        <f t="shared" si="256"/>
        <v/>
      </c>
      <c r="AA1222" s="151">
        <f>COUNTIF($F$2:F1222,F1222)</f>
        <v>0</v>
      </c>
      <c r="AB1222" s="156" t="str">
        <f t="shared" si="257"/>
        <v/>
      </c>
      <c r="AC1222" t="e">
        <f>VLOOKUP(C1222,'2-班级信息'!A:AH,31,0)</f>
        <v>#N/A</v>
      </c>
      <c r="AD1222" t="e">
        <f>VLOOKUP(C1222,'2-班级信息'!A:AH,8,0)</f>
        <v>#N/A</v>
      </c>
      <c r="AE1222" t="e">
        <f t="shared" si="258"/>
        <v>#N/A</v>
      </c>
      <c r="AF1222" t="e">
        <f t="shared" si="259"/>
        <v>#N/A</v>
      </c>
    </row>
    <row r="1223" spans="1:32">
      <c r="A1223" s="176"/>
      <c r="B1223" s="176"/>
      <c r="C1223" s="176"/>
      <c r="D1223" s="176"/>
      <c r="E1223" s="176"/>
      <c r="F1223" s="176"/>
      <c r="G1223" s="175"/>
      <c r="H1223" s="176"/>
      <c r="I1223" s="176"/>
      <c r="J1223" s="176"/>
      <c r="K1223" s="176"/>
      <c r="L1223" s="176"/>
      <c r="M1223" s="176"/>
      <c r="N1223" s="176" t="s">
        <v>12</v>
      </c>
      <c r="O1223" s="176" t="s">
        <v>12</v>
      </c>
      <c r="P1223" s="155" t="str">
        <f t="shared" si="247"/>
        <v xml:space="preserve"> </v>
      </c>
      <c r="Q1223" s="155" t="str">
        <f>IF(P1223="在读",IF(IFERROR(FIND("一",C1223),0)&gt;0,"一对一",VLOOKUP(LEFT(C1223,3),班级编码!A:H,8,0)),P1223)</f>
        <v xml:space="preserve"> </v>
      </c>
      <c r="R1223" s="156">
        <f t="shared" si="248"/>
        <v>0</v>
      </c>
      <c r="S1223" s="151">
        <f t="shared" si="249"/>
        <v>0</v>
      </c>
      <c r="T1223" s="151" t="str">
        <f t="shared" si="250"/>
        <v/>
      </c>
      <c r="U1223" s="151" t="str">
        <f t="shared" si="251"/>
        <v/>
      </c>
      <c r="V1223" s="151" t="str">
        <f t="shared" si="252"/>
        <v/>
      </c>
      <c r="W1223" s="151" t="str">
        <f t="shared" si="253"/>
        <v/>
      </c>
      <c r="X1223" s="151">
        <f t="shared" si="254"/>
        <v>0</v>
      </c>
      <c r="Y1223" s="151">
        <f t="shared" si="255"/>
        <v>0</v>
      </c>
      <c r="Z1223" s="151" t="str">
        <f t="shared" si="256"/>
        <v/>
      </c>
      <c r="AA1223" s="151">
        <f>COUNTIF($F$2:F1223,F1223)</f>
        <v>0</v>
      </c>
      <c r="AB1223" s="156" t="str">
        <f t="shared" si="257"/>
        <v/>
      </c>
      <c r="AC1223" t="e">
        <f>VLOOKUP(C1223,'2-班级信息'!A:AH,31,0)</f>
        <v>#N/A</v>
      </c>
      <c r="AD1223" t="e">
        <f>VLOOKUP(C1223,'2-班级信息'!A:AH,8,0)</f>
        <v>#N/A</v>
      </c>
      <c r="AE1223" t="e">
        <f t="shared" si="258"/>
        <v>#N/A</v>
      </c>
      <c r="AF1223" t="e">
        <f t="shared" si="259"/>
        <v>#N/A</v>
      </c>
    </row>
    <row r="1224" spans="1:32">
      <c r="A1224" s="176"/>
      <c r="B1224" s="176"/>
      <c r="C1224" s="176"/>
      <c r="D1224" s="176"/>
      <c r="E1224" s="176"/>
      <c r="F1224" s="176"/>
      <c r="G1224" s="175"/>
      <c r="H1224" s="176"/>
      <c r="I1224" s="176"/>
      <c r="J1224" s="176"/>
      <c r="K1224" s="176"/>
      <c r="L1224" s="176"/>
      <c r="M1224" s="176"/>
      <c r="N1224" s="176" t="s">
        <v>12</v>
      </c>
      <c r="O1224" s="176" t="s">
        <v>12</v>
      </c>
      <c r="P1224" s="155" t="str">
        <f t="shared" si="247"/>
        <v xml:space="preserve"> </v>
      </c>
      <c r="Q1224" s="155" t="str">
        <f>IF(P1224="在读",IF(IFERROR(FIND("一",C1224),0)&gt;0,"一对一",VLOOKUP(LEFT(C1224,3),班级编码!A:H,8,0)),P1224)</f>
        <v xml:space="preserve"> </v>
      </c>
      <c r="R1224" s="156">
        <f t="shared" si="248"/>
        <v>0</v>
      </c>
      <c r="S1224" s="151">
        <f t="shared" si="249"/>
        <v>0</v>
      </c>
      <c r="T1224" s="151" t="str">
        <f t="shared" si="250"/>
        <v/>
      </c>
      <c r="U1224" s="151" t="str">
        <f t="shared" si="251"/>
        <v/>
      </c>
      <c r="V1224" s="151" t="str">
        <f t="shared" si="252"/>
        <v/>
      </c>
      <c r="W1224" s="151" t="str">
        <f t="shared" si="253"/>
        <v/>
      </c>
      <c r="X1224" s="151">
        <f t="shared" si="254"/>
        <v>0</v>
      </c>
      <c r="Y1224" s="151">
        <f t="shared" si="255"/>
        <v>0</v>
      </c>
      <c r="Z1224" s="151" t="str">
        <f t="shared" si="256"/>
        <v/>
      </c>
      <c r="AA1224" s="151">
        <f>COUNTIF($F$2:F1224,F1224)</f>
        <v>0</v>
      </c>
      <c r="AB1224" s="156" t="str">
        <f t="shared" si="257"/>
        <v/>
      </c>
      <c r="AC1224" t="e">
        <f>VLOOKUP(C1224,'2-班级信息'!A:AH,31,0)</f>
        <v>#N/A</v>
      </c>
      <c r="AD1224" t="e">
        <f>VLOOKUP(C1224,'2-班级信息'!A:AH,8,0)</f>
        <v>#N/A</v>
      </c>
      <c r="AE1224" t="e">
        <f t="shared" si="258"/>
        <v>#N/A</v>
      </c>
      <c r="AF1224" t="e">
        <f t="shared" si="259"/>
        <v>#N/A</v>
      </c>
    </row>
    <row r="1225" spans="1:32">
      <c r="A1225" s="176"/>
      <c r="B1225" s="176"/>
      <c r="C1225" s="176"/>
      <c r="D1225" s="176"/>
      <c r="E1225" s="176"/>
      <c r="F1225" s="176"/>
      <c r="G1225" s="175"/>
      <c r="H1225" s="176"/>
      <c r="I1225" s="176"/>
      <c r="J1225" s="176"/>
      <c r="K1225" s="176"/>
      <c r="L1225" s="176"/>
      <c r="M1225" s="176"/>
      <c r="N1225" s="176" t="s">
        <v>12</v>
      </c>
      <c r="O1225" s="176" t="s">
        <v>12</v>
      </c>
      <c r="P1225" s="155" t="str">
        <f t="shared" si="247"/>
        <v xml:space="preserve"> </v>
      </c>
      <c r="Q1225" s="155" t="str">
        <f>IF(P1225="在读",IF(IFERROR(FIND("一",C1225),0)&gt;0,"一对一",VLOOKUP(LEFT(C1225,3),班级编码!A:H,8,0)),P1225)</f>
        <v xml:space="preserve"> </v>
      </c>
      <c r="R1225" s="156">
        <f t="shared" si="248"/>
        <v>0</v>
      </c>
      <c r="S1225" s="151">
        <f t="shared" si="249"/>
        <v>0</v>
      </c>
      <c r="T1225" s="151" t="str">
        <f t="shared" si="250"/>
        <v/>
      </c>
      <c r="U1225" s="151" t="str">
        <f t="shared" si="251"/>
        <v/>
      </c>
      <c r="V1225" s="151" t="str">
        <f t="shared" si="252"/>
        <v/>
      </c>
      <c r="W1225" s="151" t="str">
        <f t="shared" si="253"/>
        <v/>
      </c>
      <c r="X1225" s="151">
        <f t="shared" si="254"/>
        <v>0</v>
      </c>
      <c r="Y1225" s="151">
        <f t="shared" si="255"/>
        <v>0</v>
      </c>
      <c r="Z1225" s="151" t="str">
        <f t="shared" si="256"/>
        <v/>
      </c>
      <c r="AA1225" s="151">
        <f>COUNTIF($F$2:F1225,F1225)</f>
        <v>0</v>
      </c>
      <c r="AB1225" s="156" t="str">
        <f t="shared" si="257"/>
        <v/>
      </c>
      <c r="AC1225" t="e">
        <f>VLOOKUP(C1225,'2-班级信息'!A:AH,31,0)</f>
        <v>#N/A</v>
      </c>
      <c r="AD1225" t="e">
        <f>VLOOKUP(C1225,'2-班级信息'!A:AH,8,0)</f>
        <v>#N/A</v>
      </c>
      <c r="AE1225" t="e">
        <f t="shared" si="258"/>
        <v>#N/A</v>
      </c>
      <c r="AF1225" t="e">
        <f t="shared" si="259"/>
        <v>#N/A</v>
      </c>
    </row>
    <row r="1226" spans="1:32">
      <c r="A1226" s="176"/>
      <c r="B1226" s="176"/>
      <c r="C1226" s="176"/>
      <c r="D1226" s="176"/>
      <c r="E1226" s="176"/>
      <c r="F1226" s="176"/>
      <c r="G1226" s="175"/>
      <c r="H1226" s="176"/>
      <c r="I1226" s="176"/>
      <c r="J1226" s="176"/>
      <c r="K1226" s="176"/>
      <c r="L1226" s="176"/>
      <c r="M1226" s="176"/>
      <c r="N1226" s="176" t="s">
        <v>12</v>
      </c>
      <c r="O1226" s="176" t="s">
        <v>12</v>
      </c>
      <c r="P1226" s="155" t="str">
        <f t="shared" si="247"/>
        <v xml:space="preserve"> </v>
      </c>
      <c r="Q1226" s="155" t="str">
        <f>IF(P1226="在读",IF(IFERROR(FIND("一",C1226),0)&gt;0,"一对一",VLOOKUP(LEFT(C1226,3),班级编码!A:H,8,0)),P1226)</f>
        <v xml:space="preserve"> </v>
      </c>
      <c r="R1226" s="156">
        <f t="shared" si="248"/>
        <v>0</v>
      </c>
      <c r="S1226" s="151">
        <f t="shared" si="249"/>
        <v>0</v>
      </c>
      <c r="T1226" s="151" t="str">
        <f t="shared" si="250"/>
        <v/>
      </c>
      <c r="U1226" s="151" t="str">
        <f t="shared" si="251"/>
        <v/>
      </c>
      <c r="V1226" s="151" t="str">
        <f t="shared" si="252"/>
        <v/>
      </c>
      <c r="W1226" s="151" t="str">
        <f t="shared" si="253"/>
        <v/>
      </c>
      <c r="X1226" s="151">
        <f t="shared" si="254"/>
        <v>0</v>
      </c>
      <c r="Y1226" s="151">
        <f t="shared" si="255"/>
        <v>0</v>
      </c>
      <c r="Z1226" s="151" t="str">
        <f t="shared" si="256"/>
        <v/>
      </c>
      <c r="AA1226" s="151">
        <f>COUNTIF($F$2:F1226,F1226)</f>
        <v>0</v>
      </c>
      <c r="AB1226" s="156" t="str">
        <f t="shared" si="257"/>
        <v/>
      </c>
      <c r="AC1226" t="e">
        <f>VLOOKUP(C1226,'2-班级信息'!A:AH,31,0)</f>
        <v>#N/A</v>
      </c>
      <c r="AD1226" t="e">
        <f>VLOOKUP(C1226,'2-班级信息'!A:AH,8,0)</f>
        <v>#N/A</v>
      </c>
      <c r="AE1226" t="e">
        <f t="shared" si="258"/>
        <v>#N/A</v>
      </c>
      <c r="AF1226" t="e">
        <f t="shared" si="259"/>
        <v>#N/A</v>
      </c>
    </row>
    <row r="1227" spans="1:32">
      <c r="A1227" s="176"/>
      <c r="B1227" s="176"/>
      <c r="C1227" s="176"/>
      <c r="D1227" s="176"/>
      <c r="E1227" s="176"/>
      <c r="F1227" s="176"/>
      <c r="G1227" s="175"/>
      <c r="H1227" s="176"/>
      <c r="I1227" s="176"/>
      <c r="J1227" s="176"/>
      <c r="K1227" s="176"/>
      <c r="L1227" s="176"/>
      <c r="M1227" s="176"/>
      <c r="N1227" s="176" t="s">
        <v>12</v>
      </c>
      <c r="O1227" s="176" t="s">
        <v>12</v>
      </c>
      <c r="P1227" s="155" t="str">
        <f t="shared" si="247"/>
        <v xml:space="preserve"> </v>
      </c>
      <c r="Q1227" s="155" t="str">
        <f>IF(P1227="在读",IF(IFERROR(FIND("一",C1227),0)&gt;0,"一对一",VLOOKUP(LEFT(C1227,3),班级编码!A:H,8,0)),P1227)</f>
        <v xml:space="preserve"> </v>
      </c>
      <c r="R1227" s="156">
        <f t="shared" si="248"/>
        <v>0</v>
      </c>
      <c r="S1227" s="151">
        <f t="shared" si="249"/>
        <v>0</v>
      </c>
      <c r="T1227" s="151" t="str">
        <f t="shared" si="250"/>
        <v/>
      </c>
      <c r="U1227" s="151" t="str">
        <f t="shared" si="251"/>
        <v/>
      </c>
      <c r="V1227" s="151" t="str">
        <f t="shared" si="252"/>
        <v/>
      </c>
      <c r="W1227" s="151" t="str">
        <f t="shared" si="253"/>
        <v/>
      </c>
      <c r="X1227" s="151">
        <f t="shared" si="254"/>
        <v>0</v>
      </c>
      <c r="Y1227" s="151">
        <f t="shared" si="255"/>
        <v>0</v>
      </c>
      <c r="Z1227" s="151" t="str">
        <f t="shared" si="256"/>
        <v/>
      </c>
      <c r="AA1227" s="151">
        <f>COUNTIF($F$2:F1227,F1227)</f>
        <v>0</v>
      </c>
      <c r="AB1227" s="156" t="str">
        <f t="shared" si="257"/>
        <v/>
      </c>
      <c r="AC1227" t="e">
        <f>VLOOKUP(C1227,'2-班级信息'!A:AH,31,0)</f>
        <v>#N/A</v>
      </c>
      <c r="AD1227" t="e">
        <f>VLOOKUP(C1227,'2-班级信息'!A:AH,8,0)</f>
        <v>#N/A</v>
      </c>
      <c r="AE1227" t="e">
        <f t="shared" si="258"/>
        <v>#N/A</v>
      </c>
      <c r="AF1227" t="e">
        <f t="shared" si="259"/>
        <v>#N/A</v>
      </c>
    </row>
    <row r="1228" spans="1:32">
      <c r="A1228" s="176"/>
      <c r="B1228" s="176"/>
      <c r="C1228" s="176"/>
      <c r="D1228" s="176"/>
      <c r="E1228" s="176"/>
      <c r="F1228" s="176"/>
      <c r="G1228" s="175"/>
      <c r="H1228" s="176"/>
      <c r="I1228" s="176"/>
      <c r="J1228" s="176"/>
      <c r="K1228" s="176"/>
      <c r="L1228" s="176"/>
      <c r="M1228" s="176"/>
      <c r="N1228" s="176" t="s">
        <v>12</v>
      </c>
      <c r="O1228" s="176" t="s">
        <v>12</v>
      </c>
      <c r="P1228" s="155" t="str">
        <f t="shared" si="247"/>
        <v xml:space="preserve"> </v>
      </c>
      <c r="Q1228" s="155" t="str">
        <f>IF(P1228="在读",IF(IFERROR(FIND("一",C1228),0)&gt;0,"一对一",VLOOKUP(LEFT(C1228,3),班级编码!A:H,8,0)),P1228)</f>
        <v xml:space="preserve"> </v>
      </c>
      <c r="R1228" s="156">
        <f t="shared" si="248"/>
        <v>0</v>
      </c>
      <c r="S1228" s="151">
        <f t="shared" si="249"/>
        <v>0</v>
      </c>
      <c r="T1228" s="151" t="str">
        <f t="shared" si="250"/>
        <v/>
      </c>
      <c r="U1228" s="151" t="str">
        <f t="shared" si="251"/>
        <v/>
      </c>
      <c r="V1228" s="151" t="str">
        <f t="shared" si="252"/>
        <v/>
      </c>
      <c r="W1228" s="151" t="str">
        <f t="shared" si="253"/>
        <v/>
      </c>
      <c r="X1228" s="151">
        <f t="shared" si="254"/>
        <v>0</v>
      </c>
      <c r="Y1228" s="151">
        <f t="shared" si="255"/>
        <v>0</v>
      </c>
      <c r="Z1228" s="151" t="str">
        <f t="shared" si="256"/>
        <v/>
      </c>
      <c r="AA1228" s="151">
        <f>COUNTIF($F$2:F1228,F1228)</f>
        <v>0</v>
      </c>
      <c r="AB1228" s="156" t="str">
        <f t="shared" si="257"/>
        <v/>
      </c>
      <c r="AC1228" t="e">
        <f>VLOOKUP(C1228,'2-班级信息'!A:AH,31,0)</f>
        <v>#N/A</v>
      </c>
      <c r="AD1228" t="e">
        <f>VLOOKUP(C1228,'2-班级信息'!A:AH,8,0)</f>
        <v>#N/A</v>
      </c>
      <c r="AE1228" t="e">
        <f t="shared" si="258"/>
        <v>#N/A</v>
      </c>
      <c r="AF1228" t="e">
        <f t="shared" si="259"/>
        <v>#N/A</v>
      </c>
    </row>
    <row r="1229" spans="1:32">
      <c r="A1229" s="176"/>
      <c r="B1229" s="176"/>
      <c r="C1229" s="176"/>
      <c r="D1229" s="176"/>
      <c r="E1229" s="176"/>
      <c r="F1229" s="176"/>
      <c r="G1229" s="175"/>
      <c r="H1229" s="176"/>
      <c r="I1229" s="176"/>
      <c r="J1229" s="176"/>
      <c r="K1229" s="176"/>
      <c r="L1229" s="176"/>
      <c r="M1229" s="176"/>
      <c r="N1229" s="176" t="s">
        <v>12</v>
      </c>
      <c r="O1229" s="176" t="s">
        <v>12</v>
      </c>
      <c r="P1229" s="155" t="str">
        <f t="shared" si="247"/>
        <v xml:space="preserve"> </v>
      </c>
      <c r="Q1229" s="155" t="str">
        <f>IF(P1229="在读",IF(IFERROR(FIND("一",C1229),0)&gt;0,"一对一",VLOOKUP(LEFT(C1229,3),班级编码!A:H,8,0)),P1229)</f>
        <v xml:space="preserve"> </v>
      </c>
      <c r="R1229" s="156">
        <f t="shared" si="248"/>
        <v>0</v>
      </c>
      <c r="S1229" s="151">
        <f t="shared" si="249"/>
        <v>0</v>
      </c>
      <c r="T1229" s="151" t="str">
        <f t="shared" si="250"/>
        <v/>
      </c>
      <c r="U1229" s="151" t="str">
        <f t="shared" si="251"/>
        <v/>
      </c>
      <c r="V1229" s="151" t="str">
        <f t="shared" si="252"/>
        <v/>
      </c>
      <c r="W1229" s="151" t="str">
        <f t="shared" si="253"/>
        <v/>
      </c>
      <c r="X1229" s="151">
        <f t="shared" si="254"/>
        <v>0</v>
      </c>
      <c r="Y1229" s="151">
        <f t="shared" si="255"/>
        <v>0</v>
      </c>
      <c r="Z1229" s="151" t="str">
        <f t="shared" si="256"/>
        <v/>
      </c>
      <c r="AA1229" s="151">
        <f>COUNTIF($F$2:F1229,F1229)</f>
        <v>0</v>
      </c>
      <c r="AB1229" s="156" t="str">
        <f t="shared" si="257"/>
        <v/>
      </c>
      <c r="AC1229" t="e">
        <f>VLOOKUP(C1229,'2-班级信息'!A:AH,31,0)</f>
        <v>#N/A</v>
      </c>
      <c r="AD1229" t="e">
        <f>VLOOKUP(C1229,'2-班级信息'!A:AH,8,0)</f>
        <v>#N/A</v>
      </c>
      <c r="AE1229" t="e">
        <f t="shared" si="258"/>
        <v>#N/A</v>
      </c>
      <c r="AF1229" t="e">
        <f t="shared" si="259"/>
        <v>#N/A</v>
      </c>
    </row>
    <row r="1230" spans="1:32">
      <c r="A1230" s="176"/>
      <c r="B1230" s="176"/>
      <c r="C1230" s="176"/>
      <c r="D1230" s="176"/>
      <c r="E1230" s="176"/>
      <c r="F1230" s="176"/>
      <c r="G1230" s="175"/>
      <c r="H1230" s="176"/>
      <c r="I1230" s="176"/>
      <c r="J1230" s="176"/>
      <c r="K1230" s="176"/>
      <c r="L1230" s="176"/>
      <c r="M1230" s="176"/>
      <c r="N1230" s="176" t="s">
        <v>12</v>
      </c>
      <c r="O1230" s="176" t="s">
        <v>12</v>
      </c>
      <c r="P1230" s="155" t="str">
        <f t="shared" si="247"/>
        <v xml:space="preserve"> </v>
      </c>
      <c r="Q1230" s="155" t="str">
        <f>IF(P1230="在读",IF(IFERROR(FIND("一",C1230),0)&gt;0,"一对一",VLOOKUP(LEFT(C1230,3),班级编码!A:H,8,0)),P1230)</f>
        <v xml:space="preserve"> </v>
      </c>
      <c r="R1230" s="156">
        <f t="shared" si="248"/>
        <v>0</v>
      </c>
      <c r="S1230" s="151">
        <f t="shared" si="249"/>
        <v>0</v>
      </c>
      <c r="T1230" s="151" t="str">
        <f t="shared" si="250"/>
        <v/>
      </c>
      <c r="U1230" s="151" t="str">
        <f t="shared" si="251"/>
        <v/>
      </c>
      <c r="V1230" s="151" t="str">
        <f t="shared" si="252"/>
        <v/>
      </c>
      <c r="W1230" s="151" t="str">
        <f t="shared" si="253"/>
        <v/>
      </c>
      <c r="X1230" s="151">
        <f t="shared" si="254"/>
        <v>0</v>
      </c>
      <c r="Y1230" s="151">
        <f t="shared" si="255"/>
        <v>0</v>
      </c>
      <c r="Z1230" s="151" t="str">
        <f t="shared" si="256"/>
        <v/>
      </c>
      <c r="AA1230" s="151">
        <f>COUNTIF($F$2:F1230,F1230)</f>
        <v>0</v>
      </c>
      <c r="AB1230" s="156" t="str">
        <f t="shared" si="257"/>
        <v/>
      </c>
      <c r="AC1230" t="e">
        <f>VLOOKUP(C1230,'2-班级信息'!A:AH,31,0)</f>
        <v>#N/A</v>
      </c>
      <c r="AD1230" t="e">
        <f>VLOOKUP(C1230,'2-班级信息'!A:AH,8,0)</f>
        <v>#N/A</v>
      </c>
      <c r="AE1230" t="e">
        <f t="shared" si="258"/>
        <v>#N/A</v>
      </c>
      <c r="AF1230" t="e">
        <f t="shared" si="259"/>
        <v>#N/A</v>
      </c>
    </row>
    <row r="1231" spans="1:32">
      <c r="A1231" s="176"/>
      <c r="B1231" s="176"/>
      <c r="C1231" s="176"/>
      <c r="D1231" s="176"/>
      <c r="E1231" s="176"/>
      <c r="F1231" s="176"/>
      <c r="G1231" s="175"/>
      <c r="H1231" s="176"/>
      <c r="I1231" s="176"/>
      <c r="J1231" s="176"/>
      <c r="K1231" s="176"/>
      <c r="L1231" s="176"/>
      <c r="M1231" s="176"/>
      <c r="N1231" s="176" t="s">
        <v>12</v>
      </c>
      <c r="O1231" s="176" t="s">
        <v>12</v>
      </c>
      <c r="P1231" s="155" t="str">
        <f t="shared" si="247"/>
        <v xml:space="preserve"> </v>
      </c>
      <c r="Q1231" s="155" t="str">
        <f>IF(P1231="在读",IF(IFERROR(FIND("一",C1231),0)&gt;0,"一对一",VLOOKUP(LEFT(C1231,3),班级编码!A:H,8,0)),P1231)</f>
        <v xml:space="preserve"> </v>
      </c>
      <c r="R1231" s="156">
        <f t="shared" si="248"/>
        <v>0</v>
      </c>
      <c r="S1231" s="151">
        <f t="shared" si="249"/>
        <v>0</v>
      </c>
      <c r="T1231" s="151" t="str">
        <f t="shared" si="250"/>
        <v/>
      </c>
      <c r="U1231" s="151" t="str">
        <f t="shared" si="251"/>
        <v/>
      </c>
      <c r="V1231" s="151" t="str">
        <f t="shared" si="252"/>
        <v/>
      </c>
      <c r="W1231" s="151" t="str">
        <f t="shared" si="253"/>
        <v/>
      </c>
      <c r="X1231" s="151">
        <f t="shared" si="254"/>
        <v>0</v>
      </c>
      <c r="Y1231" s="151">
        <f t="shared" si="255"/>
        <v>0</v>
      </c>
      <c r="Z1231" s="151" t="str">
        <f t="shared" si="256"/>
        <v/>
      </c>
      <c r="AA1231" s="151">
        <f>COUNTIF($F$2:F1231,F1231)</f>
        <v>0</v>
      </c>
      <c r="AB1231" s="156" t="str">
        <f t="shared" si="257"/>
        <v/>
      </c>
      <c r="AC1231" t="e">
        <f>VLOOKUP(C1231,'2-班级信息'!A:AH,31,0)</f>
        <v>#N/A</v>
      </c>
      <c r="AD1231" t="e">
        <f>VLOOKUP(C1231,'2-班级信息'!A:AH,8,0)</f>
        <v>#N/A</v>
      </c>
      <c r="AE1231" t="e">
        <f t="shared" si="258"/>
        <v>#N/A</v>
      </c>
      <c r="AF1231" t="e">
        <f t="shared" si="259"/>
        <v>#N/A</v>
      </c>
    </row>
    <row r="1232" spans="1:32">
      <c r="A1232" s="176"/>
      <c r="B1232" s="176"/>
      <c r="C1232" s="176"/>
      <c r="D1232" s="176"/>
      <c r="E1232" s="176"/>
      <c r="F1232" s="176"/>
      <c r="G1232" s="175"/>
      <c r="H1232" s="176"/>
      <c r="I1232" s="176"/>
      <c r="J1232" s="176"/>
      <c r="K1232" s="176"/>
      <c r="L1232" s="176"/>
      <c r="M1232" s="176"/>
      <c r="N1232" s="176" t="s">
        <v>12</v>
      </c>
      <c r="O1232" s="176" t="s">
        <v>12</v>
      </c>
      <c r="P1232" s="155" t="str">
        <f t="shared" si="247"/>
        <v xml:space="preserve"> </v>
      </c>
      <c r="Q1232" s="155" t="str">
        <f>IF(P1232="在读",IF(IFERROR(FIND("一",C1232),0)&gt;0,"一对一",VLOOKUP(LEFT(C1232,3),班级编码!A:H,8,0)),P1232)</f>
        <v xml:space="preserve"> </v>
      </c>
      <c r="R1232" s="156">
        <f t="shared" si="248"/>
        <v>0</v>
      </c>
      <c r="S1232" s="151">
        <f t="shared" si="249"/>
        <v>0</v>
      </c>
      <c r="T1232" s="151" t="str">
        <f t="shared" si="250"/>
        <v/>
      </c>
      <c r="U1232" s="151" t="str">
        <f t="shared" si="251"/>
        <v/>
      </c>
      <c r="V1232" s="151" t="str">
        <f t="shared" si="252"/>
        <v/>
      </c>
      <c r="W1232" s="151" t="str">
        <f t="shared" si="253"/>
        <v/>
      </c>
      <c r="X1232" s="151">
        <f t="shared" si="254"/>
        <v>0</v>
      </c>
      <c r="Y1232" s="151">
        <f t="shared" si="255"/>
        <v>0</v>
      </c>
      <c r="Z1232" s="151" t="str">
        <f t="shared" si="256"/>
        <v/>
      </c>
      <c r="AA1232" s="151">
        <f>COUNTIF($F$2:F1232,F1232)</f>
        <v>0</v>
      </c>
      <c r="AB1232" s="156" t="str">
        <f t="shared" si="257"/>
        <v/>
      </c>
      <c r="AC1232" t="e">
        <f>VLOOKUP(C1232,'2-班级信息'!A:AH,31,0)</f>
        <v>#N/A</v>
      </c>
      <c r="AD1232" t="e">
        <f>VLOOKUP(C1232,'2-班级信息'!A:AH,8,0)</f>
        <v>#N/A</v>
      </c>
      <c r="AE1232" t="e">
        <f t="shared" si="258"/>
        <v>#N/A</v>
      </c>
      <c r="AF1232" t="e">
        <f t="shared" si="259"/>
        <v>#N/A</v>
      </c>
    </row>
    <row r="1233" spans="1:32">
      <c r="A1233" s="176"/>
      <c r="B1233" s="176"/>
      <c r="C1233" s="176"/>
      <c r="D1233" s="176"/>
      <c r="E1233" s="176"/>
      <c r="F1233" s="176"/>
      <c r="G1233" s="175"/>
      <c r="H1233" s="176"/>
      <c r="I1233" s="176"/>
      <c r="J1233" s="176"/>
      <c r="K1233" s="176"/>
      <c r="L1233" s="176"/>
      <c r="M1233" s="176"/>
      <c r="N1233" s="176" t="s">
        <v>12</v>
      </c>
      <c r="O1233" s="176" t="s">
        <v>12</v>
      </c>
      <c r="P1233" s="155" t="str">
        <f t="shared" si="247"/>
        <v xml:space="preserve"> </v>
      </c>
      <c r="Q1233" s="155" t="str">
        <f>IF(P1233="在读",IF(IFERROR(FIND("一",C1233),0)&gt;0,"一对一",VLOOKUP(LEFT(C1233,3),班级编码!A:H,8,0)),P1233)</f>
        <v xml:space="preserve"> </v>
      </c>
      <c r="R1233" s="156">
        <f t="shared" si="248"/>
        <v>0</v>
      </c>
      <c r="S1233" s="151">
        <f t="shared" si="249"/>
        <v>0</v>
      </c>
      <c r="T1233" s="151" t="str">
        <f t="shared" si="250"/>
        <v/>
      </c>
      <c r="U1233" s="151" t="str">
        <f t="shared" si="251"/>
        <v/>
      </c>
      <c r="V1233" s="151" t="str">
        <f t="shared" si="252"/>
        <v/>
      </c>
      <c r="W1233" s="151" t="str">
        <f t="shared" si="253"/>
        <v/>
      </c>
      <c r="X1233" s="151">
        <f t="shared" si="254"/>
        <v>0</v>
      </c>
      <c r="Y1233" s="151">
        <f t="shared" si="255"/>
        <v>0</v>
      </c>
      <c r="Z1233" s="151" t="str">
        <f t="shared" si="256"/>
        <v/>
      </c>
      <c r="AA1233" s="151">
        <f>COUNTIF($F$2:F1233,F1233)</f>
        <v>0</v>
      </c>
      <c r="AB1233" s="156" t="str">
        <f t="shared" si="257"/>
        <v/>
      </c>
      <c r="AC1233" t="e">
        <f>VLOOKUP(C1233,'2-班级信息'!A:AH,31,0)</f>
        <v>#N/A</v>
      </c>
      <c r="AD1233" t="e">
        <f>VLOOKUP(C1233,'2-班级信息'!A:AH,8,0)</f>
        <v>#N/A</v>
      </c>
      <c r="AE1233" t="e">
        <f t="shared" si="258"/>
        <v>#N/A</v>
      </c>
      <c r="AF1233" t="e">
        <f t="shared" si="259"/>
        <v>#N/A</v>
      </c>
    </row>
    <row r="1234" spans="1:32">
      <c r="A1234" s="176"/>
      <c r="B1234" s="176"/>
      <c r="C1234" s="176"/>
      <c r="D1234" s="176"/>
      <c r="E1234" s="176"/>
      <c r="F1234" s="176"/>
      <c r="G1234" s="175"/>
      <c r="H1234" s="176"/>
      <c r="I1234" s="176"/>
      <c r="J1234" s="176"/>
      <c r="K1234" s="176"/>
      <c r="L1234" s="176"/>
      <c r="M1234" s="176"/>
      <c r="N1234" s="176" t="s">
        <v>12</v>
      </c>
      <c r="O1234" s="176" t="s">
        <v>12</v>
      </c>
      <c r="P1234" s="155" t="str">
        <f t="shared" si="247"/>
        <v xml:space="preserve"> </v>
      </c>
      <c r="Q1234" s="155" t="str">
        <f>IF(P1234="在读",IF(IFERROR(FIND("一",C1234),0)&gt;0,"一对一",VLOOKUP(LEFT(C1234,3),班级编码!A:H,8,0)),P1234)</f>
        <v xml:space="preserve"> </v>
      </c>
      <c r="R1234" s="156">
        <f t="shared" si="248"/>
        <v>0</v>
      </c>
      <c r="S1234" s="151">
        <f t="shared" si="249"/>
        <v>0</v>
      </c>
      <c r="T1234" s="151" t="str">
        <f t="shared" si="250"/>
        <v/>
      </c>
      <c r="U1234" s="151" t="str">
        <f t="shared" si="251"/>
        <v/>
      </c>
      <c r="V1234" s="151" t="str">
        <f t="shared" si="252"/>
        <v/>
      </c>
      <c r="W1234" s="151" t="str">
        <f t="shared" si="253"/>
        <v/>
      </c>
      <c r="X1234" s="151">
        <f t="shared" si="254"/>
        <v>0</v>
      </c>
      <c r="Y1234" s="151">
        <f t="shared" si="255"/>
        <v>0</v>
      </c>
      <c r="Z1234" s="151" t="str">
        <f t="shared" si="256"/>
        <v/>
      </c>
      <c r="AA1234" s="151">
        <f>COUNTIF($F$2:F1234,F1234)</f>
        <v>0</v>
      </c>
      <c r="AB1234" s="156" t="str">
        <f t="shared" si="257"/>
        <v/>
      </c>
      <c r="AC1234" t="e">
        <f>VLOOKUP(C1234,'2-班级信息'!A:AH,31,0)</f>
        <v>#N/A</v>
      </c>
      <c r="AD1234" t="e">
        <f>VLOOKUP(C1234,'2-班级信息'!A:AH,8,0)</f>
        <v>#N/A</v>
      </c>
      <c r="AE1234" t="e">
        <f t="shared" si="258"/>
        <v>#N/A</v>
      </c>
      <c r="AF1234" t="e">
        <f t="shared" si="259"/>
        <v>#N/A</v>
      </c>
    </row>
    <row r="1235" spans="1:32">
      <c r="A1235" s="176"/>
      <c r="B1235" s="176"/>
      <c r="C1235" s="176"/>
      <c r="D1235" s="176"/>
      <c r="E1235" s="176"/>
      <c r="F1235" s="176"/>
      <c r="G1235" s="175"/>
      <c r="H1235" s="176"/>
      <c r="I1235" s="176"/>
      <c r="J1235" s="176"/>
      <c r="K1235" s="176"/>
      <c r="L1235" s="176"/>
      <c r="M1235" s="176"/>
      <c r="N1235" s="176" t="s">
        <v>12</v>
      </c>
      <c r="O1235" s="176" t="s">
        <v>12</v>
      </c>
      <c r="P1235" s="155" t="str">
        <f t="shared" si="247"/>
        <v xml:space="preserve"> </v>
      </c>
      <c r="Q1235" s="155" t="str">
        <f>IF(P1235="在读",IF(IFERROR(FIND("一",C1235),0)&gt;0,"一对一",VLOOKUP(LEFT(C1235,3),班级编码!A:H,8,0)),P1235)</f>
        <v xml:space="preserve"> </v>
      </c>
      <c r="R1235" s="156">
        <f t="shared" si="248"/>
        <v>0</v>
      </c>
      <c r="S1235" s="151">
        <f t="shared" si="249"/>
        <v>0</v>
      </c>
      <c r="T1235" s="151" t="str">
        <f t="shared" si="250"/>
        <v/>
      </c>
      <c r="U1235" s="151" t="str">
        <f t="shared" si="251"/>
        <v/>
      </c>
      <c r="V1235" s="151" t="str">
        <f t="shared" si="252"/>
        <v/>
      </c>
      <c r="W1235" s="151" t="str">
        <f t="shared" si="253"/>
        <v/>
      </c>
      <c r="X1235" s="151">
        <f t="shared" si="254"/>
        <v>0</v>
      </c>
      <c r="Y1235" s="151">
        <f t="shared" si="255"/>
        <v>0</v>
      </c>
      <c r="Z1235" s="151" t="str">
        <f t="shared" si="256"/>
        <v/>
      </c>
      <c r="AA1235" s="151">
        <f>COUNTIF($F$2:F1235,F1235)</f>
        <v>0</v>
      </c>
      <c r="AB1235" s="156" t="str">
        <f t="shared" si="257"/>
        <v/>
      </c>
      <c r="AC1235" t="e">
        <f>VLOOKUP(C1235,'2-班级信息'!A:AH,31,0)</f>
        <v>#N/A</v>
      </c>
      <c r="AD1235" t="e">
        <f>VLOOKUP(C1235,'2-班级信息'!A:AH,8,0)</f>
        <v>#N/A</v>
      </c>
      <c r="AE1235" t="e">
        <f t="shared" si="258"/>
        <v>#N/A</v>
      </c>
      <c r="AF1235" t="e">
        <f t="shared" si="259"/>
        <v>#N/A</v>
      </c>
    </row>
    <row r="1236" spans="1:32">
      <c r="A1236" s="176"/>
      <c r="B1236" s="176"/>
      <c r="C1236" s="176"/>
      <c r="D1236" s="176"/>
      <c r="E1236" s="176"/>
      <c r="F1236" s="176"/>
      <c r="G1236" s="175"/>
      <c r="H1236" s="176"/>
      <c r="I1236" s="176"/>
      <c r="J1236" s="176"/>
      <c r="K1236" s="176"/>
      <c r="L1236" s="176"/>
      <c r="M1236" s="176"/>
      <c r="N1236" s="176" t="s">
        <v>12</v>
      </c>
      <c r="O1236" s="176" t="s">
        <v>12</v>
      </c>
      <c r="P1236" s="155" t="str">
        <f t="shared" si="247"/>
        <v xml:space="preserve"> </v>
      </c>
      <c r="Q1236" s="155" t="str">
        <f>IF(P1236="在读",IF(IFERROR(FIND("一",C1236),0)&gt;0,"一对一",VLOOKUP(LEFT(C1236,3),班级编码!A:H,8,0)),P1236)</f>
        <v xml:space="preserve"> </v>
      </c>
      <c r="R1236" s="156">
        <f t="shared" si="248"/>
        <v>0</v>
      </c>
      <c r="S1236" s="151">
        <f t="shared" si="249"/>
        <v>0</v>
      </c>
      <c r="T1236" s="151" t="str">
        <f t="shared" si="250"/>
        <v/>
      </c>
      <c r="U1236" s="151" t="str">
        <f t="shared" si="251"/>
        <v/>
      </c>
      <c r="V1236" s="151" t="str">
        <f t="shared" si="252"/>
        <v/>
      </c>
      <c r="W1236" s="151" t="str">
        <f t="shared" si="253"/>
        <v/>
      </c>
      <c r="X1236" s="151">
        <f t="shared" si="254"/>
        <v>0</v>
      </c>
      <c r="Y1236" s="151">
        <f t="shared" si="255"/>
        <v>0</v>
      </c>
      <c r="Z1236" s="151" t="str">
        <f t="shared" si="256"/>
        <v/>
      </c>
      <c r="AA1236" s="151">
        <f>COUNTIF($F$2:F1236,F1236)</f>
        <v>0</v>
      </c>
      <c r="AB1236" s="156" t="str">
        <f t="shared" si="257"/>
        <v/>
      </c>
      <c r="AC1236" t="e">
        <f>VLOOKUP(C1236,'2-班级信息'!A:AH,31,0)</f>
        <v>#N/A</v>
      </c>
      <c r="AD1236" t="e">
        <f>VLOOKUP(C1236,'2-班级信息'!A:AH,8,0)</f>
        <v>#N/A</v>
      </c>
      <c r="AE1236" t="e">
        <f t="shared" si="258"/>
        <v>#N/A</v>
      </c>
      <c r="AF1236" t="e">
        <f t="shared" si="259"/>
        <v>#N/A</v>
      </c>
    </row>
    <row r="1237" spans="1:32">
      <c r="A1237" s="176"/>
      <c r="B1237" s="176"/>
      <c r="C1237" s="176"/>
      <c r="D1237" s="176"/>
      <c r="E1237" s="176"/>
      <c r="F1237" s="176"/>
      <c r="G1237" s="175"/>
      <c r="H1237" s="176"/>
      <c r="I1237" s="176"/>
      <c r="J1237" s="176"/>
      <c r="K1237" s="176"/>
      <c r="L1237" s="176"/>
      <c r="M1237" s="176"/>
      <c r="N1237" s="176" t="s">
        <v>12</v>
      </c>
      <c r="O1237" s="176" t="s">
        <v>12</v>
      </c>
      <c r="P1237" s="155" t="str">
        <f t="shared" si="247"/>
        <v xml:space="preserve"> </v>
      </c>
      <c r="Q1237" s="155" t="str">
        <f>IF(P1237="在读",IF(IFERROR(FIND("一",C1237),0)&gt;0,"一对一",VLOOKUP(LEFT(C1237,3),班级编码!A:H,8,0)),P1237)</f>
        <v xml:space="preserve"> </v>
      </c>
      <c r="R1237" s="156">
        <f t="shared" si="248"/>
        <v>0</v>
      </c>
      <c r="S1237" s="151">
        <f t="shared" si="249"/>
        <v>0</v>
      </c>
      <c r="T1237" s="151" t="str">
        <f t="shared" si="250"/>
        <v/>
      </c>
      <c r="U1237" s="151" t="str">
        <f t="shared" si="251"/>
        <v/>
      </c>
      <c r="V1237" s="151" t="str">
        <f t="shared" si="252"/>
        <v/>
      </c>
      <c r="W1237" s="151" t="str">
        <f t="shared" si="253"/>
        <v/>
      </c>
      <c r="X1237" s="151">
        <f t="shared" si="254"/>
        <v>0</v>
      </c>
      <c r="Y1237" s="151">
        <f t="shared" si="255"/>
        <v>0</v>
      </c>
      <c r="Z1237" s="151" t="str">
        <f t="shared" si="256"/>
        <v/>
      </c>
      <c r="AA1237" s="151">
        <f>COUNTIF($F$2:F1237,F1237)</f>
        <v>0</v>
      </c>
      <c r="AB1237" s="156" t="str">
        <f t="shared" si="257"/>
        <v/>
      </c>
      <c r="AC1237" t="e">
        <f>VLOOKUP(C1237,'2-班级信息'!A:AH,31,0)</f>
        <v>#N/A</v>
      </c>
      <c r="AD1237" t="e">
        <f>VLOOKUP(C1237,'2-班级信息'!A:AH,8,0)</f>
        <v>#N/A</v>
      </c>
      <c r="AE1237" t="e">
        <f t="shared" si="258"/>
        <v>#N/A</v>
      </c>
      <c r="AF1237" t="e">
        <f t="shared" si="259"/>
        <v>#N/A</v>
      </c>
    </row>
    <row r="1238" spans="1:32">
      <c r="A1238" s="176"/>
      <c r="B1238" s="176"/>
      <c r="C1238" s="176"/>
      <c r="D1238" s="176"/>
      <c r="E1238" s="176"/>
      <c r="F1238" s="176"/>
      <c r="G1238" s="175"/>
      <c r="H1238" s="310"/>
      <c r="I1238" s="176"/>
      <c r="J1238" s="176"/>
      <c r="K1238" s="176"/>
      <c r="L1238" s="176"/>
      <c r="M1238" s="176"/>
      <c r="N1238" s="176" t="s">
        <v>12</v>
      </c>
      <c r="O1238" s="176" t="s">
        <v>12</v>
      </c>
      <c r="P1238" s="155" t="str">
        <f t="shared" si="247"/>
        <v xml:space="preserve"> </v>
      </c>
      <c r="Q1238" s="155" t="str">
        <f>IF(P1238="在读",IF(IFERROR(FIND("一",C1238),0)&gt;0,"一对一",VLOOKUP(LEFT(C1238,3),班级编码!A:H,8,0)),P1238)</f>
        <v xml:space="preserve"> </v>
      </c>
      <c r="R1238" s="156">
        <f t="shared" si="248"/>
        <v>0</v>
      </c>
      <c r="S1238" s="151">
        <f t="shared" si="249"/>
        <v>0</v>
      </c>
      <c r="T1238" s="151" t="str">
        <f t="shared" si="250"/>
        <v/>
      </c>
      <c r="U1238" s="151" t="str">
        <f t="shared" si="251"/>
        <v/>
      </c>
      <c r="V1238" s="151" t="str">
        <f t="shared" si="252"/>
        <v/>
      </c>
      <c r="W1238" s="151" t="str">
        <f t="shared" si="253"/>
        <v/>
      </c>
      <c r="X1238" s="151">
        <f t="shared" si="254"/>
        <v>0</v>
      </c>
      <c r="Y1238" s="151">
        <f t="shared" si="255"/>
        <v>0</v>
      </c>
      <c r="Z1238" s="151" t="str">
        <f t="shared" si="256"/>
        <v/>
      </c>
      <c r="AA1238" s="151">
        <f>COUNTIF($F$2:F1238,F1238)</f>
        <v>0</v>
      </c>
      <c r="AB1238" s="156" t="str">
        <f t="shared" si="257"/>
        <v/>
      </c>
      <c r="AC1238" t="e">
        <f>VLOOKUP(C1238,'2-班级信息'!A:AH,31,0)</f>
        <v>#N/A</v>
      </c>
      <c r="AD1238" t="e">
        <f>VLOOKUP(C1238,'2-班级信息'!A:AH,8,0)</f>
        <v>#N/A</v>
      </c>
      <c r="AE1238" t="e">
        <f t="shared" si="258"/>
        <v>#N/A</v>
      </c>
      <c r="AF1238" t="e">
        <f t="shared" si="259"/>
        <v>#N/A</v>
      </c>
    </row>
    <row r="1239" spans="1:32">
      <c r="A1239" s="176"/>
      <c r="B1239" s="176"/>
      <c r="C1239" s="176"/>
      <c r="D1239" s="176"/>
      <c r="E1239" s="176"/>
      <c r="F1239" s="176"/>
      <c r="G1239" s="175"/>
      <c r="H1239" s="310"/>
      <c r="I1239" s="176"/>
      <c r="J1239" s="176"/>
      <c r="K1239" s="176"/>
      <c r="L1239" s="176"/>
      <c r="M1239" s="176"/>
      <c r="N1239" s="176" t="s">
        <v>12</v>
      </c>
      <c r="O1239" s="176" t="s">
        <v>12</v>
      </c>
      <c r="P1239" s="155" t="str">
        <f t="shared" si="247"/>
        <v xml:space="preserve"> </v>
      </c>
      <c r="Q1239" s="155" t="str">
        <f>IF(P1239="在读",IF(IFERROR(FIND("一",C1239),0)&gt;0,"一对一",VLOOKUP(LEFT(C1239,3),班级编码!A:H,8,0)),P1239)</f>
        <v xml:space="preserve"> </v>
      </c>
      <c r="R1239" s="156">
        <f t="shared" si="248"/>
        <v>0</v>
      </c>
      <c r="S1239" s="151">
        <f t="shared" si="249"/>
        <v>0</v>
      </c>
      <c r="T1239" s="151" t="str">
        <f t="shared" si="250"/>
        <v/>
      </c>
      <c r="U1239" s="151" t="str">
        <f t="shared" si="251"/>
        <v/>
      </c>
      <c r="V1239" s="151" t="str">
        <f t="shared" si="252"/>
        <v/>
      </c>
      <c r="W1239" s="151" t="str">
        <f t="shared" si="253"/>
        <v/>
      </c>
      <c r="X1239" s="151">
        <f t="shared" si="254"/>
        <v>0</v>
      </c>
      <c r="Y1239" s="151">
        <f t="shared" si="255"/>
        <v>0</v>
      </c>
      <c r="Z1239" s="151" t="str">
        <f t="shared" si="256"/>
        <v/>
      </c>
      <c r="AA1239" s="151">
        <f>COUNTIF($F$2:F1239,F1239)</f>
        <v>0</v>
      </c>
      <c r="AB1239" s="156" t="str">
        <f t="shared" si="257"/>
        <v/>
      </c>
      <c r="AC1239" t="e">
        <f>VLOOKUP(C1239,'2-班级信息'!A:AH,31,0)</f>
        <v>#N/A</v>
      </c>
      <c r="AD1239" t="e">
        <f>VLOOKUP(C1239,'2-班级信息'!A:AH,8,0)</f>
        <v>#N/A</v>
      </c>
      <c r="AE1239" t="e">
        <f t="shared" si="258"/>
        <v>#N/A</v>
      </c>
      <c r="AF1239" t="e">
        <f t="shared" si="259"/>
        <v>#N/A</v>
      </c>
    </row>
    <row r="1240" spans="1:32">
      <c r="A1240" s="176"/>
      <c r="B1240" s="176"/>
      <c r="C1240" s="176"/>
      <c r="D1240" s="176"/>
      <c r="E1240" s="176"/>
      <c r="F1240" s="176"/>
      <c r="G1240" s="175"/>
      <c r="H1240" s="176"/>
      <c r="I1240" s="176"/>
      <c r="J1240" s="176"/>
      <c r="K1240" s="176"/>
      <c r="L1240" s="176"/>
      <c r="M1240" s="176"/>
      <c r="N1240" s="176" t="s">
        <v>12</v>
      </c>
      <c r="O1240" s="176" t="s">
        <v>12</v>
      </c>
      <c r="P1240" s="155" t="str">
        <f t="shared" si="247"/>
        <v xml:space="preserve"> </v>
      </c>
      <c r="Q1240" s="155" t="str">
        <f>IF(P1240="在读",IF(IFERROR(FIND("一",C1240),0)&gt;0,"一对一",VLOOKUP(LEFT(C1240,3),班级编码!A:H,8,0)),P1240)</f>
        <v xml:space="preserve"> </v>
      </c>
      <c r="R1240" s="156">
        <f t="shared" si="248"/>
        <v>0</v>
      </c>
      <c r="S1240" s="151">
        <f t="shared" si="249"/>
        <v>0</v>
      </c>
      <c r="T1240" s="151" t="str">
        <f t="shared" si="250"/>
        <v/>
      </c>
      <c r="U1240" s="151" t="str">
        <f t="shared" si="251"/>
        <v/>
      </c>
      <c r="V1240" s="151" t="str">
        <f t="shared" si="252"/>
        <v/>
      </c>
      <c r="W1240" s="151" t="str">
        <f t="shared" si="253"/>
        <v/>
      </c>
      <c r="X1240" s="151">
        <f t="shared" si="254"/>
        <v>0</v>
      </c>
      <c r="Y1240" s="151">
        <f t="shared" si="255"/>
        <v>0</v>
      </c>
      <c r="Z1240" s="151" t="str">
        <f t="shared" si="256"/>
        <v/>
      </c>
      <c r="AA1240" s="151">
        <f>COUNTIF($F$2:F1240,F1240)</f>
        <v>0</v>
      </c>
      <c r="AB1240" s="156" t="str">
        <f t="shared" si="257"/>
        <v/>
      </c>
      <c r="AC1240" t="e">
        <f>VLOOKUP(C1240,'2-班级信息'!A:AH,31,0)</f>
        <v>#N/A</v>
      </c>
      <c r="AD1240" t="e">
        <f>VLOOKUP(C1240,'2-班级信息'!A:AH,8,0)</f>
        <v>#N/A</v>
      </c>
      <c r="AE1240" t="e">
        <f t="shared" si="258"/>
        <v>#N/A</v>
      </c>
      <c r="AF1240" t="e">
        <f t="shared" si="259"/>
        <v>#N/A</v>
      </c>
    </row>
    <row r="1241" spans="1:32">
      <c r="A1241" s="176"/>
      <c r="B1241" s="176"/>
      <c r="C1241" s="176"/>
      <c r="D1241" s="176"/>
      <c r="E1241" s="176"/>
      <c r="F1241" s="176"/>
      <c r="G1241" s="175"/>
      <c r="H1241" s="176"/>
      <c r="I1241" s="176"/>
      <c r="J1241" s="176"/>
      <c r="K1241" s="176"/>
      <c r="L1241" s="176"/>
      <c r="M1241" s="176"/>
      <c r="N1241" s="176" t="s">
        <v>12</v>
      </c>
      <c r="O1241" s="176" t="s">
        <v>12</v>
      </c>
      <c r="P1241" s="155" t="str">
        <f t="shared" si="247"/>
        <v xml:space="preserve"> </v>
      </c>
      <c r="Q1241" s="155" t="str">
        <f>IF(P1241="在读",IF(IFERROR(FIND("一",C1241),0)&gt;0,"一对一",VLOOKUP(LEFT(C1241,3),班级编码!A:H,8,0)),P1241)</f>
        <v xml:space="preserve"> </v>
      </c>
      <c r="R1241" s="156">
        <f t="shared" si="248"/>
        <v>0</v>
      </c>
      <c r="S1241" s="151">
        <f t="shared" si="249"/>
        <v>0</v>
      </c>
      <c r="T1241" s="151" t="str">
        <f t="shared" si="250"/>
        <v/>
      </c>
      <c r="U1241" s="151" t="str">
        <f t="shared" si="251"/>
        <v/>
      </c>
      <c r="V1241" s="151" t="str">
        <f t="shared" si="252"/>
        <v/>
      </c>
      <c r="W1241" s="151" t="str">
        <f t="shared" si="253"/>
        <v/>
      </c>
      <c r="X1241" s="151">
        <f t="shared" si="254"/>
        <v>0</v>
      </c>
      <c r="Y1241" s="151">
        <f t="shared" si="255"/>
        <v>0</v>
      </c>
      <c r="Z1241" s="151" t="str">
        <f t="shared" si="256"/>
        <v/>
      </c>
      <c r="AA1241" s="151">
        <f>COUNTIF($F$2:F1241,F1241)</f>
        <v>0</v>
      </c>
      <c r="AB1241" s="156" t="str">
        <f t="shared" si="257"/>
        <v/>
      </c>
      <c r="AC1241" t="e">
        <f>VLOOKUP(C1241,'2-班级信息'!A:AH,31,0)</f>
        <v>#N/A</v>
      </c>
      <c r="AD1241" t="e">
        <f>VLOOKUP(C1241,'2-班级信息'!A:AH,8,0)</f>
        <v>#N/A</v>
      </c>
      <c r="AE1241" t="e">
        <f t="shared" si="258"/>
        <v>#N/A</v>
      </c>
      <c r="AF1241" t="e">
        <f t="shared" si="259"/>
        <v>#N/A</v>
      </c>
    </row>
    <row r="1242" spans="1:32">
      <c r="A1242" s="176"/>
      <c r="B1242" s="176"/>
      <c r="C1242" s="176"/>
      <c r="D1242" s="176"/>
      <c r="E1242" s="176"/>
      <c r="F1242" s="176"/>
      <c r="G1242" s="175"/>
      <c r="H1242" s="176"/>
      <c r="I1242" s="176"/>
      <c r="J1242" s="176"/>
      <c r="K1242" s="176"/>
      <c r="L1242" s="176"/>
      <c r="M1242" s="176"/>
      <c r="N1242" s="176" t="s">
        <v>12</v>
      </c>
      <c r="O1242" s="176" t="s">
        <v>12</v>
      </c>
      <c r="P1242" s="155" t="str">
        <f t="shared" si="247"/>
        <v xml:space="preserve"> </v>
      </c>
      <c r="Q1242" s="155" t="str">
        <f>IF(P1242="在读",IF(IFERROR(FIND("一",C1242),0)&gt;0,"一对一",VLOOKUP(LEFT(C1242,3),班级编码!A:H,8,0)),P1242)</f>
        <v xml:space="preserve"> </v>
      </c>
      <c r="R1242" s="156">
        <f t="shared" si="248"/>
        <v>0</v>
      </c>
      <c r="S1242" s="151">
        <f t="shared" si="249"/>
        <v>0</v>
      </c>
      <c r="T1242" s="151" t="str">
        <f t="shared" si="250"/>
        <v/>
      </c>
      <c r="U1242" s="151" t="str">
        <f t="shared" si="251"/>
        <v/>
      </c>
      <c r="V1242" s="151" t="str">
        <f t="shared" si="252"/>
        <v/>
      </c>
      <c r="W1242" s="151" t="str">
        <f t="shared" si="253"/>
        <v/>
      </c>
      <c r="X1242" s="151">
        <f t="shared" si="254"/>
        <v>0</v>
      </c>
      <c r="Y1242" s="151">
        <f t="shared" si="255"/>
        <v>0</v>
      </c>
      <c r="Z1242" s="151" t="str">
        <f t="shared" si="256"/>
        <v/>
      </c>
      <c r="AA1242" s="151">
        <f>COUNTIF($F$2:F1242,F1242)</f>
        <v>0</v>
      </c>
      <c r="AB1242" s="156" t="str">
        <f t="shared" si="257"/>
        <v/>
      </c>
      <c r="AC1242" t="e">
        <f>VLOOKUP(C1242,'2-班级信息'!A:AH,31,0)</f>
        <v>#N/A</v>
      </c>
      <c r="AD1242" t="e">
        <f>VLOOKUP(C1242,'2-班级信息'!A:AH,8,0)</f>
        <v>#N/A</v>
      </c>
      <c r="AE1242" t="e">
        <f t="shared" si="258"/>
        <v>#N/A</v>
      </c>
      <c r="AF1242" t="e">
        <f t="shared" si="259"/>
        <v>#N/A</v>
      </c>
    </row>
    <row r="1243" spans="1:32">
      <c r="A1243" s="176"/>
      <c r="B1243" s="176"/>
      <c r="C1243" s="176"/>
      <c r="D1243" s="176"/>
      <c r="E1243" s="176"/>
      <c r="F1243" s="176"/>
      <c r="G1243" s="175"/>
      <c r="H1243" s="176"/>
      <c r="I1243" s="176"/>
      <c r="J1243" s="176"/>
      <c r="K1243" s="176"/>
      <c r="L1243" s="176"/>
      <c r="M1243" s="176"/>
      <c r="N1243" s="176" t="s">
        <v>12</v>
      </c>
      <c r="O1243" s="176" t="s">
        <v>12</v>
      </c>
      <c r="P1243" s="155" t="str">
        <f t="shared" si="247"/>
        <v xml:space="preserve"> </v>
      </c>
      <c r="Q1243" s="155" t="str">
        <f>IF(P1243="在读",IF(IFERROR(FIND("一",C1243),0)&gt;0,"一对一",VLOOKUP(LEFT(C1243,3),班级编码!A:H,8,0)),P1243)</f>
        <v xml:space="preserve"> </v>
      </c>
      <c r="R1243" s="156">
        <f t="shared" si="248"/>
        <v>0</v>
      </c>
      <c r="S1243" s="151">
        <f t="shared" si="249"/>
        <v>0</v>
      </c>
      <c r="T1243" s="151" t="str">
        <f t="shared" si="250"/>
        <v/>
      </c>
      <c r="U1243" s="151" t="str">
        <f t="shared" si="251"/>
        <v/>
      </c>
      <c r="V1243" s="151" t="str">
        <f t="shared" si="252"/>
        <v/>
      </c>
      <c r="W1243" s="151" t="str">
        <f t="shared" si="253"/>
        <v/>
      </c>
      <c r="X1243" s="151">
        <f t="shared" si="254"/>
        <v>0</v>
      </c>
      <c r="Y1243" s="151">
        <f t="shared" si="255"/>
        <v>0</v>
      </c>
      <c r="Z1243" s="151" t="str">
        <f t="shared" si="256"/>
        <v/>
      </c>
      <c r="AA1243" s="151">
        <f>COUNTIF($F$2:F1243,F1243)</f>
        <v>0</v>
      </c>
      <c r="AB1243" s="156" t="str">
        <f t="shared" si="257"/>
        <v/>
      </c>
      <c r="AC1243" t="e">
        <f>VLOOKUP(C1243,'2-班级信息'!A:AH,31,0)</f>
        <v>#N/A</v>
      </c>
      <c r="AD1243" t="e">
        <f>VLOOKUP(C1243,'2-班级信息'!A:AH,8,0)</f>
        <v>#N/A</v>
      </c>
      <c r="AE1243" t="e">
        <f t="shared" si="258"/>
        <v>#N/A</v>
      </c>
      <c r="AF1243" t="e">
        <f t="shared" si="259"/>
        <v>#N/A</v>
      </c>
    </row>
    <row r="1244" spans="1:32">
      <c r="A1244" s="176"/>
      <c r="B1244" s="176"/>
      <c r="C1244" s="176"/>
      <c r="D1244" s="176"/>
      <c r="E1244" s="176"/>
      <c r="F1244" s="176"/>
      <c r="G1244" s="175"/>
      <c r="H1244" s="176"/>
      <c r="I1244" s="176"/>
      <c r="J1244" s="176"/>
      <c r="K1244" s="176"/>
      <c r="L1244" s="176"/>
      <c r="M1244" s="176"/>
      <c r="N1244" s="176" t="s">
        <v>12</v>
      </c>
      <c r="O1244" s="176" t="s">
        <v>12</v>
      </c>
      <c r="P1244" s="155" t="str">
        <f t="shared" si="247"/>
        <v xml:space="preserve"> </v>
      </c>
      <c r="Q1244" s="155" t="str">
        <f>IF(P1244="在读",IF(IFERROR(FIND("一",C1244),0)&gt;0,"一对一",VLOOKUP(LEFT(C1244,3),班级编码!A:H,8,0)),P1244)</f>
        <v xml:space="preserve"> </v>
      </c>
      <c r="R1244" s="156">
        <f t="shared" si="248"/>
        <v>0</v>
      </c>
      <c r="S1244" s="151">
        <f t="shared" si="249"/>
        <v>0</v>
      </c>
      <c r="T1244" s="151" t="str">
        <f t="shared" si="250"/>
        <v/>
      </c>
      <c r="U1244" s="151" t="str">
        <f t="shared" si="251"/>
        <v/>
      </c>
      <c r="V1244" s="151" t="str">
        <f t="shared" si="252"/>
        <v/>
      </c>
      <c r="W1244" s="151" t="str">
        <f t="shared" si="253"/>
        <v/>
      </c>
      <c r="X1244" s="151">
        <f t="shared" si="254"/>
        <v>0</v>
      </c>
      <c r="Y1244" s="151">
        <f t="shared" si="255"/>
        <v>0</v>
      </c>
      <c r="Z1244" s="151" t="str">
        <f t="shared" si="256"/>
        <v/>
      </c>
      <c r="AA1244" s="151">
        <f>COUNTIF($F$2:F1244,F1244)</f>
        <v>0</v>
      </c>
      <c r="AB1244" s="156" t="str">
        <f t="shared" si="257"/>
        <v/>
      </c>
      <c r="AC1244" t="e">
        <f>VLOOKUP(C1244,'2-班级信息'!A:AH,31,0)</f>
        <v>#N/A</v>
      </c>
      <c r="AD1244" t="e">
        <f>VLOOKUP(C1244,'2-班级信息'!A:AH,8,0)</f>
        <v>#N/A</v>
      </c>
      <c r="AE1244" t="e">
        <f t="shared" si="258"/>
        <v>#N/A</v>
      </c>
      <c r="AF1244" t="e">
        <f t="shared" si="259"/>
        <v>#N/A</v>
      </c>
    </row>
    <row r="1245" spans="1:32">
      <c r="A1245" s="176"/>
      <c r="B1245" s="176"/>
      <c r="C1245" s="176"/>
      <c r="D1245" s="176"/>
      <c r="E1245" s="176"/>
      <c r="F1245" s="176"/>
      <c r="G1245" s="175"/>
      <c r="H1245" s="176"/>
      <c r="I1245" s="176"/>
      <c r="J1245" s="176"/>
      <c r="K1245" s="176"/>
      <c r="L1245" s="176"/>
      <c r="M1245" s="176"/>
      <c r="N1245" s="176" t="s">
        <v>12</v>
      </c>
      <c r="O1245" s="176" t="s">
        <v>12</v>
      </c>
      <c r="P1245" s="155" t="str">
        <f t="shared" si="247"/>
        <v xml:space="preserve"> </v>
      </c>
      <c r="Q1245" s="155" t="str">
        <f>IF(P1245="在读",IF(IFERROR(FIND("一",C1245),0)&gt;0,"一对一",VLOOKUP(LEFT(C1245,3),班级编码!A:H,8,0)),P1245)</f>
        <v xml:space="preserve"> </v>
      </c>
      <c r="R1245" s="156">
        <f t="shared" si="248"/>
        <v>0</v>
      </c>
      <c r="S1245" s="151">
        <f t="shared" si="249"/>
        <v>0</v>
      </c>
      <c r="T1245" s="151" t="str">
        <f t="shared" si="250"/>
        <v/>
      </c>
      <c r="U1245" s="151" t="str">
        <f t="shared" si="251"/>
        <v/>
      </c>
      <c r="V1245" s="151" t="str">
        <f t="shared" si="252"/>
        <v/>
      </c>
      <c r="W1245" s="151" t="str">
        <f t="shared" si="253"/>
        <v/>
      </c>
      <c r="X1245" s="151">
        <f t="shared" si="254"/>
        <v>0</v>
      </c>
      <c r="Y1245" s="151">
        <f t="shared" si="255"/>
        <v>0</v>
      </c>
      <c r="Z1245" s="151" t="str">
        <f t="shared" si="256"/>
        <v/>
      </c>
      <c r="AA1245" s="151">
        <f>COUNTIF($F$2:F1245,F1245)</f>
        <v>0</v>
      </c>
      <c r="AB1245" s="156" t="str">
        <f t="shared" si="257"/>
        <v/>
      </c>
      <c r="AC1245" t="e">
        <f>VLOOKUP(C1245,'2-班级信息'!A:AH,31,0)</f>
        <v>#N/A</v>
      </c>
      <c r="AD1245" t="e">
        <f>VLOOKUP(C1245,'2-班级信息'!A:AH,8,0)</f>
        <v>#N/A</v>
      </c>
      <c r="AE1245" t="e">
        <f t="shared" si="258"/>
        <v>#N/A</v>
      </c>
      <c r="AF1245" t="e">
        <f t="shared" si="259"/>
        <v>#N/A</v>
      </c>
    </row>
    <row r="1246" spans="1:32">
      <c r="A1246" s="176"/>
      <c r="B1246" s="176"/>
      <c r="C1246" s="176"/>
      <c r="D1246" s="176"/>
      <c r="E1246" s="176"/>
      <c r="F1246" s="176"/>
      <c r="G1246" s="175"/>
      <c r="H1246" s="176"/>
      <c r="I1246" s="176"/>
      <c r="J1246" s="176"/>
      <c r="K1246" s="176"/>
      <c r="L1246" s="176"/>
      <c r="M1246" s="176"/>
      <c r="N1246" s="176" t="s">
        <v>12</v>
      </c>
      <c r="O1246" s="176" t="s">
        <v>12</v>
      </c>
      <c r="P1246" s="155" t="str">
        <f t="shared" si="247"/>
        <v xml:space="preserve"> </v>
      </c>
      <c r="Q1246" s="155" t="str">
        <f>IF(P1246="在读",IF(IFERROR(FIND("一",C1246),0)&gt;0,"一对一",VLOOKUP(LEFT(C1246,3),班级编码!A:H,8,0)),P1246)</f>
        <v xml:space="preserve"> </v>
      </c>
      <c r="R1246" s="156">
        <f t="shared" si="248"/>
        <v>0</v>
      </c>
      <c r="S1246" s="151">
        <f t="shared" si="249"/>
        <v>0</v>
      </c>
      <c r="T1246" s="151" t="str">
        <f t="shared" si="250"/>
        <v/>
      </c>
      <c r="U1246" s="151" t="str">
        <f t="shared" si="251"/>
        <v/>
      </c>
      <c r="V1246" s="151" t="str">
        <f t="shared" si="252"/>
        <v/>
      </c>
      <c r="W1246" s="151" t="str">
        <f t="shared" si="253"/>
        <v/>
      </c>
      <c r="X1246" s="151">
        <f t="shared" si="254"/>
        <v>0</v>
      </c>
      <c r="Y1246" s="151">
        <f t="shared" si="255"/>
        <v>0</v>
      </c>
      <c r="Z1246" s="151" t="str">
        <f t="shared" si="256"/>
        <v/>
      </c>
      <c r="AA1246" s="151">
        <f>COUNTIF($F$2:F1246,F1246)</f>
        <v>0</v>
      </c>
      <c r="AB1246" s="156" t="str">
        <f t="shared" si="257"/>
        <v/>
      </c>
      <c r="AC1246" t="e">
        <f>VLOOKUP(C1246,'2-班级信息'!A:AH,31,0)</f>
        <v>#N/A</v>
      </c>
      <c r="AD1246" t="e">
        <f>VLOOKUP(C1246,'2-班级信息'!A:AH,8,0)</f>
        <v>#N/A</v>
      </c>
      <c r="AE1246" t="e">
        <f t="shared" si="258"/>
        <v>#N/A</v>
      </c>
      <c r="AF1246" t="e">
        <f t="shared" si="259"/>
        <v>#N/A</v>
      </c>
    </row>
    <row r="1247" spans="1:32">
      <c r="A1247" s="176"/>
      <c r="B1247" s="176"/>
      <c r="C1247" s="176"/>
      <c r="D1247" s="176"/>
      <c r="E1247" s="176"/>
      <c r="F1247" s="176"/>
      <c r="G1247" s="175"/>
      <c r="H1247" s="176"/>
      <c r="I1247" s="176"/>
      <c r="J1247" s="176"/>
      <c r="K1247" s="176"/>
      <c r="L1247" s="176"/>
      <c r="M1247" s="176"/>
      <c r="N1247" s="176" t="s">
        <v>12</v>
      </c>
      <c r="O1247" s="176" t="s">
        <v>12</v>
      </c>
      <c r="P1247" s="155" t="str">
        <f t="shared" si="247"/>
        <v xml:space="preserve"> </v>
      </c>
      <c r="Q1247" s="155" t="str">
        <f>IF(P1247="在读",IF(IFERROR(FIND("一",C1247),0)&gt;0,"一对一",VLOOKUP(LEFT(C1247,3),班级编码!A:H,8,0)),P1247)</f>
        <v xml:space="preserve"> </v>
      </c>
      <c r="R1247" s="156">
        <f t="shared" si="248"/>
        <v>0</v>
      </c>
      <c r="S1247" s="151">
        <f t="shared" si="249"/>
        <v>0</v>
      </c>
      <c r="T1247" s="151" t="str">
        <f t="shared" si="250"/>
        <v/>
      </c>
      <c r="U1247" s="151" t="str">
        <f t="shared" si="251"/>
        <v/>
      </c>
      <c r="V1247" s="151" t="str">
        <f t="shared" si="252"/>
        <v/>
      </c>
      <c r="W1247" s="151" t="str">
        <f t="shared" si="253"/>
        <v/>
      </c>
      <c r="X1247" s="151">
        <f t="shared" si="254"/>
        <v>0</v>
      </c>
      <c r="Y1247" s="151">
        <f t="shared" si="255"/>
        <v>0</v>
      </c>
      <c r="Z1247" s="151" t="str">
        <f t="shared" si="256"/>
        <v/>
      </c>
      <c r="AA1247" s="151">
        <f>COUNTIF($F$2:F1247,F1247)</f>
        <v>0</v>
      </c>
      <c r="AB1247" s="156" t="str">
        <f t="shared" si="257"/>
        <v/>
      </c>
      <c r="AC1247" t="e">
        <f>VLOOKUP(C1247,'2-班级信息'!A:AH,31,0)</f>
        <v>#N/A</v>
      </c>
      <c r="AD1247" t="e">
        <f>VLOOKUP(C1247,'2-班级信息'!A:AH,8,0)</f>
        <v>#N/A</v>
      </c>
      <c r="AE1247" t="e">
        <f t="shared" si="258"/>
        <v>#N/A</v>
      </c>
      <c r="AF1247" t="e">
        <f t="shared" si="259"/>
        <v>#N/A</v>
      </c>
    </row>
    <row r="1248" spans="1:32">
      <c r="A1248" s="176"/>
      <c r="B1248" s="176"/>
      <c r="C1248" s="176"/>
      <c r="D1248" s="176"/>
      <c r="E1248" s="176"/>
      <c r="F1248" s="176"/>
      <c r="G1248" s="175"/>
      <c r="H1248" s="176"/>
      <c r="I1248" s="176"/>
      <c r="J1248" s="176"/>
      <c r="K1248" s="176"/>
      <c r="L1248" s="176"/>
      <c r="M1248" s="176"/>
      <c r="N1248" s="176" t="s">
        <v>12</v>
      </c>
      <c r="O1248" s="176" t="s">
        <v>12</v>
      </c>
      <c r="P1248" s="155" t="str">
        <f t="shared" si="247"/>
        <v xml:space="preserve"> </v>
      </c>
      <c r="Q1248" s="155" t="str">
        <f>IF(P1248="在读",IF(IFERROR(FIND("一",C1248),0)&gt;0,"一对一",VLOOKUP(LEFT(C1248,3),班级编码!A:H,8,0)),P1248)</f>
        <v xml:space="preserve"> </v>
      </c>
      <c r="R1248" s="156">
        <f t="shared" si="248"/>
        <v>0</v>
      </c>
      <c r="S1248" s="151">
        <f t="shared" si="249"/>
        <v>0</v>
      </c>
      <c r="T1248" s="151" t="str">
        <f t="shared" si="250"/>
        <v/>
      </c>
      <c r="U1248" s="151" t="str">
        <f t="shared" si="251"/>
        <v/>
      </c>
      <c r="V1248" s="151" t="str">
        <f t="shared" si="252"/>
        <v/>
      </c>
      <c r="W1248" s="151" t="str">
        <f t="shared" si="253"/>
        <v/>
      </c>
      <c r="X1248" s="151">
        <f t="shared" si="254"/>
        <v>0</v>
      </c>
      <c r="Y1248" s="151">
        <f t="shared" si="255"/>
        <v>0</v>
      </c>
      <c r="Z1248" s="151" t="str">
        <f t="shared" si="256"/>
        <v/>
      </c>
      <c r="AA1248" s="151">
        <f>COUNTIF($F$2:F1248,F1248)</f>
        <v>0</v>
      </c>
      <c r="AB1248" s="156" t="str">
        <f t="shared" si="257"/>
        <v/>
      </c>
      <c r="AC1248" t="e">
        <f>VLOOKUP(C1248,'2-班级信息'!A:AH,31,0)</f>
        <v>#N/A</v>
      </c>
      <c r="AD1248" t="e">
        <f>VLOOKUP(C1248,'2-班级信息'!A:AH,8,0)</f>
        <v>#N/A</v>
      </c>
      <c r="AE1248" t="e">
        <f t="shared" si="258"/>
        <v>#N/A</v>
      </c>
      <c r="AF1248" t="e">
        <f t="shared" si="259"/>
        <v>#N/A</v>
      </c>
    </row>
    <row r="1249" spans="1:32">
      <c r="A1249" s="176"/>
      <c r="B1249" s="176"/>
      <c r="C1249" s="176"/>
      <c r="D1249" s="176"/>
      <c r="E1249" s="176"/>
      <c r="F1249" s="176"/>
      <c r="G1249" s="175"/>
      <c r="H1249" s="176"/>
      <c r="I1249" s="176"/>
      <c r="J1249" s="176"/>
      <c r="K1249" s="176"/>
      <c r="L1249" s="176"/>
      <c r="M1249" s="176"/>
      <c r="N1249" s="176" t="s">
        <v>12</v>
      </c>
      <c r="O1249" s="176" t="s">
        <v>12</v>
      </c>
      <c r="P1249" s="155" t="str">
        <f t="shared" si="247"/>
        <v xml:space="preserve"> </v>
      </c>
      <c r="Q1249" s="155" t="str">
        <f>IF(P1249="在读",IF(IFERROR(FIND("一",C1249),0)&gt;0,"一对一",VLOOKUP(LEFT(C1249,3),班级编码!A:H,8,0)),P1249)</f>
        <v xml:space="preserve"> </v>
      </c>
      <c r="R1249" s="156">
        <f t="shared" si="248"/>
        <v>0</v>
      </c>
      <c r="S1249" s="151">
        <f t="shared" si="249"/>
        <v>0</v>
      </c>
      <c r="T1249" s="151" t="str">
        <f t="shared" si="250"/>
        <v/>
      </c>
      <c r="U1249" s="151" t="str">
        <f t="shared" si="251"/>
        <v/>
      </c>
      <c r="V1249" s="151" t="str">
        <f t="shared" si="252"/>
        <v/>
      </c>
      <c r="W1249" s="151" t="str">
        <f t="shared" si="253"/>
        <v/>
      </c>
      <c r="X1249" s="151">
        <f t="shared" si="254"/>
        <v>0</v>
      </c>
      <c r="Y1249" s="151">
        <f t="shared" si="255"/>
        <v>0</v>
      </c>
      <c r="Z1249" s="151" t="str">
        <f t="shared" si="256"/>
        <v/>
      </c>
      <c r="AA1249" s="151">
        <f>COUNTIF($F$2:F1249,F1249)</f>
        <v>0</v>
      </c>
      <c r="AB1249" s="156" t="str">
        <f t="shared" si="257"/>
        <v/>
      </c>
      <c r="AC1249" t="e">
        <f>VLOOKUP(C1249,'2-班级信息'!A:AH,31,0)</f>
        <v>#N/A</v>
      </c>
      <c r="AD1249" t="e">
        <f>VLOOKUP(C1249,'2-班级信息'!A:AH,8,0)</f>
        <v>#N/A</v>
      </c>
      <c r="AE1249" t="e">
        <f t="shared" si="258"/>
        <v>#N/A</v>
      </c>
      <c r="AF1249" t="e">
        <f t="shared" si="259"/>
        <v>#N/A</v>
      </c>
    </row>
    <row r="1250" spans="1:32">
      <c r="A1250" s="176"/>
      <c r="B1250" s="176"/>
      <c r="C1250" s="176"/>
      <c r="D1250" s="176"/>
      <c r="E1250" s="176"/>
      <c r="F1250" s="176"/>
      <c r="G1250" s="175"/>
      <c r="H1250" s="176"/>
      <c r="I1250" s="176"/>
      <c r="J1250" s="176"/>
      <c r="K1250" s="176"/>
      <c r="L1250" s="176"/>
      <c r="M1250" s="176"/>
      <c r="N1250" s="176" t="s">
        <v>12</v>
      </c>
      <c r="O1250" s="176" t="s">
        <v>12</v>
      </c>
      <c r="P1250" s="155" t="str">
        <f t="shared" si="247"/>
        <v xml:space="preserve"> </v>
      </c>
      <c r="Q1250" s="155" t="str">
        <f>IF(P1250="在读",IF(IFERROR(FIND("一",C1250),0)&gt;0,"一对一",VLOOKUP(LEFT(C1250,3),班级编码!A:H,8,0)),P1250)</f>
        <v xml:space="preserve"> </v>
      </c>
      <c r="R1250" s="156">
        <f t="shared" si="248"/>
        <v>0</v>
      </c>
      <c r="S1250" s="151">
        <f t="shared" si="249"/>
        <v>0</v>
      </c>
      <c r="T1250" s="151" t="str">
        <f t="shared" si="250"/>
        <v/>
      </c>
      <c r="U1250" s="151" t="str">
        <f t="shared" si="251"/>
        <v/>
      </c>
      <c r="V1250" s="151" t="str">
        <f t="shared" si="252"/>
        <v/>
      </c>
      <c r="W1250" s="151" t="str">
        <f t="shared" si="253"/>
        <v/>
      </c>
      <c r="X1250" s="151">
        <f t="shared" si="254"/>
        <v>0</v>
      </c>
      <c r="Y1250" s="151">
        <f t="shared" si="255"/>
        <v>0</v>
      </c>
      <c r="Z1250" s="151" t="str">
        <f t="shared" si="256"/>
        <v/>
      </c>
      <c r="AA1250" s="151">
        <f>COUNTIF($F$2:F1250,F1250)</f>
        <v>0</v>
      </c>
      <c r="AB1250" s="156" t="str">
        <f t="shared" si="257"/>
        <v/>
      </c>
      <c r="AC1250" t="e">
        <f>VLOOKUP(C1250,'2-班级信息'!A:AH,31,0)</f>
        <v>#N/A</v>
      </c>
      <c r="AD1250" t="e">
        <f>VLOOKUP(C1250,'2-班级信息'!A:AH,8,0)</f>
        <v>#N/A</v>
      </c>
      <c r="AE1250" t="e">
        <f t="shared" si="258"/>
        <v>#N/A</v>
      </c>
      <c r="AF1250" t="e">
        <f t="shared" si="259"/>
        <v>#N/A</v>
      </c>
    </row>
    <row r="1251" spans="1:32">
      <c r="A1251" s="176"/>
      <c r="B1251" s="176"/>
      <c r="C1251" s="176"/>
      <c r="D1251" s="176"/>
      <c r="E1251" s="176"/>
      <c r="F1251" s="176"/>
      <c r="G1251" s="175"/>
      <c r="H1251" s="176"/>
      <c r="I1251" s="176"/>
      <c r="J1251" s="176"/>
      <c r="K1251" s="176"/>
      <c r="L1251" s="176"/>
      <c r="M1251" s="176"/>
      <c r="N1251" s="176" t="s">
        <v>12</v>
      </c>
      <c r="O1251" s="176" t="s">
        <v>12</v>
      </c>
      <c r="P1251" s="155" t="str">
        <f t="shared" si="247"/>
        <v xml:space="preserve"> </v>
      </c>
      <c r="Q1251" s="155" t="str">
        <f>IF(P1251="在读",IF(IFERROR(FIND("一",C1251),0)&gt;0,"一对一",VLOOKUP(LEFT(C1251,3),班级编码!A:H,8,0)),P1251)</f>
        <v xml:space="preserve"> </v>
      </c>
      <c r="R1251" s="156">
        <f t="shared" si="248"/>
        <v>0</v>
      </c>
      <c r="S1251" s="151">
        <f t="shared" si="249"/>
        <v>0</v>
      </c>
      <c r="T1251" s="151" t="str">
        <f t="shared" si="250"/>
        <v/>
      </c>
      <c r="U1251" s="151" t="str">
        <f t="shared" si="251"/>
        <v/>
      </c>
      <c r="V1251" s="151" t="str">
        <f t="shared" si="252"/>
        <v/>
      </c>
      <c r="W1251" s="151" t="str">
        <f t="shared" si="253"/>
        <v/>
      </c>
      <c r="X1251" s="151">
        <f t="shared" si="254"/>
        <v>0</v>
      </c>
      <c r="Y1251" s="151">
        <f t="shared" si="255"/>
        <v>0</v>
      </c>
      <c r="Z1251" s="151" t="str">
        <f t="shared" si="256"/>
        <v/>
      </c>
      <c r="AA1251" s="151">
        <f>COUNTIF($F$2:F1251,F1251)</f>
        <v>0</v>
      </c>
      <c r="AB1251" s="156" t="str">
        <f t="shared" si="257"/>
        <v/>
      </c>
      <c r="AC1251" t="e">
        <f>VLOOKUP(C1251,'2-班级信息'!A:AH,31,0)</f>
        <v>#N/A</v>
      </c>
      <c r="AD1251" t="e">
        <f>VLOOKUP(C1251,'2-班级信息'!A:AH,8,0)</f>
        <v>#N/A</v>
      </c>
      <c r="AE1251" t="e">
        <f t="shared" si="258"/>
        <v>#N/A</v>
      </c>
      <c r="AF1251" t="e">
        <f t="shared" si="259"/>
        <v>#N/A</v>
      </c>
    </row>
    <row r="1252" spans="1:32">
      <c r="A1252" s="176"/>
      <c r="B1252" s="176"/>
      <c r="C1252" s="176"/>
      <c r="D1252" s="176"/>
      <c r="E1252" s="176"/>
      <c r="F1252" s="176"/>
      <c r="G1252" s="175"/>
      <c r="H1252" s="176"/>
      <c r="I1252" s="176"/>
      <c r="J1252" s="176"/>
      <c r="K1252" s="176"/>
      <c r="L1252" s="176"/>
      <c r="M1252" s="176"/>
      <c r="N1252" s="176" t="s">
        <v>12</v>
      </c>
      <c r="O1252" s="176" t="s">
        <v>12</v>
      </c>
      <c r="P1252" s="155" t="str">
        <f t="shared" si="247"/>
        <v xml:space="preserve"> </v>
      </c>
      <c r="Q1252" s="155" t="str">
        <f>IF(P1252="在读",IF(IFERROR(FIND("一",C1252),0)&gt;0,"一对一",VLOOKUP(LEFT(C1252,3),班级编码!A:H,8,0)),P1252)</f>
        <v xml:space="preserve"> </v>
      </c>
      <c r="R1252" s="156">
        <f t="shared" si="248"/>
        <v>0</v>
      </c>
      <c r="S1252" s="151">
        <f t="shared" si="249"/>
        <v>0</v>
      </c>
      <c r="T1252" s="151" t="str">
        <f t="shared" si="250"/>
        <v/>
      </c>
      <c r="U1252" s="151" t="str">
        <f t="shared" si="251"/>
        <v/>
      </c>
      <c r="V1252" s="151" t="str">
        <f t="shared" si="252"/>
        <v/>
      </c>
      <c r="W1252" s="151" t="str">
        <f t="shared" si="253"/>
        <v/>
      </c>
      <c r="X1252" s="151">
        <f t="shared" si="254"/>
        <v>0</v>
      </c>
      <c r="Y1252" s="151">
        <f t="shared" si="255"/>
        <v>0</v>
      </c>
      <c r="Z1252" s="151" t="str">
        <f t="shared" si="256"/>
        <v/>
      </c>
      <c r="AA1252" s="151">
        <f>COUNTIF($F$2:F1252,F1252)</f>
        <v>0</v>
      </c>
      <c r="AB1252" s="156" t="str">
        <f t="shared" si="257"/>
        <v/>
      </c>
      <c r="AC1252" t="e">
        <f>VLOOKUP(C1252,'2-班级信息'!A:AH,31,0)</f>
        <v>#N/A</v>
      </c>
      <c r="AD1252" t="e">
        <f>VLOOKUP(C1252,'2-班级信息'!A:AH,8,0)</f>
        <v>#N/A</v>
      </c>
      <c r="AE1252" t="e">
        <f t="shared" si="258"/>
        <v>#N/A</v>
      </c>
      <c r="AF1252" t="e">
        <f t="shared" si="259"/>
        <v>#N/A</v>
      </c>
    </row>
    <row r="1253" spans="1:32">
      <c r="A1253" s="176"/>
      <c r="B1253" s="176"/>
      <c r="C1253" s="176"/>
      <c r="D1253" s="176"/>
      <c r="E1253" s="176"/>
      <c r="F1253" s="176"/>
      <c r="G1253" s="175"/>
      <c r="H1253" s="176"/>
      <c r="I1253" s="176"/>
      <c r="J1253" s="176"/>
      <c r="K1253" s="176"/>
      <c r="L1253" s="176"/>
      <c r="M1253" s="176"/>
      <c r="N1253" s="176" t="s">
        <v>12</v>
      </c>
      <c r="O1253" s="176" t="s">
        <v>12</v>
      </c>
      <c r="P1253" s="155" t="str">
        <f t="shared" si="247"/>
        <v xml:space="preserve"> </v>
      </c>
      <c r="Q1253" s="155" t="str">
        <f>IF(P1253="在读",IF(IFERROR(FIND("一",C1253),0)&gt;0,"一对一",VLOOKUP(LEFT(C1253,3),班级编码!A:H,8,0)),P1253)</f>
        <v xml:space="preserve"> </v>
      </c>
      <c r="R1253" s="156">
        <f t="shared" si="248"/>
        <v>0</v>
      </c>
      <c r="S1253" s="151">
        <f t="shared" si="249"/>
        <v>0</v>
      </c>
      <c r="T1253" s="151" t="str">
        <f t="shared" si="250"/>
        <v/>
      </c>
      <c r="U1253" s="151" t="str">
        <f t="shared" si="251"/>
        <v/>
      </c>
      <c r="V1253" s="151" t="str">
        <f t="shared" si="252"/>
        <v/>
      </c>
      <c r="W1253" s="151" t="str">
        <f t="shared" si="253"/>
        <v/>
      </c>
      <c r="X1253" s="151">
        <f t="shared" si="254"/>
        <v>0</v>
      </c>
      <c r="Y1253" s="151">
        <f t="shared" si="255"/>
        <v>0</v>
      </c>
      <c r="Z1253" s="151" t="str">
        <f t="shared" si="256"/>
        <v/>
      </c>
      <c r="AA1253" s="151">
        <f>COUNTIF($F$2:F1253,F1253)</f>
        <v>0</v>
      </c>
      <c r="AB1253" s="156" t="str">
        <f t="shared" si="257"/>
        <v/>
      </c>
      <c r="AC1253" t="e">
        <f>VLOOKUP(C1253,'2-班级信息'!A:AH,31,0)</f>
        <v>#N/A</v>
      </c>
      <c r="AD1253" t="e">
        <f>VLOOKUP(C1253,'2-班级信息'!A:AH,8,0)</f>
        <v>#N/A</v>
      </c>
      <c r="AE1253" t="e">
        <f t="shared" si="258"/>
        <v>#N/A</v>
      </c>
      <c r="AF1253" t="e">
        <f t="shared" si="259"/>
        <v>#N/A</v>
      </c>
    </row>
    <row r="1254" spans="1:32">
      <c r="A1254" s="176"/>
      <c r="B1254" s="176"/>
      <c r="C1254" s="176"/>
      <c r="D1254" s="176"/>
      <c r="E1254" s="176"/>
      <c r="F1254" s="176"/>
      <c r="G1254" s="175"/>
      <c r="H1254" s="176"/>
      <c r="I1254" s="176"/>
      <c r="J1254" s="176"/>
      <c r="K1254" s="176"/>
      <c r="L1254" s="176"/>
      <c r="M1254" s="176"/>
      <c r="N1254" s="176" t="s">
        <v>12</v>
      </c>
      <c r="O1254" s="176" t="s">
        <v>12</v>
      </c>
      <c r="P1254" s="155" t="str">
        <f t="shared" si="247"/>
        <v xml:space="preserve"> </v>
      </c>
      <c r="Q1254" s="155" t="str">
        <f>IF(P1254="在读",IF(IFERROR(FIND("一",C1254),0)&gt;0,"一对一",VLOOKUP(LEFT(C1254,3),班级编码!A:H,8,0)),P1254)</f>
        <v xml:space="preserve"> </v>
      </c>
      <c r="R1254" s="156">
        <f t="shared" si="248"/>
        <v>0</v>
      </c>
      <c r="S1254" s="151">
        <f t="shared" si="249"/>
        <v>0</v>
      </c>
      <c r="T1254" s="151" t="str">
        <f t="shared" si="250"/>
        <v/>
      </c>
      <c r="U1254" s="151" t="str">
        <f t="shared" si="251"/>
        <v/>
      </c>
      <c r="V1254" s="151" t="str">
        <f t="shared" si="252"/>
        <v/>
      </c>
      <c r="W1254" s="151" t="str">
        <f t="shared" si="253"/>
        <v/>
      </c>
      <c r="X1254" s="151">
        <f t="shared" si="254"/>
        <v>0</v>
      </c>
      <c r="Y1254" s="151">
        <f t="shared" si="255"/>
        <v>0</v>
      </c>
      <c r="Z1254" s="151" t="str">
        <f t="shared" si="256"/>
        <v/>
      </c>
      <c r="AA1254" s="151">
        <f>COUNTIF($F$2:F1254,F1254)</f>
        <v>0</v>
      </c>
      <c r="AB1254" s="156" t="str">
        <f t="shared" si="257"/>
        <v/>
      </c>
      <c r="AC1254" t="e">
        <f>VLOOKUP(C1254,'2-班级信息'!A:AH,31,0)</f>
        <v>#N/A</v>
      </c>
      <c r="AD1254" t="e">
        <f>VLOOKUP(C1254,'2-班级信息'!A:AH,8,0)</f>
        <v>#N/A</v>
      </c>
      <c r="AE1254" t="e">
        <f t="shared" si="258"/>
        <v>#N/A</v>
      </c>
      <c r="AF1254" t="e">
        <f t="shared" si="259"/>
        <v>#N/A</v>
      </c>
    </row>
    <row r="1255" spans="1:32">
      <c r="A1255" s="176"/>
      <c r="B1255" s="176"/>
      <c r="C1255" s="176"/>
      <c r="D1255" s="176"/>
      <c r="E1255" s="176"/>
      <c r="F1255" s="176"/>
      <c r="G1255" s="175"/>
      <c r="H1255" s="176"/>
      <c r="I1255" s="176"/>
      <c r="J1255" s="176"/>
      <c r="K1255" s="176"/>
      <c r="L1255" s="176"/>
      <c r="M1255" s="176"/>
      <c r="N1255" s="176" t="s">
        <v>12</v>
      </c>
      <c r="O1255" s="176" t="s">
        <v>12</v>
      </c>
      <c r="P1255" s="155" t="str">
        <f t="shared" si="247"/>
        <v xml:space="preserve"> </v>
      </c>
      <c r="Q1255" s="155" t="str">
        <f>IF(P1255="在读",IF(IFERROR(FIND("一",C1255),0)&gt;0,"一对一",VLOOKUP(LEFT(C1255,3),班级编码!A:H,8,0)),P1255)</f>
        <v xml:space="preserve"> </v>
      </c>
      <c r="R1255" s="156">
        <f t="shared" si="248"/>
        <v>0</v>
      </c>
      <c r="S1255" s="151">
        <f t="shared" si="249"/>
        <v>0</v>
      </c>
      <c r="T1255" s="151" t="str">
        <f t="shared" si="250"/>
        <v/>
      </c>
      <c r="U1255" s="151" t="str">
        <f t="shared" si="251"/>
        <v/>
      </c>
      <c r="V1255" s="151" t="str">
        <f t="shared" si="252"/>
        <v/>
      </c>
      <c r="W1255" s="151" t="str">
        <f t="shared" si="253"/>
        <v/>
      </c>
      <c r="X1255" s="151">
        <f t="shared" si="254"/>
        <v>0</v>
      </c>
      <c r="Y1255" s="151">
        <f t="shared" si="255"/>
        <v>0</v>
      </c>
      <c r="Z1255" s="151" t="str">
        <f t="shared" si="256"/>
        <v/>
      </c>
      <c r="AA1255" s="151">
        <f>COUNTIF($F$2:F1255,F1255)</f>
        <v>0</v>
      </c>
      <c r="AB1255" s="156" t="str">
        <f t="shared" si="257"/>
        <v/>
      </c>
      <c r="AC1255" t="e">
        <f>VLOOKUP(C1255,'2-班级信息'!A:AH,31,0)</f>
        <v>#N/A</v>
      </c>
      <c r="AD1255" t="e">
        <f>VLOOKUP(C1255,'2-班级信息'!A:AH,8,0)</f>
        <v>#N/A</v>
      </c>
      <c r="AE1255" t="e">
        <f t="shared" si="258"/>
        <v>#N/A</v>
      </c>
      <c r="AF1255" t="e">
        <f t="shared" si="259"/>
        <v>#N/A</v>
      </c>
    </row>
    <row r="1256" spans="1:32">
      <c r="A1256" s="176"/>
      <c r="B1256" s="176"/>
      <c r="C1256" s="176"/>
      <c r="D1256" s="176"/>
      <c r="E1256" s="176"/>
      <c r="F1256" s="176"/>
      <c r="G1256" s="175"/>
      <c r="H1256" s="176"/>
      <c r="I1256" s="176"/>
      <c r="J1256" s="176"/>
      <c r="K1256" s="176"/>
      <c r="L1256" s="176"/>
      <c r="M1256" s="176"/>
      <c r="N1256" s="176" t="s">
        <v>12</v>
      </c>
      <c r="O1256" s="176" t="s">
        <v>12</v>
      </c>
      <c r="P1256" s="155" t="str">
        <f t="shared" si="247"/>
        <v xml:space="preserve"> </v>
      </c>
      <c r="Q1256" s="155" t="str">
        <f>IF(P1256="在读",IF(IFERROR(FIND("一",C1256),0)&gt;0,"一对一",VLOOKUP(LEFT(C1256,3),班级编码!A:H,8,0)),P1256)</f>
        <v xml:space="preserve"> </v>
      </c>
      <c r="R1256" s="156">
        <f t="shared" si="248"/>
        <v>0</v>
      </c>
      <c r="S1256" s="151">
        <f t="shared" si="249"/>
        <v>0</v>
      </c>
      <c r="T1256" s="151" t="str">
        <f t="shared" si="250"/>
        <v/>
      </c>
      <c r="U1256" s="151" t="str">
        <f t="shared" si="251"/>
        <v/>
      </c>
      <c r="V1256" s="151" t="str">
        <f t="shared" si="252"/>
        <v/>
      </c>
      <c r="W1256" s="151" t="str">
        <f t="shared" si="253"/>
        <v/>
      </c>
      <c r="X1256" s="151">
        <f t="shared" si="254"/>
        <v>0</v>
      </c>
      <c r="Y1256" s="151">
        <f t="shared" si="255"/>
        <v>0</v>
      </c>
      <c r="Z1256" s="151" t="str">
        <f t="shared" si="256"/>
        <v/>
      </c>
      <c r="AA1256" s="151">
        <f>COUNTIF($F$2:F1256,F1256)</f>
        <v>0</v>
      </c>
      <c r="AB1256" s="156" t="str">
        <f t="shared" si="257"/>
        <v/>
      </c>
      <c r="AC1256" t="e">
        <f>VLOOKUP(C1256,'2-班级信息'!A:AH,31,0)</f>
        <v>#N/A</v>
      </c>
      <c r="AD1256" t="e">
        <f>VLOOKUP(C1256,'2-班级信息'!A:AH,8,0)</f>
        <v>#N/A</v>
      </c>
      <c r="AE1256" t="e">
        <f t="shared" si="258"/>
        <v>#N/A</v>
      </c>
      <c r="AF1256" t="e">
        <f t="shared" si="259"/>
        <v>#N/A</v>
      </c>
    </row>
    <row r="1257" spans="1:32">
      <c r="A1257" s="176"/>
      <c r="B1257" s="176"/>
      <c r="C1257" s="176"/>
      <c r="D1257" s="176"/>
      <c r="E1257" s="176"/>
      <c r="F1257" s="176"/>
      <c r="G1257" s="175"/>
      <c r="H1257" s="176"/>
      <c r="I1257" s="176"/>
      <c r="J1257" s="176"/>
      <c r="K1257" s="176"/>
      <c r="L1257" s="176"/>
      <c r="M1257" s="176"/>
      <c r="N1257" s="176" t="s">
        <v>12</v>
      </c>
      <c r="O1257" s="176" t="s">
        <v>12</v>
      </c>
      <c r="P1257" s="155" t="str">
        <f t="shared" si="247"/>
        <v xml:space="preserve"> </v>
      </c>
      <c r="Q1257" s="155" t="str">
        <f>IF(P1257="在读",IF(IFERROR(FIND("一",C1257),0)&gt;0,"一对一",VLOOKUP(LEFT(C1257,3),班级编码!A:H,8,0)),P1257)</f>
        <v xml:space="preserve"> </v>
      </c>
      <c r="R1257" s="156">
        <f t="shared" si="248"/>
        <v>0</v>
      </c>
      <c r="S1257" s="151">
        <f t="shared" si="249"/>
        <v>0</v>
      </c>
      <c r="T1257" s="151" t="str">
        <f t="shared" si="250"/>
        <v/>
      </c>
      <c r="U1257" s="151" t="str">
        <f t="shared" si="251"/>
        <v/>
      </c>
      <c r="V1257" s="151" t="str">
        <f t="shared" si="252"/>
        <v/>
      </c>
      <c r="W1257" s="151" t="str">
        <f t="shared" si="253"/>
        <v/>
      </c>
      <c r="X1257" s="151">
        <f t="shared" si="254"/>
        <v>0</v>
      </c>
      <c r="Y1257" s="151">
        <f t="shared" si="255"/>
        <v>0</v>
      </c>
      <c r="Z1257" s="151" t="str">
        <f t="shared" si="256"/>
        <v/>
      </c>
      <c r="AA1257" s="151">
        <f>COUNTIF($F$2:F1257,F1257)</f>
        <v>0</v>
      </c>
      <c r="AB1257" s="156" t="str">
        <f t="shared" si="257"/>
        <v/>
      </c>
      <c r="AC1257" t="e">
        <f>VLOOKUP(C1257,'2-班级信息'!A:AH,31,0)</f>
        <v>#N/A</v>
      </c>
      <c r="AD1257" t="e">
        <f>VLOOKUP(C1257,'2-班级信息'!A:AH,8,0)</f>
        <v>#N/A</v>
      </c>
      <c r="AE1257" t="e">
        <f t="shared" si="258"/>
        <v>#N/A</v>
      </c>
      <c r="AF1257" t="e">
        <f t="shared" si="259"/>
        <v>#N/A</v>
      </c>
    </row>
    <row r="1258" spans="1:32">
      <c r="A1258" s="176"/>
      <c r="B1258" s="176"/>
      <c r="C1258" s="176"/>
      <c r="D1258" s="176"/>
      <c r="E1258" s="176"/>
      <c r="F1258" s="176"/>
      <c r="G1258" s="175"/>
      <c r="H1258" s="176"/>
      <c r="I1258" s="176"/>
      <c r="J1258" s="176"/>
      <c r="K1258" s="176"/>
      <c r="L1258" s="176"/>
      <c r="M1258" s="176"/>
      <c r="N1258" s="176" t="s">
        <v>12</v>
      </c>
      <c r="O1258" s="176" t="s">
        <v>12</v>
      </c>
      <c r="P1258" s="155" t="str">
        <f t="shared" si="247"/>
        <v xml:space="preserve"> </v>
      </c>
      <c r="Q1258" s="155" t="str">
        <f>IF(P1258="在读",IF(IFERROR(FIND("一",C1258),0)&gt;0,"一对一",VLOOKUP(LEFT(C1258,3),班级编码!A:H,8,0)),P1258)</f>
        <v xml:space="preserve"> </v>
      </c>
      <c r="R1258" s="156">
        <f t="shared" si="248"/>
        <v>0</v>
      </c>
      <c r="S1258" s="151">
        <f t="shared" si="249"/>
        <v>0</v>
      </c>
      <c r="T1258" s="151" t="str">
        <f t="shared" si="250"/>
        <v/>
      </c>
      <c r="U1258" s="151" t="str">
        <f t="shared" si="251"/>
        <v/>
      </c>
      <c r="V1258" s="151" t="str">
        <f t="shared" si="252"/>
        <v/>
      </c>
      <c r="W1258" s="151" t="str">
        <f t="shared" si="253"/>
        <v/>
      </c>
      <c r="X1258" s="151">
        <f t="shared" si="254"/>
        <v>0</v>
      </c>
      <c r="Y1258" s="151">
        <f t="shared" si="255"/>
        <v>0</v>
      </c>
      <c r="Z1258" s="151" t="str">
        <f t="shared" si="256"/>
        <v/>
      </c>
      <c r="AA1258" s="151">
        <f>COUNTIF($F$2:F1258,F1258)</f>
        <v>0</v>
      </c>
      <c r="AB1258" s="156" t="str">
        <f t="shared" si="257"/>
        <v/>
      </c>
      <c r="AC1258" t="e">
        <f>VLOOKUP(C1258,'2-班级信息'!A:AH,31,0)</f>
        <v>#N/A</v>
      </c>
      <c r="AD1258" t="e">
        <f>VLOOKUP(C1258,'2-班级信息'!A:AH,8,0)</f>
        <v>#N/A</v>
      </c>
      <c r="AE1258" t="e">
        <f t="shared" si="258"/>
        <v>#N/A</v>
      </c>
      <c r="AF1258" t="e">
        <f t="shared" si="259"/>
        <v>#N/A</v>
      </c>
    </row>
    <row r="1259" spans="1:32">
      <c r="A1259" s="176"/>
      <c r="B1259" s="176"/>
      <c r="C1259" s="176"/>
      <c r="D1259" s="176"/>
      <c r="E1259" s="176"/>
      <c r="F1259" s="176"/>
      <c r="G1259" s="175"/>
      <c r="H1259" s="176"/>
      <c r="I1259" s="176"/>
      <c r="J1259" s="176"/>
      <c r="K1259" s="176"/>
      <c r="L1259" s="176"/>
      <c r="M1259" s="176"/>
      <c r="N1259" s="176" t="s">
        <v>12</v>
      </c>
      <c r="O1259" s="176" t="s">
        <v>12</v>
      </c>
      <c r="P1259" s="155" t="str">
        <f t="shared" si="247"/>
        <v xml:space="preserve"> </v>
      </c>
      <c r="Q1259" s="155" t="str">
        <f>IF(P1259="在读",IF(IFERROR(FIND("一",C1259),0)&gt;0,"一对一",VLOOKUP(LEFT(C1259,3),班级编码!A:H,8,0)),P1259)</f>
        <v xml:space="preserve"> </v>
      </c>
      <c r="R1259" s="156">
        <f t="shared" si="248"/>
        <v>0</v>
      </c>
      <c r="S1259" s="151">
        <f t="shared" si="249"/>
        <v>0</v>
      </c>
      <c r="T1259" s="151" t="str">
        <f t="shared" si="250"/>
        <v/>
      </c>
      <c r="U1259" s="151" t="str">
        <f t="shared" si="251"/>
        <v/>
      </c>
      <c r="V1259" s="151" t="str">
        <f t="shared" si="252"/>
        <v/>
      </c>
      <c r="W1259" s="151" t="str">
        <f t="shared" si="253"/>
        <v/>
      </c>
      <c r="X1259" s="151">
        <f t="shared" si="254"/>
        <v>0</v>
      </c>
      <c r="Y1259" s="151">
        <f t="shared" si="255"/>
        <v>0</v>
      </c>
      <c r="Z1259" s="151" t="str">
        <f t="shared" si="256"/>
        <v/>
      </c>
      <c r="AA1259" s="151">
        <f>COUNTIF($F$2:F1259,F1259)</f>
        <v>0</v>
      </c>
      <c r="AB1259" s="156" t="str">
        <f t="shared" si="257"/>
        <v/>
      </c>
      <c r="AC1259" t="e">
        <f>VLOOKUP(C1259,'2-班级信息'!A:AH,31,0)</f>
        <v>#N/A</v>
      </c>
      <c r="AD1259" t="e">
        <f>VLOOKUP(C1259,'2-班级信息'!A:AH,8,0)</f>
        <v>#N/A</v>
      </c>
      <c r="AE1259" t="e">
        <f t="shared" si="258"/>
        <v>#N/A</v>
      </c>
      <c r="AF1259" t="e">
        <f t="shared" si="259"/>
        <v>#N/A</v>
      </c>
    </row>
    <row r="1260" spans="1:32">
      <c r="A1260" s="176"/>
      <c r="B1260" s="176"/>
      <c r="C1260" s="176"/>
      <c r="D1260" s="176"/>
      <c r="E1260" s="176"/>
      <c r="F1260" s="176"/>
      <c r="G1260" s="175"/>
      <c r="H1260" s="176"/>
      <c r="I1260" s="176"/>
      <c r="J1260" s="176"/>
      <c r="K1260" s="176"/>
      <c r="L1260" s="176"/>
      <c r="M1260" s="176"/>
      <c r="N1260" s="176" t="s">
        <v>12</v>
      </c>
      <c r="O1260" s="176" t="s">
        <v>12</v>
      </c>
      <c r="P1260" s="155" t="str">
        <f t="shared" si="247"/>
        <v xml:space="preserve"> </v>
      </c>
      <c r="Q1260" s="155" t="str">
        <f>IF(P1260="在读",IF(IFERROR(FIND("一",C1260),0)&gt;0,"一对一",VLOOKUP(LEFT(C1260,3),班级编码!A:H,8,0)),P1260)</f>
        <v xml:space="preserve"> </v>
      </c>
      <c r="R1260" s="156">
        <f t="shared" si="248"/>
        <v>0</v>
      </c>
      <c r="S1260" s="151">
        <f t="shared" si="249"/>
        <v>0</v>
      </c>
      <c r="T1260" s="151" t="str">
        <f t="shared" si="250"/>
        <v/>
      </c>
      <c r="U1260" s="151" t="str">
        <f t="shared" si="251"/>
        <v/>
      </c>
      <c r="V1260" s="151" t="str">
        <f t="shared" si="252"/>
        <v/>
      </c>
      <c r="W1260" s="151" t="str">
        <f t="shared" si="253"/>
        <v/>
      </c>
      <c r="X1260" s="151">
        <f t="shared" si="254"/>
        <v>0</v>
      </c>
      <c r="Y1260" s="151">
        <f t="shared" si="255"/>
        <v>0</v>
      </c>
      <c r="Z1260" s="151" t="str">
        <f t="shared" si="256"/>
        <v/>
      </c>
      <c r="AA1260" s="151">
        <f>COUNTIF($F$2:F1260,F1260)</f>
        <v>0</v>
      </c>
      <c r="AB1260" s="156" t="str">
        <f t="shared" si="257"/>
        <v/>
      </c>
      <c r="AC1260" t="e">
        <f>VLOOKUP(C1260,'2-班级信息'!A:AH,31,0)</f>
        <v>#N/A</v>
      </c>
      <c r="AD1260" t="e">
        <f>VLOOKUP(C1260,'2-班级信息'!A:AH,8,0)</f>
        <v>#N/A</v>
      </c>
      <c r="AE1260" t="e">
        <f t="shared" si="258"/>
        <v>#N/A</v>
      </c>
      <c r="AF1260" t="e">
        <f t="shared" si="259"/>
        <v>#N/A</v>
      </c>
    </row>
    <row r="1261" spans="1:32">
      <c r="A1261" s="176"/>
      <c r="B1261" s="176"/>
      <c r="C1261" s="176"/>
      <c r="D1261" s="176"/>
      <c r="E1261" s="176"/>
      <c r="F1261" s="176"/>
      <c r="G1261" s="175"/>
      <c r="H1261" s="176"/>
      <c r="I1261" s="176"/>
      <c r="J1261" s="176"/>
      <c r="K1261" s="176"/>
      <c r="L1261" s="176"/>
      <c r="M1261" s="176"/>
      <c r="N1261" s="176" t="s">
        <v>12</v>
      </c>
      <c r="O1261" s="176" t="s">
        <v>12</v>
      </c>
      <c r="P1261" s="155" t="str">
        <f t="shared" si="247"/>
        <v xml:space="preserve"> </v>
      </c>
      <c r="Q1261" s="155" t="str">
        <f>IF(P1261="在读",IF(IFERROR(FIND("一",C1261),0)&gt;0,"一对一",VLOOKUP(LEFT(C1261,3),班级编码!A:H,8,0)),P1261)</f>
        <v xml:space="preserve"> </v>
      </c>
      <c r="R1261" s="156">
        <f t="shared" si="248"/>
        <v>0</v>
      </c>
      <c r="S1261" s="151">
        <f t="shared" si="249"/>
        <v>0</v>
      </c>
      <c r="T1261" s="151" t="str">
        <f t="shared" si="250"/>
        <v/>
      </c>
      <c r="U1261" s="151" t="str">
        <f t="shared" si="251"/>
        <v/>
      </c>
      <c r="V1261" s="151" t="str">
        <f t="shared" si="252"/>
        <v/>
      </c>
      <c r="W1261" s="151" t="str">
        <f t="shared" si="253"/>
        <v/>
      </c>
      <c r="X1261" s="151">
        <f t="shared" si="254"/>
        <v>0</v>
      </c>
      <c r="Y1261" s="151">
        <f t="shared" si="255"/>
        <v>0</v>
      </c>
      <c r="Z1261" s="151" t="str">
        <f t="shared" si="256"/>
        <v/>
      </c>
      <c r="AA1261" s="151">
        <f>COUNTIF($F$2:F1261,F1261)</f>
        <v>0</v>
      </c>
      <c r="AB1261" s="156" t="str">
        <f t="shared" si="257"/>
        <v/>
      </c>
      <c r="AC1261" t="e">
        <f>VLOOKUP(C1261,'2-班级信息'!A:AH,31,0)</f>
        <v>#N/A</v>
      </c>
      <c r="AD1261" t="e">
        <f>VLOOKUP(C1261,'2-班级信息'!A:AH,8,0)</f>
        <v>#N/A</v>
      </c>
      <c r="AE1261" t="e">
        <f t="shared" si="258"/>
        <v>#N/A</v>
      </c>
      <c r="AF1261" t="e">
        <f t="shared" si="259"/>
        <v>#N/A</v>
      </c>
    </row>
    <row r="1262" spans="1:32">
      <c r="A1262" s="176"/>
      <c r="B1262" s="176"/>
      <c r="C1262" s="176"/>
      <c r="D1262" s="176"/>
      <c r="E1262" s="176"/>
      <c r="F1262" s="176"/>
      <c r="G1262" s="175"/>
      <c r="H1262" s="176"/>
      <c r="I1262" s="176"/>
      <c r="J1262" s="176"/>
      <c r="K1262" s="176"/>
      <c r="L1262" s="176"/>
      <c r="M1262" s="176"/>
      <c r="N1262" s="176" t="s">
        <v>12</v>
      </c>
      <c r="O1262" s="176" t="s">
        <v>12</v>
      </c>
      <c r="P1262" s="155" t="str">
        <f t="shared" si="247"/>
        <v xml:space="preserve"> </v>
      </c>
      <c r="Q1262" s="155" t="str">
        <f>IF(P1262="在读",IF(IFERROR(FIND("一",C1262),0)&gt;0,"一对一",VLOOKUP(LEFT(C1262,3),班级编码!A:H,8,0)),P1262)</f>
        <v xml:space="preserve"> </v>
      </c>
      <c r="R1262" s="156">
        <f t="shared" si="248"/>
        <v>0</v>
      </c>
      <c r="S1262" s="151">
        <f t="shared" si="249"/>
        <v>0</v>
      </c>
      <c r="T1262" s="151" t="str">
        <f t="shared" si="250"/>
        <v/>
      </c>
      <c r="U1262" s="151" t="str">
        <f t="shared" si="251"/>
        <v/>
      </c>
      <c r="V1262" s="151" t="str">
        <f t="shared" si="252"/>
        <v/>
      </c>
      <c r="W1262" s="151" t="str">
        <f t="shared" si="253"/>
        <v/>
      </c>
      <c r="X1262" s="151">
        <f t="shared" si="254"/>
        <v>0</v>
      </c>
      <c r="Y1262" s="151">
        <f t="shared" si="255"/>
        <v>0</v>
      </c>
      <c r="Z1262" s="151" t="str">
        <f t="shared" si="256"/>
        <v/>
      </c>
      <c r="AA1262" s="151">
        <f>COUNTIF($F$2:F1262,F1262)</f>
        <v>0</v>
      </c>
      <c r="AB1262" s="156" t="str">
        <f t="shared" si="257"/>
        <v/>
      </c>
      <c r="AC1262" t="e">
        <f>VLOOKUP(C1262,'2-班级信息'!A:AH,31,0)</f>
        <v>#N/A</v>
      </c>
      <c r="AD1262" t="e">
        <f>VLOOKUP(C1262,'2-班级信息'!A:AH,8,0)</f>
        <v>#N/A</v>
      </c>
      <c r="AE1262" t="e">
        <f t="shared" si="258"/>
        <v>#N/A</v>
      </c>
      <c r="AF1262" t="e">
        <f t="shared" si="259"/>
        <v>#N/A</v>
      </c>
    </row>
    <row r="1263" spans="1:32">
      <c r="A1263" s="176"/>
      <c r="B1263" s="176"/>
      <c r="C1263" s="176"/>
      <c r="D1263" s="176"/>
      <c r="E1263" s="176"/>
      <c r="F1263" s="176"/>
      <c r="G1263" s="175"/>
      <c r="H1263" s="176"/>
      <c r="I1263" s="176"/>
      <c r="J1263" s="176"/>
      <c r="K1263" s="176"/>
      <c r="L1263" s="176"/>
      <c r="M1263" s="176"/>
      <c r="N1263" s="176" t="s">
        <v>12</v>
      </c>
      <c r="O1263" s="176" t="s">
        <v>12</v>
      </c>
      <c r="P1263" s="155" t="str">
        <f t="shared" si="247"/>
        <v xml:space="preserve"> </v>
      </c>
      <c r="Q1263" s="155" t="str">
        <f>IF(P1263="在读",IF(IFERROR(FIND("一",C1263),0)&gt;0,"一对一",VLOOKUP(LEFT(C1263,3),班级编码!A:H,8,0)),P1263)</f>
        <v xml:space="preserve"> </v>
      </c>
      <c r="R1263" s="156">
        <f t="shared" si="248"/>
        <v>0</v>
      </c>
      <c r="S1263" s="151">
        <f t="shared" si="249"/>
        <v>0</v>
      </c>
      <c r="T1263" s="151" t="str">
        <f t="shared" si="250"/>
        <v/>
      </c>
      <c r="U1263" s="151" t="str">
        <f t="shared" si="251"/>
        <v/>
      </c>
      <c r="V1263" s="151" t="str">
        <f t="shared" si="252"/>
        <v/>
      </c>
      <c r="W1263" s="151" t="str">
        <f t="shared" si="253"/>
        <v/>
      </c>
      <c r="X1263" s="151">
        <f t="shared" si="254"/>
        <v>0</v>
      </c>
      <c r="Y1263" s="151">
        <f t="shared" si="255"/>
        <v>0</v>
      </c>
      <c r="Z1263" s="151" t="str">
        <f t="shared" si="256"/>
        <v/>
      </c>
      <c r="AA1263" s="151">
        <f>COUNTIF($F$2:F1263,F1263)</f>
        <v>0</v>
      </c>
      <c r="AB1263" s="156" t="str">
        <f t="shared" si="257"/>
        <v/>
      </c>
      <c r="AC1263" t="e">
        <f>VLOOKUP(C1263,'2-班级信息'!A:AH,31,0)</f>
        <v>#N/A</v>
      </c>
      <c r="AD1263" t="e">
        <f>VLOOKUP(C1263,'2-班级信息'!A:AH,8,0)</f>
        <v>#N/A</v>
      </c>
      <c r="AE1263" t="e">
        <f t="shared" si="258"/>
        <v>#N/A</v>
      </c>
      <c r="AF1263" t="e">
        <f t="shared" si="259"/>
        <v>#N/A</v>
      </c>
    </row>
    <row r="1264" spans="1:32">
      <c r="A1264" s="176"/>
      <c r="B1264" s="176"/>
      <c r="C1264" s="176"/>
      <c r="D1264" s="176"/>
      <c r="E1264" s="176"/>
      <c r="F1264" s="176"/>
      <c r="G1264" s="175"/>
      <c r="H1264" s="176"/>
      <c r="I1264" s="176"/>
      <c r="J1264" s="176"/>
      <c r="K1264" s="176"/>
      <c r="L1264" s="176"/>
      <c r="M1264" s="176"/>
      <c r="N1264" s="176" t="s">
        <v>12</v>
      </c>
      <c r="O1264" s="176" t="s">
        <v>12</v>
      </c>
      <c r="P1264" s="155" t="str">
        <f t="shared" si="247"/>
        <v xml:space="preserve"> </v>
      </c>
      <c r="Q1264" s="155" t="str">
        <f>IF(P1264="在读",IF(IFERROR(FIND("一",C1264),0)&gt;0,"一对一",VLOOKUP(LEFT(C1264,3),班级编码!A:H,8,0)),P1264)</f>
        <v xml:space="preserve"> </v>
      </c>
      <c r="R1264" s="156">
        <f t="shared" si="248"/>
        <v>0</v>
      </c>
      <c r="S1264" s="151">
        <f t="shared" si="249"/>
        <v>0</v>
      </c>
      <c r="T1264" s="151" t="str">
        <f t="shared" si="250"/>
        <v/>
      </c>
      <c r="U1264" s="151" t="str">
        <f t="shared" si="251"/>
        <v/>
      </c>
      <c r="V1264" s="151" t="str">
        <f t="shared" si="252"/>
        <v/>
      </c>
      <c r="W1264" s="151" t="str">
        <f t="shared" si="253"/>
        <v/>
      </c>
      <c r="X1264" s="151">
        <f t="shared" si="254"/>
        <v>0</v>
      </c>
      <c r="Y1264" s="151">
        <f t="shared" si="255"/>
        <v>0</v>
      </c>
      <c r="Z1264" s="151" t="str">
        <f t="shared" si="256"/>
        <v/>
      </c>
      <c r="AA1264" s="151">
        <f>COUNTIF($F$2:F1264,F1264)</f>
        <v>0</v>
      </c>
      <c r="AB1264" s="156" t="str">
        <f t="shared" si="257"/>
        <v/>
      </c>
      <c r="AC1264" t="e">
        <f>VLOOKUP(C1264,'2-班级信息'!A:AH,31,0)</f>
        <v>#N/A</v>
      </c>
      <c r="AD1264" t="e">
        <f>VLOOKUP(C1264,'2-班级信息'!A:AH,8,0)</f>
        <v>#N/A</v>
      </c>
      <c r="AE1264" t="e">
        <f t="shared" si="258"/>
        <v>#N/A</v>
      </c>
      <c r="AF1264" t="e">
        <f t="shared" si="259"/>
        <v>#N/A</v>
      </c>
    </row>
    <row r="1265" spans="1:32">
      <c r="A1265" s="176"/>
      <c r="B1265" s="176"/>
      <c r="C1265" s="176"/>
      <c r="D1265" s="176"/>
      <c r="E1265" s="176"/>
      <c r="F1265" s="176"/>
      <c r="G1265" s="175"/>
      <c r="H1265" s="176"/>
      <c r="I1265" s="176"/>
      <c r="J1265" s="176"/>
      <c r="K1265" s="176"/>
      <c r="L1265" s="176"/>
      <c r="M1265" s="176"/>
      <c r="N1265" s="176" t="s">
        <v>12</v>
      </c>
      <c r="O1265" s="176" t="s">
        <v>12</v>
      </c>
      <c r="P1265" s="155" t="str">
        <f t="shared" si="247"/>
        <v xml:space="preserve"> </v>
      </c>
      <c r="Q1265" s="155" t="str">
        <f>IF(P1265="在读",IF(IFERROR(FIND("一",C1265),0)&gt;0,"一对一",VLOOKUP(LEFT(C1265,3),班级编码!A:H,8,0)),P1265)</f>
        <v xml:space="preserve"> </v>
      </c>
      <c r="R1265" s="156">
        <f t="shared" si="248"/>
        <v>0</v>
      </c>
      <c r="S1265" s="151">
        <f t="shared" si="249"/>
        <v>0</v>
      </c>
      <c r="T1265" s="151" t="str">
        <f t="shared" si="250"/>
        <v/>
      </c>
      <c r="U1265" s="151" t="str">
        <f t="shared" si="251"/>
        <v/>
      </c>
      <c r="V1265" s="151" t="str">
        <f t="shared" si="252"/>
        <v/>
      </c>
      <c r="W1265" s="151" t="str">
        <f t="shared" si="253"/>
        <v/>
      </c>
      <c r="X1265" s="151">
        <f t="shared" si="254"/>
        <v>0</v>
      </c>
      <c r="Y1265" s="151">
        <f t="shared" si="255"/>
        <v>0</v>
      </c>
      <c r="Z1265" s="151" t="str">
        <f t="shared" si="256"/>
        <v/>
      </c>
      <c r="AA1265" s="151">
        <f>COUNTIF($F$2:F1265,F1265)</f>
        <v>0</v>
      </c>
      <c r="AB1265" s="156" t="str">
        <f t="shared" si="257"/>
        <v/>
      </c>
      <c r="AC1265" t="e">
        <f>VLOOKUP(C1265,'2-班级信息'!A:AH,31,0)</f>
        <v>#N/A</v>
      </c>
      <c r="AD1265" t="e">
        <f>VLOOKUP(C1265,'2-班级信息'!A:AH,8,0)</f>
        <v>#N/A</v>
      </c>
      <c r="AE1265" t="e">
        <f t="shared" si="258"/>
        <v>#N/A</v>
      </c>
      <c r="AF1265" t="e">
        <f t="shared" si="259"/>
        <v>#N/A</v>
      </c>
    </row>
    <row r="1266" spans="1:32">
      <c r="A1266" s="176"/>
      <c r="B1266" s="176"/>
      <c r="C1266" s="176"/>
      <c r="D1266" s="176"/>
      <c r="E1266" s="176"/>
      <c r="F1266" s="176"/>
      <c r="G1266" s="175"/>
      <c r="H1266" s="176"/>
      <c r="I1266" s="176"/>
      <c r="J1266" s="176"/>
      <c r="K1266" s="176"/>
      <c r="L1266" s="176"/>
      <c r="M1266" s="176"/>
      <c r="N1266" s="176" t="s">
        <v>12</v>
      </c>
      <c r="O1266" s="176" t="s">
        <v>12</v>
      </c>
      <c r="P1266" s="155" t="str">
        <f t="shared" si="247"/>
        <v xml:space="preserve"> </v>
      </c>
      <c r="Q1266" s="155" t="str">
        <f>IF(P1266="在读",IF(IFERROR(FIND("一",C1266),0)&gt;0,"一对一",VLOOKUP(LEFT(C1266,3),班级编码!A:H,8,0)),P1266)</f>
        <v xml:space="preserve"> </v>
      </c>
      <c r="R1266" s="156">
        <f t="shared" si="248"/>
        <v>0</v>
      </c>
      <c r="S1266" s="151">
        <f t="shared" si="249"/>
        <v>0</v>
      </c>
      <c r="T1266" s="151" t="str">
        <f t="shared" si="250"/>
        <v/>
      </c>
      <c r="U1266" s="151" t="str">
        <f t="shared" si="251"/>
        <v/>
      </c>
      <c r="V1266" s="151" t="str">
        <f t="shared" si="252"/>
        <v/>
      </c>
      <c r="W1266" s="151" t="str">
        <f t="shared" si="253"/>
        <v/>
      </c>
      <c r="X1266" s="151">
        <f t="shared" si="254"/>
        <v>0</v>
      </c>
      <c r="Y1266" s="151">
        <f t="shared" si="255"/>
        <v>0</v>
      </c>
      <c r="Z1266" s="151" t="str">
        <f t="shared" si="256"/>
        <v/>
      </c>
      <c r="AA1266" s="151">
        <f>COUNTIF($F$2:F1266,F1266)</f>
        <v>0</v>
      </c>
      <c r="AB1266" s="156" t="str">
        <f t="shared" si="257"/>
        <v/>
      </c>
      <c r="AC1266" t="e">
        <f>VLOOKUP(C1266,'2-班级信息'!A:AH,31,0)</f>
        <v>#N/A</v>
      </c>
      <c r="AD1266" t="e">
        <f>VLOOKUP(C1266,'2-班级信息'!A:AH,8,0)</f>
        <v>#N/A</v>
      </c>
      <c r="AE1266" t="e">
        <f t="shared" si="258"/>
        <v>#N/A</v>
      </c>
      <c r="AF1266" t="e">
        <f t="shared" si="259"/>
        <v>#N/A</v>
      </c>
    </row>
    <row r="1267" spans="1:32">
      <c r="A1267" s="176"/>
      <c r="B1267" s="176"/>
      <c r="C1267" s="176"/>
      <c r="D1267" s="176"/>
      <c r="E1267" s="176"/>
      <c r="F1267" s="176"/>
      <c r="G1267" s="175"/>
      <c r="H1267" s="176"/>
      <c r="I1267" s="176"/>
      <c r="J1267" s="176"/>
      <c r="K1267" s="176"/>
      <c r="L1267" s="176"/>
      <c r="M1267" s="176"/>
      <c r="N1267" s="176" t="s">
        <v>12</v>
      </c>
      <c r="O1267" s="176" t="s">
        <v>12</v>
      </c>
      <c r="P1267" s="155" t="str">
        <f t="shared" si="247"/>
        <v xml:space="preserve"> </v>
      </c>
      <c r="Q1267" s="155" t="str">
        <f>IF(P1267="在读",IF(IFERROR(FIND("一",C1267),0)&gt;0,"一对一",VLOOKUP(LEFT(C1267,3),班级编码!A:H,8,0)),P1267)</f>
        <v xml:space="preserve"> </v>
      </c>
      <c r="R1267" s="156">
        <f t="shared" si="248"/>
        <v>0</v>
      </c>
      <c r="S1267" s="151">
        <f t="shared" si="249"/>
        <v>0</v>
      </c>
      <c r="T1267" s="151" t="str">
        <f t="shared" si="250"/>
        <v/>
      </c>
      <c r="U1267" s="151" t="str">
        <f t="shared" si="251"/>
        <v/>
      </c>
      <c r="V1267" s="151" t="str">
        <f t="shared" si="252"/>
        <v/>
      </c>
      <c r="W1267" s="151" t="str">
        <f t="shared" si="253"/>
        <v/>
      </c>
      <c r="X1267" s="151">
        <f t="shared" si="254"/>
        <v>0</v>
      </c>
      <c r="Y1267" s="151">
        <f t="shared" si="255"/>
        <v>0</v>
      </c>
      <c r="Z1267" s="151" t="str">
        <f t="shared" si="256"/>
        <v/>
      </c>
      <c r="AA1267" s="151">
        <f>COUNTIF($F$2:F1267,F1267)</f>
        <v>0</v>
      </c>
      <c r="AB1267" s="156" t="str">
        <f t="shared" si="257"/>
        <v/>
      </c>
      <c r="AC1267" t="e">
        <f>VLOOKUP(C1267,'2-班级信息'!A:AH,31,0)</f>
        <v>#N/A</v>
      </c>
      <c r="AD1267" t="e">
        <f>VLOOKUP(C1267,'2-班级信息'!A:AH,8,0)</f>
        <v>#N/A</v>
      </c>
      <c r="AE1267" t="e">
        <f t="shared" si="258"/>
        <v>#N/A</v>
      </c>
      <c r="AF1267" t="e">
        <f t="shared" si="259"/>
        <v>#N/A</v>
      </c>
    </row>
    <row r="1268" spans="1:32">
      <c r="A1268" s="176"/>
      <c r="B1268" s="176"/>
      <c r="C1268" s="176"/>
      <c r="D1268" s="176"/>
      <c r="E1268" s="176"/>
      <c r="F1268" s="176"/>
      <c r="G1268" s="175"/>
      <c r="H1268" s="176"/>
      <c r="I1268" s="176"/>
      <c r="J1268" s="176"/>
      <c r="K1268" s="176"/>
      <c r="L1268" s="176"/>
      <c r="M1268" s="176"/>
      <c r="N1268" s="176" t="s">
        <v>12</v>
      </c>
      <c r="O1268" s="176" t="s">
        <v>12</v>
      </c>
      <c r="P1268" s="155" t="str">
        <f t="shared" si="247"/>
        <v xml:space="preserve"> </v>
      </c>
      <c r="Q1268" s="155" t="str">
        <f>IF(P1268="在读",IF(IFERROR(FIND("一",C1268),0)&gt;0,"一对一",VLOOKUP(LEFT(C1268,3),班级编码!A:H,8,0)),P1268)</f>
        <v xml:space="preserve"> </v>
      </c>
      <c r="R1268" s="156">
        <f t="shared" si="248"/>
        <v>0</v>
      </c>
      <c r="S1268" s="151">
        <f t="shared" si="249"/>
        <v>0</v>
      </c>
      <c r="T1268" s="151" t="str">
        <f t="shared" si="250"/>
        <v/>
      </c>
      <c r="U1268" s="151" t="str">
        <f t="shared" si="251"/>
        <v/>
      </c>
      <c r="V1268" s="151" t="str">
        <f t="shared" si="252"/>
        <v/>
      </c>
      <c r="W1268" s="151" t="str">
        <f t="shared" si="253"/>
        <v/>
      </c>
      <c r="X1268" s="151">
        <f t="shared" si="254"/>
        <v>0</v>
      </c>
      <c r="Y1268" s="151">
        <f t="shared" si="255"/>
        <v>0</v>
      </c>
      <c r="Z1268" s="151" t="str">
        <f t="shared" si="256"/>
        <v/>
      </c>
      <c r="AA1268" s="151">
        <f>COUNTIF($F$2:F1268,F1268)</f>
        <v>0</v>
      </c>
      <c r="AB1268" s="156" t="str">
        <f t="shared" si="257"/>
        <v/>
      </c>
      <c r="AC1268" t="e">
        <f>VLOOKUP(C1268,'2-班级信息'!A:AH,31,0)</f>
        <v>#N/A</v>
      </c>
      <c r="AD1268" t="e">
        <f>VLOOKUP(C1268,'2-班级信息'!A:AH,8,0)</f>
        <v>#N/A</v>
      </c>
      <c r="AE1268" t="e">
        <f t="shared" si="258"/>
        <v>#N/A</v>
      </c>
      <c r="AF1268" t="e">
        <f t="shared" si="259"/>
        <v>#N/A</v>
      </c>
    </row>
    <row r="1269" spans="1:32">
      <c r="A1269" s="176"/>
      <c r="B1269" s="176"/>
      <c r="C1269" s="176"/>
      <c r="D1269" s="176"/>
      <c r="E1269" s="176"/>
      <c r="F1269" s="176"/>
      <c r="G1269" s="175"/>
      <c r="H1269" s="176"/>
      <c r="I1269" s="176"/>
      <c r="J1269" s="176"/>
      <c r="K1269" s="176"/>
      <c r="L1269" s="176"/>
      <c r="M1269" s="176"/>
      <c r="N1269" s="176" t="s">
        <v>12</v>
      </c>
      <c r="O1269" s="176" t="s">
        <v>12</v>
      </c>
      <c r="P1269" s="155" t="str">
        <f t="shared" si="247"/>
        <v xml:space="preserve"> </v>
      </c>
      <c r="Q1269" s="155" t="str">
        <f>IF(P1269="在读",IF(IFERROR(FIND("一",C1269),0)&gt;0,"一对一",VLOOKUP(LEFT(C1269,3),班级编码!A:H,8,0)),P1269)</f>
        <v xml:space="preserve"> </v>
      </c>
      <c r="R1269" s="156">
        <f t="shared" si="248"/>
        <v>0</v>
      </c>
      <c r="S1269" s="151">
        <f t="shared" si="249"/>
        <v>0</v>
      </c>
      <c r="T1269" s="151" t="str">
        <f t="shared" si="250"/>
        <v/>
      </c>
      <c r="U1269" s="151" t="str">
        <f t="shared" si="251"/>
        <v/>
      </c>
      <c r="V1269" s="151" t="str">
        <f t="shared" si="252"/>
        <v/>
      </c>
      <c r="W1269" s="151" t="str">
        <f t="shared" si="253"/>
        <v/>
      </c>
      <c r="X1269" s="151">
        <f t="shared" si="254"/>
        <v>0</v>
      </c>
      <c r="Y1269" s="151">
        <f t="shared" si="255"/>
        <v>0</v>
      </c>
      <c r="Z1269" s="151" t="str">
        <f t="shared" si="256"/>
        <v/>
      </c>
      <c r="AA1269" s="151">
        <f>COUNTIF($F$2:F1269,F1269)</f>
        <v>0</v>
      </c>
      <c r="AB1269" s="156" t="str">
        <f t="shared" si="257"/>
        <v/>
      </c>
      <c r="AC1269" t="e">
        <f>VLOOKUP(C1269,'2-班级信息'!A:AH,31,0)</f>
        <v>#N/A</v>
      </c>
      <c r="AD1269" t="e">
        <f>VLOOKUP(C1269,'2-班级信息'!A:AH,8,0)</f>
        <v>#N/A</v>
      </c>
      <c r="AE1269" t="e">
        <f t="shared" si="258"/>
        <v>#N/A</v>
      </c>
      <c r="AF1269" t="e">
        <f t="shared" si="259"/>
        <v>#N/A</v>
      </c>
    </row>
    <row r="1270" spans="1:32">
      <c r="A1270" s="176"/>
      <c r="B1270" s="176"/>
      <c r="C1270" s="176"/>
      <c r="D1270" s="176"/>
      <c r="E1270" s="176"/>
      <c r="F1270" s="176"/>
      <c r="G1270" s="175"/>
      <c r="H1270" s="176"/>
      <c r="I1270" s="176"/>
      <c r="J1270" s="176"/>
      <c r="K1270" s="176"/>
      <c r="L1270" s="176"/>
      <c r="M1270" s="176"/>
      <c r="N1270" s="176" t="s">
        <v>12</v>
      </c>
      <c r="O1270" s="176" t="s">
        <v>12</v>
      </c>
      <c r="P1270" s="155" t="str">
        <f t="shared" si="247"/>
        <v xml:space="preserve"> </v>
      </c>
      <c r="Q1270" s="155" t="str">
        <f>IF(P1270="在读",IF(IFERROR(FIND("一",C1270),0)&gt;0,"一对一",VLOOKUP(LEFT(C1270,3),班级编码!A:H,8,0)),P1270)</f>
        <v xml:space="preserve"> </v>
      </c>
      <c r="R1270" s="156">
        <f t="shared" si="248"/>
        <v>0</v>
      </c>
      <c r="S1270" s="151">
        <f t="shared" si="249"/>
        <v>0</v>
      </c>
      <c r="T1270" s="151" t="str">
        <f t="shared" si="250"/>
        <v/>
      </c>
      <c r="U1270" s="151" t="str">
        <f t="shared" si="251"/>
        <v/>
      </c>
      <c r="V1270" s="151" t="str">
        <f t="shared" si="252"/>
        <v/>
      </c>
      <c r="W1270" s="151" t="str">
        <f t="shared" si="253"/>
        <v/>
      </c>
      <c r="X1270" s="151">
        <f t="shared" si="254"/>
        <v>0</v>
      </c>
      <c r="Y1270" s="151">
        <f t="shared" si="255"/>
        <v>0</v>
      </c>
      <c r="Z1270" s="151" t="str">
        <f t="shared" si="256"/>
        <v/>
      </c>
      <c r="AA1270" s="151">
        <f>COUNTIF($F$2:F1270,F1270)</f>
        <v>0</v>
      </c>
      <c r="AB1270" s="156" t="str">
        <f t="shared" si="257"/>
        <v/>
      </c>
      <c r="AC1270" t="e">
        <f>VLOOKUP(C1270,'2-班级信息'!A:AH,31,0)</f>
        <v>#N/A</v>
      </c>
      <c r="AD1270" t="e">
        <f>VLOOKUP(C1270,'2-班级信息'!A:AH,8,0)</f>
        <v>#N/A</v>
      </c>
      <c r="AE1270" t="e">
        <f t="shared" si="258"/>
        <v>#N/A</v>
      </c>
      <c r="AF1270" t="e">
        <f t="shared" si="259"/>
        <v>#N/A</v>
      </c>
    </row>
    <row r="1271" spans="1:32">
      <c r="A1271" s="176"/>
      <c r="B1271" s="176"/>
      <c r="C1271" s="176"/>
      <c r="D1271" s="176"/>
      <c r="E1271" s="176"/>
      <c r="F1271" s="176"/>
      <c r="G1271" s="175"/>
      <c r="H1271" s="176"/>
      <c r="I1271" s="176"/>
      <c r="J1271" s="176"/>
      <c r="K1271" s="176"/>
      <c r="L1271" s="176"/>
      <c r="M1271" s="176"/>
      <c r="N1271" s="176" t="s">
        <v>12</v>
      </c>
      <c r="O1271" s="176" t="s">
        <v>12</v>
      </c>
      <c r="P1271" s="155" t="str">
        <f t="shared" si="247"/>
        <v xml:space="preserve"> </v>
      </c>
      <c r="Q1271" s="155" t="str">
        <f>IF(P1271="在读",IF(IFERROR(FIND("一",C1271),0)&gt;0,"一对一",VLOOKUP(LEFT(C1271,3),班级编码!A:H,8,0)),P1271)</f>
        <v xml:space="preserve"> </v>
      </c>
      <c r="R1271" s="156">
        <f t="shared" si="248"/>
        <v>0</v>
      </c>
      <c r="S1271" s="151">
        <f t="shared" si="249"/>
        <v>0</v>
      </c>
      <c r="T1271" s="151" t="str">
        <f t="shared" si="250"/>
        <v/>
      </c>
      <c r="U1271" s="151" t="str">
        <f t="shared" si="251"/>
        <v/>
      </c>
      <c r="V1271" s="151" t="str">
        <f t="shared" si="252"/>
        <v/>
      </c>
      <c r="W1271" s="151" t="str">
        <f t="shared" si="253"/>
        <v/>
      </c>
      <c r="X1271" s="151">
        <f t="shared" si="254"/>
        <v>0</v>
      </c>
      <c r="Y1271" s="151">
        <f t="shared" si="255"/>
        <v>0</v>
      </c>
      <c r="Z1271" s="151" t="str">
        <f t="shared" si="256"/>
        <v/>
      </c>
      <c r="AA1271" s="151">
        <f>COUNTIF($F$2:F1271,F1271)</f>
        <v>0</v>
      </c>
      <c r="AB1271" s="156" t="str">
        <f t="shared" si="257"/>
        <v/>
      </c>
      <c r="AC1271" t="e">
        <f>VLOOKUP(C1271,'2-班级信息'!A:AH,31,0)</f>
        <v>#N/A</v>
      </c>
      <c r="AD1271" t="e">
        <f>VLOOKUP(C1271,'2-班级信息'!A:AH,8,0)</f>
        <v>#N/A</v>
      </c>
      <c r="AE1271" t="e">
        <f t="shared" si="258"/>
        <v>#N/A</v>
      </c>
      <c r="AF1271" t="e">
        <f t="shared" si="259"/>
        <v>#N/A</v>
      </c>
    </row>
    <row r="1272" spans="1:32">
      <c r="A1272" s="176"/>
      <c r="B1272" s="176"/>
      <c r="C1272" s="176"/>
      <c r="D1272" s="176"/>
      <c r="E1272" s="176"/>
      <c r="F1272" s="176"/>
      <c r="G1272" s="175"/>
      <c r="H1272" s="176"/>
      <c r="I1272" s="176"/>
      <c r="J1272" s="176"/>
      <c r="K1272" s="176"/>
      <c r="L1272" s="176"/>
      <c r="M1272" s="176"/>
      <c r="N1272" s="176" t="s">
        <v>12</v>
      </c>
      <c r="O1272" s="176" t="s">
        <v>12</v>
      </c>
      <c r="P1272" s="155" t="str">
        <f t="shared" si="247"/>
        <v xml:space="preserve"> </v>
      </c>
      <c r="Q1272" s="155" t="str">
        <f>IF(P1272="在读",IF(IFERROR(FIND("一",C1272),0)&gt;0,"一对一",VLOOKUP(LEFT(C1272,3),班级编码!A:H,8,0)),P1272)</f>
        <v xml:space="preserve"> </v>
      </c>
      <c r="R1272" s="156">
        <f t="shared" si="248"/>
        <v>0</v>
      </c>
      <c r="S1272" s="151">
        <f t="shared" si="249"/>
        <v>0</v>
      </c>
      <c r="T1272" s="151" t="str">
        <f t="shared" si="250"/>
        <v/>
      </c>
      <c r="U1272" s="151" t="str">
        <f t="shared" si="251"/>
        <v/>
      </c>
      <c r="V1272" s="151" t="str">
        <f t="shared" si="252"/>
        <v/>
      </c>
      <c r="W1272" s="151" t="str">
        <f t="shared" si="253"/>
        <v/>
      </c>
      <c r="X1272" s="151">
        <f t="shared" si="254"/>
        <v>0</v>
      </c>
      <c r="Y1272" s="151">
        <f t="shared" si="255"/>
        <v>0</v>
      </c>
      <c r="Z1272" s="151" t="str">
        <f t="shared" si="256"/>
        <v/>
      </c>
      <c r="AA1272" s="151">
        <f>COUNTIF($F$2:F1272,F1272)</f>
        <v>0</v>
      </c>
      <c r="AB1272" s="156" t="str">
        <f t="shared" si="257"/>
        <v/>
      </c>
      <c r="AC1272" t="e">
        <f>VLOOKUP(C1272,'2-班级信息'!A:AH,31,0)</f>
        <v>#N/A</v>
      </c>
      <c r="AD1272" t="e">
        <f>VLOOKUP(C1272,'2-班级信息'!A:AH,8,0)</f>
        <v>#N/A</v>
      </c>
      <c r="AE1272" t="e">
        <f t="shared" si="258"/>
        <v>#N/A</v>
      </c>
      <c r="AF1272" t="e">
        <f t="shared" si="259"/>
        <v>#N/A</v>
      </c>
    </row>
    <row r="1273" spans="1:32">
      <c r="A1273" s="176"/>
      <c r="B1273" s="176"/>
      <c r="C1273" s="176"/>
      <c r="D1273" s="176"/>
      <c r="E1273" s="176"/>
      <c r="F1273" s="176"/>
      <c r="G1273" s="175"/>
      <c r="H1273" s="176"/>
      <c r="I1273" s="176"/>
      <c r="J1273" s="176"/>
      <c r="K1273" s="176"/>
      <c r="L1273" s="176"/>
      <c r="M1273" s="176"/>
      <c r="N1273" s="176" t="s">
        <v>12</v>
      </c>
      <c r="O1273" s="176" t="s">
        <v>12</v>
      </c>
      <c r="P1273" s="155" t="str">
        <f t="shared" si="247"/>
        <v xml:space="preserve"> </v>
      </c>
      <c r="Q1273" s="155" t="str">
        <f>IF(P1273="在读",IF(IFERROR(FIND("一",C1273),0)&gt;0,"一对一",VLOOKUP(LEFT(C1273,3),班级编码!A:H,8,0)),P1273)</f>
        <v xml:space="preserve"> </v>
      </c>
      <c r="R1273" s="156">
        <f t="shared" si="248"/>
        <v>0</v>
      </c>
      <c r="S1273" s="151">
        <f t="shared" si="249"/>
        <v>0</v>
      </c>
      <c r="T1273" s="151" t="str">
        <f t="shared" si="250"/>
        <v/>
      </c>
      <c r="U1273" s="151" t="str">
        <f t="shared" si="251"/>
        <v/>
      </c>
      <c r="V1273" s="151" t="str">
        <f t="shared" si="252"/>
        <v/>
      </c>
      <c r="W1273" s="151" t="str">
        <f t="shared" si="253"/>
        <v/>
      </c>
      <c r="X1273" s="151">
        <f t="shared" si="254"/>
        <v>0</v>
      </c>
      <c r="Y1273" s="151">
        <f t="shared" si="255"/>
        <v>0</v>
      </c>
      <c r="Z1273" s="151" t="str">
        <f t="shared" si="256"/>
        <v/>
      </c>
      <c r="AA1273" s="151">
        <f>COUNTIF($F$2:F1273,F1273)</f>
        <v>0</v>
      </c>
      <c r="AB1273" s="156" t="str">
        <f t="shared" si="257"/>
        <v/>
      </c>
      <c r="AC1273" t="e">
        <f>VLOOKUP(C1273,'2-班级信息'!A:AH,31,0)</f>
        <v>#N/A</v>
      </c>
      <c r="AD1273" t="e">
        <f>VLOOKUP(C1273,'2-班级信息'!A:AH,8,0)</f>
        <v>#N/A</v>
      </c>
      <c r="AE1273" t="e">
        <f t="shared" si="258"/>
        <v>#N/A</v>
      </c>
      <c r="AF1273" t="e">
        <f t="shared" si="259"/>
        <v>#N/A</v>
      </c>
    </row>
    <row r="1274" spans="1:32">
      <c r="A1274" s="176"/>
      <c r="B1274" s="176"/>
      <c r="C1274" s="176"/>
      <c r="D1274" s="176"/>
      <c r="E1274" s="176"/>
      <c r="F1274" s="176"/>
      <c r="G1274" s="175"/>
      <c r="H1274" s="176"/>
      <c r="I1274" s="176"/>
      <c r="J1274" s="176"/>
      <c r="K1274" s="176"/>
      <c r="L1274" s="176"/>
      <c r="M1274" s="176"/>
      <c r="N1274" s="176" t="s">
        <v>12</v>
      </c>
      <c r="O1274" s="176" t="s">
        <v>12</v>
      </c>
      <c r="P1274" s="155" t="str">
        <f t="shared" si="247"/>
        <v xml:space="preserve"> </v>
      </c>
      <c r="Q1274" s="155" t="str">
        <f>IF(P1274="在读",IF(IFERROR(FIND("一",C1274),0)&gt;0,"一对一",VLOOKUP(LEFT(C1274,3),班级编码!A:H,8,0)),P1274)</f>
        <v xml:space="preserve"> </v>
      </c>
      <c r="R1274" s="156">
        <f t="shared" si="248"/>
        <v>0</v>
      </c>
      <c r="S1274" s="151">
        <f t="shared" si="249"/>
        <v>0</v>
      </c>
      <c r="T1274" s="151" t="str">
        <f t="shared" si="250"/>
        <v/>
      </c>
      <c r="U1274" s="151" t="str">
        <f t="shared" si="251"/>
        <v/>
      </c>
      <c r="V1274" s="151" t="str">
        <f t="shared" si="252"/>
        <v/>
      </c>
      <c r="W1274" s="151" t="str">
        <f t="shared" si="253"/>
        <v/>
      </c>
      <c r="X1274" s="151">
        <f t="shared" si="254"/>
        <v>0</v>
      </c>
      <c r="Y1274" s="151">
        <f t="shared" si="255"/>
        <v>0</v>
      </c>
      <c r="Z1274" s="151" t="str">
        <f t="shared" si="256"/>
        <v/>
      </c>
      <c r="AA1274" s="151">
        <f>COUNTIF($F$2:F1274,F1274)</f>
        <v>0</v>
      </c>
      <c r="AB1274" s="156" t="str">
        <f t="shared" si="257"/>
        <v/>
      </c>
      <c r="AC1274" t="e">
        <f>VLOOKUP(C1274,'2-班级信息'!A:AH,31,0)</f>
        <v>#N/A</v>
      </c>
      <c r="AD1274" t="e">
        <f>VLOOKUP(C1274,'2-班级信息'!A:AH,8,0)</f>
        <v>#N/A</v>
      </c>
      <c r="AE1274" t="e">
        <f t="shared" si="258"/>
        <v>#N/A</v>
      </c>
      <c r="AF1274" t="e">
        <f t="shared" si="259"/>
        <v>#N/A</v>
      </c>
    </row>
    <row r="1275" spans="1:32">
      <c r="A1275" s="176"/>
      <c r="B1275" s="176"/>
      <c r="C1275" s="176"/>
      <c r="D1275" s="176"/>
      <c r="E1275" s="176"/>
      <c r="F1275" s="176"/>
      <c r="G1275" s="175"/>
      <c r="H1275" s="176"/>
      <c r="I1275" s="176"/>
      <c r="J1275" s="176"/>
      <c r="K1275" s="176"/>
      <c r="L1275" s="176"/>
      <c r="M1275" s="176"/>
      <c r="N1275" s="176" t="s">
        <v>12</v>
      </c>
      <c r="O1275" s="176" t="s">
        <v>12</v>
      </c>
      <c r="P1275" s="155" t="str">
        <f t="shared" si="247"/>
        <v xml:space="preserve"> </v>
      </c>
      <c r="Q1275" s="155" t="str">
        <f>IF(P1275="在读",IF(IFERROR(FIND("一",C1275),0)&gt;0,"一对一",VLOOKUP(LEFT(C1275,3),班级编码!A:H,8,0)),P1275)</f>
        <v xml:space="preserve"> </v>
      </c>
      <c r="R1275" s="156">
        <f t="shared" si="248"/>
        <v>0</v>
      </c>
      <c r="S1275" s="151">
        <f t="shared" si="249"/>
        <v>0</v>
      </c>
      <c r="T1275" s="151" t="str">
        <f t="shared" si="250"/>
        <v/>
      </c>
      <c r="U1275" s="151" t="str">
        <f t="shared" si="251"/>
        <v/>
      </c>
      <c r="V1275" s="151" t="str">
        <f t="shared" si="252"/>
        <v/>
      </c>
      <c r="W1275" s="151" t="str">
        <f t="shared" si="253"/>
        <v/>
      </c>
      <c r="X1275" s="151">
        <f t="shared" si="254"/>
        <v>0</v>
      </c>
      <c r="Y1275" s="151">
        <f t="shared" si="255"/>
        <v>0</v>
      </c>
      <c r="Z1275" s="151" t="str">
        <f t="shared" si="256"/>
        <v/>
      </c>
      <c r="AA1275" s="151">
        <f>COUNTIF($F$2:F1275,F1275)</f>
        <v>0</v>
      </c>
      <c r="AB1275" s="156" t="str">
        <f t="shared" si="257"/>
        <v/>
      </c>
      <c r="AC1275" t="e">
        <f>VLOOKUP(C1275,'2-班级信息'!A:AH,31,0)</f>
        <v>#N/A</v>
      </c>
      <c r="AD1275" t="e">
        <f>VLOOKUP(C1275,'2-班级信息'!A:AH,8,0)</f>
        <v>#N/A</v>
      </c>
      <c r="AE1275" t="e">
        <f t="shared" si="258"/>
        <v>#N/A</v>
      </c>
      <c r="AF1275" t="e">
        <f t="shared" si="259"/>
        <v>#N/A</v>
      </c>
    </row>
    <row r="1276" spans="1:32">
      <c r="A1276" s="176"/>
      <c r="B1276" s="176"/>
      <c r="C1276" s="176"/>
      <c r="D1276" s="176"/>
      <c r="E1276" s="176"/>
      <c r="F1276" s="176"/>
      <c r="G1276" s="175"/>
      <c r="H1276" s="176"/>
      <c r="I1276" s="176"/>
      <c r="J1276" s="176"/>
      <c r="K1276" s="176"/>
      <c r="L1276" s="176"/>
      <c r="M1276" s="176"/>
      <c r="N1276" s="176" t="s">
        <v>12</v>
      </c>
      <c r="O1276" s="176" t="s">
        <v>12</v>
      </c>
      <c r="P1276" s="155" t="str">
        <f t="shared" si="247"/>
        <v xml:space="preserve"> </v>
      </c>
      <c r="Q1276" s="155" t="str">
        <f>IF(P1276="在读",IF(IFERROR(FIND("一",C1276),0)&gt;0,"一对一",VLOOKUP(LEFT(C1276,3),班级编码!A:H,8,0)),P1276)</f>
        <v xml:space="preserve"> </v>
      </c>
      <c r="R1276" s="156">
        <f t="shared" si="248"/>
        <v>0</v>
      </c>
      <c r="S1276" s="151">
        <f t="shared" si="249"/>
        <v>0</v>
      </c>
      <c r="T1276" s="151" t="str">
        <f t="shared" si="250"/>
        <v/>
      </c>
      <c r="U1276" s="151" t="str">
        <f t="shared" si="251"/>
        <v/>
      </c>
      <c r="V1276" s="151" t="str">
        <f t="shared" si="252"/>
        <v/>
      </c>
      <c r="W1276" s="151" t="str">
        <f t="shared" si="253"/>
        <v/>
      </c>
      <c r="X1276" s="151">
        <f t="shared" si="254"/>
        <v>0</v>
      </c>
      <c r="Y1276" s="151">
        <f t="shared" si="255"/>
        <v>0</v>
      </c>
      <c r="Z1276" s="151" t="str">
        <f t="shared" si="256"/>
        <v/>
      </c>
      <c r="AA1276" s="151">
        <f>COUNTIF($F$2:F1276,F1276)</f>
        <v>0</v>
      </c>
      <c r="AB1276" s="156" t="str">
        <f t="shared" si="257"/>
        <v/>
      </c>
      <c r="AC1276" t="e">
        <f>VLOOKUP(C1276,'2-班级信息'!A:AH,31,0)</f>
        <v>#N/A</v>
      </c>
      <c r="AD1276" t="e">
        <f>VLOOKUP(C1276,'2-班级信息'!A:AH,8,0)</f>
        <v>#N/A</v>
      </c>
      <c r="AE1276" t="e">
        <f t="shared" si="258"/>
        <v>#N/A</v>
      </c>
      <c r="AF1276" t="e">
        <f t="shared" si="259"/>
        <v>#N/A</v>
      </c>
    </row>
    <row r="1277" spans="1:32">
      <c r="A1277" s="176"/>
      <c r="B1277" s="176"/>
      <c r="C1277" s="176"/>
      <c r="D1277" s="176"/>
      <c r="E1277" s="176"/>
      <c r="F1277" s="176"/>
      <c r="G1277" s="175"/>
      <c r="H1277" s="176"/>
      <c r="I1277" s="176"/>
      <c r="J1277" s="176"/>
      <c r="K1277" s="176"/>
      <c r="L1277" s="176"/>
      <c r="M1277" s="176"/>
      <c r="N1277" s="176" t="s">
        <v>12</v>
      </c>
      <c r="O1277" s="176" t="s">
        <v>12</v>
      </c>
      <c r="P1277" s="155" t="str">
        <f t="shared" si="247"/>
        <v xml:space="preserve"> </v>
      </c>
      <c r="Q1277" s="155" t="str">
        <f>IF(P1277="在读",IF(IFERROR(FIND("一",C1277),0)&gt;0,"一对一",VLOOKUP(LEFT(C1277,3),班级编码!A:H,8,0)),P1277)</f>
        <v xml:space="preserve"> </v>
      </c>
      <c r="R1277" s="156">
        <f t="shared" si="248"/>
        <v>0</v>
      </c>
      <c r="S1277" s="151">
        <f t="shared" si="249"/>
        <v>0</v>
      </c>
      <c r="T1277" s="151" t="str">
        <f t="shared" si="250"/>
        <v/>
      </c>
      <c r="U1277" s="151" t="str">
        <f t="shared" si="251"/>
        <v/>
      </c>
      <c r="V1277" s="151" t="str">
        <f t="shared" si="252"/>
        <v/>
      </c>
      <c r="W1277" s="151" t="str">
        <f t="shared" si="253"/>
        <v/>
      </c>
      <c r="X1277" s="151">
        <f t="shared" si="254"/>
        <v>0</v>
      </c>
      <c r="Y1277" s="151">
        <f t="shared" si="255"/>
        <v>0</v>
      </c>
      <c r="Z1277" s="151" t="str">
        <f t="shared" si="256"/>
        <v/>
      </c>
      <c r="AA1277" s="151">
        <f>COUNTIF($F$2:F1277,F1277)</f>
        <v>0</v>
      </c>
      <c r="AB1277" s="156" t="str">
        <f t="shared" si="257"/>
        <v/>
      </c>
      <c r="AC1277" t="e">
        <f>VLOOKUP(C1277,'2-班级信息'!A:AH,31,0)</f>
        <v>#N/A</v>
      </c>
      <c r="AD1277" t="e">
        <f>VLOOKUP(C1277,'2-班级信息'!A:AH,8,0)</f>
        <v>#N/A</v>
      </c>
      <c r="AE1277" t="e">
        <f t="shared" si="258"/>
        <v>#N/A</v>
      </c>
      <c r="AF1277" t="e">
        <f t="shared" si="259"/>
        <v>#N/A</v>
      </c>
    </row>
    <row r="1278" spans="1:32">
      <c r="A1278" s="176"/>
      <c r="B1278" s="176"/>
      <c r="C1278" s="176"/>
      <c r="D1278" s="176"/>
      <c r="E1278" s="176"/>
      <c r="F1278" s="176"/>
      <c r="G1278" s="175"/>
      <c r="H1278" s="176"/>
      <c r="I1278" s="176"/>
      <c r="J1278" s="176"/>
      <c r="K1278" s="176"/>
      <c r="L1278" s="176"/>
      <c r="M1278" s="176"/>
      <c r="N1278" s="176" t="s">
        <v>12</v>
      </c>
      <c r="O1278" s="176" t="s">
        <v>12</v>
      </c>
      <c r="P1278" s="155" t="str">
        <f t="shared" si="247"/>
        <v xml:space="preserve"> </v>
      </c>
      <c r="Q1278" s="155" t="str">
        <f>IF(P1278="在读",IF(IFERROR(FIND("一",C1278),0)&gt;0,"一对一",VLOOKUP(LEFT(C1278,3),班级编码!A:H,8,0)),P1278)</f>
        <v xml:space="preserve"> </v>
      </c>
      <c r="R1278" s="156">
        <f t="shared" si="248"/>
        <v>0</v>
      </c>
      <c r="S1278" s="151">
        <f t="shared" si="249"/>
        <v>0</v>
      </c>
      <c r="T1278" s="151" t="str">
        <f t="shared" si="250"/>
        <v/>
      </c>
      <c r="U1278" s="151" t="str">
        <f t="shared" si="251"/>
        <v/>
      </c>
      <c r="V1278" s="151" t="str">
        <f t="shared" si="252"/>
        <v/>
      </c>
      <c r="W1278" s="151" t="str">
        <f t="shared" si="253"/>
        <v/>
      </c>
      <c r="X1278" s="151">
        <f t="shared" si="254"/>
        <v>0</v>
      </c>
      <c r="Y1278" s="151">
        <f t="shared" si="255"/>
        <v>0</v>
      </c>
      <c r="Z1278" s="151" t="str">
        <f t="shared" si="256"/>
        <v/>
      </c>
      <c r="AA1278" s="151">
        <f>COUNTIF($F$2:F1278,F1278)</f>
        <v>0</v>
      </c>
      <c r="AB1278" s="156" t="str">
        <f t="shared" si="257"/>
        <v/>
      </c>
      <c r="AC1278" t="e">
        <f>VLOOKUP(C1278,'2-班级信息'!A:AH,31,0)</f>
        <v>#N/A</v>
      </c>
      <c r="AD1278" t="e">
        <f>VLOOKUP(C1278,'2-班级信息'!A:AH,8,0)</f>
        <v>#N/A</v>
      </c>
      <c r="AE1278" t="e">
        <f t="shared" si="258"/>
        <v>#N/A</v>
      </c>
      <c r="AF1278" t="e">
        <f t="shared" si="259"/>
        <v>#N/A</v>
      </c>
    </row>
    <row r="1279" spans="1:32">
      <c r="A1279" s="176"/>
      <c r="B1279" s="176"/>
      <c r="C1279" s="176"/>
      <c r="D1279" s="176"/>
      <c r="E1279" s="176"/>
      <c r="F1279" s="176"/>
      <c r="G1279" s="175"/>
      <c r="H1279" s="310"/>
      <c r="I1279" s="176"/>
      <c r="J1279" s="176"/>
      <c r="K1279" s="176"/>
      <c r="L1279" s="176"/>
      <c r="M1279" s="176"/>
      <c r="N1279" s="176" t="s">
        <v>12</v>
      </c>
      <c r="O1279" s="176" t="s">
        <v>12</v>
      </c>
      <c r="P1279" s="155" t="str">
        <f t="shared" si="247"/>
        <v xml:space="preserve"> </v>
      </c>
      <c r="Q1279" s="155" t="str">
        <f>IF(P1279="在读",IF(IFERROR(FIND("一",C1279),0)&gt;0,"一对一",VLOOKUP(LEFT(C1279,3),班级编码!A:H,8,0)),P1279)</f>
        <v xml:space="preserve"> </v>
      </c>
      <c r="R1279" s="156">
        <f t="shared" si="248"/>
        <v>0</v>
      </c>
      <c r="S1279" s="151">
        <f t="shared" si="249"/>
        <v>0</v>
      </c>
      <c r="T1279" s="151" t="str">
        <f t="shared" si="250"/>
        <v/>
      </c>
      <c r="U1279" s="151" t="str">
        <f t="shared" si="251"/>
        <v/>
      </c>
      <c r="V1279" s="151" t="str">
        <f t="shared" si="252"/>
        <v/>
      </c>
      <c r="W1279" s="151" t="str">
        <f t="shared" si="253"/>
        <v/>
      </c>
      <c r="X1279" s="151">
        <f t="shared" si="254"/>
        <v>0</v>
      </c>
      <c r="Y1279" s="151">
        <f t="shared" si="255"/>
        <v>0</v>
      </c>
      <c r="Z1279" s="151" t="str">
        <f t="shared" si="256"/>
        <v/>
      </c>
      <c r="AA1279" s="151">
        <f>COUNTIF($F$2:F1279,F1279)</f>
        <v>0</v>
      </c>
      <c r="AB1279" s="156" t="str">
        <f t="shared" si="257"/>
        <v/>
      </c>
      <c r="AC1279" t="e">
        <f>VLOOKUP(C1279,'2-班级信息'!A:AH,31,0)</f>
        <v>#N/A</v>
      </c>
      <c r="AD1279" t="e">
        <f>VLOOKUP(C1279,'2-班级信息'!A:AH,8,0)</f>
        <v>#N/A</v>
      </c>
      <c r="AE1279" t="e">
        <f t="shared" si="258"/>
        <v>#N/A</v>
      </c>
      <c r="AF1279" t="e">
        <f t="shared" si="259"/>
        <v>#N/A</v>
      </c>
    </row>
    <row r="1280" spans="1:32">
      <c r="A1280" s="176"/>
      <c r="B1280" s="176"/>
      <c r="C1280" s="176"/>
      <c r="D1280" s="176"/>
      <c r="E1280" s="176"/>
      <c r="F1280" s="176"/>
      <c r="G1280" s="175"/>
      <c r="H1280" s="310"/>
      <c r="I1280" s="176"/>
      <c r="J1280" s="176"/>
      <c r="K1280" s="176"/>
      <c r="L1280" s="176"/>
      <c r="M1280" s="176"/>
      <c r="N1280" s="176" t="s">
        <v>12</v>
      </c>
      <c r="O1280" s="176" t="s">
        <v>12</v>
      </c>
      <c r="P1280" s="155" t="str">
        <f t="shared" si="247"/>
        <v xml:space="preserve"> </v>
      </c>
      <c r="Q1280" s="155" t="str">
        <f>IF(P1280="在读",IF(IFERROR(FIND("一",C1280),0)&gt;0,"一对一",VLOOKUP(LEFT(C1280,3),班级编码!A:H,8,0)),P1280)</f>
        <v xml:space="preserve"> </v>
      </c>
      <c r="R1280" s="156">
        <f t="shared" si="248"/>
        <v>0</v>
      </c>
      <c r="S1280" s="151">
        <f t="shared" si="249"/>
        <v>0</v>
      </c>
      <c r="T1280" s="151" t="str">
        <f t="shared" si="250"/>
        <v/>
      </c>
      <c r="U1280" s="151" t="str">
        <f t="shared" si="251"/>
        <v/>
      </c>
      <c r="V1280" s="151" t="str">
        <f t="shared" si="252"/>
        <v/>
      </c>
      <c r="W1280" s="151" t="str">
        <f t="shared" si="253"/>
        <v/>
      </c>
      <c r="X1280" s="151">
        <f t="shared" si="254"/>
        <v>0</v>
      </c>
      <c r="Y1280" s="151">
        <f t="shared" si="255"/>
        <v>0</v>
      </c>
      <c r="Z1280" s="151" t="str">
        <f t="shared" si="256"/>
        <v/>
      </c>
      <c r="AA1280" s="151">
        <f>COUNTIF($F$2:F1280,F1280)</f>
        <v>0</v>
      </c>
      <c r="AB1280" s="156" t="str">
        <f t="shared" si="257"/>
        <v/>
      </c>
      <c r="AC1280" t="e">
        <f>VLOOKUP(C1280,'2-班级信息'!A:AH,31,0)</f>
        <v>#N/A</v>
      </c>
      <c r="AD1280" t="e">
        <f>VLOOKUP(C1280,'2-班级信息'!A:AH,8,0)</f>
        <v>#N/A</v>
      </c>
      <c r="AE1280" t="e">
        <f t="shared" si="258"/>
        <v>#N/A</v>
      </c>
      <c r="AF1280" t="e">
        <f t="shared" si="259"/>
        <v>#N/A</v>
      </c>
    </row>
    <row r="1281" spans="1:32">
      <c r="A1281" s="176"/>
      <c r="B1281" s="176"/>
      <c r="C1281" s="176"/>
      <c r="D1281" s="176"/>
      <c r="E1281" s="176"/>
      <c r="F1281" s="176"/>
      <c r="G1281" s="175"/>
      <c r="H1281" s="176"/>
      <c r="I1281" s="176"/>
      <c r="J1281" s="176"/>
      <c r="K1281" s="176"/>
      <c r="L1281" s="176"/>
      <c r="M1281" s="176"/>
      <c r="N1281" s="176" t="s">
        <v>12</v>
      </c>
      <c r="O1281" s="176" t="s">
        <v>12</v>
      </c>
      <c r="P1281" s="155" t="str">
        <f t="shared" si="247"/>
        <v xml:space="preserve"> </v>
      </c>
      <c r="Q1281" s="155" t="str">
        <f>IF(P1281="在读",IF(IFERROR(FIND("一",C1281),0)&gt;0,"一对一",VLOOKUP(LEFT(C1281,3),班级编码!A:H,8,0)),P1281)</f>
        <v xml:space="preserve"> </v>
      </c>
      <c r="R1281" s="156">
        <f t="shared" si="248"/>
        <v>0</v>
      </c>
      <c r="S1281" s="151">
        <f t="shared" si="249"/>
        <v>0</v>
      </c>
      <c r="T1281" s="151" t="str">
        <f t="shared" si="250"/>
        <v/>
      </c>
      <c r="U1281" s="151" t="str">
        <f t="shared" si="251"/>
        <v/>
      </c>
      <c r="V1281" s="151" t="str">
        <f t="shared" si="252"/>
        <v/>
      </c>
      <c r="W1281" s="151" t="str">
        <f t="shared" si="253"/>
        <v/>
      </c>
      <c r="X1281" s="151">
        <f t="shared" si="254"/>
        <v>0</v>
      </c>
      <c r="Y1281" s="151">
        <f t="shared" si="255"/>
        <v>0</v>
      </c>
      <c r="Z1281" s="151" t="str">
        <f t="shared" si="256"/>
        <v/>
      </c>
      <c r="AA1281" s="151">
        <f>COUNTIF($F$2:F1281,F1281)</f>
        <v>0</v>
      </c>
      <c r="AB1281" s="156" t="str">
        <f t="shared" si="257"/>
        <v/>
      </c>
      <c r="AC1281" t="e">
        <f>VLOOKUP(C1281,'2-班级信息'!A:AH,31,0)</f>
        <v>#N/A</v>
      </c>
      <c r="AD1281" t="e">
        <f>VLOOKUP(C1281,'2-班级信息'!A:AH,8,0)</f>
        <v>#N/A</v>
      </c>
      <c r="AE1281" t="e">
        <f t="shared" si="258"/>
        <v>#N/A</v>
      </c>
      <c r="AF1281" t="e">
        <f t="shared" si="259"/>
        <v>#N/A</v>
      </c>
    </row>
    <row r="1282" spans="1:32">
      <c r="A1282" s="176"/>
      <c r="B1282" s="176"/>
      <c r="C1282" s="176"/>
      <c r="D1282" s="176"/>
      <c r="E1282" s="176"/>
      <c r="F1282" s="176"/>
      <c r="G1282" s="175"/>
      <c r="H1282" s="176"/>
      <c r="I1282" s="176"/>
      <c r="J1282" s="176"/>
      <c r="K1282" s="176"/>
      <c r="L1282" s="176"/>
      <c r="M1282" s="176"/>
      <c r="N1282" s="176" t="s">
        <v>12</v>
      </c>
      <c r="O1282" s="176" t="s">
        <v>12</v>
      </c>
      <c r="P1282" s="155" t="str">
        <f t="shared" si="247"/>
        <v xml:space="preserve"> </v>
      </c>
      <c r="Q1282" s="155" t="str">
        <f>IF(P1282="在读",IF(IFERROR(FIND("一",C1282),0)&gt;0,"一对一",VLOOKUP(LEFT(C1282,3),班级编码!A:H,8,0)),P1282)</f>
        <v xml:space="preserve"> </v>
      </c>
      <c r="R1282" s="156">
        <f t="shared" si="248"/>
        <v>0</v>
      </c>
      <c r="S1282" s="151">
        <f t="shared" si="249"/>
        <v>0</v>
      </c>
      <c r="T1282" s="151" t="str">
        <f t="shared" si="250"/>
        <v/>
      </c>
      <c r="U1282" s="151" t="str">
        <f t="shared" si="251"/>
        <v/>
      </c>
      <c r="V1282" s="151" t="str">
        <f t="shared" si="252"/>
        <v/>
      </c>
      <c r="W1282" s="151" t="str">
        <f t="shared" si="253"/>
        <v/>
      </c>
      <c r="X1282" s="151">
        <f t="shared" si="254"/>
        <v>0</v>
      </c>
      <c r="Y1282" s="151">
        <f t="shared" si="255"/>
        <v>0</v>
      </c>
      <c r="Z1282" s="151" t="str">
        <f t="shared" si="256"/>
        <v/>
      </c>
      <c r="AA1282" s="151">
        <f>COUNTIF($F$2:F1282,F1282)</f>
        <v>0</v>
      </c>
      <c r="AB1282" s="156" t="str">
        <f t="shared" si="257"/>
        <v/>
      </c>
      <c r="AC1282" t="e">
        <f>VLOOKUP(C1282,'2-班级信息'!A:AH,31,0)</f>
        <v>#N/A</v>
      </c>
      <c r="AD1282" t="e">
        <f>VLOOKUP(C1282,'2-班级信息'!A:AH,8,0)</f>
        <v>#N/A</v>
      </c>
      <c r="AE1282" t="e">
        <f t="shared" si="258"/>
        <v>#N/A</v>
      </c>
      <c r="AF1282" t="e">
        <f t="shared" si="259"/>
        <v>#N/A</v>
      </c>
    </row>
    <row r="1283" spans="1:32">
      <c r="A1283" s="176"/>
      <c r="B1283" s="176"/>
      <c r="C1283" s="176"/>
      <c r="D1283" s="176"/>
      <c r="E1283" s="176"/>
      <c r="F1283" s="176"/>
      <c r="G1283" s="175"/>
      <c r="H1283" s="176"/>
      <c r="I1283" s="176"/>
      <c r="J1283" s="176"/>
      <c r="K1283" s="176"/>
      <c r="L1283" s="176"/>
      <c r="M1283" s="176"/>
      <c r="N1283" s="176" t="s">
        <v>12</v>
      </c>
      <c r="O1283" s="176" t="s">
        <v>12</v>
      </c>
      <c r="P1283" s="155" t="str">
        <f t="shared" ref="P1283:P1346" si="260">IF(C1283="停读","停读",IF(C1283="未进班","未进班",IF(AND(L1283="",F1283&lt;&gt;""),"在读"," ")))</f>
        <v xml:space="preserve"> </v>
      </c>
      <c r="Q1283" s="155" t="str">
        <f>IF(P1283="在读",IF(IFERROR(FIND("一",C1283),0)&gt;0,"一对一",VLOOKUP(LEFT(C1283,3),班级编码!A:H,8,0)),P1283)</f>
        <v xml:space="preserve"> </v>
      </c>
      <c r="R1283" s="156">
        <f t="shared" ref="R1283:R1346" si="261">+C1283</f>
        <v>0</v>
      </c>
      <c r="S1283" s="151">
        <f t="shared" ref="S1283:S1346" si="262">IFERROR(LEFT(E1283,FIND(",",E1283)-1),E1283)</f>
        <v>0</v>
      </c>
      <c r="T1283" s="151" t="str">
        <f t="shared" ref="T1283:T1346" si="263">IF(X1283=Y1283,W1283,V1283)</f>
        <v/>
      </c>
      <c r="U1283" s="151" t="str">
        <f t="shared" ref="U1283:U1346" si="264">IF(X1283=Y1283,V1283,W1283)</f>
        <v/>
      </c>
      <c r="V1283" s="151" t="str">
        <f t="shared" ref="V1283:V1346" si="265">IFERROR(MID(E1283,FIND(",",E1283)+1,FIND("@",SUBSTITUTE(E1283,",","@",2))-FIND(",",E1283)-1),IF(ISERROR(FIND(",",E1283)),"",MID(E1283,FIND(",",E1283)+1,20)))</f>
        <v/>
      </c>
      <c r="W1283" s="151" t="str">
        <f t="shared" ref="W1283:W1346" si="266">IFERROR(MID(E1283,FIND("@",SUBSTITUTE(E1283,",","@",2))+1,10),"")</f>
        <v/>
      </c>
      <c r="X1283" s="151">
        <f t="shared" ref="X1283:X1346" si="267">LEN(V1283)</f>
        <v>0</v>
      </c>
      <c r="Y1283" s="151">
        <f t="shared" ref="Y1283:Y1346" si="268">LENB(V1283)</f>
        <v>0</v>
      </c>
      <c r="Z1283" s="151" t="str">
        <f t="shared" ref="Z1283:Z1346" si="269">IF(COUNTIF(F:F,F1283)&gt;1,"重复","")</f>
        <v/>
      </c>
      <c r="AA1283" s="151">
        <f>COUNTIF($F$2:F1283,F1283)</f>
        <v>0</v>
      </c>
      <c r="AB1283" s="156" t="str">
        <f t="shared" ref="AB1283:AB1346" si="270">IF(IFERROR(FIND("一",C1283),0)&gt;0,"一对一",LEFT(C1283,3))</f>
        <v/>
      </c>
      <c r="AC1283" t="e">
        <f>VLOOKUP(C1283,'2-班级信息'!A:AH,31,0)</f>
        <v>#N/A</v>
      </c>
      <c r="AD1283" t="e">
        <f>VLOOKUP(C1283,'2-班级信息'!A:AH,8,0)</f>
        <v>#N/A</v>
      </c>
      <c r="AE1283" t="e">
        <f t="shared" ref="AE1283:AE1346" si="271">IF(Q1283="一对一","一对一",VLOOKUP(H1283,AG:AH,2,0))</f>
        <v>#N/A</v>
      </c>
      <c r="AF1283" t="e">
        <f t="shared" ref="AF1283:AF1346" si="272">IF(OR(AE1283="幼儿班",AE1283="中学班",AE1283="一对一"),AE1283,IF(OR(AC1283="周日晚上",AC1283="周五晚上",AC1283="周六晚上"),AC1283,IF(OR(AC1283="周六上午",AC1283="周六下午",AC1283="周日上午",AC1283="周日下午",),"小学周末白天班","小学平时"&amp;AD1283&amp;"班")))</f>
        <v>#N/A</v>
      </c>
    </row>
    <row r="1284" spans="1:32">
      <c r="A1284" s="176"/>
      <c r="B1284" s="176"/>
      <c r="C1284" s="176"/>
      <c r="D1284" s="176"/>
      <c r="E1284" s="176"/>
      <c r="F1284" s="176"/>
      <c r="G1284" s="175"/>
      <c r="H1284" s="176"/>
      <c r="I1284" s="176"/>
      <c r="J1284" s="176"/>
      <c r="K1284" s="176"/>
      <c r="L1284" s="176"/>
      <c r="M1284" s="176"/>
      <c r="N1284" s="176" t="s">
        <v>12</v>
      </c>
      <c r="O1284" s="176" t="s">
        <v>12</v>
      </c>
      <c r="P1284" s="155" t="str">
        <f t="shared" si="260"/>
        <v xml:space="preserve"> </v>
      </c>
      <c r="Q1284" s="155" t="str">
        <f>IF(P1284="在读",IF(IFERROR(FIND("一",C1284),0)&gt;0,"一对一",VLOOKUP(LEFT(C1284,3),班级编码!A:H,8,0)),P1284)</f>
        <v xml:space="preserve"> </v>
      </c>
      <c r="R1284" s="156">
        <f t="shared" si="261"/>
        <v>0</v>
      </c>
      <c r="S1284" s="151">
        <f t="shared" si="262"/>
        <v>0</v>
      </c>
      <c r="T1284" s="151" t="str">
        <f t="shared" si="263"/>
        <v/>
      </c>
      <c r="U1284" s="151" t="str">
        <f t="shared" si="264"/>
        <v/>
      </c>
      <c r="V1284" s="151" t="str">
        <f t="shared" si="265"/>
        <v/>
      </c>
      <c r="W1284" s="151" t="str">
        <f t="shared" si="266"/>
        <v/>
      </c>
      <c r="X1284" s="151">
        <f t="shared" si="267"/>
        <v>0</v>
      </c>
      <c r="Y1284" s="151">
        <f t="shared" si="268"/>
        <v>0</v>
      </c>
      <c r="Z1284" s="151" t="str">
        <f t="shared" si="269"/>
        <v/>
      </c>
      <c r="AA1284" s="151">
        <f>COUNTIF($F$2:F1284,F1284)</f>
        <v>0</v>
      </c>
      <c r="AB1284" s="156" t="str">
        <f t="shared" si="270"/>
        <v/>
      </c>
      <c r="AC1284" t="e">
        <f>VLOOKUP(C1284,'2-班级信息'!A:AH,31,0)</f>
        <v>#N/A</v>
      </c>
      <c r="AD1284" t="e">
        <f>VLOOKUP(C1284,'2-班级信息'!A:AH,8,0)</f>
        <v>#N/A</v>
      </c>
      <c r="AE1284" t="e">
        <f t="shared" si="271"/>
        <v>#N/A</v>
      </c>
      <c r="AF1284" t="e">
        <f t="shared" si="272"/>
        <v>#N/A</v>
      </c>
    </row>
    <row r="1285" spans="1:32">
      <c r="A1285" s="176"/>
      <c r="B1285" s="176"/>
      <c r="C1285" s="176"/>
      <c r="D1285" s="176"/>
      <c r="E1285" s="176"/>
      <c r="F1285" s="176"/>
      <c r="G1285" s="175"/>
      <c r="H1285" s="176"/>
      <c r="I1285" s="176"/>
      <c r="J1285" s="176"/>
      <c r="K1285" s="176"/>
      <c r="L1285" s="176"/>
      <c r="M1285" s="176"/>
      <c r="N1285" s="176" t="s">
        <v>12</v>
      </c>
      <c r="O1285" s="176" t="s">
        <v>12</v>
      </c>
      <c r="P1285" s="155" t="str">
        <f t="shared" si="260"/>
        <v xml:space="preserve"> </v>
      </c>
      <c r="Q1285" s="155" t="str">
        <f>IF(P1285="在读",IF(IFERROR(FIND("一",C1285),0)&gt;0,"一对一",VLOOKUP(LEFT(C1285,3),班级编码!A:H,8,0)),P1285)</f>
        <v xml:space="preserve"> </v>
      </c>
      <c r="R1285" s="156">
        <f t="shared" si="261"/>
        <v>0</v>
      </c>
      <c r="S1285" s="151">
        <f t="shared" si="262"/>
        <v>0</v>
      </c>
      <c r="T1285" s="151" t="str">
        <f t="shared" si="263"/>
        <v/>
      </c>
      <c r="U1285" s="151" t="str">
        <f t="shared" si="264"/>
        <v/>
      </c>
      <c r="V1285" s="151" t="str">
        <f t="shared" si="265"/>
        <v/>
      </c>
      <c r="W1285" s="151" t="str">
        <f t="shared" si="266"/>
        <v/>
      </c>
      <c r="X1285" s="151">
        <f t="shared" si="267"/>
        <v>0</v>
      </c>
      <c r="Y1285" s="151">
        <f t="shared" si="268"/>
        <v>0</v>
      </c>
      <c r="Z1285" s="151" t="str">
        <f t="shared" si="269"/>
        <v/>
      </c>
      <c r="AA1285" s="151">
        <f>COUNTIF($F$2:F1285,F1285)</f>
        <v>0</v>
      </c>
      <c r="AB1285" s="156" t="str">
        <f t="shared" si="270"/>
        <v/>
      </c>
      <c r="AC1285" t="e">
        <f>VLOOKUP(C1285,'2-班级信息'!A:AH,31,0)</f>
        <v>#N/A</v>
      </c>
      <c r="AD1285" t="e">
        <f>VLOOKUP(C1285,'2-班级信息'!A:AH,8,0)</f>
        <v>#N/A</v>
      </c>
      <c r="AE1285" t="e">
        <f t="shared" si="271"/>
        <v>#N/A</v>
      </c>
      <c r="AF1285" t="e">
        <f t="shared" si="272"/>
        <v>#N/A</v>
      </c>
    </row>
    <row r="1286" spans="1:32">
      <c r="A1286" s="176"/>
      <c r="B1286" s="176"/>
      <c r="C1286" s="176"/>
      <c r="D1286" s="176"/>
      <c r="E1286" s="176"/>
      <c r="F1286" s="176"/>
      <c r="G1286" s="175"/>
      <c r="H1286" s="176"/>
      <c r="I1286" s="176"/>
      <c r="J1286" s="176"/>
      <c r="K1286" s="176"/>
      <c r="L1286" s="176"/>
      <c r="M1286" s="176"/>
      <c r="N1286" s="176" t="s">
        <v>12</v>
      </c>
      <c r="O1286" s="176" t="s">
        <v>12</v>
      </c>
      <c r="P1286" s="155" t="str">
        <f t="shared" si="260"/>
        <v xml:space="preserve"> </v>
      </c>
      <c r="Q1286" s="155" t="str">
        <f>IF(P1286="在读",IF(IFERROR(FIND("一",C1286),0)&gt;0,"一对一",VLOOKUP(LEFT(C1286,3),班级编码!A:H,8,0)),P1286)</f>
        <v xml:space="preserve"> </v>
      </c>
      <c r="R1286" s="156">
        <f t="shared" si="261"/>
        <v>0</v>
      </c>
      <c r="S1286" s="151">
        <f t="shared" si="262"/>
        <v>0</v>
      </c>
      <c r="T1286" s="151" t="str">
        <f t="shared" si="263"/>
        <v/>
      </c>
      <c r="U1286" s="151" t="str">
        <f t="shared" si="264"/>
        <v/>
      </c>
      <c r="V1286" s="151" t="str">
        <f t="shared" si="265"/>
        <v/>
      </c>
      <c r="W1286" s="151" t="str">
        <f t="shared" si="266"/>
        <v/>
      </c>
      <c r="X1286" s="151">
        <f t="shared" si="267"/>
        <v>0</v>
      </c>
      <c r="Y1286" s="151">
        <f t="shared" si="268"/>
        <v>0</v>
      </c>
      <c r="Z1286" s="151" t="str">
        <f t="shared" si="269"/>
        <v/>
      </c>
      <c r="AA1286" s="151">
        <f>COUNTIF($F$2:F1286,F1286)</f>
        <v>0</v>
      </c>
      <c r="AB1286" s="156" t="str">
        <f t="shared" si="270"/>
        <v/>
      </c>
      <c r="AC1286" t="e">
        <f>VLOOKUP(C1286,'2-班级信息'!A:AH,31,0)</f>
        <v>#N/A</v>
      </c>
      <c r="AD1286" t="e">
        <f>VLOOKUP(C1286,'2-班级信息'!A:AH,8,0)</f>
        <v>#N/A</v>
      </c>
      <c r="AE1286" t="e">
        <f t="shared" si="271"/>
        <v>#N/A</v>
      </c>
      <c r="AF1286" t="e">
        <f t="shared" si="272"/>
        <v>#N/A</v>
      </c>
    </row>
    <row r="1287" spans="1:32">
      <c r="A1287" s="176"/>
      <c r="B1287" s="176"/>
      <c r="C1287" s="176"/>
      <c r="D1287" s="176"/>
      <c r="E1287" s="176"/>
      <c r="F1287" s="176"/>
      <c r="G1287" s="175"/>
      <c r="H1287" s="176"/>
      <c r="I1287" s="176"/>
      <c r="J1287" s="176"/>
      <c r="K1287" s="176"/>
      <c r="L1287" s="176"/>
      <c r="M1287" s="176"/>
      <c r="N1287" s="176" t="s">
        <v>12</v>
      </c>
      <c r="O1287" s="176" t="s">
        <v>12</v>
      </c>
      <c r="P1287" s="155" t="str">
        <f t="shared" si="260"/>
        <v xml:space="preserve"> </v>
      </c>
      <c r="Q1287" s="155" t="str">
        <f>IF(P1287="在读",IF(IFERROR(FIND("一",C1287),0)&gt;0,"一对一",VLOOKUP(LEFT(C1287,3),班级编码!A:H,8,0)),P1287)</f>
        <v xml:space="preserve"> </v>
      </c>
      <c r="R1287" s="156">
        <f t="shared" si="261"/>
        <v>0</v>
      </c>
      <c r="S1287" s="151">
        <f t="shared" si="262"/>
        <v>0</v>
      </c>
      <c r="T1287" s="151" t="str">
        <f t="shared" si="263"/>
        <v/>
      </c>
      <c r="U1287" s="151" t="str">
        <f t="shared" si="264"/>
        <v/>
      </c>
      <c r="V1287" s="151" t="str">
        <f t="shared" si="265"/>
        <v/>
      </c>
      <c r="W1287" s="151" t="str">
        <f t="shared" si="266"/>
        <v/>
      </c>
      <c r="X1287" s="151">
        <f t="shared" si="267"/>
        <v>0</v>
      </c>
      <c r="Y1287" s="151">
        <f t="shared" si="268"/>
        <v>0</v>
      </c>
      <c r="Z1287" s="151" t="str">
        <f t="shared" si="269"/>
        <v/>
      </c>
      <c r="AA1287" s="151">
        <f>COUNTIF($F$2:F1287,F1287)</f>
        <v>0</v>
      </c>
      <c r="AB1287" s="156" t="str">
        <f t="shared" si="270"/>
        <v/>
      </c>
      <c r="AC1287" t="e">
        <f>VLOOKUP(C1287,'2-班级信息'!A:AH,31,0)</f>
        <v>#N/A</v>
      </c>
      <c r="AD1287" t="e">
        <f>VLOOKUP(C1287,'2-班级信息'!A:AH,8,0)</f>
        <v>#N/A</v>
      </c>
      <c r="AE1287" t="e">
        <f t="shared" si="271"/>
        <v>#N/A</v>
      </c>
      <c r="AF1287" t="e">
        <f t="shared" si="272"/>
        <v>#N/A</v>
      </c>
    </row>
    <row r="1288" spans="1:32">
      <c r="A1288" s="176"/>
      <c r="B1288" s="176"/>
      <c r="C1288" s="176"/>
      <c r="D1288" s="176"/>
      <c r="E1288" s="176"/>
      <c r="F1288" s="176"/>
      <c r="G1288" s="175"/>
      <c r="H1288" s="176"/>
      <c r="I1288" s="176"/>
      <c r="J1288" s="176"/>
      <c r="K1288" s="176"/>
      <c r="L1288" s="176"/>
      <c r="M1288" s="176"/>
      <c r="N1288" s="176" t="s">
        <v>12</v>
      </c>
      <c r="O1288" s="176" t="s">
        <v>12</v>
      </c>
      <c r="P1288" s="155" t="str">
        <f t="shared" si="260"/>
        <v xml:space="preserve"> </v>
      </c>
      <c r="Q1288" s="155" t="str">
        <f>IF(P1288="在读",IF(IFERROR(FIND("一",C1288),0)&gt;0,"一对一",VLOOKUP(LEFT(C1288,3),班级编码!A:H,8,0)),P1288)</f>
        <v xml:space="preserve"> </v>
      </c>
      <c r="R1288" s="156">
        <f t="shared" si="261"/>
        <v>0</v>
      </c>
      <c r="S1288" s="151">
        <f t="shared" si="262"/>
        <v>0</v>
      </c>
      <c r="T1288" s="151" t="str">
        <f t="shared" si="263"/>
        <v/>
      </c>
      <c r="U1288" s="151" t="str">
        <f t="shared" si="264"/>
        <v/>
      </c>
      <c r="V1288" s="151" t="str">
        <f t="shared" si="265"/>
        <v/>
      </c>
      <c r="W1288" s="151" t="str">
        <f t="shared" si="266"/>
        <v/>
      </c>
      <c r="X1288" s="151">
        <f t="shared" si="267"/>
        <v>0</v>
      </c>
      <c r="Y1288" s="151">
        <f t="shared" si="268"/>
        <v>0</v>
      </c>
      <c r="Z1288" s="151" t="str">
        <f t="shared" si="269"/>
        <v/>
      </c>
      <c r="AA1288" s="151">
        <f>COUNTIF($F$2:F1288,F1288)</f>
        <v>0</v>
      </c>
      <c r="AB1288" s="156" t="str">
        <f t="shared" si="270"/>
        <v/>
      </c>
      <c r="AC1288" t="e">
        <f>VLOOKUP(C1288,'2-班级信息'!A:AH,31,0)</f>
        <v>#N/A</v>
      </c>
      <c r="AD1288" t="e">
        <f>VLOOKUP(C1288,'2-班级信息'!A:AH,8,0)</f>
        <v>#N/A</v>
      </c>
      <c r="AE1288" t="e">
        <f t="shared" si="271"/>
        <v>#N/A</v>
      </c>
      <c r="AF1288" t="e">
        <f t="shared" si="272"/>
        <v>#N/A</v>
      </c>
    </row>
    <row r="1289" spans="1:32">
      <c r="A1289" s="176"/>
      <c r="B1289" s="176"/>
      <c r="C1289" s="176"/>
      <c r="D1289" s="176"/>
      <c r="E1289" s="176"/>
      <c r="F1289" s="176"/>
      <c r="G1289" s="175"/>
      <c r="H1289" s="176"/>
      <c r="I1289" s="176"/>
      <c r="J1289" s="176"/>
      <c r="K1289" s="176"/>
      <c r="L1289" s="176"/>
      <c r="M1289" s="176"/>
      <c r="N1289" s="176" t="s">
        <v>12</v>
      </c>
      <c r="O1289" s="176" t="s">
        <v>12</v>
      </c>
      <c r="P1289" s="155" t="str">
        <f t="shared" si="260"/>
        <v xml:space="preserve"> </v>
      </c>
      <c r="Q1289" s="155" t="str">
        <f>IF(P1289="在读",IF(IFERROR(FIND("一",C1289),0)&gt;0,"一对一",VLOOKUP(LEFT(C1289,3),班级编码!A:H,8,0)),P1289)</f>
        <v xml:space="preserve"> </v>
      </c>
      <c r="R1289" s="156">
        <f t="shared" si="261"/>
        <v>0</v>
      </c>
      <c r="S1289" s="151">
        <f t="shared" si="262"/>
        <v>0</v>
      </c>
      <c r="T1289" s="151" t="str">
        <f t="shared" si="263"/>
        <v/>
      </c>
      <c r="U1289" s="151" t="str">
        <f t="shared" si="264"/>
        <v/>
      </c>
      <c r="V1289" s="151" t="str">
        <f t="shared" si="265"/>
        <v/>
      </c>
      <c r="W1289" s="151" t="str">
        <f t="shared" si="266"/>
        <v/>
      </c>
      <c r="X1289" s="151">
        <f t="shared" si="267"/>
        <v>0</v>
      </c>
      <c r="Y1289" s="151">
        <f t="shared" si="268"/>
        <v>0</v>
      </c>
      <c r="Z1289" s="151" t="str">
        <f t="shared" si="269"/>
        <v/>
      </c>
      <c r="AA1289" s="151">
        <f>COUNTIF($F$2:F1289,F1289)</f>
        <v>0</v>
      </c>
      <c r="AB1289" s="156" t="str">
        <f t="shared" si="270"/>
        <v/>
      </c>
      <c r="AC1289" t="e">
        <f>VLOOKUP(C1289,'2-班级信息'!A:AH,31,0)</f>
        <v>#N/A</v>
      </c>
      <c r="AD1289" t="e">
        <f>VLOOKUP(C1289,'2-班级信息'!A:AH,8,0)</f>
        <v>#N/A</v>
      </c>
      <c r="AE1289" t="e">
        <f t="shared" si="271"/>
        <v>#N/A</v>
      </c>
      <c r="AF1289" t="e">
        <f t="shared" si="272"/>
        <v>#N/A</v>
      </c>
    </row>
    <row r="1290" spans="1:32">
      <c r="A1290" s="176"/>
      <c r="B1290" s="176"/>
      <c r="C1290" s="176"/>
      <c r="D1290" s="176"/>
      <c r="E1290" s="176"/>
      <c r="F1290" s="176"/>
      <c r="G1290" s="175"/>
      <c r="H1290" s="176"/>
      <c r="I1290" s="176"/>
      <c r="J1290" s="176"/>
      <c r="K1290" s="176"/>
      <c r="L1290" s="176"/>
      <c r="M1290" s="176"/>
      <c r="N1290" s="176" t="s">
        <v>12</v>
      </c>
      <c r="O1290" s="176" t="s">
        <v>12</v>
      </c>
      <c r="P1290" s="155" t="str">
        <f t="shared" si="260"/>
        <v xml:space="preserve"> </v>
      </c>
      <c r="Q1290" s="155" t="str">
        <f>IF(P1290="在读",IF(IFERROR(FIND("一",C1290),0)&gt;0,"一对一",VLOOKUP(LEFT(C1290,3),班级编码!A:H,8,0)),P1290)</f>
        <v xml:space="preserve"> </v>
      </c>
      <c r="R1290" s="156">
        <f t="shared" si="261"/>
        <v>0</v>
      </c>
      <c r="S1290" s="151">
        <f t="shared" si="262"/>
        <v>0</v>
      </c>
      <c r="T1290" s="151" t="str">
        <f t="shared" si="263"/>
        <v/>
      </c>
      <c r="U1290" s="151" t="str">
        <f t="shared" si="264"/>
        <v/>
      </c>
      <c r="V1290" s="151" t="str">
        <f t="shared" si="265"/>
        <v/>
      </c>
      <c r="W1290" s="151" t="str">
        <f t="shared" si="266"/>
        <v/>
      </c>
      <c r="X1290" s="151">
        <f t="shared" si="267"/>
        <v>0</v>
      </c>
      <c r="Y1290" s="151">
        <f t="shared" si="268"/>
        <v>0</v>
      </c>
      <c r="Z1290" s="151" t="str">
        <f t="shared" si="269"/>
        <v/>
      </c>
      <c r="AA1290" s="151">
        <f>COUNTIF($F$2:F1290,F1290)</f>
        <v>0</v>
      </c>
      <c r="AB1290" s="156" t="str">
        <f t="shared" si="270"/>
        <v/>
      </c>
      <c r="AC1290" t="e">
        <f>VLOOKUP(C1290,'2-班级信息'!A:AH,31,0)</f>
        <v>#N/A</v>
      </c>
      <c r="AD1290" t="e">
        <f>VLOOKUP(C1290,'2-班级信息'!A:AH,8,0)</f>
        <v>#N/A</v>
      </c>
      <c r="AE1290" t="e">
        <f t="shared" si="271"/>
        <v>#N/A</v>
      </c>
      <c r="AF1290" t="e">
        <f t="shared" si="272"/>
        <v>#N/A</v>
      </c>
    </row>
    <row r="1291" spans="1:32">
      <c r="A1291" s="176"/>
      <c r="B1291" s="176"/>
      <c r="C1291" s="176"/>
      <c r="D1291" s="176"/>
      <c r="E1291" s="176"/>
      <c r="F1291" s="176"/>
      <c r="G1291" s="175"/>
      <c r="H1291" s="176"/>
      <c r="I1291" s="176"/>
      <c r="J1291" s="176"/>
      <c r="K1291" s="176"/>
      <c r="L1291" s="176"/>
      <c r="M1291" s="176"/>
      <c r="N1291" s="176" t="s">
        <v>12</v>
      </c>
      <c r="O1291" s="176" t="s">
        <v>12</v>
      </c>
      <c r="P1291" s="155" t="str">
        <f t="shared" si="260"/>
        <v xml:space="preserve"> </v>
      </c>
      <c r="Q1291" s="155" t="str">
        <f>IF(P1291="在读",IF(IFERROR(FIND("一",C1291),0)&gt;0,"一对一",VLOOKUP(LEFT(C1291,3),班级编码!A:H,8,0)),P1291)</f>
        <v xml:space="preserve"> </v>
      </c>
      <c r="R1291" s="156">
        <f t="shared" si="261"/>
        <v>0</v>
      </c>
      <c r="S1291" s="151">
        <f t="shared" si="262"/>
        <v>0</v>
      </c>
      <c r="T1291" s="151" t="str">
        <f t="shared" si="263"/>
        <v/>
      </c>
      <c r="U1291" s="151" t="str">
        <f t="shared" si="264"/>
        <v/>
      </c>
      <c r="V1291" s="151" t="str">
        <f t="shared" si="265"/>
        <v/>
      </c>
      <c r="W1291" s="151" t="str">
        <f t="shared" si="266"/>
        <v/>
      </c>
      <c r="X1291" s="151">
        <f t="shared" si="267"/>
        <v>0</v>
      </c>
      <c r="Y1291" s="151">
        <f t="shared" si="268"/>
        <v>0</v>
      </c>
      <c r="Z1291" s="151" t="str">
        <f t="shared" si="269"/>
        <v/>
      </c>
      <c r="AA1291" s="151">
        <f>COUNTIF($F$2:F1291,F1291)</f>
        <v>0</v>
      </c>
      <c r="AB1291" s="156" t="str">
        <f t="shared" si="270"/>
        <v/>
      </c>
      <c r="AC1291" t="e">
        <f>VLOOKUP(C1291,'2-班级信息'!A:AH,31,0)</f>
        <v>#N/A</v>
      </c>
      <c r="AD1291" t="e">
        <f>VLOOKUP(C1291,'2-班级信息'!A:AH,8,0)</f>
        <v>#N/A</v>
      </c>
      <c r="AE1291" t="e">
        <f t="shared" si="271"/>
        <v>#N/A</v>
      </c>
      <c r="AF1291" t="e">
        <f t="shared" si="272"/>
        <v>#N/A</v>
      </c>
    </row>
    <row r="1292" spans="1:32">
      <c r="A1292" s="176"/>
      <c r="B1292" s="176"/>
      <c r="C1292" s="176"/>
      <c r="D1292" s="176"/>
      <c r="E1292" s="176"/>
      <c r="F1292" s="176"/>
      <c r="G1292" s="175"/>
      <c r="H1292" s="176"/>
      <c r="I1292" s="176"/>
      <c r="J1292" s="176"/>
      <c r="K1292" s="176"/>
      <c r="L1292" s="176"/>
      <c r="M1292" s="176"/>
      <c r="N1292" s="176" t="s">
        <v>12</v>
      </c>
      <c r="O1292" s="176" t="s">
        <v>12</v>
      </c>
      <c r="P1292" s="155" t="str">
        <f t="shared" si="260"/>
        <v xml:space="preserve"> </v>
      </c>
      <c r="Q1292" s="155" t="str">
        <f>IF(P1292="在读",IF(IFERROR(FIND("一",C1292),0)&gt;0,"一对一",VLOOKUP(LEFT(C1292,3),班级编码!A:H,8,0)),P1292)</f>
        <v xml:space="preserve"> </v>
      </c>
      <c r="R1292" s="156">
        <f t="shared" si="261"/>
        <v>0</v>
      </c>
      <c r="S1292" s="151">
        <f t="shared" si="262"/>
        <v>0</v>
      </c>
      <c r="T1292" s="151" t="str">
        <f t="shared" si="263"/>
        <v/>
      </c>
      <c r="U1292" s="151" t="str">
        <f t="shared" si="264"/>
        <v/>
      </c>
      <c r="V1292" s="151" t="str">
        <f t="shared" si="265"/>
        <v/>
      </c>
      <c r="W1292" s="151" t="str">
        <f t="shared" si="266"/>
        <v/>
      </c>
      <c r="X1292" s="151">
        <f t="shared" si="267"/>
        <v>0</v>
      </c>
      <c r="Y1292" s="151">
        <f t="shared" si="268"/>
        <v>0</v>
      </c>
      <c r="Z1292" s="151" t="str">
        <f t="shared" si="269"/>
        <v/>
      </c>
      <c r="AA1292" s="151">
        <f>COUNTIF($F$2:F1292,F1292)</f>
        <v>0</v>
      </c>
      <c r="AB1292" s="156" t="str">
        <f t="shared" si="270"/>
        <v/>
      </c>
      <c r="AC1292" t="e">
        <f>VLOOKUP(C1292,'2-班级信息'!A:AH,31,0)</f>
        <v>#N/A</v>
      </c>
      <c r="AD1292" t="e">
        <f>VLOOKUP(C1292,'2-班级信息'!A:AH,8,0)</f>
        <v>#N/A</v>
      </c>
      <c r="AE1292" t="e">
        <f t="shared" si="271"/>
        <v>#N/A</v>
      </c>
      <c r="AF1292" t="e">
        <f t="shared" si="272"/>
        <v>#N/A</v>
      </c>
    </row>
    <row r="1293" spans="1:32">
      <c r="A1293" s="176"/>
      <c r="B1293" s="176"/>
      <c r="C1293" s="176"/>
      <c r="D1293" s="176"/>
      <c r="E1293" s="176"/>
      <c r="F1293" s="176"/>
      <c r="G1293" s="175"/>
      <c r="H1293" s="176"/>
      <c r="I1293" s="176"/>
      <c r="J1293" s="176"/>
      <c r="K1293" s="176"/>
      <c r="L1293" s="176"/>
      <c r="M1293" s="176"/>
      <c r="N1293" s="176" t="s">
        <v>12</v>
      </c>
      <c r="O1293" s="176" t="s">
        <v>12</v>
      </c>
      <c r="P1293" s="155" t="str">
        <f t="shared" si="260"/>
        <v xml:space="preserve"> </v>
      </c>
      <c r="Q1293" s="155" t="str">
        <f>IF(P1293="在读",IF(IFERROR(FIND("一",C1293),0)&gt;0,"一对一",VLOOKUP(LEFT(C1293,3),班级编码!A:H,8,0)),P1293)</f>
        <v xml:space="preserve"> </v>
      </c>
      <c r="R1293" s="156">
        <f t="shared" si="261"/>
        <v>0</v>
      </c>
      <c r="S1293" s="151">
        <f t="shared" si="262"/>
        <v>0</v>
      </c>
      <c r="T1293" s="151" t="str">
        <f t="shared" si="263"/>
        <v/>
      </c>
      <c r="U1293" s="151" t="str">
        <f t="shared" si="264"/>
        <v/>
      </c>
      <c r="V1293" s="151" t="str">
        <f t="shared" si="265"/>
        <v/>
      </c>
      <c r="W1293" s="151" t="str">
        <f t="shared" si="266"/>
        <v/>
      </c>
      <c r="X1293" s="151">
        <f t="shared" si="267"/>
        <v>0</v>
      </c>
      <c r="Y1293" s="151">
        <f t="shared" si="268"/>
        <v>0</v>
      </c>
      <c r="Z1293" s="151" t="str">
        <f t="shared" si="269"/>
        <v/>
      </c>
      <c r="AA1293" s="151">
        <f>COUNTIF($F$2:F1293,F1293)</f>
        <v>0</v>
      </c>
      <c r="AB1293" s="156" t="str">
        <f t="shared" si="270"/>
        <v/>
      </c>
      <c r="AC1293" t="e">
        <f>VLOOKUP(C1293,'2-班级信息'!A:AH,31,0)</f>
        <v>#N/A</v>
      </c>
      <c r="AD1293" t="e">
        <f>VLOOKUP(C1293,'2-班级信息'!A:AH,8,0)</f>
        <v>#N/A</v>
      </c>
      <c r="AE1293" t="e">
        <f t="shared" si="271"/>
        <v>#N/A</v>
      </c>
      <c r="AF1293" t="e">
        <f t="shared" si="272"/>
        <v>#N/A</v>
      </c>
    </row>
    <row r="1294" spans="1:32">
      <c r="A1294" s="176"/>
      <c r="B1294" s="176"/>
      <c r="C1294" s="176"/>
      <c r="D1294" s="176"/>
      <c r="E1294" s="176"/>
      <c r="F1294" s="176"/>
      <c r="G1294" s="175"/>
      <c r="H1294" s="176"/>
      <c r="I1294" s="176"/>
      <c r="J1294" s="176"/>
      <c r="K1294" s="176"/>
      <c r="L1294" s="176"/>
      <c r="M1294" s="176"/>
      <c r="N1294" s="176" t="s">
        <v>12</v>
      </c>
      <c r="O1294" s="176" t="s">
        <v>12</v>
      </c>
      <c r="P1294" s="155" t="str">
        <f t="shared" si="260"/>
        <v xml:space="preserve"> </v>
      </c>
      <c r="Q1294" s="155" t="str">
        <f>IF(P1294="在读",IF(IFERROR(FIND("一",C1294),0)&gt;0,"一对一",VLOOKUP(LEFT(C1294,3),班级编码!A:H,8,0)),P1294)</f>
        <v xml:space="preserve"> </v>
      </c>
      <c r="R1294" s="156">
        <f t="shared" si="261"/>
        <v>0</v>
      </c>
      <c r="S1294" s="151">
        <f t="shared" si="262"/>
        <v>0</v>
      </c>
      <c r="T1294" s="151" t="str">
        <f t="shared" si="263"/>
        <v/>
      </c>
      <c r="U1294" s="151" t="str">
        <f t="shared" si="264"/>
        <v/>
      </c>
      <c r="V1294" s="151" t="str">
        <f t="shared" si="265"/>
        <v/>
      </c>
      <c r="W1294" s="151" t="str">
        <f t="shared" si="266"/>
        <v/>
      </c>
      <c r="X1294" s="151">
        <f t="shared" si="267"/>
        <v>0</v>
      </c>
      <c r="Y1294" s="151">
        <f t="shared" si="268"/>
        <v>0</v>
      </c>
      <c r="Z1294" s="151" t="str">
        <f t="shared" si="269"/>
        <v/>
      </c>
      <c r="AA1294" s="151">
        <f>COUNTIF($F$2:F1294,F1294)</f>
        <v>0</v>
      </c>
      <c r="AB1294" s="156" t="str">
        <f t="shared" si="270"/>
        <v/>
      </c>
      <c r="AC1294" t="e">
        <f>VLOOKUP(C1294,'2-班级信息'!A:AH,31,0)</f>
        <v>#N/A</v>
      </c>
      <c r="AD1294" t="e">
        <f>VLOOKUP(C1294,'2-班级信息'!A:AH,8,0)</f>
        <v>#N/A</v>
      </c>
      <c r="AE1294" t="e">
        <f t="shared" si="271"/>
        <v>#N/A</v>
      </c>
      <c r="AF1294" t="e">
        <f t="shared" si="272"/>
        <v>#N/A</v>
      </c>
    </row>
    <row r="1295" spans="1:32">
      <c r="A1295" s="176"/>
      <c r="B1295" s="176"/>
      <c r="C1295" s="176"/>
      <c r="D1295" s="176"/>
      <c r="E1295" s="176"/>
      <c r="F1295" s="176"/>
      <c r="G1295" s="175"/>
      <c r="H1295" s="176"/>
      <c r="I1295" s="176"/>
      <c r="J1295" s="176"/>
      <c r="K1295" s="176"/>
      <c r="L1295" s="176"/>
      <c r="M1295" s="176"/>
      <c r="N1295" s="176" t="s">
        <v>12</v>
      </c>
      <c r="O1295" s="176" t="s">
        <v>12</v>
      </c>
      <c r="P1295" s="155" t="str">
        <f t="shared" si="260"/>
        <v xml:space="preserve"> </v>
      </c>
      <c r="Q1295" s="155" t="str">
        <f>IF(P1295="在读",IF(IFERROR(FIND("一",C1295),0)&gt;0,"一对一",VLOOKUP(LEFT(C1295,3),班级编码!A:H,8,0)),P1295)</f>
        <v xml:space="preserve"> </v>
      </c>
      <c r="R1295" s="156">
        <f t="shared" si="261"/>
        <v>0</v>
      </c>
      <c r="S1295" s="151">
        <f t="shared" si="262"/>
        <v>0</v>
      </c>
      <c r="T1295" s="151" t="str">
        <f t="shared" si="263"/>
        <v/>
      </c>
      <c r="U1295" s="151" t="str">
        <f t="shared" si="264"/>
        <v/>
      </c>
      <c r="V1295" s="151" t="str">
        <f t="shared" si="265"/>
        <v/>
      </c>
      <c r="W1295" s="151" t="str">
        <f t="shared" si="266"/>
        <v/>
      </c>
      <c r="X1295" s="151">
        <f t="shared" si="267"/>
        <v>0</v>
      </c>
      <c r="Y1295" s="151">
        <f t="shared" si="268"/>
        <v>0</v>
      </c>
      <c r="Z1295" s="151" t="str">
        <f t="shared" si="269"/>
        <v/>
      </c>
      <c r="AA1295" s="151">
        <f>COUNTIF($F$2:F1295,F1295)</f>
        <v>0</v>
      </c>
      <c r="AB1295" s="156" t="str">
        <f t="shared" si="270"/>
        <v/>
      </c>
      <c r="AC1295" t="e">
        <f>VLOOKUP(C1295,'2-班级信息'!A:AH,31,0)</f>
        <v>#N/A</v>
      </c>
      <c r="AD1295" t="e">
        <f>VLOOKUP(C1295,'2-班级信息'!A:AH,8,0)</f>
        <v>#N/A</v>
      </c>
      <c r="AE1295" t="e">
        <f t="shared" si="271"/>
        <v>#N/A</v>
      </c>
      <c r="AF1295" t="e">
        <f t="shared" si="272"/>
        <v>#N/A</v>
      </c>
    </row>
    <row r="1296" spans="1:32">
      <c r="A1296" s="176"/>
      <c r="B1296" s="176"/>
      <c r="C1296" s="176"/>
      <c r="D1296" s="176"/>
      <c r="E1296" s="176"/>
      <c r="F1296" s="176"/>
      <c r="G1296" s="175"/>
      <c r="H1296" s="176"/>
      <c r="I1296" s="176"/>
      <c r="J1296" s="176"/>
      <c r="K1296" s="176"/>
      <c r="L1296" s="176"/>
      <c r="M1296" s="176"/>
      <c r="N1296" s="176" t="s">
        <v>12</v>
      </c>
      <c r="O1296" s="176" t="s">
        <v>12</v>
      </c>
      <c r="P1296" s="155" t="str">
        <f t="shared" si="260"/>
        <v xml:space="preserve"> </v>
      </c>
      <c r="Q1296" s="155" t="str">
        <f>IF(P1296="在读",IF(IFERROR(FIND("一",C1296),0)&gt;0,"一对一",VLOOKUP(LEFT(C1296,3),班级编码!A:H,8,0)),P1296)</f>
        <v xml:space="preserve"> </v>
      </c>
      <c r="R1296" s="156">
        <f t="shared" si="261"/>
        <v>0</v>
      </c>
      <c r="S1296" s="151">
        <f t="shared" si="262"/>
        <v>0</v>
      </c>
      <c r="T1296" s="151" t="str">
        <f t="shared" si="263"/>
        <v/>
      </c>
      <c r="U1296" s="151" t="str">
        <f t="shared" si="264"/>
        <v/>
      </c>
      <c r="V1296" s="151" t="str">
        <f t="shared" si="265"/>
        <v/>
      </c>
      <c r="W1296" s="151" t="str">
        <f t="shared" si="266"/>
        <v/>
      </c>
      <c r="X1296" s="151">
        <f t="shared" si="267"/>
        <v>0</v>
      </c>
      <c r="Y1296" s="151">
        <f t="shared" si="268"/>
        <v>0</v>
      </c>
      <c r="Z1296" s="151" t="str">
        <f t="shared" si="269"/>
        <v/>
      </c>
      <c r="AA1296" s="151">
        <f>COUNTIF($F$2:F1296,F1296)</f>
        <v>0</v>
      </c>
      <c r="AB1296" s="156" t="str">
        <f t="shared" si="270"/>
        <v/>
      </c>
      <c r="AC1296" t="e">
        <f>VLOOKUP(C1296,'2-班级信息'!A:AH,31,0)</f>
        <v>#N/A</v>
      </c>
      <c r="AD1296" t="e">
        <f>VLOOKUP(C1296,'2-班级信息'!A:AH,8,0)</f>
        <v>#N/A</v>
      </c>
      <c r="AE1296" t="e">
        <f t="shared" si="271"/>
        <v>#N/A</v>
      </c>
      <c r="AF1296" t="e">
        <f t="shared" si="272"/>
        <v>#N/A</v>
      </c>
    </row>
    <row r="1297" spans="1:32">
      <c r="A1297" s="176"/>
      <c r="B1297" s="176"/>
      <c r="C1297" s="176"/>
      <c r="D1297" s="176"/>
      <c r="E1297" s="176"/>
      <c r="F1297" s="176"/>
      <c r="G1297" s="175"/>
      <c r="H1297" s="176"/>
      <c r="I1297" s="176"/>
      <c r="J1297" s="176"/>
      <c r="K1297" s="176"/>
      <c r="L1297" s="176"/>
      <c r="M1297" s="176"/>
      <c r="N1297" s="176" t="s">
        <v>12</v>
      </c>
      <c r="O1297" s="176" t="s">
        <v>12</v>
      </c>
      <c r="P1297" s="155" t="str">
        <f t="shared" si="260"/>
        <v xml:space="preserve"> </v>
      </c>
      <c r="Q1297" s="155" t="str">
        <f>IF(P1297="在读",IF(IFERROR(FIND("一",C1297),0)&gt;0,"一对一",VLOOKUP(LEFT(C1297,3),班级编码!A:H,8,0)),P1297)</f>
        <v xml:space="preserve"> </v>
      </c>
      <c r="R1297" s="156">
        <f t="shared" si="261"/>
        <v>0</v>
      </c>
      <c r="S1297" s="151">
        <f t="shared" si="262"/>
        <v>0</v>
      </c>
      <c r="T1297" s="151" t="str">
        <f t="shared" si="263"/>
        <v/>
      </c>
      <c r="U1297" s="151" t="str">
        <f t="shared" si="264"/>
        <v/>
      </c>
      <c r="V1297" s="151" t="str">
        <f t="shared" si="265"/>
        <v/>
      </c>
      <c r="W1297" s="151" t="str">
        <f t="shared" si="266"/>
        <v/>
      </c>
      <c r="X1297" s="151">
        <f t="shared" si="267"/>
        <v>0</v>
      </c>
      <c r="Y1297" s="151">
        <f t="shared" si="268"/>
        <v>0</v>
      </c>
      <c r="Z1297" s="151" t="str">
        <f t="shared" si="269"/>
        <v/>
      </c>
      <c r="AA1297" s="151">
        <f>COUNTIF($F$2:F1297,F1297)</f>
        <v>0</v>
      </c>
      <c r="AB1297" s="156" t="str">
        <f t="shared" si="270"/>
        <v/>
      </c>
      <c r="AC1297" t="e">
        <f>VLOOKUP(C1297,'2-班级信息'!A:AH,31,0)</f>
        <v>#N/A</v>
      </c>
      <c r="AD1297" t="e">
        <f>VLOOKUP(C1297,'2-班级信息'!A:AH,8,0)</f>
        <v>#N/A</v>
      </c>
      <c r="AE1297" t="e">
        <f t="shared" si="271"/>
        <v>#N/A</v>
      </c>
      <c r="AF1297" t="e">
        <f t="shared" si="272"/>
        <v>#N/A</v>
      </c>
    </row>
    <row r="1298" spans="1:32">
      <c r="A1298" s="176"/>
      <c r="B1298" s="176"/>
      <c r="C1298" s="176"/>
      <c r="D1298" s="176"/>
      <c r="E1298" s="176"/>
      <c r="F1298" s="176"/>
      <c r="G1298" s="175"/>
      <c r="H1298" s="176"/>
      <c r="I1298" s="176"/>
      <c r="J1298" s="176"/>
      <c r="K1298" s="176"/>
      <c r="L1298" s="176"/>
      <c r="M1298" s="176"/>
      <c r="N1298" s="176" t="s">
        <v>12</v>
      </c>
      <c r="O1298" s="176" t="s">
        <v>12</v>
      </c>
      <c r="P1298" s="155" t="str">
        <f t="shared" si="260"/>
        <v xml:space="preserve"> </v>
      </c>
      <c r="Q1298" s="155" t="str">
        <f>IF(P1298="在读",IF(IFERROR(FIND("一",C1298),0)&gt;0,"一对一",VLOOKUP(LEFT(C1298,3),班级编码!A:H,8,0)),P1298)</f>
        <v xml:space="preserve"> </v>
      </c>
      <c r="R1298" s="156">
        <f t="shared" si="261"/>
        <v>0</v>
      </c>
      <c r="S1298" s="151">
        <f t="shared" si="262"/>
        <v>0</v>
      </c>
      <c r="T1298" s="151" t="str">
        <f t="shared" si="263"/>
        <v/>
      </c>
      <c r="U1298" s="151" t="str">
        <f t="shared" si="264"/>
        <v/>
      </c>
      <c r="V1298" s="151" t="str">
        <f t="shared" si="265"/>
        <v/>
      </c>
      <c r="W1298" s="151" t="str">
        <f t="shared" si="266"/>
        <v/>
      </c>
      <c r="X1298" s="151">
        <f t="shared" si="267"/>
        <v>0</v>
      </c>
      <c r="Y1298" s="151">
        <f t="shared" si="268"/>
        <v>0</v>
      </c>
      <c r="Z1298" s="151" t="str">
        <f t="shared" si="269"/>
        <v/>
      </c>
      <c r="AA1298" s="151">
        <f>COUNTIF($F$2:F1298,F1298)</f>
        <v>0</v>
      </c>
      <c r="AB1298" s="156" t="str">
        <f t="shared" si="270"/>
        <v/>
      </c>
      <c r="AC1298" t="e">
        <f>VLOOKUP(C1298,'2-班级信息'!A:AH,31,0)</f>
        <v>#N/A</v>
      </c>
      <c r="AD1298" t="e">
        <f>VLOOKUP(C1298,'2-班级信息'!A:AH,8,0)</f>
        <v>#N/A</v>
      </c>
      <c r="AE1298" t="e">
        <f t="shared" si="271"/>
        <v>#N/A</v>
      </c>
      <c r="AF1298" t="e">
        <f t="shared" si="272"/>
        <v>#N/A</v>
      </c>
    </row>
    <row r="1299" spans="1:32">
      <c r="A1299" s="176"/>
      <c r="B1299" s="176"/>
      <c r="C1299" s="176"/>
      <c r="D1299" s="176"/>
      <c r="E1299" s="176"/>
      <c r="F1299" s="176"/>
      <c r="G1299" s="175"/>
      <c r="H1299" s="176"/>
      <c r="I1299" s="176"/>
      <c r="J1299" s="176"/>
      <c r="K1299" s="176"/>
      <c r="L1299" s="176"/>
      <c r="M1299" s="176"/>
      <c r="N1299" s="176" t="s">
        <v>12</v>
      </c>
      <c r="O1299" s="176" t="s">
        <v>12</v>
      </c>
      <c r="P1299" s="155" t="str">
        <f t="shared" si="260"/>
        <v xml:space="preserve"> </v>
      </c>
      <c r="Q1299" s="155" t="str">
        <f>IF(P1299="在读",IF(IFERROR(FIND("一",C1299),0)&gt;0,"一对一",VLOOKUP(LEFT(C1299,3),班级编码!A:H,8,0)),P1299)</f>
        <v xml:space="preserve"> </v>
      </c>
      <c r="R1299" s="156">
        <f t="shared" si="261"/>
        <v>0</v>
      </c>
      <c r="S1299" s="151">
        <f t="shared" si="262"/>
        <v>0</v>
      </c>
      <c r="T1299" s="151" t="str">
        <f t="shared" si="263"/>
        <v/>
      </c>
      <c r="U1299" s="151" t="str">
        <f t="shared" si="264"/>
        <v/>
      </c>
      <c r="V1299" s="151" t="str">
        <f t="shared" si="265"/>
        <v/>
      </c>
      <c r="W1299" s="151" t="str">
        <f t="shared" si="266"/>
        <v/>
      </c>
      <c r="X1299" s="151">
        <f t="shared" si="267"/>
        <v>0</v>
      </c>
      <c r="Y1299" s="151">
        <f t="shared" si="268"/>
        <v>0</v>
      </c>
      <c r="Z1299" s="151" t="str">
        <f t="shared" si="269"/>
        <v/>
      </c>
      <c r="AA1299" s="151">
        <f>COUNTIF($F$2:F1299,F1299)</f>
        <v>0</v>
      </c>
      <c r="AB1299" s="156" t="str">
        <f t="shared" si="270"/>
        <v/>
      </c>
      <c r="AC1299" t="e">
        <f>VLOOKUP(C1299,'2-班级信息'!A:AH,31,0)</f>
        <v>#N/A</v>
      </c>
      <c r="AD1299" t="e">
        <f>VLOOKUP(C1299,'2-班级信息'!A:AH,8,0)</f>
        <v>#N/A</v>
      </c>
      <c r="AE1299" t="e">
        <f t="shared" si="271"/>
        <v>#N/A</v>
      </c>
      <c r="AF1299" t="e">
        <f t="shared" si="272"/>
        <v>#N/A</v>
      </c>
    </row>
    <row r="1300" spans="1:32">
      <c r="A1300" s="176"/>
      <c r="B1300" s="176"/>
      <c r="C1300" s="176"/>
      <c r="D1300" s="176"/>
      <c r="E1300" s="176"/>
      <c r="F1300" s="176"/>
      <c r="G1300" s="175"/>
      <c r="H1300" s="176"/>
      <c r="I1300" s="176"/>
      <c r="J1300" s="176"/>
      <c r="K1300" s="176"/>
      <c r="L1300" s="176"/>
      <c r="M1300" s="176"/>
      <c r="N1300" s="176" t="s">
        <v>12</v>
      </c>
      <c r="O1300" s="176" t="s">
        <v>12</v>
      </c>
      <c r="P1300" s="155" t="str">
        <f t="shared" si="260"/>
        <v xml:space="preserve"> </v>
      </c>
      <c r="Q1300" s="155" t="str">
        <f>IF(P1300="在读",IF(IFERROR(FIND("一",C1300),0)&gt;0,"一对一",VLOOKUP(LEFT(C1300,3),班级编码!A:H,8,0)),P1300)</f>
        <v xml:space="preserve"> </v>
      </c>
      <c r="R1300" s="156">
        <f t="shared" si="261"/>
        <v>0</v>
      </c>
      <c r="S1300" s="151">
        <f t="shared" si="262"/>
        <v>0</v>
      </c>
      <c r="T1300" s="151" t="str">
        <f t="shared" si="263"/>
        <v/>
      </c>
      <c r="U1300" s="151" t="str">
        <f t="shared" si="264"/>
        <v/>
      </c>
      <c r="V1300" s="151" t="str">
        <f t="shared" si="265"/>
        <v/>
      </c>
      <c r="W1300" s="151" t="str">
        <f t="shared" si="266"/>
        <v/>
      </c>
      <c r="X1300" s="151">
        <f t="shared" si="267"/>
        <v>0</v>
      </c>
      <c r="Y1300" s="151">
        <f t="shared" si="268"/>
        <v>0</v>
      </c>
      <c r="Z1300" s="151" t="str">
        <f t="shared" si="269"/>
        <v/>
      </c>
      <c r="AA1300" s="151">
        <f>COUNTIF($F$2:F1300,F1300)</f>
        <v>0</v>
      </c>
      <c r="AB1300" s="156" t="str">
        <f t="shared" si="270"/>
        <v/>
      </c>
      <c r="AC1300" t="e">
        <f>VLOOKUP(C1300,'2-班级信息'!A:AH,31,0)</f>
        <v>#N/A</v>
      </c>
      <c r="AD1300" t="e">
        <f>VLOOKUP(C1300,'2-班级信息'!A:AH,8,0)</f>
        <v>#N/A</v>
      </c>
      <c r="AE1300" t="e">
        <f t="shared" si="271"/>
        <v>#N/A</v>
      </c>
      <c r="AF1300" t="e">
        <f t="shared" si="272"/>
        <v>#N/A</v>
      </c>
    </row>
    <row r="1301" spans="1:32">
      <c r="A1301" s="176"/>
      <c r="B1301" s="176"/>
      <c r="C1301" s="176"/>
      <c r="D1301" s="176"/>
      <c r="E1301" s="176"/>
      <c r="F1301" s="176"/>
      <c r="G1301" s="175"/>
      <c r="H1301" s="176"/>
      <c r="I1301" s="176"/>
      <c r="J1301" s="176"/>
      <c r="K1301" s="176"/>
      <c r="L1301" s="176"/>
      <c r="M1301" s="176"/>
      <c r="N1301" s="176" t="s">
        <v>12</v>
      </c>
      <c r="O1301" s="176" t="s">
        <v>12</v>
      </c>
      <c r="P1301" s="155" t="str">
        <f t="shared" si="260"/>
        <v xml:space="preserve"> </v>
      </c>
      <c r="Q1301" s="155" t="str">
        <f>IF(P1301="在读",IF(IFERROR(FIND("一",C1301),0)&gt;0,"一对一",VLOOKUP(LEFT(C1301,3),班级编码!A:H,8,0)),P1301)</f>
        <v xml:space="preserve"> </v>
      </c>
      <c r="R1301" s="156">
        <f t="shared" si="261"/>
        <v>0</v>
      </c>
      <c r="S1301" s="151">
        <f t="shared" si="262"/>
        <v>0</v>
      </c>
      <c r="T1301" s="151" t="str">
        <f t="shared" si="263"/>
        <v/>
      </c>
      <c r="U1301" s="151" t="str">
        <f t="shared" si="264"/>
        <v/>
      </c>
      <c r="V1301" s="151" t="str">
        <f t="shared" si="265"/>
        <v/>
      </c>
      <c r="W1301" s="151" t="str">
        <f t="shared" si="266"/>
        <v/>
      </c>
      <c r="X1301" s="151">
        <f t="shared" si="267"/>
        <v>0</v>
      </c>
      <c r="Y1301" s="151">
        <f t="shared" si="268"/>
        <v>0</v>
      </c>
      <c r="Z1301" s="151" t="str">
        <f t="shared" si="269"/>
        <v/>
      </c>
      <c r="AA1301" s="151">
        <f>COUNTIF($F$2:F1301,F1301)</f>
        <v>0</v>
      </c>
      <c r="AB1301" s="156" t="str">
        <f t="shared" si="270"/>
        <v/>
      </c>
      <c r="AC1301" t="e">
        <f>VLOOKUP(C1301,'2-班级信息'!A:AH,31,0)</f>
        <v>#N/A</v>
      </c>
      <c r="AD1301" t="e">
        <f>VLOOKUP(C1301,'2-班级信息'!A:AH,8,0)</f>
        <v>#N/A</v>
      </c>
      <c r="AE1301" t="e">
        <f t="shared" si="271"/>
        <v>#N/A</v>
      </c>
      <c r="AF1301" t="e">
        <f t="shared" si="272"/>
        <v>#N/A</v>
      </c>
    </row>
    <row r="1302" spans="1:32">
      <c r="A1302" s="176"/>
      <c r="B1302" s="176"/>
      <c r="C1302" s="176"/>
      <c r="D1302" s="176"/>
      <c r="E1302" s="176"/>
      <c r="F1302" s="176"/>
      <c r="G1302" s="175"/>
      <c r="H1302" s="176"/>
      <c r="I1302" s="176"/>
      <c r="J1302" s="176"/>
      <c r="K1302" s="176"/>
      <c r="L1302" s="176"/>
      <c r="M1302" s="176"/>
      <c r="N1302" s="176" t="s">
        <v>12</v>
      </c>
      <c r="O1302" s="176" t="s">
        <v>12</v>
      </c>
      <c r="P1302" s="155" t="str">
        <f t="shared" si="260"/>
        <v xml:space="preserve"> </v>
      </c>
      <c r="Q1302" s="155" t="str">
        <f>IF(P1302="在读",IF(IFERROR(FIND("一",C1302),0)&gt;0,"一对一",VLOOKUP(LEFT(C1302,3),班级编码!A:H,8,0)),P1302)</f>
        <v xml:space="preserve"> </v>
      </c>
      <c r="R1302" s="156">
        <f t="shared" si="261"/>
        <v>0</v>
      </c>
      <c r="S1302" s="151">
        <f t="shared" si="262"/>
        <v>0</v>
      </c>
      <c r="T1302" s="151" t="str">
        <f t="shared" si="263"/>
        <v/>
      </c>
      <c r="U1302" s="151" t="str">
        <f t="shared" si="264"/>
        <v/>
      </c>
      <c r="V1302" s="151" t="str">
        <f t="shared" si="265"/>
        <v/>
      </c>
      <c r="W1302" s="151" t="str">
        <f t="shared" si="266"/>
        <v/>
      </c>
      <c r="X1302" s="151">
        <f t="shared" si="267"/>
        <v>0</v>
      </c>
      <c r="Y1302" s="151">
        <f t="shared" si="268"/>
        <v>0</v>
      </c>
      <c r="Z1302" s="151" t="str">
        <f t="shared" si="269"/>
        <v/>
      </c>
      <c r="AA1302" s="151">
        <f>COUNTIF($F$2:F1302,F1302)</f>
        <v>0</v>
      </c>
      <c r="AB1302" s="156" t="str">
        <f t="shared" si="270"/>
        <v/>
      </c>
      <c r="AC1302" t="e">
        <f>VLOOKUP(C1302,'2-班级信息'!A:AH,31,0)</f>
        <v>#N/A</v>
      </c>
      <c r="AD1302" t="e">
        <f>VLOOKUP(C1302,'2-班级信息'!A:AH,8,0)</f>
        <v>#N/A</v>
      </c>
      <c r="AE1302" t="e">
        <f t="shared" si="271"/>
        <v>#N/A</v>
      </c>
      <c r="AF1302" t="e">
        <f t="shared" si="272"/>
        <v>#N/A</v>
      </c>
    </row>
    <row r="1303" spans="1:32">
      <c r="A1303" s="176"/>
      <c r="B1303" s="176"/>
      <c r="C1303" s="176"/>
      <c r="D1303" s="176"/>
      <c r="E1303" s="176"/>
      <c r="F1303" s="176"/>
      <c r="G1303" s="175"/>
      <c r="H1303" s="176"/>
      <c r="I1303" s="176"/>
      <c r="J1303" s="176"/>
      <c r="K1303" s="176"/>
      <c r="L1303" s="176"/>
      <c r="M1303" s="176"/>
      <c r="N1303" s="176" t="s">
        <v>12</v>
      </c>
      <c r="O1303" s="176" t="s">
        <v>12</v>
      </c>
      <c r="P1303" s="155" t="str">
        <f t="shared" si="260"/>
        <v xml:space="preserve"> </v>
      </c>
      <c r="Q1303" s="155" t="str">
        <f>IF(P1303="在读",IF(IFERROR(FIND("一",C1303),0)&gt;0,"一对一",VLOOKUP(LEFT(C1303,3),班级编码!A:H,8,0)),P1303)</f>
        <v xml:space="preserve"> </v>
      </c>
      <c r="R1303" s="156">
        <f t="shared" si="261"/>
        <v>0</v>
      </c>
      <c r="S1303" s="151">
        <f t="shared" si="262"/>
        <v>0</v>
      </c>
      <c r="T1303" s="151" t="str">
        <f t="shared" si="263"/>
        <v/>
      </c>
      <c r="U1303" s="151" t="str">
        <f t="shared" si="264"/>
        <v/>
      </c>
      <c r="V1303" s="151" t="str">
        <f t="shared" si="265"/>
        <v/>
      </c>
      <c r="W1303" s="151" t="str">
        <f t="shared" si="266"/>
        <v/>
      </c>
      <c r="X1303" s="151">
        <f t="shared" si="267"/>
        <v>0</v>
      </c>
      <c r="Y1303" s="151">
        <f t="shared" si="268"/>
        <v>0</v>
      </c>
      <c r="Z1303" s="151" t="str">
        <f t="shared" si="269"/>
        <v/>
      </c>
      <c r="AA1303" s="151">
        <f>COUNTIF($F$2:F1303,F1303)</f>
        <v>0</v>
      </c>
      <c r="AB1303" s="156" t="str">
        <f t="shared" si="270"/>
        <v/>
      </c>
      <c r="AC1303" t="e">
        <f>VLOOKUP(C1303,'2-班级信息'!A:AH,31,0)</f>
        <v>#N/A</v>
      </c>
      <c r="AD1303" t="e">
        <f>VLOOKUP(C1303,'2-班级信息'!A:AH,8,0)</f>
        <v>#N/A</v>
      </c>
      <c r="AE1303" t="e">
        <f t="shared" si="271"/>
        <v>#N/A</v>
      </c>
      <c r="AF1303" t="e">
        <f t="shared" si="272"/>
        <v>#N/A</v>
      </c>
    </row>
    <row r="1304" spans="1:32">
      <c r="A1304" s="176"/>
      <c r="B1304" s="176"/>
      <c r="C1304" s="176"/>
      <c r="D1304" s="176"/>
      <c r="E1304" s="176"/>
      <c r="F1304" s="176"/>
      <c r="G1304" s="175"/>
      <c r="H1304" s="176"/>
      <c r="I1304" s="176"/>
      <c r="J1304" s="176"/>
      <c r="K1304" s="176"/>
      <c r="L1304" s="176"/>
      <c r="M1304" s="176"/>
      <c r="N1304" s="176" t="s">
        <v>12</v>
      </c>
      <c r="O1304" s="176" t="s">
        <v>12</v>
      </c>
      <c r="P1304" s="155" t="str">
        <f t="shared" si="260"/>
        <v xml:space="preserve"> </v>
      </c>
      <c r="Q1304" s="155" t="str">
        <f>IF(P1304="在读",IF(IFERROR(FIND("一",C1304),0)&gt;0,"一对一",VLOOKUP(LEFT(C1304,3),班级编码!A:H,8,0)),P1304)</f>
        <v xml:space="preserve"> </v>
      </c>
      <c r="R1304" s="156">
        <f t="shared" si="261"/>
        <v>0</v>
      </c>
      <c r="S1304" s="151">
        <f t="shared" si="262"/>
        <v>0</v>
      </c>
      <c r="T1304" s="151" t="str">
        <f t="shared" si="263"/>
        <v/>
      </c>
      <c r="U1304" s="151" t="str">
        <f t="shared" si="264"/>
        <v/>
      </c>
      <c r="V1304" s="151" t="str">
        <f t="shared" si="265"/>
        <v/>
      </c>
      <c r="W1304" s="151" t="str">
        <f t="shared" si="266"/>
        <v/>
      </c>
      <c r="X1304" s="151">
        <f t="shared" si="267"/>
        <v>0</v>
      </c>
      <c r="Y1304" s="151">
        <f t="shared" si="268"/>
        <v>0</v>
      </c>
      <c r="Z1304" s="151" t="str">
        <f t="shared" si="269"/>
        <v/>
      </c>
      <c r="AA1304" s="151">
        <f>COUNTIF($F$2:F1304,F1304)</f>
        <v>0</v>
      </c>
      <c r="AB1304" s="156" t="str">
        <f t="shared" si="270"/>
        <v/>
      </c>
      <c r="AC1304" t="e">
        <f>VLOOKUP(C1304,'2-班级信息'!A:AH,31,0)</f>
        <v>#N/A</v>
      </c>
      <c r="AD1304" t="e">
        <f>VLOOKUP(C1304,'2-班级信息'!A:AH,8,0)</f>
        <v>#N/A</v>
      </c>
      <c r="AE1304" t="e">
        <f t="shared" si="271"/>
        <v>#N/A</v>
      </c>
      <c r="AF1304" t="e">
        <f t="shared" si="272"/>
        <v>#N/A</v>
      </c>
    </row>
    <row r="1305" spans="1:32">
      <c r="A1305" s="176"/>
      <c r="B1305" s="176"/>
      <c r="C1305" s="176"/>
      <c r="D1305" s="176"/>
      <c r="E1305" s="176"/>
      <c r="F1305" s="176"/>
      <c r="G1305" s="175"/>
      <c r="H1305" s="176"/>
      <c r="I1305" s="176"/>
      <c r="J1305" s="176"/>
      <c r="K1305" s="176"/>
      <c r="L1305" s="176"/>
      <c r="M1305" s="176"/>
      <c r="N1305" s="176" t="s">
        <v>12</v>
      </c>
      <c r="O1305" s="176" t="s">
        <v>12</v>
      </c>
      <c r="P1305" s="155" t="str">
        <f t="shared" si="260"/>
        <v xml:space="preserve"> </v>
      </c>
      <c r="Q1305" s="155" t="str">
        <f>IF(P1305="在读",IF(IFERROR(FIND("一",C1305),0)&gt;0,"一对一",VLOOKUP(LEFT(C1305,3),班级编码!A:H,8,0)),P1305)</f>
        <v xml:space="preserve"> </v>
      </c>
      <c r="R1305" s="156">
        <f t="shared" si="261"/>
        <v>0</v>
      </c>
      <c r="S1305" s="151">
        <f t="shared" si="262"/>
        <v>0</v>
      </c>
      <c r="T1305" s="151" t="str">
        <f t="shared" si="263"/>
        <v/>
      </c>
      <c r="U1305" s="151" t="str">
        <f t="shared" si="264"/>
        <v/>
      </c>
      <c r="V1305" s="151" t="str">
        <f t="shared" si="265"/>
        <v/>
      </c>
      <c r="W1305" s="151" t="str">
        <f t="shared" si="266"/>
        <v/>
      </c>
      <c r="X1305" s="151">
        <f t="shared" si="267"/>
        <v>0</v>
      </c>
      <c r="Y1305" s="151">
        <f t="shared" si="268"/>
        <v>0</v>
      </c>
      <c r="Z1305" s="151" t="str">
        <f t="shared" si="269"/>
        <v/>
      </c>
      <c r="AA1305" s="151">
        <f>COUNTIF($F$2:F1305,F1305)</f>
        <v>0</v>
      </c>
      <c r="AB1305" s="156" t="str">
        <f t="shared" si="270"/>
        <v/>
      </c>
      <c r="AC1305" t="e">
        <f>VLOOKUP(C1305,'2-班级信息'!A:AH,31,0)</f>
        <v>#N/A</v>
      </c>
      <c r="AD1305" t="e">
        <f>VLOOKUP(C1305,'2-班级信息'!A:AH,8,0)</f>
        <v>#N/A</v>
      </c>
      <c r="AE1305" t="e">
        <f t="shared" si="271"/>
        <v>#N/A</v>
      </c>
      <c r="AF1305" t="e">
        <f t="shared" si="272"/>
        <v>#N/A</v>
      </c>
    </row>
    <row r="1306" spans="1:32">
      <c r="A1306" s="176"/>
      <c r="B1306" s="176"/>
      <c r="C1306" s="176"/>
      <c r="D1306" s="176"/>
      <c r="E1306" s="176"/>
      <c r="F1306" s="176"/>
      <c r="G1306" s="175"/>
      <c r="H1306" s="176"/>
      <c r="I1306" s="176"/>
      <c r="J1306" s="176"/>
      <c r="K1306" s="176"/>
      <c r="L1306" s="176"/>
      <c r="M1306" s="176"/>
      <c r="N1306" s="176" t="s">
        <v>12</v>
      </c>
      <c r="O1306" s="176" t="s">
        <v>12</v>
      </c>
      <c r="P1306" s="155" t="str">
        <f t="shared" si="260"/>
        <v xml:space="preserve"> </v>
      </c>
      <c r="Q1306" s="155" t="str">
        <f>IF(P1306="在读",IF(IFERROR(FIND("一",C1306),0)&gt;0,"一对一",VLOOKUP(LEFT(C1306,3),班级编码!A:H,8,0)),P1306)</f>
        <v xml:space="preserve"> </v>
      </c>
      <c r="R1306" s="156">
        <f t="shared" si="261"/>
        <v>0</v>
      </c>
      <c r="S1306" s="151">
        <f t="shared" si="262"/>
        <v>0</v>
      </c>
      <c r="T1306" s="151" t="str">
        <f t="shared" si="263"/>
        <v/>
      </c>
      <c r="U1306" s="151" t="str">
        <f t="shared" si="264"/>
        <v/>
      </c>
      <c r="V1306" s="151" t="str">
        <f t="shared" si="265"/>
        <v/>
      </c>
      <c r="W1306" s="151" t="str">
        <f t="shared" si="266"/>
        <v/>
      </c>
      <c r="X1306" s="151">
        <f t="shared" si="267"/>
        <v>0</v>
      </c>
      <c r="Y1306" s="151">
        <f t="shared" si="268"/>
        <v>0</v>
      </c>
      <c r="Z1306" s="151" t="str">
        <f t="shared" si="269"/>
        <v/>
      </c>
      <c r="AA1306" s="151">
        <f>COUNTIF($F$2:F1306,F1306)</f>
        <v>0</v>
      </c>
      <c r="AB1306" s="156" t="str">
        <f t="shared" si="270"/>
        <v/>
      </c>
      <c r="AC1306" t="e">
        <f>VLOOKUP(C1306,'2-班级信息'!A:AH,31,0)</f>
        <v>#N/A</v>
      </c>
      <c r="AD1306" t="e">
        <f>VLOOKUP(C1306,'2-班级信息'!A:AH,8,0)</f>
        <v>#N/A</v>
      </c>
      <c r="AE1306" t="e">
        <f t="shared" si="271"/>
        <v>#N/A</v>
      </c>
      <c r="AF1306" t="e">
        <f t="shared" si="272"/>
        <v>#N/A</v>
      </c>
    </row>
    <row r="1307" spans="1:32">
      <c r="A1307" s="176"/>
      <c r="B1307" s="176"/>
      <c r="C1307" s="176"/>
      <c r="D1307" s="176"/>
      <c r="E1307" s="176"/>
      <c r="F1307" s="176"/>
      <c r="G1307" s="175"/>
      <c r="H1307" s="176"/>
      <c r="I1307" s="176"/>
      <c r="J1307" s="176"/>
      <c r="K1307" s="176"/>
      <c r="L1307" s="176"/>
      <c r="M1307" s="176"/>
      <c r="N1307" s="176" t="s">
        <v>12</v>
      </c>
      <c r="O1307" s="176" t="s">
        <v>12</v>
      </c>
      <c r="P1307" s="155" t="str">
        <f t="shared" si="260"/>
        <v xml:space="preserve"> </v>
      </c>
      <c r="Q1307" s="155" t="str">
        <f>IF(P1307="在读",IF(IFERROR(FIND("一",C1307),0)&gt;0,"一对一",VLOOKUP(LEFT(C1307,3),班级编码!A:H,8,0)),P1307)</f>
        <v xml:space="preserve"> </v>
      </c>
      <c r="R1307" s="156">
        <f t="shared" si="261"/>
        <v>0</v>
      </c>
      <c r="S1307" s="151">
        <f t="shared" si="262"/>
        <v>0</v>
      </c>
      <c r="T1307" s="151" t="str">
        <f t="shared" si="263"/>
        <v/>
      </c>
      <c r="U1307" s="151" t="str">
        <f t="shared" si="264"/>
        <v/>
      </c>
      <c r="V1307" s="151" t="str">
        <f t="shared" si="265"/>
        <v/>
      </c>
      <c r="W1307" s="151" t="str">
        <f t="shared" si="266"/>
        <v/>
      </c>
      <c r="X1307" s="151">
        <f t="shared" si="267"/>
        <v>0</v>
      </c>
      <c r="Y1307" s="151">
        <f t="shared" si="268"/>
        <v>0</v>
      </c>
      <c r="Z1307" s="151" t="str">
        <f t="shared" si="269"/>
        <v/>
      </c>
      <c r="AA1307" s="151">
        <f>COUNTIF($F$2:F1307,F1307)</f>
        <v>0</v>
      </c>
      <c r="AB1307" s="156" t="str">
        <f t="shared" si="270"/>
        <v/>
      </c>
      <c r="AC1307" t="e">
        <f>VLOOKUP(C1307,'2-班级信息'!A:AH,31,0)</f>
        <v>#N/A</v>
      </c>
      <c r="AD1307" t="e">
        <f>VLOOKUP(C1307,'2-班级信息'!A:AH,8,0)</f>
        <v>#N/A</v>
      </c>
      <c r="AE1307" t="e">
        <f t="shared" si="271"/>
        <v>#N/A</v>
      </c>
      <c r="AF1307" t="e">
        <f t="shared" si="272"/>
        <v>#N/A</v>
      </c>
    </row>
    <row r="1308" spans="1:32">
      <c r="A1308" s="176"/>
      <c r="B1308" s="176"/>
      <c r="C1308" s="176"/>
      <c r="D1308" s="176"/>
      <c r="E1308" s="176"/>
      <c r="F1308" s="176"/>
      <c r="G1308" s="175"/>
      <c r="H1308" s="176"/>
      <c r="I1308" s="176"/>
      <c r="J1308" s="176"/>
      <c r="K1308" s="176"/>
      <c r="L1308" s="176"/>
      <c r="M1308" s="176"/>
      <c r="N1308" s="176" t="s">
        <v>12</v>
      </c>
      <c r="O1308" s="176" t="s">
        <v>12</v>
      </c>
      <c r="P1308" s="155" t="str">
        <f t="shared" si="260"/>
        <v xml:space="preserve"> </v>
      </c>
      <c r="Q1308" s="155" t="str">
        <f>IF(P1308="在读",IF(IFERROR(FIND("一",C1308),0)&gt;0,"一对一",VLOOKUP(LEFT(C1308,3),班级编码!A:H,8,0)),P1308)</f>
        <v xml:space="preserve"> </v>
      </c>
      <c r="R1308" s="156">
        <f t="shared" si="261"/>
        <v>0</v>
      </c>
      <c r="S1308" s="151">
        <f t="shared" si="262"/>
        <v>0</v>
      </c>
      <c r="T1308" s="151" t="str">
        <f t="shared" si="263"/>
        <v/>
      </c>
      <c r="U1308" s="151" t="str">
        <f t="shared" si="264"/>
        <v/>
      </c>
      <c r="V1308" s="151" t="str">
        <f t="shared" si="265"/>
        <v/>
      </c>
      <c r="W1308" s="151" t="str">
        <f t="shared" si="266"/>
        <v/>
      </c>
      <c r="X1308" s="151">
        <f t="shared" si="267"/>
        <v>0</v>
      </c>
      <c r="Y1308" s="151">
        <f t="shared" si="268"/>
        <v>0</v>
      </c>
      <c r="Z1308" s="151" t="str">
        <f t="shared" si="269"/>
        <v/>
      </c>
      <c r="AA1308" s="151">
        <f>COUNTIF($F$2:F1308,F1308)</f>
        <v>0</v>
      </c>
      <c r="AB1308" s="156" t="str">
        <f t="shared" si="270"/>
        <v/>
      </c>
      <c r="AC1308" t="e">
        <f>VLOOKUP(C1308,'2-班级信息'!A:AH,31,0)</f>
        <v>#N/A</v>
      </c>
      <c r="AD1308" t="e">
        <f>VLOOKUP(C1308,'2-班级信息'!A:AH,8,0)</f>
        <v>#N/A</v>
      </c>
      <c r="AE1308" t="e">
        <f t="shared" si="271"/>
        <v>#N/A</v>
      </c>
      <c r="AF1308" t="e">
        <f t="shared" si="272"/>
        <v>#N/A</v>
      </c>
    </row>
    <row r="1309" spans="1:32">
      <c r="A1309" s="176"/>
      <c r="B1309" s="176"/>
      <c r="C1309" s="176"/>
      <c r="D1309" s="176"/>
      <c r="E1309" s="176"/>
      <c r="F1309" s="176"/>
      <c r="G1309" s="175"/>
      <c r="H1309" s="176"/>
      <c r="I1309" s="176"/>
      <c r="J1309" s="176"/>
      <c r="K1309" s="176"/>
      <c r="L1309" s="176"/>
      <c r="M1309" s="176"/>
      <c r="N1309" s="176" t="s">
        <v>12</v>
      </c>
      <c r="O1309" s="176" t="s">
        <v>12</v>
      </c>
      <c r="P1309" s="155" t="str">
        <f t="shared" si="260"/>
        <v xml:space="preserve"> </v>
      </c>
      <c r="Q1309" s="155" t="str">
        <f>IF(P1309="在读",IF(IFERROR(FIND("一",C1309),0)&gt;0,"一对一",VLOOKUP(LEFT(C1309,3),班级编码!A:H,8,0)),P1309)</f>
        <v xml:space="preserve"> </v>
      </c>
      <c r="R1309" s="156">
        <f t="shared" si="261"/>
        <v>0</v>
      </c>
      <c r="S1309" s="151">
        <f t="shared" si="262"/>
        <v>0</v>
      </c>
      <c r="T1309" s="151" t="str">
        <f t="shared" si="263"/>
        <v/>
      </c>
      <c r="U1309" s="151" t="str">
        <f t="shared" si="264"/>
        <v/>
      </c>
      <c r="V1309" s="151" t="str">
        <f t="shared" si="265"/>
        <v/>
      </c>
      <c r="W1309" s="151" t="str">
        <f t="shared" si="266"/>
        <v/>
      </c>
      <c r="X1309" s="151">
        <f t="shared" si="267"/>
        <v>0</v>
      </c>
      <c r="Y1309" s="151">
        <f t="shared" si="268"/>
        <v>0</v>
      </c>
      <c r="Z1309" s="151" t="str">
        <f t="shared" si="269"/>
        <v/>
      </c>
      <c r="AA1309" s="151">
        <f>COUNTIF($F$2:F1309,F1309)</f>
        <v>0</v>
      </c>
      <c r="AB1309" s="156" t="str">
        <f t="shared" si="270"/>
        <v/>
      </c>
      <c r="AC1309" t="e">
        <f>VLOOKUP(C1309,'2-班级信息'!A:AH,31,0)</f>
        <v>#N/A</v>
      </c>
      <c r="AD1309" t="e">
        <f>VLOOKUP(C1309,'2-班级信息'!A:AH,8,0)</f>
        <v>#N/A</v>
      </c>
      <c r="AE1309" t="e">
        <f t="shared" si="271"/>
        <v>#N/A</v>
      </c>
      <c r="AF1309" t="e">
        <f t="shared" si="272"/>
        <v>#N/A</v>
      </c>
    </row>
    <row r="1310" spans="1:32">
      <c r="A1310" s="176"/>
      <c r="B1310" s="176"/>
      <c r="C1310" s="176"/>
      <c r="D1310" s="176"/>
      <c r="E1310" s="176"/>
      <c r="F1310" s="176"/>
      <c r="G1310" s="175"/>
      <c r="H1310" s="176"/>
      <c r="I1310" s="176"/>
      <c r="J1310" s="176"/>
      <c r="K1310" s="176"/>
      <c r="L1310" s="176"/>
      <c r="M1310" s="176"/>
      <c r="N1310" s="176" t="s">
        <v>12</v>
      </c>
      <c r="O1310" s="176" t="s">
        <v>12</v>
      </c>
      <c r="P1310" s="155" t="str">
        <f t="shared" si="260"/>
        <v xml:space="preserve"> </v>
      </c>
      <c r="Q1310" s="155" t="str">
        <f>IF(P1310="在读",IF(IFERROR(FIND("一",C1310),0)&gt;0,"一对一",VLOOKUP(LEFT(C1310,3),班级编码!A:H,8,0)),P1310)</f>
        <v xml:space="preserve"> </v>
      </c>
      <c r="R1310" s="156">
        <f t="shared" si="261"/>
        <v>0</v>
      </c>
      <c r="S1310" s="151">
        <f t="shared" si="262"/>
        <v>0</v>
      </c>
      <c r="T1310" s="151" t="str">
        <f t="shared" si="263"/>
        <v/>
      </c>
      <c r="U1310" s="151" t="str">
        <f t="shared" si="264"/>
        <v/>
      </c>
      <c r="V1310" s="151" t="str">
        <f t="shared" si="265"/>
        <v/>
      </c>
      <c r="W1310" s="151" t="str">
        <f t="shared" si="266"/>
        <v/>
      </c>
      <c r="X1310" s="151">
        <f t="shared" si="267"/>
        <v>0</v>
      </c>
      <c r="Y1310" s="151">
        <f t="shared" si="268"/>
        <v>0</v>
      </c>
      <c r="Z1310" s="151" t="str">
        <f t="shared" si="269"/>
        <v/>
      </c>
      <c r="AA1310" s="151">
        <f>COUNTIF($F$2:F1310,F1310)</f>
        <v>0</v>
      </c>
      <c r="AB1310" s="156" t="str">
        <f t="shared" si="270"/>
        <v/>
      </c>
      <c r="AC1310" t="e">
        <f>VLOOKUP(C1310,'2-班级信息'!A:AH,31,0)</f>
        <v>#N/A</v>
      </c>
      <c r="AD1310" t="e">
        <f>VLOOKUP(C1310,'2-班级信息'!A:AH,8,0)</f>
        <v>#N/A</v>
      </c>
      <c r="AE1310" t="e">
        <f t="shared" si="271"/>
        <v>#N/A</v>
      </c>
      <c r="AF1310" t="e">
        <f t="shared" si="272"/>
        <v>#N/A</v>
      </c>
    </row>
    <row r="1311" spans="1:32">
      <c r="A1311" s="176"/>
      <c r="B1311" s="176"/>
      <c r="C1311" s="176"/>
      <c r="D1311" s="176"/>
      <c r="E1311" s="176"/>
      <c r="F1311" s="176"/>
      <c r="G1311" s="175"/>
      <c r="H1311" s="176"/>
      <c r="I1311" s="176"/>
      <c r="J1311" s="176"/>
      <c r="K1311" s="176"/>
      <c r="L1311" s="176"/>
      <c r="M1311" s="176"/>
      <c r="N1311" s="176" t="s">
        <v>12</v>
      </c>
      <c r="O1311" s="176" t="s">
        <v>12</v>
      </c>
      <c r="P1311" s="155" t="str">
        <f t="shared" si="260"/>
        <v xml:space="preserve"> </v>
      </c>
      <c r="Q1311" s="155" t="str">
        <f>IF(P1311="在读",IF(IFERROR(FIND("一",C1311),0)&gt;0,"一对一",VLOOKUP(LEFT(C1311,3),班级编码!A:H,8,0)),P1311)</f>
        <v xml:space="preserve"> </v>
      </c>
      <c r="R1311" s="156">
        <f t="shared" si="261"/>
        <v>0</v>
      </c>
      <c r="S1311" s="151">
        <f t="shared" si="262"/>
        <v>0</v>
      </c>
      <c r="T1311" s="151" t="str">
        <f t="shared" si="263"/>
        <v/>
      </c>
      <c r="U1311" s="151" t="str">
        <f t="shared" si="264"/>
        <v/>
      </c>
      <c r="V1311" s="151" t="str">
        <f t="shared" si="265"/>
        <v/>
      </c>
      <c r="W1311" s="151" t="str">
        <f t="shared" si="266"/>
        <v/>
      </c>
      <c r="X1311" s="151">
        <f t="shared" si="267"/>
        <v>0</v>
      </c>
      <c r="Y1311" s="151">
        <f t="shared" si="268"/>
        <v>0</v>
      </c>
      <c r="Z1311" s="151" t="str">
        <f t="shared" si="269"/>
        <v/>
      </c>
      <c r="AA1311" s="151">
        <f>COUNTIF($F$2:F1311,F1311)</f>
        <v>0</v>
      </c>
      <c r="AB1311" s="156" t="str">
        <f t="shared" si="270"/>
        <v/>
      </c>
      <c r="AC1311" t="e">
        <f>VLOOKUP(C1311,'2-班级信息'!A:AH,31,0)</f>
        <v>#N/A</v>
      </c>
      <c r="AD1311" t="e">
        <f>VLOOKUP(C1311,'2-班级信息'!A:AH,8,0)</f>
        <v>#N/A</v>
      </c>
      <c r="AE1311" t="e">
        <f t="shared" si="271"/>
        <v>#N/A</v>
      </c>
      <c r="AF1311" t="e">
        <f t="shared" si="272"/>
        <v>#N/A</v>
      </c>
    </row>
    <row r="1312" spans="1:32">
      <c r="A1312" s="176"/>
      <c r="B1312" s="176"/>
      <c r="C1312" s="176"/>
      <c r="D1312" s="176"/>
      <c r="E1312" s="176"/>
      <c r="F1312" s="176"/>
      <c r="G1312" s="175"/>
      <c r="H1312" s="176"/>
      <c r="I1312" s="176"/>
      <c r="J1312" s="176"/>
      <c r="K1312" s="176"/>
      <c r="L1312" s="176"/>
      <c r="M1312" s="176"/>
      <c r="N1312" s="176" t="s">
        <v>12</v>
      </c>
      <c r="O1312" s="176" t="s">
        <v>12</v>
      </c>
      <c r="P1312" s="155" t="str">
        <f t="shared" si="260"/>
        <v xml:space="preserve"> </v>
      </c>
      <c r="Q1312" s="155" t="str">
        <f>IF(P1312="在读",IF(IFERROR(FIND("一",C1312),0)&gt;0,"一对一",VLOOKUP(LEFT(C1312,3),班级编码!A:H,8,0)),P1312)</f>
        <v xml:space="preserve"> </v>
      </c>
      <c r="R1312" s="156">
        <f t="shared" si="261"/>
        <v>0</v>
      </c>
      <c r="S1312" s="151">
        <f t="shared" si="262"/>
        <v>0</v>
      </c>
      <c r="T1312" s="151" t="str">
        <f t="shared" si="263"/>
        <v/>
      </c>
      <c r="U1312" s="151" t="str">
        <f t="shared" si="264"/>
        <v/>
      </c>
      <c r="V1312" s="151" t="str">
        <f t="shared" si="265"/>
        <v/>
      </c>
      <c r="W1312" s="151" t="str">
        <f t="shared" si="266"/>
        <v/>
      </c>
      <c r="X1312" s="151">
        <f t="shared" si="267"/>
        <v>0</v>
      </c>
      <c r="Y1312" s="151">
        <f t="shared" si="268"/>
        <v>0</v>
      </c>
      <c r="Z1312" s="151" t="str">
        <f t="shared" si="269"/>
        <v/>
      </c>
      <c r="AA1312" s="151">
        <f>COUNTIF($F$2:F1312,F1312)</f>
        <v>0</v>
      </c>
      <c r="AB1312" s="156" t="str">
        <f t="shared" si="270"/>
        <v/>
      </c>
      <c r="AC1312" t="e">
        <f>VLOOKUP(C1312,'2-班级信息'!A:AH,31,0)</f>
        <v>#N/A</v>
      </c>
      <c r="AD1312" t="e">
        <f>VLOOKUP(C1312,'2-班级信息'!A:AH,8,0)</f>
        <v>#N/A</v>
      </c>
      <c r="AE1312" t="e">
        <f t="shared" si="271"/>
        <v>#N/A</v>
      </c>
      <c r="AF1312" t="e">
        <f t="shared" si="272"/>
        <v>#N/A</v>
      </c>
    </row>
    <row r="1313" spans="1:32">
      <c r="A1313" s="176"/>
      <c r="B1313" s="176"/>
      <c r="C1313" s="176"/>
      <c r="D1313" s="176"/>
      <c r="E1313" s="176"/>
      <c r="F1313" s="176"/>
      <c r="G1313" s="175"/>
      <c r="H1313" s="176"/>
      <c r="I1313" s="176"/>
      <c r="J1313" s="176"/>
      <c r="K1313" s="176"/>
      <c r="L1313" s="176"/>
      <c r="M1313" s="176"/>
      <c r="N1313" s="176" t="s">
        <v>12</v>
      </c>
      <c r="O1313" s="176" t="s">
        <v>12</v>
      </c>
      <c r="P1313" s="155" t="str">
        <f t="shared" si="260"/>
        <v xml:space="preserve"> </v>
      </c>
      <c r="Q1313" s="155" t="str">
        <f>IF(P1313="在读",IF(IFERROR(FIND("一",C1313),0)&gt;0,"一对一",VLOOKUP(LEFT(C1313,3),班级编码!A:H,8,0)),P1313)</f>
        <v xml:space="preserve"> </v>
      </c>
      <c r="R1313" s="156">
        <f t="shared" si="261"/>
        <v>0</v>
      </c>
      <c r="S1313" s="151">
        <f t="shared" si="262"/>
        <v>0</v>
      </c>
      <c r="T1313" s="151" t="str">
        <f t="shared" si="263"/>
        <v/>
      </c>
      <c r="U1313" s="151" t="str">
        <f t="shared" si="264"/>
        <v/>
      </c>
      <c r="V1313" s="151" t="str">
        <f t="shared" si="265"/>
        <v/>
      </c>
      <c r="W1313" s="151" t="str">
        <f t="shared" si="266"/>
        <v/>
      </c>
      <c r="X1313" s="151">
        <f t="shared" si="267"/>
        <v>0</v>
      </c>
      <c r="Y1313" s="151">
        <f t="shared" si="268"/>
        <v>0</v>
      </c>
      <c r="Z1313" s="151" t="str">
        <f t="shared" si="269"/>
        <v/>
      </c>
      <c r="AA1313" s="151">
        <f>COUNTIF($F$2:F1313,F1313)</f>
        <v>0</v>
      </c>
      <c r="AB1313" s="156" t="str">
        <f t="shared" si="270"/>
        <v/>
      </c>
      <c r="AC1313" t="e">
        <f>VLOOKUP(C1313,'2-班级信息'!A:AH,31,0)</f>
        <v>#N/A</v>
      </c>
      <c r="AD1313" t="e">
        <f>VLOOKUP(C1313,'2-班级信息'!A:AH,8,0)</f>
        <v>#N/A</v>
      </c>
      <c r="AE1313" t="e">
        <f t="shared" si="271"/>
        <v>#N/A</v>
      </c>
      <c r="AF1313" t="e">
        <f t="shared" si="272"/>
        <v>#N/A</v>
      </c>
    </row>
    <row r="1314" spans="1:32">
      <c r="A1314" s="176"/>
      <c r="B1314" s="176"/>
      <c r="C1314" s="176"/>
      <c r="D1314" s="176"/>
      <c r="E1314" s="176"/>
      <c r="F1314" s="176"/>
      <c r="G1314" s="175"/>
      <c r="H1314" s="176"/>
      <c r="I1314" s="176"/>
      <c r="J1314" s="176"/>
      <c r="K1314" s="176"/>
      <c r="L1314" s="176"/>
      <c r="M1314" s="176"/>
      <c r="N1314" s="176" t="s">
        <v>12</v>
      </c>
      <c r="O1314" s="176" t="s">
        <v>12</v>
      </c>
      <c r="P1314" s="155" t="str">
        <f t="shared" si="260"/>
        <v xml:space="preserve"> </v>
      </c>
      <c r="Q1314" s="155" t="str">
        <f>IF(P1314="在读",IF(IFERROR(FIND("一",C1314),0)&gt;0,"一对一",VLOOKUP(LEFT(C1314,3),班级编码!A:H,8,0)),P1314)</f>
        <v xml:space="preserve"> </v>
      </c>
      <c r="R1314" s="156">
        <f t="shared" si="261"/>
        <v>0</v>
      </c>
      <c r="S1314" s="151">
        <f t="shared" si="262"/>
        <v>0</v>
      </c>
      <c r="T1314" s="151" t="str">
        <f t="shared" si="263"/>
        <v/>
      </c>
      <c r="U1314" s="151" t="str">
        <f t="shared" si="264"/>
        <v/>
      </c>
      <c r="V1314" s="151" t="str">
        <f t="shared" si="265"/>
        <v/>
      </c>
      <c r="W1314" s="151" t="str">
        <f t="shared" si="266"/>
        <v/>
      </c>
      <c r="X1314" s="151">
        <f t="shared" si="267"/>
        <v>0</v>
      </c>
      <c r="Y1314" s="151">
        <f t="shared" si="268"/>
        <v>0</v>
      </c>
      <c r="Z1314" s="151" t="str">
        <f t="shared" si="269"/>
        <v/>
      </c>
      <c r="AA1314" s="151">
        <f>COUNTIF($F$2:F1314,F1314)</f>
        <v>0</v>
      </c>
      <c r="AB1314" s="156" t="str">
        <f t="shared" si="270"/>
        <v/>
      </c>
      <c r="AC1314" t="e">
        <f>VLOOKUP(C1314,'2-班级信息'!A:AH,31,0)</f>
        <v>#N/A</v>
      </c>
      <c r="AD1314" t="e">
        <f>VLOOKUP(C1314,'2-班级信息'!A:AH,8,0)</f>
        <v>#N/A</v>
      </c>
      <c r="AE1314" t="e">
        <f t="shared" si="271"/>
        <v>#N/A</v>
      </c>
      <c r="AF1314" t="e">
        <f t="shared" si="272"/>
        <v>#N/A</v>
      </c>
    </row>
    <row r="1315" spans="1:32">
      <c r="A1315" s="176"/>
      <c r="B1315" s="176"/>
      <c r="C1315" s="176"/>
      <c r="D1315" s="176"/>
      <c r="E1315" s="176"/>
      <c r="F1315" s="176"/>
      <c r="G1315" s="175"/>
      <c r="H1315" s="176"/>
      <c r="I1315" s="176"/>
      <c r="J1315" s="176"/>
      <c r="K1315" s="176"/>
      <c r="L1315" s="176"/>
      <c r="M1315" s="176"/>
      <c r="N1315" s="176" t="s">
        <v>12</v>
      </c>
      <c r="O1315" s="176" t="s">
        <v>12</v>
      </c>
      <c r="P1315" s="155" t="str">
        <f t="shared" si="260"/>
        <v xml:space="preserve"> </v>
      </c>
      <c r="Q1315" s="155" t="str">
        <f>IF(P1315="在读",IF(IFERROR(FIND("一",C1315),0)&gt;0,"一对一",VLOOKUP(LEFT(C1315,3),班级编码!A:H,8,0)),P1315)</f>
        <v xml:space="preserve"> </v>
      </c>
      <c r="R1315" s="156">
        <f t="shared" si="261"/>
        <v>0</v>
      </c>
      <c r="S1315" s="151">
        <f t="shared" si="262"/>
        <v>0</v>
      </c>
      <c r="T1315" s="151" t="str">
        <f t="shared" si="263"/>
        <v/>
      </c>
      <c r="U1315" s="151" t="str">
        <f t="shared" si="264"/>
        <v/>
      </c>
      <c r="V1315" s="151" t="str">
        <f t="shared" si="265"/>
        <v/>
      </c>
      <c r="W1315" s="151" t="str">
        <f t="shared" si="266"/>
        <v/>
      </c>
      <c r="X1315" s="151">
        <f t="shared" si="267"/>
        <v>0</v>
      </c>
      <c r="Y1315" s="151">
        <f t="shared" si="268"/>
        <v>0</v>
      </c>
      <c r="Z1315" s="151" t="str">
        <f t="shared" si="269"/>
        <v/>
      </c>
      <c r="AA1315" s="151">
        <f>COUNTIF($F$2:F1315,F1315)</f>
        <v>0</v>
      </c>
      <c r="AB1315" s="156" t="str">
        <f t="shared" si="270"/>
        <v/>
      </c>
      <c r="AC1315" t="e">
        <f>VLOOKUP(C1315,'2-班级信息'!A:AH,31,0)</f>
        <v>#N/A</v>
      </c>
      <c r="AD1315" t="e">
        <f>VLOOKUP(C1315,'2-班级信息'!A:AH,8,0)</f>
        <v>#N/A</v>
      </c>
      <c r="AE1315" t="e">
        <f t="shared" si="271"/>
        <v>#N/A</v>
      </c>
      <c r="AF1315" t="e">
        <f t="shared" si="272"/>
        <v>#N/A</v>
      </c>
    </row>
    <row r="1316" spans="1:32">
      <c r="A1316" s="176"/>
      <c r="B1316" s="176"/>
      <c r="C1316" s="176"/>
      <c r="D1316" s="176"/>
      <c r="E1316" s="176"/>
      <c r="F1316" s="176"/>
      <c r="G1316" s="175"/>
      <c r="H1316" s="176"/>
      <c r="I1316" s="176"/>
      <c r="J1316" s="176"/>
      <c r="K1316" s="176"/>
      <c r="L1316" s="176"/>
      <c r="M1316" s="176"/>
      <c r="N1316" s="176" t="s">
        <v>12</v>
      </c>
      <c r="O1316" s="176" t="s">
        <v>12</v>
      </c>
      <c r="P1316" s="155" t="str">
        <f t="shared" si="260"/>
        <v xml:space="preserve"> </v>
      </c>
      <c r="Q1316" s="155" t="str">
        <f>IF(P1316="在读",IF(IFERROR(FIND("一",C1316),0)&gt;0,"一对一",VLOOKUP(LEFT(C1316,3),班级编码!A:H,8,0)),P1316)</f>
        <v xml:space="preserve"> </v>
      </c>
      <c r="R1316" s="156">
        <f t="shared" si="261"/>
        <v>0</v>
      </c>
      <c r="S1316" s="151">
        <f t="shared" si="262"/>
        <v>0</v>
      </c>
      <c r="T1316" s="151" t="str">
        <f t="shared" si="263"/>
        <v/>
      </c>
      <c r="U1316" s="151" t="str">
        <f t="shared" si="264"/>
        <v/>
      </c>
      <c r="V1316" s="151" t="str">
        <f t="shared" si="265"/>
        <v/>
      </c>
      <c r="W1316" s="151" t="str">
        <f t="shared" si="266"/>
        <v/>
      </c>
      <c r="X1316" s="151">
        <f t="shared" si="267"/>
        <v>0</v>
      </c>
      <c r="Y1316" s="151">
        <f t="shared" si="268"/>
        <v>0</v>
      </c>
      <c r="Z1316" s="151" t="str">
        <f t="shared" si="269"/>
        <v/>
      </c>
      <c r="AA1316" s="151">
        <f>COUNTIF($F$2:F1316,F1316)</f>
        <v>0</v>
      </c>
      <c r="AB1316" s="156" t="str">
        <f t="shared" si="270"/>
        <v/>
      </c>
      <c r="AC1316" t="e">
        <f>VLOOKUP(C1316,'2-班级信息'!A:AH,31,0)</f>
        <v>#N/A</v>
      </c>
      <c r="AD1316" t="e">
        <f>VLOOKUP(C1316,'2-班级信息'!A:AH,8,0)</f>
        <v>#N/A</v>
      </c>
      <c r="AE1316" t="e">
        <f t="shared" si="271"/>
        <v>#N/A</v>
      </c>
      <c r="AF1316" t="e">
        <f t="shared" si="272"/>
        <v>#N/A</v>
      </c>
    </row>
    <row r="1317" spans="1:32">
      <c r="A1317" s="176"/>
      <c r="B1317" s="176"/>
      <c r="C1317" s="176"/>
      <c r="D1317" s="176"/>
      <c r="E1317" s="176"/>
      <c r="F1317" s="176"/>
      <c r="G1317" s="175"/>
      <c r="H1317" s="176"/>
      <c r="I1317" s="176"/>
      <c r="J1317" s="176"/>
      <c r="K1317" s="176"/>
      <c r="L1317" s="176"/>
      <c r="M1317" s="176"/>
      <c r="N1317" s="176" t="s">
        <v>12</v>
      </c>
      <c r="O1317" s="176" t="s">
        <v>12</v>
      </c>
      <c r="P1317" s="155" t="str">
        <f t="shared" si="260"/>
        <v xml:space="preserve"> </v>
      </c>
      <c r="Q1317" s="155" t="str">
        <f>IF(P1317="在读",IF(IFERROR(FIND("一",C1317),0)&gt;0,"一对一",VLOOKUP(LEFT(C1317,3),班级编码!A:H,8,0)),P1317)</f>
        <v xml:space="preserve"> </v>
      </c>
      <c r="R1317" s="156">
        <f t="shared" si="261"/>
        <v>0</v>
      </c>
      <c r="S1317" s="151">
        <f t="shared" si="262"/>
        <v>0</v>
      </c>
      <c r="T1317" s="151" t="str">
        <f t="shared" si="263"/>
        <v/>
      </c>
      <c r="U1317" s="151" t="str">
        <f t="shared" si="264"/>
        <v/>
      </c>
      <c r="V1317" s="151" t="str">
        <f t="shared" si="265"/>
        <v/>
      </c>
      <c r="W1317" s="151" t="str">
        <f t="shared" si="266"/>
        <v/>
      </c>
      <c r="X1317" s="151">
        <f t="shared" si="267"/>
        <v>0</v>
      </c>
      <c r="Y1317" s="151">
        <f t="shared" si="268"/>
        <v>0</v>
      </c>
      <c r="Z1317" s="151" t="str">
        <f t="shared" si="269"/>
        <v/>
      </c>
      <c r="AA1317" s="151">
        <f>COUNTIF($F$2:F1317,F1317)</f>
        <v>0</v>
      </c>
      <c r="AB1317" s="156" t="str">
        <f t="shared" si="270"/>
        <v/>
      </c>
      <c r="AC1317" t="e">
        <f>VLOOKUP(C1317,'2-班级信息'!A:AH,31,0)</f>
        <v>#N/A</v>
      </c>
      <c r="AD1317" t="e">
        <f>VLOOKUP(C1317,'2-班级信息'!A:AH,8,0)</f>
        <v>#N/A</v>
      </c>
      <c r="AE1317" t="e">
        <f t="shared" si="271"/>
        <v>#N/A</v>
      </c>
      <c r="AF1317" t="e">
        <f t="shared" si="272"/>
        <v>#N/A</v>
      </c>
    </row>
    <row r="1318" spans="1:32">
      <c r="A1318" s="176"/>
      <c r="B1318" s="176"/>
      <c r="C1318" s="176"/>
      <c r="D1318" s="176"/>
      <c r="E1318" s="176"/>
      <c r="F1318" s="176"/>
      <c r="G1318" s="175"/>
      <c r="H1318" s="176"/>
      <c r="I1318" s="176"/>
      <c r="J1318" s="176"/>
      <c r="K1318" s="176"/>
      <c r="L1318" s="176"/>
      <c r="M1318" s="176"/>
      <c r="N1318" s="176" t="s">
        <v>12</v>
      </c>
      <c r="O1318" s="176" t="s">
        <v>12</v>
      </c>
      <c r="P1318" s="155" t="str">
        <f t="shared" si="260"/>
        <v xml:space="preserve"> </v>
      </c>
      <c r="Q1318" s="155" t="str">
        <f>IF(P1318="在读",IF(IFERROR(FIND("一",C1318),0)&gt;0,"一对一",VLOOKUP(LEFT(C1318,3),班级编码!A:H,8,0)),P1318)</f>
        <v xml:space="preserve"> </v>
      </c>
      <c r="R1318" s="156">
        <f t="shared" si="261"/>
        <v>0</v>
      </c>
      <c r="S1318" s="151">
        <f t="shared" si="262"/>
        <v>0</v>
      </c>
      <c r="T1318" s="151" t="str">
        <f t="shared" si="263"/>
        <v/>
      </c>
      <c r="U1318" s="151" t="str">
        <f t="shared" si="264"/>
        <v/>
      </c>
      <c r="V1318" s="151" t="str">
        <f t="shared" si="265"/>
        <v/>
      </c>
      <c r="W1318" s="151" t="str">
        <f t="shared" si="266"/>
        <v/>
      </c>
      <c r="X1318" s="151">
        <f t="shared" si="267"/>
        <v>0</v>
      </c>
      <c r="Y1318" s="151">
        <f t="shared" si="268"/>
        <v>0</v>
      </c>
      <c r="Z1318" s="151" t="str">
        <f t="shared" si="269"/>
        <v/>
      </c>
      <c r="AA1318" s="151">
        <f>COUNTIF($F$2:F1318,F1318)</f>
        <v>0</v>
      </c>
      <c r="AB1318" s="156" t="str">
        <f t="shared" si="270"/>
        <v/>
      </c>
      <c r="AC1318" t="e">
        <f>VLOOKUP(C1318,'2-班级信息'!A:AH,31,0)</f>
        <v>#N/A</v>
      </c>
      <c r="AD1318" t="e">
        <f>VLOOKUP(C1318,'2-班级信息'!A:AH,8,0)</f>
        <v>#N/A</v>
      </c>
      <c r="AE1318" t="e">
        <f t="shared" si="271"/>
        <v>#N/A</v>
      </c>
      <c r="AF1318" t="e">
        <f t="shared" si="272"/>
        <v>#N/A</v>
      </c>
    </row>
    <row r="1319" spans="1:32">
      <c r="A1319" s="176"/>
      <c r="B1319" s="176"/>
      <c r="C1319" s="176"/>
      <c r="D1319" s="176"/>
      <c r="E1319" s="176"/>
      <c r="F1319" s="176"/>
      <c r="G1319" s="175"/>
      <c r="H1319" s="176"/>
      <c r="I1319" s="176"/>
      <c r="J1319" s="176"/>
      <c r="K1319" s="176"/>
      <c r="L1319" s="176"/>
      <c r="M1319" s="176"/>
      <c r="N1319" s="176" t="s">
        <v>12</v>
      </c>
      <c r="O1319" s="176" t="s">
        <v>12</v>
      </c>
      <c r="P1319" s="155" t="str">
        <f t="shared" si="260"/>
        <v xml:space="preserve"> </v>
      </c>
      <c r="Q1319" s="155" t="str">
        <f>IF(P1319="在读",IF(IFERROR(FIND("一",C1319),0)&gt;0,"一对一",VLOOKUP(LEFT(C1319,3),班级编码!A:H,8,0)),P1319)</f>
        <v xml:space="preserve"> </v>
      </c>
      <c r="R1319" s="156">
        <f t="shared" si="261"/>
        <v>0</v>
      </c>
      <c r="S1319" s="151">
        <f t="shared" si="262"/>
        <v>0</v>
      </c>
      <c r="T1319" s="151" t="str">
        <f t="shared" si="263"/>
        <v/>
      </c>
      <c r="U1319" s="151" t="str">
        <f t="shared" si="264"/>
        <v/>
      </c>
      <c r="V1319" s="151" t="str">
        <f t="shared" si="265"/>
        <v/>
      </c>
      <c r="W1319" s="151" t="str">
        <f t="shared" si="266"/>
        <v/>
      </c>
      <c r="X1319" s="151">
        <f t="shared" si="267"/>
        <v>0</v>
      </c>
      <c r="Y1319" s="151">
        <f t="shared" si="268"/>
        <v>0</v>
      </c>
      <c r="Z1319" s="151" t="str">
        <f t="shared" si="269"/>
        <v/>
      </c>
      <c r="AA1319" s="151">
        <f>COUNTIF($F$2:F1319,F1319)</f>
        <v>0</v>
      </c>
      <c r="AB1319" s="156" t="str">
        <f t="shared" si="270"/>
        <v/>
      </c>
      <c r="AC1319" t="e">
        <f>VLOOKUP(C1319,'2-班级信息'!A:AH,31,0)</f>
        <v>#N/A</v>
      </c>
      <c r="AD1319" t="e">
        <f>VLOOKUP(C1319,'2-班级信息'!A:AH,8,0)</f>
        <v>#N/A</v>
      </c>
      <c r="AE1319" t="e">
        <f t="shared" si="271"/>
        <v>#N/A</v>
      </c>
      <c r="AF1319" t="e">
        <f t="shared" si="272"/>
        <v>#N/A</v>
      </c>
    </row>
    <row r="1320" spans="1:32">
      <c r="A1320" s="176"/>
      <c r="B1320" s="176"/>
      <c r="C1320" s="176"/>
      <c r="D1320" s="176"/>
      <c r="E1320" s="176"/>
      <c r="F1320" s="176"/>
      <c r="G1320" s="175"/>
      <c r="H1320" s="176"/>
      <c r="I1320" s="176"/>
      <c r="J1320" s="176"/>
      <c r="K1320" s="176"/>
      <c r="L1320" s="176"/>
      <c r="M1320" s="176"/>
      <c r="N1320" s="176" t="s">
        <v>12</v>
      </c>
      <c r="O1320" s="176" t="s">
        <v>12</v>
      </c>
      <c r="P1320" s="155" t="str">
        <f t="shared" si="260"/>
        <v xml:space="preserve"> </v>
      </c>
      <c r="Q1320" s="155" t="str">
        <f>IF(P1320="在读",IF(IFERROR(FIND("一",C1320),0)&gt;0,"一对一",VLOOKUP(LEFT(C1320,3),班级编码!A:H,8,0)),P1320)</f>
        <v xml:space="preserve"> </v>
      </c>
      <c r="R1320" s="156">
        <f t="shared" si="261"/>
        <v>0</v>
      </c>
      <c r="S1320" s="151">
        <f t="shared" si="262"/>
        <v>0</v>
      </c>
      <c r="T1320" s="151" t="str">
        <f t="shared" si="263"/>
        <v/>
      </c>
      <c r="U1320" s="151" t="str">
        <f t="shared" si="264"/>
        <v/>
      </c>
      <c r="V1320" s="151" t="str">
        <f t="shared" si="265"/>
        <v/>
      </c>
      <c r="W1320" s="151" t="str">
        <f t="shared" si="266"/>
        <v/>
      </c>
      <c r="X1320" s="151">
        <f t="shared" si="267"/>
        <v>0</v>
      </c>
      <c r="Y1320" s="151">
        <f t="shared" si="268"/>
        <v>0</v>
      </c>
      <c r="Z1320" s="151" t="str">
        <f t="shared" si="269"/>
        <v/>
      </c>
      <c r="AA1320" s="151">
        <f>COUNTIF($F$2:F1320,F1320)</f>
        <v>0</v>
      </c>
      <c r="AB1320" s="156" t="str">
        <f t="shared" si="270"/>
        <v/>
      </c>
      <c r="AC1320" t="e">
        <f>VLOOKUP(C1320,'2-班级信息'!A:AH,31,0)</f>
        <v>#N/A</v>
      </c>
      <c r="AD1320" t="e">
        <f>VLOOKUP(C1320,'2-班级信息'!A:AH,8,0)</f>
        <v>#N/A</v>
      </c>
      <c r="AE1320" t="e">
        <f t="shared" si="271"/>
        <v>#N/A</v>
      </c>
      <c r="AF1320" t="e">
        <f t="shared" si="272"/>
        <v>#N/A</v>
      </c>
    </row>
    <row r="1321" spans="1:32">
      <c r="A1321" s="176"/>
      <c r="B1321" s="176"/>
      <c r="C1321" s="176"/>
      <c r="D1321" s="176"/>
      <c r="E1321" s="176"/>
      <c r="F1321" s="176"/>
      <c r="G1321" s="175"/>
      <c r="H1321" s="176"/>
      <c r="I1321" s="176"/>
      <c r="J1321" s="176"/>
      <c r="K1321" s="176"/>
      <c r="L1321" s="176"/>
      <c r="M1321" s="176"/>
      <c r="N1321" s="176" t="s">
        <v>12</v>
      </c>
      <c r="O1321" s="176" t="s">
        <v>12</v>
      </c>
      <c r="P1321" s="155" t="str">
        <f t="shared" si="260"/>
        <v xml:space="preserve"> </v>
      </c>
      <c r="Q1321" s="155" t="str">
        <f>IF(P1321="在读",IF(IFERROR(FIND("一",C1321),0)&gt;0,"一对一",VLOOKUP(LEFT(C1321,3),班级编码!A:H,8,0)),P1321)</f>
        <v xml:space="preserve"> </v>
      </c>
      <c r="R1321" s="156">
        <f t="shared" si="261"/>
        <v>0</v>
      </c>
      <c r="S1321" s="151">
        <f t="shared" si="262"/>
        <v>0</v>
      </c>
      <c r="T1321" s="151" t="str">
        <f t="shared" si="263"/>
        <v/>
      </c>
      <c r="U1321" s="151" t="str">
        <f t="shared" si="264"/>
        <v/>
      </c>
      <c r="V1321" s="151" t="str">
        <f t="shared" si="265"/>
        <v/>
      </c>
      <c r="W1321" s="151" t="str">
        <f t="shared" si="266"/>
        <v/>
      </c>
      <c r="X1321" s="151">
        <f t="shared" si="267"/>
        <v>0</v>
      </c>
      <c r="Y1321" s="151">
        <f t="shared" si="268"/>
        <v>0</v>
      </c>
      <c r="Z1321" s="151" t="str">
        <f t="shared" si="269"/>
        <v/>
      </c>
      <c r="AA1321" s="151">
        <f>COUNTIF($F$2:F1321,F1321)</f>
        <v>0</v>
      </c>
      <c r="AB1321" s="156" t="str">
        <f t="shared" si="270"/>
        <v/>
      </c>
      <c r="AC1321" t="e">
        <f>VLOOKUP(C1321,'2-班级信息'!A:AH,31,0)</f>
        <v>#N/A</v>
      </c>
      <c r="AD1321" t="e">
        <f>VLOOKUP(C1321,'2-班级信息'!A:AH,8,0)</f>
        <v>#N/A</v>
      </c>
      <c r="AE1321" t="e">
        <f t="shared" si="271"/>
        <v>#N/A</v>
      </c>
      <c r="AF1321" t="e">
        <f t="shared" si="272"/>
        <v>#N/A</v>
      </c>
    </row>
    <row r="1322" spans="1:32">
      <c r="A1322" s="176"/>
      <c r="B1322" s="176"/>
      <c r="C1322" s="176"/>
      <c r="D1322" s="176"/>
      <c r="E1322" s="176"/>
      <c r="F1322" s="176"/>
      <c r="G1322" s="175"/>
      <c r="H1322" s="176"/>
      <c r="I1322" s="176"/>
      <c r="J1322" s="176"/>
      <c r="K1322" s="176"/>
      <c r="L1322" s="176"/>
      <c r="M1322" s="176"/>
      <c r="N1322" s="176" t="s">
        <v>12</v>
      </c>
      <c r="O1322" s="176" t="s">
        <v>12</v>
      </c>
      <c r="P1322" s="155" t="str">
        <f t="shared" si="260"/>
        <v xml:space="preserve"> </v>
      </c>
      <c r="Q1322" s="155" t="str">
        <f>IF(P1322="在读",IF(IFERROR(FIND("一",C1322),0)&gt;0,"一对一",VLOOKUP(LEFT(C1322,3),班级编码!A:H,8,0)),P1322)</f>
        <v xml:space="preserve"> </v>
      </c>
      <c r="R1322" s="156">
        <f t="shared" si="261"/>
        <v>0</v>
      </c>
      <c r="S1322" s="151">
        <f t="shared" si="262"/>
        <v>0</v>
      </c>
      <c r="T1322" s="151" t="str">
        <f t="shared" si="263"/>
        <v/>
      </c>
      <c r="U1322" s="151" t="str">
        <f t="shared" si="264"/>
        <v/>
      </c>
      <c r="V1322" s="151" t="str">
        <f t="shared" si="265"/>
        <v/>
      </c>
      <c r="W1322" s="151" t="str">
        <f t="shared" si="266"/>
        <v/>
      </c>
      <c r="X1322" s="151">
        <f t="shared" si="267"/>
        <v>0</v>
      </c>
      <c r="Y1322" s="151">
        <f t="shared" si="268"/>
        <v>0</v>
      </c>
      <c r="Z1322" s="151" t="str">
        <f t="shared" si="269"/>
        <v/>
      </c>
      <c r="AA1322" s="151">
        <f>COUNTIF($F$2:F1322,F1322)</f>
        <v>0</v>
      </c>
      <c r="AB1322" s="156" t="str">
        <f t="shared" si="270"/>
        <v/>
      </c>
      <c r="AC1322" t="e">
        <f>VLOOKUP(C1322,'2-班级信息'!A:AH,31,0)</f>
        <v>#N/A</v>
      </c>
      <c r="AD1322" t="e">
        <f>VLOOKUP(C1322,'2-班级信息'!A:AH,8,0)</f>
        <v>#N/A</v>
      </c>
      <c r="AE1322" t="e">
        <f t="shared" si="271"/>
        <v>#N/A</v>
      </c>
      <c r="AF1322" t="e">
        <f t="shared" si="272"/>
        <v>#N/A</v>
      </c>
    </row>
    <row r="1323" spans="1:32">
      <c r="A1323" s="176"/>
      <c r="B1323" s="176"/>
      <c r="C1323" s="176"/>
      <c r="D1323" s="176"/>
      <c r="E1323" s="176"/>
      <c r="F1323" s="176"/>
      <c r="G1323" s="175"/>
      <c r="H1323" s="176"/>
      <c r="I1323" s="176"/>
      <c r="J1323" s="176"/>
      <c r="K1323" s="176"/>
      <c r="L1323" s="176"/>
      <c r="M1323" s="176"/>
      <c r="N1323" s="176" t="s">
        <v>12</v>
      </c>
      <c r="O1323" s="176" t="s">
        <v>12</v>
      </c>
      <c r="P1323" s="155" t="str">
        <f t="shared" si="260"/>
        <v xml:space="preserve"> </v>
      </c>
      <c r="Q1323" s="155" t="str">
        <f>IF(P1323="在读",IF(IFERROR(FIND("一",C1323),0)&gt;0,"一对一",VLOOKUP(LEFT(C1323,3),班级编码!A:H,8,0)),P1323)</f>
        <v xml:space="preserve"> </v>
      </c>
      <c r="R1323" s="156">
        <f t="shared" si="261"/>
        <v>0</v>
      </c>
      <c r="S1323" s="151">
        <f t="shared" si="262"/>
        <v>0</v>
      </c>
      <c r="T1323" s="151" t="str">
        <f t="shared" si="263"/>
        <v/>
      </c>
      <c r="U1323" s="151" t="str">
        <f t="shared" si="264"/>
        <v/>
      </c>
      <c r="V1323" s="151" t="str">
        <f t="shared" si="265"/>
        <v/>
      </c>
      <c r="W1323" s="151" t="str">
        <f t="shared" si="266"/>
        <v/>
      </c>
      <c r="X1323" s="151">
        <f t="shared" si="267"/>
        <v>0</v>
      </c>
      <c r="Y1323" s="151">
        <f t="shared" si="268"/>
        <v>0</v>
      </c>
      <c r="Z1323" s="151" t="str">
        <f t="shared" si="269"/>
        <v/>
      </c>
      <c r="AA1323" s="151">
        <f>COUNTIF($F$2:F1323,F1323)</f>
        <v>0</v>
      </c>
      <c r="AB1323" s="156" t="str">
        <f t="shared" si="270"/>
        <v/>
      </c>
      <c r="AC1323" t="e">
        <f>VLOOKUP(C1323,'2-班级信息'!A:AH,31,0)</f>
        <v>#N/A</v>
      </c>
      <c r="AD1323" t="e">
        <f>VLOOKUP(C1323,'2-班级信息'!A:AH,8,0)</f>
        <v>#N/A</v>
      </c>
      <c r="AE1323" t="e">
        <f t="shared" si="271"/>
        <v>#N/A</v>
      </c>
      <c r="AF1323" t="e">
        <f t="shared" si="272"/>
        <v>#N/A</v>
      </c>
    </row>
    <row r="1324" spans="1:32">
      <c r="A1324" s="176"/>
      <c r="B1324" s="176"/>
      <c r="C1324" s="176"/>
      <c r="D1324" s="176"/>
      <c r="E1324" s="176"/>
      <c r="F1324" s="176"/>
      <c r="G1324" s="175"/>
      <c r="H1324" s="176"/>
      <c r="I1324" s="176"/>
      <c r="J1324" s="176"/>
      <c r="K1324" s="176"/>
      <c r="L1324" s="176"/>
      <c r="M1324" s="176"/>
      <c r="N1324" s="176" t="s">
        <v>12</v>
      </c>
      <c r="O1324" s="176" t="s">
        <v>12</v>
      </c>
      <c r="P1324" s="155" t="str">
        <f t="shared" si="260"/>
        <v xml:space="preserve"> </v>
      </c>
      <c r="Q1324" s="155" t="str">
        <f>IF(P1324="在读",IF(IFERROR(FIND("一",C1324),0)&gt;0,"一对一",VLOOKUP(LEFT(C1324,3),班级编码!A:H,8,0)),P1324)</f>
        <v xml:space="preserve"> </v>
      </c>
      <c r="R1324" s="156">
        <f t="shared" si="261"/>
        <v>0</v>
      </c>
      <c r="S1324" s="151">
        <f t="shared" si="262"/>
        <v>0</v>
      </c>
      <c r="T1324" s="151" t="str">
        <f t="shared" si="263"/>
        <v/>
      </c>
      <c r="U1324" s="151" t="str">
        <f t="shared" si="264"/>
        <v/>
      </c>
      <c r="V1324" s="151" t="str">
        <f t="shared" si="265"/>
        <v/>
      </c>
      <c r="W1324" s="151" t="str">
        <f t="shared" si="266"/>
        <v/>
      </c>
      <c r="X1324" s="151">
        <f t="shared" si="267"/>
        <v>0</v>
      </c>
      <c r="Y1324" s="151">
        <f t="shared" si="268"/>
        <v>0</v>
      </c>
      <c r="Z1324" s="151" t="str">
        <f t="shared" si="269"/>
        <v/>
      </c>
      <c r="AA1324" s="151">
        <f>COUNTIF($F$2:F1324,F1324)</f>
        <v>0</v>
      </c>
      <c r="AB1324" s="156" t="str">
        <f t="shared" si="270"/>
        <v/>
      </c>
      <c r="AC1324" t="e">
        <f>VLOOKUP(C1324,'2-班级信息'!A:AH,31,0)</f>
        <v>#N/A</v>
      </c>
      <c r="AD1324" t="e">
        <f>VLOOKUP(C1324,'2-班级信息'!A:AH,8,0)</f>
        <v>#N/A</v>
      </c>
      <c r="AE1324" t="e">
        <f t="shared" si="271"/>
        <v>#N/A</v>
      </c>
      <c r="AF1324" t="e">
        <f t="shared" si="272"/>
        <v>#N/A</v>
      </c>
    </row>
    <row r="1325" spans="1:32">
      <c r="A1325" s="176"/>
      <c r="B1325" s="176"/>
      <c r="C1325" s="176"/>
      <c r="D1325" s="176"/>
      <c r="E1325" s="176"/>
      <c r="F1325" s="176"/>
      <c r="G1325" s="175"/>
      <c r="H1325" s="310"/>
      <c r="I1325" s="176"/>
      <c r="J1325" s="176"/>
      <c r="K1325" s="176"/>
      <c r="L1325" s="176"/>
      <c r="M1325" s="176"/>
      <c r="N1325" s="176" t="s">
        <v>12</v>
      </c>
      <c r="O1325" s="176" t="s">
        <v>12</v>
      </c>
      <c r="P1325" s="155" t="str">
        <f t="shared" si="260"/>
        <v xml:space="preserve"> </v>
      </c>
      <c r="Q1325" s="155" t="str">
        <f>IF(P1325="在读",IF(IFERROR(FIND("一",C1325),0)&gt;0,"一对一",VLOOKUP(LEFT(C1325,3),班级编码!A:H,8,0)),P1325)</f>
        <v xml:space="preserve"> </v>
      </c>
      <c r="R1325" s="156">
        <f t="shared" si="261"/>
        <v>0</v>
      </c>
      <c r="S1325" s="151">
        <f t="shared" si="262"/>
        <v>0</v>
      </c>
      <c r="T1325" s="151" t="str">
        <f t="shared" si="263"/>
        <v/>
      </c>
      <c r="U1325" s="151" t="str">
        <f t="shared" si="264"/>
        <v/>
      </c>
      <c r="V1325" s="151" t="str">
        <f t="shared" si="265"/>
        <v/>
      </c>
      <c r="W1325" s="151" t="str">
        <f t="shared" si="266"/>
        <v/>
      </c>
      <c r="X1325" s="151">
        <f t="shared" si="267"/>
        <v>0</v>
      </c>
      <c r="Y1325" s="151">
        <f t="shared" si="268"/>
        <v>0</v>
      </c>
      <c r="Z1325" s="151" t="str">
        <f t="shared" si="269"/>
        <v/>
      </c>
      <c r="AA1325" s="151">
        <f>COUNTIF($F$2:F1325,F1325)</f>
        <v>0</v>
      </c>
      <c r="AB1325" s="156" t="str">
        <f t="shared" si="270"/>
        <v/>
      </c>
      <c r="AC1325" t="e">
        <f>VLOOKUP(C1325,'2-班级信息'!A:AH,31,0)</f>
        <v>#N/A</v>
      </c>
      <c r="AD1325" t="e">
        <f>VLOOKUP(C1325,'2-班级信息'!A:AH,8,0)</f>
        <v>#N/A</v>
      </c>
      <c r="AE1325" t="e">
        <f t="shared" si="271"/>
        <v>#N/A</v>
      </c>
      <c r="AF1325" t="e">
        <f t="shared" si="272"/>
        <v>#N/A</v>
      </c>
    </row>
    <row r="1326" spans="1:32">
      <c r="A1326" s="176"/>
      <c r="B1326" s="176"/>
      <c r="C1326" s="176"/>
      <c r="D1326" s="176"/>
      <c r="E1326" s="176"/>
      <c r="F1326" s="176"/>
      <c r="G1326" s="175"/>
      <c r="H1326" s="176"/>
      <c r="I1326" s="176"/>
      <c r="J1326" s="176"/>
      <c r="K1326" s="176"/>
      <c r="L1326" s="176"/>
      <c r="M1326" s="176"/>
      <c r="N1326" s="176" t="s">
        <v>12</v>
      </c>
      <c r="O1326" s="176" t="s">
        <v>12</v>
      </c>
      <c r="P1326" s="155" t="str">
        <f t="shared" si="260"/>
        <v xml:space="preserve"> </v>
      </c>
      <c r="Q1326" s="155" t="str">
        <f>IF(P1326="在读",IF(IFERROR(FIND("一",C1326),0)&gt;0,"一对一",VLOOKUP(LEFT(C1326,3),班级编码!A:H,8,0)),P1326)</f>
        <v xml:space="preserve"> </v>
      </c>
      <c r="R1326" s="156">
        <f t="shared" si="261"/>
        <v>0</v>
      </c>
      <c r="S1326" s="151">
        <f t="shared" si="262"/>
        <v>0</v>
      </c>
      <c r="T1326" s="151" t="str">
        <f t="shared" si="263"/>
        <v/>
      </c>
      <c r="U1326" s="151" t="str">
        <f t="shared" si="264"/>
        <v/>
      </c>
      <c r="V1326" s="151" t="str">
        <f t="shared" si="265"/>
        <v/>
      </c>
      <c r="W1326" s="151" t="str">
        <f t="shared" si="266"/>
        <v/>
      </c>
      <c r="X1326" s="151">
        <f t="shared" si="267"/>
        <v>0</v>
      </c>
      <c r="Y1326" s="151">
        <f t="shared" si="268"/>
        <v>0</v>
      </c>
      <c r="Z1326" s="151" t="str">
        <f t="shared" si="269"/>
        <v/>
      </c>
      <c r="AA1326" s="151">
        <f>COUNTIF($F$2:F1326,F1326)</f>
        <v>0</v>
      </c>
      <c r="AB1326" s="156" t="str">
        <f t="shared" si="270"/>
        <v/>
      </c>
      <c r="AC1326" t="e">
        <f>VLOOKUP(C1326,'2-班级信息'!A:AH,31,0)</f>
        <v>#N/A</v>
      </c>
      <c r="AD1326" t="e">
        <f>VLOOKUP(C1326,'2-班级信息'!A:AH,8,0)</f>
        <v>#N/A</v>
      </c>
      <c r="AE1326" t="e">
        <f t="shared" si="271"/>
        <v>#N/A</v>
      </c>
      <c r="AF1326" t="e">
        <f t="shared" si="272"/>
        <v>#N/A</v>
      </c>
    </row>
    <row r="1327" spans="1:32">
      <c r="A1327" s="176"/>
      <c r="B1327" s="176"/>
      <c r="C1327" s="176"/>
      <c r="D1327" s="176"/>
      <c r="E1327" s="176"/>
      <c r="F1327" s="176"/>
      <c r="G1327" s="175"/>
      <c r="H1327" s="176"/>
      <c r="I1327" s="176"/>
      <c r="J1327" s="176"/>
      <c r="K1327" s="176"/>
      <c r="L1327" s="176"/>
      <c r="M1327" s="176"/>
      <c r="N1327" s="176" t="s">
        <v>12</v>
      </c>
      <c r="O1327" s="176" t="s">
        <v>12</v>
      </c>
      <c r="P1327" s="155" t="str">
        <f t="shared" si="260"/>
        <v xml:space="preserve"> </v>
      </c>
      <c r="Q1327" s="155" t="str">
        <f>IF(P1327="在读",IF(IFERROR(FIND("一",C1327),0)&gt;0,"一对一",VLOOKUP(LEFT(C1327,3),班级编码!A:H,8,0)),P1327)</f>
        <v xml:space="preserve"> </v>
      </c>
      <c r="R1327" s="156">
        <f t="shared" si="261"/>
        <v>0</v>
      </c>
      <c r="S1327" s="151">
        <f t="shared" si="262"/>
        <v>0</v>
      </c>
      <c r="T1327" s="151" t="str">
        <f t="shared" si="263"/>
        <v/>
      </c>
      <c r="U1327" s="151" t="str">
        <f t="shared" si="264"/>
        <v/>
      </c>
      <c r="V1327" s="151" t="str">
        <f t="shared" si="265"/>
        <v/>
      </c>
      <c r="W1327" s="151" t="str">
        <f t="shared" si="266"/>
        <v/>
      </c>
      <c r="X1327" s="151">
        <f t="shared" si="267"/>
        <v>0</v>
      </c>
      <c r="Y1327" s="151">
        <f t="shared" si="268"/>
        <v>0</v>
      </c>
      <c r="Z1327" s="151" t="str">
        <f t="shared" si="269"/>
        <v/>
      </c>
      <c r="AA1327" s="151">
        <f>COUNTIF($F$2:F1327,F1327)</f>
        <v>0</v>
      </c>
      <c r="AB1327" s="156" t="str">
        <f t="shared" si="270"/>
        <v/>
      </c>
      <c r="AC1327" t="e">
        <f>VLOOKUP(C1327,'2-班级信息'!A:AH,31,0)</f>
        <v>#N/A</v>
      </c>
      <c r="AD1327" t="e">
        <f>VLOOKUP(C1327,'2-班级信息'!A:AH,8,0)</f>
        <v>#N/A</v>
      </c>
      <c r="AE1327" t="e">
        <f t="shared" si="271"/>
        <v>#N/A</v>
      </c>
      <c r="AF1327" t="e">
        <f t="shared" si="272"/>
        <v>#N/A</v>
      </c>
    </row>
    <row r="1328" spans="1:32">
      <c r="A1328" s="176"/>
      <c r="B1328" s="176"/>
      <c r="C1328" s="176"/>
      <c r="D1328" s="176"/>
      <c r="E1328" s="176"/>
      <c r="F1328" s="176"/>
      <c r="G1328" s="175"/>
      <c r="H1328" s="176"/>
      <c r="I1328" s="176"/>
      <c r="J1328" s="176"/>
      <c r="K1328" s="176"/>
      <c r="L1328" s="176"/>
      <c r="M1328" s="176"/>
      <c r="N1328" s="176" t="s">
        <v>12</v>
      </c>
      <c r="O1328" s="176" t="s">
        <v>12</v>
      </c>
      <c r="P1328" s="155" t="str">
        <f t="shared" si="260"/>
        <v xml:space="preserve"> </v>
      </c>
      <c r="Q1328" s="155" t="str">
        <f>IF(P1328="在读",IF(IFERROR(FIND("一",C1328),0)&gt;0,"一对一",VLOOKUP(LEFT(C1328,3),班级编码!A:H,8,0)),P1328)</f>
        <v xml:space="preserve"> </v>
      </c>
      <c r="R1328" s="156">
        <f t="shared" si="261"/>
        <v>0</v>
      </c>
      <c r="S1328" s="151">
        <f t="shared" si="262"/>
        <v>0</v>
      </c>
      <c r="T1328" s="151" t="str">
        <f t="shared" si="263"/>
        <v/>
      </c>
      <c r="U1328" s="151" t="str">
        <f t="shared" si="264"/>
        <v/>
      </c>
      <c r="V1328" s="151" t="str">
        <f t="shared" si="265"/>
        <v/>
      </c>
      <c r="W1328" s="151" t="str">
        <f t="shared" si="266"/>
        <v/>
      </c>
      <c r="X1328" s="151">
        <f t="shared" si="267"/>
        <v>0</v>
      </c>
      <c r="Y1328" s="151">
        <f t="shared" si="268"/>
        <v>0</v>
      </c>
      <c r="Z1328" s="151" t="str">
        <f t="shared" si="269"/>
        <v/>
      </c>
      <c r="AA1328" s="151">
        <f>COUNTIF($F$2:F1328,F1328)</f>
        <v>0</v>
      </c>
      <c r="AB1328" s="156" t="str">
        <f t="shared" si="270"/>
        <v/>
      </c>
      <c r="AC1328" t="e">
        <f>VLOOKUP(C1328,'2-班级信息'!A:AH,31,0)</f>
        <v>#N/A</v>
      </c>
      <c r="AD1328" t="e">
        <f>VLOOKUP(C1328,'2-班级信息'!A:AH,8,0)</f>
        <v>#N/A</v>
      </c>
      <c r="AE1328" t="e">
        <f t="shared" si="271"/>
        <v>#N/A</v>
      </c>
      <c r="AF1328" t="e">
        <f t="shared" si="272"/>
        <v>#N/A</v>
      </c>
    </row>
    <row r="1329" spans="1:32">
      <c r="A1329" s="176"/>
      <c r="B1329" s="176"/>
      <c r="C1329" s="176"/>
      <c r="D1329" s="176"/>
      <c r="E1329" s="176"/>
      <c r="F1329" s="176"/>
      <c r="G1329" s="175"/>
      <c r="H1329" s="176"/>
      <c r="I1329" s="176"/>
      <c r="J1329" s="176"/>
      <c r="K1329" s="176"/>
      <c r="L1329" s="176"/>
      <c r="M1329" s="176"/>
      <c r="N1329" s="176" t="s">
        <v>12</v>
      </c>
      <c r="O1329" s="176" t="s">
        <v>12</v>
      </c>
      <c r="P1329" s="155" t="str">
        <f t="shared" si="260"/>
        <v xml:space="preserve"> </v>
      </c>
      <c r="Q1329" s="155" t="str">
        <f>IF(P1329="在读",IF(IFERROR(FIND("一",C1329),0)&gt;0,"一对一",VLOOKUP(LEFT(C1329,3),班级编码!A:H,8,0)),P1329)</f>
        <v xml:space="preserve"> </v>
      </c>
      <c r="R1329" s="156">
        <f t="shared" si="261"/>
        <v>0</v>
      </c>
      <c r="S1329" s="151">
        <f t="shared" si="262"/>
        <v>0</v>
      </c>
      <c r="T1329" s="151" t="str">
        <f t="shared" si="263"/>
        <v/>
      </c>
      <c r="U1329" s="151" t="str">
        <f t="shared" si="264"/>
        <v/>
      </c>
      <c r="V1329" s="151" t="str">
        <f t="shared" si="265"/>
        <v/>
      </c>
      <c r="W1329" s="151" t="str">
        <f t="shared" si="266"/>
        <v/>
      </c>
      <c r="X1329" s="151">
        <f t="shared" si="267"/>
        <v>0</v>
      </c>
      <c r="Y1329" s="151">
        <f t="shared" si="268"/>
        <v>0</v>
      </c>
      <c r="Z1329" s="151" t="str">
        <f t="shared" si="269"/>
        <v/>
      </c>
      <c r="AA1329" s="151">
        <f>COUNTIF($F$2:F1329,F1329)</f>
        <v>0</v>
      </c>
      <c r="AB1329" s="156" t="str">
        <f t="shared" si="270"/>
        <v/>
      </c>
      <c r="AC1329" t="e">
        <f>VLOOKUP(C1329,'2-班级信息'!A:AH,31,0)</f>
        <v>#N/A</v>
      </c>
      <c r="AD1329" t="e">
        <f>VLOOKUP(C1329,'2-班级信息'!A:AH,8,0)</f>
        <v>#N/A</v>
      </c>
      <c r="AE1329" t="e">
        <f t="shared" si="271"/>
        <v>#N/A</v>
      </c>
      <c r="AF1329" t="e">
        <f t="shared" si="272"/>
        <v>#N/A</v>
      </c>
    </row>
    <row r="1330" spans="1:32">
      <c r="A1330" s="176"/>
      <c r="B1330" s="176"/>
      <c r="C1330" s="176"/>
      <c r="D1330" s="176"/>
      <c r="E1330" s="176"/>
      <c r="F1330" s="176"/>
      <c r="G1330" s="175"/>
      <c r="H1330" s="176"/>
      <c r="I1330" s="176"/>
      <c r="J1330" s="176"/>
      <c r="K1330" s="176"/>
      <c r="L1330" s="176"/>
      <c r="M1330" s="176"/>
      <c r="N1330" s="176" t="s">
        <v>12</v>
      </c>
      <c r="O1330" s="176" t="s">
        <v>12</v>
      </c>
      <c r="P1330" s="155" t="str">
        <f t="shared" si="260"/>
        <v xml:space="preserve"> </v>
      </c>
      <c r="Q1330" s="155" t="str">
        <f>IF(P1330="在读",IF(IFERROR(FIND("一",C1330),0)&gt;0,"一对一",VLOOKUP(LEFT(C1330,3),班级编码!A:H,8,0)),P1330)</f>
        <v xml:space="preserve"> </v>
      </c>
      <c r="R1330" s="156">
        <f t="shared" si="261"/>
        <v>0</v>
      </c>
      <c r="S1330" s="151">
        <f t="shared" si="262"/>
        <v>0</v>
      </c>
      <c r="T1330" s="151" t="str">
        <f t="shared" si="263"/>
        <v/>
      </c>
      <c r="U1330" s="151" t="str">
        <f t="shared" si="264"/>
        <v/>
      </c>
      <c r="V1330" s="151" t="str">
        <f t="shared" si="265"/>
        <v/>
      </c>
      <c r="W1330" s="151" t="str">
        <f t="shared" si="266"/>
        <v/>
      </c>
      <c r="X1330" s="151">
        <f t="shared" si="267"/>
        <v>0</v>
      </c>
      <c r="Y1330" s="151">
        <f t="shared" si="268"/>
        <v>0</v>
      </c>
      <c r="Z1330" s="151" t="str">
        <f t="shared" si="269"/>
        <v/>
      </c>
      <c r="AA1330" s="151">
        <f>COUNTIF($F$2:F1330,F1330)</f>
        <v>0</v>
      </c>
      <c r="AB1330" s="156" t="str">
        <f t="shared" si="270"/>
        <v/>
      </c>
      <c r="AC1330" t="e">
        <f>VLOOKUP(C1330,'2-班级信息'!A:AH,31,0)</f>
        <v>#N/A</v>
      </c>
      <c r="AD1330" t="e">
        <f>VLOOKUP(C1330,'2-班级信息'!A:AH,8,0)</f>
        <v>#N/A</v>
      </c>
      <c r="AE1330" t="e">
        <f t="shared" si="271"/>
        <v>#N/A</v>
      </c>
      <c r="AF1330" t="e">
        <f t="shared" si="272"/>
        <v>#N/A</v>
      </c>
    </row>
    <row r="1331" spans="1:32">
      <c r="A1331" s="176"/>
      <c r="B1331" s="176"/>
      <c r="C1331" s="176"/>
      <c r="D1331" s="176"/>
      <c r="E1331" s="176"/>
      <c r="F1331" s="176"/>
      <c r="G1331" s="175"/>
      <c r="H1331" s="176"/>
      <c r="I1331" s="176"/>
      <c r="J1331" s="176"/>
      <c r="K1331" s="176"/>
      <c r="L1331" s="176"/>
      <c r="M1331" s="176"/>
      <c r="N1331" s="176" t="s">
        <v>12</v>
      </c>
      <c r="O1331" s="176" t="s">
        <v>12</v>
      </c>
      <c r="P1331" s="155" t="str">
        <f t="shared" si="260"/>
        <v xml:space="preserve"> </v>
      </c>
      <c r="Q1331" s="155" t="str">
        <f>IF(P1331="在读",IF(IFERROR(FIND("一",C1331),0)&gt;0,"一对一",VLOOKUP(LEFT(C1331,3),班级编码!A:H,8,0)),P1331)</f>
        <v xml:space="preserve"> </v>
      </c>
      <c r="R1331" s="156">
        <f t="shared" si="261"/>
        <v>0</v>
      </c>
      <c r="S1331" s="151">
        <f t="shared" si="262"/>
        <v>0</v>
      </c>
      <c r="T1331" s="151" t="str">
        <f t="shared" si="263"/>
        <v/>
      </c>
      <c r="U1331" s="151" t="str">
        <f t="shared" si="264"/>
        <v/>
      </c>
      <c r="V1331" s="151" t="str">
        <f t="shared" si="265"/>
        <v/>
      </c>
      <c r="W1331" s="151" t="str">
        <f t="shared" si="266"/>
        <v/>
      </c>
      <c r="X1331" s="151">
        <f t="shared" si="267"/>
        <v>0</v>
      </c>
      <c r="Y1331" s="151">
        <f t="shared" si="268"/>
        <v>0</v>
      </c>
      <c r="Z1331" s="151" t="str">
        <f t="shared" si="269"/>
        <v/>
      </c>
      <c r="AA1331" s="151">
        <f>COUNTIF($F$2:F1331,F1331)</f>
        <v>0</v>
      </c>
      <c r="AB1331" s="156" t="str">
        <f t="shared" si="270"/>
        <v/>
      </c>
      <c r="AC1331" t="e">
        <f>VLOOKUP(C1331,'2-班级信息'!A:AH,31,0)</f>
        <v>#N/A</v>
      </c>
      <c r="AD1331" t="e">
        <f>VLOOKUP(C1331,'2-班级信息'!A:AH,8,0)</f>
        <v>#N/A</v>
      </c>
      <c r="AE1331" t="e">
        <f t="shared" si="271"/>
        <v>#N/A</v>
      </c>
      <c r="AF1331" t="e">
        <f t="shared" si="272"/>
        <v>#N/A</v>
      </c>
    </row>
    <row r="1332" spans="1:32">
      <c r="A1332" s="176"/>
      <c r="B1332" s="176"/>
      <c r="C1332" s="176"/>
      <c r="D1332" s="176"/>
      <c r="E1332" s="176"/>
      <c r="F1332" s="176"/>
      <c r="G1332" s="175"/>
      <c r="H1332" s="176"/>
      <c r="I1332" s="176"/>
      <c r="J1332" s="176"/>
      <c r="K1332" s="176"/>
      <c r="L1332" s="176"/>
      <c r="M1332" s="176"/>
      <c r="N1332" s="176" t="s">
        <v>12</v>
      </c>
      <c r="O1332" s="176" t="s">
        <v>12</v>
      </c>
      <c r="P1332" s="155" t="str">
        <f t="shared" si="260"/>
        <v xml:space="preserve"> </v>
      </c>
      <c r="Q1332" s="155" t="str">
        <f>IF(P1332="在读",IF(IFERROR(FIND("一",C1332),0)&gt;0,"一对一",VLOOKUP(LEFT(C1332,3),班级编码!A:H,8,0)),P1332)</f>
        <v xml:space="preserve"> </v>
      </c>
      <c r="R1332" s="156">
        <f t="shared" si="261"/>
        <v>0</v>
      </c>
      <c r="S1332" s="151">
        <f t="shared" si="262"/>
        <v>0</v>
      </c>
      <c r="T1332" s="151" t="str">
        <f t="shared" si="263"/>
        <v/>
      </c>
      <c r="U1332" s="151" t="str">
        <f t="shared" si="264"/>
        <v/>
      </c>
      <c r="V1332" s="151" t="str">
        <f t="shared" si="265"/>
        <v/>
      </c>
      <c r="W1332" s="151" t="str">
        <f t="shared" si="266"/>
        <v/>
      </c>
      <c r="X1332" s="151">
        <f t="shared" si="267"/>
        <v>0</v>
      </c>
      <c r="Y1332" s="151">
        <f t="shared" si="268"/>
        <v>0</v>
      </c>
      <c r="Z1332" s="151" t="str">
        <f t="shared" si="269"/>
        <v/>
      </c>
      <c r="AA1332" s="151">
        <f>COUNTIF($F$2:F1332,F1332)</f>
        <v>0</v>
      </c>
      <c r="AB1332" s="156" t="str">
        <f t="shared" si="270"/>
        <v/>
      </c>
      <c r="AC1332" t="e">
        <f>VLOOKUP(C1332,'2-班级信息'!A:AH,31,0)</f>
        <v>#N/A</v>
      </c>
      <c r="AD1332" t="e">
        <f>VLOOKUP(C1332,'2-班级信息'!A:AH,8,0)</f>
        <v>#N/A</v>
      </c>
      <c r="AE1332" t="e">
        <f t="shared" si="271"/>
        <v>#N/A</v>
      </c>
      <c r="AF1332" t="e">
        <f t="shared" si="272"/>
        <v>#N/A</v>
      </c>
    </row>
    <row r="1333" spans="1:32">
      <c r="A1333" s="176"/>
      <c r="B1333" s="176"/>
      <c r="C1333" s="176"/>
      <c r="D1333" s="176"/>
      <c r="E1333" s="176"/>
      <c r="F1333" s="176"/>
      <c r="G1333" s="175"/>
      <c r="H1333" s="176"/>
      <c r="I1333" s="176"/>
      <c r="J1333" s="176"/>
      <c r="K1333" s="176"/>
      <c r="L1333" s="176"/>
      <c r="M1333" s="176"/>
      <c r="N1333" s="176" t="s">
        <v>12</v>
      </c>
      <c r="O1333" s="176" t="s">
        <v>12</v>
      </c>
      <c r="P1333" s="155" t="str">
        <f t="shared" si="260"/>
        <v xml:space="preserve"> </v>
      </c>
      <c r="Q1333" s="155" t="str">
        <f>IF(P1333="在读",IF(IFERROR(FIND("一",C1333),0)&gt;0,"一对一",VLOOKUP(LEFT(C1333,3),班级编码!A:H,8,0)),P1333)</f>
        <v xml:space="preserve"> </v>
      </c>
      <c r="R1333" s="156">
        <f t="shared" si="261"/>
        <v>0</v>
      </c>
      <c r="S1333" s="151">
        <f t="shared" si="262"/>
        <v>0</v>
      </c>
      <c r="T1333" s="151" t="str">
        <f t="shared" si="263"/>
        <v/>
      </c>
      <c r="U1333" s="151" t="str">
        <f t="shared" si="264"/>
        <v/>
      </c>
      <c r="V1333" s="151" t="str">
        <f t="shared" si="265"/>
        <v/>
      </c>
      <c r="W1333" s="151" t="str">
        <f t="shared" si="266"/>
        <v/>
      </c>
      <c r="X1333" s="151">
        <f t="shared" si="267"/>
        <v>0</v>
      </c>
      <c r="Y1333" s="151">
        <f t="shared" si="268"/>
        <v>0</v>
      </c>
      <c r="Z1333" s="151" t="str">
        <f t="shared" si="269"/>
        <v/>
      </c>
      <c r="AA1333" s="151">
        <f>COUNTIF($F$2:F1333,F1333)</f>
        <v>0</v>
      </c>
      <c r="AB1333" s="156" t="str">
        <f t="shared" si="270"/>
        <v/>
      </c>
      <c r="AC1333" t="e">
        <f>VLOOKUP(C1333,'2-班级信息'!A:AH,31,0)</f>
        <v>#N/A</v>
      </c>
      <c r="AD1333" t="e">
        <f>VLOOKUP(C1333,'2-班级信息'!A:AH,8,0)</f>
        <v>#N/A</v>
      </c>
      <c r="AE1333" t="e">
        <f t="shared" si="271"/>
        <v>#N/A</v>
      </c>
      <c r="AF1333" t="e">
        <f t="shared" si="272"/>
        <v>#N/A</v>
      </c>
    </row>
    <row r="1334" spans="1:32">
      <c r="A1334" s="176"/>
      <c r="B1334" s="176"/>
      <c r="C1334" s="176"/>
      <c r="D1334" s="176"/>
      <c r="E1334" s="176"/>
      <c r="F1334" s="176"/>
      <c r="G1334" s="175"/>
      <c r="H1334" s="176"/>
      <c r="I1334" s="176"/>
      <c r="J1334" s="176"/>
      <c r="K1334" s="176"/>
      <c r="L1334" s="176"/>
      <c r="M1334" s="176"/>
      <c r="N1334" s="176" t="s">
        <v>12</v>
      </c>
      <c r="O1334" s="176" t="s">
        <v>12</v>
      </c>
      <c r="P1334" s="155" t="str">
        <f t="shared" si="260"/>
        <v xml:space="preserve"> </v>
      </c>
      <c r="Q1334" s="155" t="str">
        <f>IF(P1334="在读",IF(IFERROR(FIND("一",C1334),0)&gt;0,"一对一",VLOOKUP(LEFT(C1334,3),班级编码!A:H,8,0)),P1334)</f>
        <v xml:space="preserve"> </v>
      </c>
      <c r="R1334" s="156">
        <f t="shared" si="261"/>
        <v>0</v>
      </c>
      <c r="S1334" s="151">
        <f t="shared" si="262"/>
        <v>0</v>
      </c>
      <c r="T1334" s="151" t="str">
        <f t="shared" si="263"/>
        <v/>
      </c>
      <c r="U1334" s="151" t="str">
        <f t="shared" si="264"/>
        <v/>
      </c>
      <c r="V1334" s="151" t="str">
        <f t="shared" si="265"/>
        <v/>
      </c>
      <c r="W1334" s="151" t="str">
        <f t="shared" si="266"/>
        <v/>
      </c>
      <c r="X1334" s="151">
        <f t="shared" si="267"/>
        <v>0</v>
      </c>
      <c r="Y1334" s="151">
        <f t="shared" si="268"/>
        <v>0</v>
      </c>
      <c r="Z1334" s="151" t="str">
        <f t="shared" si="269"/>
        <v/>
      </c>
      <c r="AA1334" s="151">
        <f>COUNTIF($F$2:F1334,F1334)</f>
        <v>0</v>
      </c>
      <c r="AB1334" s="156" t="str">
        <f t="shared" si="270"/>
        <v/>
      </c>
      <c r="AC1334" t="e">
        <f>VLOOKUP(C1334,'2-班级信息'!A:AH,31,0)</f>
        <v>#N/A</v>
      </c>
      <c r="AD1334" t="e">
        <f>VLOOKUP(C1334,'2-班级信息'!A:AH,8,0)</f>
        <v>#N/A</v>
      </c>
      <c r="AE1334" t="e">
        <f t="shared" si="271"/>
        <v>#N/A</v>
      </c>
      <c r="AF1334" t="e">
        <f t="shared" si="272"/>
        <v>#N/A</v>
      </c>
    </row>
    <row r="1335" spans="1:32">
      <c r="A1335" s="176"/>
      <c r="B1335" s="176"/>
      <c r="C1335" s="176"/>
      <c r="D1335" s="176"/>
      <c r="E1335" s="176"/>
      <c r="F1335" s="176"/>
      <c r="G1335" s="175"/>
      <c r="H1335" s="176"/>
      <c r="I1335" s="176"/>
      <c r="J1335" s="176"/>
      <c r="K1335" s="176"/>
      <c r="L1335" s="176"/>
      <c r="M1335" s="176"/>
      <c r="N1335" s="176" t="s">
        <v>12</v>
      </c>
      <c r="O1335" s="176" t="s">
        <v>12</v>
      </c>
      <c r="P1335" s="155" t="str">
        <f t="shared" si="260"/>
        <v xml:space="preserve"> </v>
      </c>
      <c r="Q1335" s="155" t="str">
        <f>IF(P1335="在读",IF(IFERROR(FIND("一",C1335),0)&gt;0,"一对一",VLOOKUP(LEFT(C1335,3),班级编码!A:H,8,0)),P1335)</f>
        <v xml:space="preserve"> </v>
      </c>
      <c r="R1335" s="156">
        <f t="shared" si="261"/>
        <v>0</v>
      </c>
      <c r="S1335" s="151">
        <f t="shared" si="262"/>
        <v>0</v>
      </c>
      <c r="T1335" s="151" t="str">
        <f t="shared" si="263"/>
        <v/>
      </c>
      <c r="U1335" s="151" t="str">
        <f t="shared" si="264"/>
        <v/>
      </c>
      <c r="V1335" s="151" t="str">
        <f t="shared" si="265"/>
        <v/>
      </c>
      <c r="W1335" s="151" t="str">
        <f t="shared" si="266"/>
        <v/>
      </c>
      <c r="X1335" s="151">
        <f t="shared" si="267"/>
        <v>0</v>
      </c>
      <c r="Y1335" s="151">
        <f t="shared" si="268"/>
        <v>0</v>
      </c>
      <c r="Z1335" s="151" t="str">
        <f t="shared" si="269"/>
        <v/>
      </c>
      <c r="AA1335" s="151">
        <f>COUNTIF($F$2:F1335,F1335)</f>
        <v>0</v>
      </c>
      <c r="AB1335" s="156" t="str">
        <f t="shared" si="270"/>
        <v/>
      </c>
      <c r="AC1335" t="e">
        <f>VLOOKUP(C1335,'2-班级信息'!A:AH,31,0)</f>
        <v>#N/A</v>
      </c>
      <c r="AD1335" t="e">
        <f>VLOOKUP(C1335,'2-班级信息'!A:AH,8,0)</f>
        <v>#N/A</v>
      </c>
      <c r="AE1335" t="e">
        <f t="shared" si="271"/>
        <v>#N/A</v>
      </c>
      <c r="AF1335" t="e">
        <f t="shared" si="272"/>
        <v>#N/A</v>
      </c>
    </row>
    <row r="1336" spans="1:32">
      <c r="A1336" s="176"/>
      <c r="B1336" s="176"/>
      <c r="C1336" s="176"/>
      <c r="D1336" s="176"/>
      <c r="E1336" s="176"/>
      <c r="F1336" s="176"/>
      <c r="G1336" s="175"/>
      <c r="H1336" s="176"/>
      <c r="I1336" s="176"/>
      <c r="J1336" s="176"/>
      <c r="K1336" s="176"/>
      <c r="L1336" s="176"/>
      <c r="M1336" s="176"/>
      <c r="N1336" s="176" t="s">
        <v>12</v>
      </c>
      <c r="O1336" s="176" t="s">
        <v>12</v>
      </c>
      <c r="P1336" s="155" t="str">
        <f t="shared" si="260"/>
        <v xml:space="preserve"> </v>
      </c>
      <c r="Q1336" s="155" t="str">
        <f>IF(P1336="在读",IF(IFERROR(FIND("一",C1336),0)&gt;0,"一对一",VLOOKUP(LEFT(C1336,3),班级编码!A:H,8,0)),P1336)</f>
        <v xml:space="preserve"> </v>
      </c>
      <c r="R1336" s="156">
        <f t="shared" si="261"/>
        <v>0</v>
      </c>
      <c r="S1336" s="151">
        <f t="shared" si="262"/>
        <v>0</v>
      </c>
      <c r="T1336" s="151" t="str">
        <f t="shared" si="263"/>
        <v/>
      </c>
      <c r="U1336" s="151" t="str">
        <f t="shared" si="264"/>
        <v/>
      </c>
      <c r="V1336" s="151" t="str">
        <f t="shared" si="265"/>
        <v/>
      </c>
      <c r="W1336" s="151" t="str">
        <f t="shared" si="266"/>
        <v/>
      </c>
      <c r="X1336" s="151">
        <f t="shared" si="267"/>
        <v>0</v>
      </c>
      <c r="Y1336" s="151">
        <f t="shared" si="268"/>
        <v>0</v>
      </c>
      <c r="Z1336" s="151" t="str">
        <f t="shared" si="269"/>
        <v/>
      </c>
      <c r="AA1336" s="151">
        <f>COUNTIF($F$2:F1336,F1336)</f>
        <v>0</v>
      </c>
      <c r="AB1336" s="156" t="str">
        <f t="shared" si="270"/>
        <v/>
      </c>
      <c r="AC1336" t="e">
        <f>VLOOKUP(C1336,'2-班级信息'!A:AH,31,0)</f>
        <v>#N/A</v>
      </c>
      <c r="AD1336" t="e">
        <f>VLOOKUP(C1336,'2-班级信息'!A:AH,8,0)</f>
        <v>#N/A</v>
      </c>
      <c r="AE1336" t="e">
        <f t="shared" si="271"/>
        <v>#N/A</v>
      </c>
      <c r="AF1336" t="e">
        <f t="shared" si="272"/>
        <v>#N/A</v>
      </c>
    </row>
    <row r="1337" spans="1:32">
      <c r="A1337" s="176"/>
      <c r="B1337" s="176"/>
      <c r="C1337" s="176"/>
      <c r="D1337" s="176"/>
      <c r="E1337" s="176"/>
      <c r="F1337" s="176"/>
      <c r="G1337" s="175"/>
      <c r="H1337" s="176"/>
      <c r="I1337" s="176"/>
      <c r="J1337" s="176"/>
      <c r="K1337" s="176"/>
      <c r="L1337" s="176"/>
      <c r="M1337" s="176"/>
      <c r="N1337" s="176" t="s">
        <v>12</v>
      </c>
      <c r="O1337" s="176" t="s">
        <v>12</v>
      </c>
      <c r="P1337" s="155" t="str">
        <f t="shared" si="260"/>
        <v xml:space="preserve"> </v>
      </c>
      <c r="Q1337" s="155" t="str">
        <f>IF(P1337="在读",IF(IFERROR(FIND("一",C1337),0)&gt;0,"一对一",VLOOKUP(LEFT(C1337,3),班级编码!A:H,8,0)),P1337)</f>
        <v xml:space="preserve"> </v>
      </c>
      <c r="R1337" s="156">
        <f t="shared" si="261"/>
        <v>0</v>
      </c>
      <c r="S1337" s="151">
        <f t="shared" si="262"/>
        <v>0</v>
      </c>
      <c r="T1337" s="151" t="str">
        <f t="shared" si="263"/>
        <v/>
      </c>
      <c r="U1337" s="151" t="str">
        <f t="shared" si="264"/>
        <v/>
      </c>
      <c r="V1337" s="151" t="str">
        <f t="shared" si="265"/>
        <v/>
      </c>
      <c r="W1337" s="151" t="str">
        <f t="shared" si="266"/>
        <v/>
      </c>
      <c r="X1337" s="151">
        <f t="shared" si="267"/>
        <v>0</v>
      </c>
      <c r="Y1337" s="151">
        <f t="shared" si="268"/>
        <v>0</v>
      </c>
      <c r="Z1337" s="151" t="str">
        <f t="shared" si="269"/>
        <v/>
      </c>
      <c r="AA1337" s="151">
        <f>COUNTIF($F$2:F1337,F1337)</f>
        <v>0</v>
      </c>
      <c r="AB1337" s="156" t="str">
        <f t="shared" si="270"/>
        <v/>
      </c>
      <c r="AC1337" t="e">
        <f>VLOOKUP(C1337,'2-班级信息'!A:AH,31,0)</f>
        <v>#N/A</v>
      </c>
      <c r="AD1337" t="e">
        <f>VLOOKUP(C1337,'2-班级信息'!A:AH,8,0)</f>
        <v>#N/A</v>
      </c>
      <c r="AE1337" t="e">
        <f t="shared" si="271"/>
        <v>#N/A</v>
      </c>
      <c r="AF1337" t="e">
        <f t="shared" si="272"/>
        <v>#N/A</v>
      </c>
    </row>
    <row r="1338" spans="1:32">
      <c r="A1338" s="176"/>
      <c r="B1338" s="176"/>
      <c r="C1338" s="176"/>
      <c r="D1338" s="176"/>
      <c r="E1338" s="176"/>
      <c r="F1338" s="176"/>
      <c r="G1338" s="175"/>
      <c r="H1338" s="176"/>
      <c r="I1338" s="176"/>
      <c r="J1338" s="176"/>
      <c r="K1338" s="176"/>
      <c r="L1338" s="176"/>
      <c r="M1338" s="176"/>
      <c r="N1338" s="176" t="s">
        <v>12</v>
      </c>
      <c r="O1338" s="176" t="s">
        <v>12</v>
      </c>
      <c r="P1338" s="155" t="str">
        <f t="shared" si="260"/>
        <v xml:space="preserve"> </v>
      </c>
      <c r="Q1338" s="155" t="str">
        <f>IF(P1338="在读",IF(IFERROR(FIND("一",C1338),0)&gt;0,"一对一",VLOOKUP(LEFT(C1338,3),班级编码!A:H,8,0)),P1338)</f>
        <v xml:space="preserve"> </v>
      </c>
      <c r="R1338" s="156">
        <f t="shared" si="261"/>
        <v>0</v>
      </c>
      <c r="S1338" s="151">
        <f t="shared" si="262"/>
        <v>0</v>
      </c>
      <c r="T1338" s="151" t="str">
        <f t="shared" si="263"/>
        <v/>
      </c>
      <c r="U1338" s="151" t="str">
        <f t="shared" si="264"/>
        <v/>
      </c>
      <c r="V1338" s="151" t="str">
        <f t="shared" si="265"/>
        <v/>
      </c>
      <c r="W1338" s="151" t="str">
        <f t="shared" si="266"/>
        <v/>
      </c>
      <c r="X1338" s="151">
        <f t="shared" si="267"/>
        <v>0</v>
      </c>
      <c r="Y1338" s="151">
        <f t="shared" si="268"/>
        <v>0</v>
      </c>
      <c r="Z1338" s="151" t="str">
        <f t="shared" si="269"/>
        <v/>
      </c>
      <c r="AA1338" s="151">
        <f>COUNTIF($F$2:F1338,F1338)</f>
        <v>0</v>
      </c>
      <c r="AB1338" s="156" t="str">
        <f t="shared" si="270"/>
        <v/>
      </c>
      <c r="AC1338" t="e">
        <f>VLOOKUP(C1338,'2-班级信息'!A:AH,31,0)</f>
        <v>#N/A</v>
      </c>
      <c r="AD1338" t="e">
        <f>VLOOKUP(C1338,'2-班级信息'!A:AH,8,0)</f>
        <v>#N/A</v>
      </c>
      <c r="AE1338" t="e">
        <f t="shared" si="271"/>
        <v>#N/A</v>
      </c>
      <c r="AF1338" t="e">
        <f t="shared" si="272"/>
        <v>#N/A</v>
      </c>
    </row>
    <row r="1339" spans="1:32">
      <c r="A1339" s="176"/>
      <c r="B1339" s="176"/>
      <c r="C1339" s="176"/>
      <c r="D1339" s="176"/>
      <c r="E1339" s="176"/>
      <c r="F1339" s="176"/>
      <c r="G1339" s="175"/>
      <c r="H1339" s="176"/>
      <c r="I1339" s="176"/>
      <c r="J1339" s="176"/>
      <c r="K1339" s="176"/>
      <c r="L1339" s="176"/>
      <c r="M1339" s="176"/>
      <c r="N1339" s="176" t="s">
        <v>12</v>
      </c>
      <c r="O1339" s="176" t="s">
        <v>12</v>
      </c>
      <c r="P1339" s="155" t="str">
        <f t="shared" si="260"/>
        <v xml:space="preserve"> </v>
      </c>
      <c r="Q1339" s="155" t="str">
        <f>IF(P1339="在读",IF(IFERROR(FIND("一",C1339),0)&gt;0,"一对一",VLOOKUP(LEFT(C1339,3),班级编码!A:H,8,0)),P1339)</f>
        <v xml:space="preserve"> </v>
      </c>
      <c r="R1339" s="156">
        <f t="shared" si="261"/>
        <v>0</v>
      </c>
      <c r="S1339" s="151">
        <f t="shared" si="262"/>
        <v>0</v>
      </c>
      <c r="T1339" s="151" t="str">
        <f t="shared" si="263"/>
        <v/>
      </c>
      <c r="U1339" s="151" t="str">
        <f t="shared" si="264"/>
        <v/>
      </c>
      <c r="V1339" s="151" t="str">
        <f t="shared" si="265"/>
        <v/>
      </c>
      <c r="W1339" s="151" t="str">
        <f t="shared" si="266"/>
        <v/>
      </c>
      <c r="X1339" s="151">
        <f t="shared" si="267"/>
        <v>0</v>
      </c>
      <c r="Y1339" s="151">
        <f t="shared" si="268"/>
        <v>0</v>
      </c>
      <c r="Z1339" s="151" t="str">
        <f t="shared" si="269"/>
        <v/>
      </c>
      <c r="AA1339" s="151">
        <f>COUNTIF($F$2:F1339,F1339)</f>
        <v>0</v>
      </c>
      <c r="AB1339" s="156" t="str">
        <f t="shared" si="270"/>
        <v/>
      </c>
      <c r="AC1339" t="e">
        <f>VLOOKUP(C1339,'2-班级信息'!A:AH,31,0)</f>
        <v>#N/A</v>
      </c>
      <c r="AD1339" t="e">
        <f>VLOOKUP(C1339,'2-班级信息'!A:AH,8,0)</f>
        <v>#N/A</v>
      </c>
      <c r="AE1339" t="e">
        <f t="shared" si="271"/>
        <v>#N/A</v>
      </c>
      <c r="AF1339" t="e">
        <f t="shared" si="272"/>
        <v>#N/A</v>
      </c>
    </row>
    <row r="1340" spans="1:32">
      <c r="A1340" s="176"/>
      <c r="B1340" s="176"/>
      <c r="C1340" s="176"/>
      <c r="D1340" s="176"/>
      <c r="E1340" s="176"/>
      <c r="F1340" s="176"/>
      <c r="G1340" s="175"/>
      <c r="H1340" s="176"/>
      <c r="I1340" s="176"/>
      <c r="J1340" s="176"/>
      <c r="K1340" s="176"/>
      <c r="L1340" s="176"/>
      <c r="M1340" s="176"/>
      <c r="N1340" s="176" t="s">
        <v>12</v>
      </c>
      <c r="O1340" s="176" t="s">
        <v>12</v>
      </c>
      <c r="P1340" s="155" t="str">
        <f t="shared" si="260"/>
        <v xml:space="preserve"> </v>
      </c>
      <c r="Q1340" s="155" t="str">
        <f>IF(P1340="在读",IF(IFERROR(FIND("一",C1340),0)&gt;0,"一对一",VLOOKUP(LEFT(C1340,3),班级编码!A:H,8,0)),P1340)</f>
        <v xml:space="preserve"> </v>
      </c>
      <c r="R1340" s="156">
        <f t="shared" si="261"/>
        <v>0</v>
      </c>
      <c r="S1340" s="151">
        <f t="shared" si="262"/>
        <v>0</v>
      </c>
      <c r="T1340" s="151" t="str">
        <f t="shared" si="263"/>
        <v/>
      </c>
      <c r="U1340" s="151" t="str">
        <f t="shared" si="264"/>
        <v/>
      </c>
      <c r="V1340" s="151" t="str">
        <f t="shared" si="265"/>
        <v/>
      </c>
      <c r="W1340" s="151" t="str">
        <f t="shared" si="266"/>
        <v/>
      </c>
      <c r="X1340" s="151">
        <f t="shared" si="267"/>
        <v>0</v>
      </c>
      <c r="Y1340" s="151">
        <f t="shared" si="268"/>
        <v>0</v>
      </c>
      <c r="Z1340" s="151" t="str">
        <f t="shared" si="269"/>
        <v/>
      </c>
      <c r="AA1340" s="151">
        <f>COUNTIF($F$2:F1340,F1340)</f>
        <v>0</v>
      </c>
      <c r="AB1340" s="156" t="str">
        <f t="shared" si="270"/>
        <v/>
      </c>
      <c r="AC1340" t="e">
        <f>VLOOKUP(C1340,'2-班级信息'!A:AH,31,0)</f>
        <v>#N/A</v>
      </c>
      <c r="AD1340" t="e">
        <f>VLOOKUP(C1340,'2-班级信息'!A:AH,8,0)</f>
        <v>#N/A</v>
      </c>
      <c r="AE1340" t="e">
        <f t="shared" si="271"/>
        <v>#N/A</v>
      </c>
      <c r="AF1340" t="e">
        <f t="shared" si="272"/>
        <v>#N/A</v>
      </c>
    </row>
    <row r="1341" spans="1:32">
      <c r="A1341" s="176"/>
      <c r="B1341" s="176"/>
      <c r="C1341" s="176"/>
      <c r="D1341" s="176"/>
      <c r="E1341" s="176"/>
      <c r="F1341" s="176"/>
      <c r="G1341" s="175"/>
      <c r="H1341" s="176"/>
      <c r="I1341" s="176"/>
      <c r="J1341" s="176"/>
      <c r="K1341" s="176"/>
      <c r="L1341" s="176"/>
      <c r="M1341" s="176"/>
      <c r="N1341" s="176" t="s">
        <v>12</v>
      </c>
      <c r="O1341" s="176" t="s">
        <v>12</v>
      </c>
      <c r="P1341" s="155" t="str">
        <f t="shared" si="260"/>
        <v xml:space="preserve"> </v>
      </c>
      <c r="Q1341" s="155" t="str">
        <f>IF(P1341="在读",IF(IFERROR(FIND("一",C1341),0)&gt;0,"一对一",VLOOKUP(LEFT(C1341,3),班级编码!A:H,8,0)),P1341)</f>
        <v xml:space="preserve"> </v>
      </c>
      <c r="R1341" s="156">
        <f t="shared" si="261"/>
        <v>0</v>
      </c>
      <c r="S1341" s="151">
        <f t="shared" si="262"/>
        <v>0</v>
      </c>
      <c r="T1341" s="151" t="str">
        <f t="shared" si="263"/>
        <v/>
      </c>
      <c r="U1341" s="151" t="str">
        <f t="shared" si="264"/>
        <v/>
      </c>
      <c r="V1341" s="151" t="str">
        <f t="shared" si="265"/>
        <v/>
      </c>
      <c r="W1341" s="151" t="str">
        <f t="shared" si="266"/>
        <v/>
      </c>
      <c r="X1341" s="151">
        <f t="shared" si="267"/>
        <v>0</v>
      </c>
      <c r="Y1341" s="151">
        <f t="shared" si="268"/>
        <v>0</v>
      </c>
      <c r="Z1341" s="151" t="str">
        <f t="shared" si="269"/>
        <v/>
      </c>
      <c r="AA1341" s="151">
        <f>COUNTIF($F$2:F1341,F1341)</f>
        <v>0</v>
      </c>
      <c r="AB1341" s="156" t="str">
        <f t="shared" si="270"/>
        <v/>
      </c>
      <c r="AC1341" t="e">
        <f>VLOOKUP(C1341,'2-班级信息'!A:AH,31,0)</f>
        <v>#N/A</v>
      </c>
      <c r="AD1341" t="e">
        <f>VLOOKUP(C1341,'2-班级信息'!A:AH,8,0)</f>
        <v>#N/A</v>
      </c>
      <c r="AE1341" t="e">
        <f t="shared" si="271"/>
        <v>#N/A</v>
      </c>
      <c r="AF1341" t="e">
        <f t="shared" si="272"/>
        <v>#N/A</v>
      </c>
    </row>
    <row r="1342" spans="1:32">
      <c r="A1342" s="176"/>
      <c r="B1342" s="176"/>
      <c r="C1342" s="176"/>
      <c r="D1342" s="176"/>
      <c r="E1342" s="176"/>
      <c r="F1342" s="176"/>
      <c r="G1342" s="175"/>
      <c r="H1342" s="176"/>
      <c r="I1342" s="176"/>
      <c r="J1342" s="176"/>
      <c r="K1342" s="176"/>
      <c r="L1342" s="176"/>
      <c r="M1342" s="176"/>
      <c r="N1342" s="176" t="s">
        <v>12</v>
      </c>
      <c r="O1342" s="176" t="s">
        <v>12</v>
      </c>
      <c r="P1342" s="155" t="str">
        <f t="shared" si="260"/>
        <v xml:space="preserve"> </v>
      </c>
      <c r="Q1342" s="155" t="str">
        <f>IF(P1342="在读",IF(IFERROR(FIND("一",C1342),0)&gt;0,"一对一",VLOOKUP(LEFT(C1342,3),班级编码!A:H,8,0)),P1342)</f>
        <v xml:space="preserve"> </v>
      </c>
      <c r="R1342" s="156">
        <f t="shared" si="261"/>
        <v>0</v>
      </c>
      <c r="S1342" s="151">
        <f t="shared" si="262"/>
        <v>0</v>
      </c>
      <c r="T1342" s="151" t="str">
        <f t="shared" si="263"/>
        <v/>
      </c>
      <c r="U1342" s="151" t="str">
        <f t="shared" si="264"/>
        <v/>
      </c>
      <c r="V1342" s="151" t="str">
        <f t="shared" si="265"/>
        <v/>
      </c>
      <c r="W1342" s="151" t="str">
        <f t="shared" si="266"/>
        <v/>
      </c>
      <c r="X1342" s="151">
        <f t="shared" si="267"/>
        <v>0</v>
      </c>
      <c r="Y1342" s="151">
        <f t="shared" si="268"/>
        <v>0</v>
      </c>
      <c r="Z1342" s="151" t="str">
        <f t="shared" si="269"/>
        <v/>
      </c>
      <c r="AA1342" s="151">
        <f>COUNTIF($F$2:F1342,F1342)</f>
        <v>0</v>
      </c>
      <c r="AB1342" s="156" t="str">
        <f t="shared" si="270"/>
        <v/>
      </c>
      <c r="AC1342" t="e">
        <f>VLOOKUP(C1342,'2-班级信息'!A:AH,31,0)</f>
        <v>#N/A</v>
      </c>
      <c r="AD1342" t="e">
        <f>VLOOKUP(C1342,'2-班级信息'!A:AH,8,0)</f>
        <v>#N/A</v>
      </c>
      <c r="AE1342" t="e">
        <f t="shared" si="271"/>
        <v>#N/A</v>
      </c>
      <c r="AF1342" t="e">
        <f t="shared" si="272"/>
        <v>#N/A</v>
      </c>
    </row>
    <row r="1343" spans="1:32">
      <c r="A1343" s="176"/>
      <c r="B1343" s="176"/>
      <c r="C1343" s="176"/>
      <c r="D1343" s="176"/>
      <c r="E1343" s="176"/>
      <c r="F1343" s="176"/>
      <c r="G1343" s="175"/>
      <c r="H1343" s="176"/>
      <c r="I1343" s="176"/>
      <c r="J1343" s="176"/>
      <c r="K1343" s="176"/>
      <c r="L1343" s="176"/>
      <c r="M1343" s="176"/>
      <c r="N1343" s="176" t="s">
        <v>12</v>
      </c>
      <c r="O1343" s="176" t="s">
        <v>12</v>
      </c>
      <c r="P1343" s="155" t="str">
        <f t="shared" si="260"/>
        <v xml:space="preserve"> </v>
      </c>
      <c r="Q1343" s="155" t="str">
        <f>IF(P1343="在读",IF(IFERROR(FIND("一",C1343),0)&gt;0,"一对一",VLOOKUP(LEFT(C1343,3),班级编码!A:H,8,0)),P1343)</f>
        <v xml:space="preserve"> </v>
      </c>
      <c r="R1343" s="156">
        <f t="shared" si="261"/>
        <v>0</v>
      </c>
      <c r="S1343" s="151">
        <f t="shared" si="262"/>
        <v>0</v>
      </c>
      <c r="T1343" s="151" t="str">
        <f t="shared" si="263"/>
        <v/>
      </c>
      <c r="U1343" s="151" t="str">
        <f t="shared" si="264"/>
        <v/>
      </c>
      <c r="V1343" s="151" t="str">
        <f t="shared" si="265"/>
        <v/>
      </c>
      <c r="W1343" s="151" t="str">
        <f t="shared" si="266"/>
        <v/>
      </c>
      <c r="X1343" s="151">
        <f t="shared" si="267"/>
        <v>0</v>
      </c>
      <c r="Y1343" s="151">
        <f t="shared" si="268"/>
        <v>0</v>
      </c>
      <c r="Z1343" s="151" t="str">
        <f t="shared" si="269"/>
        <v/>
      </c>
      <c r="AA1343" s="151">
        <f>COUNTIF($F$2:F1343,F1343)</f>
        <v>0</v>
      </c>
      <c r="AB1343" s="156" t="str">
        <f t="shared" si="270"/>
        <v/>
      </c>
      <c r="AC1343" t="e">
        <f>VLOOKUP(C1343,'2-班级信息'!A:AH,31,0)</f>
        <v>#N/A</v>
      </c>
      <c r="AD1343" t="e">
        <f>VLOOKUP(C1343,'2-班级信息'!A:AH,8,0)</f>
        <v>#N/A</v>
      </c>
      <c r="AE1343" t="e">
        <f t="shared" si="271"/>
        <v>#N/A</v>
      </c>
      <c r="AF1343" t="e">
        <f t="shared" si="272"/>
        <v>#N/A</v>
      </c>
    </row>
    <row r="1344" spans="1:32">
      <c r="A1344" s="176"/>
      <c r="B1344" s="176"/>
      <c r="C1344" s="176"/>
      <c r="D1344" s="176"/>
      <c r="E1344" s="176"/>
      <c r="F1344" s="176"/>
      <c r="G1344" s="175"/>
      <c r="H1344" s="176"/>
      <c r="I1344" s="176"/>
      <c r="J1344" s="176"/>
      <c r="K1344" s="176"/>
      <c r="L1344" s="176"/>
      <c r="M1344" s="176"/>
      <c r="N1344" s="176" t="s">
        <v>12</v>
      </c>
      <c r="O1344" s="176" t="s">
        <v>12</v>
      </c>
      <c r="P1344" s="155" t="str">
        <f t="shared" si="260"/>
        <v xml:space="preserve"> </v>
      </c>
      <c r="Q1344" s="155" t="str">
        <f>IF(P1344="在读",IF(IFERROR(FIND("一",C1344),0)&gt;0,"一对一",VLOOKUP(LEFT(C1344,3),班级编码!A:H,8,0)),P1344)</f>
        <v xml:space="preserve"> </v>
      </c>
      <c r="R1344" s="156">
        <f t="shared" si="261"/>
        <v>0</v>
      </c>
      <c r="S1344" s="151">
        <f t="shared" si="262"/>
        <v>0</v>
      </c>
      <c r="T1344" s="151" t="str">
        <f t="shared" si="263"/>
        <v/>
      </c>
      <c r="U1344" s="151" t="str">
        <f t="shared" si="264"/>
        <v/>
      </c>
      <c r="V1344" s="151" t="str">
        <f t="shared" si="265"/>
        <v/>
      </c>
      <c r="W1344" s="151" t="str">
        <f t="shared" si="266"/>
        <v/>
      </c>
      <c r="X1344" s="151">
        <f t="shared" si="267"/>
        <v>0</v>
      </c>
      <c r="Y1344" s="151">
        <f t="shared" si="268"/>
        <v>0</v>
      </c>
      <c r="Z1344" s="151" t="str">
        <f t="shared" si="269"/>
        <v/>
      </c>
      <c r="AA1344" s="151">
        <f>COUNTIF($F$2:F1344,F1344)</f>
        <v>0</v>
      </c>
      <c r="AB1344" s="156" t="str">
        <f t="shared" si="270"/>
        <v/>
      </c>
      <c r="AC1344" t="e">
        <f>VLOOKUP(C1344,'2-班级信息'!A:AH,31,0)</f>
        <v>#N/A</v>
      </c>
      <c r="AD1344" t="e">
        <f>VLOOKUP(C1344,'2-班级信息'!A:AH,8,0)</f>
        <v>#N/A</v>
      </c>
      <c r="AE1344" t="e">
        <f t="shared" si="271"/>
        <v>#N/A</v>
      </c>
      <c r="AF1344" t="e">
        <f t="shared" si="272"/>
        <v>#N/A</v>
      </c>
    </row>
    <row r="1345" spans="1:32">
      <c r="A1345" s="176"/>
      <c r="B1345" s="176"/>
      <c r="C1345" s="176"/>
      <c r="D1345" s="176"/>
      <c r="E1345" s="176"/>
      <c r="F1345" s="176"/>
      <c r="G1345" s="175"/>
      <c r="H1345" s="176"/>
      <c r="I1345" s="176"/>
      <c r="J1345" s="176"/>
      <c r="K1345" s="176"/>
      <c r="L1345" s="176"/>
      <c r="M1345" s="176"/>
      <c r="N1345" s="176" t="s">
        <v>12</v>
      </c>
      <c r="O1345" s="176" t="s">
        <v>12</v>
      </c>
      <c r="P1345" s="155" t="str">
        <f t="shared" si="260"/>
        <v xml:space="preserve"> </v>
      </c>
      <c r="Q1345" s="155" t="str">
        <f>IF(P1345="在读",IF(IFERROR(FIND("一",C1345),0)&gt;0,"一对一",VLOOKUP(LEFT(C1345,3),班级编码!A:H,8,0)),P1345)</f>
        <v xml:space="preserve"> </v>
      </c>
      <c r="R1345" s="156">
        <f t="shared" si="261"/>
        <v>0</v>
      </c>
      <c r="S1345" s="151">
        <f t="shared" si="262"/>
        <v>0</v>
      </c>
      <c r="T1345" s="151" t="str">
        <f t="shared" si="263"/>
        <v/>
      </c>
      <c r="U1345" s="151" t="str">
        <f t="shared" si="264"/>
        <v/>
      </c>
      <c r="V1345" s="151" t="str">
        <f t="shared" si="265"/>
        <v/>
      </c>
      <c r="W1345" s="151" t="str">
        <f t="shared" si="266"/>
        <v/>
      </c>
      <c r="X1345" s="151">
        <f t="shared" si="267"/>
        <v>0</v>
      </c>
      <c r="Y1345" s="151">
        <f t="shared" si="268"/>
        <v>0</v>
      </c>
      <c r="Z1345" s="151" t="str">
        <f t="shared" si="269"/>
        <v/>
      </c>
      <c r="AA1345" s="151">
        <f>COUNTIF($F$2:F1345,F1345)</f>
        <v>0</v>
      </c>
      <c r="AB1345" s="156" t="str">
        <f t="shared" si="270"/>
        <v/>
      </c>
      <c r="AC1345" t="e">
        <f>VLOOKUP(C1345,'2-班级信息'!A:AH,31,0)</f>
        <v>#N/A</v>
      </c>
      <c r="AD1345" t="e">
        <f>VLOOKUP(C1345,'2-班级信息'!A:AH,8,0)</f>
        <v>#N/A</v>
      </c>
      <c r="AE1345" t="e">
        <f t="shared" si="271"/>
        <v>#N/A</v>
      </c>
      <c r="AF1345" t="e">
        <f t="shared" si="272"/>
        <v>#N/A</v>
      </c>
    </row>
    <row r="1346" spans="1:32">
      <c r="A1346" s="176"/>
      <c r="B1346" s="176"/>
      <c r="C1346" s="176"/>
      <c r="D1346" s="176"/>
      <c r="E1346" s="176"/>
      <c r="F1346" s="176"/>
      <c r="G1346" s="175"/>
      <c r="H1346" s="176"/>
      <c r="I1346" s="176"/>
      <c r="J1346" s="176"/>
      <c r="K1346" s="176"/>
      <c r="L1346" s="176"/>
      <c r="M1346" s="176"/>
      <c r="N1346" s="176" t="s">
        <v>12</v>
      </c>
      <c r="O1346" s="176" t="s">
        <v>12</v>
      </c>
      <c r="P1346" s="155" t="str">
        <f t="shared" si="260"/>
        <v xml:space="preserve"> </v>
      </c>
      <c r="Q1346" s="155" t="str">
        <f>IF(P1346="在读",IF(IFERROR(FIND("一",C1346),0)&gt;0,"一对一",VLOOKUP(LEFT(C1346,3),班级编码!A:H,8,0)),P1346)</f>
        <v xml:space="preserve"> </v>
      </c>
      <c r="R1346" s="156">
        <f t="shared" si="261"/>
        <v>0</v>
      </c>
      <c r="S1346" s="151">
        <f t="shared" si="262"/>
        <v>0</v>
      </c>
      <c r="T1346" s="151" t="str">
        <f t="shared" si="263"/>
        <v/>
      </c>
      <c r="U1346" s="151" t="str">
        <f t="shared" si="264"/>
        <v/>
      </c>
      <c r="V1346" s="151" t="str">
        <f t="shared" si="265"/>
        <v/>
      </c>
      <c r="W1346" s="151" t="str">
        <f t="shared" si="266"/>
        <v/>
      </c>
      <c r="X1346" s="151">
        <f t="shared" si="267"/>
        <v>0</v>
      </c>
      <c r="Y1346" s="151">
        <f t="shared" si="268"/>
        <v>0</v>
      </c>
      <c r="Z1346" s="151" t="str">
        <f t="shared" si="269"/>
        <v/>
      </c>
      <c r="AA1346" s="151">
        <f>COUNTIF($F$2:F1346,F1346)</f>
        <v>0</v>
      </c>
      <c r="AB1346" s="156" t="str">
        <f t="shared" si="270"/>
        <v/>
      </c>
      <c r="AC1346" t="e">
        <f>VLOOKUP(C1346,'2-班级信息'!A:AH,31,0)</f>
        <v>#N/A</v>
      </c>
      <c r="AD1346" t="e">
        <f>VLOOKUP(C1346,'2-班级信息'!A:AH,8,0)</f>
        <v>#N/A</v>
      </c>
      <c r="AE1346" t="e">
        <f t="shared" si="271"/>
        <v>#N/A</v>
      </c>
      <c r="AF1346" t="e">
        <f t="shared" si="272"/>
        <v>#N/A</v>
      </c>
    </row>
    <row r="1347" spans="1:32">
      <c r="A1347" s="176"/>
      <c r="B1347" s="176"/>
      <c r="C1347" s="176"/>
      <c r="D1347" s="176"/>
      <c r="E1347" s="176"/>
      <c r="F1347" s="176"/>
      <c r="G1347" s="175"/>
      <c r="H1347" s="176"/>
      <c r="I1347" s="176"/>
      <c r="J1347" s="176"/>
      <c r="K1347" s="176"/>
      <c r="L1347" s="176"/>
      <c r="M1347" s="176"/>
      <c r="N1347" s="176" t="s">
        <v>12</v>
      </c>
      <c r="O1347" s="176" t="s">
        <v>12</v>
      </c>
      <c r="P1347" s="155" t="str">
        <f t="shared" ref="P1347:P1410" si="273">IF(C1347="停读","停读",IF(C1347="未进班","未进班",IF(AND(L1347="",F1347&lt;&gt;""),"在读"," ")))</f>
        <v xml:space="preserve"> </v>
      </c>
      <c r="Q1347" s="155" t="str">
        <f>IF(P1347="在读",IF(IFERROR(FIND("一",C1347),0)&gt;0,"一对一",VLOOKUP(LEFT(C1347,3),班级编码!A:H,8,0)),P1347)</f>
        <v xml:space="preserve"> </v>
      </c>
      <c r="R1347" s="156">
        <f t="shared" ref="R1347:R1410" si="274">+C1347</f>
        <v>0</v>
      </c>
      <c r="S1347" s="151">
        <f t="shared" ref="S1347:S1410" si="275">IFERROR(LEFT(E1347,FIND(",",E1347)-1),E1347)</f>
        <v>0</v>
      </c>
      <c r="T1347" s="151" t="str">
        <f t="shared" ref="T1347:T1410" si="276">IF(X1347=Y1347,W1347,V1347)</f>
        <v/>
      </c>
      <c r="U1347" s="151" t="str">
        <f t="shared" ref="U1347:U1410" si="277">IF(X1347=Y1347,V1347,W1347)</f>
        <v/>
      </c>
      <c r="V1347" s="151" t="str">
        <f t="shared" ref="V1347:V1410" si="278">IFERROR(MID(E1347,FIND(",",E1347)+1,FIND("@",SUBSTITUTE(E1347,",","@",2))-FIND(",",E1347)-1),IF(ISERROR(FIND(",",E1347)),"",MID(E1347,FIND(",",E1347)+1,20)))</f>
        <v/>
      </c>
      <c r="W1347" s="151" t="str">
        <f t="shared" ref="W1347:W1410" si="279">IFERROR(MID(E1347,FIND("@",SUBSTITUTE(E1347,",","@",2))+1,10),"")</f>
        <v/>
      </c>
      <c r="X1347" s="151">
        <f t="shared" ref="X1347:X1410" si="280">LEN(V1347)</f>
        <v>0</v>
      </c>
      <c r="Y1347" s="151">
        <f t="shared" ref="Y1347:Y1410" si="281">LENB(V1347)</f>
        <v>0</v>
      </c>
      <c r="Z1347" s="151" t="str">
        <f t="shared" ref="Z1347:Z1410" si="282">IF(COUNTIF(F:F,F1347)&gt;1,"重复","")</f>
        <v/>
      </c>
      <c r="AA1347" s="151">
        <f>COUNTIF($F$2:F1347,F1347)</f>
        <v>0</v>
      </c>
      <c r="AB1347" s="156" t="str">
        <f t="shared" ref="AB1347:AB1410" si="283">IF(IFERROR(FIND("一",C1347),0)&gt;0,"一对一",LEFT(C1347,3))</f>
        <v/>
      </c>
      <c r="AC1347" t="e">
        <f>VLOOKUP(C1347,'2-班级信息'!A:AH,31,0)</f>
        <v>#N/A</v>
      </c>
      <c r="AD1347" t="e">
        <f>VLOOKUP(C1347,'2-班级信息'!A:AH,8,0)</f>
        <v>#N/A</v>
      </c>
      <c r="AE1347" t="e">
        <f t="shared" ref="AE1347:AE1410" si="284">IF(Q1347="一对一","一对一",VLOOKUP(H1347,AG:AH,2,0))</f>
        <v>#N/A</v>
      </c>
      <c r="AF1347" t="e">
        <f t="shared" ref="AF1347:AF1410" si="285">IF(OR(AE1347="幼儿班",AE1347="中学班",AE1347="一对一"),AE1347,IF(OR(AC1347="周日晚上",AC1347="周五晚上",AC1347="周六晚上"),AC1347,IF(OR(AC1347="周六上午",AC1347="周六下午",AC1347="周日上午",AC1347="周日下午",),"小学周末白天班","小学平时"&amp;AD1347&amp;"班")))</f>
        <v>#N/A</v>
      </c>
    </row>
    <row r="1348" spans="1:32">
      <c r="A1348" s="176"/>
      <c r="B1348" s="176"/>
      <c r="C1348" s="176"/>
      <c r="D1348" s="176"/>
      <c r="E1348" s="176"/>
      <c r="F1348" s="176"/>
      <c r="G1348" s="175"/>
      <c r="H1348" s="176"/>
      <c r="I1348" s="176"/>
      <c r="J1348" s="176"/>
      <c r="K1348" s="176"/>
      <c r="L1348" s="176"/>
      <c r="M1348" s="176"/>
      <c r="N1348" s="176" t="s">
        <v>12</v>
      </c>
      <c r="O1348" s="176" t="s">
        <v>12</v>
      </c>
      <c r="P1348" s="155" t="str">
        <f t="shared" si="273"/>
        <v xml:space="preserve"> </v>
      </c>
      <c r="Q1348" s="155" t="str">
        <f>IF(P1348="在读",IF(IFERROR(FIND("一",C1348),0)&gt;0,"一对一",VLOOKUP(LEFT(C1348,3),班级编码!A:H,8,0)),P1348)</f>
        <v xml:space="preserve"> </v>
      </c>
      <c r="R1348" s="156">
        <f t="shared" si="274"/>
        <v>0</v>
      </c>
      <c r="S1348" s="151">
        <f t="shared" si="275"/>
        <v>0</v>
      </c>
      <c r="T1348" s="151" t="str">
        <f t="shared" si="276"/>
        <v/>
      </c>
      <c r="U1348" s="151" t="str">
        <f t="shared" si="277"/>
        <v/>
      </c>
      <c r="V1348" s="151" t="str">
        <f t="shared" si="278"/>
        <v/>
      </c>
      <c r="W1348" s="151" t="str">
        <f t="shared" si="279"/>
        <v/>
      </c>
      <c r="X1348" s="151">
        <f t="shared" si="280"/>
        <v>0</v>
      </c>
      <c r="Y1348" s="151">
        <f t="shared" si="281"/>
        <v>0</v>
      </c>
      <c r="Z1348" s="151" t="str">
        <f t="shared" si="282"/>
        <v/>
      </c>
      <c r="AA1348" s="151">
        <f>COUNTIF($F$2:F1348,F1348)</f>
        <v>0</v>
      </c>
      <c r="AB1348" s="156" t="str">
        <f t="shared" si="283"/>
        <v/>
      </c>
      <c r="AC1348" t="e">
        <f>VLOOKUP(C1348,'2-班级信息'!A:AH,31,0)</f>
        <v>#N/A</v>
      </c>
      <c r="AD1348" t="e">
        <f>VLOOKUP(C1348,'2-班级信息'!A:AH,8,0)</f>
        <v>#N/A</v>
      </c>
      <c r="AE1348" t="e">
        <f t="shared" si="284"/>
        <v>#N/A</v>
      </c>
      <c r="AF1348" t="e">
        <f t="shared" si="285"/>
        <v>#N/A</v>
      </c>
    </row>
    <row r="1349" spans="1:32">
      <c r="A1349" s="176"/>
      <c r="B1349" s="176"/>
      <c r="C1349" s="176"/>
      <c r="D1349" s="176"/>
      <c r="E1349" s="176"/>
      <c r="F1349" s="176"/>
      <c r="G1349" s="175"/>
      <c r="H1349" s="176"/>
      <c r="I1349" s="176"/>
      <c r="J1349" s="176"/>
      <c r="K1349" s="176"/>
      <c r="L1349" s="176"/>
      <c r="M1349" s="176"/>
      <c r="N1349" s="176" t="s">
        <v>12</v>
      </c>
      <c r="O1349" s="176" t="s">
        <v>12</v>
      </c>
      <c r="P1349" s="155" t="str">
        <f t="shared" si="273"/>
        <v xml:space="preserve"> </v>
      </c>
      <c r="Q1349" s="155" t="str">
        <f>IF(P1349="在读",IF(IFERROR(FIND("一",C1349),0)&gt;0,"一对一",VLOOKUP(LEFT(C1349,3),班级编码!A:H,8,0)),P1349)</f>
        <v xml:space="preserve"> </v>
      </c>
      <c r="R1349" s="156">
        <f t="shared" si="274"/>
        <v>0</v>
      </c>
      <c r="S1349" s="151">
        <f t="shared" si="275"/>
        <v>0</v>
      </c>
      <c r="T1349" s="151" t="str">
        <f t="shared" si="276"/>
        <v/>
      </c>
      <c r="U1349" s="151" t="str">
        <f t="shared" si="277"/>
        <v/>
      </c>
      <c r="V1349" s="151" t="str">
        <f t="shared" si="278"/>
        <v/>
      </c>
      <c r="W1349" s="151" t="str">
        <f t="shared" si="279"/>
        <v/>
      </c>
      <c r="X1349" s="151">
        <f t="shared" si="280"/>
        <v>0</v>
      </c>
      <c r="Y1349" s="151">
        <f t="shared" si="281"/>
        <v>0</v>
      </c>
      <c r="Z1349" s="151" t="str">
        <f t="shared" si="282"/>
        <v/>
      </c>
      <c r="AA1349" s="151">
        <f>COUNTIF($F$2:F1349,F1349)</f>
        <v>0</v>
      </c>
      <c r="AB1349" s="156" t="str">
        <f t="shared" si="283"/>
        <v/>
      </c>
      <c r="AC1349" t="e">
        <f>VLOOKUP(C1349,'2-班级信息'!A:AH,31,0)</f>
        <v>#N/A</v>
      </c>
      <c r="AD1349" t="e">
        <f>VLOOKUP(C1349,'2-班级信息'!A:AH,8,0)</f>
        <v>#N/A</v>
      </c>
      <c r="AE1349" t="e">
        <f t="shared" si="284"/>
        <v>#N/A</v>
      </c>
      <c r="AF1349" t="e">
        <f t="shared" si="285"/>
        <v>#N/A</v>
      </c>
    </row>
    <row r="1350" spans="1:32">
      <c r="A1350" s="176"/>
      <c r="B1350" s="176"/>
      <c r="C1350" s="176"/>
      <c r="D1350" s="176"/>
      <c r="E1350" s="176"/>
      <c r="F1350" s="176"/>
      <c r="G1350" s="175"/>
      <c r="H1350" s="176"/>
      <c r="I1350" s="176"/>
      <c r="J1350" s="176"/>
      <c r="K1350" s="176"/>
      <c r="L1350" s="176"/>
      <c r="M1350" s="176"/>
      <c r="N1350" s="176" t="s">
        <v>12</v>
      </c>
      <c r="O1350" s="176" t="s">
        <v>12</v>
      </c>
      <c r="P1350" s="155" t="str">
        <f t="shared" si="273"/>
        <v xml:space="preserve"> </v>
      </c>
      <c r="Q1350" s="155" t="str">
        <f>IF(P1350="在读",IF(IFERROR(FIND("一",C1350),0)&gt;0,"一对一",VLOOKUP(LEFT(C1350,3),班级编码!A:H,8,0)),P1350)</f>
        <v xml:space="preserve"> </v>
      </c>
      <c r="R1350" s="156">
        <f t="shared" si="274"/>
        <v>0</v>
      </c>
      <c r="S1350" s="151">
        <f t="shared" si="275"/>
        <v>0</v>
      </c>
      <c r="T1350" s="151" t="str">
        <f t="shared" si="276"/>
        <v/>
      </c>
      <c r="U1350" s="151" t="str">
        <f t="shared" si="277"/>
        <v/>
      </c>
      <c r="V1350" s="151" t="str">
        <f t="shared" si="278"/>
        <v/>
      </c>
      <c r="W1350" s="151" t="str">
        <f t="shared" si="279"/>
        <v/>
      </c>
      <c r="X1350" s="151">
        <f t="shared" si="280"/>
        <v>0</v>
      </c>
      <c r="Y1350" s="151">
        <f t="shared" si="281"/>
        <v>0</v>
      </c>
      <c r="Z1350" s="151" t="str">
        <f t="shared" si="282"/>
        <v/>
      </c>
      <c r="AA1350" s="151">
        <f>COUNTIF($F$2:F1350,F1350)</f>
        <v>0</v>
      </c>
      <c r="AB1350" s="156" t="str">
        <f t="shared" si="283"/>
        <v/>
      </c>
      <c r="AC1350" t="e">
        <f>VLOOKUP(C1350,'2-班级信息'!A:AH,31,0)</f>
        <v>#N/A</v>
      </c>
      <c r="AD1350" t="e">
        <f>VLOOKUP(C1350,'2-班级信息'!A:AH,8,0)</f>
        <v>#N/A</v>
      </c>
      <c r="AE1350" t="e">
        <f t="shared" si="284"/>
        <v>#N/A</v>
      </c>
      <c r="AF1350" t="e">
        <f t="shared" si="285"/>
        <v>#N/A</v>
      </c>
    </row>
    <row r="1351" spans="1:32">
      <c r="A1351" s="176"/>
      <c r="B1351" s="176"/>
      <c r="C1351" s="176"/>
      <c r="D1351" s="176"/>
      <c r="E1351" s="176"/>
      <c r="F1351" s="176"/>
      <c r="G1351" s="175"/>
      <c r="H1351" s="310"/>
      <c r="I1351" s="176"/>
      <c r="J1351" s="176"/>
      <c r="K1351" s="176"/>
      <c r="L1351" s="176"/>
      <c r="M1351" s="176"/>
      <c r="N1351" s="176" t="s">
        <v>12</v>
      </c>
      <c r="O1351" s="176" t="s">
        <v>12</v>
      </c>
      <c r="P1351" s="155" t="str">
        <f t="shared" si="273"/>
        <v xml:space="preserve"> </v>
      </c>
      <c r="Q1351" s="155" t="str">
        <f>IF(P1351="在读",IF(IFERROR(FIND("一",C1351),0)&gt;0,"一对一",VLOOKUP(LEFT(C1351,3),班级编码!A:H,8,0)),P1351)</f>
        <v xml:space="preserve"> </v>
      </c>
      <c r="R1351" s="156">
        <f t="shared" si="274"/>
        <v>0</v>
      </c>
      <c r="S1351" s="151">
        <f t="shared" si="275"/>
        <v>0</v>
      </c>
      <c r="T1351" s="151" t="str">
        <f t="shared" si="276"/>
        <v/>
      </c>
      <c r="U1351" s="151" t="str">
        <f t="shared" si="277"/>
        <v/>
      </c>
      <c r="V1351" s="151" t="str">
        <f t="shared" si="278"/>
        <v/>
      </c>
      <c r="W1351" s="151" t="str">
        <f t="shared" si="279"/>
        <v/>
      </c>
      <c r="X1351" s="151">
        <f t="shared" si="280"/>
        <v>0</v>
      </c>
      <c r="Y1351" s="151">
        <f t="shared" si="281"/>
        <v>0</v>
      </c>
      <c r="Z1351" s="151" t="str">
        <f t="shared" si="282"/>
        <v/>
      </c>
      <c r="AA1351" s="151">
        <f>COUNTIF($F$2:F1351,F1351)</f>
        <v>0</v>
      </c>
      <c r="AB1351" s="156" t="str">
        <f t="shared" si="283"/>
        <v/>
      </c>
      <c r="AC1351" t="e">
        <f>VLOOKUP(C1351,'2-班级信息'!A:AH,31,0)</f>
        <v>#N/A</v>
      </c>
      <c r="AD1351" t="e">
        <f>VLOOKUP(C1351,'2-班级信息'!A:AH,8,0)</f>
        <v>#N/A</v>
      </c>
      <c r="AE1351" t="e">
        <f t="shared" si="284"/>
        <v>#N/A</v>
      </c>
      <c r="AF1351" t="e">
        <f t="shared" si="285"/>
        <v>#N/A</v>
      </c>
    </row>
    <row r="1352" spans="1:32">
      <c r="A1352" s="176"/>
      <c r="B1352" s="176"/>
      <c r="C1352" s="176"/>
      <c r="D1352" s="176"/>
      <c r="E1352" s="176"/>
      <c r="F1352" s="176"/>
      <c r="G1352" s="175"/>
      <c r="H1352" s="176"/>
      <c r="I1352" s="176"/>
      <c r="J1352" s="176"/>
      <c r="K1352" s="176"/>
      <c r="L1352" s="176"/>
      <c r="M1352" s="176"/>
      <c r="N1352" s="176" t="s">
        <v>12</v>
      </c>
      <c r="O1352" s="176" t="s">
        <v>12</v>
      </c>
      <c r="P1352" s="155" t="str">
        <f t="shared" si="273"/>
        <v xml:space="preserve"> </v>
      </c>
      <c r="Q1352" s="155" t="str">
        <f>IF(P1352="在读",IF(IFERROR(FIND("一",C1352),0)&gt;0,"一对一",VLOOKUP(LEFT(C1352,3),班级编码!A:H,8,0)),P1352)</f>
        <v xml:space="preserve"> </v>
      </c>
      <c r="R1352" s="156">
        <f t="shared" si="274"/>
        <v>0</v>
      </c>
      <c r="S1352" s="151">
        <f t="shared" si="275"/>
        <v>0</v>
      </c>
      <c r="T1352" s="151" t="str">
        <f t="shared" si="276"/>
        <v/>
      </c>
      <c r="U1352" s="151" t="str">
        <f t="shared" si="277"/>
        <v/>
      </c>
      <c r="V1352" s="151" t="str">
        <f t="shared" si="278"/>
        <v/>
      </c>
      <c r="W1352" s="151" t="str">
        <f t="shared" si="279"/>
        <v/>
      </c>
      <c r="X1352" s="151">
        <f t="shared" si="280"/>
        <v>0</v>
      </c>
      <c r="Y1352" s="151">
        <f t="shared" si="281"/>
        <v>0</v>
      </c>
      <c r="Z1352" s="151" t="str">
        <f t="shared" si="282"/>
        <v/>
      </c>
      <c r="AA1352" s="151">
        <f>COUNTIF($F$2:F1352,F1352)</f>
        <v>0</v>
      </c>
      <c r="AB1352" s="156" t="str">
        <f t="shared" si="283"/>
        <v/>
      </c>
      <c r="AC1352" t="e">
        <f>VLOOKUP(C1352,'2-班级信息'!A:AH,31,0)</f>
        <v>#N/A</v>
      </c>
      <c r="AD1352" t="e">
        <f>VLOOKUP(C1352,'2-班级信息'!A:AH,8,0)</f>
        <v>#N/A</v>
      </c>
      <c r="AE1352" t="e">
        <f t="shared" si="284"/>
        <v>#N/A</v>
      </c>
      <c r="AF1352" t="e">
        <f t="shared" si="285"/>
        <v>#N/A</v>
      </c>
    </row>
    <row r="1353" spans="1:32">
      <c r="A1353" s="176"/>
      <c r="B1353" s="176"/>
      <c r="C1353" s="176"/>
      <c r="D1353" s="176"/>
      <c r="E1353" s="176"/>
      <c r="F1353" s="176"/>
      <c r="G1353" s="175"/>
      <c r="H1353" s="176"/>
      <c r="I1353" s="176"/>
      <c r="J1353" s="176"/>
      <c r="K1353" s="176"/>
      <c r="L1353" s="176"/>
      <c r="M1353" s="176"/>
      <c r="N1353" s="176" t="s">
        <v>12</v>
      </c>
      <c r="O1353" s="176" t="s">
        <v>12</v>
      </c>
      <c r="P1353" s="155" t="str">
        <f t="shared" si="273"/>
        <v xml:space="preserve"> </v>
      </c>
      <c r="Q1353" s="155" t="str">
        <f>IF(P1353="在读",IF(IFERROR(FIND("一",C1353),0)&gt;0,"一对一",VLOOKUP(LEFT(C1353,3),班级编码!A:H,8,0)),P1353)</f>
        <v xml:space="preserve"> </v>
      </c>
      <c r="R1353" s="156">
        <f t="shared" si="274"/>
        <v>0</v>
      </c>
      <c r="S1353" s="151">
        <f t="shared" si="275"/>
        <v>0</v>
      </c>
      <c r="T1353" s="151" t="str">
        <f t="shared" si="276"/>
        <v/>
      </c>
      <c r="U1353" s="151" t="str">
        <f t="shared" si="277"/>
        <v/>
      </c>
      <c r="V1353" s="151" t="str">
        <f t="shared" si="278"/>
        <v/>
      </c>
      <c r="W1353" s="151" t="str">
        <f t="shared" si="279"/>
        <v/>
      </c>
      <c r="X1353" s="151">
        <f t="shared" si="280"/>
        <v>0</v>
      </c>
      <c r="Y1353" s="151">
        <f t="shared" si="281"/>
        <v>0</v>
      </c>
      <c r="Z1353" s="151" t="str">
        <f t="shared" si="282"/>
        <v/>
      </c>
      <c r="AA1353" s="151">
        <f>COUNTIF($F$2:F1353,F1353)</f>
        <v>0</v>
      </c>
      <c r="AB1353" s="156" t="str">
        <f t="shared" si="283"/>
        <v/>
      </c>
      <c r="AC1353" t="e">
        <f>VLOOKUP(C1353,'2-班级信息'!A:AH,31,0)</f>
        <v>#N/A</v>
      </c>
      <c r="AD1353" t="e">
        <f>VLOOKUP(C1353,'2-班级信息'!A:AH,8,0)</f>
        <v>#N/A</v>
      </c>
      <c r="AE1353" t="e">
        <f t="shared" si="284"/>
        <v>#N/A</v>
      </c>
      <c r="AF1353" t="e">
        <f t="shared" si="285"/>
        <v>#N/A</v>
      </c>
    </row>
    <row r="1354" spans="1:32">
      <c r="A1354" s="176"/>
      <c r="B1354" s="176"/>
      <c r="C1354" s="176"/>
      <c r="D1354" s="176"/>
      <c r="E1354" s="176"/>
      <c r="F1354" s="176"/>
      <c r="G1354" s="175"/>
      <c r="H1354" s="176"/>
      <c r="I1354" s="176"/>
      <c r="J1354" s="176"/>
      <c r="K1354" s="176"/>
      <c r="L1354" s="176"/>
      <c r="M1354" s="176"/>
      <c r="N1354" s="176" t="s">
        <v>12</v>
      </c>
      <c r="O1354" s="176" t="s">
        <v>12</v>
      </c>
      <c r="P1354" s="155" t="str">
        <f t="shared" si="273"/>
        <v xml:space="preserve"> </v>
      </c>
      <c r="Q1354" s="155" t="str">
        <f>IF(P1354="在读",IF(IFERROR(FIND("一",C1354),0)&gt;0,"一对一",VLOOKUP(LEFT(C1354,3),班级编码!A:H,8,0)),P1354)</f>
        <v xml:space="preserve"> </v>
      </c>
      <c r="R1354" s="156">
        <f t="shared" si="274"/>
        <v>0</v>
      </c>
      <c r="S1354" s="151">
        <f t="shared" si="275"/>
        <v>0</v>
      </c>
      <c r="T1354" s="151" t="str">
        <f t="shared" si="276"/>
        <v/>
      </c>
      <c r="U1354" s="151" t="str">
        <f t="shared" si="277"/>
        <v/>
      </c>
      <c r="V1354" s="151" t="str">
        <f t="shared" si="278"/>
        <v/>
      </c>
      <c r="W1354" s="151" t="str">
        <f t="shared" si="279"/>
        <v/>
      </c>
      <c r="X1354" s="151">
        <f t="shared" si="280"/>
        <v>0</v>
      </c>
      <c r="Y1354" s="151">
        <f t="shared" si="281"/>
        <v>0</v>
      </c>
      <c r="Z1354" s="151" t="str">
        <f t="shared" si="282"/>
        <v/>
      </c>
      <c r="AA1354" s="151">
        <f>COUNTIF($F$2:F1354,F1354)</f>
        <v>0</v>
      </c>
      <c r="AB1354" s="156" t="str">
        <f t="shared" si="283"/>
        <v/>
      </c>
      <c r="AC1354" t="e">
        <f>VLOOKUP(C1354,'2-班级信息'!A:AH,31,0)</f>
        <v>#N/A</v>
      </c>
      <c r="AD1354" t="e">
        <f>VLOOKUP(C1354,'2-班级信息'!A:AH,8,0)</f>
        <v>#N/A</v>
      </c>
      <c r="AE1354" t="e">
        <f t="shared" si="284"/>
        <v>#N/A</v>
      </c>
      <c r="AF1354" t="e">
        <f t="shared" si="285"/>
        <v>#N/A</v>
      </c>
    </row>
    <row r="1355" spans="1:32">
      <c r="A1355" s="176"/>
      <c r="B1355" s="176"/>
      <c r="C1355" s="176"/>
      <c r="D1355" s="176"/>
      <c r="E1355" s="176"/>
      <c r="F1355" s="176"/>
      <c r="G1355" s="175"/>
      <c r="H1355" s="176"/>
      <c r="I1355" s="176"/>
      <c r="J1355" s="176"/>
      <c r="K1355" s="176"/>
      <c r="L1355" s="176"/>
      <c r="M1355" s="176"/>
      <c r="N1355" s="176" t="s">
        <v>12</v>
      </c>
      <c r="O1355" s="176" t="s">
        <v>12</v>
      </c>
      <c r="P1355" s="155" t="str">
        <f t="shared" si="273"/>
        <v xml:space="preserve"> </v>
      </c>
      <c r="Q1355" s="155" t="str">
        <f>IF(P1355="在读",IF(IFERROR(FIND("一",C1355),0)&gt;0,"一对一",VLOOKUP(LEFT(C1355,3),班级编码!A:H,8,0)),P1355)</f>
        <v xml:space="preserve"> </v>
      </c>
      <c r="R1355" s="156">
        <f t="shared" si="274"/>
        <v>0</v>
      </c>
      <c r="S1355" s="151">
        <f t="shared" si="275"/>
        <v>0</v>
      </c>
      <c r="T1355" s="151" t="str">
        <f t="shared" si="276"/>
        <v/>
      </c>
      <c r="U1355" s="151" t="str">
        <f t="shared" si="277"/>
        <v/>
      </c>
      <c r="V1355" s="151" t="str">
        <f t="shared" si="278"/>
        <v/>
      </c>
      <c r="W1355" s="151" t="str">
        <f t="shared" si="279"/>
        <v/>
      </c>
      <c r="X1355" s="151">
        <f t="shared" si="280"/>
        <v>0</v>
      </c>
      <c r="Y1355" s="151">
        <f t="shared" si="281"/>
        <v>0</v>
      </c>
      <c r="Z1355" s="151" t="str">
        <f t="shared" si="282"/>
        <v/>
      </c>
      <c r="AA1355" s="151">
        <f>COUNTIF($F$2:F1355,F1355)</f>
        <v>0</v>
      </c>
      <c r="AB1355" s="156" t="str">
        <f t="shared" si="283"/>
        <v/>
      </c>
      <c r="AC1355" t="e">
        <f>VLOOKUP(C1355,'2-班级信息'!A:AH,31,0)</f>
        <v>#N/A</v>
      </c>
      <c r="AD1355" t="e">
        <f>VLOOKUP(C1355,'2-班级信息'!A:AH,8,0)</f>
        <v>#N/A</v>
      </c>
      <c r="AE1355" t="e">
        <f t="shared" si="284"/>
        <v>#N/A</v>
      </c>
      <c r="AF1355" t="e">
        <f t="shared" si="285"/>
        <v>#N/A</v>
      </c>
    </row>
    <row r="1356" spans="1:32">
      <c r="A1356" s="176"/>
      <c r="B1356" s="176"/>
      <c r="C1356" s="176"/>
      <c r="D1356" s="176"/>
      <c r="E1356" s="176"/>
      <c r="F1356" s="176"/>
      <c r="G1356" s="175"/>
      <c r="H1356" s="176"/>
      <c r="I1356" s="176"/>
      <c r="J1356" s="176"/>
      <c r="K1356" s="176"/>
      <c r="L1356" s="176"/>
      <c r="M1356" s="176"/>
      <c r="N1356" s="176" t="s">
        <v>12</v>
      </c>
      <c r="O1356" s="176" t="s">
        <v>12</v>
      </c>
      <c r="P1356" s="155" t="str">
        <f t="shared" si="273"/>
        <v xml:space="preserve"> </v>
      </c>
      <c r="Q1356" s="155" t="str">
        <f>IF(P1356="在读",IF(IFERROR(FIND("一",C1356),0)&gt;0,"一对一",VLOOKUP(LEFT(C1356,3),班级编码!A:H,8,0)),P1356)</f>
        <v xml:space="preserve"> </v>
      </c>
      <c r="R1356" s="156">
        <f t="shared" si="274"/>
        <v>0</v>
      </c>
      <c r="S1356" s="151">
        <f t="shared" si="275"/>
        <v>0</v>
      </c>
      <c r="T1356" s="151" t="str">
        <f t="shared" si="276"/>
        <v/>
      </c>
      <c r="U1356" s="151" t="str">
        <f t="shared" si="277"/>
        <v/>
      </c>
      <c r="V1356" s="151" t="str">
        <f t="shared" si="278"/>
        <v/>
      </c>
      <c r="W1356" s="151" t="str">
        <f t="shared" si="279"/>
        <v/>
      </c>
      <c r="X1356" s="151">
        <f t="shared" si="280"/>
        <v>0</v>
      </c>
      <c r="Y1356" s="151">
        <f t="shared" si="281"/>
        <v>0</v>
      </c>
      <c r="Z1356" s="151" t="str">
        <f t="shared" si="282"/>
        <v/>
      </c>
      <c r="AA1356" s="151">
        <f>COUNTIF($F$2:F1356,F1356)</f>
        <v>0</v>
      </c>
      <c r="AB1356" s="156" t="str">
        <f t="shared" si="283"/>
        <v/>
      </c>
      <c r="AC1356" t="e">
        <f>VLOOKUP(C1356,'2-班级信息'!A:AH,31,0)</f>
        <v>#N/A</v>
      </c>
      <c r="AD1356" t="e">
        <f>VLOOKUP(C1356,'2-班级信息'!A:AH,8,0)</f>
        <v>#N/A</v>
      </c>
      <c r="AE1356" t="e">
        <f t="shared" si="284"/>
        <v>#N/A</v>
      </c>
      <c r="AF1356" t="e">
        <f t="shared" si="285"/>
        <v>#N/A</v>
      </c>
    </row>
    <row r="1357" spans="1:32">
      <c r="A1357" s="176"/>
      <c r="B1357" s="176"/>
      <c r="C1357" s="176"/>
      <c r="D1357" s="176"/>
      <c r="E1357" s="176"/>
      <c r="F1357" s="176"/>
      <c r="G1357" s="175"/>
      <c r="H1357" s="176"/>
      <c r="I1357" s="176"/>
      <c r="J1357" s="176"/>
      <c r="K1357" s="176"/>
      <c r="L1357" s="176"/>
      <c r="M1357" s="176"/>
      <c r="N1357" s="176" t="s">
        <v>12</v>
      </c>
      <c r="O1357" s="176" t="s">
        <v>12</v>
      </c>
      <c r="P1357" s="155" t="str">
        <f t="shared" si="273"/>
        <v xml:space="preserve"> </v>
      </c>
      <c r="Q1357" s="155" t="str">
        <f>IF(P1357="在读",IF(IFERROR(FIND("一",C1357),0)&gt;0,"一对一",VLOOKUP(LEFT(C1357,3),班级编码!A:H,8,0)),P1357)</f>
        <v xml:space="preserve"> </v>
      </c>
      <c r="R1357" s="156">
        <f t="shared" si="274"/>
        <v>0</v>
      </c>
      <c r="S1357" s="151">
        <f t="shared" si="275"/>
        <v>0</v>
      </c>
      <c r="T1357" s="151" t="str">
        <f t="shared" si="276"/>
        <v/>
      </c>
      <c r="U1357" s="151" t="str">
        <f t="shared" si="277"/>
        <v/>
      </c>
      <c r="V1357" s="151" t="str">
        <f t="shared" si="278"/>
        <v/>
      </c>
      <c r="W1357" s="151" t="str">
        <f t="shared" si="279"/>
        <v/>
      </c>
      <c r="X1357" s="151">
        <f t="shared" si="280"/>
        <v>0</v>
      </c>
      <c r="Y1357" s="151">
        <f t="shared" si="281"/>
        <v>0</v>
      </c>
      <c r="Z1357" s="151" t="str">
        <f t="shared" si="282"/>
        <v/>
      </c>
      <c r="AA1357" s="151">
        <f>COUNTIF($F$2:F1357,F1357)</f>
        <v>0</v>
      </c>
      <c r="AB1357" s="156" t="str">
        <f t="shared" si="283"/>
        <v/>
      </c>
      <c r="AC1357" t="e">
        <f>VLOOKUP(C1357,'2-班级信息'!A:AH,31,0)</f>
        <v>#N/A</v>
      </c>
      <c r="AD1357" t="e">
        <f>VLOOKUP(C1357,'2-班级信息'!A:AH,8,0)</f>
        <v>#N/A</v>
      </c>
      <c r="AE1357" t="e">
        <f t="shared" si="284"/>
        <v>#N/A</v>
      </c>
      <c r="AF1357" t="e">
        <f t="shared" si="285"/>
        <v>#N/A</v>
      </c>
    </row>
    <row r="1358" spans="1:32">
      <c r="A1358" s="176"/>
      <c r="B1358" s="176"/>
      <c r="C1358" s="176"/>
      <c r="D1358" s="176"/>
      <c r="E1358" s="176"/>
      <c r="F1358" s="176"/>
      <c r="G1358" s="175"/>
      <c r="H1358" s="176"/>
      <c r="I1358" s="176"/>
      <c r="J1358" s="176"/>
      <c r="K1358" s="176"/>
      <c r="L1358" s="176"/>
      <c r="M1358" s="176"/>
      <c r="N1358" s="176" t="s">
        <v>12</v>
      </c>
      <c r="O1358" s="176" t="s">
        <v>12</v>
      </c>
      <c r="P1358" s="155" t="str">
        <f t="shared" si="273"/>
        <v xml:space="preserve"> </v>
      </c>
      <c r="Q1358" s="155" t="str">
        <f>IF(P1358="在读",IF(IFERROR(FIND("一",C1358),0)&gt;0,"一对一",VLOOKUP(LEFT(C1358,3),班级编码!A:H,8,0)),P1358)</f>
        <v xml:space="preserve"> </v>
      </c>
      <c r="R1358" s="156">
        <f t="shared" si="274"/>
        <v>0</v>
      </c>
      <c r="S1358" s="151">
        <f t="shared" si="275"/>
        <v>0</v>
      </c>
      <c r="T1358" s="151" t="str">
        <f t="shared" si="276"/>
        <v/>
      </c>
      <c r="U1358" s="151" t="str">
        <f t="shared" si="277"/>
        <v/>
      </c>
      <c r="V1358" s="151" t="str">
        <f t="shared" si="278"/>
        <v/>
      </c>
      <c r="W1358" s="151" t="str">
        <f t="shared" si="279"/>
        <v/>
      </c>
      <c r="X1358" s="151">
        <f t="shared" si="280"/>
        <v>0</v>
      </c>
      <c r="Y1358" s="151">
        <f t="shared" si="281"/>
        <v>0</v>
      </c>
      <c r="Z1358" s="151" t="str">
        <f t="shared" si="282"/>
        <v/>
      </c>
      <c r="AA1358" s="151">
        <f>COUNTIF($F$2:F1358,F1358)</f>
        <v>0</v>
      </c>
      <c r="AB1358" s="156" t="str">
        <f t="shared" si="283"/>
        <v/>
      </c>
      <c r="AC1358" t="e">
        <f>VLOOKUP(C1358,'2-班级信息'!A:AH,31,0)</f>
        <v>#N/A</v>
      </c>
      <c r="AD1358" t="e">
        <f>VLOOKUP(C1358,'2-班级信息'!A:AH,8,0)</f>
        <v>#N/A</v>
      </c>
      <c r="AE1358" t="e">
        <f t="shared" si="284"/>
        <v>#N/A</v>
      </c>
      <c r="AF1358" t="e">
        <f t="shared" si="285"/>
        <v>#N/A</v>
      </c>
    </row>
    <row r="1359" spans="1:32">
      <c r="A1359" s="176"/>
      <c r="B1359" s="176"/>
      <c r="C1359" s="176"/>
      <c r="D1359" s="176"/>
      <c r="E1359" s="176"/>
      <c r="F1359" s="176"/>
      <c r="G1359" s="175"/>
      <c r="H1359" s="176"/>
      <c r="I1359" s="176"/>
      <c r="J1359" s="176"/>
      <c r="K1359" s="176"/>
      <c r="L1359" s="176"/>
      <c r="M1359" s="176"/>
      <c r="N1359" s="176" t="s">
        <v>12</v>
      </c>
      <c r="O1359" s="176" t="s">
        <v>12</v>
      </c>
      <c r="P1359" s="155" t="str">
        <f t="shared" si="273"/>
        <v xml:space="preserve"> </v>
      </c>
      <c r="Q1359" s="155" t="str">
        <f>IF(P1359="在读",IF(IFERROR(FIND("一",C1359),0)&gt;0,"一对一",VLOOKUP(LEFT(C1359,3),班级编码!A:H,8,0)),P1359)</f>
        <v xml:space="preserve"> </v>
      </c>
      <c r="R1359" s="156">
        <f t="shared" si="274"/>
        <v>0</v>
      </c>
      <c r="S1359" s="151">
        <f t="shared" si="275"/>
        <v>0</v>
      </c>
      <c r="T1359" s="151" t="str">
        <f t="shared" si="276"/>
        <v/>
      </c>
      <c r="U1359" s="151" t="str">
        <f t="shared" si="277"/>
        <v/>
      </c>
      <c r="V1359" s="151" t="str">
        <f t="shared" si="278"/>
        <v/>
      </c>
      <c r="W1359" s="151" t="str">
        <f t="shared" si="279"/>
        <v/>
      </c>
      <c r="X1359" s="151">
        <f t="shared" si="280"/>
        <v>0</v>
      </c>
      <c r="Y1359" s="151">
        <f t="shared" si="281"/>
        <v>0</v>
      </c>
      <c r="Z1359" s="151" t="str">
        <f t="shared" si="282"/>
        <v/>
      </c>
      <c r="AA1359" s="151">
        <f>COUNTIF($F$2:F1359,F1359)</f>
        <v>0</v>
      </c>
      <c r="AB1359" s="156" t="str">
        <f t="shared" si="283"/>
        <v/>
      </c>
      <c r="AC1359" t="e">
        <f>VLOOKUP(C1359,'2-班级信息'!A:AH,31,0)</f>
        <v>#N/A</v>
      </c>
      <c r="AD1359" t="e">
        <f>VLOOKUP(C1359,'2-班级信息'!A:AH,8,0)</f>
        <v>#N/A</v>
      </c>
      <c r="AE1359" t="e">
        <f t="shared" si="284"/>
        <v>#N/A</v>
      </c>
      <c r="AF1359" t="e">
        <f t="shared" si="285"/>
        <v>#N/A</v>
      </c>
    </row>
    <row r="1360" spans="1:32">
      <c r="A1360" s="176"/>
      <c r="B1360" s="176"/>
      <c r="C1360" s="176"/>
      <c r="D1360" s="176"/>
      <c r="E1360" s="176"/>
      <c r="F1360" s="176"/>
      <c r="G1360" s="175"/>
      <c r="H1360" s="176"/>
      <c r="I1360" s="176"/>
      <c r="J1360" s="176"/>
      <c r="K1360" s="176"/>
      <c r="L1360" s="176"/>
      <c r="M1360" s="176"/>
      <c r="N1360" s="176" t="s">
        <v>12</v>
      </c>
      <c r="O1360" s="176" t="s">
        <v>12</v>
      </c>
      <c r="P1360" s="155" t="str">
        <f t="shared" si="273"/>
        <v xml:space="preserve"> </v>
      </c>
      <c r="Q1360" s="155" t="str">
        <f>IF(P1360="在读",IF(IFERROR(FIND("一",C1360),0)&gt;0,"一对一",VLOOKUP(LEFT(C1360,3),班级编码!A:H,8,0)),P1360)</f>
        <v xml:space="preserve"> </v>
      </c>
      <c r="R1360" s="156">
        <f t="shared" si="274"/>
        <v>0</v>
      </c>
      <c r="S1360" s="151">
        <f t="shared" si="275"/>
        <v>0</v>
      </c>
      <c r="T1360" s="151" t="str">
        <f t="shared" si="276"/>
        <v/>
      </c>
      <c r="U1360" s="151" t="str">
        <f t="shared" si="277"/>
        <v/>
      </c>
      <c r="V1360" s="151" t="str">
        <f t="shared" si="278"/>
        <v/>
      </c>
      <c r="W1360" s="151" t="str">
        <f t="shared" si="279"/>
        <v/>
      </c>
      <c r="X1360" s="151">
        <f t="shared" si="280"/>
        <v>0</v>
      </c>
      <c r="Y1360" s="151">
        <f t="shared" si="281"/>
        <v>0</v>
      </c>
      <c r="Z1360" s="151" t="str">
        <f t="shared" si="282"/>
        <v/>
      </c>
      <c r="AA1360" s="151">
        <f>COUNTIF($F$2:F1360,F1360)</f>
        <v>0</v>
      </c>
      <c r="AB1360" s="156" t="str">
        <f t="shared" si="283"/>
        <v/>
      </c>
      <c r="AC1360" t="e">
        <f>VLOOKUP(C1360,'2-班级信息'!A:AH,31,0)</f>
        <v>#N/A</v>
      </c>
      <c r="AD1360" t="e">
        <f>VLOOKUP(C1360,'2-班级信息'!A:AH,8,0)</f>
        <v>#N/A</v>
      </c>
      <c r="AE1360" t="e">
        <f t="shared" si="284"/>
        <v>#N/A</v>
      </c>
      <c r="AF1360" t="e">
        <f t="shared" si="285"/>
        <v>#N/A</v>
      </c>
    </row>
    <row r="1361" spans="1:32">
      <c r="A1361" s="176"/>
      <c r="B1361" s="176"/>
      <c r="C1361" s="176"/>
      <c r="D1361" s="176"/>
      <c r="E1361" s="176"/>
      <c r="F1361" s="176"/>
      <c r="G1361" s="175"/>
      <c r="H1361" s="176"/>
      <c r="I1361" s="176"/>
      <c r="J1361" s="176"/>
      <c r="K1361" s="176"/>
      <c r="L1361" s="176"/>
      <c r="M1361" s="176"/>
      <c r="N1361" s="176" t="s">
        <v>12</v>
      </c>
      <c r="O1361" s="176" t="s">
        <v>12</v>
      </c>
      <c r="P1361" s="155" t="str">
        <f t="shared" si="273"/>
        <v xml:space="preserve"> </v>
      </c>
      <c r="Q1361" s="155" t="str">
        <f>IF(P1361="在读",IF(IFERROR(FIND("一",C1361),0)&gt;0,"一对一",VLOOKUP(LEFT(C1361,3),班级编码!A:H,8,0)),P1361)</f>
        <v xml:space="preserve"> </v>
      </c>
      <c r="R1361" s="156">
        <f t="shared" si="274"/>
        <v>0</v>
      </c>
      <c r="S1361" s="151">
        <f t="shared" si="275"/>
        <v>0</v>
      </c>
      <c r="T1361" s="151" t="str">
        <f t="shared" si="276"/>
        <v/>
      </c>
      <c r="U1361" s="151" t="str">
        <f t="shared" si="277"/>
        <v/>
      </c>
      <c r="V1361" s="151" t="str">
        <f t="shared" si="278"/>
        <v/>
      </c>
      <c r="W1361" s="151" t="str">
        <f t="shared" si="279"/>
        <v/>
      </c>
      <c r="X1361" s="151">
        <f t="shared" si="280"/>
        <v>0</v>
      </c>
      <c r="Y1361" s="151">
        <f t="shared" si="281"/>
        <v>0</v>
      </c>
      <c r="Z1361" s="151" t="str">
        <f t="shared" si="282"/>
        <v/>
      </c>
      <c r="AA1361" s="151">
        <f>COUNTIF($F$2:F1361,F1361)</f>
        <v>0</v>
      </c>
      <c r="AB1361" s="156" t="str">
        <f t="shared" si="283"/>
        <v/>
      </c>
      <c r="AC1361" t="e">
        <f>VLOOKUP(C1361,'2-班级信息'!A:AH,31,0)</f>
        <v>#N/A</v>
      </c>
      <c r="AD1361" t="e">
        <f>VLOOKUP(C1361,'2-班级信息'!A:AH,8,0)</f>
        <v>#N/A</v>
      </c>
      <c r="AE1361" t="e">
        <f t="shared" si="284"/>
        <v>#N/A</v>
      </c>
      <c r="AF1361" t="e">
        <f t="shared" si="285"/>
        <v>#N/A</v>
      </c>
    </row>
    <row r="1362" spans="1:32">
      <c r="A1362" s="176"/>
      <c r="B1362" s="176"/>
      <c r="C1362" s="176"/>
      <c r="D1362" s="176"/>
      <c r="E1362" s="176"/>
      <c r="F1362" s="176"/>
      <c r="G1362" s="175"/>
      <c r="H1362" s="176"/>
      <c r="I1362" s="176"/>
      <c r="J1362" s="176"/>
      <c r="K1362" s="176"/>
      <c r="L1362" s="176"/>
      <c r="M1362" s="176"/>
      <c r="N1362" s="176" t="s">
        <v>12</v>
      </c>
      <c r="O1362" s="176" t="s">
        <v>12</v>
      </c>
      <c r="P1362" s="155" t="str">
        <f t="shared" si="273"/>
        <v xml:space="preserve"> </v>
      </c>
      <c r="Q1362" s="155" t="str">
        <f>IF(P1362="在读",IF(IFERROR(FIND("一",C1362),0)&gt;0,"一对一",VLOOKUP(LEFT(C1362,3),班级编码!A:H,8,0)),P1362)</f>
        <v xml:space="preserve"> </v>
      </c>
      <c r="R1362" s="156">
        <f t="shared" si="274"/>
        <v>0</v>
      </c>
      <c r="S1362" s="151">
        <f t="shared" si="275"/>
        <v>0</v>
      </c>
      <c r="T1362" s="151" t="str">
        <f t="shared" si="276"/>
        <v/>
      </c>
      <c r="U1362" s="151" t="str">
        <f t="shared" si="277"/>
        <v/>
      </c>
      <c r="V1362" s="151" t="str">
        <f t="shared" si="278"/>
        <v/>
      </c>
      <c r="W1362" s="151" t="str">
        <f t="shared" si="279"/>
        <v/>
      </c>
      <c r="X1362" s="151">
        <f t="shared" si="280"/>
        <v>0</v>
      </c>
      <c r="Y1362" s="151">
        <f t="shared" si="281"/>
        <v>0</v>
      </c>
      <c r="Z1362" s="151" t="str">
        <f t="shared" si="282"/>
        <v/>
      </c>
      <c r="AA1362" s="151">
        <f>COUNTIF($F$2:F1362,F1362)</f>
        <v>0</v>
      </c>
      <c r="AB1362" s="156" t="str">
        <f t="shared" si="283"/>
        <v/>
      </c>
      <c r="AC1362" t="e">
        <f>VLOOKUP(C1362,'2-班级信息'!A:AH,31,0)</f>
        <v>#N/A</v>
      </c>
      <c r="AD1362" t="e">
        <f>VLOOKUP(C1362,'2-班级信息'!A:AH,8,0)</f>
        <v>#N/A</v>
      </c>
      <c r="AE1362" t="e">
        <f t="shared" si="284"/>
        <v>#N/A</v>
      </c>
      <c r="AF1362" t="e">
        <f t="shared" si="285"/>
        <v>#N/A</v>
      </c>
    </row>
    <row r="1363" spans="1:32">
      <c r="A1363" s="176"/>
      <c r="B1363" s="176"/>
      <c r="C1363" s="176"/>
      <c r="D1363" s="176"/>
      <c r="E1363" s="176"/>
      <c r="F1363" s="176"/>
      <c r="G1363" s="175"/>
      <c r="H1363" s="176"/>
      <c r="I1363" s="176"/>
      <c r="J1363" s="176"/>
      <c r="K1363" s="176"/>
      <c r="L1363" s="176"/>
      <c r="M1363" s="176"/>
      <c r="N1363" s="176" t="s">
        <v>12</v>
      </c>
      <c r="O1363" s="176" t="s">
        <v>12</v>
      </c>
      <c r="P1363" s="155" t="str">
        <f t="shared" si="273"/>
        <v xml:space="preserve"> </v>
      </c>
      <c r="Q1363" s="155" t="str">
        <f>IF(P1363="在读",IF(IFERROR(FIND("一",C1363),0)&gt;0,"一对一",VLOOKUP(LEFT(C1363,3),班级编码!A:H,8,0)),P1363)</f>
        <v xml:space="preserve"> </v>
      </c>
      <c r="R1363" s="156">
        <f t="shared" si="274"/>
        <v>0</v>
      </c>
      <c r="S1363" s="151">
        <f t="shared" si="275"/>
        <v>0</v>
      </c>
      <c r="T1363" s="151" t="str">
        <f t="shared" si="276"/>
        <v/>
      </c>
      <c r="U1363" s="151" t="str">
        <f t="shared" si="277"/>
        <v/>
      </c>
      <c r="V1363" s="151" t="str">
        <f t="shared" si="278"/>
        <v/>
      </c>
      <c r="W1363" s="151" t="str">
        <f t="shared" si="279"/>
        <v/>
      </c>
      <c r="X1363" s="151">
        <f t="shared" si="280"/>
        <v>0</v>
      </c>
      <c r="Y1363" s="151">
        <f t="shared" si="281"/>
        <v>0</v>
      </c>
      <c r="Z1363" s="151" t="str">
        <f t="shared" si="282"/>
        <v/>
      </c>
      <c r="AA1363" s="151">
        <f>COUNTIF($F$2:F1363,F1363)</f>
        <v>0</v>
      </c>
      <c r="AB1363" s="156" t="str">
        <f t="shared" si="283"/>
        <v/>
      </c>
      <c r="AC1363" t="e">
        <f>VLOOKUP(C1363,'2-班级信息'!A:AH,31,0)</f>
        <v>#N/A</v>
      </c>
      <c r="AD1363" t="e">
        <f>VLOOKUP(C1363,'2-班级信息'!A:AH,8,0)</f>
        <v>#N/A</v>
      </c>
      <c r="AE1363" t="e">
        <f t="shared" si="284"/>
        <v>#N/A</v>
      </c>
      <c r="AF1363" t="e">
        <f t="shared" si="285"/>
        <v>#N/A</v>
      </c>
    </row>
    <row r="1364" spans="1:32">
      <c r="A1364" s="176"/>
      <c r="B1364" s="176"/>
      <c r="C1364" s="176"/>
      <c r="D1364" s="176"/>
      <c r="E1364" s="176"/>
      <c r="F1364" s="176"/>
      <c r="G1364" s="175"/>
      <c r="H1364" s="176"/>
      <c r="I1364" s="176"/>
      <c r="J1364" s="176"/>
      <c r="K1364" s="176"/>
      <c r="L1364" s="176"/>
      <c r="M1364" s="176"/>
      <c r="N1364" s="176" t="s">
        <v>12</v>
      </c>
      <c r="O1364" s="176" t="s">
        <v>12</v>
      </c>
      <c r="P1364" s="155" t="str">
        <f t="shared" si="273"/>
        <v xml:space="preserve"> </v>
      </c>
      <c r="Q1364" s="155" t="str">
        <f>IF(P1364="在读",IF(IFERROR(FIND("一",C1364),0)&gt;0,"一对一",VLOOKUP(LEFT(C1364,3),班级编码!A:H,8,0)),P1364)</f>
        <v xml:space="preserve"> </v>
      </c>
      <c r="R1364" s="156">
        <f t="shared" si="274"/>
        <v>0</v>
      </c>
      <c r="S1364" s="151">
        <f t="shared" si="275"/>
        <v>0</v>
      </c>
      <c r="T1364" s="151" t="str">
        <f t="shared" si="276"/>
        <v/>
      </c>
      <c r="U1364" s="151" t="str">
        <f t="shared" si="277"/>
        <v/>
      </c>
      <c r="V1364" s="151" t="str">
        <f t="shared" si="278"/>
        <v/>
      </c>
      <c r="W1364" s="151" t="str">
        <f t="shared" si="279"/>
        <v/>
      </c>
      <c r="X1364" s="151">
        <f t="shared" si="280"/>
        <v>0</v>
      </c>
      <c r="Y1364" s="151">
        <f t="shared" si="281"/>
        <v>0</v>
      </c>
      <c r="Z1364" s="151" t="str">
        <f t="shared" si="282"/>
        <v/>
      </c>
      <c r="AA1364" s="151">
        <f>COUNTIF($F$2:F1364,F1364)</f>
        <v>0</v>
      </c>
      <c r="AB1364" s="156" t="str">
        <f t="shared" si="283"/>
        <v/>
      </c>
      <c r="AC1364" t="e">
        <f>VLOOKUP(C1364,'2-班级信息'!A:AH,31,0)</f>
        <v>#N/A</v>
      </c>
      <c r="AD1364" t="e">
        <f>VLOOKUP(C1364,'2-班级信息'!A:AH,8,0)</f>
        <v>#N/A</v>
      </c>
      <c r="AE1364" t="e">
        <f t="shared" si="284"/>
        <v>#N/A</v>
      </c>
      <c r="AF1364" t="e">
        <f t="shared" si="285"/>
        <v>#N/A</v>
      </c>
    </row>
    <row r="1365" spans="1:32">
      <c r="A1365" s="176"/>
      <c r="B1365" s="176"/>
      <c r="C1365" s="176"/>
      <c r="D1365" s="176"/>
      <c r="E1365" s="176"/>
      <c r="F1365" s="176"/>
      <c r="G1365" s="175"/>
      <c r="H1365" s="176"/>
      <c r="I1365" s="176"/>
      <c r="J1365" s="176"/>
      <c r="K1365" s="176"/>
      <c r="L1365" s="176"/>
      <c r="M1365" s="176"/>
      <c r="N1365" s="176" t="s">
        <v>12</v>
      </c>
      <c r="O1365" s="176" t="s">
        <v>12</v>
      </c>
      <c r="P1365" s="155" t="str">
        <f t="shared" si="273"/>
        <v xml:space="preserve"> </v>
      </c>
      <c r="Q1365" s="155" t="str">
        <f>IF(P1365="在读",IF(IFERROR(FIND("一",C1365),0)&gt;0,"一对一",VLOOKUP(LEFT(C1365,3),班级编码!A:H,8,0)),P1365)</f>
        <v xml:space="preserve"> </v>
      </c>
      <c r="R1365" s="156">
        <f t="shared" si="274"/>
        <v>0</v>
      </c>
      <c r="S1365" s="151">
        <f t="shared" si="275"/>
        <v>0</v>
      </c>
      <c r="T1365" s="151" t="str">
        <f t="shared" si="276"/>
        <v/>
      </c>
      <c r="U1365" s="151" t="str">
        <f t="shared" si="277"/>
        <v/>
      </c>
      <c r="V1365" s="151" t="str">
        <f t="shared" si="278"/>
        <v/>
      </c>
      <c r="W1365" s="151" t="str">
        <f t="shared" si="279"/>
        <v/>
      </c>
      <c r="X1365" s="151">
        <f t="shared" si="280"/>
        <v>0</v>
      </c>
      <c r="Y1365" s="151">
        <f t="shared" si="281"/>
        <v>0</v>
      </c>
      <c r="Z1365" s="151" t="str">
        <f t="shared" si="282"/>
        <v/>
      </c>
      <c r="AA1365" s="151">
        <f>COUNTIF($F$2:F1365,F1365)</f>
        <v>0</v>
      </c>
      <c r="AB1365" s="156" t="str">
        <f t="shared" si="283"/>
        <v/>
      </c>
      <c r="AC1365" t="e">
        <f>VLOOKUP(C1365,'2-班级信息'!A:AH,31,0)</f>
        <v>#N/A</v>
      </c>
      <c r="AD1365" t="e">
        <f>VLOOKUP(C1365,'2-班级信息'!A:AH,8,0)</f>
        <v>#N/A</v>
      </c>
      <c r="AE1365" t="e">
        <f t="shared" si="284"/>
        <v>#N/A</v>
      </c>
      <c r="AF1365" t="e">
        <f t="shared" si="285"/>
        <v>#N/A</v>
      </c>
    </row>
    <row r="1366" spans="1:32">
      <c r="A1366" s="176"/>
      <c r="B1366" s="176"/>
      <c r="C1366" s="176"/>
      <c r="D1366" s="176"/>
      <c r="E1366" s="176"/>
      <c r="F1366" s="176"/>
      <c r="G1366" s="175"/>
      <c r="H1366" s="176"/>
      <c r="I1366" s="176"/>
      <c r="J1366" s="176"/>
      <c r="K1366" s="176"/>
      <c r="L1366" s="176"/>
      <c r="M1366" s="176"/>
      <c r="N1366" s="176" t="s">
        <v>12</v>
      </c>
      <c r="O1366" s="176" t="s">
        <v>12</v>
      </c>
      <c r="P1366" s="155" t="str">
        <f t="shared" si="273"/>
        <v xml:space="preserve"> </v>
      </c>
      <c r="Q1366" s="155" t="str">
        <f>IF(P1366="在读",IF(IFERROR(FIND("一",C1366),0)&gt;0,"一对一",VLOOKUP(LEFT(C1366,3),班级编码!A:H,8,0)),P1366)</f>
        <v xml:space="preserve"> </v>
      </c>
      <c r="R1366" s="156">
        <f t="shared" si="274"/>
        <v>0</v>
      </c>
      <c r="S1366" s="151">
        <f t="shared" si="275"/>
        <v>0</v>
      </c>
      <c r="T1366" s="151" t="str">
        <f t="shared" si="276"/>
        <v/>
      </c>
      <c r="U1366" s="151" t="str">
        <f t="shared" si="277"/>
        <v/>
      </c>
      <c r="V1366" s="151" t="str">
        <f t="shared" si="278"/>
        <v/>
      </c>
      <c r="W1366" s="151" t="str">
        <f t="shared" si="279"/>
        <v/>
      </c>
      <c r="X1366" s="151">
        <f t="shared" si="280"/>
        <v>0</v>
      </c>
      <c r="Y1366" s="151">
        <f t="shared" si="281"/>
        <v>0</v>
      </c>
      <c r="Z1366" s="151" t="str">
        <f t="shared" si="282"/>
        <v/>
      </c>
      <c r="AA1366" s="151">
        <f>COUNTIF($F$2:F1366,F1366)</f>
        <v>0</v>
      </c>
      <c r="AB1366" s="156" t="str">
        <f t="shared" si="283"/>
        <v/>
      </c>
      <c r="AC1366" t="e">
        <f>VLOOKUP(C1366,'2-班级信息'!A:AH,31,0)</f>
        <v>#N/A</v>
      </c>
      <c r="AD1366" t="e">
        <f>VLOOKUP(C1366,'2-班级信息'!A:AH,8,0)</f>
        <v>#N/A</v>
      </c>
      <c r="AE1366" t="e">
        <f t="shared" si="284"/>
        <v>#N/A</v>
      </c>
      <c r="AF1366" t="e">
        <f t="shared" si="285"/>
        <v>#N/A</v>
      </c>
    </row>
    <row r="1367" spans="1:32">
      <c r="A1367" s="176"/>
      <c r="B1367" s="176"/>
      <c r="C1367" s="176"/>
      <c r="D1367" s="176"/>
      <c r="E1367" s="176"/>
      <c r="F1367" s="176"/>
      <c r="G1367" s="175"/>
      <c r="H1367" s="176"/>
      <c r="I1367" s="176"/>
      <c r="J1367" s="176"/>
      <c r="K1367" s="176"/>
      <c r="L1367" s="176"/>
      <c r="M1367" s="176"/>
      <c r="N1367" s="176" t="s">
        <v>12</v>
      </c>
      <c r="O1367" s="176" t="s">
        <v>12</v>
      </c>
      <c r="P1367" s="155" t="str">
        <f t="shared" si="273"/>
        <v xml:space="preserve"> </v>
      </c>
      <c r="Q1367" s="155" t="str">
        <f>IF(P1367="在读",IF(IFERROR(FIND("一",C1367),0)&gt;0,"一对一",VLOOKUP(LEFT(C1367,3),班级编码!A:H,8,0)),P1367)</f>
        <v xml:space="preserve"> </v>
      </c>
      <c r="R1367" s="156">
        <f t="shared" si="274"/>
        <v>0</v>
      </c>
      <c r="S1367" s="151">
        <f t="shared" si="275"/>
        <v>0</v>
      </c>
      <c r="T1367" s="151" t="str">
        <f t="shared" si="276"/>
        <v/>
      </c>
      <c r="U1367" s="151" t="str">
        <f t="shared" si="277"/>
        <v/>
      </c>
      <c r="V1367" s="151" t="str">
        <f t="shared" si="278"/>
        <v/>
      </c>
      <c r="W1367" s="151" t="str">
        <f t="shared" si="279"/>
        <v/>
      </c>
      <c r="X1367" s="151">
        <f t="shared" si="280"/>
        <v>0</v>
      </c>
      <c r="Y1367" s="151">
        <f t="shared" si="281"/>
        <v>0</v>
      </c>
      <c r="Z1367" s="151" t="str">
        <f t="shared" si="282"/>
        <v/>
      </c>
      <c r="AA1367" s="151">
        <f>COUNTIF($F$2:F1367,F1367)</f>
        <v>0</v>
      </c>
      <c r="AB1367" s="156" t="str">
        <f t="shared" si="283"/>
        <v/>
      </c>
      <c r="AC1367" t="e">
        <f>VLOOKUP(C1367,'2-班级信息'!A:AH,31,0)</f>
        <v>#N/A</v>
      </c>
      <c r="AD1367" t="e">
        <f>VLOOKUP(C1367,'2-班级信息'!A:AH,8,0)</f>
        <v>#N/A</v>
      </c>
      <c r="AE1367" t="e">
        <f t="shared" si="284"/>
        <v>#N/A</v>
      </c>
      <c r="AF1367" t="e">
        <f t="shared" si="285"/>
        <v>#N/A</v>
      </c>
    </row>
    <row r="1368" spans="1:32">
      <c r="A1368" s="176"/>
      <c r="B1368" s="176"/>
      <c r="C1368" s="176"/>
      <c r="D1368" s="176"/>
      <c r="E1368" s="176"/>
      <c r="F1368" s="176"/>
      <c r="G1368" s="175"/>
      <c r="H1368" s="176"/>
      <c r="I1368" s="176"/>
      <c r="J1368" s="176"/>
      <c r="K1368" s="176"/>
      <c r="L1368" s="176"/>
      <c r="M1368" s="176"/>
      <c r="N1368" s="176" t="s">
        <v>12</v>
      </c>
      <c r="O1368" s="176" t="s">
        <v>12</v>
      </c>
      <c r="P1368" s="155" t="str">
        <f t="shared" si="273"/>
        <v xml:space="preserve"> </v>
      </c>
      <c r="Q1368" s="155" t="str">
        <f>IF(P1368="在读",IF(IFERROR(FIND("一",C1368),0)&gt;0,"一对一",VLOOKUP(LEFT(C1368,3),班级编码!A:H,8,0)),P1368)</f>
        <v xml:space="preserve"> </v>
      </c>
      <c r="R1368" s="156">
        <f t="shared" si="274"/>
        <v>0</v>
      </c>
      <c r="S1368" s="151">
        <f t="shared" si="275"/>
        <v>0</v>
      </c>
      <c r="T1368" s="151" t="str">
        <f t="shared" si="276"/>
        <v/>
      </c>
      <c r="U1368" s="151" t="str">
        <f t="shared" si="277"/>
        <v/>
      </c>
      <c r="V1368" s="151" t="str">
        <f t="shared" si="278"/>
        <v/>
      </c>
      <c r="W1368" s="151" t="str">
        <f t="shared" si="279"/>
        <v/>
      </c>
      <c r="X1368" s="151">
        <f t="shared" si="280"/>
        <v>0</v>
      </c>
      <c r="Y1368" s="151">
        <f t="shared" si="281"/>
        <v>0</v>
      </c>
      <c r="Z1368" s="151" t="str">
        <f t="shared" si="282"/>
        <v/>
      </c>
      <c r="AA1368" s="151">
        <f>COUNTIF($F$2:F1368,F1368)</f>
        <v>0</v>
      </c>
      <c r="AB1368" s="156" t="str">
        <f t="shared" si="283"/>
        <v/>
      </c>
      <c r="AC1368" t="e">
        <f>VLOOKUP(C1368,'2-班级信息'!A:AH,31,0)</f>
        <v>#N/A</v>
      </c>
      <c r="AD1368" t="e">
        <f>VLOOKUP(C1368,'2-班级信息'!A:AH,8,0)</f>
        <v>#N/A</v>
      </c>
      <c r="AE1368" t="e">
        <f t="shared" si="284"/>
        <v>#N/A</v>
      </c>
      <c r="AF1368" t="e">
        <f t="shared" si="285"/>
        <v>#N/A</v>
      </c>
    </row>
    <row r="1369" spans="1:32">
      <c r="A1369" s="176"/>
      <c r="B1369" s="176"/>
      <c r="C1369" s="176"/>
      <c r="D1369" s="176"/>
      <c r="E1369" s="176"/>
      <c r="F1369" s="176"/>
      <c r="G1369" s="175"/>
      <c r="H1369" s="176"/>
      <c r="I1369" s="176"/>
      <c r="J1369" s="176"/>
      <c r="K1369" s="176"/>
      <c r="L1369" s="176"/>
      <c r="M1369" s="176"/>
      <c r="N1369" s="176" t="s">
        <v>12</v>
      </c>
      <c r="O1369" s="176" t="s">
        <v>12</v>
      </c>
      <c r="P1369" s="155" t="str">
        <f t="shared" si="273"/>
        <v xml:space="preserve"> </v>
      </c>
      <c r="Q1369" s="155" t="str">
        <f>IF(P1369="在读",IF(IFERROR(FIND("一",C1369),0)&gt;0,"一对一",VLOOKUP(LEFT(C1369,3),班级编码!A:H,8,0)),P1369)</f>
        <v xml:space="preserve"> </v>
      </c>
      <c r="R1369" s="156">
        <f t="shared" si="274"/>
        <v>0</v>
      </c>
      <c r="S1369" s="151">
        <f t="shared" si="275"/>
        <v>0</v>
      </c>
      <c r="T1369" s="151" t="str">
        <f t="shared" si="276"/>
        <v/>
      </c>
      <c r="U1369" s="151" t="str">
        <f t="shared" si="277"/>
        <v/>
      </c>
      <c r="V1369" s="151" t="str">
        <f t="shared" si="278"/>
        <v/>
      </c>
      <c r="W1369" s="151" t="str">
        <f t="shared" si="279"/>
        <v/>
      </c>
      <c r="X1369" s="151">
        <f t="shared" si="280"/>
        <v>0</v>
      </c>
      <c r="Y1369" s="151">
        <f t="shared" si="281"/>
        <v>0</v>
      </c>
      <c r="Z1369" s="151" t="str">
        <f t="shared" si="282"/>
        <v/>
      </c>
      <c r="AA1369" s="151">
        <f>COUNTIF($F$2:F1369,F1369)</f>
        <v>0</v>
      </c>
      <c r="AB1369" s="156" t="str">
        <f t="shared" si="283"/>
        <v/>
      </c>
      <c r="AC1369" t="e">
        <f>VLOOKUP(C1369,'2-班级信息'!A:AH,31,0)</f>
        <v>#N/A</v>
      </c>
      <c r="AD1369" t="e">
        <f>VLOOKUP(C1369,'2-班级信息'!A:AH,8,0)</f>
        <v>#N/A</v>
      </c>
      <c r="AE1369" t="e">
        <f t="shared" si="284"/>
        <v>#N/A</v>
      </c>
      <c r="AF1369" t="e">
        <f t="shared" si="285"/>
        <v>#N/A</v>
      </c>
    </row>
    <row r="1370" spans="1:32">
      <c r="A1370" s="176"/>
      <c r="B1370" s="176"/>
      <c r="C1370" s="176"/>
      <c r="D1370" s="176"/>
      <c r="E1370" s="176"/>
      <c r="F1370" s="176"/>
      <c r="G1370" s="175"/>
      <c r="H1370" s="176"/>
      <c r="I1370" s="176"/>
      <c r="J1370" s="176"/>
      <c r="K1370" s="176"/>
      <c r="L1370" s="176"/>
      <c r="M1370" s="176"/>
      <c r="N1370" s="176" t="s">
        <v>12</v>
      </c>
      <c r="O1370" s="176" t="s">
        <v>12</v>
      </c>
      <c r="P1370" s="155" t="str">
        <f t="shared" si="273"/>
        <v xml:space="preserve"> </v>
      </c>
      <c r="Q1370" s="155" t="str">
        <f>IF(P1370="在读",IF(IFERROR(FIND("一",C1370),0)&gt;0,"一对一",VLOOKUP(LEFT(C1370,3),班级编码!A:H,8,0)),P1370)</f>
        <v xml:space="preserve"> </v>
      </c>
      <c r="R1370" s="156">
        <f t="shared" si="274"/>
        <v>0</v>
      </c>
      <c r="S1370" s="151">
        <f t="shared" si="275"/>
        <v>0</v>
      </c>
      <c r="T1370" s="151" t="str">
        <f t="shared" si="276"/>
        <v/>
      </c>
      <c r="U1370" s="151" t="str">
        <f t="shared" si="277"/>
        <v/>
      </c>
      <c r="V1370" s="151" t="str">
        <f t="shared" si="278"/>
        <v/>
      </c>
      <c r="W1370" s="151" t="str">
        <f t="shared" si="279"/>
        <v/>
      </c>
      <c r="X1370" s="151">
        <f t="shared" si="280"/>
        <v>0</v>
      </c>
      <c r="Y1370" s="151">
        <f t="shared" si="281"/>
        <v>0</v>
      </c>
      <c r="Z1370" s="151" t="str">
        <f t="shared" si="282"/>
        <v/>
      </c>
      <c r="AA1370" s="151">
        <f>COUNTIF($F$2:F1370,F1370)</f>
        <v>0</v>
      </c>
      <c r="AB1370" s="156" t="str">
        <f t="shared" si="283"/>
        <v/>
      </c>
      <c r="AC1370" t="e">
        <f>VLOOKUP(C1370,'2-班级信息'!A:AH,31,0)</f>
        <v>#N/A</v>
      </c>
      <c r="AD1370" t="e">
        <f>VLOOKUP(C1370,'2-班级信息'!A:AH,8,0)</f>
        <v>#N/A</v>
      </c>
      <c r="AE1370" t="e">
        <f t="shared" si="284"/>
        <v>#N/A</v>
      </c>
      <c r="AF1370" t="e">
        <f t="shared" si="285"/>
        <v>#N/A</v>
      </c>
    </row>
    <row r="1371" spans="1:32">
      <c r="A1371" s="176"/>
      <c r="B1371" s="176"/>
      <c r="C1371" s="176"/>
      <c r="D1371" s="176"/>
      <c r="E1371" s="176"/>
      <c r="F1371" s="176"/>
      <c r="G1371" s="175"/>
      <c r="H1371" s="176"/>
      <c r="I1371" s="176"/>
      <c r="J1371" s="176"/>
      <c r="K1371" s="176"/>
      <c r="L1371" s="176"/>
      <c r="M1371" s="176"/>
      <c r="N1371" s="176"/>
      <c r="O1371" s="176"/>
      <c r="P1371" s="155" t="str">
        <f t="shared" si="273"/>
        <v xml:space="preserve"> </v>
      </c>
      <c r="Q1371" s="155" t="str">
        <f>IF(P1371="在读",IF(IFERROR(FIND("一",C1371),0)&gt;0,"一对一",VLOOKUP(LEFT(C1371,3),班级编码!A:H,8,0)),P1371)</f>
        <v xml:space="preserve"> </v>
      </c>
      <c r="R1371" s="156">
        <f t="shared" si="274"/>
        <v>0</v>
      </c>
      <c r="S1371" s="151">
        <f t="shared" si="275"/>
        <v>0</v>
      </c>
      <c r="T1371" s="151" t="str">
        <f t="shared" si="276"/>
        <v/>
      </c>
      <c r="U1371" s="151" t="str">
        <f t="shared" si="277"/>
        <v/>
      </c>
      <c r="V1371" s="151" t="str">
        <f t="shared" si="278"/>
        <v/>
      </c>
      <c r="W1371" s="151" t="str">
        <f t="shared" si="279"/>
        <v/>
      </c>
      <c r="X1371" s="151">
        <f t="shared" si="280"/>
        <v>0</v>
      </c>
      <c r="Y1371" s="151">
        <f t="shared" si="281"/>
        <v>0</v>
      </c>
      <c r="Z1371" s="151" t="str">
        <f t="shared" si="282"/>
        <v/>
      </c>
      <c r="AA1371" s="151">
        <f>COUNTIF($F$2:F1371,F1371)</f>
        <v>0</v>
      </c>
      <c r="AB1371" s="156" t="str">
        <f t="shared" si="283"/>
        <v/>
      </c>
      <c r="AC1371" t="e">
        <f>VLOOKUP(C1371,'2-班级信息'!A:AH,31,0)</f>
        <v>#N/A</v>
      </c>
      <c r="AD1371" t="e">
        <f>VLOOKUP(C1371,'2-班级信息'!A:AH,8,0)</f>
        <v>#N/A</v>
      </c>
      <c r="AE1371" t="e">
        <f t="shared" si="284"/>
        <v>#N/A</v>
      </c>
      <c r="AF1371" t="e">
        <f t="shared" si="285"/>
        <v>#N/A</v>
      </c>
    </row>
    <row r="1372" spans="1:32">
      <c r="A1372" s="176"/>
      <c r="B1372" s="176"/>
      <c r="C1372" s="176"/>
      <c r="D1372" s="176"/>
      <c r="E1372" s="176"/>
      <c r="F1372" s="176"/>
      <c r="G1372" s="175"/>
      <c r="H1372" s="176"/>
      <c r="I1372" s="176"/>
      <c r="J1372" s="176"/>
      <c r="K1372" s="176"/>
      <c r="L1372" s="176"/>
      <c r="M1372" s="176"/>
      <c r="N1372" s="176"/>
      <c r="O1372" s="176"/>
      <c r="P1372" s="155" t="str">
        <f t="shared" si="273"/>
        <v xml:space="preserve"> </v>
      </c>
      <c r="Q1372" s="155" t="str">
        <f>IF(P1372="在读",IF(IFERROR(FIND("一",C1372),0)&gt;0,"一对一",VLOOKUP(LEFT(C1372,3),班级编码!A:H,8,0)),P1372)</f>
        <v xml:space="preserve"> </v>
      </c>
      <c r="R1372" s="156">
        <f t="shared" si="274"/>
        <v>0</v>
      </c>
      <c r="S1372" s="151">
        <f t="shared" si="275"/>
        <v>0</v>
      </c>
      <c r="T1372" s="151" t="str">
        <f t="shared" si="276"/>
        <v/>
      </c>
      <c r="U1372" s="151" t="str">
        <f t="shared" si="277"/>
        <v/>
      </c>
      <c r="V1372" s="151" t="str">
        <f t="shared" si="278"/>
        <v/>
      </c>
      <c r="W1372" s="151" t="str">
        <f t="shared" si="279"/>
        <v/>
      </c>
      <c r="X1372" s="151">
        <f t="shared" si="280"/>
        <v>0</v>
      </c>
      <c r="Y1372" s="151">
        <f t="shared" si="281"/>
        <v>0</v>
      </c>
      <c r="Z1372" s="151" t="str">
        <f t="shared" si="282"/>
        <v/>
      </c>
      <c r="AA1372" s="151">
        <f>COUNTIF($F$2:F1372,F1372)</f>
        <v>0</v>
      </c>
      <c r="AB1372" s="156" t="str">
        <f t="shared" si="283"/>
        <v/>
      </c>
      <c r="AC1372" t="e">
        <f>VLOOKUP(C1372,'2-班级信息'!A:AH,31,0)</f>
        <v>#N/A</v>
      </c>
      <c r="AD1372" t="e">
        <f>VLOOKUP(C1372,'2-班级信息'!A:AH,8,0)</f>
        <v>#N/A</v>
      </c>
      <c r="AE1372" t="e">
        <f t="shared" si="284"/>
        <v>#N/A</v>
      </c>
      <c r="AF1372" t="e">
        <f t="shared" si="285"/>
        <v>#N/A</v>
      </c>
    </row>
    <row r="1373" spans="1:32">
      <c r="A1373" s="176"/>
      <c r="B1373" s="176"/>
      <c r="C1373" s="176"/>
      <c r="D1373" s="176"/>
      <c r="E1373" s="176"/>
      <c r="F1373" s="176"/>
      <c r="G1373" s="175"/>
      <c r="H1373" s="176"/>
      <c r="I1373" s="176"/>
      <c r="J1373" s="176"/>
      <c r="K1373" s="176"/>
      <c r="L1373" s="176"/>
      <c r="M1373" s="176"/>
      <c r="N1373" s="176"/>
      <c r="O1373" s="176"/>
      <c r="P1373" s="155" t="str">
        <f t="shared" si="273"/>
        <v xml:space="preserve"> </v>
      </c>
      <c r="Q1373" s="155" t="str">
        <f>IF(P1373="在读",IF(IFERROR(FIND("一",C1373),0)&gt;0,"一对一",VLOOKUP(LEFT(C1373,3),班级编码!A:H,8,0)),P1373)</f>
        <v xml:space="preserve"> </v>
      </c>
      <c r="R1373" s="156">
        <f t="shared" si="274"/>
        <v>0</v>
      </c>
      <c r="S1373" s="151">
        <f t="shared" si="275"/>
        <v>0</v>
      </c>
      <c r="T1373" s="151" t="str">
        <f t="shared" si="276"/>
        <v/>
      </c>
      <c r="U1373" s="151" t="str">
        <f t="shared" si="277"/>
        <v/>
      </c>
      <c r="V1373" s="151" t="str">
        <f t="shared" si="278"/>
        <v/>
      </c>
      <c r="W1373" s="151" t="str">
        <f t="shared" si="279"/>
        <v/>
      </c>
      <c r="X1373" s="151">
        <f t="shared" si="280"/>
        <v>0</v>
      </c>
      <c r="Y1373" s="151">
        <f t="shared" si="281"/>
        <v>0</v>
      </c>
      <c r="Z1373" s="151" t="str">
        <f t="shared" si="282"/>
        <v/>
      </c>
      <c r="AA1373" s="151">
        <f>COUNTIF($F$2:F1373,F1373)</f>
        <v>0</v>
      </c>
      <c r="AB1373" s="156" t="str">
        <f t="shared" si="283"/>
        <v/>
      </c>
      <c r="AC1373" t="e">
        <f>VLOOKUP(C1373,'2-班级信息'!A:AH,31,0)</f>
        <v>#N/A</v>
      </c>
      <c r="AD1373" t="e">
        <f>VLOOKUP(C1373,'2-班级信息'!A:AH,8,0)</f>
        <v>#N/A</v>
      </c>
      <c r="AE1373" t="e">
        <f t="shared" si="284"/>
        <v>#N/A</v>
      </c>
      <c r="AF1373" t="e">
        <f t="shared" si="285"/>
        <v>#N/A</v>
      </c>
    </row>
    <row r="1374" spans="1:32">
      <c r="A1374" s="176"/>
      <c r="B1374" s="176"/>
      <c r="C1374" s="176"/>
      <c r="D1374" s="176"/>
      <c r="E1374" s="176"/>
      <c r="F1374" s="176"/>
      <c r="G1374" s="175"/>
      <c r="H1374" s="176"/>
      <c r="I1374" s="176"/>
      <c r="J1374" s="176"/>
      <c r="K1374" s="176"/>
      <c r="L1374" s="176"/>
      <c r="M1374" s="176"/>
      <c r="N1374" s="176"/>
      <c r="O1374" s="176"/>
      <c r="P1374" s="155" t="str">
        <f t="shared" si="273"/>
        <v xml:space="preserve"> </v>
      </c>
      <c r="Q1374" s="155" t="str">
        <f>IF(P1374="在读",IF(IFERROR(FIND("一",C1374),0)&gt;0,"一对一",VLOOKUP(LEFT(C1374,3),班级编码!A:H,8,0)),P1374)</f>
        <v xml:space="preserve"> </v>
      </c>
      <c r="R1374" s="156">
        <f t="shared" si="274"/>
        <v>0</v>
      </c>
      <c r="S1374" s="151">
        <f t="shared" si="275"/>
        <v>0</v>
      </c>
      <c r="T1374" s="151" t="str">
        <f t="shared" si="276"/>
        <v/>
      </c>
      <c r="U1374" s="151" t="str">
        <f t="shared" si="277"/>
        <v/>
      </c>
      <c r="V1374" s="151" t="str">
        <f t="shared" si="278"/>
        <v/>
      </c>
      <c r="W1374" s="151" t="str">
        <f t="shared" si="279"/>
        <v/>
      </c>
      <c r="X1374" s="151">
        <f t="shared" si="280"/>
        <v>0</v>
      </c>
      <c r="Y1374" s="151">
        <f t="shared" si="281"/>
        <v>0</v>
      </c>
      <c r="Z1374" s="151" t="str">
        <f t="shared" si="282"/>
        <v/>
      </c>
      <c r="AA1374" s="151">
        <f>COUNTIF($F$2:F1374,F1374)</f>
        <v>0</v>
      </c>
      <c r="AB1374" s="156" t="str">
        <f t="shared" si="283"/>
        <v/>
      </c>
      <c r="AC1374" t="e">
        <f>VLOOKUP(C1374,'2-班级信息'!A:AH,31,0)</f>
        <v>#N/A</v>
      </c>
      <c r="AD1374" t="e">
        <f>VLOOKUP(C1374,'2-班级信息'!A:AH,8,0)</f>
        <v>#N/A</v>
      </c>
      <c r="AE1374" t="e">
        <f t="shared" si="284"/>
        <v>#N/A</v>
      </c>
      <c r="AF1374" t="e">
        <f t="shared" si="285"/>
        <v>#N/A</v>
      </c>
    </row>
    <row r="1375" spans="1:32">
      <c r="A1375" s="176"/>
      <c r="B1375" s="176"/>
      <c r="C1375" s="176"/>
      <c r="D1375" s="176"/>
      <c r="E1375" s="176"/>
      <c r="F1375" s="176"/>
      <c r="G1375" s="175"/>
      <c r="H1375" s="176"/>
      <c r="I1375" s="176"/>
      <c r="J1375" s="176"/>
      <c r="K1375" s="176"/>
      <c r="L1375" s="176"/>
      <c r="M1375" s="176"/>
      <c r="N1375" s="176"/>
      <c r="O1375" s="176"/>
      <c r="P1375" s="155" t="str">
        <f t="shared" si="273"/>
        <v xml:space="preserve"> </v>
      </c>
      <c r="Q1375" s="155" t="str">
        <f>IF(P1375="在读",IF(IFERROR(FIND("一",C1375),0)&gt;0,"一对一",VLOOKUP(LEFT(C1375,3),班级编码!A:H,8,0)),P1375)</f>
        <v xml:space="preserve"> </v>
      </c>
      <c r="R1375" s="156">
        <f t="shared" si="274"/>
        <v>0</v>
      </c>
      <c r="S1375" s="151">
        <f t="shared" si="275"/>
        <v>0</v>
      </c>
      <c r="T1375" s="151" t="str">
        <f t="shared" si="276"/>
        <v/>
      </c>
      <c r="U1375" s="151" t="str">
        <f t="shared" si="277"/>
        <v/>
      </c>
      <c r="V1375" s="151" t="str">
        <f t="shared" si="278"/>
        <v/>
      </c>
      <c r="W1375" s="151" t="str">
        <f t="shared" si="279"/>
        <v/>
      </c>
      <c r="X1375" s="151">
        <f t="shared" si="280"/>
        <v>0</v>
      </c>
      <c r="Y1375" s="151">
        <f t="shared" si="281"/>
        <v>0</v>
      </c>
      <c r="Z1375" s="151" t="str">
        <f t="shared" si="282"/>
        <v/>
      </c>
      <c r="AA1375" s="151">
        <f>COUNTIF($F$2:F1375,F1375)</f>
        <v>0</v>
      </c>
      <c r="AB1375" s="156" t="str">
        <f t="shared" si="283"/>
        <v/>
      </c>
      <c r="AC1375" t="e">
        <f>VLOOKUP(C1375,'2-班级信息'!A:AH,31,0)</f>
        <v>#N/A</v>
      </c>
      <c r="AD1375" t="e">
        <f>VLOOKUP(C1375,'2-班级信息'!A:AH,8,0)</f>
        <v>#N/A</v>
      </c>
      <c r="AE1375" t="e">
        <f t="shared" si="284"/>
        <v>#N/A</v>
      </c>
      <c r="AF1375" t="e">
        <f t="shared" si="285"/>
        <v>#N/A</v>
      </c>
    </row>
    <row r="1376" spans="1:32">
      <c r="A1376" s="176"/>
      <c r="B1376" s="176"/>
      <c r="C1376" s="176"/>
      <c r="D1376" s="176"/>
      <c r="E1376" s="176"/>
      <c r="F1376" s="176"/>
      <c r="G1376" s="175"/>
      <c r="H1376" s="176"/>
      <c r="I1376" s="176"/>
      <c r="J1376" s="176"/>
      <c r="K1376" s="176"/>
      <c r="L1376" s="176"/>
      <c r="M1376" s="176"/>
      <c r="N1376" s="176"/>
      <c r="O1376" s="176"/>
      <c r="P1376" s="155" t="str">
        <f t="shared" si="273"/>
        <v xml:space="preserve"> </v>
      </c>
      <c r="Q1376" s="155" t="str">
        <f>IF(P1376="在读",IF(IFERROR(FIND("一",C1376),0)&gt;0,"一对一",VLOOKUP(LEFT(C1376,3),班级编码!A:H,8,0)),P1376)</f>
        <v xml:space="preserve"> </v>
      </c>
      <c r="R1376" s="156">
        <f t="shared" si="274"/>
        <v>0</v>
      </c>
      <c r="S1376" s="151">
        <f t="shared" si="275"/>
        <v>0</v>
      </c>
      <c r="T1376" s="151" t="str">
        <f t="shared" si="276"/>
        <v/>
      </c>
      <c r="U1376" s="151" t="str">
        <f t="shared" si="277"/>
        <v/>
      </c>
      <c r="V1376" s="151" t="str">
        <f t="shared" si="278"/>
        <v/>
      </c>
      <c r="W1376" s="151" t="str">
        <f t="shared" si="279"/>
        <v/>
      </c>
      <c r="X1376" s="151">
        <f t="shared" si="280"/>
        <v>0</v>
      </c>
      <c r="Y1376" s="151">
        <f t="shared" si="281"/>
        <v>0</v>
      </c>
      <c r="Z1376" s="151" t="str">
        <f t="shared" si="282"/>
        <v/>
      </c>
      <c r="AA1376" s="151">
        <f>COUNTIF($F$2:F1376,F1376)</f>
        <v>0</v>
      </c>
      <c r="AB1376" s="156" t="str">
        <f t="shared" si="283"/>
        <v/>
      </c>
      <c r="AC1376" t="e">
        <f>VLOOKUP(C1376,'2-班级信息'!A:AH,31,0)</f>
        <v>#N/A</v>
      </c>
      <c r="AD1376" t="e">
        <f>VLOOKUP(C1376,'2-班级信息'!A:AH,8,0)</f>
        <v>#N/A</v>
      </c>
      <c r="AE1376" t="e">
        <f t="shared" si="284"/>
        <v>#N/A</v>
      </c>
      <c r="AF1376" t="e">
        <f t="shared" si="285"/>
        <v>#N/A</v>
      </c>
    </row>
    <row r="1377" spans="1:32">
      <c r="A1377" s="176"/>
      <c r="B1377" s="176"/>
      <c r="C1377" s="176"/>
      <c r="D1377" s="176"/>
      <c r="E1377" s="176"/>
      <c r="F1377" s="176"/>
      <c r="G1377" s="175"/>
      <c r="H1377" s="176"/>
      <c r="I1377" s="176"/>
      <c r="J1377" s="176"/>
      <c r="K1377" s="176"/>
      <c r="L1377" s="176"/>
      <c r="M1377" s="176"/>
      <c r="N1377" s="176"/>
      <c r="O1377" s="176"/>
      <c r="P1377" s="155" t="str">
        <f t="shared" si="273"/>
        <v xml:space="preserve"> </v>
      </c>
      <c r="Q1377" s="155" t="str">
        <f>IF(P1377="在读",IF(IFERROR(FIND("一",C1377),0)&gt;0,"一对一",VLOOKUP(LEFT(C1377,3),班级编码!A:H,8,0)),P1377)</f>
        <v xml:space="preserve"> </v>
      </c>
      <c r="R1377" s="156">
        <f t="shared" si="274"/>
        <v>0</v>
      </c>
      <c r="S1377" s="151">
        <f t="shared" si="275"/>
        <v>0</v>
      </c>
      <c r="T1377" s="151" t="str">
        <f t="shared" si="276"/>
        <v/>
      </c>
      <c r="U1377" s="151" t="str">
        <f t="shared" si="277"/>
        <v/>
      </c>
      <c r="V1377" s="151" t="str">
        <f t="shared" si="278"/>
        <v/>
      </c>
      <c r="W1377" s="151" t="str">
        <f t="shared" si="279"/>
        <v/>
      </c>
      <c r="X1377" s="151">
        <f t="shared" si="280"/>
        <v>0</v>
      </c>
      <c r="Y1377" s="151">
        <f t="shared" si="281"/>
        <v>0</v>
      </c>
      <c r="Z1377" s="151" t="str">
        <f t="shared" si="282"/>
        <v/>
      </c>
      <c r="AA1377" s="151">
        <f>COUNTIF($F$2:F1377,F1377)</f>
        <v>0</v>
      </c>
      <c r="AB1377" s="156" t="str">
        <f t="shared" si="283"/>
        <v/>
      </c>
      <c r="AC1377" t="e">
        <f>VLOOKUP(C1377,'2-班级信息'!A:AH,31,0)</f>
        <v>#N/A</v>
      </c>
      <c r="AD1377" t="e">
        <f>VLOOKUP(C1377,'2-班级信息'!A:AH,8,0)</f>
        <v>#N/A</v>
      </c>
      <c r="AE1377" t="e">
        <f t="shared" si="284"/>
        <v>#N/A</v>
      </c>
      <c r="AF1377" t="e">
        <f t="shared" si="285"/>
        <v>#N/A</v>
      </c>
    </row>
    <row r="1378" spans="1:32">
      <c r="A1378" s="176"/>
      <c r="B1378" s="176"/>
      <c r="C1378" s="176"/>
      <c r="D1378" s="176"/>
      <c r="E1378" s="176"/>
      <c r="F1378" s="176"/>
      <c r="G1378" s="175"/>
      <c r="H1378" s="176"/>
      <c r="I1378" s="176"/>
      <c r="J1378" s="176"/>
      <c r="K1378" s="176"/>
      <c r="L1378" s="176"/>
      <c r="M1378" s="176"/>
      <c r="N1378" s="176"/>
      <c r="O1378" s="176"/>
      <c r="P1378" s="155" t="str">
        <f t="shared" si="273"/>
        <v xml:space="preserve"> </v>
      </c>
      <c r="Q1378" s="155" t="str">
        <f>IF(P1378="在读",IF(IFERROR(FIND("一",C1378),0)&gt;0,"一对一",VLOOKUP(LEFT(C1378,3),班级编码!A:H,8,0)),P1378)</f>
        <v xml:space="preserve"> </v>
      </c>
      <c r="R1378" s="157">
        <f t="shared" si="274"/>
        <v>0</v>
      </c>
      <c r="S1378" s="151">
        <f t="shared" si="275"/>
        <v>0</v>
      </c>
      <c r="T1378" s="151" t="str">
        <f t="shared" si="276"/>
        <v/>
      </c>
      <c r="U1378" s="151" t="str">
        <f t="shared" si="277"/>
        <v/>
      </c>
      <c r="V1378" s="151" t="str">
        <f t="shared" si="278"/>
        <v/>
      </c>
      <c r="W1378" s="151" t="str">
        <f t="shared" si="279"/>
        <v/>
      </c>
      <c r="X1378" s="151">
        <f t="shared" si="280"/>
        <v>0</v>
      </c>
      <c r="Y1378" s="151">
        <f t="shared" si="281"/>
        <v>0</v>
      </c>
      <c r="Z1378" s="151" t="str">
        <f t="shared" si="282"/>
        <v/>
      </c>
      <c r="AA1378" s="151">
        <f>COUNTIF($F$2:F1378,F1378)</f>
        <v>0</v>
      </c>
      <c r="AB1378" s="156" t="str">
        <f t="shared" si="283"/>
        <v/>
      </c>
      <c r="AC1378" t="e">
        <f>VLOOKUP(C1378,'2-班级信息'!A:AH,31,0)</f>
        <v>#N/A</v>
      </c>
      <c r="AD1378" t="e">
        <f>VLOOKUP(C1378,'2-班级信息'!A:AH,8,0)</f>
        <v>#N/A</v>
      </c>
      <c r="AE1378" t="e">
        <f t="shared" si="284"/>
        <v>#N/A</v>
      </c>
      <c r="AF1378" t="e">
        <f t="shared" si="285"/>
        <v>#N/A</v>
      </c>
    </row>
    <row r="1379" spans="1:32">
      <c r="A1379" s="176"/>
      <c r="B1379" s="176"/>
      <c r="C1379" s="176"/>
      <c r="D1379" s="176"/>
      <c r="E1379" s="176"/>
      <c r="F1379" s="176"/>
      <c r="G1379" s="175"/>
      <c r="H1379" s="176"/>
      <c r="I1379" s="176"/>
      <c r="J1379" s="176"/>
      <c r="K1379" s="176"/>
      <c r="L1379" s="176"/>
      <c r="M1379" s="176"/>
      <c r="N1379" s="176"/>
      <c r="O1379" s="176"/>
      <c r="P1379" s="155" t="str">
        <f t="shared" si="273"/>
        <v xml:space="preserve"> </v>
      </c>
      <c r="Q1379" s="155" t="str">
        <f>IF(P1379="在读",IF(IFERROR(FIND("一",C1379),0)&gt;0,"一对一",VLOOKUP(LEFT(C1379,3),班级编码!A:H,8,0)),P1379)</f>
        <v xml:space="preserve"> </v>
      </c>
      <c r="R1379" s="157">
        <f t="shared" si="274"/>
        <v>0</v>
      </c>
      <c r="S1379" s="151">
        <f t="shared" si="275"/>
        <v>0</v>
      </c>
      <c r="T1379" s="151" t="str">
        <f t="shared" si="276"/>
        <v/>
      </c>
      <c r="U1379" s="151" t="str">
        <f t="shared" si="277"/>
        <v/>
      </c>
      <c r="V1379" s="151" t="str">
        <f t="shared" si="278"/>
        <v/>
      </c>
      <c r="W1379" s="151" t="str">
        <f t="shared" si="279"/>
        <v/>
      </c>
      <c r="X1379" s="151">
        <f t="shared" si="280"/>
        <v>0</v>
      </c>
      <c r="Y1379" s="151">
        <f t="shared" si="281"/>
        <v>0</v>
      </c>
      <c r="Z1379" s="151" t="str">
        <f t="shared" si="282"/>
        <v/>
      </c>
      <c r="AA1379" s="151">
        <f>COUNTIF($F$2:F1379,F1379)</f>
        <v>0</v>
      </c>
      <c r="AB1379" s="156" t="str">
        <f t="shared" si="283"/>
        <v/>
      </c>
      <c r="AC1379" t="e">
        <f>VLOOKUP(C1379,'2-班级信息'!A:AH,31,0)</f>
        <v>#N/A</v>
      </c>
      <c r="AD1379" t="e">
        <f>VLOOKUP(C1379,'2-班级信息'!A:AH,8,0)</f>
        <v>#N/A</v>
      </c>
      <c r="AE1379" t="e">
        <f t="shared" si="284"/>
        <v>#N/A</v>
      </c>
      <c r="AF1379" t="e">
        <f t="shared" si="285"/>
        <v>#N/A</v>
      </c>
    </row>
    <row r="1380" spans="1:32">
      <c r="A1380" s="122"/>
      <c r="B1380" s="122"/>
      <c r="C1380" s="122"/>
      <c r="D1380" s="122"/>
      <c r="E1380" s="122"/>
      <c r="F1380" s="122"/>
      <c r="G1380" s="199"/>
      <c r="H1380" s="122"/>
      <c r="I1380" s="122"/>
      <c r="J1380" s="122"/>
      <c r="K1380" s="122"/>
      <c r="L1380" s="122"/>
      <c r="M1380" s="122"/>
      <c r="N1380" s="122"/>
      <c r="O1380" s="122"/>
      <c r="P1380" s="155" t="str">
        <f t="shared" si="273"/>
        <v xml:space="preserve"> </v>
      </c>
      <c r="Q1380" s="155" t="str">
        <f>IF(P1380="在读",IF(IFERROR(FIND("一",C1380),0)&gt;0,"一对一",VLOOKUP(LEFT(C1380,3),班级编码!A:H,8,0)),P1380)</f>
        <v xml:space="preserve"> </v>
      </c>
      <c r="R1380" s="157">
        <f t="shared" si="274"/>
        <v>0</v>
      </c>
      <c r="S1380" s="151">
        <f t="shared" si="275"/>
        <v>0</v>
      </c>
      <c r="T1380" s="151" t="str">
        <f t="shared" si="276"/>
        <v/>
      </c>
      <c r="U1380" s="151" t="str">
        <f t="shared" si="277"/>
        <v/>
      </c>
      <c r="V1380" s="151" t="str">
        <f t="shared" si="278"/>
        <v/>
      </c>
      <c r="W1380" s="151" t="str">
        <f t="shared" si="279"/>
        <v/>
      </c>
      <c r="X1380" s="151">
        <f t="shared" si="280"/>
        <v>0</v>
      </c>
      <c r="Y1380" s="151">
        <f t="shared" si="281"/>
        <v>0</v>
      </c>
      <c r="Z1380" s="151" t="str">
        <f t="shared" si="282"/>
        <v/>
      </c>
      <c r="AA1380" s="151">
        <f>COUNTIF($F$2:F1380,F1380)</f>
        <v>0</v>
      </c>
      <c r="AB1380" s="156" t="str">
        <f t="shared" si="283"/>
        <v/>
      </c>
      <c r="AC1380" t="e">
        <f>VLOOKUP(C1380,'2-班级信息'!A:AH,31,0)</f>
        <v>#N/A</v>
      </c>
      <c r="AD1380" t="e">
        <f>VLOOKUP(C1380,'2-班级信息'!A:AH,8,0)</f>
        <v>#N/A</v>
      </c>
      <c r="AE1380" t="e">
        <f t="shared" si="284"/>
        <v>#N/A</v>
      </c>
      <c r="AF1380" t="e">
        <f t="shared" si="285"/>
        <v>#N/A</v>
      </c>
    </row>
    <row r="1381" spans="1:32">
      <c r="A1381" s="122"/>
      <c r="B1381" s="122"/>
      <c r="C1381" s="122"/>
      <c r="D1381" s="122"/>
      <c r="E1381" s="122"/>
      <c r="F1381" s="122"/>
      <c r="G1381" s="199"/>
      <c r="H1381" s="122"/>
      <c r="I1381" s="122"/>
      <c r="J1381" s="122"/>
      <c r="K1381" s="122"/>
      <c r="L1381" s="122"/>
      <c r="M1381" s="122"/>
      <c r="N1381" s="122"/>
      <c r="O1381" s="122"/>
      <c r="P1381" s="155" t="str">
        <f t="shared" si="273"/>
        <v xml:space="preserve"> </v>
      </c>
      <c r="Q1381" s="155" t="str">
        <f>IF(P1381="在读",IF(IFERROR(FIND("一",C1381),0)&gt;0,"一对一",VLOOKUP(LEFT(C1381,3),班级编码!A:H,8,0)),P1381)</f>
        <v xml:space="preserve"> </v>
      </c>
      <c r="R1381" s="157">
        <f t="shared" si="274"/>
        <v>0</v>
      </c>
      <c r="S1381" s="151">
        <f t="shared" si="275"/>
        <v>0</v>
      </c>
      <c r="T1381" s="151" t="str">
        <f t="shared" si="276"/>
        <v/>
      </c>
      <c r="U1381" s="151" t="str">
        <f t="shared" si="277"/>
        <v/>
      </c>
      <c r="V1381" s="151" t="str">
        <f t="shared" si="278"/>
        <v/>
      </c>
      <c r="W1381" s="151" t="str">
        <f t="shared" si="279"/>
        <v/>
      </c>
      <c r="X1381" s="151">
        <f t="shared" si="280"/>
        <v>0</v>
      </c>
      <c r="Y1381" s="151">
        <f t="shared" si="281"/>
        <v>0</v>
      </c>
      <c r="Z1381" s="151" t="str">
        <f t="shared" si="282"/>
        <v/>
      </c>
      <c r="AA1381" s="151">
        <f>COUNTIF($F$2:F1381,F1381)</f>
        <v>0</v>
      </c>
      <c r="AB1381" s="156" t="str">
        <f t="shared" si="283"/>
        <v/>
      </c>
      <c r="AC1381" t="e">
        <f>VLOOKUP(C1381,'2-班级信息'!A:AH,31,0)</f>
        <v>#N/A</v>
      </c>
      <c r="AD1381" t="e">
        <f>VLOOKUP(C1381,'2-班级信息'!A:AH,8,0)</f>
        <v>#N/A</v>
      </c>
      <c r="AE1381" t="e">
        <f t="shared" si="284"/>
        <v>#N/A</v>
      </c>
      <c r="AF1381" t="e">
        <f t="shared" si="285"/>
        <v>#N/A</v>
      </c>
    </row>
    <row r="1382" spans="1:32">
      <c r="A1382" s="122"/>
      <c r="B1382" s="122"/>
      <c r="C1382" s="122"/>
      <c r="D1382" s="122"/>
      <c r="E1382" s="122"/>
      <c r="F1382" s="122"/>
      <c r="G1382" s="199"/>
      <c r="H1382" s="122"/>
      <c r="I1382" s="122"/>
      <c r="J1382" s="122"/>
      <c r="K1382" s="122"/>
      <c r="L1382" s="122"/>
      <c r="M1382" s="122"/>
      <c r="N1382" s="122"/>
      <c r="O1382" s="122"/>
      <c r="P1382" s="155" t="str">
        <f t="shared" si="273"/>
        <v xml:space="preserve"> </v>
      </c>
      <c r="Q1382" s="155" t="str">
        <f>IF(P1382="在读",IF(IFERROR(FIND("一",C1382),0)&gt;0,"一对一",VLOOKUP(LEFT(C1382,3),班级编码!A:H,8,0)),P1382)</f>
        <v xml:space="preserve"> </v>
      </c>
      <c r="R1382" s="157">
        <f t="shared" si="274"/>
        <v>0</v>
      </c>
      <c r="S1382" s="151">
        <f t="shared" si="275"/>
        <v>0</v>
      </c>
      <c r="T1382" s="151" t="str">
        <f t="shared" si="276"/>
        <v/>
      </c>
      <c r="U1382" s="151" t="str">
        <f t="shared" si="277"/>
        <v/>
      </c>
      <c r="V1382" s="151" t="str">
        <f t="shared" si="278"/>
        <v/>
      </c>
      <c r="W1382" s="151" t="str">
        <f t="shared" si="279"/>
        <v/>
      </c>
      <c r="X1382" s="151">
        <f t="shared" si="280"/>
        <v>0</v>
      </c>
      <c r="Y1382" s="151">
        <f t="shared" si="281"/>
        <v>0</v>
      </c>
      <c r="Z1382" s="151" t="str">
        <f t="shared" si="282"/>
        <v/>
      </c>
      <c r="AA1382" s="151">
        <f>COUNTIF($F$2:F1382,F1382)</f>
        <v>0</v>
      </c>
      <c r="AB1382" s="156" t="str">
        <f t="shared" si="283"/>
        <v/>
      </c>
      <c r="AC1382" t="e">
        <f>VLOOKUP(C1382,'2-班级信息'!A:AH,31,0)</f>
        <v>#N/A</v>
      </c>
      <c r="AD1382" t="e">
        <f>VLOOKUP(C1382,'2-班级信息'!A:AH,8,0)</f>
        <v>#N/A</v>
      </c>
      <c r="AE1382" t="e">
        <f t="shared" si="284"/>
        <v>#N/A</v>
      </c>
      <c r="AF1382" t="e">
        <f t="shared" si="285"/>
        <v>#N/A</v>
      </c>
    </row>
    <row r="1383" spans="1:32">
      <c r="A1383" s="122"/>
      <c r="B1383" s="122"/>
      <c r="C1383" s="122"/>
      <c r="D1383" s="122"/>
      <c r="E1383" s="122"/>
      <c r="F1383" s="122"/>
      <c r="G1383" s="199"/>
      <c r="H1383" s="122"/>
      <c r="I1383" s="122"/>
      <c r="J1383" s="122"/>
      <c r="K1383" s="122"/>
      <c r="L1383" s="122"/>
      <c r="M1383" s="122"/>
      <c r="N1383" s="122"/>
      <c r="O1383" s="122"/>
      <c r="P1383" s="155" t="str">
        <f t="shared" si="273"/>
        <v xml:space="preserve"> </v>
      </c>
      <c r="Q1383" s="155" t="str">
        <f>IF(P1383="在读",IF(IFERROR(FIND("一",C1383),0)&gt;0,"一对一",VLOOKUP(LEFT(C1383,3),班级编码!A:H,8,0)),P1383)</f>
        <v xml:space="preserve"> </v>
      </c>
      <c r="R1383" s="157">
        <f t="shared" si="274"/>
        <v>0</v>
      </c>
      <c r="S1383" s="151">
        <f t="shared" si="275"/>
        <v>0</v>
      </c>
      <c r="T1383" s="151" t="str">
        <f t="shared" si="276"/>
        <v/>
      </c>
      <c r="U1383" s="151" t="str">
        <f t="shared" si="277"/>
        <v/>
      </c>
      <c r="V1383" s="151" t="str">
        <f t="shared" si="278"/>
        <v/>
      </c>
      <c r="W1383" s="151" t="str">
        <f t="shared" si="279"/>
        <v/>
      </c>
      <c r="X1383" s="151">
        <f t="shared" si="280"/>
        <v>0</v>
      </c>
      <c r="Y1383" s="151">
        <f t="shared" si="281"/>
        <v>0</v>
      </c>
      <c r="Z1383" s="151" t="str">
        <f t="shared" si="282"/>
        <v/>
      </c>
      <c r="AA1383" s="151">
        <f>COUNTIF($F$2:F1383,F1383)</f>
        <v>0</v>
      </c>
      <c r="AB1383" s="156" t="str">
        <f t="shared" si="283"/>
        <v/>
      </c>
      <c r="AC1383" t="e">
        <f>VLOOKUP(C1383,'2-班级信息'!A:AH,31,0)</f>
        <v>#N/A</v>
      </c>
      <c r="AD1383" t="e">
        <f>VLOOKUP(C1383,'2-班级信息'!A:AH,8,0)</f>
        <v>#N/A</v>
      </c>
      <c r="AE1383" t="e">
        <f t="shared" si="284"/>
        <v>#N/A</v>
      </c>
      <c r="AF1383" t="e">
        <f t="shared" si="285"/>
        <v>#N/A</v>
      </c>
    </row>
    <row r="1384" spans="1:32">
      <c r="A1384" s="122"/>
      <c r="B1384" s="122"/>
      <c r="C1384" s="122"/>
      <c r="D1384" s="122"/>
      <c r="E1384" s="122"/>
      <c r="F1384" s="122"/>
      <c r="G1384" s="199"/>
      <c r="H1384" s="122"/>
      <c r="I1384" s="122"/>
      <c r="J1384" s="122"/>
      <c r="K1384" s="122"/>
      <c r="L1384" s="122"/>
      <c r="M1384" s="122"/>
      <c r="N1384" s="122"/>
      <c r="O1384" s="122"/>
      <c r="P1384" s="155" t="str">
        <f t="shared" si="273"/>
        <v xml:space="preserve"> </v>
      </c>
      <c r="Q1384" s="155" t="str">
        <f>IF(P1384="在读",IF(IFERROR(FIND("一",C1384),0)&gt;0,"一对一",VLOOKUP(LEFT(C1384,3),班级编码!A:H,8,0)),P1384)</f>
        <v xml:space="preserve"> </v>
      </c>
      <c r="R1384" s="157">
        <f t="shared" si="274"/>
        <v>0</v>
      </c>
      <c r="S1384" s="151">
        <f t="shared" si="275"/>
        <v>0</v>
      </c>
      <c r="T1384" s="151" t="str">
        <f t="shared" si="276"/>
        <v/>
      </c>
      <c r="U1384" s="151" t="str">
        <f t="shared" si="277"/>
        <v/>
      </c>
      <c r="V1384" s="151" t="str">
        <f t="shared" si="278"/>
        <v/>
      </c>
      <c r="W1384" s="151" t="str">
        <f t="shared" si="279"/>
        <v/>
      </c>
      <c r="X1384" s="151">
        <f t="shared" si="280"/>
        <v>0</v>
      </c>
      <c r="Y1384" s="151">
        <f t="shared" si="281"/>
        <v>0</v>
      </c>
      <c r="Z1384" s="151" t="str">
        <f t="shared" si="282"/>
        <v/>
      </c>
      <c r="AA1384" s="151">
        <f>COUNTIF($F$2:F1384,F1384)</f>
        <v>0</v>
      </c>
      <c r="AB1384" s="156" t="str">
        <f t="shared" si="283"/>
        <v/>
      </c>
      <c r="AC1384" t="e">
        <f>VLOOKUP(C1384,'2-班级信息'!A:AH,31,0)</f>
        <v>#N/A</v>
      </c>
      <c r="AD1384" t="e">
        <f>VLOOKUP(C1384,'2-班级信息'!A:AH,8,0)</f>
        <v>#N/A</v>
      </c>
      <c r="AE1384" t="e">
        <f t="shared" si="284"/>
        <v>#N/A</v>
      </c>
      <c r="AF1384" t="e">
        <f t="shared" si="285"/>
        <v>#N/A</v>
      </c>
    </row>
    <row r="1385" spans="1:32">
      <c r="A1385" s="122"/>
      <c r="B1385" s="122"/>
      <c r="C1385" s="122"/>
      <c r="D1385" s="122"/>
      <c r="E1385" s="122"/>
      <c r="F1385" s="122"/>
      <c r="G1385" s="199"/>
      <c r="H1385" s="122"/>
      <c r="I1385" s="122"/>
      <c r="J1385" s="122"/>
      <c r="K1385" s="122"/>
      <c r="L1385" s="122"/>
      <c r="M1385" s="122"/>
      <c r="N1385" s="122"/>
      <c r="O1385" s="122"/>
      <c r="P1385" s="155" t="str">
        <f t="shared" si="273"/>
        <v xml:space="preserve"> </v>
      </c>
      <c r="Q1385" s="155" t="str">
        <f>IF(P1385="在读",IF(IFERROR(FIND("一",C1385),0)&gt;0,"一对一",VLOOKUP(LEFT(C1385,3),班级编码!A:H,8,0)),P1385)</f>
        <v xml:space="preserve"> </v>
      </c>
      <c r="R1385" s="157">
        <f t="shared" si="274"/>
        <v>0</v>
      </c>
      <c r="S1385" s="151">
        <f t="shared" si="275"/>
        <v>0</v>
      </c>
      <c r="T1385" s="151" t="str">
        <f t="shared" si="276"/>
        <v/>
      </c>
      <c r="U1385" s="151" t="str">
        <f t="shared" si="277"/>
        <v/>
      </c>
      <c r="V1385" s="151" t="str">
        <f t="shared" si="278"/>
        <v/>
      </c>
      <c r="W1385" s="151" t="str">
        <f t="shared" si="279"/>
        <v/>
      </c>
      <c r="X1385" s="151">
        <f t="shared" si="280"/>
        <v>0</v>
      </c>
      <c r="Y1385" s="151">
        <f t="shared" si="281"/>
        <v>0</v>
      </c>
      <c r="Z1385" s="151" t="str">
        <f t="shared" si="282"/>
        <v/>
      </c>
      <c r="AA1385" s="151">
        <f>COUNTIF($F$2:F1385,F1385)</f>
        <v>0</v>
      </c>
      <c r="AB1385" s="156" t="str">
        <f t="shared" si="283"/>
        <v/>
      </c>
      <c r="AC1385" t="e">
        <f>VLOOKUP(C1385,'2-班级信息'!A:AH,31,0)</f>
        <v>#N/A</v>
      </c>
      <c r="AD1385" t="e">
        <f>VLOOKUP(C1385,'2-班级信息'!A:AH,8,0)</f>
        <v>#N/A</v>
      </c>
      <c r="AE1385" t="e">
        <f t="shared" si="284"/>
        <v>#N/A</v>
      </c>
      <c r="AF1385" t="e">
        <f t="shared" si="285"/>
        <v>#N/A</v>
      </c>
    </row>
    <row r="1386" spans="1:32">
      <c r="A1386" s="122"/>
      <c r="B1386" s="122"/>
      <c r="C1386" s="122"/>
      <c r="D1386" s="122"/>
      <c r="E1386" s="122"/>
      <c r="F1386" s="122"/>
      <c r="G1386" s="199"/>
      <c r="H1386" s="122"/>
      <c r="I1386" s="122"/>
      <c r="J1386" s="122"/>
      <c r="K1386" s="122"/>
      <c r="L1386" s="122"/>
      <c r="M1386" s="122"/>
      <c r="N1386" s="122"/>
      <c r="O1386" s="122"/>
      <c r="P1386" s="155" t="str">
        <f t="shared" si="273"/>
        <v xml:space="preserve"> </v>
      </c>
      <c r="Q1386" s="155" t="str">
        <f>IF(P1386="在读",IF(IFERROR(FIND("一",C1386),0)&gt;0,"一对一",VLOOKUP(LEFT(C1386,3),班级编码!A:H,8,0)),P1386)</f>
        <v xml:space="preserve"> </v>
      </c>
      <c r="R1386" s="157">
        <f t="shared" si="274"/>
        <v>0</v>
      </c>
      <c r="S1386" s="151">
        <f t="shared" si="275"/>
        <v>0</v>
      </c>
      <c r="T1386" s="151" t="str">
        <f t="shared" si="276"/>
        <v/>
      </c>
      <c r="U1386" s="151" t="str">
        <f t="shared" si="277"/>
        <v/>
      </c>
      <c r="V1386" s="151" t="str">
        <f t="shared" si="278"/>
        <v/>
      </c>
      <c r="W1386" s="151" t="str">
        <f t="shared" si="279"/>
        <v/>
      </c>
      <c r="X1386" s="151">
        <f t="shared" si="280"/>
        <v>0</v>
      </c>
      <c r="Y1386" s="151">
        <f t="shared" si="281"/>
        <v>0</v>
      </c>
      <c r="Z1386" s="151" t="str">
        <f t="shared" si="282"/>
        <v/>
      </c>
      <c r="AA1386" s="151">
        <f>COUNTIF($F$2:F1386,F1386)</f>
        <v>0</v>
      </c>
      <c r="AB1386" s="156" t="str">
        <f t="shared" si="283"/>
        <v/>
      </c>
      <c r="AC1386" t="e">
        <f>VLOOKUP(C1386,'2-班级信息'!A:AH,31,0)</f>
        <v>#N/A</v>
      </c>
      <c r="AD1386" t="e">
        <f>VLOOKUP(C1386,'2-班级信息'!A:AH,8,0)</f>
        <v>#N/A</v>
      </c>
      <c r="AE1386" t="e">
        <f t="shared" si="284"/>
        <v>#N/A</v>
      </c>
      <c r="AF1386" t="e">
        <f t="shared" si="285"/>
        <v>#N/A</v>
      </c>
    </row>
    <row r="1387" spans="1:32">
      <c r="A1387" s="122"/>
      <c r="B1387" s="122"/>
      <c r="C1387" s="122"/>
      <c r="D1387" s="122"/>
      <c r="E1387" s="122"/>
      <c r="F1387" s="122"/>
      <c r="G1387" s="199"/>
      <c r="H1387" s="122"/>
      <c r="I1387" s="122"/>
      <c r="J1387" s="122"/>
      <c r="K1387" s="122"/>
      <c r="L1387" s="122"/>
      <c r="M1387" s="122"/>
      <c r="N1387" s="122"/>
      <c r="O1387" s="122"/>
      <c r="P1387" s="155" t="str">
        <f t="shared" si="273"/>
        <v xml:space="preserve"> </v>
      </c>
      <c r="Q1387" s="155" t="str">
        <f>IF(P1387="在读",IF(IFERROR(FIND("一",C1387),0)&gt;0,"一对一",VLOOKUP(LEFT(C1387,3),班级编码!A:H,8,0)),P1387)</f>
        <v xml:space="preserve"> </v>
      </c>
      <c r="R1387" s="157">
        <f t="shared" si="274"/>
        <v>0</v>
      </c>
      <c r="S1387" s="151">
        <f t="shared" si="275"/>
        <v>0</v>
      </c>
      <c r="T1387" s="151" t="str">
        <f t="shared" si="276"/>
        <v/>
      </c>
      <c r="U1387" s="151" t="str">
        <f t="shared" si="277"/>
        <v/>
      </c>
      <c r="V1387" s="151" t="str">
        <f t="shared" si="278"/>
        <v/>
      </c>
      <c r="W1387" s="151" t="str">
        <f t="shared" si="279"/>
        <v/>
      </c>
      <c r="X1387" s="151">
        <f t="shared" si="280"/>
        <v>0</v>
      </c>
      <c r="Y1387" s="151">
        <f t="shared" si="281"/>
        <v>0</v>
      </c>
      <c r="Z1387" s="151" t="str">
        <f t="shared" si="282"/>
        <v/>
      </c>
      <c r="AA1387" s="151">
        <f>COUNTIF($F$2:F1387,F1387)</f>
        <v>0</v>
      </c>
      <c r="AB1387" s="156" t="str">
        <f t="shared" si="283"/>
        <v/>
      </c>
      <c r="AC1387" t="e">
        <f>VLOOKUP(C1387,'2-班级信息'!A:AH,31,0)</f>
        <v>#N/A</v>
      </c>
      <c r="AD1387" t="e">
        <f>VLOOKUP(C1387,'2-班级信息'!A:AH,8,0)</f>
        <v>#N/A</v>
      </c>
      <c r="AE1387" t="e">
        <f t="shared" si="284"/>
        <v>#N/A</v>
      </c>
      <c r="AF1387" t="e">
        <f t="shared" si="285"/>
        <v>#N/A</v>
      </c>
    </row>
    <row r="1388" spans="1:32">
      <c r="A1388" s="122"/>
      <c r="B1388" s="122"/>
      <c r="C1388" s="122"/>
      <c r="D1388" s="122"/>
      <c r="E1388" s="122"/>
      <c r="F1388" s="122"/>
      <c r="G1388" s="199"/>
      <c r="H1388" s="122"/>
      <c r="I1388" s="122"/>
      <c r="J1388" s="122"/>
      <c r="K1388" s="122"/>
      <c r="L1388" s="122"/>
      <c r="M1388" s="122"/>
      <c r="N1388" s="122"/>
      <c r="O1388" s="122"/>
      <c r="P1388" s="155" t="str">
        <f t="shared" si="273"/>
        <v xml:space="preserve"> </v>
      </c>
      <c r="Q1388" s="155" t="str">
        <f>IF(P1388="在读",IF(IFERROR(FIND("一",C1388),0)&gt;0,"一对一",VLOOKUP(LEFT(C1388,3),班级编码!A:H,8,0)),P1388)</f>
        <v xml:space="preserve"> </v>
      </c>
      <c r="R1388" s="157">
        <f t="shared" si="274"/>
        <v>0</v>
      </c>
      <c r="S1388" s="151">
        <f t="shared" si="275"/>
        <v>0</v>
      </c>
      <c r="T1388" s="151" t="str">
        <f t="shared" si="276"/>
        <v/>
      </c>
      <c r="U1388" s="151" t="str">
        <f t="shared" si="277"/>
        <v/>
      </c>
      <c r="V1388" s="151" t="str">
        <f t="shared" si="278"/>
        <v/>
      </c>
      <c r="W1388" s="151" t="str">
        <f t="shared" si="279"/>
        <v/>
      </c>
      <c r="X1388" s="151">
        <f t="shared" si="280"/>
        <v>0</v>
      </c>
      <c r="Y1388" s="151">
        <f t="shared" si="281"/>
        <v>0</v>
      </c>
      <c r="Z1388" s="151" t="str">
        <f t="shared" si="282"/>
        <v/>
      </c>
      <c r="AA1388" s="151">
        <f>COUNTIF($F$2:F1388,F1388)</f>
        <v>0</v>
      </c>
      <c r="AB1388" s="156" t="str">
        <f t="shared" si="283"/>
        <v/>
      </c>
      <c r="AC1388" t="e">
        <f>VLOOKUP(C1388,'2-班级信息'!A:AH,31,0)</f>
        <v>#N/A</v>
      </c>
      <c r="AD1388" t="e">
        <f>VLOOKUP(C1388,'2-班级信息'!A:AH,8,0)</f>
        <v>#N/A</v>
      </c>
      <c r="AE1388" t="e">
        <f t="shared" si="284"/>
        <v>#N/A</v>
      </c>
      <c r="AF1388" t="e">
        <f t="shared" si="285"/>
        <v>#N/A</v>
      </c>
    </row>
    <row r="1389" spans="1:32">
      <c r="A1389" s="122"/>
      <c r="B1389" s="122"/>
      <c r="C1389" s="122"/>
      <c r="D1389" s="122"/>
      <c r="E1389" s="122"/>
      <c r="F1389" s="122"/>
      <c r="G1389" s="199"/>
      <c r="H1389" s="122"/>
      <c r="I1389" s="122"/>
      <c r="J1389" s="122"/>
      <c r="K1389" s="122"/>
      <c r="L1389" s="122"/>
      <c r="M1389" s="122"/>
      <c r="N1389" s="122"/>
      <c r="O1389" s="122"/>
      <c r="P1389" s="155" t="str">
        <f t="shared" si="273"/>
        <v xml:space="preserve"> </v>
      </c>
      <c r="Q1389" s="155" t="str">
        <f>IF(P1389="在读",IF(IFERROR(FIND("一",C1389),0)&gt;0,"一对一",VLOOKUP(LEFT(C1389,3),班级编码!A:H,8,0)),P1389)</f>
        <v xml:space="preserve"> </v>
      </c>
      <c r="R1389" s="157">
        <f t="shared" si="274"/>
        <v>0</v>
      </c>
      <c r="S1389" s="151">
        <f t="shared" si="275"/>
        <v>0</v>
      </c>
      <c r="T1389" s="151" t="str">
        <f t="shared" si="276"/>
        <v/>
      </c>
      <c r="U1389" s="151" t="str">
        <f t="shared" si="277"/>
        <v/>
      </c>
      <c r="V1389" s="151" t="str">
        <f t="shared" si="278"/>
        <v/>
      </c>
      <c r="W1389" s="151" t="str">
        <f t="shared" si="279"/>
        <v/>
      </c>
      <c r="X1389" s="151">
        <f t="shared" si="280"/>
        <v>0</v>
      </c>
      <c r="Y1389" s="151">
        <f t="shared" si="281"/>
        <v>0</v>
      </c>
      <c r="Z1389" s="151" t="str">
        <f t="shared" si="282"/>
        <v/>
      </c>
      <c r="AA1389" s="151">
        <f>COUNTIF($F$2:F1389,F1389)</f>
        <v>0</v>
      </c>
      <c r="AB1389" s="156" t="str">
        <f t="shared" si="283"/>
        <v/>
      </c>
      <c r="AC1389" t="e">
        <f>VLOOKUP(C1389,'2-班级信息'!A:AH,31,0)</f>
        <v>#N/A</v>
      </c>
      <c r="AD1389" t="e">
        <f>VLOOKUP(C1389,'2-班级信息'!A:AH,8,0)</f>
        <v>#N/A</v>
      </c>
      <c r="AE1389" t="e">
        <f t="shared" si="284"/>
        <v>#N/A</v>
      </c>
      <c r="AF1389" t="e">
        <f t="shared" si="285"/>
        <v>#N/A</v>
      </c>
    </row>
    <row r="1390" spans="1:32">
      <c r="A1390" s="122"/>
      <c r="B1390" s="122"/>
      <c r="C1390" s="122"/>
      <c r="D1390" s="122"/>
      <c r="E1390" s="122"/>
      <c r="F1390" s="122"/>
      <c r="G1390" s="199"/>
      <c r="H1390" s="122"/>
      <c r="I1390" s="122"/>
      <c r="J1390" s="122"/>
      <c r="K1390" s="122"/>
      <c r="L1390" s="122"/>
      <c r="M1390" s="122"/>
      <c r="N1390" s="122"/>
      <c r="O1390" s="122"/>
      <c r="P1390" s="155" t="str">
        <f t="shared" si="273"/>
        <v xml:space="preserve"> </v>
      </c>
      <c r="Q1390" s="155" t="str">
        <f>IF(P1390="在读",IF(IFERROR(FIND("一",C1390),0)&gt;0,"一对一",VLOOKUP(LEFT(C1390,3),班级编码!A:H,8,0)),P1390)</f>
        <v xml:space="preserve"> </v>
      </c>
      <c r="R1390" s="157">
        <f t="shared" si="274"/>
        <v>0</v>
      </c>
      <c r="S1390" s="151">
        <f t="shared" si="275"/>
        <v>0</v>
      </c>
      <c r="T1390" s="151" t="str">
        <f t="shared" si="276"/>
        <v/>
      </c>
      <c r="U1390" s="151" t="str">
        <f t="shared" si="277"/>
        <v/>
      </c>
      <c r="V1390" s="151" t="str">
        <f t="shared" si="278"/>
        <v/>
      </c>
      <c r="W1390" s="151" t="str">
        <f t="shared" si="279"/>
        <v/>
      </c>
      <c r="X1390" s="151">
        <f t="shared" si="280"/>
        <v>0</v>
      </c>
      <c r="Y1390" s="151">
        <f t="shared" si="281"/>
        <v>0</v>
      </c>
      <c r="Z1390" s="151" t="str">
        <f t="shared" si="282"/>
        <v/>
      </c>
      <c r="AA1390" s="151">
        <f>COUNTIF($F$2:F1390,F1390)</f>
        <v>0</v>
      </c>
      <c r="AB1390" s="156" t="str">
        <f t="shared" si="283"/>
        <v/>
      </c>
      <c r="AC1390" t="e">
        <f>VLOOKUP(C1390,'2-班级信息'!A:AH,31,0)</f>
        <v>#N/A</v>
      </c>
      <c r="AD1390" t="e">
        <f>VLOOKUP(C1390,'2-班级信息'!A:AH,8,0)</f>
        <v>#N/A</v>
      </c>
      <c r="AE1390" t="e">
        <f t="shared" si="284"/>
        <v>#N/A</v>
      </c>
      <c r="AF1390" t="e">
        <f t="shared" si="285"/>
        <v>#N/A</v>
      </c>
    </row>
    <row r="1391" spans="1:32">
      <c r="A1391" s="122"/>
      <c r="B1391" s="122"/>
      <c r="C1391" s="122"/>
      <c r="D1391" s="122"/>
      <c r="E1391" s="122"/>
      <c r="F1391" s="122"/>
      <c r="G1391" s="199"/>
      <c r="H1391" s="122"/>
      <c r="I1391" s="122"/>
      <c r="J1391" s="122"/>
      <c r="K1391" s="122"/>
      <c r="L1391" s="122"/>
      <c r="M1391" s="122"/>
      <c r="N1391" s="122"/>
      <c r="O1391" s="122"/>
      <c r="P1391" s="155" t="str">
        <f t="shared" si="273"/>
        <v xml:space="preserve"> </v>
      </c>
      <c r="Q1391" s="155" t="str">
        <f>IF(P1391="在读",IF(IFERROR(FIND("一",C1391),0)&gt;0,"一对一",VLOOKUP(LEFT(C1391,3),班级编码!A:H,8,0)),P1391)</f>
        <v xml:space="preserve"> </v>
      </c>
      <c r="R1391" s="157">
        <f t="shared" si="274"/>
        <v>0</v>
      </c>
      <c r="S1391" s="151">
        <f t="shared" si="275"/>
        <v>0</v>
      </c>
      <c r="T1391" s="151" t="str">
        <f t="shared" si="276"/>
        <v/>
      </c>
      <c r="U1391" s="151" t="str">
        <f t="shared" si="277"/>
        <v/>
      </c>
      <c r="V1391" s="151" t="str">
        <f t="shared" si="278"/>
        <v/>
      </c>
      <c r="W1391" s="151" t="str">
        <f t="shared" si="279"/>
        <v/>
      </c>
      <c r="X1391" s="151">
        <f t="shared" si="280"/>
        <v>0</v>
      </c>
      <c r="Y1391" s="151">
        <f t="shared" si="281"/>
        <v>0</v>
      </c>
      <c r="Z1391" s="151" t="str">
        <f t="shared" si="282"/>
        <v/>
      </c>
      <c r="AA1391" s="151">
        <f>COUNTIF($F$2:F1391,F1391)</f>
        <v>0</v>
      </c>
      <c r="AB1391" s="156" t="str">
        <f t="shared" si="283"/>
        <v/>
      </c>
      <c r="AC1391" t="e">
        <f>VLOOKUP(C1391,'2-班级信息'!A:AH,31,0)</f>
        <v>#N/A</v>
      </c>
      <c r="AD1391" t="e">
        <f>VLOOKUP(C1391,'2-班级信息'!A:AH,8,0)</f>
        <v>#N/A</v>
      </c>
      <c r="AE1391" t="e">
        <f t="shared" si="284"/>
        <v>#N/A</v>
      </c>
      <c r="AF1391" t="e">
        <f t="shared" si="285"/>
        <v>#N/A</v>
      </c>
    </row>
    <row r="1392" spans="1:32">
      <c r="A1392" s="122"/>
      <c r="B1392" s="122"/>
      <c r="C1392" s="122"/>
      <c r="D1392" s="122"/>
      <c r="E1392" s="122"/>
      <c r="F1392" s="122"/>
      <c r="G1392" s="199"/>
      <c r="H1392" s="122"/>
      <c r="I1392" s="122"/>
      <c r="J1392" s="122"/>
      <c r="K1392" s="122"/>
      <c r="L1392" s="122"/>
      <c r="M1392" s="122"/>
      <c r="N1392" s="122"/>
      <c r="O1392" s="122"/>
      <c r="P1392" s="155" t="str">
        <f t="shared" si="273"/>
        <v xml:space="preserve"> </v>
      </c>
      <c r="Q1392" s="155" t="str">
        <f>IF(P1392="在读",IF(IFERROR(FIND("一",C1392),0)&gt;0,"一对一",VLOOKUP(LEFT(C1392,3),班级编码!A:H,8,0)),P1392)</f>
        <v xml:space="preserve"> </v>
      </c>
      <c r="R1392" s="157">
        <f t="shared" si="274"/>
        <v>0</v>
      </c>
      <c r="S1392" s="151">
        <f t="shared" si="275"/>
        <v>0</v>
      </c>
      <c r="T1392" s="151" t="str">
        <f t="shared" si="276"/>
        <v/>
      </c>
      <c r="U1392" s="151" t="str">
        <f t="shared" si="277"/>
        <v/>
      </c>
      <c r="V1392" s="151" t="str">
        <f t="shared" si="278"/>
        <v/>
      </c>
      <c r="W1392" s="151" t="str">
        <f t="shared" si="279"/>
        <v/>
      </c>
      <c r="X1392" s="151">
        <f t="shared" si="280"/>
        <v>0</v>
      </c>
      <c r="Y1392" s="151">
        <f t="shared" si="281"/>
        <v>0</v>
      </c>
      <c r="Z1392" s="151" t="str">
        <f t="shared" si="282"/>
        <v/>
      </c>
      <c r="AA1392" s="151">
        <f>COUNTIF($F$2:F1392,F1392)</f>
        <v>0</v>
      </c>
      <c r="AB1392" s="156" t="str">
        <f t="shared" si="283"/>
        <v/>
      </c>
      <c r="AC1392" t="e">
        <f>VLOOKUP(C1392,'2-班级信息'!A:AH,31,0)</f>
        <v>#N/A</v>
      </c>
      <c r="AD1392" t="e">
        <f>VLOOKUP(C1392,'2-班级信息'!A:AH,8,0)</f>
        <v>#N/A</v>
      </c>
      <c r="AE1392" t="e">
        <f t="shared" si="284"/>
        <v>#N/A</v>
      </c>
      <c r="AF1392" t="e">
        <f t="shared" si="285"/>
        <v>#N/A</v>
      </c>
    </row>
    <row r="1393" spans="1:32">
      <c r="A1393" s="122"/>
      <c r="B1393" s="122"/>
      <c r="C1393" s="122"/>
      <c r="D1393" s="122"/>
      <c r="E1393" s="122"/>
      <c r="F1393" s="122"/>
      <c r="G1393" s="199"/>
      <c r="H1393" s="122"/>
      <c r="I1393" s="122"/>
      <c r="J1393" s="122"/>
      <c r="K1393" s="122"/>
      <c r="L1393" s="122"/>
      <c r="M1393" s="122"/>
      <c r="N1393" s="122"/>
      <c r="O1393" s="122"/>
      <c r="P1393" s="155" t="str">
        <f t="shared" si="273"/>
        <v xml:space="preserve"> </v>
      </c>
      <c r="Q1393" s="155" t="str">
        <f>IF(P1393="在读",IF(IFERROR(FIND("一",C1393),0)&gt;0,"一对一",VLOOKUP(LEFT(C1393,3),班级编码!A:H,8,0)),P1393)</f>
        <v xml:space="preserve"> </v>
      </c>
      <c r="R1393" s="157">
        <f t="shared" si="274"/>
        <v>0</v>
      </c>
      <c r="S1393" s="151">
        <f t="shared" si="275"/>
        <v>0</v>
      </c>
      <c r="T1393" s="151" t="str">
        <f t="shared" si="276"/>
        <v/>
      </c>
      <c r="U1393" s="151" t="str">
        <f t="shared" si="277"/>
        <v/>
      </c>
      <c r="V1393" s="151" t="str">
        <f t="shared" si="278"/>
        <v/>
      </c>
      <c r="W1393" s="151" t="str">
        <f t="shared" si="279"/>
        <v/>
      </c>
      <c r="X1393" s="151">
        <f t="shared" si="280"/>
        <v>0</v>
      </c>
      <c r="Y1393" s="151">
        <f t="shared" si="281"/>
        <v>0</v>
      </c>
      <c r="Z1393" s="151" t="str">
        <f t="shared" si="282"/>
        <v/>
      </c>
      <c r="AA1393" s="151">
        <f>COUNTIF($F$2:F1393,F1393)</f>
        <v>0</v>
      </c>
      <c r="AB1393" s="156" t="str">
        <f t="shared" si="283"/>
        <v/>
      </c>
      <c r="AC1393" t="e">
        <f>VLOOKUP(C1393,'2-班级信息'!A:AH,31,0)</f>
        <v>#N/A</v>
      </c>
      <c r="AD1393" t="e">
        <f>VLOOKUP(C1393,'2-班级信息'!A:AH,8,0)</f>
        <v>#N/A</v>
      </c>
      <c r="AE1393" t="e">
        <f t="shared" si="284"/>
        <v>#N/A</v>
      </c>
      <c r="AF1393" t="e">
        <f t="shared" si="285"/>
        <v>#N/A</v>
      </c>
    </row>
    <row r="1394" spans="1:32">
      <c r="A1394" s="122"/>
      <c r="B1394" s="122"/>
      <c r="C1394" s="122"/>
      <c r="D1394" s="122"/>
      <c r="E1394" s="122"/>
      <c r="F1394" s="122"/>
      <c r="G1394" s="199"/>
      <c r="H1394" s="122"/>
      <c r="I1394" s="122"/>
      <c r="J1394" s="122"/>
      <c r="K1394" s="122"/>
      <c r="L1394" s="122"/>
      <c r="M1394" s="122"/>
      <c r="N1394" s="122"/>
      <c r="O1394" s="122"/>
      <c r="P1394" s="155" t="str">
        <f t="shared" si="273"/>
        <v xml:space="preserve"> </v>
      </c>
      <c r="Q1394" s="155" t="str">
        <f>IF(P1394="在读",IF(IFERROR(FIND("一",C1394),0)&gt;0,"一对一",VLOOKUP(LEFT(C1394,3),班级编码!A:H,8,0)),P1394)</f>
        <v xml:space="preserve"> </v>
      </c>
      <c r="R1394" s="157">
        <f t="shared" si="274"/>
        <v>0</v>
      </c>
      <c r="S1394" s="151">
        <f t="shared" si="275"/>
        <v>0</v>
      </c>
      <c r="T1394" s="151" t="str">
        <f t="shared" si="276"/>
        <v/>
      </c>
      <c r="U1394" s="151" t="str">
        <f t="shared" si="277"/>
        <v/>
      </c>
      <c r="V1394" s="151" t="str">
        <f t="shared" si="278"/>
        <v/>
      </c>
      <c r="W1394" s="151" t="str">
        <f t="shared" si="279"/>
        <v/>
      </c>
      <c r="X1394" s="151">
        <f t="shared" si="280"/>
        <v>0</v>
      </c>
      <c r="Y1394" s="151">
        <f t="shared" si="281"/>
        <v>0</v>
      </c>
      <c r="Z1394" s="151" t="str">
        <f t="shared" si="282"/>
        <v/>
      </c>
      <c r="AA1394" s="151">
        <f>COUNTIF($F$2:F1394,F1394)</f>
        <v>0</v>
      </c>
      <c r="AB1394" s="156" t="str">
        <f t="shared" si="283"/>
        <v/>
      </c>
      <c r="AC1394" t="e">
        <f>VLOOKUP(C1394,'2-班级信息'!A:AH,31,0)</f>
        <v>#N/A</v>
      </c>
      <c r="AD1394" t="e">
        <f>VLOOKUP(C1394,'2-班级信息'!A:AH,8,0)</f>
        <v>#N/A</v>
      </c>
      <c r="AE1394" t="e">
        <f t="shared" si="284"/>
        <v>#N/A</v>
      </c>
      <c r="AF1394" t="e">
        <f t="shared" si="285"/>
        <v>#N/A</v>
      </c>
    </row>
    <row r="1395" spans="1:32">
      <c r="A1395" s="122"/>
      <c r="B1395" s="122"/>
      <c r="C1395" s="122"/>
      <c r="D1395" s="122"/>
      <c r="E1395" s="122"/>
      <c r="F1395" s="122"/>
      <c r="G1395" s="199"/>
      <c r="H1395" s="122"/>
      <c r="I1395" s="122"/>
      <c r="J1395" s="122"/>
      <c r="K1395" s="122"/>
      <c r="L1395" s="122"/>
      <c r="M1395" s="122"/>
      <c r="N1395" s="122"/>
      <c r="O1395" s="122"/>
      <c r="P1395" s="155" t="str">
        <f t="shared" si="273"/>
        <v xml:space="preserve"> </v>
      </c>
      <c r="Q1395" s="155" t="str">
        <f>IF(P1395="在读",IF(IFERROR(FIND("一",C1395),0)&gt;0,"一对一",VLOOKUP(LEFT(C1395,3),班级编码!A:H,8,0)),P1395)</f>
        <v xml:space="preserve"> </v>
      </c>
      <c r="R1395" s="157">
        <f t="shared" si="274"/>
        <v>0</v>
      </c>
      <c r="S1395" s="151">
        <f t="shared" si="275"/>
        <v>0</v>
      </c>
      <c r="T1395" s="151" t="str">
        <f t="shared" si="276"/>
        <v/>
      </c>
      <c r="U1395" s="151" t="str">
        <f t="shared" si="277"/>
        <v/>
      </c>
      <c r="V1395" s="151" t="str">
        <f t="shared" si="278"/>
        <v/>
      </c>
      <c r="W1395" s="151" t="str">
        <f t="shared" si="279"/>
        <v/>
      </c>
      <c r="X1395" s="151">
        <f t="shared" si="280"/>
        <v>0</v>
      </c>
      <c r="Y1395" s="151">
        <f t="shared" si="281"/>
        <v>0</v>
      </c>
      <c r="Z1395" s="151" t="str">
        <f t="shared" si="282"/>
        <v/>
      </c>
      <c r="AA1395" s="151">
        <f>COUNTIF($F$2:F1395,F1395)</f>
        <v>0</v>
      </c>
      <c r="AB1395" s="156" t="str">
        <f t="shared" si="283"/>
        <v/>
      </c>
      <c r="AC1395" t="e">
        <f>VLOOKUP(C1395,'2-班级信息'!A:AH,31,0)</f>
        <v>#N/A</v>
      </c>
      <c r="AD1395" t="e">
        <f>VLOOKUP(C1395,'2-班级信息'!A:AH,8,0)</f>
        <v>#N/A</v>
      </c>
      <c r="AE1395" t="e">
        <f t="shared" si="284"/>
        <v>#N/A</v>
      </c>
      <c r="AF1395" t="e">
        <f t="shared" si="285"/>
        <v>#N/A</v>
      </c>
    </row>
    <row r="1396" spans="1:32">
      <c r="A1396" s="122"/>
      <c r="B1396" s="122"/>
      <c r="C1396" s="122"/>
      <c r="D1396" s="122"/>
      <c r="E1396" s="122"/>
      <c r="F1396" s="122"/>
      <c r="G1396" s="199"/>
      <c r="H1396" s="122"/>
      <c r="I1396" s="122"/>
      <c r="J1396" s="122"/>
      <c r="K1396" s="122"/>
      <c r="L1396" s="122"/>
      <c r="M1396" s="122"/>
      <c r="N1396" s="122"/>
      <c r="O1396" s="122"/>
      <c r="P1396" s="155" t="str">
        <f t="shared" si="273"/>
        <v xml:space="preserve"> </v>
      </c>
      <c r="Q1396" s="155" t="str">
        <f>IF(P1396="在读",IF(IFERROR(FIND("一",C1396),0)&gt;0,"一对一",VLOOKUP(LEFT(C1396,3),班级编码!A:H,8,0)),P1396)</f>
        <v xml:space="preserve"> </v>
      </c>
      <c r="R1396" s="157">
        <f t="shared" si="274"/>
        <v>0</v>
      </c>
      <c r="S1396" s="151">
        <f t="shared" si="275"/>
        <v>0</v>
      </c>
      <c r="T1396" s="151" t="str">
        <f t="shared" si="276"/>
        <v/>
      </c>
      <c r="U1396" s="151" t="str">
        <f t="shared" si="277"/>
        <v/>
      </c>
      <c r="V1396" s="151" t="str">
        <f t="shared" si="278"/>
        <v/>
      </c>
      <c r="W1396" s="151" t="str">
        <f t="shared" si="279"/>
        <v/>
      </c>
      <c r="X1396" s="151">
        <f t="shared" si="280"/>
        <v>0</v>
      </c>
      <c r="Y1396" s="151">
        <f t="shared" si="281"/>
        <v>0</v>
      </c>
      <c r="Z1396" s="151" t="str">
        <f t="shared" si="282"/>
        <v/>
      </c>
      <c r="AA1396" s="151">
        <f>COUNTIF($F$2:F1396,F1396)</f>
        <v>0</v>
      </c>
      <c r="AB1396" s="156" t="str">
        <f t="shared" si="283"/>
        <v/>
      </c>
      <c r="AC1396" t="e">
        <f>VLOOKUP(C1396,'2-班级信息'!A:AH,31,0)</f>
        <v>#N/A</v>
      </c>
      <c r="AD1396" t="e">
        <f>VLOOKUP(C1396,'2-班级信息'!A:AH,8,0)</f>
        <v>#N/A</v>
      </c>
      <c r="AE1396" t="e">
        <f t="shared" si="284"/>
        <v>#N/A</v>
      </c>
      <c r="AF1396" t="e">
        <f t="shared" si="285"/>
        <v>#N/A</v>
      </c>
    </row>
    <row r="1397" spans="1:32">
      <c r="A1397" s="122"/>
      <c r="B1397" s="122"/>
      <c r="C1397" s="122"/>
      <c r="D1397" s="122"/>
      <c r="E1397" s="122"/>
      <c r="F1397" s="122"/>
      <c r="G1397" s="199"/>
      <c r="H1397" s="122"/>
      <c r="I1397" s="122"/>
      <c r="J1397" s="122"/>
      <c r="K1397" s="122"/>
      <c r="L1397" s="122"/>
      <c r="M1397" s="122"/>
      <c r="N1397" s="122"/>
      <c r="O1397" s="122"/>
      <c r="P1397" s="155" t="str">
        <f t="shared" si="273"/>
        <v xml:space="preserve"> </v>
      </c>
      <c r="Q1397" s="155" t="str">
        <f>IF(P1397="在读",IF(IFERROR(FIND("一",C1397),0)&gt;0,"一对一",VLOOKUP(LEFT(C1397,3),班级编码!A:H,8,0)),P1397)</f>
        <v xml:space="preserve"> </v>
      </c>
      <c r="R1397" s="157">
        <f t="shared" si="274"/>
        <v>0</v>
      </c>
      <c r="S1397" s="151">
        <f t="shared" si="275"/>
        <v>0</v>
      </c>
      <c r="T1397" s="151" t="str">
        <f t="shared" si="276"/>
        <v/>
      </c>
      <c r="U1397" s="151" t="str">
        <f t="shared" si="277"/>
        <v/>
      </c>
      <c r="V1397" s="151" t="str">
        <f t="shared" si="278"/>
        <v/>
      </c>
      <c r="W1397" s="151" t="str">
        <f t="shared" si="279"/>
        <v/>
      </c>
      <c r="X1397" s="151">
        <f t="shared" si="280"/>
        <v>0</v>
      </c>
      <c r="Y1397" s="151">
        <f t="shared" si="281"/>
        <v>0</v>
      </c>
      <c r="Z1397" s="151" t="str">
        <f t="shared" si="282"/>
        <v/>
      </c>
      <c r="AA1397" s="151">
        <f>COUNTIF($F$2:F1397,F1397)</f>
        <v>0</v>
      </c>
      <c r="AB1397" s="156" t="str">
        <f t="shared" si="283"/>
        <v/>
      </c>
      <c r="AC1397" t="e">
        <f>VLOOKUP(C1397,'2-班级信息'!A:AH,31,0)</f>
        <v>#N/A</v>
      </c>
      <c r="AD1397" t="e">
        <f>VLOOKUP(C1397,'2-班级信息'!A:AH,8,0)</f>
        <v>#N/A</v>
      </c>
      <c r="AE1397" t="e">
        <f t="shared" si="284"/>
        <v>#N/A</v>
      </c>
      <c r="AF1397" t="e">
        <f t="shared" si="285"/>
        <v>#N/A</v>
      </c>
    </row>
    <row r="1398" spans="1:32">
      <c r="A1398" s="122"/>
      <c r="B1398" s="122"/>
      <c r="C1398" s="122"/>
      <c r="D1398" s="122"/>
      <c r="E1398" s="122"/>
      <c r="F1398" s="122"/>
      <c r="G1398" s="199"/>
      <c r="H1398" s="122"/>
      <c r="I1398" s="122"/>
      <c r="J1398" s="122"/>
      <c r="K1398" s="122"/>
      <c r="L1398" s="122"/>
      <c r="M1398" s="122"/>
      <c r="N1398" s="122"/>
      <c r="O1398" s="122"/>
      <c r="P1398" s="155" t="str">
        <f t="shared" si="273"/>
        <v xml:space="preserve"> </v>
      </c>
      <c r="Q1398" s="155" t="str">
        <f>IF(P1398="在读",IF(IFERROR(FIND("一",C1398),0)&gt;0,"一对一",VLOOKUP(LEFT(C1398,3),班级编码!A:H,8,0)),P1398)</f>
        <v xml:space="preserve"> </v>
      </c>
      <c r="R1398" s="157">
        <f t="shared" si="274"/>
        <v>0</v>
      </c>
      <c r="S1398" s="151">
        <f t="shared" si="275"/>
        <v>0</v>
      </c>
      <c r="T1398" s="151" t="str">
        <f t="shared" si="276"/>
        <v/>
      </c>
      <c r="U1398" s="151" t="str">
        <f t="shared" si="277"/>
        <v/>
      </c>
      <c r="V1398" s="151" t="str">
        <f t="shared" si="278"/>
        <v/>
      </c>
      <c r="W1398" s="151" t="str">
        <f t="shared" si="279"/>
        <v/>
      </c>
      <c r="X1398" s="151">
        <f t="shared" si="280"/>
        <v>0</v>
      </c>
      <c r="Y1398" s="151">
        <f t="shared" si="281"/>
        <v>0</v>
      </c>
      <c r="Z1398" s="151" t="str">
        <f t="shared" si="282"/>
        <v/>
      </c>
      <c r="AA1398" s="151">
        <f>COUNTIF($F$2:F1398,F1398)</f>
        <v>0</v>
      </c>
      <c r="AB1398" s="156" t="str">
        <f t="shared" si="283"/>
        <v/>
      </c>
      <c r="AC1398" t="e">
        <f>VLOOKUP(C1398,'2-班级信息'!A:AH,31,0)</f>
        <v>#N/A</v>
      </c>
      <c r="AD1398" t="e">
        <f>VLOOKUP(C1398,'2-班级信息'!A:AH,8,0)</f>
        <v>#N/A</v>
      </c>
      <c r="AE1398" t="e">
        <f t="shared" si="284"/>
        <v>#N/A</v>
      </c>
      <c r="AF1398" t="e">
        <f t="shared" si="285"/>
        <v>#N/A</v>
      </c>
    </row>
    <row r="1399" spans="1:32">
      <c r="A1399" s="122"/>
      <c r="B1399" s="122"/>
      <c r="C1399" s="122"/>
      <c r="D1399" s="122"/>
      <c r="E1399" s="122"/>
      <c r="F1399" s="122"/>
      <c r="G1399" s="199"/>
      <c r="H1399" s="122"/>
      <c r="I1399" s="122"/>
      <c r="J1399" s="122"/>
      <c r="K1399" s="122"/>
      <c r="L1399" s="122"/>
      <c r="M1399" s="122"/>
      <c r="N1399" s="122"/>
      <c r="O1399" s="122"/>
      <c r="P1399" s="155" t="str">
        <f t="shared" si="273"/>
        <v xml:space="preserve"> </v>
      </c>
      <c r="Q1399" s="155" t="str">
        <f>IF(P1399="在读",IF(IFERROR(FIND("一",C1399),0)&gt;0,"一对一",VLOOKUP(LEFT(C1399,3),班级编码!A:H,8,0)),P1399)</f>
        <v xml:space="preserve"> </v>
      </c>
      <c r="R1399" s="157">
        <f t="shared" si="274"/>
        <v>0</v>
      </c>
      <c r="S1399" s="151">
        <f t="shared" si="275"/>
        <v>0</v>
      </c>
      <c r="T1399" s="151" t="str">
        <f t="shared" si="276"/>
        <v/>
      </c>
      <c r="U1399" s="151" t="str">
        <f t="shared" si="277"/>
        <v/>
      </c>
      <c r="V1399" s="151" t="str">
        <f t="shared" si="278"/>
        <v/>
      </c>
      <c r="W1399" s="151" t="str">
        <f t="shared" si="279"/>
        <v/>
      </c>
      <c r="X1399" s="151">
        <f t="shared" si="280"/>
        <v>0</v>
      </c>
      <c r="Y1399" s="151">
        <f t="shared" si="281"/>
        <v>0</v>
      </c>
      <c r="Z1399" s="151" t="str">
        <f t="shared" si="282"/>
        <v/>
      </c>
      <c r="AA1399" s="151">
        <f>COUNTIF($F$2:F1399,F1399)</f>
        <v>0</v>
      </c>
      <c r="AB1399" s="156" t="str">
        <f t="shared" si="283"/>
        <v/>
      </c>
      <c r="AC1399" t="e">
        <f>VLOOKUP(C1399,'2-班级信息'!A:AH,31,0)</f>
        <v>#N/A</v>
      </c>
      <c r="AD1399" t="e">
        <f>VLOOKUP(C1399,'2-班级信息'!A:AH,8,0)</f>
        <v>#N/A</v>
      </c>
      <c r="AE1399" t="e">
        <f t="shared" si="284"/>
        <v>#N/A</v>
      </c>
      <c r="AF1399" t="e">
        <f t="shared" si="285"/>
        <v>#N/A</v>
      </c>
    </row>
    <row r="1400" spans="1:32">
      <c r="A1400" s="122"/>
      <c r="B1400" s="122"/>
      <c r="C1400" s="122"/>
      <c r="D1400" s="122"/>
      <c r="E1400" s="122"/>
      <c r="F1400" s="122"/>
      <c r="G1400" s="199"/>
      <c r="H1400" s="122"/>
      <c r="I1400" s="122"/>
      <c r="J1400" s="122"/>
      <c r="K1400" s="122"/>
      <c r="L1400" s="122"/>
      <c r="M1400" s="122"/>
      <c r="N1400" s="122"/>
      <c r="O1400" s="122"/>
      <c r="P1400" s="155" t="str">
        <f t="shared" si="273"/>
        <v xml:space="preserve"> </v>
      </c>
      <c r="Q1400" s="155" t="str">
        <f>IF(P1400="在读",IF(IFERROR(FIND("一",C1400),0)&gt;0,"一对一",VLOOKUP(LEFT(C1400,3),班级编码!A:H,8,0)),P1400)</f>
        <v xml:space="preserve"> </v>
      </c>
      <c r="R1400" s="157">
        <f t="shared" si="274"/>
        <v>0</v>
      </c>
      <c r="S1400" s="151">
        <f t="shared" si="275"/>
        <v>0</v>
      </c>
      <c r="T1400" s="151" t="str">
        <f t="shared" si="276"/>
        <v/>
      </c>
      <c r="U1400" s="151" t="str">
        <f t="shared" si="277"/>
        <v/>
      </c>
      <c r="V1400" s="151" t="str">
        <f t="shared" si="278"/>
        <v/>
      </c>
      <c r="W1400" s="151" t="str">
        <f t="shared" si="279"/>
        <v/>
      </c>
      <c r="X1400" s="151">
        <f t="shared" si="280"/>
        <v>0</v>
      </c>
      <c r="Y1400" s="151">
        <f t="shared" si="281"/>
        <v>0</v>
      </c>
      <c r="Z1400" s="151" t="str">
        <f t="shared" si="282"/>
        <v/>
      </c>
      <c r="AA1400" s="151">
        <f>COUNTIF($F$2:F1400,F1400)</f>
        <v>0</v>
      </c>
      <c r="AB1400" s="156" t="str">
        <f t="shared" si="283"/>
        <v/>
      </c>
      <c r="AC1400" t="e">
        <f>VLOOKUP(C1400,'2-班级信息'!A:AH,31,0)</f>
        <v>#N/A</v>
      </c>
      <c r="AD1400" t="e">
        <f>VLOOKUP(C1400,'2-班级信息'!A:AH,8,0)</f>
        <v>#N/A</v>
      </c>
      <c r="AE1400" t="e">
        <f t="shared" si="284"/>
        <v>#N/A</v>
      </c>
      <c r="AF1400" t="e">
        <f t="shared" si="285"/>
        <v>#N/A</v>
      </c>
    </row>
    <row r="1401" spans="1:32">
      <c r="A1401" s="122"/>
      <c r="B1401" s="122"/>
      <c r="C1401" s="122"/>
      <c r="D1401" s="122"/>
      <c r="E1401" s="122"/>
      <c r="F1401" s="122"/>
      <c r="G1401" s="199"/>
      <c r="H1401" s="122"/>
      <c r="I1401" s="122"/>
      <c r="J1401" s="122"/>
      <c r="K1401" s="122"/>
      <c r="L1401" s="122"/>
      <c r="M1401" s="122"/>
      <c r="N1401" s="122"/>
      <c r="O1401" s="122"/>
      <c r="P1401" s="155" t="str">
        <f t="shared" si="273"/>
        <v xml:space="preserve"> </v>
      </c>
      <c r="Q1401" s="155" t="str">
        <f>IF(P1401="在读",IF(IFERROR(FIND("一",C1401),0)&gt;0,"一对一",VLOOKUP(LEFT(C1401,3),班级编码!A:H,8,0)),P1401)</f>
        <v xml:space="preserve"> </v>
      </c>
      <c r="R1401" s="157">
        <f t="shared" si="274"/>
        <v>0</v>
      </c>
      <c r="S1401" s="151">
        <f t="shared" si="275"/>
        <v>0</v>
      </c>
      <c r="T1401" s="151" t="str">
        <f t="shared" si="276"/>
        <v/>
      </c>
      <c r="U1401" s="151" t="str">
        <f t="shared" si="277"/>
        <v/>
      </c>
      <c r="V1401" s="151" t="str">
        <f t="shared" si="278"/>
        <v/>
      </c>
      <c r="W1401" s="151" t="str">
        <f t="shared" si="279"/>
        <v/>
      </c>
      <c r="X1401" s="151">
        <f t="shared" si="280"/>
        <v>0</v>
      </c>
      <c r="Y1401" s="151">
        <f t="shared" si="281"/>
        <v>0</v>
      </c>
      <c r="Z1401" s="151" t="str">
        <f t="shared" si="282"/>
        <v/>
      </c>
      <c r="AA1401" s="151">
        <f>COUNTIF($F$2:F1401,F1401)</f>
        <v>0</v>
      </c>
      <c r="AB1401" s="156" t="str">
        <f t="shared" si="283"/>
        <v/>
      </c>
      <c r="AC1401" t="e">
        <f>VLOOKUP(C1401,'2-班级信息'!A:AH,31,0)</f>
        <v>#N/A</v>
      </c>
      <c r="AD1401" t="e">
        <f>VLOOKUP(C1401,'2-班级信息'!A:AH,8,0)</f>
        <v>#N/A</v>
      </c>
      <c r="AE1401" t="e">
        <f t="shared" si="284"/>
        <v>#N/A</v>
      </c>
      <c r="AF1401" t="e">
        <f t="shared" si="285"/>
        <v>#N/A</v>
      </c>
    </row>
    <row r="1402" spans="1:32">
      <c r="A1402" s="122"/>
      <c r="B1402" s="122"/>
      <c r="C1402" s="122"/>
      <c r="D1402" s="122"/>
      <c r="E1402" s="122"/>
      <c r="F1402" s="122"/>
      <c r="G1402" s="199"/>
      <c r="H1402" s="122"/>
      <c r="I1402" s="122"/>
      <c r="J1402" s="122"/>
      <c r="K1402" s="122"/>
      <c r="L1402" s="122"/>
      <c r="M1402" s="122"/>
      <c r="N1402" s="122"/>
      <c r="O1402" s="122"/>
      <c r="P1402" s="155" t="str">
        <f t="shared" si="273"/>
        <v xml:space="preserve"> </v>
      </c>
      <c r="Q1402" s="155" t="str">
        <f>IF(P1402="在读",IF(IFERROR(FIND("一",C1402),0)&gt;0,"一对一",VLOOKUP(LEFT(C1402,3),班级编码!A:H,8,0)),P1402)</f>
        <v xml:space="preserve"> </v>
      </c>
      <c r="R1402" s="157">
        <f t="shared" si="274"/>
        <v>0</v>
      </c>
      <c r="S1402" s="151">
        <f t="shared" si="275"/>
        <v>0</v>
      </c>
      <c r="T1402" s="151" t="str">
        <f t="shared" si="276"/>
        <v/>
      </c>
      <c r="U1402" s="151" t="str">
        <f t="shared" si="277"/>
        <v/>
      </c>
      <c r="V1402" s="151" t="str">
        <f t="shared" si="278"/>
        <v/>
      </c>
      <c r="W1402" s="151" t="str">
        <f t="shared" si="279"/>
        <v/>
      </c>
      <c r="X1402" s="151">
        <f t="shared" si="280"/>
        <v>0</v>
      </c>
      <c r="Y1402" s="151">
        <f t="shared" si="281"/>
        <v>0</v>
      </c>
      <c r="Z1402" s="151" t="str">
        <f t="shared" si="282"/>
        <v/>
      </c>
      <c r="AA1402" s="151">
        <f>COUNTIF($F$2:F1402,F1402)</f>
        <v>0</v>
      </c>
      <c r="AB1402" s="156" t="str">
        <f t="shared" si="283"/>
        <v/>
      </c>
      <c r="AC1402" t="e">
        <f>VLOOKUP(C1402,'2-班级信息'!A:AH,31,0)</f>
        <v>#N/A</v>
      </c>
      <c r="AD1402" t="e">
        <f>VLOOKUP(C1402,'2-班级信息'!A:AH,8,0)</f>
        <v>#N/A</v>
      </c>
      <c r="AE1402" t="e">
        <f t="shared" si="284"/>
        <v>#N/A</v>
      </c>
      <c r="AF1402" t="e">
        <f t="shared" si="285"/>
        <v>#N/A</v>
      </c>
    </row>
    <row r="1403" spans="1:32">
      <c r="A1403" s="122"/>
      <c r="B1403" s="122"/>
      <c r="C1403" s="122"/>
      <c r="D1403" s="122"/>
      <c r="E1403" s="122"/>
      <c r="F1403" s="122"/>
      <c r="G1403" s="199"/>
      <c r="H1403" s="122"/>
      <c r="I1403" s="122"/>
      <c r="J1403" s="122"/>
      <c r="K1403" s="122"/>
      <c r="L1403" s="122"/>
      <c r="M1403" s="122"/>
      <c r="N1403" s="122"/>
      <c r="O1403" s="122"/>
      <c r="P1403" s="155" t="str">
        <f t="shared" si="273"/>
        <v xml:space="preserve"> </v>
      </c>
      <c r="Q1403" s="155" t="str">
        <f>IF(P1403="在读",IF(IFERROR(FIND("一",C1403),0)&gt;0,"一对一",VLOOKUP(LEFT(C1403,3),班级编码!A:H,8,0)),P1403)</f>
        <v xml:space="preserve"> </v>
      </c>
      <c r="R1403" s="157">
        <f t="shared" si="274"/>
        <v>0</v>
      </c>
      <c r="S1403" s="151">
        <f t="shared" si="275"/>
        <v>0</v>
      </c>
      <c r="T1403" s="151" t="str">
        <f t="shared" si="276"/>
        <v/>
      </c>
      <c r="U1403" s="151" t="str">
        <f t="shared" si="277"/>
        <v/>
      </c>
      <c r="V1403" s="151" t="str">
        <f t="shared" si="278"/>
        <v/>
      </c>
      <c r="W1403" s="151" t="str">
        <f t="shared" si="279"/>
        <v/>
      </c>
      <c r="X1403" s="151">
        <f t="shared" si="280"/>
        <v>0</v>
      </c>
      <c r="Y1403" s="151">
        <f t="shared" si="281"/>
        <v>0</v>
      </c>
      <c r="Z1403" s="151" t="str">
        <f t="shared" si="282"/>
        <v/>
      </c>
      <c r="AA1403" s="151">
        <f>COUNTIF($F$2:F1403,F1403)</f>
        <v>0</v>
      </c>
      <c r="AB1403" s="156" t="str">
        <f t="shared" si="283"/>
        <v/>
      </c>
      <c r="AC1403" t="e">
        <f>VLOOKUP(C1403,'2-班级信息'!A:AH,31,0)</f>
        <v>#N/A</v>
      </c>
      <c r="AD1403" t="e">
        <f>VLOOKUP(C1403,'2-班级信息'!A:AH,8,0)</f>
        <v>#N/A</v>
      </c>
      <c r="AE1403" t="e">
        <f t="shared" si="284"/>
        <v>#N/A</v>
      </c>
      <c r="AF1403" t="e">
        <f t="shared" si="285"/>
        <v>#N/A</v>
      </c>
    </row>
    <row r="1404" spans="1:32">
      <c r="A1404" s="122"/>
      <c r="B1404" s="122"/>
      <c r="C1404" s="122"/>
      <c r="D1404" s="122"/>
      <c r="E1404" s="122"/>
      <c r="F1404" s="122"/>
      <c r="G1404" s="199"/>
      <c r="H1404" s="122"/>
      <c r="I1404" s="122"/>
      <c r="J1404" s="122"/>
      <c r="K1404" s="122"/>
      <c r="L1404" s="122"/>
      <c r="M1404" s="122"/>
      <c r="N1404" s="122"/>
      <c r="O1404" s="122"/>
      <c r="P1404" s="155" t="str">
        <f t="shared" si="273"/>
        <v xml:space="preserve"> </v>
      </c>
      <c r="Q1404" s="155" t="str">
        <f>IF(P1404="在读",IF(IFERROR(FIND("一",C1404),0)&gt;0,"一对一",VLOOKUP(LEFT(C1404,3),班级编码!A:H,8,0)),P1404)</f>
        <v xml:space="preserve"> </v>
      </c>
      <c r="R1404" s="157">
        <f t="shared" si="274"/>
        <v>0</v>
      </c>
      <c r="S1404" s="151">
        <f t="shared" si="275"/>
        <v>0</v>
      </c>
      <c r="T1404" s="151" t="str">
        <f t="shared" si="276"/>
        <v/>
      </c>
      <c r="U1404" s="151" t="str">
        <f t="shared" si="277"/>
        <v/>
      </c>
      <c r="V1404" s="151" t="str">
        <f t="shared" si="278"/>
        <v/>
      </c>
      <c r="W1404" s="151" t="str">
        <f t="shared" si="279"/>
        <v/>
      </c>
      <c r="X1404" s="151">
        <f t="shared" si="280"/>
        <v>0</v>
      </c>
      <c r="Y1404" s="151">
        <f t="shared" si="281"/>
        <v>0</v>
      </c>
      <c r="Z1404" s="151" t="str">
        <f t="shared" si="282"/>
        <v/>
      </c>
      <c r="AA1404" s="151">
        <f>COUNTIF($F$2:F1404,F1404)</f>
        <v>0</v>
      </c>
      <c r="AB1404" s="156" t="str">
        <f t="shared" si="283"/>
        <v/>
      </c>
      <c r="AC1404" t="e">
        <f>VLOOKUP(C1404,'2-班级信息'!A:AH,31,0)</f>
        <v>#N/A</v>
      </c>
      <c r="AD1404" t="e">
        <f>VLOOKUP(C1404,'2-班级信息'!A:AH,8,0)</f>
        <v>#N/A</v>
      </c>
      <c r="AE1404" t="e">
        <f t="shared" si="284"/>
        <v>#N/A</v>
      </c>
      <c r="AF1404" t="e">
        <f t="shared" si="285"/>
        <v>#N/A</v>
      </c>
    </row>
    <row r="1405" spans="1:32">
      <c r="A1405" s="122"/>
      <c r="B1405" s="122"/>
      <c r="C1405" s="122"/>
      <c r="D1405" s="122"/>
      <c r="E1405" s="122"/>
      <c r="F1405" s="122"/>
      <c r="G1405" s="199"/>
      <c r="H1405" s="122"/>
      <c r="I1405" s="122"/>
      <c r="J1405" s="122"/>
      <c r="K1405" s="122"/>
      <c r="L1405" s="122"/>
      <c r="M1405" s="122"/>
      <c r="N1405" s="122"/>
      <c r="O1405" s="122"/>
      <c r="P1405" s="155" t="str">
        <f t="shared" si="273"/>
        <v xml:space="preserve"> </v>
      </c>
      <c r="Q1405" s="155" t="str">
        <f>IF(P1405="在读",IF(IFERROR(FIND("一",C1405),0)&gt;0,"一对一",VLOOKUP(LEFT(C1405,3),班级编码!A:H,8,0)),P1405)</f>
        <v xml:space="preserve"> </v>
      </c>
      <c r="R1405" s="157">
        <f t="shared" si="274"/>
        <v>0</v>
      </c>
      <c r="S1405" s="151">
        <f t="shared" si="275"/>
        <v>0</v>
      </c>
      <c r="T1405" s="151" t="str">
        <f t="shared" si="276"/>
        <v/>
      </c>
      <c r="U1405" s="151" t="str">
        <f t="shared" si="277"/>
        <v/>
      </c>
      <c r="V1405" s="151" t="str">
        <f t="shared" si="278"/>
        <v/>
      </c>
      <c r="W1405" s="151" t="str">
        <f t="shared" si="279"/>
        <v/>
      </c>
      <c r="X1405" s="151">
        <f t="shared" si="280"/>
        <v>0</v>
      </c>
      <c r="Y1405" s="151">
        <f t="shared" si="281"/>
        <v>0</v>
      </c>
      <c r="Z1405" s="151" t="str">
        <f t="shared" si="282"/>
        <v/>
      </c>
      <c r="AA1405" s="151">
        <f>COUNTIF($F$2:F1405,F1405)</f>
        <v>0</v>
      </c>
      <c r="AB1405" s="156" t="str">
        <f t="shared" si="283"/>
        <v/>
      </c>
      <c r="AC1405" t="e">
        <f>VLOOKUP(C1405,'2-班级信息'!A:AH,31,0)</f>
        <v>#N/A</v>
      </c>
      <c r="AD1405" t="e">
        <f>VLOOKUP(C1405,'2-班级信息'!A:AH,8,0)</f>
        <v>#N/A</v>
      </c>
      <c r="AE1405" t="e">
        <f t="shared" si="284"/>
        <v>#N/A</v>
      </c>
      <c r="AF1405" t="e">
        <f t="shared" si="285"/>
        <v>#N/A</v>
      </c>
    </row>
    <row r="1406" spans="1:32">
      <c r="A1406" s="122"/>
      <c r="B1406" s="122"/>
      <c r="C1406" s="122"/>
      <c r="D1406" s="122"/>
      <c r="E1406" s="122"/>
      <c r="F1406" s="122"/>
      <c r="G1406" s="199"/>
      <c r="H1406" s="122"/>
      <c r="I1406" s="122"/>
      <c r="J1406" s="122"/>
      <c r="K1406" s="122"/>
      <c r="L1406" s="122"/>
      <c r="M1406" s="122"/>
      <c r="N1406" s="122"/>
      <c r="O1406" s="122"/>
      <c r="P1406" s="155" t="str">
        <f t="shared" si="273"/>
        <v xml:space="preserve"> </v>
      </c>
      <c r="Q1406" s="155" t="str">
        <f>IF(P1406="在读",IF(IFERROR(FIND("一",C1406),0)&gt;0,"一对一",VLOOKUP(LEFT(C1406,3),班级编码!A:H,8,0)),P1406)</f>
        <v xml:space="preserve"> </v>
      </c>
      <c r="R1406" s="157">
        <f t="shared" si="274"/>
        <v>0</v>
      </c>
      <c r="S1406" s="151">
        <f t="shared" si="275"/>
        <v>0</v>
      </c>
      <c r="T1406" s="151" t="str">
        <f t="shared" si="276"/>
        <v/>
      </c>
      <c r="U1406" s="151" t="str">
        <f t="shared" si="277"/>
        <v/>
      </c>
      <c r="V1406" s="151" t="str">
        <f t="shared" si="278"/>
        <v/>
      </c>
      <c r="W1406" s="151" t="str">
        <f t="shared" si="279"/>
        <v/>
      </c>
      <c r="X1406" s="151">
        <f t="shared" si="280"/>
        <v>0</v>
      </c>
      <c r="Y1406" s="151">
        <f t="shared" si="281"/>
        <v>0</v>
      </c>
      <c r="Z1406" s="151" t="str">
        <f t="shared" si="282"/>
        <v/>
      </c>
      <c r="AA1406" s="151">
        <f>COUNTIF($F$2:F1406,F1406)</f>
        <v>0</v>
      </c>
      <c r="AB1406" s="156" t="str">
        <f t="shared" si="283"/>
        <v/>
      </c>
      <c r="AC1406" t="e">
        <f>VLOOKUP(C1406,'2-班级信息'!A:AH,31,0)</f>
        <v>#N/A</v>
      </c>
      <c r="AD1406" t="e">
        <f>VLOOKUP(C1406,'2-班级信息'!A:AH,8,0)</f>
        <v>#N/A</v>
      </c>
      <c r="AE1406" t="e">
        <f t="shared" si="284"/>
        <v>#N/A</v>
      </c>
      <c r="AF1406" t="e">
        <f t="shared" si="285"/>
        <v>#N/A</v>
      </c>
    </row>
    <row r="1407" spans="1:32">
      <c r="A1407" s="122"/>
      <c r="B1407" s="122"/>
      <c r="C1407" s="122"/>
      <c r="D1407" s="122"/>
      <c r="E1407" s="122"/>
      <c r="F1407" s="122"/>
      <c r="G1407" s="199"/>
      <c r="H1407" s="122"/>
      <c r="I1407" s="122"/>
      <c r="J1407" s="122"/>
      <c r="K1407" s="122"/>
      <c r="L1407" s="122"/>
      <c r="M1407" s="122"/>
      <c r="N1407" s="122"/>
      <c r="O1407" s="122"/>
      <c r="P1407" s="155" t="str">
        <f t="shared" si="273"/>
        <v xml:space="preserve"> </v>
      </c>
      <c r="Q1407" s="155" t="str">
        <f>IF(P1407="在读",IF(IFERROR(FIND("一",C1407),0)&gt;0,"一对一",VLOOKUP(LEFT(C1407,3),班级编码!A:H,8,0)),P1407)</f>
        <v xml:space="preserve"> </v>
      </c>
      <c r="R1407" s="157">
        <f t="shared" si="274"/>
        <v>0</v>
      </c>
      <c r="S1407" s="151">
        <f t="shared" si="275"/>
        <v>0</v>
      </c>
      <c r="T1407" s="151" t="str">
        <f t="shared" si="276"/>
        <v/>
      </c>
      <c r="U1407" s="151" t="str">
        <f t="shared" si="277"/>
        <v/>
      </c>
      <c r="V1407" s="151" t="str">
        <f t="shared" si="278"/>
        <v/>
      </c>
      <c r="W1407" s="151" t="str">
        <f t="shared" si="279"/>
        <v/>
      </c>
      <c r="X1407" s="151">
        <f t="shared" si="280"/>
        <v>0</v>
      </c>
      <c r="Y1407" s="151">
        <f t="shared" si="281"/>
        <v>0</v>
      </c>
      <c r="Z1407" s="151" t="str">
        <f t="shared" si="282"/>
        <v/>
      </c>
      <c r="AA1407" s="151">
        <f>COUNTIF($F$2:F1407,F1407)</f>
        <v>0</v>
      </c>
      <c r="AB1407" s="156" t="str">
        <f t="shared" si="283"/>
        <v/>
      </c>
      <c r="AC1407" t="e">
        <f>VLOOKUP(C1407,'2-班级信息'!A:AH,31,0)</f>
        <v>#N/A</v>
      </c>
      <c r="AD1407" t="e">
        <f>VLOOKUP(C1407,'2-班级信息'!A:AH,8,0)</f>
        <v>#N/A</v>
      </c>
      <c r="AE1407" t="e">
        <f t="shared" si="284"/>
        <v>#N/A</v>
      </c>
      <c r="AF1407" t="e">
        <f t="shared" si="285"/>
        <v>#N/A</v>
      </c>
    </row>
    <row r="1408" spans="1:32">
      <c r="A1408" s="122"/>
      <c r="B1408" s="122"/>
      <c r="C1408" s="122"/>
      <c r="D1408" s="122"/>
      <c r="E1408" s="122"/>
      <c r="F1408" s="122"/>
      <c r="G1408" s="199"/>
      <c r="H1408" s="122"/>
      <c r="I1408" s="122"/>
      <c r="J1408" s="122"/>
      <c r="K1408" s="122"/>
      <c r="L1408" s="122"/>
      <c r="M1408" s="122"/>
      <c r="N1408" s="122"/>
      <c r="O1408" s="122"/>
      <c r="P1408" s="155" t="str">
        <f t="shared" si="273"/>
        <v xml:space="preserve"> </v>
      </c>
      <c r="Q1408" s="155" t="str">
        <f>IF(P1408="在读",IF(IFERROR(FIND("一",C1408),0)&gt;0,"一对一",VLOOKUP(LEFT(C1408,3),班级编码!A:H,8,0)),P1408)</f>
        <v xml:space="preserve"> </v>
      </c>
      <c r="R1408" s="157">
        <f t="shared" si="274"/>
        <v>0</v>
      </c>
      <c r="S1408" s="151">
        <f t="shared" si="275"/>
        <v>0</v>
      </c>
      <c r="T1408" s="151" t="str">
        <f t="shared" si="276"/>
        <v/>
      </c>
      <c r="U1408" s="151" t="str">
        <f t="shared" si="277"/>
        <v/>
      </c>
      <c r="V1408" s="151" t="str">
        <f t="shared" si="278"/>
        <v/>
      </c>
      <c r="W1408" s="151" t="str">
        <f t="shared" si="279"/>
        <v/>
      </c>
      <c r="X1408" s="151">
        <f t="shared" si="280"/>
        <v>0</v>
      </c>
      <c r="Y1408" s="151">
        <f t="shared" si="281"/>
        <v>0</v>
      </c>
      <c r="Z1408" s="151" t="str">
        <f t="shared" si="282"/>
        <v/>
      </c>
      <c r="AA1408" s="151">
        <f>COUNTIF($F$2:F1408,F1408)</f>
        <v>0</v>
      </c>
      <c r="AB1408" s="156" t="str">
        <f t="shared" si="283"/>
        <v/>
      </c>
      <c r="AC1408" t="e">
        <f>VLOOKUP(C1408,'2-班级信息'!A:AH,31,0)</f>
        <v>#N/A</v>
      </c>
      <c r="AD1408" t="e">
        <f>VLOOKUP(C1408,'2-班级信息'!A:AH,8,0)</f>
        <v>#N/A</v>
      </c>
      <c r="AE1408" t="e">
        <f t="shared" si="284"/>
        <v>#N/A</v>
      </c>
      <c r="AF1408" t="e">
        <f t="shared" si="285"/>
        <v>#N/A</v>
      </c>
    </row>
    <row r="1409" spans="1:32">
      <c r="A1409" s="122"/>
      <c r="B1409" s="122"/>
      <c r="C1409" s="122"/>
      <c r="D1409" s="122"/>
      <c r="E1409" s="122"/>
      <c r="F1409" s="122"/>
      <c r="G1409" s="199"/>
      <c r="H1409" s="122"/>
      <c r="I1409" s="122"/>
      <c r="J1409" s="122"/>
      <c r="K1409" s="122"/>
      <c r="L1409" s="122"/>
      <c r="M1409" s="122"/>
      <c r="N1409" s="122"/>
      <c r="O1409" s="122"/>
      <c r="P1409" s="155" t="str">
        <f t="shared" si="273"/>
        <v xml:space="preserve"> </v>
      </c>
      <c r="Q1409" s="155" t="str">
        <f>IF(P1409="在读",IF(IFERROR(FIND("一",C1409),0)&gt;0,"一对一",VLOOKUP(LEFT(C1409,3),班级编码!A:H,8,0)),P1409)</f>
        <v xml:space="preserve"> </v>
      </c>
      <c r="R1409" s="157">
        <f t="shared" si="274"/>
        <v>0</v>
      </c>
      <c r="S1409" s="151">
        <f t="shared" si="275"/>
        <v>0</v>
      </c>
      <c r="T1409" s="151" t="str">
        <f t="shared" si="276"/>
        <v/>
      </c>
      <c r="U1409" s="151" t="str">
        <f t="shared" si="277"/>
        <v/>
      </c>
      <c r="V1409" s="151" t="str">
        <f t="shared" si="278"/>
        <v/>
      </c>
      <c r="W1409" s="151" t="str">
        <f t="shared" si="279"/>
        <v/>
      </c>
      <c r="X1409" s="151">
        <f t="shared" si="280"/>
        <v>0</v>
      </c>
      <c r="Y1409" s="151">
        <f t="shared" si="281"/>
        <v>0</v>
      </c>
      <c r="Z1409" s="151" t="str">
        <f t="shared" si="282"/>
        <v/>
      </c>
      <c r="AA1409" s="151">
        <f>COUNTIF($F$2:F1409,F1409)</f>
        <v>0</v>
      </c>
      <c r="AB1409" s="156" t="str">
        <f t="shared" si="283"/>
        <v/>
      </c>
      <c r="AC1409" t="e">
        <f>VLOOKUP(C1409,'2-班级信息'!A:AH,31,0)</f>
        <v>#N/A</v>
      </c>
      <c r="AD1409" t="e">
        <f>VLOOKUP(C1409,'2-班级信息'!A:AH,8,0)</f>
        <v>#N/A</v>
      </c>
      <c r="AE1409" t="e">
        <f t="shared" si="284"/>
        <v>#N/A</v>
      </c>
      <c r="AF1409" t="e">
        <f t="shared" si="285"/>
        <v>#N/A</v>
      </c>
    </row>
    <row r="1410" spans="1:32">
      <c r="A1410" s="122"/>
      <c r="B1410" s="122"/>
      <c r="C1410" s="122"/>
      <c r="D1410" s="122"/>
      <c r="E1410" s="122"/>
      <c r="F1410" s="122"/>
      <c r="G1410" s="199"/>
      <c r="H1410" s="122"/>
      <c r="I1410" s="122"/>
      <c r="J1410" s="122"/>
      <c r="K1410" s="122"/>
      <c r="L1410" s="122"/>
      <c r="M1410" s="122"/>
      <c r="N1410" s="122"/>
      <c r="O1410" s="122"/>
      <c r="P1410" s="155" t="str">
        <f t="shared" si="273"/>
        <v xml:space="preserve"> </v>
      </c>
      <c r="Q1410" s="155" t="str">
        <f>IF(P1410="在读",IF(IFERROR(FIND("一",C1410),0)&gt;0,"一对一",VLOOKUP(LEFT(C1410,3),班级编码!A:H,8,0)),P1410)</f>
        <v xml:space="preserve"> </v>
      </c>
      <c r="R1410" s="157">
        <f t="shared" si="274"/>
        <v>0</v>
      </c>
      <c r="S1410" s="151">
        <f t="shared" si="275"/>
        <v>0</v>
      </c>
      <c r="T1410" s="151" t="str">
        <f t="shared" si="276"/>
        <v/>
      </c>
      <c r="U1410" s="151" t="str">
        <f t="shared" si="277"/>
        <v/>
      </c>
      <c r="V1410" s="151" t="str">
        <f t="shared" si="278"/>
        <v/>
      </c>
      <c r="W1410" s="151" t="str">
        <f t="shared" si="279"/>
        <v/>
      </c>
      <c r="X1410" s="151">
        <f t="shared" si="280"/>
        <v>0</v>
      </c>
      <c r="Y1410" s="151">
        <f t="shared" si="281"/>
        <v>0</v>
      </c>
      <c r="Z1410" s="151" t="str">
        <f t="shared" si="282"/>
        <v/>
      </c>
      <c r="AA1410" s="151">
        <f>COUNTIF($F$2:F1410,F1410)</f>
        <v>0</v>
      </c>
      <c r="AB1410" s="156" t="str">
        <f t="shared" si="283"/>
        <v/>
      </c>
      <c r="AC1410" t="e">
        <f>VLOOKUP(C1410,'2-班级信息'!A:AH,31,0)</f>
        <v>#N/A</v>
      </c>
      <c r="AD1410" t="e">
        <f>VLOOKUP(C1410,'2-班级信息'!A:AH,8,0)</f>
        <v>#N/A</v>
      </c>
      <c r="AE1410" t="e">
        <f t="shared" si="284"/>
        <v>#N/A</v>
      </c>
      <c r="AF1410" t="e">
        <f t="shared" si="285"/>
        <v>#N/A</v>
      </c>
    </row>
    <row r="1411" spans="1:32">
      <c r="A1411" s="122"/>
      <c r="B1411" s="122"/>
      <c r="C1411" s="122"/>
      <c r="D1411" s="122"/>
      <c r="E1411" s="122"/>
      <c r="F1411" s="122"/>
      <c r="G1411" s="199"/>
      <c r="H1411" s="122"/>
      <c r="I1411" s="122"/>
      <c r="J1411" s="122"/>
      <c r="K1411" s="122"/>
      <c r="L1411" s="122"/>
      <c r="M1411" s="122"/>
      <c r="N1411" s="122"/>
      <c r="O1411" s="122"/>
      <c r="P1411" s="155" t="str">
        <f t="shared" ref="P1411:P1474" si="286">IF(C1411="停读","停读",IF(C1411="未进班","未进班",IF(AND(L1411="",F1411&lt;&gt;""),"在读"," ")))</f>
        <v xml:space="preserve"> </v>
      </c>
      <c r="Q1411" s="155" t="str">
        <f>IF(P1411="在读",IF(IFERROR(FIND("一",C1411),0)&gt;0,"一对一",VLOOKUP(LEFT(C1411,3),班级编码!A:H,8,0)),P1411)</f>
        <v xml:space="preserve"> </v>
      </c>
      <c r="R1411" s="157">
        <f t="shared" ref="R1411:R1474" si="287">+C1411</f>
        <v>0</v>
      </c>
      <c r="S1411" s="151">
        <f t="shared" ref="S1411:S1474" si="288">IFERROR(LEFT(E1411,FIND(",",E1411)-1),E1411)</f>
        <v>0</v>
      </c>
      <c r="T1411" s="151" t="str">
        <f t="shared" ref="T1411:T1474" si="289">IF(X1411=Y1411,W1411,V1411)</f>
        <v/>
      </c>
      <c r="U1411" s="151" t="str">
        <f t="shared" ref="U1411:U1474" si="290">IF(X1411=Y1411,V1411,W1411)</f>
        <v/>
      </c>
      <c r="V1411" s="151" t="str">
        <f t="shared" ref="V1411:V1474" si="291">IFERROR(MID(E1411,FIND(",",E1411)+1,FIND("@",SUBSTITUTE(E1411,",","@",2))-FIND(",",E1411)-1),IF(ISERROR(FIND(",",E1411)),"",MID(E1411,FIND(",",E1411)+1,20)))</f>
        <v/>
      </c>
      <c r="W1411" s="151" t="str">
        <f t="shared" ref="W1411:W1474" si="292">IFERROR(MID(E1411,FIND("@",SUBSTITUTE(E1411,",","@",2))+1,10),"")</f>
        <v/>
      </c>
      <c r="X1411" s="151">
        <f t="shared" ref="X1411:X1474" si="293">LEN(V1411)</f>
        <v>0</v>
      </c>
      <c r="Y1411" s="151">
        <f t="shared" ref="Y1411:Y1474" si="294">LENB(V1411)</f>
        <v>0</v>
      </c>
      <c r="Z1411" s="151" t="str">
        <f t="shared" ref="Z1411:Z1474" si="295">IF(COUNTIF(F:F,F1411)&gt;1,"重复","")</f>
        <v/>
      </c>
      <c r="AA1411" s="151">
        <f>COUNTIF($F$2:F1411,F1411)</f>
        <v>0</v>
      </c>
      <c r="AB1411" s="156" t="str">
        <f t="shared" ref="AB1411:AB1474" si="296">IF(IFERROR(FIND("一",C1411),0)&gt;0,"一对一",LEFT(C1411,3))</f>
        <v/>
      </c>
      <c r="AC1411" t="e">
        <f>VLOOKUP(C1411,'2-班级信息'!A:AH,31,0)</f>
        <v>#N/A</v>
      </c>
      <c r="AD1411" t="e">
        <f>VLOOKUP(C1411,'2-班级信息'!A:AH,8,0)</f>
        <v>#N/A</v>
      </c>
      <c r="AE1411" t="e">
        <f t="shared" ref="AE1411:AE1474" si="297">IF(Q1411="一对一","一对一",VLOOKUP(H1411,AG:AH,2,0))</f>
        <v>#N/A</v>
      </c>
      <c r="AF1411" t="e">
        <f t="shared" ref="AF1411:AF1474" si="298">IF(OR(AE1411="幼儿班",AE1411="中学班",AE1411="一对一"),AE1411,IF(OR(AC1411="周日晚上",AC1411="周五晚上",AC1411="周六晚上"),AC1411,IF(OR(AC1411="周六上午",AC1411="周六下午",AC1411="周日上午",AC1411="周日下午",),"小学周末白天班","小学平时"&amp;AD1411&amp;"班")))</f>
        <v>#N/A</v>
      </c>
    </row>
    <row r="1412" spans="1:32">
      <c r="A1412" s="122"/>
      <c r="B1412" s="122"/>
      <c r="C1412" s="122"/>
      <c r="D1412" s="122"/>
      <c r="E1412" s="122"/>
      <c r="F1412" s="122"/>
      <c r="G1412" s="199"/>
      <c r="H1412" s="122"/>
      <c r="I1412" s="122"/>
      <c r="J1412" s="122"/>
      <c r="K1412" s="122"/>
      <c r="L1412" s="122"/>
      <c r="M1412" s="122"/>
      <c r="N1412" s="122"/>
      <c r="O1412" s="122"/>
      <c r="P1412" s="155" t="str">
        <f t="shared" si="286"/>
        <v xml:space="preserve"> </v>
      </c>
      <c r="Q1412" s="155" t="str">
        <f>IF(P1412="在读",IF(IFERROR(FIND("一",C1412),0)&gt;0,"一对一",VLOOKUP(LEFT(C1412,3),班级编码!A:H,8,0)),P1412)</f>
        <v xml:space="preserve"> </v>
      </c>
      <c r="R1412" s="157">
        <f t="shared" si="287"/>
        <v>0</v>
      </c>
      <c r="S1412" s="151">
        <f t="shared" si="288"/>
        <v>0</v>
      </c>
      <c r="T1412" s="151" t="str">
        <f t="shared" si="289"/>
        <v/>
      </c>
      <c r="U1412" s="151" t="str">
        <f t="shared" si="290"/>
        <v/>
      </c>
      <c r="V1412" s="151" t="str">
        <f t="shared" si="291"/>
        <v/>
      </c>
      <c r="W1412" s="151" t="str">
        <f t="shared" si="292"/>
        <v/>
      </c>
      <c r="X1412" s="151">
        <f t="shared" si="293"/>
        <v>0</v>
      </c>
      <c r="Y1412" s="151">
        <f t="shared" si="294"/>
        <v>0</v>
      </c>
      <c r="Z1412" s="151" t="str">
        <f t="shared" si="295"/>
        <v/>
      </c>
      <c r="AA1412" s="151">
        <f>COUNTIF($F$2:F1412,F1412)</f>
        <v>0</v>
      </c>
      <c r="AB1412" s="156" t="str">
        <f t="shared" si="296"/>
        <v/>
      </c>
      <c r="AC1412" t="e">
        <f>VLOOKUP(C1412,'2-班级信息'!A:AH,31,0)</f>
        <v>#N/A</v>
      </c>
      <c r="AD1412" t="e">
        <f>VLOOKUP(C1412,'2-班级信息'!A:AH,8,0)</f>
        <v>#N/A</v>
      </c>
      <c r="AE1412" t="e">
        <f t="shared" si="297"/>
        <v>#N/A</v>
      </c>
      <c r="AF1412" t="e">
        <f t="shared" si="298"/>
        <v>#N/A</v>
      </c>
    </row>
    <row r="1413" spans="1:32">
      <c r="A1413" s="122"/>
      <c r="B1413" s="122"/>
      <c r="C1413" s="122"/>
      <c r="D1413" s="122"/>
      <c r="E1413" s="122"/>
      <c r="F1413" s="122"/>
      <c r="G1413" s="199"/>
      <c r="H1413" s="122"/>
      <c r="I1413" s="122"/>
      <c r="J1413" s="122"/>
      <c r="K1413" s="122"/>
      <c r="L1413" s="122"/>
      <c r="M1413" s="122"/>
      <c r="N1413" s="122"/>
      <c r="O1413" s="122"/>
      <c r="P1413" s="155" t="str">
        <f t="shared" si="286"/>
        <v xml:space="preserve"> </v>
      </c>
      <c r="Q1413" s="155" t="str">
        <f>IF(P1413="在读",IF(IFERROR(FIND("一",C1413),0)&gt;0,"一对一",VLOOKUP(LEFT(C1413,3),班级编码!A:H,8,0)),P1413)</f>
        <v xml:space="preserve"> </v>
      </c>
      <c r="R1413" s="157">
        <f t="shared" si="287"/>
        <v>0</v>
      </c>
      <c r="S1413" s="151">
        <f t="shared" si="288"/>
        <v>0</v>
      </c>
      <c r="T1413" s="151" t="str">
        <f t="shared" si="289"/>
        <v/>
      </c>
      <c r="U1413" s="151" t="str">
        <f t="shared" si="290"/>
        <v/>
      </c>
      <c r="V1413" s="151" t="str">
        <f t="shared" si="291"/>
        <v/>
      </c>
      <c r="W1413" s="151" t="str">
        <f t="shared" si="292"/>
        <v/>
      </c>
      <c r="X1413" s="151">
        <f t="shared" si="293"/>
        <v>0</v>
      </c>
      <c r="Y1413" s="151">
        <f t="shared" si="294"/>
        <v>0</v>
      </c>
      <c r="Z1413" s="151" t="str">
        <f t="shared" si="295"/>
        <v/>
      </c>
      <c r="AA1413" s="151">
        <f>COUNTIF($F$2:F1413,F1413)</f>
        <v>0</v>
      </c>
      <c r="AB1413" s="156" t="str">
        <f t="shared" si="296"/>
        <v/>
      </c>
      <c r="AC1413" t="e">
        <f>VLOOKUP(C1413,'2-班级信息'!A:AH,31,0)</f>
        <v>#N/A</v>
      </c>
      <c r="AD1413" t="e">
        <f>VLOOKUP(C1413,'2-班级信息'!A:AH,8,0)</f>
        <v>#N/A</v>
      </c>
      <c r="AE1413" t="e">
        <f t="shared" si="297"/>
        <v>#N/A</v>
      </c>
      <c r="AF1413" t="e">
        <f t="shared" si="298"/>
        <v>#N/A</v>
      </c>
    </row>
    <row r="1414" spans="1:32">
      <c r="A1414" s="122"/>
      <c r="B1414" s="122"/>
      <c r="C1414" s="122"/>
      <c r="D1414" s="122"/>
      <c r="E1414" s="122"/>
      <c r="F1414" s="122"/>
      <c r="G1414" s="199"/>
      <c r="H1414" s="122"/>
      <c r="I1414" s="122"/>
      <c r="J1414" s="122"/>
      <c r="K1414" s="122"/>
      <c r="L1414" s="122"/>
      <c r="M1414" s="122"/>
      <c r="N1414" s="122"/>
      <c r="O1414" s="122"/>
      <c r="P1414" s="155" t="str">
        <f t="shared" si="286"/>
        <v xml:space="preserve"> </v>
      </c>
      <c r="Q1414" s="155" t="str">
        <f>IF(P1414="在读",IF(IFERROR(FIND("一",C1414),0)&gt;0,"一对一",VLOOKUP(LEFT(C1414,3),班级编码!A:H,8,0)),P1414)</f>
        <v xml:space="preserve"> </v>
      </c>
      <c r="R1414" s="157">
        <f t="shared" si="287"/>
        <v>0</v>
      </c>
      <c r="S1414" s="151">
        <f t="shared" si="288"/>
        <v>0</v>
      </c>
      <c r="T1414" s="151" t="str">
        <f t="shared" si="289"/>
        <v/>
      </c>
      <c r="U1414" s="151" t="str">
        <f t="shared" si="290"/>
        <v/>
      </c>
      <c r="V1414" s="151" t="str">
        <f t="shared" si="291"/>
        <v/>
      </c>
      <c r="W1414" s="151" t="str">
        <f t="shared" si="292"/>
        <v/>
      </c>
      <c r="X1414" s="151">
        <f t="shared" si="293"/>
        <v>0</v>
      </c>
      <c r="Y1414" s="151">
        <f t="shared" si="294"/>
        <v>0</v>
      </c>
      <c r="Z1414" s="151" t="str">
        <f t="shared" si="295"/>
        <v/>
      </c>
      <c r="AA1414" s="151">
        <f>COUNTIF($F$2:F1414,F1414)</f>
        <v>0</v>
      </c>
      <c r="AB1414" s="156" t="str">
        <f t="shared" si="296"/>
        <v/>
      </c>
      <c r="AC1414" t="e">
        <f>VLOOKUP(C1414,'2-班级信息'!A:AH,31,0)</f>
        <v>#N/A</v>
      </c>
      <c r="AD1414" t="e">
        <f>VLOOKUP(C1414,'2-班级信息'!A:AH,8,0)</f>
        <v>#N/A</v>
      </c>
      <c r="AE1414" t="e">
        <f t="shared" si="297"/>
        <v>#N/A</v>
      </c>
      <c r="AF1414" t="e">
        <f t="shared" si="298"/>
        <v>#N/A</v>
      </c>
    </row>
    <row r="1415" spans="1:32">
      <c r="A1415" s="122"/>
      <c r="B1415" s="122"/>
      <c r="C1415" s="122"/>
      <c r="D1415" s="122"/>
      <c r="E1415" s="122"/>
      <c r="F1415" s="122"/>
      <c r="G1415" s="199"/>
      <c r="H1415" s="122"/>
      <c r="I1415" s="122"/>
      <c r="J1415" s="122"/>
      <c r="K1415" s="122"/>
      <c r="L1415" s="122"/>
      <c r="M1415" s="122"/>
      <c r="N1415" s="122"/>
      <c r="O1415" s="122"/>
      <c r="P1415" s="155" t="str">
        <f t="shared" si="286"/>
        <v xml:space="preserve"> </v>
      </c>
      <c r="Q1415" s="155" t="str">
        <f>IF(P1415="在读",IF(IFERROR(FIND("一",C1415),0)&gt;0,"一对一",VLOOKUP(LEFT(C1415,3),班级编码!A:H,8,0)),P1415)</f>
        <v xml:space="preserve"> </v>
      </c>
      <c r="R1415" s="157">
        <f t="shared" si="287"/>
        <v>0</v>
      </c>
      <c r="S1415" s="151">
        <f t="shared" si="288"/>
        <v>0</v>
      </c>
      <c r="T1415" s="151" t="str">
        <f t="shared" si="289"/>
        <v/>
      </c>
      <c r="U1415" s="151" t="str">
        <f t="shared" si="290"/>
        <v/>
      </c>
      <c r="V1415" s="151" t="str">
        <f t="shared" si="291"/>
        <v/>
      </c>
      <c r="W1415" s="151" t="str">
        <f t="shared" si="292"/>
        <v/>
      </c>
      <c r="X1415" s="151">
        <f t="shared" si="293"/>
        <v>0</v>
      </c>
      <c r="Y1415" s="151">
        <f t="shared" si="294"/>
        <v>0</v>
      </c>
      <c r="Z1415" s="151" t="str">
        <f t="shared" si="295"/>
        <v/>
      </c>
      <c r="AA1415" s="151">
        <f>COUNTIF($F$2:F1415,F1415)</f>
        <v>0</v>
      </c>
      <c r="AB1415" s="156" t="str">
        <f t="shared" si="296"/>
        <v/>
      </c>
      <c r="AC1415" t="e">
        <f>VLOOKUP(C1415,'2-班级信息'!A:AH,31,0)</f>
        <v>#N/A</v>
      </c>
      <c r="AD1415" t="e">
        <f>VLOOKUP(C1415,'2-班级信息'!A:AH,8,0)</f>
        <v>#N/A</v>
      </c>
      <c r="AE1415" t="e">
        <f t="shared" si="297"/>
        <v>#N/A</v>
      </c>
      <c r="AF1415" t="e">
        <f t="shared" si="298"/>
        <v>#N/A</v>
      </c>
    </row>
    <row r="1416" spans="1:32">
      <c r="A1416" s="122"/>
      <c r="B1416" s="122"/>
      <c r="C1416" s="122"/>
      <c r="D1416" s="122"/>
      <c r="E1416" s="122"/>
      <c r="F1416" s="122"/>
      <c r="G1416" s="199"/>
      <c r="H1416" s="122"/>
      <c r="I1416" s="122"/>
      <c r="J1416" s="122"/>
      <c r="K1416" s="122"/>
      <c r="L1416" s="122"/>
      <c r="M1416" s="122"/>
      <c r="N1416" s="122"/>
      <c r="O1416" s="122"/>
      <c r="P1416" s="155" t="str">
        <f t="shared" si="286"/>
        <v xml:space="preserve"> </v>
      </c>
      <c r="Q1416" s="155" t="str">
        <f>IF(P1416="在读",IF(IFERROR(FIND("一",C1416),0)&gt;0,"一对一",VLOOKUP(LEFT(C1416,3),班级编码!A:H,8,0)),P1416)</f>
        <v xml:space="preserve"> </v>
      </c>
      <c r="R1416" s="157">
        <f t="shared" si="287"/>
        <v>0</v>
      </c>
      <c r="S1416" s="151">
        <f t="shared" si="288"/>
        <v>0</v>
      </c>
      <c r="T1416" s="151" t="str">
        <f t="shared" si="289"/>
        <v/>
      </c>
      <c r="U1416" s="151" t="str">
        <f t="shared" si="290"/>
        <v/>
      </c>
      <c r="V1416" s="151" t="str">
        <f t="shared" si="291"/>
        <v/>
      </c>
      <c r="W1416" s="151" t="str">
        <f t="shared" si="292"/>
        <v/>
      </c>
      <c r="X1416" s="151">
        <f t="shared" si="293"/>
        <v>0</v>
      </c>
      <c r="Y1416" s="151">
        <f t="shared" si="294"/>
        <v>0</v>
      </c>
      <c r="Z1416" s="151" t="str">
        <f t="shared" si="295"/>
        <v/>
      </c>
      <c r="AA1416" s="151">
        <f>COUNTIF($F$2:F1416,F1416)</f>
        <v>0</v>
      </c>
      <c r="AB1416" s="156" t="str">
        <f t="shared" si="296"/>
        <v/>
      </c>
      <c r="AC1416" t="e">
        <f>VLOOKUP(C1416,'2-班级信息'!A:AH,31,0)</f>
        <v>#N/A</v>
      </c>
      <c r="AD1416" t="e">
        <f>VLOOKUP(C1416,'2-班级信息'!A:AH,8,0)</f>
        <v>#N/A</v>
      </c>
      <c r="AE1416" t="e">
        <f t="shared" si="297"/>
        <v>#N/A</v>
      </c>
      <c r="AF1416" t="e">
        <f t="shared" si="298"/>
        <v>#N/A</v>
      </c>
    </row>
    <row r="1417" spans="1:32">
      <c r="A1417" s="122"/>
      <c r="B1417" s="122"/>
      <c r="C1417" s="122"/>
      <c r="D1417" s="122"/>
      <c r="E1417" s="122"/>
      <c r="F1417" s="122"/>
      <c r="G1417" s="199"/>
      <c r="H1417" s="122"/>
      <c r="I1417" s="122"/>
      <c r="J1417" s="122"/>
      <c r="K1417" s="122"/>
      <c r="L1417" s="122"/>
      <c r="M1417" s="122"/>
      <c r="N1417" s="122"/>
      <c r="O1417" s="122"/>
      <c r="P1417" s="155" t="str">
        <f t="shared" si="286"/>
        <v xml:space="preserve"> </v>
      </c>
      <c r="Q1417" s="155" t="str">
        <f>IF(P1417="在读",IF(IFERROR(FIND("一",C1417),0)&gt;0,"一对一",VLOOKUP(LEFT(C1417,3),班级编码!A:H,8,0)),P1417)</f>
        <v xml:space="preserve"> </v>
      </c>
      <c r="R1417" s="157">
        <f t="shared" si="287"/>
        <v>0</v>
      </c>
      <c r="S1417" s="151">
        <f t="shared" si="288"/>
        <v>0</v>
      </c>
      <c r="T1417" s="151" t="str">
        <f t="shared" si="289"/>
        <v/>
      </c>
      <c r="U1417" s="151" t="str">
        <f t="shared" si="290"/>
        <v/>
      </c>
      <c r="V1417" s="151" t="str">
        <f t="shared" si="291"/>
        <v/>
      </c>
      <c r="W1417" s="151" t="str">
        <f t="shared" si="292"/>
        <v/>
      </c>
      <c r="X1417" s="151">
        <f t="shared" si="293"/>
        <v>0</v>
      </c>
      <c r="Y1417" s="151">
        <f t="shared" si="294"/>
        <v>0</v>
      </c>
      <c r="Z1417" s="151" t="str">
        <f t="shared" si="295"/>
        <v/>
      </c>
      <c r="AA1417" s="151">
        <f>COUNTIF($F$2:F1417,F1417)</f>
        <v>0</v>
      </c>
      <c r="AB1417" s="156" t="str">
        <f t="shared" si="296"/>
        <v/>
      </c>
      <c r="AC1417" t="e">
        <f>VLOOKUP(C1417,'2-班级信息'!A:AH,31,0)</f>
        <v>#N/A</v>
      </c>
      <c r="AD1417" t="e">
        <f>VLOOKUP(C1417,'2-班级信息'!A:AH,8,0)</f>
        <v>#N/A</v>
      </c>
      <c r="AE1417" t="e">
        <f t="shared" si="297"/>
        <v>#N/A</v>
      </c>
      <c r="AF1417" t="e">
        <f t="shared" si="298"/>
        <v>#N/A</v>
      </c>
    </row>
    <row r="1418" spans="1:32">
      <c r="A1418" s="122"/>
      <c r="B1418" s="122"/>
      <c r="C1418" s="122"/>
      <c r="D1418" s="122"/>
      <c r="E1418" s="122"/>
      <c r="F1418" s="122"/>
      <c r="G1418" s="199"/>
      <c r="H1418" s="122"/>
      <c r="I1418" s="122"/>
      <c r="J1418" s="122"/>
      <c r="K1418" s="122"/>
      <c r="L1418" s="122"/>
      <c r="M1418" s="122"/>
      <c r="N1418" s="122"/>
      <c r="O1418" s="122"/>
      <c r="P1418" s="155" t="str">
        <f t="shared" si="286"/>
        <v xml:space="preserve"> </v>
      </c>
      <c r="Q1418" s="155" t="str">
        <f>IF(P1418="在读",IF(IFERROR(FIND("一",C1418),0)&gt;0,"一对一",VLOOKUP(LEFT(C1418,3),班级编码!A:H,8,0)),P1418)</f>
        <v xml:space="preserve"> </v>
      </c>
      <c r="R1418" s="157">
        <f t="shared" si="287"/>
        <v>0</v>
      </c>
      <c r="S1418" s="151">
        <f t="shared" si="288"/>
        <v>0</v>
      </c>
      <c r="T1418" s="151" t="str">
        <f t="shared" si="289"/>
        <v/>
      </c>
      <c r="U1418" s="151" t="str">
        <f t="shared" si="290"/>
        <v/>
      </c>
      <c r="V1418" s="151" t="str">
        <f t="shared" si="291"/>
        <v/>
      </c>
      <c r="W1418" s="151" t="str">
        <f t="shared" si="292"/>
        <v/>
      </c>
      <c r="X1418" s="151">
        <f t="shared" si="293"/>
        <v>0</v>
      </c>
      <c r="Y1418" s="151">
        <f t="shared" si="294"/>
        <v>0</v>
      </c>
      <c r="Z1418" s="151" t="str">
        <f t="shared" si="295"/>
        <v/>
      </c>
      <c r="AA1418" s="151">
        <f>COUNTIF($F$2:F1418,F1418)</f>
        <v>0</v>
      </c>
      <c r="AB1418" s="156" t="str">
        <f t="shared" si="296"/>
        <v/>
      </c>
      <c r="AC1418" t="e">
        <f>VLOOKUP(C1418,'2-班级信息'!A:AH,31,0)</f>
        <v>#N/A</v>
      </c>
      <c r="AD1418" t="e">
        <f>VLOOKUP(C1418,'2-班级信息'!A:AH,8,0)</f>
        <v>#N/A</v>
      </c>
      <c r="AE1418" t="e">
        <f t="shared" si="297"/>
        <v>#N/A</v>
      </c>
      <c r="AF1418" t="e">
        <f t="shared" si="298"/>
        <v>#N/A</v>
      </c>
    </row>
    <row r="1419" spans="1:32">
      <c r="A1419" s="122"/>
      <c r="B1419" s="122"/>
      <c r="C1419" s="122"/>
      <c r="D1419" s="122"/>
      <c r="E1419" s="122"/>
      <c r="F1419" s="122"/>
      <c r="G1419" s="199"/>
      <c r="H1419" s="122"/>
      <c r="I1419" s="122"/>
      <c r="J1419" s="122"/>
      <c r="K1419" s="122"/>
      <c r="L1419" s="122"/>
      <c r="M1419" s="122"/>
      <c r="N1419" s="122"/>
      <c r="O1419" s="122"/>
      <c r="P1419" s="155" t="str">
        <f t="shared" si="286"/>
        <v xml:space="preserve"> </v>
      </c>
      <c r="Q1419" s="155" t="str">
        <f>IF(P1419="在读",IF(IFERROR(FIND("一",C1419),0)&gt;0,"一对一",VLOOKUP(LEFT(C1419,3),班级编码!A:H,8,0)),P1419)</f>
        <v xml:space="preserve"> </v>
      </c>
      <c r="R1419" s="157">
        <f t="shared" si="287"/>
        <v>0</v>
      </c>
      <c r="S1419" s="151">
        <f t="shared" si="288"/>
        <v>0</v>
      </c>
      <c r="T1419" s="151" t="str">
        <f t="shared" si="289"/>
        <v/>
      </c>
      <c r="U1419" s="151" t="str">
        <f t="shared" si="290"/>
        <v/>
      </c>
      <c r="V1419" s="151" t="str">
        <f t="shared" si="291"/>
        <v/>
      </c>
      <c r="W1419" s="151" t="str">
        <f t="shared" si="292"/>
        <v/>
      </c>
      <c r="X1419" s="151">
        <f t="shared" si="293"/>
        <v>0</v>
      </c>
      <c r="Y1419" s="151">
        <f t="shared" si="294"/>
        <v>0</v>
      </c>
      <c r="Z1419" s="151" t="str">
        <f t="shared" si="295"/>
        <v/>
      </c>
      <c r="AA1419" s="151">
        <f>COUNTIF($F$2:F1419,F1419)</f>
        <v>0</v>
      </c>
      <c r="AB1419" s="156" t="str">
        <f t="shared" si="296"/>
        <v/>
      </c>
      <c r="AC1419" t="e">
        <f>VLOOKUP(C1419,'2-班级信息'!A:AH,31,0)</f>
        <v>#N/A</v>
      </c>
      <c r="AD1419" t="e">
        <f>VLOOKUP(C1419,'2-班级信息'!A:AH,8,0)</f>
        <v>#N/A</v>
      </c>
      <c r="AE1419" t="e">
        <f t="shared" si="297"/>
        <v>#N/A</v>
      </c>
      <c r="AF1419" t="e">
        <f t="shared" si="298"/>
        <v>#N/A</v>
      </c>
    </row>
    <row r="1420" spans="1:32">
      <c r="A1420" s="122"/>
      <c r="B1420" s="122"/>
      <c r="C1420" s="122"/>
      <c r="D1420" s="122"/>
      <c r="E1420" s="122"/>
      <c r="F1420" s="122"/>
      <c r="G1420" s="199"/>
      <c r="H1420" s="122"/>
      <c r="I1420" s="122"/>
      <c r="J1420" s="122"/>
      <c r="K1420" s="122"/>
      <c r="L1420" s="122"/>
      <c r="M1420" s="122"/>
      <c r="N1420" s="122"/>
      <c r="O1420" s="122"/>
      <c r="P1420" s="155" t="str">
        <f t="shared" si="286"/>
        <v xml:space="preserve"> </v>
      </c>
      <c r="Q1420" s="155" t="str">
        <f>IF(P1420="在读",IF(IFERROR(FIND("一",C1420),0)&gt;0,"一对一",VLOOKUP(LEFT(C1420,3),班级编码!A:H,8,0)),P1420)</f>
        <v xml:space="preserve"> </v>
      </c>
      <c r="R1420" s="157">
        <f t="shared" si="287"/>
        <v>0</v>
      </c>
      <c r="S1420" s="151">
        <f t="shared" si="288"/>
        <v>0</v>
      </c>
      <c r="T1420" s="151" t="str">
        <f t="shared" si="289"/>
        <v/>
      </c>
      <c r="U1420" s="151" t="str">
        <f t="shared" si="290"/>
        <v/>
      </c>
      <c r="V1420" s="151" t="str">
        <f t="shared" si="291"/>
        <v/>
      </c>
      <c r="W1420" s="151" t="str">
        <f t="shared" si="292"/>
        <v/>
      </c>
      <c r="X1420" s="151">
        <f t="shared" si="293"/>
        <v>0</v>
      </c>
      <c r="Y1420" s="151">
        <f t="shared" si="294"/>
        <v>0</v>
      </c>
      <c r="Z1420" s="151" t="str">
        <f t="shared" si="295"/>
        <v/>
      </c>
      <c r="AA1420" s="151">
        <f>COUNTIF($F$2:F1420,F1420)</f>
        <v>0</v>
      </c>
      <c r="AB1420" s="156" t="str">
        <f t="shared" si="296"/>
        <v/>
      </c>
      <c r="AC1420" t="e">
        <f>VLOOKUP(C1420,'2-班级信息'!A:AH,31,0)</f>
        <v>#N/A</v>
      </c>
      <c r="AD1420" t="e">
        <f>VLOOKUP(C1420,'2-班级信息'!A:AH,8,0)</f>
        <v>#N/A</v>
      </c>
      <c r="AE1420" t="e">
        <f t="shared" si="297"/>
        <v>#N/A</v>
      </c>
      <c r="AF1420" t="e">
        <f t="shared" si="298"/>
        <v>#N/A</v>
      </c>
    </row>
    <row r="1421" spans="1:32">
      <c r="A1421" s="122"/>
      <c r="B1421" s="122"/>
      <c r="C1421" s="122"/>
      <c r="D1421" s="122"/>
      <c r="E1421" s="122"/>
      <c r="F1421" s="122"/>
      <c r="G1421" s="199"/>
      <c r="H1421" s="122"/>
      <c r="I1421" s="122"/>
      <c r="J1421" s="122"/>
      <c r="K1421" s="122"/>
      <c r="L1421" s="122"/>
      <c r="M1421" s="122"/>
      <c r="N1421" s="122"/>
      <c r="O1421" s="122"/>
      <c r="P1421" s="155" t="str">
        <f t="shared" si="286"/>
        <v xml:space="preserve"> </v>
      </c>
      <c r="Q1421" s="155" t="str">
        <f>IF(P1421="在读",IF(IFERROR(FIND("一",C1421),0)&gt;0,"一对一",VLOOKUP(LEFT(C1421,3),班级编码!A:H,8,0)),P1421)</f>
        <v xml:space="preserve"> </v>
      </c>
      <c r="R1421" s="157">
        <f t="shared" si="287"/>
        <v>0</v>
      </c>
      <c r="S1421" s="151">
        <f t="shared" si="288"/>
        <v>0</v>
      </c>
      <c r="T1421" s="151" t="str">
        <f t="shared" si="289"/>
        <v/>
      </c>
      <c r="U1421" s="151" t="str">
        <f t="shared" si="290"/>
        <v/>
      </c>
      <c r="V1421" s="151" t="str">
        <f t="shared" si="291"/>
        <v/>
      </c>
      <c r="W1421" s="151" t="str">
        <f t="shared" si="292"/>
        <v/>
      </c>
      <c r="X1421" s="151">
        <f t="shared" si="293"/>
        <v>0</v>
      </c>
      <c r="Y1421" s="151">
        <f t="shared" si="294"/>
        <v>0</v>
      </c>
      <c r="Z1421" s="151" t="str">
        <f t="shared" si="295"/>
        <v/>
      </c>
      <c r="AA1421" s="151">
        <f>COUNTIF($F$2:F1421,F1421)</f>
        <v>0</v>
      </c>
      <c r="AB1421" s="156" t="str">
        <f t="shared" si="296"/>
        <v/>
      </c>
      <c r="AC1421" t="e">
        <f>VLOOKUP(C1421,'2-班级信息'!A:AH,31,0)</f>
        <v>#N/A</v>
      </c>
      <c r="AD1421" t="e">
        <f>VLOOKUP(C1421,'2-班级信息'!A:AH,8,0)</f>
        <v>#N/A</v>
      </c>
      <c r="AE1421" t="e">
        <f t="shared" si="297"/>
        <v>#N/A</v>
      </c>
      <c r="AF1421" t="e">
        <f t="shared" si="298"/>
        <v>#N/A</v>
      </c>
    </row>
    <row r="1422" spans="1:32">
      <c r="A1422" s="122"/>
      <c r="B1422" s="122"/>
      <c r="C1422" s="122"/>
      <c r="D1422" s="122"/>
      <c r="E1422" s="122"/>
      <c r="F1422" s="122"/>
      <c r="G1422" s="199"/>
      <c r="H1422" s="122"/>
      <c r="I1422" s="122"/>
      <c r="J1422" s="122"/>
      <c r="K1422" s="122"/>
      <c r="L1422" s="122"/>
      <c r="M1422" s="122"/>
      <c r="N1422" s="122"/>
      <c r="O1422" s="122"/>
      <c r="P1422" s="155" t="str">
        <f t="shared" si="286"/>
        <v xml:space="preserve"> </v>
      </c>
      <c r="Q1422" s="155" t="str">
        <f>IF(P1422="在读",IF(IFERROR(FIND("一",C1422),0)&gt;0,"一对一",VLOOKUP(LEFT(C1422,3),班级编码!A:H,8,0)),P1422)</f>
        <v xml:space="preserve"> </v>
      </c>
      <c r="R1422" s="157">
        <f t="shared" si="287"/>
        <v>0</v>
      </c>
      <c r="S1422" s="151">
        <f t="shared" si="288"/>
        <v>0</v>
      </c>
      <c r="T1422" s="151" t="str">
        <f t="shared" si="289"/>
        <v/>
      </c>
      <c r="U1422" s="151" t="str">
        <f t="shared" si="290"/>
        <v/>
      </c>
      <c r="V1422" s="151" t="str">
        <f t="shared" si="291"/>
        <v/>
      </c>
      <c r="W1422" s="151" t="str">
        <f t="shared" si="292"/>
        <v/>
      </c>
      <c r="X1422" s="151">
        <f t="shared" si="293"/>
        <v>0</v>
      </c>
      <c r="Y1422" s="151">
        <f t="shared" si="294"/>
        <v>0</v>
      </c>
      <c r="Z1422" s="151" t="str">
        <f t="shared" si="295"/>
        <v/>
      </c>
      <c r="AA1422" s="151">
        <f>COUNTIF($F$2:F1422,F1422)</f>
        <v>0</v>
      </c>
      <c r="AB1422" s="156" t="str">
        <f t="shared" si="296"/>
        <v/>
      </c>
      <c r="AC1422" t="e">
        <f>VLOOKUP(C1422,'2-班级信息'!A:AH,31,0)</f>
        <v>#N/A</v>
      </c>
      <c r="AD1422" t="e">
        <f>VLOOKUP(C1422,'2-班级信息'!A:AH,8,0)</f>
        <v>#N/A</v>
      </c>
      <c r="AE1422" t="e">
        <f t="shared" si="297"/>
        <v>#N/A</v>
      </c>
      <c r="AF1422" t="e">
        <f t="shared" si="298"/>
        <v>#N/A</v>
      </c>
    </row>
    <row r="1423" spans="1:32">
      <c r="A1423" s="122"/>
      <c r="B1423" s="122"/>
      <c r="C1423" s="122"/>
      <c r="D1423" s="122"/>
      <c r="E1423" s="122"/>
      <c r="F1423" s="122"/>
      <c r="G1423" s="199"/>
      <c r="H1423" s="122"/>
      <c r="I1423" s="122"/>
      <c r="J1423" s="122"/>
      <c r="K1423" s="122"/>
      <c r="L1423" s="122"/>
      <c r="M1423" s="122"/>
      <c r="N1423" s="122"/>
      <c r="O1423" s="122"/>
      <c r="P1423" s="155" t="str">
        <f t="shared" si="286"/>
        <v xml:space="preserve"> </v>
      </c>
      <c r="Q1423" s="155" t="str">
        <f>IF(P1423="在读",IF(IFERROR(FIND("一",C1423),0)&gt;0,"一对一",VLOOKUP(LEFT(C1423,3),班级编码!A:H,8,0)),P1423)</f>
        <v xml:space="preserve"> </v>
      </c>
      <c r="R1423" s="157">
        <f t="shared" si="287"/>
        <v>0</v>
      </c>
      <c r="S1423" s="151">
        <f t="shared" si="288"/>
        <v>0</v>
      </c>
      <c r="T1423" s="151" t="str">
        <f t="shared" si="289"/>
        <v/>
      </c>
      <c r="U1423" s="151" t="str">
        <f t="shared" si="290"/>
        <v/>
      </c>
      <c r="V1423" s="151" t="str">
        <f t="shared" si="291"/>
        <v/>
      </c>
      <c r="W1423" s="151" t="str">
        <f t="shared" si="292"/>
        <v/>
      </c>
      <c r="X1423" s="151">
        <f t="shared" si="293"/>
        <v>0</v>
      </c>
      <c r="Y1423" s="151">
        <f t="shared" si="294"/>
        <v>0</v>
      </c>
      <c r="Z1423" s="151" t="str">
        <f t="shared" si="295"/>
        <v/>
      </c>
      <c r="AA1423" s="151">
        <f>COUNTIF($F$2:F1423,F1423)</f>
        <v>0</v>
      </c>
      <c r="AB1423" s="156" t="str">
        <f t="shared" si="296"/>
        <v/>
      </c>
      <c r="AC1423" t="e">
        <f>VLOOKUP(C1423,'2-班级信息'!A:AH,31,0)</f>
        <v>#N/A</v>
      </c>
      <c r="AD1423" t="e">
        <f>VLOOKUP(C1423,'2-班级信息'!A:AH,8,0)</f>
        <v>#N/A</v>
      </c>
      <c r="AE1423" t="e">
        <f t="shared" si="297"/>
        <v>#N/A</v>
      </c>
      <c r="AF1423" t="e">
        <f t="shared" si="298"/>
        <v>#N/A</v>
      </c>
    </row>
    <row r="1424" spans="1:32">
      <c r="A1424" s="122"/>
      <c r="B1424" s="122"/>
      <c r="C1424" s="122"/>
      <c r="D1424" s="122"/>
      <c r="E1424" s="122"/>
      <c r="F1424" s="122"/>
      <c r="G1424" s="199"/>
      <c r="H1424" s="122"/>
      <c r="I1424" s="122"/>
      <c r="J1424" s="122"/>
      <c r="K1424" s="122"/>
      <c r="L1424" s="122"/>
      <c r="M1424" s="122"/>
      <c r="N1424" s="122"/>
      <c r="O1424" s="122"/>
      <c r="P1424" s="155" t="str">
        <f t="shared" si="286"/>
        <v xml:space="preserve"> </v>
      </c>
      <c r="Q1424" s="155" t="str">
        <f>IF(P1424="在读",IF(IFERROR(FIND("一",C1424),0)&gt;0,"一对一",VLOOKUP(LEFT(C1424,3),班级编码!A:H,8,0)),P1424)</f>
        <v xml:space="preserve"> </v>
      </c>
      <c r="R1424" s="157">
        <f t="shared" si="287"/>
        <v>0</v>
      </c>
      <c r="S1424" s="151">
        <f t="shared" si="288"/>
        <v>0</v>
      </c>
      <c r="T1424" s="151" t="str">
        <f t="shared" si="289"/>
        <v/>
      </c>
      <c r="U1424" s="151" t="str">
        <f t="shared" si="290"/>
        <v/>
      </c>
      <c r="V1424" s="151" t="str">
        <f t="shared" si="291"/>
        <v/>
      </c>
      <c r="W1424" s="151" t="str">
        <f t="shared" si="292"/>
        <v/>
      </c>
      <c r="X1424" s="151">
        <f t="shared" si="293"/>
        <v>0</v>
      </c>
      <c r="Y1424" s="151">
        <f t="shared" si="294"/>
        <v>0</v>
      </c>
      <c r="Z1424" s="151" t="str">
        <f t="shared" si="295"/>
        <v/>
      </c>
      <c r="AA1424" s="151">
        <f>COUNTIF($F$2:F1424,F1424)</f>
        <v>0</v>
      </c>
      <c r="AB1424" s="156" t="str">
        <f t="shared" si="296"/>
        <v/>
      </c>
      <c r="AC1424" t="e">
        <f>VLOOKUP(C1424,'2-班级信息'!A:AH,31,0)</f>
        <v>#N/A</v>
      </c>
      <c r="AD1424" t="e">
        <f>VLOOKUP(C1424,'2-班级信息'!A:AH,8,0)</f>
        <v>#N/A</v>
      </c>
      <c r="AE1424" t="e">
        <f t="shared" si="297"/>
        <v>#N/A</v>
      </c>
      <c r="AF1424" t="e">
        <f t="shared" si="298"/>
        <v>#N/A</v>
      </c>
    </row>
    <row r="1425" spans="1:32">
      <c r="A1425" s="122"/>
      <c r="B1425" s="122"/>
      <c r="C1425" s="122"/>
      <c r="D1425" s="122"/>
      <c r="E1425" s="122"/>
      <c r="F1425" s="122"/>
      <c r="G1425" s="199"/>
      <c r="H1425" s="122"/>
      <c r="I1425" s="122"/>
      <c r="J1425" s="122"/>
      <c r="K1425" s="122"/>
      <c r="L1425" s="122"/>
      <c r="M1425" s="122"/>
      <c r="N1425" s="122"/>
      <c r="O1425" s="122"/>
      <c r="P1425" s="155" t="str">
        <f t="shared" si="286"/>
        <v xml:space="preserve"> </v>
      </c>
      <c r="Q1425" s="155" t="str">
        <f>IF(P1425="在读",IF(IFERROR(FIND("一",C1425),0)&gt;0,"一对一",VLOOKUP(LEFT(C1425,3),班级编码!A:H,8,0)),P1425)</f>
        <v xml:space="preserve"> </v>
      </c>
      <c r="R1425" s="157">
        <f t="shared" si="287"/>
        <v>0</v>
      </c>
      <c r="S1425" s="151">
        <f t="shared" si="288"/>
        <v>0</v>
      </c>
      <c r="T1425" s="151" t="str">
        <f t="shared" si="289"/>
        <v/>
      </c>
      <c r="U1425" s="151" t="str">
        <f t="shared" si="290"/>
        <v/>
      </c>
      <c r="V1425" s="151" t="str">
        <f t="shared" si="291"/>
        <v/>
      </c>
      <c r="W1425" s="151" t="str">
        <f t="shared" si="292"/>
        <v/>
      </c>
      <c r="X1425" s="151">
        <f t="shared" si="293"/>
        <v>0</v>
      </c>
      <c r="Y1425" s="151">
        <f t="shared" si="294"/>
        <v>0</v>
      </c>
      <c r="Z1425" s="151" t="str">
        <f t="shared" si="295"/>
        <v/>
      </c>
      <c r="AA1425" s="151">
        <f>COUNTIF($F$2:F1425,F1425)</f>
        <v>0</v>
      </c>
      <c r="AB1425" s="156" t="str">
        <f t="shared" si="296"/>
        <v/>
      </c>
      <c r="AC1425" t="e">
        <f>VLOOKUP(C1425,'2-班级信息'!A:AH,31,0)</f>
        <v>#N/A</v>
      </c>
      <c r="AD1425" t="e">
        <f>VLOOKUP(C1425,'2-班级信息'!A:AH,8,0)</f>
        <v>#N/A</v>
      </c>
      <c r="AE1425" t="e">
        <f t="shared" si="297"/>
        <v>#N/A</v>
      </c>
      <c r="AF1425" t="e">
        <f t="shared" si="298"/>
        <v>#N/A</v>
      </c>
    </row>
    <row r="1426" spans="1:32">
      <c r="A1426" s="122"/>
      <c r="B1426" s="122"/>
      <c r="C1426" s="122"/>
      <c r="D1426" s="122"/>
      <c r="E1426" s="122"/>
      <c r="F1426" s="122"/>
      <c r="G1426" s="199"/>
      <c r="H1426" s="122"/>
      <c r="I1426" s="122"/>
      <c r="J1426" s="122"/>
      <c r="K1426" s="122"/>
      <c r="L1426" s="122"/>
      <c r="M1426" s="122"/>
      <c r="N1426" s="122"/>
      <c r="O1426" s="122"/>
      <c r="P1426" s="155" t="str">
        <f t="shared" si="286"/>
        <v xml:space="preserve"> </v>
      </c>
      <c r="Q1426" s="155" t="str">
        <f>IF(P1426="在读",IF(IFERROR(FIND("一",C1426),0)&gt;0,"一对一",VLOOKUP(LEFT(C1426,3),班级编码!A:H,8,0)),P1426)</f>
        <v xml:space="preserve"> </v>
      </c>
      <c r="R1426" s="157">
        <f t="shared" si="287"/>
        <v>0</v>
      </c>
      <c r="S1426" s="151">
        <f t="shared" si="288"/>
        <v>0</v>
      </c>
      <c r="T1426" s="151" t="str">
        <f t="shared" si="289"/>
        <v/>
      </c>
      <c r="U1426" s="151" t="str">
        <f t="shared" si="290"/>
        <v/>
      </c>
      <c r="V1426" s="151" t="str">
        <f t="shared" si="291"/>
        <v/>
      </c>
      <c r="W1426" s="151" t="str">
        <f t="shared" si="292"/>
        <v/>
      </c>
      <c r="X1426" s="151">
        <f t="shared" si="293"/>
        <v>0</v>
      </c>
      <c r="Y1426" s="151">
        <f t="shared" si="294"/>
        <v>0</v>
      </c>
      <c r="Z1426" s="151" t="str">
        <f t="shared" si="295"/>
        <v/>
      </c>
      <c r="AA1426" s="151">
        <f>COUNTIF($F$2:F1426,F1426)</f>
        <v>0</v>
      </c>
      <c r="AB1426" s="156" t="str">
        <f t="shared" si="296"/>
        <v/>
      </c>
      <c r="AC1426" t="e">
        <f>VLOOKUP(C1426,'2-班级信息'!A:AH,31,0)</f>
        <v>#N/A</v>
      </c>
      <c r="AD1426" t="e">
        <f>VLOOKUP(C1426,'2-班级信息'!A:AH,8,0)</f>
        <v>#N/A</v>
      </c>
      <c r="AE1426" t="e">
        <f t="shared" si="297"/>
        <v>#N/A</v>
      </c>
      <c r="AF1426" t="e">
        <f t="shared" si="298"/>
        <v>#N/A</v>
      </c>
    </row>
    <row r="1427" spans="1:32">
      <c r="A1427" s="122"/>
      <c r="B1427" s="122"/>
      <c r="C1427" s="122"/>
      <c r="D1427" s="122"/>
      <c r="E1427" s="122"/>
      <c r="F1427" s="122"/>
      <c r="G1427" s="199"/>
      <c r="H1427" s="122"/>
      <c r="I1427" s="122"/>
      <c r="J1427" s="122"/>
      <c r="K1427" s="122"/>
      <c r="L1427" s="122"/>
      <c r="M1427" s="122"/>
      <c r="N1427" s="122"/>
      <c r="O1427" s="122"/>
      <c r="P1427" s="155" t="str">
        <f t="shared" si="286"/>
        <v xml:space="preserve"> </v>
      </c>
      <c r="Q1427" s="155" t="str">
        <f>IF(P1427="在读",IF(IFERROR(FIND("一",C1427),0)&gt;0,"一对一",VLOOKUP(LEFT(C1427,3),班级编码!A:H,8,0)),P1427)</f>
        <v xml:space="preserve"> </v>
      </c>
      <c r="R1427" s="157">
        <f t="shared" si="287"/>
        <v>0</v>
      </c>
      <c r="S1427" s="151">
        <f t="shared" si="288"/>
        <v>0</v>
      </c>
      <c r="T1427" s="151" t="str">
        <f t="shared" si="289"/>
        <v/>
      </c>
      <c r="U1427" s="151" t="str">
        <f t="shared" si="290"/>
        <v/>
      </c>
      <c r="V1427" s="151" t="str">
        <f t="shared" si="291"/>
        <v/>
      </c>
      <c r="W1427" s="151" t="str">
        <f t="shared" si="292"/>
        <v/>
      </c>
      <c r="X1427" s="151">
        <f t="shared" si="293"/>
        <v>0</v>
      </c>
      <c r="Y1427" s="151">
        <f t="shared" si="294"/>
        <v>0</v>
      </c>
      <c r="Z1427" s="151" t="str">
        <f t="shared" si="295"/>
        <v/>
      </c>
      <c r="AA1427" s="151">
        <f>COUNTIF($F$2:F1427,F1427)</f>
        <v>0</v>
      </c>
      <c r="AB1427" s="156" t="str">
        <f t="shared" si="296"/>
        <v/>
      </c>
      <c r="AC1427" t="e">
        <f>VLOOKUP(C1427,'2-班级信息'!A:AH,31,0)</f>
        <v>#N/A</v>
      </c>
      <c r="AD1427" t="e">
        <f>VLOOKUP(C1427,'2-班级信息'!A:AH,8,0)</f>
        <v>#N/A</v>
      </c>
      <c r="AE1427" t="e">
        <f t="shared" si="297"/>
        <v>#N/A</v>
      </c>
      <c r="AF1427" t="e">
        <f t="shared" si="298"/>
        <v>#N/A</v>
      </c>
    </row>
    <row r="1428" spans="1:32">
      <c r="A1428" s="122"/>
      <c r="B1428" s="122"/>
      <c r="C1428" s="122"/>
      <c r="D1428" s="122"/>
      <c r="E1428" s="122"/>
      <c r="F1428" s="122"/>
      <c r="G1428" s="199"/>
      <c r="H1428" s="122"/>
      <c r="I1428" s="122"/>
      <c r="J1428" s="122"/>
      <c r="K1428" s="122"/>
      <c r="L1428" s="122"/>
      <c r="M1428" s="122"/>
      <c r="N1428" s="122"/>
      <c r="O1428" s="122"/>
      <c r="P1428" s="155" t="str">
        <f t="shared" si="286"/>
        <v xml:space="preserve"> </v>
      </c>
      <c r="Q1428" s="155" t="str">
        <f>IF(P1428="在读",IF(IFERROR(FIND("一",C1428),0)&gt;0,"一对一",VLOOKUP(LEFT(C1428,3),班级编码!A:H,8,0)),P1428)</f>
        <v xml:space="preserve"> </v>
      </c>
      <c r="R1428" s="157">
        <f t="shared" si="287"/>
        <v>0</v>
      </c>
      <c r="S1428" s="151">
        <f t="shared" si="288"/>
        <v>0</v>
      </c>
      <c r="T1428" s="151" t="str">
        <f t="shared" si="289"/>
        <v/>
      </c>
      <c r="U1428" s="151" t="str">
        <f t="shared" si="290"/>
        <v/>
      </c>
      <c r="V1428" s="151" t="str">
        <f t="shared" si="291"/>
        <v/>
      </c>
      <c r="W1428" s="151" t="str">
        <f t="shared" si="292"/>
        <v/>
      </c>
      <c r="X1428" s="151">
        <f t="shared" si="293"/>
        <v>0</v>
      </c>
      <c r="Y1428" s="151">
        <f t="shared" si="294"/>
        <v>0</v>
      </c>
      <c r="Z1428" s="151" t="str">
        <f t="shared" si="295"/>
        <v/>
      </c>
      <c r="AA1428" s="151">
        <f>COUNTIF($F$2:F1428,F1428)</f>
        <v>0</v>
      </c>
      <c r="AB1428" s="156" t="str">
        <f t="shared" si="296"/>
        <v/>
      </c>
      <c r="AC1428" t="e">
        <f>VLOOKUP(C1428,'2-班级信息'!A:AH,31,0)</f>
        <v>#N/A</v>
      </c>
      <c r="AD1428" t="e">
        <f>VLOOKUP(C1428,'2-班级信息'!A:AH,8,0)</f>
        <v>#N/A</v>
      </c>
      <c r="AE1428" t="e">
        <f t="shared" si="297"/>
        <v>#N/A</v>
      </c>
      <c r="AF1428" t="e">
        <f t="shared" si="298"/>
        <v>#N/A</v>
      </c>
    </row>
    <row r="1429" spans="1:32">
      <c r="A1429" s="122"/>
      <c r="B1429" s="122"/>
      <c r="C1429" s="122"/>
      <c r="D1429" s="122"/>
      <c r="E1429" s="122"/>
      <c r="F1429" s="122"/>
      <c r="G1429" s="199"/>
      <c r="H1429" s="122"/>
      <c r="I1429" s="122"/>
      <c r="J1429" s="122"/>
      <c r="K1429" s="122"/>
      <c r="L1429" s="122"/>
      <c r="M1429" s="122"/>
      <c r="N1429" s="122"/>
      <c r="O1429" s="122"/>
      <c r="P1429" s="155" t="str">
        <f t="shared" si="286"/>
        <v xml:space="preserve"> </v>
      </c>
      <c r="Q1429" s="155" t="str">
        <f>IF(P1429="在读",IF(IFERROR(FIND("一",C1429),0)&gt;0,"一对一",VLOOKUP(LEFT(C1429,3),班级编码!A:H,8,0)),P1429)</f>
        <v xml:space="preserve"> </v>
      </c>
      <c r="R1429" s="157">
        <f t="shared" si="287"/>
        <v>0</v>
      </c>
      <c r="S1429" s="151">
        <f t="shared" si="288"/>
        <v>0</v>
      </c>
      <c r="T1429" s="151" t="str">
        <f t="shared" si="289"/>
        <v/>
      </c>
      <c r="U1429" s="151" t="str">
        <f t="shared" si="290"/>
        <v/>
      </c>
      <c r="V1429" s="151" t="str">
        <f t="shared" si="291"/>
        <v/>
      </c>
      <c r="W1429" s="151" t="str">
        <f t="shared" si="292"/>
        <v/>
      </c>
      <c r="X1429" s="151">
        <f t="shared" si="293"/>
        <v>0</v>
      </c>
      <c r="Y1429" s="151">
        <f t="shared" si="294"/>
        <v>0</v>
      </c>
      <c r="Z1429" s="151" t="str">
        <f t="shared" si="295"/>
        <v/>
      </c>
      <c r="AA1429" s="151">
        <f>COUNTIF($F$2:F1429,F1429)</f>
        <v>0</v>
      </c>
      <c r="AB1429" s="156" t="str">
        <f t="shared" si="296"/>
        <v/>
      </c>
      <c r="AC1429" t="e">
        <f>VLOOKUP(C1429,'2-班级信息'!A:AH,31,0)</f>
        <v>#N/A</v>
      </c>
      <c r="AD1429" t="e">
        <f>VLOOKUP(C1429,'2-班级信息'!A:AH,8,0)</f>
        <v>#N/A</v>
      </c>
      <c r="AE1429" t="e">
        <f t="shared" si="297"/>
        <v>#N/A</v>
      </c>
      <c r="AF1429" t="e">
        <f t="shared" si="298"/>
        <v>#N/A</v>
      </c>
    </row>
    <row r="1430" spans="1:32">
      <c r="A1430" s="122"/>
      <c r="B1430" s="122"/>
      <c r="C1430" s="122"/>
      <c r="D1430" s="122"/>
      <c r="E1430" s="122"/>
      <c r="F1430" s="122"/>
      <c r="G1430" s="199"/>
      <c r="H1430" s="122"/>
      <c r="I1430" s="122"/>
      <c r="J1430" s="122"/>
      <c r="K1430" s="122"/>
      <c r="L1430" s="122"/>
      <c r="M1430" s="122"/>
      <c r="N1430" s="122"/>
      <c r="O1430" s="122"/>
      <c r="P1430" s="155" t="str">
        <f t="shared" si="286"/>
        <v xml:space="preserve"> </v>
      </c>
      <c r="Q1430" s="155" t="str">
        <f>IF(P1430="在读",IF(IFERROR(FIND("一",C1430),0)&gt;0,"一对一",VLOOKUP(LEFT(C1430,3),班级编码!A:H,8,0)),P1430)</f>
        <v xml:space="preserve"> </v>
      </c>
      <c r="R1430" s="157">
        <f t="shared" si="287"/>
        <v>0</v>
      </c>
      <c r="S1430" s="151">
        <f t="shared" si="288"/>
        <v>0</v>
      </c>
      <c r="T1430" s="151" t="str">
        <f t="shared" si="289"/>
        <v/>
      </c>
      <c r="U1430" s="151" t="str">
        <f t="shared" si="290"/>
        <v/>
      </c>
      <c r="V1430" s="151" t="str">
        <f t="shared" si="291"/>
        <v/>
      </c>
      <c r="W1430" s="151" t="str">
        <f t="shared" si="292"/>
        <v/>
      </c>
      <c r="X1430" s="151">
        <f t="shared" si="293"/>
        <v>0</v>
      </c>
      <c r="Y1430" s="151">
        <f t="shared" si="294"/>
        <v>0</v>
      </c>
      <c r="Z1430" s="151" t="str">
        <f t="shared" si="295"/>
        <v/>
      </c>
      <c r="AA1430" s="151">
        <f>COUNTIF($F$2:F1430,F1430)</f>
        <v>0</v>
      </c>
      <c r="AB1430" s="156" t="str">
        <f t="shared" si="296"/>
        <v/>
      </c>
      <c r="AC1430" t="e">
        <f>VLOOKUP(C1430,'2-班级信息'!A:AH,31,0)</f>
        <v>#N/A</v>
      </c>
      <c r="AD1430" t="e">
        <f>VLOOKUP(C1430,'2-班级信息'!A:AH,8,0)</f>
        <v>#N/A</v>
      </c>
      <c r="AE1430" t="e">
        <f t="shared" si="297"/>
        <v>#N/A</v>
      </c>
      <c r="AF1430" t="e">
        <f t="shared" si="298"/>
        <v>#N/A</v>
      </c>
    </row>
    <row r="1431" spans="1:32">
      <c r="A1431" s="122"/>
      <c r="B1431" s="122"/>
      <c r="C1431" s="122"/>
      <c r="D1431" s="122"/>
      <c r="E1431" s="122"/>
      <c r="F1431" s="122"/>
      <c r="G1431" s="199"/>
      <c r="H1431" s="122"/>
      <c r="I1431" s="122"/>
      <c r="J1431" s="122"/>
      <c r="K1431" s="122"/>
      <c r="L1431" s="122"/>
      <c r="M1431" s="122"/>
      <c r="N1431" s="122"/>
      <c r="O1431" s="122"/>
      <c r="P1431" s="155" t="str">
        <f t="shared" si="286"/>
        <v xml:space="preserve"> </v>
      </c>
      <c r="Q1431" s="155" t="str">
        <f>IF(P1431="在读",IF(IFERROR(FIND("一",C1431),0)&gt;0,"一对一",VLOOKUP(LEFT(C1431,3),班级编码!A:H,8,0)),P1431)</f>
        <v xml:space="preserve"> </v>
      </c>
      <c r="R1431" s="157">
        <f t="shared" si="287"/>
        <v>0</v>
      </c>
      <c r="S1431" s="151">
        <f t="shared" si="288"/>
        <v>0</v>
      </c>
      <c r="T1431" s="151" t="str">
        <f t="shared" si="289"/>
        <v/>
      </c>
      <c r="U1431" s="151" t="str">
        <f t="shared" si="290"/>
        <v/>
      </c>
      <c r="V1431" s="151" t="str">
        <f t="shared" si="291"/>
        <v/>
      </c>
      <c r="W1431" s="151" t="str">
        <f t="shared" si="292"/>
        <v/>
      </c>
      <c r="X1431" s="151">
        <f t="shared" si="293"/>
        <v>0</v>
      </c>
      <c r="Y1431" s="151">
        <f t="shared" si="294"/>
        <v>0</v>
      </c>
      <c r="Z1431" s="151" t="str">
        <f t="shared" si="295"/>
        <v/>
      </c>
      <c r="AA1431" s="151">
        <f>COUNTIF($F$2:F1431,F1431)</f>
        <v>0</v>
      </c>
      <c r="AB1431" s="156" t="str">
        <f t="shared" si="296"/>
        <v/>
      </c>
      <c r="AC1431" t="e">
        <f>VLOOKUP(C1431,'2-班级信息'!A:AH,31,0)</f>
        <v>#N/A</v>
      </c>
      <c r="AD1431" t="e">
        <f>VLOOKUP(C1431,'2-班级信息'!A:AH,8,0)</f>
        <v>#N/A</v>
      </c>
      <c r="AE1431" t="e">
        <f t="shared" si="297"/>
        <v>#N/A</v>
      </c>
      <c r="AF1431" t="e">
        <f t="shared" si="298"/>
        <v>#N/A</v>
      </c>
    </row>
    <row r="1432" spans="1:32">
      <c r="A1432" s="122"/>
      <c r="B1432" s="122"/>
      <c r="C1432" s="122"/>
      <c r="D1432" s="122"/>
      <c r="E1432" s="122"/>
      <c r="F1432" s="122"/>
      <c r="G1432" s="199"/>
      <c r="H1432" s="122"/>
      <c r="I1432" s="122"/>
      <c r="J1432" s="122"/>
      <c r="K1432" s="122"/>
      <c r="L1432" s="122"/>
      <c r="M1432" s="122"/>
      <c r="N1432" s="122"/>
      <c r="O1432" s="122"/>
      <c r="P1432" s="155" t="str">
        <f t="shared" si="286"/>
        <v xml:space="preserve"> </v>
      </c>
      <c r="Q1432" s="155" t="str">
        <f>IF(P1432="在读",IF(IFERROR(FIND("一",C1432),0)&gt;0,"一对一",VLOOKUP(LEFT(C1432,3),班级编码!A:H,8,0)),P1432)</f>
        <v xml:space="preserve"> </v>
      </c>
      <c r="R1432" s="157">
        <f t="shared" si="287"/>
        <v>0</v>
      </c>
      <c r="S1432" s="151">
        <f t="shared" si="288"/>
        <v>0</v>
      </c>
      <c r="T1432" s="151" t="str">
        <f t="shared" si="289"/>
        <v/>
      </c>
      <c r="U1432" s="151" t="str">
        <f t="shared" si="290"/>
        <v/>
      </c>
      <c r="V1432" s="151" t="str">
        <f t="shared" si="291"/>
        <v/>
      </c>
      <c r="W1432" s="151" t="str">
        <f t="shared" si="292"/>
        <v/>
      </c>
      <c r="X1432" s="151">
        <f t="shared" si="293"/>
        <v>0</v>
      </c>
      <c r="Y1432" s="151">
        <f t="shared" si="294"/>
        <v>0</v>
      </c>
      <c r="Z1432" s="151" t="str">
        <f t="shared" si="295"/>
        <v/>
      </c>
      <c r="AA1432" s="151">
        <f>COUNTIF($F$2:F1432,F1432)</f>
        <v>0</v>
      </c>
      <c r="AB1432" s="156" t="str">
        <f t="shared" si="296"/>
        <v/>
      </c>
      <c r="AC1432" t="e">
        <f>VLOOKUP(C1432,'2-班级信息'!A:AH,31,0)</f>
        <v>#N/A</v>
      </c>
      <c r="AD1432" t="e">
        <f>VLOOKUP(C1432,'2-班级信息'!A:AH,8,0)</f>
        <v>#N/A</v>
      </c>
      <c r="AE1432" t="e">
        <f t="shared" si="297"/>
        <v>#N/A</v>
      </c>
      <c r="AF1432" t="e">
        <f t="shared" si="298"/>
        <v>#N/A</v>
      </c>
    </row>
    <row r="1433" spans="1:32">
      <c r="A1433" s="122"/>
      <c r="B1433" s="122"/>
      <c r="C1433" s="122"/>
      <c r="D1433" s="122"/>
      <c r="E1433" s="122"/>
      <c r="F1433" s="122"/>
      <c r="G1433" s="199"/>
      <c r="H1433" s="122"/>
      <c r="I1433" s="122"/>
      <c r="J1433" s="122"/>
      <c r="K1433" s="122"/>
      <c r="L1433" s="122"/>
      <c r="M1433" s="122"/>
      <c r="N1433" s="122"/>
      <c r="O1433" s="122"/>
      <c r="P1433" s="155" t="str">
        <f t="shared" si="286"/>
        <v xml:space="preserve"> </v>
      </c>
      <c r="Q1433" s="155" t="str">
        <f>IF(P1433="在读",IF(IFERROR(FIND("一",C1433),0)&gt;0,"一对一",VLOOKUP(LEFT(C1433,3),班级编码!A:H,8,0)),P1433)</f>
        <v xml:space="preserve"> </v>
      </c>
      <c r="R1433" s="157">
        <f t="shared" si="287"/>
        <v>0</v>
      </c>
      <c r="S1433" s="151">
        <f t="shared" si="288"/>
        <v>0</v>
      </c>
      <c r="T1433" s="151" t="str">
        <f t="shared" si="289"/>
        <v/>
      </c>
      <c r="U1433" s="151" t="str">
        <f t="shared" si="290"/>
        <v/>
      </c>
      <c r="V1433" s="151" t="str">
        <f t="shared" si="291"/>
        <v/>
      </c>
      <c r="W1433" s="151" t="str">
        <f t="shared" si="292"/>
        <v/>
      </c>
      <c r="X1433" s="151">
        <f t="shared" si="293"/>
        <v>0</v>
      </c>
      <c r="Y1433" s="151">
        <f t="shared" si="294"/>
        <v>0</v>
      </c>
      <c r="Z1433" s="151" t="str">
        <f t="shared" si="295"/>
        <v/>
      </c>
      <c r="AA1433" s="151">
        <f>COUNTIF($F$2:F1433,F1433)</f>
        <v>0</v>
      </c>
      <c r="AB1433" s="156" t="str">
        <f t="shared" si="296"/>
        <v/>
      </c>
      <c r="AC1433" t="e">
        <f>VLOOKUP(C1433,'2-班级信息'!A:AH,31,0)</f>
        <v>#N/A</v>
      </c>
      <c r="AD1433" t="e">
        <f>VLOOKUP(C1433,'2-班级信息'!A:AH,8,0)</f>
        <v>#N/A</v>
      </c>
      <c r="AE1433" t="e">
        <f t="shared" si="297"/>
        <v>#N/A</v>
      </c>
      <c r="AF1433" t="e">
        <f t="shared" si="298"/>
        <v>#N/A</v>
      </c>
    </row>
    <row r="1434" spans="1:32">
      <c r="A1434" s="122"/>
      <c r="B1434" s="122"/>
      <c r="C1434" s="122"/>
      <c r="D1434" s="122"/>
      <c r="E1434" s="122"/>
      <c r="F1434" s="122"/>
      <c r="G1434" s="199"/>
      <c r="H1434" s="122"/>
      <c r="I1434" s="122"/>
      <c r="J1434" s="122"/>
      <c r="K1434" s="122"/>
      <c r="L1434" s="122"/>
      <c r="M1434" s="122"/>
      <c r="N1434" s="122"/>
      <c r="O1434" s="122"/>
      <c r="P1434" s="155" t="str">
        <f t="shared" si="286"/>
        <v xml:space="preserve"> </v>
      </c>
      <c r="Q1434" s="155" t="str">
        <f>IF(P1434="在读",IF(IFERROR(FIND("一",C1434),0)&gt;0,"一对一",VLOOKUP(LEFT(C1434,3),班级编码!A:H,8,0)),P1434)</f>
        <v xml:space="preserve"> </v>
      </c>
      <c r="R1434" s="157">
        <f t="shared" si="287"/>
        <v>0</v>
      </c>
      <c r="S1434" s="151">
        <f t="shared" si="288"/>
        <v>0</v>
      </c>
      <c r="T1434" s="151" t="str">
        <f t="shared" si="289"/>
        <v/>
      </c>
      <c r="U1434" s="151" t="str">
        <f t="shared" si="290"/>
        <v/>
      </c>
      <c r="V1434" s="151" t="str">
        <f t="shared" si="291"/>
        <v/>
      </c>
      <c r="W1434" s="151" t="str">
        <f t="shared" si="292"/>
        <v/>
      </c>
      <c r="X1434" s="151">
        <f t="shared" si="293"/>
        <v>0</v>
      </c>
      <c r="Y1434" s="151">
        <f t="shared" si="294"/>
        <v>0</v>
      </c>
      <c r="Z1434" s="151" t="str">
        <f t="shared" si="295"/>
        <v/>
      </c>
      <c r="AA1434" s="151">
        <f>COUNTIF($F$2:F1434,F1434)</f>
        <v>0</v>
      </c>
      <c r="AB1434" s="156" t="str">
        <f t="shared" si="296"/>
        <v/>
      </c>
      <c r="AC1434" t="e">
        <f>VLOOKUP(C1434,'2-班级信息'!A:AH,31,0)</f>
        <v>#N/A</v>
      </c>
      <c r="AD1434" t="e">
        <f>VLOOKUP(C1434,'2-班级信息'!A:AH,8,0)</f>
        <v>#N/A</v>
      </c>
      <c r="AE1434" t="e">
        <f t="shared" si="297"/>
        <v>#N/A</v>
      </c>
      <c r="AF1434" t="e">
        <f t="shared" si="298"/>
        <v>#N/A</v>
      </c>
    </row>
    <row r="1435" spans="1:32">
      <c r="A1435" s="122"/>
      <c r="B1435" s="122"/>
      <c r="C1435" s="122"/>
      <c r="D1435" s="122"/>
      <c r="E1435" s="122"/>
      <c r="F1435" s="122"/>
      <c r="G1435" s="199"/>
      <c r="H1435" s="122"/>
      <c r="I1435" s="122"/>
      <c r="J1435" s="122"/>
      <c r="K1435" s="122"/>
      <c r="L1435" s="122"/>
      <c r="M1435" s="122"/>
      <c r="N1435" s="122"/>
      <c r="O1435" s="122"/>
      <c r="P1435" s="155" t="str">
        <f t="shared" si="286"/>
        <v xml:space="preserve"> </v>
      </c>
      <c r="Q1435" s="155" t="str">
        <f>IF(P1435="在读",IF(IFERROR(FIND("一",C1435),0)&gt;0,"一对一",VLOOKUP(LEFT(C1435,3),班级编码!A:H,8,0)),P1435)</f>
        <v xml:space="preserve"> </v>
      </c>
      <c r="R1435" s="157">
        <f t="shared" si="287"/>
        <v>0</v>
      </c>
      <c r="S1435" s="151">
        <f t="shared" si="288"/>
        <v>0</v>
      </c>
      <c r="T1435" s="151" t="str">
        <f t="shared" si="289"/>
        <v/>
      </c>
      <c r="U1435" s="151" t="str">
        <f t="shared" si="290"/>
        <v/>
      </c>
      <c r="V1435" s="151" t="str">
        <f t="shared" si="291"/>
        <v/>
      </c>
      <c r="W1435" s="151" t="str">
        <f t="shared" si="292"/>
        <v/>
      </c>
      <c r="X1435" s="151">
        <f t="shared" si="293"/>
        <v>0</v>
      </c>
      <c r="Y1435" s="151">
        <f t="shared" si="294"/>
        <v>0</v>
      </c>
      <c r="Z1435" s="151" t="str">
        <f t="shared" si="295"/>
        <v/>
      </c>
      <c r="AA1435" s="151">
        <f>COUNTIF($F$2:F1435,F1435)</f>
        <v>0</v>
      </c>
      <c r="AB1435" s="156" t="str">
        <f t="shared" si="296"/>
        <v/>
      </c>
      <c r="AC1435" t="e">
        <f>VLOOKUP(C1435,'2-班级信息'!A:AH,31,0)</f>
        <v>#N/A</v>
      </c>
      <c r="AD1435" t="e">
        <f>VLOOKUP(C1435,'2-班级信息'!A:AH,8,0)</f>
        <v>#N/A</v>
      </c>
      <c r="AE1435" t="e">
        <f t="shared" si="297"/>
        <v>#N/A</v>
      </c>
      <c r="AF1435" t="e">
        <f t="shared" si="298"/>
        <v>#N/A</v>
      </c>
    </row>
    <row r="1436" spans="1:32">
      <c r="A1436" s="122"/>
      <c r="B1436" s="122"/>
      <c r="C1436" s="122"/>
      <c r="D1436" s="122"/>
      <c r="E1436" s="122"/>
      <c r="F1436" s="122"/>
      <c r="G1436" s="199"/>
      <c r="H1436" s="122"/>
      <c r="I1436" s="122"/>
      <c r="J1436" s="122"/>
      <c r="K1436" s="122"/>
      <c r="L1436" s="122"/>
      <c r="M1436" s="122"/>
      <c r="N1436" s="122"/>
      <c r="O1436" s="122"/>
      <c r="P1436" s="155" t="str">
        <f t="shared" si="286"/>
        <v xml:space="preserve"> </v>
      </c>
      <c r="Q1436" s="155" t="str">
        <f>IF(P1436="在读",IF(IFERROR(FIND("一",C1436),0)&gt;0,"一对一",VLOOKUP(LEFT(C1436,3),班级编码!A:H,8,0)),P1436)</f>
        <v xml:space="preserve"> </v>
      </c>
      <c r="R1436" s="157">
        <f t="shared" si="287"/>
        <v>0</v>
      </c>
      <c r="S1436" s="151">
        <f t="shared" si="288"/>
        <v>0</v>
      </c>
      <c r="T1436" s="151" t="str">
        <f t="shared" si="289"/>
        <v/>
      </c>
      <c r="U1436" s="151" t="str">
        <f t="shared" si="290"/>
        <v/>
      </c>
      <c r="V1436" s="151" t="str">
        <f t="shared" si="291"/>
        <v/>
      </c>
      <c r="W1436" s="151" t="str">
        <f t="shared" si="292"/>
        <v/>
      </c>
      <c r="X1436" s="151">
        <f t="shared" si="293"/>
        <v>0</v>
      </c>
      <c r="Y1436" s="151">
        <f t="shared" si="294"/>
        <v>0</v>
      </c>
      <c r="Z1436" s="151" t="str">
        <f t="shared" si="295"/>
        <v/>
      </c>
      <c r="AA1436" s="151">
        <f>COUNTIF($F$2:F1436,F1436)</f>
        <v>0</v>
      </c>
      <c r="AB1436" s="156" t="str">
        <f t="shared" si="296"/>
        <v/>
      </c>
      <c r="AC1436" t="e">
        <f>VLOOKUP(C1436,'2-班级信息'!A:AH,31,0)</f>
        <v>#N/A</v>
      </c>
      <c r="AD1436" t="e">
        <f>VLOOKUP(C1436,'2-班级信息'!A:AH,8,0)</f>
        <v>#N/A</v>
      </c>
      <c r="AE1436" t="e">
        <f t="shared" si="297"/>
        <v>#N/A</v>
      </c>
      <c r="AF1436" t="e">
        <f t="shared" si="298"/>
        <v>#N/A</v>
      </c>
    </row>
    <row r="1437" spans="1:32">
      <c r="A1437" s="122"/>
      <c r="B1437" s="122"/>
      <c r="C1437" s="122"/>
      <c r="D1437" s="122"/>
      <c r="E1437" s="122"/>
      <c r="F1437" s="122"/>
      <c r="G1437" s="199"/>
      <c r="H1437" s="122"/>
      <c r="I1437" s="122"/>
      <c r="J1437" s="122"/>
      <c r="K1437" s="122"/>
      <c r="L1437" s="122"/>
      <c r="M1437" s="122"/>
      <c r="N1437" s="122"/>
      <c r="O1437" s="122"/>
      <c r="P1437" s="155" t="str">
        <f t="shared" si="286"/>
        <v xml:space="preserve"> </v>
      </c>
      <c r="Q1437" s="155" t="str">
        <f>IF(P1437="在读",IF(IFERROR(FIND("一",C1437),0)&gt;0,"一对一",VLOOKUP(LEFT(C1437,3),班级编码!A:H,8,0)),P1437)</f>
        <v xml:space="preserve"> </v>
      </c>
      <c r="R1437" s="157">
        <f t="shared" si="287"/>
        <v>0</v>
      </c>
      <c r="S1437" s="151">
        <f t="shared" si="288"/>
        <v>0</v>
      </c>
      <c r="T1437" s="151" t="str">
        <f t="shared" si="289"/>
        <v/>
      </c>
      <c r="U1437" s="151" t="str">
        <f t="shared" si="290"/>
        <v/>
      </c>
      <c r="V1437" s="151" t="str">
        <f t="shared" si="291"/>
        <v/>
      </c>
      <c r="W1437" s="151" t="str">
        <f t="shared" si="292"/>
        <v/>
      </c>
      <c r="X1437" s="151">
        <f t="shared" si="293"/>
        <v>0</v>
      </c>
      <c r="Y1437" s="151">
        <f t="shared" si="294"/>
        <v>0</v>
      </c>
      <c r="Z1437" s="151" t="str">
        <f t="shared" si="295"/>
        <v/>
      </c>
      <c r="AA1437" s="151">
        <f>COUNTIF($F$2:F1437,F1437)</f>
        <v>0</v>
      </c>
      <c r="AB1437" s="156" t="str">
        <f t="shared" si="296"/>
        <v/>
      </c>
      <c r="AC1437" t="e">
        <f>VLOOKUP(C1437,'2-班级信息'!A:AH,31,0)</f>
        <v>#N/A</v>
      </c>
      <c r="AD1437" t="e">
        <f>VLOOKUP(C1437,'2-班级信息'!A:AH,8,0)</f>
        <v>#N/A</v>
      </c>
      <c r="AE1437" t="e">
        <f t="shared" si="297"/>
        <v>#N/A</v>
      </c>
      <c r="AF1437" t="e">
        <f t="shared" si="298"/>
        <v>#N/A</v>
      </c>
    </row>
    <row r="1438" spans="1:32">
      <c r="A1438" s="122"/>
      <c r="B1438" s="122"/>
      <c r="C1438" s="122"/>
      <c r="D1438" s="122"/>
      <c r="E1438" s="122"/>
      <c r="F1438" s="122"/>
      <c r="G1438" s="199"/>
      <c r="H1438" s="122"/>
      <c r="I1438" s="122"/>
      <c r="J1438" s="122"/>
      <c r="K1438" s="122"/>
      <c r="L1438" s="122"/>
      <c r="M1438" s="122"/>
      <c r="N1438" s="122"/>
      <c r="O1438" s="122"/>
      <c r="P1438" s="155" t="str">
        <f t="shared" si="286"/>
        <v xml:space="preserve"> </v>
      </c>
      <c r="Q1438" s="155" t="str">
        <f>IF(P1438="在读",IF(IFERROR(FIND("一",C1438),0)&gt;0,"一对一",VLOOKUP(LEFT(C1438,3),班级编码!A:H,8,0)),P1438)</f>
        <v xml:space="preserve"> </v>
      </c>
      <c r="R1438" s="157">
        <f t="shared" si="287"/>
        <v>0</v>
      </c>
      <c r="S1438" s="151">
        <f t="shared" si="288"/>
        <v>0</v>
      </c>
      <c r="T1438" s="151" t="str">
        <f t="shared" si="289"/>
        <v/>
      </c>
      <c r="U1438" s="151" t="str">
        <f t="shared" si="290"/>
        <v/>
      </c>
      <c r="V1438" s="151" t="str">
        <f t="shared" si="291"/>
        <v/>
      </c>
      <c r="W1438" s="151" t="str">
        <f t="shared" si="292"/>
        <v/>
      </c>
      <c r="X1438" s="151">
        <f t="shared" si="293"/>
        <v>0</v>
      </c>
      <c r="Y1438" s="151">
        <f t="shared" si="294"/>
        <v>0</v>
      </c>
      <c r="Z1438" s="151" t="str">
        <f t="shared" si="295"/>
        <v/>
      </c>
      <c r="AA1438" s="151">
        <f>COUNTIF($F$2:F1438,F1438)</f>
        <v>0</v>
      </c>
      <c r="AB1438" s="156" t="str">
        <f t="shared" si="296"/>
        <v/>
      </c>
      <c r="AC1438" t="e">
        <f>VLOOKUP(C1438,'2-班级信息'!A:AH,31,0)</f>
        <v>#N/A</v>
      </c>
      <c r="AD1438" t="e">
        <f>VLOOKUP(C1438,'2-班级信息'!A:AH,8,0)</f>
        <v>#N/A</v>
      </c>
      <c r="AE1438" t="e">
        <f t="shared" si="297"/>
        <v>#N/A</v>
      </c>
      <c r="AF1438" t="e">
        <f t="shared" si="298"/>
        <v>#N/A</v>
      </c>
    </row>
    <row r="1439" spans="1:32">
      <c r="A1439" s="122"/>
      <c r="B1439" s="122"/>
      <c r="C1439" s="122"/>
      <c r="D1439" s="122"/>
      <c r="E1439" s="122"/>
      <c r="F1439" s="122"/>
      <c r="G1439" s="199"/>
      <c r="H1439" s="122"/>
      <c r="I1439" s="122"/>
      <c r="J1439" s="122"/>
      <c r="K1439" s="122"/>
      <c r="L1439" s="122"/>
      <c r="M1439" s="122"/>
      <c r="N1439" s="122"/>
      <c r="O1439" s="122"/>
      <c r="P1439" s="155" t="str">
        <f t="shared" si="286"/>
        <v xml:space="preserve"> </v>
      </c>
      <c r="Q1439" s="155" t="str">
        <f>IF(P1439="在读",IF(IFERROR(FIND("一",C1439),0)&gt;0,"一对一",VLOOKUP(LEFT(C1439,3),班级编码!A:H,8,0)),P1439)</f>
        <v xml:space="preserve"> </v>
      </c>
      <c r="R1439" s="157">
        <f t="shared" si="287"/>
        <v>0</v>
      </c>
      <c r="S1439" s="151">
        <f t="shared" si="288"/>
        <v>0</v>
      </c>
      <c r="T1439" s="151" t="str">
        <f t="shared" si="289"/>
        <v/>
      </c>
      <c r="U1439" s="151" t="str">
        <f t="shared" si="290"/>
        <v/>
      </c>
      <c r="V1439" s="151" t="str">
        <f t="shared" si="291"/>
        <v/>
      </c>
      <c r="W1439" s="151" t="str">
        <f t="shared" si="292"/>
        <v/>
      </c>
      <c r="X1439" s="151">
        <f t="shared" si="293"/>
        <v>0</v>
      </c>
      <c r="Y1439" s="151">
        <f t="shared" si="294"/>
        <v>0</v>
      </c>
      <c r="Z1439" s="151" t="str">
        <f t="shared" si="295"/>
        <v/>
      </c>
      <c r="AA1439" s="151">
        <f>COUNTIF($F$2:F1439,F1439)</f>
        <v>0</v>
      </c>
      <c r="AB1439" s="156" t="str">
        <f t="shared" si="296"/>
        <v/>
      </c>
      <c r="AC1439" t="e">
        <f>VLOOKUP(C1439,'2-班级信息'!A:AH,31,0)</f>
        <v>#N/A</v>
      </c>
      <c r="AD1439" t="e">
        <f>VLOOKUP(C1439,'2-班级信息'!A:AH,8,0)</f>
        <v>#N/A</v>
      </c>
      <c r="AE1439" t="e">
        <f t="shared" si="297"/>
        <v>#N/A</v>
      </c>
      <c r="AF1439" t="e">
        <f t="shared" si="298"/>
        <v>#N/A</v>
      </c>
    </row>
    <row r="1440" spans="1:32">
      <c r="A1440" s="122"/>
      <c r="B1440" s="122"/>
      <c r="C1440" s="122"/>
      <c r="D1440" s="122"/>
      <c r="E1440" s="122"/>
      <c r="F1440" s="122"/>
      <c r="G1440" s="199"/>
      <c r="H1440" s="122"/>
      <c r="I1440" s="122"/>
      <c r="J1440" s="122"/>
      <c r="K1440" s="122"/>
      <c r="L1440" s="122"/>
      <c r="M1440" s="122"/>
      <c r="N1440" s="122"/>
      <c r="O1440" s="122"/>
      <c r="P1440" s="155" t="str">
        <f t="shared" si="286"/>
        <v xml:space="preserve"> </v>
      </c>
      <c r="Q1440" s="155" t="str">
        <f>IF(P1440="在读",IF(IFERROR(FIND("一",C1440),0)&gt;0,"一对一",VLOOKUP(LEFT(C1440,3),班级编码!A:H,8,0)),P1440)</f>
        <v xml:space="preserve"> </v>
      </c>
      <c r="R1440" s="157">
        <f t="shared" si="287"/>
        <v>0</v>
      </c>
      <c r="S1440" s="151">
        <f t="shared" si="288"/>
        <v>0</v>
      </c>
      <c r="T1440" s="151" t="str">
        <f t="shared" si="289"/>
        <v/>
      </c>
      <c r="U1440" s="151" t="str">
        <f t="shared" si="290"/>
        <v/>
      </c>
      <c r="V1440" s="151" t="str">
        <f t="shared" si="291"/>
        <v/>
      </c>
      <c r="W1440" s="151" t="str">
        <f t="shared" si="292"/>
        <v/>
      </c>
      <c r="X1440" s="151">
        <f t="shared" si="293"/>
        <v>0</v>
      </c>
      <c r="Y1440" s="151">
        <f t="shared" si="294"/>
        <v>0</v>
      </c>
      <c r="Z1440" s="151" t="str">
        <f t="shared" si="295"/>
        <v/>
      </c>
      <c r="AA1440" s="151">
        <f>COUNTIF($F$2:F1440,F1440)</f>
        <v>0</v>
      </c>
      <c r="AB1440" s="156" t="str">
        <f t="shared" si="296"/>
        <v/>
      </c>
      <c r="AC1440" t="e">
        <f>VLOOKUP(C1440,'2-班级信息'!A:AH,31,0)</f>
        <v>#N/A</v>
      </c>
      <c r="AD1440" t="e">
        <f>VLOOKUP(C1440,'2-班级信息'!A:AH,8,0)</f>
        <v>#N/A</v>
      </c>
      <c r="AE1440" t="e">
        <f t="shared" si="297"/>
        <v>#N/A</v>
      </c>
      <c r="AF1440" t="e">
        <f t="shared" si="298"/>
        <v>#N/A</v>
      </c>
    </row>
    <row r="1441" spans="1:32">
      <c r="A1441" s="122"/>
      <c r="B1441" s="122"/>
      <c r="C1441" s="122"/>
      <c r="D1441" s="122"/>
      <c r="E1441" s="122"/>
      <c r="F1441" s="122"/>
      <c r="G1441" s="199"/>
      <c r="H1441" s="122"/>
      <c r="I1441" s="122"/>
      <c r="J1441" s="122"/>
      <c r="K1441" s="122"/>
      <c r="L1441" s="122"/>
      <c r="M1441" s="122"/>
      <c r="N1441" s="122"/>
      <c r="O1441" s="122"/>
      <c r="P1441" s="155" t="str">
        <f t="shared" si="286"/>
        <v xml:space="preserve"> </v>
      </c>
      <c r="Q1441" s="155" t="str">
        <f>IF(P1441="在读",IF(IFERROR(FIND("一",C1441),0)&gt;0,"一对一",VLOOKUP(LEFT(C1441,3),班级编码!A:H,8,0)),P1441)</f>
        <v xml:space="preserve"> </v>
      </c>
      <c r="R1441" s="157">
        <f t="shared" si="287"/>
        <v>0</v>
      </c>
      <c r="S1441" s="151">
        <f t="shared" si="288"/>
        <v>0</v>
      </c>
      <c r="T1441" s="151" t="str">
        <f t="shared" si="289"/>
        <v/>
      </c>
      <c r="U1441" s="151" t="str">
        <f t="shared" si="290"/>
        <v/>
      </c>
      <c r="V1441" s="151" t="str">
        <f t="shared" si="291"/>
        <v/>
      </c>
      <c r="W1441" s="151" t="str">
        <f t="shared" si="292"/>
        <v/>
      </c>
      <c r="X1441" s="151">
        <f t="shared" si="293"/>
        <v>0</v>
      </c>
      <c r="Y1441" s="151">
        <f t="shared" si="294"/>
        <v>0</v>
      </c>
      <c r="Z1441" s="151" t="str">
        <f t="shared" si="295"/>
        <v/>
      </c>
      <c r="AA1441" s="151">
        <f>COUNTIF($F$2:F1441,F1441)</f>
        <v>0</v>
      </c>
      <c r="AB1441" s="156" t="str">
        <f t="shared" si="296"/>
        <v/>
      </c>
      <c r="AC1441" t="e">
        <f>VLOOKUP(C1441,'2-班级信息'!A:AH,31,0)</f>
        <v>#N/A</v>
      </c>
      <c r="AD1441" t="e">
        <f>VLOOKUP(C1441,'2-班级信息'!A:AH,8,0)</f>
        <v>#N/A</v>
      </c>
      <c r="AE1441" t="e">
        <f t="shared" si="297"/>
        <v>#N/A</v>
      </c>
      <c r="AF1441" t="e">
        <f t="shared" si="298"/>
        <v>#N/A</v>
      </c>
    </row>
    <row r="1442" spans="1:32">
      <c r="A1442" s="122"/>
      <c r="B1442" s="122"/>
      <c r="C1442" s="122"/>
      <c r="D1442" s="122"/>
      <c r="E1442" s="122"/>
      <c r="F1442" s="122"/>
      <c r="G1442" s="199"/>
      <c r="H1442" s="122"/>
      <c r="I1442" s="122"/>
      <c r="J1442" s="122"/>
      <c r="K1442" s="122"/>
      <c r="L1442" s="122"/>
      <c r="M1442" s="122"/>
      <c r="N1442" s="122"/>
      <c r="O1442" s="122"/>
      <c r="P1442" s="155" t="str">
        <f t="shared" si="286"/>
        <v xml:space="preserve"> </v>
      </c>
      <c r="Q1442" s="155" t="str">
        <f>IF(P1442="在读",IF(IFERROR(FIND("一",C1442),0)&gt;0,"一对一",VLOOKUP(LEFT(C1442,3),班级编码!A:H,8,0)),P1442)</f>
        <v xml:space="preserve"> </v>
      </c>
      <c r="R1442" s="157">
        <f t="shared" si="287"/>
        <v>0</v>
      </c>
      <c r="S1442" s="151">
        <f t="shared" si="288"/>
        <v>0</v>
      </c>
      <c r="T1442" s="151" t="str">
        <f t="shared" si="289"/>
        <v/>
      </c>
      <c r="U1442" s="151" t="str">
        <f t="shared" si="290"/>
        <v/>
      </c>
      <c r="V1442" s="151" t="str">
        <f t="shared" si="291"/>
        <v/>
      </c>
      <c r="W1442" s="151" t="str">
        <f t="shared" si="292"/>
        <v/>
      </c>
      <c r="X1442" s="151">
        <f t="shared" si="293"/>
        <v>0</v>
      </c>
      <c r="Y1442" s="151">
        <f t="shared" si="294"/>
        <v>0</v>
      </c>
      <c r="Z1442" s="151" t="str">
        <f t="shared" si="295"/>
        <v/>
      </c>
      <c r="AA1442" s="151">
        <f>COUNTIF($F$2:F1442,F1442)</f>
        <v>0</v>
      </c>
      <c r="AB1442" s="156" t="str">
        <f t="shared" si="296"/>
        <v/>
      </c>
      <c r="AC1442" t="e">
        <f>VLOOKUP(C1442,'2-班级信息'!A:AH,31,0)</f>
        <v>#N/A</v>
      </c>
      <c r="AD1442" t="e">
        <f>VLOOKUP(C1442,'2-班级信息'!A:AH,8,0)</f>
        <v>#N/A</v>
      </c>
      <c r="AE1442" t="e">
        <f t="shared" si="297"/>
        <v>#N/A</v>
      </c>
      <c r="AF1442" t="e">
        <f t="shared" si="298"/>
        <v>#N/A</v>
      </c>
    </row>
    <row r="1443" spans="1:32">
      <c r="A1443" s="122"/>
      <c r="B1443" s="122"/>
      <c r="C1443" s="122"/>
      <c r="D1443" s="122"/>
      <c r="E1443" s="122"/>
      <c r="F1443" s="122"/>
      <c r="G1443" s="199"/>
      <c r="H1443" s="122"/>
      <c r="I1443" s="122"/>
      <c r="J1443" s="122"/>
      <c r="K1443" s="122"/>
      <c r="L1443" s="122"/>
      <c r="M1443" s="122"/>
      <c r="N1443" s="122"/>
      <c r="O1443" s="122"/>
      <c r="P1443" s="155" t="str">
        <f t="shared" si="286"/>
        <v xml:space="preserve"> </v>
      </c>
      <c r="Q1443" s="155" t="str">
        <f>IF(P1443="在读",IF(IFERROR(FIND("一",C1443),0)&gt;0,"一对一",VLOOKUP(LEFT(C1443,3),班级编码!A:H,8,0)),P1443)</f>
        <v xml:space="preserve"> </v>
      </c>
      <c r="R1443" s="157">
        <f t="shared" si="287"/>
        <v>0</v>
      </c>
      <c r="S1443" s="151">
        <f t="shared" si="288"/>
        <v>0</v>
      </c>
      <c r="T1443" s="151" t="str">
        <f t="shared" si="289"/>
        <v/>
      </c>
      <c r="U1443" s="151" t="str">
        <f t="shared" si="290"/>
        <v/>
      </c>
      <c r="V1443" s="151" t="str">
        <f t="shared" si="291"/>
        <v/>
      </c>
      <c r="W1443" s="151" t="str">
        <f t="shared" si="292"/>
        <v/>
      </c>
      <c r="X1443" s="151">
        <f t="shared" si="293"/>
        <v>0</v>
      </c>
      <c r="Y1443" s="151">
        <f t="shared" si="294"/>
        <v>0</v>
      </c>
      <c r="Z1443" s="151" t="str">
        <f t="shared" si="295"/>
        <v/>
      </c>
      <c r="AA1443" s="151">
        <f>COUNTIF($F$2:F1443,F1443)</f>
        <v>0</v>
      </c>
      <c r="AB1443" s="156" t="str">
        <f t="shared" si="296"/>
        <v/>
      </c>
      <c r="AC1443" t="e">
        <f>VLOOKUP(C1443,'2-班级信息'!A:AH,31,0)</f>
        <v>#N/A</v>
      </c>
      <c r="AD1443" t="e">
        <f>VLOOKUP(C1443,'2-班级信息'!A:AH,8,0)</f>
        <v>#N/A</v>
      </c>
      <c r="AE1443" t="e">
        <f t="shared" si="297"/>
        <v>#N/A</v>
      </c>
      <c r="AF1443" t="e">
        <f t="shared" si="298"/>
        <v>#N/A</v>
      </c>
    </row>
    <row r="1444" spans="1:32">
      <c r="A1444" s="122"/>
      <c r="B1444" s="122"/>
      <c r="C1444" s="122"/>
      <c r="D1444" s="122"/>
      <c r="E1444" s="122"/>
      <c r="F1444" s="122"/>
      <c r="G1444" s="199"/>
      <c r="H1444" s="122"/>
      <c r="I1444" s="122"/>
      <c r="J1444" s="122"/>
      <c r="K1444" s="122"/>
      <c r="L1444" s="122"/>
      <c r="M1444" s="122"/>
      <c r="N1444" s="122"/>
      <c r="O1444" s="122"/>
      <c r="P1444" s="155" t="str">
        <f t="shared" si="286"/>
        <v xml:space="preserve"> </v>
      </c>
      <c r="Q1444" s="155" t="str">
        <f>IF(P1444="在读",IF(IFERROR(FIND("一",C1444),0)&gt;0,"一对一",VLOOKUP(LEFT(C1444,3),班级编码!A:H,8,0)),P1444)</f>
        <v xml:space="preserve"> </v>
      </c>
      <c r="R1444" s="157">
        <f t="shared" si="287"/>
        <v>0</v>
      </c>
      <c r="S1444" s="151">
        <f t="shared" si="288"/>
        <v>0</v>
      </c>
      <c r="T1444" s="151" t="str">
        <f t="shared" si="289"/>
        <v/>
      </c>
      <c r="U1444" s="151" t="str">
        <f t="shared" si="290"/>
        <v/>
      </c>
      <c r="V1444" s="151" t="str">
        <f t="shared" si="291"/>
        <v/>
      </c>
      <c r="W1444" s="151" t="str">
        <f t="shared" si="292"/>
        <v/>
      </c>
      <c r="X1444" s="151">
        <f t="shared" si="293"/>
        <v>0</v>
      </c>
      <c r="Y1444" s="151">
        <f t="shared" si="294"/>
        <v>0</v>
      </c>
      <c r="Z1444" s="151" t="str">
        <f t="shared" si="295"/>
        <v/>
      </c>
      <c r="AA1444" s="151">
        <f>COUNTIF($F$2:F1444,F1444)</f>
        <v>0</v>
      </c>
      <c r="AB1444" s="156" t="str">
        <f t="shared" si="296"/>
        <v/>
      </c>
      <c r="AC1444" t="e">
        <f>VLOOKUP(C1444,'2-班级信息'!A:AH,31,0)</f>
        <v>#N/A</v>
      </c>
      <c r="AD1444" t="e">
        <f>VLOOKUP(C1444,'2-班级信息'!A:AH,8,0)</f>
        <v>#N/A</v>
      </c>
      <c r="AE1444" t="e">
        <f t="shared" si="297"/>
        <v>#N/A</v>
      </c>
      <c r="AF1444" t="e">
        <f t="shared" si="298"/>
        <v>#N/A</v>
      </c>
    </row>
    <row r="1445" spans="1:32">
      <c r="A1445" s="122"/>
      <c r="B1445" s="122"/>
      <c r="C1445" s="122"/>
      <c r="D1445" s="122"/>
      <c r="E1445" s="122"/>
      <c r="F1445" s="122"/>
      <c r="G1445" s="199"/>
      <c r="H1445" s="122"/>
      <c r="I1445" s="122"/>
      <c r="J1445" s="122"/>
      <c r="K1445" s="122"/>
      <c r="L1445" s="122"/>
      <c r="M1445" s="122"/>
      <c r="N1445" s="122"/>
      <c r="O1445" s="122"/>
      <c r="P1445" s="155" t="str">
        <f t="shared" si="286"/>
        <v xml:space="preserve"> </v>
      </c>
      <c r="Q1445" s="155" t="str">
        <f>IF(P1445="在读",IF(IFERROR(FIND("一",C1445),0)&gt;0,"一对一",VLOOKUP(LEFT(C1445,3),班级编码!A:H,8,0)),P1445)</f>
        <v xml:space="preserve"> </v>
      </c>
      <c r="R1445" s="157">
        <f t="shared" si="287"/>
        <v>0</v>
      </c>
      <c r="S1445" s="151">
        <f t="shared" si="288"/>
        <v>0</v>
      </c>
      <c r="T1445" s="151" t="str">
        <f t="shared" si="289"/>
        <v/>
      </c>
      <c r="U1445" s="151" t="str">
        <f t="shared" si="290"/>
        <v/>
      </c>
      <c r="V1445" s="151" t="str">
        <f t="shared" si="291"/>
        <v/>
      </c>
      <c r="W1445" s="151" t="str">
        <f t="shared" si="292"/>
        <v/>
      </c>
      <c r="X1445" s="151">
        <f t="shared" si="293"/>
        <v>0</v>
      </c>
      <c r="Y1445" s="151">
        <f t="shared" si="294"/>
        <v>0</v>
      </c>
      <c r="Z1445" s="151" t="str">
        <f t="shared" si="295"/>
        <v/>
      </c>
      <c r="AA1445" s="151">
        <f>COUNTIF($F$2:F1445,F1445)</f>
        <v>0</v>
      </c>
      <c r="AB1445" s="156" t="str">
        <f t="shared" si="296"/>
        <v/>
      </c>
      <c r="AC1445" t="e">
        <f>VLOOKUP(C1445,'2-班级信息'!A:AH,31,0)</f>
        <v>#N/A</v>
      </c>
      <c r="AD1445" t="e">
        <f>VLOOKUP(C1445,'2-班级信息'!A:AH,8,0)</f>
        <v>#N/A</v>
      </c>
      <c r="AE1445" t="e">
        <f t="shared" si="297"/>
        <v>#N/A</v>
      </c>
      <c r="AF1445" t="e">
        <f t="shared" si="298"/>
        <v>#N/A</v>
      </c>
    </row>
    <row r="1446" spans="1:32">
      <c r="A1446" s="122"/>
      <c r="B1446" s="122"/>
      <c r="C1446" s="122"/>
      <c r="D1446" s="122"/>
      <c r="E1446" s="122"/>
      <c r="F1446" s="122"/>
      <c r="G1446" s="199"/>
      <c r="H1446" s="122"/>
      <c r="I1446" s="122"/>
      <c r="J1446" s="122"/>
      <c r="K1446" s="122"/>
      <c r="L1446" s="122"/>
      <c r="M1446" s="122"/>
      <c r="N1446" s="122"/>
      <c r="O1446" s="122"/>
      <c r="P1446" s="155" t="str">
        <f t="shared" si="286"/>
        <v xml:space="preserve"> </v>
      </c>
      <c r="Q1446" s="155" t="str">
        <f>IF(P1446="在读",IF(IFERROR(FIND("一",C1446),0)&gt;0,"一对一",VLOOKUP(LEFT(C1446,3),班级编码!A:H,8,0)),P1446)</f>
        <v xml:space="preserve"> </v>
      </c>
      <c r="R1446" s="157">
        <f t="shared" si="287"/>
        <v>0</v>
      </c>
      <c r="S1446" s="151">
        <f t="shared" si="288"/>
        <v>0</v>
      </c>
      <c r="T1446" s="151" t="str">
        <f t="shared" si="289"/>
        <v/>
      </c>
      <c r="U1446" s="151" t="str">
        <f t="shared" si="290"/>
        <v/>
      </c>
      <c r="V1446" s="151" t="str">
        <f t="shared" si="291"/>
        <v/>
      </c>
      <c r="W1446" s="151" t="str">
        <f t="shared" si="292"/>
        <v/>
      </c>
      <c r="X1446" s="151">
        <f t="shared" si="293"/>
        <v>0</v>
      </c>
      <c r="Y1446" s="151">
        <f t="shared" si="294"/>
        <v>0</v>
      </c>
      <c r="Z1446" s="151" t="str">
        <f t="shared" si="295"/>
        <v/>
      </c>
      <c r="AA1446" s="151">
        <f>COUNTIF($F$2:F1446,F1446)</f>
        <v>0</v>
      </c>
      <c r="AB1446" s="156" t="str">
        <f t="shared" si="296"/>
        <v/>
      </c>
      <c r="AC1446" t="e">
        <f>VLOOKUP(C1446,'2-班级信息'!A:AH,31,0)</f>
        <v>#N/A</v>
      </c>
      <c r="AD1446" t="e">
        <f>VLOOKUP(C1446,'2-班级信息'!A:AH,8,0)</f>
        <v>#N/A</v>
      </c>
      <c r="AE1446" t="e">
        <f t="shared" si="297"/>
        <v>#N/A</v>
      </c>
      <c r="AF1446" t="e">
        <f t="shared" si="298"/>
        <v>#N/A</v>
      </c>
    </row>
    <row r="1447" spans="1:32">
      <c r="A1447" s="122"/>
      <c r="B1447" s="122"/>
      <c r="C1447" s="122"/>
      <c r="D1447" s="122"/>
      <c r="E1447" s="122"/>
      <c r="F1447" s="122"/>
      <c r="G1447" s="199"/>
      <c r="H1447" s="122"/>
      <c r="I1447" s="122"/>
      <c r="J1447" s="122"/>
      <c r="K1447" s="122"/>
      <c r="L1447" s="122"/>
      <c r="M1447" s="122"/>
      <c r="N1447" s="122"/>
      <c r="O1447" s="122"/>
      <c r="P1447" s="155" t="str">
        <f t="shared" si="286"/>
        <v xml:space="preserve"> </v>
      </c>
      <c r="Q1447" s="155" t="str">
        <f>IF(P1447="在读",IF(IFERROR(FIND("一",C1447),0)&gt;0,"一对一",VLOOKUP(LEFT(C1447,3),班级编码!A:H,8,0)),P1447)</f>
        <v xml:space="preserve"> </v>
      </c>
      <c r="R1447" s="157">
        <f t="shared" si="287"/>
        <v>0</v>
      </c>
      <c r="S1447" s="151">
        <f t="shared" si="288"/>
        <v>0</v>
      </c>
      <c r="T1447" s="151" t="str">
        <f t="shared" si="289"/>
        <v/>
      </c>
      <c r="U1447" s="151" t="str">
        <f t="shared" si="290"/>
        <v/>
      </c>
      <c r="V1447" s="151" t="str">
        <f t="shared" si="291"/>
        <v/>
      </c>
      <c r="W1447" s="151" t="str">
        <f t="shared" si="292"/>
        <v/>
      </c>
      <c r="X1447" s="151">
        <f t="shared" si="293"/>
        <v>0</v>
      </c>
      <c r="Y1447" s="151">
        <f t="shared" si="294"/>
        <v>0</v>
      </c>
      <c r="Z1447" s="151" t="str">
        <f t="shared" si="295"/>
        <v/>
      </c>
      <c r="AA1447" s="151">
        <f>COUNTIF($F$2:F1447,F1447)</f>
        <v>0</v>
      </c>
      <c r="AB1447" s="156" t="str">
        <f t="shared" si="296"/>
        <v/>
      </c>
      <c r="AC1447" t="e">
        <f>VLOOKUP(C1447,'2-班级信息'!A:AH,31,0)</f>
        <v>#N/A</v>
      </c>
      <c r="AD1447" t="e">
        <f>VLOOKUP(C1447,'2-班级信息'!A:AH,8,0)</f>
        <v>#N/A</v>
      </c>
      <c r="AE1447" t="e">
        <f t="shared" si="297"/>
        <v>#N/A</v>
      </c>
      <c r="AF1447" t="e">
        <f t="shared" si="298"/>
        <v>#N/A</v>
      </c>
    </row>
    <row r="1448" spans="1:32">
      <c r="A1448" s="122"/>
      <c r="B1448" s="122"/>
      <c r="C1448" s="122"/>
      <c r="D1448" s="122"/>
      <c r="E1448" s="122"/>
      <c r="F1448" s="122"/>
      <c r="G1448" s="199"/>
      <c r="H1448" s="122"/>
      <c r="I1448" s="122"/>
      <c r="J1448" s="122"/>
      <c r="K1448" s="122"/>
      <c r="L1448" s="122"/>
      <c r="M1448" s="122"/>
      <c r="N1448" s="122"/>
      <c r="O1448" s="122"/>
      <c r="P1448" s="155" t="str">
        <f t="shared" si="286"/>
        <v xml:space="preserve"> </v>
      </c>
      <c r="Q1448" s="155" t="str">
        <f>IF(P1448="在读",IF(IFERROR(FIND("一",C1448),0)&gt;0,"一对一",VLOOKUP(LEFT(C1448,3),班级编码!A:H,8,0)),P1448)</f>
        <v xml:space="preserve"> </v>
      </c>
      <c r="R1448" s="157">
        <f t="shared" si="287"/>
        <v>0</v>
      </c>
      <c r="S1448" s="151">
        <f t="shared" si="288"/>
        <v>0</v>
      </c>
      <c r="T1448" s="151" t="str">
        <f t="shared" si="289"/>
        <v/>
      </c>
      <c r="U1448" s="151" t="str">
        <f t="shared" si="290"/>
        <v/>
      </c>
      <c r="V1448" s="151" t="str">
        <f t="shared" si="291"/>
        <v/>
      </c>
      <c r="W1448" s="151" t="str">
        <f t="shared" si="292"/>
        <v/>
      </c>
      <c r="X1448" s="151">
        <f t="shared" si="293"/>
        <v>0</v>
      </c>
      <c r="Y1448" s="151">
        <f t="shared" si="294"/>
        <v>0</v>
      </c>
      <c r="Z1448" s="151" t="str">
        <f t="shared" si="295"/>
        <v/>
      </c>
      <c r="AA1448" s="151">
        <f>COUNTIF($F$2:F1448,F1448)</f>
        <v>0</v>
      </c>
      <c r="AB1448" s="156" t="str">
        <f t="shared" si="296"/>
        <v/>
      </c>
      <c r="AC1448" t="e">
        <f>VLOOKUP(C1448,'2-班级信息'!A:AH,31,0)</f>
        <v>#N/A</v>
      </c>
      <c r="AD1448" t="e">
        <f>VLOOKUP(C1448,'2-班级信息'!A:AH,8,0)</f>
        <v>#N/A</v>
      </c>
      <c r="AE1448" t="e">
        <f t="shared" si="297"/>
        <v>#N/A</v>
      </c>
      <c r="AF1448" t="e">
        <f t="shared" si="298"/>
        <v>#N/A</v>
      </c>
    </row>
    <row r="1449" spans="1:32">
      <c r="A1449" s="122"/>
      <c r="B1449" s="122"/>
      <c r="C1449" s="122"/>
      <c r="D1449" s="122"/>
      <c r="E1449" s="122"/>
      <c r="F1449" s="122"/>
      <c r="G1449" s="199"/>
      <c r="H1449" s="122"/>
      <c r="I1449" s="122"/>
      <c r="J1449" s="122"/>
      <c r="K1449" s="122"/>
      <c r="L1449" s="122"/>
      <c r="M1449" s="122"/>
      <c r="N1449" s="122"/>
      <c r="O1449" s="122"/>
      <c r="P1449" s="155" t="str">
        <f t="shared" si="286"/>
        <v xml:space="preserve"> </v>
      </c>
      <c r="Q1449" s="155" t="str">
        <f>IF(P1449="在读",IF(IFERROR(FIND("一",C1449),0)&gt;0,"一对一",VLOOKUP(LEFT(C1449,3),班级编码!A:H,8,0)),P1449)</f>
        <v xml:space="preserve"> </v>
      </c>
      <c r="R1449" s="157">
        <f t="shared" si="287"/>
        <v>0</v>
      </c>
      <c r="S1449" s="151">
        <f t="shared" si="288"/>
        <v>0</v>
      </c>
      <c r="T1449" s="151" t="str">
        <f t="shared" si="289"/>
        <v/>
      </c>
      <c r="U1449" s="151" t="str">
        <f t="shared" si="290"/>
        <v/>
      </c>
      <c r="V1449" s="151" t="str">
        <f t="shared" si="291"/>
        <v/>
      </c>
      <c r="W1449" s="151" t="str">
        <f t="shared" si="292"/>
        <v/>
      </c>
      <c r="X1449" s="151">
        <f t="shared" si="293"/>
        <v>0</v>
      </c>
      <c r="Y1449" s="151">
        <f t="shared" si="294"/>
        <v>0</v>
      </c>
      <c r="Z1449" s="151" t="str">
        <f t="shared" si="295"/>
        <v/>
      </c>
      <c r="AA1449" s="151">
        <f>COUNTIF($F$2:F1449,F1449)</f>
        <v>0</v>
      </c>
      <c r="AB1449" s="156" t="str">
        <f t="shared" si="296"/>
        <v/>
      </c>
      <c r="AC1449" t="e">
        <f>VLOOKUP(C1449,'2-班级信息'!A:AH,31,0)</f>
        <v>#N/A</v>
      </c>
      <c r="AD1449" t="e">
        <f>VLOOKUP(C1449,'2-班级信息'!A:AH,8,0)</f>
        <v>#N/A</v>
      </c>
      <c r="AE1449" t="e">
        <f t="shared" si="297"/>
        <v>#N/A</v>
      </c>
      <c r="AF1449" t="e">
        <f t="shared" si="298"/>
        <v>#N/A</v>
      </c>
    </row>
    <row r="1450" spans="1:32">
      <c r="A1450" s="122"/>
      <c r="B1450" s="122"/>
      <c r="C1450" s="122"/>
      <c r="D1450" s="122"/>
      <c r="E1450" s="122"/>
      <c r="F1450" s="122"/>
      <c r="G1450" s="199"/>
      <c r="H1450" s="122"/>
      <c r="I1450" s="122"/>
      <c r="J1450" s="122"/>
      <c r="K1450" s="122"/>
      <c r="L1450" s="122"/>
      <c r="M1450" s="122"/>
      <c r="N1450" s="122"/>
      <c r="O1450" s="122"/>
      <c r="P1450" s="155" t="str">
        <f t="shared" si="286"/>
        <v xml:space="preserve"> </v>
      </c>
      <c r="Q1450" s="155" t="str">
        <f>IF(P1450="在读",IF(IFERROR(FIND("一",C1450),0)&gt;0,"一对一",VLOOKUP(LEFT(C1450,3),班级编码!A:H,8,0)),P1450)</f>
        <v xml:space="preserve"> </v>
      </c>
      <c r="R1450" s="157">
        <f t="shared" si="287"/>
        <v>0</v>
      </c>
      <c r="S1450" s="151">
        <f t="shared" si="288"/>
        <v>0</v>
      </c>
      <c r="T1450" s="151" t="str">
        <f t="shared" si="289"/>
        <v/>
      </c>
      <c r="U1450" s="151" t="str">
        <f t="shared" si="290"/>
        <v/>
      </c>
      <c r="V1450" s="151" t="str">
        <f t="shared" si="291"/>
        <v/>
      </c>
      <c r="W1450" s="151" t="str">
        <f t="shared" si="292"/>
        <v/>
      </c>
      <c r="X1450" s="151">
        <f t="shared" si="293"/>
        <v>0</v>
      </c>
      <c r="Y1450" s="151">
        <f t="shared" si="294"/>
        <v>0</v>
      </c>
      <c r="Z1450" s="151" t="str">
        <f t="shared" si="295"/>
        <v/>
      </c>
      <c r="AA1450" s="151">
        <f>COUNTIF($F$2:F1450,F1450)</f>
        <v>0</v>
      </c>
      <c r="AB1450" s="156" t="str">
        <f t="shared" si="296"/>
        <v/>
      </c>
      <c r="AC1450" t="e">
        <f>VLOOKUP(C1450,'2-班级信息'!A:AH,31,0)</f>
        <v>#N/A</v>
      </c>
      <c r="AD1450" t="e">
        <f>VLOOKUP(C1450,'2-班级信息'!A:AH,8,0)</f>
        <v>#N/A</v>
      </c>
      <c r="AE1450" t="e">
        <f t="shared" si="297"/>
        <v>#N/A</v>
      </c>
      <c r="AF1450" t="e">
        <f t="shared" si="298"/>
        <v>#N/A</v>
      </c>
    </row>
    <row r="1451" spans="1:32">
      <c r="A1451" s="122"/>
      <c r="B1451" s="122"/>
      <c r="C1451" s="122"/>
      <c r="D1451" s="122"/>
      <c r="E1451" s="122"/>
      <c r="F1451" s="122"/>
      <c r="G1451" s="199"/>
      <c r="H1451" s="122"/>
      <c r="I1451" s="122"/>
      <c r="J1451" s="122"/>
      <c r="K1451" s="122"/>
      <c r="L1451" s="122"/>
      <c r="M1451" s="122"/>
      <c r="N1451" s="122"/>
      <c r="O1451" s="122"/>
      <c r="P1451" s="155" t="str">
        <f t="shared" si="286"/>
        <v xml:space="preserve"> </v>
      </c>
      <c r="Q1451" s="155" t="str">
        <f>IF(P1451="在读",IF(IFERROR(FIND("一",C1451),0)&gt;0,"一对一",VLOOKUP(LEFT(C1451,3),班级编码!A:H,8,0)),P1451)</f>
        <v xml:space="preserve"> </v>
      </c>
      <c r="R1451" s="157">
        <f t="shared" si="287"/>
        <v>0</v>
      </c>
      <c r="S1451" s="151">
        <f t="shared" si="288"/>
        <v>0</v>
      </c>
      <c r="T1451" s="151" t="str">
        <f t="shared" si="289"/>
        <v/>
      </c>
      <c r="U1451" s="151" t="str">
        <f t="shared" si="290"/>
        <v/>
      </c>
      <c r="V1451" s="151" t="str">
        <f t="shared" si="291"/>
        <v/>
      </c>
      <c r="W1451" s="151" t="str">
        <f t="shared" si="292"/>
        <v/>
      </c>
      <c r="X1451" s="151">
        <f t="shared" si="293"/>
        <v>0</v>
      </c>
      <c r="Y1451" s="151">
        <f t="shared" si="294"/>
        <v>0</v>
      </c>
      <c r="Z1451" s="151" t="str">
        <f t="shared" si="295"/>
        <v/>
      </c>
      <c r="AA1451" s="151">
        <f>COUNTIF($F$2:F1451,F1451)</f>
        <v>0</v>
      </c>
      <c r="AB1451" s="156" t="str">
        <f t="shared" si="296"/>
        <v/>
      </c>
      <c r="AC1451" t="e">
        <f>VLOOKUP(C1451,'2-班级信息'!A:AH,31,0)</f>
        <v>#N/A</v>
      </c>
      <c r="AD1451" t="e">
        <f>VLOOKUP(C1451,'2-班级信息'!A:AH,8,0)</f>
        <v>#N/A</v>
      </c>
      <c r="AE1451" t="e">
        <f t="shared" si="297"/>
        <v>#N/A</v>
      </c>
      <c r="AF1451" t="e">
        <f t="shared" si="298"/>
        <v>#N/A</v>
      </c>
    </row>
    <row r="1452" spans="1:32">
      <c r="A1452" s="122"/>
      <c r="B1452" s="122"/>
      <c r="C1452" s="122"/>
      <c r="D1452" s="122"/>
      <c r="E1452" s="122"/>
      <c r="F1452" s="122"/>
      <c r="G1452" s="199"/>
      <c r="H1452" s="122"/>
      <c r="I1452" s="122"/>
      <c r="J1452" s="122"/>
      <c r="K1452" s="122"/>
      <c r="L1452" s="122"/>
      <c r="M1452" s="122"/>
      <c r="N1452" s="122"/>
      <c r="O1452" s="122"/>
      <c r="P1452" s="155" t="str">
        <f t="shared" si="286"/>
        <v xml:space="preserve"> </v>
      </c>
      <c r="Q1452" s="155" t="str">
        <f>IF(P1452="在读",IF(IFERROR(FIND("一",C1452),0)&gt;0,"一对一",VLOOKUP(LEFT(C1452,3),班级编码!A:H,8,0)),P1452)</f>
        <v xml:space="preserve"> </v>
      </c>
      <c r="R1452" s="157">
        <f t="shared" si="287"/>
        <v>0</v>
      </c>
      <c r="S1452" s="151">
        <f t="shared" si="288"/>
        <v>0</v>
      </c>
      <c r="T1452" s="151" t="str">
        <f t="shared" si="289"/>
        <v/>
      </c>
      <c r="U1452" s="151" t="str">
        <f t="shared" si="290"/>
        <v/>
      </c>
      <c r="V1452" s="151" t="str">
        <f t="shared" si="291"/>
        <v/>
      </c>
      <c r="W1452" s="151" t="str">
        <f t="shared" si="292"/>
        <v/>
      </c>
      <c r="X1452" s="151">
        <f t="shared" si="293"/>
        <v>0</v>
      </c>
      <c r="Y1452" s="151">
        <f t="shared" si="294"/>
        <v>0</v>
      </c>
      <c r="Z1452" s="151" t="str">
        <f t="shared" si="295"/>
        <v/>
      </c>
      <c r="AA1452" s="151">
        <f>COUNTIF($F$2:F1452,F1452)</f>
        <v>0</v>
      </c>
      <c r="AB1452" s="156" t="str">
        <f t="shared" si="296"/>
        <v/>
      </c>
      <c r="AC1452" t="e">
        <f>VLOOKUP(C1452,'2-班级信息'!A:AH,31,0)</f>
        <v>#N/A</v>
      </c>
      <c r="AD1452" t="e">
        <f>VLOOKUP(C1452,'2-班级信息'!A:AH,8,0)</f>
        <v>#N/A</v>
      </c>
      <c r="AE1452" t="e">
        <f t="shared" si="297"/>
        <v>#N/A</v>
      </c>
      <c r="AF1452" t="e">
        <f t="shared" si="298"/>
        <v>#N/A</v>
      </c>
    </row>
    <row r="1453" spans="1:32">
      <c r="A1453" s="122"/>
      <c r="B1453" s="122"/>
      <c r="C1453" s="122"/>
      <c r="D1453" s="122"/>
      <c r="E1453" s="122"/>
      <c r="F1453" s="122"/>
      <c r="G1453" s="199"/>
      <c r="H1453" s="122"/>
      <c r="I1453" s="122"/>
      <c r="J1453" s="122"/>
      <c r="K1453" s="122"/>
      <c r="L1453" s="122"/>
      <c r="M1453" s="122"/>
      <c r="N1453" s="122"/>
      <c r="O1453" s="122"/>
      <c r="P1453" s="155" t="str">
        <f t="shared" si="286"/>
        <v xml:space="preserve"> </v>
      </c>
      <c r="Q1453" s="155" t="str">
        <f>IF(P1453="在读",IF(IFERROR(FIND("一",C1453),0)&gt;0,"一对一",VLOOKUP(LEFT(C1453,3),班级编码!A:H,8,0)),P1453)</f>
        <v xml:space="preserve"> </v>
      </c>
      <c r="R1453" s="157">
        <f t="shared" si="287"/>
        <v>0</v>
      </c>
      <c r="S1453" s="151">
        <f t="shared" si="288"/>
        <v>0</v>
      </c>
      <c r="T1453" s="151" t="str">
        <f t="shared" si="289"/>
        <v/>
      </c>
      <c r="U1453" s="151" t="str">
        <f t="shared" si="290"/>
        <v/>
      </c>
      <c r="V1453" s="151" t="str">
        <f t="shared" si="291"/>
        <v/>
      </c>
      <c r="W1453" s="151" t="str">
        <f t="shared" si="292"/>
        <v/>
      </c>
      <c r="X1453" s="151">
        <f t="shared" si="293"/>
        <v>0</v>
      </c>
      <c r="Y1453" s="151">
        <f t="shared" si="294"/>
        <v>0</v>
      </c>
      <c r="Z1453" s="151" t="str">
        <f t="shared" si="295"/>
        <v/>
      </c>
      <c r="AA1453" s="151">
        <f>COUNTIF($F$2:F1453,F1453)</f>
        <v>0</v>
      </c>
      <c r="AB1453" s="156" t="str">
        <f t="shared" si="296"/>
        <v/>
      </c>
      <c r="AC1453" t="e">
        <f>VLOOKUP(C1453,'2-班级信息'!A:AH,31,0)</f>
        <v>#N/A</v>
      </c>
      <c r="AD1453" t="e">
        <f>VLOOKUP(C1453,'2-班级信息'!A:AH,8,0)</f>
        <v>#N/A</v>
      </c>
      <c r="AE1453" t="e">
        <f t="shared" si="297"/>
        <v>#N/A</v>
      </c>
      <c r="AF1453" t="e">
        <f t="shared" si="298"/>
        <v>#N/A</v>
      </c>
    </row>
    <row r="1454" spans="1:32">
      <c r="A1454" s="122"/>
      <c r="B1454" s="122"/>
      <c r="C1454" s="122"/>
      <c r="D1454" s="122"/>
      <c r="E1454" s="122"/>
      <c r="F1454" s="122"/>
      <c r="G1454" s="199"/>
      <c r="H1454" s="122"/>
      <c r="I1454" s="122"/>
      <c r="J1454" s="122"/>
      <c r="K1454" s="122"/>
      <c r="L1454" s="122"/>
      <c r="M1454" s="122"/>
      <c r="N1454" s="122"/>
      <c r="O1454" s="122"/>
      <c r="P1454" s="155" t="str">
        <f t="shared" si="286"/>
        <v xml:space="preserve"> </v>
      </c>
      <c r="Q1454" s="155" t="str">
        <f>IF(P1454="在读",IF(IFERROR(FIND("一",C1454),0)&gt;0,"一对一",VLOOKUP(LEFT(C1454,3),班级编码!A:H,8,0)),P1454)</f>
        <v xml:space="preserve"> </v>
      </c>
      <c r="R1454" s="157">
        <f t="shared" si="287"/>
        <v>0</v>
      </c>
      <c r="S1454" s="151">
        <f t="shared" si="288"/>
        <v>0</v>
      </c>
      <c r="T1454" s="151" t="str">
        <f t="shared" si="289"/>
        <v/>
      </c>
      <c r="U1454" s="151" t="str">
        <f t="shared" si="290"/>
        <v/>
      </c>
      <c r="V1454" s="151" t="str">
        <f t="shared" si="291"/>
        <v/>
      </c>
      <c r="W1454" s="151" t="str">
        <f t="shared" si="292"/>
        <v/>
      </c>
      <c r="X1454" s="151">
        <f t="shared" si="293"/>
        <v>0</v>
      </c>
      <c r="Y1454" s="151">
        <f t="shared" si="294"/>
        <v>0</v>
      </c>
      <c r="Z1454" s="151" t="str">
        <f t="shared" si="295"/>
        <v/>
      </c>
      <c r="AA1454" s="151">
        <f>COUNTIF($F$2:F1454,F1454)</f>
        <v>0</v>
      </c>
      <c r="AB1454" s="156" t="str">
        <f t="shared" si="296"/>
        <v/>
      </c>
      <c r="AC1454" t="e">
        <f>VLOOKUP(C1454,'2-班级信息'!A:AH,31,0)</f>
        <v>#N/A</v>
      </c>
      <c r="AD1454" t="e">
        <f>VLOOKUP(C1454,'2-班级信息'!A:AH,8,0)</f>
        <v>#N/A</v>
      </c>
      <c r="AE1454" t="e">
        <f t="shared" si="297"/>
        <v>#N/A</v>
      </c>
      <c r="AF1454" t="e">
        <f t="shared" si="298"/>
        <v>#N/A</v>
      </c>
    </row>
    <row r="1455" spans="1:32">
      <c r="A1455" s="122"/>
      <c r="B1455" s="122"/>
      <c r="C1455" s="122"/>
      <c r="D1455" s="122"/>
      <c r="E1455" s="122"/>
      <c r="F1455" s="122"/>
      <c r="G1455" s="199"/>
      <c r="H1455" s="122"/>
      <c r="I1455" s="122"/>
      <c r="J1455" s="122"/>
      <c r="K1455" s="122"/>
      <c r="L1455" s="122"/>
      <c r="M1455" s="122"/>
      <c r="N1455" s="122"/>
      <c r="O1455" s="122"/>
      <c r="P1455" s="155" t="str">
        <f t="shared" si="286"/>
        <v xml:space="preserve"> </v>
      </c>
      <c r="Q1455" s="155" t="str">
        <f>IF(P1455="在读",IF(IFERROR(FIND("一",C1455),0)&gt;0,"一对一",VLOOKUP(LEFT(C1455,3),班级编码!A:H,8,0)),P1455)</f>
        <v xml:space="preserve"> </v>
      </c>
      <c r="R1455" s="157">
        <f t="shared" si="287"/>
        <v>0</v>
      </c>
      <c r="S1455" s="151">
        <f t="shared" si="288"/>
        <v>0</v>
      </c>
      <c r="T1455" s="151" t="str">
        <f t="shared" si="289"/>
        <v/>
      </c>
      <c r="U1455" s="151" t="str">
        <f t="shared" si="290"/>
        <v/>
      </c>
      <c r="V1455" s="151" t="str">
        <f t="shared" si="291"/>
        <v/>
      </c>
      <c r="W1455" s="151" t="str">
        <f t="shared" si="292"/>
        <v/>
      </c>
      <c r="X1455" s="151">
        <f t="shared" si="293"/>
        <v>0</v>
      </c>
      <c r="Y1455" s="151">
        <f t="shared" si="294"/>
        <v>0</v>
      </c>
      <c r="Z1455" s="151" t="str">
        <f t="shared" si="295"/>
        <v/>
      </c>
      <c r="AA1455" s="151">
        <f>COUNTIF($F$2:F1455,F1455)</f>
        <v>0</v>
      </c>
      <c r="AB1455" s="156" t="str">
        <f t="shared" si="296"/>
        <v/>
      </c>
      <c r="AC1455" t="e">
        <f>VLOOKUP(C1455,'2-班级信息'!A:AH,31,0)</f>
        <v>#N/A</v>
      </c>
      <c r="AD1455" t="e">
        <f>VLOOKUP(C1455,'2-班级信息'!A:AH,8,0)</f>
        <v>#N/A</v>
      </c>
      <c r="AE1455" t="e">
        <f t="shared" si="297"/>
        <v>#N/A</v>
      </c>
      <c r="AF1455" t="e">
        <f t="shared" si="298"/>
        <v>#N/A</v>
      </c>
    </row>
    <row r="1456" spans="1:32">
      <c r="A1456" s="122"/>
      <c r="B1456" s="122"/>
      <c r="C1456" s="122"/>
      <c r="D1456" s="122"/>
      <c r="E1456" s="122"/>
      <c r="F1456" s="122"/>
      <c r="G1456" s="199"/>
      <c r="H1456" s="122"/>
      <c r="I1456" s="122"/>
      <c r="J1456" s="122"/>
      <c r="K1456" s="122"/>
      <c r="L1456" s="122"/>
      <c r="M1456" s="122"/>
      <c r="N1456" s="122"/>
      <c r="O1456" s="122"/>
      <c r="P1456" s="155" t="str">
        <f t="shared" si="286"/>
        <v xml:space="preserve"> </v>
      </c>
      <c r="Q1456" s="155" t="str">
        <f>IF(P1456="在读",IF(IFERROR(FIND("一",C1456),0)&gt;0,"一对一",VLOOKUP(LEFT(C1456,3),班级编码!A:H,8,0)),P1456)</f>
        <v xml:space="preserve"> </v>
      </c>
      <c r="R1456" s="157">
        <f t="shared" si="287"/>
        <v>0</v>
      </c>
      <c r="S1456" s="151">
        <f t="shared" si="288"/>
        <v>0</v>
      </c>
      <c r="T1456" s="151" t="str">
        <f t="shared" si="289"/>
        <v/>
      </c>
      <c r="U1456" s="151" t="str">
        <f t="shared" si="290"/>
        <v/>
      </c>
      <c r="V1456" s="151" t="str">
        <f t="shared" si="291"/>
        <v/>
      </c>
      <c r="W1456" s="151" t="str">
        <f t="shared" si="292"/>
        <v/>
      </c>
      <c r="X1456" s="151">
        <f t="shared" si="293"/>
        <v>0</v>
      </c>
      <c r="Y1456" s="151">
        <f t="shared" si="294"/>
        <v>0</v>
      </c>
      <c r="Z1456" s="151" t="str">
        <f t="shared" si="295"/>
        <v/>
      </c>
      <c r="AA1456" s="151">
        <f>COUNTIF($F$2:F1456,F1456)</f>
        <v>0</v>
      </c>
      <c r="AB1456" s="156" t="str">
        <f t="shared" si="296"/>
        <v/>
      </c>
      <c r="AC1456" t="e">
        <f>VLOOKUP(C1456,'2-班级信息'!A:AH,31,0)</f>
        <v>#N/A</v>
      </c>
      <c r="AD1456" t="e">
        <f>VLOOKUP(C1456,'2-班级信息'!A:AH,8,0)</f>
        <v>#N/A</v>
      </c>
      <c r="AE1456" t="e">
        <f t="shared" si="297"/>
        <v>#N/A</v>
      </c>
      <c r="AF1456" t="e">
        <f t="shared" si="298"/>
        <v>#N/A</v>
      </c>
    </row>
    <row r="1457" spans="1:32">
      <c r="A1457" s="122"/>
      <c r="B1457" s="122"/>
      <c r="C1457" s="122"/>
      <c r="D1457" s="122"/>
      <c r="E1457" s="122"/>
      <c r="F1457" s="122"/>
      <c r="G1457" s="199"/>
      <c r="H1457" s="122"/>
      <c r="I1457" s="122"/>
      <c r="J1457" s="122"/>
      <c r="K1457" s="122"/>
      <c r="L1457" s="122"/>
      <c r="M1457" s="122"/>
      <c r="N1457" s="122"/>
      <c r="O1457" s="122"/>
      <c r="P1457" s="155" t="str">
        <f t="shared" si="286"/>
        <v xml:space="preserve"> </v>
      </c>
      <c r="Q1457" s="155" t="str">
        <f>IF(P1457="在读",IF(IFERROR(FIND("一",C1457),0)&gt;0,"一对一",VLOOKUP(LEFT(C1457,3),班级编码!A:H,8,0)),P1457)</f>
        <v xml:space="preserve"> </v>
      </c>
      <c r="R1457" s="157">
        <f t="shared" si="287"/>
        <v>0</v>
      </c>
      <c r="S1457" s="151">
        <f t="shared" si="288"/>
        <v>0</v>
      </c>
      <c r="T1457" s="151" t="str">
        <f t="shared" si="289"/>
        <v/>
      </c>
      <c r="U1457" s="151" t="str">
        <f t="shared" si="290"/>
        <v/>
      </c>
      <c r="V1457" s="151" t="str">
        <f t="shared" si="291"/>
        <v/>
      </c>
      <c r="W1457" s="151" t="str">
        <f t="shared" si="292"/>
        <v/>
      </c>
      <c r="X1457" s="151">
        <f t="shared" si="293"/>
        <v>0</v>
      </c>
      <c r="Y1457" s="151">
        <f t="shared" si="294"/>
        <v>0</v>
      </c>
      <c r="Z1457" s="151" t="str">
        <f t="shared" si="295"/>
        <v/>
      </c>
      <c r="AA1457" s="151">
        <f>COUNTIF($F$2:F1457,F1457)</f>
        <v>0</v>
      </c>
      <c r="AB1457" s="156" t="str">
        <f t="shared" si="296"/>
        <v/>
      </c>
      <c r="AC1457" t="e">
        <f>VLOOKUP(C1457,'2-班级信息'!A:AH,31,0)</f>
        <v>#N/A</v>
      </c>
      <c r="AD1457" t="e">
        <f>VLOOKUP(C1457,'2-班级信息'!A:AH,8,0)</f>
        <v>#N/A</v>
      </c>
      <c r="AE1457" t="e">
        <f t="shared" si="297"/>
        <v>#N/A</v>
      </c>
      <c r="AF1457" t="e">
        <f t="shared" si="298"/>
        <v>#N/A</v>
      </c>
    </row>
    <row r="1458" spans="1:32">
      <c r="A1458" s="122"/>
      <c r="B1458" s="122"/>
      <c r="C1458" s="122"/>
      <c r="D1458" s="122"/>
      <c r="E1458" s="122"/>
      <c r="F1458" s="122"/>
      <c r="G1458" s="199"/>
      <c r="H1458" s="122"/>
      <c r="I1458" s="122"/>
      <c r="J1458" s="122"/>
      <c r="K1458" s="122"/>
      <c r="L1458" s="122"/>
      <c r="M1458" s="122"/>
      <c r="N1458" s="122"/>
      <c r="O1458" s="122"/>
      <c r="P1458" s="155" t="str">
        <f t="shared" si="286"/>
        <v xml:space="preserve"> </v>
      </c>
      <c r="Q1458" s="155" t="str">
        <f>IF(P1458="在读",IF(IFERROR(FIND("一",C1458),0)&gt;0,"一对一",VLOOKUP(LEFT(C1458,3),班级编码!A:H,8,0)),P1458)</f>
        <v xml:space="preserve"> </v>
      </c>
      <c r="R1458" s="157">
        <f t="shared" si="287"/>
        <v>0</v>
      </c>
      <c r="S1458" s="151">
        <f t="shared" si="288"/>
        <v>0</v>
      </c>
      <c r="T1458" s="151" t="str">
        <f t="shared" si="289"/>
        <v/>
      </c>
      <c r="U1458" s="151" t="str">
        <f t="shared" si="290"/>
        <v/>
      </c>
      <c r="V1458" s="151" t="str">
        <f t="shared" si="291"/>
        <v/>
      </c>
      <c r="W1458" s="151" t="str">
        <f t="shared" si="292"/>
        <v/>
      </c>
      <c r="X1458" s="151">
        <f t="shared" si="293"/>
        <v>0</v>
      </c>
      <c r="Y1458" s="151">
        <f t="shared" si="294"/>
        <v>0</v>
      </c>
      <c r="Z1458" s="151" t="str">
        <f t="shared" si="295"/>
        <v/>
      </c>
      <c r="AA1458" s="151">
        <f>COUNTIF($F$2:F1458,F1458)</f>
        <v>0</v>
      </c>
      <c r="AB1458" s="156" t="str">
        <f t="shared" si="296"/>
        <v/>
      </c>
      <c r="AC1458" t="e">
        <f>VLOOKUP(C1458,'2-班级信息'!A:AH,31,0)</f>
        <v>#N/A</v>
      </c>
      <c r="AD1458" t="e">
        <f>VLOOKUP(C1458,'2-班级信息'!A:AH,8,0)</f>
        <v>#N/A</v>
      </c>
      <c r="AE1458" t="e">
        <f t="shared" si="297"/>
        <v>#N/A</v>
      </c>
      <c r="AF1458" t="e">
        <f t="shared" si="298"/>
        <v>#N/A</v>
      </c>
    </row>
    <row r="1459" spans="1:32">
      <c r="A1459" s="122"/>
      <c r="B1459" s="122"/>
      <c r="C1459" s="122"/>
      <c r="D1459" s="122"/>
      <c r="E1459" s="122"/>
      <c r="F1459" s="122"/>
      <c r="G1459" s="199"/>
      <c r="H1459" s="122"/>
      <c r="I1459" s="122"/>
      <c r="J1459" s="122"/>
      <c r="K1459" s="122"/>
      <c r="L1459" s="122"/>
      <c r="M1459" s="122"/>
      <c r="N1459" s="122"/>
      <c r="O1459" s="122"/>
      <c r="P1459" s="155" t="str">
        <f t="shared" si="286"/>
        <v xml:space="preserve"> </v>
      </c>
      <c r="Q1459" s="155" t="str">
        <f>IF(P1459="在读",IF(IFERROR(FIND("一",C1459),0)&gt;0,"一对一",VLOOKUP(LEFT(C1459,3),班级编码!A:H,8,0)),P1459)</f>
        <v xml:space="preserve"> </v>
      </c>
      <c r="R1459" s="157">
        <f t="shared" si="287"/>
        <v>0</v>
      </c>
      <c r="S1459" s="151">
        <f t="shared" si="288"/>
        <v>0</v>
      </c>
      <c r="T1459" s="151" t="str">
        <f t="shared" si="289"/>
        <v/>
      </c>
      <c r="U1459" s="151" t="str">
        <f t="shared" si="290"/>
        <v/>
      </c>
      <c r="V1459" s="151" t="str">
        <f t="shared" si="291"/>
        <v/>
      </c>
      <c r="W1459" s="151" t="str">
        <f t="shared" si="292"/>
        <v/>
      </c>
      <c r="X1459" s="151">
        <f t="shared" si="293"/>
        <v>0</v>
      </c>
      <c r="Y1459" s="151">
        <f t="shared" si="294"/>
        <v>0</v>
      </c>
      <c r="Z1459" s="151" t="str">
        <f t="shared" si="295"/>
        <v/>
      </c>
      <c r="AA1459" s="151">
        <f>COUNTIF($F$2:F1459,F1459)</f>
        <v>0</v>
      </c>
      <c r="AB1459" s="156" t="str">
        <f t="shared" si="296"/>
        <v/>
      </c>
      <c r="AC1459" t="e">
        <f>VLOOKUP(C1459,'2-班级信息'!A:AH,31,0)</f>
        <v>#N/A</v>
      </c>
      <c r="AD1459" t="e">
        <f>VLOOKUP(C1459,'2-班级信息'!A:AH,8,0)</f>
        <v>#N/A</v>
      </c>
      <c r="AE1459" t="e">
        <f t="shared" si="297"/>
        <v>#N/A</v>
      </c>
      <c r="AF1459" t="e">
        <f t="shared" si="298"/>
        <v>#N/A</v>
      </c>
    </row>
    <row r="1460" spans="1:32">
      <c r="A1460" s="122"/>
      <c r="B1460" s="122"/>
      <c r="C1460" s="122"/>
      <c r="D1460" s="122"/>
      <c r="E1460" s="122"/>
      <c r="F1460" s="122"/>
      <c r="G1460" s="199"/>
      <c r="H1460" s="122"/>
      <c r="I1460" s="122"/>
      <c r="J1460" s="122"/>
      <c r="K1460" s="122"/>
      <c r="L1460" s="122"/>
      <c r="M1460" s="122"/>
      <c r="N1460" s="122"/>
      <c r="O1460" s="122"/>
      <c r="P1460" s="155" t="str">
        <f t="shared" si="286"/>
        <v xml:space="preserve"> </v>
      </c>
      <c r="Q1460" s="155" t="str">
        <f>IF(P1460="在读",IF(IFERROR(FIND("一",C1460),0)&gt;0,"一对一",VLOOKUP(LEFT(C1460,3),班级编码!A:H,8,0)),P1460)</f>
        <v xml:space="preserve"> </v>
      </c>
      <c r="R1460" s="157">
        <f t="shared" si="287"/>
        <v>0</v>
      </c>
      <c r="S1460" s="151">
        <f t="shared" si="288"/>
        <v>0</v>
      </c>
      <c r="T1460" s="151" t="str">
        <f t="shared" si="289"/>
        <v/>
      </c>
      <c r="U1460" s="151" t="str">
        <f t="shared" si="290"/>
        <v/>
      </c>
      <c r="V1460" s="151" t="str">
        <f t="shared" si="291"/>
        <v/>
      </c>
      <c r="W1460" s="151" t="str">
        <f t="shared" si="292"/>
        <v/>
      </c>
      <c r="X1460" s="151">
        <f t="shared" si="293"/>
        <v>0</v>
      </c>
      <c r="Y1460" s="151">
        <f t="shared" si="294"/>
        <v>0</v>
      </c>
      <c r="Z1460" s="151" t="str">
        <f t="shared" si="295"/>
        <v/>
      </c>
      <c r="AA1460" s="151">
        <f>COUNTIF($F$2:F1460,F1460)</f>
        <v>0</v>
      </c>
      <c r="AB1460" s="156" t="str">
        <f t="shared" si="296"/>
        <v/>
      </c>
      <c r="AC1460" t="e">
        <f>VLOOKUP(C1460,'2-班级信息'!A:AH,31,0)</f>
        <v>#N/A</v>
      </c>
      <c r="AD1460" t="e">
        <f>VLOOKUP(C1460,'2-班级信息'!A:AH,8,0)</f>
        <v>#N/A</v>
      </c>
      <c r="AE1460" t="e">
        <f t="shared" si="297"/>
        <v>#N/A</v>
      </c>
      <c r="AF1460" t="e">
        <f t="shared" si="298"/>
        <v>#N/A</v>
      </c>
    </row>
    <row r="1461" spans="1:32">
      <c r="A1461" s="122"/>
      <c r="B1461" s="122"/>
      <c r="C1461" s="122"/>
      <c r="D1461" s="122"/>
      <c r="E1461" s="122"/>
      <c r="F1461" s="122"/>
      <c r="G1461" s="199"/>
      <c r="H1461" s="122"/>
      <c r="I1461" s="122"/>
      <c r="J1461" s="122"/>
      <c r="K1461" s="122"/>
      <c r="L1461" s="122"/>
      <c r="M1461" s="122"/>
      <c r="N1461" s="122"/>
      <c r="O1461" s="122"/>
      <c r="P1461" s="155" t="str">
        <f t="shared" si="286"/>
        <v xml:space="preserve"> </v>
      </c>
      <c r="Q1461" s="155" t="str">
        <f>IF(P1461="在读",IF(IFERROR(FIND("一",C1461),0)&gt;0,"一对一",VLOOKUP(LEFT(C1461,3),班级编码!A:H,8,0)),P1461)</f>
        <v xml:space="preserve"> </v>
      </c>
      <c r="R1461" s="157">
        <f t="shared" si="287"/>
        <v>0</v>
      </c>
      <c r="S1461" s="151">
        <f t="shared" si="288"/>
        <v>0</v>
      </c>
      <c r="T1461" s="151" t="str">
        <f t="shared" si="289"/>
        <v/>
      </c>
      <c r="U1461" s="151" t="str">
        <f t="shared" si="290"/>
        <v/>
      </c>
      <c r="V1461" s="151" t="str">
        <f t="shared" si="291"/>
        <v/>
      </c>
      <c r="W1461" s="151" t="str">
        <f t="shared" si="292"/>
        <v/>
      </c>
      <c r="X1461" s="151">
        <f t="shared" si="293"/>
        <v>0</v>
      </c>
      <c r="Y1461" s="151">
        <f t="shared" si="294"/>
        <v>0</v>
      </c>
      <c r="Z1461" s="151" t="str">
        <f t="shared" si="295"/>
        <v/>
      </c>
      <c r="AA1461" s="151">
        <f>COUNTIF($F$2:F1461,F1461)</f>
        <v>0</v>
      </c>
      <c r="AB1461" s="156" t="str">
        <f t="shared" si="296"/>
        <v/>
      </c>
      <c r="AC1461" t="e">
        <f>VLOOKUP(C1461,'2-班级信息'!A:AH,31,0)</f>
        <v>#N/A</v>
      </c>
      <c r="AD1461" t="e">
        <f>VLOOKUP(C1461,'2-班级信息'!A:AH,8,0)</f>
        <v>#N/A</v>
      </c>
      <c r="AE1461" t="e">
        <f t="shared" si="297"/>
        <v>#N/A</v>
      </c>
      <c r="AF1461" t="e">
        <f t="shared" si="298"/>
        <v>#N/A</v>
      </c>
    </row>
    <row r="1462" spans="1:32">
      <c r="A1462" s="122"/>
      <c r="B1462" s="122"/>
      <c r="C1462" s="122"/>
      <c r="D1462" s="122"/>
      <c r="E1462" s="122"/>
      <c r="F1462" s="122"/>
      <c r="G1462" s="199"/>
      <c r="H1462" s="122"/>
      <c r="I1462" s="122"/>
      <c r="J1462" s="122"/>
      <c r="K1462" s="122"/>
      <c r="L1462" s="122"/>
      <c r="M1462" s="122"/>
      <c r="N1462" s="122"/>
      <c r="O1462" s="122"/>
      <c r="P1462" s="155" t="str">
        <f t="shared" si="286"/>
        <v xml:space="preserve"> </v>
      </c>
      <c r="Q1462" s="155" t="str">
        <f>IF(P1462="在读",IF(IFERROR(FIND("一",C1462),0)&gt;0,"一对一",VLOOKUP(LEFT(C1462,3),班级编码!A:H,8,0)),P1462)</f>
        <v xml:space="preserve"> </v>
      </c>
      <c r="R1462" s="157">
        <f t="shared" si="287"/>
        <v>0</v>
      </c>
      <c r="S1462" s="151">
        <f t="shared" si="288"/>
        <v>0</v>
      </c>
      <c r="T1462" s="151" t="str">
        <f t="shared" si="289"/>
        <v/>
      </c>
      <c r="U1462" s="151" t="str">
        <f t="shared" si="290"/>
        <v/>
      </c>
      <c r="V1462" s="151" t="str">
        <f t="shared" si="291"/>
        <v/>
      </c>
      <c r="W1462" s="151" t="str">
        <f t="shared" si="292"/>
        <v/>
      </c>
      <c r="X1462" s="151">
        <f t="shared" si="293"/>
        <v>0</v>
      </c>
      <c r="Y1462" s="151">
        <f t="shared" si="294"/>
        <v>0</v>
      </c>
      <c r="Z1462" s="151" t="str">
        <f t="shared" si="295"/>
        <v/>
      </c>
      <c r="AA1462" s="151">
        <f>COUNTIF($F$2:F1462,F1462)</f>
        <v>0</v>
      </c>
      <c r="AB1462" s="156" t="str">
        <f t="shared" si="296"/>
        <v/>
      </c>
      <c r="AC1462" t="e">
        <f>VLOOKUP(C1462,'2-班级信息'!A:AH,31,0)</f>
        <v>#N/A</v>
      </c>
      <c r="AD1462" t="e">
        <f>VLOOKUP(C1462,'2-班级信息'!A:AH,8,0)</f>
        <v>#N/A</v>
      </c>
      <c r="AE1462" t="e">
        <f t="shared" si="297"/>
        <v>#N/A</v>
      </c>
      <c r="AF1462" t="e">
        <f t="shared" si="298"/>
        <v>#N/A</v>
      </c>
    </row>
    <row r="1463" spans="1:32">
      <c r="A1463" s="122"/>
      <c r="B1463" s="122"/>
      <c r="C1463" s="122"/>
      <c r="D1463" s="122"/>
      <c r="E1463" s="122"/>
      <c r="F1463" s="122"/>
      <c r="G1463" s="199"/>
      <c r="H1463" s="122"/>
      <c r="I1463" s="122"/>
      <c r="J1463" s="122"/>
      <c r="K1463" s="122"/>
      <c r="L1463" s="122"/>
      <c r="M1463" s="122"/>
      <c r="N1463" s="122"/>
      <c r="O1463" s="122"/>
      <c r="P1463" s="155" t="str">
        <f t="shared" si="286"/>
        <v xml:space="preserve"> </v>
      </c>
      <c r="Q1463" s="155" t="str">
        <f>IF(P1463="在读",IF(IFERROR(FIND("一",C1463),0)&gt;0,"一对一",VLOOKUP(LEFT(C1463,3),班级编码!A:H,8,0)),P1463)</f>
        <v xml:space="preserve"> </v>
      </c>
      <c r="R1463" s="157">
        <f t="shared" si="287"/>
        <v>0</v>
      </c>
      <c r="S1463" s="151">
        <f t="shared" si="288"/>
        <v>0</v>
      </c>
      <c r="T1463" s="151" t="str">
        <f t="shared" si="289"/>
        <v/>
      </c>
      <c r="U1463" s="151" t="str">
        <f t="shared" si="290"/>
        <v/>
      </c>
      <c r="V1463" s="151" t="str">
        <f t="shared" si="291"/>
        <v/>
      </c>
      <c r="W1463" s="151" t="str">
        <f t="shared" si="292"/>
        <v/>
      </c>
      <c r="X1463" s="151">
        <f t="shared" si="293"/>
        <v>0</v>
      </c>
      <c r="Y1463" s="151">
        <f t="shared" si="294"/>
        <v>0</v>
      </c>
      <c r="Z1463" s="151" t="str">
        <f t="shared" si="295"/>
        <v/>
      </c>
      <c r="AA1463" s="151">
        <f>COUNTIF($F$2:F1463,F1463)</f>
        <v>0</v>
      </c>
      <c r="AB1463" s="156" t="str">
        <f t="shared" si="296"/>
        <v/>
      </c>
      <c r="AC1463" t="e">
        <f>VLOOKUP(C1463,'2-班级信息'!A:AH,31,0)</f>
        <v>#N/A</v>
      </c>
      <c r="AD1463" t="e">
        <f>VLOOKUP(C1463,'2-班级信息'!A:AH,8,0)</f>
        <v>#N/A</v>
      </c>
      <c r="AE1463" t="e">
        <f t="shared" si="297"/>
        <v>#N/A</v>
      </c>
      <c r="AF1463" t="e">
        <f t="shared" si="298"/>
        <v>#N/A</v>
      </c>
    </row>
    <row r="1464" spans="1:32">
      <c r="A1464" s="122"/>
      <c r="B1464" s="122"/>
      <c r="C1464" s="122"/>
      <c r="D1464" s="122"/>
      <c r="E1464" s="122"/>
      <c r="F1464" s="122"/>
      <c r="G1464" s="199"/>
      <c r="H1464" s="122"/>
      <c r="I1464" s="122"/>
      <c r="J1464" s="122"/>
      <c r="K1464" s="122"/>
      <c r="L1464" s="122"/>
      <c r="M1464" s="122"/>
      <c r="N1464" s="122"/>
      <c r="O1464" s="122"/>
      <c r="P1464" s="155" t="str">
        <f t="shared" si="286"/>
        <v xml:space="preserve"> </v>
      </c>
      <c r="Q1464" s="155" t="str">
        <f>IF(P1464="在读",IF(IFERROR(FIND("一",C1464),0)&gt;0,"一对一",VLOOKUP(LEFT(C1464,3),班级编码!A:H,8,0)),P1464)</f>
        <v xml:space="preserve"> </v>
      </c>
      <c r="R1464" s="157">
        <f t="shared" si="287"/>
        <v>0</v>
      </c>
      <c r="S1464" s="151">
        <f t="shared" si="288"/>
        <v>0</v>
      </c>
      <c r="T1464" s="151" t="str">
        <f t="shared" si="289"/>
        <v/>
      </c>
      <c r="U1464" s="151" t="str">
        <f t="shared" si="290"/>
        <v/>
      </c>
      <c r="V1464" s="151" t="str">
        <f t="shared" si="291"/>
        <v/>
      </c>
      <c r="W1464" s="151" t="str">
        <f t="shared" si="292"/>
        <v/>
      </c>
      <c r="X1464" s="151">
        <f t="shared" si="293"/>
        <v>0</v>
      </c>
      <c r="Y1464" s="151">
        <f t="shared" si="294"/>
        <v>0</v>
      </c>
      <c r="Z1464" s="151" t="str">
        <f t="shared" si="295"/>
        <v/>
      </c>
      <c r="AA1464" s="151">
        <f>COUNTIF($F$2:F1464,F1464)</f>
        <v>0</v>
      </c>
      <c r="AB1464" s="156" t="str">
        <f t="shared" si="296"/>
        <v/>
      </c>
      <c r="AC1464" t="e">
        <f>VLOOKUP(C1464,'2-班级信息'!A:AH,31,0)</f>
        <v>#N/A</v>
      </c>
      <c r="AD1464" t="e">
        <f>VLOOKUP(C1464,'2-班级信息'!A:AH,8,0)</f>
        <v>#N/A</v>
      </c>
      <c r="AE1464" t="e">
        <f t="shared" si="297"/>
        <v>#N/A</v>
      </c>
      <c r="AF1464" t="e">
        <f t="shared" si="298"/>
        <v>#N/A</v>
      </c>
    </row>
    <row r="1465" spans="1:32">
      <c r="A1465" s="122"/>
      <c r="B1465" s="122"/>
      <c r="C1465" s="122"/>
      <c r="D1465" s="122"/>
      <c r="E1465" s="122"/>
      <c r="F1465" s="122"/>
      <c r="G1465" s="199"/>
      <c r="H1465" s="122"/>
      <c r="I1465" s="122"/>
      <c r="J1465" s="122"/>
      <c r="K1465" s="122"/>
      <c r="L1465" s="122"/>
      <c r="M1465" s="122"/>
      <c r="N1465" s="122"/>
      <c r="O1465" s="122"/>
      <c r="P1465" s="155" t="str">
        <f t="shared" si="286"/>
        <v xml:space="preserve"> </v>
      </c>
      <c r="Q1465" s="155" t="str">
        <f>IF(P1465="在读",IF(IFERROR(FIND("一",C1465),0)&gt;0,"一对一",VLOOKUP(LEFT(C1465,3),班级编码!A:H,8,0)),P1465)</f>
        <v xml:space="preserve"> </v>
      </c>
      <c r="R1465" s="157">
        <f t="shared" si="287"/>
        <v>0</v>
      </c>
      <c r="S1465" s="151">
        <f t="shared" si="288"/>
        <v>0</v>
      </c>
      <c r="T1465" s="151" t="str">
        <f t="shared" si="289"/>
        <v/>
      </c>
      <c r="U1465" s="151" t="str">
        <f t="shared" si="290"/>
        <v/>
      </c>
      <c r="V1465" s="151" t="str">
        <f t="shared" si="291"/>
        <v/>
      </c>
      <c r="W1465" s="151" t="str">
        <f t="shared" si="292"/>
        <v/>
      </c>
      <c r="X1465" s="151">
        <f t="shared" si="293"/>
        <v>0</v>
      </c>
      <c r="Y1465" s="151">
        <f t="shared" si="294"/>
        <v>0</v>
      </c>
      <c r="Z1465" s="151" t="str">
        <f t="shared" si="295"/>
        <v/>
      </c>
      <c r="AA1465" s="151">
        <f>COUNTIF($F$2:F1465,F1465)</f>
        <v>0</v>
      </c>
      <c r="AB1465" s="156" t="str">
        <f t="shared" si="296"/>
        <v/>
      </c>
      <c r="AC1465" t="e">
        <f>VLOOKUP(C1465,'2-班级信息'!A:AH,31,0)</f>
        <v>#N/A</v>
      </c>
      <c r="AD1465" t="e">
        <f>VLOOKUP(C1465,'2-班级信息'!A:AH,8,0)</f>
        <v>#N/A</v>
      </c>
      <c r="AE1465" t="e">
        <f t="shared" si="297"/>
        <v>#N/A</v>
      </c>
      <c r="AF1465" t="e">
        <f t="shared" si="298"/>
        <v>#N/A</v>
      </c>
    </row>
    <row r="1466" spans="1:32">
      <c r="A1466" s="122"/>
      <c r="B1466" s="122"/>
      <c r="C1466" s="122"/>
      <c r="D1466" s="122"/>
      <c r="E1466" s="122"/>
      <c r="F1466" s="122"/>
      <c r="G1466" s="199"/>
      <c r="H1466" s="122"/>
      <c r="I1466" s="122"/>
      <c r="J1466" s="122"/>
      <c r="K1466" s="122"/>
      <c r="L1466" s="122"/>
      <c r="M1466" s="122"/>
      <c r="N1466" s="122"/>
      <c r="O1466" s="122"/>
      <c r="P1466" s="155" t="str">
        <f t="shared" si="286"/>
        <v xml:space="preserve"> </v>
      </c>
      <c r="Q1466" s="155" t="str">
        <f>IF(P1466="在读",IF(IFERROR(FIND("一",C1466),0)&gt;0,"一对一",VLOOKUP(LEFT(C1466,3),班级编码!A:H,8,0)),P1466)</f>
        <v xml:space="preserve"> </v>
      </c>
      <c r="R1466" s="157">
        <f t="shared" si="287"/>
        <v>0</v>
      </c>
      <c r="S1466" s="151">
        <f t="shared" si="288"/>
        <v>0</v>
      </c>
      <c r="T1466" s="151" t="str">
        <f t="shared" si="289"/>
        <v/>
      </c>
      <c r="U1466" s="151" t="str">
        <f t="shared" si="290"/>
        <v/>
      </c>
      <c r="V1466" s="151" t="str">
        <f t="shared" si="291"/>
        <v/>
      </c>
      <c r="W1466" s="151" t="str">
        <f t="shared" si="292"/>
        <v/>
      </c>
      <c r="X1466" s="151">
        <f t="shared" si="293"/>
        <v>0</v>
      </c>
      <c r="Y1466" s="151">
        <f t="shared" si="294"/>
        <v>0</v>
      </c>
      <c r="Z1466" s="151" t="str">
        <f t="shared" si="295"/>
        <v/>
      </c>
      <c r="AA1466" s="151">
        <f>COUNTIF($F$2:F1466,F1466)</f>
        <v>0</v>
      </c>
      <c r="AB1466" s="156" t="str">
        <f t="shared" si="296"/>
        <v/>
      </c>
      <c r="AC1466" t="e">
        <f>VLOOKUP(C1466,'2-班级信息'!A:AH,31,0)</f>
        <v>#N/A</v>
      </c>
      <c r="AD1466" t="e">
        <f>VLOOKUP(C1466,'2-班级信息'!A:AH,8,0)</f>
        <v>#N/A</v>
      </c>
      <c r="AE1466" t="e">
        <f t="shared" si="297"/>
        <v>#N/A</v>
      </c>
      <c r="AF1466" t="e">
        <f t="shared" si="298"/>
        <v>#N/A</v>
      </c>
    </row>
    <row r="1467" spans="1:32">
      <c r="A1467" s="122"/>
      <c r="B1467" s="122"/>
      <c r="C1467" s="122"/>
      <c r="D1467" s="122"/>
      <c r="E1467" s="122"/>
      <c r="F1467" s="122"/>
      <c r="G1467" s="199"/>
      <c r="H1467" s="122"/>
      <c r="I1467" s="122"/>
      <c r="J1467" s="122"/>
      <c r="K1467" s="122"/>
      <c r="L1467" s="122"/>
      <c r="M1467" s="122"/>
      <c r="N1467" s="122"/>
      <c r="O1467" s="122"/>
      <c r="P1467" s="155" t="str">
        <f t="shared" si="286"/>
        <v xml:space="preserve"> </v>
      </c>
      <c r="Q1467" s="155" t="str">
        <f>IF(P1467="在读",IF(IFERROR(FIND("一",C1467),0)&gt;0,"一对一",VLOOKUP(LEFT(C1467,3),班级编码!A:H,8,0)),P1467)</f>
        <v xml:space="preserve"> </v>
      </c>
      <c r="R1467" s="157">
        <f t="shared" si="287"/>
        <v>0</v>
      </c>
      <c r="S1467" s="151">
        <f t="shared" si="288"/>
        <v>0</v>
      </c>
      <c r="T1467" s="151" t="str">
        <f t="shared" si="289"/>
        <v/>
      </c>
      <c r="U1467" s="151" t="str">
        <f t="shared" si="290"/>
        <v/>
      </c>
      <c r="V1467" s="151" t="str">
        <f t="shared" si="291"/>
        <v/>
      </c>
      <c r="W1467" s="151" t="str">
        <f t="shared" si="292"/>
        <v/>
      </c>
      <c r="X1467" s="151">
        <f t="shared" si="293"/>
        <v>0</v>
      </c>
      <c r="Y1467" s="151">
        <f t="shared" si="294"/>
        <v>0</v>
      </c>
      <c r="Z1467" s="151" t="str">
        <f t="shared" si="295"/>
        <v/>
      </c>
      <c r="AA1467" s="151">
        <f>COUNTIF($F$2:F1467,F1467)</f>
        <v>0</v>
      </c>
      <c r="AB1467" s="156" t="str">
        <f t="shared" si="296"/>
        <v/>
      </c>
      <c r="AC1467" t="e">
        <f>VLOOKUP(C1467,'2-班级信息'!A:AH,31,0)</f>
        <v>#N/A</v>
      </c>
      <c r="AD1467" t="e">
        <f>VLOOKUP(C1467,'2-班级信息'!A:AH,8,0)</f>
        <v>#N/A</v>
      </c>
      <c r="AE1467" t="e">
        <f t="shared" si="297"/>
        <v>#N/A</v>
      </c>
      <c r="AF1467" t="e">
        <f t="shared" si="298"/>
        <v>#N/A</v>
      </c>
    </row>
    <row r="1468" spans="1:32">
      <c r="A1468" s="122"/>
      <c r="B1468" s="122"/>
      <c r="C1468" s="122"/>
      <c r="D1468" s="122"/>
      <c r="E1468" s="122"/>
      <c r="F1468" s="122"/>
      <c r="G1468" s="199"/>
      <c r="H1468" s="122"/>
      <c r="I1468" s="122"/>
      <c r="J1468" s="122"/>
      <c r="K1468" s="122"/>
      <c r="L1468" s="122"/>
      <c r="M1468" s="122"/>
      <c r="N1468" s="122"/>
      <c r="O1468" s="122"/>
      <c r="P1468" s="155" t="str">
        <f t="shared" si="286"/>
        <v xml:space="preserve"> </v>
      </c>
      <c r="Q1468" s="155" t="str">
        <f>IF(P1468="在读",IF(IFERROR(FIND("一",C1468),0)&gt;0,"一对一",VLOOKUP(LEFT(C1468,3),班级编码!A:H,8,0)),P1468)</f>
        <v xml:space="preserve"> </v>
      </c>
      <c r="R1468" s="157">
        <f t="shared" si="287"/>
        <v>0</v>
      </c>
      <c r="S1468" s="151">
        <f t="shared" si="288"/>
        <v>0</v>
      </c>
      <c r="T1468" s="151" t="str">
        <f t="shared" si="289"/>
        <v/>
      </c>
      <c r="U1468" s="151" t="str">
        <f t="shared" si="290"/>
        <v/>
      </c>
      <c r="V1468" s="151" t="str">
        <f t="shared" si="291"/>
        <v/>
      </c>
      <c r="W1468" s="151" t="str">
        <f t="shared" si="292"/>
        <v/>
      </c>
      <c r="X1468" s="151">
        <f t="shared" si="293"/>
        <v>0</v>
      </c>
      <c r="Y1468" s="151">
        <f t="shared" si="294"/>
        <v>0</v>
      </c>
      <c r="Z1468" s="151" t="str">
        <f t="shared" si="295"/>
        <v/>
      </c>
      <c r="AA1468" s="151">
        <f>COUNTIF($F$2:F1468,F1468)</f>
        <v>0</v>
      </c>
      <c r="AB1468" s="156" t="str">
        <f t="shared" si="296"/>
        <v/>
      </c>
      <c r="AC1468" t="e">
        <f>VLOOKUP(C1468,'2-班级信息'!A:AH,31,0)</f>
        <v>#N/A</v>
      </c>
      <c r="AD1468" t="e">
        <f>VLOOKUP(C1468,'2-班级信息'!A:AH,8,0)</f>
        <v>#N/A</v>
      </c>
      <c r="AE1468" t="e">
        <f t="shared" si="297"/>
        <v>#N/A</v>
      </c>
      <c r="AF1468" t="e">
        <f t="shared" si="298"/>
        <v>#N/A</v>
      </c>
    </row>
    <row r="1469" spans="1:32">
      <c r="A1469" s="122"/>
      <c r="B1469" s="122"/>
      <c r="C1469" s="122"/>
      <c r="D1469" s="122"/>
      <c r="E1469" s="122"/>
      <c r="F1469" s="122"/>
      <c r="G1469" s="199"/>
      <c r="H1469" s="122"/>
      <c r="I1469" s="122"/>
      <c r="J1469" s="122"/>
      <c r="K1469" s="122"/>
      <c r="L1469" s="122"/>
      <c r="M1469" s="122"/>
      <c r="N1469" s="122"/>
      <c r="O1469" s="122"/>
      <c r="P1469" s="155" t="str">
        <f t="shared" si="286"/>
        <v xml:space="preserve"> </v>
      </c>
      <c r="Q1469" s="155" t="str">
        <f>IF(P1469="在读",IF(IFERROR(FIND("一",C1469),0)&gt;0,"一对一",VLOOKUP(LEFT(C1469,3),班级编码!A:H,8,0)),P1469)</f>
        <v xml:space="preserve"> </v>
      </c>
      <c r="R1469" s="157">
        <f t="shared" si="287"/>
        <v>0</v>
      </c>
      <c r="S1469" s="151">
        <f t="shared" si="288"/>
        <v>0</v>
      </c>
      <c r="T1469" s="151" t="str">
        <f t="shared" si="289"/>
        <v/>
      </c>
      <c r="U1469" s="151" t="str">
        <f t="shared" si="290"/>
        <v/>
      </c>
      <c r="V1469" s="151" t="str">
        <f t="shared" si="291"/>
        <v/>
      </c>
      <c r="W1469" s="151" t="str">
        <f t="shared" si="292"/>
        <v/>
      </c>
      <c r="X1469" s="151">
        <f t="shared" si="293"/>
        <v>0</v>
      </c>
      <c r="Y1469" s="151">
        <f t="shared" si="294"/>
        <v>0</v>
      </c>
      <c r="Z1469" s="151" t="str">
        <f t="shared" si="295"/>
        <v/>
      </c>
      <c r="AA1469" s="151">
        <f>COUNTIF($F$2:F1469,F1469)</f>
        <v>0</v>
      </c>
      <c r="AB1469" s="156" t="str">
        <f t="shared" si="296"/>
        <v/>
      </c>
      <c r="AC1469" t="e">
        <f>VLOOKUP(C1469,'2-班级信息'!A:AH,31,0)</f>
        <v>#N/A</v>
      </c>
      <c r="AD1469" t="e">
        <f>VLOOKUP(C1469,'2-班级信息'!A:AH,8,0)</f>
        <v>#N/A</v>
      </c>
      <c r="AE1469" t="e">
        <f t="shared" si="297"/>
        <v>#N/A</v>
      </c>
      <c r="AF1469" t="e">
        <f t="shared" si="298"/>
        <v>#N/A</v>
      </c>
    </row>
    <row r="1470" spans="1:32">
      <c r="A1470" s="122"/>
      <c r="B1470" s="122"/>
      <c r="C1470" s="122"/>
      <c r="D1470" s="122"/>
      <c r="E1470" s="122"/>
      <c r="F1470" s="122"/>
      <c r="G1470" s="199"/>
      <c r="H1470" s="122"/>
      <c r="I1470" s="122"/>
      <c r="J1470" s="122"/>
      <c r="K1470" s="122"/>
      <c r="L1470" s="122"/>
      <c r="M1470" s="122"/>
      <c r="N1470" s="122"/>
      <c r="O1470" s="122"/>
      <c r="P1470" s="155" t="str">
        <f t="shared" si="286"/>
        <v xml:space="preserve"> </v>
      </c>
      <c r="Q1470" s="155" t="str">
        <f>IF(P1470="在读",IF(IFERROR(FIND("一",C1470),0)&gt;0,"一对一",VLOOKUP(LEFT(C1470,3),班级编码!A:H,8,0)),P1470)</f>
        <v xml:space="preserve"> </v>
      </c>
      <c r="R1470" s="157">
        <f t="shared" si="287"/>
        <v>0</v>
      </c>
      <c r="S1470" s="151">
        <f t="shared" si="288"/>
        <v>0</v>
      </c>
      <c r="T1470" s="151" t="str">
        <f t="shared" si="289"/>
        <v/>
      </c>
      <c r="U1470" s="151" t="str">
        <f t="shared" si="290"/>
        <v/>
      </c>
      <c r="V1470" s="151" t="str">
        <f t="shared" si="291"/>
        <v/>
      </c>
      <c r="W1470" s="151" t="str">
        <f t="shared" si="292"/>
        <v/>
      </c>
      <c r="X1470" s="151">
        <f t="shared" si="293"/>
        <v>0</v>
      </c>
      <c r="Y1470" s="151">
        <f t="shared" si="294"/>
        <v>0</v>
      </c>
      <c r="Z1470" s="151" t="str">
        <f t="shared" si="295"/>
        <v/>
      </c>
      <c r="AA1470" s="151">
        <f>COUNTIF($F$2:F1470,F1470)</f>
        <v>0</v>
      </c>
      <c r="AB1470" s="156" t="str">
        <f t="shared" si="296"/>
        <v/>
      </c>
      <c r="AC1470" t="e">
        <f>VLOOKUP(C1470,'2-班级信息'!A:AH,31,0)</f>
        <v>#N/A</v>
      </c>
      <c r="AD1470" t="e">
        <f>VLOOKUP(C1470,'2-班级信息'!A:AH,8,0)</f>
        <v>#N/A</v>
      </c>
      <c r="AE1470" t="e">
        <f t="shared" si="297"/>
        <v>#N/A</v>
      </c>
      <c r="AF1470" t="e">
        <f t="shared" si="298"/>
        <v>#N/A</v>
      </c>
    </row>
    <row r="1471" spans="1:32">
      <c r="A1471" s="122"/>
      <c r="B1471" s="122"/>
      <c r="C1471" s="122"/>
      <c r="D1471" s="122"/>
      <c r="E1471" s="122"/>
      <c r="F1471" s="122"/>
      <c r="G1471" s="199"/>
      <c r="H1471" s="122"/>
      <c r="I1471" s="122"/>
      <c r="J1471" s="122"/>
      <c r="K1471" s="122"/>
      <c r="L1471" s="122"/>
      <c r="M1471" s="122"/>
      <c r="N1471" s="122"/>
      <c r="O1471" s="122"/>
      <c r="P1471" s="155" t="str">
        <f t="shared" si="286"/>
        <v xml:space="preserve"> </v>
      </c>
      <c r="Q1471" s="155" t="str">
        <f>IF(P1471="在读",IF(IFERROR(FIND("一",C1471),0)&gt;0,"一对一",VLOOKUP(LEFT(C1471,3),班级编码!A:H,8,0)),P1471)</f>
        <v xml:space="preserve"> </v>
      </c>
      <c r="R1471" s="157">
        <f t="shared" si="287"/>
        <v>0</v>
      </c>
      <c r="S1471" s="151">
        <f t="shared" si="288"/>
        <v>0</v>
      </c>
      <c r="T1471" s="151" t="str">
        <f t="shared" si="289"/>
        <v/>
      </c>
      <c r="U1471" s="151" t="str">
        <f t="shared" si="290"/>
        <v/>
      </c>
      <c r="V1471" s="151" t="str">
        <f t="shared" si="291"/>
        <v/>
      </c>
      <c r="W1471" s="151" t="str">
        <f t="shared" si="292"/>
        <v/>
      </c>
      <c r="X1471" s="151">
        <f t="shared" si="293"/>
        <v>0</v>
      </c>
      <c r="Y1471" s="151">
        <f t="shared" si="294"/>
        <v>0</v>
      </c>
      <c r="Z1471" s="151" t="str">
        <f t="shared" si="295"/>
        <v/>
      </c>
      <c r="AA1471" s="151">
        <f>COUNTIF($F$2:F1471,F1471)</f>
        <v>0</v>
      </c>
      <c r="AB1471" s="156" t="str">
        <f t="shared" si="296"/>
        <v/>
      </c>
      <c r="AC1471" t="e">
        <f>VLOOKUP(C1471,'2-班级信息'!A:AH,31,0)</f>
        <v>#N/A</v>
      </c>
      <c r="AD1471" t="e">
        <f>VLOOKUP(C1471,'2-班级信息'!A:AH,8,0)</f>
        <v>#N/A</v>
      </c>
      <c r="AE1471" t="e">
        <f t="shared" si="297"/>
        <v>#N/A</v>
      </c>
      <c r="AF1471" t="e">
        <f t="shared" si="298"/>
        <v>#N/A</v>
      </c>
    </row>
    <row r="1472" spans="1:32">
      <c r="A1472" s="122"/>
      <c r="B1472" s="122"/>
      <c r="C1472" s="122"/>
      <c r="D1472" s="122"/>
      <c r="E1472" s="122"/>
      <c r="F1472" s="122"/>
      <c r="G1472" s="199"/>
      <c r="H1472" s="122"/>
      <c r="I1472" s="122"/>
      <c r="J1472" s="122"/>
      <c r="K1472" s="122"/>
      <c r="L1472" s="122"/>
      <c r="M1472" s="122"/>
      <c r="N1472" s="122"/>
      <c r="O1472" s="122"/>
      <c r="P1472" s="155" t="str">
        <f t="shared" si="286"/>
        <v xml:space="preserve"> </v>
      </c>
      <c r="Q1472" s="155" t="str">
        <f>IF(P1472="在读",IF(IFERROR(FIND("一",C1472),0)&gt;0,"一对一",VLOOKUP(LEFT(C1472,3),班级编码!A:H,8,0)),P1472)</f>
        <v xml:space="preserve"> </v>
      </c>
      <c r="R1472" s="157">
        <f t="shared" si="287"/>
        <v>0</v>
      </c>
      <c r="S1472" s="151">
        <f t="shared" si="288"/>
        <v>0</v>
      </c>
      <c r="T1472" s="151" t="str">
        <f t="shared" si="289"/>
        <v/>
      </c>
      <c r="U1472" s="151" t="str">
        <f t="shared" si="290"/>
        <v/>
      </c>
      <c r="V1472" s="151" t="str">
        <f t="shared" si="291"/>
        <v/>
      </c>
      <c r="W1472" s="151" t="str">
        <f t="shared" si="292"/>
        <v/>
      </c>
      <c r="X1472" s="151">
        <f t="shared" si="293"/>
        <v>0</v>
      </c>
      <c r="Y1472" s="151">
        <f t="shared" si="294"/>
        <v>0</v>
      </c>
      <c r="Z1472" s="151" t="str">
        <f t="shared" si="295"/>
        <v/>
      </c>
      <c r="AA1472" s="151">
        <f>COUNTIF($F$2:F1472,F1472)</f>
        <v>0</v>
      </c>
      <c r="AB1472" s="156" t="str">
        <f t="shared" si="296"/>
        <v/>
      </c>
      <c r="AC1472" t="e">
        <f>VLOOKUP(C1472,'2-班级信息'!A:AH,31,0)</f>
        <v>#N/A</v>
      </c>
      <c r="AD1472" t="e">
        <f>VLOOKUP(C1472,'2-班级信息'!A:AH,8,0)</f>
        <v>#N/A</v>
      </c>
      <c r="AE1472" t="e">
        <f t="shared" si="297"/>
        <v>#N/A</v>
      </c>
      <c r="AF1472" t="e">
        <f t="shared" si="298"/>
        <v>#N/A</v>
      </c>
    </row>
    <row r="1473" spans="1:32">
      <c r="A1473" s="122"/>
      <c r="B1473" s="122"/>
      <c r="C1473" s="122"/>
      <c r="D1473" s="122"/>
      <c r="E1473" s="122"/>
      <c r="F1473" s="122"/>
      <c r="G1473" s="199"/>
      <c r="H1473" s="122"/>
      <c r="I1473" s="122"/>
      <c r="J1473" s="122"/>
      <c r="K1473" s="122"/>
      <c r="L1473" s="122"/>
      <c r="M1473" s="122"/>
      <c r="N1473" s="122"/>
      <c r="O1473" s="122"/>
      <c r="P1473" s="155" t="str">
        <f t="shared" si="286"/>
        <v xml:space="preserve"> </v>
      </c>
      <c r="Q1473" s="155" t="str">
        <f>IF(P1473="在读",IF(IFERROR(FIND("一",C1473),0)&gt;0,"一对一",VLOOKUP(LEFT(C1473,3),班级编码!A:H,8,0)),P1473)</f>
        <v xml:space="preserve"> </v>
      </c>
      <c r="R1473" s="157">
        <f t="shared" si="287"/>
        <v>0</v>
      </c>
      <c r="S1473" s="151">
        <f t="shared" si="288"/>
        <v>0</v>
      </c>
      <c r="T1473" s="151" t="str">
        <f t="shared" si="289"/>
        <v/>
      </c>
      <c r="U1473" s="151" t="str">
        <f t="shared" si="290"/>
        <v/>
      </c>
      <c r="V1473" s="151" t="str">
        <f t="shared" si="291"/>
        <v/>
      </c>
      <c r="W1473" s="151" t="str">
        <f t="shared" si="292"/>
        <v/>
      </c>
      <c r="X1473" s="151">
        <f t="shared" si="293"/>
        <v>0</v>
      </c>
      <c r="Y1473" s="151">
        <f t="shared" si="294"/>
        <v>0</v>
      </c>
      <c r="Z1473" s="151" t="str">
        <f t="shared" si="295"/>
        <v/>
      </c>
      <c r="AA1473" s="151">
        <f>COUNTIF($F$2:F1473,F1473)</f>
        <v>0</v>
      </c>
      <c r="AB1473" s="156" t="str">
        <f t="shared" si="296"/>
        <v/>
      </c>
      <c r="AC1473" t="e">
        <f>VLOOKUP(C1473,'2-班级信息'!A:AH,31,0)</f>
        <v>#N/A</v>
      </c>
      <c r="AD1473" t="e">
        <f>VLOOKUP(C1473,'2-班级信息'!A:AH,8,0)</f>
        <v>#N/A</v>
      </c>
      <c r="AE1473" t="e">
        <f t="shared" si="297"/>
        <v>#N/A</v>
      </c>
      <c r="AF1473" t="e">
        <f t="shared" si="298"/>
        <v>#N/A</v>
      </c>
    </row>
    <row r="1474" spans="1:32">
      <c r="A1474" s="122"/>
      <c r="B1474" s="122"/>
      <c r="C1474" s="122"/>
      <c r="D1474" s="122"/>
      <c r="E1474" s="122"/>
      <c r="F1474" s="122"/>
      <c r="G1474" s="199"/>
      <c r="H1474" s="122"/>
      <c r="I1474" s="122"/>
      <c r="J1474" s="122"/>
      <c r="K1474" s="122"/>
      <c r="L1474" s="122"/>
      <c r="M1474" s="122"/>
      <c r="N1474" s="122"/>
      <c r="O1474" s="122"/>
      <c r="P1474" s="155" t="str">
        <f t="shared" si="286"/>
        <v xml:space="preserve"> </v>
      </c>
      <c r="Q1474" s="155" t="str">
        <f>IF(P1474="在读",IF(IFERROR(FIND("一",C1474),0)&gt;0,"一对一",VLOOKUP(LEFT(C1474,3),班级编码!A:H,8,0)),P1474)</f>
        <v xml:space="preserve"> </v>
      </c>
      <c r="R1474" s="157">
        <f t="shared" si="287"/>
        <v>0</v>
      </c>
      <c r="S1474" s="151">
        <f t="shared" si="288"/>
        <v>0</v>
      </c>
      <c r="T1474" s="151" t="str">
        <f t="shared" si="289"/>
        <v/>
      </c>
      <c r="U1474" s="151" t="str">
        <f t="shared" si="290"/>
        <v/>
      </c>
      <c r="V1474" s="151" t="str">
        <f t="shared" si="291"/>
        <v/>
      </c>
      <c r="W1474" s="151" t="str">
        <f t="shared" si="292"/>
        <v/>
      </c>
      <c r="X1474" s="151">
        <f t="shared" si="293"/>
        <v>0</v>
      </c>
      <c r="Y1474" s="151">
        <f t="shared" si="294"/>
        <v>0</v>
      </c>
      <c r="Z1474" s="151" t="str">
        <f t="shared" si="295"/>
        <v/>
      </c>
      <c r="AA1474" s="151">
        <f>COUNTIF($F$2:F1474,F1474)</f>
        <v>0</v>
      </c>
      <c r="AB1474" s="156" t="str">
        <f t="shared" si="296"/>
        <v/>
      </c>
      <c r="AC1474" t="e">
        <f>VLOOKUP(C1474,'2-班级信息'!A:AH,31,0)</f>
        <v>#N/A</v>
      </c>
      <c r="AD1474" t="e">
        <f>VLOOKUP(C1474,'2-班级信息'!A:AH,8,0)</f>
        <v>#N/A</v>
      </c>
      <c r="AE1474" t="e">
        <f t="shared" si="297"/>
        <v>#N/A</v>
      </c>
      <c r="AF1474" t="e">
        <f t="shared" si="298"/>
        <v>#N/A</v>
      </c>
    </row>
    <row r="1475" spans="1:32">
      <c r="A1475" s="122"/>
      <c r="B1475" s="122"/>
      <c r="C1475" s="122"/>
      <c r="D1475" s="122"/>
      <c r="E1475" s="122"/>
      <c r="F1475" s="122"/>
      <c r="G1475" s="199"/>
      <c r="H1475" s="122"/>
      <c r="I1475" s="122"/>
      <c r="J1475" s="122"/>
      <c r="K1475" s="122"/>
      <c r="L1475" s="122"/>
      <c r="M1475" s="122"/>
      <c r="N1475" s="122"/>
      <c r="O1475" s="122"/>
      <c r="P1475" s="155" t="str">
        <f t="shared" ref="P1475:P1538" si="299">IF(C1475="停读","停读",IF(C1475="未进班","未进班",IF(AND(L1475="",F1475&lt;&gt;""),"在读"," ")))</f>
        <v xml:space="preserve"> </v>
      </c>
      <c r="Q1475" s="155" t="str">
        <f>IF(P1475="在读",IF(IFERROR(FIND("一",C1475),0)&gt;0,"一对一",VLOOKUP(LEFT(C1475,3),班级编码!A:H,8,0)),P1475)</f>
        <v xml:space="preserve"> </v>
      </c>
      <c r="R1475" s="157">
        <f t="shared" ref="R1475:R1538" si="300">+C1475</f>
        <v>0</v>
      </c>
      <c r="S1475" s="151">
        <f t="shared" ref="S1475:S1538" si="301">IFERROR(LEFT(E1475,FIND(",",E1475)-1),E1475)</f>
        <v>0</v>
      </c>
      <c r="T1475" s="151" t="str">
        <f t="shared" ref="T1475:T1538" si="302">IF(X1475=Y1475,W1475,V1475)</f>
        <v/>
      </c>
      <c r="U1475" s="151" t="str">
        <f t="shared" ref="U1475:U1538" si="303">IF(X1475=Y1475,V1475,W1475)</f>
        <v/>
      </c>
      <c r="V1475" s="151" t="str">
        <f t="shared" ref="V1475:V1538" si="304">IFERROR(MID(E1475,FIND(",",E1475)+1,FIND("@",SUBSTITUTE(E1475,",","@",2))-FIND(",",E1475)-1),IF(ISERROR(FIND(",",E1475)),"",MID(E1475,FIND(",",E1475)+1,20)))</f>
        <v/>
      </c>
      <c r="W1475" s="151" t="str">
        <f t="shared" ref="W1475:W1538" si="305">IFERROR(MID(E1475,FIND("@",SUBSTITUTE(E1475,",","@",2))+1,10),"")</f>
        <v/>
      </c>
      <c r="X1475" s="151">
        <f t="shared" ref="X1475:X1538" si="306">LEN(V1475)</f>
        <v>0</v>
      </c>
      <c r="Y1475" s="151">
        <f t="shared" ref="Y1475:Y1538" si="307">LENB(V1475)</f>
        <v>0</v>
      </c>
      <c r="Z1475" s="151" t="str">
        <f t="shared" ref="Z1475:Z1538" si="308">IF(COUNTIF(F:F,F1475)&gt;1,"重复","")</f>
        <v/>
      </c>
      <c r="AA1475" s="151">
        <f>COUNTIF($F$2:F1475,F1475)</f>
        <v>0</v>
      </c>
      <c r="AB1475" s="156" t="str">
        <f t="shared" ref="AB1475:AB1538" si="309">IF(IFERROR(FIND("一",C1475),0)&gt;0,"一对一",LEFT(C1475,3))</f>
        <v/>
      </c>
      <c r="AC1475" t="e">
        <f>VLOOKUP(C1475,'2-班级信息'!A:AH,31,0)</f>
        <v>#N/A</v>
      </c>
      <c r="AD1475" t="e">
        <f>VLOOKUP(C1475,'2-班级信息'!A:AH,8,0)</f>
        <v>#N/A</v>
      </c>
      <c r="AE1475" t="e">
        <f t="shared" ref="AE1475:AE1538" si="310">IF(Q1475="一对一","一对一",VLOOKUP(H1475,AG:AH,2,0))</f>
        <v>#N/A</v>
      </c>
      <c r="AF1475" t="e">
        <f t="shared" ref="AF1475:AF1538" si="311">IF(OR(AE1475="幼儿班",AE1475="中学班",AE1475="一对一"),AE1475,IF(OR(AC1475="周日晚上",AC1475="周五晚上",AC1475="周六晚上"),AC1475,IF(OR(AC1475="周六上午",AC1475="周六下午",AC1475="周日上午",AC1475="周日下午",),"小学周末白天班","小学平时"&amp;AD1475&amp;"班")))</f>
        <v>#N/A</v>
      </c>
    </row>
    <row r="1476" spans="1:32">
      <c r="A1476" s="122"/>
      <c r="B1476" s="122"/>
      <c r="C1476" s="122"/>
      <c r="D1476" s="122"/>
      <c r="E1476" s="122"/>
      <c r="F1476" s="122"/>
      <c r="G1476" s="199"/>
      <c r="H1476" s="122"/>
      <c r="I1476" s="122"/>
      <c r="J1476" s="122"/>
      <c r="K1476" s="122"/>
      <c r="L1476" s="122"/>
      <c r="M1476" s="122"/>
      <c r="N1476" s="122"/>
      <c r="O1476" s="122"/>
      <c r="P1476" s="155" t="str">
        <f t="shared" si="299"/>
        <v xml:space="preserve"> </v>
      </c>
      <c r="Q1476" s="155" t="str">
        <f>IF(P1476="在读",IF(IFERROR(FIND("一",C1476),0)&gt;0,"一对一",VLOOKUP(LEFT(C1476,3),班级编码!A:H,8,0)),P1476)</f>
        <v xml:space="preserve"> </v>
      </c>
      <c r="R1476" s="157">
        <f t="shared" si="300"/>
        <v>0</v>
      </c>
      <c r="S1476" s="151">
        <f t="shared" si="301"/>
        <v>0</v>
      </c>
      <c r="T1476" s="151" t="str">
        <f t="shared" si="302"/>
        <v/>
      </c>
      <c r="U1476" s="151" t="str">
        <f t="shared" si="303"/>
        <v/>
      </c>
      <c r="V1476" s="151" t="str">
        <f t="shared" si="304"/>
        <v/>
      </c>
      <c r="W1476" s="151" t="str">
        <f t="shared" si="305"/>
        <v/>
      </c>
      <c r="X1476" s="151">
        <f t="shared" si="306"/>
        <v>0</v>
      </c>
      <c r="Y1476" s="151">
        <f t="shared" si="307"/>
        <v>0</v>
      </c>
      <c r="Z1476" s="151" t="str">
        <f t="shared" si="308"/>
        <v/>
      </c>
      <c r="AA1476" s="151">
        <f>COUNTIF($F$2:F1476,F1476)</f>
        <v>0</v>
      </c>
      <c r="AB1476" s="156" t="str">
        <f t="shared" si="309"/>
        <v/>
      </c>
      <c r="AC1476" t="e">
        <f>VLOOKUP(C1476,'2-班级信息'!A:AH,31,0)</f>
        <v>#N/A</v>
      </c>
      <c r="AD1476" t="e">
        <f>VLOOKUP(C1476,'2-班级信息'!A:AH,8,0)</f>
        <v>#N/A</v>
      </c>
      <c r="AE1476" t="e">
        <f t="shared" si="310"/>
        <v>#N/A</v>
      </c>
      <c r="AF1476" t="e">
        <f t="shared" si="311"/>
        <v>#N/A</v>
      </c>
    </row>
    <row r="1477" spans="1:32">
      <c r="A1477" s="122"/>
      <c r="B1477" s="122"/>
      <c r="C1477" s="122"/>
      <c r="D1477" s="122"/>
      <c r="E1477" s="122"/>
      <c r="F1477" s="122"/>
      <c r="G1477" s="199"/>
      <c r="H1477" s="122"/>
      <c r="I1477" s="122"/>
      <c r="J1477" s="122"/>
      <c r="K1477" s="122"/>
      <c r="L1477" s="122"/>
      <c r="M1477" s="122"/>
      <c r="N1477" s="122"/>
      <c r="O1477" s="122"/>
      <c r="P1477" s="155" t="str">
        <f t="shared" si="299"/>
        <v xml:space="preserve"> </v>
      </c>
      <c r="Q1477" s="155" t="str">
        <f>IF(P1477="在读",IF(IFERROR(FIND("一",C1477),0)&gt;0,"一对一",VLOOKUP(LEFT(C1477,3),班级编码!A:H,8,0)),P1477)</f>
        <v xml:space="preserve"> </v>
      </c>
      <c r="R1477" s="157">
        <f t="shared" si="300"/>
        <v>0</v>
      </c>
      <c r="S1477" s="151">
        <f t="shared" si="301"/>
        <v>0</v>
      </c>
      <c r="T1477" s="151" t="str">
        <f t="shared" si="302"/>
        <v/>
      </c>
      <c r="U1477" s="151" t="str">
        <f t="shared" si="303"/>
        <v/>
      </c>
      <c r="V1477" s="151" t="str">
        <f t="shared" si="304"/>
        <v/>
      </c>
      <c r="W1477" s="151" t="str">
        <f t="shared" si="305"/>
        <v/>
      </c>
      <c r="X1477" s="151">
        <f t="shared" si="306"/>
        <v>0</v>
      </c>
      <c r="Y1477" s="151">
        <f t="shared" si="307"/>
        <v>0</v>
      </c>
      <c r="Z1477" s="151" t="str">
        <f t="shared" si="308"/>
        <v/>
      </c>
      <c r="AA1477" s="151">
        <f>COUNTIF($F$2:F1477,F1477)</f>
        <v>0</v>
      </c>
      <c r="AB1477" s="156" t="str">
        <f t="shared" si="309"/>
        <v/>
      </c>
      <c r="AC1477" t="e">
        <f>VLOOKUP(C1477,'2-班级信息'!A:AH,31,0)</f>
        <v>#N/A</v>
      </c>
      <c r="AD1477" t="e">
        <f>VLOOKUP(C1477,'2-班级信息'!A:AH,8,0)</f>
        <v>#N/A</v>
      </c>
      <c r="AE1477" t="e">
        <f t="shared" si="310"/>
        <v>#N/A</v>
      </c>
      <c r="AF1477" t="e">
        <f t="shared" si="311"/>
        <v>#N/A</v>
      </c>
    </row>
    <row r="1478" spans="1:32">
      <c r="A1478" s="122"/>
      <c r="B1478" s="122"/>
      <c r="C1478" s="122"/>
      <c r="D1478" s="122"/>
      <c r="E1478" s="122"/>
      <c r="F1478" s="122"/>
      <c r="G1478" s="199"/>
      <c r="H1478" s="122"/>
      <c r="I1478" s="122"/>
      <c r="J1478" s="122"/>
      <c r="K1478" s="122"/>
      <c r="L1478" s="122"/>
      <c r="M1478" s="122"/>
      <c r="N1478" s="122"/>
      <c r="O1478" s="122"/>
      <c r="P1478" s="155" t="str">
        <f t="shared" si="299"/>
        <v xml:space="preserve"> </v>
      </c>
      <c r="Q1478" s="155" t="str">
        <f>IF(P1478="在读",IF(IFERROR(FIND("一",C1478),0)&gt;0,"一对一",VLOOKUP(LEFT(C1478,3),班级编码!A:H,8,0)),P1478)</f>
        <v xml:space="preserve"> </v>
      </c>
      <c r="R1478" s="157">
        <f t="shared" si="300"/>
        <v>0</v>
      </c>
      <c r="S1478" s="151">
        <f t="shared" si="301"/>
        <v>0</v>
      </c>
      <c r="T1478" s="151" t="str">
        <f t="shared" si="302"/>
        <v/>
      </c>
      <c r="U1478" s="151" t="str">
        <f t="shared" si="303"/>
        <v/>
      </c>
      <c r="V1478" s="151" t="str">
        <f t="shared" si="304"/>
        <v/>
      </c>
      <c r="W1478" s="151" t="str">
        <f t="shared" si="305"/>
        <v/>
      </c>
      <c r="X1478" s="151">
        <f t="shared" si="306"/>
        <v>0</v>
      </c>
      <c r="Y1478" s="151">
        <f t="shared" si="307"/>
        <v>0</v>
      </c>
      <c r="Z1478" s="151" t="str">
        <f t="shared" si="308"/>
        <v/>
      </c>
      <c r="AA1478" s="151">
        <f>COUNTIF($F$2:F1478,F1478)</f>
        <v>0</v>
      </c>
      <c r="AB1478" s="156" t="str">
        <f t="shared" si="309"/>
        <v/>
      </c>
      <c r="AC1478" t="e">
        <f>VLOOKUP(C1478,'2-班级信息'!A:AH,31,0)</f>
        <v>#N/A</v>
      </c>
      <c r="AD1478" t="e">
        <f>VLOOKUP(C1478,'2-班级信息'!A:AH,8,0)</f>
        <v>#N/A</v>
      </c>
      <c r="AE1478" t="e">
        <f t="shared" si="310"/>
        <v>#N/A</v>
      </c>
      <c r="AF1478" t="e">
        <f t="shared" si="311"/>
        <v>#N/A</v>
      </c>
    </row>
    <row r="1479" spans="1:32">
      <c r="A1479" s="122"/>
      <c r="B1479" s="122"/>
      <c r="C1479" s="122"/>
      <c r="D1479" s="122"/>
      <c r="E1479" s="122"/>
      <c r="F1479" s="122"/>
      <c r="G1479" s="199"/>
      <c r="H1479" s="122"/>
      <c r="I1479" s="122"/>
      <c r="J1479" s="122"/>
      <c r="K1479" s="122"/>
      <c r="L1479" s="122"/>
      <c r="M1479" s="122"/>
      <c r="N1479" s="122"/>
      <c r="O1479" s="122"/>
      <c r="P1479" s="155" t="str">
        <f t="shared" si="299"/>
        <v xml:space="preserve"> </v>
      </c>
      <c r="Q1479" s="155" t="str">
        <f>IF(P1479="在读",IF(IFERROR(FIND("一",C1479),0)&gt;0,"一对一",VLOOKUP(LEFT(C1479,3),班级编码!A:H,8,0)),P1479)</f>
        <v xml:space="preserve"> </v>
      </c>
      <c r="R1479" s="157">
        <f t="shared" si="300"/>
        <v>0</v>
      </c>
      <c r="S1479" s="151">
        <f t="shared" si="301"/>
        <v>0</v>
      </c>
      <c r="T1479" s="151" t="str">
        <f t="shared" si="302"/>
        <v/>
      </c>
      <c r="U1479" s="151" t="str">
        <f t="shared" si="303"/>
        <v/>
      </c>
      <c r="V1479" s="151" t="str">
        <f t="shared" si="304"/>
        <v/>
      </c>
      <c r="W1479" s="151" t="str">
        <f t="shared" si="305"/>
        <v/>
      </c>
      <c r="X1479" s="151">
        <f t="shared" si="306"/>
        <v>0</v>
      </c>
      <c r="Y1479" s="151">
        <f t="shared" si="307"/>
        <v>0</v>
      </c>
      <c r="Z1479" s="151" t="str">
        <f t="shared" si="308"/>
        <v/>
      </c>
      <c r="AA1479" s="151">
        <f>COUNTIF($F$2:F1479,F1479)</f>
        <v>0</v>
      </c>
      <c r="AB1479" s="156" t="str">
        <f t="shared" si="309"/>
        <v/>
      </c>
      <c r="AC1479" t="e">
        <f>VLOOKUP(C1479,'2-班级信息'!A:AH,31,0)</f>
        <v>#N/A</v>
      </c>
      <c r="AD1479" t="e">
        <f>VLOOKUP(C1479,'2-班级信息'!A:AH,8,0)</f>
        <v>#N/A</v>
      </c>
      <c r="AE1479" t="e">
        <f t="shared" si="310"/>
        <v>#N/A</v>
      </c>
      <c r="AF1479" t="e">
        <f t="shared" si="311"/>
        <v>#N/A</v>
      </c>
    </row>
    <row r="1480" spans="1:32">
      <c r="A1480" s="122"/>
      <c r="B1480" s="122"/>
      <c r="C1480" s="122"/>
      <c r="D1480" s="122"/>
      <c r="E1480" s="122"/>
      <c r="F1480" s="122"/>
      <c r="G1480" s="199"/>
      <c r="H1480" s="122"/>
      <c r="I1480" s="122"/>
      <c r="J1480" s="122"/>
      <c r="K1480" s="122"/>
      <c r="L1480" s="122"/>
      <c r="M1480" s="122"/>
      <c r="N1480" s="122"/>
      <c r="O1480" s="122"/>
      <c r="P1480" s="155" t="str">
        <f t="shared" si="299"/>
        <v xml:space="preserve"> </v>
      </c>
      <c r="Q1480" s="155" t="str">
        <f>IF(P1480="在读",IF(IFERROR(FIND("一",C1480),0)&gt;0,"一对一",VLOOKUP(LEFT(C1480,3),班级编码!A:H,8,0)),P1480)</f>
        <v xml:space="preserve"> </v>
      </c>
      <c r="R1480" s="157">
        <f t="shared" si="300"/>
        <v>0</v>
      </c>
      <c r="S1480" s="151">
        <f t="shared" si="301"/>
        <v>0</v>
      </c>
      <c r="T1480" s="151" t="str">
        <f t="shared" si="302"/>
        <v/>
      </c>
      <c r="U1480" s="151" t="str">
        <f t="shared" si="303"/>
        <v/>
      </c>
      <c r="V1480" s="151" t="str">
        <f t="shared" si="304"/>
        <v/>
      </c>
      <c r="W1480" s="151" t="str">
        <f t="shared" si="305"/>
        <v/>
      </c>
      <c r="X1480" s="151">
        <f t="shared" si="306"/>
        <v>0</v>
      </c>
      <c r="Y1480" s="151">
        <f t="shared" si="307"/>
        <v>0</v>
      </c>
      <c r="Z1480" s="151" t="str">
        <f t="shared" si="308"/>
        <v/>
      </c>
      <c r="AA1480" s="151">
        <f>COUNTIF($F$2:F1480,F1480)</f>
        <v>0</v>
      </c>
      <c r="AB1480" s="156" t="str">
        <f t="shared" si="309"/>
        <v/>
      </c>
      <c r="AC1480" t="e">
        <f>VLOOKUP(C1480,'2-班级信息'!A:AH,31,0)</f>
        <v>#N/A</v>
      </c>
      <c r="AD1480" t="e">
        <f>VLOOKUP(C1480,'2-班级信息'!A:AH,8,0)</f>
        <v>#N/A</v>
      </c>
      <c r="AE1480" t="e">
        <f t="shared" si="310"/>
        <v>#N/A</v>
      </c>
      <c r="AF1480" t="e">
        <f t="shared" si="311"/>
        <v>#N/A</v>
      </c>
    </row>
    <row r="1481" spans="1:32">
      <c r="A1481" s="122"/>
      <c r="B1481" s="122"/>
      <c r="C1481" s="122"/>
      <c r="D1481" s="122"/>
      <c r="E1481" s="122"/>
      <c r="F1481" s="122"/>
      <c r="G1481" s="199"/>
      <c r="H1481" s="122"/>
      <c r="I1481" s="122"/>
      <c r="J1481" s="122"/>
      <c r="K1481" s="122"/>
      <c r="L1481" s="122"/>
      <c r="M1481" s="122"/>
      <c r="N1481" s="122"/>
      <c r="O1481" s="122"/>
      <c r="P1481" s="155" t="str">
        <f t="shared" si="299"/>
        <v xml:space="preserve"> </v>
      </c>
      <c r="Q1481" s="155" t="str">
        <f>IF(P1481="在读",IF(IFERROR(FIND("一",C1481),0)&gt;0,"一对一",VLOOKUP(LEFT(C1481,3),班级编码!A:H,8,0)),P1481)</f>
        <v xml:space="preserve"> </v>
      </c>
      <c r="R1481" s="157">
        <f t="shared" si="300"/>
        <v>0</v>
      </c>
      <c r="S1481" s="151">
        <f t="shared" si="301"/>
        <v>0</v>
      </c>
      <c r="T1481" s="151" t="str">
        <f t="shared" si="302"/>
        <v/>
      </c>
      <c r="U1481" s="151" t="str">
        <f t="shared" si="303"/>
        <v/>
      </c>
      <c r="V1481" s="151" t="str">
        <f t="shared" si="304"/>
        <v/>
      </c>
      <c r="W1481" s="151" t="str">
        <f t="shared" si="305"/>
        <v/>
      </c>
      <c r="X1481" s="151">
        <f t="shared" si="306"/>
        <v>0</v>
      </c>
      <c r="Y1481" s="151">
        <f t="shared" si="307"/>
        <v>0</v>
      </c>
      <c r="Z1481" s="151" t="str">
        <f t="shared" si="308"/>
        <v/>
      </c>
      <c r="AA1481" s="151">
        <f>COUNTIF($F$2:F1481,F1481)</f>
        <v>0</v>
      </c>
      <c r="AB1481" s="156" t="str">
        <f t="shared" si="309"/>
        <v/>
      </c>
      <c r="AC1481" t="e">
        <f>VLOOKUP(C1481,'2-班级信息'!A:AH,31,0)</f>
        <v>#N/A</v>
      </c>
      <c r="AD1481" t="e">
        <f>VLOOKUP(C1481,'2-班级信息'!A:AH,8,0)</f>
        <v>#N/A</v>
      </c>
      <c r="AE1481" t="e">
        <f t="shared" si="310"/>
        <v>#N/A</v>
      </c>
      <c r="AF1481" t="e">
        <f t="shared" si="311"/>
        <v>#N/A</v>
      </c>
    </row>
    <row r="1482" spans="1:32">
      <c r="A1482" s="122"/>
      <c r="B1482" s="122"/>
      <c r="C1482" s="122"/>
      <c r="D1482" s="122"/>
      <c r="E1482" s="122"/>
      <c r="F1482" s="122"/>
      <c r="G1482" s="199"/>
      <c r="H1482" s="122"/>
      <c r="I1482" s="122"/>
      <c r="J1482" s="122"/>
      <c r="K1482" s="122"/>
      <c r="L1482" s="122"/>
      <c r="M1482" s="122"/>
      <c r="N1482" s="122"/>
      <c r="O1482" s="122"/>
      <c r="P1482" s="155" t="str">
        <f t="shared" si="299"/>
        <v xml:space="preserve"> </v>
      </c>
      <c r="Q1482" s="155" t="str">
        <f>IF(P1482="在读",IF(IFERROR(FIND("一",C1482),0)&gt;0,"一对一",VLOOKUP(LEFT(C1482,3),班级编码!A:H,8,0)),P1482)</f>
        <v xml:space="preserve"> </v>
      </c>
      <c r="R1482" s="157">
        <f t="shared" si="300"/>
        <v>0</v>
      </c>
      <c r="S1482" s="151">
        <f t="shared" si="301"/>
        <v>0</v>
      </c>
      <c r="T1482" s="151" t="str">
        <f t="shared" si="302"/>
        <v/>
      </c>
      <c r="U1482" s="151" t="str">
        <f t="shared" si="303"/>
        <v/>
      </c>
      <c r="V1482" s="151" t="str">
        <f t="shared" si="304"/>
        <v/>
      </c>
      <c r="W1482" s="151" t="str">
        <f t="shared" si="305"/>
        <v/>
      </c>
      <c r="X1482" s="151">
        <f t="shared" si="306"/>
        <v>0</v>
      </c>
      <c r="Y1482" s="151">
        <f t="shared" si="307"/>
        <v>0</v>
      </c>
      <c r="Z1482" s="151" t="str">
        <f t="shared" si="308"/>
        <v/>
      </c>
      <c r="AA1482" s="151">
        <f>COUNTIF($F$2:F1482,F1482)</f>
        <v>0</v>
      </c>
      <c r="AB1482" s="156" t="str">
        <f t="shared" si="309"/>
        <v/>
      </c>
      <c r="AC1482" t="e">
        <f>VLOOKUP(C1482,'2-班级信息'!A:AH,31,0)</f>
        <v>#N/A</v>
      </c>
      <c r="AD1482" t="e">
        <f>VLOOKUP(C1482,'2-班级信息'!A:AH,8,0)</f>
        <v>#N/A</v>
      </c>
      <c r="AE1482" t="e">
        <f t="shared" si="310"/>
        <v>#N/A</v>
      </c>
      <c r="AF1482" t="e">
        <f t="shared" si="311"/>
        <v>#N/A</v>
      </c>
    </row>
    <row r="1483" spans="1:32">
      <c r="A1483" s="122"/>
      <c r="B1483" s="122"/>
      <c r="C1483" s="122"/>
      <c r="D1483" s="122"/>
      <c r="E1483" s="122"/>
      <c r="F1483" s="122"/>
      <c r="G1483" s="199"/>
      <c r="H1483" s="122"/>
      <c r="I1483" s="122"/>
      <c r="J1483" s="122"/>
      <c r="K1483" s="122"/>
      <c r="L1483" s="122"/>
      <c r="M1483" s="122"/>
      <c r="N1483" s="122"/>
      <c r="O1483" s="122"/>
      <c r="P1483" s="155" t="str">
        <f t="shared" si="299"/>
        <v xml:space="preserve"> </v>
      </c>
      <c r="Q1483" s="155" t="str">
        <f>IF(P1483="在读",IF(IFERROR(FIND("一",C1483),0)&gt;0,"一对一",VLOOKUP(LEFT(C1483,3),班级编码!A:H,8,0)),P1483)</f>
        <v xml:space="preserve"> </v>
      </c>
      <c r="R1483" s="157">
        <f t="shared" si="300"/>
        <v>0</v>
      </c>
      <c r="S1483" s="151">
        <f t="shared" si="301"/>
        <v>0</v>
      </c>
      <c r="T1483" s="151" t="str">
        <f t="shared" si="302"/>
        <v/>
      </c>
      <c r="U1483" s="151" t="str">
        <f t="shared" si="303"/>
        <v/>
      </c>
      <c r="V1483" s="151" t="str">
        <f t="shared" si="304"/>
        <v/>
      </c>
      <c r="W1483" s="151" t="str">
        <f t="shared" si="305"/>
        <v/>
      </c>
      <c r="X1483" s="151">
        <f t="shared" si="306"/>
        <v>0</v>
      </c>
      <c r="Y1483" s="151">
        <f t="shared" si="307"/>
        <v>0</v>
      </c>
      <c r="Z1483" s="151" t="str">
        <f t="shared" si="308"/>
        <v/>
      </c>
      <c r="AA1483" s="151">
        <f>COUNTIF($F$2:F1483,F1483)</f>
        <v>0</v>
      </c>
      <c r="AB1483" s="156" t="str">
        <f t="shared" si="309"/>
        <v/>
      </c>
      <c r="AC1483" t="e">
        <f>VLOOKUP(C1483,'2-班级信息'!A:AH,31,0)</f>
        <v>#N/A</v>
      </c>
      <c r="AD1483" t="e">
        <f>VLOOKUP(C1483,'2-班级信息'!A:AH,8,0)</f>
        <v>#N/A</v>
      </c>
      <c r="AE1483" t="e">
        <f t="shared" si="310"/>
        <v>#N/A</v>
      </c>
      <c r="AF1483" t="e">
        <f t="shared" si="311"/>
        <v>#N/A</v>
      </c>
    </row>
    <row r="1484" spans="1:32">
      <c r="A1484" s="122"/>
      <c r="B1484" s="122"/>
      <c r="C1484" s="122"/>
      <c r="D1484" s="122"/>
      <c r="E1484" s="122"/>
      <c r="F1484" s="122"/>
      <c r="G1484" s="199"/>
      <c r="H1484" s="122"/>
      <c r="I1484" s="122"/>
      <c r="J1484" s="122"/>
      <c r="K1484" s="122"/>
      <c r="L1484" s="122"/>
      <c r="M1484" s="122"/>
      <c r="N1484" s="122"/>
      <c r="O1484" s="122"/>
      <c r="P1484" s="155" t="str">
        <f t="shared" si="299"/>
        <v xml:space="preserve"> </v>
      </c>
      <c r="Q1484" s="155" t="str">
        <f>IF(P1484="在读",IF(IFERROR(FIND("一",C1484),0)&gt;0,"一对一",VLOOKUP(LEFT(C1484,3),班级编码!A:H,8,0)),P1484)</f>
        <v xml:space="preserve"> </v>
      </c>
      <c r="R1484" s="157">
        <f t="shared" si="300"/>
        <v>0</v>
      </c>
      <c r="S1484" s="151">
        <f t="shared" si="301"/>
        <v>0</v>
      </c>
      <c r="T1484" s="151" t="str">
        <f t="shared" si="302"/>
        <v/>
      </c>
      <c r="U1484" s="151" t="str">
        <f t="shared" si="303"/>
        <v/>
      </c>
      <c r="V1484" s="151" t="str">
        <f t="shared" si="304"/>
        <v/>
      </c>
      <c r="W1484" s="151" t="str">
        <f t="shared" si="305"/>
        <v/>
      </c>
      <c r="X1484" s="151">
        <f t="shared" si="306"/>
        <v>0</v>
      </c>
      <c r="Y1484" s="151">
        <f t="shared" si="307"/>
        <v>0</v>
      </c>
      <c r="Z1484" s="151" t="str">
        <f t="shared" si="308"/>
        <v/>
      </c>
      <c r="AA1484" s="151">
        <f>COUNTIF($F$2:F1484,F1484)</f>
        <v>0</v>
      </c>
      <c r="AB1484" s="156" t="str">
        <f t="shared" si="309"/>
        <v/>
      </c>
      <c r="AC1484" t="e">
        <f>VLOOKUP(C1484,'2-班级信息'!A:AH,31,0)</f>
        <v>#N/A</v>
      </c>
      <c r="AD1484" t="e">
        <f>VLOOKUP(C1484,'2-班级信息'!A:AH,8,0)</f>
        <v>#N/A</v>
      </c>
      <c r="AE1484" t="e">
        <f t="shared" si="310"/>
        <v>#N/A</v>
      </c>
      <c r="AF1484" t="e">
        <f t="shared" si="311"/>
        <v>#N/A</v>
      </c>
    </row>
    <row r="1485" spans="1:32">
      <c r="A1485" s="122"/>
      <c r="B1485" s="122"/>
      <c r="C1485" s="122"/>
      <c r="D1485" s="122"/>
      <c r="E1485" s="122"/>
      <c r="F1485" s="122"/>
      <c r="G1485" s="199"/>
      <c r="H1485" s="122"/>
      <c r="I1485" s="122"/>
      <c r="J1485" s="122"/>
      <c r="K1485" s="122"/>
      <c r="L1485" s="122"/>
      <c r="M1485" s="122"/>
      <c r="N1485" s="122"/>
      <c r="O1485" s="122"/>
      <c r="P1485" s="155" t="str">
        <f t="shared" si="299"/>
        <v xml:space="preserve"> </v>
      </c>
      <c r="Q1485" s="155" t="str">
        <f>IF(P1485="在读",IF(IFERROR(FIND("一",C1485),0)&gt;0,"一对一",VLOOKUP(LEFT(C1485,3),班级编码!A:H,8,0)),P1485)</f>
        <v xml:space="preserve"> </v>
      </c>
      <c r="R1485" s="157">
        <f t="shared" si="300"/>
        <v>0</v>
      </c>
      <c r="S1485" s="151">
        <f t="shared" si="301"/>
        <v>0</v>
      </c>
      <c r="T1485" s="151" t="str">
        <f t="shared" si="302"/>
        <v/>
      </c>
      <c r="U1485" s="151" t="str">
        <f t="shared" si="303"/>
        <v/>
      </c>
      <c r="V1485" s="151" t="str">
        <f t="shared" si="304"/>
        <v/>
      </c>
      <c r="W1485" s="151" t="str">
        <f t="shared" si="305"/>
        <v/>
      </c>
      <c r="X1485" s="151">
        <f t="shared" si="306"/>
        <v>0</v>
      </c>
      <c r="Y1485" s="151">
        <f t="shared" si="307"/>
        <v>0</v>
      </c>
      <c r="Z1485" s="151" t="str">
        <f t="shared" si="308"/>
        <v/>
      </c>
      <c r="AA1485" s="151">
        <f>COUNTIF($F$2:F1485,F1485)</f>
        <v>0</v>
      </c>
      <c r="AB1485" s="156" t="str">
        <f t="shared" si="309"/>
        <v/>
      </c>
      <c r="AC1485" t="e">
        <f>VLOOKUP(C1485,'2-班级信息'!A:AH,31,0)</f>
        <v>#N/A</v>
      </c>
      <c r="AD1485" t="e">
        <f>VLOOKUP(C1485,'2-班级信息'!A:AH,8,0)</f>
        <v>#N/A</v>
      </c>
      <c r="AE1485" t="e">
        <f t="shared" si="310"/>
        <v>#N/A</v>
      </c>
      <c r="AF1485" t="e">
        <f t="shared" si="311"/>
        <v>#N/A</v>
      </c>
    </row>
    <row r="1486" spans="1:32">
      <c r="A1486" s="122"/>
      <c r="B1486" s="122"/>
      <c r="C1486" s="122"/>
      <c r="D1486" s="122"/>
      <c r="E1486" s="122"/>
      <c r="F1486" s="122"/>
      <c r="G1486" s="199"/>
      <c r="H1486" s="122"/>
      <c r="I1486" s="122"/>
      <c r="J1486" s="122"/>
      <c r="K1486" s="122"/>
      <c r="L1486" s="122"/>
      <c r="M1486" s="122"/>
      <c r="N1486" s="122"/>
      <c r="O1486" s="122"/>
      <c r="P1486" s="155" t="str">
        <f t="shared" si="299"/>
        <v xml:space="preserve"> </v>
      </c>
      <c r="Q1486" s="155" t="str">
        <f>IF(P1486="在读",IF(IFERROR(FIND("一",C1486),0)&gt;0,"一对一",VLOOKUP(LEFT(C1486,3),班级编码!A:H,8,0)),P1486)</f>
        <v xml:space="preserve"> </v>
      </c>
      <c r="R1486" s="157">
        <f t="shared" si="300"/>
        <v>0</v>
      </c>
      <c r="S1486" s="151">
        <f t="shared" si="301"/>
        <v>0</v>
      </c>
      <c r="T1486" s="151" t="str">
        <f t="shared" si="302"/>
        <v/>
      </c>
      <c r="U1486" s="151" t="str">
        <f t="shared" si="303"/>
        <v/>
      </c>
      <c r="V1486" s="151" t="str">
        <f t="shared" si="304"/>
        <v/>
      </c>
      <c r="W1486" s="151" t="str">
        <f t="shared" si="305"/>
        <v/>
      </c>
      <c r="X1486" s="151">
        <f t="shared" si="306"/>
        <v>0</v>
      </c>
      <c r="Y1486" s="151">
        <f t="shared" si="307"/>
        <v>0</v>
      </c>
      <c r="Z1486" s="151" t="str">
        <f t="shared" si="308"/>
        <v/>
      </c>
      <c r="AA1486" s="151">
        <f>COUNTIF($F$2:F1486,F1486)</f>
        <v>0</v>
      </c>
      <c r="AB1486" s="156" t="str">
        <f t="shared" si="309"/>
        <v/>
      </c>
      <c r="AC1486" t="e">
        <f>VLOOKUP(C1486,'2-班级信息'!A:AH,31,0)</f>
        <v>#N/A</v>
      </c>
      <c r="AD1486" t="e">
        <f>VLOOKUP(C1486,'2-班级信息'!A:AH,8,0)</f>
        <v>#N/A</v>
      </c>
      <c r="AE1486" t="e">
        <f t="shared" si="310"/>
        <v>#N/A</v>
      </c>
      <c r="AF1486" t="e">
        <f t="shared" si="311"/>
        <v>#N/A</v>
      </c>
    </row>
    <row r="1487" spans="1:32">
      <c r="A1487" s="122"/>
      <c r="B1487" s="122"/>
      <c r="C1487" s="122"/>
      <c r="D1487" s="122"/>
      <c r="E1487" s="122"/>
      <c r="F1487" s="122"/>
      <c r="G1487" s="199"/>
      <c r="H1487" s="122"/>
      <c r="I1487" s="122"/>
      <c r="J1487" s="122"/>
      <c r="K1487" s="122"/>
      <c r="L1487" s="122"/>
      <c r="M1487" s="122"/>
      <c r="N1487" s="122"/>
      <c r="O1487" s="122"/>
      <c r="P1487" s="155" t="str">
        <f t="shared" si="299"/>
        <v xml:space="preserve"> </v>
      </c>
      <c r="Q1487" s="155" t="str">
        <f>IF(P1487="在读",IF(IFERROR(FIND("一",C1487),0)&gt;0,"一对一",VLOOKUP(LEFT(C1487,3),班级编码!A:H,8,0)),P1487)</f>
        <v xml:space="preserve"> </v>
      </c>
      <c r="R1487" s="157">
        <f t="shared" si="300"/>
        <v>0</v>
      </c>
      <c r="S1487" s="151">
        <f t="shared" si="301"/>
        <v>0</v>
      </c>
      <c r="T1487" s="151" t="str">
        <f t="shared" si="302"/>
        <v/>
      </c>
      <c r="U1487" s="151" t="str">
        <f t="shared" si="303"/>
        <v/>
      </c>
      <c r="V1487" s="151" t="str">
        <f t="shared" si="304"/>
        <v/>
      </c>
      <c r="W1487" s="151" t="str">
        <f t="shared" si="305"/>
        <v/>
      </c>
      <c r="X1487" s="151">
        <f t="shared" si="306"/>
        <v>0</v>
      </c>
      <c r="Y1487" s="151">
        <f t="shared" si="307"/>
        <v>0</v>
      </c>
      <c r="Z1487" s="151" t="str">
        <f t="shared" si="308"/>
        <v/>
      </c>
      <c r="AA1487" s="151">
        <f>COUNTIF($F$2:F1487,F1487)</f>
        <v>0</v>
      </c>
      <c r="AB1487" s="156" t="str">
        <f t="shared" si="309"/>
        <v/>
      </c>
      <c r="AC1487" t="e">
        <f>VLOOKUP(C1487,'2-班级信息'!A:AH,31,0)</f>
        <v>#N/A</v>
      </c>
      <c r="AD1487" t="e">
        <f>VLOOKUP(C1487,'2-班级信息'!A:AH,8,0)</f>
        <v>#N/A</v>
      </c>
      <c r="AE1487" t="e">
        <f t="shared" si="310"/>
        <v>#N/A</v>
      </c>
      <c r="AF1487" t="e">
        <f t="shared" si="311"/>
        <v>#N/A</v>
      </c>
    </row>
    <row r="1488" spans="1:32">
      <c r="A1488" s="122"/>
      <c r="B1488" s="122"/>
      <c r="C1488" s="122"/>
      <c r="D1488" s="122"/>
      <c r="E1488" s="122"/>
      <c r="F1488" s="122"/>
      <c r="G1488" s="199"/>
      <c r="H1488" s="122"/>
      <c r="I1488" s="122"/>
      <c r="J1488" s="122"/>
      <c r="K1488" s="122"/>
      <c r="L1488" s="122"/>
      <c r="M1488" s="122"/>
      <c r="N1488" s="122"/>
      <c r="O1488" s="122"/>
      <c r="P1488" s="155" t="str">
        <f t="shared" si="299"/>
        <v xml:space="preserve"> </v>
      </c>
      <c r="Q1488" s="155" t="str">
        <f>IF(P1488="在读",IF(IFERROR(FIND("一",C1488),0)&gt;0,"一对一",VLOOKUP(LEFT(C1488,3),班级编码!A:H,8,0)),P1488)</f>
        <v xml:space="preserve"> </v>
      </c>
      <c r="R1488" s="157">
        <f t="shared" si="300"/>
        <v>0</v>
      </c>
      <c r="S1488" s="151">
        <f t="shared" si="301"/>
        <v>0</v>
      </c>
      <c r="T1488" s="151" t="str">
        <f t="shared" si="302"/>
        <v/>
      </c>
      <c r="U1488" s="151" t="str">
        <f t="shared" si="303"/>
        <v/>
      </c>
      <c r="V1488" s="151" t="str">
        <f t="shared" si="304"/>
        <v/>
      </c>
      <c r="W1488" s="151" t="str">
        <f t="shared" si="305"/>
        <v/>
      </c>
      <c r="X1488" s="151">
        <f t="shared" si="306"/>
        <v>0</v>
      </c>
      <c r="Y1488" s="151">
        <f t="shared" si="307"/>
        <v>0</v>
      </c>
      <c r="Z1488" s="151" t="str">
        <f t="shared" si="308"/>
        <v/>
      </c>
      <c r="AA1488" s="151">
        <f>COUNTIF($F$2:F1488,F1488)</f>
        <v>0</v>
      </c>
      <c r="AB1488" s="156" t="str">
        <f t="shared" si="309"/>
        <v/>
      </c>
      <c r="AC1488" t="e">
        <f>VLOOKUP(C1488,'2-班级信息'!A:AH,31,0)</f>
        <v>#N/A</v>
      </c>
      <c r="AD1488" t="e">
        <f>VLOOKUP(C1488,'2-班级信息'!A:AH,8,0)</f>
        <v>#N/A</v>
      </c>
      <c r="AE1488" t="e">
        <f t="shared" si="310"/>
        <v>#N/A</v>
      </c>
      <c r="AF1488" t="e">
        <f t="shared" si="311"/>
        <v>#N/A</v>
      </c>
    </row>
    <row r="1489" spans="1:32">
      <c r="A1489" s="122"/>
      <c r="B1489" s="122"/>
      <c r="C1489" s="122"/>
      <c r="D1489" s="122"/>
      <c r="E1489" s="122"/>
      <c r="F1489" s="122"/>
      <c r="G1489" s="199"/>
      <c r="H1489" s="122"/>
      <c r="I1489" s="122"/>
      <c r="J1489" s="122"/>
      <c r="K1489" s="122"/>
      <c r="L1489" s="122"/>
      <c r="M1489" s="122"/>
      <c r="N1489" s="122"/>
      <c r="O1489" s="122"/>
      <c r="P1489" s="155" t="str">
        <f t="shared" si="299"/>
        <v xml:space="preserve"> </v>
      </c>
      <c r="Q1489" s="155" t="str">
        <f>IF(P1489="在读",IF(IFERROR(FIND("一",C1489),0)&gt;0,"一对一",VLOOKUP(LEFT(C1489,3),班级编码!A:H,8,0)),P1489)</f>
        <v xml:space="preserve"> </v>
      </c>
      <c r="R1489" s="157">
        <f t="shared" si="300"/>
        <v>0</v>
      </c>
      <c r="S1489" s="151">
        <f t="shared" si="301"/>
        <v>0</v>
      </c>
      <c r="T1489" s="151" t="str">
        <f t="shared" si="302"/>
        <v/>
      </c>
      <c r="U1489" s="151" t="str">
        <f t="shared" si="303"/>
        <v/>
      </c>
      <c r="V1489" s="151" t="str">
        <f t="shared" si="304"/>
        <v/>
      </c>
      <c r="W1489" s="151" t="str">
        <f t="shared" si="305"/>
        <v/>
      </c>
      <c r="X1489" s="151">
        <f t="shared" si="306"/>
        <v>0</v>
      </c>
      <c r="Y1489" s="151">
        <f t="shared" si="307"/>
        <v>0</v>
      </c>
      <c r="Z1489" s="151" t="str">
        <f t="shared" si="308"/>
        <v/>
      </c>
      <c r="AA1489" s="151">
        <f>COUNTIF($F$2:F1489,F1489)</f>
        <v>0</v>
      </c>
      <c r="AB1489" s="156" t="str">
        <f t="shared" si="309"/>
        <v/>
      </c>
      <c r="AC1489" t="e">
        <f>VLOOKUP(C1489,'2-班级信息'!A:AH,31,0)</f>
        <v>#N/A</v>
      </c>
      <c r="AD1489" t="e">
        <f>VLOOKUP(C1489,'2-班级信息'!A:AH,8,0)</f>
        <v>#N/A</v>
      </c>
      <c r="AE1489" t="e">
        <f t="shared" si="310"/>
        <v>#N/A</v>
      </c>
      <c r="AF1489" t="e">
        <f t="shared" si="311"/>
        <v>#N/A</v>
      </c>
    </row>
    <row r="1490" spans="1:32">
      <c r="A1490" s="122"/>
      <c r="B1490" s="122"/>
      <c r="C1490" s="122"/>
      <c r="D1490" s="122"/>
      <c r="E1490" s="122"/>
      <c r="F1490" s="122"/>
      <c r="G1490" s="199"/>
      <c r="H1490" s="122"/>
      <c r="I1490" s="122"/>
      <c r="J1490" s="122"/>
      <c r="K1490" s="122"/>
      <c r="L1490" s="122"/>
      <c r="M1490" s="122"/>
      <c r="N1490" s="122"/>
      <c r="O1490" s="122"/>
      <c r="P1490" s="155" t="str">
        <f t="shared" si="299"/>
        <v xml:space="preserve"> </v>
      </c>
      <c r="Q1490" s="155" t="str">
        <f>IF(P1490="在读",IF(IFERROR(FIND("一",C1490),0)&gt;0,"一对一",VLOOKUP(LEFT(C1490,3),班级编码!A:H,8,0)),P1490)</f>
        <v xml:space="preserve"> </v>
      </c>
      <c r="R1490" s="157">
        <f t="shared" si="300"/>
        <v>0</v>
      </c>
      <c r="S1490" s="151">
        <f t="shared" si="301"/>
        <v>0</v>
      </c>
      <c r="T1490" s="151" t="str">
        <f t="shared" si="302"/>
        <v/>
      </c>
      <c r="U1490" s="151" t="str">
        <f t="shared" si="303"/>
        <v/>
      </c>
      <c r="V1490" s="151" t="str">
        <f t="shared" si="304"/>
        <v/>
      </c>
      <c r="W1490" s="151" t="str">
        <f t="shared" si="305"/>
        <v/>
      </c>
      <c r="X1490" s="151">
        <f t="shared" si="306"/>
        <v>0</v>
      </c>
      <c r="Y1490" s="151">
        <f t="shared" si="307"/>
        <v>0</v>
      </c>
      <c r="Z1490" s="151" t="str">
        <f t="shared" si="308"/>
        <v/>
      </c>
      <c r="AA1490" s="151">
        <f>COUNTIF($F$2:F1490,F1490)</f>
        <v>0</v>
      </c>
      <c r="AB1490" s="156" t="str">
        <f t="shared" si="309"/>
        <v/>
      </c>
      <c r="AC1490" t="e">
        <f>VLOOKUP(C1490,'2-班级信息'!A:AH,31,0)</f>
        <v>#N/A</v>
      </c>
      <c r="AD1490" t="e">
        <f>VLOOKUP(C1490,'2-班级信息'!A:AH,8,0)</f>
        <v>#N/A</v>
      </c>
      <c r="AE1490" t="e">
        <f t="shared" si="310"/>
        <v>#N/A</v>
      </c>
      <c r="AF1490" t="e">
        <f t="shared" si="311"/>
        <v>#N/A</v>
      </c>
    </row>
    <row r="1491" spans="1:32">
      <c r="A1491" s="122"/>
      <c r="B1491" s="122"/>
      <c r="C1491" s="122"/>
      <c r="D1491" s="122"/>
      <c r="E1491" s="122"/>
      <c r="F1491" s="122"/>
      <c r="G1491" s="199"/>
      <c r="H1491" s="122"/>
      <c r="I1491" s="122"/>
      <c r="J1491" s="122"/>
      <c r="K1491" s="122"/>
      <c r="L1491" s="122"/>
      <c r="M1491" s="122"/>
      <c r="N1491" s="122"/>
      <c r="O1491" s="122"/>
      <c r="P1491" s="155" t="str">
        <f t="shared" si="299"/>
        <v xml:space="preserve"> </v>
      </c>
      <c r="Q1491" s="155" t="str">
        <f>IF(P1491="在读",IF(IFERROR(FIND("一",C1491),0)&gt;0,"一对一",VLOOKUP(LEFT(C1491,3),班级编码!A:H,8,0)),P1491)</f>
        <v xml:space="preserve"> </v>
      </c>
      <c r="R1491" s="157">
        <f t="shared" si="300"/>
        <v>0</v>
      </c>
      <c r="S1491" s="151">
        <f t="shared" si="301"/>
        <v>0</v>
      </c>
      <c r="T1491" s="151" t="str">
        <f t="shared" si="302"/>
        <v/>
      </c>
      <c r="U1491" s="151" t="str">
        <f t="shared" si="303"/>
        <v/>
      </c>
      <c r="V1491" s="151" t="str">
        <f t="shared" si="304"/>
        <v/>
      </c>
      <c r="W1491" s="151" t="str">
        <f t="shared" si="305"/>
        <v/>
      </c>
      <c r="X1491" s="151">
        <f t="shared" si="306"/>
        <v>0</v>
      </c>
      <c r="Y1491" s="151">
        <f t="shared" si="307"/>
        <v>0</v>
      </c>
      <c r="Z1491" s="151" t="str">
        <f t="shared" si="308"/>
        <v/>
      </c>
      <c r="AA1491" s="151">
        <f>COUNTIF($F$2:F1491,F1491)</f>
        <v>0</v>
      </c>
      <c r="AB1491" s="156" t="str">
        <f t="shared" si="309"/>
        <v/>
      </c>
      <c r="AC1491" t="e">
        <f>VLOOKUP(C1491,'2-班级信息'!A:AH,31,0)</f>
        <v>#N/A</v>
      </c>
      <c r="AD1491" t="e">
        <f>VLOOKUP(C1491,'2-班级信息'!A:AH,8,0)</f>
        <v>#N/A</v>
      </c>
      <c r="AE1491" t="e">
        <f t="shared" si="310"/>
        <v>#N/A</v>
      </c>
      <c r="AF1491" t="e">
        <f t="shared" si="311"/>
        <v>#N/A</v>
      </c>
    </row>
    <row r="1492" spans="1:32">
      <c r="A1492" s="122"/>
      <c r="B1492" s="122"/>
      <c r="C1492" s="122"/>
      <c r="D1492" s="122"/>
      <c r="E1492" s="122"/>
      <c r="F1492" s="122"/>
      <c r="G1492" s="199"/>
      <c r="H1492" s="122"/>
      <c r="I1492" s="122"/>
      <c r="J1492" s="122"/>
      <c r="K1492" s="122"/>
      <c r="L1492" s="122"/>
      <c r="M1492" s="122"/>
      <c r="N1492" s="122"/>
      <c r="O1492" s="122"/>
      <c r="P1492" s="155" t="str">
        <f t="shared" si="299"/>
        <v xml:space="preserve"> </v>
      </c>
      <c r="Q1492" s="155" t="str">
        <f>IF(P1492="在读",IF(IFERROR(FIND("一",C1492),0)&gt;0,"一对一",VLOOKUP(LEFT(C1492,3),班级编码!A:H,8,0)),P1492)</f>
        <v xml:space="preserve"> </v>
      </c>
      <c r="R1492" s="157">
        <f t="shared" si="300"/>
        <v>0</v>
      </c>
      <c r="S1492" s="151">
        <f t="shared" si="301"/>
        <v>0</v>
      </c>
      <c r="T1492" s="151" t="str">
        <f t="shared" si="302"/>
        <v/>
      </c>
      <c r="U1492" s="151" t="str">
        <f t="shared" si="303"/>
        <v/>
      </c>
      <c r="V1492" s="151" t="str">
        <f t="shared" si="304"/>
        <v/>
      </c>
      <c r="W1492" s="151" t="str">
        <f t="shared" si="305"/>
        <v/>
      </c>
      <c r="X1492" s="151">
        <f t="shared" si="306"/>
        <v>0</v>
      </c>
      <c r="Y1492" s="151">
        <f t="shared" si="307"/>
        <v>0</v>
      </c>
      <c r="Z1492" s="151" t="str">
        <f t="shared" si="308"/>
        <v/>
      </c>
      <c r="AA1492" s="151">
        <f>COUNTIF($F$2:F1492,F1492)</f>
        <v>0</v>
      </c>
      <c r="AB1492" s="156" t="str">
        <f t="shared" si="309"/>
        <v/>
      </c>
      <c r="AC1492" t="e">
        <f>VLOOKUP(C1492,'2-班级信息'!A:AH,31,0)</f>
        <v>#N/A</v>
      </c>
      <c r="AD1492" t="e">
        <f>VLOOKUP(C1492,'2-班级信息'!A:AH,8,0)</f>
        <v>#N/A</v>
      </c>
      <c r="AE1492" t="e">
        <f t="shared" si="310"/>
        <v>#N/A</v>
      </c>
      <c r="AF1492" t="e">
        <f t="shared" si="311"/>
        <v>#N/A</v>
      </c>
    </row>
    <row r="1493" spans="1:32">
      <c r="A1493" s="122"/>
      <c r="B1493" s="122"/>
      <c r="C1493" s="122"/>
      <c r="D1493" s="122"/>
      <c r="E1493" s="122"/>
      <c r="F1493" s="122"/>
      <c r="G1493" s="199"/>
      <c r="H1493" s="122"/>
      <c r="I1493" s="122"/>
      <c r="J1493" s="122"/>
      <c r="K1493" s="122"/>
      <c r="L1493" s="122"/>
      <c r="M1493" s="122"/>
      <c r="N1493" s="122"/>
      <c r="O1493" s="122"/>
      <c r="P1493" s="155" t="str">
        <f t="shared" si="299"/>
        <v xml:space="preserve"> </v>
      </c>
      <c r="Q1493" s="155" t="str">
        <f>IF(P1493="在读",IF(IFERROR(FIND("一",C1493),0)&gt;0,"一对一",VLOOKUP(LEFT(C1493,3),班级编码!A:H,8,0)),P1493)</f>
        <v xml:space="preserve"> </v>
      </c>
      <c r="R1493" s="157">
        <f t="shared" si="300"/>
        <v>0</v>
      </c>
      <c r="S1493" s="151">
        <f t="shared" si="301"/>
        <v>0</v>
      </c>
      <c r="T1493" s="151" t="str">
        <f t="shared" si="302"/>
        <v/>
      </c>
      <c r="U1493" s="151" t="str">
        <f t="shared" si="303"/>
        <v/>
      </c>
      <c r="V1493" s="151" t="str">
        <f t="shared" si="304"/>
        <v/>
      </c>
      <c r="W1493" s="151" t="str">
        <f t="shared" si="305"/>
        <v/>
      </c>
      <c r="X1493" s="151">
        <f t="shared" si="306"/>
        <v>0</v>
      </c>
      <c r="Y1493" s="151">
        <f t="shared" si="307"/>
        <v>0</v>
      </c>
      <c r="Z1493" s="151" t="str">
        <f t="shared" si="308"/>
        <v/>
      </c>
      <c r="AA1493" s="151">
        <f>COUNTIF($F$2:F1493,F1493)</f>
        <v>0</v>
      </c>
      <c r="AB1493" s="156" t="str">
        <f t="shared" si="309"/>
        <v/>
      </c>
      <c r="AC1493" t="e">
        <f>VLOOKUP(C1493,'2-班级信息'!A:AH,31,0)</f>
        <v>#N/A</v>
      </c>
      <c r="AD1493" t="e">
        <f>VLOOKUP(C1493,'2-班级信息'!A:AH,8,0)</f>
        <v>#N/A</v>
      </c>
      <c r="AE1493" t="e">
        <f t="shared" si="310"/>
        <v>#N/A</v>
      </c>
      <c r="AF1493" t="e">
        <f t="shared" si="311"/>
        <v>#N/A</v>
      </c>
    </row>
    <row r="1494" spans="1:32">
      <c r="A1494" s="122"/>
      <c r="B1494" s="122"/>
      <c r="C1494" s="122"/>
      <c r="D1494" s="122"/>
      <c r="E1494" s="122"/>
      <c r="F1494" s="122"/>
      <c r="G1494" s="199"/>
      <c r="H1494" s="122"/>
      <c r="I1494" s="122"/>
      <c r="J1494" s="122"/>
      <c r="K1494" s="122"/>
      <c r="L1494" s="122"/>
      <c r="M1494" s="122"/>
      <c r="N1494" s="122"/>
      <c r="O1494" s="122"/>
      <c r="P1494" s="155" t="str">
        <f t="shared" si="299"/>
        <v xml:space="preserve"> </v>
      </c>
      <c r="Q1494" s="155" t="str">
        <f>IF(P1494="在读",IF(IFERROR(FIND("一",C1494),0)&gt;0,"一对一",VLOOKUP(LEFT(C1494,3),班级编码!A:H,8,0)),P1494)</f>
        <v xml:space="preserve"> </v>
      </c>
      <c r="R1494" s="157">
        <f t="shared" si="300"/>
        <v>0</v>
      </c>
      <c r="S1494" s="151">
        <f t="shared" si="301"/>
        <v>0</v>
      </c>
      <c r="T1494" s="151" t="str">
        <f t="shared" si="302"/>
        <v/>
      </c>
      <c r="U1494" s="151" t="str">
        <f t="shared" si="303"/>
        <v/>
      </c>
      <c r="V1494" s="151" t="str">
        <f t="shared" si="304"/>
        <v/>
      </c>
      <c r="W1494" s="151" t="str">
        <f t="shared" si="305"/>
        <v/>
      </c>
      <c r="X1494" s="151">
        <f t="shared" si="306"/>
        <v>0</v>
      </c>
      <c r="Y1494" s="151">
        <f t="shared" si="307"/>
        <v>0</v>
      </c>
      <c r="Z1494" s="151" t="str">
        <f t="shared" si="308"/>
        <v/>
      </c>
      <c r="AA1494" s="151">
        <f>COUNTIF($F$2:F1494,F1494)</f>
        <v>0</v>
      </c>
      <c r="AB1494" s="156" t="str">
        <f t="shared" si="309"/>
        <v/>
      </c>
      <c r="AC1494" t="e">
        <f>VLOOKUP(C1494,'2-班级信息'!A:AH,31,0)</f>
        <v>#N/A</v>
      </c>
      <c r="AD1494" t="e">
        <f>VLOOKUP(C1494,'2-班级信息'!A:AH,8,0)</f>
        <v>#N/A</v>
      </c>
      <c r="AE1494" t="e">
        <f t="shared" si="310"/>
        <v>#N/A</v>
      </c>
      <c r="AF1494" t="e">
        <f t="shared" si="311"/>
        <v>#N/A</v>
      </c>
    </row>
    <row r="1495" spans="1:32">
      <c r="A1495" s="122"/>
      <c r="B1495" s="122"/>
      <c r="C1495" s="122"/>
      <c r="D1495" s="122"/>
      <c r="E1495" s="122"/>
      <c r="F1495" s="122"/>
      <c r="G1495" s="199"/>
      <c r="H1495" s="122"/>
      <c r="I1495" s="122"/>
      <c r="J1495" s="122"/>
      <c r="K1495" s="122"/>
      <c r="L1495" s="122"/>
      <c r="M1495" s="122"/>
      <c r="N1495" s="122"/>
      <c r="O1495" s="122"/>
      <c r="P1495" s="155" t="str">
        <f t="shared" si="299"/>
        <v xml:space="preserve"> </v>
      </c>
      <c r="Q1495" s="155" t="str">
        <f>IF(P1495="在读",IF(IFERROR(FIND("一",C1495),0)&gt;0,"一对一",VLOOKUP(LEFT(C1495,3),班级编码!A:H,8,0)),P1495)</f>
        <v xml:space="preserve"> </v>
      </c>
      <c r="R1495" s="157">
        <f t="shared" si="300"/>
        <v>0</v>
      </c>
      <c r="S1495" s="151">
        <f t="shared" si="301"/>
        <v>0</v>
      </c>
      <c r="T1495" s="151" t="str">
        <f t="shared" si="302"/>
        <v/>
      </c>
      <c r="U1495" s="151" t="str">
        <f t="shared" si="303"/>
        <v/>
      </c>
      <c r="V1495" s="151" t="str">
        <f t="shared" si="304"/>
        <v/>
      </c>
      <c r="W1495" s="151" t="str">
        <f t="shared" si="305"/>
        <v/>
      </c>
      <c r="X1495" s="151">
        <f t="shared" si="306"/>
        <v>0</v>
      </c>
      <c r="Y1495" s="151">
        <f t="shared" si="307"/>
        <v>0</v>
      </c>
      <c r="Z1495" s="151" t="str">
        <f t="shared" si="308"/>
        <v/>
      </c>
      <c r="AA1495" s="151">
        <f>COUNTIF($F$2:F1495,F1495)</f>
        <v>0</v>
      </c>
      <c r="AB1495" s="156" t="str">
        <f t="shared" si="309"/>
        <v/>
      </c>
      <c r="AC1495" t="e">
        <f>VLOOKUP(C1495,'2-班级信息'!A:AH,31,0)</f>
        <v>#N/A</v>
      </c>
      <c r="AD1495" t="e">
        <f>VLOOKUP(C1495,'2-班级信息'!A:AH,8,0)</f>
        <v>#N/A</v>
      </c>
      <c r="AE1495" t="e">
        <f t="shared" si="310"/>
        <v>#N/A</v>
      </c>
      <c r="AF1495" t="e">
        <f t="shared" si="311"/>
        <v>#N/A</v>
      </c>
    </row>
    <row r="1496" spans="1:32">
      <c r="A1496" s="122"/>
      <c r="B1496" s="122"/>
      <c r="C1496" s="122"/>
      <c r="D1496" s="122"/>
      <c r="E1496" s="122"/>
      <c r="F1496" s="122"/>
      <c r="G1496" s="199"/>
      <c r="H1496" s="122"/>
      <c r="I1496" s="122"/>
      <c r="J1496" s="122"/>
      <c r="K1496" s="122"/>
      <c r="L1496" s="122"/>
      <c r="M1496" s="122"/>
      <c r="N1496" s="122"/>
      <c r="O1496" s="122"/>
      <c r="P1496" s="155" t="str">
        <f t="shared" si="299"/>
        <v xml:space="preserve"> </v>
      </c>
      <c r="Q1496" s="155" t="str">
        <f>IF(P1496="在读",IF(IFERROR(FIND("一",C1496),0)&gt;0,"一对一",VLOOKUP(LEFT(C1496,3),班级编码!A:H,8,0)),P1496)</f>
        <v xml:space="preserve"> </v>
      </c>
      <c r="R1496" s="157">
        <f t="shared" si="300"/>
        <v>0</v>
      </c>
      <c r="S1496" s="151">
        <f t="shared" si="301"/>
        <v>0</v>
      </c>
      <c r="T1496" s="151" t="str">
        <f t="shared" si="302"/>
        <v/>
      </c>
      <c r="U1496" s="151" t="str">
        <f t="shared" si="303"/>
        <v/>
      </c>
      <c r="V1496" s="151" t="str">
        <f t="shared" si="304"/>
        <v/>
      </c>
      <c r="W1496" s="151" t="str">
        <f t="shared" si="305"/>
        <v/>
      </c>
      <c r="X1496" s="151">
        <f t="shared" si="306"/>
        <v>0</v>
      </c>
      <c r="Y1496" s="151">
        <f t="shared" si="307"/>
        <v>0</v>
      </c>
      <c r="Z1496" s="151" t="str">
        <f t="shared" si="308"/>
        <v/>
      </c>
      <c r="AA1496" s="151">
        <f>COUNTIF($F$2:F1496,F1496)</f>
        <v>0</v>
      </c>
      <c r="AB1496" s="156" t="str">
        <f t="shared" si="309"/>
        <v/>
      </c>
      <c r="AC1496" t="e">
        <f>VLOOKUP(C1496,'2-班级信息'!A:AH,31,0)</f>
        <v>#N/A</v>
      </c>
      <c r="AD1496" t="e">
        <f>VLOOKUP(C1496,'2-班级信息'!A:AH,8,0)</f>
        <v>#N/A</v>
      </c>
      <c r="AE1496" t="e">
        <f t="shared" si="310"/>
        <v>#N/A</v>
      </c>
      <c r="AF1496" t="e">
        <f t="shared" si="311"/>
        <v>#N/A</v>
      </c>
    </row>
    <row r="1497" spans="1:32">
      <c r="A1497" s="122"/>
      <c r="B1497" s="122"/>
      <c r="C1497" s="122"/>
      <c r="D1497" s="122"/>
      <c r="E1497" s="122"/>
      <c r="F1497" s="122"/>
      <c r="G1497" s="199"/>
      <c r="H1497" s="122"/>
      <c r="I1497" s="122"/>
      <c r="J1497" s="122"/>
      <c r="K1497" s="122"/>
      <c r="L1497" s="122"/>
      <c r="M1497" s="122"/>
      <c r="N1497" s="122"/>
      <c r="O1497" s="122"/>
      <c r="P1497" s="155" t="str">
        <f t="shared" si="299"/>
        <v xml:space="preserve"> </v>
      </c>
      <c r="Q1497" s="155" t="str">
        <f>IF(P1497="在读",IF(IFERROR(FIND("一",C1497),0)&gt;0,"一对一",VLOOKUP(LEFT(C1497,3),班级编码!A:H,8,0)),P1497)</f>
        <v xml:space="preserve"> </v>
      </c>
      <c r="R1497" s="157">
        <f t="shared" si="300"/>
        <v>0</v>
      </c>
      <c r="S1497" s="151">
        <f t="shared" si="301"/>
        <v>0</v>
      </c>
      <c r="T1497" s="151" t="str">
        <f t="shared" si="302"/>
        <v/>
      </c>
      <c r="U1497" s="151" t="str">
        <f t="shared" si="303"/>
        <v/>
      </c>
      <c r="V1497" s="151" t="str">
        <f t="shared" si="304"/>
        <v/>
      </c>
      <c r="W1497" s="151" t="str">
        <f t="shared" si="305"/>
        <v/>
      </c>
      <c r="X1497" s="151">
        <f t="shared" si="306"/>
        <v>0</v>
      </c>
      <c r="Y1497" s="151">
        <f t="shared" si="307"/>
        <v>0</v>
      </c>
      <c r="Z1497" s="151" t="str">
        <f t="shared" si="308"/>
        <v/>
      </c>
      <c r="AA1497" s="151">
        <f>COUNTIF($F$2:F1497,F1497)</f>
        <v>0</v>
      </c>
      <c r="AB1497" s="156" t="str">
        <f t="shared" si="309"/>
        <v/>
      </c>
      <c r="AC1497" t="e">
        <f>VLOOKUP(C1497,'2-班级信息'!A:AH,31,0)</f>
        <v>#N/A</v>
      </c>
      <c r="AD1497" t="e">
        <f>VLOOKUP(C1497,'2-班级信息'!A:AH,8,0)</f>
        <v>#N/A</v>
      </c>
      <c r="AE1497" t="e">
        <f t="shared" si="310"/>
        <v>#N/A</v>
      </c>
      <c r="AF1497" t="e">
        <f t="shared" si="311"/>
        <v>#N/A</v>
      </c>
    </row>
    <row r="1498" spans="1:32">
      <c r="A1498" s="122"/>
      <c r="B1498" s="122"/>
      <c r="C1498" s="122"/>
      <c r="D1498" s="122"/>
      <c r="E1498" s="122"/>
      <c r="F1498" s="122"/>
      <c r="G1498" s="199"/>
      <c r="H1498" s="122"/>
      <c r="I1498" s="122"/>
      <c r="J1498" s="122"/>
      <c r="K1498" s="122"/>
      <c r="L1498" s="122"/>
      <c r="M1498" s="122"/>
      <c r="N1498" s="122"/>
      <c r="O1498" s="122"/>
      <c r="P1498" s="155" t="str">
        <f t="shared" si="299"/>
        <v xml:space="preserve"> </v>
      </c>
      <c r="Q1498" s="155" t="str">
        <f>IF(P1498="在读",IF(IFERROR(FIND("一",C1498),0)&gt;0,"一对一",VLOOKUP(LEFT(C1498,3),班级编码!A:H,8,0)),P1498)</f>
        <v xml:space="preserve"> </v>
      </c>
      <c r="R1498" s="157">
        <f t="shared" si="300"/>
        <v>0</v>
      </c>
      <c r="S1498" s="151">
        <f t="shared" si="301"/>
        <v>0</v>
      </c>
      <c r="T1498" s="151" t="str">
        <f t="shared" si="302"/>
        <v/>
      </c>
      <c r="U1498" s="151" t="str">
        <f t="shared" si="303"/>
        <v/>
      </c>
      <c r="V1498" s="151" t="str">
        <f t="shared" si="304"/>
        <v/>
      </c>
      <c r="W1498" s="151" t="str">
        <f t="shared" si="305"/>
        <v/>
      </c>
      <c r="X1498" s="151">
        <f t="shared" si="306"/>
        <v>0</v>
      </c>
      <c r="Y1498" s="151">
        <f t="shared" si="307"/>
        <v>0</v>
      </c>
      <c r="Z1498" s="151" t="str">
        <f t="shared" si="308"/>
        <v/>
      </c>
      <c r="AA1498" s="151">
        <f>COUNTIF($F$2:F1498,F1498)</f>
        <v>0</v>
      </c>
      <c r="AB1498" s="156" t="str">
        <f t="shared" si="309"/>
        <v/>
      </c>
      <c r="AC1498" t="e">
        <f>VLOOKUP(C1498,'2-班级信息'!A:AH,31,0)</f>
        <v>#N/A</v>
      </c>
      <c r="AD1498" t="e">
        <f>VLOOKUP(C1498,'2-班级信息'!A:AH,8,0)</f>
        <v>#N/A</v>
      </c>
      <c r="AE1498" t="e">
        <f t="shared" si="310"/>
        <v>#N/A</v>
      </c>
      <c r="AF1498" t="e">
        <f t="shared" si="311"/>
        <v>#N/A</v>
      </c>
    </row>
    <row r="1499" spans="1:32">
      <c r="A1499" s="122"/>
      <c r="B1499" s="122"/>
      <c r="C1499" s="122"/>
      <c r="D1499" s="122"/>
      <c r="E1499" s="122"/>
      <c r="F1499" s="122"/>
      <c r="G1499" s="199"/>
      <c r="H1499" s="122"/>
      <c r="I1499" s="122"/>
      <c r="J1499" s="122"/>
      <c r="K1499" s="122"/>
      <c r="L1499" s="122"/>
      <c r="M1499" s="122"/>
      <c r="N1499" s="122"/>
      <c r="O1499" s="122"/>
      <c r="P1499" s="155" t="str">
        <f t="shared" si="299"/>
        <v xml:space="preserve"> </v>
      </c>
      <c r="Q1499" s="155" t="str">
        <f>IF(P1499="在读",IF(IFERROR(FIND("一",C1499),0)&gt;0,"一对一",VLOOKUP(LEFT(C1499,3),班级编码!A:H,8,0)),P1499)</f>
        <v xml:space="preserve"> </v>
      </c>
      <c r="R1499" s="157">
        <f t="shared" si="300"/>
        <v>0</v>
      </c>
      <c r="S1499" s="151">
        <f t="shared" si="301"/>
        <v>0</v>
      </c>
      <c r="T1499" s="151" t="str">
        <f t="shared" si="302"/>
        <v/>
      </c>
      <c r="U1499" s="151" t="str">
        <f t="shared" si="303"/>
        <v/>
      </c>
      <c r="V1499" s="151" t="str">
        <f t="shared" si="304"/>
        <v/>
      </c>
      <c r="W1499" s="151" t="str">
        <f t="shared" si="305"/>
        <v/>
      </c>
      <c r="X1499" s="151">
        <f t="shared" si="306"/>
        <v>0</v>
      </c>
      <c r="Y1499" s="151">
        <f t="shared" si="307"/>
        <v>0</v>
      </c>
      <c r="Z1499" s="151" t="str">
        <f t="shared" si="308"/>
        <v/>
      </c>
      <c r="AA1499" s="151">
        <f>COUNTIF($F$2:F1499,F1499)</f>
        <v>0</v>
      </c>
      <c r="AB1499" s="156" t="str">
        <f t="shared" si="309"/>
        <v/>
      </c>
      <c r="AC1499" t="e">
        <f>VLOOKUP(C1499,'2-班级信息'!A:AH,31,0)</f>
        <v>#N/A</v>
      </c>
      <c r="AD1499" t="e">
        <f>VLOOKUP(C1499,'2-班级信息'!A:AH,8,0)</f>
        <v>#N/A</v>
      </c>
      <c r="AE1499" t="e">
        <f t="shared" si="310"/>
        <v>#N/A</v>
      </c>
      <c r="AF1499" t="e">
        <f t="shared" si="311"/>
        <v>#N/A</v>
      </c>
    </row>
    <row r="1500" spans="1:32">
      <c r="A1500" s="122"/>
      <c r="B1500" s="122"/>
      <c r="C1500" s="122"/>
      <c r="D1500" s="122"/>
      <c r="E1500" s="122"/>
      <c r="F1500" s="122"/>
      <c r="G1500" s="199"/>
      <c r="H1500" s="122"/>
      <c r="I1500" s="122"/>
      <c r="J1500" s="122"/>
      <c r="K1500" s="122"/>
      <c r="L1500" s="122"/>
      <c r="M1500" s="122"/>
      <c r="N1500" s="122"/>
      <c r="O1500" s="122"/>
      <c r="P1500" s="155" t="str">
        <f t="shared" si="299"/>
        <v xml:space="preserve"> </v>
      </c>
      <c r="Q1500" s="155" t="str">
        <f>IF(P1500="在读",IF(IFERROR(FIND("一",C1500),0)&gt;0,"一对一",VLOOKUP(LEFT(C1500,3),班级编码!A:H,8,0)),P1500)</f>
        <v xml:space="preserve"> </v>
      </c>
      <c r="R1500" s="157">
        <f t="shared" si="300"/>
        <v>0</v>
      </c>
      <c r="S1500" s="151">
        <f t="shared" si="301"/>
        <v>0</v>
      </c>
      <c r="T1500" s="151" t="str">
        <f t="shared" si="302"/>
        <v/>
      </c>
      <c r="U1500" s="151" t="str">
        <f t="shared" si="303"/>
        <v/>
      </c>
      <c r="V1500" s="151" t="str">
        <f t="shared" si="304"/>
        <v/>
      </c>
      <c r="W1500" s="151" t="str">
        <f t="shared" si="305"/>
        <v/>
      </c>
      <c r="X1500" s="151">
        <f t="shared" si="306"/>
        <v>0</v>
      </c>
      <c r="Y1500" s="151">
        <f t="shared" si="307"/>
        <v>0</v>
      </c>
      <c r="Z1500" s="151" t="str">
        <f t="shared" si="308"/>
        <v/>
      </c>
      <c r="AA1500" s="151">
        <f>COUNTIF($F$2:F1500,F1500)</f>
        <v>0</v>
      </c>
      <c r="AB1500" s="156" t="str">
        <f t="shared" si="309"/>
        <v/>
      </c>
      <c r="AC1500" t="e">
        <f>VLOOKUP(C1500,'2-班级信息'!A:AH,31,0)</f>
        <v>#N/A</v>
      </c>
      <c r="AD1500" t="e">
        <f>VLOOKUP(C1500,'2-班级信息'!A:AH,8,0)</f>
        <v>#N/A</v>
      </c>
      <c r="AE1500" t="e">
        <f t="shared" si="310"/>
        <v>#N/A</v>
      </c>
      <c r="AF1500" t="e">
        <f t="shared" si="311"/>
        <v>#N/A</v>
      </c>
    </row>
    <row r="1501" spans="1:32">
      <c r="A1501" s="122"/>
      <c r="B1501" s="122"/>
      <c r="C1501" s="122"/>
      <c r="D1501" s="122"/>
      <c r="E1501" s="122"/>
      <c r="F1501" s="122"/>
      <c r="G1501" s="199"/>
      <c r="H1501" s="122"/>
      <c r="I1501" s="122"/>
      <c r="J1501" s="122"/>
      <c r="K1501" s="122"/>
      <c r="L1501" s="122"/>
      <c r="M1501" s="122"/>
      <c r="N1501" s="122"/>
      <c r="O1501" s="122"/>
      <c r="P1501" s="155" t="str">
        <f t="shared" si="299"/>
        <v xml:space="preserve"> </v>
      </c>
      <c r="Q1501" s="155" t="str">
        <f>IF(P1501="在读",IF(IFERROR(FIND("一",C1501),0)&gt;0,"一对一",VLOOKUP(LEFT(C1501,3),班级编码!A:H,8,0)),P1501)</f>
        <v xml:space="preserve"> </v>
      </c>
      <c r="R1501" s="157">
        <f t="shared" si="300"/>
        <v>0</v>
      </c>
      <c r="S1501" s="151">
        <f t="shared" si="301"/>
        <v>0</v>
      </c>
      <c r="T1501" s="151" t="str">
        <f t="shared" si="302"/>
        <v/>
      </c>
      <c r="U1501" s="151" t="str">
        <f t="shared" si="303"/>
        <v/>
      </c>
      <c r="V1501" s="151" t="str">
        <f t="shared" si="304"/>
        <v/>
      </c>
      <c r="W1501" s="151" t="str">
        <f t="shared" si="305"/>
        <v/>
      </c>
      <c r="X1501" s="151">
        <f t="shared" si="306"/>
        <v>0</v>
      </c>
      <c r="Y1501" s="151">
        <f t="shared" si="307"/>
        <v>0</v>
      </c>
      <c r="Z1501" s="151" t="str">
        <f t="shared" si="308"/>
        <v/>
      </c>
      <c r="AA1501" s="151">
        <f>COUNTIF($F$2:F1501,F1501)</f>
        <v>0</v>
      </c>
      <c r="AB1501" s="156" t="str">
        <f t="shared" si="309"/>
        <v/>
      </c>
      <c r="AC1501" t="e">
        <f>VLOOKUP(C1501,'2-班级信息'!A:AH,31,0)</f>
        <v>#N/A</v>
      </c>
      <c r="AD1501" t="e">
        <f>VLOOKUP(C1501,'2-班级信息'!A:AH,8,0)</f>
        <v>#N/A</v>
      </c>
      <c r="AE1501" t="e">
        <f t="shared" si="310"/>
        <v>#N/A</v>
      </c>
      <c r="AF1501" t="e">
        <f t="shared" si="311"/>
        <v>#N/A</v>
      </c>
    </row>
    <row r="1502" spans="1:32">
      <c r="A1502" s="122"/>
      <c r="B1502" s="122"/>
      <c r="C1502" s="122"/>
      <c r="D1502" s="122"/>
      <c r="E1502" s="122"/>
      <c r="F1502" s="122"/>
      <c r="G1502" s="199"/>
      <c r="H1502" s="122"/>
      <c r="I1502" s="122"/>
      <c r="J1502" s="122"/>
      <c r="K1502" s="122"/>
      <c r="L1502" s="122"/>
      <c r="M1502" s="122"/>
      <c r="N1502" s="122"/>
      <c r="O1502" s="122"/>
      <c r="P1502" s="155" t="str">
        <f t="shared" si="299"/>
        <v xml:space="preserve"> </v>
      </c>
      <c r="Q1502" s="155" t="str">
        <f>IF(P1502="在读",IF(IFERROR(FIND("一",C1502),0)&gt;0,"一对一",VLOOKUP(LEFT(C1502,3),班级编码!A:H,8,0)),P1502)</f>
        <v xml:space="preserve"> </v>
      </c>
      <c r="R1502" s="157">
        <f t="shared" si="300"/>
        <v>0</v>
      </c>
      <c r="S1502" s="151">
        <f t="shared" si="301"/>
        <v>0</v>
      </c>
      <c r="T1502" s="151" t="str">
        <f t="shared" si="302"/>
        <v/>
      </c>
      <c r="U1502" s="151" t="str">
        <f t="shared" si="303"/>
        <v/>
      </c>
      <c r="V1502" s="151" t="str">
        <f t="shared" si="304"/>
        <v/>
      </c>
      <c r="W1502" s="151" t="str">
        <f t="shared" si="305"/>
        <v/>
      </c>
      <c r="X1502" s="151">
        <f t="shared" si="306"/>
        <v>0</v>
      </c>
      <c r="Y1502" s="151">
        <f t="shared" si="307"/>
        <v>0</v>
      </c>
      <c r="Z1502" s="151" t="str">
        <f t="shared" si="308"/>
        <v/>
      </c>
      <c r="AA1502" s="151">
        <f>COUNTIF($F$2:F1502,F1502)</f>
        <v>0</v>
      </c>
      <c r="AB1502" s="156" t="str">
        <f t="shared" si="309"/>
        <v/>
      </c>
      <c r="AC1502" t="e">
        <f>VLOOKUP(C1502,'2-班级信息'!A:AH,31,0)</f>
        <v>#N/A</v>
      </c>
      <c r="AD1502" t="e">
        <f>VLOOKUP(C1502,'2-班级信息'!A:AH,8,0)</f>
        <v>#N/A</v>
      </c>
      <c r="AE1502" t="e">
        <f t="shared" si="310"/>
        <v>#N/A</v>
      </c>
      <c r="AF1502" t="e">
        <f t="shared" si="311"/>
        <v>#N/A</v>
      </c>
    </row>
    <row r="1503" spans="1:32">
      <c r="A1503" s="122"/>
      <c r="B1503" s="122"/>
      <c r="C1503" s="122"/>
      <c r="D1503" s="122"/>
      <c r="E1503" s="122"/>
      <c r="F1503" s="122"/>
      <c r="G1503" s="199"/>
      <c r="H1503" s="122"/>
      <c r="I1503" s="122"/>
      <c r="J1503" s="122"/>
      <c r="K1503" s="122"/>
      <c r="L1503" s="122"/>
      <c r="M1503" s="122"/>
      <c r="N1503" s="122"/>
      <c r="O1503" s="122"/>
      <c r="P1503" s="155" t="str">
        <f t="shared" si="299"/>
        <v xml:space="preserve"> </v>
      </c>
      <c r="Q1503" s="155" t="str">
        <f>IF(P1503="在读",IF(IFERROR(FIND("一",C1503),0)&gt;0,"一对一",VLOOKUP(LEFT(C1503,3),班级编码!A:H,8,0)),P1503)</f>
        <v xml:space="preserve"> </v>
      </c>
      <c r="R1503" s="157">
        <f t="shared" si="300"/>
        <v>0</v>
      </c>
      <c r="S1503" s="151">
        <f t="shared" si="301"/>
        <v>0</v>
      </c>
      <c r="T1503" s="151" t="str">
        <f t="shared" si="302"/>
        <v/>
      </c>
      <c r="U1503" s="151" t="str">
        <f t="shared" si="303"/>
        <v/>
      </c>
      <c r="V1503" s="151" t="str">
        <f t="shared" si="304"/>
        <v/>
      </c>
      <c r="W1503" s="151" t="str">
        <f t="shared" si="305"/>
        <v/>
      </c>
      <c r="X1503" s="151">
        <f t="shared" si="306"/>
        <v>0</v>
      </c>
      <c r="Y1503" s="151">
        <f t="shared" si="307"/>
        <v>0</v>
      </c>
      <c r="Z1503" s="151" t="str">
        <f t="shared" si="308"/>
        <v/>
      </c>
      <c r="AA1503" s="151">
        <f>COUNTIF($F$2:F1503,F1503)</f>
        <v>0</v>
      </c>
      <c r="AB1503" s="156" t="str">
        <f t="shared" si="309"/>
        <v/>
      </c>
      <c r="AC1503" t="e">
        <f>VLOOKUP(C1503,'2-班级信息'!A:AH,31,0)</f>
        <v>#N/A</v>
      </c>
      <c r="AD1503" t="e">
        <f>VLOOKUP(C1503,'2-班级信息'!A:AH,8,0)</f>
        <v>#N/A</v>
      </c>
      <c r="AE1503" t="e">
        <f t="shared" si="310"/>
        <v>#N/A</v>
      </c>
      <c r="AF1503" t="e">
        <f t="shared" si="311"/>
        <v>#N/A</v>
      </c>
    </row>
    <row r="1504" spans="1:32">
      <c r="A1504" s="122"/>
      <c r="B1504" s="122"/>
      <c r="C1504" s="122"/>
      <c r="D1504" s="122"/>
      <c r="E1504" s="122"/>
      <c r="F1504" s="122"/>
      <c r="G1504" s="199"/>
      <c r="H1504" s="122"/>
      <c r="I1504" s="122"/>
      <c r="J1504" s="122"/>
      <c r="K1504" s="122"/>
      <c r="L1504" s="122"/>
      <c r="M1504" s="122"/>
      <c r="N1504" s="122"/>
      <c r="O1504" s="122"/>
      <c r="P1504" s="155" t="str">
        <f t="shared" si="299"/>
        <v xml:space="preserve"> </v>
      </c>
      <c r="Q1504" s="155" t="str">
        <f>IF(P1504="在读",IF(IFERROR(FIND("一",C1504),0)&gt;0,"一对一",VLOOKUP(LEFT(C1504,3),班级编码!A:H,8,0)),P1504)</f>
        <v xml:space="preserve"> </v>
      </c>
      <c r="R1504" s="157">
        <f t="shared" si="300"/>
        <v>0</v>
      </c>
      <c r="S1504" s="151">
        <f t="shared" si="301"/>
        <v>0</v>
      </c>
      <c r="T1504" s="151" t="str">
        <f t="shared" si="302"/>
        <v/>
      </c>
      <c r="U1504" s="151" t="str">
        <f t="shared" si="303"/>
        <v/>
      </c>
      <c r="V1504" s="151" t="str">
        <f t="shared" si="304"/>
        <v/>
      </c>
      <c r="W1504" s="151" t="str">
        <f t="shared" si="305"/>
        <v/>
      </c>
      <c r="X1504" s="151">
        <f t="shared" si="306"/>
        <v>0</v>
      </c>
      <c r="Y1504" s="151">
        <f t="shared" si="307"/>
        <v>0</v>
      </c>
      <c r="Z1504" s="151" t="str">
        <f t="shared" si="308"/>
        <v/>
      </c>
      <c r="AA1504" s="151">
        <f>COUNTIF($F$2:F1504,F1504)</f>
        <v>0</v>
      </c>
      <c r="AB1504" s="156" t="str">
        <f t="shared" si="309"/>
        <v/>
      </c>
      <c r="AC1504" t="e">
        <f>VLOOKUP(C1504,'2-班级信息'!A:AH,31,0)</f>
        <v>#N/A</v>
      </c>
      <c r="AD1504" t="e">
        <f>VLOOKUP(C1504,'2-班级信息'!A:AH,8,0)</f>
        <v>#N/A</v>
      </c>
      <c r="AE1504" t="e">
        <f t="shared" si="310"/>
        <v>#N/A</v>
      </c>
      <c r="AF1504" t="e">
        <f t="shared" si="311"/>
        <v>#N/A</v>
      </c>
    </row>
    <row r="1505" spans="1:32">
      <c r="A1505" s="122"/>
      <c r="B1505" s="122"/>
      <c r="C1505" s="122"/>
      <c r="D1505" s="122"/>
      <c r="E1505" s="122"/>
      <c r="F1505" s="122"/>
      <c r="G1505" s="199"/>
      <c r="H1505" s="122"/>
      <c r="I1505" s="122"/>
      <c r="J1505" s="122"/>
      <c r="K1505" s="122"/>
      <c r="L1505" s="122"/>
      <c r="M1505" s="122"/>
      <c r="N1505" s="122"/>
      <c r="O1505" s="122"/>
      <c r="P1505" s="155" t="str">
        <f t="shared" si="299"/>
        <v xml:space="preserve"> </v>
      </c>
      <c r="Q1505" s="155" t="str">
        <f>IF(P1505="在读",IF(IFERROR(FIND("一",C1505),0)&gt;0,"一对一",VLOOKUP(LEFT(C1505,3),班级编码!A:H,8,0)),P1505)</f>
        <v xml:space="preserve"> </v>
      </c>
      <c r="R1505" s="157">
        <f t="shared" si="300"/>
        <v>0</v>
      </c>
      <c r="S1505" s="151">
        <f t="shared" si="301"/>
        <v>0</v>
      </c>
      <c r="T1505" s="151" t="str">
        <f t="shared" si="302"/>
        <v/>
      </c>
      <c r="U1505" s="151" t="str">
        <f t="shared" si="303"/>
        <v/>
      </c>
      <c r="V1505" s="151" t="str">
        <f t="shared" si="304"/>
        <v/>
      </c>
      <c r="W1505" s="151" t="str">
        <f t="shared" si="305"/>
        <v/>
      </c>
      <c r="X1505" s="151">
        <f t="shared" si="306"/>
        <v>0</v>
      </c>
      <c r="Y1505" s="151">
        <f t="shared" si="307"/>
        <v>0</v>
      </c>
      <c r="Z1505" s="151" t="str">
        <f t="shared" si="308"/>
        <v/>
      </c>
      <c r="AA1505" s="151">
        <f>COUNTIF($F$2:F1505,F1505)</f>
        <v>0</v>
      </c>
      <c r="AB1505" s="156" t="str">
        <f t="shared" si="309"/>
        <v/>
      </c>
      <c r="AC1505" t="e">
        <f>VLOOKUP(C1505,'2-班级信息'!A:AH,31,0)</f>
        <v>#N/A</v>
      </c>
      <c r="AD1505" t="e">
        <f>VLOOKUP(C1505,'2-班级信息'!A:AH,8,0)</f>
        <v>#N/A</v>
      </c>
      <c r="AE1505" t="e">
        <f t="shared" si="310"/>
        <v>#N/A</v>
      </c>
      <c r="AF1505" t="e">
        <f t="shared" si="311"/>
        <v>#N/A</v>
      </c>
    </row>
    <row r="1506" spans="1:32">
      <c r="A1506" s="122"/>
      <c r="B1506" s="122"/>
      <c r="C1506" s="122"/>
      <c r="D1506" s="122"/>
      <c r="E1506" s="122"/>
      <c r="F1506" s="122"/>
      <c r="G1506" s="199"/>
      <c r="H1506" s="122"/>
      <c r="I1506" s="122"/>
      <c r="J1506" s="122"/>
      <c r="K1506" s="122"/>
      <c r="L1506" s="122"/>
      <c r="M1506" s="122"/>
      <c r="N1506" s="122"/>
      <c r="O1506" s="122"/>
      <c r="P1506" s="155" t="str">
        <f t="shared" si="299"/>
        <v xml:space="preserve"> </v>
      </c>
      <c r="Q1506" s="155" t="str">
        <f>IF(P1506="在读",IF(IFERROR(FIND("一",C1506),0)&gt;0,"一对一",VLOOKUP(LEFT(C1506,3),班级编码!A:H,8,0)),P1506)</f>
        <v xml:space="preserve"> </v>
      </c>
      <c r="R1506" s="157">
        <f t="shared" si="300"/>
        <v>0</v>
      </c>
      <c r="S1506" s="151">
        <f t="shared" si="301"/>
        <v>0</v>
      </c>
      <c r="T1506" s="151" t="str">
        <f t="shared" si="302"/>
        <v/>
      </c>
      <c r="U1506" s="151" t="str">
        <f t="shared" si="303"/>
        <v/>
      </c>
      <c r="V1506" s="151" t="str">
        <f t="shared" si="304"/>
        <v/>
      </c>
      <c r="W1506" s="151" t="str">
        <f t="shared" si="305"/>
        <v/>
      </c>
      <c r="X1506" s="151">
        <f t="shared" si="306"/>
        <v>0</v>
      </c>
      <c r="Y1506" s="151">
        <f t="shared" si="307"/>
        <v>0</v>
      </c>
      <c r="Z1506" s="151" t="str">
        <f t="shared" si="308"/>
        <v/>
      </c>
      <c r="AA1506" s="151">
        <f>COUNTIF($F$2:F1506,F1506)</f>
        <v>0</v>
      </c>
      <c r="AB1506" s="156" t="str">
        <f t="shared" si="309"/>
        <v/>
      </c>
      <c r="AC1506" t="e">
        <f>VLOOKUP(C1506,'2-班级信息'!A:AH,31,0)</f>
        <v>#N/A</v>
      </c>
      <c r="AD1506" t="e">
        <f>VLOOKUP(C1506,'2-班级信息'!A:AH,8,0)</f>
        <v>#N/A</v>
      </c>
      <c r="AE1506" t="e">
        <f t="shared" si="310"/>
        <v>#N/A</v>
      </c>
      <c r="AF1506" t="e">
        <f t="shared" si="311"/>
        <v>#N/A</v>
      </c>
    </row>
    <row r="1507" spans="1:32">
      <c r="A1507" s="122"/>
      <c r="B1507" s="122"/>
      <c r="C1507" s="122"/>
      <c r="D1507" s="122"/>
      <c r="E1507" s="122"/>
      <c r="F1507" s="122"/>
      <c r="G1507" s="199"/>
      <c r="H1507" s="122"/>
      <c r="I1507" s="122"/>
      <c r="J1507" s="122"/>
      <c r="K1507" s="122"/>
      <c r="L1507" s="122"/>
      <c r="M1507" s="122"/>
      <c r="N1507" s="122"/>
      <c r="O1507" s="122"/>
      <c r="P1507" s="155" t="str">
        <f t="shared" si="299"/>
        <v xml:space="preserve"> </v>
      </c>
      <c r="Q1507" s="155" t="str">
        <f>IF(P1507="在读",IF(IFERROR(FIND("一",C1507),0)&gt;0,"一对一",VLOOKUP(LEFT(C1507,3),班级编码!A:H,8,0)),P1507)</f>
        <v xml:space="preserve"> </v>
      </c>
      <c r="R1507" s="157">
        <f t="shared" si="300"/>
        <v>0</v>
      </c>
      <c r="S1507" s="151">
        <f t="shared" si="301"/>
        <v>0</v>
      </c>
      <c r="T1507" s="151" t="str">
        <f t="shared" si="302"/>
        <v/>
      </c>
      <c r="U1507" s="151" t="str">
        <f t="shared" si="303"/>
        <v/>
      </c>
      <c r="V1507" s="151" t="str">
        <f t="shared" si="304"/>
        <v/>
      </c>
      <c r="W1507" s="151" t="str">
        <f t="shared" si="305"/>
        <v/>
      </c>
      <c r="X1507" s="151">
        <f t="shared" si="306"/>
        <v>0</v>
      </c>
      <c r="Y1507" s="151">
        <f t="shared" si="307"/>
        <v>0</v>
      </c>
      <c r="Z1507" s="151" t="str">
        <f t="shared" si="308"/>
        <v/>
      </c>
      <c r="AA1507" s="151">
        <f>COUNTIF($F$2:F1507,F1507)</f>
        <v>0</v>
      </c>
      <c r="AB1507" s="156" t="str">
        <f t="shared" si="309"/>
        <v/>
      </c>
      <c r="AC1507" t="e">
        <f>VLOOKUP(C1507,'2-班级信息'!A:AH,31,0)</f>
        <v>#N/A</v>
      </c>
      <c r="AD1507" t="e">
        <f>VLOOKUP(C1507,'2-班级信息'!A:AH,8,0)</f>
        <v>#N/A</v>
      </c>
      <c r="AE1507" t="e">
        <f t="shared" si="310"/>
        <v>#N/A</v>
      </c>
      <c r="AF1507" t="e">
        <f t="shared" si="311"/>
        <v>#N/A</v>
      </c>
    </row>
    <row r="1508" spans="1:32">
      <c r="A1508" s="122"/>
      <c r="B1508" s="122"/>
      <c r="C1508" s="122"/>
      <c r="D1508" s="122"/>
      <c r="E1508" s="122"/>
      <c r="F1508" s="122"/>
      <c r="G1508" s="199"/>
      <c r="H1508" s="122"/>
      <c r="I1508" s="122"/>
      <c r="J1508" s="122"/>
      <c r="K1508" s="122"/>
      <c r="L1508" s="122"/>
      <c r="M1508" s="122"/>
      <c r="N1508" s="122"/>
      <c r="O1508" s="122"/>
      <c r="P1508" s="155" t="str">
        <f t="shared" si="299"/>
        <v xml:space="preserve"> </v>
      </c>
      <c r="Q1508" s="155" t="str">
        <f>IF(P1508="在读",IF(IFERROR(FIND("一",C1508),0)&gt;0,"一对一",VLOOKUP(LEFT(C1508,3),班级编码!A:H,8,0)),P1508)</f>
        <v xml:space="preserve"> </v>
      </c>
      <c r="R1508" s="157">
        <f t="shared" si="300"/>
        <v>0</v>
      </c>
      <c r="S1508" s="151">
        <f t="shared" si="301"/>
        <v>0</v>
      </c>
      <c r="T1508" s="151" t="str">
        <f t="shared" si="302"/>
        <v/>
      </c>
      <c r="U1508" s="151" t="str">
        <f t="shared" si="303"/>
        <v/>
      </c>
      <c r="V1508" s="151" t="str">
        <f t="shared" si="304"/>
        <v/>
      </c>
      <c r="W1508" s="151" t="str">
        <f t="shared" si="305"/>
        <v/>
      </c>
      <c r="X1508" s="151">
        <f t="shared" si="306"/>
        <v>0</v>
      </c>
      <c r="Y1508" s="151">
        <f t="shared" si="307"/>
        <v>0</v>
      </c>
      <c r="Z1508" s="151" t="str">
        <f t="shared" si="308"/>
        <v/>
      </c>
      <c r="AA1508" s="151">
        <f>COUNTIF($F$2:F1508,F1508)</f>
        <v>0</v>
      </c>
      <c r="AB1508" s="156" t="str">
        <f t="shared" si="309"/>
        <v/>
      </c>
      <c r="AC1508" t="e">
        <f>VLOOKUP(C1508,'2-班级信息'!A:AH,31,0)</f>
        <v>#N/A</v>
      </c>
      <c r="AD1508" t="e">
        <f>VLOOKUP(C1508,'2-班级信息'!A:AH,8,0)</f>
        <v>#N/A</v>
      </c>
      <c r="AE1508" t="e">
        <f t="shared" si="310"/>
        <v>#N/A</v>
      </c>
      <c r="AF1508" t="e">
        <f t="shared" si="311"/>
        <v>#N/A</v>
      </c>
    </row>
    <row r="1509" spans="1:32">
      <c r="A1509" s="122"/>
      <c r="B1509" s="122"/>
      <c r="C1509" s="122"/>
      <c r="D1509" s="122"/>
      <c r="E1509" s="122"/>
      <c r="F1509" s="122"/>
      <c r="G1509" s="199"/>
      <c r="H1509" s="122"/>
      <c r="I1509" s="122"/>
      <c r="J1509" s="122"/>
      <c r="K1509" s="122"/>
      <c r="L1509" s="122"/>
      <c r="M1509" s="122"/>
      <c r="N1509" s="122"/>
      <c r="O1509" s="122"/>
      <c r="P1509" s="155" t="str">
        <f t="shared" si="299"/>
        <v xml:space="preserve"> </v>
      </c>
      <c r="Q1509" s="155" t="str">
        <f>IF(P1509="在读",IF(IFERROR(FIND("一",C1509),0)&gt;0,"一对一",VLOOKUP(LEFT(C1509,3),班级编码!A:H,8,0)),P1509)</f>
        <v xml:space="preserve"> </v>
      </c>
      <c r="R1509" s="157">
        <f t="shared" si="300"/>
        <v>0</v>
      </c>
      <c r="S1509" s="151">
        <f t="shared" si="301"/>
        <v>0</v>
      </c>
      <c r="T1509" s="151" t="str">
        <f t="shared" si="302"/>
        <v/>
      </c>
      <c r="U1509" s="151" t="str">
        <f t="shared" si="303"/>
        <v/>
      </c>
      <c r="V1509" s="151" t="str">
        <f t="shared" si="304"/>
        <v/>
      </c>
      <c r="W1509" s="151" t="str">
        <f t="shared" si="305"/>
        <v/>
      </c>
      <c r="X1509" s="151">
        <f t="shared" si="306"/>
        <v>0</v>
      </c>
      <c r="Y1509" s="151">
        <f t="shared" si="307"/>
        <v>0</v>
      </c>
      <c r="Z1509" s="151" t="str">
        <f t="shared" si="308"/>
        <v/>
      </c>
      <c r="AA1509" s="151">
        <f>COUNTIF($F$2:F1509,F1509)</f>
        <v>0</v>
      </c>
      <c r="AB1509" s="156" t="str">
        <f t="shared" si="309"/>
        <v/>
      </c>
      <c r="AC1509" t="e">
        <f>VLOOKUP(C1509,'2-班级信息'!A:AH,31,0)</f>
        <v>#N/A</v>
      </c>
      <c r="AD1509" t="e">
        <f>VLOOKUP(C1509,'2-班级信息'!A:AH,8,0)</f>
        <v>#N/A</v>
      </c>
      <c r="AE1509" t="e">
        <f t="shared" si="310"/>
        <v>#N/A</v>
      </c>
      <c r="AF1509" t="e">
        <f t="shared" si="311"/>
        <v>#N/A</v>
      </c>
    </row>
    <row r="1510" spans="1:32">
      <c r="A1510" s="122"/>
      <c r="B1510" s="122"/>
      <c r="C1510" s="122"/>
      <c r="D1510" s="122"/>
      <c r="E1510" s="122"/>
      <c r="F1510" s="122"/>
      <c r="G1510" s="199"/>
      <c r="H1510" s="122"/>
      <c r="I1510" s="122"/>
      <c r="J1510" s="122"/>
      <c r="K1510" s="122"/>
      <c r="L1510" s="122"/>
      <c r="M1510" s="122"/>
      <c r="N1510" s="122"/>
      <c r="O1510" s="122"/>
      <c r="P1510" s="155" t="str">
        <f t="shared" si="299"/>
        <v xml:space="preserve"> </v>
      </c>
      <c r="Q1510" s="155" t="str">
        <f>IF(P1510="在读",IF(IFERROR(FIND("一",C1510),0)&gt;0,"一对一",VLOOKUP(LEFT(C1510,3),班级编码!A:H,8,0)),P1510)</f>
        <v xml:space="preserve"> </v>
      </c>
      <c r="R1510" s="157">
        <f t="shared" si="300"/>
        <v>0</v>
      </c>
      <c r="S1510" s="151">
        <f t="shared" si="301"/>
        <v>0</v>
      </c>
      <c r="T1510" s="151" t="str">
        <f t="shared" si="302"/>
        <v/>
      </c>
      <c r="U1510" s="151" t="str">
        <f t="shared" si="303"/>
        <v/>
      </c>
      <c r="V1510" s="151" t="str">
        <f t="shared" si="304"/>
        <v/>
      </c>
      <c r="W1510" s="151" t="str">
        <f t="shared" si="305"/>
        <v/>
      </c>
      <c r="X1510" s="151">
        <f t="shared" si="306"/>
        <v>0</v>
      </c>
      <c r="Y1510" s="151">
        <f t="shared" si="307"/>
        <v>0</v>
      </c>
      <c r="Z1510" s="151" t="str">
        <f t="shared" si="308"/>
        <v/>
      </c>
      <c r="AA1510" s="151">
        <f>COUNTIF($F$2:F1510,F1510)</f>
        <v>0</v>
      </c>
      <c r="AB1510" s="156" t="str">
        <f t="shared" si="309"/>
        <v/>
      </c>
      <c r="AC1510" t="e">
        <f>VLOOKUP(C1510,'2-班级信息'!A:AH,31,0)</f>
        <v>#N/A</v>
      </c>
      <c r="AD1510" t="e">
        <f>VLOOKUP(C1510,'2-班级信息'!A:AH,8,0)</f>
        <v>#N/A</v>
      </c>
      <c r="AE1510" t="e">
        <f t="shared" si="310"/>
        <v>#N/A</v>
      </c>
      <c r="AF1510" t="e">
        <f t="shared" si="311"/>
        <v>#N/A</v>
      </c>
    </row>
    <row r="1511" spans="1:32">
      <c r="A1511" s="122"/>
      <c r="B1511" s="122"/>
      <c r="C1511" s="122"/>
      <c r="D1511" s="122"/>
      <c r="E1511" s="122"/>
      <c r="F1511" s="122"/>
      <c r="G1511" s="199"/>
      <c r="H1511" s="122"/>
      <c r="I1511" s="122"/>
      <c r="J1511" s="122"/>
      <c r="K1511" s="122"/>
      <c r="L1511" s="122"/>
      <c r="M1511" s="122"/>
      <c r="N1511" s="122"/>
      <c r="O1511" s="122"/>
      <c r="P1511" s="155" t="str">
        <f t="shared" si="299"/>
        <v xml:space="preserve"> </v>
      </c>
      <c r="Q1511" s="155" t="str">
        <f>IF(P1511="在读",IF(IFERROR(FIND("一",C1511),0)&gt;0,"一对一",VLOOKUP(LEFT(C1511,3),班级编码!A:H,8,0)),P1511)</f>
        <v xml:space="preserve"> </v>
      </c>
      <c r="R1511" s="157">
        <f t="shared" si="300"/>
        <v>0</v>
      </c>
      <c r="S1511" s="151">
        <f t="shared" si="301"/>
        <v>0</v>
      </c>
      <c r="T1511" s="151" t="str">
        <f t="shared" si="302"/>
        <v/>
      </c>
      <c r="U1511" s="151" t="str">
        <f t="shared" si="303"/>
        <v/>
      </c>
      <c r="V1511" s="151" t="str">
        <f t="shared" si="304"/>
        <v/>
      </c>
      <c r="W1511" s="151" t="str">
        <f t="shared" si="305"/>
        <v/>
      </c>
      <c r="X1511" s="151">
        <f t="shared" si="306"/>
        <v>0</v>
      </c>
      <c r="Y1511" s="151">
        <f t="shared" si="307"/>
        <v>0</v>
      </c>
      <c r="Z1511" s="151" t="str">
        <f t="shared" si="308"/>
        <v/>
      </c>
      <c r="AA1511" s="151">
        <f>COUNTIF($F$2:F1511,F1511)</f>
        <v>0</v>
      </c>
      <c r="AB1511" s="156" t="str">
        <f t="shared" si="309"/>
        <v/>
      </c>
      <c r="AC1511" t="e">
        <f>VLOOKUP(C1511,'2-班级信息'!A:AH,31,0)</f>
        <v>#N/A</v>
      </c>
      <c r="AD1511" t="e">
        <f>VLOOKUP(C1511,'2-班级信息'!A:AH,8,0)</f>
        <v>#N/A</v>
      </c>
      <c r="AE1511" t="e">
        <f t="shared" si="310"/>
        <v>#N/A</v>
      </c>
      <c r="AF1511" t="e">
        <f t="shared" si="311"/>
        <v>#N/A</v>
      </c>
    </row>
    <row r="1512" spans="1:32">
      <c r="A1512" s="122"/>
      <c r="B1512" s="122"/>
      <c r="C1512" s="122"/>
      <c r="D1512" s="122"/>
      <c r="E1512" s="122"/>
      <c r="F1512" s="122"/>
      <c r="G1512" s="199"/>
      <c r="H1512" s="122"/>
      <c r="I1512" s="122"/>
      <c r="J1512" s="122"/>
      <c r="K1512" s="122"/>
      <c r="L1512" s="122"/>
      <c r="M1512" s="122"/>
      <c r="N1512" s="122"/>
      <c r="O1512" s="122"/>
      <c r="P1512" s="155" t="str">
        <f t="shared" si="299"/>
        <v xml:space="preserve"> </v>
      </c>
      <c r="Q1512" s="155" t="str">
        <f>IF(P1512="在读",IF(IFERROR(FIND("一",C1512),0)&gt;0,"一对一",VLOOKUP(LEFT(C1512,3),班级编码!A:H,8,0)),P1512)</f>
        <v xml:space="preserve"> </v>
      </c>
      <c r="R1512" s="157">
        <f t="shared" si="300"/>
        <v>0</v>
      </c>
      <c r="S1512" s="151">
        <f t="shared" si="301"/>
        <v>0</v>
      </c>
      <c r="T1512" s="151" t="str">
        <f t="shared" si="302"/>
        <v/>
      </c>
      <c r="U1512" s="151" t="str">
        <f t="shared" si="303"/>
        <v/>
      </c>
      <c r="V1512" s="151" t="str">
        <f t="shared" si="304"/>
        <v/>
      </c>
      <c r="W1512" s="151" t="str">
        <f t="shared" si="305"/>
        <v/>
      </c>
      <c r="X1512" s="151">
        <f t="shared" si="306"/>
        <v>0</v>
      </c>
      <c r="Y1512" s="151">
        <f t="shared" si="307"/>
        <v>0</v>
      </c>
      <c r="Z1512" s="151" t="str">
        <f t="shared" si="308"/>
        <v/>
      </c>
      <c r="AA1512" s="151">
        <f>COUNTIF($F$2:F1512,F1512)</f>
        <v>0</v>
      </c>
      <c r="AB1512" s="156" t="str">
        <f t="shared" si="309"/>
        <v/>
      </c>
      <c r="AC1512" t="e">
        <f>VLOOKUP(C1512,'2-班级信息'!A:AH,31,0)</f>
        <v>#N/A</v>
      </c>
      <c r="AD1512" t="e">
        <f>VLOOKUP(C1512,'2-班级信息'!A:AH,8,0)</f>
        <v>#N/A</v>
      </c>
      <c r="AE1512" t="e">
        <f t="shared" si="310"/>
        <v>#N/A</v>
      </c>
      <c r="AF1512" t="e">
        <f t="shared" si="311"/>
        <v>#N/A</v>
      </c>
    </row>
    <row r="1513" spans="1:32">
      <c r="A1513" s="122"/>
      <c r="B1513" s="122"/>
      <c r="C1513" s="122"/>
      <c r="D1513" s="122"/>
      <c r="E1513" s="122"/>
      <c r="F1513" s="122"/>
      <c r="G1513" s="199"/>
      <c r="H1513" s="122"/>
      <c r="I1513" s="122"/>
      <c r="J1513" s="122"/>
      <c r="K1513" s="122"/>
      <c r="L1513" s="122"/>
      <c r="M1513" s="122"/>
      <c r="N1513" s="122"/>
      <c r="O1513" s="122"/>
      <c r="P1513" s="155" t="str">
        <f t="shared" si="299"/>
        <v xml:space="preserve"> </v>
      </c>
      <c r="Q1513" s="155" t="str">
        <f>IF(P1513="在读",IF(IFERROR(FIND("一",C1513),0)&gt;0,"一对一",VLOOKUP(LEFT(C1513,3),班级编码!A:H,8,0)),P1513)</f>
        <v xml:space="preserve"> </v>
      </c>
      <c r="R1513" s="157">
        <f t="shared" si="300"/>
        <v>0</v>
      </c>
      <c r="S1513" s="151">
        <f t="shared" si="301"/>
        <v>0</v>
      </c>
      <c r="T1513" s="151" t="str">
        <f t="shared" si="302"/>
        <v/>
      </c>
      <c r="U1513" s="151" t="str">
        <f t="shared" si="303"/>
        <v/>
      </c>
      <c r="V1513" s="151" t="str">
        <f t="shared" si="304"/>
        <v/>
      </c>
      <c r="W1513" s="151" t="str">
        <f t="shared" si="305"/>
        <v/>
      </c>
      <c r="X1513" s="151">
        <f t="shared" si="306"/>
        <v>0</v>
      </c>
      <c r="Y1513" s="151">
        <f t="shared" si="307"/>
        <v>0</v>
      </c>
      <c r="Z1513" s="151" t="str">
        <f t="shared" si="308"/>
        <v/>
      </c>
      <c r="AA1513" s="151">
        <f>COUNTIF($F$2:F1513,F1513)</f>
        <v>0</v>
      </c>
      <c r="AB1513" s="156" t="str">
        <f t="shared" si="309"/>
        <v/>
      </c>
      <c r="AC1513" t="e">
        <f>VLOOKUP(C1513,'2-班级信息'!A:AH,31,0)</f>
        <v>#N/A</v>
      </c>
      <c r="AD1513" t="e">
        <f>VLOOKUP(C1513,'2-班级信息'!A:AH,8,0)</f>
        <v>#N/A</v>
      </c>
      <c r="AE1513" t="e">
        <f t="shared" si="310"/>
        <v>#N/A</v>
      </c>
      <c r="AF1513" t="e">
        <f t="shared" si="311"/>
        <v>#N/A</v>
      </c>
    </row>
    <row r="1514" spans="1:32">
      <c r="A1514" s="122"/>
      <c r="B1514" s="122"/>
      <c r="C1514" s="122"/>
      <c r="D1514" s="122"/>
      <c r="E1514" s="122"/>
      <c r="F1514" s="122"/>
      <c r="G1514" s="199"/>
      <c r="H1514" s="122"/>
      <c r="I1514" s="122"/>
      <c r="J1514" s="122"/>
      <c r="K1514" s="122"/>
      <c r="L1514" s="122"/>
      <c r="M1514" s="122"/>
      <c r="N1514" s="122"/>
      <c r="O1514" s="122"/>
      <c r="P1514" s="155" t="str">
        <f t="shared" si="299"/>
        <v xml:space="preserve"> </v>
      </c>
      <c r="Q1514" s="155" t="str">
        <f>IF(P1514="在读",IF(IFERROR(FIND("一",C1514),0)&gt;0,"一对一",VLOOKUP(LEFT(C1514,3),班级编码!A:H,8,0)),P1514)</f>
        <v xml:space="preserve"> </v>
      </c>
      <c r="R1514" s="157">
        <f t="shared" si="300"/>
        <v>0</v>
      </c>
      <c r="S1514" s="151">
        <f t="shared" si="301"/>
        <v>0</v>
      </c>
      <c r="T1514" s="151" t="str">
        <f t="shared" si="302"/>
        <v/>
      </c>
      <c r="U1514" s="151" t="str">
        <f t="shared" si="303"/>
        <v/>
      </c>
      <c r="V1514" s="151" t="str">
        <f t="shared" si="304"/>
        <v/>
      </c>
      <c r="W1514" s="151" t="str">
        <f t="shared" si="305"/>
        <v/>
      </c>
      <c r="X1514" s="151">
        <f t="shared" si="306"/>
        <v>0</v>
      </c>
      <c r="Y1514" s="151">
        <f t="shared" si="307"/>
        <v>0</v>
      </c>
      <c r="Z1514" s="151" t="str">
        <f t="shared" si="308"/>
        <v/>
      </c>
      <c r="AA1514" s="151">
        <f>COUNTIF($F$2:F1514,F1514)</f>
        <v>0</v>
      </c>
      <c r="AB1514" s="156" t="str">
        <f t="shared" si="309"/>
        <v/>
      </c>
      <c r="AC1514" t="e">
        <f>VLOOKUP(C1514,'2-班级信息'!A:AH,31,0)</f>
        <v>#N/A</v>
      </c>
      <c r="AD1514" t="e">
        <f>VLOOKUP(C1514,'2-班级信息'!A:AH,8,0)</f>
        <v>#N/A</v>
      </c>
      <c r="AE1514" t="e">
        <f t="shared" si="310"/>
        <v>#N/A</v>
      </c>
      <c r="AF1514" t="e">
        <f t="shared" si="311"/>
        <v>#N/A</v>
      </c>
    </row>
    <row r="1515" spans="1:32">
      <c r="A1515" s="122"/>
      <c r="B1515" s="122"/>
      <c r="C1515" s="122"/>
      <c r="D1515" s="122"/>
      <c r="E1515" s="122"/>
      <c r="F1515" s="122"/>
      <c r="G1515" s="199"/>
      <c r="H1515" s="122"/>
      <c r="I1515" s="122"/>
      <c r="J1515" s="122"/>
      <c r="K1515" s="122"/>
      <c r="L1515" s="122"/>
      <c r="M1515" s="122"/>
      <c r="N1515" s="122"/>
      <c r="O1515" s="122"/>
      <c r="P1515" s="155" t="str">
        <f t="shared" si="299"/>
        <v xml:space="preserve"> </v>
      </c>
      <c r="Q1515" s="155" t="str">
        <f>IF(P1515="在读",IF(IFERROR(FIND("一",C1515),0)&gt;0,"一对一",VLOOKUP(LEFT(C1515,3),班级编码!A:H,8,0)),P1515)</f>
        <v xml:space="preserve"> </v>
      </c>
      <c r="R1515" s="157">
        <f t="shared" si="300"/>
        <v>0</v>
      </c>
      <c r="S1515" s="151">
        <f t="shared" si="301"/>
        <v>0</v>
      </c>
      <c r="T1515" s="151" t="str">
        <f t="shared" si="302"/>
        <v/>
      </c>
      <c r="U1515" s="151" t="str">
        <f t="shared" si="303"/>
        <v/>
      </c>
      <c r="V1515" s="151" t="str">
        <f t="shared" si="304"/>
        <v/>
      </c>
      <c r="W1515" s="151" t="str">
        <f t="shared" si="305"/>
        <v/>
      </c>
      <c r="X1515" s="151">
        <f t="shared" si="306"/>
        <v>0</v>
      </c>
      <c r="Y1515" s="151">
        <f t="shared" si="307"/>
        <v>0</v>
      </c>
      <c r="Z1515" s="151" t="str">
        <f t="shared" si="308"/>
        <v/>
      </c>
      <c r="AA1515" s="151">
        <f>COUNTIF($F$2:F1515,F1515)</f>
        <v>0</v>
      </c>
      <c r="AB1515" s="156" t="str">
        <f t="shared" si="309"/>
        <v/>
      </c>
      <c r="AC1515" t="e">
        <f>VLOOKUP(C1515,'2-班级信息'!A:AH,31,0)</f>
        <v>#N/A</v>
      </c>
      <c r="AD1515" t="e">
        <f>VLOOKUP(C1515,'2-班级信息'!A:AH,8,0)</f>
        <v>#N/A</v>
      </c>
      <c r="AE1515" t="e">
        <f t="shared" si="310"/>
        <v>#N/A</v>
      </c>
      <c r="AF1515" t="e">
        <f t="shared" si="311"/>
        <v>#N/A</v>
      </c>
    </row>
    <row r="1516" spans="1:32">
      <c r="A1516" s="122"/>
      <c r="B1516" s="122"/>
      <c r="C1516" s="122"/>
      <c r="D1516" s="122"/>
      <c r="E1516" s="122"/>
      <c r="F1516" s="122"/>
      <c r="G1516" s="199"/>
      <c r="H1516" s="122"/>
      <c r="I1516" s="122"/>
      <c r="J1516" s="122"/>
      <c r="K1516" s="122"/>
      <c r="L1516" s="122"/>
      <c r="M1516" s="122"/>
      <c r="N1516" s="122"/>
      <c r="O1516" s="122"/>
      <c r="P1516" s="155" t="str">
        <f t="shared" si="299"/>
        <v xml:space="preserve"> </v>
      </c>
      <c r="Q1516" s="155" t="str">
        <f>IF(P1516="在读",IF(IFERROR(FIND("一",C1516),0)&gt;0,"一对一",VLOOKUP(LEFT(C1516,3),班级编码!A:H,8,0)),P1516)</f>
        <v xml:space="preserve"> </v>
      </c>
      <c r="R1516" s="157">
        <f t="shared" si="300"/>
        <v>0</v>
      </c>
      <c r="S1516" s="151">
        <f t="shared" si="301"/>
        <v>0</v>
      </c>
      <c r="T1516" s="151" t="str">
        <f t="shared" si="302"/>
        <v/>
      </c>
      <c r="U1516" s="151" t="str">
        <f t="shared" si="303"/>
        <v/>
      </c>
      <c r="V1516" s="151" t="str">
        <f t="shared" si="304"/>
        <v/>
      </c>
      <c r="W1516" s="151" t="str">
        <f t="shared" si="305"/>
        <v/>
      </c>
      <c r="X1516" s="151">
        <f t="shared" si="306"/>
        <v>0</v>
      </c>
      <c r="Y1516" s="151">
        <f t="shared" si="307"/>
        <v>0</v>
      </c>
      <c r="Z1516" s="151" t="str">
        <f t="shared" si="308"/>
        <v/>
      </c>
      <c r="AA1516" s="151">
        <f>COUNTIF($F$2:F1516,F1516)</f>
        <v>0</v>
      </c>
      <c r="AB1516" s="156" t="str">
        <f t="shared" si="309"/>
        <v/>
      </c>
      <c r="AC1516" t="e">
        <f>VLOOKUP(C1516,'2-班级信息'!A:AH,31,0)</f>
        <v>#N/A</v>
      </c>
      <c r="AD1516" t="e">
        <f>VLOOKUP(C1516,'2-班级信息'!A:AH,8,0)</f>
        <v>#N/A</v>
      </c>
      <c r="AE1516" t="e">
        <f t="shared" si="310"/>
        <v>#N/A</v>
      </c>
      <c r="AF1516" t="e">
        <f t="shared" si="311"/>
        <v>#N/A</v>
      </c>
    </row>
    <row r="1517" spans="1:32">
      <c r="A1517" s="122"/>
      <c r="B1517" s="122"/>
      <c r="C1517" s="122"/>
      <c r="D1517" s="122"/>
      <c r="E1517" s="122"/>
      <c r="F1517" s="122"/>
      <c r="G1517" s="199"/>
      <c r="H1517" s="122"/>
      <c r="I1517" s="122"/>
      <c r="J1517" s="122"/>
      <c r="K1517" s="122"/>
      <c r="L1517" s="122"/>
      <c r="M1517" s="122"/>
      <c r="N1517" s="122"/>
      <c r="O1517" s="122"/>
      <c r="P1517" s="155" t="str">
        <f t="shared" si="299"/>
        <v xml:space="preserve"> </v>
      </c>
      <c r="Q1517" s="155" t="str">
        <f>IF(P1517="在读",IF(IFERROR(FIND("一",C1517),0)&gt;0,"一对一",VLOOKUP(LEFT(C1517,3),班级编码!A:H,8,0)),P1517)</f>
        <v xml:space="preserve"> </v>
      </c>
      <c r="R1517" s="157">
        <f t="shared" si="300"/>
        <v>0</v>
      </c>
      <c r="S1517" s="151">
        <f t="shared" si="301"/>
        <v>0</v>
      </c>
      <c r="T1517" s="151" t="str">
        <f t="shared" si="302"/>
        <v/>
      </c>
      <c r="U1517" s="151" t="str">
        <f t="shared" si="303"/>
        <v/>
      </c>
      <c r="V1517" s="151" t="str">
        <f t="shared" si="304"/>
        <v/>
      </c>
      <c r="W1517" s="151" t="str">
        <f t="shared" si="305"/>
        <v/>
      </c>
      <c r="X1517" s="151">
        <f t="shared" si="306"/>
        <v>0</v>
      </c>
      <c r="Y1517" s="151">
        <f t="shared" si="307"/>
        <v>0</v>
      </c>
      <c r="Z1517" s="151" t="str">
        <f t="shared" si="308"/>
        <v/>
      </c>
      <c r="AA1517" s="151">
        <f>COUNTIF($F$2:F1517,F1517)</f>
        <v>0</v>
      </c>
      <c r="AB1517" s="156" t="str">
        <f t="shared" si="309"/>
        <v/>
      </c>
      <c r="AC1517" t="e">
        <f>VLOOKUP(C1517,'2-班级信息'!A:AH,31,0)</f>
        <v>#N/A</v>
      </c>
      <c r="AD1517" t="e">
        <f>VLOOKUP(C1517,'2-班级信息'!A:AH,8,0)</f>
        <v>#N/A</v>
      </c>
      <c r="AE1517" t="e">
        <f t="shared" si="310"/>
        <v>#N/A</v>
      </c>
      <c r="AF1517" t="e">
        <f t="shared" si="311"/>
        <v>#N/A</v>
      </c>
    </row>
    <row r="1518" spans="1:32">
      <c r="A1518" s="122"/>
      <c r="B1518" s="122"/>
      <c r="C1518" s="122"/>
      <c r="D1518" s="122"/>
      <c r="E1518" s="122"/>
      <c r="F1518" s="122"/>
      <c r="G1518" s="199"/>
      <c r="H1518" s="122"/>
      <c r="I1518" s="122"/>
      <c r="J1518" s="122"/>
      <c r="K1518" s="122"/>
      <c r="L1518" s="122"/>
      <c r="M1518" s="122"/>
      <c r="N1518" s="122"/>
      <c r="O1518" s="122"/>
      <c r="P1518" s="155" t="str">
        <f t="shared" si="299"/>
        <v xml:space="preserve"> </v>
      </c>
      <c r="Q1518" s="155" t="str">
        <f>IF(P1518="在读",IF(IFERROR(FIND("一",C1518),0)&gt;0,"一对一",VLOOKUP(LEFT(C1518,3),班级编码!A:H,8,0)),P1518)</f>
        <v xml:space="preserve"> </v>
      </c>
      <c r="R1518" s="157">
        <f t="shared" si="300"/>
        <v>0</v>
      </c>
      <c r="S1518" s="151">
        <f t="shared" si="301"/>
        <v>0</v>
      </c>
      <c r="T1518" s="151" t="str">
        <f t="shared" si="302"/>
        <v/>
      </c>
      <c r="U1518" s="151" t="str">
        <f t="shared" si="303"/>
        <v/>
      </c>
      <c r="V1518" s="151" t="str">
        <f t="shared" si="304"/>
        <v/>
      </c>
      <c r="W1518" s="151" t="str">
        <f t="shared" si="305"/>
        <v/>
      </c>
      <c r="X1518" s="151">
        <f t="shared" si="306"/>
        <v>0</v>
      </c>
      <c r="Y1518" s="151">
        <f t="shared" si="307"/>
        <v>0</v>
      </c>
      <c r="Z1518" s="151" t="str">
        <f t="shared" si="308"/>
        <v/>
      </c>
      <c r="AA1518" s="151">
        <f>COUNTIF($F$2:F1518,F1518)</f>
        <v>0</v>
      </c>
      <c r="AB1518" s="156" t="str">
        <f t="shared" si="309"/>
        <v/>
      </c>
      <c r="AC1518" t="e">
        <f>VLOOKUP(C1518,'2-班级信息'!A:AH,31,0)</f>
        <v>#N/A</v>
      </c>
      <c r="AD1518" t="e">
        <f>VLOOKUP(C1518,'2-班级信息'!A:AH,8,0)</f>
        <v>#N/A</v>
      </c>
      <c r="AE1518" t="e">
        <f t="shared" si="310"/>
        <v>#N/A</v>
      </c>
      <c r="AF1518" t="e">
        <f t="shared" si="311"/>
        <v>#N/A</v>
      </c>
    </row>
    <row r="1519" spans="1:32">
      <c r="A1519" s="122"/>
      <c r="B1519" s="122"/>
      <c r="C1519" s="122"/>
      <c r="D1519" s="122"/>
      <c r="E1519" s="122"/>
      <c r="F1519" s="122"/>
      <c r="G1519" s="199"/>
      <c r="H1519" s="122"/>
      <c r="I1519" s="122"/>
      <c r="J1519" s="122"/>
      <c r="K1519" s="122"/>
      <c r="L1519" s="122"/>
      <c r="M1519" s="122"/>
      <c r="N1519" s="122"/>
      <c r="O1519" s="122"/>
      <c r="P1519" s="155" t="str">
        <f t="shared" si="299"/>
        <v xml:space="preserve"> </v>
      </c>
      <c r="Q1519" s="155" t="str">
        <f>IF(P1519="在读",IF(IFERROR(FIND("一",C1519),0)&gt;0,"一对一",VLOOKUP(LEFT(C1519,3),班级编码!A:H,8,0)),P1519)</f>
        <v xml:space="preserve"> </v>
      </c>
      <c r="R1519" s="157">
        <f t="shared" si="300"/>
        <v>0</v>
      </c>
      <c r="S1519" s="151">
        <f t="shared" si="301"/>
        <v>0</v>
      </c>
      <c r="T1519" s="151" t="str">
        <f t="shared" si="302"/>
        <v/>
      </c>
      <c r="U1519" s="151" t="str">
        <f t="shared" si="303"/>
        <v/>
      </c>
      <c r="V1519" s="151" t="str">
        <f t="shared" si="304"/>
        <v/>
      </c>
      <c r="W1519" s="151" t="str">
        <f t="shared" si="305"/>
        <v/>
      </c>
      <c r="X1519" s="151">
        <f t="shared" si="306"/>
        <v>0</v>
      </c>
      <c r="Y1519" s="151">
        <f t="shared" si="307"/>
        <v>0</v>
      </c>
      <c r="Z1519" s="151" t="str">
        <f t="shared" si="308"/>
        <v/>
      </c>
      <c r="AA1519" s="151">
        <f>COUNTIF($F$2:F1519,F1519)</f>
        <v>0</v>
      </c>
      <c r="AB1519" s="156" t="str">
        <f t="shared" si="309"/>
        <v/>
      </c>
      <c r="AC1519" t="e">
        <f>VLOOKUP(C1519,'2-班级信息'!A:AH,31,0)</f>
        <v>#N/A</v>
      </c>
      <c r="AD1519" t="e">
        <f>VLOOKUP(C1519,'2-班级信息'!A:AH,8,0)</f>
        <v>#N/A</v>
      </c>
      <c r="AE1519" t="e">
        <f t="shared" si="310"/>
        <v>#N/A</v>
      </c>
      <c r="AF1519" t="e">
        <f t="shared" si="311"/>
        <v>#N/A</v>
      </c>
    </row>
    <row r="1520" spans="1:32">
      <c r="A1520" s="122"/>
      <c r="B1520" s="122"/>
      <c r="C1520" s="122"/>
      <c r="D1520" s="122"/>
      <c r="E1520" s="122"/>
      <c r="F1520" s="122"/>
      <c r="G1520" s="199"/>
      <c r="H1520" s="122"/>
      <c r="I1520" s="122"/>
      <c r="J1520" s="122"/>
      <c r="K1520" s="122"/>
      <c r="L1520" s="122"/>
      <c r="M1520" s="122"/>
      <c r="N1520" s="122"/>
      <c r="O1520" s="122"/>
      <c r="P1520" s="155" t="str">
        <f t="shared" si="299"/>
        <v xml:space="preserve"> </v>
      </c>
      <c r="Q1520" s="155" t="str">
        <f>IF(P1520="在读",IF(IFERROR(FIND("一",C1520),0)&gt;0,"一对一",VLOOKUP(LEFT(C1520,3),班级编码!A:H,8,0)),P1520)</f>
        <v xml:space="preserve"> </v>
      </c>
      <c r="R1520" s="157">
        <f t="shared" si="300"/>
        <v>0</v>
      </c>
      <c r="S1520" s="151">
        <f t="shared" si="301"/>
        <v>0</v>
      </c>
      <c r="T1520" s="151" t="str">
        <f t="shared" si="302"/>
        <v/>
      </c>
      <c r="U1520" s="151" t="str">
        <f t="shared" si="303"/>
        <v/>
      </c>
      <c r="V1520" s="151" t="str">
        <f t="shared" si="304"/>
        <v/>
      </c>
      <c r="W1520" s="151" t="str">
        <f t="shared" si="305"/>
        <v/>
      </c>
      <c r="X1520" s="151">
        <f t="shared" si="306"/>
        <v>0</v>
      </c>
      <c r="Y1520" s="151">
        <f t="shared" si="307"/>
        <v>0</v>
      </c>
      <c r="Z1520" s="151" t="str">
        <f t="shared" si="308"/>
        <v/>
      </c>
      <c r="AA1520" s="151">
        <f>COUNTIF($F$2:F1520,F1520)</f>
        <v>0</v>
      </c>
      <c r="AB1520" s="156" t="str">
        <f t="shared" si="309"/>
        <v/>
      </c>
      <c r="AC1520" t="e">
        <f>VLOOKUP(C1520,'2-班级信息'!A:AH,31,0)</f>
        <v>#N/A</v>
      </c>
      <c r="AD1520" t="e">
        <f>VLOOKUP(C1520,'2-班级信息'!A:AH,8,0)</f>
        <v>#N/A</v>
      </c>
      <c r="AE1520" t="e">
        <f t="shared" si="310"/>
        <v>#N/A</v>
      </c>
      <c r="AF1520" t="e">
        <f t="shared" si="311"/>
        <v>#N/A</v>
      </c>
    </row>
    <row r="1521" spans="1:32">
      <c r="A1521" s="122"/>
      <c r="B1521" s="122"/>
      <c r="C1521" s="122"/>
      <c r="D1521" s="122"/>
      <c r="E1521" s="122"/>
      <c r="F1521" s="122"/>
      <c r="G1521" s="199"/>
      <c r="H1521" s="122"/>
      <c r="I1521" s="122"/>
      <c r="J1521" s="122"/>
      <c r="K1521" s="122"/>
      <c r="L1521" s="122"/>
      <c r="M1521" s="122"/>
      <c r="N1521" s="122"/>
      <c r="O1521" s="122"/>
      <c r="P1521" s="155" t="str">
        <f t="shared" si="299"/>
        <v xml:space="preserve"> </v>
      </c>
      <c r="Q1521" s="155" t="str">
        <f>IF(P1521="在读",IF(IFERROR(FIND("一",C1521),0)&gt;0,"一对一",VLOOKUP(LEFT(C1521,3),班级编码!A:H,8,0)),P1521)</f>
        <v xml:space="preserve"> </v>
      </c>
      <c r="R1521" s="157">
        <f t="shared" si="300"/>
        <v>0</v>
      </c>
      <c r="S1521" s="151">
        <f t="shared" si="301"/>
        <v>0</v>
      </c>
      <c r="T1521" s="151" t="str">
        <f t="shared" si="302"/>
        <v/>
      </c>
      <c r="U1521" s="151" t="str">
        <f t="shared" si="303"/>
        <v/>
      </c>
      <c r="V1521" s="151" t="str">
        <f t="shared" si="304"/>
        <v/>
      </c>
      <c r="W1521" s="151" t="str">
        <f t="shared" si="305"/>
        <v/>
      </c>
      <c r="X1521" s="151">
        <f t="shared" si="306"/>
        <v>0</v>
      </c>
      <c r="Y1521" s="151">
        <f t="shared" si="307"/>
        <v>0</v>
      </c>
      <c r="Z1521" s="151" t="str">
        <f t="shared" si="308"/>
        <v/>
      </c>
      <c r="AA1521" s="151">
        <f>COUNTIF($F$2:F1521,F1521)</f>
        <v>0</v>
      </c>
      <c r="AB1521" s="156" t="str">
        <f t="shared" si="309"/>
        <v/>
      </c>
      <c r="AC1521" t="e">
        <f>VLOOKUP(C1521,'2-班级信息'!A:AH,31,0)</f>
        <v>#N/A</v>
      </c>
      <c r="AD1521" t="e">
        <f>VLOOKUP(C1521,'2-班级信息'!A:AH,8,0)</f>
        <v>#N/A</v>
      </c>
      <c r="AE1521" t="e">
        <f t="shared" si="310"/>
        <v>#N/A</v>
      </c>
      <c r="AF1521" t="e">
        <f t="shared" si="311"/>
        <v>#N/A</v>
      </c>
    </row>
    <row r="1522" spans="1:32">
      <c r="A1522" s="122"/>
      <c r="B1522" s="122"/>
      <c r="C1522" s="122"/>
      <c r="D1522" s="122"/>
      <c r="E1522" s="122"/>
      <c r="F1522" s="122"/>
      <c r="G1522" s="199"/>
      <c r="H1522" s="122"/>
      <c r="I1522" s="122"/>
      <c r="J1522" s="122"/>
      <c r="K1522" s="122"/>
      <c r="L1522" s="122"/>
      <c r="M1522" s="122"/>
      <c r="N1522" s="122"/>
      <c r="O1522" s="122"/>
      <c r="P1522" s="155" t="str">
        <f t="shared" si="299"/>
        <v xml:space="preserve"> </v>
      </c>
      <c r="Q1522" s="155" t="str">
        <f>IF(P1522="在读",IF(IFERROR(FIND("一",C1522),0)&gt;0,"一对一",VLOOKUP(LEFT(C1522,3),班级编码!A:H,8,0)),P1522)</f>
        <v xml:space="preserve"> </v>
      </c>
      <c r="R1522" s="157">
        <f t="shared" si="300"/>
        <v>0</v>
      </c>
      <c r="S1522" s="151">
        <f t="shared" si="301"/>
        <v>0</v>
      </c>
      <c r="T1522" s="151" t="str">
        <f t="shared" si="302"/>
        <v/>
      </c>
      <c r="U1522" s="151" t="str">
        <f t="shared" si="303"/>
        <v/>
      </c>
      <c r="V1522" s="151" t="str">
        <f t="shared" si="304"/>
        <v/>
      </c>
      <c r="W1522" s="151" t="str">
        <f t="shared" si="305"/>
        <v/>
      </c>
      <c r="X1522" s="151">
        <f t="shared" si="306"/>
        <v>0</v>
      </c>
      <c r="Y1522" s="151">
        <f t="shared" si="307"/>
        <v>0</v>
      </c>
      <c r="Z1522" s="151" t="str">
        <f t="shared" si="308"/>
        <v/>
      </c>
      <c r="AA1522" s="151">
        <f>COUNTIF($F$2:F1522,F1522)</f>
        <v>0</v>
      </c>
      <c r="AB1522" s="156" t="str">
        <f t="shared" si="309"/>
        <v/>
      </c>
      <c r="AC1522" t="e">
        <f>VLOOKUP(C1522,'2-班级信息'!A:AH,31,0)</f>
        <v>#N/A</v>
      </c>
      <c r="AD1522" t="e">
        <f>VLOOKUP(C1522,'2-班级信息'!A:AH,8,0)</f>
        <v>#N/A</v>
      </c>
      <c r="AE1522" t="e">
        <f t="shared" si="310"/>
        <v>#N/A</v>
      </c>
      <c r="AF1522" t="e">
        <f t="shared" si="311"/>
        <v>#N/A</v>
      </c>
    </row>
    <row r="1523" spans="1:32">
      <c r="A1523" s="122"/>
      <c r="B1523" s="122"/>
      <c r="C1523" s="122"/>
      <c r="D1523" s="122"/>
      <c r="E1523" s="122"/>
      <c r="F1523" s="122"/>
      <c r="G1523" s="199"/>
      <c r="H1523" s="122"/>
      <c r="I1523" s="122"/>
      <c r="J1523" s="122"/>
      <c r="K1523" s="122"/>
      <c r="L1523" s="122"/>
      <c r="M1523" s="122"/>
      <c r="N1523" s="122"/>
      <c r="O1523" s="122"/>
      <c r="P1523" s="155" t="str">
        <f t="shared" si="299"/>
        <v xml:space="preserve"> </v>
      </c>
      <c r="Q1523" s="155" t="str">
        <f>IF(P1523="在读",IF(IFERROR(FIND("一",C1523),0)&gt;0,"一对一",VLOOKUP(LEFT(C1523,3),班级编码!A:H,8,0)),P1523)</f>
        <v xml:space="preserve"> </v>
      </c>
      <c r="R1523" s="157">
        <f t="shared" si="300"/>
        <v>0</v>
      </c>
      <c r="S1523" s="151">
        <f t="shared" si="301"/>
        <v>0</v>
      </c>
      <c r="T1523" s="151" t="str">
        <f t="shared" si="302"/>
        <v/>
      </c>
      <c r="U1523" s="151" t="str">
        <f t="shared" si="303"/>
        <v/>
      </c>
      <c r="V1523" s="151" t="str">
        <f t="shared" si="304"/>
        <v/>
      </c>
      <c r="W1523" s="151" t="str">
        <f t="shared" si="305"/>
        <v/>
      </c>
      <c r="X1523" s="151">
        <f t="shared" si="306"/>
        <v>0</v>
      </c>
      <c r="Y1523" s="151">
        <f t="shared" si="307"/>
        <v>0</v>
      </c>
      <c r="Z1523" s="151" t="str">
        <f t="shared" si="308"/>
        <v/>
      </c>
      <c r="AA1523" s="151">
        <f>COUNTIF($F$2:F1523,F1523)</f>
        <v>0</v>
      </c>
      <c r="AB1523" s="156" t="str">
        <f t="shared" si="309"/>
        <v/>
      </c>
      <c r="AC1523" t="e">
        <f>VLOOKUP(C1523,'2-班级信息'!A:AH,31,0)</f>
        <v>#N/A</v>
      </c>
      <c r="AD1523" t="e">
        <f>VLOOKUP(C1523,'2-班级信息'!A:AH,8,0)</f>
        <v>#N/A</v>
      </c>
      <c r="AE1523" t="e">
        <f t="shared" si="310"/>
        <v>#N/A</v>
      </c>
      <c r="AF1523" t="e">
        <f t="shared" si="311"/>
        <v>#N/A</v>
      </c>
    </row>
    <row r="1524" spans="1:32">
      <c r="A1524" s="122"/>
      <c r="B1524" s="122"/>
      <c r="C1524" s="122"/>
      <c r="D1524" s="122"/>
      <c r="E1524" s="122"/>
      <c r="F1524" s="122"/>
      <c r="G1524" s="199"/>
      <c r="H1524" s="122"/>
      <c r="I1524" s="122"/>
      <c r="J1524" s="122"/>
      <c r="K1524" s="122"/>
      <c r="L1524" s="122"/>
      <c r="M1524" s="122"/>
      <c r="N1524" s="122"/>
      <c r="O1524" s="122"/>
      <c r="P1524" s="155" t="str">
        <f t="shared" si="299"/>
        <v xml:space="preserve"> </v>
      </c>
      <c r="Q1524" s="155" t="str">
        <f>IF(P1524="在读",IF(IFERROR(FIND("一",C1524),0)&gt;0,"一对一",VLOOKUP(LEFT(C1524,3),班级编码!A:H,8,0)),P1524)</f>
        <v xml:space="preserve"> </v>
      </c>
      <c r="R1524" s="157">
        <f t="shared" si="300"/>
        <v>0</v>
      </c>
      <c r="S1524" s="151">
        <f t="shared" si="301"/>
        <v>0</v>
      </c>
      <c r="T1524" s="151" t="str">
        <f t="shared" si="302"/>
        <v/>
      </c>
      <c r="U1524" s="151" t="str">
        <f t="shared" si="303"/>
        <v/>
      </c>
      <c r="V1524" s="151" t="str">
        <f t="shared" si="304"/>
        <v/>
      </c>
      <c r="W1524" s="151" t="str">
        <f t="shared" si="305"/>
        <v/>
      </c>
      <c r="X1524" s="151">
        <f t="shared" si="306"/>
        <v>0</v>
      </c>
      <c r="Y1524" s="151">
        <f t="shared" si="307"/>
        <v>0</v>
      </c>
      <c r="Z1524" s="151" t="str">
        <f t="shared" si="308"/>
        <v/>
      </c>
      <c r="AA1524" s="151">
        <f>COUNTIF($F$2:F1524,F1524)</f>
        <v>0</v>
      </c>
      <c r="AB1524" s="156" t="str">
        <f t="shared" si="309"/>
        <v/>
      </c>
      <c r="AC1524" t="e">
        <f>VLOOKUP(C1524,'2-班级信息'!A:AH,31,0)</f>
        <v>#N/A</v>
      </c>
      <c r="AD1524" t="e">
        <f>VLOOKUP(C1524,'2-班级信息'!A:AH,8,0)</f>
        <v>#N/A</v>
      </c>
      <c r="AE1524" t="e">
        <f t="shared" si="310"/>
        <v>#N/A</v>
      </c>
      <c r="AF1524" t="e">
        <f t="shared" si="311"/>
        <v>#N/A</v>
      </c>
    </row>
    <row r="1525" spans="1:32">
      <c r="A1525" s="122"/>
      <c r="B1525" s="122"/>
      <c r="C1525" s="122"/>
      <c r="D1525" s="122"/>
      <c r="E1525" s="122"/>
      <c r="F1525" s="122"/>
      <c r="G1525" s="199"/>
      <c r="H1525" s="122"/>
      <c r="I1525" s="122"/>
      <c r="J1525" s="122"/>
      <c r="K1525" s="122"/>
      <c r="L1525" s="122"/>
      <c r="M1525" s="122"/>
      <c r="N1525" s="122"/>
      <c r="O1525" s="122"/>
      <c r="P1525" s="155" t="str">
        <f t="shared" si="299"/>
        <v xml:space="preserve"> </v>
      </c>
      <c r="Q1525" s="155" t="str">
        <f>IF(P1525="在读",IF(IFERROR(FIND("一",C1525),0)&gt;0,"一对一",VLOOKUP(LEFT(C1525,3),班级编码!A:H,8,0)),P1525)</f>
        <v xml:space="preserve"> </v>
      </c>
      <c r="R1525" s="157">
        <f t="shared" si="300"/>
        <v>0</v>
      </c>
      <c r="S1525" s="151">
        <f t="shared" si="301"/>
        <v>0</v>
      </c>
      <c r="T1525" s="151" t="str">
        <f t="shared" si="302"/>
        <v/>
      </c>
      <c r="U1525" s="151" t="str">
        <f t="shared" si="303"/>
        <v/>
      </c>
      <c r="V1525" s="151" t="str">
        <f t="shared" si="304"/>
        <v/>
      </c>
      <c r="W1525" s="151" t="str">
        <f t="shared" si="305"/>
        <v/>
      </c>
      <c r="X1525" s="151">
        <f t="shared" si="306"/>
        <v>0</v>
      </c>
      <c r="Y1525" s="151">
        <f t="shared" si="307"/>
        <v>0</v>
      </c>
      <c r="Z1525" s="151" t="str">
        <f t="shared" si="308"/>
        <v/>
      </c>
      <c r="AA1525" s="151">
        <f>COUNTIF($F$2:F1525,F1525)</f>
        <v>0</v>
      </c>
      <c r="AB1525" s="156" t="str">
        <f t="shared" si="309"/>
        <v/>
      </c>
      <c r="AC1525" t="e">
        <f>VLOOKUP(C1525,'2-班级信息'!A:AH,31,0)</f>
        <v>#N/A</v>
      </c>
      <c r="AD1525" t="e">
        <f>VLOOKUP(C1525,'2-班级信息'!A:AH,8,0)</f>
        <v>#N/A</v>
      </c>
      <c r="AE1525" t="e">
        <f t="shared" si="310"/>
        <v>#N/A</v>
      </c>
      <c r="AF1525" t="e">
        <f t="shared" si="311"/>
        <v>#N/A</v>
      </c>
    </row>
    <row r="1526" spans="1:32">
      <c r="A1526" s="122"/>
      <c r="B1526" s="122"/>
      <c r="C1526" s="122"/>
      <c r="D1526" s="122"/>
      <c r="E1526" s="122"/>
      <c r="F1526" s="122"/>
      <c r="G1526" s="199"/>
      <c r="H1526" s="122"/>
      <c r="I1526" s="122"/>
      <c r="J1526" s="122"/>
      <c r="K1526" s="122"/>
      <c r="L1526" s="122"/>
      <c r="M1526" s="122"/>
      <c r="N1526" s="122"/>
      <c r="O1526" s="122"/>
      <c r="P1526" s="155" t="str">
        <f t="shared" si="299"/>
        <v xml:space="preserve"> </v>
      </c>
      <c r="Q1526" s="155" t="str">
        <f>IF(P1526="在读",IF(IFERROR(FIND("一",C1526),0)&gt;0,"一对一",VLOOKUP(LEFT(C1526,3),班级编码!A:H,8,0)),P1526)</f>
        <v xml:space="preserve"> </v>
      </c>
      <c r="R1526" s="157">
        <f t="shared" si="300"/>
        <v>0</v>
      </c>
      <c r="S1526" s="151">
        <f t="shared" si="301"/>
        <v>0</v>
      </c>
      <c r="T1526" s="151" t="str">
        <f t="shared" si="302"/>
        <v/>
      </c>
      <c r="U1526" s="151" t="str">
        <f t="shared" si="303"/>
        <v/>
      </c>
      <c r="V1526" s="151" t="str">
        <f t="shared" si="304"/>
        <v/>
      </c>
      <c r="W1526" s="151" t="str">
        <f t="shared" si="305"/>
        <v/>
      </c>
      <c r="X1526" s="151">
        <f t="shared" si="306"/>
        <v>0</v>
      </c>
      <c r="Y1526" s="151">
        <f t="shared" si="307"/>
        <v>0</v>
      </c>
      <c r="Z1526" s="151" t="str">
        <f t="shared" si="308"/>
        <v/>
      </c>
      <c r="AA1526" s="151">
        <f>COUNTIF($F$2:F1526,F1526)</f>
        <v>0</v>
      </c>
      <c r="AB1526" s="156" t="str">
        <f t="shared" si="309"/>
        <v/>
      </c>
      <c r="AC1526" t="e">
        <f>VLOOKUP(C1526,'2-班级信息'!A:AH,31,0)</f>
        <v>#N/A</v>
      </c>
      <c r="AD1526" t="e">
        <f>VLOOKUP(C1526,'2-班级信息'!A:AH,8,0)</f>
        <v>#N/A</v>
      </c>
      <c r="AE1526" t="e">
        <f t="shared" si="310"/>
        <v>#N/A</v>
      </c>
      <c r="AF1526" t="e">
        <f t="shared" si="311"/>
        <v>#N/A</v>
      </c>
    </row>
    <row r="1527" spans="1:32">
      <c r="A1527" s="122"/>
      <c r="B1527" s="122"/>
      <c r="C1527" s="122"/>
      <c r="D1527" s="122"/>
      <c r="E1527" s="122"/>
      <c r="F1527" s="122"/>
      <c r="G1527" s="199"/>
      <c r="H1527" s="122"/>
      <c r="I1527" s="122"/>
      <c r="J1527" s="122"/>
      <c r="K1527" s="122"/>
      <c r="L1527" s="122"/>
      <c r="M1527" s="122"/>
      <c r="N1527" s="122"/>
      <c r="O1527" s="122"/>
      <c r="P1527" s="155" t="str">
        <f t="shared" si="299"/>
        <v xml:space="preserve"> </v>
      </c>
      <c r="Q1527" s="155" t="str">
        <f>IF(P1527="在读",IF(IFERROR(FIND("一",C1527),0)&gt;0,"一对一",VLOOKUP(LEFT(C1527,3),班级编码!A:H,8,0)),P1527)</f>
        <v xml:space="preserve"> </v>
      </c>
      <c r="R1527" s="157">
        <f t="shared" si="300"/>
        <v>0</v>
      </c>
      <c r="S1527" s="151">
        <f t="shared" si="301"/>
        <v>0</v>
      </c>
      <c r="T1527" s="151" t="str">
        <f t="shared" si="302"/>
        <v/>
      </c>
      <c r="U1527" s="151" t="str">
        <f t="shared" si="303"/>
        <v/>
      </c>
      <c r="V1527" s="151" t="str">
        <f t="shared" si="304"/>
        <v/>
      </c>
      <c r="W1527" s="151" t="str">
        <f t="shared" si="305"/>
        <v/>
      </c>
      <c r="X1527" s="151">
        <f t="shared" si="306"/>
        <v>0</v>
      </c>
      <c r="Y1527" s="151">
        <f t="shared" si="307"/>
        <v>0</v>
      </c>
      <c r="Z1527" s="151" t="str">
        <f t="shared" si="308"/>
        <v/>
      </c>
      <c r="AA1527" s="151">
        <f>COUNTIF($F$2:F1527,F1527)</f>
        <v>0</v>
      </c>
      <c r="AB1527" s="156" t="str">
        <f t="shared" si="309"/>
        <v/>
      </c>
      <c r="AC1527" t="e">
        <f>VLOOKUP(C1527,'2-班级信息'!A:AH,31,0)</f>
        <v>#N/A</v>
      </c>
      <c r="AD1527" t="e">
        <f>VLOOKUP(C1527,'2-班级信息'!A:AH,8,0)</f>
        <v>#N/A</v>
      </c>
      <c r="AE1527" t="e">
        <f t="shared" si="310"/>
        <v>#N/A</v>
      </c>
      <c r="AF1527" t="e">
        <f t="shared" si="311"/>
        <v>#N/A</v>
      </c>
    </row>
    <row r="1528" spans="1:32">
      <c r="A1528" s="122"/>
      <c r="B1528" s="122"/>
      <c r="C1528" s="122"/>
      <c r="D1528" s="122"/>
      <c r="E1528" s="122"/>
      <c r="F1528" s="122"/>
      <c r="G1528" s="199"/>
      <c r="H1528" s="122"/>
      <c r="I1528" s="122"/>
      <c r="J1528" s="122"/>
      <c r="K1528" s="122"/>
      <c r="L1528" s="122"/>
      <c r="M1528" s="122"/>
      <c r="N1528" s="122"/>
      <c r="O1528" s="122"/>
      <c r="P1528" s="155" t="str">
        <f t="shared" si="299"/>
        <v xml:space="preserve"> </v>
      </c>
      <c r="Q1528" s="155" t="str">
        <f>IF(P1528="在读",IF(IFERROR(FIND("一",C1528),0)&gt;0,"一对一",VLOOKUP(LEFT(C1528,3),班级编码!A:H,8,0)),P1528)</f>
        <v xml:space="preserve"> </v>
      </c>
      <c r="R1528" s="157">
        <f t="shared" si="300"/>
        <v>0</v>
      </c>
      <c r="S1528" s="151">
        <f t="shared" si="301"/>
        <v>0</v>
      </c>
      <c r="T1528" s="151" t="str">
        <f t="shared" si="302"/>
        <v/>
      </c>
      <c r="U1528" s="151" t="str">
        <f t="shared" si="303"/>
        <v/>
      </c>
      <c r="V1528" s="151" t="str">
        <f t="shared" si="304"/>
        <v/>
      </c>
      <c r="W1528" s="151" t="str">
        <f t="shared" si="305"/>
        <v/>
      </c>
      <c r="X1528" s="151">
        <f t="shared" si="306"/>
        <v>0</v>
      </c>
      <c r="Y1528" s="151">
        <f t="shared" si="307"/>
        <v>0</v>
      </c>
      <c r="Z1528" s="151" t="str">
        <f t="shared" si="308"/>
        <v/>
      </c>
      <c r="AA1528" s="151">
        <f>COUNTIF($F$2:F1528,F1528)</f>
        <v>0</v>
      </c>
      <c r="AB1528" s="156" t="str">
        <f t="shared" si="309"/>
        <v/>
      </c>
      <c r="AC1528" t="e">
        <f>VLOOKUP(C1528,'2-班级信息'!A:AH,31,0)</f>
        <v>#N/A</v>
      </c>
      <c r="AD1528" t="e">
        <f>VLOOKUP(C1528,'2-班级信息'!A:AH,8,0)</f>
        <v>#N/A</v>
      </c>
      <c r="AE1528" t="e">
        <f t="shared" si="310"/>
        <v>#N/A</v>
      </c>
      <c r="AF1528" t="e">
        <f t="shared" si="311"/>
        <v>#N/A</v>
      </c>
    </row>
    <row r="1529" spans="1:32">
      <c r="A1529" s="122"/>
      <c r="B1529" s="122"/>
      <c r="C1529" s="122"/>
      <c r="D1529" s="122"/>
      <c r="E1529" s="122"/>
      <c r="F1529" s="122"/>
      <c r="G1529" s="199"/>
      <c r="H1529" s="122"/>
      <c r="I1529" s="122"/>
      <c r="J1529" s="122"/>
      <c r="K1529" s="122"/>
      <c r="L1529" s="122"/>
      <c r="M1529" s="122"/>
      <c r="N1529" s="122"/>
      <c r="O1529" s="122"/>
      <c r="P1529" s="155" t="str">
        <f t="shared" si="299"/>
        <v xml:space="preserve"> </v>
      </c>
      <c r="Q1529" s="155" t="str">
        <f>IF(P1529="在读",IF(IFERROR(FIND("一",C1529),0)&gt;0,"一对一",VLOOKUP(LEFT(C1529,3),班级编码!A:H,8,0)),P1529)</f>
        <v xml:space="preserve"> </v>
      </c>
      <c r="R1529" s="157">
        <f t="shared" si="300"/>
        <v>0</v>
      </c>
      <c r="S1529" s="151">
        <f t="shared" si="301"/>
        <v>0</v>
      </c>
      <c r="T1529" s="151" t="str">
        <f t="shared" si="302"/>
        <v/>
      </c>
      <c r="U1529" s="151" t="str">
        <f t="shared" si="303"/>
        <v/>
      </c>
      <c r="V1529" s="151" t="str">
        <f t="shared" si="304"/>
        <v/>
      </c>
      <c r="W1529" s="151" t="str">
        <f t="shared" si="305"/>
        <v/>
      </c>
      <c r="X1529" s="151">
        <f t="shared" si="306"/>
        <v>0</v>
      </c>
      <c r="Y1529" s="151">
        <f t="shared" si="307"/>
        <v>0</v>
      </c>
      <c r="Z1529" s="151" t="str">
        <f t="shared" si="308"/>
        <v/>
      </c>
      <c r="AA1529" s="151">
        <f>COUNTIF($F$2:F1529,F1529)</f>
        <v>0</v>
      </c>
      <c r="AB1529" s="156" t="str">
        <f t="shared" si="309"/>
        <v/>
      </c>
      <c r="AC1529" t="e">
        <f>VLOOKUP(C1529,'2-班级信息'!A:AH,31,0)</f>
        <v>#N/A</v>
      </c>
      <c r="AD1529" t="e">
        <f>VLOOKUP(C1529,'2-班级信息'!A:AH,8,0)</f>
        <v>#N/A</v>
      </c>
      <c r="AE1529" t="e">
        <f t="shared" si="310"/>
        <v>#N/A</v>
      </c>
      <c r="AF1529" t="e">
        <f t="shared" si="311"/>
        <v>#N/A</v>
      </c>
    </row>
    <row r="1530" spans="1:32">
      <c r="A1530" s="122"/>
      <c r="B1530" s="122"/>
      <c r="C1530" s="122"/>
      <c r="D1530" s="122"/>
      <c r="E1530" s="122"/>
      <c r="F1530" s="122"/>
      <c r="G1530" s="199"/>
      <c r="H1530" s="122"/>
      <c r="I1530" s="122"/>
      <c r="J1530" s="122"/>
      <c r="K1530" s="122"/>
      <c r="L1530" s="122"/>
      <c r="M1530" s="122"/>
      <c r="N1530" s="122"/>
      <c r="O1530" s="122"/>
      <c r="P1530" s="155" t="str">
        <f t="shared" si="299"/>
        <v xml:space="preserve"> </v>
      </c>
      <c r="Q1530" s="155" t="str">
        <f>IF(P1530="在读",IF(IFERROR(FIND("一",C1530),0)&gt;0,"一对一",VLOOKUP(LEFT(C1530,3),班级编码!A:H,8,0)),P1530)</f>
        <v xml:space="preserve"> </v>
      </c>
      <c r="R1530" s="157">
        <f t="shared" si="300"/>
        <v>0</v>
      </c>
      <c r="S1530" s="151">
        <f t="shared" si="301"/>
        <v>0</v>
      </c>
      <c r="T1530" s="151" t="str">
        <f t="shared" si="302"/>
        <v/>
      </c>
      <c r="U1530" s="151" t="str">
        <f t="shared" si="303"/>
        <v/>
      </c>
      <c r="V1530" s="151" t="str">
        <f t="shared" si="304"/>
        <v/>
      </c>
      <c r="W1530" s="151" t="str">
        <f t="shared" si="305"/>
        <v/>
      </c>
      <c r="X1530" s="151">
        <f t="shared" si="306"/>
        <v>0</v>
      </c>
      <c r="Y1530" s="151">
        <f t="shared" si="307"/>
        <v>0</v>
      </c>
      <c r="Z1530" s="151" t="str">
        <f t="shared" si="308"/>
        <v/>
      </c>
      <c r="AA1530" s="151">
        <f>COUNTIF($F$2:F1530,F1530)</f>
        <v>0</v>
      </c>
      <c r="AB1530" s="156" t="str">
        <f t="shared" si="309"/>
        <v/>
      </c>
      <c r="AC1530" t="e">
        <f>VLOOKUP(C1530,'2-班级信息'!A:AH,31,0)</f>
        <v>#N/A</v>
      </c>
      <c r="AD1530" t="e">
        <f>VLOOKUP(C1530,'2-班级信息'!A:AH,8,0)</f>
        <v>#N/A</v>
      </c>
      <c r="AE1530" t="e">
        <f t="shared" si="310"/>
        <v>#N/A</v>
      </c>
      <c r="AF1530" t="e">
        <f t="shared" si="311"/>
        <v>#N/A</v>
      </c>
    </row>
    <row r="1531" spans="1:32">
      <c r="A1531" s="122"/>
      <c r="B1531" s="122"/>
      <c r="C1531" s="122"/>
      <c r="D1531" s="122"/>
      <c r="E1531" s="122"/>
      <c r="F1531" s="122"/>
      <c r="G1531" s="199"/>
      <c r="H1531" s="122"/>
      <c r="I1531" s="122"/>
      <c r="J1531" s="122"/>
      <c r="K1531" s="122"/>
      <c r="L1531" s="122"/>
      <c r="M1531" s="122"/>
      <c r="N1531" s="122"/>
      <c r="O1531" s="122"/>
      <c r="P1531" s="155" t="str">
        <f t="shared" si="299"/>
        <v xml:space="preserve"> </v>
      </c>
      <c r="Q1531" s="155" t="str">
        <f>IF(P1531="在读",IF(IFERROR(FIND("一",C1531),0)&gt;0,"一对一",VLOOKUP(LEFT(C1531,3),班级编码!A:H,8,0)),P1531)</f>
        <v xml:space="preserve"> </v>
      </c>
      <c r="R1531" s="157">
        <f t="shared" si="300"/>
        <v>0</v>
      </c>
      <c r="S1531" s="151">
        <f t="shared" si="301"/>
        <v>0</v>
      </c>
      <c r="T1531" s="151" t="str">
        <f t="shared" si="302"/>
        <v/>
      </c>
      <c r="U1531" s="151" t="str">
        <f t="shared" si="303"/>
        <v/>
      </c>
      <c r="V1531" s="151" t="str">
        <f t="shared" si="304"/>
        <v/>
      </c>
      <c r="W1531" s="151" t="str">
        <f t="shared" si="305"/>
        <v/>
      </c>
      <c r="X1531" s="151">
        <f t="shared" si="306"/>
        <v>0</v>
      </c>
      <c r="Y1531" s="151">
        <f t="shared" si="307"/>
        <v>0</v>
      </c>
      <c r="Z1531" s="151" t="str">
        <f t="shared" si="308"/>
        <v/>
      </c>
      <c r="AA1531" s="151">
        <f>COUNTIF($F$2:F1531,F1531)</f>
        <v>0</v>
      </c>
      <c r="AB1531" s="156" t="str">
        <f t="shared" si="309"/>
        <v/>
      </c>
      <c r="AC1531" t="e">
        <f>VLOOKUP(C1531,'2-班级信息'!A:AH,31,0)</f>
        <v>#N/A</v>
      </c>
      <c r="AD1531" t="e">
        <f>VLOOKUP(C1531,'2-班级信息'!A:AH,8,0)</f>
        <v>#N/A</v>
      </c>
      <c r="AE1531" t="e">
        <f t="shared" si="310"/>
        <v>#N/A</v>
      </c>
      <c r="AF1531" t="e">
        <f t="shared" si="311"/>
        <v>#N/A</v>
      </c>
    </row>
    <row r="1532" spans="1:32">
      <c r="A1532" s="122"/>
      <c r="B1532" s="122"/>
      <c r="C1532" s="122"/>
      <c r="D1532" s="122"/>
      <c r="E1532" s="122"/>
      <c r="F1532" s="122"/>
      <c r="G1532" s="199"/>
      <c r="H1532" s="122"/>
      <c r="I1532" s="122"/>
      <c r="J1532" s="122"/>
      <c r="K1532" s="122"/>
      <c r="L1532" s="122"/>
      <c r="M1532" s="122"/>
      <c r="N1532" s="122"/>
      <c r="O1532" s="122"/>
      <c r="P1532" s="155" t="str">
        <f t="shared" si="299"/>
        <v xml:space="preserve"> </v>
      </c>
      <c r="Q1532" s="155" t="str">
        <f>IF(P1532="在读",IF(IFERROR(FIND("一",C1532),0)&gt;0,"一对一",VLOOKUP(LEFT(C1532,3),班级编码!A:H,8,0)),P1532)</f>
        <v xml:space="preserve"> </v>
      </c>
      <c r="R1532" s="157">
        <f t="shared" si="300"/>
        <v>0</v>
      </c>
      <c r="S1532" s="151">
        <f t="shared" si="301"/>
        <v>0</v>
      </c>
      <c r="T1532" s="151" t="str">
        <f t="shared" si="302"/>
        <v/>
      </c>
      <c r="U1532" s="151" t="str">
        <f t="shared" si="303"/>
        <v/>
      </c>
      <c r="V1532" s="151" t="str">
        <f t="shared" si="304"/>
        <v/>
      </c>
      <c r="W1532" s="151" t="str">
        <f t="shared" si="305"/>
        <v/>
      </c>
      <c r="X1532" s="151">
        <f t="shared" si="306"/>
        <v>0</v>
      </c>
      <c r="Y1532" s="151">
        <f t="shared" si="307"/>
        <v>0</v>
      </c>
      <c r="Z1532" s="151" t="str">
        <f t="shared" si="308"/>
        <v/>
      </c>
      <c r="AA1532" s="151">
        <f>COUNTIF($F$2:F1532,F1532)</f>
        <v>0</v>
      </c>
      <c r="AB1532" s="156" t="str">
        <f t="shared" si="309"/>
        <v/>
      </c>
      <c r="AC1532" t="e">
        <f>VLOOKUP(C1532,'2-班级信息'!A:AH,31,0)</f>
        <v>#N/A</v>
      </c>
      <c r="AD1532" t="e">
        <f>VLOOKUP(C1532,'2-班级信息'!A:AH,8,0)</f>
        <v>#N/A</v>
      </c>
      <c r="AE1532" t="e">
        <f t="shared" si="310"/>
        <v>#N/A</v>
      </c>
      <c r="AF1532" t="e">
        <f t="shared" si="311"/>
        <v>#N/A</v>
      </c>
    </row>
    <row r="1533" spans="1:32">
      <c r="A1533" s="122"/>
      <c r="B1533" s="122"/>
      <c r="C1533" s="122"/>
      <c r="D1533" s="122"/>
      <c r="E1533" s="122"/>
      <c r="F1533" s="122"/>
      <c r="G1533" s="199"/>
      <c r="H1533" s="122"/>
      <c r="I1533" s="122"/>
      <c r="J1533" s="122"/>
      <c r="K1533" s="122"/>
      <c r="L1533" s="122"/>
      <c r="M1533" s="122"/>
      <c r="N1533" s="122"/>
      <c r="O1533" s="122"/>
      <c r="P1533" s="155" t="str">
        <f t="shared" si="299"/>
        <v xml:space="preserve"> </v>
      </c>
      <c r="Q1533" s="155" t="str">
        <f>IF(P1533="在读",IF(IFERROR(FIND("一",C1533),0)&gt;0,"一对一",VLOOKUP(LEFT(C1533,3),班级编码!A:H,8,0)),P1533)</f>
        <v xml:space="preserve"> </v>
      </c>
      <c r="R1533" s="157">
        <f t="shared" si="300"/>
        <v>0</v>
      </c>
      <c r="S1533" s="151">
        <f t="shared" si="301"/>
        <v>0</v>
      </c>
      <c r="T1533" s="151" t="str">
        <f t="shared" si="302"/>
        <v/>
      </c>
      <c r="U1533" s="151" t="str">
        <f t="shared" si="303"/>
        <v/>
      </c>
      <c r="V1533" s="151" t="str">
        <f t="shared" si="304"/>
        <v/>
      </c>
      <c r="W1533" s="151" t="str">
        <f t="shared" si="305"/>
        <v/>
      </c>
      <c r="X1533" s="151">
        <f t="shared" si="306"/>
        <v>0</v>
      </c>
      <c r="Y1533" s="151">
        <f t="shared" si="307"/>
        <v>0</v>
      </c>
      <c r="Z1533" s="151" t="str">
        <f t="shared" si="308"/>
        <v/>
      </c>
      <c r="AA1533" s="151">
        <f>COUNTIF($F$2:F1533,F1533)</f>
        <v>0</v>
      </c>
      <c r="AB1533" s="156" t="str">
        <f t="shared" si="309"/>
        <v/>
      </c>
      <c r="AC1533" t="e">
        <f>VLOOKUP(C1533,'2-班级信息'!A:AH,31,0)</f>
        <v>#N/A</v>
      </c>
      <c r="AD1533" t="e">
        <f>VLOOKUP(C1533,'2-班级信息'!A:AH,8,0)</f>
        <v>#N/A</v>
      </c>
      <c r="AE1533" t="e">
        <f t="shared" si="310"/>
        <v>#N/A</v>
      </c>
      <c r="AF1533" t="e">
        <f t="shared" si="311"/>
        <v>#N/A</v>
      </c>
    </row>
    <row r="1534" spans="1:32">
      <c r="A1534" s="122"/>
      <c r="B1534" s="122"/>
      <c r="C1534" s="122"/>
      <c r="D1534" s="122"/>
      <c r="E1534" s="122"/>
      <c r="F1534" s="122"/>
      <c r="G1534" s="199"/>
      <c r="H1534" s="122"/>
      <c r="I1534" s="122"/>
      <c r="J1534" s="122"/>
      <c r="K1534" s="122"/>
      <c r="L1534" s="122"/>
      <c r="M1534" s="122"/>
      <c r="N1534" s="122"/>
      <c r="O1534" s="122"/>
      <c r="P1534" s="155" t="str">
        <f t="shared" si="299"/>
        <v xml:space="preserve"> </v>
      </c>
      <c r="Q1534" s="155" t="str">
        <f>IF(P1534="在读",IF(IFERROR(FIND("一",C1534),0)&gt;0,"一对一",VLOOKUP(LEFT(C1534,3),班级编码!A:H,8,0)),P1534)</f>
        <v xml:space="preserve"> </v>
      </c>
      <c r="R1534" s="157">
        <f t="shared" si="300"/>
        <v>0</v>
      </c>
      <c r="S1534" s="151">
        <f t="shared" si="301"/>
        <v>0</v>
      </c>
      <c r="T1534" s="151" t="str">
        <f t="shared" si="302"/>
        <v/>
      </c>
      <c r="U1534" s="151" t="str">
        <f t="shared" si="303"/>
        <v/>
      </c>
      <c r="V1534" s="151" t="str">
        <f t="shared" si="304"/>
        <v/>
      </c>
      <c r="W1534" s="151" t="str">
        <f t="shared" si="305"/>
        <v/>
      </c>
      <c r="X1534" s="151">
        <f t="shared" si="306"/>
        <v>0</v>
      </c>
      <c r="Y1534" s="151">
        <f t="shared" si="307"/>
        <v>0</v>
      </c>
      <c r="Z1534" s="151" t="str">
        <f t="shared" si="308"/>
        <v/>
      </c>
      <c r="AA1534" s="151">
        <f>COUNTIF($F$2:F1534,F1534)</f>
        <v>0</v>
      </c>
      <c r="AB1534" s="156" t="str">
        <f t="shared" si="309"/>
        <v/>
      </c>
      <c r="AC1534" t="e">
        <f>VLOOKUP(C1534,'2-班级信息'!A:AH,31,0)</f>
        <v>#N/A</v>
      </c>
      <c r="AD1534" t="e">
        <f>VLOOKUP(C1534,'2-班级信息'!A:AH,8,0)</f>
        <v>#N/A</v>
      </c>
      <c r="AE1534" t="e">
        <f t="shared" si="310"/>
        <v>#N/A</v>
      </c>
      <c r="AF1534" t="e">
        <f t="shared" si="311"/>
        <v>#N/A</v>
      </c>
    </row>
    <row r="1535" spans="1:32">
      <c r="A1535" s="122"/>
      <c r="B1535" s="122"/>
      <c r="C1535" s="122"/>
      <c r="D1535" s="122"/>
      <c r="E1535" s="122"/>
      <c r="F1535" s="122"/>
      <c r="G1535" s="199"/>
      <c r="H1535" s="122"/>
      <c r="I1535" s="122"/>
      <c r="J1535" s="122"/>
      <c r="K1535" s="122"/>
      <c r="L1535" s="122"/>
      <c r="M1535" s="122"/>
      <c r="N1535" s="122"/>
      <c r="O1535" s="122"/>
      <c r="P1535" s="155" t="str">
        <f t="shared" si="299"/>
        <v xml:space="preserve"> </v>
      </c>
      <c r="Q1535" s="155" t="str">
        <f>IF(P1535="在读",IF(IFERROR(FIND("一",C1535),0)&gt;0,"一对一",VLOOKUP(LEFT(C1535,3),班级编码!A:H,8,0)),P1535)</f>
        <v xml:space="preserve"> </v>
      </c>
      <c r="R1535" s="157">
        <f t="shared" si="300"/>
        <v>0</v>
      </c>
      <c r="S1535" s="151">
        <f t="shared" si="301"/>
        <v>0</v>
      </c>
      <c r="T1535" s="151" t="str">
        <f t="shared" si="302"/>
        <v/>
      </c>
      <c r="U1535" s="151" t="str">
        <f t="shared" si="303"/>
        <v/>
      </c>
      <c r="V1535" s="151" t="str">
        <f t="shared" si="304"/>
        <v/>
      </c>
      <c r="W1535" s="151" t="str">
        <f t="shared" si="305"/>
        <v/>
      </c>
      <c r="X1535" s="151">
        <f t="shared" si="306"/>
        <v>0</v>
      </c>
      <c r="Y1535" s="151">
        <f t="shared" si="307"/>
        <v>0</v>
      </c>
      <c r="Z1535" s="151" t="str">
        <f t="shared" si="308"/>
        <v/>
      </c>
      <c r="AA1535" s="151">
        <f>COUNTIF($F$2:F1535,F1535)</f>
        <v>0</v>
      </c>
      <c r="AB1535" s="156" t="str">
        <f t="shared" si="309"/>
        <v/>
      </c>
      <c r="AC1535" t="e">
        <f>VLOOKUP(C1535,'2-班级信息'!A:AH,31,0)</f>
        <v>#N/A</v>
      </c>
      <c r="AD1535" t="e">
        <f>VLOOKUP(C1535,'2-班级信息'!A:AH,8,0)</f>
        <v>#N/A</v>
      </c>
      <c r="AE1535" t="e">
        <f t="shared" si="310"/>
        <v>#N/A</v>
      </c>
      <c r="AF1535" t="e">
        <f t="shared" si="311"/>
        <v>#N/A</v>
      </c>
    </row>
    <row r="1536" spans="1:32">
      <c r="A1536" s="122"/>
      <c r="B1536" s="122"/>
      <c r="C1536" s="122"/>
      <c r="D1536" s="122"/>
      <c r="E1536" s="122"/>
      <c r="F1536" s="122"/>
      <c r="G1536" s="199"/>
      <c r="H1536" s="122"/>
      <c r="I1536" s="122"/>
      <c r="J1536" s="122"/>
      <c r="K1536" s="122"/>
      <c r="L1536" s="122"/>
      <c r="M1536" s="122"/>
      <c r="N1536" s="122"/>
      <c r="O1536" s="122"/>
      <c r="P1536" s="155" t="str">
        <f t="shared" si="299"/>
        <v xml:space="preserve"> </v>
      </c>
      <c r="Q1536" s="155" t="str">
        <f>IF(P1536="在读",IF(IFERROR(FIND("一",C1536),0)&gt;0,"一对一",VLOOKUP(LEFT(C1536,3),班级编码!A:H,8,0)),P1536)</f>
        <v xml:space="preserve"> </v>
      </c>
      <c r="R1536" s="157">
        <f t="shared" si="300"/>
        <v>0</v>
      </c>
      <c r="S1536" s="151">
        <f t="shared" si="301"/>
        <v>0</v>
      </c>
      <c r="T1536" s="151" t="str">
        <f t="shared" si="302"/>
        <v/>
      </c>
      <c r="U1536" s="151" t="str">
        <f t="shared" si="303"/>
        <v/>
      </c>
      <c r="V1536" s="151" t="str">
        <f t="shared" si="304"/>
        <v/>
      </c>
      <c r="W1536" s="151" t="str">
        <f t="shared" si="305"/>
        <v/>
      </c>
      <c r="X1536" s="151">
        <f t="shared" si="306"/>
        <v>0</v>
      </c>
      <c r="Y1536" s="151">
        <f t="shared" si="307"/>
        <v>0</v>
      </c>
      <c r="Z1536" s="151" t="str">
        <f t="shared" si="308"/>
        <v/>
      </c>
      <c r="AA1536" s="151">
        <f>COUNTIF($F$2:F1536,F1536)</f>
        <v>0</v>
      </c>
      <c r="AB1536" s="156" t="str">
        <f t="shared" si="309"/>
        <v/>
      </c>
      <c r="AC1536" t="e">
        <f>VLOOKUP(C1536,'2-班级信息'!A:AH,31,0)</f>
        <v>#N/A</v>
      </c>
      <c r="AD1536" t="e">
        <f>VLOOKUP(C1536,'2-班级信息'!A:AH,8,0)</f>
        <v>#N/A</v>
      </c>
      <c r="AE1536" t="e">
        <f t="shared" si="310"/>
        <v>#N/A</v>
      </c>
      <c r="AF1536" t="e">
        <f t="shared" si="311"/>
        <v>#N/A</v>
      </c>
    </row>
    <row r="1537" spans="1:32">
      <c r="A1537" s="122"/>
      <c r="B1537" s="122"/>
      <c r="C1537" s="122"/>
      <c r="D1537" s="122"/>
      <c r="E1537" s="122"/>
      <c r="F1537" s="122"/>
      <c r="G1537" s="199"/>
      <c r="H1537" s="122"/>
      <c r="I1537" s="122"/>
      <c r="J1537" s="122"/>
      <c r="K1537" s="122"/>
      <c r="L1537" s="122"/>
      <c r="M1537" s="122"/>
      <c r="N1537" s="122"/>
      <c r="O1537" s="122"/>
      <c r="P1537" s="155" t="str">
        <f t="shared" si="299"/>
        <v xml:space="preserve"> </v>
      </c>
      <c r="Q1537" s="155" t="str">
        <f>IF(P1537="在读",IF(IFERROR(FIND("一",C1537),0)&gt;0,"一对一",VLOOKUP(LEFT(C1537,3),班级编码!A:H,8,0)),P1537)</f>
        <v xml:space="preserve"> </v>
      </c>
      <c r="R1537" s="157">
        <f t="shared" si="300"/>
        <v>0</v>
      </c>
      <c r="S1537" s="151">
        <f t="shared" si="301"/>
        <v>0</v>
      </c>
      <c r="T1537" s="151" t="str">
        <f t="shared" si="302"/>
        <v/>
      </c>
      <c r="U1537" s="151" t="str">
        <f t="shared" si="303"/>
        <v/>
      </c>
      <c r="V1537" s="151" t="str">
        <f t="shared" si="304"/>
        <v/>
      </c>
      <c r="W1537" s="151" t="str">
        <f t="shared" si="305"/>
        <v/>
      </c>
      <c r="X1537" s="151">
        <f t="shared" si="306"/>
        <v>0</v>
      </c>
      <c r="Y1537" s="151">
        <f t="shared" si="307"/>
        <v>0</v>
      </c>
      <c r="Z1537" s="151" t="str">
        <f t="shared" si="308"/>
        <v/>
      </c>
      <c r="AA1537" s="151">
        <f>COUNTIF($F$2:F1537,F1537)</f>
        <v>0</v>
      </c>
      <c r="AB1537" s="156" t="str">
        <f t="shared" si="309"/>
        <v/>
      </c>
      <c r="AC1537" t="e">
        <f>VLOOKUP(C1537,'2-班级信息'!A:AH,31,0)</f>
        <v>#N/A</v>
      </c>
      <c r="AD1537" t="e">
        <f>VLOOKUP(C1537,'2-班级信息'!A:AH,8,0)</f>
        <v>#N/A</v>
      </c>
      <c r="AE1537" t="e">
        <f t="shared" si="310"/>
        <v>#N/A</v>
      </c>
      <c r="AF1537" t="e">
        <f t="shared" si="311"/>
        <v>#N/A</v>
      </c>
    </row>
    <row r="1538" spans="1:32">
      <c r="A1538" s="122"/>
      <c r="B1538" s="122"/>
      <c r="C1538" s="122"/>
      <c r="D1538" s="122"/>
      <c r="E1538" s="122"/>
      <c r="F1538" s="122"/>
      <c r="G1538" s="199"/>
      <c r="H1538" s="122"/>
      <c r="I1538" s="122"/>
      <c r="J1538" s="122"/>
      <c r="K1538" s="122"/>
      <c r="L1538" s="122"/>
      <c r="M1538" s="122"/>
      <c r="N1538" s="122"/>
      <c r="O1538" s="122"/>
      <c r="P1538" s="155" t="str">
        <f t="shared" si="299"/>
        <v xml:space="preserve"> </v>
      </c>
      <c r="Q1538" s="155" t="str">
        <f>IF(P1538="在读",IF(IFERROR(FIND("一",C1538),0)&gt;0,"一对一",VLOOKUP(LEFT(C1538,3),班级编码!A:H,8,0)),P1538)</f>
        <v xml:space="preserve"> </v>
      </c>
      <c r="R1538" s="157">
        <f t="shared" si="300"/>
        <v>0</v>
      </c>
      <c r="S1538" s="151">
        <f t="shared" si="301"/>
        <v>0</v>
      </c>
      <c r="T1538" s="151" t="str">
        <f t="shared" si="302"/>
        <v/>
      </c>
      <c r="U1538" s="151" t="str">
        <f t="shared" si="303"/>
        <v/>
      </c>
      <c r="V1538" s="151" t="str">
        <f t="shared" si="304"/>
        <v/>
      </c>
      <c r="W1538" s="151" t="str">
        <f t="shared" si="305"/>
        <v/>
      </c>
      <c r="X1538" s="151">
        <f t="shared" si="306"/>
        <v>0</v>
      </c>
      <c r="Y1538" s="151">
        <f t="shared" si="307"/>
        <v>0</v>
      </c>
      <c r="Z1538" s="151" t="str">
        <f t="shared" si="308"/>
        <v/>
      </c>
      <c r="AA1538" s="151">
        <f>COUNTIF($F$2:F1538,F1538)</f>
        <v>0</v>
      </c>
      <c r="AB1538" s="156" t="str">
        <f t="shared" si="309"/>
        <v/>
      </c>
      <c r="AC1538" t="e">
        <f>VLOOKUP(C1538,'2-班级信息'!A:AH,31,0)</f>
        <v>#N/A</v>
      </c>
      <c r="AD1538" t="e">
        <f>VLOOKUP(C1538,'2-班级信息'!A:AH,8,0)</f>
        <v>#N/A</v>
      </c>
      <c r="AE1538" t="e">
        <f t="shared" si="310"/>
        <v>#N/A</v>
      </c>
      <c r="AF1538" t="e">
        <f t="shared" si="311"/>
        <v>#N/A</v>
      </c>
    </row>
    <row r="1539" spans="1:32">
      <c r="A1539" s="122"/>
      <c r="B1539" s="122"/>
      <c r="C1539" s="122"/>
      <c r="D1539" s="122"/>
      <c r="E1539" s="122"/>
      <c r="F1539" s="122"/>
      <c r="G1539" s="199"/>
      <c r="H1539" s="122"/>
      <c r="I1539" s="122"/>
      <c r="J1539" s="122"/>
      <c r="K1539" s="122"/>
      <c r="L1539" s="122"/>
      <c r="M1539" s="122"/>
      <c r="N1539" s="122"/>
      <c r="O1539" s="122"/>
      <c r="P1539" s="155" t="str">
        <f t="shared" ref="P1539:P1602" si="312">IF(C1539="停读","停读",IF(C1539="未进班","未进班",IF(AND(L1539="",F1539&lt;&gt;""),"在读"," ")))</f>
        <v xml:space="preserve"> </v>
      </c>
      <c r="Q1539" s="155" t="str">
        <f>IF(P1539="在读",IF(IFERROR(FIND("一",C1539),0)&gt;0,"一对一",VLOOKUP(LEFT(C1539,3),班级编码!A:H,8,0)),P1539)</f>
        <v xml:space="preserve"> </v>
      </c>
      <c r="R1539" s="157">
        <f t="shared" ref="R1539:R1602" si="313">+C1539</f>
        <v>0</v>
      </c>
      <c r="S1539" s="151">
        <f t="shared" ref="S1539:S1602" si="314">IFERROR(LEFT(E1539,FIND(",",E1539)-1),E1539)</f>
        <v>0</v>
      </c>
      <c r="T1539" s="151" t="str">
        <f t="shared" ref="T1539:T1602" si="315">IF(X1539=Y1539,W1539,V1539)</f>
        <v/>
      </c>
      <c r="U1539" s="151" t="str">
        <f t="shared" ref="U1539:U1602" si="316">IF(X1539=Y1539,V1539,W1539)</f>
        <v/>
      </c>
      <c r="V1539" s="151" t="str">
        <f t="shared" ref="V1539:V1602" si="317">IFERROR(MID(E1539,FIND(",",E1539)+1,FIND("@",SUBSTITUTE(E1539,",","@",2))-FIND(",",E1539)-1),IF(ISERROR(FIND(",",E1539)),"",MID(E1539,FIND(",",E1539)+1,20)))</f>
        <v/>
      </c>
      <c r="W1539" s="151" t="str">
        <f t="shared" ref="W1539:W1602" si="318">IFERROR(MID(E1539,FIND("@",SUBSTITUTE(E1539,",","@",2))+1,10),"")</f>
        <v/>
      </c>
      <c r="X1539" s="151">
        <f t="shared" ref="X1539:X1602" si="319">LEN(V1539)</f>
        <v>0</v>
      </c>
      <c r="Y1539" s="151">
        <f t="shared" ref="Y1539:Y1602" si="320">LENB(V1539)</f>
        <v>0</v>
      </c>
      <c r="Z1539" s="151" t="str">
        <f t="shared" ref="Z1539:Z1602" si="321">IF(COUNTIF(F:F,F1539)&gt;1,"重复","")</f>
        <v/>
      </c>
      <c r="AA1539" s="151">
        <f>COUNTIF($F$2:F1539,F1539)</f>
        <v>0</v>
      </c>
      <c r="AB1539" s="156" t="str">
        <f t="shared" ref="AB1539:AB1602" si="322">IF(IFERROR(FIND("一",C1539),0)&gt;0,"一对一",LEFT(C1539,3))</f>
        <v/>
      </c>
      <c r="AC1539" t="e">
        <f>VLOOKUP(C1539,'2-班级信息'!A:AH,31,0)</f>
        <v>#N/A</v>
      </c>
      <c r="AD1539" t="e">
        <f>VLOOKUP(C1539,'2-班级信息'!A:AH,8,0)</f>
        <v>#N/A</v>
      </c>
      <c r="AE1539" t="e">
        <f t="shared" ref="AE1539:AE1602" si="323">IF(Q1539="一对一","一对一",VLOOKUP(H1539,AG:AH,2,0))</f>
        <v>#N/A</v>
      </c>
      <c r="AF1539" t="e">
        <f t="shared" ref="AF1539:AF1602" si="324">IF(OR(AE1539="幼儿班",AE1539="中学班",AE1539="一对一"),AE1539,IF(OR(AC1539="周日晚上",AC1539="周五晚上",AC1539="周六晚上"),AC1539,IF(OR(AC1539="周六上午",AC1539="周六下午",AC1539="周日上午",AC1539="周日下午",),"小学周末白天班","小学平时"&amp;AD1539&amp;"班")))</f>
        <v>#N/A</v>
      </c>
    </row>
    <row r="1540" spans="1:32">
      <c r="A1540" s="122"/>
      <c r="B1540" s="122"/>
      <c r="C1540" s="122"/>
      <c r="D1540" s="122"/>
      <c r="E1540" s="122"/>
      <c r="F1540" s="122"/>
      <c r="G1540" s="199"/>
      <c r="H1540" s="122"/>
      <c r="I1540" s="122"/>
      <c r="J1540" s="122"/>
      <c r="K1540" s="122"/>
      <c r="L1540" s="122"/>
      <c r="M1540" s="122"/>
      <c r="N1540" s="122"/>
      <c r="O1540" s="122"/>
      <c r="P1540" s="155" t="str">
        <f t="shared" si="312"/>
        <v xml:space="preserve"> </v>
      </c>
      <c r="Q1540" s="155" t="str">
        <f>IF(P1540="在读",IF(IFERROR(FIND("一",C1540),0)&gt;0,"一对一",VLOOKUP(LEFT(C1540,3),班级编码!A:H,8,0)),P1540)</f>
        <v xml:space="preserve"> </v>
      </c>
      <c r="R1540" s="157">
        <f t="shared" si="313"/>
        <v>0</v>
      </c>
      <c r="S1540" s="151">
        <f t="shared" si="314"/>
        <v>0</v>
      </c>
      <c r="T1540" s="151" t="str">
        <f t="shared" si="315"/>
        <v/>
      </c>
      <c r="U1540" s="151" t="str">
        <f t="shared" si="316"/>
        <v/>
      </c>
      <c r="V1540" s="151" t="str">
        <f t="shared" si="317"/>
        <v/>
      </c>
      <c r="W1540" s="151" t="str">
        <f t="shared" si="318"/>
        <v/>
      </c>
      <c r="X1540" s="151">
        <f t="shared" si="319"/>
        <v>0</v>
      </c>
      <c r="Y1540" s="151">
        <f t="shared" si="320"/>
        <v>0</v>
      </c>
      <c r="Z1540" s="151" t="str">
        <f t="shared" si="321"/>
        <v/>
      </c>
      <c r="AA1540" s="151">
        <f>COUNTIF($F$2:F1540,F1540)</f>
        <v>0</v>
      </c>
      <c r="AB1540" s="156" t="str">
        <f t="shared" si="322"/>
        <v/>
      </c>
      <c r="AC1540" t="e">
        <f>VLOOKUP(C1540,'2-班级信息'!A:AH,31,0)</f>
        <v>#N/A</v>
      </c>
      <c r="AD1540" t="e">
        <f>VLOOKUP(C1540,'2-班级信息'!A:AH,8,0)</f>
        <v>#N/A</v>
      </c>
      <c r="AE1540" t="e">
        <f t="shared" si="323"/>
        <v>#N/A</v>
      </c>
      <c r="AF1540" t="e">
        <f t="shared" si="324"/>
        <v>#N/A</v>
      </c>
    </row>
    <row r="1541" spans="1:32">
      <c r="A1541" s="122"/>
      <c r="B1541" s="122"/>
      <c r="C1541" s="122"/>
      <c r="D1541" s="122"/>
      <c r="E1541" s="122"/>
      <c r="F1541" s="122"/>
      <c r="G1541" s="199"/>
      <c r="H1541" s="122"/>
      <c r="I1541" s="122"/>
      <c r="J1541" s="122"/>
      <c r="K1541" s="122"/>
      <c r="L1541" s="122"/>
      <c r="M1541" s="122"/>
      <c r="N1541" s="122"/>
      <c r="O1541" s="122"/>
      <c r="P1541" s="155" t="str">
        <f t="shared" si="312"/>
        <v xml:space="preserve"> </v>
      </c>
      <c r="Q1541" s="155" t="str">
        <f>IF(P1541="在读",IF(IFERROR(FIND("一",C1541),0)&gt;0,"一对一",VLOOKUP(LEFT(C1541,3),班级编码!A:H,8,0)),P1541)</f>
        <v xml:space="preserve"> </v>
      </c>
      <c r="R1541" s="157">
        <f t="shared" si="313"/>
        <v>0</v>
      </c>
      <c r="S1541" s="151">
        <f t="shared" si="314"/>
        <v>0</v>
      </c>
      <c r="T1541" s="151" t="str">
        <f t="shared" si="315"/>
        <v/>
      </c>
      <c r="U1541" s="151" t="str">
        <f t="shared" si="316"/>
        <v/>
      </c>
      <c r="V1541" s="151" t="str">
        <f t="shared" si="317"/>
        <v/>
      </c>
      <c r="W1541" s="151" t="str">
        <f t="shared" si="318"/>
        <v/>
      </c>
      <c r="X1541" s="151">
        <f t="shared" si="319"/>
        <v>0</v>
      </c>
      <c r="Y1541" s="151">
        <f t="shared" si="320"/>
        <v>0</v>
      </c>
      <c r="Z1541" s="151" t="str">
        <f t="shared" si="321"/>
        <v/>
      </c>
      <c r="AA1541" s="151">
        <f>COUNTIF($F$2:F1541,F1541)</f>
        <v>0</v>
      </c>
      <c r="AB1541" s="156" t="str">
        <f t="shared" si="322"/>
        <v/>
      </c>
      <c r="AC1541" t="e">
        <f>VLOOKUP(C1541,'2-班级信息'!A:AH,31,0)</f>
        <v>#N/A</v>
      </c>
      <c r="AD1541" t="e">
        <f>VLOOKUP(C1541,'2-班级信息'!A:AH,8,0)</f>
        <v>#N/A</v>
      </c>
      <c r="AE1541" t="e">
        <f t="shared" si="323"/>
        <v>#N/A</v>
      </c>
      <c r="AF1541" t="e">
        <f t="shared" si="324"/>
        <v>#N/A</v>
      </c>
    </row>
    <row r="1542" spans="1:32">
      <c r="A1542" s="122"/>
      <c r="B1542" s="122"/>
      <c r="C1542" s="122"/>
      <c r="D1542" s="122"/>
      <c r="E1542" s="122"/>
      <c r="F1542" s="122"/>
      <c r="G1542" s="199"/>
      <c r="H1542" s="122"/>
      <c r="I1542" s="122"/>
      <c r="J1542" s="122"/>
      <c r="K1542" s="122"/>
      <c r="L1542" s="122"/>
      <c r="M1542" s="122"/>
      <c r="N1542" s="122"/>
      <c r="O1542" s="122"/>
      <c r="P1542" s="155" t="str">
        <f t="shared" si="312"/>
        <v xml:space="preserve"> </v>
      </c>
      <c r="Q1542" s="155" t="str">
        <f>IF(P1542="在读",IF(IFERROR(FIND("一",C1542),0)&gt;0,"一对一",VLOOKUP(LEFT(C1542,3),班级编码!A:H,8,0)),P1542)</f>
        <v xml:space="preserve"> </v>
      </c>
      <c r="R1542" s="157">
        <f t="shared" si="313"/>
        <v>0</v>
      </c>
      <c r="S1542" s="151">
        <f t="shared" si="314"/>
        <v>0</v>
      </c>
      <c r="T1542" s="151" t="str">
        <f t="shared" si="315"/>
        <v/>
      </c>
      <c r="U1542" s="151" t="str">
        <f t="shared" si="316"/>
        <v/>
      </c>
      <c r="V1542" s="151" t="str">
        <f t="shared" si="317"/>
        <v/>
      </c>
      <c r="W1542" s="151" t="str">
        <f t="shared" si="318"/>
        <v/>
      </c>
      <c r="X1542" s="151">
        <f t="shared" si="319"/>
        <v>0</v>
      </c>
      <c r="Y1542" s="151">
        <f t="shared" si="320"/>
        <v>0</v>
      </c>
      <c r="Z1542" s="151" t="str">
        <f t="shared" si="321"/>
        <v/>
      </c>
      <c r="AA1542" s="151">
        <f>COUNTIF($F$2:F1542,F1542)</f>
        <v>0</v>
      </c>
      <c r="AB1542" s="156" t="str">
        <f t="shared" si="322"/>
        <v/>
      </c>
      <c r="AC1542" t="e">
        <f>VLOOKUP(C1542,'2-班级信息'!A:AH,31,0)</f>
        <v>#N/A</v>
      </c>
      <c r="AD1542" t="e">
        <f>VLOOKUP(C1542,'2-班级信息'!A:AH,8,0)</f>
        <v>#N/A</v>
      </c>
      <c r="AE1542" t="e">
        <f t="shared" si="323"/>
        <v>#N/A</v>
      </c>
      <c r="AF1542" t="e">
        <f t="shared" si="324"/>
        <v>#N/A</v>
      </c>
    </row>
    <row r="1543" spans="1:32">
      <c r="A1543" s="122"/>
      <c r="B1543" s="122"/>
      <c r="C1543" s="122"/>
      <c r="D1543" s="122"/>
      <c r="E1543" s="122"/>
      <c r="F1543" s="122"/>
      <c r="G1543" s="199"/>
      <c r="H1543" s="122"/>
      <c r="I1543" s="122"/>
      <c r="J1543" s="122"/>
      <c r="K1543" s="122"/>
      <c r="L1543" s="122"/>
      <c r="M1543" s="122"/>
      <c r="N1543" s="122"/>
      <c r="O1543" s="122"/>
      <c r="P1543" s="155" t="str">
        <f t="shared" si="312"/>
        <v xml:space="preserve"> </v>
      </c>
      <c r="Q1543" s="155" t="str">
        <f>IF(P1543="在读",IF(IFERROR(FIND("一",C1543),0)&gt;0,"一对一",VLOOKUP(LEFT(C1543,3),班级编码!A:H,8,0)),P1543)</f>
        <v xml:space="preserve"> </v>
      </c>
      <c r="R1543" s="157">
        <f t="shared" si="313"/>
        <v>0</v>
      </c>
      <c r="S1543" s="151">
        <f t="shared" si="314"/>
        <v>0</v>
      </c>
      <c r="T1543" s="151" t="str">
        <f t="shared" si="315"/>
        <v/>
      </c>
      <c r="U1543" s="151" t="str">
        <f t="shared" si="316"/>
        <v/>
      </c>
      <c r="V1543" s="151" t="str">
        <f t="shared" si="317"/>
        <v/>
      </c>
      <c r="W1543" s="151" t="str">
        <f t="shared" si="318"/>
        <v/>
      </c>
      <c r="X1543" s="151">
        <f t="shared" si="319"/>
        <v>0</v>
      </c>
      <c r="Y1543" s="151">
        <f t="shared" si="320"/>
        <v>0</v>
      </c>
      <c r="Z1543" s="151" t="str">
        <f t="shared" si="321"/>
        <v/>
      </c>
      <c r="AA1543" s="151">
        <f>COUNTIF($F$2:F1543,F1543)</f>
        <v>0</v>
      </c>
      <c r="AB1543" s="156" t="str">
        <f t="shared" si="322"/>
        <v/>
      </c>
      <c r="AC1543" t="e">
        <f>VLOOKUP(C1543,'2-班级信息'!A:AH,31,0)</f>
        <v>#N/A</v>
      </c>
      <c r="AD1543" t="e">
        <f>VLOOKUP(C1543,'2-班级信息'!A:AH,8,0)</f>
        <v>#N/A</v>
      </c>
      <c r="AE1543" t="e">
        <f t="shared" si="323"/>
        <v>#N/A</v>
      </c>
      <c r="AF1543" t="e">
        <f t="shared" si="324"/>
        <v>#N/A</v>
      </c>
    </row>
    <row r="1544" spans="1:32">
      <c r="A1544" s="122"/>
      <c r="B1544" s="122"/>
      <c r="C1544" s="122"/>
      <c r="D1544" s="122"/>
      <c r="E1544" s="122"/>
      <c r="F1544" s="122"/>
      <c r="G1544" s="199"/>
      <c r="H1544" s="122"/>
      <c r="I1544" s="122"/>
      <c r="J1544" s="122"/>
      <c r="K1544" s="122"/>
      <c r="L1544" s="122"/>
      <c r="M1544" s="122"/>
      <c r="N1544" s="122"/>
      <c r="O1544" s="122"/>
      <c r="P1544" s="155" t="str">
        <f t="shared" si="312"/>
        <v xml:space="preserve"> </v>
      </c>
      <c r="Q1544" s="155" t="str">
        <f>IF(P1544="在读",IF(IFERROR(FIND("一",C1544),0)&gt;0,"一对一",VLOOKUP(LEFT(C1544,3),班级编码!A:H,8,0)),P1544)</f>
        <v xml:space="preserve"> </v>
      </c>
      <c r="R1544" s="157">
        <f t="shared" si="313"/>
        <v>0</v>
      </c>
      <c r="S1544" s="151">
        <f t="shared" si="314"/>
        <v>0</v>
      </c>
      <c r="T1544" s="151" t="str">
        <f t="shared" si="315"/>
        <v/>
      </c>
      <c r="U1544" s="151" t="str">
        <f t="shared" si="316"/>
        <v/>
      </c>
      <c r="V1544" s="151" t="str">
        <f t="shared" si="317"/>
        <v/>
      </c>
      <c r="W1544" s="151" t="str">
        <f t="shared" si="318"/>
        <v/>
      </c>
      <c r="X1544" s="151">
        <f t="shared" si="319"/>
        <v>0</v>
      </c>
      <c r="Y1544" s="151">
        <f t="shared" si="320"/>
        <v>0</v>
      </c>
      <c r="Z1544" s="151" t="str">
        <f t="shared" si="321"/>
        <v/>
      </c>
      <c r="AA1544" s="151">
        <f>COUNTIF($F$2:F1544,F1544)</f>
        <v>0</v>
      </c>
      <c r="AB1544" s="156" t="str">
        <f t="shared" si="322"/>
        <v/>
      </c>
      <c r="AC1544" t="e">
        <f>VLOOKUP(C1544,'2-班级信息'!A:AH,31,0)</f>
        <v>#N/A</v>
      </c>
      <c r="AD1544" t="e">
        <f>VLOOKUP(C1544,'2-班级信息'!A:AH,8,0)</f>
        <v>#N/A</v>
      </c>
      <c r="AE1544" t="e">
        <f t="shared" si="323"/>
        <v>#N/A</v>
      </c>
      <c r="AF1544" t="e">
        <f t="shared" si="324"/>
        <v>#N/A</v>
      </c>
    </row>
    <row r="1545" spans="1:32">
      <c r="A1545" s="122"/>
      <c r="B1545" s="122"/>
      <c r="C1545" s="122"/>
      <c r="D1545" s="122"/>
      <c r="E1545" s="122"/>
      <c r="F1545" s="122"/>
      <c r="G1545" s="199"/>
      <c r="H1545" s="122"/>
      <c r="I1545" s="122"/>
      <c r="J1545" s="122"/>
      <c r="K1545" s="122"/>
      <c r="L1545" s="122"/>
      <c r="M1545" s="122"/>
      <c r="N1545" s="122"/>
      <c r="O1545" s="122"/>
      <c r="P1545" s="155" t="str">
        <f t="shared" si="312"/>
        <v xml:space="preserve"> </v>
      </c>
      <c r="Q1545" s="155" t="str">
        <f>IF(P1545="在读",IF(IFERROR(FIND("一",C1545),0)&gt;0,"一对一",VLOOKUP(LEFT(C1545,3),班级编码!A:H,8,0)),P1545)</f>
        <v xml:space="preserve"> </v>
      </c>
      <c r="R1545" s="157">
        <f t="shared" si="313"/>
        <v>0</v>
      </c>
      <c r="S1545" s="151">
        <f t="shared" si="314"/>
        <v>0</v>
      </c>
      <c r="T1545" s="151" t="str">
        <f t="shared" si="315"/>
        <v/>
      </c>
      <c r="U1545" s="151" t="str">
        <f t="shared" si="316"/>
        <v/>
      </c>
      <c r="V1545" s="151" t="str">
        <f t="shared" si="317"/>
        <v/>
      </c>
      <c r="W1545" s="151" t="str">
        <f t="shared" si="318"/>
        <v/>
      </c>
      <c r="X1545" s="151">
        <f t="shared" si="319"/>
        <v>0</v>
      </c>
      <c r="Y1545" s="151">
        <f t="shared" si="320"/>
        <v>0</v>
      </c>
      <c r="Z1545" s="151" t="str">
        <f t="shared" si="321"/>
        <v/>
      </c>
      <c r="AA1545" s="151">
        <f>COUNTIF($F$2:F1545,F1545)</f>
        <v>0</v>
      </c>
      <c r="AB1545" s="156" t="str">
        <f t="shared" si="322"/>
        <v/>
      </c>
      <c r="AC1545" t="e">
        <f>VLOOKUP(C1545,'2-班级信息'!A:AH,31,0)</f>
        <v>#N/A</v>
      </c>
      <c r="AD1545" t="e">
        <f>VLOOKUP(C1545,'2-班级信息'!A:AH,8,0)</f>
        <v>#N/A</v>
      </c>
      <c r="AE1545" t="e">
        <f t="shared" si="323"/>
        <v>#N/A</v>
      </c>
      <c r="AF1545" t="e">
        <f t="shared" si="324"/>
        <v>#N/A</v>
      </c>
    </row>
    <row r="1546" spans="1:32">
      <c r="A1546" s="122"/>
      <c r="B1546" s="122"/>
      <c r="C1546" s="122"/>
      <c r="D1546" s="122"/>
      <c r="E1546" s="122"/>
      <c r="F1546" s="122"/>
      <c r="G1546" s="199"/>
      <c r="H1546" s="122"/>
      <c r="I1546" s="122"/>
      <c r="J1546" s="122"/>
      <c r="K1546" s="122"/>
      <c r="L1546" s="122"/>
      <c r="M1546" s="122"/>
      <c r="N1546" s="122"/>
      <c r="O1546" s="122"/>
      <c r="P1546" s="155" t="str">
        <f t="shared" si="312"/>
        <v xml:space="preserve"> </v>
      </c>
      <c r="Q1546" s="155" t="str">
        <f>IF(P1546="在读",IF(IFERROR(FIND("一",C1546),0)&gt;0,"一对一",VLOOKUP(LEFT(C1546,3),班级编码!A:H,8,0)),P1546)</f>
        <v xml:space="preserve"> </v>
      </c>
      <c r="R1546" s="157">
        <f t="shared" si="313"/>
        <v>0</v>
      </c>
      <c r="S1546" s="151">
        <f t="shared" si="314"/>
        <v>0</v>
      </c>
      <c r="T1546" s="151" t="str">
        <f t="shared" si="315"/>
        <v/>
      </c>
      <c r="U1546" s="151" t="str">
        <f t="shared" si="316"/>
        <v/>
      </c>
      <c r="V1546" s="151" t="str">
        <f t="shared" si="317"/>
        <v/>
      </c>
      <c r="W1546" s="151" t="str">
        <f t="shared" si="318"/>
        <v/>
      </c>
      <c r="X1546" s="151">
        <f t="shared" si="319"/>
        <v>0</v>
      </c>
      <c r="Y1546" s="151">
        <f t="shared" si="320"/>
        <v>0</v>
      </c>
      <c r="Z1546" s="151" t="str">
        <f t="shared" si="321"/>
        <v/>
      </c>
      <c r="AA1546" s="151">
        <f>COUNTIF($F$2:F1546,F1546)</f>
        <v>0</v>
      </c>
      <c r="AB1546" s="156" t="str">
        <f t="shared" si="322"/>
        <v/>
      </c>
      <c r="AC1546" t="e">
        <f>VLOOKUP(C1546,'2-班级信息'!A:AH,31,0)</f>
        <v>#N/A</v>
      </c>
      <c r="AD1546" t="e">
        <f>VLOOKUP(C1546,'2-班级信息'!A:AH,8,0)</f>
        <v>#N/A</v>
      </c>
      <c r="AE1546" t="e">
        <f t="shared" si="323"/>
        <v>#N/A</v>
      </c>
      <c r="AF1546" t="e">
        <f t="shared" si="324"/>
        <v>#N/A</v>
      </c>
    </row>
    <row r="1547" spans="1:32">
      <c r="A1547" s="122"/>
      <c r="B1547" s="122"/>
      <c r="C1547" s="122"/>
      <c r="D1547" s="122"/>
      <c r="E1547" s="122"/>
      <c r="F1547" s="122"/>
      <c r="G1547" s="199"/>
      <c r="H1547" s="122"/>
      <c r="I1547" s="122"/>
      <c r="J1547" s="122"/>
      <c r="K1547" s="122"/>
      <c r="L1547" s="122"/>
      <c r="M1547" s="122"/>
      <c r="N1547" s="122"/>
      <c r="O1547" s="122"/>
      <c r="P1547" s="155" t="str">
        <f t="shared" si="312"/>
        <v xml:space="preserve"> </v>
      </c>
      <c r="Q1547" s="155" t="str">
        <f>IF(P1547="在读",IF(IFERROR(FIND("一",C1547),0)&gt;0,"一对一",VLOOKUP(LEFT(C1547,3),班级编码!A:H,8,0)),P1547)</f>
        <v xml:space="preserve"> </v>
      </c>
      <c r="R1547" s="157">
        <f t="shared" si="313"/>
        <v>0</v>
      </c>
      <c r="S1547" s="151">
        <f t="shared" si="314"/>
        <v>0</v>
      </c>
      <c r="T1547" s="151" t="str">
        <f t="shared" si="315"/>
        <v/>
      </c>
      <c r="U1547" s="151" t="str">
        <f t="shared" si="316"/>
        <v/>
      </c>
      <c r="V1547" s="151" t="str">
        <f t="shared" si="317"/>
        <v/>
      </c>
      <c r="W1547" s="151" t="str">
        <f t="shared" si="318"/>
        <v/>
      </c>
      <c r="X1547" s="151">
        <f t="shared" si="319"/>
        <v>0</v>
      </c>
      <c r="Y1547" s="151">
        <f t="shared" si="320"/>
        <v>0</v>
      </c>
      <c r="Z1547" s="151" t="str">
        <f t="shared" si="321"/>
        <v/>
      </c>
      <c r="AA1547" s="151">
        <f>COUNTIF($F$2:F1547,F1547)</f>
        <v>0</v>
      </c>
      <c r="AB1547" s="156" t="str">
        <f t="shared" si="322"/>
        <v/>
      </c>
      <c r="AC1547" t="e">
        <f>VLOOKUP(C1547,'2-班级信息'!A:AH,31,0)</f>
        <v>#N/A</v>
      </c>
      <c r="AD1547" t="e">
        <f>VLOOKUP(C1547,'2-班级信息'!A:AH,8,0)</f>
        <v>#N/A</v>
      </c>
      <c r="AE1547" t="e">
        <f t="shared" si="323"/>
        <v>#N/A</v>
      </c>
      <c r="AF1547" t="e">
        <f t="shared" si="324"/>
        <v>#N/A</v>
      </c>
    </row>
    <row r="1548" spans="1:32">
      <c r="A1548" s="122"/>
      <c r="B1548" s="122"/>
      <c r="C1548" s="122"/>
      <c r="D1548" s="122"/>
      <c r="E1548" s="122"/>
      <c r="F1548" s="122"/>
      <c r="G1548" s="199"/>
      <c r="H1548" s="122"/>
      <c r="I1548" s="122"/>
      <c r="J1548" s="122"/>
      <c r="K1548" s="122"/>
      <c r="L1548" s="122"/>
      <c r="M1548" s="122"/>
      <c r="N1548" s="122"/>
      <c r="O1548" s="122"/>
      <c r="P1548" s="155" t="str">
        <f t="shared" si="312"/>
        <v xml:space="preserve"> </v>
      </c>
      <c r="Q1548" s="155" t="str">
        <f>IF(P1548="在读",IF(IFERROR(FIND("一",C1548),0)&gt;0,"一对一",VLOOKUP(LEFT(C1548,3),班级编码!A:H,8,0)),P1548)</f>
        <v xml:space="preserve"> </v>
      </c>
      <c r="R1548" s="157">
        <f t="shared" si="313"/>
        <v>0</v>
      </c>
      <c r="S1548" s="151">
        <f t="shared" si="314"/>
        <v>0</v>
      </c>
      <c r="T1548" s="151" t="str">
        <f t="shared" si="315"/>
        <v/>
      </c>
      <c r="U1548" s="151" t="str">
        <f t="shared" si="316"/>
        <v/>
      </c>
      <c r="V1548" s="151" t="str">
        <f t="shared" si="317"/>
        <v/>
      </c>
      <c r="W1548" s="151" t="str">
        <f t="shared" si="318"/>
        <v/>
      </c>
      <c r="X1548" s="151">
        <f t="shared" si="319"/>
        <v>0</v>
      </c>
      <c r="Y1548" s="151">
        <f t="shared" si="320"/>
        <v>0</v>
      </c>
      <c r="Z1548" s="151" t="str">
        <f t="shared" si="321"/>
        <v/>
      </c>
      <c r="AA1548" s="151">
        <f>COUNTIF($F$2:F1548,F1548)</f>
        <v>0</v>
      </c>
      <c r="AB1548" s="156" t="str">
        <f t="shared" si="322"/>
        <v/>
      </c>
      <c r="AC1548" t="e">
        <f>VLOOKUP(C1548,'2-班级信息'!A:AH,31,0)</f>
        <v>#N/A</v>
      </c>
      <c r="AD1548" t="e">
        <f>VLOOKUP(C1548,'2-班级信息'!A:AH,8,0)</f>
        <v>#N/A</v>
      </c>
      <c r="AE1548" t="e">
        <f t="shared" si="323"/>
        <v>#N/A</v>
      </c>
      <c r="AF1548" t="e">
        <f t="shared" si="324"/>
        <v>#N/A</v>
      </c>
    </row>
    <row r="1549" spans="1:32">
      <c r="A1549" s="122"/>
      <c r="B1549" s="122"/>
      <c r="C1549" s="122"/>
      <c r="D1549" s="122"/>
      <c r="E1549" s="122"/>
      <c r="F1549" s="122"/>
      <c r="G1549" s="199"/>
      <c r="H1549" s="122"/>
      <c r="I1549" s="122"/>
      <c r="J1549" s="122"/>
      <c r="K1549" s="122"/>
      <c r="L1549" s="122"/>
      <c r="M1549" s="122"/>
      <c r="N1549" s="122"/>
      <c r="O1549" s="122"/>
      <c r="P1549" s="155" t="str">
        <f t="shared" si="312"/>
        <v xml:space="preserve"> </v>
      </c>
      <c r="Q1549" s="155" t="str">
        <f>IF(P1549="在读",IF(IFERROR(FIND("一",C1549),0)&gt;0,"一对一",VLOOKUP(LEFT(C1549,3),班级编码!A:H,8,0)),P1549)</f>
        <v xml:space="preserve"> </v>
      </c>
      <c r="R1549" s="157">
        <f t="shared" si="313"/>
        <v>0</v>
      </c>
      <c r="S1549" s="151">
        <f t="shared" si="314"/>
        <v>0</v>
      </c>
      <c r="T1549" s="151" t="str">
        <f t="shared" si="315"/>
        <v/>
      </c>
      <c r="U1549" s="151" t="str">
        <f t="shared" si="316"/>
        <v/>
      </c>
      <c r="V1549" s="151" t="str">
        <f t="shared" si="317"/>
        <v/>
      </c>
      <c r="W1549" s="151" t="str">
        <f t="shared" si="318"/>
        <v/>
      </c>
      <c r="X1549" s="151">
        <f t="shared" si="319"/>
        <v>0</v>
      </c>
      <c r="Y1549" s="151">
        <f t="shared" si="320"/>
        <v>0</v>
      </c>
      <c r="Z1549" s="151" t="str">
        <f t="shared" si="321"/>
        <v/>
      </c>
      <c r="AA1549" s="151">
        <f>COUNTIF($F$2:F1549,F1549)</f>
        <v>0</v>
      </c>
      <c r="AB1549" s="156" t="str">
        <f t="shared" si="322"/>
        <v/>
      </c>
      <c r="AC1549" t="e">
        <f>VLOOKUP(C1549,'2-班级信息'!A:AH,31,0)</f>
        <v>#N/A</v>
      </c>
      <c r="AD1549" t="e">
        <f>VLOOKUP(C1549,'2-班级信息'!A:AH,8,0)</f>
        <v>#N/A</v>
      </c>
      <c r="AE1549" t="e">
        <f t="shared" si="323"/>
        <v>#N/A</v>
      </c>
      <c r="AF1549" t="e">
        <f t="shared" si="324"/>
        <v>#N/A</v>
      </c>
    </row>
    <row r="1550" spans="1:32">
      <c r="A1550" s="122"/>
      <c r="B1550" s="122"/>
      <c r="C1550" s="122"/>
      <c r="D1550" s="122"/>
      <c r="E1550" s="122"/>
      <c r="F1550" s="122"/>
      <c r="G1550" s="199"/>
      <c r="H1550" s="122"/>
      <c r="I1550" s="122"/>
      <c r="J1550" s="122"/>
      <c r="K1550" s="122"/>
      <c r="L1550" s="122"/>
      <c r="M1550" s="122"/>
      <c r="N1550" s="122"/>
      <c r="O1550" s="122"/>
      <c r="P1550" s="155" t="str">
        <f t="shared" si="312"/>
        <v xml:space="preserve"> </v>
      </c>
      <c r="Q1550" s="155" t="str">
        <f>IF(P1550="在读",IF(IFERROR(FIND("一",C1550),0)&gt;0,"一对一",VLOOKUP(LEFT(C1550,3),班级编码!A:H,8,0)),P1550)</f>
        <v xml:space="preserve"> </v>
      </c>
      <c r="R1550" s="157">
        <f t="shared" si="313"/>
        <v>0</v>
      </c>
      <c r="S1550" s="151">
        <f t="shared" si="314"/>
        <v>0</v>
      </c>
      <c r="T1550" s="151" t="str">
        <f t="shared" si="315"/>
        <v/>
      </c>
      <c r="U1550" s="151" t="str">
        <f t="shared" si="316"/>
        <v/>
      </c>
      <c r="V1550" s="151" t="str">
        <f t="shared" si="317"/>
        <v/>
      </c>
      <c r="W1550" s="151" t="str">
        <f t="shared" si="318"/>
        <v/>
      </c>
      <c r="X1550" s="151">
        <f t="shared" si="319"/>
        <v>0</v>
      </c>
      <c r="Y1550" s="151">
        <f t="shared" si="320"/>
        <v>0</v>
      </c>
      <c r="Z1550" s="151" t="str">
        <f t="shared" si="321"/>
        <v/>
      </c>
      <c r="AA1550" s="151">
        <f>COUNTIF($F$2:F1550,F1550)</f>
        <v>0</v>
      </c>
      <c r="AB1550" s="156" t="str">
        <f t="shared" si="322"/>
        <v/>
      </c>
      <c r="AC1550" t="e">
        <f>VLOOKUP(C1550,'2-班级信息'!A:AH,31,0)</f>
        <v>#N/A</v>
      </c>
      <c r="AD1550" t="e">
        <f>VLOOKUP(C1550,'2-班级信息'!A:AH,8,0)</f>
        <v>#N/A</v>
      </c>
      <c r="AE1550" t="e">
        <f t="shared" si="323"/>
        <v>#N/A</v>
      </c>
      <c r="AF1550" t="e">
        <f t="shared" si="324"/>
        <v>#N/A</v>
      </c>
    </row>
    <row r="1551" spans="1:32">
      <c r="A1551" s="122"/>
      <c r="B1551" s="122"/>
      <c r="C1551" s="122"/>
      <c r="D1551" s="122"/>
      <c r="E1551" s="122"/>
      <c r="F1551" s="122"/>
      <c r="G1551" s="199"/>
      <c r="H1551" s="122"/>
      <c r="I1551" s="122"/>
      <c r="J1551" s="122"/>
      <c r="K1551" s="122"/>
      <c r="L1551" s="122"/>
      <c r="M1551" s="122"/>
      <c r="N1551" s="122"/>
      <c r="O1551" s="122"/>
      <c r="P1551" s="155" t="str">
        <f t="shared" si="312"/>
        <v xml:space="preserve"> </v>
      </c>
      <c r="Q1551" s="155" t="str">
        <f>IF(P1551="在读",IF(IFERROR(FIND("一",C1551),0)&gt;0,"一对一",VLOOKUP(LEFT(C1551,3),班级编码!A:H,8,0)),P1551)</f>
        <v xml:space="preserve"> </v>
      </c>
      <c r="R1551" s="157">
        <f t="shared" si="313"/>
        <v>0</v>
      </c>
      <c r="S1551" s="151">
        <f t="shared" si="314"/>
        <v>0</v>
      </c>
      <c r="T1551" s="151" t="str">
        <f t="shared" si="315"/>
        <v/>
      </c>
      <c r="U1551" s="151" t="str">
        <f t="shared" si="316"/>
        <v/>
      </c>
      <c r="V1551" s="151" t="str">
        <f t="shared" si="317"/>
        <v/>
      </c>
      <c r="W1551" s="151" t="str">
        <f t="shared" si="318"/>
        <v/>
      </c>
      <c r="X1551" s="151">
        <f t="shared" si="319"/>
        <v>0</v>
      </c>
      <c r="Y1551" s="151">
        <f t="shared" si="320"/>
        <v>0</v>
      </c>
      <c r="Z1551" s="151" t="str">
        <f t="shared" si="321"/>
        <v/>
      </c>
      <c r="AA1551" s="151">
        <f>COUNTIF($F$2:F1551,F1551)</f>
        <v>0</v>
      </c>
      <c r="AB1551" s="156" t="str">
        <f t="shared" si="322"/>
        <v/>
      </c>
      <c r="AC1551" t="e">
        <f>VLOOKUP(C1551,'2-班级信息'!A:AH,31,0)</f>
        <v>#N/A</v>
      </c>
      <c r="AD1551" t="e">
        <f>VLOOKUP(C1551,'2-班级信息'!A:AH,8,0)</f>
        <v>#N/A</v>
      </c>
      <c r="AE1551" t="e">
        <f t="shared" si="323"/>
        <v>#N/A</v>
      </c>
      <c r="AF1551" t="e">
        <f t="shared" si="324"/>
        <v>#N/A</v>
      </c>
    </row>
    <row r="1552" spans="1:32">
      <c r="A1552" s="122"/>
      <c r="B1552" s="122"/>
      <c r="C1552" s="122"/>
      <c r="D1552" s="122"/>
      <c r="E1552" s="122"/>
      <c r="F1552" s="122"/>
      <c r="G1552" s="199"/>
      <c r="H1552" s="122"/>
      <c r="I1552" s="122"/>
      <c r="J1552" s="122"/>
      <c r="K1552" s="122"/>
      <c r="L1552" s="122"/>
      <c r="M1552" s="122"/>
      <c r="N1552" s="122"/>
      <c r="O1552" s="122"/>
      <c r="P1552" s="155" t="str">
        <f t="shared" si="312"/>
        <v xml:space="preserve"> </v>
      </c>
      <c r="Q1552" s="155" t="str">
        <f>IF(P1552="在读",IF(IFERROR(FIND("一",C1552),0)&gt;0,"一对一",VLOOKUP(LEFT(C1552,3),班级编码!A:H,8,0)),P1552)</f>
        <v xml:space="preserve"> </v>
      </c>
      <c r="R1552" s="157">
        <f t="shared" si="313"/>
        <v>0</v>
      </c>
      <c r="S1552" s="151">
        <f t="shared" si="314"/>
        <v>0</v>
      </c>
      <c r="T1552" s="151" t="str">
        <f t="shared" si="315"/>
        <v/>
      </c>
      <c r="U1552" s="151" t="str">
        <f t="shared" si="316"/>
        <v/>
      </c>
      <c r="V1552" s="151" t="str">
        <f t="shared" si="317"/>
        <v/>
      </c>
      <c r="W1552" s="151" t="str">
        <f t="shared" si="318"/>
        <v/>
      </c>
      <c r="X1552" s="151">
        <f t="shared" si="319"/>
        <v>0</v>
      </c>
      <c r="Y1552" s="151">
        <f t="shared" si="320"/>
        <v>0</v>
      </c>
      <c r="Z1552" s="151" t="str">
        <f t="shared" si="321"/>
        <v/>
      </c>
      <c r="AA1552" s="151">
        <f>COUNTIF($F$2:F1552,F1552)</f>
        <v>0</v>
      </c>
      <c r="AB1552" s="156" t="str">
        <f t="shared" si="322"/>
        <v/>
      </c>
      <c r="AC1552" t="e">
        <f>VLOOKUP(C1552,'2-班级信息'!A:AH,31,0)</f>
        <v>#N/A</v>
      </c>
      <c r="AD1552" t="e">
        <f>VLOOKUP(C1552,'2-班级信息'!A:AH,8,0)</f>
        <v>#N/A</v>
      </c>
      <c r="AE1552" t="e">
        <f t="shared" si="323"/>
        <v>#N/A</v>
      </c>
      <c r="AF1552" t="e">
        <f t="shared" si="324"/>
        <v>#N/A</v>
      </c>
    </row>
    <row r="1553" spans="1:32">
      <c r="A1553" s="122"/>
      <c r="B1553" s="122"/>
      <c r="C1553" s="122"/>
      <c r="D1553" s="122"/>
      <c r="E1553" s="122"/>
      <c r="F1553" s="122"/>
      <c r="G1553" s="199"/>
      <c r="H1553" s="122"/>
      <c r="I1553" s="122"/>
      <c r="J1553" s="122"/>
      <c r="K1553" s="122"/>
      <c r="L1553" s="122"/>
      <c r="M1553" s="122"/>
      <c r="N1553" s="122"/>
      <c r="O1553" s="122"/>
      <c r="P1553" s="155" t="str">
        <f t="shared" si="312"/>
        <v xml:space="preserve"> </v>
      </c>
      <c r="Q1553" s="155" t="str">
        <f>IF(P1553="在读",IF(IFERROR(FIND("一",C1553),0)&gt;0,"一对一",VLOOKUP(LEFT(C1553,3),班级编码!A:H,8,0)),P1553)</f>
        <v xml:space="preserve"> </v>
      </c>
      <c r="R1553" s="157">
        <f t="shared" si="313"/>
        <v>0</v>
      </c>
      <c r="S1553" s="151">
        <f t="shared" si="314"/>
        <v>0</v>
      </c>
      <c r="T1553" s="151" t="str">
        <f t="shared" si="315"/>
        <v/>
      </c>
      <c r="U1553" s="151" t="str">
        <f t="shared" si="316"/>
        <v/>
      </c>
      <c r="V1553" s="151" t="str">
        <f t="shared" si="317"/>
        <v/>
      </c>
      <c r="W1553" s="151" t="str">
        <f t="shared" si="318"/>
        <v/>
      </c>
      <c r="X1553" s="151">
        <f t="shared" si="319"/>
        <v>0</v>
      </c>
      <c r="Y1553" s="151">
        <f t="shared" si="320"/>
        <v>0</v>
      </c>
      <c r="Z1553" s="151" t="str">
        <f t="shared" si="321"/>
        <v/>
      </c>
      <c r="AA1553" s="151">
        <f>COUNTIF($F$2:F1553,F1553)</f>
        <v>0</v>
      </c>
      <c r="AB1553" s="156" t="str">
        <f t="shared" si="322"/>
        <v/>
      </c>
      <c r="AC1553" t="e">
        <f>VLOOKUP(C1553,'2-班级信息'!A:AH,31,0)</f>
        <v>#N/A</v>
      </c>
      <c r="AD1553" t="e">
        <f>VLOOKUP(C1553,'2-班级信息'!A:AH,8,0)</f>
        <v>#N/A</v>
      </c>
      <c r="AE1553" t="e">
        <f t="shared" si="323"/>
        <v>#N/A</v>
      </c>
      <c r="AF1553" t="e">
        <f t="shared" si="324"/>
        <v>#N/A</v>
      </c>
    </row>
    <row r="1554" spans="1:32">
      <c r="A1554" s="122"/>
      <c r="B1554" s="122"/>
      <c r="C1554" s="122"/>
      <c r="D1554" s="122"/>
      <c r="E1554" s="122"/>
      <c r="F1554" s="122"/>
      <c r="G1554" s="199"/>
      <c r="H1554" s="122"/>
      <c r="I1554" s="122"/>
      <c r="J1554" s="122"/>
      <c r="K1554" s="122"/>
      <c r="L1554" s="122"/>
      <c r="M1554" s="122"/>
      <c r="N1554" s="122"/>
      <c r="O1554" s="122"/>
      <c r="P1554" s="155" t="str">
        <f t="shared" si="312"/>
        <v xml:space="preserve"> </v>
      </c>
      <c r="Q1554" s="155" t="str">
        <f>IF(P1554="在读",IF(IFERROR(FIND("一",C1554),0)&gt;0,"一对一",VLOOKUP(LEFT(C1554,3),班级编码!A:H,8,0)),P1554)</f>
        <v xml:space="preserve"> </v>
      </c>
      <c r="R1554" s="157">
        <f t="shared" si="313"/>
        <v>0</v>
      </c>
      <c r="S1554" s="151">
        <f t="shared" si="314"/>
        <v>0</v>
      </c>
      <c r="T1554" s="151" t="str">
        <f t="shared" si="315"/>
        <v/>
      </c>
      <c r="U1554" s="151" t="str">
        <f t="shared" si="316"/>
        <v/>
      </c>
      <c r="V1554" s="151" t="str">
        <f t="shared" si="317"/>
        <v/>
      </c>
      <c r="W1554" s="151" t="str">
        <f t="shared" si="318"/>
        <v/>
      </c>
      <c r="X1554" s="151">
        <f t="shared" si="319"/>
        <v>0</v>
      </c>
      <c r="Y1554" s="151">
        <f t="shared" si="320"/>
        <v>0</v>
      </c>
      <c r="Z1554" s="151" t="str">
        <f t="shared" si="321"/>
        <v/>
      </c>
      <c r="AA1554" s="151">
        <f>COUNTIF($F$2:F1554,F1554)</f>
        <v>0</v>
      </c>
      <c r="AB1554" s="156" t="str">
        <f t="shared" si="322"/>
        <v/>
      </c>
      <c r="AC1554" t="e">
        <f>VLOOKUP(C1554,'2-班级信息'!A:AH,31,0)</f>
        <v>#N/A</v>
      </c>
      <c r="AD1554" t="e">
        <f>VLOOKUP(C1554,'2-班级信息'!A:AH,8,0)</f>
        <v>#N/A</v>
      </c>
      <c r="AE1554" t="e">
        <f t="shared" si="323"/>
        <v>#N/A</v>
      </c>
      <c r="AF1554" t="e">
        <f t="shared" si="324"/>
        <v>#N/A</v>
      </c>
    </row>
    <row r="1555" spans="1:32">
      <c r="A1555" s="122"/>
      <c r="B1555" s="122"/>
      <c r="C1555" s="122"/>
      <c r="D1555" s="122"/>
      <c r="E1555" s="122"/>
      <c r="F1555" s="122"/>
      <c r="G1555" s="199"/>
      <c r="H1555" s="122"/>
      <c r="I1555" s="122"/>
      <c r="J1555" s="122"/>
      <c r="K1555" s="122"/>
      <c r="L1555" s="122"/>
      <c r="M1555" s="122"/>
      <c r="N1555" s="122"/>
      <c r="O1555" s="122"/>
      <c r="P1555" s="155" t="str">
        <f t="shared" si="312"/>
        <v xml:space="preserve"> </v>
      </c>
      <c r="Q1555" s="155" t="str">
        <f>IF(P1555="在读",IF(IFERROR(FIND("一",C1555),0)&gt;0,"一对一",VLOOKUP(LEFT(C1555,3),班级编码!A:H,8,0)),P1555)</f>
        <v xml:space="preserve"> </v>
      </c>
      <c r="R1555" s="157">
        <f t="shared" si="313"/>
        <v>0</v>
      </c>
      <c r="S1555" s="151">
        <f t="shared" si="314"/>
        <v>0</v>
      </c>
      <c r="T1555" s="151" t="str">
        <f t="shared" si="315"/>
        <v/>
      </c>
      <c r="U1555" s="151" t="str">
        <f t="shared" si="316"/>
        <v/>
      </c>
      <c r="V1555" s="151" t="str">
        <f t="shared" si="317"/>
        <v/>
      </c>
      <c r="W1555" s="151" t="str">
        <f t="shared" si="318"/>
        <v/>
      </c>
      <c r="X1555" s="151">
        <f t="shared" si="319"/>
        <v>0</v>
      </c>
      <c r="Y1555" s="151">
        <f t="shared" si="320"/>
        <v>0</v>
      </c>
      <c r="Z1555" s="151" t="str">
        <f t="shared" si="321"/>
        <v/>
      </c>
      <c r="AA1555" s="151">
        <f>COUNTIF($F$2:F1555,F1555)</f>
        <v>0</v>
      </c>
      <c r="AB1555" s="156" t="str">
        <f t="shared" si="322"/>
        <v/>
      </c>
      <c r="AC1555" t="e">
        <f>VLOOKUP(C1555,'2-班级信息'!A:AH,31,0)</f>
        <v>#N/A</v>
      </c>
      <c r="AD1555" t="e">
        <f>VLOOKUP(C1555,'2-班级信息'!A:AH,8,0)</f>
        <v>#N/A</v>
      </c>
      <c r="AE1555" t="e">
        <f t="shared" si="323"/>
        <v>#N/A</v>
      </c>
      <c r="AF1555" t="e">
        <f t="shared" si="324"/>
        <v>#N/A</v>
      </c>
    </row>
    <row r="1556" spans="1:32">
      <c r="A1556" s="122"/>
      <c r="B1556" s="122"/>
      <c r="C1556" s="122"/>
      <c r="D1556" s="122"/>
      <c r="E1556" s="122"/>
      <c r="F1556" s="122"/>
      <c r="G1556" s="199"/>
      <c r="H1556" s="122"/>
      <c r="I1556" s="122"/>
      <c r="J1556" s="122"/>
      <c r="K1556" s="122"/>
      <c r="L1556" s="122"/>
      <c r="M1556" s="122"/>
      <c r="N1556" s="122"/>
      <c r="O1556" s="122"/>
      <c r="P1556" s="155" t="str">
        <f t="shared" si="312"/>
        <v xml:space="preserve"> </v>
      </c>
      <c r="Q1556" s="155" t="str">
        <f>IF(P1556="在读",IF(IFERROR(FIND("一",C1556),0)&gt;0,"一对一",VLOOKUP(LEFT(C1556,3),班级编码!A:H,8,0)),P1556)</f>
        <v xml:space="preserve"> </v>
      </c>
      <c r="R1556" s="157">
        <f t="shared" si="313"/>
        <v>0</v>
      </c>
      <c r="S1556" s="151">
        <f t="shared" si="314"/>
        <v>0</v>
      </c>
      <c r="T1556" s="151" t="str">
        <f t="shared" si="315"/>
        <v/>
      </c>
      <c r="U1556" s="151" t="str">
        <f t="shared" si="316"/>
        <v/>
      </c>
      <c r="V1556" s="151" t="str">
        <f t="shared" si="317"/>
        <v/>
      </c>
      <c r="W1556" s="151" t="str">
        <f t="shared" si="318"/>
        <v/>
      </c>
      <c r="X1556" s="151">
        <f t="shared" si="319"/>
        <v>0</v>
      </c>
      <c r="Y1556" s="151">
        <f t="shared" si="320"/>
        <v>0</v>
      </c>
      <c r="Z1556" s="151" t="str">
        <f t="shared" si="321"/>
        <v/>
      </c>
      <c r="AA1556" s="151">
        <f>COUNTIF($F$2:F1556,F1556)</f>
        <v>0</v>
      </c>
      <c r="AB1556" s="156" t="str">
        <f t="shared" si="322"/>
        <v/>
      </c>
      <c r="AC1556" t="e">
        <f>VLOOKUP(C1556,'2-班级信息'!A:AH,31,0)</f>
        <v>#N/A</v>
      </c>
      <c r="AD1556" t="e">
        <f>VLOOKUP(C1556,'2-班级信息'!A:AH,8,0)</f>
        <v>#N/A</v>
      </c>
      <c r="AE1556" t="e">
        <f t="shared" si="323"/>
        <v>#N/A</v>
      </c>
      <c r="AF1556" t="e">
        <f t="shared" si="324"/>
        <v>#N/A</v>
      </c>
    </row>
    <row r="1557" spans="1:32">
      <c r="A1557" s="122"/>
      <c r="B1557" s="122"/>
      <c r="C1557" s="122"/>
      <c r="D1557" s="122"/>
      <c r="E1557" s="122"/>
      <c r="F1557" s="122"/>
      <c r="G1557" s="199"/>
      <c r="H1557" s="122"/>
      <c r="I1557" s="122"/>
      <c r="J1557" s="122"/>
      <c r="K1557" s="122"/>
      <c r="L1557" s="122"/>
      <c r="M1557" s="122"/>
      <c r="N1557" s="122"/>
      <c r="O1557" s="122"/>
      <c r="P1557" s="155" t="str">
        <f t="shared" si="312"/>
        <v xml:space="preserve"> </v>
      </c>
      <c r="Q1557" s="155" t="str">
        <f>IF(P1557="在读",IF(IFERROR(FIND("一",C1557),0)&gt;0,"一对一",VLOOKUP(LEFT(C1557,3),班级编码!A:H,8,0)),P1557)</f>
        <v xml:space="preserve"> </v>
      </c>
      <c r="R1557" s="157">
        <f t="shared" si="313"/>
        <v>0</v>
      </c>
      <c r="S1557" s="151">
        <f t="shared" si="314"/>
        <v>0</v>
      </c>
      <c r="T1557" s="151" t="str">
        <f t="shared" si="315"/>
        <v/>
      </c>
      <c r="U1557" s="151" t="str">
        <f t="shared" si="316"/>
        <v/>
      </c>
      <c r="V1557" s="151" t="str">
        <f t="shared" si="317"/>
        <v/>
      </c>
      <c r="W1557" s="151" t="str">
        <f t="shared" si="318"/>
        <v/>
      </c>
      <c r="X1557" s="151">
        <f t="shared" si="319"/>
        <v>0</v>
      </c>
      <c r="Y1557" s="151">
        <f t="shared" si="320"/>
        <v>0</v>
      </c>
      <c r="Z1557" s="151" t="str">
        <f t="shared" si="321"/>
        <v/>
      </c>
      <c r="AA1557" s="151">
        <f>COUNTIF($F$2:F1557,F1557)</f>
        <v>0</v>
      </c>
      <c r="AB1557" s="156" t="str">
        <f t="shared" si="322"/>
        <v/>
      </c>
      <c r="AC1557" t="e">
        <f>VLOOKUP(C1557,'2-班级信息'!A:AH,31,0)</f>
        <v>#N/A</v>
      </c>
      <c r="AD1557" t="e">
        <f>VLOOKUP(C1557,'2-班级信息'!A:AH,8,0)</f>
        <v>#N/A</v>
      </c>
      <c r="AE1557" t="e">
        <f t="shared" si="323"/>
        <v>#N/A</v>
      </c>
      <c r="AF1557" t="e">
        <f t="shared" si="324"/>
        <v>#N/A</v>
      </c>
    </row>
    <row r="1558" spans="1:32">
      <c r="A1558" s="122"/>
      <c r="B1558" s="122"/>
      <c r="C1558" s="122"/>
      <c r="D1558" s="122"/>
      <c r="E1558" s="122"/>
      <c r="F1558" s="122"/>
      <c r="G1558" s="199"/>
      <c r="H1558" s="122"/>
      <c r="I1558" s="122"/>
      <c r="J1558" s="122"/>
      <c r="K1558" s="122"/>
      <c r="L1558" s="122"/>
      <c r="M1558" s="122"/>
      <c r="N1558" s="122"/>
      <c r="O1558" s="122"/>
      <c r="P1558" s="155" t="str">
        <f t="shared" si="312"/>
        <v xml:space="preserve"> </v>
      </c>
      <c r="Q1558" s="155" t="str">
        <f>IF(P1558="在读",IF(IFERROR(FIND("一",C1558),0)&gt;0,"一对一",VLOOKUP(LEFT(C1558,3),班级编码!A:H,8,0)),P1558)</f>
        <v xml:space="preserve"> </v>
      </c>
      <c r="R1558" s="157">
        <f t="shared" si="313"/>
        <v>0</v>
      </c>
      <c r="S1558" s="151">
        <f t="shared" si="314"/>
        <v>0</v>
      </c>
      <c r="T1558" s="151" t="str">
        <f t="shared" si="315"/>
        <v/>
      </c>
      <c r="U1558" s="151" t="str">
        <f t="shared" si="316"/>
        <v/>
      </c>
      <c r="V1558" s="151" t="str">
        <f t="shared" si="317"/>
        <v/>
      </c>
      <c r="W1558" s="151" t="str">
        <f t="shared" si="318"/>
        <v/>
      </c>
      <c r="X1558" s="151">
        <f t="shared" si="319"/>
        <v>0</v>
      </c>
      <c r="Y1558" s="151">
        <f t="shared" si="320"/>
        <v>0</v>
      </c>
      <c r="Z1558" s="151" t="str">
        <f t="shared" si="321"/>
        <v/>
      </c>
      <c r="AA1558" s="151">
        <f>COUNTIF($F$2:F1558,F1558)</f>
        <v>0</v>
      </c>
      <c r="AB1558" s="156" t="str">
        <f t="shared" si="322"/>
        <v/>
      </c>
      <c r="AC1558" t="e">
        <f>VLOOKUP(C1558,'2-班级信息'!A:AH,31,0)</f>
        <v>#N/A</v>
      </c>
      <c r="AD1558" t="e">
        <f>VLOOKUP(C1558,'2-班级信息'!A:AH,8,0)</f>
        <v>#N/A</v>
      </c>
      <c r="AE1558" t="e">
        <f t="shared" si="323"/>
        <v>#N/A</v>
      </c>
      <c r="AF1558" t="e">
        <f t="shared" si="324"/>
        <v>#N/A</v>
      </c>
    </row>
    <row r="1559" spans="1:32">
      <c r="A1559" s="122"/>
      <c r="B1559" s="122"/>
      <c r="C1559" s="122"/>
      <c r="D1559" s="122"/>
      <c r="E1559" s="122"/>
      <c r="F1559" s="122"/>
      <c r="G1559" s="199"/>
      <c r="H1559" s="122"/>
      <c r="I1559" s="122"/>
      <c r="J1559" s="122"/>
      <c r="K1559" s="122"/>
      <c r="L1559" s="122"/>
      <c r="M1559" s="122"/>
      <c r="N1559" s="122"/>
      <c r="O1559" s="122"/>
      <c r="P1559" s="155" t="str">
        <f t="shared" si="312"/>
        <v xml:space="preserve"> </v>
      </c>
      <c r="Q1559" s="155" t="str">
        <f>IF(P1559="在读",IF(IFERROR(FIND("一",C1559),0)&gt;0,"一对一",VLOOKUP(LEFT(C1559,3),班级编码!A:H,8,0)),P1559)</f>
        <v xml:space="preserve"> </v>
      </c>
      <c r="R1559" s="157">
        <f t="shared" si="313"/>
        <v>0</v>
      </c>
      <c r="S1559" s="151">
        <f t="shared" si="314"/>
        <v>0</v>
      </c>
      <c r="T1559" s="151" t="str">
        <f t="shared" si="315"/>
        <v/>
      </c>
      <c r="U1559" s="151" t="str">
        <f t="shared" si="316"/>
        <v/>
      </c>
      <c r="V1559" s="151" t="str">
        <f t="shared" si="317"/>
        <v/>
      </c>
      <c r="W1559" s="151" t="str">
        <f t="shared" si="318"/>
        <v/>
      </c>
      <c r="X1559" s="151">
        <f t="shared" si="319"/>
        <v>0</v>
      </c>
      <c r="Y1559" s="151">
        <f t="shared" si="320"/>
        <v>0</v>
      </c>
      <c r="Z1559" s="151" t="str">
        <f t="shared" si="321"/>
        <v/>
      </c>
      <c r="AA1559" s="151">
        <f>COUNTIF($F$2:F1559,F1559)</f>
        <v>0</v>
      </c>
      <c r="AB1559" s="156" t="str">
        <f t="shared" si="322"/>
        <v/>
      </c>
      <c r="AC1559" t="e">
        <f>VLOOKUP(C1559,'2-班级信息'!A:AH,31,0)</f>
        <v>#N/A</v>
      </c>
      <c r="AD1559" t="e">
        <f>VLOOKUP(C1559,'2-班级信息'!A:AH,8,0)</f>
        <v>#N/A</v>
      </c>
      <c r="AE1559" t="e">
        <f t="shared" si="323"/>
        <v>#N/A</v>
      </c>
      <c r="AF1559" t="e">
        <f t="shared" si="324"/>
        <v>#N/A</v>
      </c>
    </row>
    <row r="1560" spans="1:32">
      <c r="A1560" s="122"/>
      <c r="B1560" s="122"/>
      <c r="C1560" s="122"/>
      <c r="D1560" s="122"/>
      <c r="E1560" s="122"/>
      <c r="F1560" s="122"/>
      <c r="G1560" s="199"/>
      <c r="H1560" s="122"/>
      <c r="I1560" s="122"/>
      <c r="J1560" s="122"/>
      <c r="K1560" s="122"/>
      <c r="L1560" s="122"/>
      <c r="M1560" s="122"/>
      <c r="N1560" s="122"/>
      <c r="O1560" s="122"/>
      <c r="P1560" s="155" t="str">
        <f t="shared" si="312"/>
        <v xml:space="preserve"> </v>
      </c>
      <c r="Q1560" s="155" t="str">
        <f>IF(P1560="在读",IF(IFERROR(FIND("一",C1560),0)&gt;0,"一对一",VLOOKUP(LEFT(C1560,3),班级编码!A:H,8,0)),P1560)</f>
        <v xml:space="preserve"> </v>
      </c>
      <c r="R1560" s="157">
        <f t="shared" si="313"/>
        <v>0</v>
      </c>
      <c r="S1560" s="151">
        <f t="shared" si="314"/>
        <v>0</v>
      </c>
      <c r="T1560" s="151" t="str">
        <f t="shared" si="315"/>
        <v/>
      </c>
      <c r="U1560" s="151" t="str">
        <f t="shared" si="316"/>
        <v/>
      </c>
      <c r="V1560" s="151" t="str">
        <f t="shared" si="317"/>
        <v/>
      </c>
      <c r="W1560" s="151" t="str">
        <f t="shared" si="318"/>
        <v/>
      </c>
      <c r="X1560" s="151">
        <f t="shared" si="319"/>
        <v>0</v>
      </c>
      <c r="Y1560" s="151">
        <f t="shared" si="320"/>
        <v>0</v>
      </c>
      <c r="Z1560" s="151" t="str">
        <f t="shared" si="321"/>
        <v/>
      </c>
      <c r="AA1560" s="151">
        <f>COUNTIF($F$2:F1560,F1560)</f>
        <v>0</v>
      </c>
      <c r="AB1560" s="156" t="str">
        <f t="shared" si="322"/>
        <v/>
      </c>
      <c r="AC1560" t="e">
        <f>VLOOKUP(C1560,'2-班级信息'!A:AH,31,0)</f>
        <v>#N/A</v>
      </c>
      <c r="AD1560" t="e">
        <f>VLOOKUP(C1560,'2-班级信息'!A:AH,8,0)</f>
        <v>#N/A</v>
      </c>
      <c r="AE1560" t="e">
        <f t="shared" si="323"/>
        <v>#N/A</v>
      </c>
      <c r="AF1560" t="e">
        <f t="shared" si="324"/>
        <v>#N/A</v>
      </c>
    </row>
    <row r="1561" spans="1:32">
      <c r="A1561" s="122"/>
      <c r="B1561" s="122"/>
      <c r="C1561" s="122"/>
      <c r="D1561" s="122"/>
      <c r="E1561" s="122"/>
      <c r="F1561" s="122"/>
      <c r="G1561" s="199"/>
      <c r="H1561" s="122"/>
      <c r="I1561" s="122"/>
      <c r="J1561" s="122"/>
      <c r="K1561" s="122"/>
      <c r="L1561" s="122"/>
      <c r="M1561" s="122"/>
      <c r="N1561" s="122"/>
      <c r="O1561" s="122"/>
      <c r="P1561" s="155" t="str">
        <f t="shared" si="312"/>
        <v xml:space="preserve"> </v>
      </c>
      <c r="Q1561" s="155" t="str">
        <f>IF(P1561="在读",IF(IFERROR(FIND("一",C1561),0)&gt;0,"一对一",VLOOKUP(LEFT(C1561,3),班级编码!A:H,8,0)),P1561)</f>
        <v xml:space="preserve"> </v>
      </c>
      <c r="R1561" s="157">
        <f t="shared" si="313"/>
        <v>0</v>
      </c>
      <c r="S1561" s="151">
        <f t="shared" si="314"/>
        <v>0</v>
      </c>
      <c r="T1561" s="151" t="str">
        <f t="shared" si="315"/>
        <v/>
      </c>
      <c r="U1561" s="151" t="str">
        <f t="shared" si="316"/>
        <v/>
      </c>
      <c r="V1561" s="151" t="str">
        <f t="shared" si="317"/>
        <v/>
      </c>
      <c r="W1561" s="151" t="str">
        <f t="shared" si="318"/>
        <v/>
      </c>
      <c r="X1561" s="151">
        <f t="shared" si="319"/>
        <v>0</v>
      </c>
      <c r="Y1561" s="151">
        <f t="shared" si="320"/>
        <v>0</v>
      </c>
      <c r="Z1561" s="151" t="str">
        <f t="shared" si="321"/>
        <v/>
      </c>
      <c r="AA1561" s="151">
        <f>COUNTIF($F$2:F1561,F1561)</f>
        <v>0</v>
      </c>
      <c r="AB1561" s="156" t="str">
        <f t="shared" si="322"/>
        <v/>
      </c>
      <c r="AC1561" t="e">
        <f>VLOOKUP(C1561,'2-班级信息'!A:AH,31,0)</f>
        <v>#N/A</v>
      </c>
      <c r="AD1561" t="e">
        <f>VLOOKUP(C1561,'2-班级信息'!A:AH,8,0)</f>
        <v>#N/A</v>
      </c>
      <c r="AE1561" t="e">
        <f t="shared" si="323"/>
        <v>#N/A</v>
      </c>
      <c r="AF1561" t="e">
        <f t="shared" si="324"/>
        <v>#N/A</v>
      </c>
    </row>
    <row r="1562" spans="1:32">
      <c r="A1562" s="122"/>
      <c r="B1562" s="122"/>
      <c r="C1562" s="122"/>
      <c r="D1562" s="122"/>
      <c r="E1562" s="122"/>
      <c r="F1562" s="122"/>
      <c r="G1562" s="199"/>
      <c r="H1562" s="122"/>
      <c r="I1562" s="122"/>
      <c r="J1562" s="122"/>
      <c r="K1562" s="122"/>
      <c r="L1562" s="122"/>
      <c r="M1562" s="122"/>
      <c r="N1562" s="122"/>
      <c r="O1562" s="122"/>
      <c r="P1562" s="155" t="str">
        <f t="shared" si="312"/>
        <v xml:space="preserve"> </v>
      </c>
      <c r="Q1562" s="155" t="str">
        <f>IF(P1562="在读",IF(IFERROR(FIND("一",C1562),0)&gt;0,"一对一",VLOOKUP(LEFT(C1562,3),班级编码!A:H,8,0)),P1562)</f>
        <v xml:space="preserve"> </v>
      </c>
      <c r="R1562" s="157">
        <f t="shared" si="313"/>
        <v>0</v>
      </c>
      <c r="S1562" s="151">
        <f t="shared" si="314"/>
        <v>0</v>
      </c>
      <c r="T1562" s="151" t="str">
        <f t="shared" si="315"/>
        <v/>
      </c>
      <c r="U1562" s="151" t="str">
        <f t="shared" si="316"/>
        <v/>
      </c>
      <c r="V1562" s="151" t="str">
        <f t="shared" si="317"/>
        <v/>
      </c>
      <c r="W1562" s="151" t="str">
        <f t="shared" si="318"/>
        <v/>
      </c>
      <c r="X1562" s="151">
        <f t="shared" si="319"/>
        <v>0</v>
      </c>
      <c r="Y1562" s="151">
        <f t="shared" si="320"/>
        <v>0</v>
      </c>
      <c r="Z1562" s="151" t="str">
        <f t="shared" si="321"/>
        <v/>
      </c>
      <c r="AA1562" s="151">
        <f>COUNTIF($F$2:F1562,F1562)</f>
        <v>0</v>
      </c>
      <c r="AB1562" s="156" t="str">
        <f t="shared" si="322"/>
        <v/>
      </c>
      <c r="AC1562" t="e">
        <f>VLOOKUP(C1562,'2-班级信息'!A:AH,31,0)</f>
        <v>#N/A</v>
      </c>
      <c r="AD1562" t="e">
        <f>VLOOKUP(C1562,'2-班级信息'!A:AH,8,0)</f>
        <v>#N/A</v>
      </c>
      <c r="AE1562" t="e">
        <f t="shared" si="323"/>
        <v>#N/A</v>
      </c>
      <c r="AF1562" t="e">
        <f t="shared" si="324"/>
        <v>#N/A</v>
      </c>
    </row>
    <row r="1563" spans="1:32">
      <c r="A1563" s="122"/>
      <c r="B1563" s="122"/>
      <c r="C1563" s="122"/>
      <c r="D1563" s="122"/>
      <c r="E1563" s="122"/>
      <c r="F1563" s="122"/>
      <c r="G1563" s="199"/>
      <c r="H1563" s="122"/>
      <c r="I1563" s="122"/>
      <c r="J1563" s="122"/>
      <c r="K1563" s="122"/>
      <c r="L1563" s="122"/>
      <c r="M1563" s="122"/>
      <c r="N1563" s="122"/>
      <c r="O1563" s="122"/>
      <c r="P1563" s="155" t="str">
        <f t="shared" si="312"/>
        <v xml:space="preserve"> </v>
      </c>
      <c r="Q1563" s="155" t="str">
        <f>IF(P1563="在读",IF(IFERROR(FIND("一",C1563),0)&gt;0,"一对一",VLOOKUP(LEFT(C1563,3),班级编码!A:H,8,0)),P1563)</f>
        <v xml:space="preserve"> </v>
      </c>
      <c r="R1563" s="157">
        <f t="shared" si="313"/>
        <v>0</v>
      </c>
      <c r="S1563" s="151">
        <f t="shared" si="314"/>
        <v>0</v>
      </c>
      <c r="T1563" s="151" t="str">
        <f t="shared" si="315"/>
        <v/>
      </c>
      <c r="U1563" s="151" t="str">
        <f t="shared" si="316"/>
        <v/>
      </c>
      <c r="V1563" s="151" t="str">
        <f t="shared" si="317"/>
        <v/>
      </c>
      <c r="W1563" s="151" t="str">
        <f t="shared" si="318"/>
        <v/>
      </c>
      <c r="X1563" s="151">
        <f t="shared" si="319"/>
        <v>0</v>
      </c>
      <c r="Y1563" s="151">
        <f t="shared" si="320"/>
        <v>0</v>
      </c>
      <c r="Z1563" s="151" t="str">
        <f t="shared" si="321"/>
        <v/>
      </c>
      <c r="AA1563" s="151">
        <f>COUNTIF($F$2:F1563,F1563)</f>
        <v>0</v>
      </c>
      <c r="AB1563" s="156" t="str">
        <f t="shared" si="322"/>
        <v/>
      </c>
      <c r="AC1563" t="e">
        <f>VLOOKUP(C1563,'2-班级信息'!A:AH,31,0)</f>
        <v>#N/A</v>
      </c>
      <c r="AD1563" t="e">
        <f>VLOOKUP(C1563,'2-班级信息'!A:AH,8,0)</f>
        <v>#N/A</v>
      </c>
      <c r="AE1563" t="e">
        <f t="shared" si="323"/>
        <v>#N/A</v>
      </c>
      <c r="AF1563" t="e">
        <f t="shared" si="324"/>
        <v>#N/A</v>
      </c>
    </row>
    <row r="1564" spans="1:32">
      <c r="A1564" s="122"/>
      <c r="B1564" s="122"/>
      <c r="C1564" s="122"/>
      <c r="D1564" s="122"/>
      <c r="E1564" s="122"/>
      <c r="F1564" s="122"/>
      <c r="G1564" s="199"/>
      <c r="H1564" s="122"/>
      <c r="I1564" s="122"/>
      <c r="J1564" s="122"/>
      <c r="K1564" s="122"/>
      <c r="L1564" s="122"/>
      <c r="M1564" s="122"/>
      <c r="N1564" s="122"/>
      <c r="O1564" s="122"/>
      <c r="P1564" s="155" t="str">
        <f t="shared" si="312"/>
        <v xml:space="preserve"> </v>
      </c>
      <c r="Q1564" s="155" t="str">
        <f>IF(P1564="在读",IF(IFERROR(FIND("一",C1564),0)&gt;0,"一对一",VLOOKUP(LEFT(C1564,3),班级编码!A:H,8,0)),P1564)</f>
        <v xml:space="preserve"> </v>
      </c>
      <c r="R1564" s="157">
        <f t="shared" si="313"/>
        <v>0</v>
      </c>
      <c r="S1564" s="151">
        <f t="shared" si="314"/>
        <v>0</v>
      </c>
      <c r="T1564" s="151" t="str">
        <f t="shared" si="315"/>
        <v/>
      </c>
      <c r="U1564" s="151" t="str">
        <f t="shared" si="316"/>
        <v/>
      </c>
      <c r="V1564" s="151" t="str">
        <f t="shared" si="317"/>
        <v/>
      </c>
      <c r="W1564" s="151" t="str">
        <f t="shared" si="318"/>
        <v/>
      </c>
      <c r="X1564" s="151">
        <f t="shared" si="319"/>
        <v>0</v>
      </c>
      <c r="Y1564" s="151">
        <f t="shared" si="320"/>
        <v>0</v>
      </c>
      <c r="Z1564" s="151" t="str">
        <f t="shared" si="321"/>
        <v/>
      </c>
      <c r="AA1564" s="151">
        <f>COUNTIF($F$2:F1564,F1564)</f>
        <v>0</v>
      </c>
      <c r="AB1564" s="156" t="str">
        <f t="shared" si="322"/>
        <v/>
      </c>
      <c r="AC1564" t="e">
        <f>VLOOKUP(C1564,'2-班级信息'!A:AH,31,0)</f>
        <v>#N/A</v>
      </c>
      <c r="AD1564" t="e">
        <f>VLOOKUP(C1564,'2-班级信息'!A:AH,8,0)</f>
        <v>#N/A</v>
      </c>
      <c r="AE1564" t="e">
        <f t="shared" si="323"/>
        <v>#N/A</v>
      </c>
      <c r="AF1564" t="e">
        <f t="shared" si="324"/>
        <v>#N/A</v>
      </c>
    </row>
    <row r="1565" spans="1:32">
      <c r="A1565" s="122"/>
      <c r="B1565" s="122"/>
      <c r="C1565" s="122"/>
      <c r="D1565" s="122"/>
      <c r="E1565" s="122"/>
      <c r="F1565" s="122"/>
      <c r="G1565" s="199"/>
      <c r="H1565" s="122"/>
      <c r="I1565" s="122"/>
      <c r="J1565" s="122"/>
      <c r="K1565" s="122"/>
      <c r="L1565" s="122"/>
      <c r="M1565" s="122"/>
      <c r="N1565" s="122"/>
      <c r="O1565" s="122"/>
      <c r="P1565" s="155" t="str">
        <f t="shared" si="312"/>
        <v xml:space="preserve"> </v>
      </c>
      <c r="Q1565" s="155" t="str">
        <f>IF(P1565="在读",IF(IFERROR(FIND("一",C1565),0)&gt;0,"一对一",VLOOKUP(LEFT(C1565,3),班级编码!A:H,8,0)),P1565)</f>
        <v xml:space="preserve"> </v>
      </c>
      <c r="R1565" s="157">
        <f t="shared" si="313"/>
        <v>0</v>
      </c>
      <c r="S1565" s="151">
        <f t="shared" si="314"/>
        <v>0</v>
      </c>
      <c r="T1565" s="151" t="str">
        <f t="shared" si="315"/>
        <v/>
      </c>
      <c r="U1565" s="151" t="str">
        <f t="shared" si="316"/>
        <v/>
      </c>
      <c r="V1565" s="151" t="str">
        <f t="shared" si="317"/>
        <v/>
      </c>
      <c r="W1565" s="151" t="str">
        <f t="shared" si="318"/>
        <v/>
      </c>
      <c r="X1565" s="151">
        <f t="shared" si="319"/>
        <v>0</v>
      </c>
      <c r="Y1565" s="151">
        <f t="shared" si="320"/>
        <v>0</v>
      </c>
      <c r="Z1565" s="151" t="str">
        <f t="shared" si="321"/>
        <v/>
      </c>
      <c r="AA1565" s="151">
        <f>COUNTIF($F$2:F1565,F1565)</f>
        <v>0</v>
      </c>
      <c r="AB1565" s="156" t="str">
        <f t="shared" si="322"/>
        <v/>
      </c>
      <c r="AC1565" t="e">
        <f>VLOOKUP(C1565,'2-班级信息'!A:AH,31,0)</f>
        <v>#N/A</v>
      </c>
      <c r="AD1565" t="e">
        <f>VLOOKUP(C1565,'2-班级信息'!A:AH,8,0)</f>
        <v>#N/A</v>
      </c>
      <c r="AE1565" t="e">
        <f t="shared" si="323"/>
        <v>#N/A</v>
      </c>
      <c r="AF1565" t="e">
        <f t="shared" si="324"/>
        <v>#N/A</v>
      </c>
    </row>
    <row r="1566" spans="1:32">
      <c r="A1566" s="122"/>
      <c r="B1566" s="122"/>
      <c r="C1566" s="122"/>
      <c r="D1566" s="122"/>
      <c r="E1566" s="122"/>
      <c r="F1566" s="122"/>
      <c r="G1566" s="199"/>
      <c r="H1566" s="122"/>
      <c r="I1566" s="122"/>
      <c r="J1566" s="122"/>
      <c r="K1566" s="122"/>
      <c r="L1566" s="122"/>
      <c r="M1566" s="122"/>
      <c r="N1566" s="122"/>
      <c r="O1566" s="122"/>
      <c r="P1566" s="155" t="str">
        <f t="shared" si="312"/>
        <v xml:space="preserve"> </v>
      </c>
      <c r="Q1566" s="155" t="str">
        <f>IF(P1566="在读",IF(IFERROR(FIND("一",C1566),0)&gt;0,"一对一",VLOOKUP(LEFT(C1566,3),班级编码!A:H,8,0)),P1566)</f>
        <v xml:space="preserve"> </v>
      </c>
      <c r="R1566" s="157">
        <f t="shared" si="313"/>
        <v>0</v>
      </c>
      <c r="S1566" s="151">
        <f t="shared" si="314"/>
        <v>0</v>
      </c>
      <c r="T1566" s="151" t="str">
        <f t="shared" si="315"/>
        <v/>
      </c>
      <c r="U1566" s="151" t="str">
        <f t="shared" si="316"/>
        <v/>
      </c>
      <c r="V1566" s="151" t="str">
        <f t="shared" si="317"/>
        <v/>
      </c>
      <c r="W1566" s="151" t="str">
        <f t="shared" si="318"/>
        <v/>
      </c>
      <c r="X1566" s="151">
        <f t="shared" si="319"/>
        <v>0</v>
      </c>
      <c r="Y1566" s="151">
        <f t="shared" si="320"/>
        <v>0</v>
      </c>
      <c r="Z1566" s="151" t="str">
        <f t="shared" si="321"/>
        <v/>
      </c>
      <c r="AA1566" s="151">
        <f>COUNTIF($F$2:F1566,F1566)</f>
        <v>0</v>
      </c>
      <c r="AB1566" s="156" t="str">
        <f t="shared" si="322"/>
        <v/>
      </c>
      <c r="AC1566" t="e">
        <f>VLOOKUP(C1566,'2-班级信息'!A:AH,31,0)</f>
        <v>#N/A</v>
      </c>
      <c r="AD1566" t="e">
        <f>VLOOKUP(C1566,'2-班级信息'!A:AH,8,0)</f>
        <v>#N/A</v>
      </c>
      <c r="AE1566" t="e">
        <f t="shared" si="323"/>
        <v>#N/A</v>
      </c>
      <c r="AF1566" t="e">
        <f t="shared" si="324"/>
        <v>#N/A</v>
      </c>
    </row>
    <row r="1567" spans="1:32">
      <c r="A1567" s="122"/>
      <c r="B1567" s="122"/>
      <c r="C1567" s="122"/>
      <c r="D1567" s="122"/>
      <c r="E1567" s="122"/>
      <c r="F1567" s="122"/>
      <c r="G1567" s="199"/>
      <c r="H1567" s="122"/>
      <c r="I1567" s="122"/>
      <c r="J1567" s="122"/>
      <c r="K1567" s="122"/>
      <c r="L1567" s="122"/>
      <c r="M1567" s="122"/>
      <c r="N1567" s="122"/>
      <c r="O1567" s="122"/>
      <c r="P1567" s="155" t="str">
        <f t="shared" si="312"/>
        <v xml:space="preserve"> </v>
      </c>
      <c r="Q1567" s="155" t="str">
        <f>IF(P1567="在读",IF(IFERROR(FIND("一",C1567),0)&gt;0,"一对一",VLOOKUP(LEFT(C1567,3),班级编码!A:H,8,0)),P1567)</f>
        <v xml:space="preserve"> </v>
      </c>
      <c r="R1567" s="157">
        <f t="shared" si="313"/>
        <v>0</v>
      </c>
      <c r="S1567" s="151">
        <f t="shared" si="314"/>
        <v>0</v>
      </c>
      <c r="T1567" s="151" t="str">
        <f t="shared" si="315"/>
        <v/>
      </c>
      <c r="U1567" s="151" t="str">
        <f t="shared" si="316"/>
        <v/>
      </c>
      <c r="V1567" s="151" t="str">
        <f t="shared" si="317"/>
        <v/>
      </c>
      <c r="W1567" s="151" t="str">
        <f t="shared" si="318"/>
        <v/>
      </c>
      <c r="X1567" s="151">
        <f t="shared" si="319"/>
        <v>0</v>
      </c>
      <c r="Y1567" s="151">
        <f t="shared" si="320"/>
        <v>0</v>
      </c>
      <c r="Z1567" s="151" t="str">
        <f t="shared" si="321"/>
        <v/>
      </c>
      <c r="AA1567" s="151">
        <f>COUNTIF($F$2:F1567,F1567)</f>
        <v>0</v>
      </c>
      <c r="AB1567" s="156" t="str">
        <f t="shared" si="322"/>
        <v/>
      </c>
      <c r="AC1567" t="e">
        <f>VLOOKUP(C1567,'2-班级信息'!A:AH,31,0)</f>
        <v>#N/A</v>
      </c>
      <c r="AD1567" t="e">
        <f>VLOOKUP(C1567,'2-班级信息'!A:AH,8,0)</f>
        <v>#N/A</v>
      </c>
      <c r="AE1567" t="e">
        <f t="shared" si="323"/>
        <v>#N/A</v>
      </c>
      <c r="AF1567" t="e">
        <f t="shared" si="324"/>
        <v>#N/A</v>
      </c>
    </row>
    <row r="1568" spans="1:32">
      <c r="A1568" s="122"/>
      <c r="B1568" s="122"/>
      <c r="C1568" s="122"/>
      <c r="D1568" s="122"/>
      <c r="E1568" s="122"/>
      <c r="F1568" s="122"/>
      <c r="G1568" s="199"/>
      <c r="H1568" s="122"/>
      <c r="I1568" s="122"/>
      <c r="J1568" s="122"/>
      <c r="K1568" s="122"/>
      <c r="L1568" s="122"/>
      <c r="M1568" s="122"/>
      <c r="N1568" s="122"/>
      <c r="O1568" s="122"/>
      <c r="P1568" s="155" t="str">
        <f t="shared" si="312"/>
        <v xml:space="preserve"> </v>
      </c>
      <c r="Q1568" s="155" t="str">
        <f>IF(P1568="在读",IF(IFERROR(FIND("一",C1568),0)&gt;0,"一对一",VLOOKUP(LEFT(C1568,3),班级编码!A:H,8,0)),P1568)</f>
        <v xml:space="preserve"> </v>
      </c>
      <c r="R1568" s="157">
        <f t="shared" si="313"/>
        <v>0</v>
      </c>
      <c r="S1568" s="151">
        <f t="shared" si="314"/>
        <v>0</v>
      </c>
      <c r="T1568" s="151" t="str">
        <f t="shared" si="315"/>
        <v/>
      </c>
      <c r="U1568" s="151" t="str">
        <f t="shared" si="316"/>
        <v/>
      </c>
      <c r="V1568" s="151" t="str">
        <f t="shared" si="317"/>
        <v/>
      </c>
      <c r="W1568" s="151" t="str">
        <f t="shared" si="318"/>
        <v/>
      </c>
      <c r="X1568" s="151">
        <f t="shared" si="319"/>
        <v>0</v>
      </c>
      <c r="Y1568" s="151">
        <f t="shared" si="320"/>
        <v>0</v>
      </c>
      <c r="Z1568" s="151" t="str">
        <f t="shared" si="321"/>
        <v/>
      </c>
      <c r="AA1568" s="151">
        <f>COUNTIF($F$2:F1568,F1568)</f>
        <v>0</v>
      </c>
      <c r="AB1568" s="156" t="str">
        <f t="shared" si="322"/>
        <v/>
      </c>
      <c r="AC1568" t="e">
        <f>VLOOKUP(C1568,'2-班级信息'!A:AH,31,0)</f>
        <v>#N/A</v>
      </c>
      <c r="AD1568" t="e">
        <f>VLOOKUP(C1568,'2-班级信息'!A:AH,8,0)</f>
        <v>#N/A</v>
      </c>
      <c r="AE1568" t="e">
        <f t="shared" si="323"/>
        <v>#N/A</v>
      </c>
      <c r="AF1568" t="e">
        <f t="shared" si="324"/>
        <v>#N/A</v>
      </c>
    </row>
    <row r="1569" spans="1:32">
      <c r="A1569" s="122"/>
      <c r="B1569" s="122"/>
      <c r="C1569" s="122"/>
      <c r="D1569" s="122"/>
      <c r="E1569" s="122"/>
      <c r="F1569" s="122"/>
      <c r="G1569" s="199"/>
      <c r="H1569" s="122"/>
      <c r="I1569" s="122"/>
      <c r="J1569" s="122"/>
      <c r="K1569" s="122"/>
      <c r="L1569" s="122"/>
      <c r="M1569" s="122"/>
      <c r="N1569" s="122"/>
      <c r="O1569" s="122"/>
      <c r="P1569" s="155" t="str">
        <f t="shared" si="312"/>
        <v xml:space="preserve"> </v>
      </c>
      <c r="Q1569" s="155" t="str">
        <f>IF(P1569="在读",IF(IFERROR(FIND("一",C1569),0)&gt;0,"一对一",VLOOKUP(LEFT(C1569,3),班级编码!A:H,8,0)),P1569)</f>
        <v xml:space="preserve"> </v>
      </c>
      <c r="R1569" s="157">
        <f t="shared" si="313"/>
        <v>0</v>
      </c>
      <c r="S1569" s="151">
        <f t="shared" si="314"/>
        <v>0</v>
      </c>
      <c r="T1569" s="151" t="str">
        <f t="shared" si="315"/>
        <v/>
      </c>
      <c r="U1569" s="151" t="str">
        <f t="shared" si="316"/>
        <v/>
      </c>
      <c r="V1569" s="151" t="str">
        <f t="shared" si="317"/>
        <v/>
      </c>
      <c r="W1569" s="151" t="str">
        <f t="shared" si="318"/>
        <v/>
      </c>
      <c r="X1569" s="151">
        <f t="shared" si="319"/>
        <v>0</v>
      </c>
      <c r="Y1569" s="151">
        <f t="shared" si="320"/>
        <v>0</v>
      </c>
      <c r="Z1569" s="151" t="str">
        <f t="shared" si="321"/>
        <v/>
      </c>
      <c r="AA1569" s="151">
        <f>COUNTIF($F$2:F1569,F1569)</f>
        <v>0</v>
      </c>
      <c r="AB1569" s="156" t="str">
        <f t="shared" si="322"/>
        <v/>
      </c>
      <c r="AC1569" t="e">
        <f>VLOOKUP(C1569,'2-班级信息'!A:AH,31,0)</f>
        <v>#N/A</v>
      </c>
      <c r="AD1569" t="e">
        <f>VLOOKUP(C1569,'2-班级信息'!A:AH,8,0)</f>
        <v>#N/A</v>
      </c>
      <c r="AE1569" t="e">
        <f t="shared" si="323"/>
        <v>#N/A</v>
      </c>
      <c r="AF1569" t="e">
        <f t="shared" si="324"/>
        <v>#N/A</v>
      </c>
    </row>
    <row r="1570" spans="1:32">
      <c r="A1570" s="122"/>
      <c r="B1570" s="122"/>
      <c r="C1570" s="122"/>
      <c r="D1570" s="122"/>
      <c r="E1570" s="122"/>
      <c r="F1570" s="122"/>
      <c r="G1570" s="199"/>
      <c r="H1570" s="122"/>
      <c r="I1570" s="122"/>
      <c r="J1570" s="122"/>
      <c r="K1570" s="122"/>
      <c r="L1570" s="122"/>
      <c r="M1570" s="122"/>
      <c r="N1570" s="122"/>
      <c r="O1570" s="122"/>
      <c r="P1570" s="155" t="str">
        <f t="shared" si="312"/>
        <v xml:space="preserve"> </v>
      </c>
      <c r="Q1570" s="155" t="str">
        <f>IF(P1570="在读",IF(IFERROR(FIND("一",C1570),0)&gt;0,"一对一",VLOOKUP(LEFT(C1570,3),班级编码!A:H,8,0)),P1570)</f>
        <v xml:space="preserve"> </v>
      </c>
      <c r="R1570" s="157">
        <f t="shared" si="313"/>
        <v>0</v>
      </c>
      <c r="S1570" s="151">
        <f t="shared" si="314"/>
        <v>0</v>
      </c>
      <c r="T1570" s="151" t="str">
        <f t="shared" si="315"/>
        <v/>
      </c>
      <c r="U1570" s="151" t="str">
        <f t="shared" si="316"/>
        <v/>
      </c>
      <c r="V1570" s="151" t="str">
        <f t="shared" si="317"/>
        <v/>
      </c>
      <c r="W1570" s="151" t="str">
        <f t="shared" si="318"/>
        <v/>
      </c>
      <c r="X1570" s="151">
        <f t="shared" si="319"/>
        <v>0</v>
      </c>
      <c r="Y1570" s="151">
        <f t="shared" si="320"/>
        <v>0</v>
      </c>
      <c r="Z1570" s="151" t="str">
        <f t="shared" si="321"/>
        <v/>
      </c>
      <c r="AA1570" s="151">
        <f>COUNTIF($F$2:F1570,F1570)</f>
        <v>0</v>
      </c>
      <c r="AB1570" s="156" t="str">
        <f t="shared" si="322"/>
        <v/>
      </c>
      <c r="AC1570" t="e">
        <f>VLOOKUP(C1570,'2-班级信息'!A:AH,31,0)</f>
        <v>#N/A</v>
      </c>
      <c r="AD1570" t="e">
        <f>VLOOKUP(C1570,'2-班级信息'!A:AH,8,0)</f>
        <v>#N/A</v>
      </c>
      <c r="AE1570" t="e">
        <f t="shared" si="323"/>
        <v>#N/A</v>
      </c>
      <c r="AF1570" t="e">
        <f t="shared" si="324"/>
        <v>#N/A</v>
      </c>
    </row>
    <row r="1571" spans="1:32">
      <c r="A1571" s="122"/>
      <c r="B1571" s="122"/>
      <c r="C1571" s="122"/>
      <c r="D1571" s="122"/>
      <c r="E1571" s="122"/>
      <c r="F1571" s="122"/>
      <c r="G1571" s="199"/>
      <c r="H1571" s="122"/>
      <c r="I1571" s="122"/>
      <c r="J1571" s="122"/>
      <c r="K1571" s="122"/>
      <c r="L1571" s="122"/>
      <c r="M1571" s="122"/>
      <c r="N1571" s="122"/>
      <c r="O1571" s="122"/>
      <c r="P1571" s="155" t="str">
        <f t="shared" si="312"/>
        <v xml:space="preserve"> </v>
      </c>
      <c r="Q1571" s="155" t="str">
        <f>IF(P1571="在读",IF(IFERROR(FIND("一",C1571),0)&gt;0,"一对一",VLOOKUP(LEFT(C1571,3),班级编码!A:H,8,0)),P1571)</f>
        <v xml:space="preserve"> </v>
      </c>
      <c r="R1571" s="157">
        <f t="shared" si="313"/>
        <v>0</v>
      </c>
      <c r="S1571" s="151">
        <f t="shared" si="314"/>
        <v>0</v>
      </c>
      <c r="T1571" s="151" t="str">
        <f t="shared" si="315"/>
        <v/>
      </c>
      <c r="U1571" s="151" t="str">
        <f t="shared" si="316"/>
        <v/>
      </c>
      <c r="V1571" s="151" t="str">
        <f t="shared" si="317"/>
        <v/>
      </c>
      <c r="W1571" s="151" t="str">
        <f t="shared" si="318"/>
        <v/>
      </c>
      <c r="X1571" s="151">
        <f t="shared" si="319"/>
        <v>0</v>
      </c>
      <c r="Y1571" s="151">
        <f t="shared" si="320"/>
        <v>0</v>
      </c>
      <c r="Z1571" s="151" t="str">
        <f t="shared" si="321"/>
        <v/>
      </c>
      <c r="AA1571" s="151">
        <f>COUNTIF($F$2:F1571,F1571)</f>
        <v>0</v>
      </c>
      <c r="AB1571" s="156" t="str">
        <f t="shared" si="322"/>
        <v/>
      </c>
      <c r="AC1571" t="e">
        <f>VLOOKUP(C1571,'2-班级信息'!A:AH,31,0)</f>
        <v>#N/A</v>
      </c>
      <c r="AD1571" t="e">
        <f>VLOOKUP(C1571,'2-班级信息'!A:AH,8,0)</f>
        <v>#N/A</v>
      </c>
      <c r="AE1571" t="e">
        <f t="shared" si="323"/>
        <v>#N/A</v>
      </c>
      <c r="AF1571" t="e">
        <f t="shared" si="324"/>
        <v>#N/A</v>
      </c>
    </row>
    <row r="1572" spans="1:32">
      <c r="A1572" s="122"/>
      <c r="B1572" s="122"/>
      <c r="C1572" s="122"/>
      <c r="D1572" s="122"/>
      <c r="E1572" s="122"/>
      <c r="F1572" s="122"/>
      <c r="G1572" s="199"/>
      <c r="H1572" s="122"/>
      <c r="I1572" s="122"/>
      <c r="J1572" s="122"/>
      <c r="K1572" s="122"/>
      <c r="L1572" s="122"/>
      <c r="M1572" s="122"/>
      <c r="N1572" s="122"/>
      <c r="O1572" s="122"/>
      <c r="P1572" s="155" t="str">
        <f t="shared" si="312"/>
        <v xml:space="preserve"> </v>
      </c>
      <c r="Q1572" s="155" t="str">
        <f>IF(P1572="在读",IF(IFERROR(FIND("一",C1572),0)&gt;0,"一对一",VLOOKUP(LEFT(C1572,3),班级编码!A:H,8,0)),P1572)</f>
        <v xml:space="preserve"> </v>
      </c>
      <c r="R1572" s="157">
        <f t="shared" si="313"/>
        <v>0</v>
      </c>
      <c r="S1572" s="151">
        <f t="shared" si="314"/>
        <v>0</v>
      </c>
      <c r="T1572" s="151" t="str">
        <f t="shared" si="315"/>
        <v/>
      </c>
      <c r="U1572" s="151" t="str">
        <f t="shared" si="316"/>
        <v/>
      </c>
      <c r="V1572" s="151" t="str">
        <f t="shared" si="317"/>
        <v/>
      </c>
      <c r="W1572" s="151" t="str">
        <f t="shared" si="318"/>
        <v/>
      </c>
      <c r="X1572" s="151">
        <f t="shared" si="319"/>
        <v>0</v>
      </c>
      <c r="Y1572" s="151">
        <f t="shared" si="320"/>
        <v>0</v>
      </c>
      <c r="Z1572" s="151" t="str">
        <f t="shared" si="321"/>
        <v/>
      </c>
      <c r="AA1572" s="151">
        <f>COUNTIF($F$2:F1572,F1572)</f>
        <v>0</v>
      </c>
      <c r="AB1572" s="156" t="str">
        <f t="shared" si="322"/>
        <v/>
      </c>
      <c r="AC1572" t="e">
        <f>VLOOKUP(C1572,'2-班级信息'!A:AH,31,0)</f>
        <v>#N/A</v>
      </c>
      <c r="AD1572" t="e">
        <f>VLOOKUP(C1572,'2-班级信息'!A:AH,8,0)</f>
        <v>#N/A</v>
      </c>
      <c r="AE1572" t="e">
        <f t="shared" si="323"/>
        <v>#N/A</v>
      </c>
      <c r="AF1572" t="e">
        <f t="shared" si="324"/>
        <v>#N/A</v>
      </c>
    </row>
    <row r="1573" spans="1:32">
      <c r="A1573" s="122"/>
      <c r="B1573" s="122"/>
      <c r="C1573" s="122"/>
      <c r="D1573" s="122"/>
      <c r="E1573" s="122"/>
      <c r="F1573" s="122"/>
      <c r="G1573" s="199"/>
      <c r="H1573" s="122"/>
      <c r="I1573" s="122"/>
      <c r="J1573" s="122"/>
      <c r="K1573" s="122"/>
      <c r="L1573" s="122"/>
      <c r="M1573" s="122"/>
      <c r="N1573" s="122"/>
      <c r="O1573" s="122"/>
      <c r="P1573" s="155" t="str">
        <f t="shared" si="312"/>
        <v xml:space="preserve"> </v>
      </c>
      <c r="Q1573" s="155" t="str">
        <f>IF(P1573="在读",IF(IFERROR(FIND("一",C1573),0)&gt;0,"一对一",VLOOKUP(LEFT(C1573,3),班级编码!A:H,8,0)),P1573)</f>
        <v xml:space="preserve"> </v>
      </c>
      <c r="R1573" s="157">
        <f t="shared" si="313"/>
        <v>0</v>
      </c>
      <c r="S1573" s="151">
        <f t="shared" si="314"/>
        <v>0</v>
      </c>
      <c r="T1573" s="151" t="str">
        <f t="shared" si="315"/>
        <v/>
      </c>
      <c r="U1573" s="151" t="str">
        <f t="shared" si="316"/>
        <v/>
      </c>
      <c r="V1573" s="151" t="str">
        <f t="shared" si="317"/>
        <v/>
      </c>
      <c r="W1573" s="151" t="str">
        <f t="shared" si="318"/>
        <v/>
      </c>
      <c r="X1573" s="151">
        <f t="shared" si="319"/>
        <v>0</v>
      </c>
      <c r="Y1573" s="151">
        <f t="shared" si="320"/>
        <v>0</v>
      </c>
      <c r="Z1573" s="151" t="str">
        <f t="shared" si="321"/>
        <v/>
      </c>
      <c r="AA1573" s="151">
        <f>COUNTIF($F$2:F1573,F1573)</f>
        <v>0</v>
      </c>
      <c r="AB1573" s="156" t="str">
        <f t="shared" si="322"/>
        <v/>
      </c>
      <c r="AC1573" t="e">
        <f>VLOOKUP(C1573,'2-班级信息'!A:AH,31,0)</f>
        <v>#N/A</v>
      </c>
      <c r="AD1573" t="e">
        <f>VLOOKUP(C1573,'2-班级信息'!A:AH,8,0)</f>
        <v>#N/A</v>
      </c>
      <c r="AE1573" t="e">
        <f t="shared" si="323"/>
        <v>#N/A</v>
      </c>
      <c r="AF1573" t="e">
        <f t="shared" si="324"/>
        <v>#N/A</v>
      </c>
    </row>
    <row r="1574" spans="1:32">
      <c r="A1574" s="122"/>
      <c r="B1574" s="122"/>
      <c r="C1574" s="122"/>
      <c r="D1574" s="122"/>
      <c r="E1574" s="122"/>
      <c r="F1574" s="122"/>
      <c r="G1574" s="199"/>
      <c r="H1574" s="122"/>
      <c r="I1574" s="122"/>
      <c r="J1574" s="122"/>
      <c r="K1574" s="122"/>
      <c r="L1574" s="122"/>
      <c r="M1574" s="122"/>
      <c r="N1574" s="122"/>
      <c r="O1574" s="122"/>
      <c r="P1574" s="155" t="str">
        <f t="shared" si="312"/>
        <v xml:space="preserve"> </v>
      </c>
      <c r="Q1574" s="155" t="str">
        <f>IF(P1574="在读",IF(IFERROR(FIND("一",C1574),0)&gt;0,"一对一",VLOOKUP(LEFT(C1574,3),班级编码!A:H,8,0)),P1574)</f>
        <v xml:space="preserve"> </v>
      </c>
      <c r="R1574" s="157">
        <f t="shared" si="313"/>
        <v>0</v>
      </c>
      <c r="S1574" s="151">
        <f t="shared" si="314"/>
        <v>0</v>
      </c>
      <c r="T1574" s="151" t="str">
        <f t="shared" si="315"/>
        <v/>
      </c>
      <c r="U1574" s="151" t="str">
        <f t="shared" si="316"/>
        <v/>
      </c>
      <c r="V1574" s="151" t="str">
        <f t="shared" si="317"/>
        <v/>
      </c>
      <c r="W1574" s="151" t="str">
        <f t="shared" si="318"/>
        <v/>
      </c>
      <c r="X1574" s="151">
        <f t="shared" si="319"/>
        <v>0</v>
      </c>
      <c r="Y1574" s="151">
        <f t="shared" si="320"/>
        <v>0</v>
      </c>
      <c r="Z1574" s="151" t="str">
        <f t="shared" si="321"/>
        <v/>
      </c>
      <c r="AA1574" s="151">
        <f>COUNTIF($F$2:F1574,F1574)</f>
        <v>0</v>
      </c>
      <c r="AB1574" s="156" t="str">
        <f t="shared" si="322"/>
        <v/>
      </c>
      <c r="AC1574" t="e">
        <f>VLOOKUP(C1574,'2-班级信息'!A:AH,31,0)</f>
        <v>#N/A</v>
      </c>
      <c r="AD1574" t="e">
        <f>VLOOKUP(C1574,'2-班级信息'!A:AH,8,0)</f>
        <v>#N/A</v>
      </c>
      <c r="AE1574" t="e">
        <f t="shared" si="323"/>
        <v>#N/A</v>
      </c>
      <c r="AF1574" t="e">
        <f t="shared" si="324"/>
        <v>#N/A</v>
      </c>
    </row>
    <row r="1575" spans="1:32">
      <c r="A1575" s="122"/>
      <c r="B1575" s="122"/>
      <c r="C1575" s="122"/>
      <c r="D1575" s="122"/>
      <c r="E1575" s="122"/>
      <c r="F1575" s="122"/>
      <c r="G1575" s="199"/>
      <c r="H1575" s="122"/>
      <c r="I1575" s="122"/>
      <c r="J1575" s="122"/>
      <c r="K1575" s="122"/>
      <c r="L1575" s="122"/>
      <c r="M1575" s="122"/>
      <c r="N1575" s="122"/>
      <c r="O1575" s="122"/>
      <c r="P1575" s="155" t="str">
        <f t="shared" si="312"/>
        <v xml:space="preserve"> </v>
      </c>
      <c r="Q1575" s="155" t="str">
        <f>IF(P1575="在读",IF(IFERROR(FIND("一",C1575),0)&gt;0,"一对一",VLOOKUP(LEFT(C1575,3),班级编码!A:H,8,0)),P1575)</f>
        <v xml:space="preserve"> </v>
      </c>
      <c r="R1575" s="157">
        <f t="shared" si="313"/>
        <v>0</v>
      </c>
      <c r="S1575" s="151">
        <f t="shared" si="314"/>
        <v>0</v>
      </c>
      <c r="T1575" s="151" t="str">
        <f t="shared" si="315"/>
        <v/>
      </c>
      <c r="U1575" s="151" t="str">
        <f t="shared" si="316"/>
        <v/>
      </c>
      <c r="V1575" s="151" t="str">
        <f t="shared" si="317"/>
        <v/>
      </c>
      <c r="W1575" s="151" t="str">
        <f t="shared" si="318"/>
        <v/>
      </c>
      <c r="X1575" s="151">
        <f t="shared" si="319"/>
        <v>0</v>
      </c>
      <c r="Y1575" s="151">
        <f t="shared" si="320"/>
        <v>0</v>
      </c>
      <c r="Z1575" s="151" t="str">
        <f t="shared" si="321"/>
        <v/>
      </c>
      <c r="AA1575" s="151">
        <f>COUNTIF($F$2:F1575,F1575)</f>
        <v>0</v>
      </c>
      <c r="AB1575" s="156" t="str">
        <f t="shared" si="322"/>
        <v/>
      </c>
      <c r="AC1575" t="e">
        <f>VLOOKUP(C1575,'2-班级信息'!A:AH,31,0)</f>
        <v>#N/A</v>
      </c>
      <c r="AD1575" t="e">
        <f>VLOOKUP(C1575,'2-班级信息'!A:AH,8,0)</f>
        <v>#N/A</v>
      </c>
      <c r="AE1575" t="e">
        <f t="shared" si="323"/>
        <v>#N/A</v>
      </c>
      <c r="AF1575" t="e">
        <f t="shared" si="324"/>
        <v>#N/A</v>
      </c>
    </row>
    <row r="1576" spans="1:32">
      <c r="A1576" s="122"/>
      <c r="B1576" s="122"/>
      <c r="C1576" s="122"/>
      <c r="D1576" s="122"/>
      <c r="E1576" s="122"/>
      <c r="F1576" s="122"/>
      <c r="G1576" s="199"/>
      <c r="H1576" s="122"/>
      <c r="I1576" s="122"/>
      <c r="J1576" s="122"/>
      <c r="K1576" s="122"/>
      <c r="L1576" s="122"/>
      <c r="M1576" s="122"/>
      <c r="N1576" s="122"/>
      <c r="O1576" s="122"/>
      <c r="P1576" s="155" t="str">
        <f t="shared" si="312"/>
        <v xml:space="preserve"> </v>
      </c>
      <c r="Q1576" s="155" t="str">
        <f>IF(P1576="在读",IF(IFERROR(FIND("一",C1576),0)&gt;0,"一对一",VLOOKUP(LEFT(C1576,3),班级编码!A:H,8,0)),P1576)</f>
        <v xml:space="preserve"> </v>
      </c>
      <c r="R1576" s="157">
        <f t="shared" si="313"/>
        <v>0</v>
      </c>
      <c r="S1576" s="151">
        <f t="shared" si="314"/>
        <v>0</v>
      </c>
      <c r="T1576" s="151" t="str">
        <f t="shared" si="315"/>
        <v/>
      </c>
      <c r="U1576" s="151" t="str">
        <f t="shared" si="316"/>
        <v/>
      </c>
      <c r="V1576" s="151" t="str">
        <f t="shared" si="317"/>
        <v/>
      </c>
      <c r="W1576" s="151" t="str">
        <f t="shared" si="318"/>
        <v/>
      </c>
      <c r="X1576" s="151">
        <f t="shared" si="319"/>
        <v>0</v>
      </c>
      <c r="Y1576" s="151">
        <f t="shared" si="320"/>
        <v>0</v>
      </c>
      <c r="Z1576" s="151" t="str">
        <f t="shared" si="321"/>
        <v/>
      </c>
      <c r="AA1576" s="151">
        <f>COUNTIF($F$2:F1576,F1576)</f>
        <v>0</v>
      </c>
      <c r="AB1576" s="156" t="str">
        <f t="shared" si="322"/>
        <v/>
      </c>
      <c r="AC1576" t="e">
        <f>VLOOKUP(C1576,'2-班级信息'!A:AH,31,0)</f>
        <v>#N/A</v>
      </c>
      <c r="AD1576" t="e">
        <f>VLOOKUP(C1576,'2-班级信息'!A:AH,8,0)</f>
        <v>#N/A</v>
      </c>
      <c r="AE1576" t="e">
        <f t="shared" si="323"/>
        <v>#N/A</v>
      </c>
      <c r="AF1576" t="e">
        <f t="shared" si="324"/>
        <v>#N/A</v>
      </c>
    </row>
    <row r="1577" spans="1:32">
      <c r="A1577" s="122"/>
      <c r="B1577" s="122"/>
      <c r="C1577" s="122"/>
      <c r="D1577" s="122"/>
      <c r="E1577" s="122"/>
      <c r="F1577" s="122"/>
      <c r="G1577" s="199"/>
      <c r="H1577" s="122"/>
      <c r="I1577" s="122"/>
      <c r="J1577" s="122"/>
      <c r="K1577" s="122"/>
      <c r="L1577" s="122"/>
      <c r="M1577" s="122"/>
      <c r="N1577" s="122"/>
      <c r="O1577" s="122"/>
      <c r="P1577" s="155" t="str">
        <f t="shared" si="312"/>
        <v xml:space="preserve"> </v>
      </c>
      <c r="Q1577" s="155" t="str">
        <f>IF(P1577="在读",IF(IFERROR(FIND("一",C1577),0)&gt;0,"一对一",VLOOKUP(LEFT(C1577,3),班级编码!A:H,8,0)),P1577)</f>
        <v xml:space="preserve"> </v>
      </c>
      <c r="R1577" s="157">
        <f t="shared" si="313"/>
        <v>0</v>
      </c>
      <c r="S1577" s="151">
        <f t="shared" si="314"/>
        <v>0</v>
      </c>
      <c r="T1577" s="151" t="str">
        <f t="shared" si="315"/>
        <v/>
      </c>
      <c r="U1577" s="151" t="str">
        <f t="shared" si="316"/>
        <v/>
      </c>
      <c r="V1577" s="151" t="str">
        <f t="shared" si="317"/>
        <v/>
      </c>
      <c r="W1577" s="151" t="str">
        <f t="shared" si="318"/>
        <v/>
      </c>
      <c r="X1577" s="151">
        <f t="shared" si="319"/>
        <v>0</v>
      </c>
      <c r="Y1577" s="151">
        <f t="shared" si="320"/>
        <v>0</v>
      </c>
      <c r="Z1577" s="151" t="str">
        <f t="shared" si="321"/>
        <v/>
      </c>
      <c r="AA1577" s="151">
        <f>COUNTIF($F$2:F1577,F1577)</f>
        <v>0</v>
      </c>
      <c r="AB1577" s="156" t="str">
        <f t="shared" si="322"/>
        <v/>
      </c>
      <c r="AC1577" t="e">
        <f>VLOOKUP(C1577,'2-班级信息'!A:AH,31,0)</f>
        <v>#N/A</v>
      </c>
      <c r="AD1577" t="e">
        <f>VLOOKUP(C1577,'2-班级信息'!A:AH,8,0)</f>
        <v>#N/A</v>
      </c>
      <c r="AE1577" t="e">
        <f t="shared" si="323"/>
        <v>#N/A</v>
      </c>
      <c r="AF1577" t="e">
        <f t="shared" si="324"/>
        <v>#N/A</v>
      </c>
    </row>
    <row r="1578" spans="1:32">
      <c r="A1578" s="122"/>
      <c r="B1578" s="122"/>
      <c r="C1578" s="122"/>
      <c r="D1578" s="122"/>
      <c r="E1578" s="122"/>
      <c r="F1578" s="122"/>
      <c r="G1578" s="199"/>
      <c r="H1578" s="122"/>
      <c r="I1578" s="122"/>
      <c r="J1578" s="122"/>
      <c r="K1578" s="122"/>
      <c r="L1578" s="122"/>
      <c r="M1578" s="122"/>
      <c r="N1578" s="122"/>
      <c r="O1578" s="122"/>
      <c r="P1578" s="155" t="str">
        <f t="shared" si="312"/>
        <v xml:space="preserve"> </v>
      </c>
      <c r="Q1578" s="155" t="str">
        <f>IF(P1578="在读",IF(IFERROR(FIND("一",C1578),0)&gt;0,"一对一",VLOOKUP(LEFT(C1578,3),班级编码!A:H,8,0)),P1578)</f>
        <v xml:space="preserve"> </v>
      </c>
      <c r="R1578" s="157">
        <f t="shared" si="313"/>
        <v>0</v>
      </c>
      <c r="S1578" s="151">
        <f t="shared" si="314"/>
        <v>0</v>
      </c>
      <c r="T1578" s="151" t="str">
        <f t="shared" si="315"/>
        <v/>
      </c>
      <c r="U1578" s="151" t="str">
        <f t="shared" si="316"/>
        <v/>
      </c>
      <c r="V1578" s="151" t="str">
        <f t="shared" si="317"/>
        <v/>
      </c>
      <c r="W1578" s="151" t="str">
        <f t="shared" si="318"/>
        <v/>
      </c>
      <c r="X1578" s="151">
        <f t="shared" si="319"/>
        <v>0</v>
      </c>
      <c r="Y1578" s="151">
        <f t="shared" si="320"/>
        <v>0</v>
      </c>
      <c r="Z1578" s="151" t="str">
        <f t="shared" si="321"/>
        <v/>
      </c>
      <c r="AA1578" s="151">
        <f>COUNTIF($F$2:F1578,F1578)</f>
        <v>0</v>
      </c>
      <c r="AB1578" s="156" t="str">
        <f t="shared" si="322"/>
        <v/>
      </c>
      <c r="AC1578" t="e">
        <f>VLOOKUP(C1578,'2-班级信息'!A:AH,31,0)</f>
        <v>#N/A</v>
      </c>
      <c r="AD1578" t="e">
        <f>VLOOKUP(C1578,'2-班级信息'!A:AH,8,0)</f>
        <v>#N/A</v>
      </c>
      <c r="AE1578" t="e">
        <f t="shared" si="323"/>
        <v>#N/A</v>
      </c>
      <c r="AF1578" t="e">
        <f t="shared" si="324"/>
        <v>#N/A</v>
      </c>
    </row>
    <row r="1579" spans="1:32">
      <c r="A1579" s="122"/>
      <c r="B1579" s="122"/>
      <c r="C1579" s="122"/>
      <c r="D1579" s="122"/>
      <c r="E1579" s="122"/>
      <c r="F1579" s="122"/>
      <c r="G1579" s="199"/>
      <c r="H1579" s="122"/>
      <c r="I1579" s="122"/>
      <c r="J1579" s="122"/>
      <c r="K1579" s="122"/>
      <c r="L1579" s="122"/>
      <c r="M1579" s="122"/>
      <c r="N1579" s="122"/>
      <c r="O1579" s="122"/>
      <c r="P1579" s="155" t="str">
        <f t="shared" si="312"/>
        <v xml:space="preserve"> </v>
      </c>
      <c r="Q1579" s="155" t="str">
        <f>IF(P1579="在读",IF(IFERROR(FIND("一",C1579),0)&gt;0,"一对一",VLOOKUP(LEFT(C1579,3),班级编码!A:H,8,0)),P1579)</f>
        <v xml:space="preserve"> </v>
      </c>
      <c r="R1579" s="157">
        <f t="shared" si="313"/>
        <v>0</v>
      </c>
      <c r="S1579" s="151">
        <f t="shared" si="314"/>
        <v>0</v>
      </c>
      <c r="T1579" s="151" t="str">
        <f t="shared" si="315"/>
        <v/>
      </c>
      <c r="U1579" s="151" t="str">
        <f t="shared" si="316"/>
        <v/>
      </c>
      <c r="V1579" s="151" t="str">
        <f t="shared" si="317"/>
        <v/>
      </c>
      <c r="W1579" s="151" t="str">
        <f t="shared" si="318"/>
        <v/>
      </c>
      <c r="X1579" s="151">
        <f t="shared" si="319"/>
        <v>0</v>
      </c>
      <c r="Y1579" s="151">
        <f t="shared" si="320"/>
        <v>0</v>
      </c>
      <c r="Z1579" s="151" t="str">
        <f t="shared" si="321"/>
        <v/>
      </c>
      <c r="AA1579" s="151">
        <f>COUNTIF($F$2:F1579,F1579)</f>
        <v>0</v>
      </c>
      <c r="AB1579" s="156" t="str">
        <f t="shared" si="322"/>
        <v/>
      </c>
      <c r="AC1579" t="e">
        <f>VLOOKUP(C1579,'2-班级信息'!A:AH,31,0)</f>
        <v>#N/A</v>
      </c>
      <c r="AD1579" t="e">
        <f>VLOOKUP(C1579,'2-班级信息'!A:AH,8,0)</f>
        <v>#N/A</v>
      </c>
      <c r="AE1579" t="e">
        <f t="shared" si="323"/>
        <v>#N/A</v>
      </c>
      <c r="AF1579" t="e">
        <f t="shared" si="324"/>
        <v>#N/A</v>
      </c>
    </row>
    <row r="1580" spans="1:32">
      <c r="A1580" s="122"/>
      <c r="B1580" s="122"/>
      <c r="C1580" s="122"/>
      <c r="D1580" s="122"/>
      <c r="E1580" s="122"/>
      <c r="F1580" s="122"/>
      <c r="G1580" s="199"/>
      <c r="H1580" s="122"/>
      <c r="I1580" s="122"/>
      <c r="J1580" s="122"/>
      <c r="K1580" s="122"/>
      <c r="L1580" s="122"/>
      <c r="M1580" s="122"/>
      <c r="N1580" s="122"/>
      <c r="O1580" s="122"/>
      <c r="P1580" s="155" t="str">
        <f t="shared" si="312"/>
        <v xml:space="preserve"> </v>
      </c>
      <c r="Q1580" s="155" t="str">
        <f>IF(P1580="在读",IF(IFERROR(FIND("一",C1580),0)&gt;0,"一对一",VLOOKUP(LEFT(C1580,3),班级编码!A:H,8,0)),P1580)</f>
        <v xml:space="preserve"> </v>
      </c>
      <c r="R1580" s="157">
        <f t="shared" si="313"/>
        <v>0</v>
      </c>
      <c r="S1580" s="151">
        <f t="shared" si="314"/>
        <v>0</v>
      </c>
      <c r="T1580" s="151" t="str">
        <f t="shared" si="315"/>
        <v/>
      </c>
      <c r="U1580" s="151" t="str">
        <f t="shared" si="316"/>
        <v/>
      </c>
      <c r="V1580" s="151" t="str">
        <f t="shared" si="317"/>
        <v/>
      </c>
      <c r="W1580" s="151" t="str">
        <f t="shared" si="318"/>
        <v/>
      </c>
      <c r="X1580" s="151">
        <f t="shared" si="319"/>
        <v>0</v>
      </c>
      <c r="Y1580" s="151">
        <f t="shared" si="320"/>
        <v>0</v>
      </c>
      <c r="Z1580" s="151" t="str">
        <f t="shared" si="321"/>
        <v/>
      </c>
      <c r="AA1580" s="151">
        <f>COUNTIF($F$2:F1580,F1580)</f>
        <v>0</v>
      </c>
      <c r="AB1580" s="156" t="str">
        <f t="shared" si="322"/>
        <v/>
      </c>
      <c r="AC1580" t="e">
        <f>VLOOKUP(C1580,'2-班级信息'!A:AH,31,0)</f>
        <v>#N/A</v>
      </c>
      <c r="AD1580" t="e">
        <f>VLOOKUP(C1580,'2-班级信息'!A:AH,8,0)</f>
        <v>#N/A</v>
      </c>
      <c r="AE1580" t="e">
        <f t="shared" si="323"/>
        <v>#N/A</v>
      </c>
      <c r="AF1580" t="e">
        <f t="shared" si="324"/>
        <v>#N/A</v>
      </c>
    </row>
    <row r="1581" spans="1:32">
      <c r="A1581" s="122"/>
      <c r="B1581" s="122"/>
      <c r="C1581" s="122"/>
      <c r="D1581" s="122"/>
      <c r="E1581" s="122"/>
      <c r="F1581" s="122"/>
      <c r="G1581" s="199"/>
      <c r="H1581" s="122"/>
      <c r="I1581" s="122"/>
      <c r="J1581" s="122"/>
      <c r="K1581" s="122"/>
      <c r="L1581" s="122"/>
      <c r="M1581" s="122"/>
      <c r="N1581" s="122"/>
      <c r="O1581" s="122"/>
      <c r="P1581" s="155" t="str">
        <f t="shared" si="312"/>
        <v xml:space="preserve"> </v>
      </c>
      <c r="Q1581" s="155" t="str">
        <f>IF(P1581="在读",IF(IFERROR(FIND("一",C1581),0)&gt;0,"一对一",VLOOKUP(LEFT(C1581,3),班级编码!A:H,8,0)),P1581)</f>
        <v xml:space="preserve"> </v>
      </c>
      <c r="R1581" s="157">
        <f t="shared" si="313"/>
        <v>0</v>
      </c>
      <c r="S1581" s="151">
        <f t="shared" si="314"/>
        <v>0</v>
      </c>
      <c r="T1581" s="151" t="str">
        <f t="shared" si="315"/>
        <v/>
      </c>
      <c r="U1581" s="151" t="str">
        <f t="shared" si="316"/>
        <v/>
      </c>
      <c r="V1581" s="151" t="str">
        <f t="shared" si="317"/>
        <v/>
      </c>
      <c r="W1581" s="151" t="str">
        <f t="shared" si="318"/>
        <v/>
      </c>
      <c r="X1581" s="151">
        <f t="shared" si="319"/>
        <v>0</v>
      </c>
      <c r="Y1581" s="151">
        <f t="shared" si="320"/>
        <v>0</v>
      </c>
      <c r="Z1581" s="151" t="str">
        <f t="shared" si="321"/>
        <v/>
      </c>
      <c r="AA1581" s="151">
        <f>COUNTIF($F$2:F1581,F1581)</f>
        <v>0</v>
      </c>
      <c r="AB1581" s="156" t="str">
        <f t="shared" si="322"/>
        <v/>
      </c>
      <c r="AC1581" t="e">
        <f>VLOOKUP(C1581,'2-班级信息'!A:AH,31,0)</f>
        <v>#N/A</v>
      </c>
      <c r="AD1581" t="e">
        <f>VLOOKUP(C1581,'2-班级信息'!A:AH,8,0)</f>
        <v>#N/A</v>
      </c>
      <c r="AE1581" t="e">
        <f t="shared" si="323"/>
        <v>#N/A</v>
      </c>
      <c r="AF1581" t="e">
        <f t="shared" si="324"/>
        <v>#N/A</v>
      </c>
    </row>
    <row r="1582" spans="1:32">
      <c r="A1582" s="122"/>
      <c r="B1582" s="122"/>
      <c r="C1582" s="122"/>
      <c r="D1582" s="122"/>
      <c r="E1582" s="122"/>
      <c r="F1582" s="122"/>
      <c r="G1582" s="199"/>
      <c r="H1582" s="122"/>
      <c r="I1582" s="122"/>
      <c r="J1582" s="122"/>
      <c r="K1582" s="122"/>
      <c r="L1582" s="122"/>
      <c r="M1582" s="122"/>
      <c r="N1582" s="122"/>
      <c r="O1582" s="122"/>
      <c r="P1582" s="155" t="str">
        <f t="shared" si="312"/>
        <v xml:space="preserve"> </v>
      </c>
      <c r="Q1582" s="155" t="str">
        <f>IF(P1582="在读",IF(IFERROR(FIND("一",C1582),0)&gt;0,"一对一",VLOOKUP(LEFT(C1582,3),班级编码!A:H,8,0)),P1582)</f>
        <v xml:space="preserve"> </v>
      </c>
      <c r="R1582" s="157">
        <f t="shared" si="313"/>
        <v>0</v>
      </c>
      <c r="S1582" s="151">
        <f t="shared" si="314"/>
        <v>0</v>
      </c>
      <c r="T1582" s="151" t="str">
        <f t="shared" si="315"/>
        <v/>
      </c>
      <c r="U1582" s="151" t="str">
        <f t="shared" si="316"/>
        <v/>
      </c>
      <c r="V1582" s="151" t="str">
        <f t="shared" si="317"/>
        <v/>
      </c>
      <c r="W1582" s="151" t="str">
        <f t="shared" si="318"/>
        <v/>
      </c>
      <c r="X1582" s="151">
        <f t="shared" si="319"/>
        <v>0</v>
      </c>
      <c r="Y1582" s="151">
        <f t="shared" si="320"/>
        <v>0</v>
      </c>
      <c r="Z1582" s="151" t="str">
        <f t="shared" si="321"/>
        <v/>
      </c>
      <c r="AA1582" s="151">
        <f>COUNTIF($F$2:F1582,F1582)</f>
        <v>0</v>
      </c>
      <c r="AB1582" s="156" t="str">
        <f t="shared" si="322"/>
        <v/>
      </c>
      <c r="AC1582" t="e">
        <f>VLOOKUP(C1582,'2-班级信息'!A:AH,31,0)</f>
        <v>#N/A</v>
      </c>
      <c r="AD1582" t="e">
        <f>VLOOKUP(C1582,'2-班级信息'!A:AH,8,0)</f>
        <v>#N/A</v>
      </c>
      <c r="AE1582" t="e">
        <f t="shared" si="323"/>
        <v>#N/A</v>
      </c>
      <c r="AF1582" t="e">
        <f t="shared" si="324"/>
        <v>#N/A</v>
      </c>
    </row>
    <row r="1583" spans="1:32">
      <c r="A1583" s="122"/>
      <c r="B1583" s="122"/>
      <c r="C1583" s="122"/>
      <c r="D1583" s="122"/>
      <c r="E1583" s="122"/>
      <c r="F1583" s="122"/>
      <c r="G1583" s="199"/>
      <c r="H1583" s="122"/>
      <c r="I1583" s="122"/>
      <c r="J1583" s="122"/>
      <c r="K1583" s="122"/>
      <c r="L1583" s="122"/>
      <c r="M1583" s="122"/>
      <c r="N1583" s="122"/>
      <c r="O1583" s="122"/>
      <c r="P1583" s="155" t="str">
        <f t="shared" si="312"/>
        <v xml:space="preserve"> </v>
      </c>
      <c r="Q1583" s="155" t="str">
        <f>IF(P1583="在读",IF(IFERROR(FIND("一",C1583),0)&gt;0,"一对一",VLOOKUP(LEFT(C1583,3),班级编码!A:H,8,0)),P1583)</f>
        <v xml:space="preserve"> </v>
      </c>
      <c r="R1583" s="157">
        <f t="shared" si="313"/>
        <v>0</v>
      </c>
      <c r="S1583" s="151">
        <f t="shared" si="314"/>
        <v>0</v>
      </c>
      <c r="T1583" s="151" t="str">
        <f t="shared" si="315"/>
        <v/>
      </c>
      <c r="U1583" s="151" t="str">
        <f t="shared" si="316"/>
        <v/>
      </c>
      <c r="V1583" s="151" t="str">
        <f t="shared" si="317"/>
        <v/>
      </c>
      <c r="W1583" s="151" t="str">
        <f t="shared" si="318"/>
        <v/>
      </c>
      <c r="X1583" s="151">
        <f t="shared" si="319"/>
        <v>0</v>
      </c>
      <c r="Y1583" s="151">
        <f t="shared" si="320"/>
        <v>0</v>
      </c>
      <c r="Z1583" s="151" t="str">
        <f t="shared" si="321"/>
        <v/>
      </c>
      <c r="AA1583" s="151">
        <f>COUNTIF($F$2:F1583,F1583)</f>
        <v>0</v>
      </c>
      <c r="AB1583" s="156" t="str">
        <f t="shared" si="322"/>
        <v/>
      </c>
      <c r="AC1583" t="e">
        <f>VLOOKUP(C1583,'2-班级信息'!A:AH,31,0)</f>
        <v>#N/A</v>
      </c>
      <c r="AD1583" t="e">
        <f>VLOOKUP(C1583,'2-班级信息'!A:AH,8,0)</f>
        <v>#N/A</v>
      </c>
      <c r="AE1583" t="e">
        <f t="shared" si="323"/>
        <v>#N/A</v>
      </c>
      <c r="AF1583" t="e">
        <f t="shared" si="324"/>
        <v>#N/A</v>
      </c>
    </row>
    <row r="1584" spans="1:32">
      <c r="A1584" s="122"/>
      <c r="B1584" s="122"/>
      <c r="C1584" s="122"/>
      <c r="D1584" s="122"/>
      <c r="E1584" s="122"/>
      <c r="F1584" s="122"/>
      <c r="G1584" s="199"/>
      <c r="H1584" s="122"/>
      <c r="I1584" s="122"/>
      <c r="J1584" s="122"/>
      <c r="K1584" s="122"/>
      <c r="L1584" s="122"/>
      <c r="M1584" s="122"/>
      <c r="N1584" s="122"/>
      <c r="O1584" s="122"/>
      <c r="P1584" s="155" t="str">
        <f t="shared" si="312"/>
        <v xml:space="preserve"> </v>
      </c>
      <c r="Q1584" s="155" t="str">
        <f>IF(P1584="在读",IF(IFERROR(FIND("一",C1584),0)&gt;0,"一对一",VLOOKUP(LEFT(C1584,3),班级编码!A:H,8,0)),P1584)</f>
        <v xml:space="preserve"> </v>
      </c>
      <c r="R1584" s="157">
        <f t="shared" si="313"/>
        <v>0</v>
      </c>
      <c r="S1584" s="151">
        <f t="shared" si="314"/>
        <v>0</v>
      </c>
      <c r="T1584" s="151" t="str">
        <f t="shared" si="315"/>
        <v/>
      </c>
      <c r="U1584" s="151" t="str">
        <f t="shared" si="316"/>
        <v/>
      </c>
      <c r="V1584" s="151" t="str">
        <f t="shared" si="317"/>
        <v/>
      </c>
      <c r="W1584" s="151" t="str">
        <f t="shared" si="318"/>
        <v/>
      </c>
      <c r="X1584" s="151">
        <f t="shared" si="319"/>
        <v>0</v>
      </c>
      <c r="Y1584" s="151">
        <f t="shared" si="320"/>
        <v>0</v>
      </c>
      <c r="Z1584" s="151" t="str">
        <f t="shared" si="321"/>
        <v/>
      </c>
      <c r="AA1584" s="151">
        <f>COUNTIF($F$2:F1584,F1584)</f>
        <v>0</v>
      </c>
      <c r="AB1584" s="156" t="str">
        <f t="shared" si="322"/>
        <v/>
      </c>
      <c r="AC1584" t="e">
        <f>VLOOKUP(C1584,'2-班级信息'!A:AH,31,0)</f>
        <v>#N/A</v>
      </c>
      <c r="AD1584" t="e">
        <f>VLOOKUP(C1584,'2-班级信息'!A:AH,8,0)</f>
        <v>#N/A</v>
      </c>
      <c r="AE1584" t="e">
        <f t="shared" si="323"/>
        <v>#N/A</v>
      </c>
      <c r="AF1584" t="e">
        <f t="shared" si="324"/>
        <v>#N/A</v>
      </c>
    </row>
    <row r="1585" spans="1:32">
      <c r="A1585" s="122"/>
      <c r="B1585" s="122"/>
      <c r="C1585" s="122"/>
      <c r="D1585" s="122"/>
      <c r="E1585" s="122"/>
      <c r="F1585" s="122"/>
      <c r="G1585" s="199"/>
      <c r="H1585" s="122"/>
      <c r="I1585" s="122"/>
      <c r="J1585" s="122"/>
      <c r="K1585" s="122"/>
      <c r="L1585" s="122"/>
      <c r="M1585" s="122"/>
      <c r="N1585" s="122"/>
      <c r="O1585" s="122"/>
      <c r="P1585" s="155" t="str">
        <f t="shared" si="312"/>
        <v xml:space="preserve"> </v>
      </c>
      <c r="Q1585" s="155" t="str">
        <f>IF(P1585="在读",IF(IFERROR(FIND("一",C1585),0)&gt;0,"一对一",VLOOKUP(LEFT(C1585,3),班级编码!A:H,8,0)),P1585)</f>
        <v xml:space="preserve"> </v>
      </c>
      <c r="R1585" s="157">
        <f t="shared" si="313"/>
        <v>0</v>
      </c>
      <c r="S1585" s="151">
        <f t="shared" si="314"/>
        <v>0</v>
      </c>
      <c r="T1585" s="151" t="str">
        <f t="shared" si="315"/>
        <v/>
      </c>
      <c r="U1585" s="151" t="str">
        <f t="shared" si="316"/>
        <v/>
      </c>
      <c r="V1585" s="151" t="str">
        <f t="shared" si="317"/>
        <v/>
      </c>
      <c r="W1585" s="151" t="str">
        <f t="shared" si="318"/>
        <v/>
      </c>
      <c r="X1585" s="151">
        <f t="shared" si="319"/>
        <v>0</v>
      </c>
      <c r="Y1585" s="151">
        <f t="shared" si="320"/>
        <v>0</v>
      </c>
      <c r="Z1585" s="151" t="str">
        <f t="shared" si="321"/>
        <v/>
      </c>
      <c r="AA1585" s="151">
        <f>COUNTIF($F$2:F1585,F1585)</f>
        <v>0</v>
      </c>
      <c r="AB1585" s="156" t="str">
        <f t="shared" si="322"/>
        <v/>
      </c>
      <c r="AC1585" t="e">
        <f>VLOOKUP(C1585,'2-班级信息'!A:AH,31,0)</f>
        <v>#N/A</v>
      </c>
      <c r="AD1585" t="e">
        <f>VLOOKUP(C1585,'2-班级信息'!A:AH,8,0)</f>
        <v>#N/A</v>
      </c>
      <c r="AE1585" t="e">
        <f t="shared" si="323"/>
        <v>#N/A</v>
      </c>
      <c r="AF1585" t="e">
        <f t="shared" si="324"/>
        <v>#N/A</v>
      </c>
    </row>
    <row r="1586" spans="1:32">
      <c r="A1586" s="122"/>
      <c r="B1586" s="122"/>
      <c r="C1586" s="122"/>
      <c r="D1586" s="122"/>
      <c r="E1586" s="122"/>
      <c r="F1586" s="122"/>
      <c r="G1586" s="199"/>
      <c r="H1586" s="122"/>
      <c r="I1586" s="122"/>
      <c r="J1586" s="122"/>
      <c r="K1586" s="122"/>
      <c r="L1586" s="122"/>
      <c r="M1586" s="122"/>
      <c r="N1586" s="122"/>
      <c r="O1586" s="122"/>
      <c r="P1586" s="155" t="str">
        <f t="shared" si="312"/>
        <v xml:space="preserve"> </v>
      </c>
      <c r="Q1586" s="155" t="str">
        <f>IF(P1586="在读",IF(IFERROR(FIND("一",C1586),0)&gt;0,"一对一",VLOOKUP(LEFT(C1586,3),班级编码!A:H,8,0)),P1586)</f>
        <v xml:space="preserve"> </v>
      </c>
      <c r="R1586" s="157">
        <f t="shared" si="313"/>
        <v>0</v>
      </c>
      <c r="S1586" s="151">
        <f t="shared" si="314"/>
        <v>0</v>
      </c>
      <c r="T1586" s="151" t="str">
        <f t="shared" si="315"/>
        <v/>
      </c>
      <c r="U1586" s="151" t="str">
        <f t="shared" si="316"/>
        <v/>
      </c>
      <c r="V1586" s="151" t="str">
        <f t="shared" si="317"/>
        <v/>
      </c>
      <c r="W1586" s="151" t="str">
        <f t="shared" si="318"/>
        <v/>
      </c>
      <c r="X1586" s="151">
        <f t="shared" si="319"/>
        <v>0</v>
      </c>
      <c r="Y1586" s="151">
        <f t="shared" si="320"/>
        <v>0</v>
      </c>
      <c r="Z1586" s="151" t="str">
        <f t="shared" si="321"/>
        <v/>
      </c>
      <c r="AA1586" s="151">
        <f>COUNTIF($F$2:F1586,F1586)</f>
        <v>0</v>
      </c>
      <c r="AB1586" s="156" t="str">
        <f t="shared" si="322"/>
        <v/>
      </c>
      <c r="AC1586" t="e">
        <f>VLOOKUP(C1586,'2-班级信息'!A:AH,31,0)</f>
        <v>#N/A</v>
      </c>
      <c r="AD1586" t="e">
        <f>VLOOKUP(C1586,'2-班级信息'!A:AH,8,0)</f>
        <v>#N/A</v>
      </c>
      <c r="AE1586" t="e">
        <f t="shared" si="323"/>
        <v>#N/A</v>
      </c>
      <c r="AF1586" t="e">
        <f t="shared" si="324"/>
        <v>#N/A</v>
      </c>
    </row>
    <row r="1587" spans="1:32">
      <c r="A1587" s="122"/>
      <c r="B1587" s="122"/>
      <c r="C1587" s="122"/>
      <c r="D1587" s="122"/>
      <c r="E1587" s="122"/>
      <c r="F1587" s="122"/>
      <c r="G1587" s="199"/>
      <c r="H1587" s="122"/>
      <c r="I1587" s="122"/>
      <c r="J1587" s="122"/>
      <c r="K1587" s="122"/>
      <c r="L1587" s="122"/>
      <c r="M1587" s="122"/>
      <c r="N1587" s="122"/>
      <c r="O1587" s="122"/>
      <c r="P1587" s="155" t="str">
        <f t="shared" si="312"/>
        <v xml:space="preserve"> </v>
      </c>
      <c r="Q1587" s="155" t="str">
        <f>IF(P1587="在读",IF(IFERROR(FIND("一",C1587),0)&gt;0,"一对一",VLOOKUP(LEFT(C1587,3),班级编码!A:H,8,0)),P1587)</f>
        <v xml:space="preserve"> </v>
      </c>
      <c r="R1587" s="157">
        <f t="shared" si="313"/>
        <v>0</v>
      </c>
      <c r="S1587" s="151">
        <f t="shared" si="314"/>
        <v>0</v>
      </c>
      <c r="T1587" s="151" t="str">
        <f t="shared" si="315"/>
        <v/>
      </c>
      <c r="U1587" s="151" t="str">
        <f t="shared" si="316"/>
        <v/>
      </c>
      <c r="V1587" s="151" t="str">
        <f t="shared" si="317"/>
        <v/>
      </c>
      <c r="W1587" s="151" t="str">
        <f t="shared" si="318"/>
        <v/>
      </c>
      <c r="X1587" s="151">
        <f t="shared" si="319"/>
        <v>0</v>
      </c>
      <c r="Y1587" s="151">
        <f t="shared" si="320"/>
        <v>0</v>
      </c>
      <c r="Z1587" s="151" t="str">
        <f t="shared" si="321"/>
        <v/>
      </c>
      <c r="AA1587" s="151">
        <f>COUNTIF($F$2:F1587,F1587)</f>
        <v>0</v>
      </c>
      <c r="AB1587" s="156" t="str">
        <f t="shared" si="322"/>
        <v/>
      </c>
      <c r="AC1587" t="e">
        <f>VLOOKUP(C1587,'2-班级信息'!A:AH,31,0)</f>
        <v>#N/A</v>
      </c>
      <c r="AD1587" t="e">
        <f>VLOOKUP(C1587,'2-班级信息'!A:AH,8,0)</f>
        <v>#N/A</v>
      </c>
      <c r="AE1587" t="e">
        <f t="shared" si="323"/>
        <v>#N/A</v>
      </c>
      <c r="AF1587" t="e">
        <f t="shared" si="324"/>
        <v>#N/A</v>
      </c>
    </row>
    <row r="1588" spans="1:32">
      <c r="A1588" s="122"/>
      <c r="B1588" s="122"/>
      <c r="C1588" s="122"/>
      <c r="D1588" s="122"/>
      <c r="E1588" s="122"/>
      <c r="F1588" s="122"/>
      <c r="G1588" s="199"/>
      <c r="H1588" s="122"/>
      <c r="I1588" s="122"/>
      <c r="J1588" s="122"/>
      <c r="K1588" s="122"/>
      <c r="L1588" s="122"/>
      <c r="M1588" s="122"/>
      <c r="N1588" s="122"/>
      <c r="O1588" s="122"/>
      <c r="P1588" s="155" t="str">
        <f t="shared" si="312"/>
        <v xml:space="preserve"> </v>
      </c>
      <c r="Q1588" s="155" t="str">
        <f>IF(P1588="在读",IF(IFERROR(FIND("一",C1588),0)&gt;0,"一对一",VLOOKUP(LEFT(C1588,3),班级编码!A:H,8,0)),P1588)</f>
        <v xml:space="preserve"> </v>
      </c>
      <c r="R1588" s="157">
        <f t="shared" si="313"/>
        <v>0</v>
      </c>
      <c r="S1588" s="151">
        <f t="shared" si="314"/>
        <v>0</v>
      </c>
      <c r="T1588" s="151" t="str">
        <f t="shared" si="315"/>
        <v/>
      </c>
      <c r="U1588" s="151" t="str">
        <f t="shared" si="316"/>
        <v/>
      </c>
      <c r="V1588" s="151" t="str">
        <f t="shared" si="317"/>
        <v/>
      </c>
      <c r="W1588" s="151" t="str">
        <f t="shared" si="318"/>
        <v/>
      </c>
      <c r="X1588" s="151">
        <f t="shared" si="319"/>
        <v>0</v>
      </c>
      <c r="Y1588" s="151">
        <f t="shared" si="320"/>
        <v>0</v>
      </c>
      <c r="Z1588" s="151" t="str">
        <f t="shared" si="321"/>
        <v/>
      </c>
      <c r="AA1588" s="151">
        <f>COUNTIF($F$2:F1588,F1588)</f>
        <v>0</v>
      </c>
      <c r="AB1588" s="156" t="str">
        <f t="shared" si="322"/>
        <v/>
      </c>
      <c r="AC1588" t="e">
        <f>VLOOKUP(C1588,'2-班级信息'!A:AH,31,0)</f>
        <v>#N/A</v>
      </c>
      <c r="AD1588" t="e">
        <f>VLOOKUP(C1588,'2-班级信息'!A:AH,8,0)</f>
        <v>#N/A</v>
      </c>
      <c r="AE1588" t="e">
        <f t="shared" si="323"/>
        <v>#N/A</v>
      </c>
      <c r="AF1588" t="e">
        <f t="shared" si="324"/>
        <v>#N/A</v>
      </c>
    </row>
    <row r="1589" spans="1:32">
      <c r="A1589" s="122"/>
      <c r="B1589" s="122"/>
      <c r="C1589" s="122"/>
      <c r="D1589" s="122"/>
      <c r="E1589" s="122"/>
      <c r="F1589" s="122"/>
      <c r="G1589" s="199"/>
      <c r="H1589" s="122"/>
      <c r="I1589" s="122"/>
      <c r="J1589" s="122"/>
      <c r="K1589" s="122"/>
      <c r="L1589" s="122"/>
      <c r="M1589" s="122"/>
      <c r="N1589" s="122"/>
      <c r="O1589" s="122"/>
      <c r="P1589" s="155" t="str">
        <f t="shared" si="312"/>
        <v xml:space="preserve"> </v>
      </c>
      <c r="Q1589" s="155" t="str">
        <f>IF(P1589="在读",IF(IFERROR(FIND("一",C1589),0)&gt;0,"一对一",VLOOKUP(LEFT(C1589,3),班级编码!A:H,8,0)),P1589)</f>
        <v xml:space="preserve"> </v>
      </c>
      <c r="R1589" s="157">
        <f t="shared" si="313"/>
        <v>0</v>
      </c>
      <c r="S1589" s="151">
        <f t="shared" si="314"/>
        <v>0</v>
      </c>
      <c r="T1589" s="151" t="str">
        <f t="shared" si="315"/>
        <v/>
      </c>
      <c r="U1589" s="151" t="str">
        <f t="shared" si="316"/>
        <v/>
      </c>
      <c r="V1589" s="151" t="str">
        <f t="shared" si="317"/>
        <v/>
      </c>
      <c r="W1589" s="151" t="str">
        <f t="shared" si="318"/>
        <v/>
      </c>
      <c r="X1589" s="151">
        <f t="shared" si="319"/>
        <v>0</v>
      </c>
      <c r="Y1589" s="151">
        <f t="shared" si="320"/>
        <v>0</v>
      </c>
      <c r="Z1589" s="151" t="str">
        <f t="shared" si="321"/>
        <v/>
      </c>
      <c r="AA1589" s="151">
        <f>COUNTIF($F$2:F1589,F1589)</f>
        <v>0</v>
      </c>
      <c r="AB1589" s="156" t="str">
        <f t="shared" si="322"/>
        <v/>
      </c>
      <c r="AC1589" t="e">
        <f>VLOOKUP(C1589,'2-班级信息'!A:AH,31,0)</f>
        <v>#N/A</v>
      </c>
      <c r="AD1589" t="e">
        <f>VLOOKUP(C1589,'2-班级信息'!A:AH,8,0)</f>
        <v>#N/A</v>
      </c>
      <c r="AE1589" t="e">
        <f t="shared" si="323"/>
        <v>#N/A</v>
      </c>
      <c r="AF1589" t="e">
        <f t="shared" si="324"/>
        <v>#N/A</v>
      </c>
    </row>
    <row r="1590" spans="1:32">
      <c r="A1590" s="122"/>
      <c r="B1590" s="122"/>
      <c r="C1590" s="122"/>
      <c r="D1590" s="122"/>
      <c r="E1590" s="122"/>
      <c r="F1590" s="122"/>
      <c r="G1590" s="199"/>
      <c r="H1590" s="122"/>
      <c r="I1590" s="122"/>
      <c r="J1590" s="122"/>
      <c r="K1590" s="122"/>
      <c r="L1590" s="122"/>
      <c r="M1590" s="122"/>
      <c r="N1590" s="122"/>
      <c r="O1590" s="122"/>
      <c r="P1590" s="155" t="str">
        <f t="shared" si="312"/>
        <v xml:space="preserve"> </v>
      </c>
      <c r="Q1590" s="155" t="str">
        <f>IF(P1590="在读",IF(IFERROR(FIND("一",C1590),0)&gt;0,"一对一",VLOOKUP(LEFT(C1590,3),班级编码!A:H,8,0)),P1590)</f>
        <v xml:space="preserve"> </v>
      </c>
      <c r="R1590" s="157">
        <f t="shared" si="313"/>
        <v>0</v>
      </c>
      <c r="S1590" s="151">
        <f t="shared" si="314"/>
        <v>0</v>
      </c>
      <c r="T1590" s="151" t="str">
        <f t="shared" si="315"/>
        <v/>
      </c>
      <c r="U1590" s="151" t="str">
        <f t="shared" si="316"/>
        <v/>
      </c>
      <c r="V1590" s="151" t="str">
        <f t="shared" si="317"/>
        <v/>
      </c>
      <c r="W1590" s="151" t="str">
        <f t="shared" si="318"/>
        <v/>
      </c>
      <c r="X1590" s="151">
        <f t="shared" si="319"/>
        <v>0</v>
      </c>
      <c r="Y1590" s="151">
        <f t="shared" si="320"/>
        <v>0</v>
      </c>
      <c r="Z1590" s="151" t="str">
        <f t="shared" si="321"/>
        <v/>
      </c>
      <c r="AA1590" s="151">
        <f>COUNTIF($F$2:F1590,F1590)</f>
        <v>0</v>
      </c>
      <c r="AB1590" s="156" t="str">
        <f t="shared" si="322"/>
        <v/>
      </c>
      <c r="AC1590" t="e">
        <f>VLOOKUP(C1590,'2-班级信息'!A:AH,31,0)</f>
        <v>#N/A</v>
      </c>
      <c r="AD1590" t="e">
        <f>VLOOKUP(C1590,'2-班级信息'!A:AH,8,0)</f>
        <v>#N/A</v>
      </c>
      <c r="AE1590" t="e">
        <f t="shared" si="323"/>
        <v>#N/A</v>
      </c>
      <c r="AF1590" t="e">
        <f t="shared" si="324"/>
        <v>#N/A</v>
      </c>
    </row>
    <row r="1591" spans="1:32">
      <c r="A1591" s="122"/>
      <c r="B1591" s="122"/>
      <c r="C1591" s="122"/>
      <c r="D1591" s="122"/>
      <c r="E1591" s="122"/>
      <c r="F1591" s="122"/>
      <c r="G1591" s="199"/>
      <c r="H1591" s="122"/>
      <c r="I1591" s="122"/>
      <c r="J1591" s="122"/>
      <c r="K1591" s="122"/>
      <c r="L1591" s="122"/>
      <c r="M1591" s="122"/>
      <c r="N1591" s="122"/>
      <c r="O1591" s="122"/>
      <c r="P1591" s="155" t="str">
        <f t="shared" si="312"/>
        <v xml:space="preserve"> </v>
      </c>
      <c r="Q1591" s="155" t="str">
        <f>IF(P1591="在读",IF(IFERROR(FIND("一",C1591),0)&gt;0,"一对一",VLOOKUP(LEFT(C1591,3),班级编码!A:H,8,0)),P1591)</f>
        <v xml:space="preserve"> </v>
      </c>
      <c r="R1591" s="157">
        <f t="shared" si="313"/>
        <v>0</v>
      </c>
      <c r="S1591" s="151">
        <f t="shared" si="314"/>
        <v>0</v>
      </c>
      <c r="T1591" s="151" t="str">
        <f t="shared" si="315"/>
        <v/>
      </c>
      <c r="U1591" s="151" t="str">
        <f t="shared" si="316"/>
        <v/>
      </c>
      <c r="V1591" s="151" t="str">
        <f t="shared" si="317"/>
        <v/>
      </c>
      <c r="W1591" s="151" t="str">
        <f t="shared" si="318"/>
        <v/>
      </c>
      <c r="X1591" s="151">
        <f t="shared" si="319"/>
        <v>0</v>
      </c>
      <c r="Y1591" s="151">
        <f t="shared" si="320"/>
        <v>0</v>
      </c>
      <c r="Z1591" s="151" t="str">
        <f t="shared" si="321"/>
        <v/>
      </c>
      <c r="AA1591" s="151">
        <f>COUNTIF($F$2:F1591,F1591)</f>
        <v>0</v>
      </c>
      <c r="AB1591" s="156" t="str">
        <f t="shared" si="322"/>
        <v/>
      </c>
      <c r="AC1591" t="e">
        <f>VLOOKUP(C1591,'2-班级信息'!A:AH,31,0)</f>
        <v>#N/A</v>
      </c>
      <c r="AD1591" t="e">
        <f>VLOOKUP(C1591,'2-班级信息'!A:AH,8,0)</f>
        <v>#N/A</v>
      </c>
      <c r="AE1591" t="e">
        <f t="shared" si="323"/>
        <v>#N/A</v>
      </c>
      <c r="AF1591" t="e">
        <f t="shared" si="324"/>
        <v>#N/A</v>
      </c>
    </row>
    <row r="1592" spans="1:32">
      <c r="A1592" s="122"/>
      <c r="B1592" s="122"/>
      <c r="C1592" s="122"/>
      <c r="D1592" s="122"/>
      <c r="E1592" s="122"/>
      <c r="F1592" s="122"/>
      <c r="G1592" s="199"/>
      <c r="H1592" s="122"/>
      <c r="I1592" s="122"/>
      <c r="J1592" s="122"/>
      <c r="K1592" s="122"/>
      <c r="L1592" s="122"/>
      <c r="M1592" s="122"/>
      <c r="N1592" s="122"/>
      <c r="O1592" s="122"/>
      <c r="P1592" s="155" t="str">
        <f t="shared" si="312"/>
        <v xml:space="preserve"> </v>
      </c>
      <c r="Q1592" s="155" t="str">
        <f>IF(P1592="在读",IF(IFERROR(FIND("一",C1592),0)&gt;0,"一对一",VLOOKUP(LEFT(C1592,3),班级编码!A:H,8,0)),P1592)</f>
        <v xml:space="preserve"> </v>
      </c>
      <c r="R1592" s="157">
        <f t="shared" si="313"/>
        <v>0</v>
      </c>
      <c r="S1592" s="151">
        <f t="shared" si="314"/>
        <v>0</v>
      </c>
      <c r="T1592" s="151" t="str">
        <f t="shared" si="315"/>
        <v/>
      </c>
      <c r="U1592" s="151" t="str">
        <f t="shared" si="316"/>
        <v/>
      </c>
      <c r="V1592" s="151" t="str">
        <f t="shared" si="317"/>
        <v/>
      </c>
      <c r="W1592" s="151" t="str">
        <f t="shared" si="318"/>
        <v/>
      </c>
      <c r="X1592" s="151">
        <f t="shared" si="319"/>
        <v>0</v>
      </c>
      <c r="Y1592" s="151">
        <f t="shared" si="320"/>
        <v>0</v>
      </c>
      <c r="Z1592" s="151" t="str">
        <f t="shared" si="321"/>
        <v/>
      </c>
      <c r="AA1592" s="151">
        <f>COUNTIF($F$2:F1592,F1592)</f>
        <v>0</v>
      </c>
      <c r="AB1592" s="156" t="str">
        <f t="shared" si="322"/>
        <v/>
      </c>
      <c r="AC1592" t="e">
        <f>VLOOKUP(C1592,'2-班级信息'!A:AH,31,0)</f>
        <v>#N/A</v>
      </c>
      <c r="AD1592" t="e">
        <f>VLOOKUP(C1592,'2-班级信息'!A:AH,8,0)</f>
        <v>#N/A</v>
      </c>
      <c r="AE1592" t="e">
        <f t="shared" si="323"/>
        <v>#N/A</v>
      </c>
      <c r="AF1592" t="e">
        <f t="shared" si="324"/>
        <v>#N/A</v>
      </c>
    </row>
    <row r="1593" spans="1:32">
      <c r="A1593" s="122"/>
      <c r="B1593" s="122"/>
      <c r="C1593" s="122"/>
      <c r="D1593" s="122"/>
      <c r="E1593" s="122"/>
      <c r="F1593" s="122"/>
      <c r="G1593" s="199"/>
      <c r="H1593" s="122"/>
      <c r="I1593" s="122"/>
      <c r="J1593" s="122"/>
      <c r="K1593" s="122"/>
      <c r="L1593" s="122"/>
      <c r="M1593" s="122"/>
      <c r="N1593" s="122"/>
      <c r="O1593" s="122"/>
      <c r="P1593" s="155" t="str">
        <f t="shared" si="312"/>
        <v xml:space="preserve"> </v>
      </c>
      <c r="Q1593" s="155" t="str">
        <f>IF(P1593="在读",IF(IFERROR(FIND("一",C1593),0)&gt;0,"一对一",VLOOKUP(LEFT(C1593,3),班级编码!A:H,8,0)),P1593)</f>
        <v xml:space="preserve"> </v>
      </c>
      <c r="R1593" s="157">
        <f t="shared" si="313"/>
        <v>0</v>
      </c>
      <c r="S1593" s="151">
        <f t="shared" si="314"/>
        <v>0</v>
      </c>
      <c r="T1593" s="151" t="str">
        <f t="shared" si="315"/>
        <v/>
      </c>
      <c r="U1593" s="151" t="str">
        <f t="shared" si="316"/>
        <v/>
      </c>
      <c r="V1593" s="151" t="str">
        <f t="shared" si="317"/>
        <v/>
      </c>
      <c r="W1593" s="151" t="str">
        <f t="shared" si="318"/>
        <v/>
      </c>
      <c r="X1593" s="151">
        <f t="shared" si="319"/>
        <v>0</v>
      </c>
      <c r="Y1593" s="151">
        <f t="shared" si="320"/>
        <v>0</v>
      </c>
      <c r="Z1593" s="151" t="str">
        <f t="shared" si="321"/>
        <v/>
      </c>
      <c r="AA1593" s="151">
        <f>COUNTIF($F$2:F1593,F1593)</f>
        <v>0</v>
      </c>
      <c r="AB1593" s="156" t="str">
        <f t="shared" si="322"/>
        <v/>
      </c>
      <c r="AC1593" t="e">
        <f>VLOOKUP(C1593,'2-班级信息'!A:AH,31,0)</f>
        <v>#N/A</v>
      </c>
      <c r="AD1593" t="e">
        <f>VLOOKUP(C1593,'2-班级信息'!A:AH,8,0)</f>
        <v>#N/A</v>
      </c>
      <c r="AE1593" t="e">
        <f t="shared" si="323"/>
        <v>#N/A</v>
      </c>
      <c r="AF1593" t="e">
        <f t="shared" si="324"/>
        <v>#N/A</v>
      </c>
    </row>
    <row r="1594" spans="1:32">
      <c r="A1594" s="122"/>
      <c r="B1594" s="122"/>
      <c r="C1594" s="122"/>
      <c r="D1594" s="122"/>
      <c r="E1594" s="122"/>
      <c r="F1594" s="122"/>
      <c r="G1594" s="199"/>
      <c r="H1594" s="122"/>
      <c r="I1594" s="122"/>
      <c r="J1594" s="122"/>
      <c r="K1594" s="122"/>
      <c r="L1594" s="122"/>
      <c r="M1594" s="122"/>
      <c r="N1594" s="122"/>
      <c r="O1594" s="122"/>
      <c r="P1594" s="155" t="str">
        <f t="shared" si="312"/>
        <v xml:space="preserve"> </v>
      </c>
      <c r="Q1594" s="155" t="str">
        <f>IF(P1594="在读",IF(IFERROR(FIND("一",C1594),0)&gt;0,"一对一",VLOOKUP(LEFT(C1594,3),班级编码!A:H,8,0)),P1594)</f>
        <v xml:space="preserve"> </v>
      </c>
      <c r="R1594" s="157">
        <f t="shared" si="313"/>
        <v>0</v>
      </c>
      <c r="S1594" s="151">
        <f t="shared" si="314"/>
        <v>0</v>
      </c>
      <c r="T1594" s="151" t="str">
        <f t="shared" si="315"/>
        <v/>
      </c>
      <c r="U1594" s="151" t="str">
        <f t="shared" si="316"/>
        <v/>
      </c>
      <c r="V1594" s="151" t="str">
        <f t="shared" si="317"/>
        <v/>
      </c>
      <c r="W1594" s="151" t="str">
        <f t="shared" si="318"/>
        <v/>
      </c>
      <c r="X1594" s="151">
        <f t="shared" si="319"/>
        <v>0</v>
      </c>
      <c r="Y1594" s="151">
        <f t="shared" si="320"/>
        <v>0</v>
      </c>
      <c r="Z1594" s="151" t="str">
        <f t="shared" si="321"/>
        <v/>
      </c>
      <c r="AA1594" s="151">
        <f>COUNTIF($F$2:F1594,F1594)</f>
        <v>0</v>
      </c>
      <c r="AB1594" s="156" t="str">
        <f t="shared" si="322"/>
        <v/>
      </c>
      <c r="AC1594" t="e">
        <f>VLOOKUP(C1594,'2-班级信息'!A:AH,31,0)</f>
        <v>#N/A</v>
      </c>
      <c r="AD1594" t="e">
        <f>VLOOKUP(C1594,'2-班级信息'!A:AH,8,0)</f>
        <v>#N/A</v>
      </c>
      <c r="AE1594" t="e">
        <f t="shared" si="323"/>
        <v>#N/A</v>
      </c>
      <c r="AF1594" t="e">
        <f t="shared" si="324"/>
        <v>#N/A</v>
      </c>
    </row>
    <row r="1595" spans="1:32">
      <c r="A1595" s="122"/>
      <c r="B1595" s="122"/>
      <c r="C1595" s="122"/>
      <c r="D1595" s="122"/>
      <c r="E1595" s="122"/>
      <c r="F1595" s="122"/>
      <c r="G1595" s="199"/>
      <c r="H1595" s="122"/>
      <c r="I1595" s="122"/>
      <c r="J1595" s="122"/>
      <c r="K1595" s="122"/>
      <c r="L1595" s="122"/>
      <c r="M1595" s="122"/>
      <c r="N1595" s="122"/>
      <c r="O1595" s="122"/>
      <c r="P1595" s="155" t="str">
        <f t="shared" si="312"/>
        <v xml:space="preserve"> </v>
      </c>
      <c r="Q1595" s="155" t="str">
        <f>IF(P1595="在读",IF(IFERROR(FIND("一",C1595),0)&gt;0,"一对一",VLOOKUP(LEFT(C1595,3),班级编码!A:H,8,0)),P1595)</f>
        <v xml:space="preserve"> </v>
      </c>
      <c r="R1595" s="157">
        <f t="shared" si="313"/>
        <v>0</v>
      </c>
      <c r="S1595" s="151">
        <f t="shared" si="314"/>
        <v>0</v>
      </c>
      <c r="T1595" s="151" t="str">
        <f t="shared" si="315"/>
        <v/>
      </c>
      <c r="U1595" s="151" t="str">
        <f t="shared" si="316"/>
        <v/>
      </c>
      <c r="V1595" s="151" t="str">
        <f t="shared" si="317"/>
        <v/>
      </c>
      <c r="W1595" s="151" t="str">
        <f t="shared" si="318"/>
        <v/>
      </c>
      <c r="X1595" s="151">
        <f t="shared" si="319"/>
        <v>0</v>
      </c>
      <c r="Y1595" s="151">
        <f t="shared" si="320"/>
        <v>0</v>
      </c>
      <c r="Z1595" s="151" t="str">
        <f t="shared" si="321"/>
        <v/>
      </c>
      <c r="AA1595" s="151">
        <f>COUNTIF($F$2:F1595,F1595)</f>
        <v>0</v>
      </c>
      <c r="AB1595" s="156" t="str">
        <f t="shared" si="322"/>
        <v/>
      </c>
      <c r="AC1595" t="e">
        <f>VLOOKUP(C1595,'2-班级信息'!A:AH,31,0)</f>
        <v>#N/A</v>
      </c>
      <c r="AD1595" t="e">
        <f>VLOOKUP(C1595,'2-班级信息'!A:AH,8,0)</f>
        <v>#N/A</v>
      </c>
      <c r="AE1595" t="e">
        <f t="shared" si="323"/>
        <v>#N/A</v>
      </c>
      <c r="AF1595" t="e">
        <f t="shared" si="324"/>
        <v>#N/A</v>
      </c>
    </row>
    <row r="1596" spans="1:32">
      <c r="A1596" s="122"/>
      <c r="B1596" s="122"/>
      <c r="C1596" s="122"/>
      <c r="D1596" s="122"/>
      <c r="E1596" s="122"/>
      <c r="F1596" s="122"/>
      <c r="G1596" s="199"/>
      <c r="H1596" s="122"/>
      <c r="I1596" s="122"/>
      <c r="J1596" s="122"/>
      <c r="K1596" s="122"/>
      <c r="L1596" s="122"/>
      <c r="M1596" s="122"/>
      <c r="N1596" s="122"/>
      <c r="O1596" s="122"/>
      <c r="P1596" s="155" t="str">
        <f t="shared" si="312"/>
        <v xml:space="preserve"> </v>
      </c>
      <c r="Q1596" s="155" t="str">
        <f>IF(P1596="在读",IF(IFERROR(FIND("一",C1596),0)&gt;0,"一对一",VLOOKUP(LEFT(C1596,3),班级编码!A:H,8,0)),P1596)</f>
        <v xml:space="preserve"> </v>
      </c>
      <c r="R1596" s="157">
        <f t="shared" si="313"/>
        <v>0</v>
      </c>
      <c r="S1596" s="151">
        <f t="shared" si="314"/>
        <v>0</v>
      </c>
      <c r="T1596" s="151" t="str">
        <f t="shared" si="315"/>
        <v/>
      </c>
      <c r="U1596" s="151" t="str">
        <f t="shared" si="316"/>
        <v/>
      </c>
      <c r="V1596" s="151" t="str">
        <f t="shared" si="317"/>
        <v/>
      </c>
      <c r="W1596" s="151" t="str">
        <f t="shared" si="318"/>
        <v/>
      </c>
      <c r="X1596" s="151">
        <f t="shared" si="319"/>
        <v>0</v>
      </c>
      <c r="Y1596" s="151">
        <f t="shared" si="320"/>
        <v>0</v>
      </c>
      <c r="Z1596" s="151" t="str">
        <f t="shared" si="321"/>
        <v/>
      </c>
      <c r="AA1596" s="151">
        <f>COUNTIF($F$2:F1596,F1596)</f>
        <v>0</v>
      </c>
      <c r="AB1596" s="156" t="str">
        <f t="shared" si="322"/>
        <v/>
      </c>
      <c r="AC1596" t="e">
        <f>VLOOKUP(C1596,'2-班级信息'!A:AH,31,0)</f>
        <v>#N/A</v>
      </c>
      <c r="AD1596" t="e">
        <f>VLOOKUP(C1596,'2-班级信息'!A:AH,8,0)</f>
        <v>#N/A</v>
      </c>
      <c r="AE1596" t="e">
        <f t="shared" si="323"/>
        <v>#N/A</v>
      </c>
      <c r="AF1596" t="e">
        <f t="shared" si="324"/>
        <v>#N/A</v>
      </c>
    </row>
    <row r="1597" spans="1:32">
      <c r="A1597" s="122"/>
      <c r="B1597" s="122"/>
      <c r="C1597" s="122"/>
      <c r="D1597" s="122"/>
      <c r="E1597" s="122"/>
      <c r="F1597" s="122"/>
      <c r="G1597" s="199"/>
      <c r="H1597" s="122"/>
      <c r="I1597" s="122"/>
      <c r="J1597" s="122"/>
      <c r="K1597" s="122"/>
      <c r="L1597" s="122"/>
      <c r="M1597" s="122"/>
      <c r="N1597" s="122"/>
      <c r="O1597" s="122"/>
      <c r="P1597" s="155" t="str">
        <f t="shared" si="312"/>
        <v xml:space="preserve"> </v>
      </c>
      <c r="Q1597" s="155" t="str">
        <f>IF(P1597="在读",IF(IFERROR(FIND("一",C1597),0)&gt;0,"一对一",VLOOKUP(LEFT(C1597,3),班级编码!A:H,8,0)),P1597)</f>
        <v xml:space="preserve"> </v>
      </c>
      <c r="R1597" s="157">
        <f t="shared" si="313"/>
        <v>0</v>
      </c>
      <c r="S1597" s="151">
        <f t="shared" si="314"/>
        <v>0</v>
      </c>
      <c r="T1597" s="151" t="str">
        <f t="shared" si="315"/>
        <v/>
      </c>
      <c r="U1597" s="151" t="str">
        <f t="shared" si="316"/>
        <v/>
      </c>
      <c r="V1597" s="151" t="str">
        <f t="shared" si="317"/>
        <v/>
      </c>
      <c r="W1597" s="151" t="str">
        <f t="shared" si="318"/>
        <v/>
      </c>
      <c r="X1597" s="151">
        <f t="shared" si="319"/>
        <v>0</v>
      </c>
      <c r="Y1597" s="151">
        <f t="shared" si="320"/>
        <v>0</v>
      </c>
      <c r="Z1597" s="151" t="str">
        <f t="shared" si="321"/>
        <v/>
      </c>
      <c r="AA1597" s="151">
        <f>COUNTIF($F$2:F1597,F1597)</f>
        <v>0</v>
      </c>
      <c r="AB1597" s="156" t="str">
        <f t="shared" si="322"/>
        <v/>
      </c>
      <c r="AC1597" t="e">
        <f>VLOOKUP(C1597,'2-班级信息'!A:AH,31,0)</f>
        <v>#N/A</v>
      </c>
      <c r="AD1597" t="e">
        <f>VLOOKUP(C1597,'2-班级信息'!A:AH,8,0)</f>
        <v>#N/A</v>
      </c>
      <c r="AE1597" t="e">
        <f t="shared" si="323"/>
        <v>#N/A</v>
      </c>
      <c r="AF1597" t="e">
        <f t="shared" si="324"/>
        <v>#N/A</v>
      </c>
    </row>
    <row r="1598" spans="1:32">
      <c r="A1598" s="122"/>
      <c r="B1598" s="122"/>
      <c r="C1598" s="122"/>
      <c r="D1598" s="122"/>
      <c r="E1598" s="122"/>
      <c r="F1598" s="122"/>
      <c r="G1598" s="199"/>
      <c r="H1598" s="122"/>
      <c r="I1598" s="122"/>
      <c r="J1598" s="122"/>
      <c r="K1598" s="122"/>
      <c r="L1598" s="122"/>
      <c r="M1598" s="122"/>
      <c r="N1598" s="122"/>
      <c r="O1598" s="122"/>
      <c r="P1598" s="155" t="str">
        <f t="shared" si="312"/>
        <v xml:space="preserve"> </v>
      </c>
      <c r="Q1598" s="155" t="str">
        <f>IF(P1598="在读",IF(IFERROR(FIND("一",C1598),0)&gt;0,"一对一",VLOOKUP(LEFT(C1598,3),班级编码!A:H,8,0)),P1598)</f>
        <v xml:space="preserve"> </v>
      </c>
      <c r="R1598" s="157">
        <f t="shared" si="313"/>
        <v>0</v>
      </c>
      <c r="S1598" s="151">
        <f t="shared" si="314"/>
        <v>0</v>
      </c>
      <c r="T1598" s="151" t="str">
        <f t="shared" si="315"/>
        <v/>
      </c>
      <c r="U1598" s="151" t="str">
        <f t="shared" si="316"/>
        <v/>
      </c>
      <c r="V1598" s="151" t="str">
        <f t="shared" si="317"/>
        <v/>
      </c>
      <c r="W1598" s="151" t="str">
        <f t="shared" si="318"/>
        <v/>
      </c>
      <c r="X1598" s="151">
        <f t="shared" si="319"/>
        <v>0</v>
      </c>
      <c r="Y1598" s="151">
        <f t="shared" si="320"/>
        <v>0</v>
      </c>
      <c r="Z1598" s="151" t="str">
        <f t="shared" si="321"/>
        <v/>
      </c>
      <c r="AA1598" s="151">
        <f>COUNTIF($F$2:F1598,F1598)</f>
        <v>0</v>
      </c>
      <c r="AB1598" s="156" t="str">
        <f t="shared" si="322"/>
        <v/>
      </c>
      <c r="AC1598" t="e">
        <f>VLOOKUP(C1598,'2-班级信息'!A:AH,31,0)</f>
        <v>#N/A</v>
      </c>
      <c r="AD1598" t="e">
        <f>VLOOKUP(C1598,'2-班级信息'!A:AH,8,0)</f>
        <v>#N/A</v>
      </c>
      <c r="AE1598" t="e">
        <f t="shared" si="323"/>
        <v>#N/A</v>
      </c>
      <c r="AF1598" t="e">
        <f t="shared" si="324"/>
        <v>#N/A</v>
      </c>
    </row>
    <row r="1599" spans="1:32">
      <c r="A1599" s="122"/>
      <c r="B1599" s="122"/>
      <c r="C1599" s="122"/>
      <c r="D1599" s="122"/>
      <c r="E1599" s="122"/>
      <c r="F1599" s="122"/>
      <c r="G1599" s="199"/>
      <c r="H1599" s="122"/>
      <c r="I1599" s="122"/>
      <c r="J1599" s="122"/>
      <c r="K1599" s="122"/>
      <c r="L1599" s="122"/>
      <c r="M1599" s="122"/>
      <c r="N1599" s="122"/>
      <c r="O1599" s="122"/>
      <c r="P1599" s="155" t="str">
        <f t="shared" si="312"/>
        <v xml:space="preserve"> </v>
      </c>
      <c r="Q1599" s="155" t="str">
        <f>IF(P1599="在读",IF(IFERROR(FIND("一",C1599),0)&gt;0,"一对一",VLOOKUP(LEFT(C1599,3),班级编码!A:H,8,0)),P1599)</f>
        <v xml:space="preserve"> </v>
      </c>
      <c r="R1599" s="157">
        <f t="shared" si="313"/>
        <v>0</v>
      </c>
      <c r="S1599" s="151">
        <f t="shared" si="314"/>
        <v>0</v>
      </c>
      <c r="T1599" s="151" t="str">
        <f t="shared" si="315"/>
        <v/>
      </c>
      <c r="U1599" s="151" t="str">
        <f t="shared" si="316"/>
        <v/>
      </c>
      <c r="V1599" s="151" t="str">
        <f t="shared" si="317"/>
        <v/>
      </c>
      <c r="W1599" s="151" t="str">
        <f t="shared" si="318"/>
        <v/>
      </c>
      <c r="X1599" s="151">
        <f t="shared" si="319"/>
        <v>0</v>
      </c>
      <c r="Y1599" s="151">
        <f t="shared" si="320"/>
        <v>0</v>
      </c>
      <c r="Z1599" s="151" t="str">
        <f t="shared" si="321"/>
        <v/>
      </c>
      <c r="AA1599" s="151">
        <f>COUNTIF($F$2:F1599,F1599)</f>
        <v>0</v>
      </c>
      <c r="AB1599" s="156" t="str">
        <f t="shared" si="322"/>
        <v/>
      </c>
      <c r="AC1599" t="e">
        <f>VLOOKUP(C1599,'2-班级信息'!A:AH,31,0)</f>
        <v>#N/A</v>
      </c>
      <c r="AD1599" t="e">
        <f>VLOOKUP(C1599,'2-班级信息'!A:AH,8,0)</f>
        <v>#N/A</v>
      </c>
      <c r="AE1599" t="e">
        <f t="shared" si="323"/>
        <v>#N/A</v>
      </c>
      <c r="AF1599" t="e">
        <f t="shared" si="324"/>
        <v>#N/A</v>
      </c>
    </row>
    <row r="1600" spans="1:32">
      <c r="A1600" s="122"/>
      <c r="B1600" s="122"/>
      <c r="C1600" s="122"/>
      <c r="D1600" s="122"/>
      <c r="E1600" s="122"/>
      <c r="F1600" s="122"/>
      <c r="G1600" s="199"/>
      <c r="H1600" s="122"/>
      <c r="I1600" s="122"/>
      <c r="J1600" s="122"/>
      <c r="K1600" s="122"/>
      <c r="L1600" s="122"/>
      <c r="M1600" s="122"/>
      <c r="N1600" s="122"/>
      <c r="O1600" s="122"/>
      <c r="P1600" s="155" t="str">
        <f t="shared" si="312"/>
        <v xml:space="preserve"> </v>
      </c>
      <c r="Q1600" s="155" t="str">
        <f>IF(P1600="在读",IF(IFERROR(FIND("一",C1600),0)&gt;0,"一对一",VLOOKUP(LEFT(C1600,3),班级编码!A:H,8,0)),P1600)</f>
        <v xml:space="preserve"> </v>
      </c>
      <c r="R1600" s="157">
        <f t="shared" si="313"/>
        <v>0</v>
      </c>
      <c r="S1600" s="151">
        <f t="shared" si="314"/>
        <v>0</v>
      </c>
      <c r="T1600" s="151" t="str">
        <f t="shared" si="315"/>
        <v/>
      </c>
      <c r="U1600" s="151" t="str">
        <f t="shared" si="316"/>
        <v/>
      </c>
      <c r="V1600" s="151" t="str">
        <f t="shared" si="317"/>
        <v/>
      </c>
      <c r="W1600" s="151" t="str">
        <f t="shared" si="318"/>
        <v/>
      </c>
      <c r="X1600" s="151">
        <f t="shared" si="319"/>
        <v>0</v>
      </c>
      <c r="Y1600" s="151">
        <f t="shared" si="320"/>
        <v>0</v>
      </c>
      <c r="Z1600" s="151" t="str">
        <f t="shared" si="321"/>
        <v/>
      </c>
      <c r="AA1600" s="151">
        <f>COUNTIF($F$2:F1600,F1600)</f>
        <v>0</v>
      </c>
      <c r="AB1600" s="156" t="str">
        <f t="shared" si="322"/>
        <v/>
      </c>
      <c r="AC1600" t="e">
        <f>VLOOKUP(C1600,'2-班级信息'!A:AH,31,0)</f>
        <v>#N/A</v>
      </c>
      <c r="AD1600" t="e">
        <f>VLOOKUP(C1600,'2-班级信息'!A:AH,8,0)</f>
        <v>#N/A</v>
      </c>
      <c r="AE1600" t="e">
        <f t="shared" si="323"/>
        <v>#N/A</v>
      </c>
      <c r="AF1600" t="e">
        <f t="shared" si="324"/>
        <v>#N/A</v>
      </c>
    </row>
    <row r="1601" spans="1:32">
      <c r="A1601" s="122"/>
      <c r="B1601" s="122"/>
      <c r="C1601" s="122"/>
      <c r="D1601" s="122"/>
      <c r="E1601" s="122"/>
      <c r="F1601" s="122"/>
      <c r="G1601" s="199"/>
      <c r="H1601" s="122"/>
      <c r="I1601" s="122"/>
      <c r="J1601" s="122"/>
      <c r="K1601" s="122"/>
      <c r="L1601" s="122"/>
      <c r="M1601" s="122"/>
      <c r="N1601" s="122"/>
      <c r="O1601" s="122"/>
      <c r="P1601" s="155" t="str">
        <f t="shared" si="312"/>
        <v xml:space="preserve"> </v>
      </c>
      <c r="Q1601" s="155" t="str">
        <f>IF(P1601="在读",IF(IFERROR(FIND("一",C1601),0)&gt;0,"一对一",VLOOKUP(LEFT(C1601,3),班级编码!A:H,8,0)),P1601)</f>
        <v xml:space="preserve"> </v>
      </c>
      <c r="R1601" s="157">
        <f t="shared" si="313"/>
        <v>0</v>
      </c>
      <c r="S1601" s="151">
        <f t="shared" si="314"/>
        <v>0</v>
      </c>
      <c r="T1601" s="151" t="str">
        <f t="shared" si="315"/>
        <v/>
      </c>
      <c r="U1601" s="151" t="str">
        <f t="shared" si="316"/>
        <v/>
      </c>
      <c r="V1601" s="151" t="str">
        <f t="shared" si="317"/>
        <v/>
      </c>
      <c r="W1601" s="151" t="str">
        <f t="shared" si="318"/>
        <v/>
      </c>
      <c r="X1601" s="151">
        <f t="shared" si="319"/>
        <v>0</v>
      </c>
      <c r="Y1601" s="151">
        <f t="shared" si="320"/>
        <v>0</v>
      </c>
      <c r="Z1601" s="151" t="str">
        <f t="shared" si="321"/>
        <v/>
      </c>
      <c r="AA1601" s="151">
        <f>COUNTIF($F$2:F1601,F1601)</f>
        <v>0</v>
      </c>
      <c r="AB1601" s="156" t="str">
        <f t="shared" si="322"/>
        <v/>
      </c>
      <c r="AC1601" t="e">
        <f>VLOOKUP(C1601,'2-班级信息'!A:AH,31,0)</f>
        <v>#N/A</v>
      </c>
      <c r="AD1601" t="e">
        <f>VLOOKUP(C1601,'2-班级信息'!A:AH,8,0)</f>
        <v>#N/A</v>
      </c>
      <c r="AE1601" t="e">
        <f t="shared" si="323"/>
        <v>#N/A</v>
      </c>
      <c r="AF1601" t="e">
        <f t="shared" si="324"/>
        <v>#N/A</v>
      </c>
    </row>
    <row r="1602" spans="1:32">
      <c r="A1602" s="122"/>
      <c r="B1602" s="122"/>
      <c r="C1602" s="122"/>
      <c r="D1602" s="122"/>
      <c r="E1602" s="122"/>
      <c r="F1602" s="122"/>
      <c r="G1602" s="199"/>
      <c r="H1602" s="122"/>
      <c r="I1602" s="122"/>
      <c r="J1602" s="122"/>
      <c r="K1602" s="122"/>
      <c r="L1602" s="122"/>
      <c r="M1602" s="122"/>
      <c r="N1602" s="122"/>
      <c r="O1602" s="122"/>
      <c r="P1602" s="155" t="str">
        <f t="shared" si="312"/>
        <v xml:space="preserve"> </v>
      </c>
      <c r="Q1602" s="155" t="str">
        <f>IF(P1602="在读",IF(IFERROR(FIND("一",C1602),0)&gt;0,"一对一",VLOOKUP(LEFT(C1602,3),班级编码!A:H,8,0)),P1602)</f>
        <v xml:space="preserve"> </v>
      </c>
      <c r="R1602" s="157">
        <f t="shared" si="313"/>
        <v>0</v>
      </c>
      <c r="S1602" s="151">
        <f t="shared" si="314"/>
        <v>0</v>
      </c>
      <c r="T1602" s="151" t="str">
        <f t="shared" si="315"/>
        <v/>
      </c>
      <c r="U1602" s="151" t="str">
        <f t="shared" si="316"/>
        <v/>
      </c>
      <c r="V1602" s="151" t="str">
        <f t="shared" si="317"/>
        <v/>
      </c>
      <c r="W1602" s="151" t="str">
        <f t="shared" si="318"/>
        <v/>
      </c>
      <c r="X1602" s="151">
        <f t="shared" si="319"/>
        <v>0</v>
      </c>
      <c r="Y1602" s="151">
        <f t="shared" si="320"/>
        <v>0</v>
      </c>
      <c r="Z1602" s="151" t="str">
        <f t="shared" si="321"/>
        <v/>
      </c>
      <c r="AA1602" s="151">
        <f>COUNTIF($F$2:F1602,F1602)</f>
        <v>0</v>
      </c>
      <c r="AB1602" s="156" t="str">
        <f t="shared" si="322"/>
        <v/>
      </c>
      <c r="AC1602" t="e">
        <f>VLOOKUP(C1602,'2-班级信息'!A:AH,31,0)</f>
        <v>#N/A</v>
      </c>
      <c r="AD1602" t="e">
        <f>VLOOKUP(C1602,'2-班级信息'!A:AH,8,0)</f>
        <v>#N/A</v>
      </c>
      <c r="AE1602" t="e">
        <f t="shared" si="323"/>
        <v>#N/A</v>
      </c>
      <c r="AF1602" t="e">
        <f t="shared" si="324"/>
        <v>#N/A</v>
      </c>
    </row>
    <row r="1603" spans="1:32">
      <c r="A1603" s="122"/>
      <c r="B1603" s="122"/>
      <c r="C1603" s="122"/>
      <c r="D1603" s="122"/>
      <c r="E1603" s="122"/>
      <c r="F1603" s="122"/>
      <c r="G1603" s="199"/>
      <c r="H1603" s="122"/>
      <c r="I1603" s="122"/>
      <c r="J1603" s="122"/>
      <c r="K1603" s="122"/>
      <c r="L1603" s="122"/>
      <c r="M1603" s="122"/>
      <c r="N1603" s="122"/>
      <c r="O1603" s="122"/>
      <c r="P1603" s="155" t="str">
        <f t="shared" ref="P1603:P1666" si="325">IF(C1603="停读","停读",IF(C1603="未进班","未进班",IF(AND(L1603="",F1603&lt;&gt;""),"在读"," ")))</f>
        <v xml:space="preserve"> </v>
      </c>
      <c r="Q1603" s="155" t="str">
        <f>IF(P1603="在读",IF(IFERROR(FIND("一",C1603),0)&gt;0,"一对一",VLOOKUP(LEFT(C1603,3),班级编码!A:H,8,0)),P1603)</f>
        <v xml:space="preserve"> </v>
      </c>
      <c r="R1603" s="157">
        <f t="shared" ref="R1603:R1666" si="326">+C1603</f>
        <v>0</v>
      </c>
      <c r="S1603" s="151">
        <f t="shared" ref="S1603:S1666" si="327">IFERROR(LEFT(E1603,FIND(",",E1603)-1),E1603)</f>
        <v>0</v>
      </c>
      <c r="T1603" s="151" t="str">
        <f t="shared" ref="T1603:T1666" si="328">IF(X1603=Y1603,W1603,V1603)</f>
        <v/>
      </c>
      <c r="U1603" s="151" t="str">
        <f t="shared" ref="U1603:U1666" si="329">IF(X1603=Y1603,V1603,W1603)</f>
        <v/>
      </c>
      <c r="V1603" s="151" t="str">
        <f t="shared" ref="V1603:V1666" si="330">IFERROR(MID(E1603,FIND(",",E1603)+1,FIND("@",SUBSTITUTE(E1603,",","@",2))-FIND(",",E1603)-1),IF(ISERROR(FIND(",",E1603)),"",MID(E1603,FIND(",",E1603)+1,20)))</f>
        <v/>
      </c>
      <c r="W1603" s="151" t="str">
        <f t="shared" ref="W1603:W1666" si="331">IFERROR(MID(E1603,FIND("@",SUBSTITUTE(E1603,",","@",2))+1,10),"")</f>
        <v/>
      </c>
      <c r="X1603" s="151">
        <f t="shared" ref="X1603:X1666" si="332">LEN(V1603)</f>
        <v>0</v>
      </c>
      <c r="Y1603" s="151">
        <f t="shared" ref="Y1603:Y1666" si="333">LENB(V1603)</f>
        <v>0</v>
      </c>
      <c r="Z1603" s="151" t="str">
        <f t="shared" ref="Z1603:Z1666" si="334">IF(COUNTIF(F:F,F1603)&gt;1,"重复","")</f>
        <v/>
      </c>
      <c r="AA1603" s="151">
        <f>COUNTIF($F$2:F1603,F1603)</f>
        <v>0</v>
      </c>
      <c r="AB1603" s="156" t="str">
        <f t="shared" ref="AB1603:AB1666" si="335">IF(IFERROR(FIND("一",C1603),0)&gt;0,"一对一",LEFT(C1603,3))</f>
        <v/>
      </c>
      <c r="AC1603" t="e">
        <f>VLOOKUP(C1603,'2-班级信息'!A:AH,31,0)</f>
        <v>#N/A</v>
      </c>
      <c r="AD1603" t="e">
        <f>VLOOKUP(C1603,'2-班级信息'!A:AH,8,0)</f>
        <v>#N/A</v>
      </c>
      <c r="AE1603" t="e">
        <f t="shared" ref="AE1603:AE1666" si="336">IF(Q1603="一对一","一对一",VLOOKUP(H1603,AG:AH,2,0))</f>
        <v>#N/A</v>
      </c>
      <c r="AF1603" t="e">
        <f t="shared" ref="AF1603:AF1666" si="337">IF(OR(AE1603="幼儿班",AE1603="中学班",AE1603="一对一"),AE1603,IF(OR(AC1603="周日晚上",AC1603="周五晚上",AC1603="周六晚上"),AC1603,IF(OR(AC1603="周六上午",AC1603="周六下午",AC1603="周日上午",AC1603="周日下午",),"小学周末白天班","小学平时"&amp;AD1603&amp;"班")))</f>
        <v>#N/A</v>
      </c>
    </row>
    <row r="1604" spans="1:32">
      <c r="A1604" s="122"/>
      <c r="B1604" s="122"/>
      <c r="C1604" s="122"/>
      <c r="D1604" s="122"/>
      <c r="E1604" s="122"/>
      <c r="F1604" s="122"/>
      <c r="G1604" s="199"/>
      <c r="H1604" s="122"/>
      <c r="I1604" s="122"/>
      <c r="J1604" s="122"/>
      <c r="K1604" s="122"/>
      <c r="L1604" s="122"/>
      <c r="M1604" s="122"/>
      <c r="N1604" s="122"/>
      <c r="O1604" s="122"/>
      <c r="P1604" s="155" t="str">
        <f t="shared" si="325"/>
        <v xml:space="preserve"> </v>
      </c>
      <c r="Q1604" s="155" t="str">
        <f>IF(P1604="在读",IF(IFERROR(FIND("一",C1604),0)&gt;0,"一对一",VLOOKUP(LEFT(C1604,3),班级编码!A:H,8,0)),P1604)</f>
        <v xml:space="preserve"> </v>
      </c>
      <c r="R1604" s="157">
        <f t="shared" si="326"/>
        <v>0</v>
      </c>
      <c r="S1604" s="151">
        <f t="shared" si="327"/>
        <v>0</v>
      </c>
      <c r="T1604" s="151" t="str">
        <f t="shared" si="328"/>
        <v/>
      </c>
      <c r="U1604" s="151" t="str">
        <f t="shared" si="329"/>
        <v/>
      </c>
      <c r="V1604" s="151" t="str">
        <f t="shared" si="330"/>
        <v/>
      </c>
      <c r="W1604" s="151" t="str">
        <f t="shared" si="331"/>
        <v/>
      </c>
      <c r="X1604" s="151">
        <f t="shared" si="332"/>
        <v>0</v>
      </c>
      <c r="Y1604" s="151">
        <f t="shared" si="333"/>
        <v>0</v>
      </c>
      <c r="Z1604" s="151" t="str">
        <f t="shared" si="334"/>
        <v/>
      </c>
      <c r="AA1604" s="151">
        <f>COUNTIF($F$2:F1604,F1604)</f>
        <v>0</v>
      </c>
      <c r="AB1604" s="156" t="str">
        <f t="shared" si="335"/>
        <v/>
      </c>
      <c r="AC1604" t="e">
        <f>VLOOKUP(C1604,'2-班级信息'!A:AH,31,0)</f>
        <v>#N/A</v>
      </c>
      <c r="AD1604" t="e">
        <f>VLOOKUP(C1604,'2-班级信息'!A:AH,8,0)</f>
        <v>#N/A</v>
      </c>
      <c r="AE1604" t="e">
        <f t="shared" si="336"/>
        <v>#N/A</v>
      </c>
      <c r="AF1604" t="e">
        <f t="shared" si="337"/>
        <v>#N/A</v>
      </c>
    </row>
    <row r="1605" spans="1:32">
      <c r="A1605" s="122"/>
      <c r="B1605" s="122"/>
      <c r="C1605" s="122"/>
      <c r="D1605" s="122"/>
      <c r="E1605" s="122"/>
      <c r="F1605" s="122"/>
      <c r="G1605" s="199"/>
      <c r="H1605" s="122"/>
      <c r="I1605" s="122"/>
      <c r="J1605" s="122"/>
      <c r="K1605" s="122"/>
      <c r="L1605" s="122"/>
      <c r="M1605" s="122"/>
      <c r="N1605" s="122"/>
      <c r="O1605" s="122"/>
      <c r="P1605" s="155" t="str">
        <f t="shared" si="325"/>
        <v xml:space="preserve"> </v>
      </c>
      <c r="Q1605" s="155" t="str">
        <f>IF(P1605="在读",IF(IFERROR(FIND("一",C1605),0)&gt;0,"一对一",VLOOKUP(LEFT(C1605,3),班级编码!A:H,8,0)),P1605)</f>
        <v xml:space="preserve"> </v>
      </c>
      <c r="R1605" s="157">
        <f t="shared" si="326"/>
        <v>0</v>
      </c>
      <c r="S1605" s="151">
        <f t="shared" si="327"/>
        <v>0</v>
      </c>
      <c r="T1605" s="151" t="str">
        <f t="shared" si="328"/>
        <v/>
      </c>
      <c r="U1605" s="151" t="str">
        <f t="shared" si="329"/>
        <v/>
      </c>
      <c r="V1605" s="151" t="str">
        <f t="shared" si="330"/>
        <v/>
      </c>
      <c r="W1605" s="151" t="str">
        <f t="shared" si="331"/>
        <v/>
      </c>
      <c r="X1605" s="151">
        <f t="shared" si="332"/>
        <v>0</v>
      </c>
      <c r="Y1605" s="151">
        <f t="shared" si="333"/>
        <v>0</v>
      </c>
      <c r="Z1605" s="151" t="str">
        <f t="shared" si="334"/>
        <v/>
      </c>
      <c r="AA1605" s="151">
        <f>COUNTIF($F$2:F1605,F1605)</f>
        <v>0</v>
      </c>
      <c r="AB1605" s="156" t="str">
        <f t="shared" si="335"/>
        <v/>
      </c>
      <c r="AC1605" t="e">
        <f>VLOOKUP(C1605,'2-班级信息'!A:AH,31,0)</f>
        <v>#N/A</v>
      </c>
      <c r="AD1605" t="e">
        <f>VLOOKUP(C1605,'2-班级信息'!A:AH,8,0)</f>
        <v>#N/A</v>
      </c>
      <c r="AE1605" t="e">
        <f t="shared" si="336"/>
        <v>#N/A</v>
      </c>
      <c r="AF1605" t="e">
        <f t="shared" si="337"/>
        <v>#N/A</v>
      </c>
    </row>
    <row r="1606" spans="1:32">
      <c r="A1606" s="122"/>
      <c r="B1606" s="122"/>
      <c r="C1606" s="122"/>
      <c r="D1606" s="122"/>
      <c r="E1606" s="122"/>
      <c r="F1606" s="122"/>
      <c r="G1606" s="199"/>
      <c r="H1606" s="122"/>
      <c r="I1606" s="122"/>
      <c r="J1606" s="122"/>
      <c r="K1606" s="122"/>
      <c r="L1606" s="122"/>
      <c r="M1606" s="122"/>
      <c r="N1606" s="122"/>
      <c r="O1606" s="122"/>
      <c r="P1606" s="155" t="str">
        <f t="shared" si="325"/>
        <v xml:space="preserve"> </v>
      </c>
      <c r="Q1606" s="155" t="str">
        <f>IF(P1606="在读",IF(IFERROR(FIND("一",C1606),0)&gt;0,"一对一",VLOOKUP(LEFT(C1606,3),班级编码!A:H,8,0)),P1606)</f>
        <v xml:space="preserve"> </v>
      </c>
      <c r="R1606" s="157">
        <f t="shared" si="326"/>
        <v>0</v>
      </c>
      <c r="S1606" s="151">
        <f t="shared" si="327"/>
        <v>0</v>
      </c>
      <c r="T1606" s="151" t="str">
        <f t="shared" si="328"/>
        <v/>
      </c>
      <c r="U1606" s="151" t="str">
        <f t="shared" si="329"/>
        <v/>
      </c>
      <c r="V1606" s="151" t="str">
        <f t="shared" si="330"/>
        <v/>
      </c>
      <c r="W1606" s="151" t="str">
        <f t="shared" si="331"/>
        <v/>
      </c>
      <c r="X1606" s="151">
        <f t="shared" si="332"/>
        <v>0</v>
      </c>
      <c r="Y1606" s="151">
        <f t="shared" si="333"/>
        <v>0</v>
      </c>
      <c r="Z1606" s="151" t="str">
        <f t="shared" si="334"/>
        <v/>
      </c>
      <c r="AA1606" s="151">
        <f>COUNTIF($F$2:F1606,F1606)</f>
        <v>0</v>
      </c>
      <c r="AB1606" s="156" t="str">
        <f t="shared" si="335"/>
        <v/>
      </c>
      <c r="AC1606" t="e">
        <f>VLOOKUP(C1606,'2-班级信息'!A:AH,31,0)</f>
        <v>#N/A</v>
      </c>
      <c r="AD1606" t="e">
        <f>VLOOKUP(C1606,'2-班级信息'!A:AH,8,0)</f>
        <v>#N/A</v>
      </c>
      <c r="AE1606" t="e">
        <f t="shared" si="336"/>
        <v>#N/A</v>
      </c>
      <c r="AF1606" t="e">
        <f t="shared" si="337"/>
        <v>#N/A</v>
      </c>
    </row>
    <row r="1607" spans="1:32">
      <c r="A1607" s="122"/>
      <c r="B1607" s="122"/>
      <c r="C1607" s="122"/>
      <c r="D1607" s="122"/>
      <c r="E1607" s="122"/>
      <c r="F1607" s="122"/>
      <c r="G1607" s="199"/>
      <c r="H1607" s="122"/>
      <c r="I1607" s="122"/>
      <c r="J1607" s="122"/>
      <c r="K1607" s="122"/>
      <c r="L1607" s="122"/>
      <c r="M1607" s="122"/>
      <c r="N1607" s="122"/>
      <c r="O1607" s="122"/>
      <c r="P1607" s="155" t="str">
        <f t="shared" si="325"/>
        <v xml:space="preserve"> </v>
      </c>
      <c r="Q1607" s="155" t="str">
        <f>IF(P1607="在读",IF(IFERROR(FIND("一",C1607),0)&gt;0,"一对一",VLOOKUP(LEFT(C1607,3),班级编码!A:H,8,0)),P1607)</f>
        <v xml:space="preserve"> </v>
      </c>
      <c r="R1607" s="157">
        <f t="shared" si="326"/>
        <v>0</v>
      </c>
      <c r="S1607" s="151">
        <f t="shared" si="327"/>
        <v>0</v>
      </c>
      <c r="T1607" s="151" t="str">
        <f t="shared" si="328"/>
        <v/>
      </c>
      <c r="U1607" s="151" t="str">
        <f t="shared" si="329"/>
        <v/>
      </c>
      <c r="V1607" s="151" t="str">
        <f t="shared" si="330"/>
        <v/>
      </c>
      <c r="W1607" s="151" t="str">
        <f t="shared" si="331"/>
        <v/>
      </c>
      <c r="X1607" s="151">
        <f t="shared" si="332"/>
        <v>0</v>
      </c>
      <c r="Y1607" s="151">
        <f t="shared" si="333"/>
        <v>0</v>
      </c>
      <c r="Z1607" s="151" t="str">
        <f t="shared" si="334"/>
        <v/>
      </c>
      <c r="AA1607" s="151">
        <f>COUNTIF($F$2:F1607,F1607)</f>
        <v>0</v>
      </c>
      <c r="AB1607" s="156" t="str">
        <f t="shared" si="335"/>
        <v/>
      </c>
      <c r="AC1607" t="e">
        <f>VLOOKUP(C1607,'2-班级信息'!A:AH,31,0)</f>
        <v>#N/A</v>
      </c>
      <c r="AD1607" t="e">
        <f>VLOOKUP(C1607,'2-班级信息'!A:AH,8,0)</f>
        <v>#N/A</v>
      </c>
      <c r="AE1607" t="e">
        <f t="shared" si="336"/>
        <v>#N/A</v>
      </c>
      <c r="AF1607" t="e">
        <f t="shared" si="337"/>
        <v>#N/A</v>
      </c>
    </row>
    <row r="1608" spans="1:32">
      <c r="A1608" s="122"/>
      <c r="B1608" s="122"/>
      <c r="C1608" s="122"/>
      <c r="D1608" s="122"/>
      <c r="E1608" s="122"/>
      <c r="F1608" s="122"/>
      <c r="G1608" s="199"/>
      <c r="H1608" s="122"/>
      <c r="I1608" s="122"/>
      <c r="J1608" s="122"/>
      <c r="K1608" s="122"/>
      <c r="L1608" s="122"/>
      <c r="M1608" s="122"/>
      <c r="N1608" s="122"/>
      <c r="O1608" s="122"/>
      <c r="P1608" s="155" t="str">
        <f t="shared" si="325"/>
        <v xml:space="preserve"> </v>
      </c>
      <c r="Q1608" s="155" t="str">
        <f>IF(P1608="在读",IF(IFERROR(FIND("一",C1608),0)&gt;0,"一对一",VLOOKUP(LEFT(C1608,3),班级编码!A:H,8,0)),P1608)</f>
        <v xml:space="preserve"> </v>
      </c>
      <c r="R1608" s="157">
        <f t="shared" si="326"/>
        <v>0</v>
      </c>
      <c r="S1608" s="151">
        <f t="shared" si="327"/>
        <v>0</v>
      </c>
      <c r="T1608" s="151" t="str">
        <f t="shared" si="328"/>
        <v/>
      </c>
      <c r="U1608" s="151" t="str">
        <f t="shared" si="329"/>
        <v/>
      </c>
      <c r="V1608" s="151" t="str">
        <f t="shared" si="330"/>
        <v/>
      </c>
      <c r="W1608" s="151" t="str">
        <f t="shared" si="331"/>
        <v/>
      </c>
      <c r="X1608" s="151">
        <f t="shared" si="332"/>
        <v>0</v>
      </c>
      <c r="Y1608" s="151">
        <f t="shared" si="333"/>
        <v>0</v>
      </c>
      <c r="Z1608" s="151" t="str">
        <f t="shared" si="334"/>
        <v/>
      </c>
      <c r="AA1608" s="151">
        <f>COUNTIF($F$2:F1608,F1608)</f>
        <v>0</v>
      </c>
      <c r="AB1608" s="156" t="str">
        <f t="shared" si="335"/>
        <v/>
      </c>
      <c r="AC1608" t="e">
        <f>VLOOKUP(C1608,'2-班级信息'!A:AH,31,0)</f>
        <v>#N/A</v>
      </c>
      <c r="AD1608" t="e">
        <f>VLOOKUP(C1608,'2-班级信息'!A:AH,8,0)</f>
        <v>#N/A</v>
      </c>
      <c r="AE1608" t="e">
        <f t="shared" si="336"/>
        <v>#N/A</v>
      </c>
      <c r="AF1608" t="e">
        <f t="shared" si="337"/>
        <v>#N/A</v>
      </c>
    </row>
    <row r="1609" spans="1:32">
      <c r="A1609" s="122"/>
      <c r="B1609" s="122"/>
      <c r="C1609" s="122"/>
      <c r="D1609" s="122"/>
      <c r="E1609" s="122"/>
      <c r="F1609" s="122"/>
      <c r="G1609" s="199"/>
      <c r="H1609" s="122"/>
      <c r="I1609" s="122"/>
      <c r="J1609" s="122"/>
      <c r="K1609" s="122"/>
      <c r="L1609" s="122"/>
      <c r="M1609" s="122"/>
      <c r="N1609" s="122"/>
      <c r="O1609" s="122"/>
      <c r="P1609" s="155" t="str">
        <f t="shared" si="325"/>
        <v xml:space="preserve"> </v>
      </c>
      <c r="Q1609" s="155" t="str">
        <f>IF(P1609="在读",IF(IFERROR(FIND("一",C1609),0)&gt;0,"一对一",VLOOKUP(LEFT(C1609,3),班级编码!A:H,8,0)),P1609)</f>
        <v xml:space="preserve"> </v>
      </c>
      <c r="R1609" s="157">
        <f t="shared" si="326"/>
        <v>0</v>
      </c>
      <c r="S1609" s="151">
        <f t="shared" si="327"/>
        <v>0</v>
      </c>
      <c r="T1609" s="151" t="str">
        <f t="shared" si="328"/>
        <v/>
      </c>
      <c r="U1609" s="151" t="str">
        <f t="shared" si="329"/>
        <v/>
      </c>
      <c r="V1609" s="151" t="str">
        <f t="shared" si="330"/>
        <v/>
      </c>
      <c r="W1609" s="151" t="str">
        <f t="shared" si="331"/>
        <v/>
      </c>
      <c r="X1609" s="151">
        <f t="shared" si="332"/>
        <v>0</v>
      </c>
      <c r="Y1609" s="151">
        <f t="shared" si="333"/>
        <v>0</v>
      </c>
      <c r="Z1609" s="151" t="str">
        <f t="shared" si="334"/>
        <v/>
      </c>
      <c r="AA1609" s="151">
        <f>COUNTIF($F$2:F1609,F1609)</f>
        <v>0</v>
      </c>
      <c r="AB1609" s="156" t="str">
        <f t="shared" si="335"/>
        <v/>
      </c>
      <c r="AC1609" t="e">
        <f>VLOOKUP(C1609,'2-班级信息'!A:AH,31,0)</f>
        <v>#N/A</v>
      </c>
      <c r="AD1609" t="e">
        <f>VLOOKUP(C1609,'2-班级信息'!A:AH,8,0)</f>
        <v>#N/A</v>
      </c>
      <c r="AE1609" t="e">
        <f t="shared" si="336"/>
        <v>#N/A</v>
      </c>
      <c r="AF1609" t="e">
        <f t="shared" si="337"/>
        <v>#N/A</v>
      </c>
    </row>
    <row r="1610" spans="1:32">
      <c r="A1610" s="122"/>
      <c r="B1610" s="122"/>
      <c r="C1610" s="122"/>
      <c r="D1610" s="122"/>
      <c r="E1610" s="122"/>
      <c r="F1610" s="122"/>
      <c r="G1610" s="199"/>
      <c r="H1610" s="122"/>
      <c r="I1610" s="122"/>
      <c r="J1610" s="122"/>
      <c r="K1610" s="122"/>
      <c r="L1610" s="122"/>
      <c r="M1610" s="122"/>
      <c r="N1610" s="122"/>
      <c r="O1610" s="122"/>
      <c r="P1610" s="155" t="str">
        <f t="shared" si="325"/>
        <v xml:space="preserve"> </v>
      </c>
      <c r="Q1610" s="155" t="str">
        <f>IF(P1610="在读",IF(IFERROR(FIND("一",C1610),0)&gt;0,"一对一",VLOOKUP(LEFT(C1610,3),班级编码!A:H,8,0)),P1610)</f>
        <v xml:space="preserve"> </v>
      </c>
      <c r="R1610" s="157">
        <f t="shared" si="326"/>
        <v>0</v>
      </c>
      <c r="S1610" s="151">
        <f t="shared" si="327"/>
        <v>0</v>
      </c>
      <c r="T1610" s="151" t="str">
        <f t="shared" si="328"/>
        <v/>
      </c>
      <c r="U1610" s="151" t="str">
        <f t="shared" si="329"/>
        <v/>
      </c>
      <c r="V1610" s="151" t="str">
        <f t="shared" si="330"/>
        <v/>
      </c>
      <c r="W1610" s="151" t="str">
        <f t="shared" si="331"/>
        <v/>
      </c>
      <c r="X1610" s="151">
        <f t="shared" si="332"/>
        <v>0</v>
      </c>
      <c r="Y1610" s="151">
        <f t="shared" si="333"/>
        <v>0</v>
      </c>
      <c r="Z1610" s="151" t="str">
        <f t="shared" si="334"/>
        <v/>
      </c>
      <c r="AA1610" s="151">
        <f>COUNTIF($F$2:F1610,F1610)</f>
        <v>0</v>
      </c>
      <c r="AB1610" s="156" t="str">
        <f t="shared" si="335"/>
        <v/>
      </c>
      <c r="AC1610" t="e">
        <f>VLOOKUP(C1610,'2-班级信息'!A:AH,31,0)</f>
        <v>#N/A</v>
      </c>
      <c r="AD1610" t="e">
        <f>VLOOKUP(C1610,'2-班级信息'!A:AH,8,0)</f>
        <v>#N/A</v>
      </c>
      <c r="AE1610" t="e">
        <f t="shared" si="336"/>
        <v>#N/A</v>
      </c>
      <c r="AF1610" t="e">
        <f t="shared" si="337"/>
        <v>#N/A</v>
      </c>
    </row>
    <row r="1611" spans="1:32">
      <c r="A1611" s="122"/>
      <c r="B1611" s="122"/>
      <c r="C1611" s="122"/>
      <c r="D1611" s="122"/>
      <c r="E1611" s="122"/>
      <c r="F1611" s="122"/>
      <c r="G1611" s="199"/>
      <c r="H1611" s="122"/>
      <c r="I1611" s="122"/>
      <c r="J1611" s="122"/>
      <c r="K1611" s="122"/>
      <c r="L1611" s="122"/>
      <c r="M1611" s="122"/>
      <c r="N1611" s="122"/>
      <c r="O1611" s="122"/>
      <c r="P1611" s="155" t="str">
        <f t="shared" si="325"/>
        <v xml:space="preserve"> </v>
      </c>
      <c r="Q1611" s="155" t="str">
        <f>IF(P1611="在读",IF(IFERROR(FIND("一",C1611),0)&gt;0,"一对一",VLOOKUP(LEFT(C1611,3),班级编码!A:H,8,0)),P1611)</f>
        <v xml:space="preserve"> </v>
      </c>
      <c r="R1611" s="157">
        <f t="shared" si="326"/>
        <v>0</v>
      </c>
      <c r="S1611" s="151">
        <f t="shared" si="327"/>
        <v>0</v>
      </c>
      <c r="T1611" s="151" t="str">
        <f t="shared" si="328"/>
        <v/>
      </c>
      <c r="U1611" s="151" t="str">
        <f t="shared" si="329"/>
        <v/>
      </c>
      <c r="V1611" s="151" t="str">
        <f t="shared" si="330"/>
        <v/>
      </c>
      <c r="W1611" s="151" t="str">
        <f t="shared" si="331"/>
        <v/>
      </c>
      <c r="X1611" s="151">
        <f t="shared" si="332"/>
        <v>0</v>
      </c>
      <c r="Y1611" s="151">
        <f t="shared" si="333"/>
        <v>0</v>
      </c>
      <c r="Z1611" s="151" t="str">
        <f t="shared" si="334"/>
        <v/>
      </c>
      <c r="AA1611" s="151">
        <f>COUNTIF($F$2:F1611,F1611)</f>
        <v>0</v>
      </c>
      <c r="AB1611" s="156" t="str">
        <f t="shared" si="335"/>
        <v/>
      </c>
      <c r="AC1611" t="e">
        <f>VLOOKUP(C1611,'2-班级信息'!A:AH,31,0)</f>
        <v>#N/A</v>
      </c>
      <c r="AD1611" t="e">
        <f>VLOOKUP(C1611,'2-班级信息'!A:AH,8,0)</f>
        <v>#N/A</v>
      </c>
      <c r="AE1611" t="e">
        <f t="shared" si="336"/>
        <v>#N/A</v>
      </c>
      <c r="AF1611" t="e">
        <f t="shared" si="337"/>
        <v>#N/A</v>
      </c>
    </row>
    <row r="1612" spans="1:32">
      <c r="A1612" s="122"/>
      <c r="B1612" s="122"/>
      <c r="C1612" s="122"/>
      <c r="D1612" s="122"/>
      <c r="E1612" s="122"/>
      <c r="F1612" s="122"/>
      <c r="G1612" s="199"/>
      <c r="H1612" s="122"/>
      <c r="I1612" s="122"/>
      <c r="J1612" s="122"/>
      <c r="K1612" s="122"/>
      <c r="L1612" s="122"/>
      <c r="M1612" s="122"/>
      <c r="N1612" s="122"/>
      <c r="O1612" s="122"/>
      <c r="P1612" s="155" t="str">
        <f t="shared" si="325"/>
        <v xml:space="preserve"> </v>
      </c>
      <c r="Q1612" s="155" t="str">
        <f>IF(P1612="在读",IF(IFERROR(FIND("一",C1612),0)&gt;0,"一对一",VLOOKUP(LEFT(C1612,3),班级编码!A:H,8,0)),P1612)</f>
        <v xml:space="preserve"> </v>
      </c>
      <c r="R1612" s="157">
        <f t="shared" si="326"/>
        <v>0</v>
      </c>
      <c r="S1612" s="151">
        <f t="shared" si="327"/>
        <v>0</v>
      </c>
      <c r="T1612" s="151" t="str">
        <f t="shared" si="328"/>
        <v/>
      </c>
      <c r="U1612" s="151" t="str">
        <f t="shared" si="329"/>
        <v/>
      </c>
      <c r="V1612" s="151" t="str">
        <f t="shared" si="330"/>
        <v/>
      </c>
      <c r="W1612" s="151" t="str">
        <f t="shared" si="331"/>
        <v/>
      </c>
      <c r="X1612" s="151">
        <f t="shared" si="332"/>
        <v>0</v>
      </c>
      <c r="Y1612" s="151">
        <f t="shared" si="333"/>
        <v>0</v>
      </c>
      <c r="Z1612" s="151" t="str">
        <f t="shared" si="334"/>
        <v/>
      </c>
      <c r="AA1612" s="151">
        <f>COUNTIF($F$2:F1612,F1612)</f>
        <v>0</v>
      </c>
      <c r="AB1612" s="156" t="str">
        <f t="shared" si="335"/>
        <v/>
      </c>
      <c r="AC1612" t="e">
        <f>VLOOKUP(C1612,'2-班级信息'!A:AH,31,0)</f>
        <v>#N/A</v>
      </c>
      <c r="AD1612" t="e">
        <f>VLOOKUP(C1612,'2-班级信息'!A:AH,8,0)</f>
        <v>#N/A</v>
      </c>
      <c r="AE1612" t="e">
        <f t="shared" si="336"/>
        <v>#N/A</v>
      </c>
      <c r="AF1612" t="e">
        <f t="shared" si="337"/>
        <v>#N/A</v>
      </c>
    </row>
    <row r="1613" spans="1:32">
      <c r="A1613" s="122"/>
      <c r="B1613" s="122"/>
      <c r="C1613" s="122"/>
      <c r="D1613" s="122"/>
      <c r="E1613" s="122"/>
      <c r="F1613" s="122"/>
      <c r="G1613" s="199"/>
      <c r="H1613" s="122"/>
      <c r="I1613" s="122"/>
      <c r="J1613" s="122"/>
      <c r="K1613" s="122"/>
      <c r="L1613" s="122"/>
      <c r="M1613" s="122"/>
      <c r="N1613" s="122"/>
      <c r="O1613" s="122"/>
      <c r="P1613" s="155" t="str">
        <f t="shared" si="325"/>
        <v xml:space="preserve"> </v>
      </c>
      <c r="Q1613" s="155" t="str">
        <f>IF(P1613="在读",IF(IFERROR(FIND("一",C1613),0)&gt;0,"一对一",VLOOKUP(LEFT(C1613,3),班级编码!A:H,8,0)),P1613)</f>
        <v xml:space="preserve"> </v>
      </c>
      <c r="R1613" s="157">
        <f t="shared" si="326"/>
        <v>0</v>
      </c>
      <c r="S1613" s="151">
        <f t="shared" si="327"/>
        <v>0</v>
      </c>
      <c r="T1613" s="151" t="str">
        <f t="shared" si="328"/>
        <v/>
      </c>
      <c r="U1613" s="151" t="str">
        <f t="shared" si="329"/>
        <v/>
      </c>
      <c r="V1613" s="151" t="str">
        <f t="shared" si="330"/>
        <v/>
      </c>
      <c r="W1613" s="151" t="str">
        <f t="shared" si="331"/>
        <v/>
      </c>
      <c r="X1613" s="151">
        <f t="shared" si="332"/>
        <v>0</v>
      </c>
      <c r="Y1613" s="151">
        <f t="shared" si="333"/>
        <v>0</v>
      </c>
      <c r="Z1613" s="151" t="str">
        <f t="shared" si="334"/>
        <v/>
      </c>
      <c r="AA1613" s="151">
        <f>COUNTIF($F$2:F1613,F1613)</f>
        <v>0</v>
      </c>
      <c r="AB1613" s="156" t="str">
        <f t="shared" si="335"/>
        <v/>
      </c>
      <c r="AC1613" t="e">
        <f>VLOOKUP(C1613,'2-班级信息'!A:AH,31,0)</f>
        <v>#N/A</v>
      </c>
      <c r="AD1613" t="e">
        <f>VLOOKUP(C1613,'2-班级信息'!A:AH,8,0)</f>
        <v>#N/A</v>
      </c>
      <c r="AE1613" t="e">
        <f t="shared" si="336"/>
        <v>#N/A</v>
      </c>
      <c r="AF1613" t="e">
        <f t="shared" si="337"/>
        <v>#N/A</v>
      </c>
    </row>
    <row r="1614" spans="1:32">
      <c r="A1614" s="122"/>
      <c r="B1614" s="122"/>
      <c r="C1614" s="122"/>
      <c r="D1614" s="122"/>
      <c r="E1614" s="122"/>
      <c r="F1614" s="122"/>
      <c r="G1614" s="199"/>
      <c r="H1614" s="122"/>
      <c r="I1614" s="122"/>
      <c r="J1614" s="122"/>
      <c r="K1614" s="122"/>
      <c r="L1614" s="122"/>
      <c r="M1614" s="122"/>
      <c r="N1614" s="122"/>
      <c r="O1614" s="122"/>
      <c r="P1614" s="155" t="str">
        <f t="shared" si="325"/>
        <v xml:space="preserve"> </v>
      </c>
      <c r="Q1614" s="155" t="str">
        <f>IF(P1614="在读",IF(IFERROR(FIND("一",C1614),0)&gt;0,"一对一",VLOOKUP(LEFT(C1614,3),班级编码!A:H,8,0)),P1614)</f>
        <v xml:space="preserve"> </v>
      </c>
      <c r="R1614" s="157">
        <f t="shared" si="326"/>
        <v>0</v>
      </c>
      <c r="S1614" s="151">
        <f t="shared" si="327"/>
        <v>0</v>
      </c>
      <c r="T1614" s="151" t="str">
        <f t="shared" si="328"/>
        <v/>
      </c>
      <c r="U1614" s="151" t="str">
        <f t="shared" si="329"/>
        <v/>
      </c>
      <c r="V1614" s="151" t="str">
        <f t="shared" si="330"/>
        <v/>
      </c>
      <c r="W1614" s="151" t="str">
        <f t="shared" si="331"/>
        <v/>
      </c>
      <c r="X1614" s="151">
        <f t="shared" si="332"/>
        <v>0</v>
      </c>
      <c r="Y1614" s="151">
        <f t="shared" si="333"/>
        <v>0</v>
      </c>
      <c r="Z1614" s="151" t="str">
        <f t="shared" si="334"/>
        <v/>
      </c>
      <c r="AA1614" s="151">
        <f>COUNTIF($F$2:F1614,F1614)</f>
        <v>0</v>
      </c>
      <c r="AB1614" s="156" t="str">
        <f t="shared" si="335"/>
        <v/>
      </c>
      <c r="AC1614" t="e">
        <f>VLOOKUP(C1614,'2-班级信息'!A:AH,31,0)</f>
        <v>#N/A</v>
      </c>
      <c r="AD1614" t="e">
        <f>VLOOKUP(C1614,'2-班级信息'!A:AH,8,0)</f>
        <v>#N/A</v>
      </c>
      <c r="AE1614" t="e">
        <f t="shared" si="336"/>
        <v>#N/A</v>
      </c>
      <c r="AF1614" t="e">
        <f t="shared" si="337"/>
        <v>#N/A</v>
      </c>
    </row>
    <row r="1615" spans="1:32">
      <c r="A1615" s="122"/>
      <c r="B1615" s="122"/>
      <c r="C1615" s="122"/>
      <c r="D1615" s="122"/>
      <c r="E1615" s="122"/>
      <c r="F1615" s="122"/>
      <c r="G1615" s="199"/>
      <c r="H1615" s="122"/>
      <c r="I1615" s="122"/>
      <c r="J1615" s="122"/>
      <c r="K1615" s="122"/>
      <c r="L1615" s="122"/>
      <c r="M1615" s="122"/>
      <c r="N1615" s="122"/>
      <c r="O1615" s="122"/>
      <c r="P1615" s="155" t="str">
        <f t="shared" si="325"/>
        <v xml:space="preserve"> </v>
      </c>
      <c r="Q1615" s="155" t="str">
        <f>IF(P1615="在读",IF(IFERROR(FIND("一",C1615),0)&gt;0,"一对一",VLOOKUP(LEFT(C1615,3),班级编码!A:H,8,0)),P1615)</f>
        <v xml:space="preserve"> </v>
      </c>
      <c r="R1615" s="157">
        <f t="shared" si="326"/>
        <v>0</v>
      </c>
      <c r="S1615" s="151">
        <f t="shared" si="327"/>
        <v>0</v>
      </c>
      <c r="T1615" s="151" t="str">
        <f t="shared" si="328"/>
        <v/>
      </c>
      <c r="U1615" s="151" t="str">
        <f t="shared" si="329"/>
        <v/>
      </c>
      <c r="V1615" s="151" t="str">
        <f t="shared" si="330"/>
        <v/>
      </c>
      <c r="W1615" s="151" t="str">
        <f t="shared" si="331"/>
        <v/>
      </c>
      <c r="X1615" s="151">
        <f t="shared" si="332"/>
        <v>0</v>
      </c>
      <c r="Y1615" s="151">
        <f t="shared" si="333"/>
        <v>0</v>
      </c>
      <c r="Z1615" s="151" t="str">
        <f t="shared" si="334"/>
        <v/>
      </c>
      <c r="AA1615" s="151">
        <f>COUNTIF($F$2:F1615,F1615)</f>
        <v>0</v>
      </c>
      <c r="AB1615" s="156" t="str">
        <f t="shared" si="335"/>
        <v/>
      </c>
      <c r="AC1615" t="e">
        <f>VLOOKUP(C1615,'2-班级信息'!A:AH,31,0)</f>
        <v>#N/A</v>
      </c>
      <c r="AD1615" t="e">
        <f>VLOOKUP(C1615,'2-班级信息'!A:AH,8,0)</f>
        <v>#N/A</v>
      </c>
      <c r="AE1615" t="e">
        <f t="shared" si="336"/>
        <v>#N/A</v>
      </c>
      <c r="AF1615" t="e">
        <f t="shared" si="337"/>
        <v>#N/A</v>
      </c>
    </row>
    <row r="1616" spans="1:32">
      <c r="A1616" s="122"/>
      <c r="B1616" s="122"/>
      <c r="C1616" s="122"/>
      <c r="D1616" s="122"/>
      <c r="E1616" s="122"/>
      <c r="F1616" s="122"/>
      <c r="G1616" s="199"/>
      <c r="H1616" s="122"/>
      <c r="I1616" s="122"/>
      <c r="J1616" s="122"/>
      <c r="K1616" s="122"/>
      <c r="L1616" s="122"/>
      <c r="M1616" s="122"/>
      <c r="N1616" s="122"/>
      <c r="O1616" s="122"/>
      <c r="P1616" s="155" t="str">
        <f t="shared" si="325"/>
        <v xml:space="preserve"> </v>
      </c>
      <c r="Q1616" s="155" t="str">
        <f>IF(P1616="在读",IF(IFERROR(FIND("一",C1616),0)&gt;0,"一对一",VLOOKUP(LEFT(C1616,3),班级编码!A:H,8,0)),P1616)</f>
        <v xml:space="preserve"> </v>
      </c>
      <c r="R1616" s="157">
        <f t="shared" si="326"/>
        <v>0</v>
      </c>
      <c r="S1616" s="151">
        <f t="shared" si="327"/>
        <v>0</v>
      </c>
      <c r="T1616" s="151" t="str">
        <f t="shared" si="328"/>
        <v/>
      </c>
      <c r="U1616" s="151" t="str">
        <f t="shared" si="329"/>
        <v/>
      </c>
      <c r="V1616" s="151" t="str">
        <f t="shared" si="330"/>
        <v/>
      </c>
      <c r="W1616" s="151" t="str">
        <f t="shared" si="331"/>
        <v/>
      </c>
      <c r="X1616" s="151">
        <f t="shared" si="332"/>
        <v>0</v>
      </c>
      <c r="Y1616" s="151">
        <f t="shared" si="333"/>
        <v>0</v>
      </c>
      <c r="Z1616" s="151" t="str">
        <f t="shared" si="334"/>
        <v/>
      </c>
      <c r="AA1616" s="151">
        <f>COUNTIF($F$2:F1616,F1616)</f>
        <v>0</v>
      </c>
      <c r="AB1616" s="156" t="str">
        <f t="shared" si="335"/>
        <v/>
      </c>
      <c r="AC1616" t="e">
        <f>VLOOKUP(C1616,'2-班级信息'!A:AH,31,0)</f>
        <v>#N/A</v>
      </c>
      <c r="AD1616" t="e">
        <f>VLOOKUP(C1616,'2-班级信息'!A:AH,8,0)</f>
        <v>#N/A</v>
      </c>
      <c r="AE1616" t="e">
        <f t="shared" si="336"/>
        <v>#N/A</v>
      </c>
      <c r="AF1616" t="e">
        <f t="shared" si="337"/>
        <v>#N/A</v>
      </c>
    </row>
    <row r="1617" spans="1:32">
      <c r="A1617" s="122"/>
      <c r="B1617" s="122"/>
      <c r="C1617" s="122"/>
      <c r="D1617" s="122"/>
      <c r="E1617" s="122"/>
      <c r="F1617" s="122"/>
      <c r="G1617" s="199"/>
      <c r="H1617" s="122"/>
      <c r="I1617" s="122"/>
      <c r="J1617" s="122"/>
      <c r="K1617" s="122"/>
      <c r="L1617" s="122"/>
      <c r="M1617" s="122"/>
      <c r="N1617" s="122"/>
      <c r="O1617" s="122"/>
      <c r="P1617" s="155" t="str">
        <f t="shared" si="325"/>
        <v xml:space="preserve"> </v>
      </c>
      <c r="Q1617" s="155" t="str">
        <f>IF(P1617="在读",IF(IFERROR(FIND("一",C1617),0)&gt;0,"一对一",VLOOKUP(LEFT(C1617,3),班级编码!A:H,8,0)),P1617)</f>
        <v xml:space="preserve"> </v>
      </c>
      <c r="R1617" s="157">
        <f t="shared" si="326"/>
        <v>0</v>
      </c>
      <c r="S1617" s="151">
        <f t="shared" si="327"/>
        <v>0</v>
      </c>
      <c r="T1617" s="151" t="str">
        <f t="shared" si="328"/>
        <v/>
      </c>
      <c r="U1617" s="151" t="str">
        <f t="shared" si="329"/>
        <v/>
      </c>
      <c r="V1617" s="151" t="str">
        <f t="shared" si="330"/>
        <v/>
      </c>
      <c r="W1617" s="151" t="str">
        <f t="shared" si="331"/>
        <v/>
      </c>
      <c r="X1617" s="151">
        <f t="shared" si="332"/>
        <v>0</v>
      </c>
      <c r="Y1617" s="151">
        <f t="shared" si="333"/>
        <v>0</v>
      </c>
      <c r="Z1617" s="151" t="str">
        <f t="shared" si="334"/>
        <v/>
      </c>
      <c r="AA1617" s="151">
        <f>COUNTIF($F$2:F1617,F1617)</f>
        <v>0</v>
      </c>
      <c r="AB1617" s="156" t="str">
        <f t="shared" si="335"/>
        <v/>
      </c>
      <c r="AC1617" t="e">
        <f>VLOOKUP(C1617,'2-班级信息'!A:AH,31,0)</f>
        <v>#N/A</v>
      </c>
      <c r="AD1617" t="e">
        <f>VLOOKUP(C1617,'2-班级信息'!A:AH,8,0)</f>
        <v>#N/A</v>
      </c>
      <c r="AE1617" t="e">
        <f t="shared" si="336"/>
        <v>#N/A</v>
      </c>
      <c r="AF1617" t="e">
        <f t="shared" si="337"/>
        <v>#N/A</v>
      </c>
    </row>
    <row r="1618" spans="1:32">
      <c r="A1618" s="122"/>
      <c r="B1618" s="122"/>
      <c r="C1618" s="122"/>
      <c r="D1618" s="122"/>
      <c r="E1618" s="122"/>
      <c r="F1618" s="122"/>
      <c r="G1618" s="199"/>
      <c r="H1618" s="122"/>
      <c r="I1618" s="122"/>
      <c r="J1618" s="122"/>
      <c r="K1618" s="122"/>
      <c r="L1618" s="122"/>
      <c r="M1618" s="122"/>
      <c r="N1618" s="122"/>
      <c r="O1618" s="122"/>
      <c r="P1618" s="155" t="str">
        <f t="shared" si="325"/>
        <v xml:space="preserve"> </v>
      </c>
      <c r="Q1618" s="155" t="str">
        <f>IF(P1618="在读",IF(IFERROR(FIND("一",C1618),0)&gt;0,"一对一",VLOOKUP(LEFT(C1618,3),班级编码!A:H,8,0)),P1618)</f>
        <v xml:space="preserve"> </v>
      </c>
      <c r="R1618" s="157">
        <f t="shared" si="326"/>
        <v>0</v>
      </c>
      <c r="S1618" s="151">
        <f t="shared" si="327"/>
        <v>0</v>
      </c>
      <c r="T1618" s="151" t="str">
        <f t="shared" si="328"/>
        <v/>
      </c>
      <c r="U1618" s="151" t="str">
        <f t="shared" si="329"/>
        <v/>
      </c>
      <c r="V1618" s="151" t="str">
        <f t="shared" si="330"/>
        <v/>
      </c>
      <c r="W1618" s="151" t="str">
        <f t="shared" si="331"/>
        <v/>
      </c>
      <c r="X1618" s="151">
        <f t="shared" si="332"/>
        <v>0</v>
      </c>
      <c r="Y1618" s="151">
        <f t="shared" si="333"/>
        <v>0</v>
      </c>
      <c r="Z1618" s="151" t="str">
        <f t="shared" si="334"/>
        <v/>
      </c>
      <c r="AA1618" s="151">
        <f>COUNTIF($F$2:F1618,F1618)</f>
        <v>0</v>
      </c>
      <c r="AB1618" s="156" t="str">
        <f t="shared" si="335"/>
        <v/>
      </c>
      <c r="AC1618" t="e">
        <f>VLOOKUP(C1618,'2-班级信息'!A:AH,31,0)</f>
        <v>#N/A</v>
      </c>
      <c r="AD1618" t="e">
        <f>VLOOKUP(C1618,'2-班级信息'!A:AH,8,0)</f>
        <v>#N/A</v>
      </c>
      <c r="AE1618" t="e">
        <f t="shared" si="336"/>
        <v>#N/A</v>
      </c>
      <c r="AF1618" t="e">
        <f t="shared" si="337"/>
        <v>#N/A</v>
      </c>
    </row>
    <row r="1619" spans="1:32">
      <c r="A1619" s="122"/>
      <c r="B1619" s="122"/>
      <c r="C1619" s="122"/>
      <c r="D1619" s="122"/>
      <c r="E1619" s="122"/>
      <c r="F1619" s="122"/>
      <c r="G1619" s="199"/>
      <c r="H1619" s="122"/>
      <c r="I1619" s="122"/>
      <c r="J1619" s="122"/>
      <c r="K1619" s="122"/>
      <c r="L1619" s="122"/>
      <c r="M1619" s="122"/>
      <c r="N1619" s="122"/>
      <c r="O1619" s="122"/>
      <c r="P1619" s="155" t="str">
        <f t="shared" si="325"/>
        <v xml:space="preserve"> </v>
      </c>
      <c r="Q1619" s="155" t="str">
        <f>IF(P1619="在读",IF(IFERROR(FIND("一",C1619),0)&gt;0,"一对一",VLOOKUP(LEFT(C1619,3),班级编码!A:H,8,0)),P1619)</f>
        <v xml:space="preserve"> </v>
      </c>
      <c r="R1619" s="157">
        <f t="shared" si="326"/>
        <v>0</v>
      </c>
      <c r="S1619" s="151">
        <f t="shared" si="327"/>
        <v>0</v>
      </c>
      <c r="T1619" s="151" t="str">
        <f t="shared" si="328"/>
        <v/>
      </c>
      <c r="U1619" s="151" t="str">
        <f t="shared" si="329"/>
        <v/>
      </c>
      <c r="V1619" s="151" t="str">
        <f t="shared" si="330"/>
        <v/>
      </c>
      <c r="W1619" s="151" t="str">
        <f t="shared" si="331"/>
        <v/>
      </c>
      <c r="X1619" s="151">
        <f t="shared" si="332"/>
        <v>0</v>
      </c>
      <c r="Y1619" s="151">
        <f t="shared" si="333"/>
        <v>0</v>
      </c>
      <c r="Z1619" s="151" t="str">
        <f t="shared" si="334"/>
        <v/>
      </c>
      <c r="AA1619" s="151">
        <f>COUNTIF($F$2:F1619,F1619)</f>
        <v>0</v>
      </c>
      <c r="AB1619" s="156" t="str">
        <f t="shared" si="335"/>
        <v/>
      </c>
      <c r="AC1619" t="e">
        <f>VLOOKUP(C1619,'2-班级信息'!A:AH,31,0)</f>
        <v>#N/A</v>
      </c>
      <c r="AD1619" t="e">
        <f>VLOOKUP(C1619,'2-班级信息'!A:AH,8,0)</f>
        <v>#N/A</v>
      </c>
      <c r="AE1619" t="e">
        <f t="shared" si="336"/>
        <v>#N/A</v>
      </c>
      <c r="AF1619" t="e">
        <f t="shared" si="337"/>
        <v>#N/A</v>
      </c>
    </row>
    <row r="1620" spans="1:32">
      <c r="A1620" s="122"/>
      <c r="B1620" s="122"/>
      <c r="C1620" s="122"/>
      <c r="D1620" s="122"/>
      <c r="E1620" s="122"/>
      <c r="F1620" s="122"/>
      <c r="G1620" s="199"/>
      <c r="H1620" s="122"/>
      <c r="I1620" s="122"/>
      <c r="J1620" s="122"/>
      <c r="K1620" s="122"/>
      <c r="L1620" s="122"/>
      <c r="M1620" s="122"/>
      <c r="N1620" s="122"/>
      <c r="O1620" s="122"/>
      <c r="P1620" s="155" t="str">
        <f t="shared" si="325"/>
        <v xml:space="preserve"> </v>
      </c>
      <c r="Q1620" s="155" t="str">
        <f>IF(P1620="在读",IF(IFERROR(FIND("一",C1620),0)&gt;0,"一对一",VLOOKUP(LEFT(C1620,3),班级编码!A:H,8,0)),P1620)</f>
        <v xml:space="preserve"> </v>
      </c>
      <c r="R1620" s="157">
        <f t="shared" si="326"/>
        <v>0</v>
      </c>
      <c r="S1620" s="151">
        <f t="shared" si="327"/>
        <v>0</v>
      </c>
      <c r="T1620" s="151" t="str">
        <f t="shared" si="328"/>
        <v/>
      </c>
      <c r="U1620" s="151" t="str">
        <f t="shared" si="329"/>
        <v/>
      </c>
      <c r="V1620" s="151" t="str">
        <f t="shared" si="330"/>
        <v/>
      </c>
      <c r="W1620" s="151" t="str">
        <f t="shared" si="331"/>
        <v/>
      </c>
      <c r="X1620" s="151">
        <f t="shared" si="332"/>
        <v>0</v>
      </c>
      <c r="Y1620" s="151">
        <f t="shared" si="333"/>
        <v>0</v>
      </c>
      <c r="Z1620" s="151" t="str">
        <f t="shared" si="334"/>
        <v/>
      </c>
      <c r="AA1620" s="151">
        <f>COUNTIF($F$2:F1620,F1620)</f>
        <v>0</v>
      </c>
      <c r="AB1620" s="156" t="str">
        <f t="shared" si="335"/>
        <v/>
      </c>
      <c r="AC1620" t="e">
        <f>VLOOKUP(C1620,'2-班级信息'!A:AH,31,0)</f>
        <v>#N/A</v>
      </c>
      <c r="AD1620" t="e">
        <f>VLOOKUP(C1620,'2-班级信息'!A:AH,8,0)</f>
        <v>#N/A</v>
      </c>
      <c r="AE1620" t="e">
        <f t="shared" si="336"/>
        <v>#N/A</v>
      </c>
      <c r="AF1620" t="e">
        <f t="shared" si="337"/>
        <v>#N/A</v>
      </c>
    </row>
    <row r="1621" spans="1:32">
      <c r="A1621" s="122"/>
      <c r="B1621" s="122"/>
      <c r="C1621" s="122"/>
      <c r="D1621" s="122"/>
      <c r="E1621" s="122"/>
      <c r="F1621" s="122"/>
      <c r="G1621" s="199"/>
      <c r="H1621" s="122"/>
      <c r="I1621" s="122"/>
      <c r="J1621" s="122"/>
      <c r="K1621" s="122"/>
      <c r="L1621" s="122"/>
      <c r="M1621" s="122"/>
      <c r="N1621" s="122"/>
      <c r="O1621" s="122"/>
      <c r="P1621" s="155" t="str">
        <f t="shared" si="325"/>
        <v xml:space="preserve"> </v>
      </c>
      <c r="Q1621" s="155" t="str">
        <f>IF(P1621="在读",IF(IFERROR(FIND("一",C1621),0)&gt;0,"一对一",VLOOKUP(LEFT(C1621,3),班级编码!A:H,8,0)),P1621)</f>
        <v xml:space="preserve"> </v>
      </c>
      <c r="R1621" s="157">
        <f t="shared" si="326"/>
        <v>0</v>
      </c>
      <c r="S1621" s="151">
        <f t="shared" si="327"/>
        <v>0</v>
      </c>
      <c r="T1621" s="151" t="str">
        <f t="shared" si="328"/>
        <v/>
      </c>
      <c r="U1621" s="151" t="str">
        <f t="shared" si="329"/>
        <v/>
      </c>
      <c r="V1621" s="151" t="str">
        <f t="shared" si="330"/>
        <v/>
      </c>
      <c r="W1621" s="151" t="str">
        <f t="shared" si="331"/>
        <v/>
      </c>
      <c r="X1621" s="151">
        <f t="shared" si="332"/>
        <v>0</v>
      </c>
      <c r="Y1621" s="151">
        <f t="shared" si="333"/>
        <v>0</v>
      </c>
      <c r="Z1621" s="151" t="str">
        <f t="shared" si="334"/>
        <v/>
      </c>
      <c r="AA1621" s="151">
        <f>COUNTIF($F$2:F1621,F1621)</f>
        <v>0</v>
      </c>
      <c r="AB1621" s="156" t="str">
        <f t="shared" si="335"/>
        <v/>
      </c>
      <c r="AC1621" t="e">
        <f>VLOOKUP(C1621,'2-班级信息'!A:AH,31,0)</f>
        <v>#N/A</v>
      </c>
      <c r="AD1621" t="e">
        <f>VLOOKUP(C1621,'2-班级信息'!A:AH,8,0)</f>
        <v>#N/A</v>
      </c>
      <c r="AE1621" t="e">
        <f t="shared" si="336"/>
        <v>#N/A</v>
      </c>
      <c r="AF1621" t="e">
        <f t="shared" si="337"/>
        <v>#N/A</v>
      </c>
    </row>
    <row r="1622" spans="1:32">
      <c r="A1622" s="122"/>
      <c r="B1622" s="122"/>
      <c r="C1622" s="122"/>
      <c r="D1622" s="122"/>
      <c r="E1622" s="122"/>
      <c r="F1622" s="122"/>
      <c r="G1622" s="199"/>
      <c r="H1622" s="122"/>
      <c r="I1622" s="122"/>
      <c r="J1622" s="122"/>
      <c r="K1622" s="122"/>
      <c r="L1622" s="122"/>
      <c r="M1622" s="122"/>
      <c r="N1622" s="122"/>
      <c r="O1622" s="122"/>
      <c r="P1622" s="155" t="str">
        <f t="shared" si="325"/>
        <v xml:space="preserve"> </v>
      </c>
      <c r="Q1622" s="155" t="str">
        <f>IF(P1622="在读",IF(IFERROR(FIND("一",C1622),0)&gt;0,"一对一",VLOOKUP(LEFT(C1622,3),班级编码!A:H,8,0)),P1622)</f>
        <v xml:space="preserve"> </v>
      </c>
      <c r="R1622" s="157">
        <f t="shared" si="326"/>
        <v>0</v>
      </c>
      <c r="S1622" s="151">
        <f t="shared" si="327"/>
        <v>0</v>
      </c>
      <c r="T1622" s="151" t="str">
        <f t="shared" si="328"/>
        <v/>
      </c>
      <c r="U1622" s="151" t="str">
        <f t="shared" si="329"/>
        <v/>
      </c>
      <c r="V1622" s="151" t="str">
        <f t="shared" si="330"/>
        <v/>
      </c>
      <c r="W1622" s="151" t="str">
        <f t="shared" si="331"/>
        <v/>
      </c>
      <c r="X1622" s="151">
        <f t="shared" si="332"/>
        <v>0</v>
      </c>
      <c r="Y1622" s="151">
        <f t="shared" si="333"/>
        <v>0</v>
      </c>
      <c r="Z1622" s="151" t="str">
        <f t="shared" si="334"/>
        <v/>
      </c>
      <c r="AA1622" s="151">
        <f>COUNTIF($F$2:F1622,F1622)</f>
        <v>0</v>
      </c>
      <c r="AB1622" s="156" t="str">
        <f t="shared" si="335"/>
        <v/>
      </c>
      <c r="AC1622" t="e">
        <f>VLOOKUP(C1622,'2-班级信息'!A:AH,31,0)</f>
        <v>#N/A</v>
      </c>
      <c r="AD1622" t="e">
        <f>VLOOKUP(C1622,'2-班级信息'!A:AH,8,0)</f>
        <v>#N/A</v>
      </c>
      <c r="AE1622" t="e">
        <f t="shared" si="336"/>
        <v>#N/A</v>
      </c>
      <c r="AF1622" t="e">
        <f t="shared" si="337"/>
        <v>#N/A</v>
      </c>
    </row>
    <row r="1623" spans="1:32">
      <c r="A1623" s="122"/>
      <c r="B1623" s="122"/>
      <c r="C1623" s="122"/>
      <c r="D1623" s="122"/>
      <c r="E1623" s="122"/>
      <c r="F1623" s="122"/>
      <c r="G1623" s="199"/>
      <c r="H1623" s="122"/>
      <c r="I1623" s="122"/>
      <c r="J1623" s="122"/>
      <c r="K1623" s="122"/>
      <c r="L1623" s="122"/>
      <c r="M1623" s="122"/>
      <c r="N1623" s="122"/>
      <c r="O1623" s="122"/>
      <c r="P1623" s="155" t="str">
        <f t="shared" si="325"/>
        <v xml:space="preserve"> </v>
      </c>
      <c r="Q1623" s="155" t="str">
        <f>IF(P1623="在读",IF(IFERROR(FIND("一",C1623),0)&gt;0,"一对一",VLOOKUP(LEFT(C1623,3),班级编码!A:H,8,0)),P1623)</f>
        <v xml:space="preserve"> </v>
      </c>
      <c r="R1623" s="157">
        <f t="shared" si="326"/>
        <v>0</v>
      </c>
      <c r="S1623" s="151">
        <f t="shared" si="327"/>
        <v>0</v>
      </c>
      <c r="T1623" s="151" t="str">
        <f t="shared" si="328"/>
        <v/>
      </c>
      <c r="U1623" s="151" t="str">
        <f t="shared" si="329"/>
        <v/>
      </c>
      <c r="V1623" s="151" t="str">
        <f t="shared" si="330"/>
        <v/>
      </c>
      <c r="W1623" s="151" t="str">
        <f t="shared" si="331"/>
        <v/>
      </c>
      <c r="X1623" s="151">
        <f t="shared" si="332"/>
        <v>0</v>
      </c>
      <c r="Y1623" s="151">
        <f t="shared" si="333"/>
        <v>0</v>
      </c>
      <c r="Z1623" s="151" t="str">
        <f t="shared" si="334"/>
        <v/>
      </c>
      <c r="AA1623" s="151">
        <f>COUNTIF($F$2:F1623,F1623)</f>
        <v>0</v>
      </c>
      <c r="AB1623" s="156" t="str">
        <f t="shared" si="335"/>
        <v/>
      </c>
      <c r="AC1623" t="e">
        <f>VLOOKUP(C1623,'2-班级信息'!A:AH,31,0)</f>
        <v>#N/A</v>
      </c>
      <c r="AD1623" t="e">
        <f>VLOOKUP(C1623,'2-班级信息'!A:AH,8,0)</f>
        <v>#N/A</v>
      </c>
      <c r="AE1623" t="e">
        <f t="shared" si="336"/>
        <v>#N/A</v>
      </c>
      <c r="AF1623" t="e">
        <f t="shared" si="337"/>
        <v>#N/A</v>
      </c>
    </row>
    <row r="1624" spans="1:32">
      <c r="A1624" s="122"/>
      <c r="B1624" s="122"/>
      <c r="C1624" s="122"/>
      <c r="D1624" s="122"/>
      <c r="E1624" s="122"/>
      <c r="F1624" s="122"/>
      <c r="G1624" s="199"/>
      <c r="H1624" s="122"/>
      <c r="I1624" s="122"/>
      <c r="J1624" s="122"/>
      <c r="K1624" s="122"/>
      <c r="L1624" s="122"/>
      <c r="M1624" s="122"/>
      <c r="N1624" s="122"/>
      <c r="O1624" s="122"/>
      <c r="P1624" s="155" t="str">
        <f t="shared" si="325"/>
        <v xml:space="preserve"> </v>
      </c>
      <c r="Q1624" s="155" t="str">
        <f>IF(P1624="在读",IF(IFERROR(FIND("一",C1624),0)&gt;0,"一对一",VLOOKUP(LEFT(C1624,3),班级编码!A:H,8,0)),P1624)</f>
        <v xml:space="preserve"> </v>
      </c>
      <c r="R1624" s="157">
        <f t="shared" si="326"/>
        <v>0</v>
      </c>
      <c r="S1624" s="151">
        <f t="shared" si="327"/>
        <v>0</v>
      </c>
      <c r="T1624" s="151" t="str">
        <f t="shared" si="328"/>
        <v/>
      </c>
      <c r="U1624" s="151" t="str">
        <f t="shared" si="329"/>
        <v/>
      </c>
      <c r="V1624" s="151" t="str">
        <f t="shared" si="330"/>
        <v/>
      </c>
      <c r="W1624" s="151" t="str">
        <f t="shared" si="331"/>
        <v/>
      </c>
      <c r="X1624" s="151">
        <f t="shared" si="332"/>
        <v>0</v>
      </c>
      <c r="Y1624" s="151">
        <f t="shared" si="333"/>
        <v>0</v>
      </c>
      <c r="Z1624" s="151" t="str">
        <f t="shared" si="334"/>
        <v/>
      </c>
      <c r="AA1624" s="151">
        <f>COUNTIF($F$2:F1624,F1624)</f>
        <v>0</v>
      </c>
      <c r="AB1624" s="156" t="str">
        <f t="shared" si="335"/>
        <v/>
      </c>
      <c r="AC1624" t="e">
        <f>VLOOKUP(C1624,'2-班级信息'!A:AH,31,0)</f>
        <v>#N/A</v>
      </c>
      <c r="AD1624" t="e">
        <f>VLOOKUP(C1624,'2-班级信息'!A:AH,8,0)</f>
        <v>#N/A</v>
      </c>
      <c r="AE1624" t="e">
        <f t="shared" si="336"/>
        <v>#N/A</v>
      </c>
      <c r="AF1624" t="e">
        <f t="shared" si="337"/>
        <v>#N/A</v>
      </c>
    </row>
    <row r="1625" spans="1:32">
      <c r="A1625" s="122"/>
      <c r="B1625" s="122"/>
      <c r="C1625" s="122"/>
      <c r="D1625" s="122"/>
      <c r="E1625" s="122"/>
      <c r="F1625" s="122"/>
      <c r="G1625" s="199"/>
      <c r="H1625" s="122"/>
      <c r="I1625" s="122"/>
      <c r="J1625" s="122"/>
      <c r="K1625" s="122"/>
      <c r="L1625" s="122"/>
      <c r="M1625" s="122"/>
      <c r="N1625" s="122"/>
      <c r="O1625" s="122"/>
      <c r="P1625" s="155" t="str">
        <f t="shared" si="325"/>
        <v xml:space="preserve"> </v>
      </c>
      <c r="Q1625" s="155" t="str">
        <f>IF(P1625="在读",IF(IFERROR(FIND("一",C1625),0)&gt;0,"一对一",VLOOKUP(LEFT(C1625,3),班级编码!A:H,8,0)),P1625)</f>
        <v xml:space="preserve"> </v>
      </c>
      <c r="R1625" s="157">
        <f t="shared" si="326"/>
        <v>0</v>
      </c>
      <c r="S1625" s="151">
        <f t="shared" si="327"/>
        <v>0</v>
      </c>
      <c r="T1625" s="151" t="str">
        <f t="shared" si="328"/>
        <v/>
      </c>
      <c r="U1625" s="151" t="str">
        <f t="shared" si="329"/>
        <v/>
      </c>
      <c r="V1625" s="151" t="str">
        <f t="shared" si="330"/>
        <v/>
      </c>
      <c r="W1625" s="151" t="str">
        <f t="shared" si="331"/>
        <v/>
      </c>
      <c r="X1625" s="151">
        <f t="shared" si="332"/>
        <v>0</v>
      </c>
      <c r="Y1625" s="151">
        <f t="shared" si="333"/>
        <v>0</v>
      </c>
      <c r="Z1625" s="151" t="str">
        <f t="shared" si="334"/>
        <v/>
      </c>
      <c r="AA1625" s="151">
        <f>COUNTIF($F$2:F1625,F1625)</f>
        <v>0</v>
      </c>
      <c r="AB1625" s="156" t="str">
        <f t="shared" si="335"/>
        <v/>
      </c>
      <c r="AC1625" t="e">
        <f>VLOOKUP(C1625,'2-班级信息'!A:AH,31,0)</f>
        <v>#N/A</v>
      </c>
      <c r="AD1625" t="e">
        <f>VLOOKUP(C1625,'2-班级信息'!A:AH,8,0)</f>
        <v>#N/A</v>
      </c>
      <c r="AE1625" t="e">
        <f t="shared" si="336"/>
        <v>#N/A</v>
      </c>
      <c r="AF1625" t="e">
        <f t="shared" si="337"/>
        <v>#N/A</v>
      </c>
    </row>
    <row r="1626" spans="1:32">
      <c r="A1626" s="122"/>
      <c r="B1626" s="122"/>
      <c r="C1626" s="122"/>
      <c r="D1626" s="122"/>
      <c r="E1626" s="122"/>
      <c r="F1626" s="122"/>
      <c r="G1626" s="199"/>
      <c r="H1626" s="122"/>
      <c r="I1626" s="122"/>
      <c r="J1626" s="122"/>
      <c r="K1626" s="122"/>
      <c r="L1626" s="122"/>
      <c r="M1626" s="122"/>
      <c r="N1626" s="122"/>
      <c r="O1626" s="122"/>
      <c r="P1626" s="155" t="str">
        <f t="shared" si="325"/>
        <v xml:space="preserve"> </v>
      </c>
      <c r="Q1626" s="155" t="str">
        <f>IF(P1626="在读",IF(IFERROR(FIND("一",C1626),0)&gt;0,"一对一",VLOOKUP(LEFT(C1626,3),班级编码!A:H,8,0)),P1626)</f>
        <v xml:space="preserve"> </v>
      </c>
      <c r="R1626" s="157">
        <f t="shared" si="326"/>
        <v>0</v>
      </c>
      <c r="S1626" s="151">
        <f t="shared" si="327"/>
        <v>0</v>
      </c>
      <c r="T1626" s="151" t="str">
        <f t="shared" si="328"/>
        <v/>
      </c>
      <c r="U1626" s="151" t="str">
        <f t="shared" si="329"/>
        <v/>
      </c>
      <c r="V1626" s="151" t="str">
        <f t="shared" si="330"/>
        <v/>
      </c>
      <c r="W1626" s="151" t="str">
        <f t="shared" si="331"/>
        <v/>
      </c>
      <c r="X1626" s="151">
        <f t="shared" si="332"/>
        <v>0</v>
      </c>
      <c r="Y1626" s="151">
        <f t="shared" si="333"/>
        <v>0</v>
      </c>
      <c r="Z1626" s="151" t="str">
        <f t="shared" si="334"/>
        <v/>
      </c>
      <c r="AA1626" s="151">
        <f>COUNTIF($F$2:F1626,F1626)</f>
        <v>0</v>
      </c>
      <c r="AB1626" s="156" t="str">
        <f t="shared" si="335"/>
        <v/>
      </c>
      <c r="AC1626" t="e">
        <f>VLOOKUP(C1626,'2-班级信息'!A:AH,31,0)</f>
        <v>#N/A</v>
      </c>
      <c r="AD1626" t="e">
        <f>VLOOKUP(C1626,'2-班级信息'!A:AH,8,0)</f>
        <v>#N/A</v>
      </c>
      <c r="AE1626" t="e">
        <f t="shared" si="336"/>
        <v>#N/A</v>
      </c>
      <c r="AF1626" t="e">
        <f t="shared" si="337"/>
        <v>#N/A</v>
      </c>
    </row>
    <row r="1627" spans="1:32">
      <c r="A1627" s="122"/>
      <c r="B1627" s="122"/>
      <c r="C1627" s="122"/>
      <c r="D1627" s="122"/>
      <c r="E1627" s="122"/>
      <c r="F1627" s="122"/>
      <c r="G1627" s="199"/>
      <c r="H1627" s="122"/>
      <c r="I1627" s="122"/>
      <c r="J1627" s="122"/>
      <c r="K1627" s="122"/>
      <c r="L1627" s="122"/>
      <c r="M1627" s="122"/>
      <c r="N1627" s="122"/>
      <c r="O1627" s="122"/>
      <c r="P1627" s="155" t="str">
        <f t="shared" si="325"/>
        <v xml:space="preserve"> </v>
      </c>
      <c r="Q1627" s="155" t="str">
        <f>IF(P1627="在读",IF(IFERROR(FIND("一",C1627),0)&gt;0,"一对一",VLOOKUP(LEFT(C1627,3),班级编码!A:H,8,0)),P1627)</f>
        <v xml:space="preserve"> </v>
      </c>
      <c r="R1627" s="157">
        <f t="shared" si="326"/>
        <v>0</v>
      </c>
      <c r="S1627" s="151">
        <f t="shared" si="327"/>
        <v>0</v>
      </c>
      <c r="T1627" s="151" t="str">
        <f t="shared" si="328"/>
        <v/>
      </c>
      <c r="U1627" s="151" t="str">
        <f t="shared" si="329"/>
        <v/>
      </c>
      <c r="V1627" s="151" t="str">
        <f t="shared" si="330"/>
        <v/>
      </c>
      <c r="W1627" s="151" t="str">
        <f t="shared" si="331"/>
        <v/>
      </c>
      <c r="X1627" s="151">
        <f t="shared" si="332"/>
        <v>0</v>
      </c>
      <c r="Y1627" s="151">
        <f t="shared" si="333"/>
        <v>0</v>
      </c>
      <c r="Z1627" s="151" t="str">
        <f t="shared" si="334"/>
        <v/>
      </c>
      <c r="AA1627" s="151">
        <f>COUNTIF($F$2:F1627,F1627)</f>
        <v>0</v>
      </c>
      <c r="AB1627" s="156" t="str">
        <f t="shared" si="335"/>
        <v/>
      </c>
      <c r="AC1627" t="e">
        <f>VLOOKUP(C1627,'2-班级信息'!A:AH,31,0)</f>
        <v>#N/A</v>
      </c>
      <c r="AD1627" t="e">
        <f>VLOOKUP(C1627,'2-班级信息'!A:AH,8,0)</f>
        <v>#N/A</v>
      </c>
      <c r="AE1627" t="e">
        <f t="shared" si="336"/>
        <v>#N/A</v>
      </c>
      <c r="AF1627" t="e">
        <f t="shared" si="337"/>
        <v>#N/A</v>
      </c>
    </row>
    <row r="1628" spans="1:32">
      <c r="A1628" s="122"/>
      <c r="B1628" s="122"/>
      <c r="C1628" s="122"/>
      <c r="D1628" s="122"/>
      <c r="E1628" s="122"/>
      <c r="F1628" s="122"/>
      <c r="G1628" s="199"/>
      <c r="H1628" s="122"/>
      <c r="I1628" s="122"/>
      <c r="J1628" s="122"/>
      <c r="K1628" s="122"/>
      <c r="L1628" s="122"/>
      <c r="M1628" s="122"/>
      <c r="N1628" s="122"/>
      <c r="O1628" s="122"/>
      <c r="P1628" s="155" t="str">
        <f t="shared" si="325"/>
        <v xml:space="preserve"> </v>
      </c>
      <c r="Q1628" s="155" t="str">
        <f>IF(P1628="在读",IF(IFERROR(FIND("一",C1628),0)&gt;0,"一对一",VLOOKUP(LEFT(C1628,3),班级编码!A:H,8,0)),P1628)</f>
        <v xml:space="preserve"> </v>
      </c>
      <c r="R1628" s="157">
        <f t="shared" si="326"/>
        <v>0</v>
      </c>
      <c r="S1628" s="151">
        <f t="shared" si="327"/>
        <v>0</v>
      </c>
      <c r="T1628" s="151" t="str">
        <f t="shared" si="328"/>
        <v/>
      </c>
      <c r="U1628" s="151" t="str">
        <f t="shared" si="329"/>
        <v/>
      </c>
      <c r="V1628" s="151" t="str">
        <f t="shared" si="330"/>
        <v/>
      </c>
      <c r="W1628" s="151" t="str">
        <f t="shared" si="331"/>
        <v/>
      </c>
      <c r="X1628" s="151">
        <f t="shared" si="332"/>
        <v>0</v>
      </c>
      <c r="Y1628" s="151">
        <f t="shared" si="333"/>
        <v>0</v>
      </c>
      <c r="Z1628" s="151" t="str">
        <f t="shared" si="334"/>
        <v/>
      </c>
      <c r="AA1628" s="151">
        <f>COUNTIF($F$2:F1628,F1628)</f>
        <v>0</v>
      </c>
      <c r="AB1628" s="156" t="str">
        <f t="shared" si="335"/>
        <v/>
      </c>
      <c r="AC1628" t="e">
        <f>VLOOKUP(C1628,'2-班级信息'!A:AH,31,0)</f>
        <v>#N/A</v>
      </c>
      <c r="AD1628" t="e">
        <f>VLOOKUP(C1628,'2-班级信息'!A:AH,8,0)</f>
        <v>#N/A</v>
      </c>
      <c r="AE1628" t="e">
        <f t="shared" si="336"/>
        <v>#N/A</v>
      </c>
      <c r="AF1628" t="e">
        <f t="shared" si="337"/>
        <v>#N/A</v>
      </c>
    </row>
    <row r="1629" spans="1:32">
      <c r="A1629" s="122"/>
      <c r="B1629" s="122"/>
      <c r="C1629" s="122"/>
      <c r="D1629" s="122"/>
      <c r="E1629" s="122"/>
      <c r="F1629" s="122"/>
      <c r="G1629" s="199"/>
      <c r="H1629" s="122"/>
      <c r="I1629" s="122"/>
      <c r="J1629" s="122"/>
      <c r="K1629" s="122"/>
      <c r="L1629" s="122"/>
      <c r="M1629" s="122"/>
      <c r="N1629" s="122"/>
      <c r="O1629" s="122"/>
      <c r="P1629" s="155" t="str">
        <f t="shared" si="325"/>
        <v xml:space="preserve"> </v>
      </c>
      <c r="Q1629" s="155" t="str">
        <f>IF(P1629="在读",IF(IFERROR(FIND("一",C1629),0)&gt;0,"一对一",VLOOKUP(LEFT(C1629,3),班级编码!A:H,8,0)),P1629)</f>
        <v xml:space="preserve"> </v>
      </c>
      <c r="R1629" s="157">
        <f t="shared" si="326"/>
        <v>0</v>
      </c>
      <c r="S1629" s="151">
        <f t="shared" si="327"/>
        <v>0</v>
      </c>
      <c r="T1629" s="151" t="str">
        <f t="shared" si="328"/>
        <v/>
      </c>
      <c r="U1629" s="151" t="str">
        <f t="shared" si="329"/>
        <v/>
      </c>
      <c r="V1629" s="151" t="str">
        <f t="shared" si="330"/>
        <v/>
      </c>
      <c r="W1629" s="151" t="str">
        <f t="shared" si="331"/>
        <v/>
      </c>
      <c r="X1629" s="151">
        <f t="shared" si="332"/>
        <v>0</v>
      </c>
      <c r="Y1629" s="151">
        <f t="shared" si="333"/>
        <v>0</v>
      </c>
      <c r="Z1629" s="151" t="str">
        <f t="shared" si="334"/>
        <v/>
      </c>
      <c r="AA1629" s="151">
        <f>COUNTIF($F$2:F1629,F1629)</f>
        <v>0</v>
      </c>
      <c r="AB1629" s="156" t="str">
        <f t="shared" si="335"/>
        <v/>
      </c>
      <c r="AC1629" t="e">
        <f>VLOOKUP(C1629,'2-班级信息'!A:AH,31,0)</f>
        <v>#N/A</v>
      </c>
      <c r="AD1629" t="e">
        <f>VLOOKUP(C1629,'2-班级信息'!A:AH,8,0)</f>
        <v>#N/A</v>
      </c>
      <c r="AE1629" t="e">
        <f t="shared" si="336"/>
        <v>#N/A</v>
      </c>
      <c r="AF1629" t="e">
        <f t="shared" si="337"/>
        <v>#N/A</v>
      </c>
    </row>
    <row r="1630" spans="1:32">
      <c r="A1630" s="122"/>
      <c r="B1630" s="122"/>
      <c r="C1630" s="122"/>
      <c r="D1630" s="122"/>
      <c r="E1630" s="122"/>
      <c r="F1630" s="122"/>
      <c r="G1630" s="199"/>
      <c r="H1630" s="122"/>
      <c r="I1630" s="122"/>
      <c r="J1630" s="122"/>
      <c r="K1630" s="122"/>
      <c r="L1630" s="122"/>
      <c r="M1630" s="122"/>
      <c r="N1630" s="122"/>
      <c r="O1630" s="122"/>
      <c r="P1630" s="155" t="str">
        <f t="shared" si="325"/>
        <v xml:space="preserve"> </v>
      </c>
      <c r="Q1630" s="155" t="str">
        <f>IF(P1630="在读",IF(IFERROR(FIND("一",C1630),0)&gt;0,"一对一",VLOOKUP(LEFT(C1630,3),班级编码!A:H,8,0)),P1630)</f>
        <v xml:space="preserve"> </v>
      </c>
      <c r="R1630" s="157">
        <f t="shared" si="326"/>
        <v>0</v>
      </c>
      <c r="S1630" s="151">
        <f t="shared" si="327"/>
        <v>0</v>
      </c>
      <c r="T1630" s="151" t="str">
        <f t="shared" si="328"/>
        <v/>
      </c>
      <c r="U1630" s="151" t="str">
        <f t="shared" si="329"/>
        <v/>
      </c>
      <c r="V1630" s="151" t="str">
        <f t="shared" si="330"/>
        <v/>
      </c>
      <c r="W1630" s="151" t="str">
        <f t="shared" si="331"/>
        <v/>
      </c>
      <c r="X1630" s="151">
        <f t="shared" si="332"/>
        <v>0</v>
      </c>
      <c r="Y1630" s="151">
        <f t="shared" si="333"/>
        <v>0</v>
      </c>
      <c r="Z1630" s="151" t="str">
        <f t="shared" si="334"/>
        <v/>
      </c>
      <c r="AA1630" s="151">
        <f>COUNTIF($F$2:F1630,F1630)</f>
        <v>0</v>
      </c>
      <c r="AB1630" s="156" t="str">
        <f t="shared" si="335"/>
        <v/>
      </c>
      <c r="AC1630" t="e">
        <f>VLOOKUP(C1630,'2-班级信息'!A:AH,31,0)</f>
        <v>#N/A</v>
      </c>
      <c r="AD1630" t="e">
        <f>VLOOKUP(C1630,'2-班级信息'!A:AH,8,0)</f>
        <v>#N/A</v>
      </c>
      <c r="AE1630" t="e">
        <f t="shared" si="336"/>
        <v>#N/A</v>
      </c>
      <c r="AF1630" t="e">
        <f t="shared" si="337"/>
        <v>#N/A</v>
      </c>
    </row>
    <row r="1631" spans="1:32">
      <c r="A1631" s="122"/>
      <c r="B1631" s="122"/>
      <c r="C1631" s="122"/>
      <c r="D1631" s="122"/>
      <c r="E1631" s="122"/>
      <c r="F1631" s="122"/>
      <c r="G1631" s="199"/>
      <c r="H1631" s="122"/>
      <c r="I1631" s="122"/>
      <c r="J1631" s="122"/>
      <c r="K1631" s="122"/>
      <c r="L1631" s="122"/>
      <c r="M1631" s="122"/>
      <c r="N1631" s="122"/>
      <c r="O1631" s="122"/>
      <c r="P1631" s="155" t="str">
        <f t="shared" si="325"/>
        <v xml:space="preserve"> </v>
      </c>
      <c r="Q1631" s="155" t="str">
        <f>IF(P1631="在读",IF(IFERROR(FIND("一",C1631),0)&gt;0,"一对一",VLOOKUP(LEFT(C1631,3),班级编码!A:H,8,0)),P1631)</f>
        <v xml:space="preserve"> </v>
      </c>
      <c r="R1631" s="157">
        <f t="shared" si="326"/>
        <v>0</v>
      </c>
      <c r="S1631" s="151">
        <f t="shared" si="327"/>
        <v>0</v>
      </c>
      <c r="T1631" s="151" t="str">
        <f t="shared" si="328"/>
        <v/>
      </c>
      <c r="U1631" s="151" t="str">
        <f t="shared" si="329"/>
        <v/>
      </c>
      <c r="V1631" s="151" t="str">
        <f t="shared" si="330"/>
        <v/>
      </c>
      <c r="W1631" s="151" t="str">
        <f t="shared" si="331"/>
        <v/>
      </c>
      <c r="X1631" s="151">
        <f t="shared" si="332"/>
        <v>0</v>
      </c>
      <c r="Y1631" s="151">
        <f t="shared" si="333"/>
        <v>0</v>
      </c>
      <c r="Z1631" s="151" t="str">
        <f t="shared" si="334"/>
        <v/>
      </c>
      <c r="AA1631" s="151">
        <f>COUNTIF($F$2:F1631,F1631)</f>
        <v>0</v>
      </c>
      <c r="AB1631" s="156" t="str">
        <f t="shared" si="335"/>
        <v/>
      </c>
      <c r="AC1631" t="e">
        <f>VLOOKUP(C1631,'2-班级信息'!A:AH,31,0)</f>
        <v>#N/A</v>
      </c>
      <c r="AD1631" t="e">
        <f>VLOOKUP(C1631,'2-班级信息'!A:AH,8,0)</f>
        <v>#N/A</v>
      </c>
      <c r="AE1631" t="e">
        <f t="shared" si="336"/>
        <v>#N/A</v>
      </c>
      <c r="AF1631" t="e">
        <f t="shared" si="337"/>
        <v>#N/A</v>
      </c>
    </row>
    <row r="1632" spans="1:32">
      <c r="A1632" s="122"/>
      <c r="B1632" s="122"/>
      <c r="C1632" s="122"/>
      <c r="D1632" s="122"/>
      <c r="E1632" s="122"/>
      <c r="F1632" s="122"/>
      <c r="G1632" s="199"/>
      <c r="H1632" s="122"/>
      <c r="I1632" s="122"/>
      <c r="J1632" s="122"/>
      <c r="K1632" s="122"/>
      <c r="L1632" s="122"/>
      <c r="M1632" s="122"/>
      <c r="N1632" s="122"/>
      <c r="O1632" s="122"/>
      <c r="P1632" s="155" t="str">
        <f t="shared" si="325"/>
        <v xml:space="preserve"> </v>
      </c>
      <c r="Q1632" s="155" t="str">
        <f>IF(P1632="在读",IF(IFERROR(FIND("一",C1632),0)&gt;0,"一对一",VLOOKUP(LEFT(C1632,3),班级编码!A:H,8,0)),P1632)</f>
        <v xml:space="preserve"> </v>
      </c>
      <c r="R1632" s="157">
        <f t="shared" si="326"/>
        <v>0</v>
      </c>
      <c r="S1632" s="151">
        <f t="shared" si="327"/>
        <v>0</v>
      </c>
      <c r="T1632" s="151" t="str">
        <f t="shared" si="328"/>
        <v/>
      </c>
      <c r="U1632" s="151" t="str">
        <f t="shared" si="329"/>
        <v/>
      </c>
      <c r="V1632" s="151" t="str">
        <f t="shared" si="330"/>
        <v/>
      </c>
      <c r="W1632" s="151" t="str">
        <f t="shared" si="331"/>
        <v/>
      </c>
      <c r="X1632" s="151">
        <f t="shared" si="332"/>
        <v>0</v>
      </c>
      <c r="Y1632" s="151">
        <f t="shared" si="333"/>
        <v>0</v>
      </c>
      <c r="Z1632" s="151" t="str">
        <f t="shared" si="334"/>
        <v/>
      </c>
      <c r="AA1632" s="151">
        <f>COUNTIF($F$2:F1632,F1632)</f>
        <v>0</v>
      </c>
      <c r="AB1632" s="156" t="str">
        <f t="shared" si="335"/>
        <v/>
      </c>
      <c r="AC1632" t="e">
        <f>VLOOKUP(C1632,'2-班级信息'!A:AH,31,0)</f>
        <v>#N/A</v>
      </c>
      <c r="AD1632" t="e">
        <f>VLOOKUP(C1632,'2-班级信息'!A:AH,8,0)</f>
        <v>#N/A</v>
      </c>
      <c r="AE1632" t="e">
        <f t="shared" si="336"/>
        <v>#N/A</v>
      </c>
      <c r="AF1632" t="e">
        <f t="shared" si="337"/>
        <v>#N/A</v>
      </c>
    </row>
    <row r="1633" spans="1:32">
      <c r="A1633" s="122"/>
      <c r="B1633" s="122"/>
      <c r="C1633" s="122"/>
      <c r="D1633" s="122"/>
      <c r="E1633" s="122"/>
      <c r="F1633" s="122"/>
      <c r="G1633" s="199"/>
      <c r="H1633" s="122"/>
      <c r="I1633" s="122"/>
      <c r="J1633" s="122"/>
      <c r="K1633" s="122"/>
      <c r="L1633" s="122"/>
      <c r="M1633" s="122"/>
      <c r="N1633" s="122"/>
      <c r="O1633" s="122"/>
      <c r="P1633" s="155" t="str">
        <f t="shared" si="325"/>
        <v xml:space="preserve"> </v>
      </c>
      <c r="Q1633" s="155" t="str">
        <f>IF(P1633="在读",IF(IFERROR(FIND("一",C1633),0)&gt;0,"一对一",VLOOKUP(LEFT(C1633,3),班级编码!A:H,8,0)),P1633)</f>
        <v xml:space="preserve"> </v>
      </c>
      <c r="R1633" s="157">
        <f t="shared" si="326"/>
        <v>0</v>
      </c>
      <c r="S1633" s="151">
        <f t="shared" si="327"/>
        <v>0</v>
      </c>
      <c r="T1633" s="151" t="str">
        <f t="shared" si="328"/>
        <v/>
      </c>
      <c r="U1633" s="151" t="str">
        <f t="shared" si="329"/>
        <v/>
      </c>
      <c r="V1633" s="151" t="str">
        <f t="shared" si="330"/>
        <v/>
      </c>
      <c r="W1633" s="151" t="str">
        <f t="shared" si="331"/>
        <v/>
      </c>
      <c r="X1633" s="151">
        <f t="shared" si="332"/>
        <v>0</v>
      </c>
      <c r="Y1633" s="151">
        <f t="shared" si="333"/>
        <v>0</v>
      </c>
      <c r="Z1633" s="151" t="str">
        <f t="shared" si="334"/>
        <v/>
      </c>
      <c r="AA1633" s="151">
        <f>COUNTIF($F$2:F1633,F1633)</f>
        <v>0</v>
      </c>
      <c r="AB1633" s="156" t="str">
        <f t="shared" si="335"/>
        <v/>
      </c>
      <c r="AC1633" t="e">
        <f>VLOOKUP(C1633,'2-班级信息'!A:AH,31,0)</f>
        <v>#N/A</v>
      </c>
      <c r="AD1633" t="e">
        <f>VLOOKUP(C1633,'2-班级信息'!A:AH,8,0)</f>
        <v>#N/A</v>
      </c>
      <c r="AE1633" t="e">
        <f t="shared" si="336"/>
        <v>#N/A</v>
      </c>
      <c r="AF1633" t="e">
        <f t="shared" si="337"/>
        <v>#N/A</v>
      </c>
    </row>
    <row r="1634" spans="1:32">
      <c r="A1634" s="122"/>
      <c r="B1634" s="122"/>
      <c r="C1634" s="122"/>
      <c r="D1634" s="122"/>
      <c r="E1634" s="122"/>
      <c r="F1634" s="122"/>
      <c r="G1634" s="199"/>
      <c r="H1634" s="122"/>
      <c r="I1634" s="122"/>
      <c r="J1634" s="122"/>
      <c r="K1634" s="122"/>
      <c r="L1634" s="122"/>
      <c r="M1634" s="122"/>
      <c r="N1634" s="122"/>
      <c r="O1634" s="122"/>
      <c r="P1634" s="155" t="str">
        <f t="shared" si="325"/>
        <v xml:space="preserve"> </v>
      </c>
      <c r="Q1634" s="155" t="str">
        <f>IF(P1634="在读",IF(IFERROR(FIND("一",C1634),0)&gt;0,"一对一",VLOOKUP(LEFT(C1634,3),班级编码!A:H,8,0)),P1634)</f>
        <v xml:space="preserve"> </v>
      </c>
      <c r="R1634" s="157">
        <f t="shared" si="326"/>
        <v>0</v>
      </c>
      <c r="S1634" s="151">
        <f t="shared" si="327"/>
        <v>0</v>
      </c>
      <c r="T1634" s="151" t="str">
        <f t="shared" si="328"/>
        <v/>
      </c>
      <c r="U1634" s="151" t="str">
        <f t="shared" si="329"/>
        <v/>
      </c>
      <c r="V1634" s="151" t="str">
        <f t="shared" si="330"/>
        <v/>
      </c>
      <c r="W1634" s="151" t="str">
        <f t="shared" si="331"/>
        <v/>
      </c>
      <c r="X1634" s="151">
        <f t="shared" si="332"/>
        <v>0</v>
      </c>
      <c r="Y1634" s="151">
        <f t="shared" si="333"/>
        <v>0</v>
      </c>
      <c r="Z1634" s="151" t="str">
        <f t="shared" si="334"/>
        <v/>
      </c>
      <c r="AA1634" s="151">
        <f>COUNTIF($F$2:F1634,F1634)</f>
        <v>0</v>
      </c>
      <c r="AB1634" s="156" t="str">
        <f t="shared" si="335"/>
        <v/>
      </c>
      <c r="AC1634" t="e">
        <f>VLOOKUP(C1634,'2-班级信息'!A:AH,31,0)</f>
        <v>#N/A</v>
      </c>
      <c r="AD1634" t="e">
        <f>VLOOKUP(C1634,'2-班级信息'!A:AH,8,0)</f>
        <v>#N/A</v>
      </c>
      <c r="AE1634" t="e">
        <f t="shared" si="336"/>
        <v>#N/A</v>
      </c>
      <c r="AF1634" t="e">
        <f t="shared" si="337"/>
        <v>#N/A</v>
      </c>
    </row>
    <row r="1635" spans="1:32">
      <c r="A1635" s="122"/>
      <c r="B1635" s="122"/>
      <c r="C1635" s="122"/>
      <c r="D1635" s="122"/>
      <c r="E1635" s="122"/>
      <c r="F1635" s="122"/>
      <c r="G1635" s="199"/>
      <c r="H1635" s="122"/>
      <c r="I1635" s="122"/>
      <c r="J1635" s="122"/>
      <c r="K1635" s="122"/>
      <c r="L1635" s="122"/>
      <c r="M1635" s="122"/>
      <c r="N1635" s="122"/>
      <c r="O1635" s="122"/>
      <c r="P1635" s="155" t="str">
        <f t="shared" si="325"/>
        <v xml:space="preserve"> </v>
      </c>
      <c r="Q1635" s="155" t="str">
        <f>IF(P1635="在读",IF(IFERROR(FIND("一",C1635),0)&gt;0,"一对一",VLOOKUP(LEFT(C1635,3),班级编码!A:H,8,0)),P1635)</f>
        <v xml:space="preserve"> </v>
      </c>
      <c r="R1635" s="157">
        <f t="shared" si="326"/>
        <v>0</v>
      </c>
      <c r="S1635" s="151">
        <f t="shared" si="327"/>
        <v>0</v>
      </c>
      <c r="T1635" s="151" t="str">
        <f t="shared" si="328"/>
        <v/>
      </c>
      <c r="U1635" s="151" t="str">
        <f t="shared" si="329"/>
        <v/>
      </c>
      <c r="V1635" s="151" t="str">
        <f t="shared" si="330"/>
        <v/>
      </c>
      <c r="W1635" s="151" t="str">
        <f t="shared" si="331"/>
        <v/>
      </c>
      <c r="X1635" s="151">
        <f t="shared" si="332"/>
        <v>0</v>
      </c>
      <c r="Y1635" s="151">
        <f t="shared" si="333"/>
        <v>0</v>
      </c>
      <c r="Z1635" s="151" t="str">
        <f t="shared" si="334"/>
        <v/>
      </c>
      <c r="AA1635" s="151">
        <f>COUNTIF($F$2:F1635,F1635)</f>
        <v>0</v>
      </c>
      <c r="AB1635" s="156" t="str">
        <f t="shared" si="335"/>
        <v/>
      </c>
      <c r="AC1635" t="e">
        <f>VLOOKUP(C1635,'2-班级信息'!A:AH,31,0)</f>
        <v>#N/A</v>
      </c>
      <c r="AD1635" t="e">
        <f>VLOOKUP(C1635,'2-班级信息'!A:AH,8,0)</f>
        <v>#N/A</v>
      </c>
      <c r="AE1635" t="e">
        <f t="shared" si="336"/>
        <v>#N/A</v>
      </c>
      <c r="AF1635" t="e">
        <f t="shared" si="337"/>
        <v>#N/A</v>
      </c>
    </row>
    <row r="1636" spans="1:32">
      <c r="A1636" s="122"/>
      <c r="B1636" s="122"/>
      <c r="C1636" s="122"/>
      <c r="D1636" s="122"/>
      <c r="E1636" s="122"/>
      <c r="F1636" s="122"/>
      <c r="G1636" s="199"/>
      <c r="H1636" s="122"/>
      <c r="I1636" s="122"/>
      <c r="J1636" s="122"/>
      <c r="K1636" s="122"/>
      <c r="L1636" s="122"/>
      <c r="M1636" s="122"/>
      <c r="N1636" s="122"/>
      <c r="O1636" s="122"/>
      <c r="P1636" s="155" t="str">
        <f t="shared" si="325"/>
        <v xml:space="preserve"> </v>
      </c>
      <c r="Q1636" s="155" t="str">
        <f>IF(P1636="在读",IF(IFERROR(FIND("一",C1636),0)&gt;0,"一对一",VLOOKUP(LEFT(C1636,3),班级编码!A:H,8,0)),P1636)</f>
        <v xml:space="preserve"> </v>
      </c>
      <c r="R1636" s="157">
        <f t="shared" si="326"/>
        <v>0</v>
      </c>
      <c r="S1636" s="151">
        <f t="shared" si="327"/>
        <v>0</v>
      </c>
      <c r="T1636" s="151" t="str">
        <f t="shared" si="328"/>
        <v/>
      </c>
      <c r="U1636" s="151" t="str">
        <f t="shared" si="329"/>
        <v/>
      </c>
      <c r="V1636" s="151" t="str">
        <f t="shared" si="330"/>
        <v/>
      </c>
      <c r="W1636" s="151" t="str">
        <f t="shared" si="331"/>
        <v/>
      </c>
      <c r="X1636" s="151">
        <f t="shared" si="332"/>
        <v>0</v>
      </c>
      <c r="Y1636" s="151">
        <f t="shared" si="333"/>
        <v>0</v>
      </c>
      <c r="Z1636" s="151" t="str">
        <f t="shared" si="334"/>
        <v/>
      </c>
      <c r="AA1636" s="151">
        <f>COUNTIF($F$2:F1636,F1636)</f>
        <v>0</v>
      </c>
      <c r="AB1636" s="156" t="str">
        <f t="shared" si="335"/>
        <v/>
      </c>
      <c r="AC1636" t="e">
        <f>VLOOKUP(C1636,'2-班级信息'!A:AH,31,0)</f>
        <v>#N/A</v>
      </c>
      <c r="AD1636" t="e">
        <f>VLOOKUP(C1636,'2-班级信息'!A:AH,8,0)</f>
        <v>#N/A</v>
      </c>
      <c r="AE1636" t="e">
        <f t="shared" si="336"/>
        <v>#N/A</v>
      </c>
      <c r="AF1636" t="e">
        <f t="shared" si="337"/>
        <v>#N/A</v>
      </c>
    </row>
    <row r="1637" spans="1:32">
      <c r="A1637" s="122"/>
      <c r="B1637" s="122"/>
      <c r="C1637" s="122"/>
      <c r="D1637" s="122"/>
      <c r="E1637" s="122"/>
      <c r="F1637" s="122"/>
      <c r="G1637" s="199"/>
      <c r="H1637" s="122"/>
      <c r="I1637" s="122"/>
      <c r="J1637" s="122"/>
      <c r="K1637" s="122"/>
      <c r="L1637" s="122"/>
      <c r="M1637" s="122"/>
      <c r="N1637" s="122"/>
      <c r="O1637" s="122"/>
      <c r="P1637" s="155" t="str">
        <f t="shared" si="325"/>
        <v xml:space="preserve"> </v>
      </c>
      <c r="Q1637" s="155" t="str">
        <f>IF(P1637="在读",IF(IFERROR(FIND("一",C1637),0)&gt;0,"一对一",VLOOKUP(LEFT(C1637,3),班级编码!A:H,8,0)),P1637)</f>
        <v xml:space="preserve"> </v>
      </c>
      <c r="R1637" s="157">
        <f t="shared" si="326"/>
        <v>0</v>
      </c>
      <c r="S1637" s="151">
        <f t="shared" si="327"/>
        <v>0</v>
      </c>
      <c r="T1637" s="151" t="str">
        <f t="shared" si="328"/>
        <v/>
      </c>
      <c r="U1637" s="151" t="str">
        <f t="shared" si="329"/>
        <v/>
      </c>
      <c r="V1637" s="151" t="str">
        <f t="shared" si="330"/>
        <v/>
      </c>
      <c r="W1637" s="151" t="str">
        <f t="shared" si="331"/>
        <v/>
      </c>
      <c r="X1637" s="151">
        <f t="shared" si="332"/>
        <v>0</v>
      </c>
      <c r="Y1637" s="151">
        <f t="shared" si="333"/>
        <v>0</v>
      </c>
      <c r="Z1637" s="151" t="str">
        <f t="shared" si="334"/>
        <v/>
      </c>
      <c r="AA1637" s="151">
        <f>COUNTIF($F$2:F1637,F1637)</f>
        <v>0</v>
      </c>
      <c r="AB1637" s="156" t="str">
        <f t="shared" si="335"/>
        <v/>
      </c>
      <c r="AC1637" t="e">
        <f>VLOOKUP(C1637,'2-班级信息'!A:AH,31,0)</f>
        <v>#N/A</v>
      </c>
      <c r="AD1637" t="e">
        <f>VLOOKUP(C1637,'2-班级信息'!A:AH,8,0)</f>
        <v>#N/A</v>
      </c>
      <c r="AE1637" t="e">
        <f t="shared" si="336"/>
        <v>#N/A</v>
      </c>
      <c r="AF1637" t="e">
        <f t="shared" si="337"/>
        <v>#N/A</v>
      </c>
    </row>
    <row r="1638" spans="1:32">
      <c r="A1638" s="122"/>
      <c r="B1638" s="122"/>
      <c r="C1638" s="122"/>
      <c r="D1638" s="122"/>
      <c r="E1638" s="122"/>
      <c r="F1638" s="122"/>
      <c r="G1638" s="199"/>
      <c r="H1638" s="122"/>
      <c r="I1638" s="122"/>
      <c r="J1638" s="122"/>
      <c r="K1638" s="122"/>
      <c r="L1638" s="122"/>
      <c r="M1638" s="122"/>
      <c r="N1638" s="122"/>
      <c r="O1638" s="122"/>
      <c r="P1638" s="155" t="str">
        <f t="shared" si="325"/>
        <v xml:space="preserve"> </v>
      </c>
      <c r="Q1638" s="155" t="str">
        <f>IF(P1638="在读",IF(IFERROR(FIND("一",C1638),0)&gt;0,"一对一",VLOOKUP(LEFT(C1638,3),班级编码!A:H,8,0)),P1638)</f>
        <v xml:space="preserve"> </v>
      </c>
      <c r="R1638" s="157">
        <f t="shared" si="326"/>
        <v>0</v>
      </c>
      <c r="S1638" s="151">
        <f t="shared" si="327"/>
        <v>0</v>
      </c>
      <c r="T1638" s="151" t="str">
        <f t="shared" si="328"/>
        <v/>
      </c>
      <c r="U1638" s="151" t="str">
        <f t="shared" si="329"/>
        <v/>
      </c>
      <c r="V1638" s="151" t="str">
        <f t="shared" si="330"/>
        <v/>
      </c>
      <c r="W1638" s="151" t="str">
        <f t="shared" si="331"/>
        <v/>
      </c>
      <c r="X1638" s="151">
        <f t="shared" si="332"/>
        <v>0</v>
      </c>
      <c r="Y1638" s="151">
        <f t="shared" si="333"/>
        <v>0</v>
      </c>
      <c r="Z1638" s="151" t="str">
        <f t="shared" si="334"/>
        <v/>
      </c>
      <c r="AA1638" s="151">
        <f>COUNTIF($F$2:F1638,F1638)</f>
        <v>0</v>
      </c>
      <c r="AB1638" s="156" t="str">
        <f t="shared" si="335"/>
        <v/>
      </c>
      <c r="AC1638" t="e">
        <f>VLOOKUP(C1638,'2-班级信息'!A:AH,31,0)</f>
        <v>#N/A</v>
      </c>
      <c r="AD1638" t="e">
        <f>VLOOKUP(C1638,'2-班级信息'!A:AH,8,0)</f>
        <v>#N/A</v>
      </c>
      <c r="AE1638" t="e">
        <f t="shared" si="336"/>
        <v>#N/A</v>
      </c>
      <c r="AF1638" t="e">
        <f t="shared" si="337"/>
        <v>#N/A</v>
      </c>
    </row>
    <row r="1639" spans="1:32">
      <c r="A1639" s="122"/>
      <c r="B1639" s="122"/>
      <c r="C1639" s="122"/>
      <c r="D1639" s="122"/>
      <c r="E1639" s="122"/>
      <c r="F1639" s="122"/>
      <c r="G1639" s="199"/>
      <c r="H1639" s="122"/>
      <c r="I1639" s="122"/>
      <c r="J1639" s="122"/>
      <c r="K1639" s="122"/>
      <c r="L1639" s="122"/>
      <c r="M1639" s="122"/>
      <c r="N1639" s="122"/>
      <c r="O1639" s="122"/>
      <c r="P1639" s="155" t="str">
        <f t="shared" si="325"/>
        <v xml:space="preserve"> </v>
      </c>
      <c r="Q1639" s="155" t="str">
        <f>IF(P1639="在读",IF(IFERROR(FIND("一",C1639),0)&gt;0,"一对一",VLOOKUP(LEFT(C1639,3),班级编码!A:H,8,0)),P1639)</f>
        <v xml:space="preserve"> </v>
      </c>
      <c r="R1639" s="157">
        <f t="shared" si="326"/>
        <v>0</v>
      </c>
      <c r="S1639" s="151">
        <f t="shared" si="327"/>
        <v>0</v>
      </c>
      <c r="T1639" s="151" t="str">
        <f t="shared" si="328"/>
        <v/>
      </c>
      <c r="U1639" s="151" t="str">
        <f t="shared" si="329"/>
        <v/>
      </c>
      <c r="V1639" s="151" t="str">
        <f t="shared" si="330"/>
        <v/>
      </c>
      <c r="W1639" s="151" t="str">
        <f t="shared" si="331"/>
        <v/>
      </c>
      <c r="X1639" s="151">
        <f t="shared" si="332"/>
        <v>0</v>
      </c>
      <c r="Y1639" s="151">
        <f t="shared" si="333"/>
        <v>0</v>
      </c>
      <c r="Z1639" s="151" t="str">
        <f t="shared" si="334"/>
        <v/>
      </c>
      <c r="AA1639" s="151">
        <f>COUNTIF($F$2:F1639,F1639)</f>
        <v>0</v>
      </c>
      <c r="AB1639" s="156" t="str">
        <f t="shared" si="335"/>
        <v/>
      </c>
      <c r="AC1639" t="e">
        <f>VLOOKUP(C1639,'2-班级信息'!A:AH,31,0)</f>
        <v>#N/A</v>
      </c>
      <c r="AD1639" t="e">
        <f>VLOOKUP(C1639,'2-班级信息'!A:AH,8,0)</f>
        <v>#N/A</v>
      </c>
      <c r="AE1639" t="e">
        <f t="shared" si="336"/>
        <v>#N/A</v>
      </c>
      <c r="AF1639" t="e">
        <f t="shared" si="337"/>
        <v>#N/A</v>
      </c>
    </row>
    <row r="1640" spans="1:32">
      <c r="A1640" s="122"/>
      <c r="B1640" s="122"/>
      <c r="C1640" s="122"/>
      <c r="D1640" s="122"/>
      <c r="E1640" s="122"/>
      <c r="F1640" s="122"/>
      <c r="G1640" s="199"/>
      <c r="H1640" s="122"/>
      <c r="I1640" s="122"/>
      <c r="J1640" s="122"/>
      <c r="K1640" s="122"/>
      <c r="L1640" s="122"/>
      <c r="M1640" s="122"/>
      <c r="N1640" s="122"/>
      <c r="O1640" s="122"/>
      <c r="P1640" s="155" t="str">
        <f t="shared" si="325"/>
        <v xml:space="preserve"> </v>
      </c>
      <c r="Q1640" s="155" t="str">
        <f>IF(P1640="在读",IF(IFERROR(FIND("一",C1640),0)&gt;0,"一对一",VLOOKUP(LEFT(C1640,3),班级编码!A:H,8,0)),P1640)</f>
        <v xml:space="preserve"> </v>
      </c>
      <c r="R1640" s="157">
        <f t="shared" si="326"/>
        <v>0</v>
      </c>
      <c r="S1640" s="151">
        <f t="shared" si="327"/>
        <v>0</v>
      </c>
      <c r="T1640" s="151" t="str">
        <f t="shared" si="328"/>
        <v/>
      </c>
      <c r="U1640" s="151" t="str">
        <f t="shared" si="329"/>
        <v/>
      </c>
      <c r="V1640" s="151" t="str">
        <f t="shared" si="330"/>
        <v/>
      </c>
      <c r="W1640" s="151" t="str">
        <f t="shared" si="331"/>
        <v/>
      </c>
      <c r="X1640" s="151">
        <f t="shared" si="332"/>
        <v>0</v>
      </c>
      <c r="Y1640" s="151">
        <f t="shared" si="333"/>
        <v>0</v>
      </c>
      <c r="Z1640" s="151" t="str">
        <f t="shared" si="334"/>
        <v/>
      </c>
      <c r="AA1640" s="151">
        <f>COUNTIF($F$2:F1640,F1640)</f>
        <v>0</v>
      </c>
      <c r="AB1640" s="156" t="str">
        <f t="shared" si="335"/>
        <v/>
      </c>
      <c r="AC1640" t="e">
        <f>VLOOKUP(C1640,'2-班级信息'!A:AH,31,0)</f>
        <v>#N/A</v>
      </c>
      <c r="AD1640" t="e">
        <f>VLOOKUP(C1640,'2-班级信息'!A:AH,8,0)</f>
        <v>#N/A</v>
      </c>
      <c r="AE1640" t="e">
        <f t="shared" si="336"/>
        <v>#N/A</v>
      </c>
      <c r="AF1640" t="e">
        <f t="shared" si="337"/>
        <v>#N/A</v>
      </c>
    </row>
    <row r="1641" spans="1:32">
      <c r="A1641" s="122"/>
      <c r="B1641" s="122"/>
      <c r="C1641" s="122"/>
      <c r="D1641" s="122"/>
      <c r="E1641" s="122"/>
      <c r="F1641" s="122"/>
      <c r="G1641" s="199"/>
      <c r="H1641" s="122"/>
      <c r="I1641" s="122"/>
      <c r="J1641" s="122"/>
      <c r="K1641" s="122"/>
      <c r="L1641" s="122"/>
      <c r="M1641" s="122"/>
      <c r="N1641" s="122"/>
      <c r="O1641" s="122"/>
      <c r="P1641" s="155" t="str">
        <f t="shared" si="325"/>
        <v xml:space="preserve"> </v>
      </c>
      <c r="Q1641" s="155" t="str">
        <f>IF(P1641="在读",IF(IFERROR(FIND("一",C1641),0)&gt;0,"一对一",VLOOKUP(LEFT(C1641,3),班级编码!A:H,8,0)),P1641)</f>
        <v xml:space="preserve"> </v>
      </c>
      <c r="R1641" s="157">
        <f t="shared" si="326"/>
        <v>0</v>
      </c>
      <c r="S1641" s="151">
        <f t="shared" si="327"/>
        <v>0</v>
      </c>
      <c r="T1641" s="151" t="str">
        <f t="shared" si="328"/>
        <v/>
      </c>
      <c r="U1641" s="151" t="str">
        <f t="shared" si="329"/>
        <v/>
      </c>
      <c r="V1641" s="151" t="str">
        <f t="shared" si="330"/>
        <v/>
      </c>
      <c r="W1641" s="151" t="str">
        <f t="shared" si="331"/>
        <v/>
      </c>
      <c r="X1641" s="151">
        <f t="shared" si="332"/>
        <v>0</v>
      </c>
      <c r="Y1641" s="151">
        <f t="shared" si="333"/>
        <v>0</v>
      </c>
      <c r="Z1641" s="151" t="str">
        <f t="shared" si="334"/>
        <v/>
      </c>
      <c r="AA1641" s="151">
        <f>COUNTIF($F$2:F1641,F1641)</f>
        <v>0</v>
      </c>
      <c r="AB1641" s="156" t="str">
        <f t="shared" si="335"/>
        <v/>
      </c>
      <c r="AC1641" t="e">
        <f>VLOOKUP(C1641,'2-班级信息'!A:AH,31,0)</f>
        <v>#N/A</v>
      </c>
      <c r="AD1641" t="e">
        <f>VLOOKUP(C1641,'2-班级信息'!A:AH,8,0)</f>
        <v>#N/A</v>
      </c>
      <c r="AE1641" t="e">
        <f t="shared" si="336"/>
        <v>#N/A</v>
      </c>
      <c r="AF1641" t="e">
        <f t="shared" si="337"/>
        <v>#N/A</v>
      </c>
    </row>
    <row r="1642" spans="1:32">
      <c r="A1642" s="122"/>
      <c r="B1642" s="122"/>
      <c r="C1642" s="122"/>
      <c r="D1642" s="122"/>
      <c r="E1642" s="122"/>
      <c r="F1642" s="122"/>
      <c r="G1642" s="199"/>
      <c r="H1642" s="122"/>
      <c r="I1642" s="122"/>
      <c r="J1642" s="122"/>
      <c r="K1642" s="122"/>
      <c r="L1642" s="122"/>
      <c r="M1642" s="122"/>
      <c r="N1642" s="122"/>
      <c r="O1642" s="122"/>
      <c r="P1642" s="155" t="str">
        <f t="shared" si="325"/>
        <v xml:space="preserve"> </v>
      </c>
      <c r="Q1642" s="155" t="str">
        <f>IF(P1642="在读",IF(IFERROR(FIND("一",C1642),0)&gt;0,"一对一",VLOOKUP(LEFT(C1642,3),班级编码!A:H,8,0)),P1642)</f>
        <v xml:space="preserve"> </v>
      </c>
      <c r="R1642" s="157">
        <f t="shared" si="326"/>
        <v>0</v>
      </c>
      <c r="S1642" s="151">
        <f t="shared" si="327"/>
        <v>0</v>
      </c>
      <c r="T1642" s="151" t="str">
        <f t="shared" si="328"/>
        <v/>
      </c>
      <c r="U1642" s="151" t="str">
        <f t="shared" si="329"/>
        <v/>
      </c>
      <c r="V1642" s="151" t="str">
        <f t="shared" si="330"/>
        <v/>
      </c>
      <c r="W1642" s="151" t="str">
        <f t="shared" si="331"/>
        <v/>
      </c>
      <c r="X1642" s="151">
        <f t="shared" si="332"/>
        <v>0</v>
      </c>
      <c r="Y1642" s="151">
        <f t="shared" si="333"/>
        <v>0</v>
      </c>
      <c r="Z1642" s="151" t="str">
        <f t="shared" si="334"/>
        <v/>
      </c>
      <c r="AA1642" s="151">
        <f>COUNTIF($F$2:F1642,F1642)</f>
        <v>0</v>
      </c>
      <c r="AB1642" s="156" t="str">
        <f t="shared" si="335"/>
        <v/>
      </c>
      <c r="AC1642" t="e">
        <f>VLOOKUP(C1642,'2-班级信息'!A:AH,31,0)</f>
        <v>#N/A</v>
      </c>
      <c r="AD1642" t="e">
        <f>VLOOKUP(C1642,'2-班级信息'!A:AH,8,0)</f>
        <v>#N/A</v>
      </c>
      <c r="AE1642" t="e">
        <f t="shared" si="336"/>
        <v>#N/A</v>
      </c>
      <c r="AF1642" t="e">
        <f t="shared" si="337"/>
        <v>#N/A</v>
      </c>
    </row>
    <row r="1643" spans="1:32">
      <c r="A1643" s="122"/>
      <c r="B1643" s="122"/>
      <c r="C1643" s="122"/>
      <c r="D1643" s="122"/>
      <c r="E1643" s="122"/>
      <c r="F1643" s="122"/>
      <c r="G1643" s="199"/>
      <c r="H1643" s="122"/>
      <c r="I1643" s="122"/>
      <c r="J1643" s="122"/>
      <c r="K1643" s="122"/>
      <c r="L1643" s="122"/>
      <c r="M1643" s="122"/>
      <c r="N1643" s="122"/>
      <c r="O1643" s="122"/>
      <c r="P1643" s="155" t="str">
        <f t="shared" si="325"/>
        <v xml:space="preserve"> </v>
      </c>
      <c r="Q1643" s="155" t="str">
        <f>IF(P1643="在读",IF(IFERROR(FIND("一",C1643),0)&gt;0,"一对一",VLOOKUP(LEFT(C1643,3),班级编码!A:H,8,0)),P1643)</f>
        <v xml:space="preserve"> </v>
      </c>
      <c r="R1643" s="157">
        <f t="shared" si="326"/>
        <v>0</v>
      </c>
      <c r="S1643" s="151">
        <f t="shared" si="327"/>
        <v>0</v>
      </c>
      <c r="T1643" s="151" t="str">
        <f t="shared" si="328"/>
        <v/>
      </c>
      <c r="U1643" s="151" t="str">
        <f t="shared" si="329"/>
        <v/>
      </c>
      <c r="V1643" s="151" t="str">
        <f t="shared" si="330"/>
        <v/>
      </c>
      <c r="W1643" s="151" t="str">
        <f t="shared" si="331"/>
        <v/>
      </c>
      <c r="X1643" s="151">
        <f t="shared" si="332"/>
        <v>0</v>
      </c>
      <c r="Y1643" s="151">
        <f t="shared" si="333"/>
        <v>0</v>
      </c>
      <c r="Z1643" s="151" t="str">
        <f t="shared" si="334"/>
        <v/>
      </c>
      <c r="AA1643" s="151">
        <f>COUNTIF($F$2:F1643,F1643)</f>
        <v>0</v>
      </c>
      <c r="AB1643" s="156" t="str">
        <f t="shared" si="335"/>
        <v/>
      </c>
      <c r="AC1643" t="e">
        <f>VLOOKUP(C1643,'2-班级信息'!A:AH,31,0)</f>
        <v>#N/A</v>
      </c>
      <c r="AD1643" t="e">
        <f>VLOOKUP(C1643,'2-班级信息'!A:AH,8,0)</f>
        <v>#N/A</v>
      </c>
      <c r="AE1643" t="e">
        <f t="shared" si="336"/>
        <v>#N/A</v>
      </c>
      <c r="AF1643" t="e">
        <f t="shared" si="337"/>
        <v>#N/A</v>
      </c>
    </row>
    <row r="1644" spans="1:32">
      <c r="A1644" s="122"/>
      <c r="B1644" s="122"/>
      <c r="C1644" s="122"/>
      <c r="D1644" s="122"/>
      <c r="E1644" s="122"/>
      <c r="F1644" s="122"/>
      <c r="G1644" s="199"/>
      <c r="H1644" s="122"/>
      <c r="I1644" s="122"/>
      <c r="J1644" s="122"/>
      <c r="K1644" s="122"/>
      <c r="L1644" s="122"/>
      <c r="M1644" s="122"/>
      <c r="N1644" s="122"/>
      <c r="O1644" s="122"/>
      <c r="P1644" s="155" t="str">
        <f t="shared" si="325"/>
        <v xml:space="preserve"> </v>
      </c>
      <c r="Q1644" s="155" t="str">
        <f>IF(P1644="在读",IF(IFERROR(FIND("一",C1644),0)&gt;0,"一对一",VLOOKUP(LEFT(C1644,3),班级编码!A:H,8,0)),P1644)</f>
        <v xml:space="preserve"> </v>
      </c>
      <c r="R1644" s="157">
        <f t="shared" si="326"/>
        <v>0</v>
      </c>
      <c r="S1644" s="151">
        <f t="shared" si="327"/>
        <v>0</v>
      </c>
      <c r="T1644" s="151" t="str">
        <f t="shared" si="328"/>
        <v/>
      </c>
      <c r="U1644" s="151" t="str">
        <f t="shared" si="329"/>
        <v/>
      </c>
      <c r="V1644" s="151" t="str">
        <f t="shared" si="330"/>
        <v/>
      </c>
      <c r="W1644" s="151" t="str">
        <f t="shared" si="331"/>
        <v/>
      </c>
      <c r="X1644" s="151">
        <f t="shared" si="332"/>
        <v>0</v>
      </c>
      <c r="Y1644" s="151">
        <f t="shared" si="333"/>
        <v>0</v>
      </c>
      <c r="Z1644" s="151" t="str">
        <f t="shared" si="334"/>
        <v/>
      </c>
      <c r="AA1644" s="151">
        <f>COUNTIF($F$2:F1644,F1644)</f>
        <v>0</v>
      </c>
      <c r="AB1644" s="156" t="str">
        <f t="shared" si="335"/>
        <v/>
      </c>
      <c r="AC1644" t="e">
        <f>VLOOKUP(C1644,'2-班级信息'!A:AH,31,0)</f>
        <v>#N/A</v>
      </c>
      <c r="AD1644" t="e">
        <f>VLOOKUP(C1644,'2-班级信息'!A:AH,8,0)</f>
        <v>#N/A</v>
      </c>
      <c r="AE1644" t="e">
        <f t="shared" si="336"/>
        <v>#N/A</v>
      </c>
      <c r="AF1644" t="e">
        <f t="shared" si="337"/>
        <v>#N/A</v>
      </c>
    </row>
    <row r="1645" spans="1:32">
      <c r="A1645" s="122"/>
      <c r="B1645" s="122"/>
      <c r="C1645" s="122"/>
      <c r="D1645" s="122"/>
      <c r="E1645" s="122"/>
      <c r="F1645" s="122"/>
      <c r="G1645" s="199"/>
      <c r="H1645" s="122"/>
      <c r="I1645" s="122"/>
      <c r="J1645" s="122"/>
      <c r="K1645" s="122"/>
      <c r="L1645" s="122"/>
      <c r="M1645" s="122"/>
      <c r="N1645" s="122"/>
      <c r="O1645" s="122"/>
      <c r="P1645" s="155" t="str">
        <f t="shared" si="325"/>
        <v xml:space="preserve"> </v>
      </c>
      <c r="Q1645" s="155" t="str">
        <f>IF(P1645="在读",IF(IFERROR(FIND("一",C1645),0)&gt;0,"一对一",VLOOKUP(LEFT(C1645,3),班级编码!A:H,8,0)),P1645)</f>
        <v xml:space="preserve"> </v>
      </c>
      <c r="R1645" s="157">
        <f t="shared" si="326"/>
        <v>0</v>
      </c>
      <c r="S1645" s="151">
        <f t="shared" si="327"/>
        <v>0</v>
      </c>
      <c r="T1645" s="151" t="str">
        <f t="shared" si="328"/>
        <v/>
      </c>
      <c r="U1645" s="151" t="str">
        <f t="shared" si="329"/>
        <v/>
      </c>
      <c r="V1645" s="151" t="str">
        <f t="shared" si="330"/>
        <v/>
      </c>
      <c r="W1645" s="151" t="str">
        <f t="shared" si="331"/>
        <v/>
      </c>
      <c r="X1645" s="151">
        <f t="shared" si="332"/>
        <v>0</v>
      </c>
      <c r="Y1645" s="151">
        <f t="shared" si="333"/>
        <v>0</v>
      </c>
      <c r="Z1645" s="151" t="str">
        <f t="shared" si="334"/>
        <v/>
      </c>
      <c r="AA1645" s="151">
        <f>COUNTIF($F$2:F1645,F1645)</f>
        <v>0</v>
      </c>
      <c r="AB1645" s="156" t="str">
        <f t="shared" si="335"/>
        <v/>
      </c>
      <c r="AC1645" t="e">
        <f>VLOOKUP(C1645,'2-班级信息'!A:AH,31,0)</f>
        <v>#N/A</v>
      </c>
      <c r="AD1645" t="e">
        <f>VLOOKUP(C1645,'2-班级信息'!A:AH,8,0)</f>
        <v>#N/A</v>
      </c>
      <c r="AE1645" t="e">
        <f t="shared" si="336"/>
        <v>#N/A</v>
      </c>
      <c r="AF1645" t="e">
        <f t="shared" si="337"/>
        <v>#N/A</v>
      </c>
    </row>
    <row r="1646" spans="1:32">
      <c r="A1646" s="122"/>
      <c r="B1646" s="122"/>
      <c r="C1646" s="122"/>
      <c r="D1646" s="122"/>
      <c r="E1646" s="122"/>
      <c r="F1646" s="122"/>
      <c r="G1646" s="199"/>
      <c r="H1646" s="122"/>
      <c r="I1646" s="122"/>
      <c r="J1646" s="122"/>
      <c r="K1646" s="122"/>
      <c r="L1646" s="122"/>
      <c r="M1646" s="122"/>
      <c r="N1646" s="122"/>
      <c r="O1646" s="122"/>
      <c r="P1646" s="155" t="str">
        <f t="shared" si="325"/>
        <v xml:space="preserve"> </v>
      </c>
      <c r="Q1646" s="155" t="str">
        <f>IF(P1646="在读",IF(IFERROR(FIND("一",C1646),0)&gt;0,"一对一",VLOOKUP(LEFT(C1646,3),班级编码!A:H,8,0)),P1646)</f>
        <v xml:space="preserve"> </v>
      </c>
      <c r="R1646" s="157">
        <f t="shared" si="326"/>
        <v>0</v>
      </c>
      <c r="S1646" s="151">
        <f t="shared" si="327"/>
        <v>0</v>
      </c>
      <c r="T1646" s="151" t="str">
        <f t="shared" si="328"/>
        <v/>
      </c>
      <c r="U1646" s="151" t="str">
        <f t="shared" si="329"/>
        <v/>
      </c>
      <c r="V1646" s="151" t="str">
        <f t="shared" si="330"/>
        <v/>
      </c>
      <c r="W1646" s="151" t="str">
        <f t="shared" si="331"/>
        <v/>
      </c>
      <c r="X1646" s="151">
        <f t="shared" si="332"/>
        <v>0</v>
      </c>
      <c r="Y1646" s="151">
        <f t="shared" si="333"/>
        <v>0</v>
      </c>
      <c r="Z1646" s="151" t="str">
        <f t="shared" si="334"/>
        <v/>
      </c>
      <c r="AA1646" s="151">
        <f>COUNTIF($F$2:F1646,F1646)</f>
        <v>0</v>
      </c>
      <c r="AB1646" s="156" t="str">
        <f t="shared" si="335"/>
        <v/>
      </c>
      <c r="AC1646" t="e">
        <f>VLOOKUP(C1646,'2-班级信息'!A:AH,31,0)</f>
        <v>#N/A</v>
      </c>
      <c r="AD1646" t="e">
        <f>VLOOKUP(C1646,'2-班级信息'!A:AH,8,0)</f>
        <v>#N/A</v>
      </c>
      <c r="AE1646" t="e">
        <f t="shared" si="336"/>
        <v>#N/A</v>
      </c>
      <c r="AF1646" t="e">
        <f t="shared" si="337"/>
        <v>#N/A</v>
      </c>
    </row>
    <row r="1647" spans="1:32">
      <c r="A1647" s="122"/>
      <c r="B1647" s="122"/>
      <c r="C1647" s="122"/>
      <c r="D1647" s="122"/>
      <c r="E1647" s="122"/>
      <c r="F1647" s="122"/>
      <c r="G1647" s="199"/>
      <c r="H1647" s="122"/>
      <c r="I1647" s="122"/>
      <c r="J1647" s="122"/>
      <c r="K1647" s="122"/>
      <c r="L1647" s="122"/>
      <c r="M1647" s="122"/>
      <c r="N1647" s="122"/>
      <c r="O1647" s="122"/>
      <c r="P1647" s="155" t="str">
        <f t="shared" si="325"/>
        <v xml:space="preserve"> </v>
      </c>
      <c r="Q1647" s="155" t="str">
        <f>IF(P1647="在读",IF(IFERROR(FIND("一",C1647),0)&gt;0,"一对一",VLOOKUP(LEFT(C1647,3),班级编码!A:H,8,0)),P1647)</f>
        <v xml:space="preserve"> </v>
      </c>
      <c r="R1647" s="157">
        <f t="shared" si="326"/>
        <v>0</v>
      </c>
      <c r="S1647" s="151">
        <f t="shared" si="327"/>
        <v>0</v>
      </c>
      <c r="T1647" s="151" t="str">
        <f t="shared" si="328"/>
        <v/>
      </c>
      <c r="U1647" s="151" t="str">
        <f t="shared" si="329"/>
        <v/>
      </c>
      <c r="V1647" s="151" t="str">
        <f t="shared" si="330"/>
        <v/>
      </c>
      <c r="W1647" s="151" t="str">
        <f t="shared" si="331"/>
        <v/>
      </c>
      <c r="X1647" s="151">
        <f t="shared" si="332"/>
        <v>0</v>
      </c>
      <c r="Y1647" s="151">
        <f t="shared" si="333"/>
        <v>0</v>
      </c>
      <c r="Z1647" s="151" t="str">
        <f t="shared" si="334"/>
        <v/>
      </c>
      <c r="AA1647" s="151">
        <f>COUNTIF($F$2:F1647,F1647)</f>
        <v>0</v>
      </c>
      <c r="AB1647" s="156" t="str">
        <f t="shared" si="335"/>
        <v/>
      </c>
      <c r="AC1647" t="e">
        <f>VLOOKUP(C1647,'2-班级信息'!A:AH,31,0)</f>
        <v>#N/A</v>
      </c>
      <c r="AD1647" t="e">
        <f>VLOOKUP(C1647,'2-班级信息'!A:AH,8,0)</f>
        <v>#N/A</v>
      </c>
      <c r="AE1647" t="e">
        <f t="shared" si="336"/>
        <v>#N/A</v>
      </c>
      <c r="AF1647" t="e">
        <f t="shared" si="337"/>
        <v>#N/A</v>
      </c>
    </row>
    <row r="1648" spans="1:32">
      <c r="A1648" s="122"/>
      <c r="B1648" s="122"/>
      <c r="C1648" s="122"/>
      <c r="D1648" s="122"/>
      <c r="E1648" s="122"/>
      <c r="F1648" s="122"/>
      <c r="G1648" s="199"/>
      <c r="H1648" s="122"/>
      <c r="I1648" s="122"/>
      <c r="J1648" s="122"/>
      <c r="K1648" s="122"/>
      <c r="L1648" s="122"/>
      <c r="M1648" s="122"/>
      <c r="N1648" s="122"/>
      <c r="O1648" s="122"/>
      <c r="P1648" s="155" t="str">
        <f t="shared" si="325"/>
        <v xml:space="preserve"> </v>
      </c>
      <c r="Q1648" s="155" t="str">
        <f>IF(P1648="在读",IF(IFERROR(FIND("一",C1648),0)&gt;0,"一对一",VLOOKUP(LEFT(C1648,3),班级编码!A:H,8,0)),P1648)</f>
        <v xml:space="preserve"> </v>
      </c>
      <c r="R1648" s="157">
        <f t="shared" si="326"/>
        <v>0</v>
      </c>
      <c r="S1648" s="151">
        <f t="shared" si="327"/>
        <v>0</v>
      </c>
      <c r="T1648" s="151" t="str">
        <f t="shared" si="328"/>
        <v/>
      </c>
      <c r="U1648" s="151" t="str">
        <f t="shared" si="329"/>
        <v/>
      </c>
      <c r="V1648" s="151" t="str">
        <f t="shared" si="330"/>
        <v/>
      </c>
      <c r="W1648" s="151" t="str">
        <f t="shared" si="331"/>
        <v/>
      </c>
      <c r="X1648" s="151">
        <f t="shared" si="332"/>
        <v>0</v>
      </c>
      <c r="Y1648" s="151">
        <f t="shared" si="333"/>
        <v>0</v>
      </c>
      <c r="Z1648" s="151" t="str">
        <f t="shared" si="334"/>
        <v/>
      </c>
      <c r="AA1648" s="151">
        <f>COUNTIF($F$2:F1648,F1648)</f>
        <v>0</v>
      </c>
      <c r="AB1648" s="156" t="str">
        <f t="shared" si="335"/>
        <v/>
      </c>
      <c r="AC1648" t="e">
        <f>VLOOKUP(C1648,'2-班级信息'!A:AH,31,0)</f>
        <v>#N/A</v>
      </c>
      <c r="AD1648" t="e">
        <f>VLOOKUP(C1648,'2-班级信息'!A:AH,8,0)</f>
        <v>#N/A</v>
      </c>
      <c r="AE1648" t="e">
        <f t="shared" si="336"/>
        <v>#N/A</v>
      </c>
      <c r="AF1648" t="e">
        <f t="shared" si="337"/>
        <v>#N/A</v>
      </c>
    </row>
    <row r="1649" spans="1:32">
      <c r="A1649" s="122"/>
      <c r="B1649" s="122"/>
      <c r="C1649" s="122"/>
      <c r="D1649" s="122"/>
      <c r="E1649" s="122"/>
      <c r="F1649" s="122"/>
      <c r="G1649" s="199"/>
      <c r="H1649" s="122"/>
      <c r="I1649" s="122"/>
      <c r="J1649" s="122"/>
      <c r="K1649" s="122"/>
      <c r="L1649" s="122"/>
      <c r="M1649" s="122"/>
      <c r="N1649" s="122"/>
      <c r="O1649" s="122"/>
      <c r="P1649" s="155" t="str">
        <f t="shared" si="325"/>
        <v xml:space="preserve"> </v>
      </c>
      <c r="Q1649" s="155" t="str">
        <f>IF(P1649="在读",IF(IFERROR(FIND("一",C1649),0)&gt;0,"一对一",VLOOKUP(LEFT(C1649,3),班级编码!A:H,8,0)),P1649)</f>
        <v xml:space="preserve"> </v>
      </c>
      <c r="R1649" s="157">
        <f t="shared" si="326"/>
        <v>0</v>
      </c>
      <c r="S1649" s="151">
        <f t="shared" si="327"/>
        <v>0</v>
      </c>
      <c r="T1649" s="151" t="str">
        <f t="shared" si="328"/>
        <v/>
      </c>
      <c r="U1649" s="151" t="str">
        <f t="shared" si="329"/>
        <v/>
      </c>
      <c r="V1649" s="151" t="str">
        <f t="shared" si="330"/>
        <v/>
      </c>
      <c r="W1649" s="151" t="str">
        <f t="shared" si="331"/>
        <v/>
      </c>
      <c r="X1649" s="151">
        <f t="shared" si="332"/>
        <v>0</v>
      </c>
      <c r="Y1649" s="151">
        <f t="shared" si="333"/>
        <v>0</v>
      </c>
      <c r="Z1649" s="151" t="str">
        <f t="shared" si="334"/>
        <v/>
      </c>
      <c r="AA1649" s="151">
        <f>COUNTIF($F$2:F1649,F1649)</f>
        <v>0</v>
      </c>
      <c r="AB1649" s="156" t="str">
        <f t="shared" si="335"/>
        <v/>
      </c>
      <c r="AC1649" t="e">
        <f>VLOOKUP(C1649,'2-班级信息'!A:AH,31,0)</f>
        <v>#N/A</v>
      </c>
      <c r="AD1649" t="e">
        <f>VLOOKUP(C1649,'2-班级信息'!A:AH,8,0)</f>
        <v>#N/A</v>
      </c>
      <c r="AE1649" t="e">
        <f t="shared" si="336"/>
        <v>#N/A</v>
      </c>
      <c r="AF1649" t="e">
        <f t="shared" si="337"/>
        <v>#N/A</v>
      </c>
    </row>
    <row r="1650" spans="1:32">
      <c r="A1650" s="122"/>
      <c r="B1650" s="122"/>
      <c r="C1650" s="122"/>
      <c r="D1650" s="122"/>
      <c r="E1650" s="122"/>
      <c r="F1650" s="122"/>
      <c r="G1650" s="199"/>
      <c r="H1650" s="122"/>
      <c r="I1650" s="122"/>
      <c r="J1650" s="122"/>
      <c r="K1650" s="122"/>
      <c r="L1650" s="122"/>
      <c r="M1650" s="122"/>
      <c r="N1650" s="122"/>
      <c r="O1650" s="122"/>
      <c r="P1650" s="155" t="str">
        <f t="shared" si="325"/>
        <v xml:space="preserve"> </v>
      </c>
      <c r="Q1650" s="155" t="str">
        <f>IF(P1650="在读",IF(IFERROR(FIND("一",C1650),0)&gt;0,"一对一",VLOOKUP(LEFT(C1650,3),班级编码!A:H,8,0)),P1650)</f>
        <v xml:space="preserve"> </v>
      </c>
      <c r="R1650" s="157">
        <f t="shared" si="326"/>
        <v>0</v>
      </c>
      <c r="S1650" s="151">
        <f t="shared" si="327"/>
        <v>0</v>
      </c>
      <c r="T1650" s="151" t="str">
        <f t="shared" si="328"/>
        <v/>
      </c>
      <c r="U1650" s="151" t="str">
        <f t="shared" si="329"/>
        <v/>
      </c>
      <c r="V1650" s="151" t="str">
        <f t="shared" si="330"/>
        <v/>
      </c>
      <c r="W1650" s="151" t="str">
        <f t="shared" si="331"/>
        <v/>
      </c>
      <c r="X1650" s="151">
        <f t="shared" si="332"/>
        <v>0</v>
      </c>
      <c r="Y1650" s="151">
        <f t="shared" si="333"/>
        <v>0</v>
      </c>
      <c r="Z1650" s="151" t="str">
        <f t="shared" si="334"/>
        <v/>
      </c>
      <c r="AA1650" s="151">
        <f>COUNTIF($F$2:F1650,F1650)</f>
        <v>0</v>
      </c>
      <c r="AB1650" s="156" t="str">
        <f t="shared" si="335"/>
        <v/>
      </c>
      <c r="AC1650" t="e">
        <f>VLOOKUP(C1650,'2-班级信息'!A:AH,31,0)</f>
        <v>#N/A</v>
      </c>
      <c r="AD1650" t="e">
        <f>VLOOKUP(C1650,'2-班级信息'!A:AH,8,0)</f>
        <v>#N/A</v>
      </c>
      <c r="AE1650" t="e">
        <f t="shared" si="336"/>
        <v>#N/A</v>
      </c>
      <c r="AF1650" t="e">
        <f t="shared" si="337"/>
        <v>#N/A</v>
      </c>
    </row>
    <row r="1651" spans="1:32">
      <c r="A1651" s="122"/>
      <c r="B1651" s="122"/>
      <c r="C1651" s="122"/>
      <c r="D1651" s="122"/>
      <c r="E1651" s="122"/>
      <c r="F1651" s="122"/>
      <c r="G1651" s="199"/>
      <c r="H1651" s="122"/>
      <c r="I1651" s="122"/>
      <c r="J1651" s="122"/>
      <c r="K1651" s="122"/>
      <c r="L1651" s="122"/>
      <c r="M1651" s="122"/>
      <c r="N1651" s="122"/>
      <c r="O1651" s="122"/>
      <c r="P1651" s="155" t="str">
        <f t="shared" si="325"/>
        <v xml:space="preserve"> </v>
      </c>
      <c r="Q1651" s="155" t="str">
        <f>IF(P1651="在读",IF(IFERROR(FIND("一",C1651),0)&gt;0,"一对一",VLOOKUP(LEFT(C1651,3),班级编码!A:H,8,0)),P1651)</f>
        <v xml:space="preserve"> </v>
      </c>
      <c r="R1651" s="157">
        <f t="shared" si="326"/>
        <v>0</v>
      </c>
      <c r="S1651" s="151">
        <f t="shared" si="327"/>
        <v>0</v>
      </c>
      <c r="T1651" s="151" t="str">
        <f t="shared" si="328"/>
        <v/>
      </c>
      <c r="U1651" s="151" t="str">
        <f t="shared" si="329"/>
        <v/>
      </c>
      <c r="V1651" s="151" t="str">
        <f t="shared" si="330"/>
        <v/>
      </c>
      <c r="W1651" s="151" t="str">
        <f t="shared" si="331"/>
        <v/>
      </c>
      <c r="X1651" s="151">
        <f t="shared" si="332"/>
        <v>0</v>
      </c>
      <c r="Y1651" s="151">
        <f t="shared" si="333"/>
        <v>0</v>
      </c>
      <c r="Z1651" s="151" t="str">
        <f t="shared" si="334"/>
        <v/>
      </c>
      <c r="AA1651" s="151">
        <f>COUNTIF($F$2:F1651,F1651)</f>
        <v>0</v>
      </c>
      <c r="AB1651" s="156" t="str">
        <f t="shared" si="335"/>
        <v/>
      </c>
      <c r="AC1651" t="e">
        <f>VLOOKUP(C1651,'2-班级信息'!A:AH,31,0)</f>
        <v>#N/A</v>
      </c>
      <c r="AD1651" t="e">
        <f>VLOOKUP(C1651,'2-班级信息'!A:AH,8,0)</f>
        <v>#N/A</v>
      </c>
      <c r="AE1651" t="e">
        <f t="shared" si="336"/>
        <v>#N/A</v>
      </c>
      <c r="AF1651" t="e">
        <f t="shared" si="337"/>
        <v>#N/A</v>
      </c>
    </row>
    <row r="1652" spans="1:32">
      <c r="A1652" s="122"/>
      <c r="B1652" s="122"/>
      <c r="C1652" s="122"/>
      <c r="D1652" s="122"/>
      <c r="E1652" s="122"/>
      <c r="F1652" s="122"/>
      <c r="G1652" s="199"/>
      <c r="H1652" s="122"/>
      <c r="I1652" s="122"/>
      <c r="J1652" s="122"/>
      <c r="K1652" s="122"/>
      <c r="L1652" s="122"/>
      <c r="M1652" s="122"/>
      <c r="N1652" s="122"/>
      <c r="O1652" s="122"/>
      <c r="P1652" s="155" t="str">
        <f t="shared" si="325"/>
        <v xml:space="preserve"> </v>
      </c>
      <c r="Q1652" s="155" t="str">
        <f>IF(P1652="在读",IF(IFERROR(FIND("一",C1652),0)&gt;0,"一对一",VLOOKUP(LEFT(C1652,3),班级编码!A:H,8,0)),P1652)</f>
        <v xml:space="preserve"> </v>
      </c>
      <c r="R1652" s="157">
        <f t="shared" si="326"/>
        <v>0</v>
      </c>
      <c r="S1652" s="151">
        <f t="shared" si="327"/>
        <v>0</v>
      </c>
      <c r="T1652" s="151" t="str">
        <f t="shared" si="328"/>
        <v/>
      </c>
      <c r="U1652" s="151" t="str">
        <f t="shared" si="329"/>
        <v/>
      </c>
      <c r="V1652" s="151" t="str">
        <f t="shared" si="330"/>
        <v/>
      </c>
      <c r="W1652" s="151" t="str">
        <f t="shared" si="331"/>
        <v/>
      </c>
      <c r="X1652" s="151">
        <f t="shared" si="332"/>
        <v>0</v>
      </c>
      <c r="Y1652" s="151">
        <f t="shared" si="333"/>
        <v>0</v>
      </c>
      <c r="Z1652" s="151" t="str">
        <f t="shared" si="334"/>
        <v/>
      </c>
      <c r="AA1652" s="151">
        <f>COUNTIF($F$2:F1652,F1652)</f>
        <v>0</v>
      </c>
      <c r="AB1652" s="156" t="str">
        <f t="shared" si="335"/>
        <v/>
      </c>
      <c r="AC1652" t="e">
        <f>VLOOKUP(C1652,'2-班级信息'!A:AH,31,0)</f>
        <v>#N/A</v>
      </c>
      <c r="AD1652" t="e">
        <f>VLOOKUP(C1652,'2-班级信息'!A:AH,8,0)</f>
        <v>#N/A</v>
      </c>
      <c r="AE1652" t="e">
        <f t="shared" si="336"/>
        <v>#N/A</v>
      </c>
      <c r="AF1652" t="e">
        <f t="shared" si="337"/>
        <v>#N/A</v>
      </c>
    </row>
    <row r="1653" spans="1:32">
      <c r="A1653" s="122"/>
      <c r="B1653" s="122"/>
      <c r="C1653" s="122"/>
      <c r="D1653" s="122"/>
      <c r="E1653" s="122"/>
      <c r="F1653" s="122"/>
      <c r="G1653" s="199"/>
      <c r="H1653" s="122"/>
      <c r="I1653" s="122"/>
      <c r="J1653" s="122"/>
      <c r="K1653" s="122"/>
      <c r="L1653" s="122"/>
      <c r="M1653" s="122"/>
      <c r="N1653" s="122"/>
      <c r="O1653" s="122"/>
      <c r="P1653" s="155" t="str">
        <f t="shared" si="325"/>
        <v xml:space="preserve"> </v>
      </c>
      <c r="Q1653" s="155" t="str">
        <f>IF(P1653="在读",IF(IFERROR(FIND("一",C1653),0)&gt;0,"一对一",VLOOKUP(LEFT(C1653,3),班级编码!A:H,8,0)),P1653)</f>
        <v xml:space="preserve"> </v>
      </c>
      <c r="R1653" s="157">
        <f t="shared" si="326"/>
        <v>0</v>
      </c>
      <c r="S1653" s="151">
        <f t="shared" si="327"/>
        <v>0</v>
      </c>
      <c r="T1653" s="151" t="str">
        <f t="shared" si="328"/>
        <v/>
      </c>
      <c r="U1653" s="151" t="str">
        <f t="shared" si="329"/>
        <v/>
      </c>
      <c r="V1653" s="151" t="str">
        <f t="shared" si="330"/>
        <v/>
      </c>
      <c r="W1653" s="151" t="str">
        <f t="shared" si="331"/>
        <v/>
      </c>
      <c r="X1653" s="151">
        <f t="shared" si="332"/>
        <v>0</v>
      </c>
      <c r="Y1653" s="151">
        <f t="shared" si="333"/>
        <v>0</v>
      </c>
      <c r="Z1653" s="151" t="str">
        <f t="shared" si="334"/>
        <v/>
      </c>
      <c r="AA1653" s="151">
        <f>COUNTIF($F$2:F1653,F1653)</f>
        <v>0</v>
      </c>
      <c r="AB1653" s="156" t="str">
        <f t="shared" si="335"/>
        <v/>
      </c>
      <c r="AC1653" t="e">
        <f>VLOOKUP(C1653,'2-班级信息'!A:AH,31,0)</f>
        <v>#N/A</v>
      </c>
      <c r="AD1653" t="e">
        <f>VLOOKUP(C1653,'2-班级信息'!A:AH,8,0)</f>
        <v>#N/A</v>
      </c>
      <c r="AE1653" t="e">
        <f t="shared" si="336"/>
        <v>#N/A</v>
      </c>
      <c r="AF1653" t="e">
        <f t="shared" si="337"/>
        <v>#N/A</v>
      </c>
    </row>
    <row r="1654" spans="1:32">
      <c r="A1654" s="122"/>
      <c r="B1654" s="122"/>
      <c r="C1654" s="122"/>
      <c r="D1654" s="122"/>
      <c r="E1654" s="122"/>
      <c r="F1654" s="122"/>
      <c r="G1654" s="199"/>
      <c r="H1654" s="122"/>
      <c r="I1654" s="122"/>
      <c r="J1654" s="122"/>
      <c r="K1654" s="122"/>
      <c r="L1654" s="122"/>
      <c r="M1654" s="122"/>
      <c r="N1654" s="122"/>
      <c r="O1654" s="122"/>
      <c r="P1654" s="155" t="str">
        <f t="shared" si="325"/>
        <v xml:space="preserve"> </v>
      </c>
      <c r="Q1654" s="155" t="str">
        <f>IF(P1654="在读",IF(IFERROR(FIND("一",C1654),0)&gt;0,"一对一",VLOOKUP(LEFT(C1654,3),班级编码!A:H,8,0)),P1654)</f>
        <v xml:space="preserve"> </v>
      </c>
      <c r="R1654" s="157">
        <f t="shared" si="326"/>
        <v>0</v>
      </c>
      <c r="S1654" s="151">
        <f t="shared" si="327"/>
        <v>0</v>
      </c>
      <c r="T1654" s="151" t="str">
        <f t="shared" si="328"/>
        <v/>
      </c>
      <c r="U1654" s="151" t="str">
        <f t="shared" si="329"/>
        <v/>
      </c>
      <c r="V1654" s="151" t="str">
        <f t="shared" si="330"/>
        <v/>
      </c>
      <c r="W1654" s="151" t="str">
        <f t="shared" si="331"/>
        <v/>
      </c>
      <c r="X1654" s="151">
        <f t="shared" si="332"/>
        <v>0</v>
      </c>
      <c r="Y1654" s="151">
        <f t="shared" si="333"/>
        <v>0</v>
      </c>
      <c r="Z1654" s="151" t="str">
        <f t="shared" si="334"/>
        <v/>
      </c>
      <c r="AA1654" s="151">
        <f>COUNTIF($F$2:F1654,F1654)</f>
        <v>0</v>
      </c>
      <c r="AB1654" s="156" t="str">
        <f t="shared" si="335"/>
        <v/>
      </c>
      <c r="AC1654" t="e">
        <f>VLOOKUP(C1654,'2-班级信息'!A:AH,31,0)</f>
        <v>#N/A</v>
      </c>
      <c r="AD1654" t="e">
        <f>VLOOKUP(C1654,'2-班级信息'!A:AH,8,0)</f>
        <v>#N/A</v>
      </c>
      <c r="AE1654" t="e">
        <f t="shared" si="336"/>
        <v>#N/A</v>
      </c>
      <c r="AF1654" t="e">
        <f t="shared" si="337"/>
        <v>#N/A</v>
      </c>
    </row>
    <row r="1655" spans="1:32">
      <c r="A1655" s="122"/>
      <c r="B1655" s="122"/>
      <c r="C1655" s="122"/>
      <c r="D1655" s="122"/>
      <c r="E1655" s="122"/>
      <c r="F1655" s="122"/>
      <c r="G1655" s="199"/>
      <c r="H1655" s="122"/>
      <c r="I1655" s="122"/>
      <c r="J1655" s="122"/>
      <c r="K1655" s="122"/>
      <c r="L1655" s="122"/>
      <c r="M1655" s="122"/>
      <c r="N1655" s="122"/>
      <c r="O1655" s="122"/>
      <c r="P1655" s="155" t="str">
        <f t="shared" si="325"/>
        <v xml:space="preserve"> </v>
      </c>
      <c r="Q1655" s="155" t="str">
        <f>IF(P1655="在读",IF(IFERROR(FIND("一",C1655),0)&gt;0,"一对一",VLOOKUP(LEFT(C1655,3),班级编码!A:H,8,0)),P1655)</f>
        <v xml:space="preserve"> </v>
      </c>
      <c r="R1655" s="157">
        <f t="shared" si="326"/>
        <v>0</v>
      </c>
      <c r="S1655" s="151">
        <f t="shared" si="327"/>
        <v>0</v>
      </c>
      <c r="T1655" s="151" t="str">
        <f t="shared" si="328"/>
        <v/>
      </c>
      <c r="U1655" s="151" t="str">
        <f t="shared" si="329"/>
        <v/>
      </c>
      <c r="V1655" s="151" t="str">
        <f t="shared" si="330"/>
        <v/>
      </c>
      <c r="W1655" s="151" t="str">
        <f t="shared" si="331"/>
        <v/>
      </c>
      <c r="X1655" s="151">
        <f t="shared" si="332"/>
        <v>0</v>
      </c>
      <c r="Y1655" s="151">
        <f t="shared" si="333"/>
        <v>0</v>
      </c>
      <c r="Z1655" s="151" t="str">
        <f t="shared" si="334"/>
        <v/>
      </c>
      <c r="AA1655" s="151">
        <f>COUNTIF($F$2:F1655,F1655)</f>
        <v>0</v>
      </c>
      <c r="AB1655" s="156" t="str">
        <f t="shared" si="335"/>
        <v/>
      </c>
      <c r="AC1655" t="e">
        <f>VLOOKUP(C1655,'2-班级信息'!A:AH,31,0)</f>
        <v>#N/A</v>
      </c>
      <c r="AD1655" t="e">
        <f>VLOOKUP(C1655,'2-班级信息'!A:AH,8,0)</f>
        <v>#N/A</v>
      </c>
      <c r="AE1655" t="e">
        <f t="shared" si="336"/>
        <v>#N/A</v>
      </c>
      <c r="AF1655" t="e">
        <f t="shared" si="337"/>
        <v>#N/A</v>
      </c>
    </row>
    <row r="1656" spans="1:32">
      <c r="A1656" s="122"/>
      <c r="B1656" s="122"/>
      <c r="C1656" s="122"/>
      <c r="D1656" s="122"/>
      <c r="E1656" s="122"/>
      <c r="F1656" s="122"/>
      <c r="G1656" s="199"/>
      <c r="H1656" s="122"/>
      <c r="I1656" s="122"/>
      <c r="J1656" s="122"/>
      <c r="K1656" s="122"/>
      <c r="L1656" s="122"/>
      <c r="M1656" s="122"/>
      <c r="N1656" s="122"/>
      <c r="O1656" s="122"/>
      <c r="P1656" s="155" t="str">
        <f t="shared" si="325"/>
        <v xml:space="preserve"> </v>
      </c>
      <c r="Q1656" s="155" t="str">
        <f>IF(P1656="在读",IF(IFERROR(FIND("一",C1656),0)&gt;0,"一对一",VLOOKUP(LEFT(C1656,3),班级编码!A:H,8,0)),P1656)</f>
        <v xml:space="preserve"> </v>
      </c>
      <c r="R1656" s="157">
        <f t="shared" si="326"/>
        <v>0</v>
      </c>
      <c r="S1656" s="151">
        <f t="shared" si="327"/>
        <v>0</v>
      </c>
      <c r="T1656" s="151" t="str">
        <f t="shared" si="328"/>
        <v/>
      </c>
      <c r="U1656" s="151" t="str">
        <f t="shared" si="329"/>
        <v/>
      </c>
      <c r="V1656" s="151" t="str">
        <f t="shared" si="330"/>
        <v/>
      </c>
      <c r="W1656" s="151" t="str">
        <f t="shared" si="331"/>
        <v/>
      </c>
      <c r="X1656" s="151">
        <f t="shared" si="332"/>
        <v>0</v>
      </c>
      <c r="Y1656" s="151">
        <f t="shared" si="333"/>
        <v>0</v>
      </c>
      <c r="Z1656" s="151" t="str">
        <f t="shared" si="334"/>
        <v/>
      </c>
      <c r="AA1656" s="151">
        <f>COUNTIF($F$2:F1656,F1656)</f>
        <v>0</v>
      </c>
      <c r="AB1656" s="156" t="str">
        <f t="shared" si="335"/>
        <v/>
      </c>
      <c r="AC1656" t="e">
        <f>VLOOKUP(C1656,'2-班级信息'!A:AH,31,0)</f>
        <v>#N/A</v>
      </c>
      <c r="AD1656" t="e">
        <f>VLOOKUP(C1656,'2-班级信息'!A:AH,8,0)</f>
        <v>#N/A</v>
      </c>
      <c r="AE1656" t="e">
        <f t="shared" si="336"/>
        <v>#N/A</v>
      </c>
      <c r="AF1656" t="e">
        <f t="shared" si="337"/>
        <v>#N/A</v>
      </c>
    </row>
    <row r="1657" spans="1:32">
      <c r="A1657" s="122"/>
      <c r="B1657" s="122"/>
      <c r="C1657" s="122"/>
      <c r="D1657" s="122"/>
      <c r="E1657" s="122"/>
      <c r="F1657" s="122"/>
      <c r="G1657" s="199"/>
      <c r="H1657" s="122"/>
      <c r="I1657" s="122"/>
      <c r="J1657" s="122"/>
      <c r="K1657" s="122"/>
      <c r="L1657" s="122"/>
      <c r="M1657" s="122"/>
      <c r="N1657" s="122"/>
      <c r="O1657" s="122"/>
      <c r="P1657" s="155" t="str">
        <f t="shared" si="325"/>
        <v xml:space="preserve"> </v>
      </c>
      <c r="Q1657" s="155" t="str">
        <f>IF(P1657="在读",IF(IFERROR(FIND("一",C1657),0)&gt;0,"一对一",VLOOKUP(LEFT(C1657,3),班级编码!A:H,8,0)),P1657)</f>
        <v xml:space="preserve"> </v>
      </c>
      <c r="R1657" s="157">
        <f t="shared" si="326"/>
        <v>0</v>
      </c>
      <c r="S1657" s="151">
        <f t="shared" si="327"/>
        <v>0</v>
      </c>
      <c r="T1657" s="151" t="str">
        <f t="shared" si="328"/>
        <v/>
      </c>
      <c r="U1657" s="151" t="str">
        <f t="shared" si="329"/>
        <v/>
      </c>
      <c r="V1657" s="151" t="str">
        <f t="shared" si="330"/>
        <v/>
      </c>
      <c r="W1657" s="151" t="str">
        <f t="shared" si="331"/>
        <v/>
      </c>
      <c r="X1657" s="151">
        <f t="shared" si="332"/>
        <v>0</v>
      </c>
      <c r="Y1657" s="151">
        <f t="shared" si="333"/>
        <v>0</v>
      </c>
      <c r="Z1657" s="151" t="str">
        <f t="shared" si="334"/>
        <v/>
      </c>
      <c r="AA1657" s="151">
        <f>COUNTIF($F$2:F1657,F1657)</f>
        <v>0</v>
      </c>
      <c r="AB1657" s="156" t="str">
        <f t="shared" si="335"/>
        <v/>
      </c>
      <c r="AC1657" t="e">
        <f>VLOOKUP(C1657,'2-班级信息'!A:AH,31,0)</f>
        <v>#N/A</v>
      </c>
      <c r="AD1657" t="e">
        <f>VLOOKUP(C1657,'2-班级信息'!A:AH,8,0)</f>
        <v>#N/A</v>
      </c>
      <c r="AE1657" t="e">
        <f t="shared" si="336"/>
        <v>#N/A</v>
      </c>
      <c r="AF1657" t="e">
        <f t="shared" si="337"/>
        <v>#N/A</v>
      </c>
    </row>
    <row r="1658" spans="1:32">
      <c r="A1658" s="122"/>
      <c r="B1658" s="122"/>
      <c r="C1658" s="122"/>
      <c r="D1658" s="122"/>
      <c r="E1658" s="122"/>
      <c r="F1658" s="122"/>
      <c r="G1658" s="199"/>
      <c r="H1658" s="122"/>
      <c r="I1658" s="122"/>
      <c r="J1658" s="122"/>
      <c r="K1658" s="122"/>
      <c r="L1658" s="122"/>
      <c r="M1658" s="122"/>
      <c r="N1658" s="122"/>
      <c r="O1658" s="122"/>
      <c r="P1658" s="155" t="str">
        <f t="shared" si="325"/>
        <v xml:space="preserve"> </v>
      </c>
      <c r="Q1658" s="155" t="str">
        <f>IF(P1658="在读",IF(IFERROR(FIND("一",C1658),0)&gt;0,"一对一",VLOOKUP(LEFT(C1658,3),班级编码!A:H,8,0)),P1658)</f>
        <v xml:space="preserve"> </v>
      </c>
      <c r="R1658" s="157">
        <f t="shared" si="326"/>
        <v>0</v>
      </c>
      <c r="S1658" s="151">
        <f t="shared" si="327"/>
        <v>0</v>
      </c>
      <c r="T1658" s="151" t="str">
        <f t="shared" si="328"/>
        <v/>
      </c>
      <c r="U1658" s="151" t="str">
        <f t="shared" si="329"/>
        <v/>
      </c>
      <c r="V1658" s="151" t="str">
        <f t="shared" si="330"/>
        <v/>
      </c>
      <c r="W1658" s="151" t="str">
        <f t="shared" si="331"/>
        <v/>
      </c>
      <c r="X1658" s="151">
        <f t="shared" si="332"/>
        <v>0</v>
      </c>
      <c r="Y1658" s="151">
        <f t="shared" si="333"/>
        <v>0</v>
      </c>
      <c r="Z1658" s="151" t="str">
        <f t="shared" si="334"/>
        <v/>
      </c>
      <c r="AA1658" s="151">
        <f>COUNTIF($F$2:F1658,F1658)</f>
        <v>0</v>
      </c>
      <c r="AB1658" s="156" t="str">
        <f t="shared" si="335"/>
        <v/>
      </c>
      <c r="AC1658" t="e">
        <f>VLOOKUP(C1658,'2-班级信息'!A:AH,31,0)</f>
        <v>#N/A</v>
      </c>
      <c r="AD1658" t="e">
        <f>VLOOKUP(C1658,'2-班级信息'!A:AH,8,0)</f>
        <v>#N/A</v>
      </c>
      <c r="AE1658" t="e">
        <f t="shared" si="336"/>
        <v>#N/A</v>
      </c>
      <c r="AF1658" t="e">
        <f t="shared" si="337"/>
        <v>#N/A</v>
      </c>
    </row>
    <row r="1659" spans="1:32">
      <c r="A1659" s="122"/>
      <c r="B1659" s="122"/>
      <c r="C1659" s="122"/>
      <c r="D1659" s="122"/>
      <c r="E1659" s="122"/>
      <c r="F1659" s="122"/>
      <c r="G1659" s="199"/>
      <c r="H1659" s="122"/>
      <c r="I1659" s="122"/>
      <c r="J1659" s="122"/>
      <c r="K1659" s="122"/>
      <c r="L1659" s="122"/>
      <c r="M1659" s="122"/>
      <c r="N1659" s="122"/>
      <c r="O1659" s="122"/>
      <c r="P1659" s="155" t="str">
        <f t="shared" si="325"/>
        <v xml:space="preserve"> </v>
      </c>
      <c r="Q1659" s="155" t="str">
        <f>IF(P1659="在读",IF(IFERROR(FIND("一",C1659),0)&gt;0,"一对一",VLOOKUP(LEFT(C1659,3),班级编码!A:H,8,0)),P1659)</f>
        <v xml:space="preserve"> </v>
      </c>
      <c r="R1659" s="157">
        <f t="shared" si="326"/>
        <v>0</v>
      </c>
      <c r="S1659" s="151">
        <f t="shared" si="327"/>
        <v>0</v>
      </c>
      <c r="T1659" s="151" t="str">
        <f t="shared" si="328"/>
        <v/>
      </c>
      <c r="U1659" s="151" t="str">
        <f t="shared" si="329"/>
        <v/>
      </c>
      <c r="V1659" s="151" t="str">
        <f t="shared" si="330"/>
        <v/>
      </c>
      <c r="W1659" s="151" t="str">
        <f t="shared" si="331"/>
        <v/>
      </c>
      <c r="X1659" s="151">
        <f t="shared" si="332"/>
        <v>0</v>
      </c>
      <c r="Y1659" s="151">
        <f t="shared" si="333"/>
        <v>0</v>
      </c>
      <c r="Z1659" s="151" t="str">
        <f t="shared" si="334"/>
        <v/>
      </c>
      <c r="AA1659" s="151">
        <f>COUNTIF($F$2:F1659,F1659)</f>
        <v>0</v>
      </c>
      <c r="AB1659" s="156" t="str">
        <f t="shared" si="335"/>
        <v/>
      </c>
      <c r="AC1659" t="e">
        <f>VLOOKUP(C1659,'2-班级信息'!A:AH,31,0)</f>
        <v>#N/A</v>
      </c>
      <c r="AD1659" t="e">
        <f>VLOOKUP(C1659,'2-班级信息'!A:AH,8,0)</f>
        <v>#N/A</v>
      </c>
      <c r="AE1659" t="e">
        <f t="shared" si="336"/>
        <v>#N/A</v>
      </c>
      <c r="AF1659" t="e">
        <f t="shared" si="337"/>
        <v>#N/A</v>
      </c>
    </row>
    <row r="1660" spans="1:32">
      <c r="A1660" s="122"/>
      <c r="B1660" s="122"/>
      <c r="C1660" s="122"/>
      <c r="D1660" s="122"/>
      <c r="E1660" s="122"/>
      <c r="F1660" s="122"/>
      <c r="G1660" s="199"/>
      <c r="H1660" s="122"/>
      <c r="I1660" s="122"/>
      <c r="J1660" s="122"/>
      <c r="K1660" s="122"/>
      <c r="L1660" s="122"/>
      <c r="M1660" s="122"/>
      <c r="N1660" s="122"/>
      <c r="O1660" s="122"/>
      <c r="P1660" s="155" t="str">
        <f t="shared" si="325"/>
        <v xml:space="preserve"> </v>
      </c>
      <c r="Q1660" s="155" t="str">
        <f>IF(P1660="在读",IF(IFERROR(FIND("一",C1660),0)&gt;0,"一对一",VLOOKUP(LEFT(C1660,3),班级编码!A:H,8,0)),P1660)</f>
        <v xml:space="preserve"> </v>
      </c>
      <c r="R1660" s="157">
        <f t="shared" si="326"/>
        <v>0</v>
      </c>
      <c r="S1660" s="151">
        <f t="shared" si="327"/>
        <v>0</v>
      </c>
      <c r="T1660" s="151" t="str">
        <f t="shared" si="328"/>
        <v/>
      </c>
      <c r="U1660" s="151" t="str">
        <f t="shared" si="329"/>
        <v/>
      </c>
      <c r="V1660" s="151" t="str">
        <f t="shared" si="330"/>
        <v/>
      </c>
      <c r="W1660" s="151" t="str">
        <f t="shared" si="331"/>
        <v/>
      </c>
      <c r="X1660" s="151">
        <f t="shared" si="332"/>
        <v>0</v>
      </c>
      <c r="Y1660" s="151">
        <f t="shared" si="333"/>
        <v>0</v>
      </c>
      <c r="Z1660" s="151" t="str">
        <f t="shared" si="334"/>
        <v/>
      </c>
      <c r="AA1660" s="151">
        <f>COUNTIF($F$2:F1660,F1660)</f>
        <v>0</v>
      </c>
      <c r="AB1660" s="156" t="str">
        <f t="shared" si="335"/>
        <v/>
      </c>
      <c r="AC1660" t="e">
        <f>VLOOKUP(C1660,'2-班级信息'!A:AH,31,0)</f>
        <v>#N/A</v>
      </c>
      <c r="AD1660" t="e">
        <f>VLOOKUP(C1660,'2-班级信息'!A:AH,8,0)</f>
        <v>#N/A</v>
      </c>
      <c r="AE1660" t="e">
        <f t="shared" si="336"/>
        <v>#N/A</v>
      </c>
      <c r="AF1660" t="e">
        <f t="shared" si="337"/>
        <v>#N/A</v>
      </c>
    </row>
    <row r="1661" spans="1:32">
      <c r="A1661" s="122"/>
      <c r="B1661" s="122"/>
      <c r="C1661" s="122"/>
      <c r="D1661" s="122"/>
      <c r="E1661" s="122"/>
      <c r="F1661" s="122"/>
      <c r="G1661" s="199"/>
      <c r="H1661" s="122"/>
      <c r="I1661" s="122"/>
      <c r="J1661" s="122"/>
      <c r="K1661" s="122"/>
      <c r="L1661" s="122"/>
      <c r="M1661" s="122"/>
      <c r="N1661" s="122"/>
      <c r="O1661" s="122"/>
      <c r="P1661" s="155" t="str">
        <f t="shared" si="325"/>
        <v xml:space="preserve"> </v>
      </c>
      <c r="Q1661" s="155" t="str">
        <f>IF(P1661="在读",IF(IFERROR(FIND("一",C1661),0)&gt;0,"一对一",VLOOKUP(LEFT(C1661,3),班级编码!A:H,8,0)),P1661)</f>
        <v xml:space="preserve"> </v>
      </c>
      <c r="R1661" s="157">
        <f t="shared" si="326"/>
        <v>0</v>
      </c>
      <c r="S1661" s="151">
        <f t="shared" si="327"/>
        <v>0</v>
      </c>
      <c r="T1661" s="151" t="str">
        <f t="shared" si="328"/>
        <v/>
      </c>
      <c r="U1661" s="151" t="str">
        <f t="shared" si="329"/>
        <v/>
      </c>
      <c r="V1661" s="151" t="str">
        <f t="shared" si="330"/>
        <v/>
      </c>
      <c r="W1661" s="151" t="str">
        <f t="shared" si="331"/>
        <v/>
      </c>
      <c r="X1661" s="151">
        <f t="shared" si="332"/>
        <v>0</v>
      </c>
      <c r="Y1661" s="151">
        <f t="shared" si="333"/>
        <v>0</v>
      </c>
      <c r="Z1661" s="151" t="str">
        <f t="shared" si="334"/>
        <v/>
      </c>
      <c r="AA1661" s="151">
        <f>COUNTIF($F$2:F1661,F1661)</f>
        <v>0</v>
      </c>
      <c r="AB1661" s="156" t="str">
        <f t="shared" si="335"/>
        <v/>
      </c>
      <c r="AC1661" t="e">
        <f>VLOOKUP(C1661,'2-班级信息'!A:AH,31,0)</f>
        <v>#N/A</v>
      </c>
      <c r="AD1661" t="e">
        <f>VLOOKUP(C1661,'2-班级信息'!A:AH,8,0)</f>
        <v>#N/A</v>
      </c>
      <c r="AE1661" t="e">
        <f t="shared" si="336"/>
        <v>#N/A</v>
      </c>
      <c r="AF1661" t="e">
        <f t="shared" si="337"/>
        <v>#N/A</v>
      </c>
    </row>
    <row r="1662" spans="1:32">
      <c r="A1662" s="122"/>
      <c r="B1662" s="122"/>
      <c r="C1662" s="122"/>
      <c r="D1662" s="122"/>
      <c r="E1662" s="122"/>
      <c r="F1662" s="122"/>
      <c r="G1662" s="199"/>
      <c r="H1662" s="122"/>
      <c r="I1662" s="122"/>
      <c r="J1662" s="122"/>
      <c r="K1662" s="122"/>
      <c r="L1662" s="122"/>
      <c r="M1662" s="122"/>
      <c r="N1662" s="122"/>
      <c r="O1662" s="122"/>
      <c r="P1662" s="155" t="str">
        <f t="shared" si="325"/>
        <v xml:space="preserve"> </v>
      </c>
      <c r="Q1662" s="155" t="str">
        <f>IF(P1662="在读",IF(IFERROR(FIND("一",C1662),0)&gt;0,"一对一",VLOOKUP(LEFT(C1662,3),班级编码!A:H,8,0)),P1662)</f>
        <v xml:space="preserve"> </v>
      </c>
      <c r="R1662" s="157">
        <f t="shared" si="326"/>
        <v>0</v>
      </c>
      <c r="S1662" s="151">
        <f t="shared" si="327"/>
        <v>0</v>
      </c>
      <c r="T1662" s="151" t="str">
        <f t="shared" si="328"/>
        <v/>
      </c>
      <c r="U1662" s="151" t="str">
        <f t="shared" si="329"/>
        <v/>
      </c>
      <c r="V1662" s="151" t="str">
        <f t="shared" si="330"/>
        <v/>
      </c>
      <c r="W1662" s="151" t="str">
        <f t="shared" si="331"/>
        <v/>
      </c>
      <c r="X1662" s="151">
        <f t="shared" si="332"/>
        <v>0</v>
      </c>
      <c r="Y1662" s="151">
        <f t="shared" si="333"/>
        <v>0</v>
      </c>
      <c r="Z1662" s="151" t="str">
        <f t="shared" si="334"/>
        <v/>
      </c>
      <c r="AA1662" s="151">
        <f>COUNTIF($F$2:F1662,F1662)</f>
        <v>0</v>
      </c>
      <c r="AB1662" s="156" t="str">
        <f t="shared" si="335"/>
        <v/>
      </c>
      <c r="AC1662" t="e">
        <f>VLOOKUP(C1662,'2-班级信息'!A:AH,31,0)</f>
        <v>#N/A</v>
      </c>
      <c r="AD1662" t="e">
        <f>VLOOKUP(C1662,'2-班级信息'!A:AH,8,0)</f>
        <v>#N/A</v>
      </c>
      <c r="AE1662" t="e">
        <f t="shared" si="336"/>
        <v>#N/A</v>
      </c>
      <c r="AF1662" t="e">
        <f t="shared" si="337"/>
        <v>#N/A</v>
      </c>
    </row>
    <row r="1663" spans="1:32">
      <c r="A1663" s="122"/>
      <c r="B1663" s="122"/>
      <c r="C1663" s="122"/>
      <c r="D1663" s="122"/>
      <c r="E1663" s="122"/>
      <c r="F1663" s="122"/>
      <c r="G1663" s="199"/>
      <c r="H1663" s="122"/>
      <c r="I1663" s="122"/>
      <c r="J1663" s="122"/>
      <c r="K1663" s="122"/>
      <c r="L1663" s="122"/>
      <c r="M1663" s="122"/>
      <c r="N1663" s="122"/>
      <c r="O1663" s="122"/>
      <c r="P1663" s="155" t="str">
        <f t="shared" si="325"/>
        <v xml:space="preserve"> </v>
      </c>
      <c r="Q1663" s="155" t="str">
        <f>IF(P1663="在读",IF(IFERROR(FIND("一",C1663),0)&gt;0,"一对一",VLOOKUP(LEFT(C1663,3),班级编码!A:H,8,0)),P1663)</f>
        <v xml:space="preserve"> </v>
      </c>
      <c r="R1663" s="157">
        <f t="shared" si="326"/>
        <v>0</v>
      </c>
      <c r="S1663" s="151">
        <f t="shared" si="327"/>
        <v>0</v>
      </c>
      <c r="T1663" s="151" t="str">
        <f t="shared" si="328"/>
        <v/>
      </c>
      <c r="U1663" s="151" t="str">
        <f t="shared" si="329"/>
        <v/>
      </c>
      <c r="V1663" s="151" t="str">
        <f t="shared" si="330"/>
        <v/>
      </c>
      <c r="W1663" s="151" t="str">
        <f t="shared" si="331"/>
        <v/>
      </c>
      <c r="X1663" s="151">
        <f t="shared" si="332"/>
        <v>0</v>
      </c>
      <c r="Y1663" s="151">
        <f t="shared" si="333"/>
        <v>0</v>
      </c>
      <c r="Z1663" s="151" t="str">
        <f t="shared" si="334"/>
        <v/>
      </c>
      <c r="AA1663" s="151">
        <f>COUNTIF($F$2:F1663,F1663)</f>
        <v>0</v>
      </c>
      <c r="AB1663" s="156" t="str">
        <f t="shared" si="335"/>
        <v/>
      </c>
      <c r="AC1663" t="e">
        <f>VLOOKUP(C1663,'2-班级信息'!A:AH,31,0)</f>
        <v>#N/A</v>
      </c>
      <c r="AD1663" t="e">
        <f>VLOOKUP(C1663,'2-班级信息'!A:AH,8,0)</f>
        <v>#N/A</v>
      </c>
      <c r="AE1663" t="e">
        <f t="shared" si="336"/>
        <v>#N/A</v>
      </c>
      <c r="AF1663" t="e">
        <f t="shared" si="337"/>
        <v>#N/A</v>
      </c>
    </row>
    <row r="1664" spans="1:32">
      <c r="A1664" s="122"/>
      <c r="B1664" s="122"/>
      <c r="C1664" s="122"/>
      <c r="D1664" s="122"/>
      <c r="E1664" s="122"/>
      <c r="F1664" s="122"/>
      <c r="G1664" s="199"/>
      <c r="H1664" s="122"/>
      <c r="I1664" s="122"/>
      <c r="J1664" s="122"/>
      <c r="K1664" s="122"/>
      <c r="L1664" s="122"/>
      <c r="M1664" s="122"/>
      <c r="N1664" s="122"/>
      <c r="O1664" s="122"/>
      <c r="P1664" s="155" t="str">
        <f t="shared" si="325"/>
        <v xml:space="preserve"> </v>
      </c>
      <c r="Q1664" s="155" t="str">
        <f>IF(P1664="在读",IF(IFERROR(FIND("一",C1664),0)&gt;0,"一对一",VLOOKUP(LEFT(C1664,3),班级编码!A:H,8,0)),P1664)</f>
        <v xml:space="preserve"> </v>
      </c>
      <c r="R1664" s="157">
        <f t="shared" si="326"/>
        <v>0</v>
      </c>
      <c r="S1664" s="151">
        <f t="shared" si="327"/>
        <v>0</v>
      </c>
      <c r="T1664" s="151" t="str">
        <f t="shared" si="328"/>
        <v/>
      </c>
      <c r="U1664" s="151" t="str">
        <f t="shared" si="329"/>
        <v/>
      </c>
      <c r="V1664" s="151" t="str">
        <f t="shared" si="330"/>
        <v/>
      </c>
      <c r="W1664" s="151" t="str">
        <f t="shared" si="331"/>
        <v/>
      </c>
      <c r="X1664" s="151">
        <f t="shared" si="332"/>
        <v>0</v>
      </c>
      <c r="Y1664" s="151">
        <f t="shared" si="333"/>
        <v>0</v>
      </c>
      <c r="Z1664" s="151" t="str">
        <f t="shared" si="334"/>
        <v/>
      </c>
      <c r="AA1664" s="151">
        <f>COUNTIF($F$2:F1664,F1664)</f>
        <v>0</v>
      </c>
      <c r="AB1664" s="156" t="str">
        <f t="shared" si="335"/>
        <v/>
      </c>
      <c r="AC1664" t="e">
        <f>VLOOKUP(C1664,'2-班级信息'!A:AH,31,0)</f>
        <v>#N/A</v>
      </c>
      <c r="AD1664" t="e">
        <f>VLOOKUP(C1664,'2-班级信息'!A:AH,8,0)</f>
        <v>#N/A</v>
      </c>
      <c r="AE1664" t="e">
        <f t="shared" si="336"/>
        <v>#N/A</v>
      </c>
      <c r="AF1664" t="e">
        <f t="shared" si="337"/>
        <v>#N/A</v>
      </c>
    </row>
    <row r="1665" spans="1:32">
      <c r="A1665" s="122"/>
      <c r="B1665" s="122"/>
      <c r="C1665" s="122"/>
      <c r="D1665" s="122"/>
      <c r="E1665" s="122"/>
      <c r="F1665" s="122"/>
      <c r="G1665" s="199"/>
      <c r="H1665" s="122"/>
      <c r="I1665" s="122"/>
      <c r="J1665" s="122"/>
      <c r="K1665" s="122"/>
      <c r="L1665" s="122"/>
      <c r="M1665" s="122"/>
      <c r="N1665" s="122"/>
      <c r="O1665" s="122"/>
      <c r="P1665" s="155" t="str">
        <f t="shared" si="325"/>
        <v xml:space="preserve"> </v>
      </c>
      <c r="Q1665" s="155" t="str">
        <f>IF(P1665="在读",IF(IFERROR(FIND("一",C1665),0)&gt;0,"一对一",VLOOKUP(LEFT(C1665,3),班级编码!A:H,8,0)),P1665)</f>
        <v xml:space="preserve"> </v>
      </c>
      <c r="R1665" s="157">
        <f t="shared" si="326"/>
        <v>0</v>
      </c>
      <c r="S1665" s="151">
        <f t="shared" si="327"/>
        <v>0</v>
      </c>
      <c r="T1665" s="151" t="str">
        <f t="shared" si="328"/>
        <v/>
      </c>
      <c r="U1665" s="151" t="str">
        <f t="shared" si="329"/>
        <v/>
      </c>
      <c r="V1665" s="151" t="str">
        <f t="shared" si="330"/>
        <v/>
      </c>
      <c r="W1665" s="151" t="str">
        <f t="shared" si="331"/>
        <v/>
      </c>
      <c r="X1665" s="151">
        <f t="shared" si="332"/>
        <v>0</v>
      </c>
      <c r="Y1665" s="151">
        <f t="shared" si="333"/>
        <v>0</v>
      </c>
      <c r="Z1665" s="151" t="str">
        <f t="shared" si="334"/>
        <v/>
      </c>
      <c r="AA1665" s="151">
        <f>COUNTIF($F$2:F1665,F1665)</f>
        <v>0</v>
      </c>
      <c r="AB1665" s="156" t="str">
        <f t="shared" si="335"/>
        <v/>
      </c>
      <c r="AC1665" t="e">
        <f>VLOOKUP(C1665,'2-班级信息'!A:AH,31,0)</f>
        <v>#N/A</v>
      </c>
      <c r="AD1665" t="e">
        <f>VLOOKUP(C1665,'2-班级信息'!A:AH,8,0)</f>
        <v>#N/A</v>
      </c>
      <c r="AE1665" t="e">
        <f t="shared" si="336"/>
        <v>#N/A</v>
      </c>
      <c r="AF1665" t="e">
        <f t="shared" si="337"/>
        <v>#N/A</v>
      </c>
    </row>
    <row r="1666" spans="1:32">
      <c r="A1666" s="122"/>
      <c r="B1666" s="122"/>
      <c r="C1666" s="122"/>
      <c r="D1666" s="122"/>
      <c r="E1666" s="122"/>
      <c r="F1666" s="122"/>
      <c r="G1666" s="199"/>
      <c r="H1666" s="122"/>
      <c r="I1666" s="122"/>
      <c r="J1666" s="122"/>
      <c r="K1666" s="122"/>
      <c r="L1666" s="122"/>
      <c r="M1666" s="122"/>
      <c r="N1666" s="122"/>
      <c r="O1666" s="122"/>
      <c r="P1666" s="155" t="str">
        <f t="shared" si="325"/>
        <v xml:space="preserve"> </v>
      </c>
      <c r="Q1666" s="155" t="str">
        <f>IF(P1666="在读",IF(IFERROR(FIND("一",C1666),0)&gt;0,"一对一",VLOOKUP(LEFT(C1666,3),班级编码!A:H,8,0)),P1666)</f>
        <v xml:space="preserve"> </v>
      </c>
      <c r="R1666" s="157">
        <f t="shared" si="326"/>
        <v>0</v>
      </c>
      <c r="S1666" s="151">
        <f t="shared" si="327"/>
        <v>0</v>
      </c>
      <c r="T1666" s="151" t="str">
        <f t="shared" si="328"/>
        <v/>
      </c>
      <c r="U1666" s="151" t="str">
        <f t="shared" si="329"/>
        <v/>
      </c>
      <c r="V1666" s="151" t="str">
        <f t="shared" si="330"/>
        <v/>
      </c>
      <c r="W1666" s="151" t="str">
        <f t="shared" si="331"/>
        <v/>
      </c>
      <c r="X1666" s="151">
        <f t="shared" si="332"/>
        <v>0</v>
      </c>
      <c r="Y1666" s="151">
        <f t="shared" si="333"/>
        <v>0</v>
      </c>
      <c r="Z1666" s="151" t="str">
        <f t="shared" si="334"/>
        <v/>
      </c>
      <c r="AA1666" s="151">
        <f>COUNTIF($F$2:F1666,F1666)</f>
        <v>0</v>
      </c>
      <c r="AB1666" s="156" t="str">
        <f t="shared" si="335"/>
        <v/>
      </c>
      <c r="AC1666" t="e">
        <f>VLOOKUP(C1666,'2-班级信息'!A:AH,31,0)</f>
        <v>#N/A</v>
      </c>
      <c r="AD1666" t="e">
        <f>VLOOKUP(C1666,'2-班级信息'!A:AH,8,0)</f>
        <v>#N/A</v>
      </c>
      <c r="AE1666" t="e">
        <f t="shared" si="336"/>
        <v>#N/A</v>
      </c>
      <c r="AF1666" t="e">
        <f t="shared" si="337"/>
        <v>#N/A</v>
      </c>
    </row>
    <row r="1667" spans="1:32">
      <c r="A1667" s="122"/>
      <c r="B1667" s="122"/>
      <c r="C1667" s="122"/>
      <c r="D1667" s="122"/>
      <c r="E1667" s="122"/>
      <c r="F1667" s="122"/>
      <c r="G1667" s="199"/>
      <c r="H1667" s="122"/>
      <c r="I1667" s="122"/>
      <c r="J1667" s="122"/>
      <c r="K1667" s="122"/>
      <c r="L1667" s="122"/>
      <c r="M1667" s="122"/>
      <c r="N1667" s="122"/>
      <c r="O1667" s="122"/>
      <c r="P1667" s="155" t="str">
        <f t="shared" ref="P1667:P1730" si="338">IF(C1667="停读","停读",IF(C1667="未进班","未进班",IF(AND(L1667="",F1667&lt;&gt;""),"在读"," ")))</f>
        <v xml:space="preserve"> </v>
      </c>
      <c r="Q1667" s="155" t="str">
        <f>IF(P1667="在读",IF(IFERROR(FIND("一",C1667),0)&gt;0,"一对一",VLOOKUP(LEFT(C1667,3),班级编码!A:H,8,0)),P1667)</f>
        <v xml:space="preserve"> </v>
      </c>
      <c r="R1667" s="157">
        <f t="shared" ref="R1667:R1730" si="339">+C1667</f>
        <v>0</v>
      </c>
      <c r="S1667" s="151">
        <f t="shared" ref="S1667:S1730" si="340">IFERROR(LEFT(E1667,FIND(",",E1667)-1),E1667)</f>
        <v>0</v>
      </c>
      <c r="T1667" s="151" t="str">
        <f t="shared" ref="T1667:T1730" si="341">IF(X1667=Y1667,W1667,V1667)</f>
        <v/>
      </c>
      <c r="U1667" s="151" t="str">
        <f t="shared" ref="U1667:U1730" si="342">IF(X1667=Y1667,V1667,W1667)</f>
        <v/>
      </c>
      <c r="V1667" s="151" t="str">
        <f t="shared" ref="V1667:V1730" si="343">IFERROR(MID(E1667,FIND(",",E1667)+1,FIND("@",SUBSTITUTE(E1667,",","@",2))-FIND(",",E1667)-1),IF(ISERROR(FIND(",",E1667)),"",MID(E1667,FIND(",",E1667)+1,20)))</f>
        <v/>
      </c>
      <c r="W1667" s="151" t="str">
        <f t="shared" ref="W1667:W1730" si="344">IFERROR(MID(E1667,FIND("@",SUBSTITUTE(E1667,",","@",2))+1,10),"")</f>
        <v/>
      </c>
      <c r="X1667" s="151">
        <f t="shared" ref="X1667:X1730" si="345">LEN(V1667)</f>
        <v>0</v>
      </c>
      <c r="Y1667" s="151">
        <f t="shared" ref="Y1667:Y1730" si="346">LENB(V1667)</f>
        <v>0</v>
      </c>
      <c r="Z1667" s="151" t="str">
        <f t="shared" ref="Z1667:Z1730" si="347">IF(COUNTIF(F:F,F1667)&gt;1,"重复","")</f>
        <v/>
      </c>
      <c r="AA1667" s="151">
        <f>COUNTIF($F$2:F1667,F1667)</f>
        <v>0</v>
      </c>
      <c r="AB1667" s="156" t="str">
        <f t="shared" ref="AB1667:AB1730" si="348">IF(IFERROR(FIND("一",C1667),0)&gt;0,"一对一",LEFT(C1667,3))</f>
        <v/>
      </c>
      <c r="AC1667" t="e">
        <f>VLOOKUP(C1667,'2-班级信息'!A:AH,31,0)</f>
        <v>#N/A</v>
      </c>
      <c r="AD1667" t="e">
        <f>VLOOKUP(C1667,'2-班级信息'!A:AH,8,0)</f>
        <v>#N/A</v>
      </c>
      <c r="AE1667" t="e">
        <f t="shared" ref="AE1667:AE1730" si="349">IF(Q1667="一对一","一对一",VLOOKUP(H1667,AG:AH,2,0))</f>
        <v>#N/A</v>
      </c>
      <c r="AF1667" t="e">
        <f t="shared" ref="AF1667:AF1730" si="350">IF(OR(AE1667="幼儿班",AE1667="中学班",AE1667="一对一"),AE1667,IF(OR(AC1667="周日晚上",AC1667="周五晚上",AC1667="周六晚上"),AC1667,IF(OR(AC1667="周六上午",AC1667="周六下午",AC1667="周日上午",AC1667="周日下午",),"小学周末白天班","小学平时"&amp;AD1667&amp;"班")))</f>
        <v>#N/A</v>
      </c>
    </row>
    <row r="1668" spans="1:32">
      <c r="A1668" s="122"/>
      <c r="B1668" s="122"/>
      <c r="C1668" s="122"/>
      <c r="D1668" s="122"/>
      <c r="E1668" s="122"/>
      <c r="F1668" s="122"/>
      <c r="G1668" s="199"/>
      <c r="H1668" s="122"/>
      <c r="I1668" s="122"/>
      <c r="J1668" s="122"/>
      <c r="K1668" s="122"/>
      <c r="L1668" s="122"/>
      <c r="M1668" s="122"/>
      <c r="N1668" s="122"/>
      <c r="O1668" s="122"/>
      <c r="P1668" s="155" t="str">
        <f t="shared" si="338"/>
        <v xml:space="preserve"> </v>
      </c>
      <c r="Q1668" s="155" t="str">
        <f>IF(P1668="在读",IF(IFERROR(FIND("一",C1668),0)&gt;0,"一对一",VLOOKUP(LEFT(C1668,3),班级编码!A:H,8,0)),P1668)</f>
        <v xml:space="preserve"> </v>
      </c>
      <c r="R1668" s="157">
        <f t="shared" si="339"/>
        <v>0</v>
      </c>
      <c r="S1668" s="151">
        <f t="shared" si="340"/>
        <v>0</v>
      </c>
      <c r="T1668" s="151" t="str">
        <f t="shared" si="341"/>
        <v/>
      </c>
      <c r="U1668" s="151" t="str">
        <f t="shared" si="342"/>
        <v/>
      </c>
      <c r="V1668" s="151" t="str">
        <f t="shared" si="343"/>
        <v/>
      </c>
      <c r="W1668" s="151" t="str">
        <f t="shared" si="344"/>
        <v/>
      </c>
      <c r="X1668" s="151">
        <f t="shared" si="345"/>
        <v>0</v>
      </c>
      <c r="Y1668" s="151">
        <f t="shared" si="346"/>
        <v>0</v>
      </c>
      <c r="Z1668" s="151" t="str">
        <f t="shared" si="347"/>
        <v/>
      </c>
      <c r="AA1668" s="151">
        <f>COUNTIF($F$2:F1668,F1668)</f>
        <v>0</v>
      </c>
      <c r="AB1668" s="156" t="str">
        <f t="shared" si="348"/>
        <v/>
      </c>
      <c r="AC1668" t="e">
        <f>VLOOKUP(C1668,'2-班级信息'!A:AH,31,0)</f>
        <v>#N/A</v>
      </c>
      <c r="AD1668" t="e">
        <f>VLOOKUP(C1668,'2-班级信息'!A:AH,8,0)</f>
        <v>#N/A</v>
      </c>
      <c r="AE1668" t="e">
        <f t="shared" si="349"/>
        <v>#N/A</v>
      </c>
      <c r="AF1668" t="e">
        <f t="shared" si="350"/>
        <v>#N/A</v>
      </c>
    </row>
    <row r="1669" spans="1:32">
      <c r="A1669" s="122"/>
      <c r="B1669" s="122"/>
      <c r="C1669" s="122"/>
      <c r="D1669" s="122"/>
      <c r="E1669" s="122"/>
      <c r="F1669" s="122"/>
      <c r="G1669" s="199"/>
      <c r="H1669" s="122"/>
      <c r="I1669" s="122"/>
      <c r="J1669" s="122"/>
      <c r="K1669" s="122"/>
      <c r="L1669" s="122"/>
      <c r="M1669" s="122"/>
      <c r="N1669" s="122"/>
      <c r="O1669" s="122"/>
      <c r="P1669" s="155" t="str">
        <f t="shared" si="338"/>
        <v xml:space="preserve"> </v>
      </c>
      <c r="Q1669" s="155" t="str">
        <f>IF(P1669="在读",IF(IFERROR(FIND("一",C1669),0)&gt;0,"一对一",VLOOKUP(LEFT(C1669,3),班级编码!A:H,8,0)),P1669)</f>
        <v xml:space="preserve"> </v>
      </c>
      <c r="R1669" s="157">
        <f t="shared" si="339"/>
        <v>0</v>
      </c>
      <c r="S1669" s="151">
        <f t="shared" si="340"/>
        <v>0</v>
      </c>
      <c r="T1669" s="151" t="str">
        <f t="shared" si="341"/>
        <v/>
      </c>
      <c r="U1669" s="151" t="str">
        <f t="shared" si="342"/>
        <v/>
      </c>
      <c r="V1669" s="151" t="str">
        <f t="shared" si="343"/>
        <v/>
      </c>
      <c r="W1669" s="151" t="str">
        <f t="shared" si="344"/>
        <v/>
      </c>
      <c r="X1669" s="151">
        <f t="shared" si="345"/>
        <v>0</v>
      </c>
      <c r="Y1669" s="151">
        <f t="shared" si="346"/>
        <v>0</v>
      </c>
      <c r="Z1669" s="151" t="str">
        <f t="shared" si="347"/>
        <v/>
      </c>
      <c r="AA1669" s="151">
        <f>COUNTIF($F$2:F1669,F1669)</f>
        <v>0</v>
      </c>
      <c r="AB1669" s="156" t="str">
        <f t="shared" si="348"/>
        <v/>
      </c>
      <c r="AC1669" t="e">
        <f>VLOOKUP(C1669,'2-班级信息'!A:AH,31,0)</f>
        <v>#N/A</v>
      </c>
      <c r="AD1669" t="e">
        <f>VLOOKUP(C1669,'2-班级信息'!A:AH,8,0)</f>
        <v>#N/A</v>
      </c>
      <c r="AE1669" t="e">
        <f t="shared" si="349"/>
        <v>#N/A</v>
      </c>
      <c r="AF1669" t="e">
        <f t="shared" si="350"/>
        <v>#N/A</v>
      </c>
    </row>
    <row r="1670" spans="1:32">
      <c r="A1670" s="122"/>
      <c r="B1670" s="122"/>
      <c r="C1670" s="122"/>
      <c r="D1670" s="122"/>
      <c r="E1670" s="122"/>
      <c r="F1670" s="122"/>
      <c r="G1670" s="199"/>
      <c r="H1670" s="122"/>
      <c r="I1670" s="122"/>
      <c r="J1670" s="122"/>
      <c r="K1670" s="122"/>
      <c r="L1670" s="122"/>
      <c r="M1670" s="122"/>
      <c r="N1670" s="122"/>
      <c r="O1670" s="122"/>
      <c r="P1670" s="155" t="str">
        <f t="shared" si="338"/>
        <v xml:space="preserve"> </v>
      </c>
      <c r="Q1670" s="155" t="str">
        <f>IF(P1670="在读",IF(IFERROR(FIND("一",C1670),0)&gt;0,"一对一",VLOOKUP(LEFT(C1670,3),班级编码!A:H,8,0)),P1670)</f>
        <v xml:space="preserve"> </v>
      </c>
      <c r="R1670" s="157">
        <f t="shared" si="339"/>
        <v>0</v>
      </c>
      <c r="S1670" s="151">
        <f t="shared" si="340"/>
        <v>0</v>
      </c>
      <c r="T1670" s="151" t="str">
        <f t="shared" si="341"/>
        <v/>
      </c>
      <c r="U1670" s="151" t="str">
        <f t="shared" si="342"/>
        <v/>
      </c>
      <c r="V1670" s="151" t="str">
        <f t="shared" si="343"/>
        <v/>
      </c>
      <c r="W1670" s="151" t="str">
        <f t="shared" si="344"/>
        <v/>
      </c>
      <c r="X1670" s="151">
        <f t="shared" si="345"/>
        <v>0</v>
      </c>
      <c r="Y1670" s="151">
        <f t="shared" si="346"/>
        <v>0</v>
      </c>
      <c r="Z1670" s="151" t="str">
        <f t="shared" si="347"/>
        <v/>
      </c>
      <c r="AA1670" s="151">
        <f>COUNTIF($F$2:F1670,F1670)</f>
        <v>0</v>
      </c>
      <c r="AB1670" s="156" t="str">
        <f t="shared" si="348"/>
        <v/>
      </c>
      <c r="AC1670" t="e">
        <f>VLOOKUP(C1670,'2-班级信息'!A:AH,31,0)</f>
        <v>#N/A</v>
      </c>
      <c r="AD1670" t="e">
        <f>VLOOKUP(C1670,'2-班级信息'!A:AH,8,0)</f>
        <v>#N/A</v>
      </c>
      <c r="AE1670" t="e">
        <f t="shared" si="349"/>
        <v>#N/A</v>
      </c>
      <c r="AF1670" t="e">
        <f t="shared" si="350"/>
        <v>#N/A</v>
      </c>
    </row>
    <row r="1671" spans="1:32">
      <c r="A1671" s="122"/>
      <c r="B1671" s="122"/>
      <c r="C1671" s="122"/>
      <c r="D1671" s="122"/>
      <c r="E1671" s="122"/>
      <c r="F1671" s="122"/>
      <c r="G1671" s="199"/>
      <c r="H1671" s="122"/>
      <c r="I1671" s="122"/>
      <c r="J1671" s="122"/>
      <c r="K1671" s="122"/>
      <c r="L1671" s="122"/>
      <c r="M1671" s="122"/>
      <c r="N1671" s="122"/>
      <c r="O1671" s="122"/>
      <c r="P1671" s="155" t="str">
        <f t="shared" si="338"/>
        <v xml:space="preserve"> </v>
      </c>
      <c r="Q1671" s="155" t="str">
        <f>IF(P1671="在读",IF(IFERROR(FIND("一",C1671),0)&gt;0,"一对一",VLOOKUP(LEFT(C1671,3),班级编码!A:H,8,0)),P1671)</f>
        <v xml:space="preserve"> </v>
      </c>
      <c r="R1671" s="157">
        <f t="shared" si="339"/>
        <v>0</v>
      </c>
      <c r="S1671" s="151">
        <f t="shared" si="340"/>
        <v>0</v>
      </c>
      <c r="T1671" s="151" t="str">
        <f t="shared" si="341"/>
        <v/>
      </c>
      <c r="U1671" s="151" t="str">
        <f t="shared" si="342"/>
        <v/>
      </c>
      <c r="V1671" s="151" t="str">
        <f t="shared" si="343"/>
        <v/>
      </c>
      <c r="W1671" s="151" t="str">
        <f t="shared" si="344"/>
        <v/>
      </c>
      <c r="X1671" s="151">
        <f t="shared" si="345"/>
        <v>0</v>
      </c>
      <c r="Y1671" s="151">
        <f t="shared" si="346"/>
        <v>0</v>
      </c>
      <c r="Z1671" s="151" t="str">
        <f t="shared" si="347"/>
        <v/>
      </c>
      <c r="AA1671" s="151">
        <f>COUNTIF($F$2:F1671,F1671)</f>
        <v>0</v>
      </c>
      <c r="AB1671" s="156" t="str">
        <f t="shared" si="348"/>
        <v/>
      </c>
      <c r="AC1671" t="e">
        <f>VLOOKUP(C1671,'2-班级信息'!A:AH,31,0)</f>
        <v>#N/A</v>
      </c>
      <c r="AD1671" t="e">
        <f>VLOOKUP(C1671,'2-班级信息'!A:AH,8,0)</f>
        <v>#N/A</v>
      </c>
      <c r="AE1671" t="e">
        <f t="shared" si="349"/>
        <v>#N/A</v>
      </c>
      <c r="AF1671" t="e">
        <f t="shared" si="350"/>
        <v>#N/A</v>
      </c>
    </row>
    <row r="1672" spans="1:32">
      <c r="A1672" s="122"/>
      <c r="B1672" s="122"/>
      <c r="C1672" s="122"/>
      <c r="D1672" s="122"/>
      <c r="E1672" s="122"/>
      <c r="F1672" s="122"/>
      <c r="G1672" s="199"/>
      <c r="H1672" s="122"/>
      <c r="I1672" s="122"/>
      <c r="J1672" s="122"/>
      <c r="K1672" s="122"/>
      <c r="L1672" s="122"/>
      <c r="M1672" s="122"/>
      <c r="N1672" s="122"/>
      <c r="O1672" s="122"/>
      <c r="P1672" s="155" t="str">
        <f t="shared" si="338"/>
        <v xml:space="preserve"> </v>
      </c>
      <c r="Q1672" s="155" t="str">
        <f>IF(P1672="在读",IF(IFERROR(FIND("一",C1672),0)&gt;0,"一对一",VLOOKUP(LEFT(C1672,3),班级编码!A:H,8,0)),P1672)</f>
        <v xml:space="preserve"> </v>
      </c>
      <c r="R1672" s="157">
        <f t="shared" si="339"/>
        <v>0</v>
      </c>
      <c r="S1672" s="151">
        <f t="shared" si="340"/>
        <v>0</v>
      </c>
      <c r="T1672" s="151" t="str">
        <f t="shared" si="341"/>
        <v/>
      </c>
      <c r="U1672" s="151" t="str">
        <f t="shared" si="342"/>
        <v/>
      </c>
      <c r="V1672" s="151" t="str">
        <f t="shared" si="343"/>
        <v/>
      </c>
      <c r="W1672" s="151" t="str">
        <f t="shared" si="344"/>
        <v/>
      </c>
      <c r="X1672" s="151">
        <f t="shared" si="345"/>
        <v>0</v>
      </c>
      <c r="Y1672" s="151">
        <f t="shared" si="346"/>
        <v>0</v>
      </c>
      <c r="Z1672" s="151" t="str">
        <f t="shared" si="347"/>
        <v/>
      </c>
      <c r="AA1672" s="151">
        <f>COUNTIF($F$2:F1672,F1672)</f>
        <v>0</v>
      </c>
      <c r="AB1672" s="156" t="str">
        <f t="shared" si="348"/>
        <v/>
      </c>
      <c r="AC1672" t="e">
        <f>VLOOKUP(C1672,'2-班级信息'!A:AH,31,0)</f>
        <v>#N/A</v>
      </c>
      <c r="AD1672" t="e">
        <f>VLOOKUP(C1672,'2-班级信息'!A:AH,8,0)</f>
        <v>#N/A</v>
      </c>
      <c r="AE1672" t="e">
        <f t="shared" si="349"/>
        <v>#N/A</v>
      </c>
      <c r="AF1672" t="e">
        <f t="shared" si="350"/>
        <v>#N/A</v>
      </c>
    </row>
    <row r="1673" spans="1:32">
      <c r="A1673" s="122"/>
      <c r="B1673" s="122"/>
      <c r="C1673" s="122"/>
      <c r="D1673" s="122"/>
      <c r="E1673" s="122"/>
      <c r="F1673" s="122"/>
      <c r="G1673" s="199"/>
      <c r="H1673" s="122"/>
      <c r="I1673" s="122"/>
      <c r="J1673" s="122"/>
      <c r="K1673" s="122"/>
      <c r="L1673" s="122"/>
      <c r="M1673" s="122"/>
      <c r="N1673" s="122"/>
      <c r="O1673" s="122"/>
      <c r="P1673" s="155" t="str">
        <f t="shared" si="338"/>
        <v xml:space="preserve"> </v>
      </c>
      <c r="Q1673" s="155" t="str">
        <f>IF(P1673="在读",IF(IFERROR(FIND("一",C1673),0)&gt;0,"一对一",VLOOKUP(LEFT(C1673,3),班级编码!A:H,8,0)),P1673)</f>
        <v xml:space="preserve"> </v>
      </c>
      <c r="R1673" s="157">
        <f t="shared" si="339"/>
        <v>0</v>
      </c>
      <c r="S1673" s="151">
        <f t="shared" si="340"/>
        <v>0</v>
      </c>
      <c r="T1673" s="151" t="str">
        <f t="shared" si="341"/>
        <v/>
      </c>
      <c r="U1673" s="151" t="str">
        <f t="shared" si="342"/>
        <v/>
      </c>
      <c r="V1673" s="151" t="str">
        <f t="shared" si="343"/>
        <v/>
      </c>
      <c r="W1673" s="151" t="str">
        <f t="shared" si="344"/>
        <v/>
      </c>
      <c r="X1673" s="151">
        <f t="shared" si="345"/>
        <v>0</v>
      </c>
      <c r="Y1673" s="151">
        <f t="shared" si="346"/>
        <v>0</v>
      </c>
      <c r="Z1673" s="151" t="str">
        <f t="shared" si="347"/>
        <v/>
      </c>
      <c r="AA1673" s="151">
        <f>COUNTIF($F$2:F1673,F1673)</f>
        <v>0</v>
      </c>
      <c r="AB1673" s="156" t="str">
        <f t="shared" si="348"/>
        <v/>
      </c>
      <c r="AC1673" t="e">
        <f>VLOOKUP(C1673,'2-班级信息'!A:AH,31,0)</f>
        <v>#N/A</v>
      </c>
      <c r="AD1673" t="e">
        <f>VLOOKUP(C1673,'2-班级信息'!A:AH,8,0)</f>
        <v>#N/A</v>
      </c>
      <c r="AE1673" t="e">
        <f t="shared" si="349"/>
        <v>#N/A</v>
      </c>
      <c r="AF1673" t="e">
        <f t="shared" si="350"/>
        <v>#N/A</v>
      </c>
    </row>
    <row r="1674" spans="1:32">
      <c r="A1674" s="122"/>
      <c r="B1674" s="122"/>
      <c r="C1674" s="122"/>
      <c r="D1674" s="122"/>
      <c r="E1674" s="122"/>
      <c r="F1674" s="122"/>
      <c r="G1674" s="199"/>
      <c r="H1674" s="122"/>
      <c r="I1674" s="122"/>
      <c r="J1674" s="122"/>
      <c r="K1674" s="122"/>
      <c r="L1674" s="122"/>
      <c r="M1674" s="122"/>
      <c r="N1674" s="122"/>
      <c r="O1674" s="122"/>
      <c r="P1674" s="155" t="str">
        <f t="shared" si="338"/>
        <v xml:space="preserve"> </v>
      </c>
      <c r="Q1674" s="155" t="str">
        <f>IF(P1674="在读",IF(IFERROR(FIND("一",C1674),0)&gt;0,"一对一",VLOOKUP(LEFT(C1674,3),班级编码!A:H,8,0)),P1674)</f>
        <v xml:space="preserve"> </v>
      </c>
      <c r="R1674" s="157">
        <f t="shared" si="339"/>
        <v>0</v>
      </c>
      <c r="S1674" s="151">
        <f t="shared" si="340"/>
        <v>0</v>
      </c>
      <c r="T1674" s="151" t="str">
        <f t="shared" si="341"/>
        <v/>
      </c>
      <c r="U1674" s="151" t="str">
        <f t="shared" si="342"/>
        <v/>
      </c>
      <c r="V1674" s="151" t="str">
        <f t="shared" si="343"/>
        <v/>
      </c>
      <c r="W1674" s="151" t="str">
        <f t="shared" si="344"/>
        <v/>
      </c>
      <c r="X1674" s="151">
        <f t="shared" si="345"/>
        <v>0</v>
      </c>
      <c r="Y1674" s="151">
        <f t="shared" si="346"/>
        <v>0</v>
      </c>
      <c r="Z1674" s="151" t="str">
        <f t="shared" si="347"/>
        <v/>
      </c>
      <c r="AA1674" s="151">
        <f>COUNTIF($F$2:F1674,F1674)</f>
        <v>0</v>
      </c>
      <c r="AB1674" s="156" t="str">
        <f t="shared" si="348"/>
        <v/>
      </c>
      <c r="AC1674" t="e">
        <f>VLOOKUP(C1674,'2-班级信息'!A:AH,31,0)</f>
        <v>#N/A</v>
      </c>
      <c r="AD1674" t="e">
        <f>VLOOKUP(C1674,'2-班级信息'!A:AH,8,0)</f>
        <v>#N/A</v>
      </c>
      <c r="AE1674" t="e">
        <f t="shared" si="349"/>
        <v>#N/A</v>
      </c>
      <c r="AF1674" t="e">
        <f t="shared" si="350"/>
        <v>#N/A</v>
      </c>
    </row>
    <row r="1675" spans="1:32">
      <c r="A1675" s="122"/>
      <c r="B1675" s="122"/>
      <c r="C1675" s="122"/>
      <c r="D1675" s="122"/>
      <c r="E1675" s="122"/>
      <c r="F1675" s="122"/>
      <c r="G1675" s="199"/>
      <c r="H1675" s="122"/>
      <c r="I1675" s="122"/>
      <c r="J1675" s="122"/>
      <c r="K1675" s="122"/>
      <c r="L1675" s="122"/>
      <c r="M1675" s="122"/>
      <c r="N1675" s="122"/>
      <c r="O1675" s="122"/>
      <c r="P1675" s="155" t="str">
        <f t="shared" si="338"/>
        <v xml:space="preserve"> </v>
      </c>
      <c r="Q1675" s="155" t="str">
        <f>IF(P1675="在读",IF(IFERROR(FIND("一",C1675),0)&gt;0,"一对一",VLOOKUP(LEFT(C1675,3),班级编码!A:H,8,0)),P1675)</f>
        <v xml:space="preserve"> </v>
      </c>
      <c r="R1675" s="157">
        <f t="shared" si="339"/>
        <v>0</v>
      </c>
      <c r="S1675" s="151">
        <f t="shared" si="340"/>
        <v>0</v>
      </c>
      <c r="T1675" s="151" t="str">
        <f t="shared" si="341"/>
        <v/>
      </c>
      <c r="U1675" s="151" t="str">
        <f t="shared" si="342"/>
        <v/>
      </c>
      <c r="V1675" s="151" t="str">
        <f t="shared" si="343"/>
        <v/>
      </c>
      <c r="W1675" s="151" t="str">
        <f t="shared" si="344"/>
        <v/>
      </c>
      <c r="X1675" s="151">
        <f t="shared" si="345"/>
        <v>0</v>
      </c>
      <c r="Y1675" s="151">
        <f t="shared" si="346"/>
        <v>0</v>
      </c>
      <c r="Z1675" s="151" t="str">
        <f t="shared" si="347"/>
        <v/>
      </c>
      <c r="AA1675" s="151">
        <f>COUNTIF($F$2:F1675,F1675)</f>
        <v>0</v>
      </c>
      <c r="AB1675" s="156" t="str">
        <f t="shared" si="348"/>
        <v/>
      </c>
      <c r="AC1675" t="e">
        <f>VLOOKUP(C1675,'2-班级信息'!A:AH,31,0)</f>
        <v>#N/A</v>
      </c>
      <c r="AD1675" t="e">
        <f>VLOOKUP(C1675,'2-班级信息'!A:AH,8,0)</f>
        <v>#N/A</v>
      </c>
      <c r="AE1675" t="e">
        <f t="shared" si="349"/>
        <v>#N/A</v>
      </c>
      <c r="AF1675" t="e">
        <f t="shared" si="350"/>
        <v>#N/A</v>
      </c>
    </row>
    <row r="1676" spans="1:32">
      <c r="A1676" s="122"/>
      <c r="B1676" s="122"/>
      <c r="C1676" s="122"/>
      <c r="D1676" s="122"/>
      <c r="E1676" s="122"/>
      <c r="F1676" s="122"/>
      <c r="G1676" s="199"/>
      <c r="H1676" s="122"/>
      <c r="I1676" s="122"/>
      <c r="J1676" s="122"/>
      <c r="K1676" s="122"/>
      <c r="L1676" s="122"/>
      <c r="M1676" s="122"/>
      <c r="N1676" s="122"/>
      <c r="O1676" s="122"/>
      <c r="P1676" s="155" t="str">
        <f t="shared" si="338"/>
        <v xml:space="preserve"> </v>
      </c>
      <c r="Q1676" s="155" t="str">
        <f>IF(P1676="在读",IF(IFERROR(FIND("一",C1676),0)&gt;0,"一对一",VLOOKUP(LEFT(C1676,3),班级编码!A:H,8,0)),P1676)</f>
        <v xml:space="preserve"> </v>
      </c>
      <c r="R1676" s="157">
        <f t="shared" si="339"/>
        <v>0</v>
      </c>
      <c r="S1676" s="151">
        <f t="shared" si="340"/>
        <v>0</v>
      </c>
      <c r="T1676" s="151" t="str">
        <f t="shared" si="341"/>
        <v/>
      </c>
      <c r="U1676" s="151" t="str">
        <f t="shared" si="342"/>
        <v/>
      </c>
      <c r="V1676" s="151" t="str">
        <f t="shared" si="343"/>
        <v/>
      </c>
      <c r="W1676" s="151" t="str">
        <f t="shared" si="344"/>
        <v/>
      </c>
      <c r="X1676" s="151">
        <f t="shared" si="345"/>
        <v>0</v>
      </c>
      <c r="Y1676" s="151">
        <f t="shared" si="346"/>
        <v>0</v>
      </c>
      <c r="Z1676" s="151" t="str">
        <f t="shared" si="347"/>
        <v/>
      </c>
      <c r="AA1676" s="151">
        <f>COUNTIF($F$2:F1676,F1676)</f>
        <v>0</v>
      </c>
      <c r="AB1676" s="156" t="str">
        <f t="shared" si="348"/>
        <v/>
      </c>
      <c r="AC1676" t="e">
        <f>VLOOKUP(C1676,'2-班级信息'!A:AH,31,0)</f>
        <v>#N/A</v>
      </c>
      <c r="AD1676" t="e">
        <f>VLOOKUP(C1676,'2-班级信息'!A:AH,8,0)</f>
        <v>#N/A</v>
      </c>
      <c r="AE1676" t="e">
        <f t="shared" si="349"/>
        <v>#N/A</v>
      </c>
      <c r="AF1676" t="e">
        <f t="shared" si="350"/>
        <v>#N/A</v>
      </c>
    </row>
    <row r="1677" spans="1:32">
      <c r="A1677" s="122"/>
      <c r="B1677" s="122"/>
      <c r="C1677" s="122"/>
      <c r="D1677" s="122"/>
      <c r="E1677" s="122"/>
      <c r="F1677" s="122"/>
      <c r="G1677" s="199"/>
      <c r="H1677" s="122"/>
      <c r="I1677" s="122"/>
      <c r="J1677" s="122"/>
      <c r="K1677" s="122"/>
      <c r="L1677" s="122"/>
      <c r="M1677" s="122"/>
      <c r="N1677" s="122"/>
      <c r="O1677" s="122"/>
      <c r="P1677" s="155" t="str">
        <f t="shared" si="338"/>
        <v xml:space="preserve"> </v>
      </c>
      <c r="Q1677" s="155" t="str">
        <f>IF(P1677="在读",IF(IFERROR(FIND("一",C1677),0)&gt;0,"一对一",VLOOKUP(LEFT(C1677,3),班级编码!A:H,8,0)),P1677)</f>
        <v xml:space="preserve"> </v>
      </c>
      <c r="R1677" s="157">
        <f t="shared" si="339"/>
        <v>0</v>
      </c>
      <c r="S1677" s="151">
        <f t="shared" si="340"/>
        <v>0</v>
      </c>
      <c r="T1677" s="151" t="str">
        <f t="shared" si="341"/>
        <v/>
      </c>
      <c r="U1677" s="151" t="str">
        <f t="shared" si="342"/>
        <v/>
      </c>
      <c r="V1677" s="151" t="str">
        <f t="shared" si="343"/>
        <v/>
      </c>
      <c r="W1677" s="151" t="str">
        <f t="shared" si="344"/>
        <v/>
      </c>
      <c r="X1677" s="151">
        <f t="shared" si="345"/>
        <v>0</v>
      </c>
      <c r="Y1677" s="151">
        <f t="shared" si="346"/>
        <v>0</v>
      </c>
      <c r="Z1677" s="151" t="str">
        <f t="shared" si="347"/>
        <v/>
      </c>
      <c r="AA1677" s="151">
        <f>COUNTIF($F$2:F1677,F1677)</f>
        <v>0</v>
      </c>
      <c r="AB1677" s="156" t="str">
        <f t="shared" si="348"/>
        <v/>
      </c>
      <c r="AC1677" t="e">
        <f>VLOOKUP(C1677,'2-班级信息'!A:AH,31,0)</f>
        <v>#N/A</v>
      </c>
      <c r="AD1677" t="e">
        <f>VLOOKUP(C1677,'2-班级信息'!A:AH,8,0)</f>
        <v>#N/A</v>
      </c>
      <c r="AE1677" t="e">
        <f t="shared" si="349"/>
        <v>#N/A</v>
      </c>
      <c r="AF1677" t="e">
        <f t="shared" si="350"/>
        <v>#N/A</v>
      </c>
    </row>
    <row r="1678" spans="1:32">
      <c r="A1678" s="122"/>
      <c r="B1678" s="122"/>
      <c r="C1678" s="122"/>
      <c r="D1678" s="122"/>
      <c r="E1678" s="122"/>
      <c r="F1678" s="122"/>
      <c r="G1678" s="199"/>
      <c r="H1678" s="122"/>
      <c r="I1678" s="122"/>
      <c r="J1678" s="122"/>
      <c r="K1678" s="122"/>
      <c r="L1678" s="122"/>
      <c r="M1678" s="122"/>
      <c r="N1678" s="122"/>
      <c r="O1678" s="122"/>
      <c r="P1678" s="155" t="str">
        <f t="shared" si="338"/>
        <v xml:space="preserve"> </v>
      </c>
      <c r="Q1678" s="155" t="str">
        <f>IF(P1678="在读",IF(IFERROR(FIND("一",C1678),0)&gt;0,"一对一",VLOOKUP(LEFT(C1678,3),班级编码!A:H,8,0)),P1678)</f>
        <v xml:space="preserve"> </v>
      </c>
      <c r="R1678" s="157">
        <f t="shared" si="339"/>
        <v>0</v>
      </c>
      <c r="S1678" s="151">
        <f t="shared" si="340"/>
        <v>0</v>
      </c>
      <c r="T1678" s="151" t="str">
        <f t="shared" si="341"/>
        <v/>
      </c>
      <c r="U1678" s="151" t="str">
        <f t="shared" si="342"/>
        <v/>
      </c>
      <c r="V1678" s="151" t="str">
        <f t="shared" si="343"/>
        <v/>
      </c>
      <c r="W1678" s="151" t="str">
        <f t="shared" si="344"/>
        <v/>
      </c>
      <c r="X1678" s="151">
        <f t="shared" si="345"/>
        <v>0</v>
      </c>
      <c r="Y1678" s="151">
        <f t="shared" si="346"/>
        <v>0</v>
      </c>
      <c r="Z1678" s="151" t="str">
        <f t="shared" si="347"/>
        <v/>
      </c>
      <c r="AA1678" s="151">
        <f>COUNTIF($F$2:F1678,F1678)</f>
        <v>0</v>
      </c>
      <c r="AB1678" s="156" t="str">
        <f t="shared" si="348"/>
        <v/>
      </c>
      <c r="AC1678" t="e">
        <f>VLOOKUP(C1678,'2-班级信息'!A:AH,31,0)</f>
        <v>#N/A</v>
      </c>
      <c r="AD1678" t="e">
        <f>VLOOKUP(C1678,'2-班级信息'!A:AH,8,0)</f>
        <v>#N/A</v>
      </c>
      <c r="AE1678" t="e">
        <f t="shared" si="349"/>
        <v>#N/A</v>
      </c>
      <c r="AF1678" t="e">
        <f t="shared" si="350"/>
        <v>#N/A</v>
      </c>
    </row>
    <row r="1679" spans="1:32">
      <c r="A1679" s="122"/>
      <c r="B1679" s="122"/>
      <c r="C1679" s="122"/>
      <c r="D1679" s="122"/>
      <c r="E1679" s="122"/>
      <c r="F1679" s="122"/>
      <c r="G1679" s="199"/>
      <c r="H1679" s="122"/>
      <c r="I1679" s="122"/>
      <c r="J1679" s="122"/>
      <c r="K1679" s="122"/>
      <c r="L1679" s="122"/>
      <c r="M1679" s="122"/>
      <c r="N1679" s="122"/>
      <c r="O1679" s="122"/>
      <c r="P1679" s="155" t="str">
        <f t="shared" si="338"/>
        <v xml:space="preserve"> </v>
      </c>
      <c r="Q1679" s="155" t="str">
        <f>IF(P1679="在读",IF(IFERROR(FIND("一",C1679),0)&gt;0,"一对一",VLOOKUP(LEFT(C1679,3),班级编码!A:H,8,0)),P1679)</f>
        <v xml:space="preserve"> </v>
      </c>
      <c r="R1679" s="157">
        <f t="shared" si="339"/>
        <v>0</v>
      </c>
      <c r="S1679" s="151">
        <f t="shared" si="340"/>
        <v>0</v>
      </c>
      <c r="T1679" s="151" t="str">
        <f t="shared" si="341"/>
        <v/>
      </c>
      <c r="U1679" s="151" t="str">
        <f t="shared" si="342"/>
        <v/>
      </c>
      <c r="V1679" s="151" t="str">
        <f t="shared" si="343"/>
        <v/>
      </c>
      <c r="W1679" s="151" t="str">
        <f t="shared" si="344"/>
        <v/>
      </c>
      <c r="X1679" s="151">
        <f t="shared" si="345"/>
        <v>0</v>
      </c>
      <c r="Y1679" s="151">
        <f t="shared" si="346"/>
        <v>0</v>
      </c>
      <c r="Z1679" s="151" t="str">
        <f t="shared" si="347"/>
        <v/>
      </c>
      <c r="AA1679" s="151">
        <f>COUNTIF($F$2:F1679,F1679)</f>
        <v>0</v>
      </c>
      <c r="AB1679" s="156" t="str">
        <f t="shared" si="348"/>
        <v/>
      </c>
      <c r="AC1679" t="e">
        <f>VLOOKUP(C1679,'2-班级信息'!A:AH,31,0)</f>
        <v>#N/A</v>
      </c>
      <c r="AD1679" t="e">
        <f>VLOOKUP(C1679,'2-班级信息'!A:AH,8,0)</f>
        <v>#N/A</v>
      </c>
      <c r="AE1679" t="e">
        <f t="shared" si="349"/>
        <v>#N/A</v>
      </c>
      <c r="AF1679" t="e">
        <f t="shared" si="350"/>
        <v>#N/A</v>
      </c>
    </row>
    <row r="1680" spans="1:32">
      <c r="A1680" s="122"/>
      <c r="B1680" s="122"/>
      <c r="C1680" s="122"/>
      <c r="D1680" s="122"/>
      <c r="E1680" s="122"/>
      <c r="F1680" s="122"/>
      <c r="G1680" s="199"/>
      <c r="H1680" s="122"/>
      <c r="I1680" s="122"/>
      <c r="J1680" s="122"/>
      <c r="K1680" s="122"/>
      <c r="L1680" s="122"/>
      <c r="M1680" s="122"/>
      <c r="N1680" s="122"/>
      <c r="O1680" s="122"/>
      <c r="P1680" s="155" t="str">
        <f t="shared" si="338"/>
        <v xml:space="preserve"> </v>
      </c>
      <c r="Q1680" s="155" t="str">
        <f>IF(P1680="在读",IF(IFERROR(FIND("一",C1680),0)&gt;0,"一对一",VLOOKUP(LEFT(C1680,3),班级编码!A:H,8,0)),P1680)</f>
        <v xml:space="preserve"> </v>
      </c>
      <c r="R1680" s="157">
        <f t="shared" si="339"/>
        <v>0</v>
      </c>
      <c r="S1680" s="151">
        <f t="shared" si="340"/>
        <v>0</v>
      </c>
      <c r="T1680" s="151" t="str">
        <f t="shared" si="341"/>
        <v/>
      </c>
      <c r="U1680" s="151" t="str">
        <f t="shared" si="342"/>
        <v/>
      </c>
      <c r="V1680" s="151" t="str">
        <f t="shared" si="343"/>
        <v/>
      </c>
      <c r="W1680" s="151" t="str">
        <f t="shared" si="344"/>
        <v/>
      </c>
      <c r="X1680" s="151">
        <f t="shared" si="345"/>
        <v>0</v>
      </c>
      <c r="Y1680" s="151">
        <f t="shared" si="346"/>
        <v>0</v>
      </c>
      <c r="Z1680" s="151" t="str">
        <f t="shared" si="347"/>
        <v/>
      </c>
      <c r="AA1680" s="151">
        <f>COUNTIF($F$2:F1680,F1680)</f>
        <v>0</v>
      </c>
      <c r="AB1680" s="156" t="str">
        <f t="shared" si="348"/>
        <v/>
      </c>
      <c r="AC1680" t="e">
        <f>VLOOKUP(C1680,'2-班级信息'!A:AH,31,0)</f>
        <v>#N/A</v>
      </c>
      <c r="AD1680" t="e">
        <f>VLOOKUP(C1680,'2-班级信息'!A:AH,8,0)</f>
        <v>#N/A</v>
      </c>
      <c r="AE1680" t="e">
        <f t="shared" si="349"/>
        <v>#N/A</v>
      </c>
      <c r="AF1680" t="e">
        <f t="shared" si="350"/>
        <v>#N/A</v>
      </c>
    </row>
    <row r="1681" spans="1:32">
      <c r="A1681" s="122"/>
      <c r="B1681" s="122"/>
      <c r="C1681" s="122"/>
      <c r="D1681" s="122"/>
      <c r="E1681" s="122"/>
      <c r="F1681" s="122"/>
      <c r="G1681" s="199"/>
      <c r="H1681" s="122"/>
      <c r="I1681" s="122"/>
      <c r="J1681" s="122"/>
      <c r="K1681" s="122"/>
      <c r="L1681" s="122"/>
      <c r="M1681" s="122"/>
      <c r="N1681" s="122"/>
      <c r="O1681" s="122"/>
      <c r="P1681" s="155" t="str">
        <f t="shared" si="338"/>
        <v xml:space="preserve"> </v>
      </c>
      <c r="Q1681" s="155" t="str">
        <f>IF(P1681="在读",IF(IFERROR(FIND("一",C1681),0)&gt;0,"一对一",VLOOKUP(LEFT(C1681,3),班级编码!A:H,8,0)),P1681)</f>
        <v xml:space="preserve"> </v>
      </c>
      <c r="R1681" s="157">
        <f t="shared" si="339"/>
        <v>0</v>
      </c>
      <c r="S1681" s="151">
        <f t="shared" si="340"/>
        <v>0</v>
      </c>
      <c r="T1681" s="151" t="str">
        <f t="shared" si="341"/>
        <v/>
      </c>
      <c r="U1681" s="151" t="str">
        <f t="shared" si="342"/>
        <v/>
      </c>
      <c r="V1681" s="151" t="str">
        <f t="shared" si="343"/>
        <v/>
      </c>
      <c r="W1681" s="151" t="str">
        <f t="shared" si="344"/>
        <v/>
      </c>
      <c r="X1681" s="151">
        <f t="shared" si="345"/>
        <v>0</v>
      </c>
      <c r="Y1681" s="151">
        <f t="shared" si="346"/>
        <v>0</v>
      </c>
      <c r="Z1681" s="151" t="str">
        <f t="shared" si="347"/>
        <v/>
      </c>
      <c r="AA1681" s="151">
        <f>COUNTIF($F$2:F1681,F1681)</f>
        <v>0</v>
      </c>
      <c r="AB1681" s="156" t="str">
        <f t="shared" si="348"/>
        <v/>
      </c>
      <c r="AC1681" t="e">
        <f>VLOOKUP(C1681,'2-班级信息'!A:AH,31,0)</f>
        <v>#N/A</v>
      </c>
      <c r="AD1681" t="e">
        <f>VLOOKUP(C1681,'2-班级信息'!A:AH,8,0)</f>
        <v>#N/A</v>
      </c>
      <c r="AE1681" t="e">
        <f t="shared" si="349"/>
        <v>#N/A</v>
      </c>
      <c r="AF1681" t="e">
        <f t="shared" si="350"/>
        <v>#N/A</v>
      </c>
    </row>
    <row r="1682" spans="1:32">
      <c r="A1682" s="122"/>
      <c r="B1682" s="122"/>
      <c r="C1682" s="122"/>
      <c r="D1682" s="122"/>
      <c r="E1682" s="122"/>
      <c r="F1682" s="122"/>
      <c r="G1682" s="199"/>
      <c r="H1682" s="122"/>
      <c r="I1682" s="122"/>
      <c r="J1682" s="122"/>
      <c r="K1682" s="122"/>
      <c r="L1682" s="122"/>
      <c r="M1682" s="122"/>
      <c r="N1682" s="122"/>
      <c r="O1682" s="122"/>
      <c r="P1682" s="155" t="str">
        <f t="shared" si="338"/>
        <v xml:space="preserve"> </v>
      </c>
      <c r="Q1682" s="155" t="str">
        <f>IF(P1682="在读",IF(IFERROR(FIND("一",C1682),0)&gt;0,"一对一",VLOOKUP(LEFT(C1682,3),班级编码!A:H,8,0)),P1682)</f>
        <v xml:space="preserve"> </v>
      </c>
      <c r="R1682" s="157">
        <f t="shared" si="339"/>
        <v>0</v>
      </c>
      <c r="S1682" s="151">
        <f t="shared" si="340"/>
        <v>0</v>
      </c>
      <c r="T1682" s="151" t="str">
        <f t="shared" si="341"/>
        <v/>
      </c>
      <c r="U1682" s="151" t="str">
        <f t="shared" si="342"/>
        <v/>
      </c>
      <c r="V1682" s="151" t="str">
        <f t="shared" si="343"/>
        <v/>
      </c>
      <c r="W1682" s="151" t="str">
        <f t="shared" si="344"/>
        <v/>
      </c>
      <c r="X1682" s="151">
        <f t="shared" si="345"/>
        <v>0</v>
      </c>
      <c r="Y1682" s="151">
        <f t="shared" si="346"/>
        <v>0</v>
      </c>
      <c r="Z1682" s="151" t="str">
        <f t="shared" si="347"/>
        <v/>
      </c>
      <c r="AA1682" s="151">
        <f>COUNTIF($F$2:F1682,F1682)</f>
        <v>0</v>
      </c>
      <c r="AB1682" s="156" t="str">
        <f t="shared" si="348"/>
        <v/>
      </c>
      <c r="AC1682" t="e">
        <f>VLOOKUP(C1682,'2-班级信息'!A:AH,31,0)</f>
        <v>#N/A</v>
      </c>
      <c r="AD1682" t="e">
        <f>VLOOKUP(C1682,'2-班级信息'!A:AH,8,0)</f>
        <v>#N/A</v>
      </c>
      <c r="AE1682" t="e">
        <f t="shared" si="349"/>
        <v>#N/A</v>
      </c>
      <c r="AF1682" t="e">
        <f t="shared" si="350"/>
        <v>#N/A</v>
      </c>
    </row>
    <row r="1683" spans="1:32">
      <c r="A1683" s="122"/>
      <c r="B1683" s="122"/>
      <c r="C1683" s="122"/>
      <c r="D1683" s="122"/>
      <c r="E1683" s="122"/>
      <c r="F1683" s="122"/>
      <c r="G1683" s="199"/>
      <c r="H1683" s="122"/>
      <c r="I1683" s="122"/>
      <c r="J1683" s="122"/>
      <c r="K1683" s="122"/>
      <c r="L1683" s="122"/>
      <c r="M1683" s="122"/>
      <c r="N1683" s="122"/>
      <c r="O1683" s="122"/>
      <c r="P1683" s="155" t="str">
        <f t="shared" si="338"/>
        <v xml:space="preserve"> </v>
      </c>
      <c r="Q1683" s="155" t="str">
        <f>IF(P1683="在读",IF(IFERROR(FIND("一",C1683),0)&gt;0,"一对一",VLOOKUP(LEFT(C1683,3),班级编码!A:H,8,0)),P1683)</f>
        <v xml:space="preserve"> </v>
      </c>
      <c r="R1683" s="157">
        <f t="shared" si="339"/>
        <v>0</v>
      </c>
      <c r="S1683" s="151">
        <f t="shared" si="340"/>
        <v>0</v>
      </c>
      <c r="T1683" s="151" t="str">
        <f t="shared" si="341"/>
        <v/>
      </c>
      <c r="U1683" s="151" t="str">
        <f t="shared" si="342"/>
        <v/>
      </c>
      <c r="V1683" s="151" t="str">
        <f t="shared" si="343"/>
        <v/>
      </c>
      <c r="W1683" s="151" t="str">
        <f t="shared" si="344"/>
        <v/>
      </c>
      <c r="X1683" s="151">
        <f t="shared" si="345"/>
        <v>0</v>
      </c>
      <c r="Y1683" s="151">
        <f t="shared" si="346"/>
        <v>0</v>
      </c>
      <c r="Z1683" s="151" t="str">
        <f t="shared" si="347"/>
        <v/>
      </c>
      <c r="AA1683" s="151">
        <f>COUNTIF($F$2:F1683,F1683)</f>
        <v>0</v>
      </c>
      <c r="AB1683" s="156" t="str">
        <f t="shared" si="348"/>
        <v/>
      </c>
      <c r="AC1683" t="e">
        <f>VLOOKUP(C1683,'2-班级信息'!A:AH,31,0)</f>
        <v>#N/A</v>
      </c>
      <c r="AD1683" t="e">
        <f>VLOOKUP(C1683,'2-班级信息'!A:AH,8,0)</f>
        <v>#N/A</v>
      </c>
      <c r="AE1683" t="e">
        <f t="shared" si="349"/>
        <v>#N/A</v>
      </c>
      <c r="AF1683" t="e">
        <f t="shared" si="350"/>
        <v>#N/A</v>
      </c>
    </row>
    <row r="1684" spans="1:32">
      <c r="A1684" s="122"/>
      <c r="B1684" s="122"/>
      <c r="C1684" s="122"/>
      <c r="D1684" s="122"/>
      <c r="E1684" s="122"/>
      <c r="F1684" s="122"/>
      <c r="G1684" s="199"/>
      <c r="H1684" s="122"/>
      <c r="I1684" s="122"/>
      <c r="J1684" s="122"/>
      <c r="K1684" s="122"/>
      <c r="L1684" s="122"/>
      <c r="M1684" s="122"/>
      <c r="N1684" s="122"/>
      <c r="O1684" s="122"/>
      <c r="P1684" s="155" t="str">
        <f t="shared" si="338"/>
        <v xml:space="preserve"> </v>
      </c>
      <c r="Q1684" s="155" t="str">
        <f>IF(P1684="在读",IF(IFERROR(FIND("一",C1684),0)&gt;0,"一对一",VLOOKUP(LEFT(C1684,3),班级编码!A:H,8,0)),P1684)</f>
        <v xml:space="preserve"> </v>
      </c>
      <c r="R1684" s="157">
        <f t="shared" si="339"/>
        <v>0</v>
      </c>
      <c r="S1684" s="151">
        <f t="shared" si="340"/>
        <v>0</v>
      </c>
      <c r="T1684" s="151" t="str">
        <f t="shared" si="341"/>
        <v/>
      </c>
      <c r="U1684" s="151" t="str">
        <f t="shared" si="342"/>
        <v/>
      </c>
      <c r="V1684" s="151" t="str">
        <f t="shared" si="343"/>
        <v/>
      </c>
      <c r="W1684" s="151" t="str">
        <f t="shared" si="344"/>
        <v/>
      </c>
      <c r="X1684" s="151">
        <f t="shared" si="345"/>
        <v>0</v>
      </c>
      <c r="Y1684" s="151">
        <f t="shared" si="346"/>
        <v>0</v>
      </c>
      <c r="Z1684" s="151" t="str">
        <f t="shared" si="347"/>
        <v/>
      </c>
      <c r="AA1684" s="151">
        <f>COUNTIF($F$2:F1684,F1684)</f>
        <v>0</v>
      </c>
      <c r="AB1684" s="156" t="str">
        <f t="shared" si="348"/>
        <v/>
      </c>
      <c r="AC1684" t="e">
        <f>VLOOKUP(C1684,'2-班级信息'!A:AH,31,0)</f>
        <v>#N/A</v>
      </c>
      <c r="AD1684" t="e">
        <f>VLOOKUP(C1684,'2-班级信息'!A:AH,8,0)</f>
        <v>#N/A</v>
      </c>
      <c r="AE1684" t="e">
        <f t="shared" si="349"/>
        <v>#N/A</v>
      </c>
      <c r="AF1684" t="e">
        <f t="shared" si="350"/>
        <v>#N/A</v>
      </c>
    </row>
    <row r="1685" spans="1:32">
      <c r="A1685" s="122"/>
      <c r="B1685" s="122"/>
      <c r="C1685" s="122"/>
      <c r="D1685" s="122"/>
      <c r="E1685" s="122"/>
      <c r="F1685" s="122"/>
      <c r="G1685" s="199"/>
      <c r="H1685" s="122"/>
      <c r="I1685" s="122"/>
      <c r="J1685" s="122"/>
      <c r="K1685" s="122"/>
      <c r="L1685" s="122"/>
      <c r="M1685" s="122"/>
      <c r="N1685" s="122"/>
      <c r="O1685" s="122"/>
      <c r="P1685" s="155" t="str">
        <f t="shared" si="338"/>
        <v xml:space="preserve"> </v>
      </c>
      <c r="Q1685" s="155" t="str">
        <f>IF(P1685="在读",IF(IFERROR(FIND("一",C1685),0)&gt;0,"一对一",VLOOKUP(LEFT(C1685,3),班级编码!A:H,8,0)),P1685)</f>
        <v xml:space="preserve"> </v>
      </c>
      <c r="R1685" s="157">
        <f t="shared" si="339"/>
        <v>0</v>
      </c>
      <c r="S1685" s="151">
        <f t="shared" si="340"/>
        <v>0</v>
      </c>
      <c r="T1685" s="151" t="str">
        <f t="shared" si="341"/>
        <v/>
      </c>
      <c r="U1685" s="151" t="str">
        <f t="shared" si="342"/>
        <v/>
      </c>
      <c r="V1685" s="151" t="str">
        <f t="shared" si="343"/>
        <v/>
      </c>
      <c r="W1685" s="151" t="str">
        <f t="shared" si="344"/>
        <v/>
      </c>
      <c r="X1685" s="151">
        <f t="shared" si="345"/>
        <v>0</v>
      </c>
      <c r="Y1685" s="151">
        <f t="shared" si="346"/>
        <v>0</v>
      </c>
      <c r="Z1685" s="151" t="str">
        <f t="shared" si="347"/>
        <v/>
      </c>
      <c r="AA1685" s="151">
        <f>COUNTIF($F$2:F1685,F1685)</f>
        <v>0</v>
      </c>
      <c r="AB1685" s="156" t="str">
        <f t="shared" si="348"/>
        <v/>
      </c>
      <c r="AC1685" t="e">
        <f>VLOOKUP(C1685,'2-班级信息'!A:AH,31,0)</f>
        <v>#N/A</v>
      </c>
      <c r="AD1685" t="e">
        <f>VLOOKUP(C1685,'2-班级信息'!A:AH,8,0)</f>
        <v>#N/A</v>
      </c>
      <c r="AE1685" t="e">
        <f t="shared" si="349"/>
        <v>#N/A</v>
      </c>
      <c r="AF1685" t="e">
        <f t="shared" si="350"/>
        <v>#N/A</v>
      </c>
    </row>
    <row r="1686" spans="1:32">
      <c r="A1686" s="122"/>
      <c r="B1686" s="122"/>
      <c r="C1686" s="122"/>
      <c r="D1686" s="122"/>
      <c r="E1686" s="122"/>
      <c r="F1686" s="122"/>
      <c r="G1686" s="199"/>
      <c r="H1686" s="122"/>
      <c r="I1686" s="122"/>
      <c r="J1686" s="122"/>
      <c r="K1686" s="122"/>
      <c r="L1686" s="122"/>
      <c r="M1686" s="122"/>
      <c r="N1686" s="122"/>
      <c r="O1686" s="122"/>
      <c r="P1686" s="155" t="str">
        <f t="shared" si="338"/>
        <v xml:space="preserve"> </v>
      </c>
      <c r="Q1686" s="155" t="str">
        <f>IF(P1686="在读",IF(IFERROR(FIND("一",C1686),0)&gt;0,"一对一",VLOOKUP(LEFT(C1686,3),班级编码!A:H,8,0)),P1686)</f>
        <v xml:space="preserve"> </v>
      </c>
      <c r="R1686" s="157">
        <f t="shared" si="339"/>
        <v>0</v>
      </c>
      <c r="S1686" s="151">
        <f t="shared" si="340"/>
        <v>0</v>
      </c>
      <c r="T1686" s="151" t="str">
        <f t="shared" si="341"/>
        <v/>
      </c>
      <c r="U1686" s="151" t="str">
        <f t="shared" si="342"/>
        <v/>
      </c>
      <c r="V1686" s="151" t="str">
        <f t="shared" si="343"/>
        <v/>
      </c>
      <c r="W1686" s="151" t="str">
        <f t="shared" si="344"/>
        <v/>
      </c>
      <c r="X1686" s="151">
        <f t="shared" si="345"/>
        <v>0</v>
      </c>
      <c r="Y1686" s="151">
        <f t="shared" si="346"/>
        <v>0</v>
      </c>
      <c r="Z1686" s="151" t="str">
        <f t="shared" si="347"/>
        <v/>
      </c>
      <c r="AA1686" s="151">
        <f>COUNTIF($F$2:F1686,F1686)</f>
        <v>0</v>
      </c>
      <c r="AB1686" s="156" t="str">
        <f t="shared" si="348"/>
        <v/>
      </c>
      <c r="AC1686" t="e">
        <f>VLOOKUP(C1686,'2-班级信息'!A:AH,31,0)</f>
        <v>#N/A</v>
      </c>
      <c r="AD1686" t="e">
        <f>VLOOKUP(C1686,'2-班级信息'!A:AH,8,0)</f>
        <v>#N/A</v>
      </c>
      <c r="AE1686" t="e">
        <f t="shared" si="349"/>
        <v>#N/A</v>
      </c>
      <c r="AF1686" t="e">
        <f t="shared" si="350"/>
        <v>#N/A</v>
      </c>
    </row>
    <row r="1687" spans="1:32">
      <c r="A1687" s="122"/>
      <c r="B1687" s="122"/>
      <c r="C1687" s="122"/>
      <c r="D1687" s="122"/>
      <c r="E1687" s="122"/>
      <c r="F1687" s="122"/>
      <c r="G1687" s="199"/>
      <c r="H1687" s="122"/>
      <c r="I1687" s="122"/>
      <c r="J1687" s="122"/>
      <c r="K1687" s="122"/>
      <c r="L1687" s="122"/>
      <c r="M1687" s="122"/>
      <c r="N1687" s="122"/>
      <c r="O1687" s="122"/>
      <c r="P1687" s="155" t="str">
        <f t="shared" si="338"/>
        <v xml:space="preserve"> </v>
      </c>
      <c r="Q1687" s="155" t="str">
        <f>IF(P1687="在读",IF(IFERROR(FIND("一",C1687),0)&gt;0,"一对一",VLOOKUP(LEFT(C1687,3),班级编码!A:H,8,0)),P1687)</f>
        <v xml:space="preserve"> </v>
      </c>
      <c r="R1687" s="157">
        <f t="shared" si="339"/>
        <v>0</v>
      </c>
      <c r="S1687" s="151">
        <f t="shared" si="340"/>
        <v>0</v>
      </c>
      <c r="T1687" s="151" t="str">
        <f t="shared" si="341"/>
        <v/>
      </c>
      <c r="U1687" s="151" t="str">
        <f t="shared" si="342"/>
        <v/>
      </c>
      <c r="V1687" s="151" t="str">
        <f t="shared" si="343"/>
        <v/>
      </c>
      <c r="W1687" s="151" t="str">
        <f t="shared" si="344"/>
        <v/>
      </c>
      <c r="X1687" s="151">
        <f t="shared" si="345"/>
        <v>0</v>
      </c>
      <c r="Y1687" s="151">
        <f t="shared" si="346"/>
        <v>0</v>
      </c>
      <c r="Z1687" s="151" t="str">
        <f t="shared" si="347"/>
        <v/>
      </c>
      <c r="AA1687" s="151">
        <f>COUNTIF($F$2:F1687,F1687)</f>
        <v>0</v>
      </c>
      <c r="AB1687" s="156" t="str">
        <f t="shared" si="348"/>
        <v/>
      </c>
      <c r="AC1687" t="e">
        <f>VLOOKUP(C1687,'2-班级信息'!A:AH,31,0)</f>
        <v>#N/A</v>
      </c>
      <c r="AD1687" t="e">
        <f>VLOOKUP(C1687,'2-班级信息'!A:AH,8,0)</f>
        <v>#N/A</v>
      </c>
      <c r="AE1687" t="e">
        <f t="shared" si="349"/>
        <v>#N/A</v>
      </c>
      <c r="AF1687" t="e">
        <f t="shared" si="350"/>
        <v>#N/A</v>
      </c>
    </row>
    <row r="1688" spans="1:32">
      <c r="A1688" s="122"/>
      <c r="B1688" s="122"/>
      <c r="C1688" s="122"/>
      <c r="D1688" s="122"/>
      <c r="E1688" s="122"/>
      <c r="F1688" s="122"/>
      <c r="G1688" s="199"/>
      <c r="H1688" s="122"/>
      <c r="I1688" s="122"/>
      <c r="J1688" s="122"/>
      <c r="K1688" s="122"/>
      <c r="L1688" s="122"/>
      <c r="M1688" s="122"/>
      <c r="N1688" s="122"/>
      <c r="O1688" s="122"/>
      <c r="P1688" s="155" t="str">
        <f t="shared" si="338"/>
        <v xml:space="preserve"> </v>
      </c>
      <c r="Q1688" s="155" t="str">
        <f>IF(P1688="在读",IF(IFERROR(FIND("一",C1688),0)&gt;0,"一对一",VLOOKUP(LEFT(C1688,3),班级编码!A:H,8,0)),P1688)</f>
        <v xml:space="preserve"> </v>
      </c>
      <c r="R1688" s="157">
        <f t="shared" si="339"/>
        <v>0</v>
      </c>
      <c r="S1688" s="151">
        <f t="shared" si="340"/>
        <v>0</v>
      </c>
      <c r="T1688" s="151" t="str">
        <f t="shared" si="341"/>
        <v/>
      </c>
      <c r="U1688" s="151" t="str">
        <f t="shared" si="342"/>
        <v/>
      </c>
      <c r="V1688" s="151" t="str">
        <f t="shared" si="343"/>
        <v/>
      </c>
      <c r="W1688" s="151" t="str">
        <f t="shared" si="344"/>
        <v/>
      </c>
      <c r="X1688" s="151">
        <f t="shared" si="345"/>
        <v>0</v>
      </c>
      <c r="Y1688" s="151">
        <f t="shared" si="346"/>
        <v>0</v>
      </c>
      <c r="Z1688" s="151" t="str">
        <f t="shared" si="347"/>
        <v/>
      </c>
      <c r="AA1688" s="151">
        <f>COUNTIF($F$2:F1688,F1688)</f>
        <v>0</v>
      </c>
      <c r="AB1688" s="156" t="str">
        <f t="shared" si="348"/>
        <v/>
      </c>
      <c r="AC1688" t="e">
        <f>VLOOKUP(C1688,'2-班级信息'!A:AH,31,0)</f>
        <v>#N/A</v>
      </c>
      <c r="AD1688" t="e">
        <f>VLOOKUP(C1688,'2-班级信息'!A:AH,8,0)</f>
        <v>#N/A</v>
      </c>
      <c r="AE1688" t="e">
        <f t="shared" si="349"/>
        <v>#N/A</v>
      </c>
      <c r="AF1688" t="e">
        <f t="shared" si="350"/>
        <v>#N/A</v>
      </c>
    </row>
    <row r="1689" spans="1:32">
      <c r="A1689" s="122"/>
      <c r="B1689" s="122"/>
      <c r="C1689" s="122"/>
      <c r="D1689" s="122"/>
      <c r="E1689" s="122"/>
      <c r="F1689" s="122"/>
      <c r="G1689" s="199"/>
      <c r="H1689" s="122"/>
      <c r="I1689" s="122"/>
      <c r="J1689" s="122"/>
      <c r="K1689" s="122"/>
      <c r="L1689" s="122"/>
      <c r="M1689" s="122"/>
      <c r="N1689" s="122"/>
      <c r="O1689" s="122"/>
      <c r="P1689" s="155" t="str">
        <f t="shared" si="338"/>
        <v xml:space="preserve"> </v>
      </c>
      <c r="Q1689" s="155" t="str">
        <f>IF(P1689="在读",IF(IFERROR(FIND("一",C1689),0)&gt;0,"一对一",VLOOKUP(LEFT(C1689,3),班级编码!A:H,8,0)),P1689)</f>
        <v xml:space="preserve"> </v>
      </c>
      <c r="R1689" s="157">
        <f t="shared" si="339"/>
        <v>0</v>
      </c>
      <c r="S1689" s="151">
        <f t="shared" si="340"/>
        <v>0</v>
      </c>
      <c r="T1689" s="151" t="str">
        <f t="shared" si="341"/>
        <v/>
      </c>
      <c r="U1689" s="151" t="str">
        <f t="shared" si="342"/>
        <v/>
      </c>
      <c r="V1689" s="151" t="str">
        <f t="shared" si="343"/>
        <v/>
      </c>
      <c r="W1689" s="151" t="str">
        <f t="shared" si="344"/>
        <v/>
      </c>
      <c r="X1689" s="151">
        <f t="shared" si="345"/>
        <v>0</v>
      </c>
      <c r="Y1689" s="151">
        <f t="shared" si="346"/>
        <v>0</v>
      </c>
      <c r="Z1689" s="151" t="str">
        <f t="shared" si="347"/>
        <v/>
      </c>
      <c r="AA1689" s="151">
        <f>COUNTIF($F$2:F1689,F1689)</f>
        <v>0</v>
      </c>
      <c r="AB1689" s="156" t="str">
        <f t="shared" si="348"/>
        <v/>
      </c>
      <c r="AC1689" t="e">
        <f>VLOOKUP(C1689,'2-班级信息'!A:AH,31,0)</f>
        <v>#N/A</v>
      </c>
      <c r="AD1689" t="e">
        <f>VLOOKUP(C1689,'2-班级信息'!A:AH,8,0)</f>
        <v>#N/A</v>
      </c>
      <c r="AE1689" t="e">
        <f t="shared" si="349"/>
        <v>#N/A</v>
      </c>
      <c r="AF1689" t="e">
        <f t="shared" si="350"/>
        <v>#N/A</v>
      </c>
    </row>
    <row r="1690" spans="1:32">
      <c r="A1690" s="122"/>
      <c r="B1690" s="122"/>
      <c r="C1690" s="122"/>
      <c r="D1690" s="122"/>
      <c r="E1690" s="122"/>
      <c r="F1690" s="122"/>
      <c r="G1690" s="199"/>
      <c r="H1690" s="122"/>
      <c r="I1690" s="122"/>
      <c r="J1690" s="122"/>
      <c r="K1690" s="122"/>
      <c r="L1690" s="122"/>
      <c r="M1690" s="122"/>
      <c r="N1690" s="122"/>
      <c r="O1690" s="122"/>
      <c r="P1690" s="155" t="str">
        <f t="shared" si="338"/>
        <v xml:space="preserve"> </v>
      </c>
      <c r="Q1690" s="155" t="str">
        <f>IF(P1690="在读",IF(IFERROR(FIND("一",C1690),0)&gt;0,"一对一",VLOOKUP(LEFT(C1690,3),班级编码!A:H,8,0)),P1690)</f>
        <v xml:space="preserve"> </v>
      </c>
      <c r="R1690" s="157">
        <f t="shared" si="339"/>
        <v>0</v>
      </c>
      <c r="S1690" s="151">
        <f t="shared" si="340"/>
        <v>0</v>
      </c>
      <c r="T1690" s="151" t="str">
        <f t="shared" si="341"/>
        <v/>
      </c>
      <c r="U1690" s="151" t="str">
        <f t="shared" si="342"/>
        <v/>
      </c>
      <c r="V1690" s="151" t="str">
        <f t="shared" si="343"/>
        <v/>
      </c>
      <c r="W1690" s="151" t="str">
        <f t="shared" si="344"/>
        <v/>
      </c>
      <c r="X1690" s="151">
        <f t="shared" si="345"/>
        <v>0</v>
      </c>
      <c r="Y1690" s="151">
        <f t="shared" si="346"/>
        <v>0</v>
      </c>
      <c r="Z1690" s="151" t="str">
        <f t="shared" si="347"/>
        <v/>
      </c>
      <c r="AA1690" s="151">
        <f>COUNTIF($F$2:F1690,F1690)</f>
        <v>0</v>
      </c>
      <c r="AB1690" s="156" t="str">
        <f t="shared" si="348"/>
        <v/>
      </c>
      <c r="AC1690" t="e">
        <f>VLOOKUP(C1690,'2-班级信息'!A:AH,31,0)</f>
        <v>#N/A</v>
      </c>
      <c r="AD1690" t="e">
        <f>VLOOKUP(C1690,'2-班级信息'!A:AH,8,0)</f>
        <v>#N/A</v>
      </c>
      <c r="AE1690" t="e">
        <f t="shared" si="349"/>
        <v>#N/A</v>
      </c>
      <c r="AF1690" t="e">
        <f t="shared" si="350"/>
        <v>#N/A</v>
      </c>
    </row>
    <row r="1691" spans="1:32">
      <c r="A1691" s="122"/>
      <c r="B1691" s="122"/>
      <c r="C1691" s="122"/>
      <c r="D1691" s="122"/>
      <c r="E1691" s="122"/>
      <c r="F1691" s="122"/>
      <c r="G1691" s="199"/>
      <c r="H1691" s="122"/>
      <c r="I1691" s="122"/>
      <c r="J1691" s="122"/>
      <c r="K1691" s="122"/>
      <c r="L1691" s="122"/>
      <c r="M1691" s="122"/>
      <c r="N1691" s="122"/>
      <c r="O1691" s="122"/>
      <c r="P1691" s="155" t="str">
        <f t="shared" si="338"/>
        <v xml:space="preserve"> </v>
      </c>
      <c r="Q1691" s="155" t="str">
        <f>IF(P1691="在读",IF(IFERROR(FIND("一",C1691),0)&gt;0,"一对一",VLOOKUP(LEFT(C1691,3),班级编码!A:H,8,0)),P1691)</f>
        <v xml:space="preserve"> </v>
      </c>
      <c r="R1691" s="157">
        <f t="shared" si="339"/>
        <v>0</v>
      </c>
      <c r="S1691" s="151">
        <f t="shared" si="340"/>
        <v>0</v>
      </c>
      <c r="T1691" s="151" t="str">
        <f t="shared" si="341"/>
        <v/>
      </c>
      <c r="U1691" s="151" t="str">
        <f t="shared" si="342"/>
        <v/>
      </c>
      <c r="V1691" s="151" t="str">
        <f t="shared" si="343"/>
        <v/>
      </c>
      <c r="W1691" s="151" t="str">
        <f t="shared" si="344"/>
        <v/>
      </c>
      <c r="X1691" s="151">
        <f t="shared" si="345"/>
        <v>0</v>
      </c>
      <c r="Y1691" s="151">
        <f t="shared" si="346"/>
        <v>0</v>
      </c>
      <c r="Z1691" s="151" t="str">
        <f t="shared" si="347"/>
        <v/>
      </c>
      <c r="AA1691" s="151">
        <f>COUNTIF($F$2:F1691,F1691)</f>
        <v>0</v>
      </c>
      <c r="AB1691" s="156" t="str">
        <f t="shared" si="348"/>
        <v/>
      </c>
      <c r="AC1691" t="e">
        <f>VLOOKUP(C1691,'2-班级信息'!A:AH,31,0)</f>
        <v>#N/A</v>
      </c>
      <c r="AD1691" t="e">
        <f>VLOOKUP(C1691,'2-班级信息'!A:AH,8,0)</f>
        <v>#N/A</v>
      </c>
      <c r="AE1691" t="e">
        <f t="shared" si="349"/>
        <v>#N/A</v>
      </c>
      <c r="AF1691" t="e">
        <f t="shared" si="350"/>
        <v>#N/A</v>
      </c>
    </row>
    <row r="1692" spans="1:32">
      <c r="A1692" s="122"/>
      <c r="B1692" s="122"/>
      <c r="C1692" s="122"/>
      <c r="D1692" s="122"/>
      <c r="E1692" s="122"/>
      <c r="F1692" s="122"/>
      <c r="G1692" s="199"/>
      <c r="H1692" s="122"/>
      <c r="I1692" s="122"/>
      <c r="J1692" s="122"/>
      <c r="K1692" s="122"/>
      <c r="L1692" s="122"/>
      <c r="M1692" s="122"/>
      <c r="N1692" s="122"/>
      <c r="O1692" s="122"/>
      <c r="P1692" s="155" t="str">
        <f t="shared" si="338"/>
        <v xml:space="preserve"> </v>
      </c>
      <c r="Q1692" s="155" t="str">
        <f>IF(P1692="在读",IF(IFERROR(FIND("一",C1692),0)&gt;0,"一对一",VLOOKUP(LEFT(C1692,3),班级编码!A:H,8,0)),P1692)</f>
        <v xml:space="preserve"> </v>
      </c>
      <c r="R1692" s="157">
        <f t="shared" si="339"/>
        <v>0</v>
      </c>
      <c r="S1692" s="151">
        <f t="shared" si="340"/>
        <v>0</v>
      </c>
      <c r="T1692" s="151" t="str">
        <f t="shared" si="341"/>
        <v/>
      </c>
      <c r="U1692" s="151" t="str">
        <f t="shared" si="342"/>
        <v/>
      </c>
      <c r="V1692" s="151" t="str">
        <f t="shared" si="343"/>
        <v/>
      </c>
      <c r="W1692" s="151" t="str">
        <f t="shared" si="344"/>
        <v/>
      </c>
      <c r="X1692" s="151">
        <f t="shared" si="345"/>
        <v>0</v>
      </c>
      <c r="Y1692" s="151">
        <f t="shared" si="346"/>
        <v>0</v>
      </c>
      <c r="Z1692" s="151" t="str">
        <f t="shared" si="347"/>
        <v/>
      </c>
      <c r="AA1692" s="151">
        <f>COUNTIF($F$2:F1692,F1692)</f>
        <v>0</v>
      </c>
      <c r="AB1692" s="156" t="str">
        <f t="shared" si="348"/>
        <v/>
      </c>
      <c r="AC1692" t="e">
        <f>VLOOKUP(C1692,'2-班级信息'!A:AH,31,0)</f>
        <v>#N/A</v>
      </c>
      <c r="AD1692" t="e">
        <f>VLOOKUP(C1692,'2-班级信息'!A:AH,8,0)</f>
        <v>#N/A</v>
      </c>
      <c r="AE1692" t="e">
        <f t="shared" si="349"/>
        <v>#N/A</v>
      </c>
      <c r="AF1692" t="e">
        <f t="shared" si="350"/>
        <v>#N/A</v>
      </c>
    </row>
    <row r="1693" spans="1:32">
      <c r="A1693" s="122"/>
      <c r="B1693" s="122"/>
      <c r="C1693" s="122"/>
      <c r="D1693" s="122"/>
      <c r="E1693" s="122"/>
      <c r="F1693" s="122"/>
      <c r="G1693" s="199"/>
      <c r="H1693" s="122"/>
      <c r="I1693" s="122"/>
      <c r="J1693" s="122"/>
      <c r="K1693" s="122"/>
      <c r="L1693" s="122"/>
      <c r="M1693" s="122"/>
      <c r="N1693" s="122"/>
      <c r="O1693" s="122"/>
      <c r="P1693" s="155" t="str">
        <f t="shared" si="338"/>
        <v xml:space="preserve"> </v>
      </c>
      <c r="Q1693" s="155" t="str">
        <f>IF(P1693="在读",IF(IFERROR(FIND("一",C1693),0)&gt;0,"一对一",VLOOKUP(LEFT(C1693,3),班级编码!A:H,8,0)),P1693)</f>
        <v xml:space="preserve"> </v>
      </c>
      <c r="R1693" s="157">
        <f t="shared" si="339"/>
        <v>0</v>
      </c>
      <c r="S1693" s="151">
        <f t="shared" si="340"/>
        <v>0</v>
      </c>
      <c r="T1693" s="151" t="str">
        <f t="shared" si="341"/>
        <v/>
      </c>
      <c r="U1693" s="151" t="str">
        <f t="shared" si="342"/>
        <v/>
      </c>
      <c r="V1693" s="151" t="str">
        <f t="shared" si="343"/>
        <v/>
      </c>
      <c r="W1693" s="151" t="str">
        <f t="shared" si="344"/>
        <v/>
      </c>
      <c r="X1693" s="151">
        <f t="shared" si="345"/>
        <v>0</v>
      </c>
      <c r="Y1693" s="151">
        <f t="shared" si="346"/>
        <v>0</v>
      </c>
      <c r="Z1693" s="151" t="str">
        <f t="shared" si="347"/>
        <v/>
      </c>
      <c r="AA1693" s="151">
        <f>COUNTIF($F$2:F1693,F1693)</f>
        <v>0</v>
      </c>
      <c r="AB1693" s="156" t="str">
        <f t="shared" si="348"/>
        <v/>
      </c>
      <c r="AC1693" t="e">
        <f>VLOOKUP(C1693,'2-班级信息'!A:AH,31,0)</f>
        <v>#N/A</v>
      </c>
      <c r="AD1693" t="e">
        <f>VLOOKUP(C1693,'2-班级信息'!A:AH,8,0)</f>
        <v>#N/A</v>
      </c>
      <c r="AE1693" t="e">
        <f t="shared" si="349"/>
        <v>#N/A</v>
      </c>
      <c r="AF1693" t="e">
        <f t="shared" si="350"/>
        <v>#N/A</v>
      </c>
    </row>
    <row r="1694" spans="1:32">
      <c r="A1694" s="122"/>
      <c r="B1694" s="122"/>
      <c r="C1694" s="122"/>
      <c r="D1694" s="122"/>
      <c r="E1694" s="122"/>
      <c r="F1694" s="122"/>
      <c r="G1694" s="199"/>
      <c r="H1694" s="122"/>
      <c r="I1694" s="122"/>
      <c r="J1694" s="122"/>
      <c r="K1694" s="122"/>
      <c r="L1694" s="122"/>
      <c r="M1694" s="122"/>
      <c r="N1694" s="122"/>
      <c r="O1694" s="122"/>
      <c r="P1694" s="155" t="str">
        <f t="shared" si="338"/>
        <v xml:space="preserve"> </v>
      </c>
      <c r="Q1694" s="155" t="str">
        <f>IF(P1694="在读",IF(IFERROR(FIND("一",C1694),0)&gt;0,"一对一",VLOOKUP(LEFT(C1694,3),班级编码!A:H,8,0)),P1694)</f>
        <v xml:space="preserve"> </v>
      </c>
      <c r="R1694" s="157">
        <f t="shared" si="339"/>
        <v>0</v>
      </c>
      <c r="S1694" s="151">
        <f t="shared" si="340"/>
        <v>0</v>
      </c>
      <c r="T1694" s="151" t="str">
        <f t="shared" si="341"/>
        <v/>
      </c>
      <c r="U1694" s="151" t="str">
        <f t="shared" si="342"/>
        <v/>
      </c>
      <c r="V1694" s="151" t="str">
        <f t="shared" si="343"/>
        <v/>
      </c>
      <c r="W1694" s="151" t="str">
        <f t="shared" si="344"/>
        <v/>
      </c>
      <c r="X1694" s="151">
        <f t="shared" si="345"/>
        <v>0</v>
      </c>
      <c r="Y1694" s="151">
        <f t="shared" si="346"/>
        <v>0</v>
      </c>
      <c r="Z1694" s="151" t="str">
        <f t="shared" si="347"/>
        <v/>
      </c>
      <c r="AA1694" s="151">
        <f>COUNTIF($F$2:F1694,F1694)</f>
        <v>0</v>
      </c>
      <c r="AB1694" s="156" t="str">
        <f t="shared" si="348"/>
        <v/>
      </c>
      <c r="AC1694" t="e">
        <f>VLOOKUP(C1694,'2-班级信息'!A:AH,31,0)</f>
        <v>#N/A</v>
      </c>
      <c r="AD1694" t="e">
        <f>VLOOKUP(C1694,'2-班级信息'!A:AH,8,0)</f>
        <v>#N/A</v>
      </c>
      <c r="AE1694" t="e">
        <f t="shared" si="349"/>
        <v>#N/A</v>
      </c>
      <c r="AF1694" t="e">
        <f t="shared" si="350"/>
        <v>#N/A</v>
      </c>
    </row>
    <row r="1695" spans="1:32">
      <c r="A1695" s="122"/>
      <c r="B1695" s="122"/>
      <c r="C1695" s="122"/>
      <c r="D1695" s="122"/>
      <c r="E1695" s="122"/>
      <c r="F1695" s="122"/>
      <c r="G1695" s="199"/>
      <c r="H1695" s="122"/>
      <c r="I1695" s="122"/>
      <c r="J1695" s="122"/>
      <c r="K1695" s="122"/>
      <c r="L1695" s="122"/>
      <c r="M1695" s="122"/>
      <c r="N1695" s="122"/>
      <c r="O1695" s="122"/>
      <c r="P1695" s="155" t="str">
        <f t="shared" si="338"/>
        <v xml:space="preserve"> </v>
      </c>
      <c r="Q1695" s="155" t="str">
        <f>IF(P1695="在读",IF(IFERROR(FIND("一",C1695),0)&gt;0,"一对一",VLOOKUP(LEFT(C1695,3),班级编码!A:H,8,0)),P1695)</f>
        <v xml:space="preserve"> </v>
      </c>
      <c r="R1695" s="157">
        <f t="shared" si="339"/>
        <v>0</v>
      </c>
      <c r="S1695" s="151">
        <f t="shared" si="340"/>
        <v>0</v>
      </c>
      <c r="T1695" s="151" t="str">
        <f t="shared" si="341"/>
        <v/>
      </c>
      <c r="U1695" s="151" t="str">
        <f t="shared" si="342"/>
        <v/>
      </c>
      <c r="V1695" s="151" t="str">
        <f t="shared" si="343"/>
        <v/>
      </c>
      <c r="W1695" s="151" t="str">
        <f t="shared" si="344"/>
        <v/>
      </c>
      <c r="X1695" s="151">
        <f t="shared" si="345"/>
        <v>0</v>
      </c>
      <c r="Y1695" s="151">
        <f t="shared" si="346"/>
        <v>0</v>
      </c>
      <c r="Z1695" s="151" t="str">
        <f t="shared" si="347"/>
        <v/>
      </c>
      <c r="AA1695" s="151">
        <f>COUNTIF($F$2:F1695,F1695)</f>
        <v>0</v>
      </c>
      <c r="AB1695" s="156" t="str">
        <f t="shared" si="348"/>
        <v/>
      </c>
      <c r="AC1695" t="e">
        <f>VLOOKUP(C1695,'2-班级信息'!A:AH,31,0)</f>
        <v>#N/A</v>
      </c>
      <c r="AD1695" t="e">
        <f>VLOOKUP(C1695,'2-班级信息'!A:AH,8,0)</f>
        <v>#N/A</v>
      </c>
      <c r="AE1695" t="e">
        <f t="shared" si="349"/>
        <v>#N/A</v>
      </c>
      <c r="AF1695" t="e">
        <f t="shared" si="350"/>
        <v>#N/A</v>
      </c>
    </row>
    <row r="1696" spans="1:32">
      <c r="A1696" s="122"/>
      <c r="B1696" s="122"/>
      <c r="C1696" s="122"/>
      <c r="D1696" s="122"/>
      <c r="E1696" s="122"/>
      <c r="F1696" s="122"/>
      <c r="G1696" s="199"/>
      <c r="H1696" s="122"/>
      <c r="I1696" s="122"/>
      <c r="J1696" s="122"/>
      <c r="K1696" s="122"/>
      <c r="L1696" s="122"/>
      <c r="M1696" s="122"/>
      <c r="N1696" s="122"/>
      <c r="O1696" s="122"/>
      <c r="P1696" s="155" t="str">
        <f t="shared" si="338"/>
        <v xml:space="preserve"> </v>
      </c>
      <c r="Q1696" s="155" t="str">
        <f>IF(P1696="在读",IF(IFERROR(FIND("一",C1696),0)&gt;0,"一对一",VLOOKUP(LEFT(C1696,3),班级编码!A:H,8,0)),P1696)</f>
        <v xml:space="preserve"> </v>
      </c>
      <c r="R1696" s="157">
        <f t="shared" si="339"/>
        <v>0</v>
      </c>
      <c r="S1696" s="151">
        <f t="shared" si="340"/>
        <v>0</v>
      </c>
      <c r="T1696" s="151" t="str">
        <f t="shared" si="341"/>
        <v/>
      </c>
      <c r="U1696" s="151" t="str">
        <f t="shared" si="342"/>
        <v/>
      </c>
      <c r="V1696" s="151" t="str">
        <f t="shared" si="343"/>
        <v/>
      </c>
      <c r="W1696" s="151" t="str">
        <f t="shared" si="344"/>
        <v/>
      </c>
      <c r="X1696" s="151">
        <f t="shared" si="345"/>
        <v>0</v>
      </c>
      <c r="Y1696" s="151">
        <f t="shared" si="346"/>
        <v>0</v>
      </c>
      <c r="Z1696" s="151" t="str">
        <f t="shared" si="347"/>
        <v/>
      </c>
      <c r="AA1696" s="151">
        <f>COUNTIF($F$2:F1696,F1696)</f>
        <v>0</v>
      </c>
      <c r="AB1696" s="156" t="str">
        <f t="shared" si="348"/>
        <v/>
      </c>
      <c r="AC1696" t="e">
        <f>VLOOKUP(C1696,'2-班级信息'!A:AH,31,0)</f>
        <v>#N/A</v>
      </c>
      <c r="AD1696" t="e">
        <f>VLOOKUP(C1696,'2-班级信息'!A:AH,8,0)</f>
        <v>#N/A</v>
      </c>
      <c r="AE1696" t="e">
        <f t="shared" si="349"/>
        <v>#N/A</v>
      </c>
      <c r="AF1696" t="e">
        <f t="shared" si="350"/>
        <v>#N/A</v>
      </c>
    </row>
    <row r="1697" spans="1:32">
      <c r="A1697" s="122"/>
      <c r="B1697" s="122"/>
      <c r="C1697" s="122"/>
      <c r="D1697" s="122"/>
      <c r="E1697" s="122"/>
      <c r="F1697" s="122"/>
      <c r="G1697" s="199"/>
      <c r="H1697" s="122"/>
      <c r="I1697" s="122"/>
      <c r="J1697" s="122"/>
      <c r="K1697" s="122"/>
      <c r="L1697" s="122"/>
      <c r="M1697" s="122"/>
      <c r="N1697" s="122"/>
      <c r="O1697" s="122"/>
      <c r="P1697" s="155" t="str">
        <f t="shared" si="338"/>
        <v xml:space="preserve"> </v>
      </c>
      <c r="Q1697" s="155" t="str">
        <f>IF(P1697="在读",IF(IFERROR(FIND("一",C1697),0)&gt;0,"一对一",VLOOKUP(LEFT(C1697,3),班级编码!A:H,8,0)),P1697)</f>
        <v xml:space="preserve"> </v>
      </c>
      <c r="R1697" s="157">
        <f t="shared" si="339"/>
        <v>0</v>
      </c>
      <c r="S1697" s="151">
        <f t="shared" si="340"/>
        <v>0</v>
      </c>
      <c r="T1697" s="151" t="str">
        <f t="shared" si="341"/>
        <v/>
      </c>
      <c r="U1697" s="151" t="str">
        <f t="shared" si="342"/>
        <v/>
      </c>
      <c r="V1697" s="151" t="str">
        <f t="shared" si="343"/>
        <v/>
      </c>
      <c r="W1697" s="151" t="str">
        <f t="shared" si="344"/>
        <v/>
      </c>
      <c r="X1697" s="151">
        <f t="shared" si="345"/>
        <v>0</v>
      </c>
      <c r="Y1697" s="151">
        <f t="shared" si="346"/>
        <v>0</v>
      </c>
      <c r="Z1697" s="151" t="str">
        <f t="shared" si="347"/>
        <v/>
      </c>
      <c r="AA1697" s="151">
        <f>COUNTIF($F$2:F1697,F1697)</f>
        <v>0</v>
      </c>
      <c r="AB1697" s="156" t="str">
        <f t="shared" si="348"/>
        <v/>
      </c>
      <c r="AC1697" t="e">
        <f>VLOOKUP(C1697,'2-班级信息'!A:AH,31,0)</f>
        <v>#N/A</v>
      </c>
      <c r="AD1697" t="e">
        <f>VLOOKUP(C1697,'2-班级信息'!A:AH,8,0)</f>
        <v>#N/A</v>
      </c>
      <c r="AE1697" t="e">
        <f t="shared" si="349"/>
        <v>#N/A</v>
      </c>
      <c r="AF1697" t="e">
        <f t="shared" si="350"/>
        <v>#N/A</v>
      </c>
    </row>
    <row r="1698" spans="1:32">
      <c r="A1698" s="122"/>
      <c r="B1698" s="122"/>
      <c r="C1698" s="122"/>
      <c r="D1698" s="122"/>
      <c r="E1698" s="122"/>
      <c r="F1698" s="122"/>
      <c r="G1698" s="199"/>
      <c r="H1698" s="122"/>
      <c r="I1698" s="122"/>
      <c r="J1698" s="122"/>
      <c r="K1698" s="122"/>
      <c r="L1698" s="122"/>
      <c r="M1698" s="122"/>
      <c r="N1698" s="122"/>
      <c r="O1698" s="122"/>
      <c r="P1698" s="155" t="str">
        <f t="shared" si="338"/>
        <v xml:space="preserve"> </v>
      </c>
      <c r="Q1698" s="155" t="str">
        <f>IF(P1698="在读",IF(IFERROR(FIND("一",C1698),0)&gt;0,"一对一",VLOOKUP(LEFT(C1698,3),班级编码!A:H,8,0)),P1698)</f>
        <v xml:space="preserve"> </v>
      </c>
      <c r="R1698" s="157">
        <f t="shared" si="339"/>
        <v>0</v>
      </c>
      <c r="S1698" s="151">
        <f t="shared" si="340"/>
        <v>0</v>
      </c>
      <c r="T1698" s="151" t="str">
        <f t="shared" si="341"/>
        <v/>
      </c>
      <c r="U1698" s="151" t="str">
        <f t="shared" si="342"/>
        <v/>
      </c>
      <c r="V1698" s="151" t="str">
        <f t="shared" si="343"/>
        <v/>
      </c>
      <c r="W1698" s="151" t="str">
        <f t="shared" si="344"/>
        <v/>
      </c>
      <c r="X1698" s="151">
        <f t="shared" si="345"/>
        <v>0</v>
      </c>
      <c r="Y1698" s="151">
        <f t="shared" si="346"/>
        <v>0</v>
      </c>
      <c r="Z1698" s="151" t="str">
        <f t="shared" si="347"/>
        <v/>
      </c>
      <c r="AA1698" s="151">
        <f>COUNTIF($F$2:F1698,F1698)</f>
        <v>0</v>
      </c>
      <c r="AB1698" s="156" t="str">
        <f t="shared" si="348"/>
        <v/>
      </c>
      <c r="AC1698" t="e">
        <f>VLOOKUP(C1698,'2-班级信息'!A:AH,31,0)</f>
        <v>#N/A</v>
      </c>
      <c r="AD1698" t="e">
        <f>VLOOKUP(C1698,'2-班级信息'!A:AH,8,0)</f>
        <v>#N/A</v>
      </c>
      <c r="AE1698" t="e">
        <f t="shared" si="349"/>
        <v>#N/A</v>
      </c>
      <c r="AF1698" t="e">
        <f t="shared" si="350"/>
        <v>#N/A</v>
      </c>
    </row>
    <row r="1699" spans="1:32">
      <c r="A1699" s="122"/>
      <c r="B1699" s="122"/>
      <c r="C1699" s="122"/>
      <c r="D1699" s="122"/>
      <c r="E1699" s="122"/>
      <c r="F1699" s="122"/>
      <c r="G1699" s="199"/>
      <c r="H1699" s="122"/>
      <c r="I1699" s="122"/>
      <c r="J1699" s="122"/>
      <c r="K1699" s="122"/>
      <c r="L1699" s="122"/>
      <c r="M1699" s="122"/>
      <c r="N1699" s="122"/>
      <c r="O1699" s="122"/>
      <c r="P1699" s="155" t="str">
        <f t="shared" si="338"/>
        <v xml:space="preserve"> </v>
      </c>
      <c r="Q1699" s="155" t="str">
        <f>IF(P1699="在读",IF(IFERROR(FIND("一",C1699),0)&gt;0,"一对一",VLOOKUP(LEFT(C1699,3),班级编码!A:H,8,0)),P1699)</f>
        <v xml:space="preserve"> </v>
      </c>
      <c r="R1699" s="157">
        <f t="shared" si="339"/>
        <v>0</v>
      </c>
      <c r="S1699" s="151">
        <f t="shared" si="340"/>
        <v>0</v>
      </c>
      <c r="T1699" s="151" t="str">
        <f t="shared" si="341"/>
        <v/>
      </c>
      <c r="U1699" s="151" t="str">
        <f t="shared" si="342"/>
        <v/>
      </c>
      <c r="V1699" s="151" t="str">
        <f t="shared" si="343"/>
        <v/>
      </c>
      <c r="W1699" s="151" t="str">
        <f t="shared" si="344"/>
        <v/>
      </c>
      <c r="X1699" s="151">
        <f t="shared" si="345"/>
        <v>0</v>
      </c>
      <c r="Y1699" s="151">
        <f t="shared" si="346"/>
        <v>0</v>
      </c>
      <c r="Z1699" s="151" t="str">
        <f t="shared" si="347"/>
        <v/>
      </c>
      <c r="AA1699" s="151">
        <f>COUNTIF($F$2:F1699,F1699)</f>
        <v>0</v>
      </c>
      <c r="AB1699" s="156" t="str">
        <f t="shared" si="348"/>
        <v/>
      </c>
      <c r="AC1699" t="e">
        <f>VLOOKUP(C1699,'2-班级信息'!A:AH,31,0)</f>
        <v>#N/A</v>
      </c>
      <c r="AD1699" t="e">
        <f>VLOOKUP(C1699,'2-班级信息'!A:AH,8,0)</f>
        <v>#N/A</v>
      </c>
      <c r="AE1699" t="e">
        <f t="shared" si="349"/>
        <v>#N/A</v>
      </c>
      <c r="AF1699" t="e">
        <f t="shared" si="350"/>
        <v>#N/A</v>
      </c>
    </row>
    <row r="1700" spans="1:32">
      <c r="A1700" s="122"/>
      <c r="B1700" s="122"/>
      <c r="C1700" s="122"/>
      <c r="D1700" s="122"/>
      <c r="E1700" s="122"/>
      <c r="F1700" s="122"/>
      <c r="G1700" s="199"/>
      <c r="H1700" s="122"/>
      <c r="I1700" s="122"/>
      <c r="J1700" s="122"/>
      <c r="K1700" s="122"/>
      <c r="L1700" s="122"/>
      <c r="M1700" s="122"/>
      <c r="N1700" s="122"/>
      <c r="O1700" s="122"/>
      <c r="P1700" s="155" t="str">
        <f t="shared" si="338"/>
        <v xml:space="preserve"> </v>
      </c>
      <c r="Q1700" s="155" t="str">
        <f>IF(P1700="在读",IF(IFERROR(FIND("一",C1700),0)&gt;0,"一对一",VLOOKUP(LEFT(C1700,3),班级编码!A:H,8,0)),P1700)</f>
        <v xml:space="preserve"> </v>
      </c>
      <c r="R1700" s="157">
        <f t="shared" si="339"/>
        <v>0</v>
      </c>
      <c r="S1700" s="151">
        <f t="shared" si="340"/>
        <v>0</v>
      </c>
      <c r="T1700" s="151" t="str">
        <f t="shared" si="341"/>
        <v/>
      </c>
      <c r="U1700" s="151" t="str">
        <f t="shared" si="342"/>
        <v/>
      </c>
      <c r="V1700" s="151" t="str">
        <f t="shared" si="343"/>
        <v/>
      </c>
      <c r="W1700" s="151" t="str">
        <f t="shared" si="344"/>
        <v/>
      </c>
      <c r="X1700" s="151">
        <f t="shared" si="345"/>
        <v>0</v>
      </c>
      <c r="Y1700" s="151">
        <f t="shared" si="346"/>
        <v>0</v>
      </c>
      <c r="Z1700" s="151" t="str">
        <f t="shared" si="347"/>
        <v/>
      </c>
      <c r="AA1700" s="151">
        <f>COUNTIF($F$2:F1700,F1700)</f>
        <v>0</v>
      </c>
      <c r="AB1700" s="156" t="str">
        <f t="shared" si="348"/>
        <v/>
      </c>
      <c r="AC1700" t="e">
        <f>VLOOKUP(C1700,'2-班级信息'!A:AH,31,0)</f>
        <v>#N/A</v>
      </c>
      <c r="AD1700" t="e">
        <f>VLOOKUP(C1700,'2-班级信息'!A:AH,8,0)</f>
        <v>#N/A</v>
      </c>
      <c r="AE1700" t="e">
        <f t="shared" si="349"/>
        <v>#N/A</v>
      </c>
      <c r="AF1700" t="e">
        <f t="shared" si="350"/>
        <v>#N/A</v>
      </c>
    </row>
    <row r="1701" spans="1:32">
      <c r="A1701" s="122"/>
      <c r="B1701" s="122"/>
      <c r="C1701" s="122"/>
      <c r="D1701" s="122"/>
      <c r="E1701" s="122"/>
      <c r="F1701" s="122"/>
      <c r="G1701" s="199"/>
      <c r="H1701" s="122"/>
      <c r="I1701" s="122"/>
      <c r="J1701" s="122"/>
      <c r="K1701" s="122"/>
      <c r="L1701" s="122"/>
      <c r="M1701" s="122"/>
      <c r="N1701" s="122"/>
      <c r="O1701" s="122"/>
      <c r="P1701" s="155" t="str">
        <f t="shared" si="338"/>
        <v xml:space="preserve"> </v>
      </c>
      <c r="Q1701" s="155" t="str">
        <f>IF(P1701="在读",IF(IFERROR(FIND("一",C1701),0)&gt;0,"一对一",VLOOKUP(LEFT(C1701,3),班级编码!A:H,8,0)),P1701)</f>
        <v xml:space="preserve"> </v>
      </c>
      <c r="R1701" s="157">
        <f t="shared" si="339"/>
        <v>0</v>
      </c>
      <c r="S1701" s="151">
        <f t="shared" si="340"/>
        <v>0</v>
      </c>
      <c r="T1701" s="151" t="str">
        <f t="shared" si="341"/>
        <v/>
      </c>
      <c r="U1701" s="151" t="str">
        <f t="shared" si="342"/>
        <v/>
      </c>
      <c r="V1701" s="151" t="str">
        <f t="shared" si="343"/>
        <v/>
      </c>
      <c r="W1701" s="151" t="str">
        <f t="shared" si="344"/>
        <v/>
      </c>
      <c r="X1701" s="151">
        <f t="shared" si="345"/>
        <v>0</v>
      </c>
      <c r="Y1701" s="151">
        <f t="shared" si="346"/>
        <v>0</v>
      </c>
      <c r="Z1701" s="151" t="str">
        <f t="shared" si="347"/>
        <v/>
      </c>
      <c r="AA1701" s="151">
        <f>COUNTIF($F$2:F1701,F1701)</f>
        <v>0</v>
      </c>
      <c r="AB1701" s="156" t="str">
        <f t="shared" si="348"/>
        <v/>
      </c>
      <c r="AC1701" t="e">
        <f>VLOOKUP(C1701,'2-班级信息'!A:AH,31,0)</f>
        <v>#N/A</v>
      </c>
      <c r="AD1701" t="e">
        <f>VLOOKUP(C1701,'2-班级信息'!A:AH,8,0)</f>
        <v>#N/A</v>
      </c>
      <c r="AE1701" t="e">
        <f t="shared" si="349"/>
        <v>#N/A</v>
      </c>
      <c r="AF1701" t="e">
        <f t="shared" si="350"/>
        <v>#N/A</v>
      </c>
    </row>
    <row r="1702" spans="1:32">
      <c r="A1702" s="122"/>
      <c r="B1702" s="122"/>
      <c r="C1702" s="122"/>
      <c r="D1702" s="122"/>
      <c r="E1702" s="122"/>
      <c r="F1702" s="122"/>
      <c r="G1702" s="199"/>
      <c r="H1702" s="122"/>
      <c r="I1702" s="122"/>
      <c r="J1702" s="122"/>
      <c r="K1702" s="122"/>
      <c r="L1702" s="122"/>
      <c r="M1702" s="122"/>
      <c r="N1702" s="122"/>
      <c r="O1702" s="122"/>
      <c r="P1702" s="155" t="str">
        <f t="shared" si="338"/>
        <v xml:space="preserve"> </v>
      </c>
      <c r="Q1702" s="155" t="str">
        <f>IF(P1702="在读",IF(IFERROR(FIND("一",C1702),0)&gt;0,"一对一",VLOOKUP(LEFT(C1702,3),班级编码!A:H,8,0)),P1702)</f>
        <v xml:space="preserve"> </v>
      </c>
      <c r="R1702" s="157">
        <f t="shared" si="339"/>
        <v>0</v>
      </c>
      <c r="S1702" s="151">
        <f t="shared" si="340"/>
        <v>0</v>
      </c>
      <c r="T1702" s="151" t="str">
        <f t="shared" si="341"/>
        <v/>
      </c>
      <c r="U1702" s="151" t="str">
        <f t="shared" si="342"/>
        <v/>
      </c>
      <c r="V1702" s="151" t="str">
        <f t="shared" si="343"/>
        <v/>
      </c>
      <c r="W1702" s="151" t="str">
        <f t="shared" si="344"/>
        <v/>
      </c>
      <c r="X1702" s="151">
        <f t="shared" si="345"/>
        <v>0</v>
      </c>
      <c r="Y1702" s="151">
        <f t="shared" si="346"/>
        <v>0</v>
      </c>
      <c r="Z1702" s="151" t="str">
        <f t="shared" si="347"/>
        <v/>
      </c>
      <c r="AA1702" s="151">
        <f>COUNTIF($F$2:F1702,F1702)</f>
        <v>0</v>
      </c>
      <c r="AB1702" s="156" t="str">
        <f t="shared" si="348"/>
        <v/>
      </c>
      <c r="AC1702" t="e">
        <f>VLOOKUP(C1702,'2-班级信息'!A:AH,31,0)</f>
        <v>#N/A</v>
      </c>
      <c r="AD1702" t="e">
        <f>VLOOKUP(C1702,'2-班级信息'!A:AH,8,0)</f>
        <v>#N/A</v>
      </c>
      <c r="AE1702" t="e">
        <f t="shared" si="349"/>
        <v>#N/A</v>
      </c>
      <c r="AF1702" t="e">
        <f t="shared" si="350"/>
        <v>#N/A</v>
      </c>
    </row>
    <row r="1703" spans="1:32">
      <c r="A1703" s="122"/>
      <c r="B1703" s="122"/>
      <c r="C1703" s="122"/>
      <c r="D1703" s="122"/>
      <c r="E1703" s="122"/>
      <c r="F1703" s="122"/>
      <c r="G1703" s="199"/>
      <c r="H1703" s="122"/>
      <c r="I1703" s="122"/>
      <c r="J1703" s="122"/>
      <c r="K1703" s="122"/>
      <c r="L1703" s="122"/>
      <c r="M1703" s="122"/>
      <c r="N1703" s="122"/>
      <c r="O1703" s="122"/>
      <c r="P1703" s="155" t="str">
        <f t="shared" si="338"/>
        <v xml:space="preserve"> </v>
      </c>
      <c r="Q1703" s="155" t="str">
        <f>IF(P1703="在读",IF(IFERROR(FIND("一",C1703),0)&gt;0,"一对一",VLOOKUP(LEFT(C1703,3),班级编码!A:H,8,0)),P1703)</f>
        <v xml:space="preserve"> </v>
      </c>
      <c r="R1703" s="157">
        <f t="shared" si="339"/>
        <v>0</v>
      </c>
      <c r="S1703" s="151">
        <f t="shared" si="340"/>
        <v>0</v>
      </c>
      <c r="T1703" s="151" t="str">
        <f t="shared" si="341"/>
        <v/>
      </c>
      <c r="U1703" s="151" t="str">
        <f t="shared" si="342"/>
        <v/>
      </c>
      <c r="V1703" s="151" t="str">
        <f t="shared" si="343"/>
        <v/>
      </c>
      <c r="W1703" s="151" t="str">
        <f t="shared" si="344"/>
        <v/>
      </c>
      <c r="X1703" s="151">
        <f t="shared" si="345"/>
        <v>0</v>
      </c>
      <c r="Y1703" s="151">
        <f t="shared" si="346"/>
        <v>0</v>
      </c>
      <c r="Z1703" s="151" t="str">
        <f t="shared" si="347"/>
        <v/>
      </c>
      <c r="AA1703" s="151">
        <f>COUNTIF($F$2:F1703,F1703)</f>
        <v>0</v>
      </c>
      <c r="AB1703" s="156" t="str">
        <f t="shared" si="348"/>
        <v/>
      </c>
      <c r="AC1703" t="e">
        <f>VLOOKUP(C1703,'2-班级信息'!A:AH,31,0)</f>
        <v>#N/A</v>
      </c>
      <c r="AD1703" t="e">
        <f>VLOOKUP(C1703,'2-班级信息'!A:AH,8,0)</f>
        <v>#N/A</v>
      </c>
      <c r="AE1703" t="e">
        <f t="shared" si="349"/>
        <v>#N/A</v>
      </c>
      <c r="AF1703" t="e">
        <f t="shared" si="350"/>
        <v>#N/A</v>
      </c>
    </row>
    <row r="1704" spans="1:32">
      <c r="A1704" s="122"/>
      <c r="B1704" s="122"/>
      <c r="C1704" s="122"/>
      <c r="D1704" s="122"/>
      <c r="E1704" s="122"/>
      <c r="F1704" s="122"/>
      <c r="G1704" s="199"/>
      <c r="H1704" s="122"/>
      <c r="I1704" s="122"/>
      <c r="J1704" s="122"/>
      <c r="K1704" s="122"/>
      <c r="L1704" s="122"/>
      <c r="M1704" s="122"/>
      <c r="N1704" s="122"/>
      <c r="O1704" s="122"/>
      <c r="P1704" s="155" t="str">
        <f t="shared" si="338"/>
        <v xml:space="preserve"> </v>
      </c>
      <c r="Q1704" s="155" t="str">
        <f>IF(P1704="在读",IF(IFERROR(FIND("一",C1704),0)&gt;0,"一对一",VLOOKUP(LEFT(C1704,3),班级编码!A:H,8,0)),P1704)</f>
        <v xml:space="preserve"> </v>
      </c>
      <c r="R1704" s="157">
        <f t="shared" si="339"/>
        <v>0</v>
      </c>
      <c r="S1704" s="151">
        <f t="shared" si="340"/>
        <v>0</v>
      </c>
      <c r="T1704" s="151" t="str">
        <f t="shared" si="341"/>
        <v/>
      </c>
      <c r="U1704" s="151" t="str">
        <f t="shared" si="342"/>
        <v/>
      </c>
      <c r="V1704" s="151" t="str">
        <f t="shared" si="343"/>
        <v/>
      </c>
      <c r="W1704" s="151" t="str">
        <f t="shared" si="344"/>
        <v/>
      </c>
      <c r="X1704" s="151">
        <f t="shared" si="345"/>
        <v>0</v>
      </c>
      <c r="Y1704" s="151">
        <f t="shared" si="346"/>
        <v>0</v>
      </c>
      <c r="Z1704" s="151" t="str">
        <f t="shared" si="347"/>
        <v/>
      </c>
      <c r="AA1704" s="151">
        <f>COUNTIF($F$2:F1704,F1704)</f>
        <v>0</v>
      </c>
      <c r="AB1704" s="156" t="str">
        <f t="shared" si="348"/>
        <v/>
      </c>
      <c r="AC1704" t="e">
        <f>VLOOKUP(C1704,'2-班级信息'!A:AH,31,0)</f>
        <v>#N/A</v>
      </c>
      <c r="AD1704" t="e">
        <f>VLOOKUP(C1704,'2-班级信息'!A:AH,8,0)</f>
        <v>#N/A</v>
      </c>
      <c r="AE1704" t="e">
        <f t="shared" si="349"/>
        <v>#N/A</v>
      </c>
      <c r="AF1704" t="e">
        <f t="shared" si="350"/>
        <v>#N/A</v>
      </c>
    </row>
    <row r="1705" spans="1:32">
      <c r="A1705" s="122"/>
      <c r="B1705" s="122"/>
      <c r="C1705" s="122"/>
      <c r="D1705" s="122"/>
      <c r="E1705" s="122"/>
      <c r="F1705" s="122"/>
      <c r="G1705" s="199"/>
      <c r="H1705" s="122"/>
      <c r="I1705" s="122"/>
      <c r="J1705" s="122"/>
      <c r="K1705" s="122"/>
      <c r="L1705" s="122"/>
      <c r="M1705" s="122"/>
      <c r="N1705" s="122"/>
      <c r="O1705" s="122"/>
      <c r="P1705" s="155" t="str">
        <f t="shared" si="338"/>
        <v xml:space="preserve"> </v>
      </c>
      <c r="Q1705" s="155" t="str">
        <f>IF(P1705="在读",IF(IFERROR(FIND("一",C1705),0)&gt;0,"一对一",VLOOKUP(LEFT(C1705,3),班级编码!A:H,8,0)),P1705)</f>
        <v xml:space="preserve"> </v>
      </c>
      <c r="R1705" s="157">
        <f t="shared" si="339"/>
        <v>0</v>
      </c>
      <c r="S1705" s="151">
        <f t="shared" si="340"/>
        <v>0</v>
      </c>
      <c r="T1705" s="151" t="str">
        <f t="shared" si="341"/>
        <v/>
      </c>
      <c r="U1705" s="151" t="str">
        <f t="shared" si="342"/>
        <v/>
      </c>
      <c r="V1705" s="151" t="str">
        <f t="shared" si="343"/>
        <v/>
      </c>
      <c r="W1705" s="151" t="str">
        <f t="shared" si="344"/>
        <v/>
      </c>
      <c r="X1705" s="151">
        <f t="shared" si="345"/>
        <v>0</v>
      </c>
      <c r="Y1705" s="151">
        <f t="shared" si="346"/>
        <v>0</v>
      </c>
      <c r="Z1705" s="151" t="str">
        <f t="shared" si="347"/>
        <v/>
      </c>
      <c r="AA1705" s="151">
        <f>COUNTIF($F$2:F1705,F1705)</f>
        <v>0</v>
      </c>
      <c r="AB1705" s="156" t="str">
        <f t="shared" si="348"/>
        <v/>
      </c>
      <c r="AC1705" t="e">
        <f>VLOOKUP(C1705,'2-班级信息'!A:AH,31,0)</f>
        <v>#N/A</v>
      </c>
      <c r="AD1705" t="e">
        <f>VLOOKUP(C1705,'2-班级信息'!A:AH,8,0)</f>
        <v>#N/A</v>
      </c>
      <c r="AE1705" t="e">
        <f t="shared" si="349"/>
        <v>#N/A</v>
      </c>
      <c r="AF1705" t="e">
        <f t="shared" si="350"/>
        <v>#N/A</v>
      </c>
    </row>
    <row r="1706" spans="1:32">
      <c r="A1706" s="122"/>
      <c r="B1706" s="122"/>
      <c r="C1706" s="122"/>
      <c r="D1706" s="122"/>
      <c r="E1706" s="122"/>
      <c r="F1706" s="122"/>
      <c r="G1706" s="199"/>
      <c r="H1706" s="122"/>
      <c r="I1706" s="122"/>
      <c r="J1706" s="122"/>
      <c r="K1706" s="122"/>
      <c r="L1706" s="122"/>
      <c r="M1706" s="122"/>
      <c r="N1706" s="122"/>
      <c r="O1706" s="122"/>
      <c r="P1706" s="155" t="str">
        <f t="shared" si="338"/>
        <v xml:space="preserve"> </v>
      </c>
      <c r="Q1706" s="155" t="str">
        <f>IF(P1706="在读",IF(IFERROR(FIND("一",C1706),0)&gt;0,"一对一",VLOOKUP(LEFT(C1706,3),班级编码!A:H,8,0)),P1706)</f>
        <v xml:space="preserve"> </v>
      </c>
      <c r="R1706" s="157">
        <f t="shared" si="339"/>
        <v>0</v>
      </c>
      <c r="S1706" s="151">
        <f t="shared" si="340"/>
        <v>0</v>
      </c>
      <c r="T1706" s="151" t="str">
        <f t="shared" si="341"/>
        <v/>
      </c>
      <c r="U1706" s="151" t="str">
        <f t="shared" si="342"/>
        <v/>
      </c>
      <c r="V1706" s="151" t="str">
        <f t="shared" si="343"/>
        <v/>
      </c>
      <c r="W1706" s="151" t="str">
        <f t="shared" si="344"/>
        <v/>
      </c>
      <c r="X1706" s="151">
        <f t="shared" si="345"/>
        <v>0</v>
      </c>
      <c r="Y1706" s="151">
        <f t="shared" si="346"/>
        <v>0</v>
      </c>
      <c r="Z1706" s="151" t="str">
        <f t="shared" si="347"/>
        <v/>
      </c>
      <c r="AA1706" s="151">
        <f>COUNTIF($F$2:F1706,F1706)</f>
        <v>0</v>
      </c>
      <c r="AB1706" s="156" t="str">
        <f t="shared" si="348"/>
        <v/>
      </c>
      <c r="AC1706" t="e">
        <f>VLOOKUP(C1706,'2-班级信息'!A:AH,31,0)</f>
        <v>#N/A</v>
      </c>
      <c r="AD1706" t="e">
        <f>VLOOKUP(C1706,'2-班级信息'!A:AH,8,0)</f>
        <v>#N/A</v>
      </c>
      <c r="AE1706" t="e">
        <f t="shared" si="349"/>
        <v>#N/A</v>
      </c>
      <c r="AF1706" t="e">
        <f t="shared" si="350"/>
        <v>#N/A</v>
      </c>
    </row>
    <row r="1707" spans="1:32">
      <c r="A1707" s="122"/>
      <c r="B1707" s="122"/>
      <c r="C1707" s="122"/>
      <c r="D1707" s="122"/>
      <c r="E1707" s="122"/>
      <c r="F1707" s="122"/>
      <c r="G1707" s="199"/>
      <c r="H1707" s="122"/>
      <c r="I1707" s="122"/>
      <c r="J1707" s="122"/>
      <c r="K1707" s="122"/>
      <c r="L1707" s="122"/>
      <c r="M1707" s="122"/>
      <c r="N1707" s="122"/>
      <c r="O1707" s="122"/>
      <c r="P1707" s="155" t="str">
        <f t="shared" si="338"/>
        <v xml:space="preserve"> </v>
      </c>
      <c r="Q1707" s="155" t="str">
        <f>IF(P1707="在读",IF(IFERROR(FIND("一",C1707),0)&gt;0,"一对一",VLOOKUP(LEFT(C1707,3),班级编码!A:H,8,0)),P1707)</f>
        <v xml:space="preserve"> </v>
      </c>
      <c r="R1707" s="157">
        <f t="shared" si="339"/>
        <v>0</v>
      </c>
      <c r="S1707" s="151">
        <f t="shared" si="340"/>
        <v>0</v>
      </c>
      <c r="T1707" s="151" t="str">
        <f t="shared" si="341"/>
        <v/>
      </c>
      <c r="U1707" s="151" t="str">
        <f t="shared" si="342"/>
        <v/>
      </c>
      <c r="V1707" s="151" t="str">
        <f t="shared" si="343"/>
        <v/>
      </c>
      <c r="W1707" s="151" t="str">
        <f t="shared" si="344"/>
        <v/>
      </c>
      <c r="X1707" s="151">
        <f t="shared" si="345"/>
        <v>0</v>
      </c>
      <c r="Y1707" s="151">
        <f t="shared" si="346"/>
        <v>0</v>
      </c>
      <c r="Z1707" s="151" t="str">
        <f t="shared" si="347"/>
        <v/>
      </c>
      <c r="AA1707" s="151">
        <f>COUNTIF($F$2:F1707,F1707)</f>
        <v>0</v>
      </c>
      <c r="AB1707" s="156" t="str">
        <f t="shared" si="348"/>
        <v/>
      </c>
      <c r="AC1707" t="e">
        <f>VLOOKUP(C1707,'2-班级信息'!A:AH,31,0)</f>
        <v>#N/A</v>
      </c>
      <c r="AD1707" t="e">
        <f>VLOOKUP(C1707,'2-班级信息'!A:AH,8,0)</f>
        <v>#N/A</v>
      </c>
      <c r="AE1707" t="e">
        <f t="shared" si="349"/>
        <v>#N/A</v>
      </c>
      <c r="AF1707" t="e">
        <f t="shared" si="350"/>
        <v>#N/A</v>
      </c>
    </row>
    <row r="1708" spans="1:32">
      <c r="A1708" s="122"/>
      <c r="B1708" s="122"/>
      <c r="C1708" s="122"/>
      <c r="D1708" s="122"/>
      <c r="E1708" s="122"/>
      <c r="F1708" s="122"/>
      <c r="G1708" s="199"/>
      <c r="H1708" s="122"/>
      <c r="I1708" s="122"/>
      <c r="J1708" s="122"/>
      <c r="K1708" s="122"/>
      <c r="L1708" s="122"/>
      <c r="M1708" s="122"/>
      <c r="N1708" s="122"/>
      <c r="O1708" s="122"/>
      <c r="P1708" s="155" t="str">
        <f t="shared" si="338"/>
        <v xml:space="preserve"> </v>
      </c>
      <c r="Q1708" s="155" t="str">
        <f>IF(P1708="在读",IF(IFERROR(FIND("一",C1708),0)&gt;0,"一对一",VLOOKUP(LEFT(C1708,3),班级编码!A:H,8,0)),P1708)</f>
        <v xml:space="preserve"> </v>
      </c>
      <c r="R1708" s="157">
        <f t="shared" si="339"/>
        <v>0</v>
      </c>
      <c r="S1708" s="151">
        <f t="shared" si="340"/>
        <v>0</v>
      </c>
      <c r="T1708" s="151" t="str">
        <f t="shared" si="341"/>
        <v/>
      </c>
      <c r="U1708" s="151" t="str">
        <f t="shared" si="342"/>
        <v/>
      </c>
      <c r="V1708" s="151" t="str">
        <f t="shared" si="343"/>
        <v/>
      </c>
      <c r="W1708" s="151" t="str">
        <f t="shared" si="344"/>
        <v/>
      </c>
      <c r="X1708" s="151">
        <f t="shared" si="345"/>
        <v>0</v>
      </c>
      <c r="Y1708" s="151">
        <f t="shared" si="346"/>
        <v>0</v>
      </c>
      <c r="Z1708" s="151" t="str">
        <f t="shared" si="347"/>
        <v/>
      </c>
      <c r="AA1708" s="151">
        <f>COUNTIF($F$2:F1708,F1708)</f>
        <v>0</v>
      </c>
      <c r="AB1708" s="156" t="str">
        <f t="shared" si="348"/>
        <v/>
      </c>
      <c r="AC1708" t="e">
        <f>VLOOKUP(C1708,'2-班级信息'!A:AH,31,0)</f>
        <v>#N/A</v>
      </c>
      <c r="AD1708" t="e">
        <f>VLOOKUP(C1708,'2-班级信息'!A:AH,8,0)</f>
        <v>#N/A</v>
      </c>
      <c r="AE1708" t="e">
        <f t="shared" si="349"/>
        <v>#N/A</v>
      </c>
      <c r="AF1708" t="e">
        <f t="shared" si="350"/>
        <v>#N/A</v>
      </c>
    </row>
    <row r="1709" spans="1:32">
      <c r="A1709" s="122"/>
      <c r="B1709" s="122"/>
      <c r="C1709" s="122"/>
      <c r="D1709" s="122"/>
      <c r="E1709" s="122"/>
      <c r="F1709" s="122"/>
      <c r="G1709" s="199"/>
      <c r="H1709" s="122"/>
      <c r="I1709" s="122"/>
      <c r="J1709" s="122"/>
      <c r="K1709" s="122"/>
      <c r="L1709" s="122"/>
      <c r="M1709" s="122"/>
      <c r="N1709" s="122"/>
      <c r="O1709" s="122"/>
      <c r="P1709" s="155" t="str">
        <f t="shared" si="338"/>
        <v xml:space="preserve"> </v>
      </c>
      <c r="Q1709" s="155" t="str">
        <f>IF(P1709="在读",IF(IFERROR(FIND("一",C1709),0)&gt;0,"一对一",VLOOKUP(LEFT(C1709,3),班级编码!A:H,8,0)),P1709)</f>
        <v xml:space="preserve"> </v>
      </c>
      <c r="R1709" s="157">
        <f t="shared" si="339"/>
        <v>0</v>
      </c>
      <c r="S1709" s="151">
        <f t="shared" si="340"/>
        <v>0</v>
      </c>
      <c r="T1709" s="151" t="str">
        <f t="shared" si="341"/>
        <v/>
      </c>
      <c r="U1709" s="151" t="str">
        <f t="shared" si="342"/>
        <v/>
      </c>
      <c r="V1709" s="151" t="str">
        <f t="shared" si="343"/>
        <v/>
      </c>
      <c r="W1709" s="151" t="str">
        <f t="shared" si="344"/>
        <v/>
      </c>
      <c r="X1709" s="151">
        <f t="shared" si="345"/>
        <v>0</v>
      </c>
      <c r="Y1709" s="151">
        <f t="shared" si="346"/>
        <v>0</v>
      </c>
      <c r="Z1709" s="151" t="str">
        <f t="shared" si="347"/>
        <v/>
      </c>
      <c r="AA1709" s="151">
        <f>COUNTIF($F$2:F1709,F1709)</f>
        <v>0</v>
      </c>
      <c r="AB1709" s="156" t="str">
        <f t="shared" si="348"/>
        <v/>
      </c>
      <c r="AC1709" t="e">
        <f>VLOOKUP(C1709,'2-班级信息'!A:AH,31,0)</f>
        <v>#N/A</v>
      </c>
      <c r="AD1709" t="e">
        <f>VLOOKUP(C1709,'2-班级信息'!A:AH,8,0)</f>
        <v>#N/A</v>
      </c>
      <c r="AE1709" t="e">
        <f t="shared" si="349"/>
        <v>#N/A</v>
      </c>
      <c r="AF1709" t="e">
        <f t="shared" si="350"/>
        <v>#N/A</v>
      </c>
    </row>
    <row r="1710" spans="1:32">
      <c r="A1710" s="122"/>
      <c r="B1710" s="122"/>
      <c r="C1710" s="122"/>
      <c r="D1710" s="122"/>
      <c r="E1710" s="122"/>
      <c r="F1710" s="122"/>
      <c r="G1710" s="199"/>
      <c r="H1710" s="122"/>
      <c r="I1710" s="122"/>
      <c r="J1710" s="122"/>
      <c r="K1710" s="122"/>
      <c r="L1710" s="122"/>
      <c r="M1710" s="122"/>
      <c r="N1710" s="122"/>
      <c r="O1710" s="122"/>
      <c r="P1710" s="155" t="str">
        <f t="shared" si="338"/>
        <v xml:space="preserve"> </v>
      </c>
      <c r="Q1710" s="155" t="str">
        <f>IF(P1710="在读",IF(IFERROR(FIND("一",C1710),0)&gt;0,"一对一",VLOOKUP(LEFT(C1710,3),班级编码!A:H,8,0)),P1710)</f>
        <v xml:space="preserve"> </v>
      </c>
      <c r="R1710" s="157">
        <f t="shared" si="339"/>
        <v>0</v>
      </c>
      <c r="S1710" s="151">
        <f t="shared" si="340"/>
        <v>0</v>
      </c>
      <c r="T1710" s="151" t="str">
        <f t="shared" si="341"/>
        <v/>
      </c>
      <c r="U1710" s="151" t="str">
        <f t="shared" si="342"/>
        <v/>
      </c>
      <c r="V1710" s="151" t="str">
        <f t="shared" si="343"/>
        <v/>
      </c>
      <c r="W1710" s="151" t="str">
        <f t="shared" si="344"/>
        <v/>
      </c>
      <c r="X1710" s="151">
        <f t="shared" si="345"/>
        <v>0</v>
      </c>
      <c r="Y1710" s="151">
        <f t="shared" si="346"/>
        <v>0</v>
      </c>
      <c r="Z1710" s="151" t="str">
        <f t="shared" si="347"/>
        <v/>
      </c>
      <c r="AA1710" s="151">
        <f>COUNTIF($F$2:F1710,F1710)</f>
        <v>0</v>
      </c>
      <c r="AB1710" s="156" t="str">
        <f t="shared" si="348"/>
        <v/>
      </c>
      <c r="AC1710" t="e">
        <f>VLOOKUP(C1710,'2-班级信息'!A:AH,31,0)</f>
        <v>#N/A</v>
      </c>
      <c r="AD1710" t="e">
        <f>VLOOKUP(C1710,'2-班级信息'!A:AH,8,0)</f>
        <v>#N/A</v>
      </c>
      <c r="AE1710" t="e">
        <f t="shared" si="349"/>
        <v>#N/A</v>
      </c>
      <c r="AF1710" t="e">
        <f t="shared" si="350"/>
        <v>#N/A</v>
      </c>
    </row>
    <row r="1711" spans="1:32">
      <c r="A1711" s="122"/>
      <c r="B1711" s="122"/>
      <c r="C1711" s="122"/>
      <c r="D1711" s="122"/>
      <c r="E1711" s="122"/>
      <c r="F1711" s="122"/>
      <c r="G1711" s="199"/>
      <c r="H1711" s="122"/>
      <c r="I1711" s="122"/>
      <c r="J1711" s="122"/>
      <c r="K1711" s="122"/>
      <c r="L1711" s="122"/>
      <c r="M1711" s="122"/>
      <c r="N1711" s="122"/>
      <c r="O1711" s="122"/>
      <c r="P1711" s="155" t="str">
        <f t="shared" si="338"/>
        <v xml:space="preserve"> </v>
      </c>
      <c r="Q1711" s="155" t="str">
        <f>IF(P1711="在读",IF(IFERROR(FIND("一",C1711),0)&gt;0,"一对一",VLOOKUP(LEFT(C1711,3),班级编码!A:H,8,0)),P1711)</f>
        <v xml:space="preserve"> </v>
      </c>
      <c r="R1711" s="157">
        <f t="shared" si="339"/>
        <v>0</v>
      </c>
      <c r="S1711" s="151">
        <f t="shared" si="340"/>
        <v>0</v>
      </c>
      <c r="T1711" s="151" t="str">
        <f t="shared" si="341"/>
        <v/>
      </c>
      <c r="U1711" s="151" t="str">
        <f t="shared" si="342"/>
        <v/>
      </c>
      <c r="V1711" s="151" t="str">
        <f t="shared" si="343"/>
        <v/>
      </c>
      <c r="W1711" s="151" t="str">
        <f t="shared" si="344"/>
        <v/>
      </c>
      <c r="X1711" s="151">
        <f t="shared" si="345"/>
        <v>0</v>
      </c>
      <c r="Y1711" s="151">
        <f t="shared" si="346"/>
        <v>0</v>
      </c>
      <c r="Z1711" s="151" t="str">
        <f t="shared" si="347"/>
        <v/>
      </c>
      <c r="AA1711" s="151">
        <f>COUNTIF($F$2:F1711,F1711)</f>
        <v>0</v>
      </c>
      <c r="AB1711" s="156" t="str">
        <f t="shared" si="348"/>
        <v/>
      </c>
      <c r="AC1711" t="e">
        <f>VLOOKUP(C1711,'2-班级信息'!A:AH,31,0)</f>
        <v>#N/A</v>
      </c>
      <c r="AD1711" t="e">
        <f>VLOOKUP(C1711,'2-班级信息'!A:AH,8,0)</f>
        <v>#N/A</v>
      </c>
      <c r="AE1711" t="e">
        <f t="shared" si="349"/>
        <v>#N/A</v>
      </c>
      <c r="AF1711" t="e">
        <f t="shared" si="350"/>
        <v>#N/A</v>
      </c>
    </row>
    <row r="1712" spans="1:32">
      <c r="A1712" s="122"/>
      <c r="B1712" s="122"/>
      <c r="C1712" s="122"/>
      <c r="D1712" s="122"/>
      <c r="E1712" s="122"/>
      <c r="F1712" s="122"/>
      <c r="G1712" s="199"/>
      <c r="H1712" s="122"/>
      <c r="I1712" s="122"/>
      <c r="J1712" s="122"/>
      <c r="K1712" s="122"/>
      <c r="L1712" s="122"/>
      <c r="M1712" s="122"/>
      <c r="N1712" s="122"/>
      <c r="O1712" s="122"/>
      <c r="P1712" s="155" t="str">
        <f t="shared" si="338"/>
        <v xml:space="preserve"> </v>
      </c>
      <c r="Q1712" s="155" t="str">
        <f>IF(P1712="在读",IF(IFERROR(FIND("一",C1712),0)&gt;0,"一对一",VLOOKUP(LEFT(C1712,3),班级编码!A:H,8,0)),P1712)</f>
        <v xml:space="preserve"> </v>
      </c>
      <c r="R1712" s="157">
        <f t="shared" si="339"/>
        <v>0</v>
      </c>
      <c r="S1712" s="151">
        <f t="shared" si="340"/>
        <v>0</v>
      </c>
      <c r="T1712" s="151" t="str">
        <f t="shared" si="341"/>
        <v/>
      </c>
      <c r="U1712" s="151" t="str">
        <f t="shared" si="342"/>
        <v/>
      </c>
      <c r="V1712" s="151" t="str">
        <f t="shared" si="343"/>
        <v/>
      </c>
      <c r="W1712" s="151" t="str">
        <f t="shared" si="344"/>
        <v/>
      </c>
      <c r="X1712" s="151">
        <f t="shared" si="345"/>
        <v>0</v>
      </c>
      <c r="Y1712" s="151">
        <f t="shared" si="346"/>
        <v>0</v>
      </c>
      <c r="Z1712" s="151" t="str">
        <f t="shared" si="347"/>
        <v/>
      </c>
      <c r="AA1712" s="151">
        <f>COUNTIF($F$2:F1712,F1712)</f>
        <v>0</v>
      </c>
      <c r="AB1712" s="156" t="str">
        <f t="shared" si="348"/>
        <v/>
      </c>
      <c r="AC1712" t="e">
        <f>VLOOKUP(C1712,'2-班级信息'!A:AH,31,0)</f>
        <v>#N/A</v>
      </c>
      <c r="AD1712" t="e">
        <f>VLOOKUP(C1712,'2-班级信息'!A:AH,8,0)</f>
        <v>#N/A</v>
      </c>
      <c r="AE1712" t="e">
        <f t="shared" si="349"/>
        <v>#N/A</v>
      </c>
      <c r="AF1712" t="e">
        <f t="shared" si="350"/>
        <v>#N/A</v>
      </c>
    </row>
    <row r="1713" spans="1:32">
      <c r="A1713" s="122"/>
      <c r="B1713" s="122"/>
      <c r="C1713" s="122"/>
      <c r="D1713" s="122"/>
      <c r="E1713" s="122"/>
      <c r="F1713" s="122"/>
      <c r="G1713" s="199"/>
      <c r="H1713" s="122"/>
      <c r="I1713" s="122"/>
      <c r="J1713" s="122"/>
      <c r="K1713" s="122"/>
      <c r="L1713" s="122"/>
      <c r="M1713" s="122"/>
      <c r="N1713" s="122"/>
      <c r="O1713" s="122"/>
      <c r="P1713" s="155" t="str">
        <f t="shared" si="338"/>
        <v xml:space="preserve"> </v>
      </c>
      <c r="Q1713" s="155" t="str">
        <f>IF(P1713="在读",IF(IFERROR(FIND("一",C1713),0)&gt;0,"一对一",VLOOKUP(LEFT(C1713,3),班级编码!A:H,8,0)),P1713)</f>
        <v xml:space="preserve"> </v>
      </c>
      <c r="R1713" s="157">
        <f t="shared" si="339"/>
        <v>0</v>
      </c>
      <c r="S1713" s="151">
        <f t="shared" si="340"/>
        <v>0</v>
      </c>
      <c r="T1713" s="151" t="str">
        <f t="shared" si="341"/>
        <v/>
      </c>
      <c r="U1713" s="151" t="str">
        <f t="shared" si="342"/>
        <v/>
      </c>
      <c r="V1713" s="151" t="str">
        <f t="shared" si="343"/>
        <v/>
      </c>
      <c r="W1713" s="151" t="str">
        <f t="shared" si="344"/>
        <v/>
      </c>
      <c r="X1713" s="151">
        <f t="shared" si="345"/>
        <v>0</v>
      </c>
      <c r="Y1713" s="151">
        <f t="shared" si="346"/>
        <v>0</v>
      </c>
      <c r="Z1713" s="151" t="str">
        <f t="shared" si="347"/>
        <v/>
      </c>
      <c r="AA1713" s="151">
        <f>COUNTIF($F$2:F1713,F1713)</f>
        <v>0</v>
      </c>
      <c r="AB1713" s="156" t="str">
        <f t="shared" si="348"/>
        <v/>
      </c>
      <c r="AC1713" t="e">
        <f>VLOOKUP(C1713,'2-班级信息'!A:AH,31,0)</f>
        <v>#N/A</v>
      </c>
      <c r="AD1713" t="e">
        <f>VLOOKUP(C1713,'2-班级信息'!A:AH,8,0)</f>
        <v>#N/A</v>
      </c>
      <c r="AE1713" t="e">
        <f t="shared" si="349"/>
        <v>#N/A</v>
      </c>
      <c r="AF1713" t="e">
        <f t="shared" si="350"/>
        <v>#N/A</v>
      </c>
    </row>
    <row r="1714" spans="1:32">
      <c r="A1714" s="122"/>
      <c r="B1714" s="122"/>
      <c r="C1714" s="122"/>
      <c r="D1714" s="122"/>
      <c r="E1714" s="122"/>
      <c r="F1714" s="122"/>
      <c r="G1714" s="199"/>
      <c r="H1714" s="122"/>
      <c r="I1714" s="122"/>
      <c r="J1714" s="122"/>
      <c r="K1714" s="122"/>
      <c r="L1714" s="122"/>
      <c r="M1714" s="122"/>
      <c r="N1714" s="122"/>
      <c r="O1714" s="122"/>
      <c r="P1714" s="155" t="str">
        <f t="shared" si="338"/>
        <v xml:space="preserve"> </v>
      </c>
      <c r="Q1714" s="155" t="str">
        <f>IF(P1714="在读",IF(IFERROR(FIND("一",C1714),0)&gt;0,"一对一",VLOOKUP(LEFT(C1714,3),班级编码!A:H,8,0)),P1714)</f>
        <v xml:space="preserve"> </v>
      </c>
      <c r="R1714" s="157">
        <f t="shared" si="339"/>
        <v>0</v>
      </c>
      <c r="S1714" s="151">
        <f t="shared" si="340"/>
        <v>0</v>
      </c>
      <c r="T1714" s="151" t="str">
        <f t="shared" si="341"/>
        <v/>
      </c>
      <c r="U1714" s="151" t="str">
        <f t="shared" si="342"/>
        <v/>
      </c>
      <c r="V1714" s="151" t="str">
        <f t="shared" si="343"/>
        <v/>
      </c>
      <c r="W1714" s="151" t="str">
        <f t="shared" si="344"/>
        <v/>
      </c>
      <c r="X1714" s="151">
        <f t="shared" si="345"/>
        <v>0</v>
      </c>
      <c r="Y1714" s="151">
        <f t="shared" si="346"/>
        <v>0</v>
      </c>
      <c r="Z1714" s="151" t="str">
        <f t="shared" si="347"/>
        <v/>
      </c>
      <c r="AA1714" s="151">
        <f>COUNTIF($F$2:F1714,F1714)</f>
        <v>0</v>
      </c>
      <c r="AB1714" s="156" t="str">
        <f t="shared" si="348"/>
        <v/>
      </c>
      <c r="AC1714" t="e">
        <f>VLOOKUP(C1714,'2-班级信息'!A:AH,31,0)</f>
        <v>#N/A</v>
      </c>
      <c r="AD1714" t="e">
        <f>VLOOKUP(C1714,'2-班级信息'!A:AH,8,0)</f>
        <v>#N/A</v>
      </c>
      <c r="AE1714" t="e">
        <f t="shared" si="349"/>
        <v>#N/A</v>
      </c>
      <c r="AF1714" t="e">
        <f t="shared" si="350"/>
        <v>#N/A</v>
      </c>
    </row>
    <row r="1715" spans="1:32">
      <c r="A1715" s="122"/>
      <c r="B1715" s="122"/>
      <c r="C1715" s="122"/>
      <c r="D1715" s="122"/>
      <c r="E1715" s="122"/>
      <c r="F1715" s="122"/>
      <c r="G1715" s="199"/>
      <c r="H1715" s="122"/>
      <c r="I1715" s="122"/>
      <c r="J1715" s="122"/>
      <c r="K1715" s="122"/>
      <c r="L1715" s="122"/>
      <c r="M1715" s="122"/>
      <c r="N1715" s="122"/>
      <c r="O1715" s="122"/>
      <c r="P1715" s="155" t="str">
        <f t="shared" si="338"/>
        <v xml:space="preserve"> </v>
      </c>
      <c r="Q1715" s="155" t="str">
        <f>IF(P1715="在读",IF(IFERROR(FIND("一",C1715),0)&gt;0,"一对一",VLOOKUP(LEFT(C1715,3),班级编码!A:H,8,0)),P1715)</f>
        <v xml:space="preserve"> </v>
      </c>
      <c r="R1715" s="157">
        <f t="shared" si="339"/>
        <v>0</v>
      </c>
      <c r="S1715" s="151">
        <f t="shared" si="340"/>
        <v>0</v>
      </c>
      <c r="T1715" s="151" t="str">
        <f t="shared" si="341"/>
        <v/>
      </c>
      <c r="U1715" s="151" t="str">
        <f t="shared" si="342"/>
        <v/>
      </c>
      <c r="V1715" s="151" t="str">
        <f t="shared" si="343"/>
        <v/>
      </c>
      <c r="W1715" s="151" t="str">
        <f t="shared" si="344"/>
        <v/>
      </c>
      <c r="X1715" s="151">
        <f t="shared" si="345"/>
        <v>0</v>
      </c>
      <c r="Y1715" s="151">
        <f t="shared" si="346"/>
        <v>0</v>
      </c>
      <c r="Z1715" s="151" t="str">
        <f t="shared" si="347"/>
        <v/>
      </c>
      <c r="AA1715" s="151">
        <f>COUNTIF($F$2:F1715,F1715)</f>
        <v>0</v>
      </c>
      <c r="AB1715" s="156" t="str">
        <f t="shared" si="348"/>
        <v/>
      </c>
      <c r="AC1715" t="e">
        <f>VLOOKUP(C1715,'2-班级信息'!A:AH,31,0)</f>
        <v>#N/A</v>
      </c>
      <c r="AD1715" t="e">
        <f>VLOOKUP(C1715,'2-班级信息'!A:AH,8,0)</f>
        <v>#N/A</v>
      </c>
      <c r="AE1715" t="e">
        <f t="shared" si="349"/>
        <v>#N/A</v>
      </c>
      <c r="AF1715" t="e">
        <f t="shared" si="350"/>
        <v>#N/A</v>
      </c>
    </row>
    <row r="1716" spans="1:32">
      <c r="A1716" s="122"/>
      <c r="B1716" s="122"/>
      <c r="C1716" s="122"/>
      <c r="D1716" s="122"/>
      <c r="E1716" s="122"/>
      <c r="F1716" s="122"/>
      <c r="G1716" s="199"/>
      <c r="H1716" s="122"/>
      <c r="I1716" s="122"/>
      <c r="J1716" s="122"/>
      <c r="K1716" s="122"/>
      <c r="L1716" s="122"/>
      <c r="M1716" s="122"/>
      <c r="N1716" s="122"/>
      <c r="O1716" s="122"/>
      <c r="P1716" s="155" t="str">
        <f t="shared" si="338"/>
        <v xml:space="preserve"> </v>
      </c>
      <c r="Q1716" s="155" t="str">
        <f>IF(P1716="在读",IF(IFERROR(FIND("一",C1716),0)&gt;0,"一对一",VLOOKUP(LEFT(C1716,3),班级编码!A:H,8,0)),P1716)</f>
        <v xml:space="preserve"> </v>
      </c>
      <c r="R1716" s="157">
        <f t="shared" si="339"/>
        <v>0</v>
      </c>
      <c r="S1716" s="151">
        <f t="shared" si="340"/>
        <v>0</v>
      </c>
      <c r="T1716" s="151" t="str">
        <f t="shared" si="341"/>
        <v/>
      </c>
      <c r="U1716" s="151" t="str">
        <f t="shared" si="342"/>
        <v/>
      </c>
      <c r="V1716" s="151" t="str">
        <f t="shared" si="343"/>
        <v/>
      </c>
      <c r="W1716" s="151" t="str">
        <f t="shared" si="344"/>
        <v/>
      </c>
      <c r="X1716" s="151">
        <f t="shared" si="345"/>
        <v>0</v>
      </c>
      <c r="Y1716" s="151">
        <f t="shared" si="346"/>
        <v>0</v>
      </c>
      <c r="Z1716" s="151" t="str">
        <f t="shared" si="347"/>
        <v/>
      </c>
      <c r="AA1716" s="151">
        <f>COUNTIF($F$2:F1716,F1716)</f>
        <v>0</v>
      </c>
      <c r="AB1716" s="156" t="str">
        <f t="shared" si="348"/>
        <v/>
      </c>
      <c r="AC1716" t="e">
        <f>VLOOKUP(C1716,'2-班级信息'!A:AH,31,0)</f>
        <v>#N/A</v>
      </c>
      <c r="AD1716" t="e">
        <f>VLOOKUP(C1716,'2-班级信息'!A:AH,8,0)</f>
        <v>#N/A</v>
      </c>
      <c r="AE1716" t="e">
        <f t="shared" si="349"/>
        <v>#N/A</v>
      </c>
      <c r="AF1716" t="e">
        <f t="shared" si="350"/>
        <v>#N/A</v>
      </c>
    </row>
    <row r="1717" spans="1:32">
      <c r="A1717" s="122"/>
      <c r="B1717" s="122"/>
      <c r="C1717" s="122"/>
      <c r="D1717" s="122"/>
      <c r="E1717" s="122"/>
      <c r="F1717" s="122"/>
      <c r="G1717" s="199"/>
      <c r="H1717" s="122"/>
      <c r="I1717" s="122"/>
      <c r="J1717" s="122"/>
      <c r="K1717" s="122"/>
      <c r="L1717" s="122"/>
      <c r="M1717" s="122"/>
      <c r="N1717" s="122"/>
      <c r="O1717" s="122"/>
      <c r="P1717" s="155" t="str">
        <f t="shared" si="338"/>
        <v xml:space="preserve"> </v>
      </c>
      <c r="Q1717" s="155" t="str">
        <f>IF(P1717="在读",IF(IFERROR(FIND("一",C1717),0)&gt;0,"一对一",VLOOKUP(LEFT(C1717,3),班级编码!A:H,8,0)),P1717)</f>
        <v xml:space="preserve"> </v>
      </c>
      <c r="R1717" s="157">
        <f t="shared" si="339"/>
        <v>0</v>
      </c>
      <c r="S1717" s="151">
        <f t="shared" si="340"/>
        <v>0</v>
      </c>
      <c r="T1717" s="151" t="str">
        <f t="shared" si="341"/>
        <v/>
      </c>
      <c r="U1717" s="151" t="str">
        <f t="shared" si="342"/>
        <v/>
      </c>
      <c r="V1717" s="151" t="str">
        <f t="shared" si="343"/>
        <v/>
      </c>
      <c r="W1717" s="151" t="str">
        <f t="shared" si="344"/>
        <v/>
      </c>
      <c r="X1717" s="151">
        <f t="shared" si="345"/>
        <v>0</v>
      </c>
      <c r="Y1717" s="151">
        <f t="shared" si="346"/>
        <v>0</v>
      </c>
      <c r="Z1717" s="151" t="str">
        <f t="shared" si="347"/>
        <v/>
      </c>
      <c r="AA1717" s="151">
        <f>COUNTIF($F$2:F1717,F1717)</f>
        <v>0</v>
      </c>
      <c r="AB1717" s="156" t="str">
        <f t="shared" si="348"/>
        <v/>
      </c>
      <c r="AC1717" t="e">
        <f>VLOOKUP(C1717,'2-班级信息'!A:AH,31,0)</f>
        <v>#N/A</v>
      </c>
      <c r="AD1717" t="e">
        <f>VLOOKUP(C1717,'2-班级信息'!A:AH,8,0)</f>
        <v>#N/A</v>
      </c>
      <c r="AE1717" t="e">
        <f t="shared" si="349"/>
        <v>#N/A</v>
      </c>
      <c r="AF1717" t="e">
        <f t="shared" si="350"/>
        <v>#N/A</v>
      </c>
    </row>
    <row r="1718" spans="1:32">
      <c r="A1718" s="122"/>
      <c r="B1718" s="122"/>
      <c r="C1718" s="122"/>
      <c r="D1718" s="122"/>
      <c r="E1718" s="122"/>
      <c r="F1718" s="122"/>
      <c r="G1718" s="199"/>
      <c r="H1718" s="122"/>
      <c r="I1718" s="122"/>
      <c r="J1718" s="122"/>
      <c r="K1718" s="122"/>
      <c r="L1718" s="122"/>
      <c r="M1718" s="122"/>
      <c r="N1718" s="122"/>
      <c r="O1718" s="122"/>
      <c r="P1718" s="155" t="str">
        <f t="shared" si="338"/>
        <v xml:space="preserve"> </v>
      </c>
      <c r="Q1718" s="155" t="str">
        <f>IF(P1718="在读",IF(IFERROR(FIND("一",C1718),0)&gt;0,"一对一",VLOOKUP(LEFT(C1718,3),班级编码!A:H,8,0)),P1718)</f>
        <v xml:space="preserve"> </v>
      </c>
      <c r="R1718" s="157">
        <f t="shared" si="339"/>
        <v>0</v>
      </c>
      <c r="S1718" s="151">
        <f t="shared" si="340"/>
        <v>0</v>
      </c>
      <c r="T1718" s="151" t="str">
        <f t="shared" si="341"/>
        <v/>
      </c>
      <c r="U1718" s="151" t="str">
        <f t="shared" si="342"/>
        <v/>
      </c>
      <c r="V1718" s="151" t="str">
        <f t="shared" si="343"/>
        <v/>
      </c>
      <c r="W1718" s="151" t="str">
        <f t="shared" si="344"/>
        <v/>
      </c>
      <c r="X1718" s="151">
        <f t="shared" si="345"/>
        <v>0</v>
      </c>
      <c r="Y1718" s="151">
        <f t="shared" si="346"/>
        <v>0</v>
      </c>
      <c r="Z1718" s="151" t="str">
        <f t="shared" si="347"/>
        <v/>
      </c>
      <c r="AA1718" s="151">
        <f>COUNTIF($F$2:F1718,F1718)</f>
        <v>0</v>
      </c>
      <c r="AB1718" s="156" t="str">
        <f t="shared" si="348"/>
        <v/>
      </c>
      <c r="AC1718" t="e">
        <f>VLOOKUP(C1718,'2-班级信息'!A:AH,31,0)</f>
        <v>#N/A</v>
      </c>
      <c r="AD1718" t="e">
        <f>VLOOKUP(C1718,'2-班级信息'!A:AH,8,0)</f>
        <v>#N/A</v>
      </c>
      <c r="AE1718" t="e">
        <f t="shared" si="349"/>
        <v>#N/A</v>
      </c>
      <c r="AF1718" t="e">
        <f t="shared" si="350"/>
        <v>#N/A</v>
      </c>
    </row>
    <row r="1719" spans="1:32">
      <c r="A1719" s="122"/>
      <c r="B1719" s="122"/>
      <c r="C1719" s="122"/>
      <c r="D1719" s="122"/>
      <c r="E1719" s="122"/>
      <c r="F1719" s="122"/>
      <c r="G1719" s="199"/>
      <c r="H1719" s="122"/>
      <c r="I1719" s="122"/>
      <c r="J1719" s="122"/>
      <c r="K1719" s="122"/>
      <c r="L1719" s="122"/>
      <c r="M1719" s="122"/>
      <c r="N1719" s="122"/>
      <c r="O1719" s="122"/>
      <c r="P1719" s="155" t="str">
        <f t="shared" si="338"/>
        <v xml:space="preserve"> </v>
      </c>
      <c r="Q1719" s="155" t="str">
        <f>IF(P1719="在读",IF(IFERROR(FIND("一",C1719),0)&gt;0,"一对一",VLOOKUP(LEFT(C1719,3),班级编码!A:H,8,0)),P1719)</f>
        <v xml:space="preserve"> </v>
      </c>
      <c r="R1719" s="157">
        <f t="shared" si="339"/>
        <v>0</v>
      </c>
      <c r="S1719" s="151">
        <f t="shared" si="340"/>
        <v>0</v>
      </c>
      <c r="T1719" s="151" t="str">
        <f t="shared" si="341"/>
        <v/>
      </c>
      <c r="U1719" s="151" t="str">
        <f t="shared" si="342"/>
        <v/>
      </c>
      <c r="V1719" s="151" t="str">
        <f t="shared" si="343"/>
        <v/>
      </c>
      <c r="W1719" s="151" t="str">
        <f t="shared" si="344"/>
        <v/>
      </c>
      <c r="X1719" s="151">
        <f t="shared" si="345"/>
        <v>0</v>
      </c>
      <c r="Y1719" s="151">
        <f t="shared" si="346"/>
        <v>0</v>
      </c>
      <c r="Z1719" s="151" t="str">
        <f t="shared" si="347"/>
        <v/>
      </c>
      <c r="AA1719" s="151">
        <f>COUNTIF($F$2:F1719,F1719)</f>
        <v>0</v>
      </c>
      <c r="AB1719" s="156" t="str">
        <f t="shared" si="348"/>
        <v/>
      </c>
      <c r="AC1719" t="e">
        <f>VLOOKUP(C1719,'2-班级信息'!A:AH,31,0)</f>
        <v>#N/A</v>
      </c>
      <c r="AD1719" t="e">
        <f>VLOOKUP(C1719,'2-班级信息'!A:AH,8,0)</f>
        <v>#N/A</v>
      </c>
      <c r="AE1719" t="e">
        <f t="shared" si="349"/>
        <v>#N/A</v>
      </c>
      <c r="AF1719" t="e">
        <f t="shared" si="350"/>
        <v>#N/A</v>
      </c>
    </row>
    <row r="1720" spans="1:32">
      <c r="A1720" s="122"/>
      <c r="B1720" s="122"/>
      <c r="C1720" s="122"/>
      <c r="D1720" s="122"/>
      <c r="E1720" s="122"/>
      <c r="F1720" s="122"/>
      <c r="G1720" s="199"/>
      <c r="H1720" s="122"/>
      <c r="I1720" s="122"/>
      <c r="J1720" s="122"/>
      <c r="K1720" s="122"/>
      <c r="L1720" s="122"/>
      <c r="M1720" s="122"/>
      <c r="N1720" s="122"/>
      <c r="O1720" s="122"/>
      <c r="P1720" s="155" t="str">
        <f t="shared" si="338"/>
        <v xml:space="preserve"> </v>
      </c>
      <c r="Q1720" s="155" t="str">
        <f>IF(P1720="在读",IF(IFERROR(FIND("一",C1720),0)&gt;0,"一对一",VLOOKUP(LEFT(C1720,3),班级编码!A:H,8,0)),P1720)</f>
        <v xml:space="preserve"> </v>
      </c>
      <c r="R1720" s="157">
        <f t="shared" si="339"/>
        <v>0</v>
      </c>
      <c r="S1720" s="151">
        <f t="shared" si="340"/>
        <v>0</v>
      </c>
      <c r="T1720" s="151" t="str">
        <f t="shared" si="341"/>
        <v/>
      </c>
      <c r="U1720" s="151" t="str">
        <f t="shared" si="342"/>
        <v/>
      </c>
      <c r="V1720" s="151" t="str">
        <f t="shared" si="343"/>
        <v/>
      </c>
      <c r="W1720" s="151" t="str">
        <f t="shared" si="344"/>
        <v/>
      </c>
      <c r="X1720" s="151">
        <f t="shared" si="345"/>
        <v>0</v>
      </c>
      <c r="Y1720" s="151">
        <f t="shared" si="346"/>
        <v>0</v>
      </c>
      <c r="Z1720" s="151" t="str">
        <f t="shared" si="347"/>
        <v/>
      </c>
      <c r="AA1720" s="151">
        <f>COUNTIF($F$2:F1720,F1720)</f>
        <v>0</v>
      </c>
      <c r="AB1720" s="156" t="str">
        <f t="shared" si="348"/>
        <v/>
      </c>
      <c r="AC1720" t="e">
        <f>VLOOKUP(C1720,'2-班级信息'!A:AH,31,0)</f>
        <v>#N/A</v>
      </c>
      <c r="AD1720" t="e">
        <f>VLOOKUP(C1720,'2-班级信息'!A:AH,8,0)</f>
        <v>#N/A</v>
      </c>
      <c r="AE1720" t="e">
        <f t="shared" si="349"/>
        <v>#N/A</v>
      </c>
      <c r="AF1720" t="e">
        <f t="shared" si="350"/>
        <v>#N/A</v>
      </c>
    </row>
    <row r="1721" spans="1:32">
      <c r="A1721" s="122"/>
      <c r="B1721" s="122"/>
      <c r="C1721" s="122"/>
      <c r="D1721" s="122"/>
      <c r="E1721" s="122"/>
      <c r="F1721" s="122"/>
      <c r="G1721" s="199"/>
      <c r="H1721" s="122"/>
      <c r="I1721" s="122"/>
      <c r="J1721" s="122"/>
      <c r="K1721" s="122"/>
      <c r="L1721" s="122"/>
      <c r="M1721" s="122"/>
      <c r="N1721" s="122"/>
      <c r="O1721" s="122"/>
      <c r="P1721" s="155" t="str">
        <f t="shared" si="338"/>
        <v xml:space="preserve"> </v>
      </c>
      <c r="Q1721" s="155" t="str">
        <f>IF(P1721="在读",IF(IFERROR(FIND("一",C1721),0)&gt;0,"一对一",VLOOKUP(LEFT(C1721,3),班级编码!A:H,8,0)),P1721)</f>
        <v xml:space="preserve"> </v>
      </c>
      <c r="R1721" s="157">
        <f t="shared" si="339"/>
        <v>0</v>
      </c>
      <c r="S1721" s="151">
        <f t="shared" si="340"/>
        <v>0</v>
      </c>
      <c r="T1721" s="151" t="str">
        <f t="shared" si="341"/>
        <v/>
      </c>
      <c r="U1721" s="151" t="str">
        <f t="shared" si="342"/>
        <v/>
      </c>
      <c r="V1721" s="151" t="str">
        <f t="shared" si="343"/>
        <v/>
      </c>
      <c r="W1721" s="151" t="str">
        <f t="shared" si="344"/>
        <v/>
      </c>
      <c r="X1721" s="151">
        <f t="shared" si="345"/>
        <v>0</v>
      </c>
      <c r="Y1721" s="151">
        <f t="shared" si="346"/>
        <v>0</v>
      </c>
      <c r="Z1721" s="151" t="str">
        <f t="shared" si="347"/>
        <v/>
      </c>
      <c r="AA1721" s="151">
        <f>COUNTIF($F$2:F1721,F1721)</f>
        <v>0</v>
      </c>
      <c r="AB1721" s="156" t="str">
        <f t="shared" si="348"/>
        <v/>
      </c>
      <c r="AC1721" t="e">
        <f>VLOOKUP(C1721,'2-班级信息'!A:AH,31,0)</f>
        <v>#N/A</v>
      </c>
      <c r="AD1721" t="e">
        <f>VLOOKUP(C1721,'2-班级信息'!A:AH,8,0)</f>
        <v>#N/A</v>
      </c>
      <c r="AE1721" t="e">
        <f t="shared" si="349"/>
        <v>#N/A</v>
      </c>
      <c r="AF1721" t="e">
        <f t="shared" si="350"/>
        <v>#N/A</v>
      </c>
    </row>
    <row r="1722" spans="1:32">
      <c r="A1722" s="122"/>
      <c r="B1722" s="122"/>
      <c r="C1722" s="122"/>
      <c r="D1722" s="122"/>
      <c r="E1722" s="122"/>
      <c r="F1722" s="122"/>
      <c r="G1722" s="199"/>
      <c r="H1722" s="122"/>
      <c r="I1722" s="122"/>
      <c r="J1722" s="122"/>
      <c r="K1722" s="122"/>
      <c r="L1722" s="122"/>
      <c r="M1722" s="122"/>
      <c r="N1722" s="122"/>
      <c r="O1722" s="122"/>
      <c r="P1722" s="155" t="str">
        <f t="shared" si="338"/>
        <v xml:space="preserve"> </v>
      </c>
      <c r="Q1722" s="155" t="str">
        <f>IF(P1722="在读",IF(IFERROR(FIND("一",C1722),0)&gt;0,"一对一",VLOOKUP(LEFT(C1722,3),班级编码!A:H,8,0)),P1722)</f>
        <v xml:space="preserve"> </v>
      </c>
      <c r="R1722" s="157">
        <f t="shared" si="339"/>
        <v>0</v>
      </c>
      <c r="S1722" s="151">
        <f t="shared" si="340"/>
        <v>0</v>
      </c>
      <c r="T1722" s="151" t="str">
        <f t="shared" si="341"/>
        <v/>
      </c>
      <c r="U1722" s="151" t="str">
        <f t="shared" si="342"/>
        <v/>
      </c>
      <c r="V1722" s="151" t="str">
        <f t="shared" si="343"/>
        <v/>
      </c>
      <c r="W1722" s="151" t="str">
        <f t="shared" si="344"/>
        <v/>
      </c>
      <c r="X1722" s="151">
        <f t="shared" si="345"/>
        <v>0</v>
      </c>
      <c r="Y1722" s="151">
        <f t="shared" si="346"/>
        <v>0</v>
      </c>
      <c r="Z1722" s="151" t="str">
        <f t="shared" si="347"/>
        <v/>
      </c>
      <c r="AA1722" s="151">
        <f>COUNTIF($F$2:F1722,F1722)</f>
        <v>0</v>
      </c>
      <c r="AB1722" s="156" t="str">
        <f t="shared" si="348"/>
        <v/>
      </c>
      <c r="AC1722" t="e">
        <f>VLOOKUP(C1722,'2-班级信息'!A:AH,31,0)</f>
        <v>#N/A</v>
      </c>
      <c r="AD1722" t="e">
        <f>VLOOKUP(C1722,'2-班级信息'!A:AH,8,0)</f>
        <v>#N/A</v>
      </c>
      <c r="AE1722" t="e">
        <f t="shared" si="349"/>
        <v>#N/A</v>
      </c>
      <c r="AF1722" t="e">
        <f t="shared" si="350"/>
        <v>#N/A</v>
      </c>
    </row>
    <row r="1723" spans="1:32">
      <c r="A1723" s="122"/>
      <c r="B1723" s="122"/>
      <c r="C1723" s="122"/>
      <c r="D1723" s="122"/>
      <c r="E1723" s="122"/>
      <c r="F1723" s="122"/>
      <c r="G1723" s="199"/>
      <c r="H1723" s="122"/>
      <c r="I1723" s="122"/>
      <c r="J1723" s="122"/>
      <c r="K1723" s="122"/>
      <c r="L1723" s="122"/>
      <c r="M1723" s="122"/>
      <c r="N1723" s="122"/>
      <c r="O1723" s="122"/>
      <c r="P1723" s="155" t="str">
        <f t="shared" si="338"/>
        <v xml:space="preserve"> </v>
      </c>
      <c r="Q1723" s="155" t="str">
        <f>IF(P1723="在读",IF(IFERROR(FIND("一",C1723),0)&gt;0,"一对一",VLOOKUP(LEFT(C1723,3),班级编码!A:H,8,0)),P1723)</f>
        <v xml:space="preserve"> </v>
      </c>
      <c r="R1723" s="157">
        <f t="shared" si="339"/>
        <v>0</v>
      </c>
      <c r="S1723" s="151">
        <f t="shared" si="340"/>
        <v>0</v>
      </c>
      <c r="T1723" s="151" t="str">
        <f t="shared" si="341"/>
        <v/>
      </c>
      <c r="U1723" s="151" t="str">
        <f t="shared" si="342"/>
        <v/>
      </c>
      <c r="V1723" s="151" t="str">
        <f t="shared" si="343"/>
        <v/>
      </c>
      <c r="W1723" s="151" t="str">
        <f t="shared" si="344"/>
        <v/>
      </c>
      <c r="X1723" s="151">
        <f t="shared" si="345"/>
        <v>0</v>
      </c>
      <c r="Y1723" s="151">
        <f t="shared" si="346"/>
        <v>0</v>
      </c>
      <c r="Z1723" s="151" t="str">
        <f t="shared" si="347"/>
        <v/>
      </c>
      <c r="AA1723" s="151">
        <f>COUNTIF($F$2:F1723,F1723)</f>
        <v>0</v>
      </c>
      <c r="AB1723" s="156" t="str">
        <f t="shared" si="348"/>
        <v/>
      </c>
      <c r="AC1723" t="e">
        <f>VLOOKUP(C1723,'2-班级信息'!A:AH,31,0)</f>
        <v>#N/A</v>
      </c>
      <c r="AD1723" t="e">
        <f>VLOOKUP(C1723,'2-班级信息'!A:AH,8,0)</f>
        <v>#N/A</v>
      </c>
      <c r="AE1723" t="e">
        <f t="shared" si="349"/>
        <v>#N/A</v>
      </c>
      <c r="AF1723" t="e">
        <f t="shared" si="350"/>
        <v>#N/A</v>
      </c>
    </row>
    <row r="1724" spans="1:32">
      <c r="A1724" s="122"/>
      <c r="B1724" s="122"/>
      <c r="C1724" s="122"/>
      <c r="D1724" s="122"/>
      <c r="E1724" s="122"/>
      <c r="F1724" s="122"/>
      <c r="G1724" s="199"/>
      <c r="H1724" s="122"/>
      <c r="I1724" s="122"/>
      <c r="J1724" s="122"/>
      <c r="K1724" s="122"/>
      <c r="L1724" s="122"/>
      <c r="M1724" s="122"/>
      <c r="N1724" s="122"/>
      <c r="O1724" s="122"/>
      <c r="P1724" s="155" t="str">
        <f t="shared" si="338"/>
        <v xml:space="preserve"> </v>
      </c>
      <c r="Q1724" s="155" t="str">
        <f>IF(P1724="在读",IF(IFERROR(FIND("一",C1724),0)&gt;0,"一对一",VLOOKUP(LEFT(C1724,3),班级编码!A:H,8,0)),P1724)</f>
        <v xml:space="preserve"> </v>
      </c>
      <c r="R1724" s="157">
        <f t="shared" si="339"/>
        <v>0</v>
      </c>
      <c r="S1724" s="151">
        <f t="shared" si="340"/>
        <v>0</v>
      </c>
      <c r="T1724" s="151" t="str">
        <f t="shared" si="341"/>
        <v/>
      </c>
      <c r="U1724" s="151" t="str">
        <f t="shared" si="342"/>
        <v/>
      </c>
      <c r="V1724" s="151" t="str">
        <f t="shared" si="343"/>
        <v/>
      </c>
      <c r="W1724" s="151" t="str">
        <f t="shared" si="344"/>
        <v/>
      </c>
      <c r="X1724" s="151">
        <f t="shared" si="345"/>
        <v>0</v>
      </c>
      <c r="Y1724" s="151">
        <f t="shared" si="346"/>
        <v>0</v>
      </c>
      <c r="Z1724" s="151" t="str">
        <f t="shared" si="347"/>
        <v/>
      </c>
      <c r="AA1724" s="151">
        <f>COUNTIF($F$2:F1724,F1724)</f>
        <v>0</v>
      </c>
      <c r="AB1724" s="156" t="str">
        <f t="shared" si="348"/>
        <v/>
      </c>
      <c r="AC1724" t="e">
        <f>VLOOKUP(C1724,'2-班级信息'!A:AH,31,0)</f>
        <v>#N/A</v>
      </c>
      <c r="AD1724" t="e">
        <f>VLOOKUP(C1724,'2-班级信息'!A:AH,8,0)</f>
        <v>#N/A</v>
      </c>
      <c r="AE1724" t="e">
        <f t="shared" si="349"/>
        <v>#N/A</v>
      </c>
      <c r="AF1724" t="e">
        <f t="shared" si="350"/>
        <v>#N/A</v>
      </c>
    </row>
    <row r="1725" spans="1:32">
      <c r="A1725" s="122"/>
      <c r="B1725" s="122"/>
      <c r="C1725" s="122"/>
      <c r="D1725" s="122"/>
      <c r="E1725" s="122"/>
      <c r="F1725" s="122"/>
      <c r="G1725" s="199"/>
      <c r="H1725" s="122"/>
      <c r="I1725" s="122"/>
      <c r="J1725" s="122"/>
      <c r="K1725" s="122"/>
      <c r="L1725" s="122"/>
      <c r="M1725" s="122"/>
      <c r="N1725" s="122"/>
      <c r="O1725" s="122"/>
      <c r="P1725" s="155" t="str">
        <f t="shared" si="338"/>
        <v xml:space="preserve"> </v>
      </c>
      <c r="Q1725" s="155" t="str">
        <f>IF(P1725="在读",IF(IFERROR(FIND("一",C1725),0)&gt;0,"一对一",VLOOKUP(LEFT(C1725,3),班级编码!A:H,8,0)),P1725)</f>
        <v xml:space="preserve"> </v>
      </c>
      <c r="R1725" s="157">
        <f t="shared" si="339"/>
        <v>0</v>
      </c>
      <c r="S1725" s="151">
        <f t="shared" si="340"/>
        <v>0</v>
      </c>
      <c r="T1725" s="151" t="str">
        <f t="shared" si="341"/>
        <v/>
      </c>
      <c r="U1725" s="151" t="str">
        <f t="shared" si="342"/>
        <v/>
      </c>
      <c r="V1725" s="151" t="str">
        <f t="shared" si="343"/>
        <v/>
      </c>
      <c r="W1725" s="151" t="str">
        <f t="shared" si="344"/>
        <v/>
      </c>
      <c r="X1725" s="151">
        <f t="shared" si="345"/>
        <v>0</v>
      </c>
      <c r="Y1725" s="151">
        <f t="shared" si="346"/>
        <v>0</v>
      </c>
      <c r="Z1725" s="151" t="str">
        <f t="shared" si="347"/>
        <v/>
      </c>
      <c r="AA1725" s="151">
        <f>COUNTIF($F$2:F1725,F1725)</f>
        <v>0</v>
      </c>
      <c r="AB1725" s="156" t="str">
        <f t="shared" si="348"/>
        <v/>
      </c>
      <c r="AC1725" t="e">
        <f>VLOOKUP(C1725,'2-班级信息'!A:AH,31,0)</f>
        <v>#N/A</v>
      </c>
      <c r="AD1725" t="e">
        <f>VLOOKUP(C1725,'2-班级信息'!A:AH,8,0)</f>
        <v>#N/A</v>
      </c>
      <c r="AE1725" t="e">
        <f t="shared" si="349"/>
        <v>#N/A</v>
      </c>
      <c r="AF1725" t="e">
        <f t="shared" si="350"/>
        <v>#N/A</v>
      </c>
    </row>
    <row r="1726" spans="1:32">
      <c r="A1726" s="122"/>
      <c r="B1726" s="122"/>
      <c r="C1726" s="122"/>
      <c r="D1726" s="122"/>
      <c r="E1726" s="122"/>
      <c r="F1726" s="122"/>
      <c r="G1726" s="199"/>
      <c r="H1726" s="122"/>
      <c r="I1726" s="122"/>
      <c r="J1726" s="122"/>
      <c r="K1726" s="122"/>
      <c r="L1726" s="122"/>
      <c r="M1726" s="122"/>
      <c r="N1726" s="122"/>
      <c r="O1726" s="122"/>
      <c r="P1726" s="155" t="str">
        <f t="shared" si="338"/>
        <v xml:space="preserve"> </v>
      </c>
      <c r="Q1726" s="155" t="str">
        <f>IF(P1726="在读",IF(IFERROR(FIND("一",C1726),0)&gt;0,"一对一",VLOOKUP(LEFT(C1726,3),班级编码!A:H,8,0)),P1726)</f>
        <v xml:space="preserve"> </v>
      </c>
      <c r="R1726" s="157">
        <f t="shared" si="339"/>
        <v>0</v>
      </c>
      <c r="S1726" s="151">
        <f t="shared" si="340"/>
        <v>0</v>
      </c>
      <c r="T1726" s="151" t="str">
        <f t="shared" si="341"/>
        <v/>
      </c>
      <c r="U1726" s="151" t="str">
        <f t="shared" si="342"/>
        <v/>
      </c>
      <c r="V1726" s="151" t="str">
        <f t="shared" si="343"/>
        <v/>
      </c>
      <c r="W1726" s="151" t="str">
        <f t="shared" si="344"/>
        <v/>
      </c>
      <c r="X1726" s="151">
        <f t="shared" si="345"/>
        <v>0</v>
      </c>
      <c r="Y1726" s="151">
        <f t="shared" si="346"/>
        <v>0</v>
      </c>
      <c r="Z1726" s="151" t="str">
        <f t="shared" si="347"/>
        <v/>
      </c>
      <c r="AA1726" s="151">
        <f>COUNTIF($F$2:F1726,F1726)</f>
        <v>0</v>
      </c>
      <c r="AB1726" s="156" t="str">
        <f t="shared" si="348"/>
        <v/>
      </c>
      <c r="AC1726" t="e">
        <f>VLOOKUP(C1726,'2-班级信息'!A:AH,31,0)</f>
        <v>#N/A</v>
      </c>
      <c r="AD1726" t="e">
        <f>VLOOKUP(C1726,'2-班级信息'!A:AH,8,0)</f>
        <v>#N/A</v>
      </c>
      <c r="AE1726" t="e">
        <f t="shared" si="349"/>
        <v>#N/A</v>
      </c>
      <c r="AF1726" t="e">
        <f t="shared" si="350"/>
        <v>#N/A</v>
      </c>
    </row>
    <row r="1727" spans="1:32">
      <c r="A1727" s="122"/>
      <c r="B1727" s="122"/>
      <c r="C1727" s="122"/>
      <c r="D1727" s="122"/>
      <c r="E1727" s="122"/>
      <c r="F1727" s="122"/>
      <c r="G1727" s="199"/>
      <c r="H1727" s="122"/>
      <c r="I1727" s="122"/>
      <c r="J1727" s="122"/>
      <c r="K1727" s="122"/>
      <c r="L1727" s="122"/>
      <c r="M1727" s="122"/>
      <c r="N1727" s="122"/>
      <c r="O1727" s="122"/>
      <c r="P1727" s="155" t="str">
        <f t="shared" si="338"/>
        <v xml:space="preserve"> </v>
      </c>
      <c r="Q1727" s="155" t="str">
        <f>IF(P1727="在读",IF(IFERROR(FIND("一",C1727),0)&gt;0,"一对一",VLOOKUP(LEFT(C1727,3),班级编码!A:H,8,0)),P1727)</f>
        <v xml:space="preserve"> </v>
      </c>
      <c r="R1727" s="157">
        <f t="shared" si="339"/>
        <v>0</v>
      </c>
      <c r="S1727" s="151">
        <f t="shared" si="340"/>
        <v>0</v>
      </c>
      <c r="T1727" s="151" t="str">
        <f t="shared" si="341"/>
        <v/>
      </c>
      <c r="U1727" s="151" t="str">
        <f t="shared" si="342"/>
        <v/>
      </c>
      <c r="V1727" s="151" t="str">
        <f t="shared" si="343"/>
        <v/>
      </c>
      <c r="W1727" s="151" t="str">
        <f t="shared" si="344"/>
        <v/>
      </c>
      <c r="X1727" s="151">
        <f t="shared" si="345"/>
        <v>0</v>
      </c>
      <c r="Y1727" s="151">
        <f t="shared" si="346"/>
        <v>0</v>
      </c>
      <c r="Z1727" s="151" t="str">
        <f t="shared" si="347"/>
        <v/>
      </c>
      <c r="AA1727" s="151">
        <f>COUNTIF($F$2:F1727,F1727)</f>
        <v>0</v>
      </c>
      <c r="AB1727" s="156" t="str">
        <f t="shared" si="348"/>
        <v/>
      </c>
      <c r="AC1727" t="e">
        <f>VLOOKUP(C1727,'2-班级信息'!A:AH,31,0)</f>
        <v>#N/A</v>
      </c>
      <c r="AD1727" t="e">
        <f>VLOOKUP(C1727,'2-班级信息'!A:AH,8,0)</f>
        <v>#N/A</v>
      </c>
      <c r="AE1727" t="e">
        <f t="shared" si="349"/>
        <v>#N/A</v>
      </c>
      <c r="AF1727" t="e">
        <f t="shared" si="350"/>
        <v>#N/A</v>
      </c>
    </row>
    <row r="1728" spans="1:32">
      <c r="A1728" s="122"/>
      <c r="B1728" s="122"/>
      <c r="C1728" s="122"/>
      <c r="D1728" s="122"/>
      <c r="E1728" s="122"/>
      <c r="F1728" s="122"/>
      <c r="G1728" s="199"/>
      <c r="H1728" s="122"/>
      <c r="I1728" s="122"/>
      <c r="J1728" s="122"/>
      <c r="K1728" s="122"/>
      <c r="L1728" s="122"/>
      <c r="M1728" s="122"/>
      <c r="N1728" s="122"/>
      <c r="O1728" s="122"/>
      <c r="P1728" s="155" t="str">
        <f t="shared" si="338"/>
        <v xml:space="preserve"> </v>
      </c>
      <c r="Q1728" s="155" t="str">
        <f>IF(P1728="在读",IF(IFERROR(FIND("一",C1728),0)&gt;0,"一对一",VLOOKUP(LEFT(C1728,3),班级编码!A:H,8,0)),P1728)</f>
        <v xml:space="preserve"> </v>
      </c>
      <c r="R1728" s="157">
        <f t="shared" si="339"/>
        <v>0</v>
      </c>
      <c r="S1728" s="151">
        <f t="shared" si="340"/>
        <v>0</v>
      </c>
      <c r="T1728" s="151" t="str">
        <f t="shared" si="341"/>
        <v/>
      </c>
      <c r="U1728" s="151" t="str">
        <f t="shared" si="342"/>
        <v/>
      </c>
      <c r="V1728" s="151" t="str">
        <f t="shared" si="343"/>
        <v/>
      </c>
      <c r="W1728" s="151" t="str">
        <f t="shared" si="344"/>
        <v/>
      </c>
      <c r="X1728" s="151">
        <f t="shared" si="345"/>
        <v>0</v>
      </c>
      <c r="Y1728" s="151">
        <f t="shared" si="346"/>
        <v>0</v>
      </c>
      <c r="Z1728" s="151" t="str">
        <f t="shared" si="347"/>
        <v/>
      </c>
      <c r="AA1728" s="151">
        <f>COUNTIF($F$2:F1728,F1728)</f>
        <v>0</v>
      </c>
      <c r="AB1728" s="156" t="str">
        <f t="shared" si="348"/>
        <v/>
      </c>
      <c r="AC1728" t="e">
        <f>VLOOKUP(C1728,'2-班级信息'!A:AH,31,0)</f>
        <v>#N/A</v>
      </c>
      <c r="AD1728" t="e">
        <f>VLOOKUP(C1728,'2-班级信息'!A:AH,8,0)</f>
        <v>#N/A</v>
      </c>
      <c r="AE1728" t="e">
        <f t="shared" si="349"/>
        <v>#N/A</v>
      </c>
      <c r="AF1728" t="e">
        <f t="shared" si="350"/>
        <v>#N/A</v>
      </c>
    </row>
    <row r="1729" spans="1:32">
      <c r="A1729" s="122"/>
      <c r="B1729" s="122"/>
      <c r="C1729" s="122"/>
      <c r="D1729" s="122"/>
      <c r="E1729" s="122"/>
      <c r="F1729" s="122"/>
      <c r="G1729" s="199"/>
      <c r="H1729" s="122"/>
      <c r="I1729" s="122"/>
      <c r="J1729" s="122"/>
      <c r="K1729" s="122"/>
      <c r="L1729" s="122"/>
      <c r="M1729" s="122"/>
      <c r="N1729" s="122"/>
      <c r="O1729" s="122"/>
      <c r="P1729" s="155" t="str">
        <f t="shared" si="338"/>
        <v xml:space="preserve"> </v>
      </c>
      <c r="Q1729" s="155" t="str">
        <f>IF(P1729="在读",IF(IFERROR(FIND("一",C1729),0)&gt;0,"一对一",VLOOKUP(LEFT(C1729,3),班级编码!A:H,8,0)),P1729)</f>
        <v xml:space="preserve"> </v>
      </c>
      <c r="R1729" s="157">
        <f t="shared" si="339"/>
        <v>0</v>
      </c>
      <c r="S1729" s="151">
        <f t="shared" si="340"/>
        <v>0</v>
      </c>
      <c r="T1729" s="151" t="str">
        <f t="shared" si="341"/>
        <v/>
      </c>
      <c r="U1729" s="151" t="str">
        <f t="shared" si="342"/>
        <v/>
      </c>
      <c r="V1729" s="151" t="str">
        <f t="shared" si="343"/>
        <v/>
      </c>
      <c r="W1729" s="151" t="str">
        <f t="shared" si="344"/>
        <v/>
      </c>
      <c r="X1729" s="151">
        <f t="shared" si="345"/>
        <v>0</v>
      </c>
      <c r="Y1729" s="151">
        <f t="shared" si="346"/>
        <v>0</v>
      </c>
      <c r="Z1729" s="151" t="str">
        <f t="shared" si="347"/>
        <v/>
      </c>
      <c r="AA1729" s="151">
        <f>COUNTIF($F$2:F1729,F1729)</f>
        <v>0</v>
      </c>
      <c r="AB1729" s="156" t="str">
        <f t="shared" si="348"/>
        <v/>
      </c>
      <c r="AC1729" t="e">
        <f>VLOOKUP(C1729,'2-班级信息'!A:AH,31,0)</f>
        <v>#N/A</v>
      </c>
      <c r="AD1729" t="e">
        <f>VLOOKUP(C1729,'2-班级信息'!A:AH,8,0)</f>
        <v>#N/A</v>
      </c>
      <c r="AE1729" t="e">
        <f t="shared" si="349"/>
        <v>#N/A</v>
      </c>
      <c r="AF1729" t="e">
        <f t="shared" si="350"/>
        <v>#N/A</v>
      </c>
    </row>
    <row r="1730" spans="1:32">
      <c r="A1730" s="122"/>
      <c r="B1730" s="122"/>
      <c r="C1730" s="122"/>
      <c r="D1730" s="122"/>
      <c r="E1730" s="122"/>
      <c r="F1730" s="122"/>
      <c r="G1730" s="199"/>
      <c r="H1730" s="122"/>
      <c r="I1730" s="122"/>
      <c r="J1730" s="122"/>
      <c r="K1730" s="122"/>
      <c r="L1730" s="122"/>
      <c r="M1730" s="122"/>
      <c r="N1730" s="122"/>
      <c r="O1730" s="122"/>
      <c r="P1730" s="155" t="str">
        <f t="shared" si="338"/>
        <v xml:space="preserve"> </v>
      </c>
      <c r="Q1730" s="155" t="str">
        <f>IF(P1730="在读",IF(IFERROR(FIND("一",C1730),0)&gt;0,"一对一",VLOOKUP(LEFT(C1730,3),班级编码!A:H,8,0)),P1730)</f>
        <v xml:space="preserve"> </v>
      </c>
      <c r="R1730" s="157">
        <f t="shared" si="339"/>
        <v>0</v>
      </c>
      <c r="S1730" s="151">
        <f t="shared" si="340"/>
        <v>0</v>
      </c>
      <c r="T1730" s="151" t="str">
        <f t="shared" si="341"/>
        <v/>
      </c>
      <c r="U1730" s="151" t="str">
        <f t="shared" si="342"/>
        <v/>
      </c>
      <c r="V1730" s="151" t="str">
        <f t="shared" si="343"/>
        <v/>
      </c>
      <c r="W1730" s="151" t="str">
        <f t="shared" si="344"/>
        <v/>
      </c>
      <c r="X1730" s="151">
        <f t="shared" si="345"/>
        <v>0</v>
      </c>
      <c r="Y1730" s="151">
        <f t="shared" si="346"/>
        <v>0</v>
      </c>
      <c r="Z1730" s="151" t="str">
        <f t="shared" si="347"/>
        <v/>
      </c>
      <c r="AA1730" s="151">
        <f>COUNTIF($F$2:F1730,F1730)</f>
        <v>0</v>
      </c>
      <c r="AB1730" s="156" t="str">
        <f t="shared" si="348"/>
        <v/>
      </c>
      <c r="AC1730" t="e">
        <f>VLOOKUP(C1730,'2-班级信息'!A:AH,31,0)</f>
        <v>#N/A</v>
      </c>
      <c r="AD1730" t="e">
        <f>VLOOKUP(C1730,'2-班级信息'!A:AH,8,0)</f>
        <v>#N/A</v>
      </c>
      <c r="AE1730" t="e">
        <f t="shared" si="349"/>
        <v>#N/A</v>
      </c>
      <c r="AF1730" t="e">
        <f t="shared" si="350"/>
        <v>#N/A</v>
      </c>
    </row>
    <row r="1731" spans="1:32">
      <c r="A1731" s="122"/>
      <c r="B1731" s="122"/>
      <c r="C1731" s="122"/>
      <c r="D1731" s="122"/>
      <c r="E1731" s="122"/>
      <c r="F1731" s="122"/>
      <c r="G1731" s="199"/>
      <c r="H1731" s="122"/>
      <c r="I1731" s="122"/>
      <c r="J1731" s="122"/>
      <c r="K1731" s="122"/>
      <c r="L1731" s="122"/>
      <c r="M1731" s="122"/>
      <c r="N1731" s="122"/>
      <c r="O1731" s="122"/>
      <c r="P1731" s="155" t="str">
        <f t="shared" ref="P1731:P1794" si="351">IF(C1731="停读","停读",IF(C1731="未进班","未进班",IF(AND(L1731="",F1731&lt;&gt;""),"在读"," ")))</f>
        <v xml:space="preserve"> </v>
      </c>
      <c r="Q1731" s="155" t="str">
        <f>IF(P1731="在读",IF(IFERROR(FIND("一",C1731),0)&gt;0,"一对一",VLOOKUP(LEFT(C1731,3),班级编码!A:H,8,0)),P1731)</f>
        <v xml:space="preserve"> </v>
      </c>
      <c r="R1731" s="157">
        <f t="shared" ref="R1731:R1794" si="352">+C1731</f>
        <v>0</v>
      </c>
      <c r="S1731" s="151">
        <f t="shared" ref="S1731:S1794" si="353">IFERROR(LEFT(E1731,FIND(",",E1731)-1),E1731)</f>
        <v>0</v>
      </c>
      <c r="T1731" s="151" t="str">
        <f t="shared" ref="T1731:T1794" si="354">IF(X1731=Y1731,W1731,V1731)</f>
        <v/>
      </c>
      <c r="U1731" s="151" t="str">
        <f t="shared" ref="U1731:U1794" si="355">IF(X1731=Y1731,V1731,W1731)</f>
        <v/>
      </c>
      <c r="V1731" s="151" t="str">
        <f t="shared" ref="V1731:V1794" si="356">IFERROR(MID(E1731,FIND(",",E1731)+1,FIND("@",SUBSTITUTE(E1731,",","@",2))-FIND(",",E1731)-1),IF(ISERROR(FIND(",",E1731)),"",MID(E1731,FIND(",",E1731)+1,20)))</f>
        <v/>
      </c>
      <c r="W1731" s="151" t="str">
        <f t="shared" ref="W1731:W1794" si="357">IFERROR(MID(E1731,FIND("@",SUBSTITUTE(E1731,",","@",2))+1,10),"")</f>
        <v/>
      </c>
      <c r="X1731" s="151">
        <f t="shared" ref="X1731:X1794" si="358">LEN(V1731)</f>
        <v>0</v>
      </c>
      <c r="Y1731" s="151">
        <f t="shared" ref="Y1731:Y1794" si="359">LENB(V1731)</f>
        <v>0</v>
      </c>
      <c r="Z1731" s="151" t="str">
        <f t="shared" ref="Z1731:Z1794" si="360">IF(COUNTIF(F:F,F1731)&gt;1,"重复","")</f>
        <v/>
      </c>
      <c r="AA1731" s="151">
        <f>COUNTIF($F$2:F1731,F1731)</f>
        <v>0</v>
      </c>
      <c r="AB1731" s="156" t="str">
        <f t="shared" ref="AB1731:AB1794" si="361">IF(IFERROR(FIND("一",C1731),0)&gt;0,"一对一",LEFT(C1731,3))</f>
        <v/>
      </c>
      <c r="AC1731" t="e">
        <f>VLOOKUP(C1731,'2-班级信息'!A:AH,31,0)</f>
        <v>#N/A</v>
      </c>
      <c r="AD1731" t="e">
        <f>VLOOKUP(C1731,'2-班级信息'!A:AH,8,0)</f>
        <v>#N/A</v>
      </c>
      <c r="AE1731" t="e">
        <f t="shared" ref="AE1731:AE1794" si="362">IF(Q1731="一对一","一对一",VLOOKUP(H1731,AG:AH,2,0))</f>
        <v>#N/A</v>
      </c>
      <c r="AF1731" t="e">
        <f t="shared" ref="AF1731:AF1794" si="363">IF(OR(AE1731="幼儿班",AE1731="中学班",AE1731="一对一"),AE1731,IF(OR(AC1731="周日晚上",AC1731="周五晚上",AC1731="周六晚上"),AC1731,IF(OR(AC1731="周六上午",AC1731="周六下午",AC1731="周日上午",AC1731="周日下午",),"小学周末白天班","小学平时"&amp;AD1731&amp;"班")))</f>
        <v>#N/A</v>
      </c>
    </row>
    <row r="1732" spans="1:32">
      <c r="A1732" s="122"/>
      <c r="B1732" s="122"/>
      <c r="C1732" s="122"/>
      <c r="D1732" s="122"/>
      <c r="E1732" s="122"/>
      <c r="F1732" s="122"/>
      <c r="G1732" s="199"/>
      <c r="H1732" s="122"/>
      <c r="I1732" s="122"/>
      <c r="J1732" s="122"/>
      <c r="K1732" s="122"/>
      <c r="L1732" s="122"/>
      <c r="M1732" s="122"/>
      <c r="N1732" s="122"/>
      <c r="O1732" s="122"/>
      <c r="P1732" s="155" t="str">
        <f t="shared" si="351"/>
        <v xml:space="preserve"> </v>
      </c>
      <c r="Q1732" s="155" t="str">
        <f>IF(P1732="在读",IF(IFERROR(FIND("一",C1732),0)&gt;0,"一对一",VLOOKUP(LEFT(C1732,3),班级编码!A:H,8,0)),P1732)</f>
        <v xml:space="preserve"> </v>
      </c>
      <c r="R1732" s="157">
        <f t="shared" si="352"/>
        <v>0</v>
      </c>
      <c r="S1732" s="151">
        <f t="shared" si="353"/>
        <v>0</v>
      </c>
      <c r="T1732" s="151" t="str">
        <f t="shared" si="354"/>
        <v/>
      </c>
      <c r="U1732" s="151" t="str">
        <f t="shared" si="355"/>
        <v/>
      </c>
      <c r="V1732" s="151" t="str">
        <f t="shared" si="356"/>
        <v/>
      </c>
      <c r="W1732" s="151" t="str">
        <f t="shared" si="357"/>
        <v/>
      </c>
      <c r="X1732" s="151">
        <f t="shared" si="358"/>
        <v>0</v>
      </c>
      <c r="Y1732" s="151">
        <f t="shared" si="359"/>
        <v>0</v>
      </c>
      <c r="Z1732" s="151" t="str">
        <f t="shared" si="360"/>
        <v/>
      </c>
      <c r="AA1732" s="151">
        <f>COUNTIF($F$2:F1732,F1732)</f>
        <v>0</v>
      </c>
      <c r="AB1732" s="156" t="str">
        <f t="shared" si="361"/>
        <v/>
      </c>
      <c r="AC1732" t="e">
        <f>VLOOKUP(C1732,'2-班级信息'!A:AH,31,0)</f>
        <v>#N/A</v>
      </c>
      <c r="AD1732" t="e">
        <f>VLOOKUP(C1732,'2-班级信息'!A:AH,8,0)</f>
        <v>#N/A</v>
      </c>
      <c r="AE1732" t="e">
        <f t="shared" si="362"/>
        <v>#N/A</v>
      </c>
      <c r="AF1732" t="e">
        <f t="shared" si="363"/>
        <v>#N/A</v>
      </c>
    </row>
    <row r="1733" spans="1:32">
      <c r="A1733" s="122"/>
      <c r="B1733" s="122"/>
      <c r="C1733" s="122"/>
      <c r="D1733" s="122"/>
      <c r="E1733" s="122"/>
      <c r="F1733" s="122"/>
      <c r="G1733" s="199"/>
      <c r="H1733" s="122"/>
      <c r="I1733" s="122"/>
      <c r="J1733" s="122"/>
      <c r="K1733" s="122"/>
      <c r="L1733" s="122"/>
      <c r="M1733" s="122"/>
      <c r="N1733" s="122"/>
      <c r="O1733" s="122"/>
      <c r="P1733" s="155" t="str">
        <f t="shared" si="351"/>
        <v xml:space="preserve"> </v>
      </c>
      <c r="Q1733" s="155" t="str">
        <f>IF(P1733="在读",IF(IFERROR(FIND("一",C1733),0)&gt;0,"一对一",VLOOKUP(LEFT(C1733,3),班级编码!A:H,8,0)),P1733)</f>
        <v xml:space="preserve"> </v>
      </c>
      <c r="R1733" s="157">
        <f t="shared" si="352"/>
        <v>0</v>
      </c>
      <c r="S1733" s="151">
        <f t="shared" si="353"/>
        <v>0</v>
      </c>
      <c r="T1733" s="151" t="str">
        <f t="shared" si="354"/>
        <v/>
      </c>
      <c r="U1733" s="151" t="str">
        <f t="shared" si="355"/>
        <v/>
      </c>
      <c r="V1733" s="151" t="str">
        <f t="shared" si="356"/>
        <v/>
      </c>
      <c r="W1733" s="151" t="str">
        <f t="shared" si="357"/>
        <v/>
      </c>
      <c r="X1733" s="151">
        <f t="shared" si="358"/>
        <v>0</v>
      </c>
      <c r="Y1733" s="151">
        <f t="shared" si="359"/>
        <v>0</v>
      </c>
      <c r="Z1733" s="151" t="str">
        <f t="shared" si="360"/>
        <v/>
      </c>
      <c r="AA1733" s="151">
        <f>COUNTIF($F$2:F1733,F1733)</f>
        <v>0</v>
      </c>
      <c r="AB1733" s="156" t="str">
        <f t="shared" si="361"/>
        <v/>
      </c>
      <c r="AC1733" t="e">
        <f>VLOOKUP(C1733,'2-班级信息'!A:AH,31,0)</f>
        <v>#N/A</v>
      </c>
      <c r="AD1733" t="e">
        <f>VLOOKUP(C1733,'2-班级信息'!A:AH,8,0)</f>
        <v>#N/A</v>
      </c>
      <c r="AE1733" t="e">
        <f t="shared" si="362"/>
        <v>#N/A</v>
      </c>
      <c r="AF1733" t="e">
        <f t="shared" si="363"/>
        <v>#N/A</v>
      </c>
    </row>
    <row r="1734" spans="1:32">
      <c r="A1734" s="122"/>
      <c r="B1734" s="122"/>
      <c r="C1734" s="122"/>
      <c r="D1734" s="122"/>
      <c r="E1734" s="122"/>
      <c r="F1734" s="122"/>
      <c r="G1734" s="199"/>
      <c r="H1734" s="122"/>
      <c r="I1734" s="122"/>
      <c r="J1734" s="122"/>
      <c r="K1734" s="122"/>
      <c r="L1734" s="122"/>
      <c r="M1734" s="122"/>
      <c r="N1734" s="122"/>
      <c r="O1734" s="122"/>
      <c r="P1734" s="155" t="str">
        <f t="shared" si="351"/>
        <v xml:space="preserve"> </v>
      </c>
      <c r="Q1734" s="155" t="str">
        <f>IF(P1734="在读",IF(IFERROR(FIND("一",C1734),0)&gt;0,"一对一",VLOOKUP(LEFT(C1734,3),班级编码!A:H,8,0)),P1734)</f>
        <v xml:space="preserve"> </v>
      </c>
      <c r="R1734" s="157">
        <f t="shared" si="352"/>
        <v>0</v>
      </c>
      <c r="S1734" s="151">
        <f t="shared" si="353"/>
        <v>0</v>
      </c>
      <c r="T1734" s="151" t="str">
        <f t="shared" si="354"/>
        <v/>
      </c>
      <c r="U1734" s="151" t="str">
        <f t="shared" si="355"/>
        <v/>
      </c>
      <c r="V1734" s="151" t="str">
        <f t="shared" si="356"/>
        <v/>
      </c>
      <c r="W1734" s="151" t="str">
        <f t="shared" si="357"/>
        <v/>
      </c>
      <c r="X1734" s="151">
        <f t="shared" si="358"/>
        <v>0</v>
      </c>
      <c r="Y1734" s="151">
        <f t="shared" si="359"/>
        <v>0</v>
      </c>
      <c r="Z1734" s="151" t="str">
        <f t="shared" si="360"/>
        <v/>
      </c>
      <c r="AA1734" s="151">
        <f>COUNTIF($F$2:F1734,F1734)</f>
        <v>0</v>
      </c>
      <c r="AB1734" s="156" t="str">
        <f t="shared" si="361"/>
        <v/>
      </c>
      <c r="AC1734" t="e">
        <f>VLOOKUP(C1734,'2-班级信息'!A:AH,31,0)</f>
        <v>#N/A</v>
      </c>
      <c r="AD1734" t="e">
        <f>VLOOKUP(C1734,'2-班级信息'!A:AH,8,0)</f>
        <v>#N/A</v>
      </c>
      <c r="AE1734" t="e">
        <f t="shared" si="362"/>
        <v>#N/A</v>
      </c>
      <c r="AF1734" t="e">
        <f t="shared" si="363"/>
        <v>#N/A</v>
      </c>
    </row>
    <row r="1735" spans="1:32">
      <c r="A1735" s="122"/>
      <c r="B1735" s="122"/>
      <c r="C1735" s="122"/>
      <c r="D1735" s="122"/>
      <c r="E1735" s="122"/>
      <c r="F1735" s="122"/>
      <c r="G1735" s="199"/>
      <c r="H1735" s="122"/>
      <c r="I1735" s="122"/>
      <c r="J1735" s="122"/>
      <c r="K1735" s="122"/>
      <c r="L1735" s="122"/>
      <c r="M1735" s="122"/>
      <c r="N1735" s="122"/>
      <c r="O1735" s="122"/>
      <c r="P1735" s="155" t="str">
        <f t="shared" si="351"/>
        <v xml:space="preserve"> </v>
      </c>
      <c r="Q1735" s="155" t="str">
        <f>IF(P1735="在读",IF(IFERROR(FIND("一",C1735),0)&gt;0,"一对一",VLOOKUP(LEFT(C1735,3),班级编码!A:H,8,0)),P1735)</f>
        <v xml:space="preserve"> </v>
      </c>
      <c r="R1735" s="157">
        <f t="shared" si="352"/>
        <v>0</v>
      </c>
      <c r="S1735" s="151">
        <f t="shared" si="353"/>
        <v>0</v>
      </c>
      <c r="T1735" s="151" t="str">
        <f t="shared" si="354"/>
        <v/>
      </c>
      <c r="U1735" s="151" t="str">
        <f t="shared" si="355"/>
        <v/>
      </c>
      <c r="V1735" s="151" t="str">
        <f t="shared" si="356"/>
        <v/>
      </c>
      <c r="W1735" s="151" t="str">
        <f t="shared" si="357"/>
        <v/>
      </c>
      <c r="X1735" s="151">
        <f t="shared" si="358"/>
        <v>0</v>
      </c>
      <c r="Y1735" s="151">
        <f t="shared" si="359"/>
        <v>0</v>
      </c>
      <c r="Z1735" s="151" t="str">
        <f t="shared" si="360"/>
        <v/>
      </c>
      <c r="AA1735" s="151">
        <f>COUNTIF($F$2:F1735,F1735)</f>
        <v>0</v>
      </c>
      <c r="AB1735" s="156" t="str">
        <f t="shared" si="361"/>
        <v/>
      </c>
      <c r="AC1735" t="e">
        <f>VLOOKUP(C1735,'2-班级信息'!A:AH,31,0)</f>
        <v>#N/A</v>
      </c>
      <c r="AD1735" t="e">
        <f>VLOOKUP(C1735,'2-班级信息'!A:AH,8,0)</f>
        <v>#N/A</v>
      </c>
      <c r="AE1735" t="e">
        <f t="shared" si="362"/>
        <v>#N/A</v>
      </c>
      <c r="AF1735" t="e">
        <f t="shared" si="363"/>
        <v>#N/A</v>
      </c>
    </row>
    <row r="1736" spans="1:32">
      <c r="A1736" s="122"/>
      <c r="B1736" s="122"/>
      <c r="C1736" s="122"/>
      <c r="D1736" s="122"/>
      <c r="E1736" s="122"/>
      <c r="F1736" s="122"/>
      <c r="G1736" s="199"/>
      <c r="H1736" s="122"/>
      <c r="I1736" s="122"/>
      <c r="J1736" s="122"/>
      <c r="K1736" s="122"/>
      <c r="L1736" s="122"/>
      <c r="M1736" s="122"/>
      <c r="N1736" s="122"/>
      <c r="O1736" s="122"/>
      <c r="P1736" s="155" t="str">
        <f t="shared" si="351"/>
        <v xml:space="preserve"> </v>
      </c>
      <c r="Q1736" s="155" t="str">
        <f>IF(P1736="在读",IF(IFERROR(FIND("一",C1736),0)&gt;0,"一对一",VLOOKUP(LEFT(C1736,3),班级编码!A:H,8,0)),P1736)</f>
        <v xml:space="preserve"> </v>
      </c>
      <c r="R1736" s="157">
        <f t="shared" si="352"/>
        <v>0</v>
      </c>
      <c r="S1736" s="151">
        <f t="shared" si="353"/>
        <v>0</v>
      </c>
      <c r="T1736" s="151" t="str">
        <f t="shared" si="354"/>
        <v/>
      </c>
      <c r="U1736" s="151" t="str">
        <f t="shared" si="355"/>
        <v/>
      </c>
      <c r="V1736" s="151" t="str">
        <f t="shared" si="356"/>
        <v/>
      </c>
      <c r="W1736" s="151" t="str">
        <f t="shared" si="357"/>
        <v/>
      </c>
      <c r="X1736" s="151">
        <f t="shared" si="358"/>
        <v>0</v>
      </c>
      <c r="Y1736" s="151">
        <f t="shared" si="359"/>
        <v>0</v>
      </c>
      <c r="Z1736" s="151" t="str">
        <f t="shared" si="360"/>
        <v/>
      </c>
      <c r="AA1736" s="151">
        <f>COUNTIF($F$2:F1736,F1736)</f>
        <v>0</v>
      </c>
      <c r="AB1736" s="156" t="str">
        <f t="shared" si="361"/>
        <v/>
      </c>
      <c r="AC1736" t="e">
        <f>VLOOKUP(C1736,'2-班级信息'!A:AH,31,0)</f>
        <v>#N/A</v>
      </c>
      <c r="AD1736" t="e">
        <f>VLOOKUP(C1736,'2-班级信息'!A:AH,8,0)</f>
        <v>#N/A</v>
      </c>
      <c r="AE1736" t="e">
        <f t="shared" si="362"/>
        <v>#N/A</v>
      </c>
      <c r="AF1736" t="e">
        <f t="shared" si="363"/>
        <v>#N/A</v>
      </c>
    </row>
    <row r="1737" spans="1:32">
      <c r="A1737" s="122"/>
      <c r="B1737" s="122"/>
      <c r="C1737" s="122"/>
      <c r="D1737" s="122"/>
      <c r="E1737" s="122"/>
      <c r="F1737" s="122"/>
      <c r="G1737" s="199"/>
      <c r="H1737" s="122"/>
      <c r="I1737" s="122"/>
      <c r="J1737" s="122"/>
      <c r="K1737" s="122"/>
      <c r="L1737" s="122"/>
      <c r="M1737" s="122"/>
      <c r="N1737" s="122"/>
      <c r="O1737" s="122"/>
      <c r="P1737" s="155" t="str">
        <f t="shared" si="351"/>
        <v xml:space="preserve"> </v>
      </c>
      <c r="Q1737" s="155" t="str">
        <f>IF(P1737="在读",IF(IFERROR(FIND("一",C1737),0)&gt;0,"一对一",VLOOKUP(LEFT(C1737,3),班级编码!A:H,8,0)),P1737)</f>
        <v xml:space="preserve"> </v>
      </c>
      <c r="R1737" s="157">
        <f t="shared" si="352"/>
        <v>0</v>
      </c>
      <c r="S1737" s="151">
        <f t="shared" si="353"/>
        <v>0</v>
      </c>
      <c r="T1737" s="151" t="str">
        <f t="shared" si="354"/>
        <v/>
      </c>
      <c r="U1737" s="151" t="str">
        <f t="shared" si="355"/>
        <v/>
      </c>
      <c r="V1737" s="151" t="str">
        <f t="shared" si="356"/>
        <v/>
      </c>
      <c r="W1737" s="151" t="str">
        <f t="shared" si="357"/>
        <v/>
      </c>
      <c r="X1737" s="151">
        <f t="shared" si="358"/>
        <v>0</v>
      </c>
      <c r="Y1737" s="151">
        <f t="shared" si="359"/>
        <v>0</v>
      </c>
      <c r="Z1737" s="151" t="str">
        <f t="shared" si="360"/>
        <v/>
      </c>
      <c r="AA1737" s="151">
        <f>COUNTIF($F$2:F1737,F1737)</f>
        <v>0</v>
      </c>
      <c r="AB1737" s="156" t="str">
        <f t="shared" si="361"/>
        <v/>
      </c>
      <c r="AC1737" t="e">
        <f>VLOOKUP(C1737,'2-班级信息'!A:AH,31,0)</f>
        <v>#N/A</v>
      </c>
      <c r="AD1737" t="e">
        <f>VLOOKUP(C1737,'2-班级信息'!A:AH,8,0)</f>
        <v>#N/A</v>
      </c>
      <c r="AE1737" t="e">
        <f t="shared" si="362"/>
        <v>#N/A</v>
      </c>
      <c r="AF1737" t="e">
        <f t="shared" si="363"/>
        <v>#N/A</v>
      </c>
    </row>
    <row r="1738" spans="1:32">
      <c r="A1738" s="122"/>
      <c r="B1738" s="122"/>
      <c r="C1738" s="122"/>
      <c r="D1738" s="122"/>
      <c r="E1738" s="122"/>
      <c r="F1738" s="122"/>
      <c r="G1738" s="199"/>
      <c r="H1738" s="122"/>
      <c r="I1738" s="122"/>
      <c r="J1738" s="122"/>
      <c r="K1738" s="122"/>
      <c r="L1738" s="122"/>
      <c r="M1738" s="122"/>
      <c r="N1738" s="122"/>
      <c r="O1738" s="122"/>
      <c r="P1738" s="155" t="str">
        <f t="shared" si="351"/>
        <v xml:space="preserve"> </v>
      </c>
      <c r="Q1738" s="155" t="str">
        <f>IF(P1738="在读",IF(IFERROR(FIND("一",C1738),0)&gt;0,"一对一",VLOOKUP(LEFT(C1738,3),班级编码!A:H,8,0)),P1738)</f>
        <v xml:space="preserve"> </v>
      </c>
      <c r="R1738" s="157">
        <f t="shared" si="352"/>
        <v>0</v>
      </c>
      <c r="S1738" s="151">
        <f t="shared" si="353"/>
        <v>0</v>
      </c>
      <c r="T1738" s="151" t="str">
        <f t="shared" si="354"/>
        <v/>
      </c>
      <c r="U1738" s="151" t="str">
        <f t="shared" si="355"/>
        <v/>
      </c>
      <c r="V1738" s="151" t="str">
        <f t="shared" si="356"/>
        <v/>
      </c>
      <c r="W1738" s="151" t="str">
        <f t="shared" si="357"/>
        <v/>
      </c>
      <c r="X1738" s="151">
        <f t="shared" si="358"/>
        <v>0</v>
      </c>
      <c r="Y1738" s="151">
        <f t="shared" si="359"/>
        <v>0</v>
      </c>
      <c r="Z1738" s="151" t="str">
        <f t="shared" si="360"/>
        <v/>
      </c>
      <c r="AA1738" s="151">
        <f>COUNTIF($F$2:F1738,F1738)</f>
        <v>0</v>
      </c>
      <c r="AB1738" s="156" t="str">
        <f t="shared" si="361"/>
        <v/>
      </c>
      <c r="AC1738" t="e">
        <f>VLOOKUP(C1738,'2-班级信息'!A:AH,31,0)</f>
        <v>#N/A</v>
      </c>
      <c r="AD1738" t="e">
        <f>VLOOKUP(C1738,'2-班级信息'!A:AH,8,0)</f>
        <v>#N/A</v>
      </c>
      <c r="AE1738" t="e">
        <f t="shared" si="362"/>
        <v>#N/A</v>
      </c>
      <c r="AF1738" t="e">
        <f t="shared" si="363"/>
        <v>#N/A</v>
      </c>
    </row>
    <row r="1739" spans="1:32">
      <c r="A1739" s="122"/>
      <c r="B1739" s="122"/>
      <c r="C1739" s="122"/>
      <c r="D1739" s="122"/>
      <c r="E1739" s="122"/>
      <c r="F1739" s="122"/>
      <c r="G1739" s="199"/>
      <c r="H1739" s="122"/>
      <c r="I1739" s="122"/>
      <c r="J1739" s="122"/>
      <c r="K1739" s="122"/>
      <c r="L1739" s="122"/>
      <c r="M1739" s="122"/>
      <c r="N1739" s="122"/>
      <c r="O1739" s="122"/>
      <c r="P1739" s="155" t="str">
        <f t="shared" si="351"/>
        <v xml:space="preserve"> </v>
      </c>
      <c r="Q1739" s="155" t="str">
        <f>IF(P1739="在读",IF(IFERROR(FIND("一",C1739),0)&gt;0,"一对一",VLOOKUP(LEFT(C1739,3),班级编码!A:H,8,0)),P1739)</f>
        <v xml:space="preserve"> </v>
      </c>
      <c r="R1739" s="157">
        <f t="shared" si="352"/>
        <v>0</v>
      </c>
      <c r="S1739" s="151">
        <f t="shared" si="353"/>
        <v>0</v>
      </c>
      <c r="T1739" s="151" t="str">
        <f t="shared" si="354"/>
        <v/>
      </c>
      <c r="U1739" s="151" t="str">
        <f t="shared" si="355"/>
        <v/>
      </c>
      <c r="V1739" s="151" t="str">
        <f t="shared" si="356"/>
        <v/>
      </c>
      <c r="W1739" s="151" t="str">
        <f t="shared" si="357"/>
        <v/>
      </c>
      <c r="X1739" s="151">
        <f t="shared" si="358"/>
        <v>0</v>
      </c>
      <c r="Y1739" s="151">
        <f t="shared" si="359"/>
        <v>0</v>
      </c>
      <c r="Z1739" s="151" t="str">
        <f t="shared" si="360"/>
        <v/>
      </c>
      <c r="AA1739" s="151">
        <f>COUNTIF($F$2:F1739,F1739)</f>
        <v>0</v>
      </c>
      <c r="AB1739" s="156" t="str">
        <f t="shared" si="361"/>
        <v/>
      </c>
      <c r="AC1739" t="e">
        <f>VLOOKUP(C1739,'2-班级信息'!A:AH,31,0)</f>
        <v>#N/A</v>
      </c>
      <c r="AD1739" t="e">
        <f>VLOOKUP(C1739,'2-班级信息'!A:AH,8,0)</f>
        <v>#N/A</v>
      </c>
      <c r="AE1739" t="e">
        <f t="shared" si="362"/>
        <v>#N/A</v>
      </c>
      <c r="AF1739" t="e">
        <f t="shared" si="363"/>
        <v>#N/A</v>
      </c>
    </row>
    <row r="1740" spans="1:32">
      <c r="A1740" s="122"/>
      <c r="B1740" s="122"/>
      <c r="C1740" s="122"/>
      <c r="D1740" s="122"/>
      <c r="E1740" s="122"/>
      <c r="F1740" s="122"/>
      <c r="G1740" s="199"/>
      <c r="H1740" s="122"/>
      <c r="I1740" s="122"/>
      <c r="J1740" s="122"/>
      <c r="K1740" s="122"/>
      <c r="L1740" s="122"/>
      <c r="M1740" s="122"/>
      <c r="N1740" s="122"/>
      <c r="O1740" s="122"/>
      <c r="P1740" s="155" t="str">
        <f t="shared" si="351"/>
        <v xml:space="preserve"> </v>
      </c>
      <c r="Q1740" s="155" t="str">
        <f>IF(P1740="在读",IF(IFERROR(FIND("一",C1740),0)&gt;0,"一对一",VLOOKUP(LEFT(C1740,3),班级编码!A:H,8,0)),P1740)</f>
        <v xml:space="preserve"> </v>
      </c>
      <c r="R1740" s="157">
        <f t="shared" si="352"/>
        <v>0</v>
      </c>
      <c r="S1740" s="151">
        <f t="shared" si="353"/>
        <v>0</v>
      </c>
      <c r="T1740" s="151" t="str">
        <f t="shared" si="354"/>
        <v/>
      </c>
      <c r="U1740" s="151" t="str">
        <f t="shared" si="355"/>
        <v/>
      </c>
      <c r="V1740" s="151" t="str">
        <f t="shared" si="356"/>
        <v/>
      </c>
      <c r="W1740" s="151" t="str">
        <f t="shared" si="357"/>
        <v/>
      </c>
      <c r="X1740" s="151">
        <f t="shared" si="358"/>
        <v>0</v>
      </c>
      <c r="Y1740" s="151">
        <f t="shared" si="359"/>
        <v>0</v>
      </c>
      <c r="Z1740" s="151" t="str">
        <f t="shared" si="360"/>
        <v/>
      </c>
      <c r="AA1740" s="151">
        <f>COUNTIF($F$2:F1740,F1740)</f>
        <v>0</v>
      </c>
      <c r="AB1740" s="156" t="str">
        <f t="shared" si="361"/>
        <v/>
      </c>
      <c r="AC1740" t="e">
        <f>VLOOKUP(C1740,'2-班级信息'!A:AH,31,0)</f>
        <v>#N/A</v>
      </c>
      <c r="AD1740" t="e">
        <f>VLOOKUP(C1740,'2-班级信息'!A:AH,8,0)</f>
        <v>#N/A</v>
      </c>
      <c r="AE1740" t="e">
        <f t="shared" si="362"/>
        <v>#N/A</v>
      </c>
      <c r="AF1740" t="e">
        <f t="shared" si="363"/>
        <v>#N/A</v>
      </c>
    </row>
    <row r="1741" spans="1:32">
      <c r="A1741" s="122"/>
      <c r="B1741" s="122"/>
      <c r="C1741" s="122"/>
      <c r="D1741" s="122"/>
      <c r="E1741" s="122"/>
      <c r="F1741" s="122"/>
      <c r="G1741" s="199"/>
      <c r="H1741" s="122"/>
      <c r="I1741" s="122"/>
      <c r="J1741" s="122"/>
      <c r="K1741" s="122"/>
      <c r="L1741" s="122"/>
      <c r="M1741" s="122"/>
      <c r="N1741" s="122"/>
      <c r="O1741" s="122"/>
      <c r="P1741" s="155" t="str">
        <f t="shared" si="351"/>
        <v xml:space="preserve"> </v>
      </c>
      <c r="Q1741" s="155" t="str">
        <f>IF(P1741="在读",IF(IFERROR(FIND("一",C1741),0)&gt;0,"一对一",VLOOKUP(LEFT(C1741,3),班级编码!A:H,8,0)),P1741)</f>
        <v xml:space="preserve"> </v>
      </c>
      <c r="R1741" s="157">
        <f t="shared" si="352"/>
        <v>0</v>
      </c>
      <c r="S1741" s="151">
        <f t="shared" si="353"/>
        <v>0</v>
      </c>
      <c r="T1741" s="151" t="str">
        <f t="shared" si="354"/>
        <v/>
      </c>
      <c r="U1741" s="151" t="str">
        <f t="shared" si="355"/>
        <v/>
      </c>
      <c r="V1741" s="151" t="str">
        <f t="shared" si="356"/>
        <v/>
      </c>
      <c r="W1741" s="151" t="str">
        <f t="shared" si="357"/>
        <v/>
      </c>
      <c r="X1741" s="151">
        <f t="shared" si="358"/>
        <v>0</v>
      </c>
      <c r="Y1741" s="151">
        <f t="shared" si="359"/>
        <v>0</v>
      </c>
      <c r="Z1741" s="151" t="str">
        <f t="shared" si="360"/>
        <v/>
      </c>
      <c r="AA1741" s="151">
        <f>COUNTIF($F$2:F1741,F1741)</f>
        <v>0</v>
      </c>
      <c r="AB1741" s="156" t="str">
        <f t="shared" si="361"/>
        <v/>
      </c>
      <c r="AC1741" t="e">
        <f>VLOOKUP(C1741,'2-班级信息'!A:AH,31,0)</f>
        <v>#N/A</v>
      </c>
      <c r="AD1741" t="e">
        <f>VLOOKUP(C1741,'2-班级信息'!A:AH,8,0)</f>
        <v>#N/A</v>
      </c>
      <c r="AE1741" t="e">
        <f t="shared" si="362"/>
        <v>#N/A</v>
      </c>
      <c r="AF1741" t="e">
        <f t="shared" si="363"/>
        <v>#N/A</v>
      </c>
    </row>
    <row r="1742" spans="1:32">
      <c r="A1742" s="122"/>
      <c r="B1742" s="122"/>
      <c r="C1742" s="122"/>
      <c r="D1742" s="122"/>
      <c r="E1742" s="122"/>
      <c r="F1742" s="122"/>
      <c r="G1742" s="199"/>
      <c r="H1742" s="122"/>
      <c r="I1742" s="122"/>
      <c r="J1742" s="122"/>
      <c r="K1742" s="122"/>
      <c r="L1742" s="122"/>
      <c r="M1742" s="122"/>
      <c r="N1742" s="122"/>
      <c r="O1742" s="122"/>
      <c r="P1742" s="155" t="str">
        <f t="shared" si="351"/>
        <v xml:space="preserve"> </v>
      </c>
      <c r="Q1742" s="155" t="str">
        <f>IF(P1742="在读",IF(IFERROR(FIND("一",C1742),0)&gt;0,"一对一",VLOOKUP(LEFT(C1742,3),班级编码!A:H,8,0)),P1742)</f>
        <v xml:space="preserve"> </v>
      </c>
      <c r="R1742" s="157">
        <f t="shared" si="352"/>
        <v>0</v>
      </c>
      <c r="S1742" s="151">
        <f t="shared" si="353"/>
        <v>0</v>
      </c>
      <c r="T1742" s="151" t="str">
        <f t="shared" si="354"/>
        <v/>
      </c>
      <c r="U1742" s="151" t="str">
        <f t="shared" si="355"/>
        <v/>
      </c>
      <c r="V1742" s="151" t="str">
        <f t="shared" si="356"/>
        <v/>
      </c>
      <c r="W1742" s="151" t="str">
        <f t="shared" si="357"/>
        <v/>
      </c>
      <c r="X1742" s="151">
        <f t="shared" si="358"/>
        <v>0</v>
      </c>
      <c r="Y1742" s="151">
        <f t="shared" si="359"/>
        <v>0</v>
      </c>
      <c r="Z1742" s="151" t="str">
        <f t="shared" si="360"/>
        <v/>
      </c>
      <c r="AA1742" s="151">
        <f>COUNTIF($F$2:F1742,F1742)</f>
        <v>0</v>
      </c>
      <c r="AB1742" s="156" t="str">
        <f t="shared" si="361"/>
        <v/>
      </c>
      <c r="AC1742" t="e">
        <f>VLOOKUP(C1742,'2-班级信息'!A:AH,31,0)</f>
        <v>#N/A</v>
      </c>
      <c r="AD1742" t="e">
        <f>VLOOKUP(C1742,'2-班级信息'!A:AH,8,0)</f>
        <v>#N/A</v>
      </c>
      <c r="AE1742" t="e">
        <f t="shared" si="362"/>
        <v>#N/A</v>
      </c>
      <c r="AF1742" t="e">
        <f t="shared" si="363"/>
        <v>#N/A</v>
      </c>
    </row>
    <row r="1743" spans="1:32">
      <c r="A1743" s="122"/>
      <c r="B1743" s="122"/>
      <c r="C1743" s="122"/>
      <c r="D1743" s="122"/>
      <c r="E1743" s="122"/>
      <c r="F1743" s="122"/>
      <c r="G1743" s="199"/>
      <c r="H1743" s="122"/>
      <c r="I1743" s="122"/>
      <c r="J1743" s="122"/>
      <c r="K1743" s="122"/>
      <c r="L1743" s="122"/>
      <c r="M1743" s="122"/>
      <c r="N1743" s="122"/>
      <c r="O1743" s="122"/>
      <c r="P1743" s="155" t="str">
        <f t="shared" si="351"/>
        <v xml:space="preserve"> </v>
      </c>
      <c r="Q1743" s="155" t="str">
        <f>IF(P1743="在读",IF(IFERROR(FIND("一",C1743),0)&gt;0,"一对一",VLOOKUP(LEFT(C1743,3),班级编码!A:H,8,0)),P1743)</f>
        <v xml:space="preserve"> </v>
      </c>
      <c r="R1743" s="157">
        <f t="shared" si="352"/>
        <v>0</v>
      </c>
      <c r="S1743" s="151">
        <f t="shared" si="353"/>
        <v>0</v>
      </c>
      <c r="T1743" s="151" t="str">
        <f t="shared" si="354"/>
        <v/>
      </c>
      <c r="U1743" s="151" t="str">
        <f t="shared" si="355"/>
        <v/>
      </c>
      <c r="V1743" s="151" t="str">
        <f t="shared" si="356"/>
        <v/>
      </c>
      <c r="W1743" s="151" t="str">
        <f t="shared" si="357"/>
        <v/>
      </c>
      <c r="X1743" s="151">
        <f t="shared" si="358"/>
        <v>0</v>
      </c>
      <c r="Y1743" s="151">
        <f t="shared" si="359"/>
        <v>0</v>
      </c>
      <c r="Z1743" s="151" t="str">
        <f t="shared" si="360"/>
        <v/>
      </c>
      <c r="AA1743" s="151">
        <f>COUNTIF($F$2:F1743,F1743)</f>
        <v>0</v>
      </c>
      <c r="AB1743" s="156" t="str">
        <f t="shared" si="361"/>
        <v/>
      </c>
      <c r="AC1743" t="e">
        <f>VLOOKUP(C1743,'2-班级信息'!A:AH,31,0)</f>
        <v>#N/A</v>
      </c>
      <c r="AD1743" t="e">
        <f>VLOOKUP(C1743,'2-班级信息'!A:AH,8,0)</f>
        <v>#N/A</v>
      </c>
      <c r="AE1743" t="e">
        <f t="shared" si="362"/>
        <v>#N/A</v>
      </c>
      <c r="AF1743" t="e">
        <f t="shared" si="363"/>
        <v>#N/A</v>
      </c>
    </row>
    <row r="1744" spans="1:32">
      <c r="A1744" s="122"/>
      <c r="B1744" s="122"/>
      <c r="C1744" s="122"/>
      <c r="D1744" s="122"/>
      <c r="E1744" s="122"/>
      <c r="F1744" s="122"/>
      <c r="G1744" s="199"/>
      <c r="H1744" s="122"/>
      <c r="I1744" s="122"/>
      <c r="J1744" s="122"/>
      <c r="K1744" s="122"/>
      <c r="L1744" s="122"/>
      <c r="M1744" s="122"/>
      <c r="N1744" s="122"/>
      <c r="O1744" s="122"/>
      <c r="P1744" s="155" t="str">
        <f t="shared" si="351"/>
        <v xml:space="preserve"> </v>
      </c>
      <c r="Q1744" s="155" t="str">
        <f>IF(P1744="在读",IF(IFERROR(FIND("一",C1744),0)&gt;0,"一对一",VLOOKUP(LEFT(C1744,3),班级编码!A:H,8,0)),P1744)</f>
        <v xml:space="preserve"> </v>
      </c>
      <c r="R1744" s="157">
        <f t="shared" si="352"/>
        <v>0</v>
      </c>
      <c r="S1744" s="151">
        <f t="shared" si="353"/>
        <v>0</v>
      </c>
      <c r="T1744" s="151" t="str">
        <f t="shared" si="354"/>
        <v/>
      </c>
      <c r="U1744" s="151" t="str">
        <f t="shared" si="355"/>
        <v/>
      </c>
      <c r="V1744" s="151" t="str">
        <f t="shared" si="356"/>
        <v/>
      </c>
      <c r="W1744" s="151" t="str">
        <f t="shared" si="357"/>
        <v/>
      </c>
      <c r="X1744" s="151">
        <f t="shared" si="358"/>
        <v>0</v>
      </c>
      <c r="Y1744" s="151">
        <f t="shared" si="359"/>
        <v>0</v>
      </c>
      <c r="Z1744" s="151" t="str">
        <f t="shared" si="360"/>
        <v/>
      </c>
      <c r="AA1744" s="151">
        <f>COUNTIF($F$2:F1744,F1744)</f>
        <v>0</v>
      </c>
      <c r="AB1744" s="156" t="str">
        <f t="shared" si="361"/>
        <v/>
      </c>
      <c r="AC1744" t="e">
        <f>VLOOKUP(C1744,'2-班级信息'!A:AH,31,0)</f>
        <v>#N/A</v>
      </c>
      <c r="AD1744" t="e">
        <f>VLOOKUP(C1744,'2-班级信息'!A:AH,8,0)</f>
        <v>#N/A</v>
      </c>
      <c r="AE1744" t="e">
        <f t="shared" si="362"/>
        <v>#N/A</v>
      </c>
      <c r="AF1744" t="e">
        <f t="shared" si="363"/>
        <v>#N/A</v>
      </c>
    </row>
    <row r="1745" spans="1:32">
      <c r="A1745" s="122"/>
      <c r="B1745" s="122"/>
      <c r="C1745" s="122"/>
      <c r="D1745" s="122"/>
      <c r="E1745" s="122"/>
      <c r="F1745" s="122"/>
      <c r="G1745" s="199"/>
      <c r="H1745" s="122"/>
      <c r="I1745" s="122"/>
      <c r="J1745" s="122"/>
      <c r="K1745" s="122"/>
      <c r="L1745" s="122"/>
      <c r="M1745" s="122"/>
      <c r="N1745" s="122"/>
      <c r="O1745" s="122"/>
      <c r="P1745" s="155" t="str">
        <f t="shared" si="351"/>
        <v xml:space="preserve"> </v>
      </c>
      <c r="Q1745" s="155" t="str">
        <f>IF(P1745="在读",IF(IFERROR(FIND("一",C1745),0)&gt;0,"一对一",VLOOKUP(LEFT(C1745,3),班级编码!A:H,8,0)),P1745)</f>
        <v xml:space="preserve"> </v>
      </c>
      <c r="R1745" s="157">
        <f t="shared" si="352"/>
        <v>0</v>
      </c>
      <c r="S1745" s="151">
        <f t="shared" si="353"/>
        <v>0</v>
      </c>
      <c r="T1745" s="151" t="str">
        <f t="shared" si="354"/>
        <v/>
      </c>
      <c r="U1745" s="151" t="str">
        <f t="shared" si="355"/>
        <v/>
      </c>
      <c r="V1745" s="151" t="str">
        <f t="shared" si="356"/>
        <v/>
      </c>
      <c r="W1745" s="151" t="str">
        <f t="shared" si="357"/>
        <v/>
      </c>
      <c r="X1745" s="151">
        <f t="shared" si="358"/>
        <v>0</v>
      </c>
      <c r="Y1745" s="151">
        <f t="shared" si="359"/>
        <v>0</v>
      </c>
      <c r="Z1745" s="151" t="str">
        <f t="shared" si="360"/>
        <v/>
      </c>
      <c r="AA1745" s="151">
        <f>COUNTIF($F$2:F1745,F1745)</f>
        <v>0</v>
      </c>
      <c r="AB1745" s="156" t="str">
        <f t="shared" si="361"/>
        <v/>
      </c>
      <c r="AC1745" t="e">
        <f>VLOOKUP(C1745,'2-班级信息'!A:AH,31,0)</f>
        <v>#N/A</v>
      </c>
      <c r="AD1745" t="e">
        <f>VLOOKUP(C1745,'2-班级信息'!A:AH,8,0)</f>
        <v>#N/A</v>
      </c>
      <c r="AE1745" t="e">
        <f t="shared" si="362"/>
        <v>#N/A</v>
      </c>
      <c r="AF1745" t="e">
        <f t="shared" si="363"/>
        <v>#N/A</v>
      </c>
    </row>
    <row r="1746" spans="1:32">
      <c r="A1746" s="122"/>
      <c r="B1746" s="122"/>
      <c r="C1746" s="122"/>
      <c r="D1746" s="122"/>
      <c r="E1746" s="122"/>
      <c r="F1746" s="122"/>
      <c r="G1746" s="199"/>
      <c r="H1746" s="122"/>
      <c r="I1746" s="122"/>
      <c r="J1746" s="122"/>
      <c r="K1746" s="122"/>
      <c r="L1746" s="122"/>
      <c r="M1746" s="122"/>
      <c r="N1746" s="122"/>
      <c r="O1746" s="122"/>
      <c r="P1746" s="155" t="str">
        <f t="shared" si="351"/>
        <v xml:space="preserve"> </v>
      </c>
      <c r="Q1746" s="155" t="str">
        <f>IF(P1746="在读",IF(IFERROR(FIND("一",C1746),0)&gt;0,"一对一",VLOOKUP(LEFT(C1746,3),班级编码!A:H,8,0)),P1746)</f>
        <v xml:space="preserve"> </v>
      </c>
      <c r="R1746" s="157">
        <f t="shared" si="352"/>
        <v>0</v>
      </c>
      <c r="S1746" s="151">
        <f t="shared" si="353"/>
        <v>0</v>
      </c>
      <c r="T1746" s="151" t="str">
        <f t="shared" si="354"/>
        <v/>
      </c>
      <c r="U1746" s="151" t="str">
        <f t="shared" si="355"/>
        <v/>
      </c>
      <c r="V1746" s="151" t="str">
        <f t="shared" si="356"/>
        <v/>
      </c>
      <c r="W1746" s="151" t="str">
        <f t="shared" si="357"/>
        <v/>
      </c>
      <c r="X1746" s="151">
        <f t="shared" si="358"/>
        <v>0</v>
      </c>
      <c r="Y1746" s="151">
        <f t="shared" si="359"/>
        <v>0</v>
      </c>
      <c r="Z1746" s="151" t="str">
        <f t="shared" si="360"/>
        <v/>
      </c>
      <c r="AA1746" s="151">
        <f>COUNTIF($F$2:F1746,F1746)</f>
        <v>0</v>
      </c>
      <c r="AB1746" s="156" t="str">
        <f t="shared" si="361"/>
        <v/>
      </c>
      <c r="AC1746" t="e">
        <f>VLOOKUP(C1746,'2-班级信息'!A:AH,31,0)</f>
        <v>#N/A</v>
      </c>
      <c r="AD1746" t="e">
        <f>VLOOKUP(C1746,'2-班级信息'!A:AH,8,0)</f>
        <v>#N/A</v>
      </c>
      <c r="AE1746" t="e">
        <f t="shared" si="362"/>
        <v>#N/A</v>
      </c>
      <c r="AF1746" t="e">
        <f t="shared" si="363"/>
        <v>#N/A</v>
      </c>
    </row>
    <row r="1747" spans="1:32">
      <c r="A1747" s="122"/>
      <c r="B1747" s="122"/>
      <c r="C1747" s="122"/>
      <c r="D1747" s="122"/>
      <c r="E1747" s="122"/>
      <c r="F1747" s="122"/>
      <c r="G1747" s="199"/>
      <c r="H1747" s="122"/>
      <c r="I1747" s="122"/>
      <c r="J1747" s="122"/>
      <c r="K1747" s="122"/>
      <c r="L1747" s="122"/>
      <c r="M1747" s="122"/>
      <c r="N1747" s="122"/>
      <c r="O1747" s="122"/>
      <c r="P1747" s="155" t="str">
        <f t="shared" si="351"/>
        <v xml:space="preserve"> </v>
      </c>
      <c r="Q1747" s="155" t="str">
        <f>IF(P1747="在读",IF(IFERROR(FIND("一",C1747),0)&gt;0,"一对一",VLOOKUP(LEFT(C1747,3),班级编码!A:H,8,0)),P1747)</f>
        <v xml:space="preserve"> </v>
      </c>
      <c r="R1747" s="157">
        <f t="shared" si="352"/>
        <v>0</v>
      </c>
      <c r="S1747" s="151">
        <f t="shared" si="353"/>
        <v>0</v>
      </c>
      <c r="T1747" s="151" t="str">
        <f t="shared" si="354"/>
        <v/>
      </c>
      <c r="U1747" s="151" t="str">
        <f t="shared" si="355"/>
        <v/>
      </c>
      <c r="V1747" s="151" t="str">
        <f t="shared" si="356"/>
        <v/>
      </c>
      <c r="W1747" s="151" t="str">
        <f t="shared" si="357"/>
        <v/>
      </c>
      <c r="X1747" s="151">
        <f t="shared" si="358"/>
        <v>0</v>
      </c>
      <c r="Y1747" s="151">
        <f t="shared" si="359"/>
        <v>0</v>
      </c>
      <c r="Z1747" s="151" t="str">
        <f t="shared" si="360"/>
        <v/>
      </c>
      <c r="AA1747" s="151">
        <f>COUNTIF($F$2:F1747,F1747)</f>
        <v>0</v>
      </c>
      <c r="AB1747" s="156" t="str">
        <f t="shared" si="361"/>
        <v/>
      </c>
      <c r="AC1747" t="e">
        <f>VLOOKUP(C1747,'2-班级信息'!A:AH,31,0)</f>
        <v>#N/A</v>
      </c>
      <c r="AD1747" t="e">
        <f>VLOOKUP(C1747,'2-班级信息'!A:AH,8,0)</f>
        <v>#N/A</v>
      </c>
      <c r="AE1747" t="e">
        <f t="shared" si="362"/>
        <v>#N/A</v>
      </c>
      <c r="AF1747" t="e">
        <f t="shared" si="363"/>
        <v>#N/A</v>
      </c>
    </row>
    <row r="1748" spans="1:32">
      <c r="A1748" s="122"/>
      <c r="B1748" s="122"/>
      <c r="C1748" s="122"/>
      <c r="D1748" s="122"/>
      <c r="E1748" s="122"/>
      <c r="F1748" s="122"/>
      <c r="G1748" s="199"/>
      <c r="H1748" s="122"/>
      <c r="I1748" s="122"/>
      <c r="J1748" s="122"/>
      <c r="K1748" s="122"/>
      <c r="L1748" s="122"/>
      <c r="M1748" s="122"/>
      <c r="N1748" s="122"/>
      <c r="O1748" s="122"/>
      <c r="P1748" s="155" t="str">
        <f t="shared" si="351"/>
        <v xml:space="preserve"> </v>
      </c>
      <c r="Q1748" s="155" t="str">
        <f>IF(P1748="在读",IF(IFERROR(FIND("一",C1748),0)&gt;0,"一对一",VLOOKUP(LEFT(C1748,3),班级编码!A:H,8,0)),P1748)</f>
        <v xml:space="preserve"> </v>
      </c>
      <c r="R1748" s="157">
        <f t="shared" si="352"/>
        <v>0</v>
      </c>
      <c r="S1748" s="151">
        <f t="shared" si="353"/>
        <v>0</v>
      </c>
      <c r="T1748" s="151" t="str">
        <f t="shared" si="354"/>
        <v/>
      </c>
      <c r="U1748" s="151" t="str">
        <f t="shared" si="355"/>
        <v/>
      </c>
      <c r="V1748" s="151" t="str">
        <f t="shared" si="356"/>
        <v/>
      </c>
      <c r="W1748" s="151" t="str">
        <f t="shared" si="357"/>
        <v/>
      </c>
      <c r="X1748" s="151">
        <f t="shared" si="358"/>
        <v>0</v>
      </c>
      <c r="Y1748" s="151">
        <f t="shared" si="359"/>
        <v>0</v>
      </c>
      <c r="Z1748" s="151" t="str">
        <f t="shared" si="360"/>
        <v/>
      </c>
      <c r="AA1748" s="151">
        <f>COUNTIF($F$2:F1748,F1748)</f>
        <v>0</v>
      </c>
      <c r="AB1748" s="156" t="str">
        <f t="shared" si="361"/>
        <v/>
      </c>
      <c r="AC1748" t="e">
        <f>VLOOKUP(C1748,'2-班级信息'!A:AH,31,0)</f>
        <v>#N/A</v>
      </c>
      <c r="AD1748" t="e">
        <f>VLOOKUP(C1748,'2-班级信息'!A:AH,8,0)</f>
        <v>#N/A</v>
      </c>
      <c r="AE1748" t="e">
        <f t="shared" si="362"/>
        <v>#N/A</v>
      </c>
      <c r="AF1748" t="e">
        <f t="shared" si="363"/>
        <v>#N/A</v>
      </c>
    </row>
    <row r="1749" spans="1:32">
      <c r="A1749" s="122"/>
      <c r="B1749" s="122"/>
      <c r="C1749" s="122"/>
      <c r="D1749" s="122"/>
      <c r="E1749" s="122"/>
      <c r="F1749" s="122"/>
      <c r="G1749" s="199"/>
      <c r="H1749" s="122"/>
      <c r="I1749" s="122"/>
      <c r="J1749" s="122"/>
      <c r="K1749" s="122"/>
      <c r="L1749" s="122"/>
      <c r="M1749" s="122"/>
      <c r="N1749" s="122"/>
      <c r="O1749" s="122"/>
      <c r="P1749" s="155" t="str">
        <f t="shared" si="351"/>
        <v xml:space="preserve"> </v>
      </c>
      <c r="Q1749" s="155" t="str">
        <f>IF(P1749="在读",IF(IFERROR(FIND("一",C1749),0)&gt;0,"一对一",VLOOKUP(LEFT(C1749,3),班级编码!A:H,8,0)),P1749)</f>
        <v xml:space="preserve"> </v>
      </c>
      <c r="R1749" s="157">
        <f t="shared" si="352"/>
        <v>0</v>
      </c>
      <c r="S1749" s="151">
        <f t="shared" si="353"/>
        <v>0</v>
      </c>
      <c r="T1749" s="151" t="str">
        <f t="shared" si="354"/>
        <v/>
      </c>
      <c r="U1749" s="151" t="str">
        <f t="shared" si="355"/>
        <v/>
      </c>
      <c r="V1749" s="151" t="str">
        <f t="shared" si="356"/>
        <v/>
      </c>
      <c r="W1749" s="151" t="str">
        <f t="shared" si="357"/>
        <v/>
      </c>
      <c r="X1749" s="151">
        <f t="shared" si="358"/>
        <v>0</v>
      </c>
      <c r="Y1749" s="151">
        <f t="shared" si="359"/>
        <v>0</v>
      </c>
      <c r="Z1749" s="151" t="str">
        <f t="shared" si="360"/>
        <v/>
      </c>
      <c r="AA1749" s="151">
        <f>COUNTIF($F$2:F1749,F1749)</f>
        <v>0</v>
      </c>
      <c r="AB1749" s="156" t="str">
        <f t="shared" si="361"/>
        <v/>
      </c>
      <c r="AC1749" t="e">
        <f>VLOOKUP(C1749,'2-班级信息'!A:AH,31,0)</f>
        <v>#N/A</v>
      </c>
      <c r="AD1749" t="e">
        <f>VLOOKUP(C1749,'2-班级信息'!A:AH,8,0)</f>
        <v>#N/A</v>
      </c>
      <c r="AE1749" t="e">
        <f t="shared" si="362"/>
        <v>#N/A</v>
      </c>
      <c r="AF1749" t="e">
        <f t="shared" si="363"/>
        <v>#N/A</v>
      </c>
    </row>
    <row r="1750" spans="1:32">
      <c r="A1750" s="122"/>
      <c r="B1750" s="122"/>
      <c r="C1750" s="122"/>
      <c r="D1750" s="122"/>
      <c r="E1750" s="122"/>
      <c r="F1750" s="122"/>
      <c r="G1750" s="199"/>
      <c r="H1750" s="122"/>
      <c r="I1750" s="122"/>
      <c r="J1750" s="122"/>
      <c r="K1750" s="122"/>
      <c r="L1750" s="122"/>
      <c r="M1750" s="122"/>
      <c r="N1750" s="122"/>
      <c r="O1750" s="122"/>
      <c r="P1750" s="155" t="str">
        <f t="shared" si="351"/>
        <v xml:space="preserve"> </v>
      </c>
      <c r="Q1750" s="155" t="str">
        <f>IF(P1750="在读",IF(IFERROR(FIND("一",C1750),0)&gt;0,"一对一",VLOOKUP(LEFT(C1750,3),班级编码!A:H,8,0)),P1750)</f>
        <v xml:space="preserve"> </v>
      </c>
      <c r="R1750" s="157">
        <f t="shared" si="352"/>
        <v>0</v>
      </c>
      <c r="S1750" s="151">
        <f t="shared" si="353"/>
        <v>0</v>
      </c>
      <c r="T1750" s="151" t="str">
        <f t="shared" si="354"/>
        <v/>
      </c>
      <c r="U1750" s="151" t="str">
        <f t="shared" si="355"/>
        <v/>
      </c>
      <c r="V1750" s="151" t="str">
        <f t="shared" si="356"/>
        <v/>
      </c>
      <c r="W1750" s="151" t="str">
        <f t="shared" si="357"/>
        <v/>
      </c>
      <c r="X1750" s="151">
        <f t="shared" si="358"/>
        <v>0</v>
      </c>
      <c r="Y1750" s="151">
        <f t="shared" si="359"/>
        <v>0</v>
      </c>
      <c r="Z1750" s="151" t="str">
        <f t="shared" si="360"/>
        <v/>
      </c>
      <c r="AA1750" s="151">
        <f>COUNTIF($F$2:F1750,F1750)</f>
        <v>0</v>
      </c>
      <c r="AB1750" s="156" t="str">
        <f t="shared" si="361"/>
        <v/>
      </c>
      <c r="AC1750" t="e">
        <f>VLOOKUP(C1750,'2-班级信息'!A:AH,31,0)</f>
        <v>#N/A</v>
      </c>
      <c r="AD1750" t="e">
        <f>VLOOKUP(C1750,'2-班级信息'!A:AH,8,0)</f>
        <v>#N/A</v>
      </c>
      <c r="AE1750" t="e">
        <f t="shared" si="362"/>
        <v>#N/A</v>
      </c>
      <c r="AF1750" t="e">
        <f t="shared" si="363"/>
        <v>#N/A</v>
      </c>
    </row>
    <row r="1751" spans="1:32">
      <c r="A1751" s="122"/>
      <c r="B1751" s="122"/>
      <c r="C1751" s="122"/>
      <c r="D1751" s="122"/>
      <c r="E1751" s="122"/>
      <c r="F1751" s="122"/>
      <c r="G1751" s="199"/>
      <c r="H1751" s="122"/>
      <c r="I1751" s="122"/>
      <c r="J1751" s="122"/>
      <c r="K1751" s="122"/>
      <c r="L1751" s="122"/>
      <c r="M1751" s="122"/>
      <c r="N1751" s="122"/>
      <c r="O1751" s="122"/>
      <c r="P1751" s="155" t="str">
        <f t="shared" si="351"/>
        <v xml:space="preserve"> </v>
      </c>
      <c r="Q1751" s="155" t="str">
        <f>IF(P1751="在读",IF(IFERROR(FIND("一",C1751),0)&gt;0,"一对一",VLOOKUP(LEFT(C1751,3),班级编码!A:H,8,0)),P1751)</f>
        <v xml:space="preserve"> </v>
      </c>
      <c r="R1751" s="157">
        <f t="shared" si="352"/>
        <v>0</v>
      </c>
      <c r="S1751" s="151">
        <f t="shared" si="353"/>
        <v>0</v>
      </c>
      <c r="T1751" s="151" t="str">
        <f t="shared" si="354"/>
        <v/>
      </c>
      <c r="U1751" s="151" t="str">
        <f t="shared" si="355"/>
        <v/>
      </c>
      <c r="V1751" s="151" t="str">
        <f t="shared" si="356"/>
        <v/>
      </c>
      <c r="W1751" s="151" t="str">
        <f t="shared" si="357"/>
        <v/>
      </c>
      <c r="X1751" s="151">
        <f t="shared" si="358"/>
        <v>0</v>
      </c>
      <c r="Y1751" s="151">
        <f t="shared" si="359"/>
        <v>0</v>
      </c>
      <c r="Z1751" s="151" t="str">
        <f t="shared" si="360"/>
        <v/>
      </c>
      <c r="AA1751" s="151">
        <f>COUNTIF($F$2:F1751,F1751)</f>
        <v>0</v>
      </c>
      <c r="AB1751" s="156" t="str">
        <f t="shared" si="361"/>
        <v/>
      </c>
      <c r="AC1751" t="e">
        <f>VLOOKUP(C1751,'2-班级信息'!A:AH,31,0)</f>
        <v>#N/A</v>
      </c>
      <c r="AD1751" t="e">
        <f>VLOOKUP(C1751,'2-班级信息'!A:AH,8,0)</f>
        <v>#N/A</v>
      </c>
      <c r="AE1751" t="e">
        <f t="shared" si="362"/>
        <v>#N/A</v>
      </c>
      <c r="AF1751" t="e">
        <f t="shared" si="363"/>
        <v>#N/A</v>
      </c>
    </row>
    <row r="1752" spans="1:32">
      <c r="A1752" s="122"/>
      <c r="B1752" s="122"/>
      <c r="C1752" s="122"/>
      <c r="D1752" s="122"/>
      <c r="E1752" s="122"/>
      <c r="F1752" s="122"/>
      <c r="G1752" s="199"/>
      <c r="H1752" s="122"/>
      <c r="I1752" s="122"/>
      <c r="J1752" s="122"/>
      <c r="K1752" s="122"/>
      <c r="L1752" s="122"/>
      <c r="M1752" s="122"/>
      <c r="N1752" s="122"/>
      <c r="O1752" s="122"/>
      <c r="P1752" s="155" t="str">
        <f t="shared" si="351"/>
        <v xml:space="preserve"> </v>
      </c>
      <c r="Q1752" s="155" t="str">
        <f>IF(P1752="在读",IF(IFERROR(FIND("一",C1752),0)&gt;0,"一对一",VLOOKUP(LEFT(C1752,3),班级编码!A:H,8,0)),P1752)</f>
        <v xml:space="preserve"> </v>
      </c>
      <c r="R1752" s="157">
        <f t="shared" si="352"/>
        <v>0</v>
      </c>
      <c r="S1752" s="151">
        <f t="shared" si="353"/>
        <v>0</v>
      </c>
      <c r="T1752" s="151" t="str">
        <f t="shared" si="354"/>
        <v/>
      </c>
      <c r="U1752" s="151" t="str">
        <f t="shared" si="355"/>
        <v/>
      </c>
      <c r="V1752" s="151" t="str">
        <f t="shared" si="356"/>
        <v/>
      </c>
      <c r="W1752" s="151" t="str">
        <f t="shared" si="357"/>
        <v/>
      </c>
      <c r="X1752" s="151">
        <f t="shared" si="358"/>
        <v>0</v>
      </c>
      <c r="Y1752" s="151">
        <f t="shared" si="359"/>
        <v>0</v>
      </c>
      <c r="Z1752" s="151" t="str">
        <f t="shared" si="360"/>
        <v/>
      </c>
      <c r="AA1752" s="151">
        <f>COUNTIF($F$2:F1752,F1752)</f>
        <v>0</v>
      </c>
      <c r="AB1752" s="156" t="str">
        <f t="shared" si="361"/>
        <v/>
      </c>
      <c r="AC1752" t="e">
        <f>VLOOKUP(C1752,'2-班级信息'!A:AH,31,0)</f>
        <v>#N/A</v>
      </c>
      <c r="AD1752" t="e">
        <f>VLOOKUP(C1752,'2-班级信息'!A:AH,8,0)</f>
        <v>#N/A</v>
      </c>
      <c r="AE1752" t="e">
        <f t="shared" si="362"/>
        <v>#N/A</v>
      </c>
      <c r="AF1752" t="e">
        <f t="shared" si="363"/>
        <v>#N/A</v>
      </c>
    </row>
    <row r="1753" spans="1:32">
      <c r="A1753" s="122"/>
      <c r="B1753" s="122"/>
      <c r="C1753" s="122"/>
      <c r="D1753" s="122"/>
      <c r="E1753" s="122"/>
      <c r="F1753" s="122"/>
      <c r="G1753" s="199"/>
      <c r="H1753" s="122"/>
      <c r="I1753" s="122"/>
      <c r="J1753" s="122"/>
      <c r="K1753" s="122"/>
      <c r="L1753" s="122"/>
      <c r="M1753" s="122"/>
      <c r="N1753" s="122"/>
      <c r="O1753" s="122"/>
      <c r="P1753" s="155" t="str">
        <f t="shared" si="351"/>
        <v xml:space="preserve"> </v>
      </c>
      <c r="Q1753" s="155" t="str">
        <f>IF(P1753="在读",IF(IFERROR(FIND("一",C1753),0)&gt;0,"一对一",VLOOKUP(LEFT(C1753,3),班级编码!A:H,8,0)),P1753)</f>
        <v xml:space="preserve"> </v>
      </c>
      <c r="R1753" s="157">
        <f t="shared" si="352"/>
        <v>0</v>
      </c>
      <c r="S1753" s="151">
        <f t="shared" si="353"/>
        <v>0</v>
      </c>
      <c r="T1753" s="151" t="str">
        <f t="shared" si="354"/>
        <v/>
      </c>
      <c r="U1753" s="151" t="str">
        <f t="shared" si="355"/>
        <v/>
      </c>
      <c r="V1753" s="151" t="str">
        <f t="shared" si="356"/>
        <v/>
      </c>
      <c r="W1753" s="151" t="str">
        <f t="shared" si="357"/>
        <v/>
      </c>
      <c r="X1753" s="151">
        <f t="shared" si="358"/>
        <v>0</v>
      </c>
      <c r="Y1753" s="151">
        <f t="shared" si="359"/>
        <v>0</v>
      </c>
      <c r="Z1753" s="151" t="str">
        <f t="shared" si="360"/>
        <v/>
      </c>
      <c r="AA1753" s="151">
        <f>COUNTIF($F$2:F1753,F1753)</f>
        <v>0</v>
      </c>
      <c r="AB1753" s="156" t="str">
        <f t="shared" si="361"/>
        <v/>
      </c>
      <c r="AC1753" t="e">
        <f>VLOOKUP(C1753,'2-班级信息'!A:AH,31,0)</f>
        <v>#N/A</v>
      </c>
      <c r="AD1753" t="e">
        <f>VLOOKUP(C1753,'2-班级信息'!A:AH,8,0)</f>
        <v>#N/A</v>
      </c>
      <c r="AE1753" t="e">
        <f t="shared" si="362"/>
        <v>#N/A</v>
      </c>
      <c r="AF1753" t="e">
        <f t="shared" si="363"/>
        <v>#N/A</v>
      </c>
    </row>
    <row r="1754" spans="1:32">
      <c r="A1754" s="122"/>
      <c r="B1754" s="122"/>
      <c r="C1754" s="122"/>
      <c r="D1754" s="122"/>
      <c r="E1754" s="122"/>
      <c r="F1754" s="122"/>
      <c r="G1754" s="199"/>
      <c r="H1754" s="122"/>
      <c r="I1754" s="122"/>
      <c r="J1754" s="122"/>
      <c r="K1754" s="122"/>
      <c r="L1754" s="122"/>
      <c r="M1754" s="122"/>
      <c r="N1754" s="122"/>
      <c r="O1754" s="122"/>
      <c r="P1754" s="155" t="str">
        <f t="shared" si="351"/>
        <v xml:space="preserve"> </v>
      </c>
      <c r="Q1754" s="155" t="str">
        <f>IF(P1754="在读",IF(IFERROR(FIND("一",C1754),0)&gt;0,"一对一",VLOOKUP(LEFT(C1754,3),班级编码!A:H,8,0)),P1754)</f>
        <v xml:space="preserve"> </v>
      </c>
      <c r="R1754" s="157">
        <f t="shared" si="352"/>
        <v>0</v>
      </c>
      <c r="S1754" s="151">
        <f t="shared" si="353"/>
        <v>0</v>
      </c>
      <c r="T1754" s="151" t="str">
        <f t="shared" si="354"/>
        <v/>
      </c>
      <c r="U1754" s="151" t="str">
        <f t="shared" si="355"/>
        <v/>
      </c>
      <c r="V1754" s="151" t="str">
        <f t="shared" si="356"/>
        <v/>
      </c>
      <c r="W1754" s="151" t="str">
        <f t="shared" si="357"/>
        <v/>
      </c>
      <c r="X1754" s="151">
        <f t="shared" si="358"/>
        <v>0</v>
      </c>
      <c r="Y1754" s="151">
        <f t="shared" si="359"/>
        <v>0</v>
      </c>
      <c r="Z1754" s="151" t="str">
        <f t="shared" si="360"/>
        <v/>
      </c>
      <c r="AA1754" s="151">
        <f>COUNTIF($F$2:F1754,F1754)</f>
        <v>0</v>
      </c>
      <c r="AB1754" s="156" t="str">
        <f t="shared" si="361"/>
        <v/>
      </c>
      <c r="AC1754" t="e">
        <f>VLOOKUP(C1754,'2-班级信息'!A:AH,31,0)</f>
        <v>#N/A</v>
      </c>
      <c r="AD1754" t="e">
        <f>VLOOKUP(C1754,'2-班级信息'!A:AH,8,0)</f>
        <v>#N/A</v>
      </c>
      <c r="AE1754" t="e">
        <f t="shared" si="362"/>
        <v>#N/A</v>
      </c>
      <c r="AF1754" t="e">
        <f t="shared" si="363"/>
        <v>#N/A</v>
      </c>
    </row>
    <row r="1755" spans="1:32">
      <c r="A1755" s="122"/>
      <c r="B1755" s="122"/>
      <c r="C1755" s="122"/>
      <c r="D1755" s="122"/>
      <c r="E1755" s="122"/>
      <c r="F1755" s="122"/>
      <c r="G1755" s="199"/>
      <c r="H1755" s="122"/>
      <c r="I1755" s="122"/>
      <c r="J1755" s="122"/>
      <c r="K1755" s="122"/>
      <c r="L1755" s="122"/>
      <c r="M1755" s="122"/>
      <c r="N1755" s="122"/>
      <c r="O1755" s="122"/>
      <c r="P1755" s="155" t="str">
        <f t="shared" si="351"/>
        <v xml:space="preserve"> </v>
      </c>
      <c r="Q1755" s="155" t="str">
        <f>IF(P1755="在读",IF(IFERROR(FIND("一",C1755),0)&gt;0,"一对一",VLOOKUP(LEFT(C1755,3),班级编码!A:H,8,0)),P1755)</f>
        <v xml:space="preserve"> </v>
      </c>
      <c r="R1755" s="157">
        <f t="shared" si="352"/>
        <v>0</v>
      </c>
      <c r="S1755" s="151">
        <f t="shared" si="353"/>
        <v>0</v>
      </c>
      <c r="T1755" s="151" t="str">
        <f t="shared" si="354"/>
        <v/>
      </c>
      <c r="U1755" s="151" t="str">
        <f t="shared" si="355"/>
        <v/>
      </c>
      <c r="V1755" s="151" t="str">
        <f t="shared" si="356"/>
        <v/>
      </c>
      <c r="W1755" s="151" t="str">
        <f t="shared" si="357"/>
        <v/>
      </c>
      <c r="X1755" s="151">
        <f t="shared" si="358"/>
        <v>0</v>
      </c>
      <c r="Y1755" s="151">
        <f t="shared" si="359"/>
        <v>0</v>
      </c>
      <c r="Z1755" s="151" t="str">
        <f t="shared" si="360"/>
        <v/>
      </c>
      <c r="AA1755" s="151">
        <f>COUNTIF($F$2:F1755,F1755)</f>
        <v>0</v>
      </c>
      <c r="AB1755" s="156" t="str">
        <f t="shared" si="361"/>
        <v/>
      </c>
      <c r="AC1755" t="e">
        <f>VLOOKUP(C1755,'2-班级信息'!A:AH,31,0)</f>
        <v>#N/A</v>
      </c>
      <c r="AD1755" t="e">
        <f>VLOOKUP(C1755,'2-班级信息'!A:AH,8,0)</f>
        <v>#N/A</v>
      </c>
      <c r="AE1755" t="e">
        <f t="shared" si="362"/>
        <v>#N/A</v>
      </c>
      <c r="AF1755" t="e">
        <f t="shared" si="363"/>
        <v>#N/A</v>
      </c>
    </row>
    <row r="1756" spans="1:32">
      <c r="A1756" s="122"/>
      <c r="B1756" s="122"/>
      <c r="C1756" s="122"/>
      <c r="D1756" s="122"/>
      <c r="E1756" s="122"/>
      <c r="F1756" s="122"/>
      <c r="G1756" s="199"/>
      <c r="H1756" s="122"/>
      <c r="I1756" s="122"/>
      <c r="J1756" s="122"/>
      <c r="K1756" s="122"/>
      <c r="L1756" s="122"/>
      <c r="M1756" s="122"/>
      <c r="N1756" s="122"/>
      <c r="O1756" s="122"/>
      <c r="P1756" s="155" t="str">
        <f t="shared" si="351"/>
        <v xml:space="preserve"> </v>
      </c>
      <c r="Q1756" s="155" t="str">
        <f>IF(P1756="在读",IF(IFERROR(FIND("一",C1756),0)&gt;0,"一对一",VLOOKUP(LEFT(C1756,3),班级编码!A:H,8,0)),P1756)</f>
        <v xml:space="preserve"> </v>
      </c>
      <c r="R1756" s="157">
        <f t="shared" si="352"/>
        <v>0</v>
      </c>
      <c r="S1756" s="151">
        <f t="shared" si="353"/>
        <v>0</v>
      </c>
      <c r="T1756" s="151" t="str">
        <f t="shared" si="354"/>
        <v/>
      </c>
      <c r="U1756" s="151" t="str">
        <f t="shared" si="355"/>
        <v/>
      </c>
      <c r="V1756" s="151" t="str">
        <f t="shared" si="356"/>
        <v/>
      </c>
      <c r="W1756" s="151" t="str">
        <f t="shared" si="357"/>
        <v/>
      </c>
      <c r="X1756" s="151">
        <f t="shared" si="358"/>
        <v>0</v>
      </c>
      <c r="Y1756" s="151">
        <f t="shared" si="359"/>
        <v>0</v>
      </c>
      <c r="Z1756" s="151" t="str">
        <f t="shared" si="360"/>
        <v/>
      </c>
      <c r="AA1756" s="151">
        <f>COUNTIF($F$2:F1756,F1756)</f>
        <v>0</v>
      </c>
      <c r="AB1756" s="156" t="str">
        <f t="shared" si="361"/>
        <v/>
      </c>
      <c r="AC1756" t="e">
        <f>VLOOKUP(C1756,'2-班级信息'!A:AH,31,0)</f>
        <v>#N/A</v>
      </c>
      <c r="AD1756" t="e">
        <f>VLOOKUP(C1756,'2-班级信息'!A:AH,8,0)</f>
        <v>#N/A</v>
      </c>
      <c r="AE1756" t="e">
        <f t="shared" si="362"/>
        <v>#N/A</v>
      </c>
      <c r="AF1756" t="e">
        <f t="shared" si="363"/>
        <v>#N/A</v>
      </c>
    </row>
    <row r="1757" spans="1:32">
      <c r="A1757" s="122"/>
      <c r="B1757" s="122"/>
      <c r="C1757" s="122"/>
      <c r="D1757" s="122"/>
      <c r="E1757" s="122"/>
      <c r="F1757" s="122"/>
      <c r="G1757" s="199"/>
      <c r="H1757" s="122"/>
      <c r="I1757" s="122"/>
      <c r="J1757" s="122"/>
      <c r="K1757" s="122"/>
      <c r="L1757" s="122"/>
      <c r="M1757" s="122"/>
      <c r="N1757" s="122"/>
      <c r="O1757" s="122"/>
      <c r="P1757" s="155" t="str">
        <f t="shared" si="351"/>
        <v xml:space="preserve"> </v>
      </c>
      <c r="Q1757" s="155" t="str">
        <f>IF(P1757="在读",IF(IFERROR(FIND("一",C1757),0)&gt;0,"一对一",VLOOKUP(LEFT(C1757,3),班级编码!A:H,8,0)),P1757)</f>
        <v xml:space="preserve"> </v>
      </c>
      <c r="R1757" s="157">
        <f t="shared" si="352"/>
        <v>0</v>
      </c>
      <c r="S1757" s="151">
        <f t="shared" si="353"/>
        <v>0</v>
      </c>
      <c r="T1757" s="151" t="str">
        <f t="shared" si="354"/>
        <v/>
      </c>
      <c r="U1757" s="151" t="str">
        <f t="shared" si="355"/>
        <v/>
      </c>
      <c r="V1757" s="151" t="str">
        <f t="shared" si="356"/>
        <v/>
      </c>
      <c r="W1757" s="151" t="str">
        <f t="shared" si="357"/>
        <v/>
      </c>
      <c r="X1757" s="151">
        <f t="shared" si="358"/>
        <v>0</v>
      </c>
      <c r="Y1757" s="151">
        <f t="shared" si="359"/>
        <v>0</v>
      </c>
      <c r="Z1757" s="151" t="str">
        <f t="shared" si="360"/>
        <v/>
      </c>
      <c r="AA1757" s="151">
        <f>COUNTIF($F$2:F1757,F1757)</f>
        <v>0</v>
      </c>
      <c r="AB1757" s="156" t="str">
        <f t="shared" si="361"/>
        <v/>
      </c>
      <c r="AC1757" t="e">
        <f>VLOOKUP(C1757,'2-班级信息'!A:AH,31,0)</f>
        <v>#N/A</v>
      </c>
      <c r="AD1757" t="e">
        <f>VLOOKUP(C1757,'2-班级信息'!A:AH,8,0)</f>
        <v>#N/A</v>
      </c>
      <c r="AE1757" t="e">
        <f t="shared" si="362"/>
        <v>#N/A</v>
      </c>
      <c r="AF1757" t="e">
        <f t="shared" si="363"/>
        <v>#N/A</v>
      </c>
    </row>
    <row r="1758" spans="1:32">
      <c r="A1758" s="122"/>
      <c r="B1758" s="122"/>
      <c r="C1758" s="122"/>
      <c r="D1758" s="122"/>
      <c r="E1758" s="122"/>
      <c r="F1758" s="122"/>
      <c r="G1758" s="199"/>
      <c r="H1758" s="122"/>
      <c r="I1758" s="122"/>
      <c r="J1758" s="122"/>
      <c r="K1758" s="122"/>
      <c r="L1758" s="122"/>
      <c r="M1758" s="122"/>
      <c r="N1758" s="122"/>
      <c r="O1758" s="122"/>
      <c r="P1758" s="155" t="str">
        <f t="shared" si="351"/>
        <v xml:space="preserve"> </v>
      </c>
      <c r="Q1758" s="155" t="str">
        <f>IF(P1758="在读",IF(IFERROR(FIND("一",C1758),0)&gt;0,"一对一",VLOOKUP(LEFT(C1758,3),班级编码!A:H,8,0)),P1758)</f>
        <v xml:space="preserve"> </v>
      </c>
      <c r="R1758" s="157">
        <f t="shared" si="352"/>
        <v>0</v>
      </c>
      <c r="S1758" s="151">
        <f t="shared" si="353"/>
        <v>0</v>
      </c>
      <c r="T1758" s="151" t="str">
        <f t="shared" si="354"/>
        <v/>
      </c>
      <c r="U1758" s="151" t="str">
        <f t="shared" si="355"/>
        <v/>
      </c>
      <c r="V1758" s="151" t="str">
        <f t="shared" si="356"/>
        <v/>
      </c>
      <c r="W1758" s="151" t="str">
        <f t="shared" si="357"/>
        <v/>
      </c>
      <c r="X1758" s="151">
        <f t="shared" si="358"/>
        <v>0</v>
      </c>
      <c r="Y1758" s="151">
        <f t="shared" si="359"/>
        <v>0</v>
      </c>
      <c r="Z1758" s="151" t="str">
        <f t="shared" si="360"/>
        <v/>
      </c>
      <c r="AA1758" s="151">
        <f>COUNTIF($F$2:F1758,F1758)</f>
        <v>0</v>
      </c>
      <c r="AB1758" s="156" t="str">
        <f t="shared" si="361"/>
        <v/>
      </c>
      <c r="AC1758" t="e">
        <f>VLOOKUP(C1758,'2-班级信息'!A:AH,31,0)</f>
        <v>#N/A</v>
      </c>
      <c r="AD1758" t="e">
        <f>VLOOKUP(C1758,'2-班级信息'!A:AH,8,0)</f>
        <v>#N/A</v>
      </c>
      <c r="AE1758" t="e">
        <f t="shared" si="362"/>
        <v>#N/A</v>
      </c>
      <c r="AF1758" t="e">
        <f t="shared" si="363"/>
        <v>#N/A</v>
      </c>
    </row>
    <row r="1759" spans="1:32">
      <c r="A1759" s="122"/>
      <c r="B1759" s="122"/>
      <c r="C1759" s="122"/>
      <c r="D1759" s="122"/>
      <c r="E1759" s="122"/>
      <c r="F1759" s="122"/>
      <c r="G1759" s="199"/>
      <c r="H1759" s="122"/>
      <c r="I1759" s="122"/>
      <c r="J1759" s="122"/>
      <c r="K1759" s="122"/>
      <c r="L1759" s="122"/>
      <c r="M1759" s="122"/>
      <c r="N1759" s="122"/>
      <c r="O1759" s="122"/>
      <c r="P1759" s="155" t="str">
        <f t="shared" si="351"/>
        <v xml:space="preserve"> </v>
      </c>
      <c r="Q1759" s="155" t="str">
        <f>IF(P1759="在读",IF(IFERROR(FIND("一",C1759),0)&gt;0,"一对一",VLOOKUP(LEFT(C1759,3),班级编码!A:H,8,0)),P1759)</f>
        <v xml:space="preserve"> </v>
      </c>
      <c r="R1759" s="157">
        <f t="shared" si="352"/>
        <v>0</v>
      </c>
      <c r="S1759" s="151">
        <f t="shared" si="353"/>
        <v>0</v>
      </c>
      <c r="T1759" s="151" t="str">
        <f t="shared" si="354"/>
        <v/>
      </c>
      <c r="U1759" s="151" t="str">
        <f t="shared" si="355"/>
        <v/>
      </c>
      <c r="V1759" s="151" t="str">
        <f t="shared" si="356"/>
        <v/>
      </c>
      <c r="W1759" s="151" t="str">
        <f t="shared" si="357"/>
        <v/>
      </c>
      <c r="X1759" s="151">
        <f t="shared" si="358"/>
        <v>0</v>
      </c>
      <c r="Y1759" s="151">
        <f t="shared" si="359"/>
        <v>0</v>
      </c>
      <c r="Z1759" s="151" t="str">
        <f t="shared" si="360"/>
        <v/>
      </c>
      <c r="AA1759" s="151">
        <f>COUNTIF($F$2:F1759,F1759)</f>
        <v>0</v>
      </c>
      <c r="AB1759" s="156" t="str">
        <f t="shared" si="361"/>
        <v/>
      </c>
      <c r="AC1759" t="e">
        <f>VLOOKUP(C1759,'2-班级信息'!A:AH,31,0)</f>
        <v>#N/A</v>
      </c>
      <c r="AD1759" t="e">
        <f>VLOOKUP(C1759,'2-班级信息'!A:AH,8,0)</f>
        <v>#N/A</v>
      </c>
      <c r="AE1759" t="e">
        <f t="shared" si="362"/>
        <v>#N/A</v>
      </c>
      <c r="AF1759" t="e">
        <f t="shared" si="363"/>
        <v>#N/A</v>
      </c>
    </row>
    <row r="1760" spans="1:32">
      <c r="A1760" s="122"/>
      <c r="B1760" s="122"/>
      <c r="C1760" s="122"/>
      <c r="D1760" s="122"/>
      <c r="E1760" s="122"/>
      <c r="F1760" s="122"/>
      <c r="G1760" s="199"/>
      <c r="H1760" s="122"/>
      <c r="I1760" s="122"/>
      <c r="J1760" s="122"/>
      <c r="K1760" s="122"/>
      <c r="L1760" s="122"/>
      <c r="M1760" s="122"/>
      <c r="N1760" s="122"/>
      <c r="O1760" s="122"/>
      <c r="P1760" s="155" t="str">
        <f t="shared" si="351"/>
        <v xml:space="preserve"> </v>
      </c>
      <c r="Q1760" s="155" t="str">
        <f>IF(P1760="在读",IF(IFERROR(FIND("一",C1760),0)&gt;0,"一对一",VLOOKUP(LEFT(C1760,3),班级编码!A:H,8,0)),P1760)</f>
        <v xml:space="preserve"> </v>
      </c>
      <c r="R1760" s="157">
        <f t="shared" si="352"/>
        <v>0</v>
      </c>
      <c r="S1760" s="151">
        <f t="shared" si="353"/>
        <v>0</v>
      </c>
      <c r="T1760" s="151" t="str">
        <f t="shared" si="354"/>
        <v/>
      </c>
      <c r="U1760" s="151" t="str">
        <f t="shared" si="355"/>
        <v/>
      </c>
      <c r="V1760" s="151" t="str">
        <f t="shared" si="356"/>
        <v/>
      </c>
      <c r="W1760" s="151" t="str">
        <f t="shared" si="357"/>
        <v/>
      </c>
      <c r="X1760" s="151">
        <f t="shared" si="358"/>
        <v>0</v>
      </c>
      <c r="Y1760" s="151">
        <f t="shared" si="359"/>
        <v>0</v>
      </c>
      <c r="Z1760" s="151" t="str">
        <f t="shared" si="360"/>
        <v/>
      </c>
      <c r="AA1760" s="151">
        <f>COUNTIF($F$2:F1760,F1760)</f>
        <v>0</v>
      </c>
      <c r="AB1760" s="156" t="str">
        <f t="shared" si="361"/>
        <v/>
      </c>
      <c r="AC1760" t="e">
        <f>VLOOKUP(C1760,'2-班级信息'!A:AH,31,0)</f>
        <v>#N/A</v>
      </c>
      <c r="AD1760" t="e">
        <f>VLOOKUP(C1760,'2-班级信息'!A:AH,8,0)</f>
        <v>#N/A</v>
      </c>
      <c r="AE1760" t="e">
        <f t="shared" si="362"/>
        <v>#N/A</v>
      </c>
      <c r="AF1760" t="e">
        <f t="shared" si="363"/>
        <v>#N/A</v>
      </c>
    </row>
    <row r="1761" spans="1:32">
      <c r="A1761" s="122"/>
      <c r="B1761" s="122"/>
      <c r="C1761" s="122"/>
      <c r="D1761" s="122"/>
      <c r="E1761" s="122"/>
      <c r="F1761" s="122"/>
      <c r="G1761" s="199"/>
      <c r="H1761" s="122"/>
      <c r="I1761" s="122"/>
      <c r="J1761" s="122"/>
      <c r="K1761" s="122"/>
      <c r="L1761" s="122"/>
      <c r="M1761" s="122"/>
      <c r="N1761" s="122"/>
      <c r="O1761" s="122"/>
      <c r="P1761" s="155" t="str">
        <f t="shared" si="351"/>
        <v xml:space="preserve"> </v>
      </c>
      <c r="Q1761" s="155" t="str">
        <f>IF(P1761="在读",IF(IFERROR(FIND("一",C1761),0)&gt;0,"一对一",VLOOKUP(LEFT(C1761,3),班级编码!A:H,8,0)),P1761)</f>
        <v xml:space="preserve"> </v>
      </c>
      <c r="R1761" s="157">
        <f t="shared" si="352"/>
        <v>0</v>
      </c>
      <c r="S1761" s="151">
        <f t="shared" si="353"/>
        <v>0</v>
      </c>
      <c r="T1761" s="151" t="str">
        <f t="shared" si="354"/>
        <v/>
      </c>
      <c r="U1761" s="151" t="str">
        <f t="shared" si="355"/>
        <v/>
      </c>
      <c r="V1761" s="151" t="str">
        <f t="shared" si="356"/>
        <v/>
      </c>
      <c r="W1761" s="151" t="str">
        <f t="shared" si="357"/>
        <v/>
      </c>
      <c r="X1761" s="151">
        <f t="shared" si="358"/>
        <v>0</v>
      </c>
      <c r="Y1761" s="151">
        <f t="shared" si="359"/>
        <v>0</v>
      </c>
      <c r="Z1761" s="151" t="str">
        <f t="shared" si="360"/>
        <v/>
      </c>
      <c r="AA1761" s="151">
        <f>COUNTIF($F$2:F1761,F1761)</f>
        <v>0</v>
      </c>
      <c r="AB1761" s="156" t="str">
        <f t="shared" si="361"/>
        <v/>
      </c>
      <c r="AC1761" t="e">
        <f>VLOOKUP(C1761,'2-班级信息'!A:AH,31,0)</f>
        <v>#N/A</v>
      </c>
      <c r="AD1761" t="e">
        <f>VLOOKUP(C1761,'2-班级信息'!A:AH,8,0)</f>
        <v>#N/A</v>
      </c>
      <c r="AE1761" t="e">
        <f t="shared" si="362"/>
        <v>#N/A</v>
      </c>
      <c r="AF1761" t="e">
        <f t="shared" si="363"/>
        <v>#N/A</v>
      </c>
    </row>
    <row r="1762" spans="1:32">
      <c r="A1762" s="122"/>
      <c r="B1762" s="122"/>
      <c r="C1762" s="122"/>
      <c r="D1762" s="122"/>
      <c r="E1762" s="122"/>
      <c r="F1762" s="122"/>
      <c r="G1762" s="199"/>
      <c r="H1762" s="122"/>
      <c r="I1762" s="122"/>
      <c r="J1762" s="122"/>
      <c r="K1762" s="122"/>
      <c r="L1762" s="122"/>
      <c r="M1762" s="122"/>
      <c r="N1762" s="122"/>
      <c r="O1762" s="122"/>
      <c r="P1762" s="155" t="str">
        <f t="shared" si="351"/>
        <v xml:space="preserve"> </v>
      </c>
      <c r="Q1762" s="155" t="str">
        <f>IF(P1762="在读",IF(IFERROR(FIND("一",C1762),0)&gt;0,"一对一",VLOOKUP(LEFT(C1762,3),班级编码!A:H,8,0)),P1762)</f>
        <v xml:space="preserve"> </v>
      </c>
      <c r="R1762" s="157">
        <f t="shared" si="352"/>
        <v>0</v>
      </c>
      <c r="S1762" s="151">
        <f t="shared" si="353"/>
        <v>0</v>
      </c>
      <c r="T1762" s="151" t="str">
        <f t="shared" si="354"/>
        <v/>
      </c>
      <c r="U1762" s="151" t="str">
        <f t="shared" si="355"/>
        <v/>
      </c>
      <c r="V1762" s="151" t="str">
        <f t="shared" si="356"/>
        <v/>
      </c>
      <c r="W1762" s="151" t="str">
        <f t="shared" si="357"/>
        <v/>
      </c>
      <c r="X1762" s="151">
        <f t="shared" si="358"/>
        <v>0</v>
      </c>
      <c r="Y1762" s="151">
        <f t="shared" si="359"/>
        <v>0</v>
      </c>
      <c r="Z1762" s="151" t="str">
        <f t="shared" si="360"/>
        <v/>
      </c>
      <c r="AA1762" s="151">
        <f>COUNTIF($F$2:F1762,F1762)</f>
        <v>0</v>
      </c>
      <c r="AB1762" s="156" t="str">
        <f t="shared" si="361"/>
        <v/>
      </c>
      <c r="AC1762" t="e">
        <f>VLOOKUP(C1762,'2-班级信息'!A:AH,31,0)</f>
        <v>#N/A</v>
      </c>
      <c r="AD1762" t="e">
        <f>VLOOKUP(C1762,'2-班级信息'!A:AH,8,0)</f>
        <v>#N/A</v>
      </c>
      <c r="AE1762" t="e">
        <f t="shared" si="362"/>
        <v>#N/A</v>
      </c>
      <c r="AF1762" t="e">
        <f t="shared" si="363"/>
        <v>#N/A</v>
      </c>
    </row>
    <row r="1763" spans="1:32">
      <c r="A1763" s="122"/>
      <c r="B1763" s="122"/>
      <c r="C1763" s="122"/>
      <c r="D1763" s="122"/>
      <c r="E1763" s="122"/>
      <c r="F1763" s="122"/>
      <c r="G1763" s="199"/>
      <c r="H1763" s="122"/>
      <c r="I1763" s="122"/>
      <c r="J1763" s="122"/>
      <c r="K1763" s="122"/>
      <c r="L1763" s="122"/>
      <c r="M1763" s="122"/>
      <c r="N1763" s="122"/>
      <c r="O1763" s="122"/>
      <c r="P1763" s="155" t="str">
        <f t="shared" si="351"/>
        <v xml:space="preserve"> </v>
      </c>
      <c r="Q1763" s="155" t="str">
        <f>IF(P1763="在读",IF(IFERROR(FIND("一",C1763),0)&gt;0,"一对一",VLOOKUP(LEFT(C1763,3),班级编码!A:H,8,0)),P1763)</f>
        <v xml:space="preserve"> </v>
      </c>
      <c r="R1763" s="157">
        <f t="shared" si="352"/>
        <v>0</v>
      </c>
      <c r="S1763" s="151">
        <f t="shared" si="353"/>
        <v>0</v>
      </c>
      <c r="T1763" s="151" t="str">
        <f t="shared" si="354"/>
        <v/>
      </c>
      <c r="U1763" s="151" t="str">
        <f t="shared" si="355"/>
        <v/>
      </c>
      <c r="V1763" s="151" t="str">
        <f t="shared" si="356"/>
        <v/>
      </c>
      <c r="W1763" s="151" t="str">
        <f t="shared" si="357"/>
        <v/>
      </c>
      <c r="X1763" s="151">
        <f t="shared" si="358"/>
        <v>0</v>
      </c>
      <c r="Y1763" s="151">
        <f t="shared" si="359"/>
        <v>0</v>
      </c>
      <c r="Z1763" s="151" t="str">
        <f t="shared" si="360"/>
        <v/>
      </c>
      <c r="AA1763" s="151">
        <f>COUNTIF($F$2:F1763,F1763)</f>
        <v>0</v>
      </c>
      <c r="AB1763" s="156" t="str">
        <f t="shared" si="361"/>
        <v/>
      </c>
      <c r="AC1763" t="e">
        <f>VLOOKUP(C1763,'2-班级信息'!A:AH,31,0)</f>
        <v>#N/A</v>
      </c>
      <c r="AD1763" t="e">
        <f>VLOOKUP(C1763,'2-班级信息'!A:AH,8,0)</f>
        <v>#N/A</v>
      </c>
      <c r="AE1763" t="e">
        <f t="shared" si="362"/>
        <v>#N/A</v>
      </c>
      <c r="AF1763" t="e">
        <f t="shared" si="363"/>
        <v>#N/A</v>
      </c>
    </row>
    <row r="1764" spans="1:32">
      <c r="A1764" s="122"/>
      <c r="B1764" s="122"/>
      <c r="C1764" s="122"/>
      <c r="D1764" s="122"/>
      <c r="E1764" s="122"/>
      <c r="F1764" s="122"/>
      <c r="G1764" s="199"/>
      <c r="H1764" s="122"/>
      <c r="I1764" s="122"/>
      <c r="J1764" s="122"/>
      <c r="K1764" s="122"/>
      <c r="L1764" s="122"/>
      <c r="M1764" s="122"/>
      <c r="N1764" s="122"/>
      <c r="O1764" s="122"/>
      <c r="P1764" s="155" t="str">
        <f t="shared" si="351"/>
        <v xml:space="preserve"> </v>
      </c>
      <c r="Q1764" s="155" t="str">
        <f>IF(P1764="在读",IF(IFERROR(FIND("一",C1764),0)&gt;0,"一对一",VLOOKUP(LEFT(C1764,3),班级编码!A:H,8,0)),P1764)</f>
        <v xml:space="preserve"> </v>
      </c>
      <c r="R1764" s="157">
        <f t="shared" si="352"/>
        <v>0</v>
      </c>
      <c r="S1764" s="151">
        <f t="shared" si="353"/>
        <v>0</v>
      </c>
      <c r="T1764" s="151" t="str">
        <f t="shared" si="354"/>
        <v/>
      </c>
      <c r="U1764" s="151" t="str">
        <f t="shared" si="355"/>
        <v/>
      </c>
      <c r="V1764" s="151" t="str">
        <f t="shared" si="356"/>
        <v/>
      </c>
      <c r="W1764" s="151" t="str">
        <f t="shared" si="357"/>
        <v/>
      </c>
      <c r="X1764" s="151">
        <f t="shared" si="358"/>
        <v>0</v>
      </c>
      <c r="Y1764" s="151">
        <f t="shared" si="359"/>
        <v>0</v>
      </c>
      <c r="Z1764" s="151" t="str">
        <f t="shared" si="360"/>
        <v/>
      </c>
      <c r="AA1764" s="151">
        <f>COUNTIF($F$2:F1764,F1764)</f>
        <v>0</v>
      </c>
      <c r="AB1764" s="156" t="str">
        <f t="shared" si="361"/>
        <v/>
      </c>
      <c r="AC1764" t="e">
        <f>VLOOKUP(C1764,'2-班级信息'!A:AH,31,0)</f>
        <v>#N/A</v>
      </c>
      <c r="AD1764" t="e">
        <f>VLOOKUP(C1764,'2-班级信息'!A:AH,8,0)</f>
        <v>#N/A</v>
      </c>
      <c r="AE1764" t="e">
        <f t="shared" si="362"/>
        <v>#N/A</v>
      </c>
      <c r="AF1764" t="e">
        <f t="shared" si="363"/>
        <v>#N/A</v>
      </c>
    </row>
    <row r="1765" spans="1:32">
      <c r="A1765" s="122"/>
      <c r="B1765" s="122"/>
      <c r="C1765" s="122"/>
      <c r="D1765" s="122"/>
      <c r="E1765" s="122"/>
      <c r="F1765" s="122"/>
      <c r="G1765" s="199"/>
      <c r="H1765" s="122"/>
      <c r="I1765" s="122"/>
      <c r="J1765" s="122"/>
      <c r="K1765" s="122"/>
      <c r="L1765" s="122"/>
      <c r="M1765" s="122"/>
      <c r="N1765" s="122"/>
      <c r="O1765" s="122"/>
      <c r="P1765" s="155" t="str">
        <f t="shared" si="351"/>
        <v xml:space="preserve"> </v>
      </c>
      <c r="Q1765" s="155" t="str">
        <f>IF(P1765="在读",IF(IFERROR(FIND("一",C1765),0)&gt;0,"一对一",VLOOKUP(LEFT(C1765,3),班级编码!A:H,8,0)),P1765)</f>
        <v xml:space="preserve"> </v>
      </c>
      <c r="R1765" s="157">
        <f t="shared" si="352"/>
        <v>0</v>
      </c>
      <c r="S1765" s="151">
        <f t="shared" si="353"/>
        <v>0</v>
      </c>
      <c r="T1765" s="151" t="str">
        <f t="shared" si="354"/>
        <v/>
      </c>
      <c r="U1765" s="151" t="str">
        <f t="shared" si="355"/>
        <v/>
      </c>
      <c r="V1765" s="151" t="str">
        <f t="shared" si="356"/>
        <v/>
      </c>
      <c r="W1765" s="151" t="str">
        <f t="shared" si="357"/>
        <v/>
      </c>
      <c r="X1765" s="151">
        <f t="shared" si="358"/>
        <v>0</v>
      </c>
      <c r="Y1765" s="151">
        <f t="shared" si="359"/>
        <v>0</v>
      </c>
      <c r="Z1765" s="151" t="str">
        <f t="shared" si="360"/>
        <v/>
      </c>
      <c r="AA1765" s="151">
        <f>COUNTIF($F$2:F1765,F1765)</f>
        <v>0</v>
      </c>
      <c r="AB1765" s="156" t="str">
        <f t="shared" si="361"/>
        <v/>
      </c>
      <c r="AC1765" t="e">
        <f>VLOOKUP(C1765,'2-班级信息'!A:AH,31,0)</f>
        <v>#N/A</v>
      </c>
      <c r="AD1765" t="e">
        <f>VLOOKUP(C1765,'2-班级信息'!A:AH,8,0)</f>
        <v>#N/A</v>
      </c>
      <c r="AE1765" t="e">
        <f t="shared" si="362"/>
        <v>#N/A</v>
      </c>
      <c r="AF1765" t="e">
        <f t="shared" si="363"/>
        <v>#N/A</v>
      </c>
    </row>
    <row r="1766" spans="1:32">
      <c r="A1766" s="122"/>
      <c r="B1766" s="122"/>
      <c r="C1766" s="122"/>
      <c r="D1766" s="122"/>
      <c r="E1766" s="122"/>
      <c r="F1766" s="122"/>
      <c r="G1766" s="199"/>
      <c r="H1766" s="122"/>
      <c r="I1766" s="122"/>
      <c r="J1766" s="122"/>
      <c r="K1766" s="122"/>
      <c r="L1766" s="122"/>
      <c r="M1766" s="122"/>
      <c r="N1766" s="122"/>
      <c r="O1766" s="122"/>
      <c r="P1766" s="155" t="str">
        <f t="shared" si="351"/>
        <v xml:space="preserve"> </v>
      </c>
      <c r="Q1766" s="155" t="str">
        <f>IF(P1766="在读",IF(IFERROR(FIND("一",C1766),0)&gt;0,"一对一",VLOOKUP(LEFT(C1766,3),班级编码!A:H,8,0)),P1766)</f>
        <v xml:space="preserve"> </v>
      </c>
      <c r="R1766" s="157">
        <f t="shared" si="352"/>
        <v>0</v>
      </c>
      <c r="S1766" s="151">
        <f t="shared" si="353"/>
        <v>0</v>
      </c>
      <c r="T1766" s="151" t="str">
        <f t="shared" si="354"/>
        <v/>
      </c>
      <c r="U1766" s="151" t="str">
        <f t="shared" si="355"/>
        <v/>
      </c>
      <c r="V1766" s="151" t="str">
        <f t="shared" si="356"/>
        <v/>
      </c>
      <c r="W1766" s="151" t="str">
        <f t="shared" si="357"/>
        <v/>
      </c>
      <c r="X1766" s="151">
        <f t="shared" si="358"/>
        <v>0</v>
      </c>
      <c r="Y1766" s="151">
        <f t="shared" si="359"/>
        <v>0</v>
      </c>
      <c r="Z1766" s="151" t="str">
        <f t="shared" si="360"/>
        <v/>
      </c>
      <c r="AA1766" s="151">
        <f>COUNTIF($F$2:F1766,F1766)</f>
        <v>0</v>
      </c>
      <c r="AB1766" s="156" t="str">
        <f t="shared" si="361"/>
        <v/>
      </c>
      <c r="AC1766" t="e">
        <f>VLOOKUP(C1766,'2-班级信息'!A:AH,31,0)</f>
        <v>#N/A</v>
      </c>
      <c r="AD1766" t="e">
        <f>VLOOKUP(C1766,'2-班级信息'!A:AH,8,0)</f>
        <v>#N/A</v>
      </c>
      <c r="AE1766" t="e">
        <f t="shared" si="362"/>
        <v>#N/A</v>
      </c>
      <c r="AF1766" t="e">
        <f t="shared" si="363"/>
        <v>#N/A</v>
      </c>
    </row>
    <row r="1767" spans="1:32">
      <c r="A1767" s="122"/>
      <c r="B1767" s="122"/>
      <c r="C1767" s="122"/>
      <c r="D1767" s="122"/>
      <c r="E1767" s="122"/>
      <c r="F1767" s="122"/>
      <c r="G1767" s="199"/>
      <c r="H1767" s="122"/>
      <c r="I1767" s="122"/>
      <c r="J1767" s="122"/>
      <c r="K1767" s="122"/>
      <c r="L1767" s="122"/>
      <c r="M1767" s="122"/>
      <c r="N1767" s="122"/>
      <c r="O1767" s="122"/>
      <c r="P1767" s="155" t="str">
        <f t="shared" si="351"/>
        <v xml:space="preserve"> </v>
      </c>
      <c r="Q1767" s="155" t="str">
        <f>IF(P1767="在读",IF(IFERROR(FIND("一",C1767),0)&gt;0,"一对一",VLOOKUP(LEFT(C1767,3),班级编码!A:H,8,0)),P1767)</f>
        <v xml:space="preserve"> </v>
      </c>
      <c r="R1767" s="157">
        <f t="shared" si="352"/>
        <v>0</v>
      </c>
      <c r="S1767" s="151">
        <f t="shared" si="353"/>
        <v>0</v>
      </c>
      <c r="T1767" s="151" t="str">
        <f t="shared" si="354"/>
        <v/>
      </c>
      <c r="U1767" s="151" t="str">
        <f t="shared" si="355"/>
        <v/>
      </c>
      <c r="V1767" s="151" t="str">
        <f t="shared" si="356"/>
        <v/>
      </c>
      <c r="W1767" s="151" t="str">
        <f t="shared" si="357"/>
        <v/>
      </c>
      <c r="X1767" s="151">
        <f t="shared" si="358"/>
        <v>0</v>
      </c>
      <c r="Y1767" s="151">
        <f t="shared" si="359"/>
        <v>0</v>
      </c>
      <c r="Z1767" s="151" t="str">
        <f t="shared" si="360"/>
        <v/>
      </c>
      <c r="AA1767" s="151">
        <f>COUNTIF($F$2:F1767,F1767)</f>
        <v>0</v>
      </c>
      <c r="AB1767" s="156" t="str">
        <f t="shared" si="361"/>
        <v/>
      </c>
      <c r="AC1767" t="e">
        <f>VLOOKUP(C1767,'2-班级信息'!A:AH,31,0)</f>
        <v>#N/A</v>
      </c>
      <c r="AD1767" t="e">
        <f>VLOOKUP(C1767,'2-班级信息'!A:AH,8,0)</f>
        <v>#N/A</v>
      </c>
      <c r="AE1767" t="e">
        <f t="shared" si="362"/>
        <v>#N/A</v>
      </c>
      <c r="AF1767" t="e">
        <f t="shared" si="363"/>
        <v>#N/A</v>
      </c>
    </row>
    <row r="1768" spans="1:32">
      <c r="A1768" s="122"/>
      <c r="B1768" s="122"/>
      <c r="C1768" s="122"/>
      <c r="D1768" s="122"/>
      <c r="E1768" s="122"/>
      <c r="F1768" s="122"/>
      <c r="G1768" s="199"/>
      <c r="H1768" s="122"/>
      <c r="I1768" s="122"/>
      <c r="J1768" s="122"/>
      <c r="K1768" s="122"/>
      <c r="L1768" s="122"/>
      <c r="M1768" s="122"/>
      <c r="N1768" s="122"/>
      <c r="O1768" s="122"/>
      <c r="P1768" s="155" t="str">
        <f t="shared" si="351"/>
        <v xml:space="preserve"> </v>
      </c>
      <c r="Q1768" s="155" t="str">
        <f>IF(P1768="在读",IF(IFERROR(FIND("一",C1768),0)&gt;0,"一对一",VLOOKUP(LEFT(C1768,3),班级编码!A:H,8,0)),P1768)</f>
        <v xml:space="preserve"> </v>
      </c>
      <c r="R1768" s="157">
        <f t="shared" si="352"/>
        <v>0</v>
      </c>
      <c r="S1768" s="151">
        <f t="shared" si="353"/>
        <v>0</v>
      </c>
      <c r="T1768" s="151" t="str">
        <f t="shared" si="354"/>
        <v/>
      </c>
      <c r="U1768" s="151" t="str">
        <f t="shared" si="355"/>
        <v/>
      </c>
      <c r="V1768" s="151" t="str">
        <f t="shared" si="356"/>
        <v/>
      </c>
      <c r="W1768" s="151" t="str">
        <f t="shared" si="357"/>
        <v/>
      </c>
      <c r="X1768" s="151">
        <f t="shared" si="358"/>
        <v>0</v>
      </c>
      <c r="Y1768" s="151">
        <f t="shared" si="359"/>
        <v>0</v>
      </c>
      <c r="Z1768" s="151" t="str">
        <f t="shared" si="360"/>
        <v/>
      </c>
      <c r="AA1768" s="151">
        <f>COUNTIF($F$2:F1768,F1768)</f>
        <v>0</v>
      </c>
      <c r="AB1768" s="156" t="str">
        <f t="shared" si="361"/>
        <v/>
      </c>
      <c r="AC1768" t="e">
        <f>VLOOKUP(C1768,'2-班级信息'!A:AH,31,0)</f>
        <v>#N/A</v>
      </c>
      <c r="AD1768" t="e">
        <f>VLOOKUP(C1768,'2-班级信息'!A:AH,8,0)</f>
        <v>#N/A</v>
      </c>
      <c r="AE1768" t="e">
        <f t="shared" si="362"/>
        <v>#N/A</v>
      </c>
      <c r="AF1768" t="e">
        <f t="shared" si="363"/>
        <v>#N/A</v>
      </c>
    </row>
    <row r="1769" spans="1:32">
      <c r="A1769" s="122"/>
      <c r="B1769" s="122"/>
      <c r="C1769" s="122"/>
      <c r="D1769" s="122"/>
      <c r="E1769" s="122"/>
      <c r="F1769" s="122"/>
      <c r="G1769" s="199"/>
      <c r="H1769" s="122"/>
      <c r="I1769" s="122"/>
      <c r="J1769" s="122"/>
      <c r="K1769" s="122"/>
      <c r="L1769" s="122"/>
      <c r="M1769" s="122"/>
      <c r="N1769" s="122"/>
      <c r="O1769" s="122"/>
      <c r="P1769" s="155" t="str">
        <f t="shared" si="351"/>
        <v xml:space="preserve"> </v>
      </c>
      <c r="Q1769" s="155" t="str">
        <f>IF(P1769="在读",IF(IFERROR(FIND("一",C1769),0)&gt;0,"一对一",VLOOKUP(LEFT(C1769,3),班级编码!A:H,8,0)),P1769)</f>
        <v xml:space="preserve"> </v>
      </c>
      <c r="R1769" s="157">
        <f t="shared" si="352"/>
        <v>0</v>
      </c>
      <c r="S1769" s="151">
        <f t="shared" si="353"/>
        <v>0</v>
      </c>
      <c r="T1769" s="151" t="str">
        <f t="shared" si="354"/>
        <v/>
      </c>
      <c r="U1769" s="151" t="str">
        <f t="shared" si="355"/>
        <v/>
      </c>
      <c r="V1769" s="151" t="str">
        <f t="shared" si="356"/>
        <v/>
      </c>
      <c r="W1769" s="151" t="str">
        <f t="shared" si="357"/>
        <v/>
      </c>
      <c r="X1769" s="151">
        <f t="shared" si="358"/>
        <v>0</v>
      </c>
      <c r="Y1769" s="151">
        <f t="shared" si="359"/>
        <v>0</v>
      </c>
      <c r="Z1769" s="151" t="str">
        <f t="shared" si="360"/>
        <v/>
      </c>
      <c r="AA1769" s="151">
        <f>COUNTIF($F$2:F1769,F1769)</f>
        <v>0</v>
      </c>
      <c r="AB1769" s="156" t="str">
        <f t="shared" si="361"/>
        <v/>
      </c>
      <c r="AC1769" t="e">
        <f>VLOOKUP(C1769,'2-班级信息'!A:AH,31,0)</f>
        <v>#N/A</v>
      </c>
      <c r="AD1769" t="e">
        <f>VLOOKUP(C1769,'2-班级信息'!A:AH,8,0)</f>
        <v>#N/A</v>
      </c>
      <c r="AE1769" t="e">
        <f t="shared" si="362"/>
        <v>#N/A</v>
      </c>
      <c r="AF1769" t="e">
        <f t="shared" si="363"/>
        <v>#N/A</v>
      </c>
    </row>
    <row r="1770" spans="1:32">
      <c r="A1770" s="122"/>
      <c r="B1770" s="122"/>
      <c r="C1770" s="122"/>
      <c r="D1770" s="122"/>
      <c r="E1770" s="122"/>
      <c r="F1770" s="122"/>
      <c r="G1770" s="199"/>
      <c r="H1770" s="122"/>
      <c r="I1770" s="122"/>
      <c r="J1770" s="122"/>
      <c r="K1770" s="122"/>
      <c r="L1770" s="122"/>
      <c r="M1770" s="122"/>
      <c r="N1770" s="122"/>
      <c r="O1770" s="122"/>
      <c r="P1770" s="155" t="str">
        <f t="shared" si="351"/>
        <v xml:space="preserve"> </v>
      </c>
      <c r="Q1770" s="155" t="str">
        <f>IF(P1770="在读",IF(IFERROR(FIND("一",C1770),0)&gt;0,"一对一",VLOOKUP(LEFT(C1770,3),班级编码!A:H,8,0)),P1770)</f>
        <v xml:space="preserve"> </v>
      </c>
      <c r="R1770" s="157">
        <f t="shared" si="352"/>
        <v>0</v>
      </c>
      <c r="S1770" s="151">
        <f t="shared" si="353"/>
        <v>0</v>
      </c>
      <c r="T1770" s="151" t="str">
        <f t="shared" si="354"/>
        <v/>
      </c>
      <c r="U1770" s="151" t="str">
        <f t="shared" si="355"/>
        <v/>
      </c>
      <c r="V1770" s="151" t="str">
        <f t="shared" si="356"/>
        <v/>
      </c>
      <c r="W1770" s="151" t="str">
        <f t="shared" si="357"/>
        <v/>
      </c>
      <c r="X1770" s="151">
        <f t="shared" si="358"/>
        <v>0</v>
      </c>
      <c r="Y1770" s="151">
        <f t="shared" si="359"/>
        <v>0</v>
      </c>
      <c r="Z1770" s="151" t="str">
        <f t="shared" si="360"/>
        <v/>
      </c>
      <c r="AA1770" s="151">
        <f>COUNTIF($F$2:F1770,F1770)</f>
        <v>0</v>
      </c>
      <c r="AB1770" s="156" t="str">
        <f t="shared" si="361"/>
        <v/>
      </c>
      <c r="AC1770" t="e">
        <f>VLOOKUP(C1770,'2-班级信息'!A:AH,31,0)</f>
        <v>#N/A</v>
      </c>
      <c r="AD1770" t="e">
        <f>VLOOKUP(C1770,'2-班级信息'!A:AH,8,0)</f>
        <v>#N/A</v>
      </c>
      <c r="AE1770" t="e">
        <f t="shared" si="362"/>
        <v>#N/A</v>
      </c>
      <c r="AF1770" t="e">
        <f t="shared" si="363"/>
        <v>#N/A</v>
      </c>
    </row>
    <row r="1771" spans="1:32">
      <c r="A1771" s="122"/>
      <c r="B1771" s="122"/>
      <c r="C1771" s="122"/>
      <c r="D1771" s="122"/>
      <c r="E1771" s="122"/>
      <c r="F1771" s="122"/>
      <c r="G1771" s="199"/>
      <c r="H1771" s="122"/>
      <c r="I1771" s="122"/>
      <c r="J1771" s="122"/>
      <c r="K1771" s="122"/>
      <c r="L1771" s="122"/>
      <c r="M1771" s="122"/>
      <c r="N1771" s="122"/>
      <c r="O1771" s="122"/>
      <c r="P1771" s="155" t="str">
        <f t="shared" si="351"/>
        <v xml:space="preserve"> </v>
      </c>
      <c r="Q1771" s="155" t="str">
        <f>IF(P1771="在读",IF(IFERROR(FIND("一",C1771),0)&gt;0,"一对一",VLOOKUP(LEFT(C1771,3),班级编码!A:H,8,0)),P1771)</f>
        <v xml:space="preserve"> </v>
      </c>
      <c r="R1771" s="157">
        <f t="shared" si="352"/>
        <v>0</v>
      </c>
      <c r="S1771" s="151">
        <f t="shared" si="353"/>
        <v>0</v>
      </c>
      <c r="T1771" s="151" t="str">
        <f t="shared" si="354"/>
        <v/>
      </c>
      <c r="U1771" s="151" t="str">
        <f t="shared" si="355"/>
        <v/>
      </c>
      <c r="V1771" s="151" t="str">
        <f t="shared" si="356"/>
        <v/>
      </c>
      <c r="W1771" s="151" t="str">
        <f t="shared" si="357"/>
        <v/>
      </c>
      <c r="X1771" s="151">
        <f t="shared" si="358"/>
        <v>0</v>
      </c>
      <c r="Y1771" s="151">
        <f t="shared" si="359"/>
        <v>0</v>
      </c>
      <c r="Z1771" s="151" t="str">
        <f t="shared" si="360"/>
        <v/>
      </c>
      <c r="AA1771" s="151">
        <f>COUNTIF($F$2:F1771,F1771)</f>
        <v>0</v>
      </c>
      <c r="AB1771" s="156" t="str">
        <f t="shared" si="361"/>
        <v/>
      </c>
      <c r="AC1771" t="e">
        <f>VLOOKUP(C1771,'2-班级信息'!A:AH,31,0)</f>
        <v>#N/A</v>
      </c>
      <c r="AD1771" t="e">
        <f>VLOOKUP(C1771,'2-班级信息'!A:AH,8,0)</f>
        <v>#N/A</v>
      </c>
      <c r="AE1771" t="e">
        <f t="shared" si="362"/>
        <v>#N/A</v>
      </c>
      <c r="AF1771" t="e">
        <f t="shared" si="363"/>
        <v>#N/A</v>
      </c>
    </row>
    <row r="1772" spans="1:32">
      <c r="A1772" s="122"/>
      <c r="B1772" s="122"/>
      <c r="C1772" s="122"/>
      <c r="D1772" s="122"/>
      <c r="E1772" s="122"/>
      <c r="F1772" s="122"/>
      <c r="G1772" s="199"/>
      <c r="H1772" s="122"/>
      <c r="I1772" s="122"/>
      <c r="J1772" s="122"/>
      <c r="K1772" s="122"/>
      <c r="L1772" s="122"/>
      <c r="M1772" s="122"/>
      <c r="N1772" s="122"/>
      <c r="O1772" s="122"/>
      <c r="P1772" s="155" t="str">
        <f t="shared" si="351"/>
        <v xml:space="preserve"> </v>
      </c>
      <c r="Q1772" s="155" t="str">
        <f>IF(P1772="在读",IF(IFERROR(FIND("一",C1772),0)&gt;0,"一对一",VLOOKUP(LEFT(C1772,3),班级编码!A:H,8,0)),P1772)</f>
        <v xml:space="preserve"> </v>
      </c>
      <c r="R1772" s="157">
        <f t="shared" si="352"/>
        <v>0</v>
      </c>
      <c r="S1772" s="151">
        <f t="shared" si="353"/>
        <v>0</v>
      </c>
      <c r="T1772" s="151" t="str">
        <f t="shared" si="354"/>
        <v/>
      </c>
      <c r="U1772" s="151" t="str">
        <f t="shared" si="355"/>
        <v/>
      </c>
      <c r="V1772" s="151" t="str">
        <f t="shared" si="356"/>
        <v/>
      </c>
      <c r="W1772" s="151" t="str">
        <f t="shared" si="357"/>
        <v/>
      </c>
      <c r="X1772" s="151">
        <f t="shared" si="358"/>
        <v>0</v>
      </c>
      <c r="Y1772" s="151">
        <f t="shared" si="359"/>
        <v>0</v>
      </c>
      <c r="Z1772" s="151" t="str">
        <f t="shared" si="360"/>
        <v/>
      </c>
      <c r="AA1772" s="151">
        <f>COUNTIF($F$2:F1772,F1772)</f>
        <v>0</v>
      </c>
      <c r="AB1772" s="156" t="str">
        <f t="shared" si="361"/>
        <v/>
      </c>
      <c r="AC1772" t="e">
        <f>VLOOKUP(C1772,'2-班级信息'!A:AH,31,0)</f>
        <v>#N/A</v>
      </c>
      <c r="AD1772" t="e">
        <f>VLOOKUP(C1772,'2-班级信息'!A:AH,8,0)</f>
        <v>#N/A</v>
      </c>
      <c r="AE1772" t="e">
        <f t="shared" si="362"/>
        <v>#N/A</v>
      </c>
      <c r="AF1772" t="e">
        <f t="shared" si="363"/>
        <v>#N/A</v>
      </c>
    </row>
    <row r="1773" spans="1:32">
      <c r="A1773" s="122"/>
      <c r="B1773" s="122"/>
      <c r="C1773" s="122"/>
      <c r="D1773" s="122"/>
      <c r="E1773" s="122"/>
      <c r="F1773" s="122"/>
      <c r="G1773" s="199"/>
      <c r="H1773" s="122"/>
      <c r="I1773" s="122"/>
      <c r="J1773" s="122"/>
      <c r="K1773" s="122"/>
      <c r="L1773" s="122"/>
      <c r="M1773" s="122"/>
      <c r="N1773" s="122"/>
      <c r="O1773" s="122"/>
      <c r="P1773" s="155" t="str">
        <f t="shared" si="351"/>
        <v xml:space="preserve"> </v>
      </c>
      <c r="Q1773" s="155" t="str">
        <f>IF(P1773="在读",IF(IFERROR(FIND("一",C1773),0)&gt;0,"一对一",VLOOKUP(LEFT(C1773,3),班级编码!A:H,8,0)),P1773)</f>
        <v xml:space="preserve"> </v>
      </c>
      <c r="R1773" s="157">
        <f t="shared" si="352"/>
        <v>0</v>
      </c>
      <c r="S1773" s="151">
        <f t="shared" si="353"/>
        <v>0</v>
      </c>
      <c r="T1773" s="151" t="str">
        <f t="shared" si="354"/>
        <v/>
      </c>
      <c r="U1773" s="151" t="str">
        <f t="shared" si="355"/>
        <v/>
      </c>
      <c r="V1773" s="151" t="str">
        <f t="shared" si="356"/>
        <v/>
      </c>
      <c r="W1773" s="151" t="str">
        <f t="shared" si="357"/>
        <v/>
      </c>
      <c r="X1773" s="151">
        <f t="shared" si="358"/>
        <v>0</v>
      </c>
      <c r="Y1773" s="151">
        <f t="shared" si="359"/>
        <v>0</v>
      </c>
      <c r="Z1773" s="151" t="str">
        <f t="shared" si="360"/>
        <v/>
      </c>
      <c r="AA1773" s="151">
        <f>COUNTIF($F$2:F1773,F1773)</f>
        <v>0</v>
      </c>
      <c r="AB1773" s="156" t="str">
        <f t="shared" si="361"/>
        <v/>
      </c>
      <c r="AC1773" t="e">
        <f>VLOOKUP(C1773,'2-班级信息'!A:AH,31,0)</f>
        <v>#N/A</v>
      </c>
      <c r="AD1773" t="e">
        <f>VLOOKUP(C1773,'2-班级信息'!A:AH,8,0)</f>
        <v>#N/A</v>
      </c>
      <c r="AE1773" t="e">
        <f t="shared" si="362"/>
        <v>#N/A</v>
      </c>
      <c r="AF1773" t="e">
        <f t="shared" si="363"/>
        <v>#N/A</v>
      </c>
    </row>
    <row r="1774" spans="1:32">
      <c r="A1774" s="122"/>
      <c r="B1774" s="122"/>
      <c r="C1774" s="122"/>
      <c r="D1774" s="122"/>
      <c r="E1774" s="122"/>
      <c r="F1774" s="122"/>
      <c r="G1774" s="199"/>
      <c r="H1774" s="122"/>
      <c r="I1774" s="122"/>
      <c r="J1774" s="122"/>
      <c r="K1774" s="122"/>
      <c r="L1774" s="122"/>
      <c r="M1774" s="122"/>
      <c r="N1774" s="122"/>
      <c r="O1774" s="122"/>
      <c r="P1774" s="155" t="str">
        <f t="shared" si="351"/>
        <v xml:space="preserve"> </v>
      </c>
      <c r="Q1774" s="155" t="str">
        <f>IF(P1774="在读",IF(IFERROR(FIND("一",C1774),0)&gt;0,"一对一",VLOOKUP(LEFT(C1774,3),班级编码!A:H,8,0)),P1774)</f>
        <v xml:space="preserve"> </v>
      </c>
      <c r="R1774" s="157">
        <f t="shared" si="352"/>
        <v>0</v>
      </c>
      <c r="S1774" s="151">
        <f t="shared" si="353"/>
        <v>0</v>
      </c>
      <c r="T1774" s="151" t="str">
        <f t="shared" si="354"/>
        <v/>
      </c>
      <c r="U1774" s="151" t="str">
        <f t="shared" si="355"/>
        <v/>
      </c>
      <c r="V1774" s="151" t="str">
        <f t="shared" si="356"/>
        <v/>
      </c>
      <c r="W1774" s="151" t="str">
        <f t="shared" si="357"/>
        <v/>
      </c>
      <c r="X1774" s="151">
        <f t="shared" si="358"/>
        <v>0</v>
      </c>
      <c r="Y1774" s="151">
        <f t="shared" si="359"/>
        <v>0</v>
      </c>
      <c r="Z1774" s="151" t="str">
        <f t="shared" si="360"/>
        <v/>
      </c>
      <c r="AA1774" s="151">
        <f>COUNTIF($F$2:F1774,F1774)</f>
        <v>0</v>
      </c>
      <c r="AB1774" s="156" t="str">
        <f t="shared" si="361"/>
        <v/>
      </c>
      <c r="AC1774" t="e">
        <f>VLOOKUP(C1774,'2-班级信息'!A:AH,31,0)</f>
        <v>#N/A</v>
      </c>
      <c r="AD1774" t="e">
        <f>VLOOKUP(C1774,'2-班级信息'!A:AH,8,0)</f>
        <v>#N/A</v>
      </c>
      <c r="AE1774" t="e">
        <f t="shared" si="362"/>
        <v>#N/A</v>
      </c>
      <c r="AF1774" t="e">
        <f t="shared" si="363"/>
        <v>#N/A</v>
      </c>
    </row>
    <row r="1775" spans="1:32">
      <c r="A1775" s="122"/>
      <c r="B1775" s="122"/>
      <c r="C1775" s="122"/>
      <c r="D1775" s="122"/>
      <c r="E1775" s="122"/>
      <c r="F1775" s="122"/>
      <c r="G1775" s="199"/>
      <c r="H1775" s="122"/>
      <c r="I1775" s="122"/>
      <c r="J1775" s="122"/>
      <c r="K1775" s="122"/>
      <c r="L1775" s="122"/>
      <c r="M1775" s="122"/>
      <c r="N1775" s="122"/>
      <c r="O1775" s="122"/>
      <c r="P1775" s="155" t="str">
        <f t="shared" si="351"/>
        <v xml:space="preserve"> </v>
      </c>
      <c r="Q1775" s="155" t="str">
        <f>IF(P1775="在读",IF(IFERROR(FIND("一",C1775),0)&gt;0,"一对一",VLOOKUP(LEFT(C1775,3),班级编码!A:H,8,0)),P1775)</f>
        <v xml:space="preserve"> </v>
      </c>
      <c r="R1775" s="157">
        <f t="shared" si="352"/>
        <v>0</v>
      </c>
      <c r="S1775" s="151">
        <f t="shared" si="353"/>
        <v>0</v>
      </c>
      <c r="T1775" s="151" t="str">
        <f t="shared" si="354"/>
        <v/>
      </c>
      <c r="U1775" s="151" t="str">
        <f t="shared" si="355"/>
        <v/>
      </c>
      <c r="V1775" s="151" t="str">
        <f t="shared" si="356"/>
        <v/>
      </c>
      <c r="W1775" s="151" t="str">
        <f t="shared" si="357"/>
        <v/>
      </c>
      <c r="X1775" s="151">
        <f t="shared" si="358"/>
        <v>0</v>
      </c>
      <c r="Y1775" s="151">
        <f t="shared" si="359"/>
        <v>0</v>
      </c>
      <c r="Z1775" s="151" t="str">
        <f t="shared" si="360"/>
        <v/>
      </c>
      <c r="AA1775" s="151">
        <f>COUNTIF($F$2:F1775,F1775)</f>
        <v>0</v>
      </c>
      <c r="AB1775" s="156" t="str">
        <f t="shared" si="361"/>
        <v/>
      </c>
      <c r="AC1775" t="e">
        <f>VLOOKUP(C1775,'2-班级信息'!A:AH,31,0)</f>
        <v>#N/A</v>
      </c>
      <c r="AD1775" t="e">
        <f>VLOOKUP(C1775,'2-班级信息'!A:AH,8,0)</f>
        <v>#N/A</v>
      </c>
      <c r="AE1775" t="e">
        <f t="shared" si="362"/>
        <v>#N/A</v>
      </c>
      <c r="AF1775" t="e">
        <f t="shared" si="363"/>
        <v>#N/A</v>
      </c>
    </row>
    <row r="1776" spans="1:32">
      <c r="A1776" s="122"/>
      <c r="B1776" s="122"/>
      <c r="C1776" s="122"/>
      <c r="D1776" s="122"/>
      <c r="E1776" s="122"/>
      <c r="F1776" s="122"/>
      <c r="G1776" s="199"/>
      <c r="H1776" s="122"/>
      <c r="I1776" s="122"/>
      <c r="J1776" s="122"/>
      <c r="K1776" s="122"/>
      <c r="L1776" s="122"/>
      <c r="M1776" s="122"/>
      <c r="N1776" s="122"/>
      <c r="O1776" s="122"/>
      <c r="P1776" s="155" t="str">
        <f t="shared" si="351"/>
        <v xml:space="preserve"> </v>
      </c>
      <c r="Q1776" s="155" t="str">
        <f>IF(P1776="在读",IF(IFERROR(FIND("一",C1776),0)&gt;0,"一对一",VLOOKUP(LEFT(C1776,3),班级编码!A:H,8,0)),P1776)</f>
        <v xml:space="preserve"> </v>
      </c>
      <c r="R1776" s="157">
        <f t="shared" si="352"/>
        <v>0</v>
      </c>
      <c r="S1776" s="151">
        <f t="shared" si="353"/>
        <v>0</v>
      </c>
      <c r="T1776" s="151" t="str">
        <f t="shared" si="354"/>
        <v/>
      </c>
      <c r="U1776" s="151" t="str">
        <f t="shared" si="355"/>
        <v/>
      </c>
      <c r="V1776" s="151" t="str">
        <f t="shared" si="356"/>
        <v/>
      </c>
      <c r="W1776" s="151" t="str">
        <f t="shared" si="357"/>
        <v/>
      </c>
      <c r="X1776" s="151">
        <f t="shared" si="358"/>
        <v>0</v>
      </c>
      <c r="Y1776" s="151">
        <f t="shared" si="359"/>
        <v>0</v>
      </c>
      <c r="Z1776" s="151" t="str">
        <f t="shared" si="360"/>
        <v/>
      </c>
      <c r="AA1776" s="151">
        <f>COUNTIF($F$2:F1776,F1776)</f>
        <v>0</v>
      </c>
      <c r="AB1776" s="156" t="str">
        <f t="shared" si="361"/>
        <v/>
      </c>
      <c r="AC1776" t="e">
        <f>VLOOKUP(C1776,'2-班级信息'!A:AH,31,0)</f>
        <v>#N/A</v>
      </c>
      <c r="AD1776" t="e">
        <f>VLOOKUP(C1776,'2-班级信息'!A:AH,8,0)</f>
        <v>#N/A</v>
      </c>
      <c r="AE1776" t="e">
        <f t="shared" si="362"/>
        <v>#N/A</v>
      </c>
      <c r="AF1776" t="e">
        <f t="shared" si="363"/>
        <v>#N/A</v>
      </c>
    </row>
    <row r="1777" spans="1:32">
      <c r="A1777" s="122"/>
      <c r="B1777" s="122"/>
      <c r="C1777" s="122"/>
      <c r="D1777" s="122"/>
      <c r="E1777" s="122"/>
      <c r="F1777" s="122"/>
      <c r="G1777" s="199"/>
      <c r="H1777" s="122"/>
      <c r="I1777" s="122"/>
      <c r="J1777" s="122"/>
      <c r="K1777" s="122"/>
      <c r="L1777" s="122"/>
      <c r="M1777" s="122"/>
      <c r="N1777" s="122"/>
      <c r="O1777" s="122"/>
      <c r="P1777" s="155" t="str">
        <f t="shared" si="351"/>
        <v xml:space="preserve"> </v>
      </c>
      <c r="Q1777" s="155" t="str">
        <f>IF(P1777="在读",IF(IFERROR(FIND("一",C1777),0)&gt;0,"一对一",VLOOKUP(LEFT(C1777,3),班级编码!A:H,8,0)),P1777)</f>
        <v xml:space="preserve"> </v>
      </c>
      <c r="R1777" s="157">
        <f t="shared" si="352"/>
        <v>0</v>
      </c>
      <c r="S1777" s="151">
        <f t="shared" si="353"/>
        <v>0</v>
      </c>
      <c r="T1777" s="151" t="str">
        <f t="shared" si="354"/>
        <v/>
      </c>
      <c r="U1777" s="151" t="str">
        <f t="shared" si="355"/>
        <v/>
      </c>
      <c r="V1777" s="151" t="str">
        <f t="shared" si="356"/>
        <v/>
      </c>
      <c r="W1777" s="151" t="str">
        <f t="shared" si="357"/>
        <v/>
      </c>
      <c r="X1777" s="151">
        <f t="shared" si="358"/>
        <v>0</v>
      </c>
      <c r="Y1777" s="151">
        <f t="shared" si="359"/>
        <v>0</v>
      </c>
      <c r="Z1777" s="151" t="str">
        <f t="shared" si="360"/>
        <v/>
      </c>
      <c r="AA1777" s="151">
        <f>COUNTIF($F$2:F1777,F1777)</f>
        <v>0</v>
      </c>
      <c r="AB1777" s="156" t="str">
        <f t="shared" si="361"/>
        <v/>
      </c>
      <c r="AC1777" t="e">
        <f>VLOOKUP(C1777,'2-班级信息'!A:AH,31,0)</f>
        <v>#N/A</v>
      </c>
      <c r="AD1777" t="e">
        <f>VLOOKUP(C1777,'2-班级信息'!A:AH,8,0)</f>
        <v>#N/A</v>
      </c>
      <c r="AE1777" t="e">
        <f t="shared" si="362"/>
        <v>#N/A</v>
      </c>
      <c r="AF1777" t="e">
        <f t="shared" si="363"/>
        <v>#N/A</v>
      </c>
    </row>
    <row r="1778" spans="1:32">
      <c r="A1778" s="122"/>
      <c r="B1778" s="122"/>
      <c r="C1778" s="122"/>
      <c r="D1778" s="122"/>
      <c r="E1778" s="122"/>
      <c r="F1778" s="122"/>
      <c r="G1778" s="199"/>
      <c r="H1778" s="122"/>
      <c r="I1778" s="122"/>
      <c r="J1778" s="122"/>
      <c r="K1778" s="122"/>
      <c r="L1778" s="122"/>
      <c r="M1778" s="122"/>
      <c r="N1778" s="122"/>
      <c r="O1778" s="122"/>
      <c r="P1778" s="155" t="str">
        <f t="shared" si="351"/>
        <v xml:space="preserve"> </v>
      </c>
      <c r="Q1778" s="155" t="str">
        <f>IF(P1778="在读",IF(IFERROR(FIND("一",C1778),0)&gt;0,"一对一",VLOOKUP(LEFT(C1778,3),班级编码!A:H,8,0)),P1778)</f>
        <v xml:space="preserve"> </v>
      </c>
      <c r="R1778" s="157">
        <f t="shared" si="352"/>
        <v>0</v>
      </c>
      <c r="S1778" s="151">
        <f t="shared" si="353"/>
        <v>0</v>
      </c>
      <c r="T1778" s="151" t="str">
        <f t="shared" si="354"/>
        <v/>
      </c>
      <c r="U1778" s="151" t="str">
        <f t="shared" si="355"/>
        <v/>
      </c>
      <c r="V1778" s="151" t="str">
        <f t="shared" si="356"/>
        <v/>
      </c>
      <c r="W1778" s="151" t="str">
        <f t="shared" si="357"/>
        <v/>
      </c>
      <c r="X1778" s="151">
        <f t="shared" si="358"/>
        <v>0</v>
      </c>
      <c r="Y1778" s="151">
        <f t="shared" si="359"/>
        <v>0</v>
      </c>
      <c r="Z1778" s="151" t="str">
        <f t="shared" si="360"/>
        <v/>
      </c>
      <c r="AA1778" s="151">
        <f>COUNTIF($F$2:F1778,F1778)</f>
        <v>0</v>
      </c>
      <c r="AB1778" s="156" t="str">
        <f t="shared" si="361"/>
        <v/>
      </c>
      <c r="AC1778" t="e">
        <f>VLOOKUP(C1778,'2-班级信息'!A:AH,31,0)</f>
        <v>#N/A</v>
      </c>
      <c r="AD1778" t="e">
        <f>VLOOKUP(C1778,'2-班级信息'!A:AH,8,0)</f>
        <v>#N/A</v>
      </c>
      <c r="AE1778" t="e">
        <f t="shared" si="362"/>
        <v>#N/A</v>
      </c>
      <c r="AF1778" t="e">
        <f t="shared" si="363"/>
        <v>#N/A</v>
      </c>
    </row>
    <row r="1779" spans="1:32">
      <c r="A1779" s="122"/>
      <c r="B1779" s="122"/>
      <c r="C1779" s="122"/>
      <c r="D1779" s="122"/>
      <c r="E1779" s="122"/>
      <c r="F1779" s="122"/>
      <c r="G1779" s="199"/>
      <c r="H1779" s="122"/>
      <c r="I1779" s="122"/>
      <c r="J1779" s="122"/>
      <c r="K1779" s="122"/>
      <c r="L1779" s="122"/>
      <c r="M1779" s="122"/>
      <c r="N1779" s="122"/>
      <c r="O1779" s="122"/>
      <c r="P1779" s="155" t="str">
        <f t="shared" si="351"/>
        <v xml:space="preserve"> </v>
      </c>
      <c r="Q1779" s="155" t="str">
        <f>IF(P1779="在读",IF(IFERROR(FIND("一",C1779),0)&gt;0,"一对一",VLOOKUP(LEFT(C1779,3),班级编码!A:H,8,0)),P1779)</f>
        <v xml:space="preserve"> </v>
      </c>
      <c r="R1779" s="157">
        <f t="shared" si="352"/>
        <v>0</v>
      </c>
      <c r="S1779" s="151">
        <f t="shared" si="353"/>
        <v>0</v>
      </c>
      <c r="T1779" s="151" t="str">
        <f t="shared" si="354"/>
        <v/>
      </c>
      <c r="U1779" s="151" t="str">
        <f t="shared" si="355"/>
        <v/>
      </c>
      <c r="V1779" s="151" t="str">
        <f t="shared" si="356"/>
        <v/>
      </c>
      <c r="W1779" s="151" t="str">
        <f t="shared" si="357"/>
        <v/>
      </c>
      <c r="X1779" s="151">
        <f t="shared" si="358"/>
        <v>0</v>
      </c>
      <c r="Y1779" s="151">
        <f t="shared" si="359"/>
        <v>0</v>
      </c>
      <c r="Z1779" s="151" t="str">
        <f t="shared" si="360"/>
        <v/>
      </c>
      <c r="AA1779" s="151">
        <f>COUNTIF($F$2:F1779,F1779)</f>
        <v>0</v>
      </c>
      <c r="AB1779" s="156" t="str">
        <f t="shared" si="361"/>
        <v/>
      </c>
      <c r="AC1779" t="e">
        <f>VLOOKUP(C1779,'2-班级信息'!A:AH,31,0)</f>
        <v>#N/A</v>
      </c>
      <c r="AD1779" t="e">
        <f>VLOOKUP(C1779,'2-班级信息'!A:AH,8,0)</f>
        <v>#N/A</v>
      </c>
      <c r="AE1779" t="e">
        <f t="shared" si="362"/>
        <v>#N/A</v>
      </c>
      <c r="AF1779" t="e">
        <f t="shared" si="363"/>
        <v>#N/A</v>
      </c>
    </row>
    <row r="1780" spans="1:32">
      <c r="A1780" s="122"/>
      <c r="B1780" s="122"/>
      <c r="C1780" s="122"/>
      <c r="D1780" s="122"/>
      <c r="E1780" s="122"/>
      <c r="F1780" s="122"/>
      <c r="G1780" s="199"/>
      <c r="H1780" s="122"/>
      <c r="I1780" s="122"/>
      <c r="J1780" s="122"/>
      <c r="K1780" s="122"/>
      <c r="L1780" s="122"/>
      <c r="M1780" s="122"/>
      <c r="N1780" s="122"/>
      <c r="O1780" s="122"/>
      <c r="P1780" s="155" t="str">
        <f t="shared" si="351"/>
        <v xml:space="preserve"> </v>
      </c>
      <c r="Q1780" s="155" t="str">
        <f>IF(P1780="在读",IF(IFERROR(FIND("一",C1780),0)&gt;0,"一对一",VLOOKUP(LEFT(C1780,3),班级编码!A:H,8,0)),P1780)</f>
        <v xml:space="preserve"> </v>
      </c>
      <c r="R1780" s="157">
        <f t="shared" si="352"/>
        <v>0</v>
      </c>
      <c r="S1780" s="151">
        <f t="shared" si="353"/>
        <v>0</v>
      </c>
      <c r="T1780" s="151" t="str">
        <f t="shared" si="354"/>
        <v/>
      </c>
      <c r="U1780" s="151" t="str">
        <f t="shared" si="355"/>
        <v/>
      </c>
      <c r="V1780" s="151" t="str">
        <f t="shared" si="356"/>
        <v/>
      </c>
      <c r="W1780" s="151" t="str">
        <f t="shared" si="357"/>
        <v/>
      </c>
      <c r="X1780" s="151">
        <f t="shared" si="358"/>
        <v>0</v>
      </c>
      <c r="Y1780" s="151">
        <f t="shared" si="359"/>
        <v>0</v>
      </c>
      <c r="Z1780" s="151" t="str">
        <f t="shared" si="360"/>
        <v/>
      </c>
      <c r="AA1780" s="151">
        <f>COUNTIF($F$2:F1780,F1780)</f>
        <v>0</v>
      </c>
      <c r="AB1780" s="156" t="str">
        <f t="shared" si="361"/>
        <v/>
      </c>
      <c r="AC1780" t="e">
        <f>VLOOKUP(C1780,'2-班级信息'!A:AH,31,0)</f>
        <v>#N/A</v>
      </c>
      <c r="AD1780" t="e">
        <f>VLOOKUP(C1780,'2-班级信息'!A:AH,8,0)</f>
        <v>#N/A</v>
      </c>
      <c r="AE1780" t="e">
        <f t="shared" si="362"/>
        <v>#N/A</v>
      </c>
      <c r="AF1780" t="e">
        <f t="shared" si="363"/>
        <v>#N/A</v>
      </c>
    </row>
    <row r="1781" spans="1:32">
      <c r="A1781" s="122"/>
      <c r="B1781" s="122"/>
      <c r="C1781" s="122"/>
      <c r="D1781" s="122"/>
      <c r="E1781" s="122"/>
      <c r="F1781" s="122"/>
      <c r="G1781" s="199"/>
      <c r="H1781" s="122"/>
      <c r="I1781" s="122"/>
      <c r="J1781" s="122"/>
      <c r="K1781" s="122"/>
      <c r="L1781" s="122"/>
      <c r="M1781" s="122"/>
      <c r="N1781" s="122"/>
      <c r="O1781" s="122"/>
      <c r="P1781" s="155" t="str">
        <f t="shared" si="351"/>
        <v xml:space="preserve"> </v>
      </c>
      <c r="Q1781" s="155" t="str">
        <f>IF(P1781="在读",IF(IFERROR(FIND("一",C1781),0)&gt;0,"一对一",VLOOKUP(LEFT(C1781,3),班级编码!A:H,8,0)),P1781)</f>
        <v xml:space="preserve"> </v>
      </c>
      <c r="R1781" s="157">
        <f t="shared" si="352"/>
        <v>0</v>
      </c>
      <c r="S1781" s="151">
        <f t="shared" si="353"/>
        <v>0</v>
      </c>
      <c r="T1781" s="151" t="str">
        <f t="shared" si="354"/>
        <v/>
      </c>
      <c r="U1781" s="151" t="str">
        <f t="shared" si="355"/>
        <v/>
      </c>
      <c r="V1781" s="151" t="str">
        <f t="shared" si="356"/>
        <v/>
      </c>
      <c r="W1781" s="151" t="str">
        <f t="shared" si="357"/>
        <v/>
      </c>
      <c r="X1781" s="151">
        <f t="shared" si="358"/>
        <v>0</v>
      </c>
      <c r="Y1781" s="151">
        <f t="shared" si="359"/>
        <v>0</v>
      </c>
      <c r="Z1781" s="151" t="str">
        <f t="shared" si="360"/>
        <v/>
      </c>
      <c r="AA1781" s="151">
        <f>COUNTIF($F$2:F1781,F1781)</f>
        <v>0</v>
      </c>
      <c r="AB1781" s="156" t="str">
        <f t="shared" si="361"/>
        <v/>
      </c>
      <c r="AC1781" t="e">
        <f>VLOOKUP(C1781,'2-班级信息'!A:AH,31,0)</f>
        <v>#N/A</v>
      </c>
      <c r="AD1781" t="e">
        <f>VLOOKUP(C1781,'2-班级信息'!A:AH,8,0)</f>
        <v>#N/A</v>
      </c>
      <c r="AE1781" t="e">
        <f t="shared" si="362"/>
        <v>#N/A</v>
      </c>
      <c r="AF1781" t="e">
        <f t="shared" si="363"/>
        <v>#N/A</v>
      </c>
    </row>
    <row r="1782" spans="1:32">
      <c r="A1782" s="122"/>
      <c r="B1782" s="122"/>
      <c r="C1782" s="122"/>
      <c r="D1782" s="122"/>
      <c r="E1782" s="122"/>
      <c r="F1782" s="122"/>
      <c r="G1782" s="199"/>
      <c r="H1782" s="122"/>
      <c r="I1782" s="122"/>
      <c r="J1782" s="122"/>
      <c r="K1782" s="122"/>
      <c r="L1782" s="122"/>
      <c r="M1782" s="122"/>
      <c r="N1782" s="122"/>
      <c r="O1782" s="122"/>
      <c r="P1782" s="155" t="str">
        <f t="shared" si="351"/>
        <v xml:space="preserve"> </v>
      </c>
      <c r="Q1782" s="155" t="str">
        <f>IF(P1782="在读",IF(IFERROR(FIND("一",C1782),0)&gt;0,"一对一",VLOOKUP(LEFT(C1782,3),班级编码!A:H,8,0)),P1782)</f>
        <v xml:space="preserve"> </v>
      </c>
      <c r="R1782" s="157">
        <f t="shared" si="352"/>
        <v>0</v>
      </c>
      <c r="S1782" s="151">
        <f t="shared" si="353"/>
        <v>0</v>
      </c>
      <c r="T1782" s="151" t="str">
        <f t="shared" si="354"/>
        <v/>
      </c>
      <c r="U1782" s="151" t="str">
        <f t="shared" si="355"/>
        <v/>
      </c>
      <c r="V1782" s="151" t="str">
        <f t="shared" si="356"/>
        <v/>
      </c>
      <c r="W1782" s="151" t="str">
        <f t="shared" si="357"/>
        <v/>
      </c>
      <c r="X1782" s="151">
        <f t="shared" si="358"/>
        <v>0</v>
      </c>
      <c r="Y1782" s="151">
        <f t="shared" si="359"/>
        <v>0</v>
      </c>
      <c r="Z1782" s="151" t="str">
        <f t="shared" si="360"/>
        <v/>
      </c>
      <c r="AA1782" s="151">
        <f>COUNTIF($F$2:F1782,F1782)</f>
        <v>0</v>
      </c>
      <c r="AB1782" s="156" t="str">
        <f t="shared" si="361"/>
        <v/>
      </c>
      <c r="AC1782" t="e">
        <f>VLOOKUP(C1782,'2-班级信息'!A:AH,31,0)</f>
        <v>#N/A</v>
      </c>
      <c r="AD1782" t="e">
        <f>VLOOKUP(C1782,'2-班级信息'!A:AH,8,0)</f>
        <v>#N/A</v>
      </c>
      <c r="AE1782" t="e">
        <f t="shared" si="362"/>
        <v>#N/A</v>
      </c>
      <c r="AF1782" t="e">
        <f t="shared" si="363"/>
        <v>#N/A</v>
      </c>
    </row>
    <row r="1783" spans="1:32">
      <c r="A1783" s="122"/>
      <c r="B1783" s="122"/>
      <c r="C1783" s="122"/>
      <c r="D1783" s="122"/>
      <c r="E1783" s="122"/>
      <c r="F1783" s="122"/>
      <c r="G1783" s="199"/>
      <c r="H1783" s="122"/>
      <c r="I1783" s="122"/>
      <c r="J1783" s="122"/>
      <c r="K1783" s="122"/>
      <c r="L1783" s="122"/>
      <c r="M1783" s="122"/>
      <c r="N1783" s="122"/>
      <c r="O1783" s="122"/>
      <c r="P1783" s="155" t="str">
        <f t="shared" si="351"/>
        <v xml:space="preserve"> </v>
      </c>
      <c r="Q1783" s="155" t="str">
        <f>IF(P1783="在读",IF(IFERROR(FIND("一",C1783),0)&gt;0,"一对一",VLOOKUP(LEFT(C1783,3),班级编码!A:H,8,0)),P1783)</f>
        <v xml:space="preserve"> </v>
      </c>
      <c r="R1783" s="157">
        <f t="shared" si="352"/>
        <v>0</v>
      </c>
      <c r="S1783" s="151">
        <f t="shared" si="353"/>
        <v>0</v>
      </c>
      <c r="T1783" s="151" t="str">
        <f t="shared" si="354"/>
        <v/>
      </c>
      <c r="U1783" s="151" t="str">
        <f t="shared" si="355"/>
        <v/>
      </c>
      <c r="V1783" s="151" t="str">
        <f t="shared" si="356"/>
        <v/>
      </c>
      <c r="W1783" s="151" t="str">
        <f t="shared" si="357"/>
        <v/>
      </c>
      <c r="X1783" s="151">
        <f t="shared" si="358"/>
        <v>0</v>
      </c>
      <c r="Y1783" s="151">
        <f t="shared" si="359"/>
        <v>0</v>
      </c>
      <c r="Z1783" s="151" t="str">
        <f t="shared" si="360"/>
        <v/>
      </c>
      <c r="AA1783" s="151">
        <f>COUNTIF($F$2:F1783,F1783)</f>
        <v>0</v>
      </c>
      <c r="AB1783" s="156" t="str">
        <f t="shared" si="361"/>
        <v/>
      </c>
      <c r="AC1783" t="e">
        <f>VLOOKUP(C1783,'2-班级信息'!A:AH,31,0)</f>
        <v>#N/A</v>
      </c>
      <c r="AD1783" t="e">
        <f>VLOOKUP(C1783,'2-班级信息'!A:AH,8,0)</f>
        <v>#N/A</v>
      </c>
      <c r="AE1783" t="e">
        <f t="shared" si="362"/>
        <v>#N/A</v>
      </c>
      <c r="AF1783" t="e">
        <f t="shared" si="363"/>
        <v>#N/A</v>
      </c>
    </row>
    <row r="1784" spans="1:32">
      <c r="A1784" s="122"/>
      <c r="B1784" s="122"/>
      <c r="C1784" s="122"/>
      <c r="D1784" s="122"/>
      <c r="E1784" s="122"/>
      <c r="F1784" s="122"/>
      <c r="G1784" s="199"/>
      <c r="H1784" s="122"/>
      <c r="I1784" s="122"/>
      <c r="J1784" s="122"/>
      <c r="K1784" s="122"/>
      <c r="L1784" s="122"/>
      <c r="M1784" s="122"/>
      <c r="N1784" s="122"/>
      <c r="O1784" s="122"/>
      <c r="P1784" s="155" t="str">
        <f t="shared" si="351"/>
        <v xml:space="preserve"> </v>
      </c>
      <c r="Q1784" s="155" t="str">
        <f>IF(P1784="在读",IF(IFERROR(FIND("一",C1784),0)&gt;0,"一对一",VLOOKUP(LEFT(C1784,3),班级编码!A:H,8,0)),P1784)</f>
        <v xml:space="preserve"> </v>
      </c>
      <c r="R1784" s="157">
        <f t="shared" si="352"/>
        <v>0</v>
      </c>
      <c r="S1784" s="151">
        <f t="shared" si="353"/>
        <v>0</v>
      </c>
      <c r="T1784" s="151" t="str">
        <f t="shared" si="354"/>
        <v/>
      </c>
      <c r="U1784" s="151" t="str">
        <f t="shared" si="355"/>
        <v/>
      </c>
      <c r="V1784" s="151" t="str">
        <f t="shared" si="356"/>
        <v/>
      </c>
      <c r="W1784" s="151" t="str">
        <f t="shared" si="357"/>
        <v/>
      </c>
      <c r="X1784" s="151">
        <f t="shared" si="358"/>
        <v>0</v>
      </c>
      <c r="Y1784" s="151">
        <f t="shared" si="359"/>
        <v>0</v>
      </c>
      <c r="Z1784" s="151" t="str">
        <f t="shared" si="360"/>
        <v/>
      </c>
      <c r="AA1784" s="151">
        <f>COUNTIF($F$2:F1784,F1784)</f>
        <v>0</v>
      </c>
      <c r="AB1784" s="156" t="str">
        <f t="shared" si="361"/>
        <v/>
      </c>
      <c r="AC1784" t="e">
        <f>VLOOKUP(C1784,'2-班级信息'!A:AH,31,0)</f>
        <v>#N/A</v>
      </c>
      <c r="AD1784" t="e">
        <f>VLOOKUP(C1784,'2-班级信息'!A:AH,8,0)</f>
        <v>#N/A</v>
      </c>
      <c r="AE1784" t="e">
        <f t="shared" si="362"/>
        <v>#N/A</v>
      </c>
      <c r="AF1784" t="e">
        <f t="shared" si="363"/>
        <v>#N/A</v>
      </c>
    </row>
    <row r="1785" spans="1:32">
      <c r="A1785" s="122"/>
      <c r="B1785" s="122"/>
      <c r="C1785" s="122"/>
      <c r="D1785" s="122"/>
      <c r="E1785" s="122"/>
      <c r="F1785" s="122"/>
      <c r="G1785" s="199"/>
      <c r="H1785" s="122"/>
      <c r="I1785" s="122"/>
      <c r="J1785" s="122"/>
      <c r="K1785" s="122"/>
      <c r="L1785" s="122"/>
      <c r="M1785" s="122"/>
      <c r="N1785" s="122"/>
      <c r="O1785" s="122"/>
      <c r="P1785" s="155" t="str">
        <f t="shared" si="351"/>
        <v xml:space="preserve"> </v>
      </c>
      <c r="Q1785" s="155" t="str">
        <f>IF(P1785="在读",IF(IFERROR(FIND("一",C1785),0)&gt;0,"一对一",VLOOKUP(LEFT(C1785,3),班级编码!A:H,8,0)),P1785)</f>
        <v xml:space="preserve"> </v>
      </c>
      <c r="R1785" s="157">
        <f t="shared" si="352"/>
        <v>0</v>
      </c>
      <c r="S1785" s="151">
        <f t="shared" si="353"/>
        <v>0</v>
      </c>
      <c r="T1785" s="151" t="str">
        <f t="shared" si="354"/>
        <v/>
      </c>
      <c r="U1785" s="151" t="str">
        <f t="shared" si="355"/>
        <v/>
      </c>
      <c r="V1785" s="151" t="str">
        <f t="shared" si="356"/>
        <v/>
      </c>
      <c r="W1785" s="151" t="str">
        <f t="shared" si="357"/>
        <v/>
      </c>
      <c r="X1785" s="151">
        <f t="shared" si="358"/>
        <v>0</v>
      </c>
      <c r="Y1785" s="151">
        <f t="shared" si="359"/>
        <v>0</v>
      </c>
      <c r="Z1785" s="151" t="str">
        <f t="shared" si="360"/>
        <v/>
      </c>
      <c r="AA1785" s="151">
        <f>COUNTIF($F$2:F1785,F1785)</f>
        <v>0</v>
      </c>
      <c r="AB1785" s="156" t="str">
        <f t="shared" si="361"/>
        <v/>
      </c>
      <c r="AC1785" t="e">
        <f>VLOOKUP(C1785,'2-班级信息'!A:AH,31,0)</f>
        <v>#N/A</v>
      </c>
      <c r="AD1785" t="e">
        <f>VLOOKUP(C1785,'2-班级信息'!A:AH,8,0)</f>
        <v>#N/A</v>
      </c>
      <c r="AE1785" t="e">
        <f t="shared" si="362"/>
        <v>#N/A</v>
      </c>
      <c r="AF1785" t="e">
        <f t="shared" si="363"/>
        <v>#N/A</v>
      </c>
    </row>
    <row r="1786" spans="1:32">
      <c r="A1786" s="122"/>
      <c r="B1786" s="122"/>
      <c r="C1786" s="122"/>
      <c r="D1786" s="122"/>
      <c r="E1786" s="122"/>
      <c r="F1786" s="122"/>
      <c r="G1786" s="199"/>
      <c r="H1786" s="122"/>
      <c r="I1786" s="122"/>
      <c r="J1786" s="122"/>
      <c r="K1786" s="122"/>
      <c r="L1786" s="122"/>
      <c r="M1786" s="122"/>
      <c r="N1786" s="122"/>
      <c r="O1786" s="122"/>
      <c r="P1786" s="155" t="str">
        <f t="shared" si="351"/>
        <v xml:space="preserve"> </v>
      </c>
      <c r="Q1786" s="155" t="str">
        <f>IF(P1786="在读",IF(IFERROR(FIND("一",C1786),0)&gt;0,"一对一",VLOOKUP(LEFT(C1786,3),班级编码!A:H,8,0)),P1786)</f>
        <v xml:space="preserve"> </v>
      </c>
      <c r="R1786" s="157">
        <f t="shared" si="352"/>
        <v>0</v>
      </c>
      <c r="S1786" s="151">
        <f t="shared" si="353"/>
        <v>0</v>
      </c>
      <c r="T1786" s="151" t="str">
        <f t="shared" si="354"/>
        <v/>
      </c>
      <c r="U1786" s="151" t="str">
        <f t="shared" si="355"/>
        <v/>
      </c>
      <c r="V1786" s="151" t="str">
        <f t="shared" si="356"/>
        <v/>
      </c>
      <c r="W1786" s="151" t="str">
        <f t="shared" si="357"/>
        <v/>
      </c>
      <c r="X1786" s="151">
        <f t="shared" si="358"/>
        <v>0</v>
      </c>
      <c r="Y1786" s="151">
        <f t="shared" si="359"/>
        <v>0</v>
      </c>
      <c r="Z1786" s="151" t="str">
        <f t="shared" si="360"/>
        <v/>
      </c>
      <c r="AA1786" s="151">
        <f>COUNTIF($F$2:F1786,F1786)</f>
        <v>0</v>
      </c>
      <c r="AB1786" s="156" t="str">
        <f t="shared" si="361"/>
        <v/>
      </c>
      <c r="AC1786" t="e">
        <f>VLOOKUP(C1786,'2-班级信息'!A:AH,31,0)</f>
        <v>#N/A</v>
      </c>
      <c r="AD1786" t="e">
        <f>VLOOKUP(C1786,'2-班级信息'!A:AH,8,0)</f>
        <v>#N/A</v>
      </c>
      <c r="AE1786" t="e">
        <f t="shared" si="362"/>
        <v>#N/A</v>
      </c>
      <c r="AF1786" t="e">
        <f t="shared" si="363"/>
        <v>#N/A</v>
      </c>
    </row>
    <row r="1787" spans="1:32">
      <c r="A1787" s="122"/>
      <c r="B1787" s="122"/>
      <c r="C1787" s="122"/>
      <c r="D1787" s="122"/>
      <c r="E1787" s="122"/>
      <c r="F1787" s="122"/>
      <c r="G1787" s="199"/>
      <c r="H1787" s="122"/>
      <c r="I1787" s="122"/>
      <c r="J1787" s="122"/>
      <c r="K1787" s="122"/>
      <c r="L1787" s="122"/>
      <c r="M1787" s="122"/>
      <c r="N1787" s="122"/>
      <c r="O1787" s="122"/>
      <c r="P1787" s="155" t="str">
        <f t="shared" si="351"/>
        <v xml:space="preserve"> </v>
      </c>
      <c r="Q1787" s="155" t="str">
        <f>IF(P1787="在读",IF(IFERROR(FIND("一",C1787),0)&gt;0,"一对一",VLOOKUP(LEFT(C1787,3),班级编码!A:H,8,0)),P1787)</f>
        <v xml:space="preserve"> </v>
      </c>
      <c r="R1787" s="157">
        <f t="shared" si="352"/>
        <v>0</v>
      </c>
      <c r="S1787" s="151">
        <f t="shared" si="353"/>
        <v>0</v>
      </c>
      <c r="T1787" s="151" t="str">
        <f t="shared" si="354"/>
        <v/>
      </c>
      <c r="U1787" s="151" t="str">
        <f t="shared" si="355"/>
        <v/>
      </c>
      <c r="V1787" s="151" t="str">
        <f t="shared" si="356"/>
        <v/>
      </c>
      <c r="W1787" s="151" t="str">
        <f t="shared" si="357"/>
        <v/>
      </c>
      <c r="X1787" s="151">
        <f t="shared" si="358"/>
        <v>0</v>
      </c>
      <c r="Y1787" s="151">
        <f t="shared" si="359"/>
        <v>0</v>
      </c>
      <c r="Z1787" s="151" t="str">
        <f t="shared" si="360"/>
        <v/>
      </c>
      <c r="AA1787" s="151">
        <f>COUNTIF($F$2:F1787,F1787)</f>
        <v>0</v>
      </c>
      <c r="AB1787" s="156" t="str">
        <f t="shared" si="361"/>
        <v/>
      </c>
      <c r="AC1787" t="e">
        <f>VLOOKUP(C1787,'2-班级信息'!A:AH,31,0)</f>
        <v>#N/A</v>
      </c>
      <c r="AD1787" t="e">
        <f>VLOOKUP(C1787,'2-班级信息'!A:AH,8,0)</f>
        <v>#N/A</v>
      </c>
      <c r="AE1787" t="e">
        <f t="shared" si="362"/>
        <v>#N/A</v>
      </c>
      <c r="AF1787" t="e">
        <f t="shared" si="363"/>
        <v>#N/A</v>
      </c>
    </row>
    <row r="1788" spans="1:32">
      <c r="A1788" s="122"/>
      <c r="B1788" s="122"/>
      <c r="C1788" s="122"/>
      <c r="D1788" s="122"/>
      <c r="E1788" s="122"/>
      <c r="F1788" s="122"/>
      <c r="G1788" s="199"/>
      <c r="H1788" s="122"/>
      <c r="I1788" s="122"/>
      <c r="J1788" s="122"/>
      <c r="K1788" s="122"/>
      <c r="L1788" s="122"/>
      <c r="M1788" s="122"/>
      <c r="N1788" s="122"/>
      <c r="O1788" s="122"/>
      <c r="P1788" s="155" t="str">
        <f t="shared" si="351"/>
        <v xml:space="preserve"> </v>
      </c>
      <c r="Q1788" s="155" t="str">
        <f>IF(P1788="在读",IF(IFERROR(FIND("一",C1788),0)&gt;0,"一对一",VLOOKUP(LEFT(C1788,3),班级编码!A:H,8,0)),P1788)</f>
        <v xml:space="preserve"> </v>
      </c>
      <c r="R1788" s="157">
        <f t="shared" si="352"/>
        <v>0</v>
      </c>
      <c r="S1788" s="151">
        <f t="shared" si="353"/>
        <v>0</v>
      </c>
      <c r="T1788" s="151" t="str">
        <f t="shared" si="354"/>
        <v/>
      </c>
      <c r="U1788" s="151" t="str">
        <f t="shared" si="355"/>
        <v/>
      </c>
      <c r="V1788" s="151" t="str">
        <f t="shared" si="356"/>
        <v/>
      </c>
      <c r="W1788" s="151" t="str">
        <f t="shared" si="357"/>
        <v/>
      </c>
      <c r="X1788" s="151">
        <f t="shared" si="358"/>
        <v>0</v>
      </c>
      <c r="Y1788" s="151">
        <f t="shared" si="359"/>
        <v>0</v>
      </c>
      <c r="Z1788" s="151" t="str">
        <f t="shared" si="360"/>
        <v/>
      </c>
      <c r="AA1788" s="151">
        <f>COUNTIF($F$2:F1788,F1788)</f>
        <v>0</v>
      </c>
      <c r="AB1788" s="156" t="str">
        <f t="shared" si="361"/>
        <v/>
      </c>
      <c r="AC1788" t="e">
        <f>VLOOKUP(C1788,'2-班级信息'!A:AH,31,0)</f>
        <v>#N/A</v>
      </c>
      <c r="AD1788" t="e">
        <f>VLOOKUP(C1788,'2-班级信息'!A:AH,8,0)</f>
        <v>#N/A</v>
      </c>
      <c r="AE1788" t="e">
        <f t="shared" si="362"/>
        <v>#N/A</v>
      </c>
      <c r="AF1788" t="e">
        <f t="shared" si="363"/>
        <v>#N/A</v>
      </c>
    </row>
    <row r="1789" spans="1:32">
      <c r="A1789" s="122"/>
      <c r="B1789" s="122"/>
      <c r="C1789" s="122"/>
      <c r="D1789" s="122"/>
      <c r="E1789" s="122"/>
      <c r="F1789" s="122"/>
      <c r="G1789" s="199"/>
      <c r="H1789" s="122"/>
      <c r="I1789" s="122"/>
      <c r="J1789" s="122"/>
      <c r="K1789" s="122"/>
      <c r="L1789" s="122"/>
      <c r="M1789" s="122"/>
      <c r="N1789" s="122"/>
      <c r="O1789" s="122"/>
      <c r="P1789" s="155" t="str">
        <f t="shared" si="351"/>
        <v xml:space="preserve"> </v>
      </c>
      <c r="Q1789" s="155" t="str">
        <f>IF(P1789="在读",IF(IFERROR(FIND("一",C1789),0)&gt;0,"一对一",VLOOKUP(LEFT(C1789,3),班级编码!A:H,8,0)),P1789)</f>
        <v xml:space="preserve"> </v>
      </c>
      <c r="R1789" s="157">
        <f t="shared" si="352"/>
        <v>0</v>
      </c>
      <c r="S1789" s="151">
        <f t="shared" si="353"/>
        <v>0</v>
      </c>
      <c r="T1789" s="151" t="str">
        <f t="shared" si="354"/>
        <v/>
      </c>
      <c r="U1789" s="151" t="str">
        <f t="shared" si="355"/>
        <v/>
      </c>
      <c r="V1789" s="151" t="str">
        <f t="shared" si="356"/>
        <v/>
      </c>
      <c r="W1789" s="151" t="str">
        <f t="shared" si="357"/>
        <v/>
      </c>
      <c r="X1789" s="151">
        <f t="shared" si="358"/>
        <v>0</v>
      </c>
      <c r="Y1789" s="151">
        <f t="shared" si="359"/>
        <v>0</v>
      </c>
      <c r="Z1789" s="151" t="str">
        <f t="shared" si="360"/>
        <v/>
      </c>
      <c r="AA1789" s="151">
        <f>COUNTIF($F$2:F1789,F1789)</f>
        <v>0</v>
      </c>
      <c r="AB1789" s="156" t="str">
        <f t="shared" si="361"/>
        <v/>
      </c>
      <c r="AC1789" t="e">
        <f>VLOOKUP(C1789,'2-班级信息'!A:AH,31,0)</f>
        <v>#N/A</v>
      </c>
      <c r="AD1789" t="e">
        <f>VLOOKUP(C1789,'2-班级信息'!A:AH,8,0)</f>
        <v>#N/A</v>
      </c>
      <c r="AE1789" t="e">
        <f t="shared" si="362"/>
        <v>#N/A</v>
      </c>
      <c r="AF1789" t="e">
        <f t="shared" si="363"/>
        <v>#N/A</v>
      </c>
    </row>
    <row r="1790" spans="1:32">
      <c r="A1790" s="122"/>
      <c r="B1790" s="122"/>
      <c r="C1790" s="122"/>
      <c r="D1790" s="122"/>
      <c r="E1790" s="122"/>
      <c r="F1790" s="122"/>
      <c r="G1790" s="199"/>
      <c r="H1790" s="122"/>
      <c r="I1790" s="122"/>
      <c r="J1790" s="122"/>
      <c r="K1790" s="122"/>
      <c r="L1790" s="122"/>
      <c r="M1790" s="122"/>
      <c r="N1790" s="122"/>
      <c r="O1790" s="122"/>
      <c r="P1790" s="155" t="str">
        <f t="shared" si="351"/>
        <v xml:space="preserve"> </v>
      </c>
      <c r="Q1790" s="155" t="str">
        <f>IF(P1790="在读",IF(IFERROR(FIND("一",C1790),0)&gt;0,"一对一",VLOOKUP(LEFT(C1790,3),班级编码!A:H,8,0)),P1790)</f>
        <v xml:space="preserve"> </v>
      </c>
      <c r="R1790" s="157">
        <f t="shared" si="352"/>
        <v>0</v>
      </c>
      <c r="S1790" s="151">
        <f t="shared" si="353"/>
        <v>0</v>
      </c>
      <c r="T1790" s="151" t="str">
        <f t="shared" si="354"/>
        <v/>
      </c>
      <c r="U1790" s="151" t="str">
        <f t="shared" si="355"/>
        <v/>
      </c>
      <c r="V1790" s="151" t="str">
        <f t="shared" si="356"/>
        <v/>
      </c>
      <c r="W1790" s="151" t="str">
        <f t="shared" si="357"/>
        <v/>
      </c>
      <c r="X1790" s="151">
        <f t="shared" si="358"/>
        <v>0</v>
      </c>
      <c r="Y1790" s="151">
        <f t="shared" si="359"/>
        <v>0</v>
      </c>
      <c r="Z1790" s="151" t="str">
        <f t="shared" si="360"/>
        <v/>
      </c>
      <c r="AA1790" s="151">
        <f>COUNTIF($F$2:F1790,F1790)</f>
        <v>0</v>
      </c>
      <c r="AB1790" s="156" t="str">
        <f t="shared" si="361"/>
        <v/>
      </c>
      <c r="AC1790" t="e">
        <f>VLOOKUP(C1790,'2-班级信息'!A:AH,31,0)</f>
        <v>#N/A</v>
      </c>
      <c r="AD1790" t="e">
        <f>VLOOKUP(C1790,'2-班级信息'!A:AH,8,0)</f>
        <v>#N/A</v>
      </c>
      <c r="AE1790" t="e">
        <f t="shared" si="362"/>
        <v>#N/A</v>
      </c>
      <c r="AF1790" t="e">
        <f t="shared" si="363"/>
        <v>#N/A</v>
      </c>
    </row>
    <row r="1791" spans="1:32">
      <c r="A1791" s="122"/>
      <c r="B1791" s="122"/>
      <c r="C1791" s="122"/>
      <c r="D1791" s="122"/>
      <c r="E1791" s="122"/>
      <c r="F1791" s="122"/>
      <c r="G1791" s="199"/>
      <c r="H1791" s="122"/>
      <c r="I1791" s="122"/>
      <c r="J1791" s="122"/>
      <c r="K1791" s="122"/>
      <c r="L1791" s="122"/>
      <c r="M1791" s="122"/>
      <c r="N1791" s="122"/>
      <c r="O1791" s="122"/>
      <c r="P1791" s="155" t="str">
        <f t="shared" si="351"/>
        <v xml:space="preserve"> </v>
      </c>
      <c r="Q1791" s="155" t="str">
        <f>IF(P1791="在读",IF(IFERROR(FIND("一",C1791),0)&gt;0,"一对一",VLOOKUP(LEFT(C1791,3),班级编码!A:H,8,0)),P1791)</f>
        <v xml:space="preserve"> </v>
      </c>
      <c r="R1791" s="157">
        <f t="shared" si="352"/>
        <v>0</v>
      </c>
      <c r="S1791" s="151">
        <f t="shared" si="353"/>
        <v>0</v>
      </c>
      <c r="T1791" s="151" t="str">
        <f t="shared" si="354"/>
        <v/>
      </c>
      <c r="U1791" s="151" t="str">
        <f t="shared" si="355"/>
        <v/>
      </c>
      <c r="V1791" s="151" t="str">
        <f t="shared" si="356"/>
        <v/>
      </c>
      <c r="W1791" s="151" t="str">
        <f t="shared" si="357"/>
        <v/>
      </c>
      <c r="X1791" s="151">
        <f t="shared" si="358"/>
        <v>0</v>
      </c>
      <c r="Y1791" s="151">
        <f t="shared" si="359"/>
        <v>0</v>
      </c>
      <c r="Z1791" s="151" t="str">
        <f t="shared" si="360"/>
        <v/>
      </c>
      <c r="AA1791" s="151">
        <f>COUNTIF($F$2:F1791,F1791)</f>
        <v>0</v>
      </c>
      <c r="AB1791" s="156" t="str">
        <f t="shared" si="361"/>
        <v/>
      </c>
      <c r="AC1791" t="e">
        <f>VLOOKUP(C1791,'2-班级信息'!A:AH,31,0)</f>
        <v>#N/A</v>
      </c>
      <c r="AD1791" t="e">
        <f>VLOOKUP(C1791,'2-班级信息'!A:AH,8,0)</f>
        <v>#N/A</v>
      </c>
      <c r="AE1791" t="e">
        <f t="shared" si="362"/>
        <v>#N/A</v>
      </c>
      <c r="AF1791" t="e">
        <f t="shared" si="363"/>
        <v>#N/A</v>
      </c>
    </row>
    <row r="1792" spans="1:32">
      <c r="A1792" s="122"/>
      <c r="B1792" s="122"/>
      <c r="C1792" s="122"/>
      <c r="D1792" s="122"/>
      <c r="E1792" s="122"/>
      <c r="F1792" s="122"/>
      <c r="G1792" s="199"/>
      <c r="H1792" s="122"/>
      <c r="I1792" s="122"/>
      <c r="J1792" s="122"/>
      <c r="K1792" s="122"/>
      <c r="L1792" s="122"/>
      <c r="M1792" s="122"/>
      <c r="N1792" s="122"/>
      <c r="O1792" s="122"/>
      <c r="P1792" s="155" t="str">
        <f t="shared" si="351"/>
        <v xml:space="preserve"> </v>
      </c>
      <c r="Q1792" s="155" t="str">
        <f>IF(P1792="在读",IF(IFERROR(FIND("一",C1792),0)&gt;0,"一对一",VLOOKUP(LEFT(C1792,3),班级编码!A:H,8,0)),P1792)</f>
        <v xml:space="preserve"> </v>
      </c>
      <c r="R1792" s="157">
        <f t="shared" si="352"/>
        <v>0</v>
      </c>
      <c r="S1792" s="151">
        <f t="shared" si="353"/>
        <v>0</v>
      </c>
      <c r="T1792" s="151" t="str">
        <f t="shared" si="354"/>
        <v/>
      </c>
      <c r="U1792" s="151" t="str">
        <f t="shared" si="355"/>
        <v/>
      </c>
      <c r="V1792" s="151" t="str">
        <f t="shared" si="356"/>
        <v/>
      </c>
      <c r="W1792" s="151" t="str">
        <f t="shared" si="357"/>
        <v/>
      </c>
      <c r="X1792" s="151">
        <f t="shared" si="358"/>
        <v>0</v>
      </c>
      <c r="Y1792" s="151">
        <f t="shared" si="359"/>
        <v>0</v>
      </c>
      <c r="Z1792" s="151" t="str">
        <f t="shared" si="360"/>
        <v/>
      </c>
      <c r="AA1792" s="151">
        <f>COUNTIF($F$2:F1792,F1792)</f>
        <v>0</v>
      </c>
      <c r="AB1792" s="156" t="str">
        <f t="shared" si="361"/>
        <v/>
      </c>
      <c r="AC1792" t="e">
        <f>VLOOKUP(C1792,'2-班级信息'!A:AH,31,0)</f>
        <v>#N/A</v>
      </c>
      <c r="AD1792" t="e">
        <f>VLOOKUP(C1792,'2-班级信息'!A:AH,8,0)</f>
        <v>#N/A</v>
      </c>
      <c r="AE1792" t="e">
        <f t="shared" si="362"/>
        <v>#N/A</v>
      </c>
      <c r="AF1792" t="e">
        <f t="shared" si="363"/>
        <v>#N/A</v>
      </c>
    </row>
    <row r="1793" spans="1:32">
      <c r="A1793" s="122"/>
      <c r="B1793" s="122"/>
      <c r="C1793" s="122"/>
      <c r="D1793" s="122"/>
      <c r="E1793" s="122"/>
      <c r="F1793" s="122"/>
      <c r="G1793" s="199"/>
      <c r="H1793" s="122"/>
      <c r="I1793" s="122"/>
      <c r="J1793" s="122"/>
      <c r="K1793" s="122"/>
      <c r="L1793" s="122"/>
      <c r="M1793" s="122"/>
      <c r="N1793" s="122"/>
      <c r="O1793" s="122"/>
      <c r="P1793" s="155" t="str">
        <f t="shared" si="351"/>
        <v xml:space="preserve"> </v>
      </c>
      <c r="Q1793" s="155" t="str">
        <f>IF(P1793="在读",IF(IFERROR(FIND("一",C1793),0)&gt;0,"一对一",VLOOKUP(LEFT(C1793,3),班级编码!A:H,8,0)),P1793)</f>
        <v xml:space="preserve"> </v>
      </c>
      <c r="R1793" s="157">
        <f t="shared" si="352"/>
        <v>0</v>
      </c>
      <c r="S1793" s="151">
        <f t="shared" si="353"/>
        <v>0</v>
      </c>
      <c r="T1793" s="151" t="str">
        <f t="shared" si="354"/>
        <v/>
      </c>
      <c r="U1793" s="151" t="str">
        <f t="shared" si="355"/>
        <v/>
      </c>
      <c r="V1793" s="151" t="str">
        <f t="shared" si="356"/>
        <v/>
      </c>
      <c r="W1793" s="151" t="str">
        <f t="shared" si="357"/>
        <v/>
      </c>
      <c r="X1793" s="151">
        <f t="shared" si="358"/>
        <v>0</v>
      </c>
      <c r="Y1793" s="151">
        <f t="shared" si="359"/>
        <v>0</v>
      </c>
      <c r="Z1793" s="151" t="str">
        <f t="shared" si="360"/>
        <v/>
      </c>
      <c r="AA1793" s="151">
        <f>COUNTIF($F$2:F1793,F1793)</f>
        <v>0</v>
      </c>
      <c r="AB1793" s="156" t="str">
        <f t="shared" si="361"/>
        <v/>
      </c>
      <c r="AC1793" t="e">
        <f>VLOOKUP(C1793,'2-班级信息'!A:AH,31,0)</f>
        <v>#N/A</v>
      </c>
      <c r="AD1793" t="e">
        <f>VLOOKUP(C1793,'2-班级信息'!A:AH,8,0)</f>
        <v>#N/A</v>
      </c>
      <c r="AE1793" t="e">
        <f t="shared" si="362"/>
        <v>#N/A</v>
      </c>
      <c r="AF1793" t="e">
        <f t="shared" si="363"/>
        <v>#N/A</v>
      </c>
    </row>
    <row r="1794" spans="1:32">
      <c r="A1794" s="122"/>
      <c r="B1794" s="122"/>
      <c r="C1794" s="122"/>
      <c r="D1794" s="122"/>
      <c r="E1794" s="122"/>
      <c r="F1794" s="122"/>
      <c r="G1794" s="199"/>
      <c r="H1794" s="122"/>
      <c r="I1794" s="122"/>
      <c r="J1794" s="122"/>
      <c r="K1794" s="122"/>
      <c r="L1794" s="122"/>
      <c r="M1794" s="122"/>
      <c r="N1794" s="122"/>
      <c r="O1794" s="122"/>
      <c r="P1794" s="155" t="str">
        <f t="shared" si="351"/>
        <v xml:space="preserve"> </v>
      </c>
      <c r="Q1794" s="155" t="str">
        <f>IF(P1794="在读",IF(IFERROR(FIND("一",C1794),0)&gt;0,"一对一",VLOOKUP(LEFT(C1794,3),班级编码!A:H,8,0)),P1794)</f>
        <v xml:space="preserve"> </v>
      </c>
      <c r="R1794" s="157">
        <f t="shared" si="352"/>
        <v>0</v>
      </c>
      <c r="S1794" s="151">
        <f t="shared" si="353"/>
        <v>0</v>
      </c>
      <c r="T1794" s="151" t="str">
        <f t="shared" si="354"/>
        <v/>
      </c>
      <c r="U1794" s="151" t="str">
        <f t="shared" si="355"/>
        <v/>
      </c>
      <c r="V1794" s="151" t="str">
        <f t="shared" si="356"/>
        <v/>
      </c>
      <c r="W1794" s="151" t="str">
        <f t="shared" si="357"/>
        <v/>
      </c>
      <c r="X1794" s="151">
        <f t="shared" si="358"/>
        <v>0</v>
      </c>
      <c r="Y1794" s="151">
        <f t="shared" si="359"/>
        <v>0</v>
      </c>
      <c r="Z1794" s="151" t="str">
        <f t="shared" si="360"/>
        <v/>
      </c>
      <c r="AA1794" s="151">
        <f>COUNTIF($F$2:F1794,F1794)</f>
        <v>0</v>
      </c>
      <c r="AB1794" s="156" t="str">
        <f t="shared" si="361"/>
        <v/>
      </c>
      <c r="AC1794" t="e">
        <f>VLOOKUP(C1794,'2-班级信息'!A:AH,31,0)</f>
        <v>#N/A</v>
      </c>
      <c r="AD1794" t="e">
        <f>VLOOKUP(C1794,'2-班级信息'!A:AH,8,0)</f>
        <v>#N/A</v>
      </c>
      <c r="AE1794" t="e">
        <f t="shared" si="362"/>
        <v>#N/A</v>
      </c>
      <c r="AF1794" t="e">
        <f t="shared" si="363"/>
        <v>#N/A</v>
      </c>
    </row>
    <row r="1795" spans="1:32">
      <c r="A1795" s="122"/>
      <c r="B1795" s="122"/>
      <c r="C1795" s="122"/>
      <c r="D1795" s="122"/>
      <c r="E1795" s="122"/>
      <c r="F1795" s="122"/>
      <c r="G1795" s="199"/>
      <c r="H1795" s="122"/>
      <c r="I1795" s="122"/>
      <c r="J1795" s="122"/>
      <c r="K1795" s="122"/>
      <c r="L1795" s="122"/>
      <c r="M1795" s="122"/>
      <c r="N1795" s="122"/>
      <c r="O1795" s="122"/>
      <c r="P1795" s="155" t="str">
        <f t="shared" ref="P1795:P1857" si="364">IF(C1795="停读","停读",IF(C1795="未进班","未进班",IF(AND(L1795="",F1795&lt;&gt;""),"在读"," ")))</f>
        <v xml:space="preserve"> </v>
      </c>
      <c r="Q1795" s="155" t="str">
        <f>IF(P1795="在读",IF(IFERROR(FIND("一",C1795),0)&gt;0,"一对一",VLOOKUP(LEFT(C1795,3),班级编码!A:H,8,0)),P1795)</f>
        <v xml:space="preserve"> </v>
      </c>
      <c r="R1795" s="157">
        <f t="shared" ref="R1795:R1857" si="365">+C1795</f>
        <v>0</v>
      </c>
      <c r="S1795" s="151">
        <f t="shared" ref="S1795:S1857" si="366">IFERROR(LEFT(E1795,FIND(",",E1795)-1),E1795)</f>
        <v>0</v>
      </c>
      <c r="T1795" s="151" t="str">
        <f t="shared" ref="T1795:T1857" si="367">IF(X1795=Y1795,W1795,V1795)</f>
        <v/>
      </c>
      <c r="U1795" s="151" t="str">
        <f t="shared" ref="U1795:U1857" si="368">IF(X1795=Y1795,V1795,W1795)</f>
        <v/>
      </c>
      <c r="V1795" s="151" t="str">
        <f t="shared" ref="V1795:V1857" si="369">IFERROR(MID(E1795,FIND(",",E1795)+1,FIND("@",SUBSTITUTE(E1795,",","@",2))-FIND(",",E1795)-1),IF(ISERROR(FIND(",",E1795)),"",MID(E1795,FIND(",",E1795)+1,20)))</f>
        <v/>
      </c>
      <c r="W1795" s="151" t="str">
        <f t="shared" ref="W1795:W1857" si="370">IFERROR(MID(E1795,FIND("@",SUBSTITUTE(E1795,",","@",2))+1,10),"")</f>
        <v/>
      </c>
      <c r="X1795" s="151">
        <f t="shared" ref="X1795:X1857" si="371">LEN(V1795)</f>
        <v>0</v>
      </c>
      <c r="Y1795" s="151">
        <f t="shared" ref="Y1795:Y1857" si="372">LENB(V1795)</f>
        <v>0</v>
      </c>
      <c r="Z1795" s="151" t="str">
        <f t="shared" ref="Z1795:Z1857" si="373">IF(COUNTIF(F:F,F1795)&gt;1,"重复","")</f>
        <v/>
      </c>
      <c r="AA1795" s="151">
        <f>COUNTIF($F$2:F1795,F1795)</f>
        <v>0</v>
      </c>
      <c r="AB1795" s="156" t="str">
        <f t="shared" ref="AB1795:AB1857" si="374">IF(IFERROR(FIND("一",C1795),0)&gt;0,"一对一",LEFT(C1795,3))</f>
        <v/>
      </c>
      <c r="AC1795" t="e">
        <f>VLOOKUP(C1795,'2-班级信息'!A:AH,31,0)</f>
        <v>#N/A</v>
      </c>
      <c r="AD1795" t="e">
        <f>VLOOKUP(C1795,'2-班级信息'!A:AH,8,0)</f>
        <v>#N/A</v>
      </c>
      <c r="AE1795" t="e">
        <f t="shared" ref="AE1795:AE1857" si="375">IF(Q1795="一对一","一对一",VLOOKUP(H1795,AG:AH,2,0))</f>
        <v>#N/A</v>
      </c>
      <c r="AF1795" t="e">
        <f t="shared" ref="AF1795:AF1857" si="376">IF(OR(AE1795="幼儿班",AE1795="中学班",AE1795="一对一"),AE1795,IF(OR(AC1795="周日晚上",AC1795="周五晚上",AC1795="周六晚上"),AC1795,IF(OR(AC1795="周六上午",AC1795="周六下午",AC1795="周日上午",AC1795="周日下午",),"小学周末白天班","小学平时"&amp;AD1795&amp;"班")))</f>
        <v>#N/A</v>
      </c>
    </row>
    <row r="1796" spans="1:32">
      <c r="A1796" s="122"/>
      <c r="B1796" s="122"/>
      <c r="C1796" s="122"/>
      <c r="D1796" s="122"/>
      <c r="E1796" s="122"/>
      <c r="F1796" s="122"/>
      <c r="G1796" s="199"/>
      <c r="H1796" s="122"/>
      <c r="I1796" s="122"/>
      <c r="J1796" s="122"/>
      <c r="K1796" s="122"/>
      <c r="L1796" s="122"/>
      <c r="M1796" s="122"/>
      <c r="N1796" s="122"/>
      <c r="O1796" s="122"/>
      <c r="P1796" s="155" t="str">
        <f t="shared" si="364"/>
        <v xml:space="preserve"> </v>
      </c>
      <c r="Q1796" s="155" t="str">
        <f>IF(P1796="在读",IF(IFERROR(FIND("一",C1796),0)&gt;0,"一对一",VLOOKUP(LEFT(C1796,3),班级编码!A:H,8,0)),P1796)</f>
        <v xml:space="preserve"> </v>
      </c>
      <c r="R1796" s="157">
        <f t="shared" si="365"/>
        <v>0</v>
      </c>
      <c r="S1796" s="151">
        <f t="shared" si="366"/>
        <v>0</v>
      </c>
      <c r="T1796" s="151" t="str">
        <f t="shared" si="367"/>
        <v/>
      </c>
      <c r="U1796" s="151" t="str">
        <f t="shared" si="368"/>
        <v/>
      </c>
      <c r="V1796" s="151" t="str">
        <f t="shared" si="369"/>
        <v/>
      </c>
      <c r="W1796" s="151" t="str">
        <f t="shared" si="370"/>
        <v/>
      </c>
      <c r="X1796" s="151">
        <f t="shared" si="371"/>
        <v>0</v>
      </c>
      <c r="Y1796" s="151">
        <f t="shared" si="372"/>
        <v>0</v>
      </c>
      <c r="Z1796" s="151" t="str">
        <f t="shared" si="373"/>
        <v/>
      </c>
      <c r="AA1796" s="151">
        <f>COUNTIF($F$2:F1796,F1796)</f>
        <v>0</v>
      </c>
      <c r="AB1796" s="156" t="str">
        <f t="shared" si="374"/>
        <v/>
      </c>
      <c r="AC1796" t="e">
        <f>VLOOKUP(C1796,'2-班级信息'!A:AH,31,0)</f>
        <v>#N/A</v>
      </c>
      <c r="AD1796" t="e">
        <f>VLOOKUP(C1796,'2-班级信息'!A:AH,8,0)</f>
        <v>#N/A</v>
      </c>
      <c r="AE1796" t="e">
        <f t="shared" si="375"/>
        <v>#N/A</v>
      </c>
      <c r="AF1796" t="e">
        <f t="shared" si="376"/>
        <v>#N/A</v>
      </c>
    </row>
    <row r="1797" spans="1:32">
      <c r="A1797" s="122"/>
      <c r="B1797" s="122"/>
      <c r="C1797" s="122"/>
      <c r="D1797" s="122"/>
      <c r="E1797" s="122"/>
      <c r="F1797" s="122"/>
      <c r="G1797" s="199"/>
      <c r="H1797" s="122"/>
      <c r="I1797" s="122"/>
      <c r="J1797" s="122"/>
      <c r="K1797" s="122"/>
      <c r="L1797" s="122"/>
      <c r="M1797" s="122"/>
      <c r="N1797" s="122"/>
      <c r="O1797" s="122"/>
      <c r="P1797" s="155" t="str">
        <f t="shared" si="364"/>
        <v xml:space="preserve"> </v>
      </c>
      <c r="Q1797" s="155" t="str">
        <f>IF(P1797="在读",IF(IFERROR(FIND("一",C1797),0)&gt;0,"一对一",VLOOKUP(LEFT(C1797,3),班级编码!A:H,8,0)),P1797)</f>
        <v xml:space="preserve"> </v>
      </c>
      <c r="R1797" s="157">
        <f t="shared" si="365"/>
        <v>0</v>
      </c>
      <c r="S1797" s="151">
        <f t="shared" si="366"/>
        <v>0</v>
      </c>
      <c r="T1797" s="151" t="str">
        <f t="shared" si="367"/>
        <v/>
      </c>
      <c r="U1797" s="151" t="str">
        <f t="shared" si="368"/>
        <v/>
      </c>
      <c r="V1797" s="151" t="str">
        <f t="shared" si="369"/>
        <v/>
      </c>
      <c r="W1797" s="151" t="str">
        <f t="shared" si="370"/>
        <v/>
      </c>
      <c r="X1797" s="151">
        <f t="shared" si="371"/>
        <v>0</v>
      </c>
      <c r="Y1797" s="151">
        <f t="shared" si="372"/>
        <v>0</v>
      </c>
      <c r="Z1797" s="151" t="str">
        <f t="shared" si="373"/>
        <v/>
      </c>
      <c r="AA1797" s="151">
        <f>COUNTIF($F$2:F1797,F1797)</f>
        <v>0</v>
      </c>
      <c r="AB1797" s="156" t="str">
        <f t="shared" si="374"/>
        <v/>
      </c>
      <c r="AC1797" t="e">
        <f>VLOOKUP(C1797,'2-班级信息'!A:AH,31,0)</f>
        <v>#N/A</v>
      </c>
      <c r="AD1797" t="e">
        <f>VLOOKUP(C1797,'2-班级信息'!A:AH,8,0)</f>
        <v>#N/A</v>
      </c>
      <c r="AE1797" t="e">
        <f t="shared" si="375"/>
        <v>#N/A</v>
      </c>
      <c r="AF1797" t="e">
        <f t="shared" si="376"/>
        <v>#N/A</v>
      </c>
    </row>
    <row r="1798" spans="1:32">
      <c r="A1798" s="122"/>
      <c r="B1798" s="122"/>
      <c r="C1798" s="122"/>
      <c r="D1798" s="122"/>
      <c r="E1798" s="122"/>
      <c r="F1798" s="122"/>
      <c r="G1798" s="199"/>
      <c r="H1798" s="122"/>
      <c r="I1798" s="122"/>
      <c r="J1798" s="122"/>
      <c r="K1798" s="122"/>
      <c r="L1798" s="122"/>
      <c r="M1798" s="122"/>
      <c r="N1798" s="122"/>
      <c r="O1798" s="122"/>
      <c r="P1798" s="155" t="str">
        <f t="shared" si="364"/>
        <v xml:space="preserve"> </v>
      </c>
      <c r="Q1798" s="155" t="str">
        <f>IF(P1798="在读",IF(IFERROR(FIND("一",C1798),0)&gt;0,"一对一",VLOOKUP(LEFT(C1798,3),班级编码!A:H,8,0)),P1798)</f>
        <v xml:space="preserve"> </v>
      </c>
      <c r="R1798" s="157">
        <f t="shared" si="365"/>
        <v>0</v>
      </c>
      <c r="S1798" s="151">
        <f t="shared" si="366"/>
        <v>0</v>
      </c>
      <c r="T1798" s="151" t="str">
        <f t="shared" si="367"/>
        <v/>
      </c>
      <c r="U1798" s="151" t="str">
        <f t="shared" si="368"/>
        <v/>
      </c>
      <c r="V1798" s="151" t="str">
        <f t="shared" si="369"/>
        <v/>
      </c>
      <c r="W1798" s="151" t="str">
        <f t="shared" si="370"/>
        <v/>
      </c>
      <c r="X1798" s="151">
        <f t="shared" si="371"/>
        <v>0</v>
      </c>
      <c r="Y1798" s="151">
        <f t="shared" si="372"/>
        <v>0</v>
      </c>
      <c r="Z1798" s="151" t="str">
        <f t="shared" si="373"/>
        <v/>
      </c>
      <c r="AA1798" s="151">
        <f>COUNTIF($F$2:F1798,F1798)</f>
        <v>0</v>
      </c>
      <c r="AB1798" s="156" t="str">
        <f t="shared" si="374"/>
        <v/>
      </c>
      <c r="AC1798" t="e">
        <f>VLOOKUP(C1798,'2-班级信息'!A:AH,31,0)</f>
        <v>#N/A</v>
      </c>
      <c r="AD1798" t="e">
        <f>VLOOKUP(C1798,'2-班级信息'!A:AH,8,0)</f>
        <v>#N/A</v>
      </c>
      <c r="AE1798" t="e">
        <f t="shared" si="375"/>
        <v>#N/A</v>
      </c>
      <c r="AF1798" t="e">
        <f t="shared" si="376"/>
        <v>#N/A</v>
      </c>
    </row>
    <row r="1799" spans="1:32">
      <c r="A1799" s="122"/>
      <c r="B1799" s="122"/>
      <c r="C1799" s="122"/>
      <c r="D1799" s="122"/>
      <c r="E1799" s="122"/>
      <c r="F1799" s="122"/>
      <c r="G1799" s="199"/>
      <c r="H1799" s="122"/>
      <c r="I1799" s="122"/>
      <c r="J1799" s="122"/>
      <c r="K1799" s="122"/>
      <c r="L1799" s="122"/>
      <c r="M1799" s="122"/>
      <c r="N1799" s="122"/>
      <c r="O1799" s="122"/>
      <c r="P1799" s="155" t="str">
        <f t="shared" si="364"/>
        <v xml:space="preserve"> </v>
      </c>
      <c r="Q1799" s="155" t="str">
        <f>IF(P1799="在读",IF(IFERROR(FIND("一",C1799),0)&gt;0,"一对一",VLOOKUP(LEFT(C1799,3),班级编码!A:H,8,0)),P1799)</f>
        <v xml:space="preserve"> </v>
      </c>
      <c r="R1799" s="157">
        <f t="shared" si="365"/>
        <v>0</v>
      </c>
      <c r="S1799" s="151">
        <f t="shared" si="366"/>
        <v>0</v>
      </c>
      <c r="T1799" s="151" t="str">
        <f t="shared" si="367"/>
        <v/>
      </c>
      <c r="U1799" s="151" t="str">
        <f t="shared" si="368"/>
        <v/>
      </c>
      <c r="V1799" s="151" t="str">
        <f t="shared" si="369"/>
        <v/>
      </c>
      <c r="W1799" s="151" t="str">
        <f t="shared" si="370"/>
        <v/>
      </c>
      <c r="X1799" s="151">
        <f t="shared" si="371"/>
        <v>0</v>
      </c>
      <c r="Y1799" s="151">
        <f t="shared" si="372"/>
        <v>0</v>
      </c>
      <c r="Z1799" s="151" t="str">
        <f t="shared" si="373"/>
        <v/>
      </c>
      <c r="AA1799" s="151">
        <f>COUNTIF($F$2:F1799,F1799)</f>
        <v>0</v>
      </c>
      <c r="AB1799" s="156" t="str">
        <f t="shared" si="374"/>
        <v/>
      </c>
      <c r="AC1799" t="e">
        <f>VLOOKUP(C1799,'2-班级信息'!A:AH,31,0)</f>
        <v>#N/A</v>
      </c>
      <c r="AD1799" t="e">
        <f>VLOOKUP(C1799,'2-班级信息'!A:AH,8,0)</f>
        <v>#N/A</v>
      </c>
      <c r="AE1799" t="e">
        <f t="shared" si="375"/>
        <v>#N/A</v>
      </c>
      <c r="AF1799" t="e">
        <f t="shared" si="376"/>
        <v>#N/A</v>
      </c>
    </row>
    <row r="1800" spans="1:32">
      <c r="A1800" s="122"/>
      <c r="B1800" s="122"/>
      <c r="C1800" s="122"/>
      <c r="D1800" s="122"/>
      <c r="E1800" s="122"/>
      <c r="F1800" s="122"/>
      <c r="G1800" s="199"/>
      <c r="H1800" s="122"/>
      <c r="I1800" s="122"/>
      <c r="J1800" s="122"/>
      <c r="K1800" s="122"/>
      <c r="L1800" s="122"/>
      <c r="M1800" s="122"/>
      <c r="N1800" s="122"/>
      <c r="O1800" s="122"/>
      <c r="P1800" s="155" t="str">
        <f t="shared" si="364"/>
        <v xml:space="preserve"> </v>
      </c>
      <c r="Q1800" s="155" t="str">
        <f>IF(P1800="在读",IF(IFERROR(FIND("一",C1800),0)&gt;0,"一对一",VLOOKUP(LEFT(C1800,3),班级编码!A:H,8,0)),P1800)</f>
        <v xml:space="preserve"> </v>
      </c>
      <c r="R1800" s="157">
        <f t="shared" si="365"/>
        <v>0</v>
      </c>
      <c r="S1800" s="151">
        <f t="shared" si="366"/>
        <v>0</v>
      </c>
      <c r="T1800" s="151" t="str">
        <f t="shared" si="367"/>
        <v/>
      </c>
      <c r="U1800" s="151" t="str">
        <f t="shared" si="368"/>
        <v/>
      </c>
      <c r="V1800" s="151" t="str">
        <f t="shared" si="369"/>
        <v/>
      </c>
      <c r="W1800" s="151" t="str">
        <f t="shared" si="370"/>
        <v/>
      </c>
      <c r="X1800" s="151">
        <f t="shared" si="371"/>
        <v>0</v>
      </c>
      <c r="Y1800" s="151">
        <f t="shared" si="372"/>
        <v>0</v>
      </c>
      <c r="Z1800" s="151" t="str">
        <f t="shared" si="373"/>
        <v/>
      </c>
      <c r="AA1800" s="151">
        <f>COUNTIF($F$2:F1800,F1800)</f>
        <v>0</v>
      </c>
      <c r="AB1800" s="156" t="str">
        <f t="shared" si="374"/>
        <v/>
      </c>
      <c r="AC1800" t="e">
        <f>VLOOKUP(C1800,'2-班级信息'!A:AH,31,0)</f>
        <v>#N/A</v>
      </c>
      <c r="AD1800" t="e">
        <f>VLOOKUP(C1800,'2-班级信息'!A:AH,8,0)</f>
        <v>#N/A</v>
      </c>
      <c r="AE1800" t="e">
        <f t="shared" si="375"/>
        <v>#N/A</v>
      </c>
      <c r="AF1800" t="e">
        <f t="shared" si="376"/>
        <v>#N/A</v>
      </c>
    </row>
    <row r="1801" spans="1:32">
      <c r="A1801" s="122"/>
      <c r="B1801" s="122"/>
      <c r="C1801" s="122"/>
      <c r="D1801" s="122"/>
      <c r="E1801" s="122"/>
      <c r="F1801" s="122"/>
      <c r="G1801" s="199"/>
      <c r="H1801" s="122"/>
      <c r="I1801" s="122"/>
      <c r="J1801" s="122"/>
      <c r="K1801" s="122"/>
      <c r="L1801" s="122"/>
      <c r="M1801" s="122"/>
      <c r="N1801" s="122"/>
      <c r="O1801" s="122"/>
      <c r="P1801" s="155" t="str">
        <f t="shared" si="364"/>
        <v xml:space="preserve"> </v>
      </c>
      <c r="Q1801" s="155" t="str">
        <f>IF(P1801="在读",IF(IFERROR(FIND("一",C1801),0)&gt;0,"一对一",VLOOKUP(LEFT(C1801,3),班级编码!A:H,8,0)),P1801)</f>
        <v xml:space="preserve"> </v>
      </c>
      <c r="R1801" s="157">
        <f t="shared" si="365"/>
        <v>0</v>
      </c>
      <c r="S1801" s="151">
        <f t="shared" si="366"/>
        <v>0</v>
      </c>
      <c r="T1801" s="151" t="str">
        <f t="shared" si="367"/>
        <v/>
      </c>
      <c r="U1801" s="151" t="str">
        <f t="shared" si="368"/>
        <v/>
      </c>
      <c r="V1801" s="151" t="str">
        <f t="shared" si="369"/>
        <v/>
      </c>
      <c r="W1801" s="151" t="str">
        <f t="shared" si="370"/>
        <v/>
      </c>
      <c r="X1801" s="151">
        <f t="shared" si="371"/>
        <v>0</v>
      </c>
      <c r="Y1801" s="151">
        <f t="shared" si="372"/>
        <v>0</v>
      </c>
      <c r="Z1801" s="151" t="str">
        <f t="shared" si="373"/>
        <v/>
      </c>
      <c r="AA1801" s="151">
        <f>COUNTIF($F$2:F1801,F1801)</f>
        <v>0</v>
      </c>
      <c r="AB1801" s="156" t="str">
        <f t="shared" si="374"/>
        <v/>
      </c>
      <c r="AC1801" t="e">
        <f>VLOOKUP(C1801,'2-班级信息'!A:AH,31,0)</f>
        <v>#N/A</v>
      </c>
      <c r="AD1801" t="e">
        <f>VLOOKUP(C1801,'2-班级信息'!A:AH,8,0)</f>
        <v>#N/A</v>
      </c>
      <c r="AE1801" t="e">
        <f t="shared" si="375"/>
        <v>#N/A</v>
      </c>
      <c r="AF1801" t="e">
        <f t="shared" si="376"/>
        <v>#N/A</v>
      </c>
    </row>
    <row r="1802" spans="1:32">
      <c r="A1802" s="122"/>
      <c r="B1802" s="122"/>
      <c r="C1802" s="122"/>
      <c r="D1802" s="122"/>
      <c r="E1802" s="122"/>
      <c r="F1802" s="122"/>
      <c r="G1802" s="199"/>
      <c r="H1802" s="122"/>
      <c r="I1802" s="122"/>
      <c r="J1802" s="122"/>
      <c r="K1802" s="122"/>
      <c r="L1802" s="122"/>
      <c r="M1802" s="122"/>
      <c r="N1802" s="122"/>
      <c r="O1802" s="122"/>
      <c r="P1802" s="155" t="str">
        <f t="shared" si="364"/>
        <v xml:space="preserve"> </v>
      </c>
      <c r="Q1802" s="155" t="str">
        <f>IF(P1802="在读",IF(IFERROR(FIND("一",C1802),0)&gt;0,"一对一",VLOOKUP(LEFT(C1802,3),班级编码!A:H,8,0)),P1802)</f>
        <v xml:space="preserve"> </v>
      </c>
      <c r="R1802" s="157">
        <f t="shared" si="365"/>
        <v>0</v>
      </c>
      <c r="S1802" s="151">
        <f t="shared" si="366"/>
        <v>0</v>
      </c>
      <c r="T1802" s="151" t="str">
        <f t="shared" si="367"/>
        <v/>
      </c>
      <c r="U1802" s="151" t="str">
        <f t="shared" si="368"/>
        <v/>
      </c>
      <c r="V1802" s="151" t="str">
        <f t="shared" si="369"/>
        <v/>
      </c>
      <c r="W1802" s="151" t="str">
        <f t="shared" si="370"/>
        <v/>
      </c>
      <c r="X1802" s="151">
        <f t="shared" si="371"/>
        <v>0</v>
      </c>
      <c r="Y1802" s="151">
        <f t="shared" si="372"/>
        <v>0</v>
      </c>
      <c r="Z1802" s="151" t="str">
        <f t="shared" si="373"/>
        <v/>
      </c>
      <c r="AA1802" s="151">
        <f>COUNTIF($F$2:F1802,F1802)</f>
        <v>0</v>
      </c>
      <c r="AB1802" s="156" t="str">
        <f t="shared" si="374"/>
        <v/>
      </c>
      <c r="AC1802" t="e">
        <f>VLOOKUP(C1802,'2-班级信息'!A:AH,31,0)</f>
        <v>#N/A</v>
      </c>
      <c r="AD1802" t="e">
        <f>VLOOKUP(C1802,'2-班级信息'!A:AH,8,0)</f>
        <v>#N/A</v>
      </c>
      <c r="AE1802" t="e">
        <f t="shared" si="375"/>
        <v>#N/A</v>
      </c>
      <c r="AF1802" t="e">
        <f t="shared" si="376"/>
        <v>#N/A</v>
      </c>
    </row>
    <row r="1803" spans="1:32">
      <c r="A1803" s="122"/>
      <c r="B1803" s="122"/>
      <c r="C1803" s="122"/>
      <c r="D1803" s="122"/>
      <c r="E1803" s="122"/>
      <c r="F1803" s="122"/>
      <c r="G1803" s="199"/>
      <c r="H1803" s="122"/>
      <c r="I1803" s="122"/>
      <c r="J1803" s="122"/>
      <c r="K1803" s="122"/>
      <c r="L1803" s="122"/>
      <c r="M1803" s="122"/>
      <c r="N1803" s="122"/>
      <c r="O1803" s="122"/>
      <c r="P1803" s="155" t="str">
        <f t="shared" si="364"/>
        <v xml:space="preserve"> </v>
      </c>
      <c r="Q1803" s="155" t="str">
        <f>IF(P1803="在读",IF(IFERROR(FIND("一",C1803),0)&gt;0,"一对一",VLOOKUP(LEFT(C1803,3),班级编码!A:H,8,0)),P1803)</f>
        <v xml:space="preserve"> </v>
      </c>
      <c r="R1803" s="157">
        <f t="shared" si="365"/>
        <v>0</v>
      </c>
      <c r="S1803" s="151">
        <f t="shared" si="366"/>
        <v>0</v>
      </c>
      <c r="T1803" s="151" t="str">
        <f t="shared" si="367"/>
        <v/>
      </c>
      <c r="U1803" s="151" t="str">
        <f t="shared" si="368"/>
        <v/>
      </c>
      <c r="V1803" s="151" t="str">
        <f t="shared" si="369"/>
        <v/>
      </c>
      <c r="W1803" s="151" t="str">
        <f t="shared" si="370"/>
        <v/>
      </c>
      <c r="X1803" s="151">
        <f t="shared" si="371"/>
        <v>0</v>
      </c>
      <c r="Y1803" s="151">
        <f t="shared" si="372"/>
        <v>0</v>
      </c>
      <c r="Z1803" s="151" t="str">
        <f t="shared" si="373"/>
        <v/>
      </c>
      <c r="AA1803" s="151">
        <f>COUNTIF($F$2:F1803,F1803)</f>
        <v>0</v>
      </c>
      <c r="AB1803" s="156" t="str">
        <f t="shared" si="374"/>
        <v/>
      </c>
      <c r="AC1803" t="e">
        <f>VLOOKUP(C1803,'2-班级信息'!A:AH,31,0)</f>
        <v>#N/A</v>
      </c>
      <c r="AD1803" t="e">
        <f>VLOOKUP(C1803,'2-班级信息'!A:AH,8,0)</f>
        <v>#N/A</v>
      </c>
      <c r="AE1803" t="e">
        <f t="shared" si="375"/>
        <v>#N/A</v>
      </c>
      <c r="AF1803" t="e">
        <f t="shared" si="376"/>
        <v>#N/A</v>
      </c>
    </row>
    <row r="1804" spans="1:32">
      <c r="A1804" s="122"/>
      <c r="B1804" s="122"/>
      <c r="C1804" s="122"/>
      <c r="D1804" s="122"/>
      <c r="E1804" s="122"/>
      <c r="F1804" s="122"/>
      <c r="G1804" s="199"/>
      <c r="H1804" s="122"/>
      <c r="I1804" s="122"/>
      <c r="J1804" s="122"/>
      <c r="K1804" s="122"/>
      <c r="L1804" s="122"/>
      <c r="M1804" s="122"/>
      <c r="N1804" s="122"/>
      <c r="O1804" s="122"/>
      <c r="P1804" s="155" t="str">
        <f t="shared" si="364"/>
        <v xml:space="preserve"> </v>
      </c>
      <c r="Q1804" s="155" t="str">
        <f>IF(P1804="在读",IF(IFERROR(FIND("一",C1804),0)&gt;0,"一对一",VLOOKUP(LEFT(C1804,3),班级编码!A:H,8,0)),P1804)</f>
        <v xml:space="preserve"> </v>
      </c>
      <c r="R1804" s="157">
        <f t="shared" si="365"/>
        <v>0</v>
      </c>
      <c r="S1804" s="151">
        <f t="shared" si="366"/>
        <v>0</v>
      </c>
      <c r="T1804" s="151" t="str">
        <f t="shared" si="367"/>
        <v/>
      </c>
      <c r="U1804" s="151" t="str">
        <f t="shared" si="368"/>
        <v/>
      </c>
      <c r="V1804" s="151" t="str">
        <f t="shared" si="369"/>
        <v/>
      </c>
      <c r="W1804" s="151" t="str">
        <f t="shared" si="370"/>
        <v/>
      </c>
      <c r="X1804" s="151">
        <f t="shared" si="371"/>
        <v>0</v>
      </c>
      <c r="Y1804" s="151">
        <f t="shared" si="372"/>
        <v>0</v>
      </c>
      <c r="Z1804" s="151" t="str">
        <f t="shared" si="373"/>
        <v/>
      </c>
      <c r="AA1804" s="151">
        <f>COUNTIF($F$2:F1804,F1804)</f>
        <v>0</v>
      </c>
      <c r="AB1804" s="156" t="str">
        <f t="shared" si="374"/>
        <v/>
      </c>
      <c r="AC1804" t="e">
        <f>VLOOKUP(C1804,'2-班级信息'!A:AH,31,0)</f>
        <v>#N/A</v>
      </c>
      <c r="AD1804" t="e">
        <f>VLOOKUP(C1804,'2-班级信息'!A:AH,8,0)</f>
        <v>#N/A</v>
      </c>
      <c r="AE1804" t="e">
        <f t="shared" si="375"/>
        <v>#N/A</v>
      </c>
      <c r="AF1804" t="e">
        <f t="shared" si="376"/>
        <v>#N/A</v>
      </c>
    </row>
    <row r="1805" spans="1:32">
      <c r="A1805" s="122"/>
      <c r="B1805" s="122"/>
      <c r="C1805" s="122"/>
      <c r="D1805" s="122"/>
      <c r="E1805" s="122"/>
      <c r="F1805" s="122"/>
      <c r="G1805" s="199"/>
      <c r="H1805" s="122"/>
      <c r="I1805" s="122"/>
      <c r="J1805" s="122"/>
      <c r="K1805" s="122"/>
      <c r="L1805" s="122"/>
      <c r="M1805" s="122"/>
      <c r="N1805" s="122"/>
      <c r="O1805" s="122"/>
      <c r="P1805" s="155" t="str">
        <f t="shared" si="364"/>
        <v xml:space="preserve"> </v>
      </c>
      <c r="Q1805" s="155" t="str">
        <f>IF(P1805="在读",IF(IFERROR(FIND("一",C1805),0)&gt;0,"一对一",VLOOKUP(LEFT(C1805,3),班级编码!A:H,8,0)),P1805)</f>
        <v xml:space="preserve"> </v>
      </c>
      <c r="R1805" s="157">
        <f t="shared" si="365"/>
        <v>0</v>
      </c>
      <c r="S1805" s="151">
        <f t="shared" si="366"/>
        <v>0</v>
      </c>
      <c r="T1805" s="151" t="str">
        <f t="shared" si="367"/>
        <v/>
      </c>
      <c r="U1805" s="151" t="str">
        <f t="shared" si="368"/>
        <v/>
      </c>
      <c r="V1805" s="151" t="str">
        <f t="shared" si="369"/>
        <v/>
      </c>
      <c r="W1805" s="151" t="str">
        <f t="shared" si="370"/>
        <v/>
      </c>
      <c r="X1805" s="151">
        <f t="shared" si="371"/>
        <v>0</v>
      </c>
      <c r="Y1805" s="151">
        <f t="shared" si="372"/>
        <v>0</v>
      </c>
      <c r="Z1805" s="151" t="str">
        <f t="shared" si="373"/>
        <v/>
      </c>
      <c r="AA1805" s="151">
        <f>COUNTIF($F$2:F1805,F1805)</f>
        <v>0</v>
      </c>
      <c r="AB1805" s="156" t="str">
        <f t="shared" si="374"/>
        <v/>
      </c>
      <c r="AC1805" t="e">
        <f>VLOOKUP(C1805,'2-班级信息'!A:AH,31,0)</f>
        <v>#N/A</v>
      </c>
      <c r="AD1805" t="e">
        <f>VLOOKUP(C1805,'2-班级信息'!A:AH,8,0)</f>
        <v>#N/A</v>
      </c>
      <c r="AE1805" t="e">
        <f t="shared" si="375"/>
        <v>#N/A</v>
      </c>
      <c r="AF1805" t="e">
        <f t="shared" si="376"/>
        <v>#N/A</v>
      </c>
    </row>
    <row r="1806" spans="1:32">
      <c r="A1806" s="122"/>
      <c r="B1806" s="122"/>
      <c r="C1806" s="122"/>
      <c r="D1806" s="122"/>
      <c r="E1806" s="122"/>
      <c r="F1806" s="122"/>
      <c r="G1806" s="199"/>
      <c r="H1806" s="122"/>
      <c r="I1806" s="122"/>
      <c r="J1806" s="122"/>
      <c r="K1806" s="122"/>
      <c r="L1806" s="122"/>
      <c r="M1806" s="122"/>
      <c r="N1806" s="122"/>
      <c r="O1806" s="122"/>
      <c r="P1806" s="155" t="str">
        <f t="shared" si="364"/>
        <v xml:space="preserve"> </v>
      </c>
      <c r="Q1806" s="155" t="str">
        <f>IF(P1806="在读",IF(IFERROR(FIND("一",C1806),0)&gt;0,"一对一",VLOOKUP(LEFT(C1806,3),班级编码!A:H,8,0)),P1806)</f>
        <v xml:space="preserve"> </v>
      </c>
      <c r="R1806" s="157">
        <f t="shared" si="365"/>
        <v>0</v>
      </c>
      <c r="S1806" s="151">
        <f t="shared" si="366"/>
        <v>0</v>
      </c>
      <c r="T1806" s="151" t="str">
        <f t="shared" si="367"/>
        <v/>
      </c>
      <c r="U1806" s="151" t="str">
        <f t="shared" si="368"/>
        <v/>
      </c>
      <c r="V1806" s="151" t="str">
        <f t="shared" si="369"/>
        <v/>
      </c>
      <c r="W1806" s="151" t="str">
        <f t="shared" si="370"/>
        <v/>
      </c>
      <c r="X1806" s="151">
        <f t="shared" si="371"/>
        <v>0</v>
      </c>
      <c r="Y1806" s="151">
        <f t="shared" si="372"/>
        <v>0</v>
      </c>
      <c r="Z1806" s="151" t="str">
        <f t="shared" si="373"/>
        <v/>
      </c>
      <c r="AA1806" s="151">
        <f>COUNTIF($F$2:F1806,F1806)</f>
        <v>0</v>
      </c>
      <c r="AB1806" s="156" t="str">
        <f t="shared" si="374"/>
        <v/>
      </c>
      <c r="AC1806" t="e">
        <f>VLOOKUP(C1806,'2-班级信息'!A:AH,31,0)</f>
        <v>#N/A</v>
      </c>
      <c r="AD1806" t="e">
        <f>VLOOKUP(C1806,'2-班级信息'!A:AH,8,0)</f>
        <v>#N/A</v>
      </c>
      <c r="AE1806" t="e">
        <f t="shared" si="375"/>
        <v>#N/A</v>
      </c>
      <c r="AF1806" t="e">
        <f t="shared" si="376"/>
        <v>#N/A</v>
      </c>
    </row>
    <row r="1807" spans="1:32">
      <c r="A1807" s="122"/>
      <c r="B1807" s="122"/>
      <c r="C1807" s="122"/>
      <c r="D1807" s="122"/>
      <c r="E1807" s="122"/>
      <c r="F1807" s="122"/>
      <c r="G1807" s="199"/>
      <c r="H1807" s="122"/>
      <c r="I1807" s="122"/>
      <c r="J1807" s="122"/>
      <c r="K1807" s="122"/>
      <c r="L1807" s="122"/>
      <c r="M1807" s="122"/>
      <c r="N1807" s="122"/>
      <c r="O1807" s="122"/>
      <c r="P1807" s="155" t="str">
        <f t="shared" si="364"/>
        <v xml:space="preserve"> </v>
      </c>
      <c r="Q1807" s="155" t="str">
        <f>IF(P1807="在读",IF(IFERROR(FIND("一",C1807),0)&gt;0,"一对一",VLOOKUP(LEFT(C1807,3),班级编码!A:H,8,0)),P1807)</f>
        <v xml:space="preserve"> </v>
      </c>
      <c r="R1807" s="157">
        <f t="shared" si="365"/>
        <v>0</v>
      </c>
      <c r="S1807" s="151">
        <f t="shared" si="366"/>
        <v>0</v>
      </c>
      <c r="T1807" s="151" t="str">
        <f t="shared" si="367"/>
        <v/>
      </c>
      <c r="U1807" s="151" t="str">
        <f t="shared" si="368"/>
        <v/>
      </c>
      <c r="V1807" s="151" t="str">
        <f t="shared" si="369"/>
        <v/>
      </c>
      <c r="W1807" s="151" t="str">
        <f t="shared" si="370"/>
        <v/>
      </c>
      <c r="X1807" s="151">
        <f t="shared" si="371"/>
        <v>0</v>
      </c>
      <c r="Y1807" s="151">
        <f t="shared" si="372"/>
        <v>0</v>
      </c>
      <c r="Z1807" s="151" t="str">
        <f t="shared" si="373"/>
        <v/>
      </c>
      <c r="AA1807" s="151">
        <f>COUNTIF($F$2:F1807,F1807)</f>
        <v>0</v>
      </c>
      <c r="AB1807" s="156" t="str">
        <f t="shared" si="374"/>
        <v/>
      </c>
      <c r="AC1807" t="e">
        <f>VLOOKUP(C1807,'2-班级信息'!A:AH,31,0)</f>
        <v>#N/A</v>
      </c>
      <c r="AD1807" t="e">
        <f>VLOOKUP(C1807,'2-班级信息'!A:AH,8,0)</f>
        <v>#N/A</v>
      </c>
      <c r="AE1807" t="e">
        <f t="shared" si="375"/>
        <v>#N/A</v>
      </c>
      <c r="AF1807" t="e">
        <f t="shared" si="376"/>
        <v>#N/A</v>
      </c>
    </row>
    <row r="1808" spans="1:32">
      <c r="A1808" s="122"/>
      <c r="B1808" s="122"/>
      <c r="C1808" s="122"/>
      <c r="D1808" s="122"/>
      <c r="E1808" s="122"/>
      <c r="F1808" s="122"/>
      <c r="G1808" s="199"/>
      <c r="H1808" s="122"/>
      <c r="I1808" s="122"/>
      <c r="J1808" s="122"/>
      <c r="K1808" s="122"/>
      <c r="L1808" s="122"/>
      <c r="M1808" s="122"/>
      <c r="N1808" s="122"/>
      <c r="O1808" s="122"/>
      <c r="P1808" s="155" t="str">
        <f t="shared" si="364"/>
        <v xml:space="preserve"> </v>
      </c>
      <c r="Q1808" s="155" t="str">
        <f>IF(P1808="在读",IF(IFERROR(FIND("一",C1808),0)&gt;0,"一对一",VLOOKUP(LEFT(C1808,3),班级编码!A:H,8,0)),P1808)</f>
        <v xml:space="preserve"> </v>
      </c>
      <c r="R1808" s="157">
        <f t="shared" si="365"/>
        <v>0</v>
      </c>
      <c r="S1808" s="151">
        <f t="shared" si="366"/>
        <v>0</v>
      </c>
      <c r="T1808" s="151" t="str">
        <f t="shared" si="367"/>
        <v/>
      </c>
      <c r="U1808" s="151" t="str">
        <f t="shared" si="368"/>
        <v/>
      </c>
      <c r="V1808" s="151" t="str">
        <f t="shared" si="369"/>
        <v/>
      </c>
      <c r="W1808" s="151" t="str">
        <f t="shared" si="370"/>
        <v/>
      </c>
      <c r="X1808" s="151">
        <f t="shared" si="371"/>
        <v>0</v>
      </c>
      <c r="Y1808" s="151">
        <f t="shared" si="372"/>
        <v>0</v>
      </c>
      <c r="Z1808" s="151" t="str">
        <f t="shared" si="373"/>
        <v/>
      </c>
      <c r="AA1808" s="151">
        <f>COUNTIF($F$2:F1808,F1808)</f>
        <v>0</v>
      </c>
      <c r="AB1808" s="156" t="str">
        <f t="shared" si="374"/>
        <v/>
      </c>
      <c r="AC1808" t="e">
        <f>VLOOKUP(C1808,'2-班级信息'!A:AH,31,0)</f>
        <v>#N/A</v>
      </c>
      <c r="AD1808" t="e">
        <f>VLOOKUP(C1808,'2-班级信息'!A:AH,8,0)</f>
        <v>#N/A</v>
      </c>
      <c r="AE1808" t="e">
        <f t="shared" si="375"/>
        <v>#N/A</v>
      </c>
      <c r="AF1808" t="e">
        <f t="shared" si="376"/>
        <v>#N/A</v>
      </c>
    </row>
    <row r="1809" spans="1:32">
      <c r="A1809" s="122"/>
      <c r="B1809" s="122"/>
      <c r="C1809" s="122"/>
      <c r="D1809" s="122"/>
      <c r="E1809" s="122"/>
      <c r="F1809" s="122"/>
      <c r="G1809" s="199"/>
      <c r="H1809" s="122"/>
      <c r="I1809" s="122"/>
      <c r="J1809" s="122"/>
      <c r="K1809" s="122"/>
      <c r="L1809" s="122"/>
      <c r="M1809" s="122"/>
      <c r="N1809" s="122"/>
      <c r="O1809" s="122"/>
      <c r="P1809" s="155" t="str">
        <f t="shared" si="364"/>
        <v xml:space="preserve"> </v>
      </c>
      <c r="Q1809" s="155" t="str">
        <f>IF(P1809="在读",IF(IFERROR(FIND("一",C1809),0)&gt;0,"一对一",VLOOKUP(LEFT(C1809,3),班级编码!A:H,8,0)),P1809)</f>
        <v xml:space="preserve"> </v>
      </c>
      <c r="R1809" s="157">
        <f t="shared" si="365"/>
        <v>0</v>
      </c>
      <c r="S1809" s="151">
        <f t="shared" si="366"/>
        <v>0</v>
      </c>
      <c r="T1809" s="151" t="str">
        <f t="shared" si="367"/>
        <v/>
      </c>
      <c r="U1809" s="151" t="str">
        <f t="shared" si="368"/>
        <v/>
      </c>
      <c r="V1809" s="151" t="str">
        <f t="shared" si="369"/>
        <v/>
      </c>
      <c r="W1809" s="151" t="str">
        <f t="shared" si="370"/>
        <v/>
      </c>
      <c r="X1809" s="151">
        <f t="shared" si="371"/>
        <v>0</v>
      </c>
      <c r="Y1809" s="151">
        <f t="shared" si="372"/>
        <v>0</v>
      </c>
      <c r="Z1809" s="151" t="str">
        <f t="shared" si="373"/>
        <v/>
      </c>
      <c r="AA1809" s="151">
        <f>COUNTIF($F$2:F1809,F1809)</f>
        <v>0</v>
      </c>
      <c r="AB1809" s="156" t="str">
        <f t="shared" si="374"/>
        <v/>
      </c>
      <c r="AC1809" t="e">
        <f>VLOOKUP(C1809,'2-班级信息'!A:AH,31,0)</f>
        <v>#N/A</v>
      </c>
      <c r="AD1809" t="e">
        <f>VLOOKUP(C1809,'2-班级信息'!A:AH,8,0)</f>
        <v>#N/A</v>
      </c>
      <c r="AE1809" t="e">
        <f t="shared" si="375"/>
        <v>#N/A</v>
      </c>
      <c r="AF1809" t="e">
        <f t="shared" si="376"/>
        <v>#N/A</v>
      </c>
    </row>
    <row r="1810" spans="1:32">
      <c r="A1810" s="122"/>
      <c r="B1810" s="122"/>
      <c r="C1810" s="122"/>
      <c r="D1810" s="122"/>
      <c r="E1810" s="122"/>
      <c r="F1810" s="122"/>
      <c r="G1810" s="199"/>
      <c r="H1810" s="122"/>
      <c r="I1810" s="122"/>
      <c r="J1810" s="122"/>
      <c r="K1810" s="122"/>
      <c r="L1810" s="122"/>
      <c r="M1810" s="122"/>
      <c r="N1810" s="122"/>
      <c r="O1810" s="122"/>
      <c r="P1810" s="155" t="str">
        <f t="shared" si="364"/>
        <v xml:space="preserve"> </v>
      </c>
      <c r="Q1810" s="155" t="str">
        <f>IF(P1810="在读",IF(IFERROR(FIND("一",C1810),0)&gt;0,"一对一",VLOOKUP(LEFT(C1810,3),班级编码!A:H,8,0)),P1810)</f>
        <v xml:space="preserve"> </v>
      </c>
      <c r="R1810" s="157">
        <f t="shared" si="365"/>
        <v>0</v>
      </c>
      <c r="S1810" s="151">
        <f t="shared" si="366"/>
        <v>0</v>
      </c>
      <c r="T1810" s="151" t="str">
        <f t="shared" si="367"/>
        <v/>
      </c>
      <c r="U1810" s="151" t="str">
        <f t="shared" si="368"/>
        <v/>
      </c>
      <c r="V1810" s="151" t="str">
        <f t="shared" si="369"/>
        <v/>
      </c>
      <c r="W1810" s="151" t="str">
        <f t="shared" si="370"/>
        <v/>
      </c>
      <c r="X1810" s="151">
        <f t="shared" si="371"/>
        <v>0</v>
      </c>
      <c r="Y1810" s="151">
        <f t="shared" si="372"/>
        <v>0</v>
      </c>
      <c r="Z1810" s="151" t="str">
        <f t="shared" si="373"/>
        <v/>
      </c>
      <c r="AA1810" s="151">
        <f>COUNTIF($F$2:F1810,F1810)</f>
        <v>0</v>
      </c>
      <c r="AB1810" s="156" t="str">
        <f t="shared" si="374"/>
        <v/>
      </c>
      <c r="AC1810" t="e">
        <f>VLOOKUP(C1810,'2-班级信息'!A:AH,31,0)</f>
        <v>#N/A</v>
      </c>
      <c r="AD1810" t="e">
        <f>VLOOKUP(C1810,'2-班级信息'!A:AH,8,0)</f>
        <v>#N/A</v>
      </c>
      <c r="AE1810" t="e">
        <f t="shared" si="375"/>
        <v>#N/A</v>
      </c>
      <c r="AF1810" t="e">
        <f t="shared" si="376"/>
        <v>#N/A</v>
      </c>
    </row>
    <row r="1811" spans="1:32">
      <c r="A1811" s="122"/>
      <c r="B1811" s="122"/>
      <c r="C1811" s="122"/>
      <c r="D1811" s="122"/>
      <c r="E1811" s="122"/>
      <c r="F1811" s="122"/>
      <c r="G1811" s="199"/>
      <c r="H1811" s="122"/>
      <c r="I1811" s="122"/>
      <c r="J1811" s="122"/>
      <c r="K1811" s="122"/>
      <c r="L1811" s="122"/>
      <c r="M1811" s="122"/>
      <c r="N1811" s="122"/>
      <c r="O1811" s="122"/>
      <c r="P1811" s="155" t="str">
        <f t="shared" si="364"/>
        <v xml:space="preserve"> </v>
      </c>
      <c r="Q1811" s="155" t="str">
        <f>IF(P1811="在读",IF(IFERROR(FIND("一",C1811),0)&gt;0,"一对一",VLOOKUP(LEFT(C1811,3),班级编码!A:H,8,0)),P1811)</f>
        <v xml:space="preserve"> </v>
      </c>
      <c r="R1811" s="157">
        <f t="shared" si="365"/>
        <v>0</v>
      </c>
      <c r="S1811" s="151">
        <f t="shared" si="366"/>
        <v>0</v>
      </c>
      <c r="T1811" s="151" t="str">
        <f t="shared" si="367"/>
        <v/>
      </c>
      <c r="U1811" s="151" t="str">
        <f t="shared" si="368"/>
        <v/>
      </c>
      <c r="V1811" s="151" t="str">
        <f t="shared" si="369"/>
        <v/>
      </c>
      <c r="W1811" s="151" t="str">
        <f t="shared" si="370"/>
        <v/>
      </c>
      <c r="X1811" s="151">
        <f t="shared" si="371"/>
        <v>0</v>
      </c>
      <c r="Y1811" s="151">
        <f t="shared" si="372"/>
        <v>0</v>
      </c>
      <c r="Z1811" s="151" t="str">
        <f t="shared" si="373"/>
        <v/>
      </c>
      <c r="AA1811" s="151">
        <f>COUNTIF($F$2:F1811,F1811)</f>
        <v>0</v>
      </c>
      <c r="AB1811" s="156" t="str">
        <f t="shared" si="374"/>
        <v/>
      </c>
      <c r="AC1811" t="e">
        <f>VLOOKUP(C1811,'2-班级信息'!A:AH,31,0)</f>
        <v>#N/A</v>
      </c>
      <c r="AD1811" t="e">
        <f>VLOOKUP(C1811,'2-班级信息'!A:AH,8,0)</f>
        <v>#N/A</v>
      </c>
      <c r="AE1811" t="e">
        <f t="shared" si="375"/>
        <v>#N/A</v>
      </c>
      <c r="AF1811" t="e">
        <f t="shared" si="376"/>
        <v>#N/A</v>
      </c>
    </row>
    <row r="1812" spans="1:32">
      <c r="A1812" s="122"/>
      <c r="B1812" s="122"/>
      <c r="C1812" s="122"/>
      <c r="D1812" s="122"/>
      <c r="E1812" s="122"/>
      <c r="F1812" s="122"/>
      <c r="G1812" s="199"/>
      <c r="H1812" s="122"/>
      <c r="I1812" s="122"/>
      <c r="J1812" s="122"/>
      <c r="K1812" s="122"/>
      <c r="L1812" s="122"/>
      <c r="M1812" s="122"/>
      <c r="N1812" s="122"/>
      <c r="O1812" s="122"/>
      <c r="P1812" s="155" t="str">
        <f t="shared" si="364"/>
        <v xml:space="preserve"> </v>
      </c>
      <c r="Q1812" s="155" t="str">
        <f>IF(P1812="在读",IF(IFERROR(FIND("一",C1812),0)&gt;0,"一对一",VLOOKUP(LEFT(C1812,3),班级编码!A:H,8,0)),P1812)</f>
        <v xml:space="preserve"> </v>
      </c>
      <c r="R1812" s="157">
        <f t="shared" si="365"/>
        <v>0</v>
      </c>
      <c r="S1812" s="151">
        <f t="shared" si="366"/>
        <v>0</v>
      </c>
      <c r="T1812" s="151" t="str">
        <f t="shared" si="367"/>
        <v/>
      </c>
      <c r="U1812" s="151" t="str">
        <f t="shared" si="368"/>
        <v/>
      </c>
      <c r="V1812" s="151" t="str">
        <f t="shared" si="369"/>
        <v/>
      </c>
      <c r="W1812" s="151" t="str">
        <f t="shared" si="370"/>
        <v/>
      </c>
      <c r="X1812" s="151">
        <f t="shared" si="371"/>
        <v>0</v>
      </c>
      <c r="Y1812" s="151">
        <f t="shared" si="372"/>
        <v>0</v>
      </c>
      <c r="Z1812" s="151" t="str">
        <f t="shared" si="373"/>
        <v/>
      </c>
      <c r="AA1812" s="151">
        <f>COUNTIF($F$2:F1812,F1812)</f>
        <v>0</v>
      </c>
      <c r="AB1812" s="156" t="str">
        <f t="shared" si="374"/>
        <v/>
      </c>
      <c r="AC1812" t="e">
        <f>VLOOKUP(C1812,'2-班级信息'!A:AH,31,0)</f>
        <v>#N/A</v>
      </c>
      <c r="AD1812" t="e">
        <f>VLOOKUP(C1812,'2-班级信息'!A:AH,8,0)</f>
        <v>#N/A</v>
      </c>
      <c r="AE1812" t="e">
        <f t="shared" si="375"/>
        <v>#N/A</v>
      </c>
      <c r="AF1812" t="e">
        <f t="shared" si="376"/>
        <v>#N/A</v>
      </c>
    </row>
    <row r="1813" spans="1:32">
      <c r="A1813" s="122"/>
      <c r="B1813" s="122"/>
      <c r="C1813" s="122"/>
      <c r="D1813" s="122"/>
      <c r="E1813" s="122"/>
      <c r="F1813" s="122"/>
      <c r="G1813" s="199"/>
      <c r="H1813" s="122"/>
      <c r="I1813" s="122"/>
      <c r="J1813" s="122"/>
      <c r="K1813" s="122"/>
      <c r="L1813" s="122"/>
      <c r="M1813" s="122"/>
      <c r="N1813" s="122"/>
      <c r="O1813" s="122"/>
      <c r="P1813" s="155" t="str">
        <f t="shared" si="364"/>
        <v xml:space="preserve"> </v>
      </c>
      <c r="Q1813" s="155" t="str">
        <f>IF(P1813="在读",IF(IFERROR(FIND("一",C1813),0)&gt;0,"一对一",VLOOKUP(LEFT(C1813,3),班级编码!A:H,8,0)),P1813)</f>
        <v xml:space="preserve"> </v>
      </c>
      <c r="R1813" s="157">
        <f t="shared" si="365"/>
        <v>0</v>
      </c>
      <c r="S1813" s="151">
        <f t="shared" si="366"/>
        <v>0</v>
      </c>
      <c r="T1813" s="151" t="str">
        <f t="shared" si="367"/>
        <v/>
      </c>
      <c r="U1813" s="151" t="str">
        <f t="shared" si="368"/>
        <v/>
      </c>
      <c r="V1813" s="151" t="str">
        <f t="shared" si="369"/>
        <v/>
      </c>
      <c r="W1813" s="151" t="str">
        <f t="shared" si="370"/>
        <v/>
      </c>
      <c r="X1813" s="151">
        <f t="shared" si="371"/>
        <v>0</v>
      </c>
      <c r="Y1813" s="151">
        <f t="shared" si="372"/>
        <v>0</v>
      </c>
      <c r="Z1813" s="151" t="str">
        <f t="shared" si="373"/>
        <v/>
      </c>
      <c r="AA1813" s="151">
        <f>COUNTIF($F$2:F1813,F1813)</f>
        <v>0</v>
      </c>
      <c r="AB1813" s="156" t="str">
        <f t="shared" si="374"/>
        <v/>
      </c>
      <c r="AC1813" t="e">
        <f>VLOOKUP(C1813,'2-班级信息'!A:AH,31,0)</f>
        <v>#N/A</v>
      </c>
      <c r="AD1813" t="e">
        <f>VLOOKUP(C1813,'2-班级信息'!A:AH,8,0)</f>
        <v>#N/A</v>
      </c>
      <c r="AE1813" t="e">
        <f t="shared" si="375"/>
        <v>#N/A</v>
      </c>
      <c r="AF1813" t="e">
        <f t="shared" si="376"/>
        <v>#N/A</v>
      </c>
    </row>
    <row r="1814" spans="1:32">
      <c r="A1814" s="122"/>
      <c r="B1814" s="122"/>
      <c r="C1814" s="122"/>
      <c r="D1814" s="122"/>
      <c r="E1814" s="122"/>
      <c r="F1814" s="122"/>
      <c r="G1814" s="199"/>
      <c r="H1814" s="122"/>
      <c r="I1814" s="122"/>
      <c r="J1814" s="122"/>
      <c r="K1814" s="122"/>
      <c r="L1814" s="122"/>
      <c r="M1814" s="122"/>
      <c r="N1814" s="122"/>
      <c r="O1814" s="122"/>
      <c r="P1814" s="155" t="str">
        <f t="shared" si="364"/>
        <v xml:space="preserve"> </v>
      </c>
      <c r="Q1814" s="155" t="str">
        <f>IF(P1814="在读",IF(IFERROR(FIND("一",C1814),0)&gt;0,"一对一",VLOOKUP(LEFT(C1814,3),班级编码!A:H,8,0)),P1814)</f>
        <v xml:space="preserve"> </v>
      </c>
      <c r="R1814" s="157">
        <f t="shared" si="365"/>
        <v>0</v>
      </c>
      <c r="S1814" s="151">
        <f t="shared" si="366"/>
        <v>0</v>
      </c>
      <c r="T1814" s="151" t="str">
        <f t="shared" si="367"/>
        <v/>
      </c>
      <c r="U1814" s="151" t="str">
        <f t="shared" si="368"/>
        <v/>
      </c>
      <c r="V1814" s="151" t="str">
        <f t="shared" si="369"/>
        <v/>
      </c>
      <c r="W1814" s="151" t="str">
        <f t="shared" si="370"/>
        <v/>
      </c>
      <c r="X1814" s="151">
        <f t="shared" si="371"/>
        <v>0</v>
      </c>
      <c r="Y1814" s="151">
        <f t="shared" si="372"/>
        <v>0</v>
      </c>
      <c r="Z1814" s="151" t="str">
        <f t="shared" si="373"/>
        <v/>
      </c>
      <c r="AA1814" s="151">
        <f>COUNTIF($F$2:F1814,F1814)</f>
        <v>0</v>
      </c>
      <c r="AB1814" s="156" t="str">
        <f t="shared" si="374"/>
        <v/>
      </c>
      <c r="AC1814" t="e">
        <f>VLOOKUP(C1814,'2-班级信息'!A:AH,31,0)</f>
        <v>#N/A</v>
      </c>
      <c r="AD1814" t="e">
        <f>VLOOKUP(C1814,'2-班级信息'!A:AH,8,0)</f>
        <v>#N/A</v>
      </c>
      <c r="AE1814" t="e">
        <f t="shared" si="375"/>
        <v>#N/A</v>
      </c>
      <c r="AF1814" t="e">
        <f t="shared" si="376"/>
        <v>#N/A</v>
      </c>
    </row>
    <row r="1815" spans="1:32">
      <c r="A1815" s="122"/>
      <c r="B1815" s="122"/>
      <c r="C1815" s="122"/>
      <c r="D1815" s="122"/>
      <c r="E1815" s="122"/>
      <c r="F1815" s="122"/>
      <c r="G1815" s="199"/>
      <c r="H1815" s="122"/>
      <c r="I1815" s="122"/>
      <c r="J1815" s="122"/>
      <c r="K1815" s="122"/>
      <c r="L1815" s="122"/>
      <c r="M1815" s="122"/>
      <c r="N1815" s="122"/>
      <c r="O1815" s="122"/>
      <c r="P1815" s="155" t="str">
        <f t="shared" si="364"/>
        <v xml:space="preserve"> </v>
      </c>
      <c r="Q1815" s="155" t="str">
        <f>IF(P1815="在读",IF(IFERROR(FIND("一",C1815),0)&gt;0,"一对一",VLOOKUP(LEFT(C1815,3),班级编码!A:H,8,0)),P1815)</f>
        <v xml:space="preserve"> </v>
      </c>
      <c r="R1815" s="157">
        <f t="shared" si="365"/>
        <v>0</v>
      </c>
      <c r="S1815" s="151">
        <f t="shared" si="366"/>
        <v>0</v>
      </c>
      <c r="T1815" s="151" t="str">
        <f t="shared" si="367"/>
        <v/>
      </c>
      <c r="U1815" s="151" t="str">
        <f t="shared" si="368"/>
        <v/>
      </c>
      <c r="V1815" s="151" t="str">
        <f t="shared" si="369"/>
        <v/>
      </c>
      <c r="W1815" s="151" t="str">
        <f t="shared" si="370"/>
        <v/>
      </c>
      <c r="X1815" s="151">
        <f t="shared" si="371"/>
        <v>0</v>
      </c>
      <c r="Y1815" s="151">
        <f t="shared" si="372"/>
        <v>0</v>
      </c>
      <c r="Z1815" s="151" t="str">
        <f t="shared" si="373"/>
        <v/>
      </c>
      <c r="AA1815" s="151">
        <f>COUNTIF($F$2:F1815,F1815)</f>
        <v>0</v>
      </c>
      <c r="AB1815" s="156" t="str">
        <f t="shared" si="374"/>
        <v/>
      </c>
      <c r="AC1815" t="e">
        <f>VLOOKUP(C1815,'2-班级信息'!A:AH,31,0)</f>
        <v>#N/A</v>
      </c>
      <c r="AD1815" t="e">
        <f>VLOOKUP(C1815,'2-班级信息'!A:AH,8,0)</f>
        <v>#N/A</v>
      </c>
      <c r="AE1815" t="e">
        <f t="shared" si="375"/>
        <v>#N/A</v>
      </c>
      <c r="AF1815" t="e">
        <f t="shared" si="376"/>
        <v>#N/A</v>
      </c>
    </row>
    <row r="1816" spans="1:32">
      <c r="A1816" s="122"/>
      <c r="B1816" s="122"/>
      <c r="C1816" s="122"/>
      <c r="D1816" s="122"/>
      <c r="E1816" s="122"/>
      <c r="F1816" s="122"/>
      <c r="G1816" s="199"/>
      <c r="H1816" s="122"/>
      <c r="I1816" s="122"/>
      <c r="J1816" s="122"/>
      <c r="K1816" s="122"/>
      <c r="L1816" s="122"/>
      <c r="M1816" s="122"/>
      <c r="N1816" s="122"/>
      <c r="O1816" s="122"/>
      <c r="P1816" s="155" t="str">
        <f t="shared" si="364"/>
        <v xml:space="preserve"> </v>
      </c>
      <c r="Q1816" s="155" t="str">
        <f>IF(P1816="在读",IF(IFERROR(FIND("一",C1816),0)&gt;0,"一对一",VLOOKUP(LEFT(C1816,3),班级编码!A:H,8,0)),P1816)</f>
        <v xml:space="preserve"> </v>
      </c>
      <c r="R1816" s="157">
        <f t="shared" si="365"/>
        <v>0</v>
      </c>
      <c r="S1816" s="151">
        <f t="shared" si="366"/>
        <v>0</v>
      </c>
      <c r="T1816" s="151" t="str">
        <f t="shared" si="367"/>
        <v/>
      </c>
      <c r="U1816" s="151" t="str">
        <f t="shared" si="368"/>
        <v/>
      </c>
      <c r="V1816" s="151" t="str">
        <f t="shared" si="369"/>
        <v/>
      </c>
      <c r="W1816" s="151" t="str">
        <f t="shared" si="370"/>
        <v/>
      </c>
      <c r="X1816" s="151">
        <f t="shared" si="371"/>
        <v>0</v>
      </c>
      <c r="Y1816" s="151">
        <f t="shared" si="372"/>
        <v>0</v>
      </c>
      <c r="Z1816" s="151" t="str">
        <f t="shared" si="373"/>
        <v/>
      </c>
      <c r="AA1816" s="151">
        <f>COUNTIF($F$2:F1816,F1816)</f>
        <v>0</v>
      </c>
      <c r="AB1816" s="156" t="str">
        <f t="shared" si="374"/>
        <v/>
      </c>
      <c r="AC1816" t="e">
        <f>VLOOKUP(C1816,'2-班级信息'!A:AH,31,0)</f>
        <v>#N/A</v>
      </c>
      <c r="AD1816" t="e">
        <f>VLOOKUP(C1816,'2-班级信息'!A:AH,8,0)</f>
        <v>#N/A</v>
      </c>
      <c r="AE1816" t="e">
        <f t="shared" si="375"/>
        <v>#N/A</v>
      </c>
      <c r="AF1816" t="e">
        <f t="shared" si="376"/>
        <v>#N/A</v>
      </c>
    </row>
    <row r="1817" spans="1:32">
      <c r="A1817" s="122"/>
      <c r="B1817" s="122"/>
      <c r="C1817" s="122"/>
      <c r="D1817" s="122"/>
      <c r="E1817" s="122"/>
      <c r="F1817" s="122"/>
      <c r="G1817" s="199"/>
      <c r="H1817" s="122"/>
      <c r="I1817" s="122"/>
      <c r="J1817" s="122"/>
      <c r="K1817" s="122"/>
      <c r="L1817" s="122"/>
      <c r="M1817" s="122"/>
      <c r="N1817" s="122"/>
      <c r="O1817" s="122"/>
      <c r="P1817" s="155" t="str">
        <f t="shared" si="364"/>
        <v xml:space="preserve"> </v>
      </c>
      <c r="Q1817" s="155" t="str">
        <f>IF(P1817="在读",IF(IFERROR(FIND("一",C1817),0)&gt;0,"一对一",VLOOKUP(LEFT(C1817,3),班级编码!A:H,8,0)),P1817)</f>
        <v xml:space="preserve"> </v>
      </c>
      <c r="R1817" s="157">
        <f t="shared" si="365"/>
        <v>0</v>
      </c>
      <c r="S1817" s="151">
        <f t="shared" si="366"/>
        <v>0</v>
      </c>
      <c r="T1817" s="151" t="str">
        <f t="shared" si="367"/>
        <v/>
      </c>
      <c r="U1817" s="151" t="str">
        <f t="shared" si="368"/>
        <v/>
      </c>
      <c r="V1817" s="151" t="str">
        <f t="shared" si="369"/>
        <v/>
      </c>
      <c r="W1817" s="151" t="str">
        <f t="shared" si="370"/>
        <v/>
      </c>
      <c r="X1817" s="151">
        <f t="shared" si="371"/>
        <v>0</v>
      </c>
      <c r="Y1817" s="151">
        <f t="shared" si="372"/>
        <v>0</v>
      </c>
      <c r="Z1817" s="151" t="str">
        <f t="shared" si="373"/>
        <v/>
      </c>
      <c r="AA1817" s="151">
        <f>COUNTIF($F$2:F1817,F1817)</f>
        <v>0</v>
      </c>
      <c r="AB1817" s="156" t="str">
        <f t="shared" si="374"/>
        <v/>
      </c>
      <c r="AC1817" t="e">
        <f>VLOOKUP(C1817,'2-班级信息'!A:AH,31,0)</f>
        <v>#N/A</v>
      </c>
      <c r="AD1817" t="e">
        <f>VLOOKUP(C1817,'2-班级信息'!A:AH,8,0)</f>
        <v>#N/A</v>
      </c>
      <c r="AE1817" t="e">
        <f t="shared" si="375"/>
        <v>#N/A</v>
      </c>
      <c r="AF1817" t="e">
        <f t="shared" si="376"/>
        <v>#N/A</v>
      </c>
    </row>
    <row r="1818" spans="1:32">
      <c r="A1818" s="122"/>
      <c r="B1818" s="122"/>
      <c r="C1818" s="122"/>
      <c r="D1818" s="122"/>
      <c r="E1818" s="122"/>
      <c r="F1818" s="122"/>
      <c r="G1818" s="199"/>
      <c r="H1818" s="122"/>
      <c r="I1818" s="122"/>
      <c r="J1818" s="122"/>
      <c r="K1818" s="122"/>
      <c r="L1818" s="122"/>
      <c r="M1818" s="122"/>
      <c r="N1818" s="122"/>
      <c r="O1818" s="122"/>
      <c r="P1818" s="155" t="str">
        <f t="shared" si="364"/>
        <v xml:space="preserve"> </v>
      </c>
      <c r="Q1818" s="155" t="str">
        <f>IF(P1818="在读",IF(IFERROR(FIND("一",C1818),0)&gt;0,"一对一",VLOOKUP(LEFT(C1818,3),班级编码!A:H,8,0)),P1818)</f>
        <v xml:space="preserve"> </v>
      </c>
      <c r="R1818" s="157">
        <f t="shared" si="365"/>
        <v>0</v>
      </c>
      <c r="S1818" s="151">
        <f t="shared" si="366"/>
        <v>0</v>
      </c>
      <c r="T1818" s="151" t="str">
        <f t="shared" si="367"/>
        <v/>
      </c>
      <c r="U1818" s="151" t="str">
        <f t="shared" si="368"/>
        <v/>
      </c>
      <c r="V1818" s="151" t="str">
        <f t="shared" si="369"/>
        <v/>
      </c>
      <c r="W1818" s="151" t="str">
        <f t="shared" si="370"/>
        <v/>
      </c>
      <c r="X1818" s="151">
        <f t="shared" si="371"/>
        <v>0</v>
      </c>
      <c r="Y1818" s="151">
        <f t="shared" si="372"/>
        <v>0</v>
      </c>
      <c r="Z1818" s="151" t="str">
        <f t="shared" si="373"/>
        <v/>
      </c>
      <c r="AA1818" s="151">
        <f>COUNTIF($F$2:F1818,F1818)</f>
        <v>0</v>
      </c>
      <c r="AB1818" s="156" t="str">
        <f t="shared" si="374"/>
        <v/>
      </c>
      <c r="AC1818" t="e">
        <f>VLOOKUP(C1818,'2-班级信息'!A:AH,31,0)</f>
        <v>#N/A</v>
      </c>
      <c r="AD1818" t="e">
        <f>VLOOKUP(C1818,'2-班级信息'!A:AH,8,0)</f>
        <v>#N/A</v>
      </c>
      <c r="AE1818" t="e">
        <f t="shared" si="375"/>
        <v>#N/A</v>
      </c>
      <c r="AF1818" t="e">
        <f t="shared" si="376"/>
        <v>#N/A</v>
      </c>
    </row>
    <row r="1819" spans="1:32">
      <c r="A1819" s="122"/>
      <c r="B1819" s="122"/>
      <c r="C1819" s="122"/>
      <c r="D1819" s="122"/>
      <c r="E1819" s="122"/>
      <c r="F1819" s="122"/>
      <c r="G1819" s="199"/>
      <c r="H1819" s="122"/>
      <c r="I1819" s="122"/>
      <c r="J1819" s="122"/>
      <c r="K1819" s="122"/>
      <c r="L1819" s="122"/>
      <c r="M1819" s="122"/>
      <c r="N1819" s="122"/>
      <c r="O1819" s="122"/>
      <c r="P1819" s="155" t="str">
        <f t="shared" si="364"/>
        <v xml:space="preserve"> </v>
      </c>
      <c r="Q1819" s="155" t="str">
        <f>IF(P1819="在读",IF(IFERROR(FIND("一",C1819),0)&gt;0,"一对一",VLOOKUP(LEFT(C1819,3),班级编码!A:H,8,0)),P1819)</f>
        <v xml:space="preserve"> </v>
      </c>
      <c r="R1819" s="157">
        <f t="shared" si="365"/>
        <v>0</v>
      </c>
      <c r="S1819" s="151">
        <f t="shared" si="366"/>
        <v>0</v>
      </c>
      <c r="T1819" s="151" t="str">
        <f t="shared" si="367"/>
        <v/>
      </c>
      <c r="U1819" s="151" t="str">
        <f t="shared" si="368"/>
        <v/>
      </c>
      <c r="V1819" s="151" t="str">
        <f t="shared" si="369"/>
        <v/>
      </c>
      <c r="W1819" s="151" t="str">
        <f t="shared" si="370"/>
        <v/>
      </c>
      <c r="X1819" s="151">
        <f t="shared" si="371"/>
        <v>0</v>
      </c>
      <c r="Y1819" s="151">
        <f t="shared" si="372"/>
        <v>0</v>
      </c>
      <c r="Z1819" s="151" t="str">
        <f t="shared" si="373"/>
        <v/>
      </c>
      <c r="AA1819" s="151">
        <f>COUNTIF($F$2:F1819,F1819)</f>
        <v>0</v>
      </c>
      <c r="AB1819" s="156" t="str">
        <f t="shared" si="374"/>
        <v/>
      </c>
      <c r="AC1819" t="e">
        <f>VLOOKUP(C1819,'2-班级信息'!A:AH,31,0)</f>
        <v>#N/A</v>
      </c>
      <c r="AD1819" t="e">
        <f>VLOOKUP(C1819,'2-班级信息'!A:AH,8,0)</f>
        <v>#N/A</v>
      </c>
      <c r="AE1819" t="e">
        <f t="shared" si="375"/>
        <v>#N/A</v>
      </c>
      <c r="AF1819" t="e">
        <f t="shared" si="376"/>
        <v>#N/A</v>
      </c>
    </row>
    <row r="1820" spans="1:32">
      <c r="A1820" s="122"/>
      <c r="B1820" s="122"/>
      <c r="C1820" s="122"/>
      <c r="D1820" s="122"/>
      <c r="E1820" s="122"/>
      <c r="F1820" s="122"/>
      <c r="G1820" s="199"/>
      <c r="H1820" s="122"/>
      <c r="I1820" s="122"/>
      <c r="J1820" s="122"/>
      <c r="K1820" s="122"/>
      <c r="L1820" s="122"/>
      <c r="M1820" s="122"/>
      <c r="N1820" s="122"/>
      <c r="O1820" s="122"/>
      <c r="P1820" s="155" t="str">
        <f t="shared" si="364"/>
        <v xml:space="preserve"> </v>
      </c>
      <c r="Q1820" s="155" t="str">
        <f>IF(P1820="在读",IF(IFERROR(FIND("一",C1820),0)&gt;0,"一对一",VLOOKUP(LEFT(C1820,3),班级编码!A:H,8,0)),P1820)</f>
        <v xml:space="preserve"> </v>
      </c>
      <c r="R1820" s="157">
        <f t="shared" si="365"/>
        <v>0</v>
      </c>
      <c r="S1820" s="151">
        <f t="shared" si="366"/>
        <v>0</v>
      </c>
      <c r="T1820" s="151" t="str">
        <f t="shared" si="367"/>
        <v/>
      </c>
      <c r="U1820" s="151" t="str">
        <f t="shared" si="368"/>
        <v/>
      </c>
      <c r="V1820" s="151" t="str">
        <f t="shared" si="369"/>
        <v/>
      </c>
      <c r="W1820" s="151" t="str">
        <f t="shared" si="370"/>
        <v/>
      </c>
      <c r="X1820" s="151">
        <f t="shared" si="371"/>
        <v>0</v>
      </c>
      <c r="Y1820" s="151">
        <f t="shared" si="372"/>
        <v>0</v>
      </c>
      <c r="Z1820" s="151" t="str">
        <f t="shared" si="373"/>
        <v/>
      </c>
      <c r="AA1820" s="151">
        <f>COUNTIF($F$2:F1820,F1820)</f>
        <v>0</v>
      </c>
      <c r="AB1820" s="156" t="str">
        <f t="shared" si="374"/>
        <v/>
      </c>
      <c r="AC1820" t="e">
        <f>VLOOKUP(C1820,'2-班级信息'!A:AH,31,0)</f>
        <v>#N/A</v>
      </c>
      <c r="AD1820" t="e">
        <f>VLOOKUP(C1820,'2-班级信息'!A:AH,8,0)</f>
        <v>#N/A</v>
      </c>
      <c r="AE1820" t="e">
        <f t="shared" si="375"/>
        <v>#N/A</v>
      </c>
      <c r="AF1820" t="e">
        <f t="shared" si="376"/>
        <v>#N/A</v>
      </c>
    </row>
    <row r="1821" spans="1:32">
      <c r="A1821" s="122"/>
      <c r="B1821" s="122"/>
      <c r="C1821" s="122"/>
      <c r="D1821" s="122"/>
      <c r="E1821" s="122"/>
      <c r="F1821" s="122"/>
      <c r="G1821" s="199"/>
      <c r="H1821" s="122"/>
      <c r="I1821" s="122"/>
      <c r="J1821" s="122"/>
      <c r="K1821" s="122"/>
      <c r="L1821" s="122"/>
      <c r="M1821" s="122"/>
      <c r="N1821" s="122"/>
      <c r="O1821" s="122"/>
      <c r="P1821" s="155" t="str">
        <f t="shared" si="364"/>
        <v xml:space="preserve"> </v>
      </c>
      <c r="Q1821" s="155" t="str">
        <f>IF(P1821="在读",IF(IFERROR(FIND("一",C1821),0)&gt;0,"一对一",VLOOKUP(LEFT(C1821,3),班级编码!A:H,8,0)),P1821)</f>
        <v xml:space="preserve"> </v>
      </c>
      <c r="R1821" s="157">
        <f t="shared" si="365"/>
        <v>0</v>
      </c>
      <c r="S1821" s="151">
        <f t="shared" si="366"/>
        <v>0</v>
      </c>
      <c r="T1821" s="151" t="str">
        <f t="shared" si="367"/>
        <v/>
      </c>
      <c r="U1821" s="151" t="str">
        <f t="shared" si="368"/>
        <v/>
      </c>
      <c r="V1821" s="151" t="str">
        <f t="shared" si="369"/>
        <v/>
      </c>
      <c r="W1821" s="151" t="str">
        <f t="shared" si="370"/>
        <v/>
      </c>
      <c r="X1821" s="151">
        <f t="shared" si="371"/>
        <v>0</v>
      </c>
      <c r="Y1821" s="151">
        <f t="shared" si="372"/>
        <v>0</v>
      </c>
      <c r="Z1821" s="151" t="str">
        <f t="shared" si="373"/>
        <v/>
      </c>
      <c r="AA1821" s="151">
        <f>COUNTIF($F$2:F1821,F1821)</f>
        <v>0</v>
      </c>
      <c r="AB1821" s="156" t="str">
        <f t="shared" si="374"/>
        <v/>
      </c>
      <c r="AC1821" t="e">
        <f>VLOOKUP(C1821,'2-班级信息'!A:AH,31,0)</f>
        <v>#N/A</v>
      </c>
      <c r="AD1821" t="e">
        <f>VLOOKUP(C1821,'2-班级信息'!A:AH,8,0)</f>
        <v>#N/A</v>
      </c>
      <c r="AE1821" t="e">
        <f t="shared" si="375"/>
        <v>#N/A</v>
      </c>
      <c r="AF1821" t="e">
        <f t="shared" si="376"/>
        <v>#N/A</v>
      </c>
    </row>
    <row r="1822" spans="1:32">
      <c r="A1822" s="122"/>
      <c r="B1822" s="122"/>
      <c r="C1822" s="122"/>
      <c r="D1822" s="122"/>
      <c r="E1822" s="122"/>
      <c r="F1822" s="122"/>
      <c r="G1822" s="199"/>
      <c r="H1822" s="122"/>
      <c r="I1822" s="122"/>
      <c r="J1822" s="122"/>
      <c r="K1822" s="122"/>
      <c r="L1822" s="122"/>
      <c r="M1822" s="122"/>
      <c r="N1822" s="122"/>
      <c r="O1822" s="122"/>
      <c r="P1822" s="155" t="str">
        <f t="shared" si="364"/>
        <v xml:space="preserve"> </v>
      </c>
      <c r="Q1822" s="155" t="str">
        <f>IF(P1822="在读",IF(IFERROR(FIND("一",C1822),0)&gt;0,"一对一",VLOOKUP(LEFT(C1822,3),班级编码!A:H,8,0)),P1822)</f>
        <v xml:space="preserve"> </v>
      </c>
      <c r="R1822" s="157">
        <f t="shared" si="365"/>
        <v>0</v>
      </c>
      <c r="S1822" s="151">
        <f t="shared" si="366"/>
        <v>0</v>
      </c>
      <c r="T1822" s="151" t="str">
        <f t="shared" si="367"/>
        <v/>
      </c>
      <c r="U1822" s="151" t="str">
        <f t="shared" si="368"/>
        <v/>
      </c>
      <c r="V1822" s="151" t="str">
        <f t="shared" si="369"/>
        <v/>
      </c>
      <c r="W1822" s="151" t="str">
        <f t="shared" si="370"/>
        <v/>
      </c>
      <c r="X1822" s="151">
        <f t="shared" si="371"/>
        <v>0</v>
      </c>
      <c r="Y1822" s="151">
        <f t="shared" si="372"/>
        <v>0</v>
      </c>
      <c r="Z1822" s="151" t="str">
        <f t="shared" si="373"/>
        <v/>
      </c>
      <c r="AA1822" s="151">
        <f>COUNTIF($F$2:F1822,F1822)</f>
        <v>0</v>
      </c>
      <c r="AB1822" s="156" t="str">
        <f t="shared" si="374"/>
        <v/>
      </c>
      <c r="AC1822" t="e">
        <f>VLOOKUP(C1822,'2-班级信息'!A:AH,31,0)</f>
        <v>#N/A</v>
      </c>
      <c r="AD1822" t="e">
        <f>VLOOKUP(C1822,'2-班级信息'!A:AH,8,0)</f>
        <v>#N/A</v>
      </c>
      <c r="AE1822" t="e">
        <f t="shared" si="375"/>
        <v>#N/A</v>
      </c>
      <c r="AF1822" t="e">
        <f t="shared" si="376"/>
        <v>#N/A</v>
      </c>
    </row>
    <row r="1823" spans="1:32">
      <c r="A1823" s="122"/>
      <c r="B1823" s="122"/>
      <c r="C1823" s="122"/>
      <c r="D1823" s="122"/>
      <c r="E1823" s="122"/>
      <c r="F1823" s="122"/>
      <c r="G1823" s="199"/>
      <c r="H1823" s="122"/>
      <c r="I1823" s="122"/>
      <c r="J1823" s="122"/>
      <c r="K1823" s="122"/>
      <c r="L1823" s="122"/>
      <c r="M1823" s="122"/>
      <c r="N1823" s="122"/>
      <c r="O1823" s="122"/>
      <c r="P1823" s="155" t="str">
        <f t="shared" si="364"/>
        <v xml:space="preserve"> </v>
      </c>
      <c r="Q1823" s="155" t="str">
        <f>IF(P1823="在读",IF(IFERROR(FIND("一",C1823),0)&gt;0,"一对一",VLOOKUP(LEFT(C1823,3),班级编码!A:H,8,0)),P1823)</f>
        <v xml:space="preserve"> </v>
      </c>
      <c r="R1823" s="157">
        <f t="shared" si="365"/>
        <v>0</v>
      </c>
      <c r="S1823" s="151">
        <f t="shared" si="366"/>
        <v>0</v>
      </c>
      <c r="T1823" s="151" t="str">
        <f t="shared" si="367"/>
        <v/>
      </c>
      <c r="U1823" s="151" t="str">
        <f t="shared" si="368"/>
        <v/>
      </c>
      <c r="V1823" s="151" t="str">
        <f t="shared" si="369"/>
        <v/>
      </c>
      <c r="W1823" s="151" t="str">
        <f t="shared" si="370"/>
        <v/>
      </c>
      <c r="X1823" s="151">
        <f t="shared" si="371"/>
        <v>0</v>
      </c>
      <c r="Y1823" s="151">
        <f t="shared" si="372"/>
        <v>0</v>
      </c>
      <c r="Z1823" s="151" t="str">
        <f t="shared" si="373"/>
        <v/>
      </c>
      <c r="AA1823" s="151">
        <f>COUNTIF($F$2:F1823,F1823)</f>
        <v>0</v>
      </c>
      <c r="AB1823" s="156" t="str">
        <f t="shared" si="374"/>
        <v/>
      </c>
      <c r="AC1823" t="e">
        <f>VLOOKUP(C1823,'2-班级信息'!A:AH,31,0)</f>
        <v>#N/A</v>
      </c>
      <c r="AD1823" t="e">
        <f>VLOOKUP(C1823,'2-班级信息'!A:AH,8,0)</f>
        <v>#N/A</v>
      </c>
      <c r="AE1823" t="e">
        <f t="shared" si="375"/>
        <v>#N/A</v>
      </c>
      <c r="AF1823" t="e">
        <f t="shared" si="376"/>
        <v>#N/A</v>
      </c>
    </row>
    <row r="1824" spans="1:32">
      <c r="A1824" s="122"/>
      <c r="B1824" s="122"/>
      <c r="C1824" s="122"/>
      <c r="D1824" s="122"/>
      <c r="E1824" s="122"/>
      <c r="F1824" s="122"/>
      <c r="G1824" s="199"/>
      <c r="H1824" s="122"/>
      <c r="I1824" s="122"/>
      <c r="J1824" s="122"/>
      <c r="K1824" s="122"/>
      <c r="L1824" s="122"/>
      <c r="M1824" s="122"/>
      <c r="N1824" s="122"/>
      <c r="O1824" s="122"/>
      <c r="P1824" s="155" t="str">
        <f t="shared" si="364"/>
        <v xml:space="preserve"> </v>
      </c>
      <c r="Q1824" s="155" t="str">
        <f>IF(P1824="在读",IF(IFERROR(FIND("一",C1824),0)&gt;0,"一对一",VLOOKUP(LEFT(C1824,3),班级编码!A:H,8,0)),P1824)</f>
        <v xml:space="preserve"> </v>
      </c>
      <c r="R1824" s="157">
        <f t="shared" si="365"/>
        <v>0</v>
      </c>
      <c r="S1824" s="151">
        <f t="shared" si="366"/>
        <v>0</v>
      </c>
      <c r="T1824" s="151" t="str">
        <f t="shared" si="367"/>
        <v/>
      </c>
      <c r="U1824" s="151" t="str">
        <f t="shared" si="368"/>
        <v/>
      </c>
      <c r="V1824" s="151" t="str">
        <f t="shared" si="369"/>
        <v/>
      </c>
      <c r="W1824" s="151" t="str">
        <f t="shared" si="370"/>
        <v/>
      </c>
      <c r="X1824" s="151">
        <f t="shared" si="371"/>
        <v>0</v>
      </c>
      <c r="Y1824" s="151">
        <f t="shared" si="372"/>
        <v>0</v>
      </c>
      <c r="Z1824" s="151" t="str">
        <f t="shared" si="373"/>
        <v/>
      </c>
      <c r="AA1824" s="151">
        <f>COUNTIF($F$2:F1824,F1824)</f>
        <v>0</v>
      </c>
      <c r="AB1824" s="156" t="str">
        <f t="shared" si="374"/>
        <v/>
      </c>
      <c r="AC1824" t="e">
        <f>VLOOKUP(C1824,'2-班级信息'!A:AH,31,0)</f>
        <v>#N/A</v>
      </c>
      <c r="AD1824" t="e">
        <f>VLOOKUP(C1824,'2-班级信息'!A:AH,8,0)</f>
        <v>#N/A</v>
      </c>
      <c r="AE1824" t="e">
        <f t="shared" si="375"/>
        <v>#N/A</v>
      </c>
      <c r="AF1824" t="e">
        <f t="shared" si="376"/>
        <v>#N/A</v>
      </c>
    </row>
    <row r="1825" spans="1:32">
      <c r="A1825" s="122"/>
      <c r="B1825" s="122"/>
      <c r="C1825" s="122"/>
      <c r="D1825" s="122"/>
      <c r="E1825" s="122"/>
      <c r="F1825" s="122"/>
      <c r="G1825" s="199"/>
      <c r="H1825" s="122"/>
      <c r="I1825" s="122"/>
      <c r="J1825" s="122"/>
      <c r="K1825" s="122"/>
      <c r="L1825" s="122"/>
      <c r="M1825" s="122"/>
      <c r="N1825" s="122"/>
      <c r="O1825" s="122"/>
      <c r="P1825" s="155" t="str">
        <f t="shared" si="364"/>
        <v xml:space="preserve"> </v>
      </c>
      <c r="Q1825" s="155" t="str">
        <f>IF(P1825="在读",IF(IFERROR(FIND("一",C1825),0)&gt;0,"一对一",VLOOKUP(LEFT(C1825,3),班级编码!A:H,8,0)),P1825)</f>
        <v xml:space="preserve"> </v>
      </c>
      <c r="R1825" s="157">
        <f t="shared" si="365"/>
        <v>0</v>
      </c>
      <c r="S1825" s="151">
        <f t="shared" si="366"/>
        <v>0</v>
      </c>
      <c r="T1825" s="151" t="str">
        <f t="shared" si="367"/>
        <v/>
      </c>
      <c r="U1825" s="151" t="str">
        <f t="shared" si="368"/>
        <v/>
      </c>
      <c r="V1825" s="151" t="str">
        <f t="shared" si="369"/>
        <v/>
      </c>
      <c r="W1825" s="151" t="str">
        <f t="shared" si="370"/>
        <v/>
      </c>
      <c r="X1825" s="151">
        <f t="shared" si="371"/>
        <v>0</v>
      </c>
      <c r="Y1825" s="151">
        <f t="shared" si="372"/>
        <v>0</v>
      </c>
      <c r="Z1825" s="151" t="str">
        <f t="shared" si="373"/>
        <v/>
      </c>
      <c r="AA1825" s="151">
        <f>COUNTIF($F$2:F1825,F1825)</f>
        <v>0</v>
      </c>
      <c r="AB1825" s="156" t="str">
        <f t="shared" si="374"/>
        <v/>
      </c>
      <c r="AC1825" t="e">
        <f>VLOOKUP(C1825,'2-班级信息'!A:AH,31,0)</f>
        <v>#N/A</v>
      </c>
      <c r="AD1825" t="e">
        <f>VLOOKUP(C1825,'2-班级信息'!A:AH,8,0)</f>
        <v>#N/A</v>
      </c>
      <c r="AE1825" t="e">
        <f t="shared" si="375"/>
        <v>#N/A</v>
      </c>
      <c r="AF1825" t="e">
        <f t="shared" si="376"/>
        <v>#N/A</v>
      </c>
    </row>
    <row r="1826" spans="1:32">
      <c r="A1826" s="122"/>
      <c r="B1826" s="122"/>
      <c r="C1826" s="122"/>
      <c r="D1826" s="122"/>
      <c r="E1826" s="122"/>
      <c r="F1826" s="122"/>
      <c r="G1826" s="199"/>
      <c r="H1826" s="122"/>
      <c r="I1826" s="122"/>
      <c r="J1826" s="122"/>
      <c r="K1826" s="122"/>
      <c r="L1826" s="122"/>
      <c r="M1826" s="122"/>
      <c r="N1826" s="122"/>
      <c r="O1826" s="122"/>
      <c r="P1826" s="155" t="str">
        <f t="shared" si="364"/>
        <v xml:space="preserve"> </v>
      </c>
      <c r="Q1826" s="155" t="str">
        <f>IF(P1826="在读",IF(IFERROR(FIND("一",C1826),0)&gt;0,"一对一",VLOOKUP(LEFT(C1826,3),班级编码!A:H,8,0)),P1826)</f>
        <v xml:space="preserve"> </v>
      </c>
      <c r="R1826" s="157">
        <f t="shared" si="365"/>
        <v>0</v>
      </c>
      <c r="S1826" s="151">
        <f t="shared" si="366"/>
        <v>0</v>
      </c>
      <c r="T1826" s="151" t="str">
        <f t="shared" si="367"/>
        <v/>
      </c>
      <c r="U1826" s="151" t="str">
        <f t="shared" si="368"/>
        <v/>
      </c>
      <c r="V1826" s="151" t="str">
        <f t="shared" si="369"/>
        <v/>
      </c>
      <c r="W1826" s="151" t="str">
        <f t="shared" si="370"/>
        <v/>
      </c>
      <c r="X1826" s="151">
        <f t="shared" si="371"/>
        <v>0</v>
      </c>
      <c r="Y1826" s="151">
        <f t="shared" si="372"/>
        <v>0</v>
      </c>
      <c r="Z1826" s="151" t="str">
        <f t="shared" si="373"/>
        <v/>
      </c>
      <c r="AA1826" s="151">
        <f>COUNTIF($F$2:F1826,F1826)</f>
        <v>0</v>
      </c>
      <c r="AB1826" s="156" t="str">
        <f t="shared" si="374"/>
        <v/>
      </c>
      <c r="AC1826" t="e">
        <f>VLOOKUP(C1826,'2-班级信息'!A:AH,31,0)</f>
        <v>#N/A</v>
      </c>
      <c r="AD1826" t="e">
        <f>VLOOKUP(C1826,'2-班级信息'!A:AH,8,0)</f>
        <v>#N/A</v>
      </c>
      <c r="AE1826" t="e">
        <f t="shared" si="375"/>
        <v>#N/A</v>
      </c>
      <c r="AF1826" t="e">
        <f t="shared" si="376"/>
        <v>#N/A</v>
      </c>
    </row>
    <row r="1827" spans="1:32">
      <c r="A1827" s="122"/>
      <c r="B1827" s="122"/>
      <c r="C1827" s="122"/>
      <c r="D1827" s="122"/>
      <c r="E1827" s="122"/>
      <c r="F1827" s="122"/>
      <c r="G1827" s="199"/>
      <c r="H1827" s="122"/>
      <c r="I1827" s="122"/>
      <c r="J1827" s="122"/>
      <c r="K1827" s="122"/>
      <c r="L1827" s="122"/>
      <c r="M1827" s="122"/>
      <c r="N1827" s="122"/>
      <c r="O1827" s="122"/>
      <c r="P1827" s="155" t="str">
        <f t="shared" si="364"/>
        <v xml:space="preserve"> </v>
      </c>
      <c r="Q1827" s="155" t="str">
        <f>IF(P1827="在读",IF(IFERROR(FIND("一",C1827),0)&gt;0,"一对一",VLOOKUP(LEFT(C1827,3),班级编码!A:H,8,0)),P1827)</f>
        <v xml:space="preserve"> </v>
      </c>
      <c r="R1827" s="157">
        <f t="shared" si="365"/>
        <v>0</v>
      </c>
      <c r="S1827" s="151">
        <f t="shared" si="366"/>
        <v>0</v>
      </c>
      <c r="T1827" s="151" t="str">
        <f t="shared" si="367"/>
        <v/>
      </c>
      <c r="U1827" s="151" t="str">
        <f t="shared" si="368"/>
        <v/>
      </c>
      <c r="V1827" s="151" t="str">
        <f t="shared" si="369"/>
        <v/>
      </c>
      <c r="W1827" s="151" t="str">
        <f t="shared" si="370"/>
        <v/>
      </c>
      <c r="X1827" s="151">
        <f t="shared" si="371"/>
        <v>0</v>
      </c>
      <c r="Y1827" s="151">
        <f t="shared" si="372"/>
        <v>0</v>
      </c>
      <c r="Z1827" s="151" t="str">
        <f t="shared" si="373"/>
        <v/>
      </c>
      <c r="AA1827" s="151">
        <f>COUNTIF($F$2:F1827,F1827)</f>
        <v>0</v>
      </c>
      <c r="AB1827" s="156" t="str">
        <f t="shared" si="374"/>
        <v/>
      </c>
      <c r="AC1827" t="e">
        <f>VLOOKUP(C1827,'2-班级信息'!A:AH,31,0)</f>
        <v>#N/A</v>
      </c>
      <c r="AD1827" t="e">
        <f>VLOOKUP(C1827,'2-班级信息'!A:AH,8,0)</f>
        <v>#N/A</v>
      </c>
      <c r="AE1827" t="e">
        <f t="shared" si="375"/>
        <v>#N/A</v>
      </c>
      <c r="AF1827" t="e">
        <f t="shared" si="376"/>
        <v>#N/A</v>
      </c>
    </row>
    <row r="1828" spans="1:32">
      <c r="A1828" s="122"/>
      <c r="B1828" s="122"/>
      <c r="C1828" s="122"/>
      <c r="D1828" s="122"/>
      <c r="E1828" s="122"/>
      <c r="F1828" s="122"/>
      <c r="G1828" s="199"/>
      <c r="H1828" s="122"/>
      <c r="I1828" s="122"/>
      <c r="J1828" s="122"/>
      <c r="K1828" s="122"/>
      <c r="L1828" s="122"/>
      <c r="M1828" s="122"/>
      <c r="N1828" s="122"/>
      <c r="O1828" s="122"/>
      <c r="P1828" s="155" t="str">
        <f t="shared" si="364"/>
        <v xml:space="preserve"> </v>
      </c>
      <c r="Q1828" s="155" t="str">
        <f>IF(P1828="在读",IF(IFERROR(FIND("一",C1828),0)&gt;0,"一对一",VLOOKUP(LEFT(C1828,3),班级编码!A:H,8,0)),P1828)</f>
        <v xml:space="preserve"> </v>
      </c>
      <c r="R1828" s="157">
        <f t="shared" si="365"/>
        <v>0</v>
      </c>
      <c r="S1828" s="151">
        <f t="shared" si="366"/>
        <v>0</v>
      </c>
      <c r="T1828" s="151" t="str">
        <f t="shared" si="367"/>
        <v/>
      </c>
      <c r="U1828" s="151" t="str">
        <f t="shared" si="368"/>
        <v/>
      </c>
      <c r="V1828" s="151" t="str">
        <f t="shared" si="369"/>
        <v/>
      </c>
      <c r="W1828" s="151" t="str">
        <f t="shared" si="370"/>
        <v/>
      </c>
      <c r="X1828" s="151">
        <f t="shared" si="371"/>
        <v>0</v>
      </c>
      <c r="Y1828" s="151">
        <f t="shared" si="372"/>
        <v>0</v>
      </c>
      <c r="Z1828" s="151" t="str">
        <f t="shared" si="373"/>
        <v/>
      </c>
      <c r="AA1828" s="151">
        <f>COUNTIF($F$2:F1828,F1828)</f>
        <v>0</v>
      </c>
      <c r="AB1828" s="156" t="str">
        <f t="shared" si="374"/>
        <v/>
      </c>
      <c r="AC1828" t="e">
        <f>VLOOKUP(C1828,'2-班级信息'!A:AH,31,0)</f>
        <v>#N/A</v>
      </c>
      <c r="AD1828" t="e">
        <f>VLOOKUP(C1828,'2-班级信息'!A:AH,8,0)</f>
        <v>#N/A</v>
      </c>
      <c r="AE1828" t="e">
        <f t="shared" si="375"/>
        <v>#N/A</v>
      </c>
      <c r="AF1828" t="e">
        <f t="shared" si="376"/>
        <v>#N/A</v>
      </c>
    </row>
    <row r="1829" spans="1:32">
      <c r="A1829" s="122"/>
      <c r="B1829" s="122"/>
      <c r="C1829" s="122"/>
      <c r="D1829" s="122"/>
      <c r="E1829" s="122"/>
      <c r="F1829" s="122"/>
      <c r="G1829" s="199"/>
      <c r="H1829" s="122"/>
      <c r="I1829" s="122"/>
      <c r="J1829" s="122"/>
      <c r="K1829" s="122"/>
      <c r="L1829" s="122"/>
      <c r="M1829" s="122"/>
      <c r="N1829" s="122"/>
      <c r="O1829" s="122"/>
      <c r="P1829" s="155" t="str">
        <f t="shared" si="364"/>
        <v xml:space="preserve"> </v>
      </c>
      <c r="Q1829" s="155" t="str">
        <f>IF(P1829="在读",IF(IFERROR(FIND("一",C1829),0)&gt;0,"一对一",VLOOKUP(LEFT(C1829,3),班级编码!A:H,8,0)),P1829)</f>
        <v xml:space="preserve"> </v>
      </c>
      <c r="R1829" s="157">
        <f t="shared" si="365"/>
        <v>0</v>
      </c>
      <c r="S1829" s="151">
        <f t="shared" si="366"/>
        <v>0</v>
      </c>
      <c r="T1829" s="151" t="str">
        <f t="shared" si="367"/>
        <v/>
      </c>
      <c r="U1829" s="151" t="str">
        <f t="shared" si="368"/>
        <v/>
      </c>
      <c r="V1829" s="151" t="str">
        <f t="shared" si="369"/>
        <v/>
      </c>
      <c r="W1829" s="151" t="str">
        <f t="shared" si="370"/>
        <v/>
      </c>
      <c r="X1829" s="151">
        <f t="shared" si="371"/>
        <v>0</v>
      </c>
      <c r="Y1829" s="151">
        <f t="shared" si="372"/>
        <v>0</v>
      </c>
      <c r="Z1829" s="151" t="str">
        <f t="shared" si="373"/>
        <v/>
      </c>
      <c r="AA1829" s="151">
        <f>COUNTIF($F$2:F1829,F1829)</f>
        <v>0</v>
      </c>
      <c r="AB1829" s="156" t="str">
        <f t="shared" si="374"/>
        <v/>
      </c>
      <c r="AC1829" t="e">
        <f>VLOOKUP(C1829,'2-班级信息'!A:AH,31,0)</f>
        <v>#N/A</v>
      </c>
      <c r="AD1829" t="e">
        <f>VLOOKUP(C1829,'2-班级信息'!A:AH,8,0)</f>
        <v>#N/A</v>
      </c>
      <c r="AE1829" t="e">
        <f t="shared" si="375"/>
        <v>#N/A</v>
      </c>
      <c r="AF1829" t="e">
        <f t="shared" si="376"/>
        <v>#N/A</v>
      </c>
    </row>
    <row r="1830" spans="1:32">
      <c r="A1830" s="122"/>
      <c r="B1830" s="122"/>
      <c r="C1830" s="122"/>
      <c r="D1830" s="122"/>
      <c r="E1830" s="122"/>
      <c r="F1830" s="122"/>
      <c r="G1830" s="199"/>
      <c r="H1830" s="122"/>
      <c r="I1830" s="122"/>
      <c r="J1830" s="122"/>
      <c r="K1830" s="122"/>
      <c r="L1830" s="122"/>
      <c r="M1830" s="122"/>
      <c r="N1830" s="122"/>
      <c r="O1830" s="122"/>
      <c r="P1830" s="155" t="str">
        <f t="shared" si="364"/>
        <v xml:space="preserve"> </v>
      </c>
      <c r="Q1830" s="155" t="str">
        <f>IF(P1830="在读",IF(IFERROR(FIND("一",C1830),0)&gt;0,"一对一",VLOOKUP(LEFT(C1830,3),班级编码!A:H,8,0)),P1830)</f>
        <v xml:space="preserve"> </v>
      </c>
      <c r="R1830" s="157">
        <f t="shared" si="365"/>
        <v>0</v>
      </c>
      <c r="S1830" s="151">
        <f t="shared" si="366"/>
        <v>0</v>
      </c>
      <c r="T1830" s="151" t="str">
        <f t="shared" si="367"/>
        <v/>
      </c>
      <c r="U1830" s="151" t="str">
        <f t="shared" si="368"/>
        <v/>
      </c>
      <c r="V1830" s="151" t="str">
        <f t="shared" si="369"/>
        <v/>
      </c>
      <c r="W1830" s="151" t="str">
        <f t="shared" si="370"/>
        <v/>
      </c>
      <c r="X1830" s="151">
        <f t="shared" si="371"/>
        <v>0</v>
      </c>
      <c r="Y1830" s="151">
        <f t="shared" si="372"/>
        <v>0</v>
      </c>
      <c r="Z1830" s="151" t="str">
        <f t="shared" si="373"/>
        <v/>
      </c>
      <c r="AA1830" s="151">
        <f>COUNTIF($F$2:F1830,F1830)</f>
        <v>0</v>
      </c>
      <c r="AB1830" s="156" t="str">
        <f t="shared" si="374"/>
        <v/>
      </c>
      <c r="AC1830" t="e">
        <f>VLOOKUP(C1830,'2-班级信息'!A:AH,31,0)</f>
        <v>#N/A</v>
      </c>
      <c r="AD1830" t="e">
        <f>VLOOKUP(C1830,'2-班级信息'!A:AH,8,0)</f>
        <v>#N/A</v>
      </c>
      <c r="AE1830" t="e">
        <f t="shared" si="375"/>
        <v>#N/A</v>
      </c>
      <c r="AF1830" t="e">
        <f t="shared" si="376"/>
        <v>#N/A</v>
      </c>
    </row>
    <row r="1831" spans="1:32">
      <c r="A1831" s="122"/>
      <c r="B1831" s="122"/>
      <c r="C1831" s="122"/>
      <c r="D1831" s="122"/>
      <c r="E1831" s="122"/>
      <c r="F1831" s="122"/>
      <c r="G1831" s="199"/>
      <c r="H1831" s="122"/>
      <c r="I1831" s="122"/>
      <c r="J1831" s="122"/>
      <c r="K1831" s="122"/>
      <c r="L1831" s="122"/>
      <c r="M1831" s="122"/>
      <c r="N1831" s="122"/>
      <c r="O1831" s="122"/>
      <c r="P1831" s="155" t="str">
        <f t="shared" si="364"/>
        <v xml:space="preserve"> </v>
      </c>
      <c r="Q1831" s="155" t="str">
        <f>IF(P1831="在读",IF(IFERROR(FIND("一",C1831),0)&gt;0,"一对一",VLOOKUP(LEFT(C1831,3),班级编码!A:H,8,0)),P1831)</f>
        <v xml:space="preserve"> </v>
      </c>
      <c r="R1831" s="157">
        <f t="shared" si="365"/>
        <v>0</v>
      </c>
      <c r="S1831" s="151">
        <f t="shared" si="366"/>
        <v>0</v>
      </c>
      <c r="T1831" s="151" t="str">
        <f t="shared" si="367"/>
        <v/>
      </c>
      <c r="U1831" s="151" t="str">
        <f t="shared" si="368"/>
        <v/>
      </c>
      <c r="V1831" s="151" t="str">
        <f t="shared" si="369"/>
        <v/>
      </c>
      <c r="W1831" s="151" t="str">
        <f t="shared" si="370"/>
        <v/>
      </c>
      <c r="X1831" s="151">
        <f t="shared" si="371"/>
        <v>0</v>
      </c>
      <c r="Y1831" s="151">
        <f t="shared" si="372"/>
        <v>0</v>
      </c>
      <c r="Z1831" s="151" t="str">
        <f t="shared" si="373"/>
        <v/>
      </c>
      <c r="AA1831" s="151">
        <f>COUNTIF($F$2:F1831,F1831)</f>
        <v>0</v>
      </c>
      <c r="AB1831" s="156" t="str">
        <f t="shared" si="374"/>
        <v/>
      </c>
      <c r="AC1831" t="e">
        <f>VLOOKUP(C1831,'2-班级信息'!A:AH,31,0)</f>
        <v>#N/A</v>
      </c>
      <c r="AD1831" t="e">
        <f>VLOOKUP(C1831,'2-班级信息'!A:AH,8,0)</f>
        <v>#N/A</v>
      </c>
      <c r="AE1831" t="e">
        <f t="shared" si="375"/>
        <v>#N/A</v>
      </c>
      <c r="AF1831" t="e">
        <f t="shared" si="376"/>
        <v>#N/A</v>
      </c>
    </row>
    <row r="1832" spans="1:32">
      <c r="A1832" s="122"/>
      <c r="B1832" s="122"/>
      <c r="C1832" s="122"/>
      <c r="D1832" s="122"/>
      <c r="E1832" s="122"/>
      <c r="F1832" s="122"/>
      <c r="G1832" s="199"/>
      <c r="H1832" s="122"/>
      <c r="I1832" s="122"/>
      <c r="J1832" s="122"/>
      <c r="K1832" s="122"/>
      <c r="L1832" s="122"/>
      <c r="M1832" s="122"/>
      <c r="N1832" s="122"/>
      <c r="O1832" s="122"/>
      <c r="P1832" s="155" t="str">
        <f t="shared" si="364"/>
        <v xml:space="preserve"> </v>
      </c>
      <c r="Q1832" s="155" t="str">
        <f>IF(P1832="在读",IF(IFERROR(FIND("一",C1832),0)&gt;0,"一对一",VLOOKUP(LEFT(C1832,3),班级编码!A:H,8,0)),P1832)</f>
        <v xml:space="preserve"> </v>
      </c>
      <c r="R1832" s="157">
        <f t="shared" si="365"/>
        <v>0</v>
      </c>
      <c r="S1832" s="151">
        <f t="shared" si="366"/>
        <v>0</v>
      </c>
      <c r="T1832" s="151" t="str">
        <f t="shared" si="367"/>
        <v/>
      </c>
      <c r="U1832" s="151" t="str">
        <f t="shared" si="368"/>
        <v/>
      </c>
      <c r="V1832" s="151" t="str">
        <f t="shared" si="369"/>
        <v/>
      </c>
      <c r="W1832" s="151" t="str">
        <f t="shared" si="370"/>
        <v/>
      </c>
      <c r="X1832" s="151">
        <f t="shared" si="371"/>
        <v>0</v>
      </c>
      <c r="Y1832" s="151">
        <f t="shared" si="372"/>
        <v>0</v>
      </c>
      <c r="Z1832" s="151" t="str">
        <f t="shared" si="373"/>
        <v/>
      </c>
      <c r="AA1832" s="151">
        <f>COUNTIF($F$2:F1832,F1832)</f>
        <v>0</v>
      </c>
      <c r="AB1832" s="156" t="str">
        <f t="shared" si="374"/>
        <v/>
      </c>
      <c r="AC1832" t="e">
        <f>VLOOKUP(C1832,'2-班级信息'!A:AH,31,0)</f>
        <v>#N/A</v>
      </c>
      <c r="AD1832" t="e">
        <f>VLOOKUP(C1832,'2-班级信息'!A:AH,8,0)</f>
        <v>#N/A</v>
      </c>
      <c r="AE1832" t="e">
        <f t="shared" si="375"/>
        <v>#N/A</v>
      </c>
      <c r="AF1832" t="e">
        <f t="shared" si="376"/>
        <v>#N/A</v>
      </c>
    </row>
    <row r="1833" spans="1:32">
      <c r="A1833" s="122"/>
      <c r="B1833" s="122"/>
      <c r="C1833" s="122"/>
      <c r="D1833" s="122"/>
      <c r="E1833" s="122"/>
      <c r="F1833" s="122"/>
      <c r="G1833" s="199"/>
      <c r="H1833" s="122"/>
      <c r="I1833" s="122"/>
      <c r="J1833" s="122"/>
      <c r="K1833" s="122"/>
      <c r="L1833" s="122"/>
      <c r="M1833" s="122"/>
      <c r="N1833" s="122"/>
      <c r="O1833" s="122"/>
      <c r="P1833" s="155" t="str">
        <f t="shared" si="364"/>
        <v xml:space="preserve"> </v>
      </c>
      <c r="Q1833" s="155" t="str">
        <f>IF(P1833="在读",IF(IFERROR(FIND("一",C1833),0)&gt;0,"一对一",VLOOKUP(LEFT(C1833,3),班级编码!A:H,8,0)),P1833)</f>
        <v xml:space="preserve"> </v>
      </c>
      <c r="R1833" s="157">
        <f t="shared" si="365"/>
        <v>0</v>
      </c>
      <c r="S1833" s="151">
        <f t="shared" si="366"/>
        <v>0</v>
      </c>
      <c r="T1833" s="151" t="str">
        <f t="shared" si="367"/>
        <v/>
      </c>
      <c r="U1833" s="151" t="str">
        <f t="shared" si="368"/>
        <v/>
      </c>
      <c r="V1833" s="151" t="str">
        <f t="shared" si="369"/>
        <v/>
      </c>
      <c r="W1833" s="151" t="str">
        <f t="shared" si="370"/>
        <v/>
      </c>
      <c r="X1833" s="151">
        <f t="shared" si="371"/>
        <v>0</v>
      </c>
      <c r="Y1833" s="151">
        <f t="shared" si="372"/>
        <v>0</v>
      </c>
      <c r="Z1833" s="151" t="str">
        <f t="shared" si="373"/>
        <v/>
      </c>
      <c r="AA1833" s="151">
        <f>COUNTIF($F$2:F1833,F1833)</f>
        <v>0</v>
      </c>
      <c r="AB1833" s="156" t="str">
        <f t="shared" si="374"/>
        <v/>
      </c>
      <c r="AC1833" t="e">
        <f>VLOOKUP(C1833,'2-班级信息'!A:AH,31,0)</f>
        <v>#N/A</v>
      </c>
      <c r="AD1833" t="e">
        <f>VLOOKUP(C1833,'2-班级信息'!A:AH,8,0)</f>
        <v>#N/A</v>
      </c>
      <c r="AE1833" t="e">
        <f t="shared" si="375"/>
        <v>#N/A</v>
      </c>
      <c r="AF1833" t="e">
        <f t="shared" si="376"/>
        <v>#N/A</v>
      </c>
    </row>
    <row r="1834" spans="1:32">
      <c r="A1834" s="122"/>
      <c r="B1834" s="122"/>
      <c r="C1834" s="122"/>
      <c r="D1834" s="122"/>
      <c r="E1834" s="122"/>
      <c r="F1834" s="122"/>
      <c r="G1834" s="199"/>
      <c r="H1834" s="122"/>
      <c r="I1834" s="122"/>
      <c r="J1834" s="122"/>
      <c r="K1834" s="122"/>
      <c r="L1834" s="122"/>
      <c r="M1834" s="122"/>
      <c r="N1834" s="122"/>
      <c r="O1834" s="122"/>
      <c r="P1834" s="155" t="str">
        <f t="shared" si="364"/>
        <v xml:space="preserve"> </v>
      </c>
      <c r="Q1834" s="155" t="str">
        <f>IF(P1834="在读",IF(IFERROR(FIND("一",C1834),0)&gt;0,"一对一",VLOOKUP(LEFT(C1834,3),班级编码!A:H,8,0)),P1834)</f>
        <v xml:space="preserve"> </v>
      </c>
      <c r="R1834" s="157">
        <f t="shared" si="365"/>
        <v>0</v>
      </c>
      <c r="S1834" s="151">
        <f t="shared" si="366"/>
        <v>0</v>
      </c>
      <c r="T1834" s="151" t="str">
        <f t="shared" si="367"/>
        <v/>
      </c>
      <c r="U1834" s="151" t="str">
        <f t="shared" si="368"/>
        <v/>
      </c>
      <c r="V1834" s="151" t="str">
        <f t="shared" si="369"/>
        <v/>
      </c>
      <c r="W1834" s="151" t="str">
        <f t="shared" si="370"/>
        <v/>
      </c>
      <c r="X1834" s="151">
        <f t="shared" si="371"/>
        <v>0</v>
      </c>
      <c r="Y1834" s="151">
        <f t="shared" si="372"/>
        <v>0</v>
      </c>
      <c r="Z1834" s="151" t="str">
        <f t="shared" si="373"/>
        <v/>
      </c>
      <c r="AA1834" s="151">
        <f>COUNTIF($F$2:F1834,F1834)</f>
        <v>0</v>
      </c>
      <c r="AB1834" s="156" t="str">
        <f t="shared" si="374"/>
        <v/>
      </c>
      <c r="AC1834" t="e">
        <f>VLOOKUP(C1834,'2-班级信息'!A:AH,31,0)</f>
        <v>#N/A</v>
      </c>
      <c r="AD1834" t="e">
        <f>VLOOKUP(C1834,'2-班级信息'!A:AH,8,0)</f>
        <v>#N/A</v>
      </c>
      <c r="AE1834" t="e">
        <f t="shared" si="375"/>
        <v>#N/A</v>
      </c>
      <c r="AF1834" t="e">
        <f t="shared" si="376"/>
        <v>#N/A</v>
      </c>
    </row>
    <row r="1835" spans="1:32">
      <c r="A1835" s="122"/>
      <c r="B1835" s="122"/>
      <c r="C1835" s="122"/>
      <c r="D1835" s="122"/>
      <c r="E1835" s="122"/>
      <c r="F1835" s="122"/>
      <c r="G1835" s="199"/>
      <c r="H1835" s="122"/>
      <c r="I1835" s="122"/>
      <c r="J1835" s="122"/>
      <c r="K1835" s="122"/>
      <c r="L1835" s="122"/>
      <c r="M1835" s="122"/>
      <c r="N1835" s="122"/>
      <c r="O1835" s="122"/>
      <c r="P1835" s="155" t="str">
        <f t="shared" si="364"/>
        <v xml:space="preserve"> </v>
      </c>
      <c r="Q1835" s="155" t="str">
        <f>IF(P1835="在读",IF(IFERROR(FIND("一",C1835),0)&gt;0,"一对一",VLOOKUP(LEFT(C1835,3),班级编码!A:H,8,0)),P1835)</f>
        <v xml:space="preserve"> </v>
      </c>
      <c r="R1835" s="157">
        <f t="shared" si="365"/>
        <v>0</v>
      </c>
      <c r="S1835" s="151">
        <f t="shared" si="366"/>
        <v>0</v>
      </c>
      <c r="T1835" s="151" t="str">
        <f t="shared" si="367"/>
        <v/>
      </c>
      <c r="U1835" s="151" t="str">
        <f t="shared" si="368"/>
        <v/>
      </c>
      <c r="V1835" s="151" t="str">
        <f t="shared" si="369"/>
        <v/>
      </c>
      <c r="W1835" s="151" t="str">
        <f t="shared" si="370"/>
        <v/>
      </c>
      <c r="X1835" s="151">
        <f t="shared" si="371"/>
        <v>0</v>
      </c>
      <c r="Y1835" s="151">
        <f t="shared" si="372"/>
        <v>0</v>
      </c>
      <c r="Z1835" s="151" t="str">
        <f t="shared" si="373"/>
        <v/>
      </c>
      <c r="AA1835" s="151">
        <f>COUNTIF($F$2:F1835,F1835)</f>
        <v>0</v>
      </c>
      <c r="AB1835" s="156" t="str">
        <f t="shared" si="374"/>
        <v/>
      </c>
      <c r="AC1835" t="e">
        <f>VLOOKUP(C1835,'2-班级信息'!A:AH,31,0)</f>
        <v>#N/A</v>
      </c>
      <c r="AD1835" t="e">
        <f>VLOOKUP(C1835,'2-班级信息'!A:AH,8,0)</f>
        <v>#N/A</v>
      </c>
      <c r="AE1835" t="e">
        <f t="shared" si="375"/>
        <v>#N/A</v>
      </c>
      <c r="AF1835" t="e">
        <f t="shared" si="376"/>
        <v>#N/A</v>
      </c>
    </row>
    <row r="1836" spans="1:32">
      <c r="A1836" s="122"/>
      <c r="B1836" s="122"/>
      <c r="C1836" s="122"/>
      <c r="D1836" s="122"/>
      <c r="E1836" s="122"/>
      <c r="F1836" s="122"/>
      <c r="G1836" s="199"/>
      <c r="H1836" s="122"/>
      <c r="I1836" s="122"/>
      <c r="J1836" s="122"/>
      <c r="K1836" s="122"/>
      <c r="L1836" s="122"/>
      <c r="M1836" s="122"/>
      <c r="N1836" s="122"/>
      <c r="O1836" s="122"/>
      <c r="P1836" s="155" t="str">
        <f t="shared" si="364"/>
        <v xml:space="preserve"> </v>
      </c>
      <c r="Q1836" s="155" t="str">
        <f>IF(P1836="在读",IF(IFERROR(FIND("一",C1836),0)&gt;0,"一对一",VLOOKUP(LEFT(C1836,3),班级编码!A:H,8,0)),P1836)</f>
        <v xml:space="preserve"> </v>
      </c>
      <c r="R1836" s="157">
        <f t="shared" si="365"/>
        <v>0</v>
      </c>
      <c r="S1836" s="151">
        <f t="shared" si="366"/>
        <v>0</v>
      </c>
      <c r="T1836" s="151" t="str">
        <f t="shared" si="367"/>
        <v/>
      </c>
      <c r="U1836" s="151" t="str">
        <f t="shared" si="368"/>
        <v/>
      </c>
      <c r="V1836" s="151" t="str">
        <f t="shared" si="369"/>
        <v/>
      </c>
      <c r="W1836" s="151" t="str">
        <f t="shared" si="370"/>
        <v/>
      </c>
      <c r="X1836" s="151">
        <f t="shared" si="371"/>
        <v>0</v>
      </c>
      <c r="Y1836" s="151">
        <f t="shared" si="372"/>
        <v>0</v>
      </c>
      <c r="Z1836" s="151" t="str">
        <f t="shared" si="373"/>
        <v/>
      </c>
      <c r="AA1836" s="151">
        <f>COUNTIF($F$2:F1836,F1836)</f>
        <v>0</v>
      </c>
      <c r="AB1836" s="156" t="str">
        <f t="shared" si="374"/>
        <v/>
      </c>
      <c r="AC1836" t="e">
        <f>VLOOKUP(C1836,'2-班级信息'!A:AH,31,0)</f>
        <v>#N/A</v>
      </c>
      <c r="AD1836" t="e">
        <f>VLOOKUP(C1836,'2-班级信息'!A:AH,8,0)</f>
        <v>#N/A</v>
      </c>
      <c r="AE1836" t="e">
        <f t="shared" si="375"/>
        <v>#N/A</v>
      </c>
      <c r="AF1836" t="e">
        <f t="shared" si="376"/>
        <v>#N/A</v>
      </c>
    </row>
    <row r="1837" spans="1:32">
      <c r="A1837" s="122"/>
      <c r="B1837" s="122"/>
      <c r="C1837" s="122"/>
      <c r="D1837" s="122"/>
      <c r="E1837" s="122"/>
      <c r="F1837" s="122"/>
      <c r="G1837" s="199"/>
      <c r="H1837" s="122"/>
      <c r="I1837" s="122"/>
      <c r="J1837" s="122"/>
      <c r="K1837" s="122"/>
      <c r="L1837" s="122"/>
      <c r="M1837" s="122"/>
      <c r="N1837" s="122"/>
      <c r="O1837" s="122"/>
      <c r="P1837" s="155" t="str">
        <f t="shared" si="364"/>
        <v xml:space="preserve"> </v>
      </c>
      <c r="Q1837" s="155" t="str">
        <f>IF(P1837="在读",IF(IFERROR(FIND("一",C1837),0)&gt;0,"一对一",VLOOKUP(LEFT(C1837,3),班级编码!A:H,8,0)),P1837)</f>
        <v xml:space="preserve"> </v>
      </c>
      <c r="R1837" s="157">
        <f t="shared" si="365"/>
        <v>0</v>
      </c>
      <c r="S1837" s="151">
        <f t="shared" si="366"/>
        <v>0</v>
      </c>
      <c r="T1837" s="151" t="str">
        <f t="shared" si="367"/>
        <v/>
      </c>
      <c r="U1837" s="151" t="str">
        <f t="shared" si="368"/>
        <v/>
      </c>
      <c r="V1837" s="151" t="str">
        <f t="shared" si="369"/>
        <v/>
      </c>
      <c r="W1837" s="151" t="str">
        <f t="shared" si="370"/>
        <v/>
      </c>
      <c r="X1837" s="151">
        <f t="shared" si="371"/>
        <v>0</v>
      </c>
      <c r="Y1837" s="151">
        <f t="shared" si="372"/>
        <v>0</v>
      </c>
      <c r="Z1837" s="151" t="str">
        <f t="shared" si="373"/>
        <v/>
      </c>
      <c r="AA1837" s="151">
        <f>COUNTIF($F$2:F1837,F1837)</f>
        <v>0</v>
      </c>
      <c r="AB1837" s="156" t="str">
        <f t="shared" si="374"/>
        <v/>
      </c>
      <c r="AC1837" t="e">
        <f>VLOOKUP(C1837,'2-班级信息'!A:AH,31,0)</f>
        <v>#N/A</v>
      </c>
      <c r="AD1837" t="e">
        <f>VLOOKUP(C1837,'2-班级信息'!A:AH,8,0)</f>
        <v>#N/A</v>
      </c>
      <c r="AE1837" t="e">
        <f t="shared" si="375"/>
        <v>#N/A</v>
      </c>
      <c r="AF1837" t="e">
        <f t="shared" si="376"/>
        <v>#N/A</v>
      </c>
    </row>
    <row r="1838" spans="1:32">
      <c r="A1838" s="122"/>
      <c r="B1838" s="122"/>
      <c r="C1838" s="122"/>
      <c r="D1838" s="122"/>
      <c r="E1838" s="122"/>
      <c r="F1838" s="122"/>
      <c r="G1838" s="199"/>
      <c r="H1838" s="122"/>
      <c r="I1838" s="122"/>
      <c r="J1838" s="122"/>
      <c r="K1838" s="122"/>
      <c r="L1838" s="122"/>
      <c r="M1838" s="122"/>
      <c r="N1838" s="122"/>
      <c r="O1838" s="122"/>
      <c r="P1838" s="155" t="str">
        <f t="shared" si="364"/>
        <v xml:space="preserve"> </v>
      </c>
      <c r="Q1838" s="155" t="str">
        <f>IF(P1838="在读",IF(IFERROR(FIND("一",C1838),0)&gt;0,"一对一",VLOOKUP(LEFT(C1838,3),班级编码!A:H,8,0)),P1838)</f>
        <v xml:space="preserve"> </v>
      </c>
      <c r="R1838" s="157">
        <f t="shared" si="365"/>
        <v>0</v>
      </c>
      <c r="S1838" s="151">
        <f t="shared" si="366"/>
        <v>0</v>
      </c>
      <c r="T1838" s="151" t="str">
        <f t="shared" si="367"/>
        <v/>
      </c>
      <c r="U1838" s="151" t="str">
        <f t="shared" si="368"/>
        <v/>
      </c>
      <c r="V1838" s="151" t="str">
        <f t="shared" si="369"/>
        <v/>
      </c>
      <c r="W1838" s="151" t="str">
        <f t="shared" si="370"/>
        <v/>
      </c>
      <c r="X1838" s="151">
        <f t="shared" si="371"/>
        <v>0</v>
      </c>
      <c r="Y1838" s="151">
        <f t="shared" si="372"/>
        <v>0</v>
      </c>
      <c r="Z1838" s="151" t="str">
        <f t="shared" si="373"/>
        <v/>
      </c>
      <c r="AA1838" s="151">
        <f>COUNTIF($F$2:F1838,F1838)</f>
        <v>0</v>
      </c>
      <c r="AB1838" s="156" t="str">
        <f t="shared" si="374"/>
        <v/>
      </c>
      <c r="AC1838" t="e">
        <f>VLOOKUP(C1838,'2-班级信息'!A:AH,31,0)</f>
        <v>#N/A</v>
      </c>
      <c r="AD1838" t="e">
        <f>VLOOKUP(C1838,'2-班级信息'!A:AH,8,0)</f>
        <v>#N/A</v>
      </c>
      <c r="AE1838" t="e">
        <f t="shared" si="375"/>
        <v>#N/A</v>
      </c>
      <c r="AF1838" t="e">
        <f t="shared" si="376"/>
        <v>#N/A</v>
      </c>
    </row>
    <row r="1839" spans="1:32">
      <c r="A1839" s="122"/>
      <c r="B1839" s="122"/>
      <c r="C1839" s="122"/>
      <c r="D1839" s="122"/>
      <c r="E1839" s="122"/>
      <c r="F1839" s="122"/>
      <c r="G1839" s="199"/>
      <c r="H1839" s="122"/>
      <c r="I1839" s="122"/>
      <c r="J1839" s="122"/>
      <c r="K1839" s="122"/>
      <c r="L1839" s="122"/>
      <c r="M1839" s="122"/>
      <c r="N1839" s="122"/>
      <c r="O1839" s="122"/>
      <c r="P1839" s="155" t="str">
        <f t="shared" si="364"/>
        <v xml:space="preserve"> </v>
      </c>
      <c r="Q1839" s="155" t="str">
        <f>IF(P1839="在读",IF(IFERROR(FIND("一",C1839),0)&gt;0,"一对一",VLOOKUP(LEFT(C1839,3),班级编码!A:H,8,0)),P1839)</f>
        <v xml:space="preserve"> </v>
      </c>
      <c r="R1839" s="157">
        <f t="shared" si="365"/>
        <v>0</v>
      </c>
      <c r="S1839" s="151">
        <f t="shared" si="366"/>
        <v>0</v>
      </c>
      <c r="T1839" s="151" t="str">
        <f t="shared" si="367"/>
        <v/>
      </c>
      <c r="U1839" s="151" t="str">
        <f t="shared" si="368"/>
        <v/>
      </c>
      <c r="V1839" s="151" t="str">
        <f t="shared" si="369"/>
        <v/>
      </c>
      <c r="W1839" s="151" t="str">
        <f t="shared" si="370"/>
        <v/>
      </c>
      <c r="X1839" s="151">
        <f t="shared" si="371"/>
        <v>0</v>
      </c>
      <c r="Y1839" s="151">
        <f t="shared" si="372"/>
        <v>0</v>
      </c>
      <c r="Z1839" s="151" t="str">
        <f t="shared" si="373"/>
        <v/>
      </c>
      <c r="AA1839" s="151">
        <f>COUNTIF($F$2:F1839,F1839)</f>
        <v>0</v>
      </c>
      <c r="AB1839" s="156" t="str">
        <f t="shared" si="374"/>
        <v/>
      </c>
      <c r="AC1839" t="e">
        <f>VLOOKUP(C1839,'2-班级信息'!A:AH,31,0)</f>
        <v>#N/A</v>
      </c>
      <c r="AD1839" t="e">
        <f>VLOOKUP(C1839,'2-班级信息'!A:AH,8,0)</f>
        <v>#N/A</v>
      </c>
      <c r="AE1839" t="e">
        <f t="shared" si="375"/>
        <v>#N/A</v>
      </c>
      <c r="AF1839" t="e">
        <f t="shared" si="376"/>
        <v>#N/A</v>
      </c>
    </row>
    <row r="1840" spans="1:32">
      <c r="A1840" s="122"/>
      <c r="B1840" s="122"/>
      <c r="C1840" s="122"/>
      <c r="D1840" s="122"/>
      <c r="E1840" s="122"/>
      <c r="F1840" s="122"/>
      <c r="G1840" s="199"/>
      <c r="H1840" s="122"/>
      <c r="I1840" s="122"/>
      <c r="J1840" s="122"/>
      <c r="K1840" s="122"/>
      <c r="L1840" s="122"/>
      <c r="M1840" s="122"/>
      <c r="N1840" s="122"/>
      <c r="O1840" s="122"/>
      <c r="P1840" s="155" t="str">
        <f t="shared" si="364"/>
        <v xml:space="preserve"> </v>
      </c>
      <c r="Q1840" s="155" t="str">
        <f>IF(P1840="在读",IF(IFERROR(FIND("一",C1840),0)&gt;0,"一对一",VLOOKUP(LEFT(C1840,3),班级编码!A:H,8,0)),P1840)</f>
        <v xml:space="preserve"> </v>
      </c>
      <c r="R1840" s="157">
        <f t="shared" si="365"/>
        <v>0</v>
      </c>
      <c r="S1840" s="151">
        <f t="shared" si="366"/>
        <v>0</v>
      </c>
      <c r="T1840" s="151" t="str">
        <f t="shared" si="367"/>
        <v/>
      </c>
      <c r="U1840" s="151" t="str">
        <f t="shared" si="368"/>
        <v/>
      </c>
      <c r="V1840" s="151" t="str">
        <f t="shared" si="369"/>
        <v/>
      </c>
      <c r="W1840" s="151" t="str">
        <f t="shared" si="370"/>
        <v/>
      </c>
      <c r="X1840" s="151">
        <f t="shared" si="371"/>
        <v>0</v>
      </c>
      <c r="Y1840" s="151">
        <f t="shared" si="372"/>
        <v>0</v>
      </c>
      <c r="Z1840" s="151" t="str">
        <f t="shared" si="373"/>
        <v/>
      </c>
      <c r="AA1840" s="151">
        <f>COUNTIF($F$2:F1840,F1840)</f>
        <v>0</v>
      </c>
      <c r="AB1840" s="156" t="str">
        <f t="shared" si="374"/>
        <v/>
      </c>
      <c r="AC1840" t="e">
        <f>VLOOKUP(C1840,'2-班级信息'!A:AH,31,0)</f>
        <v>#N/A</v>
      </c>
      <c r="AD1840" t="e">
        <f>VLOOKUP(C1840,'2-班级信息'!A:AH,8,0)</f>
        <v>#N/A</v>
      </c>
      <c r="AE1840" t="e">
        <f t="shared" si="375"/>
        <v>#N/A</v>
      </c>
      <c r="AF1840" t="e">
        <f t="shared" si="376"/>
        <v>#N/A</v>
      </c>
    </row>
    <row r="1841" spans="1:32">
      <c r="A1841" s="122"/>
      <c r="B1841" s="122"/>
      <c r="C1841" s="122"/>
      <c r="D1841" s="122"/>
      <c r="E1841" s="122"/>
      <c r="F1841" s="122"/>
      <c r="G1841" s="199"/>
      <c r="H1841" s="122"/>
      <c r="I1841" s="122"/>
      <c r="J1841" s="122"/>
      <c r="K1841" s="122"/>
      <c r="L1841" s="122"/>
      <c r="M1841" s="122"/>
      <c r="N1841" s="122"/>
      <c r="O1841" s="122"/>
      <c r="P1841" s="155" t="str">
        <f t="shared" si="364"/>
        <v xml:space="preserve"> </v>
      </c>
      <c r="Q1841" s="155" t="str">
        <f>IF(P1841="在读",IF(IFERROR(FIND("一",C1841),0)&gt;0,"一对一",VLOOKUP(LEFT(C1841,3),班级编码!A:H,8,0)),P1841)</f>
        <v xml:space="preserve"> </v>
      </c>
      <c r="R1841" s="157">
        <f t="shared" si="365"/>
        <v>0</v>
      </c>
      <c r="S1841" s="151">
        <f t="shared" si="366"/>
        <v>0</v>
      </c>
      <c r="T1841" s="151" t="str">
        <f t="shared" si="367"/>
        <v/>
      </c>
      <c r="U1841" s="151" t="str">
        <f t="shared" si="368"/>
        <v/>
      </c>
      <c r="V1841" s="151" t="str">
        <f t="shared" si="369"/>
        <v/>
      </c>
      <c r="W1841" s="151" t="str">
        <f t="shared" si="370"/>
        <v/>
      </c>
      <c r="X1841" s="151">
        <f t="shared" si="371"/>
        <v>0</v>
      </c>
      <c r="Y1841" s="151">
        <f t="shared" si="372"/>
        <v>0</v>
      </c>
      <c r="Z1841" s="151" t="str">
        <f t="shared" si="373"/>
        <v/>
      </c>
      <c r="AA1841" s="151">
        <f>COUNTIF($F$2:F1841,F1841)</f>
        <v>0</v>
      </c>
      <c r="AB1841" s="156" t="str">
        <f t="shared" si="374"/>
        <v/>
      </c>
      <c r="AC1841" t="e">
        <f>VLOOKUP(C1841,'2-班级信息'!A:AH,31,0)</f>
        <v>#N/A</v>
      </c>
      <c r="AD1841" t="e">
        <f>VLOOKUP(C1841,'2-班级信息'!A:AH,8,0)</f>
        <v>#N/A</v>
      </c>
      <c r="AE1841" t="e">
        <f t="shared" si="375"/>
        <v>#N/A</v>
      </c>
      <c r="AF1841" t="e">
        <f t="shared" si="376"/>
        <v>#N/A</v>
      </c>
    </row>
    <row r="1842" spans="1:32">
      <c r="A1842" s="122"/>
      <c r="B1842" s="122"/>
      <c r="C1842" s="122"/>
      <c r="D1842" s="122"/>
      <c r="E1842" s="122"/>
      <c r="F1842" s="122"/>
      <c r="G1842" s="199"/>
      <c r="H1842" s="122"/>
      <c r="I1842" s="122"/>
      <c r="J1842" s="122"/>
      <c r="K1842" s="122"/>
      <c r="L1842" s="122"/>
      <c r="M1842" s="122"/>
      <c r="N1842" s="122"/>
      <c r="O1842" s="122"/>
      <c r="P1842" s="155" t="str">
        <f t="shared" si="364"/>
        <v xml:space="preserve"> </v>
      </c>
      <c r="Q1842" s="155" t="str">
        <f>IF(P1842="在读",IF(IFERROR(FIND("一",C1842),0)&gt;0,"一对一",VLOOKUP(LEFT(C1842,3),班级编码!A:H,8,0)),P1842)</f>
        <v xml:space="preserve"> </v>
      </c>
      <c r="R1842" s="157">
        <f t="shared" si="365"/>
        <v>0</v>
      </c>
      <c r="S1842" s="151">
        <f t="shared" si="366"/>
        <v>0</v>
      </c>
      <c r="T1842" s="151" t="str">
        <f t="shared" si="367"/>
        <v/>
      </c>
      <c r="U1842" s="151" t="str">
        <f t="shared" si="368"/>
        <v/>
      </c>
      <c r="V1842" s="151" t="str">
        <f t="shared" si="369"/>
        <v/>
      </c>
      <c r="W1842" s="151" t="str">
        <f t="shared" si="370"/>
        <v/>
      </c>
      <c r="X1842" s="151">
        <f t="shared" si="371"/>
        <v>0</v>
      </c>
      <c r="Y1842" s="151">
        <f t="shared" si="372"/>
        <v>0</v>
      </c>
      <c r="Z1842" s="151" t="str">
        <f t="shared" si="373"/>
        <v/>
      </c>
      <c r="AA1842" s="151">
        <f>COUNTIF($F$2:F1842,F1842)</f>
        <v>0</v>
      </c>
      <c r="AB1842" s="156" t="str">
        <f t="shared" si="374"/>
        <v/>
      </c>
      <c r="AC1842" t="e">
        <f>VLOOKUP(C1842,'2-班级信息'!A:AH,31,0)</f>
        <v>#N/A</v>
      </c>
      <c r="AD1842" t="e">
        <f>VLOOKUP(C1842,'2-班级信息'!A:AH,8,0)</f>
        <v>#N/A</v>
      </c>
      <c r="AE1842" t="e">
        <f t="shared" si="375"/>
        <v>#N/A</v>
      </c>
      <c r="AF1842" t="e">
        <f t="shared" si="376"/>
        <v>#N/A</v>
      </c>
    </row>
    <row r="1843" spans="1:32">
      <c r="A1843" s="122"/>
      <c r="B1843" s="122"/>
      <c r="C1843" s="122"/>
      <c r="D1843" s="122"/>
      <c r="E1843" s="122"/>
      <c r="F1843" s="122"/>
      <c r="G1843" s="199"/>
      <c r="H1843" s="122"/>
      <c r="I1843" s="122"/>
      <c r="J1843" s="122"/>
      <c r="K1843" s="122"/>
      <c r="L1843" s="122"/>
      <c r="M1843" s="122"/>
      <c r="N1843" s="122"/>
      <c r="O1843" s="122"/>
      <c r="P1843" s="155" t="str">
        <f t="shared" si="364"/>
        <v xml:space="preserve"> </v>
      </c>
      <c r="Q1843" s="155" t="str">
        <f>IF(P1843="在读",IF(IFERROR(FIND("一",C1843),0)&gt;0,"一对一",VLOOKUP(LEFT(C1843,3),班级编码!A:H,8,0)),P1843)</f>
        <v xml:space="preserve"> </v>
      </c>
      <c r="R1843" s="157">
        <f t="shared" si="365"/>
        <v>0</v>
      </c>
      <c r="S1843" s="151">
        <f t="shared" si="366"/>
        <v>0</v>
      </c>
      <c r="T1843" s="151" t="str">
        <f t="shared" si="367"/>
        <v/>
      </c>
      <c r="U1843" s="151" t="str">
        <f t="shared" si="368"/>
        <v/>
      </c>
      <c r="V1843" s="151" t="str">
        <f t="shared" si="369"/>
        <v/>
      </c>
      <c r="W1843" s="151" t="str">
        <f t="shared" si="370"/>
        <v/>
      </c>
      <c r="X1843" s="151">
        <f t="shared" si="371"/>
        <v>0</v>
      </c>
      <c r="Y1843" s="151">
        <f t="shared" si="372"/>
        <v>0</v>
      </c>
      <c r="Z1843" s="151" t="str">
        <f t="shared" si="373"/>
        <v/>
      </c>
      <c r="AA1843" s="151">
        <f>COUNTIF($F$2:F1843,F1843)</f>
        <v>0</v>
      </c>
      <c r="AB1843" s="156" t="str">
        <f t="shared" si="374"/>
        <v/>
      </c>
      <c r="AC1843" t="e">
        <f>VLOOKUP(C1843,'2-班级信息'!A:AH,31,0)</f>
        <v>#N/A</v>
      </c>
      <c r="AD1843" t="e">
        <f>VLOOKUP(C1843,'2-班级信息'!A:AH,8,0)</f>
        <v>#N/A</v>
      </c>
      <c r="AE1843" t="e">
        <f t="shared" si="375"/>
        <v>#N/A</v>
      </c>
      <c r="AF1843" t="e">
        <f t="shared" si="376"/>
        <v>#N/A</v>
      </c>
    </row>
    <row r="1844" spans="1:32">
      <c r="A1844" s="122"/>
      <c r="B1844" s="122"/>
      <c r="C1844" s="122"/>
      <c r="D1844" s="122"/>
      <c r="E1844" s="122"/>
      <c r="F1844" s="122"/>
      <c r="G1844" s="199"/>
      <c r="H1844" s="122"/>
      <c r="I1844" s="122"/>
      <c r="J1844" s="122"/>
      <c r="K1844" s="122"/>
      <c r="L1844" s="122"/>
      <c r="M1844" s="122"/>
      <c r="N1844" s="122"/>
      <c r="O1844" s="122"/>
      <c r="P1844" s="155" t="str">
        <f t="shared" si="364"/>
        <v xml:space="preserve"> </v>
      </c>
      <c r="Q1844" s="155" t="str">
        <f>IF(P1844="在读",IF(IFERROR(FIND("一",C1844),0)&gt;0,"一对一",VLOOKUP(LEFT(C1844,3),班级编码!A:H,8,0)),P1844)</f>
        <v xml:space="preserve"> </v>
      </c>
      <c r="R1844" s="157">
        <f t="shared" si="365"/>
        <v>0</v>
      </c>
      <c r="S1844" s="151">
        <f t="shared" si="366"/>
        <v>0</v>
      </c>
      <c r="T1844" s="151" t="str">
        <f t="shared" si="367"/>
        <v/>
      </c>
      <c r="U1844" s="151" t="str">
        <f t="shared" si="368"/>
        <v/>
      </c>
      <c r="V1844" s="151" t="str">
        <f t="shared" si="369"/>
        <v/>
      </c>
      <c r="W1844" s="151" t="str">
        <f t="shared" si="370"/>
        <v/>
      </c>
      <c r="X1844" s="151">
        <f t="shared" si="371"/>
        <v>0</v>
      </c>
      <c r="Y1844" s="151">
        <f t="shared" si="372"/>
        <v>0</v>
      </c>
      <c r="Z1844" s="151" t="str">
        <f t="shared" si="373"/>
        <v/>
      </c>
      <c r="AA1844" s="151">
        <f>COUNTIF($F$2:F1844,F1844)</f>
        <v>0</v>
      </c>
      <c r="AB1844" s="156" t="str">
        <f t="shared" si="374"/>
        <v/>
      </c>
      <c r="AC1844" t="e">
        <f>VLOOKUP(C1844,'2-班级信息'!A:AH,31,0)</f>
        <v>#N/A</v>
      </c>
      <c r="AD1844" t="e">
        <f>VLOOKUP(C1844,'2-班级信息'!A:AH,8,0)</f>
        <v>#N/A</v>
      </c>
      <c r="AE1844" t="e">
        <f t="shared" si="375"/>
        <v>#N/A</v>
      </c>
      <c r="AF1844" t="e">
        <f t="shared" si="376"/>
        <v>#N/A</v>
      </c>
    </row>
    <row r="1845" spans="1:32">
      <c r="A1845" s="122"/>
      <c r="B1845" s="122"/>
      <c r="C1845" s="122"/>
      <c r="D1845" s="122"/>
      <c r="E1845" s="122"/>
      <c r="F1845" s="122"/>
      <c r="G1845" s="199"/>
      <c r="H1845" s="122"/>
      <c r="I1845" s="122"/>
      <c r="J1845" s="122"/>
      <c r="K1845" s="122"/>
      <c r="L1845" s="122"/>
      <c r="M1845" s="122"/>
      <c r="N1845" s="122"/>
      <c r="O1845" s="122"/>
      <c r="P1845" s="155" t="str">
        <f t="shared" si="364"/>
        <v xml:space="preserve"> </v>
      </c>
      <c r="Q1845" s="155" t="str">
        <f>IF(P1845="在读",IF(IFERROR(FIND("一",C1845),0)&gt;0,"一对一",VLOOKUP(LEFT(C1845,3),班级编码!A:H,8,0)),P1845)</f>
        <v xml:space="preserve"> </v>
      </c>
      <c r="R1845" s="157">
        <f t="shared" si="365"/>
        <v>0</v>
      </c>
      <c r="S1845" s="151">
        <f t="shared" si="366"/>
        <v>0</v>
      </c>
      <c r="T1845" s="151" t="str">
        <f t="shared" si="367"/>
        <v/>
      </c>
      <c r="U1845" s="151" t="str">
        <f t="shared" si="368"/>
        <v/>
      </c>
      <c r="V1845" s="151" t="str">
        <f t="shared" si="369"/>
        <v/>
      </c>
      <c r="W1845" s="151" t="str">
        <f t="shared" si="370"/>
        <v/>
      </c>
      <c r="X1845" s="151">
        <f t="shared" si="371"/>
        <v>0</v>
      </c>
      <c r="Y1845" s="151">
        <f t="shared" si="372"/>
        <v>0</v>
      </c>
      <c r="Z1845" s="151" t="str">
        <f t="shared" si="373"/>
        <v/>
      </c>
      <c r="AA1845" s="151">
        <f>COUNTIF($F$2:F1845,F1845)</f>
        <v>0</v>
      </c>
      <c r="AB1845" s="156" t="str">
        <f t="shared" si="374"/>
        <v/>
      </c>
      <c r="AC1845" t="e">
        <f>VLOOKUP(C1845,'2-班级信息'!A:AH,31,0)</f>
        <v>#N/A</v>
      </c>
      <c r="AD1845" t="e">
        <f>VLOOKUP(C1845,'2-班级信息'!A:AH,8,0)</f>
        <v>#N/A</v>
      </c>
      <c r="AE1845" t="e">
        <f t="shared" si="375"/>
        <v>#N/A</v>
      </c>
      <c r="AF1845" t="e">
        <f t="shared" si="376"/>
        <v>#N/A</v>
      </c>
    </row>
    <row r="1846" spans="1:32">
      <c r="A1846" s="122"/>
      <c r="B1846" s="122"/>
      <c r="C1846" s="122"/>
      <c r="D1846" s="122"/>
      <c r="E1846" s="122"/>
      <c r="F1846" s="122"/>
      <c r="G1846" s="199"/>
      <c r="H1846" s="122"/>
      <c r="I1846" s="122"/>
      <c r="J1846" s="122"/>
      <c r="K1846" s="122"/>
      <c r="L1846" s="122"/>
      <c r="M1846" s="122"/>
      <c r="N1846" s="122"/>
      <c r="O1846" s="122"/>
      <c r="P1846" s="155" t="str">
        <f t="shared" si="364"/>
        <v xml:space="preserve"> </v>
      </c>
      <c r="Q1846" s="155" t="str">
        <f>IF(P1846="在读",IF(IFERROR(FIND("一",C1846),0)&gt;0,"一对一",VLOOKUP(LEFT(C1846,3),班级编码!A:H,8,0)),P1846)</f>
        <v xml:space="preserve"> </v>
      </c>
      <c r="R1846" s="157">
        <f t="shared" si="365"/>
        <v>0</v>
      </c>
      <c r="S1846" s="151">
        <f t="shared" si="366"/>
        <v>0</v>
      </c>
      <c r="T1846" s="151" t="str">
        <f t="shared" si="367"/>
        <v/>
      </c>
      <c r="U1846" s="151" t="str">
        <f t="shared" si="368"/>
        <v/>
      </c>
      <c r="V1846" s="151" t="str">
        <f t="shared" si="369"/>
        <v/>
      </c>
      <c r="W1846" s="151" t="str">
        <f t="shared" si="370"/>
        <v/>
      </c>
      <c r="X1846" s="151">
        <f t="shared" si="371"/>
        <v>0</v>
      </c>
      <c r="Y1846" s="151">
        <f t="shared" si="372"/>
        <v>0</v>
      </c>
      <c r="Z1846" s="151" t="str">
        <f t="shared" si="373"/>
        <v/>
      </c>
      <c r="AA1846" s="151">
        <f>COUNTIF($F$2:F1846,F1846)</f>
        <v>0</v>
      </c>
      <c r="AB1846" s="156" t="str">
        <f t="shared" si="374"/>
        <v/>
      </c>
      <c r="AC1846" t="e">
        <f>VLOOKUP(C1846,'2-班级信息'!A:AH,31,0)</f>
        <v>#N/A</v>
      </c>
      <c r="AD1846" t="e">
        <f>VLOOKUP(C1846,'2-班级信息'!A:AH,8,0)</f>
        <v>#N/A</v>
      </c>
      <c r="AE1846" t="e">
        <f t="shared" si="375"/>
        <v>#N/A</v>
      </c>
      <c r="AF1846" t="e">
        <f t="shared" si="376"/>
        <v>#N/A</v>
      </c>
    </row>
    <row r="1847" spans="1:32">
      <c r="A1847" s="122"/>
      <c r="B1847" s="122"/>
      <c r="C1847" s="122"/>
      <c r="D1847" s="122"/>
      <c r="E1847" s="122"/>
      <c r="F1847" s="122"/>
      <c r="G1847" s="199"/>
      <c r="H1847" s="122"/>
      <c r="I1847" s="122"/>
      <c r="J1847" s="122"/>
      <c r="K1847" s="122"/>
      <c r="L1847" s="122"/>
      <c r="M1847" s="122"/>
      <c r="N1847" s="122"/>
      <c r="O1847" s="122"/>
      <c r="P1847" s="155" t="str">
        <f t="shared" si="364"/>
        <v xml:space="preserve"> </v>
      </c>
      <c r="Q1847" s="155" t="str">
        <f>IF(P1847="在读",IF(IFERROR(FIND("一",C1847),0)&gt;0,"一对一",VLOOKUP(LEFT(C1847,3),班级编码!A:H,8,0)),P1847)</f>
        <v xml:space="preserve"> </v>
      </c>
      <c r="R1847" s="157">
        <f t="shared" si="365"/>
        <v>0</v>
      </c>
      <c r="S1847" s="151">
        <f t="shared" si="366"/>
        <v>0</v>
      </c>
      <c r="T1847" s="151" t="str">
        <f t="shared" si="367"/>
        <v/>
      </c>
      <c r="U1847" s="151" t="str">
        <f t="shared" si="368"/>
        <v/>
      </c>
      <c r="V1847" s="151" t="str">
        <f t="shared" si="369"/>
        <v/>
      </c>
      <c r="W1847" s="151" t="str">
        <f t="shared" si="370"/>
        <v/>
      </c>
      <c r="X1847" s="151">
        <f t="shared" si="371"/>
        <v>0</v>
      </c>
      <c r="Y1847" s="151">
        <f t="shared" si="372"/>
        <v>0</v>
      </c>
      <c r="Z1847" s="151" t="str">
        <f t="shared" si="373"/>
        <v/>
      </c>
      <c r="AA1847" s="151">
        <f>COUNTIF($F$2:F1847,F1847)</f>
        <v>0</v>
      </c>
      <c r="AB1847" s="156" t="str">
        <f t="shared" si="374"/>
        <v/>
      </c>
      <c r="AC1847" t="e">
        <f>VLOOKUP(C1847,'2-班级信息'!A:AH,31,0)</f>
        <v>#N/A</v>
      </c>
      <c r="AD1847" t="e">
        <f>VLOOKUP(C1847,'2-班级信息'!A:AH,8,0)</f>
        <v>#N/A</v>
      </c>
      <c r="AE1847" t="e">
        <f t="shared" si="375"/>
        <v>#N/A</v>
      </c>
      <c r="AF1847" t="e">
        <f t="shared" si="376"/>
        <v>#N/A</v>
      </c>
    </row>
    <row r="1848" spans="1:32">
      <c r="A1848" s="122"/>
      <c r="B1848" s="122"/>
      <c r="C1848" s="122"/>
      <c r="D1848" s="122"/>
      <c r="E1848" s="122"/>
      <c r="F1848" s="122"/>
      <c r="G1848" s="199"/>
      <c r="H1848" s="122"/>
      <c r="I1848" s="122"/>
      <c r="J1848" s="122"/>
      <c r="K1848" s="122"/>
      <c r="L1848" s="122"/>
      <c r="M1848" s="122"/>
      <c r="N1848" s="122"/>
      <c r="O1848" s="122"/>
      <c r="P1848" s="155" t="str">
        <f t="shared" si="364"/>
        <v xml:space="preserve"> </v>
      </c>
      <c r="Q1848" s="155" t="str">
        <f>IF(P1848="在读",IF(IFERROR(FIND("一",C1848),0)&gt;0,"一对一",VLOOKUP(LEFT(C1848,3),班级编码!A:H,8,0)),P1848)</f>
        <v xml:space="preserve"> </v>
      </c>
      <c r="R1848" s="157">
        <f t="shared" si="365"/>
        <v>0</v>
      </c>
      <c r="S1848" s="151">
        <f t="shared" si="366"/>
        <v>0</v>
      </c>
      <c r="T1848" s="151" t="str">
        <f t="shared" si="367"/>
        <v/>
      </c>
      <c r="U1848" s="151" t="str">
        <f t="shared" si="368"/>
        <v/>
      </c>
      <c r="V1848" s="151" t="str">
        <f t="shared" si="369"/>
        <v/>
      </c>
      <c r="W1848" s="151" t="str">
        <f t="shared" si="370"/>
        <v/>
      </c>
      <c r="X1848" s="151">
        <f t="shared" si="371"/>
        <v>0</v>
      </c>
      <c r="Y1848" s="151">
        <f t="shared" si="372"/>
        <v>0</v>
      </c>
      <c r="Z1848" s="151" t="str">
        <f t="shared" si="373"/>
        <v/>
      </c>
      <c r="AA1848" s="151">
        <f>COUNTIF($F$2:F1848,F1848)</f>
        <v>0</v>
      </c>
      <c r="AB1848" s="156" t="str">
        <f t="shared" si="374"/>
        <v/>
      </c>
      <c r="AC1848" t="e">
        <f>VLOOKUP(C1848,'2-班级信息'!A:AH,31,0)</f>
        <v>#N/A</v>
      </c>
      <c r="AD1848" t="e">
        <f>VLOOKUP(C1848,'2-班级信息'!A:AH,8,0)</f>
        <v>#N/A</v>
      </c>
      <c r="AE1848" t="e">
        <f t="shared" si="375"/>
        <v>#N/A</v>
      </c>
      <c r="AF1848" t="e">
        <f t="shared" si="376"/>
        <v>#N/A</v>
      </c>
    </row>
    <row r="1849" spans="1:32">
      <c r="A1849" s="122"/>
      <c r="B1849" s="122"/>
      <c r="C1849" s="122"/>
      <c r="D1849" s="122"/>
      <c r="E1849" s="122"/>
      <c r="F1849" s="122"/>
      <c r="G1849" s="199"/>
      <c r="H1849" s="122"/>
      <c r="I1849" s="122"/>
      <c r="J1849" s="122"/>
      <c r="K1849" s="122"/>
      <c r="L1849" s="122"/>
      <c r="M1849" s="122"/>
      <c r="N1849" s="122"/>
      <c r="O1849" s="122"/>
      <c r="P1849" s="155" t="str">
        <f t="shared" si="364"/>
        <v xml:space="preserve"> </v>
      </c>
      <c r="Q1849" s="155" t="str">
        <f>IF(P1849="在读",IF(IFERROR(FIND("一",C1849),0)&gt;0,"一对一",VLOOKUP(LEFT(C1849,3),班级编码!A:H,8,0)),P1849)</f>
        <v xml:space="preserve"> </v>
      </c>
      <c r="R1849" s="157">
        <f t="shared" si="365"/>
        <v>0</v>
      </c>
      <c r="S1849" s="151">
        <f t="shared" si="366"/>
        <v>0</v>
      </c>
      <c r="T1849" s="151" t="str">
        <f t="shared" si="367"/>
        <v/>
      </c>
      <c r="U1849" s="151" t="str">
        <f t="shared" si="368"/>
        <v/>
      </c>
      <c r="V1849" s="151" t="str">
        <f t="shared" si="369"/>
        <v/>
      </c>
      <c r="W1849" s="151" t="str">
        <f t="shared" si="370"/>
        <v/>
      </c>
      <c r="X1849" s="151">
        <f t="shared" si="371"/>
        <v>0</v>
      </c>
      <c r="Y1849" s="151">
        <f t="shared" si="372"/>
        <v>0</v>
      </c>
      <c r="Z1849" s="151" t="str">
        <f t="shared" si="373"/>
        <v/>
      </c>
      <c r="AA1849" s="151">
        <f>COUNTIF($F$2:F1849,F1849)</f>
        <v>0</v>
      </c>
      <c r="AB1849" s="156" t="str">
        <f t="shared" si="374"/>
        <v/>
      </c>
      <c r="AC1849" t="e">
        <f>VLOOKUP(C1849,'2-班级信息'!A:AH,31,0)</f>
        <v>#N/A</v>
      </c>
      <c r="AD1849" t="e">
        <f>VLOOKUP(C1849,'2-班级信息'!A:AH,8,0)</f>
        <v>#N/A</v>
      </c>
      <c r="AE1849" t="e">
        <f t="shared" si="375"/>
        <v>#N/A</v>
      </c>
      <c r="AF1849" t="e">
        <f t="shared" si="376"/>
        <v>#N/A</v>
      </c>
    </row>
    <row r="1850" spans="1:32">
      <c r="A1850" s="122"/>
      <c r="B1850" s="122"/>
      <c r="C1850" s="122"/>
      <c r="D1850" s="122"/>
      <c r="E1850" s="122"/>
      <c r="F1850" s="122"/>
      <c r="G1850" s="199"/>
      <c r="H1850" s="122"/>
      <c r="I1850" s="122"/>
      <c r="J1850" s="122"/>
      <c r="K1850" s="122"/>
      <c r="L1850" s="122"/>
      <c r="M1850" s="122"/>
      <c r="N1850" s="122"/>
      <c r="O1850" s="122"/>
      <c r="P1850" s="155" t="str">
        <f t="shared" si="364"/>
        <v xml:space="preserve"> </v>
      </c>
      <c r="Q1850" s="155" t="str">
        <f>IF(P1850="在读",IF(IFERROR(FIND("一",C1850),0)&gt;0,"一对一",VLOOKUP(LEFT(C1850,3),班级编码!A:H,8,0)),P1850)</f>
        <v xml:space="preserve"> </v>
      </c>
      <c r="R1850" s="157">
        <f t="shared" si="365"/>
        <v>0</v>
      </c>
      <c r="S1850" s="151">
        <f t="shared" si="366"/>
        <v>0</v>
      </c>
      <c r="T1850" s="151" t="str">
        <f t="shared" si="367"/>
        <v/>
      </c>
      <c r="U1850" s="151" t="str">
        <f t="shared" si="368"/>
        <v/>
      </c>
      <c r="V1850" s="151" t="str">
        <f t="shared" si="369"/>
        <v/>
      </c>
      <c r="W1850" s="151" t="str">
        <f t="shared" si="370"/>
        <v/>
      </c>
      <c r="X1850" s="151">
        <f t="shared" si="371"/>
        <v>0</v>
      </c>
      <c r="Y1850" s="151">
        <f t="shared" si="372"/>
        <v>0</v>
      </c>
      <c r="Z1850" s="151" t="str">
        <f t="shared" si="373"/>
        <v/>
      </c>
      <c r="AA1850" s="151">
        <f>COUNTIF($F$2:F1850,F1850)</f>
        <v>0</v>
      </c>
      <c r="AB1850" s="156" t="str">
        <f t="shared" si="374"/>
        <v/>
      </c>
      <c r="AC1850" t="e">
        <f>VLOOKUP(C1850,'2-班级信息'!A:AH,31,0)</f>
        <v>#N/A</v>
      </c>
      <c r="AD1850" t="e">
        <f>VLOOKUP(C1850,'2-班级信息'!A:AH,8,0)</f>
        <v>#N/A</v>
      </c>
      <c r="AE1850" t="e">
        <f t="shared" si="375"/>
        <v>#N/A</v>
      </c>
      <c r="AF1850" t="e">
        <f t="shared" si="376"/>
        <v>#N/A</v>
      </c>
    </row>
    <row r="1851" spans="1:32">
      <c r="A1851" s="122"/>
      <c r="B1851" s="122"/>
      <c r="C1851" s="122"/>
      <c r="D1851" s="122"/>
      <c r="E1851" s="122"/>
      <c r="F1851" s="122"/>
      <c r="G1851" s="199"/>
      <c r="H1851" s="122"/>
      <c r="I1851" s="122"/>
      <c r="J1851" s="122"/>
      <c r="K1851" s="122"/>
      <c r="L1851" s="122"/>
      <c r="M1851" s="122"/>
      <c r="N1851" s="122"/>
      <c r="O1851" s="122"/>
      <c r="P1851" s="155" t="str">
        <f t="shared" si="364"/>
        <v xml:space="preserve"> </v>
      </c>
      <c r="Q1851" s="155" t="str">
        <f>IF(P1851="在读",IF(IFERROR(FIND("一",C1851),0)&gt;0,"一对一",VLOOKUP(LEFT(C1851,3),班级编码!A:H,8,0)),P1851)</f>
        <v xml:space="preserve"> </v>
      </c>
      <c r="R1851" s="157">
        <f t="shared" si="365"/>
        <v>0</v>
      </c>
      <c r="S1851" s="151">
        <f t="shared" si="366"/>
        <v>0</v>
      </c>
      <c r="T1851" s="151" t="str">
        <f t="shared" si="367"/>
        <v/>
      </c>
      <c r="U1851" s="151" t="str">
        <f t="shared" si="368"/>
        <v/>
      </c>
      <c r="V1851" s="151" t="str">
        <f t="shared" si="369"/>
        <v/>
      </c>
      <c r="W1851" s="151" t="str">
        <f t="shared" si="370"/>
        <v/>
      </c>
      <c r="X1851" s="151">
        <f t="shared" si="371"/>
        <v>0</v>
      </c>
      <c r="Y1851" s="151">
        <f t="shared" si="372"/>
        <v>0</v>
      </c>
      <c r="Z1851" s="151" t="str">
        <f t="shared" si="373"/>
        <v/>
      </c>
      <c r="AA1851" s="151">
        <f>COUNTIF($F$2:F1851,F1851)</f>
        <v>0</v>
      </c>
      <c r="AB1851" s="156" t="str">
        <f t="shared" si="374"/>
        <v/>
      </c>
      <c r="AC1851" t="e">
        <f>VLOOKUP(C1851,'2-班级信息'!A:AH,31,0)</f>
        <v>#N/A</v>
      </c>
      <c r="AD1851" t="e">
        <f>VLOOKUP(C1851,'2-班级信息'!A:AH,8,0)</f>
        <v>#N/A</v>
      </c>
      <c r="AE1851" t="e">
        <f t="shared" si="375"/>
        <v>#N/A</v>
      </c>
      <c r="AF1851" t="e">
        <f t="shared" si="376"/>
        <v>#N/A</v>
      </c>
    </row>
    <row r="1852" spans="1:32">
      <c r="A1852" s="122"/>
      <c r="B1852" s="122"/>
      <c r="C1852" s="122"/>
      <c r="D1852" s="122"/>
      <c r="E1852" s="122"/>
      <c r="F1852" s="122"/>
      <c r="G1852" s="199"/>
      <c r="H1852" s="122"/>
      <c r="I1852" s="122"/>
      <c r="J1852" s="122"/>
      <c r="K1852" s="122"/>
      <c r="L1852" s="122"/>
      <c r="M1852" s="122"/>
      <c r="N1852" s="122"/>
      <c r="O1852" s="122"/>
      <c r="P1852" s="155" t="str">
        <f t="shared" si="364"/>
        <v xml:space="preserve"> </v>
      </c>
      <c r="Q1852" s="155" t="str">
        <f>IF(P1852="在读",IF(IFERROR(FIND("一",C1852),0)&gt;0,"一对一",VLOOKUP(LEFT(C1852,3),班级编码!A:H,8,0)),P1852)</f>
        <v xml:space="preserve"> </v>
      </c>
      <c r="R1852" s="157">
        <f t="shared" si="365"/>
        <v>0</v>
      </c>
      <c r="S1852" s="151">
        <f t="shared" si="366"/>
        <v>0</v>
      </c>
      <c r="T1852" s="151" t="str">
        <f t="shared" si="367"/>
        <v/>
      </c>
      <c r="U1852" s="151" t="str">
        <f t="shared" si="368"/>
        <v/>
      </c>
      <c r="V1852" s="151" t="str">
        <f t="shared" si="369"/>
        <v/>
      </c>
      <c r="W1852" s="151" t="str">
        <f t="shared" si="370"/>
        <v/>
      </c>
      <c r="X1852" s="151">
        <f t="shared" si="371"/>
        <v>0</v>
      </c>
      <c r="Y1852" s="151">
        <f t="shared" si="372"/>
        <v>0</v>
      </c>
      <c r="Z1852" s="151" t="str">
        <f t="shared" si="373"/>
        <v/>
      </c>
      <c r="AA1852" s="151">
        <f>COUNTIF($F$2:F1852,F1852)</f>
        <v>0</v>
      </c>
      <c r="AB1852" s="156" t="str">
        <f t="shared" si="374"/>
        <v/>
      </c>
      <c r="AC1852" t="e">
        <f>VLOOKUP(C1852,'2-班级信息'!A:AH,31,0)</f>
        <v>#N/A</v>
      </c>
      <c r="AD1852" t="e">
        <f>VLOOKUP(C1852,'2-班级信息'!A:AH,8,0)</f>
        <v>#N/A</v>
      </c>
      <c r="AE1852" t="e">
        <f t="shared" si="375"/>
        <v>#N/A</v>
      </c>
      <c r="AF1852" t="e">
        <f t="shared" si="376"/>
        <v>#N/A</v>
      </c>
    </row>
    <row r="1853" spans="1:32">
      <c r="A1853" s="122"/>
      <c r="B1853" s="122"/>
      <c r="C1853" s="122"/>
      <c r="D1853" s="122"/>
      <c r="E1853" s="122"/>
      <c r="F1853" s="122"/>
      <c r="G1853" s="199"/>
      <c r="H1853" s="122"/>
      <c r="I1853" s="122"/>
      <c r="J1853" s="122"/>
      <c r="K1853" s="122"/>
      <c r="L1853" s="122"/>
      <c r="M1853" s="122"/>
      <c r="N1853" s="122"/>
      <c r="O1853" s="122"/>
      <c r="P1853" s="155" t="str">
        <f t="shared" si="364"/>
        <v xml:space="preserve"> </v>
      </c>
      <c r="Q1853" s="155" t="str">
        <f>IF(P1853="在读",IF(IFERROR(FIND("一",C1853),0)&gt;0,"一对一",VLOOKUP(LEFT(C1853,3),班级编码!A:H,8,0)),P1853)</f>
        <v xml:space="preserve"> </v>
      </c>
      <c r="R1853" s="157">
        <f t="shared" si="365"/>
        <v>0</v>
      </c>
      <c r="S1853" s="151">
        <f t="shared" si="366"/>
        <v>0</v>
      </c>
      <c r="T1853" s="151" t="str">
        <f t="shared" si="367"/>
        <v/>
      </c>
      <c r="U1853" s="151" t="str">
        <f t="shared" si="368"/>
        <v/>
      </c>
      <c r="V1853" s="151" t="str">
        <f t="shared" si="369"/>
        <v/>
      </c>
      <c r="W1853" s="151" t="str">
        <f t="shared" si="370"/>
        <v/>
      </c>
      <c r="X1853" s="151">
        <f t="shared" si="371"/>
        <v>0</v>
      </c>
      <c r="Y1853" s="151">
        <f t="shared" si="372"/>
        <v>0</v>
      </c>
      <c r="Z1853" s="151" t="str">
        <f t="shared" si="373"/>
        <v/>
      </c>
      <c r="AA1853" s="151">
        <f>COUNTIF($F$2:F1853,F1853)</f>
        <v>0</v>
      </c>
      <c r="AB1853" s="156" t="str">
        <f t="shared" si="374"/>
        <v/>
      </c>
      <c r="AC1853" t="e">
        <f>VLOOKUP(C1853,'2-班级信息'!A:AH,31,0)</f>
        <v>#N/A</v>
      </c>
      <c r="AD1853" t="e">
        <f>VLOOKUP(C1853,'2-班级信息'!A:AH,8,0)</f>
        <v>#N/A</v>
      </c>
      <c r="AE1853" t="e">
        <f t="shared" si="375"/>
        <v>#N/A</v>
      </c>
      <c r="AF1853" t="e">
        <f t="shared" si="376"/>
        <v>#N/A</v>
      </c>
    </row>
    <row r="1854" spans="1:32">
      <c r="A1854" s="122"/>
      <c r="B1854" s="122"/>
      <c r="C1854" s="122"/>
      <c r="D1854" s="122"/>
      <c r="E1854" s="122"/>
      <c r="F1854" s="122"/>
      <c r="G1854" s="199"/>
      <c r="H1854" s="122"/>
      <c r="I1854" s="122"/>
      <c r="J1854" s="122"/>
      <c r="K1854" s="122"/>
      <c r="L1854" s="122"/>
      <c r="M1854" s="122"/>
      <c r="N1854" s="122"/>
      <c r="O1854" s="122"/>
      <c r="P1854" s="155" t="str">
        <f t="shared" si="364"/>
        <v xml:space="preserve"> </v>
      </c>
      <c r="Q1854" s="155" t="str">
        <f>IF(P1854="在读",IF(IFERROR(FIND("一",C1854),0)&gt;0,"一对一",VLOOKUP(LEFT(C1854,3),班级编码!A:H,8,0)),P1854)</f>
        <v xml:space="preserve"> </v>
      </c>
      <c r="R1854" s="157">
        <f t="shared" si="365"/>
        <v>0</v>
      </c>
      <c r="S1854" s="151">
        <f t="shared" si="366"/>
        <v>0</v>
      </c>
      <c r="T1854" s="151" t="str">
        <f t="shared" si="367"/>
        <v/>
      </c>
      <c r="U1854" s="151" t="str">
        <f t="shared" si="368"/>
        <v/>
      </c>
      <c r="V1854" s="151" t="str">
        <f t="shared" si="369"/>
        <v/>
      </c>
      <c r="W1854" s="151" t="str">
        <f t="shared" si="370"/>
        <v/>
      </c>
      <c r="X1854" s="151">
        <f t="shared" si="371"/>
        <v>0</v>
      </c>
      <c r="Y1854" s="151">
        <f t="shared" si="372"/>
        <v>0</v>
      </c>
      <c r="Z1854" s="151" t="str">
        <f t="shared" si="373"/>
        <v/>
      </c>
      <c r="AA1854" s="151">
        <f>COUNTIF($F$2:F1854,F1854)</f>
        <v>0</v>
      </c>
      <c r="AB1854" s="156" t="str">
        <f t="shared" si="374"/>
        <v/>
      </c>
      <c r="AC1854" t="e">
        <f>VLOOKUP(C1854,'2-班级信息'!A:AH,31,0)</f>
        <v>#N/A</v>
      </c>
      <c r="AD1854" t="e">
        <f>VLOOKUP(C1854,'2-班级信息'!A:AH,8,0)</f>
        <v>#N/A</v>
      </c>
      <c r="AE1854" t="e">
        <f t="shared" si="375"/>
        <v>#N/A</v>
      </c>
      <c r="AF1854" t="e">
        <f t="shared" si="376"/>
        <v>#N/A</v>
      </c>
    </row>
    <row r="1855" spans="1:32">
      <c r="A1855" s="122"/>
      <c r="B1855" s="122"/>
      <c r="C1855" s="122"/>
      <c r="D1855" s="122"/>
      <c r="E1855" s="122"/>
      <c r="F1855" s="122"/>
      <c r="G1855" s="199"/>
      <c r="H1855" s="122"/>
      <c r="I1855" s="122"/>
      <c r="J1855" s="122"/>
      <c r="K1855" s="122"/>
      <c r="L1855" s="122"/>
      <c r="M1855" s="122"/>
      <c r="N1855" s="122"/>
      <c r="O1855" s="122"/>
      <c r="P1855" s="155" t="str">
        <f t="shared" si="364"/>
        <v xml:space="preserve"> </v>
      </c>
      <c r="Q1855" s="155" t="str">
        <f>IF(P1855="在读",IF(IFERROR(FIND("一",C1855),0)&gt;0,"一对一",VLOOKUP(LEFT(C1855,3),班级编码!A:H,8,0)),P1855)</f>
        <v xml:space="preserve"> </v>
      </c>
      <c r="R1855" s="157">
        <f t="shared" si="365"/>
        <v>0</v>
      </c>
      <c r="S1855" s="151">
        <f t="shared" si="366"/>
        <v>0</v>
      </c>
      <c r="T1855" s="151" t="str">
        <f t="shared" si="367"/>
        <v/>
      </c>
      <c r="U1855" s="151" t="str">
        <f t="shared" si="368"/>
        <v/>
      </c>
      <c r="V1855" s="151" t="str">
        <f t="shared" si="369"/>
        <v/>
      </c>
      <c r="W1855" s="151" t="str">
        <f t="shared" si="370"/>
        <v/>
      </c>
      <c r="X1855" s="151">
        <f t="shared" si="371"/>
        <v>0</v>
      </c>
      <c r="Y1855" s="151">
        <f t="shared" si="372"/>
        <v>0</v>
      </c>
      <c r="Z1855" s="151" t="str">
        <f t="shared" si="373"/>
        <v/>
      </c>
      <c r="AA1855" s="151">
        <f>COUNTIF($F$2:F1855,F1855)</f>
        <v>0</v>
      </c>
      <c r="AB1855" s="156" t="str">
        <f t="shared" si="374"/>
        <v/>
      </c>
      <c r="AC1855" t="e">
        <f>VLOOKUP(C1855,'2-班级信息'!A:AH,31,0)</f>
        <v>#N/A</v>
      </c>
      <c r="AD1855" t="e">
        <f>VLOOKUP(C1855,'2-班级信息'!A:AH,8,0)</f>
        <v>#N/A</v>
      </c>
      <c r="AE1855" t="e">
        <f t="shared" si="375"/>
        <v>#N/A</v>
      </c>
      <c r="AF1855" t="e">
        <f t="shared" si="376"/>
        <v>#N/A</v>
      </c>
    </row>
    <row r="1856" spans="1:32">
      <c r="A1856" s="122"/>
      <c r="B1856" s="122"/>
      <c r="C1856" s="122"/>
      <c r="D1856" s="122"/>
      <c r="E1856" s="122"/>
      <c r="F1856" s="122"/>
      <c r="G1856" s="199"/>
      <c r="H1856" s="122"/>
      <c r="I1856" s="122"/>
      <c r="J1856" s="122"/>
      <c r="K1856" s="122"/>
      <c r="L1856" s="122"/>
      <c r="M1856" s="122"/>
      <c r="N1856" s="122"/>
      <c r="O1856" s="122"/>
      <c r="P1856" s="155" t="str">
        <f t="shared" si="364"/>
        <v xml:space="preserve"> </v>
      </c>
      <c r="Q1856" s="155" t="str">
        <f>IF(P1856="在读",IF(IFERROR(FIND("一",C1856),0)&gt;0,"一对一",VLOOKUP(LEFT(C1856,3),班级编码!A:H,8,0)),P1856)</f>
        <v xml:space="preserve"> </v>
      </c>
      <c r="R1856" s="157">
        <f t="shared" si="365"/>
        <v>0</v>
      </c>
      <c r="S1856" s="151">
        <f t="shared" si="366"/>
        <v>0</v>
      </c>
      <c r="T1856" s="151" t="str">
        <f t="shared" si="367"/>
        <v/>
      </c>
      <c r="U1856" s="151" t="str">
        <f t="shared" si="368"/>
        <v/>
      </c>
      <c r="V1856" s="151" t="str">
        <f t="shared" si="369"/>
        <v/>
      </c>
      <c r="W1856" s="151" t="str">
        <f t="shared" si="370"/>
        <v/>
      </c>
      <c r="X1856" s="151">
        <f t="shared" si="371"/>
        <v>0</v>
      </c>
      <c r="Y1856" s="151">
        <f t="shared" si="372"/>
        <v>0</v>
      </c>
      <c r="Z1856" s="151" t="str">
        <f t="shared" si="373"/>
        <v/>
      </c>
      <c r="AA1856" s="151">
        <f>COUNTIF($F$2:F1856,F1856)</f>
        <v>0</v>
      </c>
      <c r="AB1856" s="156" t="str">
        <f t="shared" si="374"/>
        <v/>
      </c>
      <c r="AC1856" t="e">
        <f>VLOOKUP(C1856,'2-班级信息'!A:AH,31,0)</f>
        <v>#N/A</v>
      </c>
      <c r="AD1856" t="e">
        <f>VLOOKUP(C1856,'2-班级信息'!A:AH,8,0)</f>
        <v>#N/A</v>
      </c>
      <c r="AE1856" t="e">
        <f t="shared" si="375"/>
        <v>#N/A</v>
      </c>
      <c r="AF1856" t="e">
        <f t="shared" si="376"/>
        <v>#N/A</v>
      </c>
    </row>
    <row r="1857" spans="1:32">
      <c r="A1857" s="122"/>
      <c r="B1857" s="122"/>
      <c r="C1857" s="122"/>
      <c r="D1857" s="122"/>
      <c r="E1857" s="122"/>
      <c r="F1857" s="122"/>
      <c r="G1857" s="199"/>
      <c r="H1857" s="122"/>
      <c r="I1857" s="122"/>
      <c r="J1857" s="122"/>
      <c r="K1857" s="122"/>
      <c r="L1857" s="122"/>
      <c r="M1857" s="122"/>
      <c r="N1857" s="122"/>
      <c r="O1857" s="122"/>
      <c r="P1857" s="155" t="str">
        <f t="shared" si="364"/>
        <v xml:space="preserve"> </v>
      </c>
      <c r="Q1857" s="155" t="str">
        <f>IF(P1857="在读",IF(IFERROR(FIND("一",C1857),0)&gt;0,"一对一",VLOOKUP(LEFT(C1857,3),班级编码!A:H,8,0)),P1857)</f>
        <v xml:space="preserve"> </v>
      </c>
      <c r="R1857" s="157">
        <f t="shared" si="365"/>
        <v>0</v>
      </c>
      <c r="S1857" s="151">
        <f t="shared" si="366"/>
        <v>0</v>
      </c>
      <c r="T1857" s="151" t="str">
        <f t="shared" si="367"/>
        <v/>
      </c>
      <c r="U1857" s="151" t="str">
        <f t="shared" si="368"/>
        <v/>
      </c>
      <c r="V1857" s="151" t="str">
        <f t="shared" si="369"/>
        <v/>
      </c>
      <c r="W1857" s="151" t="str">
        <f t="shared" si="370"/>
        <v/>
      </c>
      <c r="X1857" s="151">
        <f t="shared" si="371"/>
        <v>0</v>
      </c>
      <c r="Y1857" s="151">
        <f t="shared" si="372"/>
        <v>0</v>
      </c>
      <c r="Z1857" s="151" t="str">
        <f t="shared" si="373"/>
        <v/>
      </c>
      <c r="AA1857" s="151">
        <f>COUNTIF($F$2:F1857,F1857)</f>
        <v>0</v>
      </c>
      <c r="AB1857" s="156" t="str">
        <f t="shared" si="374"/>
        <v/>
      </c>
      <c r="AC1857" t="e">
        <f>VLOOKUP(C1857,'2-班级信息'!A:AH,31,0)</f>
        <v>#N/A</v>
      </c>
      <c r="AD1857" t="e">
        <f>VLOOKUP(C1857,'2-班级信息'!A:AH,8,0)</f>
        <v>#N/A</v>
      </c>
      <c r="AE1857" t="e">
        <f t="shared" si="375"/>
        <v>#N/A</v>
      </c>
      <c r="AF1857" t="e">
        <f t="shared" si="376"/>
        <v>#N/A</v>
      </c>
    </row>
    <row r="1858" spans="1:32">
      <c r="H1858" s="310"/>
    </row>
  </sheetData>
  <sheetProtection autoFilter="0" pivotTables="0"/>
  <protectedRanges>
    <protectedRange sqref="A1:O1048576" name="区域1"/>
  </protectedRanges>
  <autoFilter ref="A1:AH1858">
    <filterColumn colId="12"/>
  </autoFilter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rgb="FF92D050"/>
  </sheetPr>
  <dimension ref="A1:BK23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" sqref="F2:F145"/>
    </sheetView>
  </sheetViews>
  <sheetFormatPr defaultColWidth="9" defaultRowHeight="12"/>
  <cols>
    <col min="1" max="1" width="7.625" style="115" customWidth="1"/>
    <col min="2" max="2" width="8.875" style="115" customWidth="1"/>
    <col min="3" max="3" width="6" style="115" customWidth="1"/>
    <col min="4" max="4" width="5.75" style="115" customWidth="1"/>
    <col min="5" max="5" width="20.25" style="115" customWidth="1"/>
    <col min="6" max="6" width="6.25" style="115" customWidth="1"/>
    <col min="7" max="10" width="0" style="115" hidden="1" customWidth="1"/>
    <col min="11" max="11" width="9.375" style="163" customWidth="1"/>
    <col min="12" max="13" width="6.625" style="115" customWidth="1"/>
    <col min="14" max="14" width="0" style="115" hidden="1" customWidth="1"/>
    <col min="15" max="15" width="5.375" style="115" customWidth="1"/>
    <col min="16" max="16" width="9.5" style="115" customWidth="1"/>
    <col min="17" max="17" width="6.125" style="115" customWidth="1"/>
    <col min="18" max="18" width="6.375" style="115" hidden="1" customWidth="1"/>
    <col min="19" max="19" width="10.75" style="115" customWidth="1"/>
    <col min="20" max="20" width="9" style="115"/>
    <col min="21" max="21" width="7.5" style="115" customWidth="1"/>
    <col min="22" max="22" width="6.25" style="115" customWidth="1"/>
    <col min="23" max="23" width="10" style="302" customWidth="1"/>
    <col min="24" max="24" width="5.125" style="301" customWidth="1"/>
    <col min="25" max="25" width="5.625" style="325" customWidth="1"/>
    <col min="26" max="26" width="5.625" style="326" customWidth="1"/>
    <col min="27" max="27" width="7.5" style="301" customWidth="1"/>
    <col min="28" max="28" width="9" style="302"/>
    <col min="29" max="29" width="5.875" style="302" customWidth="1"/>
    <col min="30" max="30" width="5.5" style="302" customWidth="1"/>
    <col min="31" max="31" width="6.75" style="302" customWidth="1"/>
    <col min="32" max="32" width="6" style="302" customWidth="1"/>
    <col min="33" max="33" width="9" style="302"/>
    <col min="34" max="34" width="6.375" style="115" customWidth="1"/>
    <col min="35" max="35" width="6.625" style="115" customWidth="1"/>
    <col min="36" max="38" width="9" style="115"/>
    <col min="39" max="39" width="5.875" style="115" customWidth="1"/>
    <col min="40" max="40" width="14.25" style="115" customWidth="1"/>
    <col min="41" max="42" width="8.25" style="115" customWidth="1"/>
    <col min="43" max="43" width="6.625" style="115" customWidth="1"/>
    <col min="44" max="44" width="14.5" style="115" customWidth="1"/>
    <col min="45" max="51" width="9" style="115"/>
    <col min="52" max="52" width="8.375" style="300" customWidth="1"/>
    <col min="53" max="59" width="9" style="115"/>
    <col min="60" max="60" width="11.5" style="300" bestFit="1" customWidth="1"/>
    <col min="61" max="61" width="6" style="300" customWidth="1"/>
    <col min="62" max="16384" width="9" style="115"/>
  </cols>
  <sheetData>
    <row r="1" spans="1:63" ht="24">
      <c r="A1" s="175" t="s">
        <v>2</v>
      </c>
      <c r="B1" s="175" t="s">
        <v>9</v>
      </c>
      <c r="C1" s="175" t="s">
        <v>494</v>
      </c>
      <c r="D1" s="175" t="s">
        <v>493</v>
      </c>
      <c r="E1" s="175" t="s">
        <v>536</v>
      </c>
      <c r="F1" s="175" t="s">
        <v>554</v>
      </c>
      <c r="G1" s="175" t="s">
        <v>555</v>
      </c>
      <c r="H1" s="175" t="s">
        <v>556</v>
      </c>
      <c r="I1" s="175" t="s">
        <v>557</v>
      </c>
      <c r="J1" s="175" t="s">
        <v>558</v>
      </c>
      <c r="K1" s="180" t="s">
        <v>180</v>
      </c>
      <c r="L1" s="175" t="s">
        <v>488</v>
      </c>
      <c r="M1" s="175" t="s">
        <v>559</v>
      </c>
      <c r="N1" s="175" t="s">
        <v>516</v>
      </c>
      <c r="O1" s="175" t="s">
        <v>560</v>
      </c>
      <c r="P1" s="175" t="s">
        <v>561</v>
      </c>
      <c r="Q1" s="175" t="s">
        <v>524</v>
      </c>
      <c r="R1" s="175" t="s">
        <v>562</v>
      </c>
      <c r="S1" s="175" t="s">
        <v>563</v>
      </c>
      <c r="T1" s="175" t="s">
        <v>3</v>
      </c>
      <c r="U1" s="281" t="s">
        <v>1048</v>
      </c>
      <c r="V1" s="120" t="s">
        <v>1049</v>
      </c>
      <c r="W1" s="120" t="s">
        <v>1050</v>
      </c>
      <c r="X1" s="304" t="s">
        <v>1051</v>
      </c>
      <c r="Y1" s="303" t="s">
        <v>1052</v>
      </c>
      <c r="Z1" s="304" t="s">
        <v>1053</v>
      </c>
      <c r="AA1" s="282" t="s">
        <v>1054</v>
      </c>
      <c r="AB1" s="281" t="s">
        <v>1055</v>
      </c>
      <c r="AC1" s="281" t="s">
        <v>1056</v>
      </c>
      <c r="AD1" s="281" t="s">
        <v>1057</v>
      </c>
      <c r="AE1" s="283" t="s">
        <v>1058</v>
      </c>
      <c r="AF1" s="281" t="s">
        <v>1059</v>
      </c>
      <c r="AG1" s="330" t="s">
        <v>1542</v>
      </c>
      <c r="AH1" s="284" t="s">
        <v>1060</v>
      </c>
      <c r="AI1" s="285" t="s">
        <v>1061</v>
      </c>
      <c r="AJ1" s="285" t="s">
        <v>1062</v>
      </c>
      <c r="AK1" s="286" t="s">
        <v>1063</v>
      </c>
      <c r="AL1" s="287" t="s">
        <v>1064</v>
      </c>
      <c r="AM1" s="288" t="s">
        <v>1065</v>
      </c>
      <c r="AN1" s="288" t="s">
        <v>1066</v>
      </c>
      <c r="AO1" s="288" t="s">
        <v>1062</v>
      </c>
      <c r="AP1" s="288" t="s">
        <v>1067</v>
      </c>
      <c r="AQ1" s="313" t="s">
        <v>1114</v>
      </c>
      <c r="AR1" s="288" t="s">
        <v>1068</v>
      </c>
      <c r="AS1" s="115" t="s">
        <v>1122</v>
      </c>
      <c r="AT1" s="115" t="s">
        <v>1123</v>
      </c>
      <c r="AU1" s="115" t="s">
        <v>1124</v>
      </c>
      <c r="AV1" s="115" t="s">
        <v>1125</v>
      </c>
      <c r="AZ1" s="289">
        <v>1</v>
      </c>
      <c r="BH1" s="290" t="s">
        <v>1069</v>
      </c>
      <c r="BI1" s="290" t="s">
        <v>1070</v>
      </c>
      <c r="BJ1" s="115" t="s">
        <v>1071</v>
      </c>
      <c r="BK1" s="117" t="s">
        <v>3</v>
      </c>
    </row>
    <row r="2" spans="1:63" ht="15" hidden="1" customHeight="1">
      <c r="A2" s="176" t="s">
        <v>1547</v>
      </c>
      <c r="B2" s="176" t="s">
        <v>1548</v>
      </c>
      <c r="C2" s="175" t="s">
        <v>17</v>
      </c>
      <c r="D2" s="176" t="s">
        <v>1549</v>
      </c>
      <c r="E2" s="176" t="s">
        <v>1141</v>
      </c>
      <c r="F2" s="184">
        <v>0</v>
      </c>
      <c r="G2" s="176">
        <v>0</v>
      </c>
      <c r="H2" s="176">
        <v>0</v>
      </c>
      <c r="I2" s="176">
        <v>0</v>
      </c>
      <c r="J2" s="176">
        <v>0</v>
      </c>
      <c r="K2" s="180">
        <v>42881</v>
      </c>
      <c r="L2" s="176" t="s">
        <v>1550</v>
      </c>
      <c r="M2" s="175" t="s">
        <v>1465</v>
      </c>
      <c r="N2" s="175" t="s">
        <v>12</v>
      </c>
      <c r="O2" s="309" t="s">
        <v>1454</v>
      </c>
      <c r="P2" s="176" t="s">
        <v>12</v>
      </c>
      <c r="Q2" s="175" t="s">
        <v>1458</v>
      </c>
      <c r="R2" s="176" t="s">
        <v>12</v>
      </c>
      <c r="S2" s="176" t="s">
        <v>1551</v>
      </c>
      <c r="T2" s="176" t="s">
        <v>12</v>
      </c>
      <c r="U2" s="291" t="str">
        <f t="shared" ref="U2" si="0">SUBSTITUTE(SUBSTITUTE(SUBSTITUTE(SUBSTITUTE(SUBSTITUTE(SUBSTITUTE(S2,"(主签单人)",""),"(03-客户接待员)",""),"（金牌）",""),"（会员学员）",""),"金牌",""),"金牌学员","")</f>
        <v>王圆圆</v>
      </c>
      <c r="V2" s="292">
        <f>IF(F2=0,0,SUMIFS('4-咨询师业绩明细表'!K:K,'4-咨询师业绩明细表'!E:E,E2,'4-咨询师业绩明细表'!C:C,B2))</f>
        <v>0</v>
      </c>
      <c r="W2" s="292" t="str">
        <f>IF(AB2="","",MID(T2,FIND("@",SUBSTITUTE(T2,"／","@",6))+5,FIND("@",SUBSTITUTE(T2,"／","@",7))-FIND("@",SUBSTITUTE(T2,"／","@",6))-5))</f>
        <v/>
      </c>
      <c r="X2" s="305"/>
      <c r="Y2" s="323">
        <f>IFERROR(VALUE(MID(T2,FIND("@",SUBSTITUTE(T2,"：","@",1))+1,FIND("@",SUBSTITUTE(T2,"）","@",1))-FIND("@",SUBSTITUTE(T2,"：","@",1))-1)),0)</f>
        <v>0</v>
      </c>
      <c r="Z2" s="324">
        <f>IFERROR(IF(AND(IFERROR(FIND("预缴定金",T2),0)=0,E2=""),F2,VALUE(MID(T2,FIND("@",SUBSTITUTE(T2,"：","@",2))+1,FIND("@",SUBSTITUTE(T2,"）","@",2))-FIND("@",SUBSTITUTE(T2,"：","@",2))-1))),0)</f>
        <v>0</v>
      </c>
      <c r="AA2" s="293">
        <f>F2-Z2</f>
        <v>0</v>
      </c>
      <c r="AB2" s="294" t="str">
        <f>IF(OR(O2="退费",O2="结转",P2="",P2="结转学费",P2="老带新返现"),"",IF(OR(AA2&lt;=0,AND(IFERROR(FIND("预缴定金",T2),0)=0,E2="")),"",LEFT(T2,FIND("／",T2)-1)))</f>
        <v/>
      </c>
      <c r="AC2" s="143" t="str">
        <f>LEFT(T2,2)</f>
        <v/>
      </c>
      <c r="AD2" s="143" t="str">
        <f>MID(T2,3,2)</f>
        <v/>
      </c>
      <c r="AE2" s="143" t="str">
        <f>MID(T2,5,2)</f>
        <v/>
      </c>
      <c r="AF2" s="143" t="str">
        <f>IF(AB2="","",MIDB(AB2,SEARCHB("?",AB2),2*LEN(AB2)-LENB(AB2)+2))</f>
        <v/>
      </c>
      <c r="AG2" s="143" t="str">
        <f>IF(AB2="","",RIGHT(MIDB(AB2,SEARCHB("?",AB2),20),LENB(MIDB(AB2,SEARCHB("?",AB2),20))-LEN(MIDB(AB2,SEARCHB("?",AB2),20))-1))</f>
        <v/>
      </c>
      <c r="AH2" s="143" t="str">
        <f>IF(AB2="","",VLOOKUP(AF2,Sheet11!E:F,2,0))</f>
        <v/>
      </c>
      <c r="AI2" s="295" t="str">
        <f>IF(AG2="拼单会员","5年",IF(AB2="","",VLOOKUP(AE2&amp;AH2,Sheet11!$J$3:$K$17,2)))</f>
        <v/>
      </c>
      <c r="AJ2" s="143" t="str">
        <f t="shared" ref="AJ2" si="1">IF(AB2="","",VLOOKUP(AG2,BH:BI,2,0))</f>
        <v/>
      </c>
      <c r="AK2" s="296" t="str">
        <f>IF(AB2="","",MID(T2,FIND("@",SUBSTITUTE(T2,"／","@",5))+8,10))</f>
        <v/>
      </c>
      <c r="AL2" s="143" t="str">
        <f>IF(AB2="","",IF(AC2="新生","新生",IF((AK2-$AZ$2)&gt;0,"1年追补","老生")))</f>
        <v/>
      </c>
      <c r="AM2" s="143" t="str">
        <f>IF(AB2="","",IF(OR(AL2="新生",AL2="1年追补"),"新生","老生"))</f>
        <v/>
      </c>
      <c r="AN2" s="143" t="str">
        <f>IF(AB2="","",IF(AND(AW2="2折秒杀",AC2="新生"),"新生小学国际班5年",IF(AND(AW2="2折秒杀",AL2="1年追补"),"新生小学国际班1年",IF(OR(AW2="国际领袖课程",AW2="国内领袖课程"),AW2,IF(AND(AW2="创始会员",AM2="老生",AJ2="游学会员"),"老生创始会员游学会员",IF(AND(AJ2="国际班",AM2="新生"),AM2&amp;AE2&amp;AJ2&amp;AI2,AM2&amp;AJ2))))))</f>
        <v/>
      </c>
      <c r="AO2" s="143" t="str">
        <f t="shared" ref="AO2" si="2">IF(AB2="","",VLOOKUP(AG2,BH:BJ,3,0))</f>
        <v/>
      </c>
      <c r="AP2" s="206" t="str">
        <f>AL2&amp;AO2</f>
        <v/>
      </c>
      <c r="AQ2" s="206" t="str">
        <f>IF(SUMIF('7-市场业绩'!F:F,'3-收据记录表'!U2,'7-市场业绩'!I:I)&gt;0,"学习卡","老结算")</f>
        <v>学习卡</v>
      </c>
      <c r="AR2" s="206" t="str">
        <f>IF(AQ2="学习卡",AN2,AP2)</f>
        <v/>
      </c>
      <c r="AS2" s="206" t="str">
        <f t="shared" ref="AS2:AS57" si="3">IFERROR(MID(T2,FIND("@",SUBSTITUTE(T2,"／","@",3))+6,FIND("@",SUBSTITUTE(T2,"／","@",4))-FIND("@",SUBSTITUTE(T2,"／","@",3))-6),"无")</f>
        <v>无</v>
      </c>
      <c r="AT2" s="243" t="str">
        <f>IFERROR(MID(T2,FIND("@",SUBSTITUTE(T2,"：","@",6))+1,FIND("@",SUBSTITUTE(T2,"-","@",8))-FIND("@",SUBSTITUTE(T2,"：","@",6))-1),"")</f>
        <v/>
      </c>
      <c r="AU2" s="243" t="str">
        <f>IFERROR(MID(T2,FIND("@",SUBSTITUTE(T2,"-","@",8))+1,FIND("@",SUBSTITUTE(T2,"／","@",3))-FIND("@",SUBSTITUTE(T2,"-","@",8))-1),"")</f>
        <v/>
      </c>
      <c r="AV2" s="243" t="str">
        <f>IFERROR(MID(T2,FIND("@",SUBSTITUTE(T2,"：","@",4))+1,FIND("@",SUBSTITUTE(T2,"）","@",6))-FIND("@",SUBSTITUTE(T2,"：","@",4))-1),"无")</f>
        <v>无</v>
      </c>
      <c r="AZ2" s="297">
        <v>42552</v>
      </c>
      <c r="BH2" s="298" t="s">
        <v>1072</v>
      </c>
      <c r="BI2" s="298" t="s">
        <v>1073</v>
      </c>
      <c r="BJ2" s="298" t="s">
        <v>1073</v>
      </c>
      <c r="BK2" s="118" t="s">
        <v>12</v>
      </c>
    </row>
    <row r="3" spans="1:63" ht="15" hidden="1" customHeight="1">
      <c r="A3" s="176" t="s">
        <v>1552</v>
      </c>
      <c r="B3" s="176" t="s">
        <v>1548</v>
      </c>
      <c r="C3" s="175" t="s">
        <v>17</v>
      </c>
      <c r="D3" s="176" t="s">
        <v>1549</v>
      </c>
      <c r="E3" s="176" t="s">
        <v>1134</v>
      </c>
      <c r="F3" s="184">
        <v>0</v>
      </c>
      <c r="G3" s="176">
        <v>0</v>
      </c>
      <c r="H3" s="176">
        <v>0</v>
      </c>
      <c r="I3" s="176">
        <v>0</v>
      </c>
      <c r="J3" s="176">
        <v>0</v>
      </c>
      <c r="K3" s="180">
        <v>42881</v>
      </c>
      <c r="L3" s="176" t="s">
        <v>1550</v>
      </c>
      <c r="M3" s="175" t="s">
        <v>1465</v>
      </c>
      <c r="N3" s="175" t="s">
        <v>12</v>
      </c>
      <c r="O3" s="175" t="s">
        <v>532</v>
      </c>
      <c r="P3" s="176" t="s">
        <v>12</v>
      </c>
      <c r="Q3" s="317" t="s">
        <v>1456</v>
      </c>
      <c r="R3" s="176" t="s">
        <v>12</v>
      </c>
      <c r="S3" s="176" t="s">
        <v>1551</v>
      </c>
      <c r="T3" s="183" t="s">
        <v>12</v>
      </c>
      <c r="U3" s="291" t="str">
        <f t="shared" ref="U3:U66" si="4">SUBSTITUTE(SUBSTITUTE(SUBSTITUTE(SUBSTITUTE(SUBSTITUTE(SUBSTITUTE(S3,"(主签单人)",""),"(03-客户接待员)",""),"（金牌）",""),"（会员学员）",""),"金牌",""),"金牌学员","")</f>
        <v>王圆圆</v>
      </c>
      <c r="V3" s="292">
        <f>IF(F3=0,0,SUMIFS('4-咨询师业绩明细表'!K:K,'4-咨询师业绩明细表'!E:E,E3,'4-咨询师业绩明细表'!C:C,B3))</f>
        <v>0</v>
      </c>
      <c r="W3" s="292" t="str">
        <f t="shared" ref="W3:W66" si="5">IF(AB3="","",MID(T3,FIND("@",SUBSTITUTE(T3,"／","@",6))+5,FIND("@",SUBSTITUTE(T3,"／","@",7))-FIND("@",SUBSTITUTE(T3,"／","@",6))-5))</f>
        <v/>
      </c>
      <c r="X3" s="305"/>
      <c r="Y3" s="323">
        <f t="shared" ref="Y3:Y66" si="6">IFERROR(VALUE(MID(T3,FIND("@",SUBSTITUTE(T3,"：","@",1))+1,FIND("@",SUBSTITUTE(T3,"）","@",1))-FIND("@",SUBSTITUTE(T3,"：","@",1))-1)),0)</f>
        <v>0</v>
      </c>
      <c r="Z3" s="324">
        <f t="shared" ref="Z3:Z66" si="7">IFERROR(IF(AND(IFERROR(FIND("预缴定金",T3),0)=0,E3=""),F3,VALUE(MID(T3,FIND("@",SUBSTITUTE(T3,"：","@",2))+1,FIND("@",SUBSTITUTE(T3,"）","@",2))-FIND("@",SUBSTITUTE(T3,"：","@",2))-1))),0)</f>
        <v>0</v>
      </c>
      <c r="AA3" s="293">
        <f t="shared" ref="AA3:AA66" si="8">F3-Z3</f>
        <v>0</v>
      </c>
      <c r="AB3" s="294" t="str">
        <f t="shared" ref="AB3:AB66" si="9">IF(OR(O3="退费",O3="结转",P3="",P3="结转学费",P3="老带新返现"),"",IF(OR(AA3&lt;=0,AND(IFERROR(FIND("预缴定金",T3),0)=0,E3="")),"",LEFT(T3,FIND("／",T3)-1)))</f>
        <v/>
      </c>
      <c r="AC3" s="143" t="str">
        <f t="shared" ref="AC3:AC66" si="10">LEFT(T3,2)</f>
        <v/>
      </c>
      <c r="AD3" s="143" t="str">
        <f t="shared" ref="AD3:AD66" si="11">MID(T3,3,2)</f>
        <v/>
      </c>
      <c r="AE3" s="143" t="str">
        <f t="shared" ref="AE3:AE66" si="12">MID(T3,5,2)</f>
        <v/>
      </c>
      <c r="AF3" s="143" t="str">
        <f t="shared" ref="AF3:AF66" si="13">IF(AB3="","",MIDB(AB3,SEARCHB("?",AB3),2*LEN(AB3)-LENB(AB3)+2))</f>
        <v/>
      </c>
      <c r="AG3" s="143" t="str">
        <f t="shared" ref="AG3:AG66" si="14">IF(AB3="","",RIGHT(MIDB(AB3,SEARCHB("?",AB3),20),LENB(MIDB(AB3,SEARCHB("?",AB3),20))-LEN(MIDB(AB3,SEARCHB("?",AB3),20))-1))</f>
        <v/>
      </c>
      <c r="AH3" s="143" t="str">
        <f>IF(AB3="","",VLOOKUP(AF3,Sheet11!E:F,2,0))</f>
        <v/>
      </c>
      <c r="AI3" s="295" t="str">
        <f>IF(AG3="拼单会员","5年",IF(AB3="","",VLOOKUP(AE3&amp;AH3,Sheet11!$J$3:$K$17,2)))</f>
        <v/>
      </c>
      <c r="AJ3" s="143" t="str">
        <f t="shared" ref="AJ3:AJ66" si="15">IF(AB3="","",VLOOKUP(AG3,BH:BI,2,0))</f>
        <v/>
      </c>
      <c r="AK3" s="296" t="str">
        <f t="shared" ref="AK3:AK66" si="16">IF(AB3="","",MID(T3,FIND("@",SUBSTITUTE(T3,"／","@",5))+8,10))</f>
        <v/>
      </c>
      <c r="AL3" s="143" t="str">
        <f t="shared" ref="AL3:AL66" si="17">IF(AB3="","",IF(AC3="新生","新生",IF((AK3-$AZ$2)&gt;0,"1年追补","老生")))</f>
        <v/>
      </c>
      <c r="AM3" s="143" t="str">
        <f t="shared" ref="AM3:AM66" si="18">IF(AB3="","",IF(OR(AL3="新生",AL3="1年追补"),"新生","老生"))</f>
        <v/>
      </c>
      <c r="AN3" s="143" t="str">
        <f t="shared" ref="AN3:AN66" si="19">IF(AB3="","",IF(AND(AW3="2折秒杀",AC3="新生"),"新生小学国际班5年",IF(AND(AW3="2折秒杀",AL3="1年追补"),"新生小学国际班1年",IF(OR(AW3="国际领袖课程",AW3="国内领袖课程"),AW3,IF(AND(AW3="创始会员",AM3="老生",AJ3="游学会员"),"老生创始会员游学会员",IF(AND(AJ3="国际班",AM3="新生"),AM3&amp;AE3&amp;AJ3&amp;AI3,AM3&amp;AJ3))))))</f>
        <v/>
      </c>
      <c r="AO3" s="143" t="str">
        <f t="shared" ref="AO3:AO66" si="20">IF(AB3="","",VLOOKUP(AG3,BH:BJ,3,0))</f>
        <v/>
      </c>
      <c r="AP3" s="206" t="str">
        <f t="shared" ref="AP3:AP66" si="21">AL3&amp;AO3</f>
        <v/>
      </c>
      <c r="AQ3" s="206" t="str">
        <f>IF(SUMIF('7-市场业绩'!F:F,'3-收据记录表'!U3,'7-市场业绩'!I:I)&gt;0,"学习卡","老结算")</f>
        <v>学习卡</v>
      </c>
      <c r="AR3" s="206" t="str">
        <f t="shared" ref="AR3:AR66" si="22">IF(AQ3="学习卡",AN3,AP3)</f>
        <v/>
      </c>
      <c r="AS3" s="206" t="str">
        <f t="shared" si="3"/>
        <v>无</v>
      </c>
      <c r="AT3" s="243" t="str">
        <f t="shared" ref="AT3:AT66" si="23">IFERROR(MID(T3,FIND("@",SUBSTITUTE(T3,"：","@",6))+1,FIND("@",SUBSTITUTE(T3,"-","@",8))-FIND("@",SUBSTITUTE(T3,"：","@",6))-1),"")</f>
        <v/>
      </c>
      <c r="AU3" s="243" t="str">
        <f t="shared" ref="AU3:AU66" si="24">IFERROR(MID(T3,FIND("@",SUBSTITUTE(T3,"-","@",8))+1,FIND("@",SUBSTITUTE(T3,"／","@",3))-FIND("@",SUBSTITUTE(T3,"-","@",8))-1),"")</f>
        <v/>
      </c>
      <c r="AV3" s="243" t="str">
        <f t="shared" ref="AV3:AV66" si="25">IFERROR(MID(T3,FIND("@",SUBSTITUTE(T3,"：","@",4))+1,FIND("@",SUBSTITUTE(T3,"）","@",6))-FIND("@",SUBSTITUTE(T3,"：","@",4))-1),"无")</f>
        <v>无</v>
      </c>
      <c r="AZ3" s="299">
        <v>42552</v>
      </c>
      <c r="BH3" s="298" t="s">
        <v>1074</v>
      </c>
      <c r="BI3" s="298" t="s">
        <v>1073</v>
      </c>
      <c r="BJ3" s="298" t="s">
        <v>1073</v>
      </c>
      <c r="BK3" s="118" t="s">
        <v>12</v>
      </c>
    </row>
    <row r="4" spans="1:63" ht="15" hidden="1" customHeight="1">
      <c r="A4" s="176" t="s">
        <v>1553</v>
      </c>
      <c r="B4" s="176" t="s">
        <v>1359</v>
      </c>
      <c r="C4" s="175" t="s">
        <v>17</v>
      </c>
      <c r="D4" s="176" t="s">
        <v>1358</v>
      </c>
      <c r="E4" s="176" t="s">
        <v>1141</v>
      </c>
      <c r="F4" s="184">
        <v>0</v>
      </c>
      <c r="G4" s="176">
        <v>0</v>
      </c>
      <c r="H4" s="176">
        <v>0</v>
      </c>
      <c r="I4" s="176">
        <v>0</v>
      </c>
      <c r="J4" s="176">
        <v>0</v>
      </c>
      <c r="K4" s="180">
        <v>42876</v>
      </c>
      <c r="L4" s="176" t="s">
        <v>1550</v>
      </c>
      <c r="M4" s="175" t="s">
        <v>1465</v>
      </c>
      <c r="N4" s="175" t="s">
        <v>12</v>
      </c>
      <c r="O4" s="175" t="s">
        <v>1454</v>
      </c>
      <c r="P4" s="176" t="s">
        <v>12</v>
      </c>
      <c r="Q4" s="175" t="s">
        <v>1458</v>
      </c>
      <c r="R4" s="176" t="s">
        <v>12</v>
      </c>
      <c r="S4" s="176" t="s">
        <v>1462</v>
      </c>
      <c r="T4" s="176" t="s">
        <v>1554</v>
      </c>
      <c r="U4" s="291" t="str">
        <f t="shared" si="4"/>
        <v>朱晓佳</v>
      </c>
      <c r="V4" s="292">
        <f>IF(F4=0,0,SUMIFS('4-咨询师业绩明细表'!K:K,'4-咨询师业绩明细表'!E:E,E4,'4-咨询师业绩明细表'!C:C,B4))</f>
        <v>0</v>
      </c>
      <c r="W4" s="292" t="str">
        <f t="shared" si="5"/>
        <v/>
      </c>
      <c r="X4" s="305"/>
      <c r="Y4" s="323">
        <f t="shared" si="6"/>
        <v>0</v>
      </c>
      <c r="Z4" s="324">
        <f t="shared" si="7"/>
        <v>0</v>
      </c>
      <c r="AA4" s="293">
        <f t="shared" si="8"/>
        <v>0</v>
      </c>
      <c r="AB4" s="294" t="str">
        <f t="shared" si="9"/>
        <v/>
      </c>
      <c r="AC4" s="143" t="str">
        <f t="shared" si="10"/>
        <v>已上</v>
      </c>
      <c r="AD4" s="143" t="str">
        <f t="shared" si="11"/>
        <v>13</v>
      </c>
      <c r="AE4" s="143" t="str">
        <f t="shared" si="12"/>
        <v>次课</v>
      </c>
      <c r="AF4" s="143" t="str">
        <f t="shared" si="13"/>
        <v/>
      </c>
      <c r="AG4" s="143" t="str">
        <f t="shared" si="14"/>
        <v/>
      </c>
      <c r="AH4" s="143" t="str">
        <f>IF(AB4="","",VLOOKUP(AF4,Sheet11!E:F,2,0))</f>
        <v/>
      </c>
      <c r="AI4" s="295" t="str">
        <f>IF(AG4="拼单会员","5年",IF(AB4="","",VLOOKUP(AE4&amp;AH4,Sheet11!$J$3:$K$17,2)))</f>
        <v/>
      </c>
      <c r="AJ4" s="143" t="str">
        <f t="shared" si="15"/>
        <v/>
      </c>
      <c r="AK4" s="296" t="str">
        <f t="shared" si="16"/>
        <v/>
      </c>
      <c r="AL4" s="143" t="str">
        <f t="shared" si="17"/>
        <v/>
      </c>
      <c r="AM4" s="143" t="str">
        <f t="shared" si="18"/>
        <v/>
      </c>
      <c r="AN4" s="143" t="str">
        <f t="shared" si="19"/>
        <v/>
      </c>
      <c r="AO4" s="143" t="str">
        <f t="shared" si="20"/>
        <v/>
      </c>
      <c r="AP4" s="206" t="str">
        <f t="shared" si="21"/>
        <v/>
      </c>
      <c r="AQ4" s="206" t="str">
        <f>IF(SUMIF('7-市场业绩'!F:F,'3-收据记录表'!U4,'7-市场业绩'!I:I)&gt;0,"学习卡","老结算")</f>
        <v>老结算</v>
      </c>
      <c r="AR4" s="206" t="str">
        <f t="shared" si="22"/>
        <v/>
      </c>
      <c r="AS4" s="206" t="str">
        <f t="shared" si="3"/>
        <v>无</v>
      </c>
      <c r="AT4" s="243" t="str">
        <f t="shared" si="23"/>
        <v/>
      </c>
      <c r="AU4" s="243" t="str">
        <f t="shared" si="24"/>
        <v/>
      </c>
      <c r="AV4" s="243" t="str">
        <f t="shared" si="25"/>
        <v>无</v>
      </c>
      <c r="AZ4" s="299">
        <v>42552</v>
      </c>
      <c r="BH4" s="298" t="s">
        <v>1075</v>
      </c>
      <c r="BI4" s="298" t="s">
        <v>1073</v>
      </c>
      <c r="BJ4" s="115" t="s">
        <v>1076</v>
      </c>
      <c r="BK4" s="118" t="s">
        <v>564</v>
      </c>
    </row>
    <row r="5" spans="1:63" ht="15" hidden="1" customHeight="1">
      <c r="A5" s="176" t="s">
        <v>1555</v>
      </c>
      <c r="B5" s="176" t="s">
        <v>1359</v>
      </c>
      <c r="C5" s="175" t="s">
        <v>17</v>
      </c>
      <c r="D5" s="176" t="s">
        <v>1358</v>
      </c>
      <c r="E5" s="176" t="s">
        <v>1556</v>
      </c>
      <c r="F5" s="184">
        <v>0</v>
      </c>
      <c r="G5" s="176">
        <v>0</v>
      </c>
      <c r="H5" s="176">
        <v>0</v>
      </c>
      <c r="I5" s="176">
        <v>0</v>
      </c>
      <c r="J5" s="176">
        <v>0</v>
      </c>
      <c r="K5" s="180">
        <v>42876</v>
      </c>
      <c r="L5" s="176" t="s">
        <v>1550</v>
      </c>
      <c r="M5" s="175" t="s">
        <v>1465</v>
      </c>
      <c r="N5" s="175" t="s">
        <v>12</v>
      </c>
      <c r="O5" s="175" t="s">
        <v>532</v>
      </c>
      <c r="P5" s="176" t="s">
        <v>12</v>
      </c>
      <c r="Q5" s="309" t="s">
        <v>2014</v>
      </c>
      <c r="R5" s="176" t="s">
        <v>12</v>
      </c>
      <c r="S5" s="176" t="s">
        <v>1462</v>
      </c>
      <c r="T5" s="176" t="s">
        <v>12</v>
      </c>
      <c r="U5" s="291" t="str">
        <f t="shared" si="4"/>
        <v>朱晓佳</v>
      </c>
      <c r="V5" s="292">
        <f>IF(F5=0,0,SUMIFS('4-咨询师业绩明细表'!K:K,'4-咨询师业绩明细表'!E:E,E5,'4-咨询师业绩明细表'!C:C,B5))</f>
        <v>0</v>
      </c>
      <c r="W5" s="292" t="str">
        <f t="shared" si="5"/>
        <v/>
      </c>
      <c r="X5" s="305"/>
      <c r="Y5" s="323">
        <f t="shared" si="6"/>
        <v>0</v>
      </c>
      <c r="Z5" s="324">
        <f t="shared" si="7"/>
        <v>0</v>
      </c>
      <c r="AA5" s="293">
        <f t="shared" si="8"/>
        <v>0</v>
      </c>
      <c r="AB5" s="294" t="str">
        <f t="shared" si="9"/>
        <v/>
      </c>
      <c r="AC5" s="143" t="str">
        <f t="shared" si="10"/>
        <v/>
      </c>
      <c r="AD5" s="143" t="str">
        <f t="shared" si="11"/>
        <v/>
      </c>
      <c r="AE5" s="143" t="str">
        <f t="shared" si="12"/>
        <v/>
      </c>
      <c r="AF5" s="143" t="str">
        <f t="shared" si="13"/>
        <v/>
      </c>
      <c r="AG5" s="143" t="str">
        <f t="shared" si="14"/>
        <v/>
      </c>
      <c r="AH5" s="143" t="str">
        <f>IF(AB5="","",VLOOKUP(AF5,Sheet11!E:F,2,0))</f>
        <v/>
      </c>
      <c r="AI5" s="295" t="str">
        <f>IF(AG5="拼单会员","5年",IF(AB5="","",VLOOKUP(AE5&amp;AH5,Sheet11!$J$3:$K$17,2)))</f>
        <v/>
      </c>
      <c r="AJ5" s="143" t="str">
        <f t="shared" si="15"/>
        <v/>
      </c>
      <c r="AK5" s="296" t="str">
        <f t="shared" si="16"/>
        <v/>
      </c>
      <c r="AL5" s="143" t="str">
        <f t="shared" si="17"/>
        <v/>
      </c>
      <c r="AM5" s="143" t="str">
        <f t="shared" si="18"/>
        <v/>
      </c>
      <c r="AN5" s="143" t="str">
        <f t="shared" si="19"/>
        <v/>
      </c>
      <c r="AO5" s="143" t="str">
        <f t="shared" si="20"/>
        <v/>
      </c>
      <c r="AP5" s="206" t="str">
        <f t="shared" si="21"/>
        <v/>
      </c>
      <c r="AQ5" s="206" t="str">
        <f>IF(SUMIF('7-市场业绩'!F:F,'3-收据记录表'!U5,'7-市场业绩'!I:I)&gt;0,"学习卡","老结算")</f>
        <v>老结算</v>
      </c>
      <c r="AR5" s="206" t="str">
        <f t="shared" si="22"/>
        <v/>
      </c>
      <c r="AS5" s="206" t="str">
        <f t="shared" si="3"/>
        <v>无</v>
      </c>
      <c r="AT5" s="243" t="str">
        <f t="shared" si="23"/>
        <v/>
      </c>
      <c r="AU5" s="243" t="str">
        <f t="shared" si="24"/>
        <v/>
      </c>
      <c r="AV5" s="243" t="str">
        <f t="shared" si="25"/>
        <v>无</v>
      </c>
      <c r="AZ5" s="299">
        <v>42552</v>
      </c>
      <c r="BH5" s="298" t="s">
        <v>1077</v>
      </c>
      <c r="BI5" s="298" t="s">
        <v>1073</v>
      </c>
      <c r="BJ5" s="115" t="s">
        <v>1078</v>
      </c>
      <c r="BK5" s="118" t="s">
        <v>565</v>
      </c>
    </row>
    <row r="6" spans="1:63" ht="15" hidden="1" customHeight="1">
      <c r="A6" s="176" t="s">
        <v>1557</v>
      </c>
      <c r="B6" s="176" t="s">
        <v>1343</v>
      </c>
      <c r="C6" s="175" t="s">
        <v>17</v>
      </c>
      <c r="D6" s="176" t="s">
        <v>1342</v>
      </c>
      <c r="E6" s="176" t="s">
        <v>1141</v>
      </c>
      <c r="F6" s="184">
        <v>0</v>
      </c>
      <c r="G6" s="176">
        <v>0</v>
      </c>
      <c r="H6" s="176">
        <v>0</v>
      </c>
      <c r="I6" s="176">
        <v>0</v>
      </c>
      <c r="J6" s="176">
        <v>0</v>
      </c>
      <c r="K6" s="180">
        <v>42876</v>
      </c>
      <c r="L6" s="176" t="s">
        <v>1550</v>
      </c>
      <c r="M6" s="175" t="s">
        <v>1465</v>
      </c>
      <c r="N6" s="175" t="s">
        <v>12</v>
      </c>
      <c r="O6" s="175" t="s">
        <v>1454</v>
      </c>
      <c r="P6" s="176" t="s">
        <v>12</v>
      </c>
      <c r="Q6" s="175" t="s">
        <v>1458</v>
      </c>
      <c r="R6" s="176" t="s">
        <v>12</v>
      </c>
      <c r="S6" s="176" t="s">
        <v>1462</v>
      </c>
      <c r="T6" s="176" t="s">
        <v>1460</v>
      </c>
      <c r="U6" s="291" t="str">
        <f t="shared" si="4"/>
        <v>朱晓佳</v>
      </c>
      <c r="V6" s="292">
        <f>IF(F6=0,0,SUMIFS('4-咨询师业绩明细表'!K:K,'4-咨询师业绩明细表'!E:E,E6,'4-咨询师业绩明细表'!C:C,B6))</f>
        <v>0</v>
      </c>
      <c r="W6" s="292" t="str">
        <f t="shared" si="5"/>
        <v/>
      </c>
      <c r="X6" s="305"/>
      <c r="Y6" s="323">
        <f t="shared" si="6"/>
        <v>0</v>
      </c>
      <c r="Z6" s="324">
        <f t="shared" si="7"/>
        <v>0</v>
      </c>
      <c r="AA6" s="293">
        <f t="shared" si="8"/>
        <v>0</v>
      </c>
      <c r="AB6" s="294" t="str">
        <f t="shared" si="9"/>
        <v/>
      </c>
      <c r="AC6" s="143" t="str">
        <f t="shared" si="10"/>
        <v>创始</v>
      </c>
      <c r="AD6" s="143" t="str">
        <f t="shared" si="11"/>
        <v>会员</v>
      </c>
      <c r="AE6" s="143" t="str">
        <f t="shared" si="12"/>
        <v>2.</v>
      </c>
      <c r="AF6" s="143" t="str">
        <f t="shared" si="13"/>
        <v/>
      </c>
      <c r="AG6" s="143" t="str">
        <f t="shared" si="14"/>
        <v/>
      </c>
      <c r="AH6" s="143" t="str">
        <f>IF(AB6="","",VLOOKUP(AF6,Sheet11!E:F,2,0))</f>
        <v/>
      </c>
      <c r="AI6" s="295" t="str">
        <f>IF(AG6="拼单会员","5年",IF(AB6="","",VLOOKUP(AE6&amp;AH6,Sheet11!$J$3:$K$17,2)))</f>
        <v/>
      </c>
      <c r="AJ6" s="143" t="str">
        <f t="shared" si="15"/>
        <v/>
      </c>
      <c r="AK6" s="296" t="str">
        <f t="shared" si="16"/>
        <v/>
      </c>
      <c r="AL6" s="143" t="str">
        <f t="shared" si="17"/>
        <v/>
      </c>
      <c r="AM6" s="143" t="str">
        <f t="shared" si="18"/>
        <v/>
      </c>
      <c r="AN6" s="143" t="str">
        <f t="shared" si="19"/>
        <v/>
      </c>
      <c r="AO6" s="143" t="str">
        <f t="shared" si="20"/>
        <v/>
      </c>
      <c r="AP6" s="206" t="str">
        <f t="shared" si="21"/>
        <v/>
      </c>
      <c r="AQ6" s="206" t="str">
        <f>IF(SUMIF('7-市场业绩'!F:F,'3-收据记录表'!U6,'7-市场业绩'!I:I)&gt;0,"学习卡","老结算")</f>
        <v>老结算</v>
      </c>
      <c r="AR6" s="206" t="str">
        <f t="shared" si="22"/>
        <v/>
      </c>
      <c r="AS6" s="206" t="str">
        <f t="shared" si="3"/>
        <v>无</v>
      </c>
      <c r="AT6" s="243" t="str">
        <f t="shared" si="23"/>
        <v/>
      </c>
      <c r="AU6" s="243" t="str">
        <f t="shared" si="24"/>
        <v/>
      </c>
      <c r="AV6" s="243" t="str">
        <f t="shared" si="25"/>
        <v>无</v>
      </c>
      <c r="AZ6" s="299">
        <v>42552</v>
      </c>
      <c r="BH6" s="298" t="s">
        <v>1079</v>
      </c>
      <c r="BI6" s="298" t="s">
        <v>1080</v>
      </c>
      <c r="BJ6" s="298" t="s">
        <v>1073</v>
      </c>
      <c r="BK6" s="118" t="s">
        <v>566</v>
      </c>
    </row>
    <row r="7" spans="1:63" ht="15" hidden="1" customHeight="1">
      <c r="A7" s="176" t="s">
        <v>1558</v>
      </c>
      <c r="B7" s="183" t="s">
        <v>1359</v>
      </c>
      <c r="C7" s="175" t="s">
        <v>17</v>
      </c>
      <c r="D7" s="176" t="s">
        <v>1358</v>
      </c>
      <c r="E7" s="176" t="s">
        <v>1141</v>
      </c>
      <c r="F7" s="184">
        <v>0</v>
      </c>
      <c r="G7" s="176">
        <v>0</v>
      </c>
      <c r="H7" s="176">
        <v>0</v>
      </c>
      <c r="I7" s="176">
        <v>0</v>
      </c>
      <c r="J7" s="176">
        <v>0</v>
      </c>
      <c r="K7" s="180">
        <v>42876</v>
      </c>
      <c r="L7" s="176" t="s">
        <v>1550</v>
      </c>
      <c r="M7" s="175" t="s">
        <v>1465</v>
      </c>
      <c r="N7" s="175" t="s">
        <v>12</v>
      </c>
      <c r="O7" s="175" t="s">
        <v>1454</v>
      </c>
      <c r="P7" s="176" t="s">
        <v>12</v>
      </c>
      <c r="Q7" s="175" t="s">
        <v>1458</v>
      </c>
      <c r="R7" s="176" t="s">
        <v>12</v>
      </c>
      <c r="S7" s="176" t="s">
        <v>1462</v>
      </c>
      <c r="T7" s="176" t="s">
        <v>1460</v>
      </c>
      <c r="U7" s="291" t="str">
        <f t="shared" si="4"/>
        <v>朱晓佳</v>
      </c>
      <c r="V7" s="292">
        <f>IF(F7=0,0,SUMIFS('4-咨询师业绩明细表'!K:K,'4-咨询师业绩明细表'!E:E,E7,'4-咨询师业绩明细表'!C:C,B7))</f>
        <v>0</v>
      </c>
      <c r="W7" s="292" t="str">
        <f t="shared" si="5"/>
        <v/>
      </c>
      <c r="X7" s="305"/>
      <c r="Y7" s="323">
        <f t="shared" si="6"/>
        <v>0</v>
      </c>
      <c r="Z7" s="324">
        <f t="shared" si="7"/>
        <v>0</v>
      </c>
      <c r="AA7" s="293">
        <f t="shared" si="8"/>
        <v>0</v>
      </c>
      <c r="AB7" s="294" t="str">
        <f t="shared" si="9"/>
        <v/>
      </c>
      <c r="AC7" s="143" t="str">
        <f t="shared" si="10"/>
        <v>创始</v>
      </c>
      <c r="AD7" s="143" t="str">
        <f t="shared" si="11"/>
        <v>会员</v>
      </c>
      <c r="AE7" s="143" t="str">
        <f t="shared" si="12"/>
        <v>2.</v>
      </c>
      <c r="AF7" s="143" t="str">
        <f t="shared" si="13"/>
        <v/>
      </c>
      <c r="AG7" s="143" t="str">
        <f t="shared" si="14"/>
        <v/>
      </c>
      <c r="AH7" s="143" t="str">
        <f>IF(AB7="","",VLOOKUP(AF7,Sheet11!E:F,2,0))</f>
        <v/>
      </c>
      <c r="AI7" s="295" t="str">
        <f>IF(AG7="拼单会员","5年",IF(AB7="","",VLOOKUP(AE7&amp;AH7,Sheet11!$J$3:$K$17,2)))</f>
        <v/>
      </c>
      <c r="AJ7" s="143" t="str">
        <f t="shared" si="15"/>
        <v/>
      </c>
      <c r="AK7" s="296" t="str">
        <f t="shared" si="16"/>
        <v/>
      </c>
      <c r="AL7" s="143" t="str">
        <f t="shared" si="17"/>
        <v/>
      </c>
      <c r="AM7" s="143" t="str">
        <f t="shared" si="18"/>
        <v/>
      </c>
      <c r="AN7" s="143" t="str">
        <f t="shared" si="19"/>
        <v/>
      </c>
      <c r="AO7" s="143" t="str">
        <f t="shared" si="20"/>
        <v/>
      </c>
      <c r="AP7" s="206" t="str">
        <f t="shared" si="21"/>
        <v/>
      </c>
      <c r="AQ7" s="206" t="str">
        <f>IF(SUMIF('7-市场业绩'!F:F,'3-收据记录表'!U7,'7-市场业绩'!I:I)&gt;0,"学习卡","老结算")</f>
        <v>老结算</v>
      </c>
      <c r="AR7" s="206" t="str">
        <f t="shared" si="22"/>
        <v/>
      </c>
      <c r="AS7" s="206" t="str">
        <f t="shared" si="3"/>
        <v>无</v>
      </c>
      <c r="AT7" s="243" t="str">
        <f t="shared" si="23"/>
        <v/>
      </c>
      <c r="AU7" s="243" t="str">
        <f t="shared" si="24"/>
        <v/>
      </c>
      <c r="AV7" s="243" t="str">
        <f t="shared" si="25"/>
        <v>无</v>
      </c>
      <c r="AZ7" s="299">
        <v>42552</v>
      </c>
      <c r="BH7" s="300" t="s">
        <v>1081</v>
      </c>
      <c r="BI7" s="298" t="s">
        <v>1073</v>
      </c>
      <c r="BJ7" s="115" t="s">
        <v>1082</v>
      </c>
      <c r="BK7" s="118" t="s">
        <v>567</v>
      </c>
    </row>
    <row r="8" spans="1:63" ht="15" hidden="1" customHeight="1">
      <c r="A8" s="176" t="s">
        <v>1559</v>
      </c>
      <c r="B8" s="176" t="s">
        <v>1343</v>
      </c>
      <c r="C8" s="175" t="s">
        <v>17</v>
      </c>
      <c r="D8" s="176" t="s">
        <v>1342</v>
      </c>
      <c r="E8" s="176" t="s">
        <v>1556</v>
      </c>
      <c r="F8" s="184">
        <v>0</v>
      </c>
      <c r="G8" s="176">
        <v>0</v>
      </c>
      <c r="H8" s="176">
        <v>0</v>
      </c>
      <c r="I8" s="176">
        <v>0</v>
      </c>
      <c r="J8" s="176">
        <v>0</v>
      </c>
      <c r="K8" s="180">
        <v>42876</v>
      </c>
      <c r="L8" s="176" t="s">
        <v>1550</v>
      </c>
      <c r="M8" s="175" t="s">
        <v>1465</v>
      </c>
      <c r="N8" s="175" t="s">
        <v>12</v>
      </c>
      <c r="O8" s="175" t="s">
        <v>532</v>
      </c>
      <c r="P8" s="176" t="s">
        <v>12</v>
      </c>
      <c r="Q8" s="309" t="s">
        <v>2014</v>
      </c>
      <c r="R8" s="176" t="s">
        <v>12</v>
      </c>
      <c r="S8" s="176" t="s">
        <v>1462</v>
      </c>
      <c r="T8" s="176" t="s">
        <v>12</v>
      </c>
      <c r="U8" s="291" t="str">
        <f t="shared" si="4"/>
        <v>朱晓佳</v>
      </c>
      <c r="V8" s="292">
        <f>IF(F8=0,0,SUMIFS('4-咨询师业绩明细表'!K:K,'4-咨询师业绩明细表'!E:E,E8,'4-咨询师业绩明细表'!C:C,B8))</f>
        <v>0</v>
      </c>
      <c r="W8" s="292" t="str">
        <f t="shared" si="5"/>
        <v/>
      </c>
      <c r="X8" s="305"/>
      <c r="Y8" s="323">
        <f t="shared" si="6"/>
        <v>0</v>
      </c>
      <c r="Z8" s="324">
        <f t="shared" si="7"/>
        <v>0</v>
      </c>
      <c r="AA8" s="293">
        <f t="shared" si="8"/>
        <v>0</v>
      </c>
      <c r="AB8" s="294" t="str">
        <f t="shared" si="9"/>
        <v/>
      </c>
      <c r="AC8" s="143" t="str">
        <f t="shared" si="10"/>
        <v/>
      </c>
      <c r="AD8" s="143" t="str">
        <f t="shared" si="11"/>
        <v/>
      </c>
      <c r="AE8" s="143" t="str">
        <f t="shared" si="12"/>
        <v/>
      </c>
      <c r="AF8" s="143" t="str">
        <f t="shared" si="13"/>
        <v/>
      </c>
      <c r="AG8" s="143" t="str">
        <f t="shared" si="14"/>
        <v/>
      </c>
      <c r="AH8" s="143" t="str">
        <f>IF(AB8="","",VLOOKUP(AF8,Sheet11!E:F,2,0))</f>
        <v/>
      </c>
      <c r="AI8" s="295" t="str">
        <f>IF(AG8="拼单会员","5年",IF(AB8="","",VLOOKUP(AE8&amp;AH8,Sheet11!$J$3:$K$17,2)))</f>
        <v/>
      </c>
      <c r="AJ8" s="143" t="str">
        <f t="shared" si="15"/>
        <v/>
      </c>
      <c r="AK8" s="296" t="str">
        <f t="shared" si="16"/>
        <v/>
      </c>
      <c r="AL8" s="143" t="str">
        <f t="shared" si="17"/>
        <v/>
      </c>
      <c r="AM8" s="143" t="str">
        <f t="shared" si="18"/>
        <v/>
      </c>
      <c r="AN8" s="143" t="str">
        <f t="shared" si="19"/>
        <v/>
      </c>
      <c r="AO8" s="143" t="str">
        <f t="shared" si="20"/>
        <v/>
      </c>
      <c r="AP8" s="206" t="str">
        <f t="shared" si="21"/>
        <v/>
      </c>
      <c r="AQ8" s="206" t="str">
        <f>IF(SUMIF('7-市场业绩'!F:F,'3-收据记录表'!U8,'7-市场业绩'!I:I)&gt;0,"学习卡","老结算")</f>
        <v>老结算</v>
      </c>
      <c r="AR8" s="206" t="str">
        <f t="shared" si="22"/>
        <v/>
      </c>
      <c r="AS8" s="206" t="str">
        <f t="shared" si="3"/>
        <v>无</v>
      </c>
      <c r="AT8" s="243" t="str">
        <f t="shared" si="23"/>
        <v/>
      </c>
      <c r="AU8" s="243" t="str">
        <f t="shared" si="24"/>
        <v/>
      </c>
      <c r="AV8" s="243" t="str">
        <f t="shared" si="25"/>
        <v>无</v>
      </c>
      <c r="AZ8" s="299">
        <v>42552</v>
      </c>
      <c r="BH8" s="300" t="s">
        <v>1083</v>
      </c>
      <c r="BI8" s="300" t="s">
        <v>1083</v>
      </c>
      <c r="BJ8" s="298" t="s">
        <v>1073</v>
      </c>
      <c r="BK8" s="118" t="s">
        <v>568</v>
      </c>
    </row>
    <row r="9" spans="1:63" ht="15" hidden="1" customHeight="1">
      <c r="A9" s="176" t="s">
        <v>1560</v>
      </c>
      <c r="B9" s="176" t="s">
        <v>1343</v>
      </c>
      <c r="C9" s="175" t="s">
        <v>17</v>
      </c>
      <c r="D9" s="176" t="s">
        <v>1342</v>
      </c>
      <c r="E9" s="176" t="s">
        <v>1141</v>
      </c>
      <c r="F9" s="184">
        <v>0</v>
      </c>
      <c r="G9" s="176">
        <v>0</v>
      </c>
      <c r="H9" s="176">
        <v>0</v>
      </c>
      <c r="I9" s="176">
        <v>0</v>
      </c>
      <c r="J9" s="176">
        <v>0</v>
      </c>
      <c r="K9" s="180">
        <v>42876</v>
      </c>
      <c r="L9" s="176" t="s">
        <v>1550</v>
      </c>
      <c r="M9" s="175" t="s">
        <v>1465</v>
      </c>
      <c r="N9" s="175" t="s">
        <v>12</v>
      </c>
      <c r="O9" s="175" t="s">
        <v>1454</v>
      </c>
      <c r="P9" s="176" t="s">
        <v>12</v>
      </c>
      <c r="Q9" s="175" t="s">
        <v>1458</v>
      </c>
      <c r="R9" s="176" t="s">
        <v>12</v>
      </c>
      <c r="S9" s="176" t="s">
        <v>12</v>
      </c>
      <c r="T9" s="176" t="s">
        <v>1561</v>
      </c>
      <c r="U9" s="291" t="str">
        <f t="shared" si="4"/>
        <v/>
      </c>
      <c r="V9" s="292">
        <f>IF(F9=0,0,SUMIFS('4-咨询师业绩明细表'!K:K,'4-咨询师业绩明细表'!E:E,E9,'4-咨询师业绩明细表'!C:C,B9))</f>
        <v>0</v>
      </c>
      <c r="W9" s="292" t="str">
        <f t="shared" si="5"/>
        <v/>
      </c>
      <c r="X9" s="305"/>
      <c r="Y9" s="323">
        <f t="shared" si="6"/>
        <v>0</v>
      </c>
      <c r="Z9" s="324">
        <f t="shared" si="7"/>
        <v>0</v>
      </c>
      <c r="AA9" s="293">
        <f t="shared" si="8"/>
        <v>0</v>
      </c>
      <c r="AB9" s="294" t="str">
        <f t="shared" si="9"/>
        <v/>
      </c>
      <c r="AC9" s="143" t="str">
        <f t="shared" si="10"/>
        <v>已上</v>
      </c>
      <c r="AD9" s="143" t="str">
        <f t="shared" si="11"/>
        <v>13</v>
      </c>
      <c r="AE9" s="143" t="str">
        <f t="shared" si="12"/>
        <v>次课</v>
      </c>
      <c r="AF9" s="143" t="str">
        <f t="shared" si="13"/>
        <v/>
      </c>
      <c r="AG9" s="143" t="str">
        <f t="shared" si="14"/>
        <v/>
      </c>
      <c r="AH9" s="143" t="str">
        <f>IF(AB9="","",VLOOKUP(AF9,Sheet11!E:F,2,0))</f>
        <v/>
      </c>
      <c r="AI9" s="295" t="str">
        <f>IF(AG9="拼单会员","5年",IF(AB9="","",VLOOKUP(AE9&amp;AH9,Sheet11!$J$3:$K$17,2)))</f>
        <v/>
      </c>
      <c r="AJ9" s="143" t="str">
        <f t="shared" si="15"/>
        <v/>
      </c>
      <c r="AK9" s="296" t="str">
        <f t="shared" si="16"/>
        <v/>
      </c>
      <c r="AL9" s="143" t="str">
        <f t="shared" si="17"/>
        <v/>
      </c>
      <c r="AM9" s="143" t="str">
        <f t="shared" si="18"/>
        <v/>
      </c>
      <c r="AN9" s="143" t="str">
        <f t="shared" si="19"/>
        <v/>
      </c>
      <c r="AO9" s="143" t="str">
        <f t="shared" si="20"/>
        <v/>
      </c>
      <c r="AP9" s="206" t="str">
        <f t="shared" si="21"/>
        <v/>
      </c>
      <c r="AQ9" s="206" t="str">
        <f>IF(SUMIF('7-市场业绩'!F:F,'3-收据记录表'!U9,'7-市场业绩'!I:I)&gt;0,"学习卡","老结算")</f>
        <v>老结算</v>
      </c>
      <c r="AR9" s="206" t="str">
        <f t="shared" si="22"/>
        <v/>
      </c>
      <c r="AS9" s="206" t="str">
        <f t="shared" si="3"/>
        <v>无</v>
      </c>
      <c r="AT9" s="243" t="str">
        <f t="shared" si="23"/>
        <v/>
      </c>
      <c r="AU9" s="243" t="str">
        <f t="shared" si="24"/>
        <v/>
      </c>
      <c r="AV9" s="243" t="str">
        <f t="shared" si="25"/>
        <v>无</v>
      </c>
      <c r="AZ9" s="299">
        <v>42552</v>
      </c>
      <c r="BH9" s="300" t="s">
        <v>1084</v>
      </c>
      <c r="BI9" s="300" t="s">
        <v>1084</v>
      </c>
      <c r="BJ9" s="298" t="s">
        <v>1073</v>
      </c>
      <c r="BK9" s="118" t="s">
        <v>569</v>
      </c>
    </row>
    <row r="10" spans="1:63" ht="15" customHeight="1">
      <c r="A10" s="176" t="s">
        <v>1562</v>
      </c>
      <c r="B10" s="176" t="s">
        <v>1379</v>
      </c>
      <c r="C10" s="175" t="s">
        <v>17</v>
      </c>
      <c r="D10" s="176" t="s">
        <v>1378</v>
      </c>
      <c r="E10" s="176" t="s">
        <v>1141</v>
      </c>
      <c r="F10" s="184">
        <v>7100</v>
      </c>
      <c r="G10" s="176">
        <v>0</v>
      </c>
      <c r="H10" s="176">
        <v>7100</v>
      </c>
      <c r="I10" s="176">
        <v>0</v>
      </c>
      <c r="J10" s="176">
        <v>0</v>
      </c>
      <c r="K10" s="180">
        <v>42858</v>
      </c>
      <c r="L10" s="176" t="s">
        <v>1550</v>
      </c>
      <c r="M10" s="175" t="s">
        <v>1452</v>
      </c>
      <c r="N10" s="175" t="s">
        <v>1453</v>
      </c>
      <c r="O10" s="175" t="s">
        <v>1454</v>
      </c>
      <c r="P10" s="176" t="s">
        <v>1563</v>
      </c>
      <c r="Q10" s="175" t="s">
        <v>1458</v>
      </c>
      <c r="R10" s="176" t="s">
        <v>12</v>
      </c>
      <c r="S10" s="176" t="s">
        <v>1564</v>
      </c>
      <c r="T10" s="176" t="s">
        <v>1960</v>
      </c>
      <c r="U10" s="291" t="str">
        <f t="shared" si="4"/>
        <v>翟志翔</v>
      </c>
      <c r="V10" s="292">
        <f>IF(F10=0,0,SUMIFS('4-咨询师业绩明细表'!K:K,'4-咨询师业绩明细表'!E:E,E10,'4-咨询师业绩明细表'!C:C,B10))</f>
        <v>229</v>
      </c>
      <c r="W10" s="292" t="str">
        <f t="shared" si="5"/>
        <v>无</v>
      </c>
      <c r="X10" s="305"/>
      <c r="Y10" s="323">
        <f t="shared" si="6"/>
        <v>0</v>
      </c>
      <c r="Z10" s="324">
        <f t="shared" si="7"/>
        <v>0</v>
      </c>
      <c r="AA10" s="293">
        <f t="shared" si="8"/>
        <v>7100</v>
      </c>
      <c r="AB10" s="294" t="str">
        <f t="shared" si="9"/>
        <v>老生补报小学2.5年国际会员</v>
      </c>
      <c r="AC10" s="143" t="str">
        <f t="shared" si="10"/>
        <v>老生</v>
      </c>
      <c r="AD10" s="143" t="str">
        <f t="shared" si="11"/>
        <v>补报</v>
      </c>
      <c r="AE10" s="143" t="str">
        <f t="shared" si="12"/>
        <v>小学</v>
      </c>
      <c r="AF10" s="143" t="str">
        <f t="shared" si="13"/>
        <v>2.5年</v>
      </c>
      <c r="AG10" s="143" t="str">
        <f t="shared" si="14"/>
        <v>国际会员</v>
      </c>
      <c r="AH10" s="143" t="str">
        <f>IF(AB10="","",VLOOKUP(AF10,Sheet11!E:F,2,0))</f>
        <v>5年</v>
      </c>
      <c r="AI10" s="295" t="str">
        <f>IF(AG10="拼单会员","5年",IF(AB10="","",VLOOKUP(AE10&amp;AH10,Sheet11!$J$3:$K$17,2)))</f>
        <v>5年</v>
      </c>
      <c r="AJ10" s="143" t="str">
        <f t="shared" si="15"/>
        <v>国际班</v>
      </c>
      <c r="AK10" s="296" t="str">
        <f t="shared" si="16"/>
        <v>2017-02-12</v>
      </c>
      <c r="AL10" s="143" t="str">
        <f t="shared" si="17"/>
        <v>1年追补</v>
      </c>
      <c r="AM10" s="143" t="str">
        <f t="shared" si="18"/>
        <v>新生</v>
      </c>
      <c r="AN10" s="143" t="str">
        <f t="shared" si="19"/>
        <v>新生小学国际班5年</v>
      </c>
      <c r="AO10" s="143" t="str">
        <f t="shared" si="20"/>
        <v>国际班</v>
      </c>
      <c r="AP10" s="206" t="str">
        <f t="shared" si="21"/>
        <v>1年追补国际班</v>
      </c>
      <c r="AQ10" s="206" t="str">
        <f>IF(SUMIF('7-市场业绩'!F:F,'3-收据记录表'!U10,'7-市场业绩'!I:I)&gt;0,"学习卡","老结算")</f>
        <v>学习卡</v>
      </c>
      <c r="AR10" s="206" t="str">
        <f t="shared" si="22"/>
        <v>新生小学国际班5年</v>
      </c>
      <c r="AS10" s="206" t="str">
        <f t="shared" si="3"/>
        <v>无</v>
      </c>
      <c r="AT10" s="243" t="str">
        <f t="shared" si="23"/>
        <v>2017-02-20</v>
      </c>
      <c r="AU10" s="243" t="str">
        <f t="shared" si="24"/>
        <v>2019-08-20</v>
      </c>
      <c r="AV10" s="243" t="str">
        <f t="shared" si="25"/>
        <v>0</v>
      </c>
      <c r="AZ10" s="299">
        <v>42552</v>
      </c>
      <c r="BH10" s="300" t="s">
        <v>1085</v>
      </c>
      <c r="BI10" s="298" t="s">
        <v>1073</v>
      </c>
      <c r="BJ10" s="115" t="s">
        <v>1082</v>
      </c>
      <c r="BK10" s="118" t="s">
        <v>570</v>
      </c>
    </row>
    <row r="11" spans="1:63" ht="15" hidden="1" customHeight="1">
      <c r="A11" s="176" t="s">
        <v>1565</v>
      </c>
      <c r="B11" s="176" t="s">
        <v>1566</v>
      </c>
      <c r="C11" s="175" t="s">
        <v>17</v>
      </c>
      <c r="D11" s="176" t="s">
        <v>1567</v>
      </c>
      <c r="E11" s="176" t="s">
        <v>12</v>
      </c>
      <c r="F11" s="184">
        <v>0</v>
      </c>
      <c r="G11" s="176">
        <v>0</v>
      </c>
      <c r="H11" s="176">
        <v>0</v>
      </c>
      <c r="I11" s="176">
        <v>0</v>
      </c>
      <c r="J11" s="176">
        <v>0</v>
      </c>
      <c r="K11" s="180">
        <v>42875</v>
      </c>
      <c r="L11" s="176" t="s">
        <v>1550</v>
      </c>
      <c r="M11" s="175" t="s">
        <v>1465</v>
      </c>
      <c r="N11" s="175" t="s">
        <v>12</v>
      </c>
      <c r="O11" s="175" t="s">
        <v>1454</v>
      </c>
      <c r="P11" s="176" t="s">
        <v>12</v>
      </c>
      <c r="Q11" s="175" t="s">
        <v>1458</v>
      </c>
      <c r="R11" s="176" t="s">
        <v>12</v>
      </c>
      <c r="S11" s="176" t="s">
        <v>1564</v>
      </c>
      <c r="T11" s="176" t="s">
        <v>12</v>
      </c>
      <c r="U11" s="291" t="str">
        <f t="shared" si="4"/>
        <v>翟志翔</v>
      </c>
      <c r="V11" s="292">
        <f>IF(F11=0,0,SUMIFS('4-咨询师业绩明细表'!K:K,'4-咨询师业绩明细表'!E:E,E11,'4-咨询师业绩明细表'!C:C,B11))</f>
        <v>0</v>
      </c>
      <c r="W11" s="292" t="str">
        <f t="shared" si="5"/>
        <v/>
      </c>
      <c r="X11" s="305"/>
      <c r="Y11" s="323">
        <f t="shared" si="6"/>
        <v>0</v>
      </c>
      <c r="Z11" s="324">
        <f t="shared" si="7"/>
        <v>0</v>
      </c>
      <c r="AA11" s="293">
        <f t="shared" si="8"/>
        <v>0</v>
      </c>
      <c r="AB11" s="294" t="str">
        <f t="shared" si="9"/>
        <v/>
      </c>
      <c r="AC11" s="143" t="str">
        <f t="shared" si="10"/>
        <v/>
      </c>
      <c r="AD11" s="143" t="str">
        <f t="shared" si="11"/>
        <v/>
      </c>
      <c r="AE11" s="143" t="str">
        <f t="shared" si="12"/>
        <v/>
      </c>
      <c r="AF11" s="143" t="str">
        <f t="shared" si="13"/>
        <v/>
      </c>
      <c r="AG11" s="143" t="str">
        <f t="shared" si="14"/>
        <v/>
      </c>
      <c r="AH11" s="143" t="str">
        <f>IF(AB11="","",VLOOKUP(AF11,Sheet11!E:F,2,0))</f>
        <v/>
      </c>
      <c r="AI11" s="295" t="str">
        <f>IF(AG11="拼单会员","5年",IF(AB11="","",VLOOKUP(AE11&amp;AH11,Sheet11!$J$3:$K$17,2)))</f>
        <v/>
      </c>
      <c r="AJ11" s="143" t="str">
        <f t="shared" si="15"/>
        <v/>
      </c>
      <c r="AK11" s="296" t="str">
        <f t="shared" si="16"/>
        <v/>
      </c>
      <c r="AL11" s="143" t="str">
        <f t="shared" si="17"/>
        <v/>
      </c>
      <c r="AM11" s="143" t="str">
        <f t="shared" si="18"/>
        <v/>
      </c>
      <c r="AN11" s="143" t="str">
        <f t="shared" si="19"/>
        <v/>
      </c>
      <c r="AO11" s="143" t="str">
        <f t="shared" si="20"/>
        <v/>
      </c>
      <c r="AP11" s="206" t="str">
        <f t="shared" si="21"/>
        <v/>
      </c>
      <c r="AQ11" s="206" t="str">
        <f>IF(SUMIF('7-市场业绩'!F:F,'3-收据记录表'!U11,'7-市场业绩'!I:I)&gt;0,"学习卡","老结算")</f>
        <v>学习卡</v>
      </c>
      <c r="AR11" s="206" t="str">
        <f t="shared" si="22"/>
        <v/>
      </c>
      <c r="AS11" s="206" t="str">
        <f t="shared" si="3"/>
        <v>无</v>
      </c>
      <c r="AT11" s="243" t="str">
        <f t="shared" si="23"/>
        <v/>
      </c>
      <c r="AU11" s="243" t="str">
        <f t="shared" si="24"/>
        <v/>
      </c>
      <c r="AV11" s="243" t="str">
        <f t="shared" si="25"/>
        <v>无</v>
      </c>
      <c r="AZ11" s="299">
        <v>42552</v>
      </c>
      <c r="BH11" s="300" t="s">
        <v>1086</v>
      </c>
      <c r="BI11" s="300" t="s">
        <v>1087</v>
      </c>
      <c r="BJ11" s="115" t="s">
        <v>1082</v>
      </c>
      <c r="BK11" s="118" t="s">
        <v>571</v>
      </c>
    </row>
    <row r="12" spans="1:63" ht="15" hidden="1" customHeight="1">
      <c r="A12" s="176" t="s">
        <v>1568</v>
      </c>
      <c r="B12" s="176" t="s">
        <v>1569</v>
      </c>
      <c r="C12" s="175" t="s">
        <v>17</v>
      </c>
      <c r="D12" s="176" t="s">
        <v>1570</v>
      </c>
      <c r="E12" s="176" t="s">
        <v>12</v>
      </c>
      <c r="F12" s="184">
        <v>0</v>
      </c>
      <c r="G12" s="176">
        <v>0</v>
      </c>
      <c r="H12" s="176">
        <v>0</v>
      </c>
      <c r="I12" s="176">
        <v>0</v>
      </c>
      <c r="J12" s="176">
        <v>0</v>
      </c>
      <c r="K12" s="180">
        <v>42875</v>
      </c>
      <c r="L12" s="176" t="s">
        <v>1550</v>
      </c>
      <c r="M12" s="175" t="s">
        <v>1465</v>
      </c>
      <c r="N12" s="175" t="s">
        <v>12</v>
      </c>
      <c r="O12" s="175" t="s">
        <v>1454</v>
      </c>
      <c r="P12" s="176" t="s">
        <v>12</v>
      </c>
      <c r="Q12" s="175" t="s">
        <v>1458</v>
      </c>
      <c r="R12" s="176" t="s">
        <v>12</v>
      </c>
      <c r="S12" s="176" t="s">
        <v>1457</v>
      </c>
      <c r="T12" s="328" t="s">
        <v>12</v>
      </c>
      <c r="U12" s="291" t="str">
        <f t="shared" si="4"/>
        <v>张松煌</v>
      </c>
      <c r="V12" s="292">
        <f>IF(F12=0,0,SUMIFS('4-咨询师业绩明细表'!K:K,'4-咨询师业绩明细表'!E:E,E12,'4-咨询师业绩明细表'!C:C,B12))</f>
        <v>0</v>
      </c>
      <c r="W12" s="292" t="str">
        <f t="shared" si="5"/>
        <v/>
      </c>
      <c r="X12" s="305"/>
      <c r="Y12" s="323">
        <f t="shared" si="6"/>
        <v>0</v>
      </c>
      <c r="Z12" s="324">
        <f t="shared" si="7"/>
        <v>0</v>
      </c>
      <c r="AA12" s="293">
        <f t="shared" si="8"/>
        <v>0</v>
      </c>
      <c r="AB12" s="294" t="str">
        <f t="shared" si="9"/>
        <v/>
      </c>
      <c r="AC12" s="143" t="str">
        <f t="shared" si="10"/>
        <v/>
      </c>
      <c r="AD12" s="143" t="str">
        <f t="shared" si="11"/>
        <v/>
      </c>
      <c r="AE12" s="143" t="str">
        <f t="shared" si="12"/>
        <v/>
      </c>
      <c r="AF12" s="143" t="str">
        <f t="shared" si="13"/>
        <v/>
      </c>
      <c r="AG12" s="143" t="str">
        <f t="shared" si="14"/>
        <v/>
      </c>
      <c r="AH12" s="143" t="str">
        <f>IF(AB12="","",VLOOKUP(AF12,Sheet11!E:F,2,0))</f>
        <v/>
      </c>
      <c r="AI12" s="295" t="str">
        <f>IF(AG12="拼单会员","5年",IF(AB12="","",VLOOKUP(AE12&amp;AH12,Sheet11!$J$3:$K$17,2)))</f>
        <v/>
      </c>
      <c r="AJ12" s="143" t="str">
        <f t="shared" si="15"/>
        <v/>
      </c>
      <c r="AK12" s="296" t="str">
        <f t="shared" si="16"/>
        <v/>
      </c>
      <c r="AL12" s="143" t="str">
        <f t="shared" si="17"/>
        <v/>
      </c>
      <c r="AM12" s="143" t="str">
        <f t="shared" si="18"/>
        <v/>
      </c>
      <c r="AN12" s="143" t="str">
        <f t="shared" si="19"/>
        <v/>
      </c>
      <c r="AO12" s="143" t="str">
        <f t="shared" si="20"/>
        <v/>
      </c>
      <c r="AP12" s="206" t="str">
        <f t="shared" si="21"/>
        <v/>
      </c>
      <c r="AQ12" s="206" t="str">
        <f>IF(SUMIF('7-市场业绩'!F:F,'3-收据记录表'!U12,'7-市场业绩'!I:I)&gt;0,"学习卡","老结算")</f>
        <v>学习卡</v>
      </c>
      <c r="AR12" s="206" t="str">
        <f t="shared" si="22"/>
        <v/>
      </c>
      <c r="AS12" s="206" t="str">
        <f t="shared" si="3"/>
        <v>无</v>
      </c>
      <c r="AT12" s="243" t="str">
        <f t="shared" si="23"/>
        <v/>
      </c>
      <c r="AU12" s="243" t="str">
        <f t="shared" si="24"/>
        <v/>
      </c>
      <c r="AV12" s="243" t="str">
        <f t="shared" si="25"/>
        <v>无</v>
      </c>
      <c r="AZ12" s="299">
        <v>42552</v>
      </c>
      <c r="BH12" s="300" t="s">
        <v>1088</v>
      </c>
      <c r="BI12" s="300" t="s">
        <v>1087</v>
      </c>
      <c r="BJ12" s="115" t="s">
        <v>1082</v>
      </c>
      <c r="BK12" s="118" t="s">
        <v>572</v>
      </c>
    </row>
    <row r="13" spans="1:63" ht="15" hidden="1" customHeight="1">
      <c r="A13" s="176" t="s">
        <v>1571</v>
      </c>
      <c r="B13" s="176" t="s">
        <v>1566</v>
      </c>
      <c r="C13" s="175" t="s">
        <v>17</v>
      </c>
      <c r="D13" s="176" t="s">
        <v>1567</v>
      </c>
      <c r="E13" s="176" t="s">
        <v>12</v>
      </c>
      <c r="F13" s="184">
        <v>280</v>
      </c>
      <c r="G13" s="176">
        <v>0</v>
      </c>
      <c r="H13" s="176">
        <v>280</v>
      </c>
      <c r="I13" s="176">
        <v>0</v>
      </c>
      <c r="J13" s="176">
        <v>0</v>
      </c>
      <c r="K13" s="180">
        <v>42875</v>
      </c>
      <c r="L13" s="176" t="s">
        <v>1550</v>
      </c>
      <c r="M13" s="175" t="s">
        <v>1465</v>
      </c>
      <c r="N13" s="175" t="s">
        <v>1453</v>
      </c>
      <c r="O13" s="175" t="s">
        <v>1454</v>
      </c>
      <c r="P13" s="176" t="s">
        <v>1455</v>
      </c>
      <c r="Q13" s="175" t="s">
        <v>1458</v>
      </c>
      <c r="R13" s="176" t="s">
        <v>12</v>
      </c>
      <c r="S13" s="176" t="s">
        <v>1564</v>
      </c>
      <c r="T13" s="176" t="s">
        <v>1572</v>
      </c>
      <c r="U13" s="291" t="str">
        <f t="shared" si="4"/>
        <v>翟志翔</v>
      </c>
      <c r="V13" s="292">
        <f>IF(F13=0,0,SUMIFS('4-咨询师业绩明细表'!K:K,'4-咨询师业绩明细表'!E:E,E13,'4-咨询师业绩明细表'!C:C,B13))</f>
        <v>0</v>
      </c>
      <c r="W13" s="292" t="str">
        <f t="shared" si="5"/>
        <v/>
      </c>
      <c r="X13" s="305"/>
      <c r="Y13" s="323">
        <f t="shared" si="6"/>
        <v>0</v>
      </c>
      <c r="Z13" s="324">
        <f t="shared" si="7"/>
        <v>280</v>
      </c>
      <c r="AA13" s="293">
        <f t="shared" si="8"/>
        <v>0</v>
      </c>
      <c r="AB13" s="294" t="str">
        <f t="shared" si="9"/>
        <v/>
      </c>
      <c r="AC13" s="143" t="str">
        <f t="shared" si="10"/>
        <v>新生</v>
      </c>
      <c r="AD13" s="143" t="str">
        <f t="shared" si="11"/>
        <v>购买</v>
      </c>
      <c r="AE13" s="143" t="str">
        <f t="shared" si="12"/>
        <v>小学</v>
      </c>
      <c r="AF13" s="143" t="str">
        <f t="shared" si="13"/>
        <v/>
      </c>
      <c r="AG13" s="143" t="str">
        <f t="shared" si="14"/>
        <v/>
      </c>
      <c r="AH13" s="143" t="str">
        <f>IF(AB13="","",VLOOKUP(AF13,Sheet11!E:F,2,0))</f>
        <v/>
      </c>
      <c r="AI13" s="295" t="str">
        <f>IF(AG13="拼单会员","5年",IF(AB13="","",VLOOKUP(AE13&amp;AH13,Sheet11!$J$3:$K$17,2)))</f>
        <v/>
      </c>
      <c r="AJ13" s="143" t="str">
        <f t="shared" si="15"/>
        <v/>
      </c>
      <c r="AK13" s="296" t="str">
        <f t="shared" si="16"/>
        <v/>
      </c>
      <c r="AL13" s="143" t="str">
        <f t="shared" si="17"/>
        <v/>
      </c>
      <c r="AM13" s="143" t="str">
        <f t="shared" si="18"/>
        <v/>
      </c>
      <c r="AN13" s="143" t="str">
        <f t="shared" si="19"/>
        <v/>
      </c>
      <c r="AO13" s="143" t="str">
        <f t="shared" si="20"/>
        <v/>
      </c>
      <c r="AP13" s="206" t="str">
        <f t="shared" si="21"/>
        <v/>
      </c>
      <c r="AQ13" s="206" t="str">
        <f>IF(SUMIF('7-市场业绩'!F:F,'3-收据记录表'!U13,'7-市场业绩'!I:I)&gt;0,"学习卡","老结算")</f>
        <v>学习卡</v>
      </c>
      <c r="AR13" s="206" t="str">
        <f t="shared" si="22"/>
        <v/>
      </c>
      <c r="AS13" s="206" t="str">
        <f t="shared" si="3"/>
        <v>无</v>
      </c>
      <c r="AT13" s="243" t="str">
        <f t="shared" si="23"/>
        <v/>
      </c>
      <c r="AU13" s="243" t="str">
        <f t="shared" si="24"/>
        <v/>
      </c>
      <c r="AV13" s="243" t="str">
        <f t="shared" si="25"/>
        <v>无</v>
      </c>
      <c r="AZ13" s="299">
        <v>42552</v>
      </c>
      <c r="BK13" s="118" t="s">
        <v>573</v>
      </c>
    </row>
    <row r="14" spans="1:63" ht="15" customHeight="1">
      <c r="A14" s="176" t="s">
        <v>1573</v>
      </c>
      <c r="B14" s="176" t="s">
        <v>1383</v>
      </c>
      <c r="C14" s="175" t="s">
        <v>17</v>
      </c>
      <c r="D14" s="176" t="s">
        <v>1382</v>
      </c>
      <c r="E14" s="176" t="s">
        <v>1141</v>
      </c>
      <c r="F14" s="184">
        <v>7100</v>
      </c>
      <c r="G14" s="176">
        <v>0</v>
      </c>
      <c r="H14" s="176">
        <v>7100</v>
      </c>
      <c r="I14" s="176">
        <v>0</v>
      </c>
      <c r="J14" s="176">
        <v>0</v>
      </c>
      <c r="K14" s="180">
        <v>42858</v>
      </c>
      <c r="L14" s="176" t="s">
        <v>1550</v>
      </c>
      <c r="M14" s="175" t="s">
        <v>1452</v>
      </c>
      <c r="N14" s="175" t="s">
        <v>1453</v>
      </c>
      <c r="O14" s="175" t="s">
        <v>1454</v>
      </c>
      <c r="P14" s="176" t="s">
        <v>1563</v>
      </c>
      <c r="Q14" s="175" t="s">
        <v>1458</v>
      </c>
      <c r="R14" s="176" t="s">
        <v>12</v>
      </c>
      <c r="S14" s="176" t="s">
        <v>1564</v>
      </c>
      <c r="T14" s="176" t="s">
        <v>1574</v>
      </c>
      <c r="U14" s="291" t="str">
        <f t="shared" si="4"/>
        <v>翟志翔</v>
      </c>
      <c r="V14" s="292">
        <f>IF(F14=0,0,SUMIFS('4-咨询师业绩明细表'!K:K,'4-咨询师业绩明细表'!E:E,E14,'4-咨询师业绩明细表'!C:C,B14))</f>
        <v>240</v>
      </c>
      <c r="W14" s="292" t="str">
        <f t="shared" si="5"/>
        <v>侯宸卓</v>
      </c>
      <c r="X14" s="305"/>
      <c r="Y14" s="323">
        <f t="shared" si="6"/>
        <v>0</v>
      </c>
      <c r="Z14" s="324">
        <f t="shared" si="7"/>
        <v>0</v>
      </c>
      <c r="AA14" s="293">
        <f t="shared" si="8"/>
        <v>7100</v>
      </c>
      <c r="AB14" s="294" t="str">
        <f t="shared" si="9"/>
        <v>老生连报小学2.5年国际会员</v>
      </c>
      <c r="AC14" s="143" t="str">
        <f t="shared" si="10"/>
        <v>老生</v>
      </c>
      <c r="AD14" s="143" t="str">
        <f t="shared" si="11"/>
        <v>连报</v>
      </c>
      <c r="AE14" s="143" t="str">
        <f t="shared" si="12"/>
        <v>小学</v>
      </c>
      <c r="AF14" s="143" t="str">
        <f t="shared" si="13"/>
        <v>2.5年</v>
      </c>
      <c r="AG14" s="143" t="str">
        <f t="shared" si="14"/>
        <v>国际会员</v>
      </c>
      <c r="AH14" s="143" t="str">
        <f>IF(AB14="","",VLOOKUP(AF14,Sheet11!E:F,2,0))</f>
        <v>5年</v>
      </c>
      <c r="AI14" s="295" t="str">
        <f>IF(AG14="拼单会员","5年",IF(AB14="","",VLOOKUP(AE14&amp;AH14,Sheet11!$J$3:$K$17,2)))</f>
        <v>5年</v>
      </c>
      <c r="AJ14" s="143" t="str">
        <f t="shared" si="15"/>
        <v>国际班</v>
      </c>
      <c r="AK14" s="296" t="str">
        <f t="shared" si="16"/>
        <v>2017-02-12</v>
      </c>
      <c r="AL14" s="143" t="str">
        <f t="shared" si="17"/>
        <v>1年追补</v>
      </c>
      <c r="AM14" s="143" t="str">
        <f t="shared" si="18"/>
        <v>新生</v>
      </c>
      <c r="AN14" s="143" t="str">
        <f t="shared" si="19"/>
        <v>新生小学国际班5年</v>
      </c>
      <c r="AO14" s="143" t="str">
        <f t="shared" si="20"/>
        <v>国际班</v>
      </c>
      <c r="AP14" s="206" t="str">
        <f t="shared" si="21"/>
        <v>1年追补国际班</v>
      </c>
      <c r="AQ14" s="206" t="str">
        <f>IF(SUMIF('7-市场业绩'!F:F,'3-收据记录表'!U14,'7-市场业绩'!I:I)&gt;0,"学习卡","老结算")</f>
        <v>学习卡</v>
      </c>
      <c r="AR14" s="206" t="str">
        <f t="shared" si="22"/>
        <v>新生小学国际班5年</v>
      </c>
      <c r="AS14" s="206" t="str">
        <f t="shared" si="3"/>
        <v>无</v>
      </c>
      <c r="AT14" s="243" t="str">
        <f t="shared" si="23"/>
        <v>2017-2-20</v>
      </c>
      <c r="AU14" s="243" t="str">
        <f t="shared" si="24"/>
        <v>2019-8-20</v>
      </c>
      <c r="AV14" s="243" t="str">
        <f t="shared" si="25"/>
        <v>0</v>
      </c>
      <c r="AZ14" s="299">
        <v>42552</v>
      </c>
      <c r="BK14" s="118" t="s">
        <v>574</v>
      </c>
    </row>
    <row r="15" spans="1:63" ht="15" hidden="1" customHeight="1">
      <c r="A15" s="176" t="s">
        <v>1575</v>
      </c>
      <c r="B15" s="176" t="s">
        <v>1576</v>
      </c>
      <c r="C15" s="175" t="s">
        <v>17</v>
      </c>
      <c r="D15" s="176" t="s">
        <v>1577</v>
      </c>
      <c r="E15" s="176" t="s">
        <v>12</v>
      </c>
      <c r="F15" s="184">
        <v>0</v>
      </c>
      <c r="G15" s="176">
        <v>0</v>
      </c>
      <c r="H15" s="176">
        <v>0</v>
      </c>
      <c r="I15" s="176">
        <v>0</v>
      </c>
      <c r="J15" s="176">
        <v>0</v>
      </c>
      <c r="K15" s="180">
        <v>42875</v>
      </c>
      <c r="L15" s="176" t="s">
        <v>1550</v>
      </c>
      <c r="M15" s="175" t="s">
        <v>1465</v>
      </c>
      <c r="N15" s="175" t="s">
        <v>12</v>
      </c>
      <c r="O15" s="175" t="s">
        <v>1454</v>
      </c>
      <c r="P15" s="176" t="s">
        <v>12</v>
      </c>
      <c r="Q15" s="175" t="s">
        <v>1458</v>
      </c>
      <c r="R15" s="176" t="s">
        <v>12</v>
      </c>
      <c r="S15" s="176" t="s">
        <v>1564</v>
      </c>
      <c r="T15" s="176" t="s">
        <v>12</v>
      </c>
      <c r="U15" s="291" t="str">
        <f t="shared" si="4"/>
        <v>翟志翔</v>
      </c>
      <c r="V15" s="292">
        <f>IF(F15=0,0,SUMIFS('4-咨询师业绩明细表'!K:K,'4-咨询师业绩明细表'!E:E,E15,'4-咨询师业绩明细表'!C:C,B15))</f>
        <v>0</v>
      </c>
      <c r="W15" s="292" t="str">
        <f t="shared" si="5"/>
        <v/>
      </c>
      <c r="X15" s="305"/>
      <c r="Y15" s="323">
        <f t="shared" si="6"/>
        <v>0</v>
      </c>
      <c r="Z15" s="324">
        <f t="shared" si="7"/>
        <v>0</v>
      </c>
      <c r="AA15" s="293">
        <f t="shared" si="8"/>
        <v>0</v>
      </c>
      <c r="AB15" s="294" t="str">
        <f t="shared" si="9"/>
        <v/>
      </c>
      <c r="AC15" s="143" t="str">
        <f t="shared" si="10"/>
        <v/>
      </c>
      <c r="AD15" s="143" t="str">
        <f t="shared" si="11"/>
        <v/>
      </c>
      <c r="AE15" s="143" t="str">
        <f t="shared" si="12"/>
        <v/>
      </c>
      <c r="AF15" s="143" t="str">
        <f t="shared" si="13"/>
        <v/>
      </c>
      <c r="AG15" s="143" t="str">
        <f t="shared" si="14"/>
        <v/>
      </c>
      <c r="AH15" s="143" t="str">
        <f>IF(AB15="","",VLOOKUP(AF15,Sheet11!E:F,2,0))</f>
        <v/>
      </c>
      <c r="AI15" s="295" t="str">
        <f>IF(AG15="拼单会员","5年",IF(AB15="","",VLOOKUP(AE15&amp;AH15,Sheet11!$J$3:$K$17,2)))</f>
        <v/>
      </c>
      <c r="AJ15" s="143" t="str">
        <f t="shared" si="15"/>
        <v/>
      </c>
      <c r="AK15" s="296" t="str">
        <f t="shared" si="16"/>
        <v/>
      </c>
      <c r="AL15" s="143" t="str">
        <f t="shared" si="17"/>
        <v/>
      </c>
      <c r="AM15" s="143" t="str">
        <f t="shared" si="18"/>
        <v/>
      </c>
      <c r="AN15" s="143" t="str">
        <f t="shared" si="19"/>
        <v/>
      </c>
      <c r="AO15" s="143" t="str">
        <f t="shared" si="20"/>
        <v/>
      </c>
      <c r="AP15" s="206" t="str">
        <f t="shared" si="21"/>
        <v/>
      </c>
      <c r="AQ15" s="206" t="str">
        <f>IF(SUMIF('7-市场业绩'!F:F,'3-收据记录表'!U15,'7-市场业绩'!I:I)&gt;0,"学习卡","老结算")</f>
        <v>学习卡</v>
      </c>
      <c r="AR15" s="206" t="str">
        <f t="shared" si="22"/>
        <v/>
      </c>
      <c r="AS15" s="206" t="str">
        <f t="shared" si="3"/>
        <v>无</v>
      </c>
      <c r="AT15" s="243" t="str">
        <f t="shared" si="23"/>
        <v/>
      </c>
      <c r="AU15" s="243" t="str">
        <f t="shared" si="24"/>
        <v/>
      </c>
      <c r="AV15" s="243" t="str">
        <f t="shared" si="25"/>
        <v>无</v>
      </c>
      <c r="AZ15" s="299">
        <v>42552</v>
      </c>
      <c r="BK15" s="118" t="s">
        <v>575</v>
      </c>
    </row>
    <row r="16" spans="1:63" ht="15" hidden="1" customHeight="1">
      <c r="A16" s="176" t="s">
        <v>1578</v>
      </c>
      <c r="B16" s="176" t="s">
        <v>1579</v>
      </c>
      <c r="C16" s="175" t="s">
        <v>11</v>
      </c>
      <c r="D16" s="176" t="s">
        <v>1580</v>
      </c>
      <c r="E16" s="176" t="s">
        <v>12</v>
      </c>
      <c r="F16" s="184">
        <v>0</v>
      </c>
      <c r="G16" s="176">
        <v>0</v>
      </c>
      <c r="H16" s="176">
        <v>0</v>
      </c>
      <c r="I16" s="176">
        <v>0</v>
      </c>
      <c r="J16" s="176">
        <v>0</v>
      </c>
      <c r="K16" s="180">
        <v>42875</v>
      </c>
      <c r="L16" s="176" t="s">
        <v>1550</v>
      </c>
      <c r="M16" s="175" t="s">
        <v>1465</v>
      </c>
      <c r="N16" s="175" t="s">
        <v>12</v>
      </c>
      <c r="O16" s="175" t="s">
        <v>1454</v>
      </c>
      <c r="P16" s="176" t="s">
        <v>12</v>
      </c>
      <c r="Q16" s="175" t="s">
        <v>1458</v>
      </c>
      <c r="R16" s="176" t="s">
        <v>12</v>
      </c>
      <c r="S16" s="176" t="s">
        <v>1457</v>
      </c>
      <c r="T16" s="176" t="s">
        <v>12</v>
      </c>
      <c r="U16" s="291" t="str">
        <f t="shared" si="4"/>
        <v>张松煌</v>
      </c>
      <c r="V16" s="292">
        <f>IF(F16=0,0,SUMIFS('4-咨询师业绩明细表'!K:K,'4-咨询师业绩明细表'!E:E,E16,'4-咨询师业绩明细表'!C:C,B16))</f>
        <v>0</v>
      </c>
      <c r="W16" s="292" t="str">
        <f t="shared" si="5"/>
        <v/>
      </c>
      <c r="X16" s="305"/>
      <c r="Y16" s="323">
        <f t="shared" si="6"/>
        <v>0</v>
      </c>
      <c r="Z16" s="324">
        <f t="shared" si="7"/>
        <v>0</v>
      </c>
      <c r="AA16" s="293">
        <f t="shared" si="8"/>
        <v>0</v>
      </c>
      <c r="AB16" s="294" t="str">
        <f t="shared" si="9"/>
        <v/>
      </c>
      <c r="AC16" s="143" t="str">
        <f t="shared" si="10"/>
        <v/>
      </c>
      <c r="AD16" s="143" t="str">
        <f t="shared" si="11"/>
        <v/>
      </c>
      <c r="AE16" s="143" t="str">
        <f t="shared" si="12"/>
        <v/>
      </c>
      <c r="AF16" s="143" t="str">
        <f t="shared" si="13"/>
        <v/>
      </c>
      <c r="AG16" s="143" t="str">
        <f t="shared" si="14"/>
        <v/>
      </c>
      <c r="AH16" s="143" t="str">
        <f>IF(AB16="","",VLOOKUP(AF16,Sheet11!E:F,2,0))</f>
        <v/>
      </c>
      <c r="AI16" s="295" t="str">
        <f>IF(AG16="拼单会员","5年",IF(AB16="","",VLOOKUP(AE16&amp;AH16,Sheet11!$J$3:$K$17,2)))</f>
        <v/>
      </c>
      <c r="AJ16" s="143" t="str">
        <f t="shared" si="15"/>
        <v/>
      </c>
      <c r="AK16" s="296" t="str">
        <f t="shared" si="16"/>
        <v/>
      </c>
      <c r="AL16" s="143" t="str">
        <f t="shared" si="17"/>
        <v/>
      </c>
      <c r="AM16" s="143" t="str">
        <f t="shared" si="18"/>
        <v/>
      </c>
      <c r="AN16" s="143" t="str">
        <f t="shared" si="19"/>
        <v/>
      </c>
      <c r="AO16" s="143" t="str">
        <f t="shared" si="20"/>
        <v/>
      </c>
      <c r="AP16" s="206" t="str">
        <f t="shared" si="21"/>
        <v/>
      </c>
      <c r="AQ16" s="206" t="str">
        <f>IF(SUMIF('7-市场业绩'!F:F,'3-收据记录表'!U16,'7-市场业绩'!I:I)&gt;0,"学习卡","老结算")</f>
        <v>学习卡</v>
      </c>
      <c r="AR16" s="206" t="str">
        <f t="shared" si="22"/>
        <v/>
      </c>
      <c r="AS16" s="206" t="str">
        <f t="shared" si="3"/>
        <v>无</v>
      </c>
      <c r="AT16" s="243" t="str">
        <f t="shared" si="23"/>
        <v/>
      </c>
      <c r="AU16" s="243" t="str">
        <f t="shared" si="24"/>
        <v/>
      </c>
      <c r="AV16" s="243" t="str">
        <f t="shared" si="25"/>
        <v>无</v>
      </c>
      <c r="AZ16" s="299">
        <v>42552</v>
      </c>
      <c r="BK16" s="118" t="s">
        <v>576</v>
      </c>
    </row>
    <row r="17" spans="1:63" ht="15" customHeight="1">
      <c r="A17" s="176" t="s">
        <v>1581</v>
      </c>
      <c r="B17" s="176" t="s">
        <v>1371</v>
      </c>
      <c r="C17" s="175" t="s">
        <v>11</v>
      </c>
      <c r="D17" s="176" t="s">
        <v>1370</v>
      </c>
      <c r="E17" s="176" t="s">
        <v>1141</v>
      </c>
      <c r="F17" s="184">
        <v>5500</v>
      </c>
      <c r="G17" s="176">
        <v>0</v>
      </c>
      <c r="H17" s="176">
        <v>5500</v>
      </c>
      <c r="I17" s="176">
        <v>0</v>
      </c>
      <c r="J17" s="176">
        <v>0</v>
      </c>
      <c r="K17" s="180">
        <v>42858</v>
      </c>
      <c r="L17" s="176" t="s">
        <v>1550</v>
      </c>
      <c r="M17" s="175" t="s">
        <v>1452</v>
      </c>
      <c r="N17" s="175" t="s">
        <v>1453</v>
      </c>
      <c r="O17" s="175" t="s">
        <v>1454</v>
      </c>
      <c r="P17" s="176" t="s">
        <v>1563</v>
      </c>
      <c r="Q17" s="175" t="s">
        <v>1458</v>
      </c>
      <c r="R17" s="176" t="s">
        <v>12</v>
      </c>
      <c r="S17" s="176" t="s">
        <v>1564</v>
      </c>
      <c r="T17" s="176" t="s">
        <v>1582</v>
      </c>
      <c r="U17" s="291" t="str">
        <f t="shared" si="4"/>
        <v>翟志翔</v>
      </c>
      <c r="V17" s="292">
        <f>IF(F17=0,0,SUMIFS('4-咨询师业绩明细表'!K:K,'4-咨询师业绩明细表'!E:E,E17,'4-咨询师业绩明细表'!C:C,B17))</f>
        <v>251</v>
      </c>
      <c r="W17" s="292" t="str">
        <f t="shared" si="5"/>
        <v>无</v>
      </c>
      <c r="X17" s="305"/>
      <c r="Y17" s="323">
        <f t="shared" si="6"/>
        <v>0</v>
      </c>
      <c r="Z17" s="324">
        <f t="shared" si="7"/>
        <v>0</v>
      </c>
      <c r="AA17" s="293">
        <f t="shared" si="8"/>
        <v>5500</v>
      </c>
      <c r="AB17" s="294" t="str">
        <f t="shared" si="9"/>
        <v>老生连报小学2.5年国际会员</v>
      </c>
      <c r="AC17" s="143" t="str">
        <f t="shared" si="10"/>
        <v>老生</v>
      </c>
      <c r="AD17" s="143" t="str">
        <f t="shared" si="11"/>
        <v>连报</v>
      </c>
      <c r="AE17" s="143" t="str">
        <f t="shared" si="12"/>
        <v>小学</v>
      </c>
      <c r="AF17" s="143" t="str">
        <f t="shared" si="13"/>
        <v>2.5年</v>
      </c>
      <c r="AG17" s="143" t="str">
        <f t="shared" si="14"/>
        <v>国际会员</v>
      </c>
      <c r="AH17" s="143" t="str">
        <f>IF(AB17="","",VLOOKUP(AF17,Sheet11!E:F,2,0))</f>
        <v>5年</v>
      </c>
      <c r="AI17" s="295" t="str">
        <f>IF(AG17="拼单会员","5年",IF(AB17="","",VLOOKUP(AE17&amp;AH17,Sheet11!$J$3:$K$17,2)))</f>
        <v>5年</v>
      </c>
      <c r="AJ17" s="143" t="str">
        <f t="shared" si="15"/>
        <v>国际班</v>
      </c>
      <c r="AK17" s="296" t="str">
        <f t="shared" si="16"/>
        <v>2017-02-12</v>
      </c>
      <c r="AL17" s="143" t="str">
        <f t="shared" si="17"/>
        <v>1年追补</v>
      </c>
      <c r="AM17" s="143" t="str">
        <f t="shared" si="18"/>
        <v>新生</v>
      </c>
      <c r="AN17" s="143" t="str">
        <f t="shared" si="19"/>
        <v>新生小学国际班5年</v>
      </c>
      <c r="AO17" s="143" t="str">
        <f t="shared" si="20"/>
        <v>国际班</v>
      </c>
      <c r="AP17" s="206" t="str">
        <f t="shared" si="21"/>
        <v>1年追补国际班</v>
      </c>
      <c r="AQ17" s="206" t="str">
        <f>IF(SUMIF('7-市场业绩'!F:F,'3-收据记录表'!U17,'7-市场业绩'!I:I)&gt;0,"学习卡","老结算")</f>
        <v>学习卡</v>
      </c>
      <c r="AR17" s="206" t="str">
        <f t="shared" si="22"/>
        <v>新生小学国际班5年</v>
      </c>
      <c r="AS17" s="206" t="str">
        <f t="shared" si="3"/>
        <v>无</v>
      </c>
      <c r="AT17" s="243" t="str">
        <f t="shared" si="23"/>
        <v>2017-2-20</v>
      </c>
      <c r="AU17" s="243" t="str">
        <f t="shared" si="24"/>
        <v>2019-8-20</v>
      </c>
      <c r="AV17" s="243" t="str">
        <f t="shared" si="25"/>
        <v>0</v>
      </c>
      <c r="AZ17" s="299">
        <v>42552</v>
      </c>
      <c r="BK17" s="118" t="s">
        <v>12</v>
      </c>
    </row>
    <row r="18" spans="1:63" ht="15" hidden="1" customHeight="1">
      <c r="A18" s="176" t="s">
        <v>1583</v>
      </c>
      <c r="B18" s="176" t="s">
        <v>1576</v>
      </c>
      <c r="C18" s="175" t="s">
        <v>17</v>
      </c>
      <c r="D18" s="176" t="s">
        <v>1577</v>
      </c>
      <c r="E18" s="176" t="s">
        <v>12</v>
      </c>
      <c r="F18" s="184">
        <v>280</v>
      </c>
      <c r="G18" s="176">
        <v>0</v>
      </c>
      <c r="H18" s="176">
        <v>280</v>
      </c>
      <c r="I18" s="176">
        <v>0</v>
      </c>
      <c r="J18" s="176">
        <v>0</v>
      </c>
      <c r="K18" s="180">
        <v>42875</v>
      </c>
      <c r="L18" s="176" t="s">
        <v>1550</v>
      </c>
      <c r="M18" s="175" t="s">
        <v>1465</v>
      </c>
      <c r="N18" s="175" t="s">
        <v>1453</v>
      </c>
      <c r="O18" s="175" t="s">
        <v>1454</v>
      </c>
      <c r="P18" s="176" t="s">
        <v>1455</v>
      </c>
      <c r="Q18" s="175" t="s">
        <v>1456</v>
      </c>
      <c r="R18" s="176" t="s">
        <v>12</v>
      </c>
      <c r="S18" s="176" t="s">
        <v>1564</v>
      </c>
      <c r="T18" s="176" t="s">
        <v>1572</v>
      </c>
      <c r="U18" s="291" t="str">
        <f t="shared" si="4"/>
        <v>翟志翔</v>
      </c>
      <c r="V18" s="292">
        <f>IF(F18=0,0,SUMIFS('4-咨询师业绩明细表'!K:K,'4-咨询师业绩明细表'!E:E,E18,'4-咨询师业绩明细表'!C:C,B18))</f>
        <v>0</v>
      </c>
      <c r="W18" s="292" t="str">
        <f t="shared" si="5"/>
        <v/>
      </c>
      <c r="X18" s="305"/>
      <c r="Y18" s="323">
        <f t="shared" si="6"/>
        <v>0</v>
      </c>
      <c r="Z18" s="324">
        <f t="shared" si="7"/>
        <v>280</v>
      </c>
      <c r="AA18" s="293">
        <f t="shared" si="8"/>
        <v>0</v>
      </c>
      <c r="AB18" s="294" t="str">
        <f t="shared" si="9"/>
        <v/>
      </c>
      <c r="AC18" s="143" t="str">
        <f t="shared" si="10"/>
        <v>新生</v>
      </c>
      <c r="AD18" s="143" t="str">
        <f t="shared" si="11"/>
        <v>购买</v>
      </c>
      <c r="AE18" s="143" t="str">
        <f t="shared" si="12"/>
        <v>小学</v>
      </c>
      <c r="AF18" s="143" t="str">
        <f t="shared" si="13"/>
        <v/>
      </c>
      <c r="AG18" s="143" t="str">
        <f t="shared" si="14"/>
        <v/>
      </c>
      <c r="AH18" s="143" t="str">
        <f>IF(AB18="","",VLOOKUP(AF18,Sheet11!E:F,2,0))</f>
        <v/>
      </c>
      <c r="AI18" s="295" t="str">
        <f>IF(AG18="拼单会员","5年",IF(AB18="","",VLOOKUP(AE18&amp;AH18,Sheet11!$J$3:$K$17,2)))</f>
        <v/>
      </c>
      <c r="AJ18" s="143" t="str">
        <f t="shared" si="15"/>
        <v/>
      </c>
      <c r="AK18" s="296" t="str">
        <f t="shared" si="16"/>
        <v/>
      </c>
      <c r="AL18" s="143" t="str">
        <f t="shared" si="17"/>
        <v/>
      </c>
      <c r="AM18" s="143" t="str">
        <f t="shared" si="18"/>
        <v/>
      </c>
      <c r="AN18" s="143" t="str">
        <f t="shared" si="19"/>
        <v/>
      </c>
      <c r="AO18" s="143" t="str">
        <f t="shared" si="20"/>
        <v/>
      </c>
      <c r="AP18" s="206" t="str">
        <f t="shared" si="21"/>
        <v/>
      </c>
      <c r="AQ18" s="206" t="str">
        <f>IF(SUMIF('7-市场业绩'!F:F,'3-收据记录表'!U18,'7-市场业绩'!I:I)&gt;0,"学习卡","老结算")</f>
        <v>学习卡</v>
      </c>
      <c r="AR18" s="206" t="str">
        <f t="shared" si="22"/>
        <v/>
      </c>
      <c r="AS18" s="206" t="str">
        <f t="shared" si="3"/>
        <v>无</v>
      </c>
      <c r="AT18" s="243" t="str">
        <f t="shared" si="23"/>
        <v/>
      </c>
      <c r="AU18" s="243" t="str">
        <f t="shared" si="24"/>
        <v/>
      </c>
      <c r="AV18" s="243" t="str">
        <f t="shared" si="25"/>
        <v>无</v>
      </c>
      <c r="AZ18" s="299">
        <v>42552</v>
      </c>
      <c r="BK18" s="118" t="s">
        <v>12</v>
      </c>
    </row>
    <row r="19" spans="1:63" ht="15" hidden="1" customHeight="1">
      <c r="A19" s="176" t="s">
        <v>1584</v>
      </c>
      <c r="B19" s="176" t="s">
        <v>1585</v>
      </c>
      <c r="C19" s="175" t="s">
        <v>17</v>
      </c>
      <c r="D19" s="176" t="s">
        <v>1586</v>
      </c>
      <c r="E19" s="176" t="s">
        <v>12</v>
      </c>
      <c r="F19" s="184">
        <v>280</v>
      </c>
      <c r="G19" s="176">
        <v>0</v>
      </c>
      <c r="H19" s="176">
        <v>280</v>
      </c>
      <c r="I19" s="176">
        <v>0</v>
      </c>
      <c r="J19" s="176">
        <v>0</v>
      </c>
      <c r="K19" s="180">
        <v>42874</v>
      </c>
      <c r="L19" s="176" t="s">
        <v>1550</v>
      </c>
      <c r="M19" s="175" t="s">
        <v>1465</v>
      </c>
      <c r="N19" s="175" t="s">
        <v>1453</v>
      </c>
      <c r="O19" s="175" t="s">
        <v>1454</v>
      </c>
      <c r="P19" s="176" t="s">
        <v>1455</v>
      </c>
      <c r="Q19" s="175" t="s">
        <v>1456</v>
      </c>
      <c r="R19" s="176" t="s">
        <v>12</v>
      </c>
      <c r="S19" s="176" t="s">
        <v>1457</v>
      </c>
      <c r="T19" s="176" t="s">
        <v>1572</v>
      </c>
      <c r="U19" s="291" t="str">
        <f t="shared" si="4"/>
        <v>张松煌</v>
      </c>
      <c r="V19" s="292">
        <f>IF(F19=0,0,SUMIFS('4-咨询师业绩明细表'!K:K,'4-咨询师业绩明细表'!E:E,E19,'4-咨询师业绩明细表'!C:C,B19))</f>
        <v>0</v>
      </c>
      <c r="W19" s="292" t="str">
        <f t="shared" si="5"/>
        <v/>
      </c>
      <c r="X19" s="305"/>
      <c r="Y19" s="323">
        <f t="shared" si="6"/>
        <v>0</v>
      </c>
      <c r="Z19" s="324">
        <f t="shared" si="7"/>
        <v>280</v>
      </c>
      <c r="AA19" s="293">
        <f t="shared" si="8"/>
        <v>0</v>
      </c>
      <c r="AB19" s="294" t="str">
        <f t="shared" si="9"/>
        <v/>
      </c>
      <c r="AC19" s="143" t="str">
        <f t="shared" si="10"/>
        <v>新生</v>
      </c>
      <c r="AD19" s="143" t="str">
        <f t="shared" si="11"/>
        <v>购买</v>
      </c>
      <c r="AE19" s="143" t="str">
        <f t="shared" si="12"/>
        <v>小学</v>
      </c>
      <c r="AF19" s="143" t="str">
        <f t="shared" si="13"/>
        <v/>
      </c>
      <c r="AG19" s="143" t="str">
        <f t="shared" si="14"/>
        <v/>
      </c>
      <c r="AH19" s="143" t="str">
        <f>IF(AB19="","",VLOOKUP(AF19,Sheet11!E:F,2,0))</f>
        <v/>
      </c>
      <c r="AI19" s="295" t="str">
        <f>IF(AG19="拼单会员","5年",IF(AB19="","",VLOOKUP(AE19&amp;AH19,Sheet11!$J$3:$K$17,2)))</f>
        <v/>
      </c>
      <c r="AJ19" s="143" t="str">
        <f t="shared" si="15"/>
        <v/>
      </c>
      <c r="AK19" s="296" t="str">
        <f t="shared" si="16"/>
        <v/>
      </c>
      <c r="AL19" s="143" t="str">
        <f t="shared" si="17"/>
        <v/>
      </c>
      <c r="AM19" s="143" t="str">
        <f t="shared" si="18"/>
        <v/>
      </c>
      <c r="AN19" s="143" t="str">
        <f t="shared" si="19"/>
        <v/>
      </c>
      <c r="AO19" s="143" t="str">
        <f t="shared" si="20"/>
        <v/>
      </c>
      <c r="AP19" s="206" t="str">
        <f t="shared" si="21"/>
        <v/>
      </c>
      <c r="AQ19" s="206" t="str">
        <f>IF(SUMIF('7-市场业绩'!F:F,'3-收据记录表'!U19,'7-市场业绩'!I:I)&gt;0,"学习卡","老结算")</f>
        <v>学习卡</v>
      </c>
      <c r="AR19" s="206" t="str">
        <f t="shared" si="22"/>
        <v/>
      </c>
      <c r="AS19" s="206" t="str">
        <f t="shared" si="3"/>
        <v>无</v>
      </c>
      <c r="AT19" s="243" t="str">
        <f t="shared" si="23"/>
        <v/>
      </c>
      <c r="AU19" s="243" t="str">
        <f t="shared" si="24"/>
        <v/>
      </c>
      <c r="AV19" s="243" t="str">
        <f t="shared" si="25"/>
        <v>无</v>
      </c>
      <c r="AZ19" s="299">
        <v>42552</v>
      </c>
      <c r="BK19" s="118" t="s">
        <v>577</v>
      </c>
    </row>
    <row r="20" spans="1:63" ht="15" customHeight="1">
      <c r="A20" s="176" t="s">
        <v>1587</v>
      </c>
      <c r="B20" s="176" t="s">
        <v>1588</v>
      </c>
      <c r="C20" s="175" t="s">
        <v>1258</v>
      </c>
      <c r="D20" s="176" t="s">
        <v>1589</v>
      </c>
      <c r="E20" s="176" t="s">
        <v>1466</v>
      </c>
      <c r="F20" s="184">
        <v>1200</v>
      </c>
      <c r="G20" s="176">
        <v>0</v>
      </c>
      <c r="H20" s="176">
        <v>1200</v>
      </c>
      <c r="I20" s="176">
        <v>0</v>
      </c>
      <c r="J20" s="176">
        <v>0</v>
      </c>
      <c r="K20" s="180">
        <v>42861</v>
      </c>
      <c r="L20" s="176" t="s">
        <v>1550</v>
      </c>
      <c r="M20" s="175" t="s">
        <v>1452</v>
      </c>
      <c r="N20" s="175" t="s">
        <v>1453</v>
      </c>
      <c r="O20" s="175" t="s">
        <v>1454</v>
      </c>
      <c r="P20" s="176" t="s">
        <v>1455</v>
      </c>
      <c r="Q20" s="175" t="s">
        <v>1456</v>
      </c>
      <c r="R20" s="176" t="s">
        <v>12</v>
      </c>
      <c r="S20" s="176" t="s">
        <v>1564</v>
      </c>
      <c r="T20" s="176" t="s">
        <v>1590</v>
      </c>
      <c r="U20" s="291" t="str">
        <f t="shared" si="4"/>
        <v>翟志翔</v>
      </c>
      <c r="V20" s="292">
        <f>IF(F20=0,0,SUMIFS('4-咨询师业绩明细表'!K:K,'4-咨询师业绩明细表'!E:E,E20,'4-咨询师业绩明细表'!C:C,B20))</f>
        <v>32</v>
      </c>
      <c r="W20" s="292" t="str">
        <f t="shared" si="5"/>
        <v>黄梓峰</v>
      </c>
      <c r="X20" s="305">
        <v>1</v>
      </c>
      <c r="Y20" s="323">
        <f t="shared" si="6"/>
        <v>0</v>
      </c>
      <c r="Z20" s="324">
        <f t="shared" si="7"/>
        <v>240</v>
      </c>
      <c r="AA20" s="293">
        <f t="shared" si="8"/>
        <v>960</v>
      </c>
      <c r="AB20" s="294" t="str">
        <f t="shared" si="9"/>
        <v>新生报读幼儿1年国际会员</v>
      </c>
      <c r="AC20" s="143" t="str">
        <f t="shared" si="10"/>
        <v>新生</v>
      </c>
      <c r="AD20" s="143" t="str">
        <f t="shared" si="11"/>
        <v>报读</v>
      </c>
      <c r="AE20" s="143" t="str">
        <f t="shared" si="12"/>
        <v>幼儿</v>
      </c>
      <c r="AF20" s="143" t="str">
        <f t="shared" si="13"/>
        <v>1年</v>
      </c>
      <c r="AG20" s="143" t="str">
        <f t="shared" si="14"/>
        <v>国际会员</v>
      </c>
      <c r="AH20" s="143" t="str">
        <f>IF(AB20="","",VLOOKUP(AF20,Sheet11!E:F,2,0))</f>
        <v>1年</v>
      </c>
      <c r="AI20" s="295" t="str">
        <f>IF(AG20="拼单会员","5年",IF(AB20="","",VLOOKUP(AE20&amp;AH20,Sheet11!$J$3:$K$17,2)))</f>
        <v>1年</v>
      </c>
      <c r="AJ20" s="143" t="str">
        <f t="shared" si="15"/>
        <v>国际班</v>
      </c>
      <c r="AK20" s="296" t="str">
        <f t="shared" si="16"/>
        <v>2017-05-06</v>
      </c>
      <c r="AL20" s="143" t="str">
        <f t="shared" si="17"/>
        <v>新生</v>
      </c>
      <c r="AM20" s="143" t="str">
        <f t="shared" si="18"/>
        <v>新生</v>
      </c>
      <c r="AN20" s="143" t="str">
        <f t="shared" si="19"/>
        <v>新生幼儿国际班1年</v>
      </c>
      <c r="AO20" s="143" t="str">
        <f t="shared" si="20"/>
        <v>国际班</v>
      </c>
      <c r="AP20" s="206" t="str">
        <f t="shared" si="21"/>
        <v>新生国际班</v>
      </c>
      <c r="AQ20" s="206" t="str">
        <f>IF(SUMIF('7-市场业绩'!F:F,'3-收据记录表'!U20,'7-市场业绩'!I:I)&gt;0,"学习卡","老结算")</f>
        <v>学习卡</v>
      </c>
      <c r="AR20" s="206" t="str">
        <f t="shared" si="22"/>
        <v>新生幼儿国际班1年</v>
      </c>
      <c r="AS20" s="206" t="str">
        <f t="shared" si="3"/>
        <v>无</v>
      </c>
      <c r="AT20" s="243" t="str">
        <f t="shared" si="23"/>
        <v>2017-09-2018</v>
      </c>
      <c r="AU20" s="243" t="str">
        <f t="shared" si="24"/>
        <v>09</v>
      </c>
      <c r="AV20" s="243" t="str">
        <f t="shared" si="25"/>
        <v>0</v>
      </c>
      <c r="AZ20" s="299">
        <v>42552</v>
      </c>
      <c r="BK20" s="118" t="s">
        <v>567</v>
      </c>
    </row>
    <row r="21" spans="1:63" ht="15" customHeight="1">
      <c r="A21" s="176" t="s">
        <v>1591</v>
      </c>
      <c r="B21" s="176" t="s">
        <v>1592</v>
      </c>
      <c r="C21" s="175" t="s">
        <v>17</v>
      </c>
      <c r="D21" s="176" t="s">
        <v>1593</v>
      </c>
      <c r="E21" s="176" t="s">
        <v>1141</v>
      </c>
      <c r="F21" s="184">
        <v>3316</v>
      </c>
      <c r="G21" s="176">
        <v>0</v>
      </c>
      <c r="H21" s="176">
        <v>3316</v>
      </c>
      <c r="I21" s="176">
        <v>0</v>
      </c>
      <c r="J21" s="176">
        <v>0</v>
      </c>
      <c r="K21" s="180">
        <v>42862</v>
      </c>
      <c r="L21" s="176" t="s">
        <v>1550</v>
      </c>
      <c r="M21" s="175" t="s">
        <v>1452</v>
      </c>
      <c r="N21" s="175" t="s">
        <v>1453</v>
      </c>
      <c r="O21" s="175" t="s">
        <v>1454</v>
      </c>
      <c r="P21" s="176" t="s">
        <v>1455</v>
      </c>
      <c r="Q21" s="175" t="s">
        <v>1456</v>
      </c>
      <c r="R21" s="176" t="s">
        <v>12</v>
      </c>
      <c r="S21" s="176" t="s">
        <v>1564</v>
      </c>
      <c r="T21" s="176" t="s">
        <v>1962</v>
      </c>
      <c r="U21" s="291" t="str">
        <f t="shared" si="4"/>
        <v>翟志翔</v>
      </c>
      <c r="V21" s="292">
        <f>IF(F21=0,0,SUMIFS('4-咨询师业绩明细表'!K:K,'4-咨询师业绩明细表'!E:E,E21,'4-咨询师业绩明细表'!C:C,B21))</f>
        <v>48</v>
      </c>
      <c r="W21" s="292" t="str">
        <f t="shared" si="5"/>
        <v>无</v>
      </c>
      <c r="X21" s="305">
        <v>1</v>
      </c>
      <c r="Y21" s="323">
        <f t="shared" si="6"/>
        <v>0</v>
      </c>
      <c r="Z21" s="324">
        <f t="shared" si="7"/>
        <v>0</v>
      </c>
      <c r="AA21" s="293">
        <f t="shared" si="8"/>
        <v>3316</v>
      </c>
      <c r="AB21" s="294" t="str">
        <f t="shared" si="9"/>
        <v>新生报读小学1年国际会员</v>
      </c>
      <c r="AC21" s="143" t="str">
        <f t="shared" si="10"/>
        <v>新生</v>
      </c>
      <c r="AD21" s="143" t="str">
        <f t="shared" si="11"/>
        <v>报读</v>
      </c>
      <c r="AE21" s="143" t="str">
        <f t="shared" si="12"/>
        <v>小学</v>
      </c>
      <c r="AF21" s="143" t="str">
        <f t="shared" si="13"/>
        <v>1年</v>
      </c>
      <c r="AG21" s="143" t="str">
        <f t="shared" si="14"/>
        <v>国际会员</v>
      </c>
      <c r="AH21" s="143" t="str">
        <f>IF(AB21="","",VLOOKUP(AF21,Sheet11!E:F,2,0))</f>
        <v>1年</v>
      </c>
      <c r="AI21" s="295" t="str">
        <f>IF(AG21="拼单会员","5年",IF(AB21="","",VLOOKUP(AE21&amp;AH21,Sheet11!$J$3:$K$17,2)))</f>
        <v>1年</v>
      </c>
      <c r="AJ21" s="143" t="str">
        <f t="shared" si="15"/>
        <v>国际班</v>
      </c>
      <c r="AK21" s="296" t="str">
        <f t="shared" si="16"/>
        <v>2017-05-07</v>
      </c>
      <c r="AL21" s="143" t="str">
        <f t="shared" si="17"/>
        <v>新生</v>
      </c>
      <c r="AM21" s="143" t="str">
        <f t="shared" si="18"/>
        <v>新生</v>
      </c>
      <c r="AN21" s="143" t="str">
        <f t="shared" si="19"/>
        <v>新生小学国际班5年</v>
      </c>
      <c r="AO21" s="143" t="str">
        <f t="shared" si="20"/>
        <v>国际班</v>
      </c>
      <c r="AP21" s="206" t="str">
        <f t="shared" si="21"/>
        <v>新生国际班</v>
      </c>
      <c r="AQ21" s="206" t="str">
        <f>IF(SUMIF('7-市场业绩'!F:F,'3-收据记录表'!U21,'7-市场业绩'!I:I)&gt;0,"学习卡","老结算")</f>
        <v>学习卡</v>
      </c>
      <c r="AR21" s="206" t="str">
        <f t="shared" si="22"/>
        <v>新生小学国际班5年</v>
      </c>
      <c r="AS21" s="206" t="str">
        <f t="shared" si="3"/>
        <v>无</v>
      </c>
      <c r="AT21" s="243" t="str">
        <f t="shared" si="23"/>
        <v/>
      </c>
      <c r="AU21" s="243" t="str">
        <f t="shared" si="24"/>
        <v/>
      </c>
      <c r="AV21" s="243" t="str">
        <f t="shared" si="25"/>
        <v>0</v>
      </c>
      <c r="AW21" s="115" t="s">
        <v>2006</v>
      </c>
      <c r="AZ21" s="299">
        <v>42552</v>
      </c>
      <c r="BK21" s="118" t="s">
        <v>578</v>
      </c>
    </row>
    <row r="22" spans="1:63" ht="15" hidden="1" customHeight="1">
      <c r="A22" s="176" t="s">
        <v>1594</v>
      </c>
      <c r="B22" s="176" t="s">
        <v>1595</v>
      </c>
      <c r="C22" s="175" t="s">
        <v>11</v>
      </c>
      <c r="D22" s="176" t="s">
        <v>1596</v>
      </c>
      <c r="E22" s="176" t="s">
        <v>1134</v>
      </c>
      <c r="F22" s="184">
        <v>3316</v>
      </c>
      <c r="G22" s="176">
        <v>0</v>
      </c>
      <c r="H22" s="176">
        <v>3316</v>
      </c>
      <c r="I22" s="176">
        <v>0</v>
      </c>
      <c r="J22" s="176">
        <v>0</v>
      </c>
      <c r="K22" s="180">
        <v>42862</v>
      </c>
      <c r="L22" s="176" t="s">
        <v>1550</v>
      </c>
      <c r="M22" s="175" t="s">
        <v>1465</v>
      </c>
      <c r="N22" s="175" t="s">
        <v>1453</v>
      </c>
      <c r="O22" s="175" t="s">
        <v>1454</v>
      </c>
      <c r="P22" s="176" t="s">
        <v>1455</v>
      </c>
      <c r="Q22" s="175" t="s">
        <v>1456</v>
      </c>
      <c r="R22" s="176" t="s">
        <v>12</v>
      </c>
      <c r="S22" s="176" t="s">
        <v>1597</v>
      </c>
      <c r="T22" s="176" t="s">
        <v>1963</v>
      </c>
      <c r="U22" s="291" t="str">
        <f t="shared" si="4"/>
        <v>丁惠媚</v>
      </c>
      <c r="V22" s="292">
        <f>IF(F22=0,0,SUMIFS('4-咨询师业绩明细表'!K:K,'4-咨询师业绩明细表'!E:E,E22,'4-咨询师业绩明细表'!C:C,B22))</f>
        <v>48</v>
      </c>
      <c r="W22" s="292" t="str">
        <f t="shared" si="5"/>
        <v>无</v>
      </c>
      <c r="X22" s="305">
        <v>1</v>
      </c>
      <c r="Y22" s="323">
        <f t="shared" si="6"/>
        <v>0</v>
      </c>
      <c r="Z22" s="324">
        <f t="shared" si="7"/>
        <v>0</v>
      </c>
      <c r="AA22" s="293">
        <f t="shared" si="8"/>
        <v>3316</v>
      </c>
      <c r="AB22" s="294" t="str">
        <f t="shared" si="9"/>
        <v>新生报读小学1年国际会员</v>
      </c>
      <c r="AC22" s="143" t="str">
        <f t="shared" si="10"/>
        <v>新生</v>
      </c>
      <c r="AD22" s="143" t="str">
        <f t="shared" si="11"/>
        <v>报读</v>
      </c>
      <c r="AE22" s="143" t="str">
        <f t="shared" si="12"/>
        <v>小学</v>
      </c>
      <c r="AF22" s="143" t="str">
        <f t="shared" si="13"/>
        <v>1年</v>
      </c>
      <c r="AG22" s="143" t="str">
        <f t="shared" si="14"/>
        <v>国际会员</v>
      </c>
      <c r="AH22" s="143" t="str">
        <f>IF(AB22="","",VLOOKUP(AF22,Sheet11!E:F,2,0))</f>
        <v>1年</v>
      </c>
      <c r="AI22" s="295" t="str">
        <f>IF(AG22="拼单会员","5年",IF(AB22="","",VLOOKUP(AE22&amp;AH22,Sheet11!$J$3:$K$17,2)))</f>
        <v>1年</v>
      </c>
      <c r="AJ22" s="143" t="str">
        <f t="shared" si="15"/>
        <v>国际班</v>
      </c>
      <c r="AK22" s="296" t="str">
        <f t="shared" si="16"/>
        <v>2017-05-07</v>
      </c>
      <c r="AL22" s="143" t="str">
        <f t="shared" si="17"/>
        <v>新生</v>
      </c>
      <c r="AM22" s="143" t="str">
        <f t="shared" si="18"/>
        <v>新生</v>
      </c>
      <c r="AN22" s="143" t="str">
        <f t="shared" si="19"/>
        <v>新生小学国际班5年</v>
      </c>
      <c r="AO22" s="143" t="str">
        <f t="shared" si="20"/>
        <v>国际班</v>
      </c>
      <c r="AP22" s="206" t="str">
        <f t="shared" si="21"/>
        <v>新生国际班</v>
      </c>
      <c r="AQ22" s="206" t="str">
        <f>IF(SUMIF('7-市场业绩'!F:F,'3-收据记录表'!U22,'7-市场业绩'!I:I)&gt;0,"学习卡","老结算")</f>
        <v>学习卡</v>
      </c>
      <c r="AR22" s="206" t="str">
        <f t="shared" si="22"/>
        <v>新生小学国际班5年</v>
      </c>
      <c r="AS22" s="206" t="str">
        <f t="shared" si="3"/>
        <v>无</v>
      </c>
      <c r="AT22" s="243" t="str">
        <f t="shared" si="23"/>
        <v/>
      </c>
      <c r="AU22" s="243" t="str">
        <f t="shared" si="24"/>
        <v/>
      </c>
      <c r="AV22" s="243" t="str">
        <f t="shared" si="25"/>
        <v>0</v>
      </c>
      <c r="AW22" s="115" t="s">
        <v>2006</v>
      </c>
      <c r="AZ22" s="299">
        <v>42552</v>
      </c>
      <c r="BK22" s="118" t="s">
        <v>579</v>
      </c>
    </row>
    <row r="23" spans="1:63" ht="15" hidden="1" customHeight="1">
      <c r="A23" s="176" t="s">
        <v>1598</v>
      </c>
      <c r="B23" s="176" t="s">
        <v>1599</v>
      </c>
      <c r="C23" s="175" t="s">
        <v>1258</v>
      </c>
      <c r="D23" s="176" t="s">
        <v>1600</v>
      </c>
      <c r="E23" s="176" t="s">
        <v>1466</v>
      </c>
      <c r="F23" s="184">
        <v>960</v>
      </c>
      <c r="G23" s="176">
        <v>0</v>
      </c>
      <c r="H23" s="176">
        <v>960</v>
      </c>
      <c r="I23" s="176">
        <v>0</v>
      </c>
      <c r="J23" s="176">
        <v>0</v>
      </c>
      <c r="K23" s="180">
        <v>42862</v>
      </c>
      <c r="L23" s="176" t="s">
        <v>1550</v>
      </c>
      <c r="M23" s="175" t="s">
        <v>1465</v>
      </c>
      <c r="N23" s="175" t="s">
        <v>1453</v>
      </c>
      <c r="O23" s="175" t="s">
        <v>1454</v>
      </c>
      <c r="P23" s="176" t="s">
        <v>1455</v>
      </c>
      <c r="Q23" s="175" t="s">
        <v>1456</v>
      </c>
      <c r="R23" s="176" t="s">
        <v>12</v>
      </c>
      <c r="S23" s="176" t="s">
        <v>1597</v>
      </c>
      <c r="T23" s="176" t="s">
        <v>1964</v>
      </c>
      <c r="U23" s="291" t="str">
        <f t="shared" si="4"/>
        <v>丁惠媚</v>
      </c>
      <c r="V23" s="292">
        <f>IF(F23=0,0,SUMIFS('4-咨询师业绩明细表'!K:K,'4-咨询师业绩明细表'!E:E,E23,'4-咨询师业绩明细表'!C:C,B23))</f>
        <v>32</v>
      </c>
      <c r="W23" s="292" t="str">
        <f t="shared" si="5"/>
        <v>詹靖宇</v>
      </c>
      <c r="X23" s="305">
        <v>1</v>
      </c>
      <c r="Y23" s="323">
        <f t="shared" si="6"/>
        <v>0</v>
      </c>
      <c r="Z23" s="324">
        <f t="shared" si="7"/>
        <v>0</v>
      </c>
      <c r="AA23" s="293">
        <f t="shared" si="8"/>
        <v>960</v>
      </c>
      <c r="AB23" s="294" t="str">
        <f t="shared" si="9"/>
        <v>新生报读幼儿1年国际会员</v>
      </c>
      <c r="AC23" s="143" t="str">
        <f t="shared" si="10"/>
        <v>新生</v>
      </c>
      <c r="AD23" s="143" t="str">
        <f t="shared" si="11"/>
        <v>报读</v>
      </c>
      <c r="AE23" s="143" t="str">
        <f t="shared" si="12"/>
        <v>幼儿</v>
      </c>
      <c r="AF23" s="143" t="str">
        <f t="shared" si="13"/>
        <v>1年</v>
      </c>
      <c r="AG23" s="143" t="str">
        <f t="shared" si="14"/>
        <v>国际会员</v>
      </c>
      <c r="AH23" s="143" t="str">
        <f>IF(AB23="","",VLOOKUP(AF23,Sheet11!E:F,2,0))</f>
        <v>1年</v>
      </c>
      <c r="AI23" s="295" t="str">
        <f>IF(AG23="拼单会员","5年",IF(AB23="","",VLOOKUP(AE23&amp;AH23,Sheet11!$J$3:$K$17,2)))</f>
        <v>1年</v>
      </c>
      <c r="AJ23" s="143" t="str">
        <f t="shared" si="15"/>
        <v>国际班</v>
      </c>
      <c r="AK23" s="296" t="str">
        <f t="shared" si="16"/>
        <v>2017-05-07</v>
      </c>
      <c r="AL23" s="143" t="str">
        <f t="shared" si="17"/>
        <v>新生</v>
      </c>
      <c r="AM23" s="143" t="str">
        <f t="shared" si="18"/>
        <v>新生</v>
      </c>
      <c r="AN23" s="143" t="str">
        <f t="shared" si="19"/>
        <v>新生小学国际班5年</v>
      </c>
      <c r="AO23" s="143" t="str">
        <f t="shared" si="20"/>
        <v>国际班</v>
      </c>
      <c r="AP23" s="206" t="str">
        <f t="shared" si="21"/>
        <v>新生国际班</v>
      </c>
      <c r="AQ23" s="206" t="str">
        <f>IF(SUMIF('7-市场业绩'!F:F,'3-收据记录表'!U23,'7-市场业绩'!I:I)&gt;0,"学习卡","老结算")</f>
        <v>学习卡</v>
      </c>
      <c r="AR23" s="206" t="str">
        <f t="shared" si="22"/>
        <v>新生小学国际班5年</v>
      </c>
      <c r="AS23" s="206" t="str">
        <f t="shared" si="3"/>
        <v>无</v>
      </c>
      <c r="AT23" s="243" t="str">
        <f t="shared" si="23"/>
        <v/>
      </c>
      <c r="AU23" s="243" t="str">
        <f t="shared" si="24"/>
        <v/>
      </c>
      <c r="AV23" s="243" t="str">
        <f t="shared" si="25"/>
        <v>0</v>
      </c>
      <c r="AW23" s="115" t="s">
        <v>2006</v>
      </c>
      <c r="AZ23" s="299">
        <v>42552</v>
      </c>
      <c r="BK23" s="118" t="s">
        <v>12</v>
      </c>
    </row>
    <row r="24" spans="1:63" ht="15" hidden="1" customHeight="1">
      <c r="A24" s="176" t="s">
        <v>1601</v>
      </c>
      <c r="B24" s="183" t="s">
        <v>1602</v>
      </c>
      <c r="C24" s="175" t="s">
        <v>1603</v>
      </c>
      <c r="D24" s="176" t="s">
        <v>1604</v>
      </c>
      <c r="E24" s="176" t="s">
        <v>1134</v>
      </c>
      <c r="F24" s="184">
        <v>960</v>
      </c>
      <c r="G24" s="176">
        <v>0</v>
      </c>
      <c r="H24" s="176">
        <v>960</v>
      </c>
      <c r="I24" s="176">
        <v>0</v>
      </c>
      <c r="J24" s="176">
        <v>0</v>
      </c>
      <c r="K24" s="180">
        <v>42862</v>
      </c>
      <c r="L24" s="176" t="s">
        <v>1550</v>
      </c>
      <c r="M24" s="175" t="s">
        <v>1461</v>
      </c>
      <c r="N24" s="175" t="s">
        <v>1453</v>
      </c>
      <c r="O24" s="175" t="s">
        <v>1454</v>
      </c>
      <c r="P24" s="176" t="s">
        <v>1605</v>
      </c>
      <c r="Q24" s="175" t="s">
        <v>1456</v>
      </c>
      <c r="R24" s="176" t="s">
        <v>12</v>
      </c>
      <c r="S24" s="176" t="s">
        <v>1606</v>
      </c>
      <c r="T24" s="176" t="s">
        <v>1993</v>
      </c>
      <c r="U24" s="291" t="str">
        <f t="shared" si="4"/>
        <v>吴逸芬</v>
      </c>
      <c r="V24" s="292">
        <f>IF(F24=0,0,SUMIFS('4-咨询师业绩明细表'!K:K,'4-咨询师业绩明细表'!E:E,E24,'4-咨询师业绩明细表'!C:C,B24))</f>
        <v>32</v>
      </c>
      <c r="W24" s="292" t="str">
        <f t="shared" si="5"/>
        <v>无</v>
      </c>
      <c r="X24" s="305">
        <v>1</v>
      </c>
      <c r="Y24" s="323">
        <f t="shared" si="6"/>
        <v>0</v>
      </c>
      <c r="Z24" s="324">
        <f t="shared" si="7"/>
        <v>0</v>
      </c>
      <c r="AA24" s="293">
        <f t="shared" si="8"/>
        <v>960</v>
      </c>
      <c r="AB24" s="294" t="str">
        <f t="shared" si="9"/>
        <v>新生报读幼儿1年国际会员</v>
      </c>
      <c r="AC24" s="143" t="str">
        <f t="shared" si="10"/>
        <v>新生</v>
      </c>
      <c r="AD24" s="143" t="str">
        <f t="shared" si="11"/>
        <v>报读</v>
      </c>
      <c r="AE24" s="143" t="str">
        <f t="shared" si="12"/>
        <v>幼儿</v>
      </c>
      <c r="AF24" s="143" t="str">
        <f t="shared" si="13"/>
        <v>1年</v>
      </c>
      <c r="AG24" s="143" t="str">
        <f t="shared" si="14"/>
        <v>国际会员</v>
      </c>
      <c r="AH24" s="143" t="str">
        <f>IF(AB24="","",VLOOKUP(AF24,Sheet11!E:F,2,0))</f>
        <v>1年</v>
      </c>
      <c r="AI24" s="295" t="str">
        <f>IF(AG24="拼单会员","5年",IF(AB24="","",VLOOKUP(AE24&amp;AH24,Sheet11!$J$3:$K$17,2)))</f>
        <v>1年</v>
      </c>
      <c r="AJ24" s="143" t="str">
        <f t="shared" si="15"/>
        <v>国际班</v>
      </c>
      <c r="AK24" s="296" t="str">
        <f t="shared" si="16"/>
        <v>2017-05-07</v>
      </c>
      <c r="AL24" s="143" t="str">
        <f t="shared" si="17"/>
        <v>新生</v>
      </c>
      <c r="AM24" s="143" t="str">
        <f t="shared" si="18"/>
        <v>新生</v>
      </c>
      <c r="AN24" s="143" t="str">
        <f t="shared" si="19"/>
        <v>新生小学国际班5年</v>
      </c>
      <c r="AO24" s="143" t="str">
        <f t="shared" si="20"/>
        <v>国际班</v>
      </c>
      <c r="AP24" s="206" t="str">
        <f t="shared" si="21"/>
        <v>新生国际班</v>
      </c>
      <c r="AQ24" s="206" t="str">
        <f>IF(SUMIF('7-市场业绩'!F:F,'3-收据记录表'!U24,'7-市场业绩'!I:I)&gt;0,"学习卡","老结算")</f>
        <v>学习卡</v>
      </c>
      <c r="AR24" s="206" t="str">
        <f t="shared" si="22"/>
        <v>新生小学国际班5年</v>
      </c>
      <c r="AS24" s="206" t="str">
        <f t="shared" si="3"/>
        <v>无</v>
      </c>
      <c r="AT24" s="243" t="str">
        <f t="shared" si="23"/>
        <v>2017-09-01</v>
      </c>
      <c r="AU24" s="243" t="str">
        <f t="shared" si="24"/>
        <v>2018-09-01</v>
      </c>
      <c r="AV24" s="243" t="str">
        <f t="shared" si="25"/>
        <v>0</v>
      </c>
      <c r="AW24" s="115" t="s">
        <v>2006</v>
      </c>
      <c r="AZ24" s="299">
        <v>42552</v>
      </c>
      <c r="BK24" s="118" t="s">
        <v>580</v>
      </c>
    </row>
    <row r="25" spans="1:63" ht="15" hidden="1" customHeight="1">
      <c r="A25" s="176" t="s">
        <v>1607</v>
      </c>
      <c r="B25" s="176" t="s">
        <v>1608</v>
      </c>
      <c r="C25" s="175" t="s">
        <v>15</v>
      </c>
      <c r="D25" s="176" t="s">
        <v>1609</v>
      </c>
      <c r="E25" s="176" t="s">
        <v>1134</v>
      </c>
      <c r="F25" s="184">
        <v>3316</v>
      </c>
      <c r="G25" s="176">
        <v>0</v>
      </c>
      <c r="H25" s="176">
        <v>3316</v>
      </c>
      <c r="I25" s="176">
        <v>0</v>
      </c>
      <c r="J25" s="176">
        <v>0</v>
      </c>
      <c r="K25" s="180">
        <v>42862</v>
      </c>
      <c r="L25" s="176" t="s">
        <v>1550</v>
      </c>
      <c r="M25" s="175" t="s">
        <v>1465</v>
      </c>
      <c r="N25" s="175" t="s">
        <v>1453</v>
      </c>
      <c r="O25" s="175" t="s">
        <v>1454</v>
      </c>
      <c r="P25" s="176" t="s">
        <v>1455</v>
      </c>
      <c r="Q25" s="175" t="s">
        <v>1456</v>
      </c>
      <c r="R25" s="176" t="s">
        <v>12</v>
      </c>
      <c r="S25" s="176" t="s">
        <v>1610</v>
      </c>
      <c r="T25" s="176" t="s">
        <v>1965</v>
      </c>
      <c r="U25" s="291" t="str">
        <f t="shared" si="4"/>
        <v>王圆圆潘丽雄</v>
      </c>
      <c r="V25" s="292">
        <f>IF(F25=0,0,SUMIFS('4-咨询师业绩明细表'!K:K,'4-咨询师业绩明细表'!E:E,E25,'4-咨询师业绩明细表'!C:C,B25))</f>
        <v>48</v>
      </c>
      <c r="W25" s="292" t="str">
        <f t="shared" si="5"/>
        <v>无</v>
      </c>
      <c r="X25" s="305">
        <v>1</v>
      </c>
      <c r="Y25" s="323">
        <f t="shared" si="6"/>
        <v>0</v>
      </c>
      <c r="Z25" s="324">
        <f t="shared" si="7"/>
        <v>0</v>
      </c>
      <c r="AA25" s="293">
        <f t="shared" si="8"/>
        <v>3316</v>
      </c>
      <c r="AB25" s="294" t="str">
        <f t="shared" si="9"/>
        <v>新生报读小学1年国际会员</v>
      </c>
      <c r="AC25" s="143" t="str">
        <f t="shared" si="10"/>
        <v>新生</v>
      </c>
      <c r="AD25" s="143" t="str">
        <f t="shared" si="11"/>
        <v>报读</v>
      </c>
      <c r="AE25" s="143" t="str">
        <f t="shared" si="12"/>
        <v>小学</v>
      </c>
      <c r="AF25" s="143" t="str">
        <f t="shared" si="13"/>
        <v>1年</v>
      </c>
      <c r="AG25" s="143" t="str">
        <f t="shared" si="14"/>
        <v>国际会员</v>
      </c>
      <c r="AH25" s="143" t="str">
        <f>IF(AB25="","",VLOOKUP(AF25,Sheet11!E:F,2,0))</f>
        <v>1年</v>
      </c>
      <c r="AI25" s="295" t="str">
        <f>IF(AG25="拼单会员","5年",IF(AB25="","",VLOOKUP(AE25&amp;AH25,Sheet11!$J$3:$K$17,2)))</f>
        <v>1年</v>
      </c>
      <c r="AJ25" s="143" t="str">
        <f t="shared" si="15"/>
        <v>国际班</v>
      </c>
      <c r="AK25" s="296" t="str">
        <f t="shared" si="16"/>
        <v>2017-05-07</v>
      </c>
      <c r="AL25" s="143" t="str">
        <f t="shared" si="17"/>
        <v>新生</v>
      </c>
      <c r="AM25" s="143" t="str">
        <f t="shared" si="18"/>
        <v>新生</v>
      </c>
      <c r="AN25" s="143" t="str">
        <f t="shared" si="19"/>
        <v>新生小学国际班5年</v>
      </c>
      <c r="AO25" s="143" t="str">
        <f t="shared" si="20"/>
        <v>国际班</v>
      </c>
      <c r="AP25" s="206" t="str">
        <f t="shared" si="21"/>
        <v>新生国际班</v>
      </c>
      <c r="AQ25" s="206" t="str">
        <f>IF(SUMIF('7-市场业绩'!F:F,'3-收据记录表'!U25,'7-市场业绩'!I:I)&gt;0,"学习卡","老结算")</f>
        <v>老结算</v>
      </c>
      <c r="AR25" s="206" t="str">
        <f t="shared" si="22"/>
        <v>新生国际班</v>
      </c>
      <c r="AS25" s="206" t="str">
        <f t="shared" si="3"/>
        <v>无</v>
      </c>
      <c r="AT25" s="243" t="str">
        <f t="shared" si="23"/>
        <v/>
      </c>
      <c r="AU25" s="243" t="str">
        <f t="shared" si="24"/>
        <v/>
      </c>
      <c r="AV25" s="243" t="str">
        <f t="shared" si="25"/>
        <v>0</v>
      </c>
      <c r="AW25" s="115" t="s">
        <v>2006</v>
      </c>
      <c r="AZ25" s="299">
        <v>42552</v>
      </c>
      <c r="BK25" s="118" t="s">
        <v>581</v>
      </c>
    </row>
    <row r="26" spans="1:63" ht="15" hidden="1" customHeight="1">
      <c r="A26" s="176" t="s">
        <v>1612</v>
      </c>
      <c r="B26" s="176" t="s">
        <v>1613</v>
      </c>
      <c r="C26" s="175" t="s">
        <v>11</v>
      </c>
      <c r="D26" s="176" t="s">
        <v>1614</v>
      </c>
      <c r="E26" s="176" t="s">
        <v>1134</v>
      </c>
      <c r="F26" s="184">
        <v>3316</v>
      </c>
      <c r="G26" s="176">
        <v>0</v>
      </c>
      <c r="H26" s="176">
        <v>3316</v>
      </c>
      <c r="I26" s="176">
        <v>0</v>
      </c>
      <c r="J26" s="176">
        <v>0</v>
      </c>
      <c r="K26" s="180">
        <v>42862</v>
      </c>
      <c r="L26" s="176" t="s">
        <v>1550</v>
      </c>
      <c r="M26" s="175" t="s">
        <v>1465</v>
      </c>
      <c r="N26" s="175" t="s">
        <v>1453</v>
      </c>
      <c r="O26" s="175" t="s">
        <v>1454</v>
      </c>
      <c r="P26" s="176" t="s">
        <v>1455</v>
      </c>
      <c r="Q26" s="175" t="s">
        <v>1456</v>
      </c>
      <c r="R26" s="176" t="s">
        <v>12</v>
      </c>
      <c r="S26" s="176" t="s">
        <v>1564</v>
      </c>
      <c r="T26" s="176" t="s">
        <v>1962</v>
      </c>
      <c r="U26" s="291" t="str">
        <f t="shared" si="4"/>
        <v>翟志翔</v>
      </c>
      <c r="V26" s="292">
        <f>IF(F26=0,0,SUMIFS('4-咨询师业绩明细表'!K:K,'4-咨询师业绩明细表'!E:E,E26,'4-咨询师业绩明细表'!C:C,B26))</f>
        <v>48</v>
      </c>
      <c r="W26" s="292" t="str">
        <f t="shared" si="5"/>
        <v>无</v>
      </c>
      <c r="X26" s="305">
        <v>1</v>
      </c>
      <c r="Y26" s="323">
        <f t="shared" si="6"/>
        <v>0</v>
      </c>
      <c r="Z26" s="324">
        <f t="shared" si="7"/>
        <v>0</v>
      </c>
      <c r="AA26" s="293">
        <f t="shared" si="8"/>
        <v>3316</v>
      </c>
      <c r="AB26" s="294" t="str">
        <f t="shared" si="9"/>
        <v>新生报读小学1年国际会员</v>
      </c>
      <c r="AC26" s="143" t="str">
        <f t="shared" si="10"/>
        <v>新生</v>
      </c>
      <c r="AD26" s="143" t="str">
        <f t="shared" si="11"/>
        <v>报读</v>
      </c>
      <c r="AE26" s="143" t="str">
        <f t="shared" si="12"/>
        <v>小学</v>
      </c>
      <c r="AF26" s="143" t="str">
        <f t="shared" si="13"/>
        <v>1年</v>
      </c>
      <c r="AG26" s="143" t="str">
        <f t="shared" si="14"/>
        <v>国际会员</v>
      </c>
      <c r="AH26" s="143" t="str">
        <f>IF(AB26="","",VLOOKUP(AF26,Sheet11!E:F,2,0))</f>
        <v>1年</v>
      </c>
      <c r="AI26" s="295" t="str">
        <f>IF(AG26="拼单会员","5年",IF(AB26="","",VLOOKUP(AE26&amp;AH26,Sheet11!$J$3:$K$17,2)))</f>
        <v>1年</v>
      </c>
      <c r="AJ26" s="143" t="str">
        <f t="shared" si="15"/>
        <v>国际班</v>
      </c>
      <c r="AK26" s="296" t="str">
        <f t="shared" si="16"/>
        <v>2017-05-07</v>
      </c>
      <c r="AL26" s="143" t="str">
        <f t="shared" si="17"/>
        <v>新生</v>
      </c>
      <c r="AM26" s="143" t="str">
        <f t="shared" si="18"/>
        <v>新生</v>
      </c>
      <c r="AN26" s="143" t="str">
        <f t="shared" si="19"/>
        <v>新生小学国际班5年</v>
      </c>
      <c r="AO26" s="143" t="str">
        <f t="shared" si="20"/>
        <v>国际班</v>
      </c>
      <c r="AP26" s="206" t="str">
        <f t="shared" si="21"/>
        <v>新生国际班</v>
      </c>
      <c r="AQ26" s="206" t="str">
        <f>IF(SUMIF('7-市场业绩'!F:F,'3-收据记录表'!U26,'7-市场业绩'!I:I)&gt;0,"学习卡","老结算")</f>
        <v>学习卡</v>
      </c>
      <c r="AR26" s="206" t="str">
        <f t="shared" si="22"/>
        <v>新生小学国际班5年</v>
      </c>
      <c r="AS26" s="206" t="str">
        <f t="shared" si="3"/>
        <v>无</v>
      </c>
      <c r="AT26" s="243" t="str">
        <f t="shared" si="23"/>
        <v/>
      </c>
      <c r="AU26" s="243" t="str">
        <f t="shared" si="24"/>
        <v/>
      </c>
      <c r="AV26" s="243" t="str">
        <f t="shared" si="25"/>
        <v>0</v>
      </c>
      <c r="AW26" s="115" t="s">
        <v>2006</v>
      </c>
      <c r="AZ26" s="299">
        <v>42552</v>
      </c>
      <c r="BK26" s="118" t="s">
        <v>582</v>
      </c>
    </row>
    <row r="27" spans="1:63" ht="15" hidden="1" customHeight="1">
      <c r="A27" s="176" t="s">
        <v>1615</v>
      </c>
      <c r="B27" s="176" t="s">
        <v>1616</v>
      </c>
      <c r="C27" s="175" t="s">
        <v>17</v>
      </c>
      <c r="D27" s="176" t="s">
        <v>1617</v>
      </c>
      <c r="E27" s="176" t="s">
        <v>1134</v>
      </c>
      <c r="F27" s="184">
        <v>3316</v>
      </c>
      <c r="G27" s="176">
        <v>0</v>
      </c>
      <c r="H27" s="176">
        <v>3316</v>
      </c>
      <c r="I27" s="176">
        <v>0</v>
      </c>
      <c r="J27" s="176">
        <v>0</v>
      </c>
      <c r="K27" s="180">
        <v>42862</v>
      </c>
      <c r="L27" s="176" t="s">
        <v>1550</v>
      </c>
      <c r="M27" s="175" t="s">
        <v>1465</v>
      </c>
      <c r="N27" s="175" t="s">
        <v>1453</v>
      </c>
      <c r="O27" s="175" t="s">
        <v>1454</v>
      </c>
      <c r="P27" s="176" t="s">
        <v>1455</v>
      </c>
      <c r="Q27" s="175" t="s">
        <v>1456</v>
      </c>
      <c r="R27" s="176" t="s">
        <v>12</v>
      </c>
      <c r="S27" s="176" t="s">
        <v>1564</v>
      </c>
      <c r="T27" s="176" t="s">
        <v>1962</v>
      </c>
      <c r="U27" s="291" t="str">
        <f t="shared" si="4"/>
        <v>翟志翔</v>
      </c>
      <c r="V27" s="292">
        <f>IF(F27=0,0,SUMIFS('4-咨询师业绩明细表'!K:K,'4-咨询师业绩明细表'!E:E,E27,'4-咨询师业绩明细表'!C:C,B27))</f>
        <v>48</v>
      </c>
      <c r="W27" s="292" t="str">
        <f t="shared" si="5"/>
        <v>无</v>
      </c>
      <c r="X27" s="305">
        <v>1</v>
      </c>
      <c r="Y27" s="323">
        <f t="shared" si="6"/>
        <v>0</v>
      </c>
      <c r="Z27" s="324">
        <f t="shared" si="7"/>
        <v>0</v>
      </c>
      <c r="AA27" s="293">
        <f t="shared" si="8"/>
        <v>3316</v>
      </c>
      <c r="AB27" s="294" t="str">
        <f t="shared" si="9"/>
        <v>新生报读小学1年国际会员</v>
      </c>
      <c r="AC27" s="143" t="str">
        <f t="shared" si="10"/>
        <v>新生</v>
      </c>
      <c r="AD27" s="143" t="str">
        <f t="shared" si="11"/>
        <v>报读</v>
      </c>
      <c r="AE27" s="143" t="str">
        <f t="shared" si="12"/>
        <v>小学</v>
      </c>
      <c r="AF27" s="143" t="str">
        <f t="shared" si="13"/>
        <v>1年</v>
      </c>
      <c r="AG27" s="143" t="str">
        <f t="shared" si="14"/>
        <v>国际会员</v>
      </c>
      <c r="AH27" s="143" t="str">
        <f>IF(AB27="","",VLOOKUP(AF27,Sheet11!E:F,2,0))</f>
        <v>1年</v>
      </c>
      <c r="AI27" s="295" t="str">
        <f>IF(AG27="拼单会员","5年",IF(AB27="","",VLOOKUP(AE27&amp;AH27,Sheet11!$J$3:$K$17,2)))</f>
        <v>1年</v>
      </c>
      <c r="AJ27" s="143" t="str">
        <f t="shared" si="15"/>
        <v>国际班</v>
      </c>
      <c r="AK27" s="296" t="str">
        <f t="shared" si="16"/>
        <v>2017-05-07</v>
      </c>
      <c r="AL27" s="143" t="str">
        <f t="shared" si="17"/>
        <v>新生</v>
      </c>
      <c r="AM27" s="143" t="str">
        <f t="shared" si="18"/>
        <v>新生</v>
      </c>
      <c r="AN27" s="143" t="str">
        <f t="shared" si="19"/>
        <v>新生小学国际班5年</v>
      </c>
      <c r="AO27" s="143" t="str">
        <f t="shared" si="20"/>
        <v>国际班</v>
      </c>
      <c r="AP27" s="206" t="str">
        <f t="shared" si="21"/>
        <v>新生国际班</v>
      </c>
      <c r="AQ27" s="206" t="str">
        <f>IF(SUMIF('7-市场业绩'!F:F,'3-收据记录表'!U27,'7-市场业绩'!I:I)&gt;0,"学习卡","老结算")</f>
        <v>学习卡</v>
      </c>
      <c r="AR27" s="206" t="str">
        <f t="shared" si="22"/>
        <v>新生小学国际班5年</v>
      </c>
      <c r="AS27" s="206" t="str">
        <f t="shared" si="3"/>
        <v>无</v>
      </c>
      <c r="AT27" s="243" t="str">
        <f t="shared" si="23"/>
        <v/>
      </c>
      <c r="AU27" s="243" t="str">
        <f t="shared" si="24"/>
        <v/>
      </c>
      <c r="AV27" s="243" t="str">
        <f t="shared" si="25"/>
        <v>0</v>
      </c>
      <c r="AW27" s="115" t="s">
        <v>2006</v>
      </c>
      <c r="AZ27" s="299">
        <v>42552</v>
      </c>
      <c r="BK27" s="118" t="s">
        <v>583</v>
      </c>
    </row>
    <row r="28" spans="1:63" ht="15" hidden="1" customHeight="1">
      <c r="A28" s="176" t="s">
        <v>1618</v>
      </c>
      <c r="B28" s="176" t="s">
        <v>1619</v>
      </c>
      <c r="C28" s="175" t="s">
        <v>17</v>
      </c>
      <c r="D28" s="176" t="s">
        <v>1620</v>
      </c>
      <c r="E28" s="176" t="s">
        <v>1134</v>
      </c>
      <c r="F28" s="184">
        <v>3316</v>
      </c>
      <c r="G28" s="176">
        <v>0</v>
      </c>
      <c r="H28" s="176">
        <v>3316</v>
      </c>
      <c r="I28" s="176">
        <v>0</v>
      </c>
      <c r="J28" s="176">
        <v>0</v>
      </c>
      <c r="K28" s="180">
        <v>42862</v>
      </c>
      <c r="L28" s="176" t="s">
        <v>1550</v>
      </c>
      <c r="M28" s="175" t="s">
        <v>1465</v>
      </c>
      <c r="N28" s="175" t="s">
        <v>1453</v>
      </c>
      <c r="O28" s="175" t="s">
        <v>1454</v>
      </c>
      <c r="P28" s="176" t="s">
        <v>1455</v>
      </c>
      <c r="Q28" s="175" t="s">
        <v>1456</v>
      </c>
      <c r="R28" s="176" t="s">
        <v>12</v>
      </c>
      <c r="S28" s="176" t="s">
        <v>1564</v>
      </c>
      <c r="T28" s="176" t="s">
        <v>1962</v>
      </c>
      <c r="U28" s="291" t="str">
        <f t="shared" si="4"/>
        <v>翟志翔</v>
      </c>
      <c r="V28" s="292">
        <f>IF(F28=0,0,SUMIFS('4-咨询师业绩明细表'!K:K,'4-咨询师业绩明细表'!E:E,E28,'4-咨询师业绩明细表'!C:C,B28))</f>
        <v>48</v>
      </c>
      <c r="W28" s="292" t="str">
        <f t="shared" si="5"/>
        <v>无</v>
      </c>
      <c r="X28" s="305">
        <v>1</v>
      </c>
      <c r="Y28" s="323">
        <f t="shared" si="6"/>
        <v>0</v>
      </c>
      <c r="Z28" s="324">
        <f t="shared" si="7"/>
        <v>0</v>
      </c>
      <c r="AA28" s="293">
        <f t="shared" si="8"/>
        <v>3316</v>
      </c>
      <c r="AB28" s="294" t="str">
        <f t="shared" si="9"/>
        <v>新生报读小学1年国际会员</v>
      </c>
      <c r="AC28" s="143" t="str">
        <f t="shared" si="10"/>
        <v>新生</v>
      </c>
      <c r="AD28" s="143" t="str">
        <f t="shared" si="11"/>
        <v>报读</v>
      </c>
      <c r="AE28" s="143" t="str">
        <f t="shared" si="12"/>
        <v>小学</v>
      </c>
      <c r="AF28" s="143" t="str">
        <f t="shared" si="13"/>
        <v>1年</v>
      </c>
      <c r="AG28" s="143" t="str">
        <f t="shared" si="14"/>
        <v>国际会员</v>
      </c>
      <c r="AH28" s="143" t="str">
        <f>IF(AB28="","",VLOOKUP(AF28,Sheet11!E:F,2,0))</f>
        <v>1年</v>
      </c>
      <c r="AI28" s="295" t="str">
        <f>IF(AG28="拼单会员","5年",IF(AB28="","",VLOOKUP(AE28&amp;AH28,Sheet11!$J$3:$K$17,2)))</f>
        <v>1年</v>
      </c>
      <c r="AJ28" s="143" t="str">
        <f t="shared" si="15"/>
        <v>国际班</v>
      </c>
      <c r="AK28" s="296" t="str">
        <f t="shared" si="16"/>
        <v>2017-05-07</v>
      </c>
      <c r="AL28" s="143" t="str">
        <f t="shared" si="17"/>
        <v>新生</v>
      </c>
      <c r="AM28" s="143" t="str">
        <f t="shared" si="18"/>
        <v>新生</v>
      </c>
      <c r="AN28" s="143" t="str">
        <f t="shared" si="19"/>
        <v>新生小学国际班5年</v>
      </c>
      <c r="AO28" s="143" t="str">
        <f t="shared" si="20"/>
        <v>国际班</v>
      </c>
      <c r="AP28" s="206" t="str">
        <f t="shared" si="21"/>
        <v>新生国际班</v>
      </c>
      <c r="AQ28" s="206" t="str">
        <f>IF(SUMIF('7-市场业绩'!F:F,'3-收据记录表'!U28,'7-市场业绩'!I:I)&gt;0,"学习卡","老结算")</f>
        <v>学习卡</v>
      </c>
      <c r="AR28" s="206" t="str">
        <f t="shared" si="22"/>
        <v>新生小学国际班5年</v>
      </c>
      <c r="AS28" s="206" t="str">
        <f t="shared" si="3"/>
        <v>无</v>
      </c>
      <c r="AT28" s="243" t="str">
        <f t="shared" si="23"/>
        <v/>
      </c>
      <c r="AU28" s="243" t="str">
        <f t="shared" si="24"/>
        <v/>
      </c>
      <c r="AV28" s="243" t="str">
        <f t="shared" si="25"/>
        <v>0</v>
      </c>
      <c r="AW28" s="115" t="s">
        <v>2006</v>
      </c>
      <c r="AZ28" s="299">
        <v>42552</v>
      </c>
      <c r="BK28" s="118" t="s">
        <v>584</v>
      </c>
    </row>
    <row r="29" spans="1:63" ht="15" hidden="1" customHeight="1">
      <c r="A29" s="176" t="s">
        <v>1621</v>
      </c>
      <c r="B29" s="176" t="s">
        <v>1622</v>
      </c>
      <c r="C29" s="175" t="s">
        <v>17</v>
      </c>
      <c r="D29" s="176" t="s">
        <v>1623</v>
      </c>
      <c r="E29" s="176" t="s">
        <v>1134</v>
      </c>
      <c r="F29" s="184">
        <v>3316</v>
      </c>
      <c r="G29" s="176">
        <v>0</v>
      </c>
      <c r="H29" s="176">
        <v>3316</v>
      </c>
      <c r="I29" s="176">
        <v>0</v>
      </c>
      <c r="J29" s="176">
        <v>0</v>
      </c>
      <c r="K29" s="180">
        <v>42862</v>
      </c>
      <c r="L29" s="176" t="s">
        <v>1550</v>
      </c>
      <c r="M29" s="175" t="s">
        <v>1465</v>
      </c>
      <c r="N29" s="175" t="s">
        <v>1453</v>
      </c>
      <c r="O29" s="175" t="s">
        <v>1454</v>
      </c>
      <c r="P29" s="176" t="s">
        <v>1455</v>
      </c>
      <c r="Q29" s="175" t="s">
        <v>1456</v>
      </c>
      <c r="R29" s="176" t="s">
        <v>12</v>
      </c>
      <c r="S29" s="176" t="s">
        <v>1551</v>
      </c>
      <c r="T29" s="176" t="s">
        <v>1965</v>
      </c>
      <c r="U29" s="291" t="str">
        <f t="shared" si="4"/>
        <v>王圆圆</v>
      </c>
      <c r="V29" s="292">
        <f>IF(F29=0,0,SUMIFS('4-咨询师业绩明细表'!K:K,'4-咨询师业绩明细表'!E:E,E29,'4-咨询师业绩明细表'!C:C,B29))</f>
        <v>48</v>
      </c>
      <c r="W29" s="292" t="str">
        <f t="shared" si="5"/>
        <v>无</v>
      </c>
      <c r="X29" s="305">
        <v>1</v>
      </c>
      <c r="Y29" s="323">
        <f t="shared" si="6"/>
        <v>0</v>
      </c>
      <c r="Z29" s="324">
        <f t="shared" si="7"/>
        <v>0</v>
      </c>
      <c r="AA29" s="293">
        <f t="shared" si="8"/>
        <v>3316</v>
      </c>
      <c r="AB29" s="294" t="str">
        <f t="shared" si="9"/>
        <v>新生报读小学1年国际会员</v>
      </c>
      <c r="AC29" s="143" t="str">
        <f t="shared" si="10"/>
        <v>新生</v>
      </c>
      <c r="AD29" s="143" t="str">
        <f t="shared" si="11"/>
        <v>报读</v>
      </c>
      <c r="AE29" s="143" t="str">
        <f t="shared" si="12"/>
        <v>小学</v>
      </c>
      <c r="AF29" s="143" t="str">
        <f t="shared" si="13"/>
        <v>1年</v>
      </c>
      <c r="AG29" s="143" t="str">
        <f t="shared" si="14"/>
        <v>国际会员</v>
      </c>
      <c r="AH29" s="143" t="str">
        <f>IF(AB29="","",VLOOKUP(AF29,Sheet11!E:F,2,0))</f>
        <v>1年</v>
      </c>
      <c r="AI29" s="295" t="str">
        <f>IF(AG29="拼单会员","5年",IF(AB29="","",VLOOKUP(AE29&amp;AH29,Sheet11!$J$3:$K$17,2)))</f>
        <v>1年</v>
      </c>
      <c r="AJ29" s="143" t="str">
        <f t="shared" si="15"/>
        <v>国际班</v>
      </c>
      <c r="AK29" s="296" t="str">
        <f t="shared" si="16"/>
        <v>2017-05-07</v>
      </c>
      <c r="AL29" s="143" t="str">
        <f t="shared" si="17"/>
        <v>新生</v>
      </c>
      <c r="AM29" s="143" t="str">
        <f t="shared" si="18"/>
        <v>新生</v>
      </c>
      <c r="AN29" s="143" t="str">
        <f t="shared" si="19"/>
        <v>新生小学国际班5年</v>
      </c>
      <c r="AO29" s="143" t="str">
        <f t="shared" si="20"/>
        <v>国际班</v>
      </c>
      <c r="AP29" s="206" t="str">
        <f t="shared" si="21"/>
        <v>新生国际班</v>
      </c>
      <c r="AQ29" s="206" t="str">
        <f>IF(SUMIF('7-市场业绩'!F:F,'3-收据记录表'!U29,'7-市场业绩'!I:I)&gt;0,"学习卡","老结算")</f>
        <v>学习卡</v>
      </c>
      <c r="AR29" s="206" t="str">
        <f t="shared" si="22"/>
        <v>新生小学国际班5年</v>
      </c>
      <c r="AS29" s="206" t="str">
        <f t="shared" si="3"/>
        <v>无</v>
      </c>
      <c r="AT29" s="243" t="str">
        <f t="shared" si="23"/>
        <v/>
      </c>
      <c r="AU29" s="243" t="str">
        <f t="shared" si="24"/>
        <v/>
      </c>
      <c r="AV29" s="243" t="str">
        <f t="shared" si="25"/>
        <v>0</v>
      </c>
      <c r="AW29" s="115" t="s">
        <v>2006</v>
      </c>
      <c r="AZ29" s="299">
        <v>42552</v>
      </c>
      <c r="BK29" s="118" t="s">
        <v>567</v>
      </c>
    </row>
    <row r="30" spans="1:63" ht="15" hidden="1" customHeight="1">
      <c r="A30" s="176" t="s">
        <v>1624</v>
      </c>
      <c r="B30" s="176" t="s">
        <v>1625</v>
      </c>
      <c r="C30" s="175" t="s">
        <v>17</v>
      </c>
      <c r="D30" s="176" t="s">
        <v>1626</v>
      </c>
      <c r="E30" s="176" t="s">
        <v>12</v>
      </c>
      <c r="F30" s="184">
        <v>280</v>
      </c>
      <c r="G30" s="176">
        <v>0</v>
      </c>
      <c r="H30" s="176">
        <v>280</v>
      </c>
      <c r="I30" s="176">
        <v>0</v>
      </c>
      <c r="J30" s="176">
        <v>0</v>
      </c>
      <c r="K30" s="180">
        <v>42870</v>
      </c>
      <c r="L30" s="176" t="s">
        <v>1550</v>
      </c>
      <c r="M30" s="175" t="s">
        <v>1465</v>
      </c>
      <c r="N30" s="175" t="s">
        <v>1453</v>
      </c>
      <c r="O30" s="175" t="s">
        <v>1454</v>
      </c>
      <c r="P30" s="176" t="s">
        <v>1455</v>
      </c>
      <c r="Q30" s="175" t="s">
        <v>1458</v>
      </c>
      <c r="R30" s="176" t="s">
        <v>12</v>
      </c>
      <c r="S30" s="176" t="s">
        <v>1564</v>
      </c>
      <c r="T30" s="176" t="s">
        <v>1572</v>
      </c>
      <c r="U30" s="291" t="str">
        <f t="shared" si="4"/>
        <v>翟志翔</v>
      </c>
      <c r="V30" s="292">
        <f>IF(F30=0,0,SUMIFS('4-咨询师业绩明细表'!K:K,'4-咨询师业绩明细表'!E:E,E30,'4-咨询师业绩明细表'!C:C,B30))</f>
        <v>0</v>
      </c>
      <c r="W30" s="292" t="str">
        <f t="shared" si="5"/>
        <v/>
      </c>
      <c r="X30" s="305"/>
      <c r="Y30" s="323">
        <f t="shared" si="6"/>
        <v>0</v>
      </c>
      <c r="Z30" s="324">
        <f t="shared" si="7"/>
        <v>280</v>
      </c>
      <c r="AA30" s="293">
        <f t="shared" si="8"/>
        <v>0</v>
      </c>
      <c r="AB30" s="294" t="str">
        <f t="shared" si="9"/>
        <v/>
      </c>
      <c r="AC30" s="143" t="str">
        <f t="shared" si="10"/>
        <v>新生</v>
      </c>
      <c r="AD30" s="143" t="str">
        <f t="shared" si="11"/>
        <v>购买</v>
      </c>
      <c r="AE30" s="143" t="str">
        <f t="shared" si="12"/>
        <v>小学</v>
      </c>
      <c r="AF30" s="143" t="str">
        <f t="shared" si="13"/>
        <v/>
      </c>
      <c r="AG30" s="143" t="str">
        <f t="shared" si="14"/>
        <v/>
      </c>
      <c r="AH30" s="143" t="str">
        <f>IF(AB30="","",VLOOKUP(AF30,Sheet11!E:F,2,0))</f>
        <v/>
      </c>
      <c r="AI30" s="295" t="str">
        <f>IF(AG30="拼单会员","5年",IF(AB30="","",VLOOKUP(AE30&amp;AH30,Sheet11!$J$3:$K$17,2)))</f>
        <v/>
      </c>
      <c r="AJ30" s="143" t="str">
        <f t="shared" si="15"/>
        <v/>
      </c>
      <c r="AK30" s="296" t="str">
        <f t="shared" si="16"/>
        <v/>
      </c>
      <c r="AL30" s="143" t="str">
        <f t="shared" si="17"/>
        <v/>
      </c>
      <c r="AM30" s="143" t="str">
        <f t="shared" si="18"/>
        <v/>
      </c>
      <c r="AN30" s="143" t="str">
        <f t="shared" si="19"/>
        <v/>
      </c>
      <c r="AO30" s="143" t="str">
        <f t="shared" si="20"/>
        <v/>
      </c>
      <c r="AP30" s="206" t="str">
        <f t="shared" si="21"/>
        <v/>
      </c>
      <c r="AQ30" s="206" t="str">
        <f>IF(SUMIF('7-市场业绩'!F:F,'3-收据记录表'!U30,'7-市场业绩'!I:I)&gt;0,"学习卡","老结算")</f>
        <v>学习卡</v>
      </c>
      <c r="AR30" s="206" t="str">
        <f t="shared" si="22"/>
        <v/>
      </c>
      <c r="AS30" s="206" t="str">
        <f t="shared" si="3"/>
        <v>无</v>
      </c>
      <c r="AT30" s="243" t="str">
        <f t="shared" si="23"/>
        <v/>
      </c>
      <c r="AU30" s="243" t="str">
        <f t="shared" si="24"/>
        <v/>
      </c>
      <c r="AV30" s="243" t="str">
        <f t="shared" si="25"/>
        <v>无</v>
      </c>
      <c r="AZ30" s="299">
        <v>42552</v>
      </c>
      <c r="BK30" s="118" t="s">
        <v>585</v>
      </c>
    </row>
    <row r="31" spans="1:63" ht="15" hidden="1" customHeight="1">
      <c r="A31" s="176" t="s">
        <v>1627</v>
      </c>
      <c r="B31" s="176" t="s">
        <v>1628</v>
      </c>
      <c r="C31" s="175" t="s">
        <v>1603</v>
      </c>
      <c r="D31" s="176" t="s">
        <v>1629</v>
      </c>
      <c r="E31" s="176" t="s">
        <v>1476</v>
      </c>
      <c r="F31" s="184">
        <v>760</v>
      </c>
      <c r="G31" s="176">
        <v>0</v>
      </c>
      <c r="H31" s="176">
        <v>760</v>
      </c>
      <c r="I31" s="176">
        <v>0</v>
      </c>
      <c r="J31" s="176">
        <v>0</v>
      </c>
      <c r="K31" s="180">
        <v>42862</v>
      </c>
      <c r="L31" s="176" t="s">
        <v>1550</v>
      </c>
      <c r="M31" s="175" t="s">
        <v>1465</v>
      </c>
      <c r="N31" s="175" t="s">
        <v>1453</v>
      </c>
      <c r="O31" s="175" t="s">
        <v>1454</v>
      </c>
      <c r="P31" s="176" t="s">
        <v>1455</v>
      </c>
      <c r="Q31" s="175" t="s">
        <v>1456</v>
      </c>
      <c r="R31" s="176" t="s">
        <v>12</v>
      </c>
      <c r="S31" s="176" t="s">
        <v>1630</v>
      </c>
      <c r="T31" s="176" t="s">
        <v>1966</v>
      </c>
      <c r="U31" s="291" t="str">
        <f t="shared" si="4"/>
        <v>郑清芳</v>
      </c>
      <c r="V31" s="292">
        <f>IF(F31=0,0,SUMIFS('4-咨询师业绩明细表'!K:K,'4-咨询师业绩明细表'!E:E,E31,'4-咨询师业绩明细表'!C:C,B31))</f>
        <v>32</v>
      </c>
      <c r="W31" s="292" t="str">
        <f t="shared" si="5"/>
        <v>无</v>
      </c>
      <c r="X31" s="305">
        <v>1</v>
      </c>
      <c r="Y31" s="323">
        <f t="shared" si="6"/>
        <v>0</v>
      </c>
      <c r="Z31" s="324">
        <f t="shared" si="7"/>
        <v>0</v>
      </c>
      <c r="AA31" s="293">
        <f t="shared" si="8"/>
        <v>760</v>
      </c>
      <c r="AB31" s="294" t="str">
        <f t="shared" si="9"/>
        <v>新生报读幼儿1年国际会员</v>
      </c>
      <c r="AC31" s="143" t="str">
        <f t="shared" si="10"/>
        <v>新生</v>
      </c>
      <c r="AD31" s="143" t="str">
        <f t="shared" si="11"/>
        <v>报读</v>
      </c>
      <c r="AE31" s="143" t="str">
        <f t="shared" si="12"/>
        <v>幼儿</v>
      </c>
      <c r="AF31" s="143" t="str">
        <f t="shared" si="13"/>
        <v>1年</v>
      </c>
      <c r="AG31" s="143" t="str">
        <f t="shared" si="14"/>
        <v>国际会员</v>
      </c>
      <c r="AH31" s="143" t="str">
        <f>IF(AB31="","",VLOOKUP(AF31,Sheet11!E:F,2,0))</f>
        <v>1年</v>
      </c>
      <c r="AI31" s="295" t="str">
        <f>IF(AG31="拼单会员","5年",IF(AB31="","",VLOOKUP(AE31&amp;AH31,Sheet11!$J$3:$K$17,2)))</f>
        <v>1年</v>
      </c>
      <c r="AJ31" s="143" t="str">
        <f t="shared" si="15"/>
        <v>国际班</v>
      </c>
      <c r="AK31" s="296" t="str">
        <f t="shared" si="16"/>
        <v>2017-05-07</v>
      </c>
      <c r="AL31" s="143" t="str">
        <f t="shared" si="17"/>
        <v>新生</v>
      </c>
      <c r="AM31" s="143" t="str">
        <f t="shared" si="18"/>
        <v>新生</v>
      </c>
      <c r="AN31" s="143" t="str">
        <f t="shared" si="19"/>
        <v>新生小学国际班5年</v>
      </c>
      <c r="AO31" s="143" t="str">
        <f t="shared" si="20"/>
        <v>国际班</v>
      </c>
      <c r="AP31" s="206" t="str">
        <f t="shared" si="21"/>
        <v>新生国际班</v>
      </c>
      <c r="AQ31" s="206" t="str">
        <f>IF(SUMIF('7-市场业绩'!F:F,'3-收据记录表'!U31,'7-市场业绩'!I:I)&gt;0,"学习卡","老结算")</f>
        <v>学习卡</v>
      </c>
      <c r="AR31" s="206" t="str">
        <f t="shared" si="22"/>
        <v>新生小学国际班5年</v>
      </c>
      <c r="AS31" s="206" t="str">
        <f t="shared" si="3"/>
        <v>无</v>
      </c>
      <c r="AT31" s="243" t="str">
        <f t="shared" si="23"/>
        <v/>
      </c>
      <c r="AU31" s="243" t="str">
        <f t="shared" si="24"/>
        <v/>
      </c>
      <c r="AV31" s="243" t="str">
        <f t="shared" si="25"/>
        <v>无</v>
      </c>
      <c r="AW31" s="115" t="s">
        <v>2006</v>
      </c>
      <c r="AZ31" s="299">
        <v>42552</v>
      </c>
      <c r="BK31" s="118" t="s">
        <v>586</v>
      </c>
    </row>
    <row r="32" spans="1:63" ht="15" hidden="1" customHeight="1">
      <c r="A32" s="176" t="s">
        <v>1631</v>
      </c>
      <c r="B32" s="176" t="s">
        <v>1632</v>
      </c>
      <c r="C32" s="175" t="s">
        <v>17</v>
      </c>
      <c r="D32" s="176" t="s">
        <v>1633</v>
      </c>
      <c r="E32" s="176" t="s">
        <v>12</v>
      </c>
      <c r="F32" s="184">
        <v>0</v>
      </c>
      <c r="G32" s="176">
        <v>0</v>
      </c>
      <c r="H32" s="176">
        <v>0</v>
      </c>
      <c r="I32" s="176">
        <v>0</v>
      </c>
      <c r="J32" s="176">
        <v>0</v>
      </c>
      <c r="K32" s="180">
        <v>42870</v>
      </c>
      <c r="L32" s="176" t="s">
        <v>1550</v>
      </c>
      <c r="M32" s="175" t="s">
        <v>1465</v>
      </c>
      <c r="N32" s="175" t="s">
        <v>12</v>
      </c>
      <c r="O32" s="175" t="s">
        <v>1454</v>
      </c>
      <c r="P32" s="176" t="s">
        <v>12</v>
      </c>
      <c r="Q32" s="175" t="s">
        <v>1458</v>
      </c>
      <c r="R32" s="176" t="s">
        <v>12</v>
      </c>
      <c r="S32" s="176" t="s">
        <v>1457</v>
      </c>
      <c r="T32" s="176" t="s">
        <v>1572</v>
      </c>
      <c r="U32" s="291" t="str">
        <f t="shared" si="4"/>
        <v>张松煌</v>
      </c>
      <c r="V32" s="292">
        <f>IF(F32=0,0,SUMIFS('4-咨询师业绩明细表'!K:K,'4-咨询师业绩明细表'!E:E,E32,'4-咨询师业绩明细表'!C:C,B32))</f>
        <v>0</v>
      </c>
      <c r="W32" s="292" t="str">
        <f t="shared" si="5"/>
        <v/>
      </c>
      <c r="X32" s="305"/>
      <c r="Y32" s="323">
        <f t="shared" si="6"/>
        <v>0</v>
      </c>
      <c r="Z32" s="324">
        <f t="shared" si="7"/>
        <v>0</v>
      </c>
      <c r="AA32" s="293">
        <f t="shared" si="8"/>
        <v>0</v>
      </c>
      <c r="AB32" s="294" t="str">
        <f t="shared" si="9"/>
        <v/>
      </c>
      <c r="AC32" s="143" t="str">
        <f t="shared" si="10"/>
        <v>新生</v>
      </c>
      <c r="AD32" s="143" t="str">
        <f t="shared" si="11"/>
        <v>购买</v>
      </c>
      <c r="AE32" s="143" t="str">
        <f t="shared" si="12"/>
        <v>小学</v>
      </c>
      <c r="AF32" s="143" t="str">
        <f t="shared" si="13"/>
        <v/>
      </c>
      <c r="AG32" s="143" t="str">
        <f t="shared" si="14"/>
        <v/>
      </c>
      <c r="AH32" s="143" t="str">
        <f>IF(AB32="","",VLOOKUP(AF32,Sheet11!E:F,2,0))</f>
        <v/>
      </c>
      <c r="AI32" s="295" t="str">
        <f>IF(AG32="拼单会员","5年",IF(AB32="","",VLOOKUP(AE32&amp;AH32,Sheet11!$J$3:$K$17,2)))</f>
        <v/>
      </c>
      <c r="AJ32" s="143" t="str">
        <f t="shared" si="15"/>
        <v/>
      </c>
      <c r="AK32" s="296" t="str">
        <f t="shared" si="16"/>
        <v/>
      </c>
      <c r="AL32" s="143" t="str">
        <f t="shared" si="17"/>
        <v/>
      </c>
      <c r="AM32" s="143" t="str">
        <f t="shared" si="18"/>
        <v/>
      </c>
      <c r="AN32" s="143" t="str">
        <f t="shared" si="19"/>
        <v/>
      </c>
      <c r="AO32" s="143" t="str">
        <f t="shared" si="20"/>
        <v/>
      </c>
      <c r="AP32" s="206" t="str">
        <f t="shared" si="21"/>
        <v/>
      </c>
      <c r="AQ32" s="206" t="str">
        <f>IF(SUMIF('7-市场业绩'!F:F,'3-收据记录表'!U32,'7-市场业绩'!I:I)&gt;0,"学习卡","老结算")</f>
        <v>学习卡</v>
      </c>
      <c r="AR32" s="206" t="str">
        <f t="shared" si="22"/>
        <v/>
      </c>
      <c r="AS32" s="206" t="str">
        <f t="shared" si="3"/>
        <v>无</v>
      </c>
      <c r="AT32" s="243" t="str">
        <f t="shared" si="23"/>
        <v/>
      </c>
      <c r="AU32" s="243" t="str">
        <f t="shared" si="24"/>
        <v/>
      </c>
      <c r="AV32" s="243" t="str">
        <f t="shared" si="25"/>
        <v>无</v>
      </c>
      <c r="AZ32" s="299">
        <v>42552</v>
      </c>
      <c r="BK32" s="118" t="s">
        <v>587</v>
      </c>
    </row>
    <row r="33" spans="1:63" ht="15" hidden="1" customHeight="1">
      <c r="A33" s="176" t="s">
        <v>1634</v>
      </c>
      <c r="B33" s="176" t="s">
        <v>1635</v>
      </c>
      <c r="C33" s="175" t="s">
        <v>11</v>
      </c>
      <c r="D33" s="176" t="s">
        <v>1636</v>
      </c>
      <c r="E33" s="176" t="s">
        <v>1134</v>
      </c>
      <c r="F33" s="184">
        <v>3316</v>
      </c>
      <c r="G33" s="176">
        <v>0</v>
      </c>
      <c r="H33" s="176">
        <v>3316</v>
      </c>
      <c r="I33" s="176">
        <v>0</v>
      </c>
      <c r="J33" s="176">
        <v>0</v>
      </c>
      <c r="K33" s="180">
        <v>42862</v>
      </c>
      <c r="L33" s="176" t="s">
        <v>1550</v>
      </c>
      <c r="M33" s="175" t="s">
        <v>1465</v>
      </c>
      <c r="N33" s="175" t="s">
        <v>1453</v>
      </c>
      <c r="O33" s="175" t="s">
        <v>1454</v>
      </c>
      <c r="P33" s="176" t="s">
        <v>1455</v>
      </c>
      <c r="Q33" s="175" t="s">
        <v>1456</v>
      </c>
      <c r="R33" s="176" t="s">
        <v>12</v>
      </c>
      <c r="S33" s="176" t="s">
        <v>1637</v>
      </c>
      <c r="T33" s="176" t="s">
        <v>1967</v>
      </c>
      <c r="U33" s="291" t="str">
        <f t="shared" si="4"/>
        <v>郑清荣</v>
      </c>
      <c r="V33" s="292">
        <f>IF(F33=0,0,SUMIFS('4-咨询师业绩明细表'!K:K,'4-咨询师业绩明细表'!E:E,E33,'4-咨询师业绩明细表'!C:C,B33))</f>
        <v>48</v>
      </c>
      <c r="W33" s="292" t="str">
        <f t="shared" si="5"/>
        <v>无</v>
      </c>
      <c r="X33" s="305">
        <v>1</v>
      </c>
      <c r="Y33" s="323">
        <f t="shared" si="6"/>
        <v>0</v>
      </c>
      <c r="Z33" s="324">
        <f t="shared" si="7"/>
        <v>0</v>
      </c>
      <c r="AA33" s="293">
        <f t="shared" si="8"/>
        <v>3316</v>
      </c>
      <c r="AB33" s="294" t="str">
        <f t="shared" si="9"/>
        <v>新生报读小学1年国际会员</v>
      </c>
      <c r="AC33" s="143" t="str">
        <f t="shared" si="10"/>
        <v>新生</v>
      </c>
      <c r="AD33" s="143" t="str">
        <f t="shared" si="11"/>
        <v>报读</v>
      </c>
      <c r="AE33" s="143" t="str">
        <f t="shared" si="12"/>
        <v>小学</v>
      </c>
      <c r="AF33" s="143" t="str">
        <f t="shared" si="13"/>
        <v>1年</v>
      </c>
      <c r="AG33" s="143" t="str">
        <f t="shared" si="14"/>
        <v>国际会员</v>
      </c>
      <c r="AH33" s="143" t="str">
        <f>IF(AB33="","",VLOOKUP(AF33,Sheet11!E:F,2,0))</f>
        <v>1年</v>
      </c>
      <c r="AI33" s="295" t="str">
        <f>IF(AG33="拼单会员","5年",IF(AB33="","",VLOOKUP(AE33&amp;AH33,Sheet11!$J$3:$K$17,2)))</f>
        <v>1年</v>
      </c>
      <c r="AJ33" s="143" t="str">
        <f t="shared" si="15"/>
        <v>国际班</v>
      </c>
      <c r="AK33" s="296" t="str">
        <f t="shared" si="16"/>
        <v>2017-05-07</v>
      </c>
      <c r="AL33" s="143" t="str">
        <f t="shared" si="17"/>
        <v>新生</v>
      </c>
      <c r="AM33" s="143" t="str">
        <f t="shared" si="18"/>
        <v>新生</v>
      </c>
      <c r="AN33" s="143" t="str">
        <f t="shared" si="19"/>
        <v>新生小学国际班5年</v>
      </c>
      <c r="AO33" s="143" t="str">
        <f t="shared" si="20"/>
        <v>国际班</v>
      </c>
      <c r="AP33" s="206" t="str">
        <f t="shared" si="21"/>
        <v>新生国际班</v>
      </c>
      <c r="AQ33" s="206" t="str">
        <f>IF(SUMIF('7-市场业绩'!F:F,'3-收据记录表'!U33,'7-市场业绩'!I:I)&gt;0,"学习卡","老结算")</f>
        <v>学习卡</v>
      </c>
      <c r="AR33" s="206" t="str">
        <f t="shared" si="22"/>
        <v>新生小学国际班5年</v>
      </c>
      <c r="AS33" s="206" t="str">
        <f t="shared" si="3"/>
        <v>无</v>
      </c>
      <c r="AT33" s="243" t="str">
        <f t="shared" si="23"/>
        <v/>
      </c>
      <c r="AU33" s="243" t="str">
        <f t="shared" si="24"/>
        <v/>
      </c>
      <c r="AV33" s="243" t="str">
        <f t="shared" si="25"/>
        <v>0</v>
      </c>
      <c r="AW33" s="115" t="s">
        <v>2006</v>
      </c>
      <c r="AZ33" s="299">
        <v>42552</v>
      </c>
      <c r="BK33" s="118" t="s">
        <v>567</v>
      </c>
    </row>
    <row r="34" spans="1:63" ht="15" hidden="1" customHeight="1">
      <c r="A34" s="176" t="s">
        <v>1638</v>
      </c>
      <c r="B34" s="176" t="s">
        <v>1228</v>
      </c>
      <c r="C34" s="175" t="s">
        <v>17</v>
      </c>
      <c r="D34" s="176" t="s">
        <v>1227</v>
      </c>
      <c r="E34" s="176" t="s">
        <v>12</v>
      </c>
      <c r="F34" s="184">
        <v>0</v>
      </c>
      <c r="G34" s="176">
        <v>0</v>
      </c>
      <c r="H34" s="176">
        <v>0</v>
      </c>
      <c r="I34" s="176">
        <v>0</v>
      </c>
      <c r="J34" s="176">
        <v>0</v>
      </c>
      <c r="K34" s="180">
        <v>42870</v>
      </c>
      <c r="L34" s="176" t="s">
        <v>1550</v>
      </c>
      <c r="M34" s="175" t="s">
        <v>1465</v>
      </c>
      <c r="N34" s="175" t="s">
        <v>12</v>
      </c>
      <c r="O34" s="175" t="s">
        <v>1454</v>
      </c>
      <c r="P34" s="176" t="s">
        <v>12</v>
      </c>
      <c r="Q34" s="175" t="s">
        <v>1458</v>
      </c>
      <c r="R34" s="176" t="s">
        <v>12</v>
      </c>
      <c r="S34" s="176" t="s">
        <v>1457</v>
      </c>
      <c r="T34" s="176" t="s">
        <v>1572</v>
      </c>
      <c r="U34" s="291" t="str">
        <f t="shared" si="4"/>
        <v>张松煌</v>
      </c>
      <c r="V34" s="292">
        <f>IF(F34=0,0,SUMIFS('4-咨询师业绩明细表'!K:K,'4-咨询师业绩明细表'!E:E,E34,'4-咨询师业绩明细表'!C:C,B34))</f>
        <v>0</v>
      </c>
      <c r="W34" s="292" t="str">
        <f t="shared" si="5"/>
        <v/>
      </c>
      <c r="X34" s="305"/>
      <c r="Y34" s="323">
        <f t="shared" si="6"/>
        <v>0</v>
      </c>
      <c r="Z34" s="324">
        <f t="shared" si="7"/>
        <v>0</v>
      </c>
      <c r="AA34" s="293">
        <f t="shared" si="8"/>
        <v>0</v>
      </c>
      <c r="AB34" s="294" t="str">
        <f t="shared" si="9"/>
        <v/>
      </c>
      <c r="AC34" s="143" t="str">
        <f t="shared" si="10"/>
        <v>新生</v>
      </c>
      <c r="AD34" s="143" t="str">
        <f t="shared" si="11"/>
        <v>购买</v>
      </c>
      <c r="AE34" s="143" t="str">
        <f t="shared" si="12"/>
        <v>小学</v>
      </c>
      <c r="AF34" s="143" t="str">
        <f t="shared" si="13"/>
        <v/>
      </c>
      <c r="AG34" s="143" t="str">
        <f t="shared" si="14"/>
        <v/>
      </c>
      <c r="AH34" s="143" t="str">
        <f>IF(AB34="","",VLOOKUP(AF34,Sheet11!E:F,2,0))</f>
        <v/>
      </c>
      <c r="AI34" s="295" t="str">
        <f>IF(AG34="拼单会员","5年",IF(AB34="","",VLOOKUP(AE34&amp;AH34,Sheet11!$J$3:$K$17,2)))</f>
        <v/>
      </c>
      <c r="AJ34" s="143" t="str">
        <f t="shared" si="15"/>
        <v/>
      </c>
      <c r="AK34" s="296" t="str">
        <f t="shared" si="16"/>
        <v/>
      </c>
      <c r="AL34" s="143" t="str">
        <f t="shared" si="17"/>
        <v/>
      </c>
      <c r="AM34" s="143" t="str">
        <f t="shared" si="18"/>
        <v/>
      </c>
      <c r="AN34" s="143" t="str">
        <f t="shared" si="19"/>
        <v/>
      </c>
      <c r="AO34" s="143" t="str">
        <f t="shared" si="20"/>
        <v/>
      </c>
      <c r="AP34" s="206" t="str">
        <f t="shared" si="21"/>
        <v/>
      </c>
      <c r="AQ34" s="206" t="str">
        <f>IF(SUMIF('7-市场业绩'!F:F,'3-收据记录表'!U34,'7-市场业绩'!I:I)&gt;0,"学习卡","老结算")</f>
        <v>学习卡</v>
      </c>
      <c r="AR34" s="206" t="str">
        <f t="shared" si="22"/>
        <v/>
      </c>
      <c r="AS34" s="206" t="str">
        <f t="shared" si="3"/>
        <v>无</v>
      </c>
      <c r="AT34" s="243" t="str">
        <f t="shared" si="23"/>
        <v/>
      </c>
      <c r="AU34" s="243" t="str">
        <f t="shared" si="24"/>
        <v/>
      </c>
      <c r="AV34" s="243" t="str">
        <f t="shared" si="25"/>
        <v>无</v>
      </c>
      <c r="AZ34" s="299">
        <v>42552</v>
      </c>
      <c r="BK34" s="118" t="s">
        <v>12</v>
      </c>
    </row>
    <row r="35" spans="1:63" ht="15" hidden="1" customHeight="1">
      <c r="A35" s="176" t="s">
        <v>1639</v>
      </c>
      <c r="B35" s="176" t="s">
        <v>1640</v>
      </c>
      <c r="C35" s="175" t="s">
        <v>17</v>
      </c>
      <c r="D35" s="176" t="s">
        <v>1641</v>
      </c>
      <c r="E35" s="176" t="s">
        <v>12</v>
      </c>
      <c r="F35" s="184">
        <v>0</v>
      </c>
      <c r="G35" s="176">
        <v>0</v>
      </c>
      <c r="H35" s="176">
        <v>0</v>
      </c>
      <c r="I35" s="176">
        <v>0</v>
      </c>
      <c r="J35" s="176">
        <v>0</v>
      </c>
      <c r="K35" s="180">
        <v>42870</v>
      </c>
      <c r="L35" s="176" t="s">
        <v>1550</v>
      </c>
      <c r="M35" s="175" t="s">
        <v>1465</v>
      </c>
      <c r="N35" s="175" t="s">
        <v>12</v>
      </c>
      <c r="O35" s="175" t="s">
        <v>1454</v>
      </c>
      <c r="P35" s="176" t="s">
        <v>12</v>
      </c>
      <c r="Q35" s="175" t="s">
        <v>1458</v>
      </c>
      <c r="R35" s="176" t="s">
        <v>12</v>
      </c>
      <c r="S35" s="176" t="s">
        <v>1457</v>
      </c>
      <c r="T35" s="176" t="s">
        <v>1459</v>
      </c>
      <c r="U35" s="291" t="str">
        <f t="shared" si="4"/>
        <v>张松煌</v>
      </c>
      <c r="V35" s="292">
        <f>IF(F35=0,0,SUMIFS('4-咨询师业绩明细表'!K:K,'4-咨询师业绩明细表'!E:E,E35,'4-咨询师业绩明细表'!C:C,B35))</f>
        <v>0</v>
      </c>
      <c r="W35" s="292" t="str">
        <f t="shared" si="5"/>
        <v/>
      </c>
      <c r="X35" s="305"/>
      <c r="Y35" s="323">
        <f t="shared" si="6"/>
        <v>0</v>
      </c>
      <c r="Z35" s="324">
        <f t="shared" si="7"/>
        <v>0</v>
      </c>
      <c r="AA35" s="293">
        <f t="shared" si="8"/>
        <v>0</v>
      </c>
      <c r="AB35" s="294" t="str">
        <f t="shared" si="9"/>
        <v/>
      </c>
      <c r="AC35" s="143" t="str">
        <f t="shared" si="10"/>
        <v>新生</v>
      </c>
      <c r="AD35" s="143" t="str">
        <f t="shared" si="11"/>
        <v>购买</v>
      </c>
      <c r="AE35" s="143" t="str">
        <f t="shared" si="12"/>
        <v>小学</v>
      </c>
      <c r="AF35" s="143" t="str">
        <f t="shared" si="13"/>
        <v/>
      </c>
      <c r="AG35" s="143" t="str">
        <f t="shared" si="14"/>
        <v/>
      </c>
      <c r="AH35" s="143" t="str">
        <f>IF(AB35="","",VLOOKUP(AF35,Sheet11!E:F,2,0))</f>
        <v/>
      </c>
      <c r="AI35" s="295" t="str">
        <f>IF(AG35="拼单会员","5年",IF(AB35="","",VLOOKUP(AE35&amp;AH35,Sheet11!$J$3:$K$17,2)))</f>
        <v/>
      </c>
      <c r="AJ35" s="143" t="str">
        <f t="shared" si="15"/>
        <v/>
      </c>
      <c r="AK35" s="296" t="str">
        <f t="shared" si="16"/>
        <v/>
      </c>
      <c r="AL35" s="143" t="str">
        <f t="shared" si="17"/>
        <v/>
      </c>
      <c r="AM35" s="143" t="str">
        <f t="shared" si="18"/>
        <v/>
      </c>
      <c r="AN35" s="143" t="str">
        <f t="shared" si="19"/>
        <v/>
      </c>
      <c r="AO35" s="143" t="str">
        <f t="shared" si="20"/>
        <v/>
      </c>
      <c r="AP35" s="206" t="str">
        <f t="shared" si="21"/>
        <v/>
      </c>
      <c r="AQ35" s="206" t="str">
        <f>IF(SUMIF('7-市场业绩'!F:F,'3-收据记录表'!U35,'7-市场业绩'!I:I)&gt;0,"学习卡","老结算")</f>
        <v>学习卡</v>
      </c>
      <c r="AR35" s="206" t="str">
        <f t="shared" si="22"/>
        <v/>
      </c>
      <c r="AS35" s="206" t="str">
        <f t="shared" si="3"/>
        <v>无</v>
      </c>
      <c r="AT35" s="243" t="str">
        <f t="shared" si="23"/>
        <v/>
      </c>
      <c r="AU35" s="243" t="str">
        <f t="shared" si="24"/>
        <v/>
      </c>
      <c r="AV35" s="243" t="str">
        <f t="shared" si="25"/>
        <v>无</v>
      </c>
      <c r="AZ35" s="299">
        <v>42552</v>
      </c>
      <c r="BK35" s="118" t="s">
        <v>532</v>
      </c>
    </row>
    <row r="36" spans="1:63" ht="15" hidden="1" customHeight="1">
      <c r="A36" s="176" t="s">
        <v>1642</v>
      </c>
      <c r="B36" s="176" t="s">
        <v>1625</v>
      </c>
      <c r="C36" s="175" t="s">
        <v>17</v>
      </c>
      <c r="D36" s="176" t="s">
        <v>1626</v>
      </c>
      <c r="E36" s="176" t="s">
        <v>12</v>
      </c>
      <c r="F36" s="184">
        <v>0</v>
      </c>
      <c r="G36" s="176">
        <v>0</v>
      </c>
      <c r="H36" s="176">
        <v>0</v>
      </c>
      <c r="I36" s="176">
        <v>0</v>
      </c>
      <c r="J36" s="176">
        <v>0</v>
      </c>
      <c r="K36" s="180">
        <v>42870</v>
      </c>
      <c r="L36" s="176" t="s">
        <v>1550</v>
      </c>
      <c r="M36" s="175" t="s">
        <v>1465</v>
      </c>
      <c r="N36" s="175" t="s">
        <v>12</v>
      </c>
      <c r="O36" s="175" t="s">
        <v>1454</v>
      </c>
      <c r="P36" s="176" t="s">
        <v>12</v>
      </c>
      <c r="Q36" s="175" t="s">
        <v>1458</v>
      </c>
      <c r="R36" s="176" t="s">
        <v>12</v>
      </c>
      <c r="S36" s="176" t="s">
        <v>1564</v>
      </c>
      <c r="T36" s="176" t="s">
        <v>1572</v>
      </c>
      <c r="U36" s="291" t="str">
        <f t="shared" si="4"/>
        <v>翟志翔</v>
      </c>
      <c r="V36" s="292">
        <f>IF(F36=0,0,SUMIFS('4-咨询师业绩明细表'!K:K,'4-咨询师业绩明细表'!E:E,E36,'4-咨询师业绩明细表'!C:C,B36))</f>
        <v>0</v>
      </c>
      <c r="W36" s="292" t="str">
        <f t="shared" si="5"/>
        <v/>
      </c>
      <c r="X36" s="305"/>
      <c r="Y36" s="323">
        <f t="shared" si="6"/>
        <v>0</v>
      </c>
      <c r="Z36" s="324">
        <f t="shared" si="7"/>
        <v>0</v>
      </c>
      <c r="AA36" s="293">
        <f t="shared" si="8"/>
        <v>0</v>
      </c>
      <c r="AB36" s="294" t="str">
        <f t="shared" si="9"/>
        <v/>
      </c>
      <c r="AC36" s="143" t="str">
        <f t="shared" si="10"/>
        <v>新生</v>
      </c>
      <c r="AD36" s="143" t="str">
        <f t="shared" si="11"/>
        <v>购买</v>
      </c>
      <c r="AE36" s="143" t="str">
        <f t="shared" si="12"/>
        <v>小学</v>
      </c>
      <c r="AF36" s="143" t="str">
        <f t="shared" si="13"/>
        <v/>
      </c>
      <c r="AG36" s="143" t="str">
        <f t="shared" si="14"/>
        <v/>
      </c>
      <c r="AH36" s="143" t="str">
        <f>IF(AB36="","",VLOOKUP(AF36,Sheet11!E:F,2,0))</f>
        <v/>
      </c>
      <c r="AI36" s="295" t="str">
        <f>IF(AG36="拼单会员","5年",IF(AB36="","",VLOOKUP(AE36&amp;AH36,Sheet11!$J$3:$K$17,2)))</f>
        <v/>
      </c>
      <c r="AJ36" s="143" t="str">
        <f t="shared" si="15"/>
        <v/>
      </c>
      <c r="AK36" s="296" t="str">
        <f t="shared" si="16"/>
        <v/>
      </c>
      <c r="AL36" s="143" t="str">
        <f t="shared" si="17"/>
        <v/>
      </c>
      <c r="AM36" s="143" t="str">
        <f t="shared" si="18"/>
        <v/>
      </c>
      <c r="AN36" s="143" t="str">
        <f t="shared" si="19"/>
        <v/>
      </c>
      <c r="AO36" s="143" t="str">
        <f t="shared" si="20"/>
        <v/>
      </c>
      <c r="AP36" s="206" t="str">
        <f t="shared" si="21"/>
        <v/>
      </c>
      <c r="AQ36" s="206" t="str">
        <f>IF(SUMIF('7-市场业绩'!F:F,'3-收据记录表'!U36,'7-市场业绩'!I:I)&gt;0,"学习卡","老结算")</f>
        <v>学习卡</v>
      </c>
      <c r="AR36" s="206" t="str">
        <f t="shared" si="22"/>
        <v/>
      </c>
      <c r="AS36" s="206" t="str">
        <f t="shared" si="3"/>
        <v>无</v>
      </c>
      <c r="AT36" s="243" t="str">
        <f t="shared" si="23"/>
        <v/>
      </c>
      <c r="AU36" s="243" t="str">
        <f t="shared" si="24"/>
        <v/>
      </c>
      <c r="AV36" s="243" t="str">
        <f t="shared" si="25"/>
        <v>无</v>
      </c>
      <c r="AZ36" s="299">
        <v>42552</v>
      </c>
      <c r="BK36" s="118" t="s">
        <v>588</v>
      </c>
    </row>
    <row r="37" spans="1:63" ht="15" hidden="1" customHeight="1">
      <c r="A37" s="176" t="s">
        <v>1643</v>
      </c>
      <c r="B37" s="176" t="s">
        <v>1644</v>
      </c>
      <c r="C37" s="175" t="s">
        <v>1603</v>
      </c>
      <c r="D37" s="176" t="s">
        <v>1645</v>
      </c>
      <c r="E37" s="176" t="s">
        <v>1466</v>
      </c>
      <c r="F37" s="184">
        <v>960</v>
      </c>
      <c r="G37" s="176">
        <v>0</v>
      </c>
      <c r="H37" s="176">
        <v>960</v>
      </c>
      <c r="I37" s="176">
        <v>0</v>
      </c>
      <c r="J37" s="176">
        <v>0</v>
      </c>
      <c r="K37" s="180">
        <v>42862</v>
      </c>
      <c r="L37" s="176" t="s">
        <v>1550</v>
      </c>
      <c r="M37" s="175" t="s">
        <v>1465</v>
      </c>
      <c r="N37" s="175" t="s">
        <v>1453</v>
      </c>
      <c r="O37" s="175" t="s">
        <v>1454</v>
      </c>
      <c r="P37" s="176" t="s">
        <v>1455</v>
      </c>
      <c r="Q37" s="175" t="s">
        <v>1456</v>
      </c>
      <c r="R37" s="176" t="s">
        <v>12</v>
      </c>
      <c r="S37" s="176" t="s">
        <v>1630</v>
      </c>
      <c r="T37" s="176" t="s">
        <v>1968</v>
      </c>
      <c r="U37" s="291" t="str">
        <f t="shared" si="4"/>
        <v>郑清芳</v>
      </c>
      <c r="V37" s="292">
        <f>IF(F37=0,0,SUMIFS('4-咨询师业绩明细表'!K:K,'4-咨询师业绩明细表'!E:E,E37,'4-咨询师业绩明细表'!C:C,B37))</f>
        <v>32</v>
      </c>
      <c r="W37" s="292" t="str">
        <f t="shared" si="5"/>
        <v>无</v>
      </c>
      <c r="X37" s="305">
        <v>1</v>
      </c>
      <c r="Y37" s="323">
        <f t="shared" si="6"/>
        <v>0</v>
      </c>
      <c r="Z37" s="324">
        <f t="shared" si="7"/>
        <v>0</v>
      </c>
      <c r="AA37" s="293">
        <f t="shared" si="8"/>
        <v>960</v>
      </c>
      <c r="AB37" s="294" t="str">
        <f t="shared" si="9"/>
        <v>新生报读幼儿1年国际会员</v>
      </c>
      <c r="AC37" s="143" t="str">
        <f t="shared" si="10"/>
        <v>新生</v>
      </c>
      <c r="AD37" s="143" t="str">
        <f t="shared" si="11"/>
        <v>报读</v>
      </c>
      <c r="AE37" s="143" t="str">
        <f t="shared" si="12"/>
        <v>幼儿</v>
      </c>
      <c r="AF37" s="143" t="str">
        <f t="shared" si="13"/>
        <v>1年</v>
      </c>
      <c r="AG37" s="143" t="str">
        <f t="shared" si="14"/>
        <v>国际会员</v>
      </c>
      <c r="AH37" s="143" t="str">
        <f>IF(AB37="","",VLOOKUP(AF37,Sheet11!E:F,2,0))</f>
        <v>1年</v>
      </c>
      <c r="AI37" s="295" t="str">
        <f>IF(AG37="拼单会员","5年",IF(AB37="","",VLOOKUP(AE37&amp;AH37,Sheet11!$J$3:$K$17,2)))</f>
        <v>1年</v>
      </c>
      <c r="AJ37" s="143" t="str">
        <f t="shared" si="15"/>
        <v>国际班</v>
      </c>
      <c r="AK37" s="296" t="str">
        <f t="shared" si="16"/>
        <v>2017-05-07</v>
      </c>
      <c r="AL37" s="143" t="str">
        <f t="shared" si="17"/>
        <v>新生</v>
      </c>
      <c r="AM37" s="143" t="str">
        <f t="shared" si="18"/>
        <v>新生</v>
      </c>
      <c r="AN37" s="143" t="str">
        <f t="shared" si="19"/>
        <v>新生小学国际班5年</v>
      </c>
      <c r="AO37" s="143" t="str">
        <f t="shared" si="20"/>
        <v>国际班</v>
      </c>
      <c r="AP37" s="206" t="str">
        <f t="shared" si="21"/>
        <v>新生国际班</v>
      </c>
      <c r="AQ37" s="206" t="str">
        <f>IF(SUMIF('7-市场业绩'!F:F,'3-收据记录表'!U37,'7-市场业绩'!I:I)&gt;0,"学习卡","老结算")</f>
        <v>学习卡</v>
      </c>
      <c r="AR37" s="206" t="str">
        <f t="shared" si="22"/>
        <v>新生小学国际班5年</v>
      </c>
      <c r="AS37" s="206" t="str">
        <f t="shared" si="3"/>
        <v>无</v>
      </c>
      <c r="AT37" s="243" t="str">
        <f t="shared" si="23"/>
        <v/>
      </c>
      <c r="AU37" s="243" t="str">
        <f t="shared" si="24"/>
        <v/>
      </c>
      <c r="AV37" s="243" t="str">
        <f t="shared" si="25"/>
        <v>无</v>
      </c>
      <c r="AW37" s="115" t="s">
        <v>2006</v>
      </c>
      <c r="AZ37" s="299">
        <v>42552</v>
      </c>
      <c r="BK37" s="118" t="s">
        <v>589</v>
      </c>
    </row>
    <row r="38" spans="1:63" ht="15" hidden="1" customHeight="1">
      <c r="A38" s="176" t="s">
        <v>1646</v>
      </c>
      <c r="B38" s="176" t="s">
        <v>1359</v>
      </c>
      <c r="C38" s="175" t="s">
        <v>17</v>
      </c>
      <c r="D38" s="176" t="s">
        <v>1358</v>
      </c>
      <c r="E38" s="176" t="s">
        <v>1141</v>
      </c>
      <c r="F38" s="184">
        <v>0</v>
      </c>
      <c r="G38" s="176">
        <v>0</v>
      </c>
      <c r="H38" s="176">
        <v>0</v>
      </c>
      <c r="I38" s="176">
        <v>0</v>
      </c>
      <c r="J38" s="176">
        <v>0</v>
      </c>
      <c r="K38" s="180">
        <v>42869</v>
      </c>
      <c r="L38" s="176" t="s">
        <v>1550</v>
      </c>
      <c r="M38" s="175" t="s">
        <v>1465</v>
      </c>
      <c r="N38" s="175" t="s">
        <v>1453</v>
      </c>
      <c r="O38" s="175" t="s">
        <v>1454</v>
      </c>
      <c r="P38" s="176" t="s">
        <v>12</v>
      </c>
      <c r="Q38" s="175" t="s">
        <v>1458</v>
      </c>
      <c r="R38" s="176" t="s">
        <v>12</v>
      </c>
      <c r="S38" s="176" t="s">
        <v>1462</v>
      </c>
      <c r="T38" s="176" t="s">
        <v>1460</v>
      </c>
      <c r="U38" s="291" t="str">
        <f t="shared" si="4"/>
        <v>朱晓佳</v>
      </c>
      <c r="V38" s="292">
        <f>IF(F38=0,0,SUMIFS('4-咨询师业绩明细表'!K:K,'4-咨询师业绩明细表'!E:E,E38,'4-咨询师业绩明细表'!C:C,B38))</f>
        <v>0</v>
      </c>
      <c r="W38" s="292" t="str">
        <f t="shared" si="5"/>
        <v/>
      </c>
      <c r="X38" s="305"/>
      <c r="Y38" s="323">
        <f t="shared" si="6"/>
        <v>0</v>
      </c>
      <c r="Z38" s="324">
        <f t="shared" si="7"/>
        <v>0</v>
      </c>
      <c r="AA38" s="293">
        <f t="shared" si="8"/>
        <v>0</v>
      </c>
      <c r="AB38" s="294" t="str">
        <f t="shared" si="9"/>
        <v/>
      </c>
      <c r="AC38" s="143" t="str">
        <f t="shared" si="10"/>
        <v>创始</v>
      </c>
      <c r="AD38" s="143" t="str">
        <f t="shared" si="11"/>
        <v>会员</v>
      </c>
      <c r="AE38" s="143" t="str">
        <f t="shared" si="12"/>
        <v>2.</v>
      </c>
      <c r="AF38" s="143" t="str">
        <f t="shared" si="13"/>
        <v/>
      </c>
      <c r="AG38" s="143" t="str">
        <f t="shared" si="14"/>
        <v/>
      </c>
      <c r="AH38" s="143" t="str">
        <f>IF(AB38="","",VLOOKUP(AF38,Sheet11!E:F,2,0))</f>
        <v/>
      </c>
      <c r="AI38" s="295" t="str">
        <f>IF(AG38="拼单会员","5年",IF(AB38="","",VLOOKUP(AE38&amp;AH38,Sheet11!$J$3:$K$17,2)))</f>
        <v/>
      </c>
      <c r="AJ38" s="143" t="str">
        <f t="shared" si="15"/>
        <v/>
      </c>
      <c r="AK38" s="296" t="str">
        <f t="shared" si="16"/>
        <v/>
      </c>
      <c r="AL38" s="143" t="str">
        <f t="shared" si="17"/>
        <v/>
      </c>
      <c r="AM38" s="143" t="str">
        <f t="shared" si="18"/>
        <v/>
      </c>
      <c r="AN38" s="143" t="str">
        <f t="shared" si="19"/>
        <v/>
      </c>
      <c r="AO38" s="143" t="str">
        <f t="shared" si="20"/>
        <v/>
      </c>
      <c r="AP38" s="206" t="str">
        <f t="shared" si="21"/>
        <v/>
      </c>
      <c r="AQ38" s="206" t="str">
        <f>IF(SUMIF('7-市场业绩'!F:F,'3-收据记录表'!U38,'7-市场业绩'!I:I)&gt;0,"学习卡","老结算")</f>
        <v>老结算</v>
      </c>
      <c r="AR38" s="206" t="str">
        <f t="shared" si="22"/>
        <v/>
      </c>
      <c r="AS38" s="206" t="str">
        <f t="shared" si="3"/>
        <v>无</v>
      </c>
      <c r="AT38" s="243" t="str">
        <f t="shared" si="23"/>
        <v/>
      </c>
      <c r="AU38" s="243" t="str">
        <f t="shared" si="24"/>
        <v/>
      </c>
      <c r="AV38" s="243" t="str">
        <f t="shared" si="25"/>
        <v>无</v>
      </c>
      <c r="AZ38" s="299">
        <v>42552</v>
      </c>
      <c r="BK38" s="118" t="s">
        <v>590</v>
      </c>
    </row>
    <row r="39" spans="1:63" ht="15" hidden="1" customHeight="1">
      <c r="A39" s="176" t="s">
        <v>1647</v>
      </c>
      <c r="B39" s="176" t="s">
        <v>1343</v>
      </c>
      <c r="C39" s="175" t="s">
        <v>17</v>
      </c>
      <c r="D39" s="176" t="s">
        <v>1342</v>
      </c>
      <c r="E39" s="176" t="s">
        <v>1141</v>
      </c>
      <c r="F39" s="184">
        <v>0</v>
      </c>
      <c r="G39" s="176">
        <v>0</v>
      </c>
      <c r="H39" s="176">
        <v>0</v>
      </c>
      <c r="I39" s="176">
        <v>0</v>
      </c>
      <c r="J39" s="176">
        <v>0</v>
      </c>
      <c r="K39" s="180">
        <v>42869</v>
      </c>
      <c r="L39" s="176" t="s">
        <v>1550</v>
      </c>
      <c r="M39" s="175" t="s">
        <v>1465</v>
      </c>
      <c r="N39" s="175" t="s">
        <v>1453</v>
      </c>
      <c r="O39" s="175" t="s">
        <v>1454</v>
      </c>
      <c r="P39" s="176" t="s">
        <v>12</v>
      </c>
      <c r="Q39" s="175" t="s">
        <v>1458</v>
      </c>
      <c r="R39" s="176" t="s">
        <v>12</v>
      </c>
      <c r="S39" s="176" t="s">
        <v>12</v>
      </c>
      <c r="T39" s="176" t="s">
        <v>1460</v>
      </c>
      <c r="U39" s="291" t="str">
        <f t="shared" si="4"/>
        <v/>
      </c>
      <c r="V39" s="292">
        <f>IF(F39=0,0,SUMIFS('4-咨询师业绩明细表'!K:K,'4-咨询师业绩明细表'!E:E,E39,'4-咨询师业绩明细表'!C:C,B39))</f>
        <v>0</v>
      </c>
      <c r="W39" s="292" t="str">
        <f t="shared" si="5"/>
        <v/>
      </c>
      <c r="X39" s="305"/>
      <c r="Y39" s="323">
        <f t="shared" si="6"/>
        <v>0</v>
      </c>
      <c r="Z39" s="324">
        <f t="shared" si="7"/>
        <v>0</v>
      </c>
      <c r="AA39" s="293">
        <f t="shared" si="8"/>
        <v>0</v>
      </c>
      <c r="AB39" s="294" t="str">
        <f t="shared" si="9"/>
        <v/>
      </c>
      <c r="AC39" s="143" t="str">
        <f t="shared" si="10"/>
        <v>创始</v>
      </c>
      <c r="AD39" s="143" t="str">
        <f t="shared" si="11"/>
        <v>会员</v>
      </c>
      <c r="AE39" s="143" t="str">
        <f t="shared" si="12"/>
        <v>2.</v>
      </c>
      <c r="AF39" s="143" t="str">
        <f t="shared" si="13"/>
        <v/>
      </c>
      <c r="AG39" s="143" t="str">
        <f t="shared" si="14"/>
        <v/>
      </c>
      <c r="AH39" s="143" t="str">
        <f>IF(AB39="","",VLOOKUP(AF39,Sheet11!E:F,2,0))</f>
        <v/>
      </c>
      <c r="AI39" s="295" t="str">
        <f>IF(AG39="拼单会员","5年",IF(AB39="","",VLOOKUP(AE39&amp;AH39,Sheet11!$J$3:$K$17,2)))</f>
        <v/>
      </c>
      <c r="AJ39" s="143" t="str">
        <f t="shared" si="15"/>
        <v/>
      </c>
      <c r="AK39" s="296" t="str">
        <f t="shared" si="16"/>
        <v/>
      </c>
      <c r="AL39" s="143" t="str">
        <f t="shared" si="17"/>
        <v/>
      </c>
      <c r="AM39" s="143" t="str">
        <f t="shared" si="18"/>
        <v/>
      </c>
      <c r="AN39" s="143" t="str">
        <f t="shared" si="19"/>
        <v/>
      </c>
      <c r="AO39" s="143" t="str">
        <f t="shared" si="20"/>
        <v/>
      </c>
      <c r="AP39" s="206" t="str">
        <f t="shared" si="21"/>
        <v/>
      </c>
      <c r="AQ39" s="206" t="str">
        <f>IF(SUMIF('7-市场业绩'!F:F,'3-收据记录表'!U39,'7-市场业绩'!I:I)&gt;0,"学习卡","老结算")</f>
        <v>老结算</v>
      </c>
      <c r="AR39" s="206" t="str">
        <f t="shared" si="22"/>
        <v/>
      </c>
      <c r="AS39" s="206" t="str">
        <f t="shared" si="3"/>
        <v>无</v>
      </c>
      <c r="AT39" s="243" t="str">
        <f t="shared" si="23"/>
        <v/>
      </c>
      <c r="AU39" s="243" t="str">
        <f t="shared" si="24"/>
        <v/>
      </c>
      <c r="AV39" s="243" t="str">
        <f t="shared" si="25"/>
        <v>无</v>
      </c>
      <c r="AZ39" s="299">
        <v>42552</v>
      </c>
      <c r="BK39" s="118" t="s">
        <v>591</v>
      </c>
    </row>
    <row r="40" spans="1:63" ht="15" hidden="1" customHeight="1">
      <c r="A40" s="176" t="s">
        <v>1648</v>
      </c>
      <c r="B40" s="176" t="s">
        <v>1649</v>
      </c>
      <c r="C40" s="175" t="s">
        <v>17</v>
      </c>
      <c r="D40" s="176" t="s">
        <v>1650</v>
      </c>
      <c r="E40" s="176" t="s">
        <v>1134</v>
      </c>
      <c r="F40" s="184">
        <v>3316</v>
      </c>
      <c r="G40" s="176">
        <v>0</v>
      </c>
      <c r="H40" s="176">
        <v>3316</v>
      </c>
      <c r="I40" s="176">
        <v>0</v>
      </c>
      <c r="J40" s="176">
        <v>0</v>
      </c>
      <c r="K40" s="180">
        <v>42862</v>
      </c>
      <c r="L40" s="176" t="s">
        <v>1550</v>
      </c>
      <c r="M40" s="175" t="s">
        <v>1465</v>
      </c>
      <c r="N40" s="175" t="s">
        <v>1453</v>
      </c>
      <c r="O40" s="175" t="s">
        <v>1454</v>
      </c>
      <c r="P40" s="176" t="s">
        <v>1455</v>
      </c>
      <c r="Q40" s="175" t="s">
        <v>1456</v>
      </c>
      <c r="R40" s="176" t="s">
        <v>12</v>
      </c>
      <c r="S40" s="176" t="s">
        <v>1630</v>
      </c>
      <c r="T40" s="176" t="s">
        <v>1969</v>
      </c>
      <c r="U40" s="291" t="str">
        <f t="shared" si="4"/>
        <v>郑清芳</v>
      </c>
      <c r="V40" s="292">
        <f>IF(F40=0,0,SUMIFS('4-咨询师业绩明细表'!K:K,'4-咨询师业绩明细表'!E:E,E40,'4-咨询师业绩明细表'!C:C,B40))</f>
        <v>48</v>
      </c>
      <c r="W40" s="292" t="str">
        <f t="shared" si="5"/>
        <v>无</v>
      </c>
      <c r="X40" s="305">
        <v>1</v>
      </c>
      <c r="Y40" s="323">
        <f t="shared" si="6"/>
        <v>0</v>
      </c>
      <c r="Z40" s="324">
        <f t="shared" si="7"/>
        <v>0</v>
      </c>
      <c r="AA40" s="293">
        <f t="shared" si="8"/>
        <v>3316</v>
      </c>
      <c r="AB40" s="294" t="str">
        <f t="shared" si="9"/>
        <v>新生报读小学1年国际会员</v>
      </c>
      <c r="AC40" s="143" t="str">
        <f t="shared" si="10"/>
        <v>新生</v>
      </c>
      <c r="AD40" s="143" t="str">
        <f t="shared" si="11"/>
        <v>报读</v>
      </c>
      <c r="AE40" s="143" t="str">
        <f t="shared" si="12"/>
        <v>小学</v>
      </c>
      <c r="AF40" s="143" t="str">
        <f t="shared" si="13"/>
        <v>1年</v>
      </c>
      <c r="AG40" s="143" t="str">
        <f t="shared" si="14"/>
        <v>国际会员</v>
      </c>
      <c r="AH40" s="143" t="str">
        <f>IF(AB40="","",VLOOKUP(AF40,Sheet11!E:F,2,0))</f>
        <v>1年</v>
      </c>
      <c r="AI40" s="295" t="str">
        <f>IF(AG40="拼单会员","5年",IF(AB40="","",VLOOKUP(AE40&amp;AH40,Sheet11!$J$3:$K$17,2)))</f>
        <v>1年</v>
      </c>
      <c r="AJ40" s="143" t="str">
        <f t="shared" si="15"/>
        <v>国际班</v>
      </c>
      <c r="AK40" s="296" t="str">
        <f t="shared" si="16"/>
        <v>2017-05-07</v>
      </c>
      <c r="AL40" s="143" t="str">
        <f t="shared" si="17"/>
        <v>新生</v>
      </c>
      <c r="AM40" s="143" t="str">
        <f t="shared" si="18"/>
        <v>新生</v>
      </c>
      <c r="AN40" s="143" t="str">
        <f t="shared" si="19"/>
        <v>新生小学国际班5年</v>
      </c>
      <c r="AO40" s="143" t="str">
        <f t="shared" si="20"/>
        <v>国际班</v>
      </c>
      <c r="AP40" s="206" t="str">
        <f t="shared" si="21"/>
        <v>新生国际班</v>
      </c>
      <c r="AQ40" s="206" t="str">
        <f>IF(SUMIF('7-市场业绩'!F:F,'3-收据记录表'!U40,'7-市场业绩'!I:I)&gt;0,"学习卡","老结算")</f>
        <v>学习卡</v>
      </c>
      <c r="AR40" s="206" t="str">
        <f t="shared" si="22"/>
        <v>新生小学国际班5年</v>
      </c>
      <c r="AS40" s="206" t="str">
        <f t="shared" si="3"/>
        <v>无</v>
      </c>
      <c r="AT40" s="243" t="str">
        <f t="shared" si="23"/>
        <v/>
      </c>
      <c r="AU40" s="243" t="str">
        <f t="shared" si="24"/>
        <v/>
      </c>
      <c r="AV40" s="243" t="str">
        <f t="shared" si="25"/>
        <v>0</v>
      </c>
      <c r="AW40" s="115" t="s">
        <v>2006</v>
      </c>
      <c r="AZ40" s="299">
        <v>42552</v>
      </c>
      <c r="BK40" s="118" t="s">
        <v>592</v>
      </c>
    </row>
    <row r="41" spans="1:63" ht="15" hidden="1" customHeight="1">
      <c r="A41" s="176" t="s">
        <v>1651</v>
      </c>
      <c r="B41" s="176" t="s">
        <v>1652</v>
      </c>
      <c r="C41" s="175" t="s">
        <v>1603</v>
      </c>
      <c r="D41" s="176" t="s">
        <v>1653</v>
      </c>
      <c r="E41" s="176" t="s">
        <v>1466</v>
      </c>
      <c r="F41" s="184">
        <v>960</v>
      </c>
      <c r="G41" s="176">
        <v>0</v>
      </c>
      <c r="H41" s="176">
        <v>960</v>
      </c>
      <c r="I41" s="176">
        <v>0</v>
      </c>
      <c r="J41" s="176">
        <v>0</v>
      </c>
      <c r="K41" s="180">
        <v>42862</v>
      </c>
      <c r="L41" s="176" t="s">
        <v>1550</v>
      </c>
      <c r="M41" s="175" t="s">
        <v>1465</v>
      </c>
      <c r="N41" s="175" t="s">
        <v>1453</v>
      </c>
      <c r="O41" s="175" t="s">
        <v>1454</v>
      </c>
      <c r="P41" s="176" t="s">
        <v>1455</v>
      </c>
      <c r="Q41" s="175" t="s">
        <v>1456</v>
      </c>
      <c r="R41" s="176" t="s">
        <v>12</v>
      </c>
      <c r="S41" s="176" t="s">
        <v>1630</v>
      </c>
      <c r="T41" s="176" t="s">
        <v>1968</v>
      </c>
      <c r="U41" s="291" t="str">
        <f t="shared" si="4"/>
        <v>郑清芳</v>
      </c>
      <c r="V41" s="292">
        <f>IF(F41=0,0,SUMIFS('4-咨询师业绩明细表'!K:K,'4-咨询师业绩明细表'!E:E,E41,'4-咨询师业绩明细表'!C:C,B41))</f>
        <v>32</v>
      </c>
      <c r="W41" s="292" t="str">
        <f t="shared" si="5"/>
        <v>无</v>
      </c>
      <c r="X41" s="305">
        <v>1</v>
      </c>
      <c r="Y41" s="323">
        <f t="shared" si="6"/>
        <v>0</v>
      </c>
      <c r="Z41" s="324">
        <f t="shared" si="7"/>
        <v>0</v>
      </c>
      <c r="AA41" s="293">
        <f t="shared" si="8"/>
        <v>960</v>
      </c>
      <c r="AB41" s="294" t="str">
        <f t="shared" si="9"/>
        <v>新生报读幼儿1年国际会员</v>
      </c>
      <c r="AC41" s="143" t="str">
        <f t="shared" si="10"/>
        <v>新生</v>
      </c>
      <c r="AD41" s="143" t="str">
        <f t="shared" si="11"/>
        <v>报读</v>
      </c>
      <c r="AE41" s="143" t="str">
        <f t="shared" si="12"/>
        <v>幼儿</v>
      </c>
      <c r="AF41" s="143" t="str">
        <f t="shared" si="13"/>
        <v>1年</v>
      </c>
      <c r="AG41" s="143" t="str">
        <f t="shared" si="14"/>
        <v>国际会员</v>
      </c>
      <c r="AH41" s="143" t="str">
        <f>IF(AB41="","",VLOOKUP(AF41,Sheet11!E:F,2,0))</f>
        <v>1年</v>
      </c>
      <c r="AI41" s="295" t="str">
        <f>IF(AG41="拼单会员","5年",IF(AB41="","",VLOOKUP(AE41&amp;AH41,Sheet11!$J$3:$K$17,2)))</f>
        <v>1年</v>
      </c>
      <c r="AJ41" s="143" t="str">
        <f t="shared" si="15"/>
        <v>国际班</v>
      </c>
      <c r="AK41" s="296" t="str">
        <f t="shared" si="16"/>
        <v>2017-05-07</v>
      </c>
      <c r="AL41" s="143" t="str">
        <f t="shared" si="17"/>
        <v>新生</v>
      </c>
      <c r="AM41" s="143" t="str">
        <f t="shared" si="18"/>
        <v>新生</v>
      </c>
      <c r="AN41" s="143" t="str">
        <f t="shared" si="19"/>
        <v>新生小学国际班5年</v>
      </c>
      <c r="AO41" s="143" t="str">
        <f t="shared" si="20"/>
        <v>国际班</v>
      </c>
      <c r="AP41" s="206" t="str">
        <f t="shared" si="21"/>
        <v>新生国际班</v>
      </c>
      <c r="AQ41" s="206" t="str">
        <f>IF(SUMIF('7-市场业绩'!F:F,'3-收据记录表'!U41,'7-市场业绩'!I:I)&gt;0,"学习卡","老结算")</f>
        <v>学习卡</v>
      </c>
      <c r="AR41" s="206" t="str">
        <f t="shared" si="22"/>
        <v>新生小学国际班5年</v>
      </c>
      <c r="AS41" s="206" t="str">
        <f t="shared" si="3"/>
        <v>无</v>
      </c>
      <c r="AT41" s="243" t="str">
        <f t="shared" si="23"/>
        <v/>
      </c>
      <c r="AU41" s="243" t="str">
        <f t="shared" si="24"/>
        <v/>
      </c>
      <c r="AV41" s="243" t="str">
        <f t="shared" si="25"/>
        <v>无</v>
      </c>
      <c r="AW41" s="115" t="s">
        <v>2006</v>
      </c>
      <c r="AZ41" s="299">
        <v>42552</v>
      </c>
      <c r="BK41" s="118" t="s">
        <v>567</v>
      </c>
    </row>
    <row r="42" spans="1:63" ht="15" hidden="1" customHeight="1">
      <c r="A42" s="176" t="s">
        <v>1654</v>
      </c>
      <c r="B42" s="176" t="s">
        <v>1640</v>
      </c>
      <c r="C42" s="175" t="s">
        <v>17</v>
      </c>
      <c r="D42" s="176" t="s">
        <v>1641</v>
      </c>
      <c r="E42" s="176" t="s">
        <v>12</v>
      </c>
      <c r="F42" s="184">
        <v>280</v>
      </c>
      <c r="G42" s="176">
        <v>0</v>
      </c>
      <c r="H42" s="176">
        <v>280</v>
      </c>
      <c r="I42" s="176">
        <v>0</v>
      </c>
      <c r="J42" s="176">
        <v>0</v>
      </c>
      <c r="K42" s="180">
        <v>42868</v>
      </c>
      <c r="L42" s="176" t="s">
        <v>1550</v>
      </c>
      <c r="M42" s="175" t="s">
        <v>1465</v>
      </c>
      <c r="N42" s="175" t="s">
        <v>1453</v>
      </c>
      <c r="O42" s="175" t="s">
        <v>1454</v>
      </c>
      <c r="P42" s="176" t="s">
        <v>1455</v>
      </c>
      <c r="Q42" s="175" t="s">
        <v>1458</v>
      </c>
      <c r="R42" s="176" t="s">
        <v>12</v>
      </c>
      <c r="S42" s="176" t="s">
        <v>1457</v>
      </c>
      <c r="T42" s="176" t="s">
        <v>1572</v>
      </c>
      <c r="U42" s="291" t="str">
        <f t="shared" si="4"/>
        <v>张松煌</v>
      </c>
      <c r="V42" s="292">
        <f>IF(F42=0,0,SUMIFS('4-咨询师业绩明细表'!K:K,'4-咨询师业绩明细表'!E:E,E42,'4-咨询师业绩明细表'!C:C,B42))</f>
        <v>0</v>
      </c>
      <c r="W42" s="292" t="str">
        <f t="shared" si="5"/>
        <v/>
      </c>
      <c r="X42" s="305"/>
      <c r="Y42" s="323">
        <f t="shared" si="6"/>
        <v>0</v>
      </c>
      <c r="Z42" s="324">
        <f t="shared" si="7"/>
        <v>280</v>
      </c>
      <c r="AA42" s="293">
        <f t="shared" si="8"/>
        <v>0</v>
      </c>
      <c r="AB42" s="294" t="str">
        <f t="shared" si="9"/>
        <v/>
      </c>
      <c r="AC42" s="143" t="str">
        <f t="shared" si="10"/>
        <v>新生</v>
      </c>
      <c r="AD42" s="143" t="str">
        <f t="shared" si="11"/>
        <v>购买</v>
      </c>
      <c r="AE42" s="143" t="str">
        <f t="shared" si="12"/>
        <v>小学</v>
      </c>
      <c r="AF42" s="143" t="str">
        <f t="shared" si="13"/>
        <v/>
      </c>
      <c r="AG42" s="143" t="str">
        <f t="shared" si="14"/>
        <v/>
      </c>
      <c r="AH42" s="143" t="str">
        <f>IF(AB42="","",VLOOKUP(AF42,Sheet11!E:F,2,0))</f>
        <v/>
      </c>
      <c r="AI42" s="295" t="str">
        <f>IF(AG42="拼单会员","5年",IF(AB42="","",VLOOKUP(AE42&amp;AH42,Sheet11!$J$3:$K$17,2)))</f>
        <v/>
      </c>
      <c r="AJ42" s="143" t="str">
        <f t="shared" si="15"/>
        <v/>
      </c>
      <c r="AK42" s="296" t="str">
        <f t="shared" si="16"/>
        <v/>
      </c>
      <c r="AL42" s="143" t="str">
        <f t="shared" si="17"/>
        <v/>
      </c>
      <c r="AM42" s="143" t="str">
        <f t="shared" si="18"/>
        <v/>
      </c>
      <c r="AN42" s="143" t="str">
        <f t="shared" si="19"/>
        <v/>
      </c>
      <c r="AO42" s="143" t="str">
        <f t="shared" si="20"/>
        <v/>
      </c>
      <c r="AP42" s="206" t="str">
        <f t="shared" si="21"/>
        <v/>
      </c>
      <c r="AQ42" s="206" t="str">
        <f>IF(SUMIF('7-市场业绩'!F:F,'3-收据记录表'!U42,'7-市场业绩'!I:I)&gt;0,"学习卡","老结算")</f>
        <v>学习卡</v>
      </c>
      <c r="AR42" s="206" t="str">
        <f t="shared" si="22"/>
        <v/>
      </c>
      <c r="AS42" s="206" t="str">
        <f t="shared" si="3"/>
        <v>无</v>
      </c>
      <c r="AT42" s="243" t="str">
        <f t="shared" si="23"/>
        <v/>
      </c>
      <c r="AU42" s="243" t="str">
        <f t="shared" si="24"/>
        <v/>
      </c>
      <c r="AV42" s="243" t="str">
        <f t="shared" si="25"/>
        <v>无</v>
      </c>
      <c r="AZ42" s="299">
        <v>42552</v>
      </c>
      <c r="BK42" s="118" t="s">
        <v>593</v>
      </c>
    </row>
    <row r="43" spans="1:63" ht="15" hidden="1" customHeight="1">
      <c r="A43" s="176" t="s">
        <v>1655</v>
      </c>
      <c r="B43" s="176" t="s">
        <v>1579</v>
      </c>
      <c r="C43" s="175" t="s">
        <v>11</v>
      </c>
      <c r="D43" s="176" t="s">
        <v>1580</v>
      </c>
      <c r="E43" s="176" t="s">
        <v>12</v>
      </c>
      <c r="F43" s="184">
        <v>280</v>
      </c>
      <c r="G43" s="176">
        <v>0</v>
      </c>
      <c r="H43" s="176">
        <v>280</v>
      </c>
      <c r="I43" s="176">
        <v>0</v>
      </c>
      <c r="J43" s="176">
        <v>0</v>
      </c>
      <c r="K43" s="180">
        <v>42868</v>
      </c>
      <c r="L43" s="176" t="s">
        <v>1550</v>
      </c>
      <c r="M43" s="175" t="s">
        <v>1465</v>
      </c>
      <c r="N43" s="175" t="s">
        <v>1453</v>
      </c>
      <c r="O43" s="175" t="s">
        <v>1454</v>
      </c>
      <c r="P43" s="176" t="s">
        <v>1455</v>
      </c>
      <c r="Q43" s="175" t="s">
        <v>1458</v>
      </c>
      <c r="R43" s="176" t="s">
        <v>12</v>
      </c>
      <c r="S43" s="176" t="s">
        <v>1457</v>
      </c>
      <c r="T43" s="176" t="s">
        <v>1572</v>
      </c>
      <c r="U43" s="291" t="str">
        <f t="shared" si="4"/>
        <v>张松煌</v>
      </c>
      <c r="V43" s="292">
        <f>IF(F43=0,0,SUMIFS('4-咨询师业绩明细表'!K:K,'4-咨询师业绩明细表'!E:E,E43,'4-咨询师业绩明细表'!C:C,B43))</f>
        <v>0</v>
      </c>
      <c r="W43" s="292" t="str">
        <f t="shared" si="5"/>
        <v/>
      </c>
      <c r="X43" s="305"/>
      <c r="Y43" s="323">
        <f t="shared" si="6"/>
        <v>0</v>
      </c>
      <c r="Z43" s="324">
        <f t="shared" si="7"/>
        <v>280</v>
      </c>
      <c r="AA43" s="293">
        <f t="shared" si="8"/>
        <v>0</v>
      </c>
      <c r="AB43" s="294" t="str">
        <f t="shared" si="9"/>
        <v/>
      </c>
      <c r="AC43" s="143" t="str">
        <f t="shared" si="10"/>
        <v>新生</v>
      </c>
      <c r="AD43" s="143" t="str">
        <f t="shared" si="11"/>
        <v>购买</v>
      </c>
      <c r="AE43" s="143" t="str">
        <f t="shared" si="12"/>
        <v>小学</v>
      </c>
      <c r="AF43" s="143" t="str">
        <f t="shared" si="13"/>
        <v/>
      </c>
      <c r="AG43" s="143" t="str">
        <f t="shared" si="14"/>
        <v/>
      </c>
      <c r="AH43" s="143" t="str">
        <f>IF(AB43="","",VLOOKUP(AF43,Sheet11!E:F,2,0))</f>
        <v/>
      </c>
      <c r="AI43" s="295" t="str">
        <f>IF(AG43="拼单会员","5年",IF(AB43="","",VLOOKUP(AE43&amp;AH43,Sheet11!$J$3:$K$17,2)))</f>
        <v/>
      </c>
      <c r="AJ43" s="143" t="str">
        <f t="shared" si="15"/>
        <v/>
      </c>
      <c r="AK43" s="296" t="str">
        <f t="shared" si="16"/>
        <v/>
      </c>
      <c r="AL43" s="143" t="str">
        <f t="shared" si="17"/>
        <v/>
      </c>
      <c r="AM43" s="143" t="str">
        <f t="shared" si="18"/>
        <v/>
      </c>
      <c r="AN43" s="143" t="str">
        <f t="shared" si="19"/>
        <v/>
      </c>
      <c r="AO43" s="143" t="str">
        <f t="shared" si="20"/>
        <v/>
      </c>
      <c r="AP43" s="206" t="str">
        <f t="shared" si="21"/>
        <v/>
      </c>
      <c r="AQ43" s="206" t="str">
        <f>IF(SUMIF('7-市场业绩'!F:F,'3-收据记录表'!U43,'7-市场业绩'!I:I)&gt;0,"学习卡","老结算")</f>
        <v>学习卡</v>
      </c>
      <c r="AR43" s="206" t="str">
        <f t="shared" si="22"/>
        <v/>
      </c>
      <c r="AS43" s="206" t="str">
        <f t="shared" si="3"/>
        <v>无</v>
      </c>
      <c r="AT43" s="243" t="str">
        <f t="shared" si="23"/>
        <v/>
      </c>
      <c r="AU43" s="243" t="str">
        <f t="shared" si="24"/>
        <v/>
      </c>
      <c r="AV43" s="243" t="str">
        <f t="shared" si="25"/>
        <v>无</v>
      </c>
      <c r="AZ43" s="299">
        <v>42552</v>
      </c>
      <c r="BK43" s="118" t="s">
        <v>594</v>
      </c>
    </row>
    <row r="44" spans="1:63" ht="15" hidden="1" customHeight="1">
      <c r="A44" s="176" t="s">
        <v>1656</v>
      </c>
      <c r="B44" s="176" t="s">
        <v>1228</v>
      </c>
      <c r="C44" s="175" t="s">
        <v>17</v>
      </c>
      <c r="D44" s="176" t="s">
        <v>1227</v>
      </c>
      <c r="E44" s="176" t="s">
        <v>12</v>
      </c>
      <c r="F44" s="184">
        <v>280</v>
      </c>
      <c r="G44" s="176">
        <v>0</v>
      </c>
      <c r="H44" s="176">
        <v>280</v>
      </c>
      <c r="I44" s="176">
        <v>0</v>
      </c>
      <c r="J44" s="176">
        <v>0</v>
      </c>
      <c r="K44" s="180">
        <v>42868</v>
      </c>
      <c r="L44" s="176" t="s">
        <v>1550</v>
      </c>
      <c r="M44" s="175" t="s">
        <v>1465</v>
      </c>
      <c r="N44" s="175" t="s">
        <v>1453</v>
      </c>
      <c r="O44" s="175" t="s">
        <v>1454</v>
      </c>
      <c r="P44" s="176" t="s">
        <v>1455</v>
      </c>
      <c r="Q44" s="175" t="s">
        <v>1458</v>
      </c>
      <c r="R44" s="176" t="s">
        <v>12</v>
      </c>
      <c r="S44" s="176" t="s">
        <v>1457</v>
      </c>
      <c r="T44" s="176" t="s">
        <v>1572</v>
      </c>
      <c r="U44" s="291" t="str">
        <f t="shared" si="4"/>
        <v>张松煌</v>
      </c>
      <c r="V44" s="292">
        <f>IF(F44=0,0,SUMIFS('4-咨询师业绩明细表'!K:K,'4-咨询师业绩明细表'!E:E,E44,'4-咨询师业绩明细表'!C:C,B44))</f>
        <v>0</v>
      </c>
      <c r="W44" s="292" t="str">
        <f t="shared" si="5"/>
        <v/>
      </c>
      <c r="X44" s="305"/>
      <c r="Y44" s="323">
        <f t="shared" si="6"/>
        <v>0</v>
      </c>
      <c r="Z44" s="324">
        <f t="shared" si="7"/>
        <v>280</v>
      </c>
      <c r="AA44" s="293">
        <f t="shared" si="8"/>
        <v>0</v>
      </c>
      <c r="AB44" s="294" t="str">
        <f t="shared" si="9"/>
        <v/>
      </c>
      <c r="AC44" s="143" t="str">
        <f t="shared" si="10"/>
        <v>新生</v>
      </c>
      <c r="AD44" s="143" t="str">
        <f t="shared" si="11"/>
        <v>购买</v>
      </c>
      <c r="AE44" s="143" t="str">
        <f t="shared" si="12"/>
        <v>小学</v>
      </c>
      <c r="AF44" s="143" t="str">
        <f t="shared" si="13"/>
        <v/>
      </c>
      <c r="AG44" s="143" t="str">
        <f t="shared" si="14"/>
        <v/>
      </c>
      <c r="AH44" s="143" t="str">
        <f>IF(AB44="","",VLOOKUP(AF44,Sheet11!E:F,2,0))</f>
        <v/>
      </c>
      <c r="AI44" s="295" t="str">
        <f>IF(AG44="拼单会员","5年",IF(AB44="","",VLOOKUP(AE44&amp;AH44,Sheet11!$J$3:$K$17,2)))</f>
        <v/>
      </c>
      <c r="AJ44" s="143" t="str">
        <f t="shared" si="15"/>
        <v/>
      </c>
      <c r="AK44" s="296" t="str">
        <f t="shared" si="16"/>
        <v/>
      </c>
      <c r="AL44" s="143" t="str">
        <f t="shared" si="17"/>
        <v/>
      </c>
      <c r="AM44" s="143" t="str">
        <f t="shared" si="18"/>
        <v/>
      </c>
      <c r="AN44" s="143" t="str">
        <f t="shared" si="19"/>
        <v/>
      </c>
      <c r="AO44" s="143" t="str">
        <f t="shared" si="20"/>
        <v/>
      </c>
      <c r="AP44" s="206" t="str">
        <f t="shared" si="21"/>
        <v/>
      </c>
      <c r="AQ44" s="206" t="str">
        <f>IF(SUMIF('7-市场业绩'!F:F,'3-收据记录表'!U44,'7-市场业绩'!I:I)&gt;0,"学习卡","老结算")</f>
        <v>学习卡</v>
      </c>
      <c r="AR44" s="206" t="str">
        <f t="shared" si="22"/>
        <v/>
      </c>
      <c r="AS44" s="206" t="str">
        <f t="shared" si="3"/>
        <v>无</v>
      </c>
      <c r="AT44" s="243" t="str">
        <f t="shared" si="23"/>
        <v/>
      </c>
      <c r="AU44" s="243" t="str">
        <f t="shared" si="24"/>
        <v/>
      </c>
      <c r="AV44" s="243" t="str">
        <f t="shared" si="25"/>
        <v>无</v>
      </c>
      <c r="AZ44" s="299">
        <v>42552</v>
      </c>
      <c r="BK44" s="118" t="s">
        <v>595</v>
      </c>
    </row>
    <row r="45" spans="1:63" ht="15" hidden="1" customHeight="1">
      <c r="A45" s="176" t="s">
        <v>1657</v>
      </c>
      <c r="B45" s="176" t="s">
        <v>1169</v>
      </c>
      <c r="C45" s="175" t="s">
        <v>17</v>
      </c>
      <c r="D45" s="176" t="s">
        <v>1168</v>
      </c>
      <c r="E45" s="176" t="s">
        <v>1134</v>
      </c>
      <c r="F45" s="184">
        <v>3316</v>
      </c>
      <c r="G45" s="176">
        <v>0</v>
      </c>
      <c r="H45" s="176">
        <v>3316</v>
      </c>
      <c r="I45" s="176">
        <v>0</v>
      </c>
      <c r="J45" s="176">
        <v>0</v>
      </c>
      <c r="K45" s="180">
        <v>42862</v>
      </c>
      <c r="L45" s="176" t="s">
        <v>1550</v>
      </c>
      <c r="M45" s="175" t="s">
        <v>1465</v>
      </c>
      <c r="N45" s="175" t="s">
        <v>1453</v>
      </c>
      <c r="O45" s="175" t="s">
        <v>1454</v>
      </c>
      <c r="P45" s="176" t="s">
        <v>1455</v>
      </c>
      <c r="Q45" s="175" t="s">
        <v>1458</v>
      </c>
      <c r="R45" s="176" t="s">
        <v>12</v>
      </c>
      <c r="S45" s="176" t="s">
        <v>2007</v>
      </c>
      <c r="T45" s="176" t="s">
        <v>1970</v>
      </c>
      <c r="U45" s="291" t="str">
        <f t="shared" si="4"/>
        <v>张松煌</v>
      </c>
      <c r="V45" s="292">
        <f>IF(F45=0,0,SUMIFS('4-咨询师业绩明细表'!K:K,'4-咨询师业绩明细表'!E:E,E45,'4-咨询师业绩明细表'!C:C,B45))</f>
        <v>48</v>
      </c>
      <c r="W45" s="292" t="str">
        <f t="shared" si="5"/>
        <v>钟华华</v>
      </c>
      <c r="X45" s="305"/>
      <c r="Y45" s="323">
        <f t="shared" si="6"/>
        <v>0</v>
      </c>
      <c r="Z45" s="324">
        <f t="shared" si="7"/>
        <v>0</v>
      </c>
      <c r="AA45" s="293">
        <f t="shared" si="8"/>
        <v>3316</v>
      </c>
      <c r="AB45" s="294" t="str">
        <f t="shared" si="9"/>
        <v>老生报读小学1年国际会员</v>
      </c>
      <c r="AC45" s="143" t="str">
        <f t="shared" si="10"/>
        <v>老生</v>
      </c>
      <c r="AD45" s="143" t="str">
        <f t="shared" si="11"/>
        <v>报读</v>
      </c>
      <c r="AE45" s="143" t="str">
        <f t="shared" si="12"/>
        <v>小学</v>
      </c>
      <c r="AF45" s="143" t="str">
        <f t="shared" si="13"/>
        <v>1年</v>
      </c>
      <c r="AG45" s="143" t="str">
        <f t="shared" si="14"/>
        <v>国际会员</v>
      </c>
      <c r="AH45" s="143" t="str">
        <f>IF(AB45="","",VLOOKUP(AF45,Sheet11!E:F,2,0))</f>
        <v>1年</v>
      </c>
      <c r="AI45" s="295" t="str">
        <f>IF(AG45="拼单会员","5年",IF(AB45="","",VLOOKUP(AE45&amp;AH45,Sheet11!$J$3:$K$17,2)))</f>
        <v>1年</v>
      </c>
      <c r="AJ45" s="143" t="str">
        <f t="shared" si="15"/>
        <v>国际班</v>
      </c>
      <c r="AK45" s="296" t="str">
        <f t="shared" si="16"/>
        <v>2017-05-07</v>
      </c>
      <c r="AL45" s="143" t="str">
        <f t="shared" si="17"/>
        <v>1年追补</v>
      </c>
      <c r="AM45" s="143" t="str">
        <f t="shared" si="18"/>
        <v>新生</v>
      </c>
      <c r="AN45" s="143" t="str">
        <f t="shared" si="19"/>
        <v>新生小学国际班1年</v>
      </c>
      <c r="AO45" s="143" t="str">
        <f t="shared" si="20"/>
        <v>国际班</v>
      </c>
      <c r="AP45" s="206" t="str">
        <f t="shared" si="21"/>
        <v>1年追补国际班</v>
      </c>
      <c r="AQ45" s="206" t="str">
        <f>IF(SUMIF('7-市场业绩'!F:F,'3-收据记录表'!U45,'7-市场业绩'!I:I)&gt;0,"学习卡","老结算")</f>
        <v>学习卡</v>
      </c>
      <c r="AR45" s="206" t="str">
        <f t="shared" si="22"/>
        <v>新生小学国际班1年</v>
      </c>
      <c r="AS45" s="206" t="str">
        <f t="shared" si="3"/>
        <v>无</v>
      </c>
      <c r="AT45" s="243" t="str">
        <f t="shared" si="23"/>
        <v/>
      </c>
      <c r="AU45" s="243" t="str">
        <f t="shared" si="24"/>
        <v/>
      </c>
      <c r="AV45" s="243" t="str">
        <f t="shared" si="25"/>
        <v>0</v>
      </c>
      <c r="AW45" s="115" t="s">
        <v>2006</v>
      </c>
      <c r="AZ45" s="299">
        <v>42552</v>
      </c>
      <c r="BK45" s="118" t="s">
        <v>596</v>
      </c>
    </row>
    <row r="46" spans="1:63" ht="15" hidden="1" customHeight="1">
      <c r="A46" s="176" t="s">
        <v>1659</v>
      </c>
      <c r="B46" s="176" t="s">
        <v>1206</v>
      </c>
      <c r="C46" s="175" t="s">
        <v>17</v>
      </c>
      <c r="D46" s="176" t="s">
        <v>1205</v>
      </c>
      <c r="E46" s="176" t="s">
        <v>1134</v>
      </c>
      <c r="F46" s="184">
        <v>3316</v>
      </c>
      <c r="G46" s="176">
        <v>0</v>
      </c>
      <c r="H46" s="176">
        <v>3316</v>
      </c>
      <c r="I46" s="176">
        <v>0</v>
      </c>
      <c r="J46" s="176">
        <v>0</v>
      </c>
      <c r="K46" s="180">
        <v>42862</v>
      </c>
      <c r="L46" s="176" t="s">
        <v>1550</v>
      </c>
      <c r="M46" s="175" t="s">
        <v>1465</v>
      </c>
      <c r="N46" s="175" t="s">
        <v>1453</v>
      </c>
      <c r="O46" s="175" t="s">
        <v>1454</v>
      </c>
      <c r="P46" s="176" t="s">
        <v>1455</v>
      </c>
      <c r="Q46" s="175" t="s">
        <v>1458</v>
      </c>
      <c r="R46" s="176" t="s">
        <v>12</v>
      </c>
      <c r="S46" s="176" t="s">
        <v>1658</v>
      </c>
      <c r="T46" s="176" t="s">
        <v>1971</v>
      </c>
      <c r="U46" s="291" t="str">
        <f t="shared" si="4"/>
        <v>张松煌王雨莎</v>
      </c>
      <c r="V46" s="292">
        <f>IF(F46=0,0,SUMIFS('4-咨询师业绩明细表'!K:K,'4-咨询师业绩明细表'!E:E,E46,'4-咨询师业绩明细表'!C:C,B46))</f>
        <v>48</v>
      </c>
      <c r="W46" s="292" t="str">
        <f t="shared" si="5"/>
        <v>无</v>
      </c>
      <c r="X46" s="305"/>
      <c r="Y46" s="323">
        <f t="shared" si="6"/>
        <v>0</v>
      </c>
      <c r="Z46" s="324">
        <f t="shared" si="7"/>
        <v>0</v>
      </c>
      <c r="AA46" s="293">
        <f t="shared" si="8"/>
        <v>3316</v>
      </c>
      <c r="AB46" s="294" t="str">
        <f t="shared" si="9"/>
        <v>老生报读小学1年国际会员</v>
      </c>
      <c r="AC46" s="143" t="str">
        <f t="shared" si="10"/>
        <v>老生</v>
      </c>
      <c r="AD46" s="143" t="str">
        <f t="shared" si="11"/>
        <v>报读</v>
      </c>
      <c r="AE46" s="143" t="str">
        <f t="shared" si="12"/>
        <v>小学</v>
      </c>
      <c r="AF46" s="143" t="str">
        <f t="shared" si="13"/>
        <v>1年</v>
      </c>
      <c r="AG46" s="143" t="str">
        <f t="shared" si="14"/>
        <v>国际会员</v>
      </c>
      <c r="AH46" s="143" t="str">
        <f>IF(AB46="","",VLOOKUP(AF46,Sheet11!E:F,2,0))</f>
        <v>1年</v>
      </c>
      <c r="AI46" s="295" t="str">
        <f>IF(AG46="拼单会员","5年",IF(AB46="","",VLOOKUP(AE46&amp;AH46,Sheet11!$J$3:$K$17,2)))</f>
        <v>1年</v>
      </c>
      <c r="AJ46" s="143" t="str">
        <f t="shared" si="15"/>
        <v>国际班</v>
      </c>
      <c r="AK46" s="296" t="str">
        <f t="shared" si="16"/>
        <v>2017-05-07</v>
      </c>
      <c r="AL46" s="143" t="str">
        <f t="shared" si="17"/>
        <v>1年追补</v>
      </c>
      <c r="AM46" s="143" t="str">
        <f t="shared" si="18"/>
        <v>新生</v>
      </c>
      <c r="AN46" s="143" t="str">
        <f t="shared" si="19"/>
        <v>新生小学国际班1年</v>
      </c>
      <c r="AO46" s="143" t="str">
        <f t="shared" si="20"/>
        <v>国际班</v>
      </c>
      <c r="AP46" s="206" t="str">
        <f t="shared" si="21"/>
        <v>1年追补国际班</v>
      </c>
      <c r="AQ46" s="206" t="str">
        <f>IF(SUMIF('7-市场业绩'!F:F,'3-收据记录表'!U46,'7-市场业绩'!I:I)&gt;0,"学习卡","老结算")</f>
        <v>老结算</v>
      </c>
      <c r="AR46" s="206" t="str">
        <f t="shared" si="22"/>
        <v>1年追补国际班</v>
      </c>
      <c r="AS46" s="206" t="str">
        <f t="shared" si="3"/>
        <v>无</v>
      </c>
      <c r="AT46" s="243" t="str">
        <f t="shared" si="23"/>
        <v/>
      </c>
      <c r="AU46" s="243" t="str">
        <f t="shared" si="24"/>
        <v/>
      </c>
      <c r="AV46" s="243" t="str">
        <f t="shared" si="25"/>
        <v>0</v>
      </c>
      <c r="AW46" s="115" t="s">
        <v>2006</v>
      </c>
      <c r="AZ46" s="299">
        <v>42552</v>
      </c>
      <c r="BK46" s="118" t="s">
        <v>12</v>
      </c>
    </row>
    <row r="47" spans="1:63" ht="15" hidden="1" customHeight="1">
      <c r="A47" s="176" t="s">
        <v>1661</v>
      </c>
      <c r="B47" s="176" t="s">
        <v>1305</v>
      </c>
      <c r="C47" s="175" t="s">
        <v>17</v>
      </c>
      <c r="D47" s="176" t="s">
        <v>1304</v>
      </c>
      <c r="E47" s="176" t="s">
        <v>1134</v>
      </c>
      <c r="F47" s="184">
        <v>3316</v>
      </c>
      <c r="G47" s="176">
        <v>0</v>
      </c>
      <c r="H47" s="176">
        <v>3316</v>
      </c>
      <c r="I47" s="176">
        <v>0</v>
      </c>
      <c r="J47" s="176">
        <v>0</v>
      </c>
      <c r="K47" s="180">
        <v>42862</v>
      </c>
      <c r="L47" s="176" t="s">
        <v>1550</v>
      </c>
      <c r="M47" s="175" t="s">
        <v>1465</v>
      </c>
      <c r="N47" s="175" t="s">
        <v>1453</v>
      </c>
      <c r="O47" s="175" t="s">
        <v>1454</v>
      </c>
      <c r="P47" s="176" t="s">
        <v>1455</v>
      </c>
      <c r="Q47" s="175" t="s">
        <v>1458</v>
      </c>
      <c r="R47" s="176" t="s">
        <v>12</v>
      </c>
      <c r="S47" s="176" t="s">
        <v>1658</v>
      </c>
      <c r="T47" s="176" t="s">
        <v>1971</v>
      </c>
      <c r="U47" s="291" t="str">
        <f t="shared" si="4"/>
        <v>张松煌王雨莎</v>
      </c>
      <c r="V47" s="292">
        <f>IF(F47=0,0,SUMIFS('4-咨询师业绩明细表'!K:K,'4-咨询师业绩明细表'!E:E,E47,'4-咨询师业绩明细表'!C:C,B47))</f>
        <v>48</v>
      </c>
      <c r="W47" s="292" t="str">
        <f t="shared" si="5"/>
        <v>无</v>
      </c>
      <c r="X47" s="305"/>
      <c r="Y47" s="323">
        <f t="shared" si="6"/>
        <v>0</v>
      </c>
      <c r="Z47" s="324">
        <f t="shared" si="7"/>
        <v>0</v>
      </c>
      <c r="AA47" s="293">
        <f t="shared" si="8"/>
        <v>3316</v>
      </c>
      <c r="AB47" s="294" t="str">
        <f t="shared" si="9"/>
        <v>老生报读小学1年国际会员</v>
      </c>
      <c r="AC47" s="143" t="str">
        <f t="shared" si="10"/>
        <v>老生</v>
      </c>
      <c r="AD47" s="143" t="str">
        <f t="shared" si="11"/>
        <v>报读</v>
      </c>
      <c r="AE47" s="143" t="str">
        <f t="shared" si="12"/>
        <v>小学</v>
      </c>
      <c r="AF47" s="143" t="str">
        <f t="shared" si="13"/>
        <v>1年</v>
      </c>
      <c r="AG47" s="143" t="str">
        <f t="shared" si="14"/>
        <v>国际会员</v>
      </c>
      <c r="AH47" s="143" t="str">
        <f>IF(AB47="","",VLOOKUP(AF47,Sheet11!E:F,2,0))</f>
        <v>1年</v>
      </c>
      <c r="AI47" s="295" t="str">
        <f>IF(AG47="拼单会员","5年",IF(AB47="","",VLOOKUP(AE47&amp;AH47,Sheet11!$J$3:$K$17,2)))</f>
        <v>1年</v>
      </c>
      <c r="AJ47" s="143" t="str">
        <f t="shared" si="15"/>
        <v>国际班</v>
      </c>
      <c r="AK47" s="296" t="str">
        <f t="shared" si="16"/>
        <v>2017-05-07</v>
      </c>
      <c r="AL47" s="143" t="str">
        <f t="shared" si="17"/>
        <v>1年追补</v>
      </c>
      <c r="AM47" s="143" t="str">
        <f t="shared" si="18"/>
        <v>新生</v>
      </c>
      <c r="AN47" s="143" t="str">
        <f t="shared" si="19"/>
        <v>新生小学国际班1年</v>
      </c>
      <c r="AO47" s="143" t="str">
        <f t="shared" si="20"/>
        <v>国际班</v>
      </c>
      <c r="AP47" s="206" t="str">
        <f t="shared" si="21"/>
        <v>1年追补国际班</v>
      </c>
      <c r="AQ47" s="206" t="str">
        <f>IF(SUMIF('7-市场业绩'!F:F,'3-收据记录表'!U47,'7-市场业绩'!I:I)&gt;0,"学习卡","老结算")</f>
        <v>老结算</v>
      </c>
      <c r="AR47" s="206" t="str">
        <f t="shared" si="22"/>
        <v>1年追补国际班</v>
      </c>
      <c r="AS47" s="206" t="str">
        <f t="shared" si="3"/>
        <v>无</v>
      </c>
      <c r="AT47" s="243" t="str">
        <f t="shared" si="23"/>
        <v/>
      </c>
      <c r="AU47" s="243" t="str">
        <f t="shared" si="24"/>
        <v/>
      </c>
      <c r="AV47" s="243" t="str">
        <f t="shared" si="25"/>
        <v>0</v>
      </c>
      <c r="AW47" s="115" t="s">
        <v>2006</v>
      </c>
      <c r="AZ47" s="299">
        <v>42552</v>
      </c>
      <c r="BK47" s="118" t="s">
        <v>580</v>
      </c>
    </row>
    <row r="48" spans="1:63" ht="15" hidden="1" customHeight="1">
      <c r="A48" s="176" t="s">
        <v>1662</v>
      </c>
      <c r="B48" s="176" t="s">
        <v>1663</v>
      </c>
      <c r="C48" s="175" t="s">
        <v>17</v>
      </c>
      <c r="D48" s="176" t="s">
        <v>1664</v>
      </c>
      <c r="E48" s="176" t="s">
        <v>1134</v>
      </c>
      <c r="F48" s="184">
        <v>3316</v>
      </c>
      <c r="G48" s="176">
        <v>0</v>
      </c>
      <c r="H48" s="176">
        <v>3316</v>
      </c>
      <c r="I48" s="176">
        <v>0</v>
      </c>
      <c r="J48" s="176">
        <v>0</v>
      </c>
      <c r="K48" s="180">
        <v>42862</v>
      </c>
      <c r="L48" s="176" t="s">
        <v>1550</v>
      </c>
      <c r="M48" s="175" t="s">
        <v>1465</v>
      </c>
      <c r="N48" s="175" t="s">
        <v>1453</v>
      </c>
      <c r="O48" s="175" t="s">
        <v>1454</v>
      </c>
      <c r="P48" s="176" t="s">
        <v>1455</v>
      </c>
      <c r="Q48" s="175" t="s">
        <v>1456</v>
      </c>
      <c r="R48" s="176" t="s">
        <v>12</v>
      </c>
      <c r="S48" s="176" t="s">
        <v>1630</v>
      </c>
      <c r="T48" s="176" t="s">
        <v>1969</v>
      </c>
      <c r="U48" s="291" t="str">
        <f t="shared" si="4"/>
        <v>郑清芳</v>
      </c>
      <c r="V48" s="292">
        <f>IF(F48=0,0,SUMIFS('4-咨询师业绩明细表'!K:K,'4-咨询师业绩明细表'!E:E,E48,'4-咨询师业绩明细表'!C:C,B48))</f>
        <v>48</v>
      </c>
      <c r="W48" s="292" t="str">
        <f t="shared" si="5"/>
        <v>无</v>
      </c>
      <c r="X48" s="305">
        <v>1</v>
      </c>
      <c r="Y48" s="323">
        <f t="shared" si="6"/>
        <v>0</v>
      </c>
      <c r="Z48" s="324">
        <f t="shared" si="7"/>
        <v>0</v>
      </c>
      <c r="AA48" s="293">
        <f t="shared" si="8"/>
        <v>3316</v>
      </c>
      <c r="AB48" s="294" t="str">
        <f t="shared" si="9"/>
        <v>新生报读小学1年国际会员</v>
      </c>
      <c r="AC48" s="143" t="str">
        <f t="shared" si="10"/>
        <v>新生</v>
      </c>
      <c r="AD48" s="143" t="str">
        <f t="shared" si="11"/>
        <v>报读</v>
      </c>
      <c r="AE48" s="143" t="str">
        <f t="shared" si="12"/>
        <v>小学</v>
      </c>
      <c r="AF48" s="143" t="str">
        <f t="shared" si="13"/>
        <v>1年</v>
      </c>
      <c r="AG48" s="143" t="str">
        <f t="shared" si="14"/>
        <v>国际会员</v>
      </c>
      <c r="AH48" s="143" t="str">
        <f>IF(AB48="","",VLOOKUP(AF48,Sheet11!E:F,2,0))</f>
        <v>1年</v>
      </c>
      <c r="AI48" s="295" t="str">
        <f>IF(AG48="拼单会员","5年",IF(AB48="","",VLOOKUP(AE48&amp;AH48,Sheet11!$J$3:$K$17,2)))</f>
        <v>1年</v>
      </c>
      <c r="AJ48" s="143" t="str">
        <f t="shared" si="15"/>
        <v>国际班</v>
      </c>
      <c r="AK48" s="296" t="str">
        <f t="shared" si="16"/>
        <v>2017-05-07</v>
      </c>
      <c r="AL48" s="143" t="str">
        <f t="shared" si="17"/>
        <v>新生</v>
      </c>
      <c r="AM48" s="143" t="str">
        <f t="shared" si="18"/>
        <v>新生</v>
      </c>
      <c r="AN48" s="143" t="str">
        <f t="shared" si="19"/>
        <v>新生小学国际班5年</v>
      </c>
      <c r="AO48" s="143" t="str">
        <f t="shared" si="20"/>
        <v>国际班</v>
      </c>
      <c r="AP48" s="206" t="str">
        <f t="shared" si="21"/>
        <v>新生国际班</v>
      </c>
      <c r="AQ48" s="206" t="str">
        <f>IF(SUMIF('7-市场业绩'!F:F,'3-收据记录表'!U48,'7-市场业绩'!I:I)&gt;0,"学习卡","老结算")</f>
        <v>学习卡</v>
      </c>
      <c r="AR48" s="206" t="str">
        <f t="shared" si="22"/>
        <v>新生小学国际班5年</v>
      </c>
      <c r="AS48" s="206" t="str">
        <f t="shared" si="3"/>
        <v>无</v>
      </c>
      <c r="AT48" s="243" t="str">
        <f t="shared" si="23"/>
        <v/>
      </c>
      <c r="AU48" s="243" t="str">
        <f t="shared" si="24"/>
        <v/>
      </c>
      <c r="AV48" s="243" t="str">
        <f t="shared" si="25"/>
        <v>0</v>
      </c>
      <c r="AW48" s="115" t="s">
        <v>2006</v>
      </c>
      <c r="AZ48" s="299">
        <v>42552</v>
      </c>
      <c r="BK48" s="118" t="s">
        <v>597</v>
      </c>
    </row>
    <row r="49" spans="1:63" ht="15" hidden="1" customHeight="1">
      <c r="A49" s="176" t="s">
        <v>1665</v>
      </c>
      <c r="B49" s="176" t="s">
        <v>1666</v>
      </c>
      <c r="C49" s="175" t="s">
        <v>13</v>
      </c>
      <c r="D49" s="176" t="s">
        <v>1667</v>
      </c>
      <c r="E49" s="176" t="s">
        <v>1134</v>
      </c>
      <c r="F49" s="184">
        <v>3316</v>
      </c>
      <c r="G49" s="176">
        <v>0</v>
      </c>
      <c r="H49" s="176">
        <v>3316</v>
      </c>
      <c r="I49" s="176">
        <v>0</v>
      </c>
      <c r="J49" s="176">
        <v>0</v>
      </c>
      <c r="K49" s="180">
        <v>42862</v>
      </c>
      <c r="L49" s="176" t="s">
        <v>1550</v>
      </c>
      <c r="M49" s="175" t="s">
        <v>1465</v>
      </c>
      <c r="N49" s="175" t="s">
        <v>1453</v>
      </c>
      <c r="O49" s="175" t="s">
        <v>1454</v>
      </c>
      <c r="P49" s="176" t="s">
        <v>1455</v>
      </c>
      <c r="Q49" s="175" t="s">
        <v>1456</v>
      </c>
      <c r="R49" s="176" t="s">
        <v>12</v>
      </c>
      <c r="S49" s="176" t="s">
        <v>1551</v>
      </c>
      <c r="T49" s="176" t="s">
        <v>1965</v>
      </c>
      <c r="U49" s="291" t="str">
        <f t="shared" si="4"/>
        <v>王圆圆</v>
      </c>
      <c r="V49" s="292">
        <f>IF(F49=0,0,SUMIFS('4-咨询师业绩明细表'!K:K,'4-咨询师业绩明细表'!E:E,E49,'4-咨询师业绩明细表'!C:C,B49))</f>
        <v>48</v>
      </c>
      <c r="W49" s="292" t="str">
        <f t="shared" si="5"/>
        <v>无</v>
      </c>
      <c r="X49" s="305">
        <v>1</v>
      </c>
      <c r="Y49" s="323">
        <f t="shared" si="6"/>
        <v>0</v>
      </c>
      <c r="Z49" s="324">
        <f t="shared" si="7"/>
        <v>0</v>
      </c>
      <c r="AA49" s="293">
        <f t="shared" si="8"/>
        <v>3316</v>
      </c>
      <c r="AB49" s="294" t="str">
        <f t="shared" si="9"/>
        <v>新生报读小学1年国际会员</v>
      </c>
      <c r="AC49" s="143" t="str">
        <f t="shared" si="10"/>
        <v>新生</v>
      </c>
      <c r="AD49" s="143" t="str">
        <f t="shared" si="11"/>
        <v>报读</v>
      </c>
      <c r="AE49" s="143" t="str">
        <f t="shared" si="12"/>
        <v>小学</v>
      </c>
      <c r="AF49" s="143" t="str">
        <f t="shared" si="13"/>
        <v>1年</v>
      </c>
      <c r="AG49" s="143" t="str">
        <f t="shared" si="14"/>
        <v>国际会员</v>
      </c>
      <c r="AH49" s="143" t="str">
        <f>IF(AB49="","",VLOOKUP(AF49,Sheet11!E:F,2,0))</f>
        <v>1年</v>
      </c>
      <c r="AI49" s="295" t="str">
        <f>IF(AG49="拼单会员","5年",IF(AB49="","",VLOOKUP(AE49&amp;AH49,Sheet11!$J$3:$K$17,2)))</f>
        <v>1年</v>
      </c>
      <c r="AJ49" s="143" t="str">
        <f t="shared" si="15"/>
        <v>国际班</v>
      </c>
      <c r="AK49" s="296" t="str">
        <f t="shared" si="16"/>
        <v>2017-05-07</v>
      </c>
      <c r="AL49" s="143" t="str">
        <f t="shared" si="17"/>
        <v>新生</v>
      </c>
      <c r="AM49" s="143" t="str">
        <f t="shared" si="18"/>
        <v>新生</v>
      </c>
      <c r="AN49" s="143" t="str">
        <f t="shared" si="19"/>
        <v>新生小学国际班5年</v>
      </c>
      <c r="AO49" s="143" t="str">
        <f t="shared" si="20"/>
        <v>国际班</v>
      </c>
      <c r="AP49" s="206" t="str">
        <f t="shared" si="21"/>
        <v>新生国际班</v>
      </c>
      <c r="AQ49" s="206" t="str">
        <f>IF(SUMIF('7-市场业绩'!F:F,'3-收据记录表'!U49,'7-市场业绩'!I:I)&gt;0,"学习卡","老结算")</f>
        <v>学习卡</v>
      </c>
      <c r="AR49" s="206" t="str">
        <f t="shared" si="22"/>
        <v>新生小学国际班5年</v>
      </c>
      <c r="AS49" s="206" t="str">
        <f t="shared" si="3"/>
        <v>无</v>
      </c>
      <c r="AT49" s="243" t="str">
        <f t="shared" si="23"/>
        <v/>
      </c>
      <c r="AU49" s="243" t="str">
        <f t="shared" si="24"/>
        <v/>
      </c>
      <c r="AV49" s="243" t="str">
        <f t="shared" si="25"/>
        <v>0</v>
      </c>
      <c r="AW49" s="115" t="s">
        <v>2006</v>
      </c>
      <c r="AZ49" s="299">
        <v>42552</v>
      </c>
      <c r="BK49" s="118" t="s">
        <v>575</v>
      </c>
    </row>
    <row r="50" spans="1:63" ht="15" hidden="1" customHeight="1">
      <c r="A50" s="176" t="s">
        <v>1668</v>
      </c>
      <c r="B50" s="176" t="s">
        <v>1669</v>
      </c>
      <c r="C50" s="175" t="s">
        <v>13</v>
      </c>
      <c r="D50" s="176" t="s">
        <v>1670</v>
      </c>
      <c r="E50" s="176" t="s">
        <v>1134</v>
      </c>
      <c r="F50" s="184">
        <v>3316</v>
      </c>
      <c r="G50" s="176">
        <v>0</v>
      </c>
      <c r="H50" s="176">
        <v>3316</v>
      </c>
      <c r="I50" s="176">
        <v>0</v>
      </c>
      <c r="J50" s="176">
        <v>0</v>
      </c>
      <c r="K50" s="180">
        <v>42862</v>
      </c>
      <c r="L50" s="176" t="s">
        <v>1550</v>
      </c>
      <c r="M50" s="175" t="s">
        <v>1465</v>
      </c>
      <c r="N50" s="175" t="s">
        <v>1453</v>
      </c>
      <c r="O50" s="175" t="s">
        <v>1454</v>
      </c>
      <c r="P50" s="176" t="s">
        <v>1455</v>
      </c>
      <c r="Q50" s="175" t="s">
        <v>1456</v>
      </c>
      <c r="R50" s="176" t="s">
        <v>12</v>
      </c>
      <c r="S50" s="176" t="s">
        <v>1551</v>
      </c>
      <c r="T50" s="176" t="s">
        <v>1965</v>
      </c>
      <c r="U50" s="291" t="str">
        <f t="shared" si="4"/>
        <v>王圆圆</v>
      </c>
      <c r="V50" s="292">
        <f>IF(F50=0,0,SUMIFS('4-咨询师业绩明细表'!K:K,'4-咨询师业绩明细表'!E:E,E50,'4-咨询师业绩明细表'!C:C,B50))</f>
        <v>48</v>
      </c>
      <c r="W50" s="292" t="str">
        <f t="shared" si="5"/>
        <v>无</v>
      </c>
      <c r="X50" s="305">
        <v>1</v>
      </c>
      <c r="Y50" s="323">
        <f t="shared" si="6"/>
        <v>0</v>
      </c>
      <c r="Z50" s="324">
        <f t="shared" si="7"/>
        <v>0</v>
      </c>
      <c r="AA50" s="293">
        <f t="shared" si="8"/>
        <v>3316</v>
      </c>
      <c r="AB50" s="294" t="str">
        <f t="shared" si="9"/>
        <v>新生报读小学1年国际会员</v>
      </c>
      <c r="AC50" s="143" t="str">
        <f t="shared" si="10"/>
        <v>新生</v>
      </c>
      <c r="AD50" s="143" t="str">
        <f t="shared" si="11"/>
        <v>报读</v>
      </c>
      <c r="AE50" s="143" t="str">
        <f t="shared" si="12"/>
        <v>小学</v>
      </c>
      <c r="AF50" s="143" t="str">
        <f t="shared" si="13"/>
        <v>1年</v>
      </c>
      <c r="AG50" s="143" t="str">
        <f t="shared" si="14"/>
        <v>国际会员</v>
      </c>
      <c r="AH50" s="143" t="str">
        <f>IF(AB50="","",VLOOKUP(AF50,Sheet11!E:F,2,0))</f>
        <v>1年</v>
      </c>
      <c r="AI50" s="295" t="str">
        <f>IF(AG50="拼单会员","5年",IF(AB50="","",VLOOKUP(AE50&amp;AH50,Sheet11!$J$3:$K$17,2)))</f>
        <v>1年</v>
      </c>
      <c r="AJ50" s="143" t="str">
        <f t="shared" si="15"/>
        <v>国际班</v>
      </c>
      <c r="AK50" s="296" t="str">
        <f t="shared" si="16"/>
        <v>2017-05-07</v>
      </c>
      <c r="AL50" s="143" t="str">
        <f t="shared" si="17"/>
        <v>新生</v>
      </c>
      <c r="AM50" s="143" t="str">
        <f t="shared" si="18"/>
        <v>新生</v>
      </c>
      <c r="AN50" s="143" t="str">
        <f t="shared" si="19"/>
        <v>新生小学国际班5年</v>
      </c>
      <c r="AO50" s="143" t="str">
        <f t="shared" si="20"/>
        <v>国际班</v>
      </c>
      <c r="AP50" s="206" t="str">
        <f t="shared" si="21"/>
        <v>新生国际班</v>
      </c>
      <c r="AQ50" s="206" t="str">
        <f>IF(SUMIF('7-市场业绩'!F:F,'3-收据记录表'!U50,'7-市场业绩'!I:I)&gt;0,"学习卡","老结算")</f>
        <v>学习卡</v>
      </c>
      <c r="AR50" s="206" t="str">
        <f t="shared" si="22"/>
        <v>新生小学国际班5年</v>
      </c>
      <c r="AS50" s="206" t="str">
        <f t="shared" si="3"/>
        <v>无</v>
      </c>
      <c r="AT50" s="243" t="str">
        <f t="shared" si="23"/>
        <v/>
      </c>
      <c r="AU50" s="243" t="str">
        <f t="shared" si="24"/>
        <v/>
      </c>
      <c r="AV50" s="243" t="str">
        <f t="shared" si="25"/>
        <v>0</v>
      </c>
      <c r="AW50" s="115" t="s">
        <v>2006</v>
      </c>
      <c r="AZ50" s="299">
        <v>42552</v>
      </c>
      <c r="BK50" s="118" t="s">
        <v>575</v>
      </c>
    </row>
    <row r="51" spans="1:63" ht="15" hidden="1" customHeight="1">
      <c r="A51" s="176" t="s">
        <v>1671</v>
      </c>
      <c r="B51" s="176" t="s">
        <v>1672</v>
      </c>
      <c r="C51" s="175" t="s">
        <v>17</v>
      </c>
      <c r="D51" s="176" t="s">
        <v>1673</v>
      </c>
      <c r="E51" s="176" t="s">
        <v>1134</v>
      </c>
      <c r="F51" s="184">
        <v>3316</v>
      </c>
      <c r="G51" s="176">
        <v>0</v>
      </c>
      <c r="H51" s="176">
        <v>3316</v>
      </c>
      <c r="I51" s="176">
        <v>0</v>
      </c>
      <c r="J51" s="176">
        <v>0</v>
      </c>
      <c r="K51" s="180">
        <v>42862</v>
      </c>
      <c r="L51" s="176" t="s">
        <v>1550</v>
      </c>
      <c r="M51" s="175" t="s">
        <v>1465</v>
      </c>
      <c r="N51" s="175" t="s">
        <v>1453</v>
      </c>
      <c r="O51" s="175" t="s">
        <v>1454</v>
      </c>
      <c r="P51" s="176" t="s">
        <v>1455</v>
      </c>
      <c r="Q51" s="175" t="s">
        <v>1456</v>
      </c>
      <c r="R51" s="176" t="s">
        <v>12</v>
      </c>
      <c r="S51" s="176" t="s">
        <v>1674</v>
      </c>
      <c r="T51" s="176" t="s">
        <v>1965</v>
      </c>
      <c r="U51" s="291" t="str">
        <f t="shared" si="4"/>
        <v>王圆圆郑琴</v>
      </c>
      <c r="V51" s="292">
        <f>IF(F51=0,0,SUMIFS('4-咨询师业绩明细表'!K:K,'4-咨询师业绩明细表'!E:E,E51,'4-咨询师业绩明细表'!C:C,B51))</f>
        <v>48</v>
      </c>
      <c r="W51" s="292" t="str">
        <f t="shared" si="5"/>
        <v>无</v>
      </c>
      <c r="X51" s="305">
        <v>1</v>
      </c>
      <c r="Y51" s="323">
        <f t="shared" si="6"/>
        <v>0</v>
      </c>
      <c r="Z51" s="324">
        <f t="shared" si="7"/>
        <v>0</v>
      </c>
      <c r="AA51" s="293">
        <f t="shared" si="8"/>
        <v>3316</v>
      </c>
      <c r="AB51" s="294" t="str">
        <f t="shared" si="9"/>
        <v>新生报读小学1年国际会员</v>
      </c>
      <c r="AC51" s="143" t="str">
        <f t="shared" si="10"/>
        <v>新生</v>
      </c>
      <c r="AD51" s="143" t="str">
        <f t="shared" si="11"/>
        <v>报读</v>
      </c>
      <c r="AE51" s="143" t="str">
        <f t="shared" si="12"/>
        <v>小学</v>
      </c>
      <c r="AF51" s="143" t="str">
        <f t="shared" si="13"/>
        <v>1年</v>
      </c>
      <c r="AG51" s="143" t="str">
        <f t="shared" si="14"/>
        <v>国际会员</v>
      </c>
      <c r="AH51" s="143" t="str">
        <f>IF(AB51="","",VLOOKUP(AF51,Sheet11!E:F,2,0))</f>
        <v>1年</v>
      </c>
      <c r="AI51" s="295" t="str">
        <f>IF(AG51="拼单会员","5年",IF(AB51="","",VLOOKUP(AE51&amp;AH51,Sheet11!$J$3:$K$17,2)))</f>
        <v>1年</v>
      </c>
      <c r="AJ51" s="143" t="str">
        <f t="shared" si="15"/>
        <v>国际班</v>
      </c>
      <c r="AK51" s="296" t="str">
        <f t="shared" si="16"/>
        <v>2017-05-07</v>
      </c>
      <c r="AL51" s="143" t="str">
        <f t="shared" si="17"/>
        <v>新生</v>
      </c>
      <c r="AM51" s="143" t="str">
        <f t="shared" si="18"/>
        <v>新生</v>
      </c>
      <c r="AN51" s="143" t="str">
        <f t="shared" si="19"/>
        <v>新生小学国际班5年</v>
      </c>
      <c r="AO51" s="143" t="str">
        <f t="shared" si="20"/>
        <v>国际班</v>
      </c>
      <c r="AP51" s="206" t="str">
        <f t="shared" si="21"/>
        <v>新生国际班</v>
      </c>
      <c r="AQ51" s="206" t="str">
        <f>IF(SUMIF('7-市场业绩'!F:F,'3-收据记录表'!U51,'7-市场业绩'!I:I)&gt;0,"学习卡","老结算")</f>
        <v>老结算</v>
      </c>
      <c r="AR51" s="206" t="str">
        <f t="shared" si="22"/>
        <v>新生国际班</v>
      </c>
      <c r="AS51" s="206" t="str">
        <f t="shared" si="3"/>
        <v>无</v>
      </c>
      <c r="AT51" s="243" t="str">
        <f t="shared" si="23"/>
        <v/>
      </c>
      <c r="AU51" s="243" t="str">
        <f t="shared" si="24"/>
        <v/>
      </c>
      <c r="AV51" s="243" t="str">
        <f t="shared" si="25"/>
        <v>0</v>
      </c>
      <c r="AW51" s="115" t="s">
        <v>2006</v>
      </c>
      <c r="AZ51" s="299">
        <v>42552</v>
      </c>
      <c r="BK51" s="118" t="s">
        <v>598</v>
      </c>
    </row>
    <row r="52" spans="1:63" ht="15" hidden="1" customHeight="1">
      <c r="A52" s="176" t="s">
        <v>1675</v>
      </c>
      <c r="B52" s="176" t="s">
        <v>1676</v>
      </c>
      <c r="C52" s="175" t="s">
        <v>1603</v>
      </c>
      <c r="D52" s="176" t="s">
        <v>1677</v>
      </c>
      <c r="E52" s="176" t="s">
        <v>1476</v>
      </c>
      <c r="F52" s="184">
        <v>760</v>
      </c>
      <c r="G52" s="176">
        <v>0</v>
      </c>
      <c r="H52" s="176">
        <v>760</v>
      </c>
      <c r="I52" s="176">
        <v>0</v>
      </c>
      <c r="J52" s="176">
        <v>0</v>
      </c>
      <c r="K52" s="180">
        <v>42862</v>
      </c>
      <c r="L52" s="176" t="s">
        <v>1550</v>
      </c>
      <c r="M52" s="175" t="s">
        <v>1465</v>
      </c>
      <c r="N52" s="175" t="s">
        <v>1453</v>
      </c>
      <c r="O52" s="175" t="s">
        <v>1454</v>
      </c>
      <c r="P52" s="176" t="s">
        <v>1455</v>
      </c>
      <c r="Q52" s="175" t="s">
        <v>1456</v>
      </c>
      <c r="R52" s="176" t="s">
        <v>12</v>
      </c>
      <c r="S52" s="176" t="s">
        <v>1630</v>
      </c>
      <c r="T52" s="176" t="s">
        <v>1966</v>
      </c>
      <c r="U52" s="291" t="str">
        <f t="shared" si="4"/>
        <v>郑清芳</v>
      </c>
      <c r="V52" s="292">
        <f>IF(F52=0,0,SUMIFS('4-咨询师业绩明细表'!K:K,'4-咨询师业绩明细表'!E:E,E52,'4-咨询师业绩明细表'!C:C,B52))</f>
        <v>32</v>
      </c>
      <c r="W52" s="292" t="str">
        <f t="shared" si="5"/>
        <v>无</v>
      </c>
      <c r="X52" s="305">
        <v>1</v>
      </c>
      <c r="Y52" s="323">
        <f t="shared" si="6"/>
        <v>0</v>
      </c>
      <c r="Z52" s="324">
        <f t="shared" si="7"/>
        <v>0</v>
      </c>
      <c r="AA52" s="293">
        <f t="shared" si="8"/>
        <v>760</v>
      </c>
      <c r="AB52" s="294" t="str">
        <f t="shared" si="9"/>
        <v>新生报读幼儿1年国际会员</v>
      </c>
      <c r="AC52" s="143" t="str">
        <f t="shared" si="10"/>
        <v>新生</v>
      </c>
      <c r="AD52" s="143" t="str">
        <f t="shared" si="11"/>
        <v>报读</v>
      </c>
      <c r="AE52" s="143" t="str">
        <f t="shared" si="12"/>
        <v>幼儿</v>
      </c>
      <c r="AF52" s="143" t="str">
        <f t="shared" si="13"/>
        <v>1年</v>
      </c>
      <c r="AG52" s="143" t="str">
        <f t="shared" si="14"/>
        <v>国际会员</v>
      </c>
      <c r="AH52" s="143" t="str">
        <f>IF(AB52="","",VLOOKUP(AF52,Sheet11!E:F,2,0))</f>
        <v>1年</v>
      </c>
      <c r="AI52" s="295" t="str">
        <f>IF(AG52="拼单会员","5年",IF(AB52="","",VLOOKUP(AE52&amp;AH52,Sheet11!$J$3:$K$17,2)))</f>
        <v>1年</v>
      </c>
      <c r="AJ52" s="143" t="str">
        <f t="shared" si="15"/>
        <v>国际班</v>
      </c>
      <c r="AK52" s="296" t="str">
        <f t="shared" si="16"/>
        <v>2017-05-07</v>
      </c>
      <c r="AL52" s="143" t="str">
        <f t="shared" si="17"/>
        <v>新生</v>
      </c>
      <c r="AM52" s="143" t="str">
        <f t="shared" si="18"/>
        <v>新生</v>
      </c>
      <c r="AN52" s="143" t="str">
        <f t="shared" si="19"/>
        <v>新生小学国际班5年</v>
      </c>
      <c r="AO52" s="143" t="str">
        <f t="shared" si="20"/>
        <v>国际班</v>
      </c>
      <c r="AP52" s="206" t="str">
        <f t="shared" si="21"/>
        <v>新生国际班</v>
      </c>
      <c r="AQ52" s="206" t="str">
        <f>IF(SUMIF('7-市场业绩'!F:F,'3-收据记录表'!U52,'7-市场业绩'!I:I)&gt;0,"学习卡","老结算")</f>
        <v>学习卡</v>
      </c>
      <c r="AR52" s="206" t="str">
        <f t="shared" si="22"/>
        <v>新生小学国际班5年</v>
      </c>
      <c r="AS52" s="206" t="str">
        <f t="shared" si="3"/>
        <v>无</v>
      </c>
      <c r="AT52" s="243" t="str">
        <f t="shared" si="23"/>
        <v/>
      </c>
      <c r="AU52" s="243" t="str">
        <f t="shared" si="24"/>
        <v/>
      </c>
      <c r="AV52" s="243" t="str">
        <f t="shared" si="25"/>
        <v>无</v>
      </c>
      <c r="AW52" s="115" t="s">
        <v>2006</v>
      </c>
      <c r="AZ52" s="299">
        <v>42552</v>
      </c>
      <c r="BK52" s="118" t="s">
        <v>599</v>
      </c>
    </row>
    <row r="53" spans="1:63" ht="15" hidden="1" customHeight="1">
      <c r="A53" s="176" t="s">
        <v>1678</v>
      </c>
      <c r="B53" s="176" t="s">
        <v>1679</v>
      </c>
      <c r="C53" s="175" t="s">
        <v>1603</v>
      </c>
      <c r="D53" s="176" t="s">
        <v>1680</v>
      </c>
      <c r="E53" s="176" t="s">
        <v>1476</v>
      </c>
      <c r="F53" s="184">
        <v>760</v>
      </c>
      <c r="G53" s="176">
        <v>0</v>
      </c>
      <c r="H53" s="176">
        <v>760</v>
      </c>
      <c r="I53" s="176">
        <v>0</v>
      </c>
      <c r="J53" s="176">
        <v>0</v>
      </c>
      <c r="K53" s="180">
        <v>42862</v>
      </c>
      <c r="L53" s="176" t="s">
        <v>1550</v>
      </c>
      <c r="M53" s="175" t="s">
        <v>1465</v>
      </c>
      <c r="N53" s="175" t="s">
        <v>1453</v>
      </c>
      <c r="O53" s="175" t="s">
        <v>1454</v>
      </c>
      <c r="P53" s="176" t="s">
        <v>1455</v>
      </c>
      <c r="Q53" s="175" t="s">
        <v>1456</v>
      </c>
      <c r="R53" s="176" t="s">
        <v>12</v>
      </c>
      <c r="S53" s="176" t="s">
        <v>1564</v>
      </c>
      <c r="T53" s="176" t="s">
        <v>1972</v>
      </c>
      <c r="U53" s="291" t="str">
        <f t="shared" si="4"/>
        <v>翟志翔</v>
      </c>
      <c r="V53" s="292">
        <f>IF(F53=0,0,SUMIFS('4-咨询师业绩明细表'!K:K,'4-咨询师业绩明细表'!E:E,E53,'4-咨询师业绩明细表'!C:C,B53))</f>
        <v>32</v>
      </c>
      <c r="W53" s="292" t="str">
        <f t="shared" si="5"/>
        <v>无</v>
      </c>
      <c r="X53" s="305">
        <v>1</v>
      </c>
      <c r="Y53" s="323">
        <f t="shared" si="6"/>
        <v>0</v>
      </c>
      <c r="Z53" s="324">
        <f t="shared" si="7"/>
        <v>0</v>
      </c>
      <c r="AA53" s="293">
        <f t="shared" si="8"/>
        <v>760</v>
      </c>
      <c r="AB53" s="294" t="str">
        <f t="shared" si="9"/>
        <v>新生报读幼儿1年国际会员</v>
      </c>
      <c r="AC53" s="143" t="str">
        <f t="shared" si="10"/>
        <v>新生</v>
      </c>
      <c r="AD53" s="143" t="str">
        <f t="shared" si="11"/>
        <v>报读</v>
      </c>
      <c r="AE53" s="143" t="str">
        <f t="shared" si="12"/>
        <v>幼儿</v>
      </c>
      <c r="AF53" s="143" t="str">
        <f t="shared" si="13"/>
        <v>1年</v>
      </c>
      <c r="AG53" s="143" t="str">
        <f t="shared" si="14"/>
        <v>国际会员</v>
      </c>
      <c r="AH53" s="143" t="str">
        <f>IF(AB53="","",VLOOKUP(AF53,Sheet11!E:F,2,0))</f>
        <v>1年</v>
      </c>
      <c r="AI53" s="295" t="str">
        <f>IF(AG53="拼单会员","5年",IF(AB53="","",VLOOKUP(AE53&amp;AH53,Sheet11!$J$3:$K$17,2)))</f>
        <v>1年</v>
      </c>
      <c r="AJ53" s="143" t="str">
        <f t="shared" si="15"/>
        <v>国际班</v>
      </c>
      <c r="AK53" s="296" t="str">
        <f t="shared" si="16"/>
        <v>2017-05-07</v>
      </c>
      <c r="AL53" s="143" t="str">
        <f t="shared" si="17"/>
        <v>新生</v>
      </c>
      <c r="AM53" s="143" t="str">
        <f t="shared" si="18"/>
        <v>新生</v>
      </c>
      <c r="AN53" s="143" t="str">
        <f t="shared" si="19"/>
        <v>新生小学国际班5年</v>
      </c>
      <c r="AO53" s="143" t="str">
        <f t="shared" si="20"/>
        <v>国际班</v>
      </c>
      <c r="AP53" s="206" t="str">
        <f t="shared" si="21"/>
        <v>新生国际班</v>
      </c>
      <c r="AQ53" s="206" t="str">
        <f>IF(SUMIF('7-市场业绩'!F:F,'3-收据记录表'!U53,'7-市场业绩'!I:I)&gt;0,"学习卡","老结算")</f>
        <v>学习卡</v>
      </c>
      <c r="AR53" s="206" t="str">
        <f t="shared" si="22"/>
        <v>新生小学国际班5年</v>
      </c>
      <c r="AS53" s="206" t="str">
        <f t="shared" si="3"/>
        <v>无</v>
      </c>
      <c r="AT53" s="243" t="str">
        <f t="shared" si="23"/>
        <v/>
      </c>
      <c r="AU53" s="243" t="str">
        <f t="shared" si="24"/>
        <v/>
      </c>
      <c r="AV53" s="243" t="str">
        <f t="shared" si="25"/>
        <v>无</v>
      </c>
      <c r="AW53" s="115" t="s">
        <v>2006</v>
      </c>
      <c r="AZ53" s="299">
        <v>42552</v>
      </c>
      <c r="BK53" s="118" t="s">
        <v>600</v>
      </c>
    </row>
    <row r="54" spans="1:63" ht="15" hidden="1" customHeight="1">
      <c r="A54" s="176" t="s">
        <v>1681</v>
      </c>
      <c r="B54" s="176" t="s">
        <v>1682</v>
      </c>
      <c r="C54" s="175" t="s">
        <v>1603</v>
      </c>
      <c r="D54" s="176" t="s">
        <v>1683</v>
      </c>
      <c r="E54" s="176" t="s">
        <v>1476</v>
      </c>
      <c r="F54" s="184">
        <v>760</v>
      </c>
      <c r="G54" s="176">
        <v>0</v>
      </c>
      <c r="H54" s="176">
        <v>760</v>
      </c>
      <c r="I54" s="176">
        <v>0</v>
      </c>
      <c r="J54" s="176">
        <v>0</v>
      </c>
      <c r="K54" s="180">
        <v>42862</v>
      </c>
      <c r="L54" s="176" t="s">
        <v>1550</v>
      </c>
      <c r="M54" s="175" t="s">
        <v>1465</v>
      </c>
      <c r="N54" s="175" t="s">
        <v>1453</v>
      </c>
      <c r="O54" s="175" t="s">
        <v>1454</v>
      </c>
      <c r="P54" s="176" t="s">
        <v>1455</v>
      </c>
      <c r="Q54" s="175" t="s">
        <v>1456</v>
      </c>
      <c r="R54" s="176" t="s">
        <v>12</v>
      </c>
      <c r="S54" s="176" t="s">
        <v>1564</v>
      </c>
      <c r="T54" s="176" t="s">
        <v>1972</v>
      </c>
      <c r="U54" s="291" t="str">
        <f t="shared" si="4"/>
        <v>翟志翔</v>
      </c>
      <c r="V54" s="292">
        <f>IF(F54=0,0,SUMIFS('4-咨询师业绩明细表'!K:K,'4-咨询师业绩明细表'!E:E,E54,'4-咨询师业绩明细表'!C:C,B54))</f>
        <v>32</v>
      </c>
      <c r="W54" s="292" t="str">
        <f t="shared" si="5"/>
        <v>无</v>
      </c>
      <c r="X54" s="305">
        <v>1</v>
      </c>
      <c r="Y54" s="323">
        <f t="shared" si="6"/>
        <v>0</v>
      </c>
      <c r="Z54" s="324">
        <f t="shared" si="7"/>
        <v>0</v>
      </c>
      <c r="AA54" s="293">
        <f t="shared" si="8"/>
        <v>760</v>
      </c>
      <c r="AB54" s="294" t="str">
        <f t="shared" si="9"/>
        <v>新生报读幼儿1年国际会员</v>
      </c>
      <c r="AC54" s="143" t="str">
        <f t="shared" si="10"/>
        <v>新生</v>
      </c>
      <c r="AD54" s="143" t="str">
        <f t="shared" si="11"/>
        <v>报读</v>
      </c>
      <c r="AE54" s="143" t="str">
        <f t="shared" si="12"/>
        <v>幼儿</v>
      </c>
      <c r="AF54" s="143" t="str">
        <f t="shared" si="13"/>
        <v>1年</v>
      </c>
      <c r="AG54" s="143" t="str">
        <f t="shared" si="14"/>
        <v>国际会员</v>
      </c>
      <c r="AH54" s="143" t="str">
        <f>IF(AB54="","",VLOOKUP(AF54,Sheet11!E:F,2,0))</f>
        <v>1年</v>
      </c>
      <c r="AI54" s="295" t="str">
        <f>IF(AG54="拼单会员","5年",IF(AB54="","",VLOOKUP(AE54&amp;AH54,Sheet11!$J$3:$K$17,2)))</f>
        <v>1年</v>
      </c>
      <c r="AJ54" s="143" t="str">
        <f t="shared" si="15"/>
        <v>国际班</v>
      </c>
      <c r="AK54" s="296" t="str">
        <f t="shared" si="16"/>
        <v>2017-05-07</v>
      </c>
      <c r="AL54" s="143" t="str">
        <f t="shared" si="17"/>
        <v>新生</v>
      </c>
      <c r="AM54" s="143" t="str">
        <f t="shared" si="18"/>
        <v>新生</v>
      </c>
      <c r="AN54" s="143" t="str">
        <f t="shared" si="19"/>
        <v>新生小学国际班5年</v>
      </c>
      <c r="AO54" s="143" t="str">
        <f t="shared" si="20"/>
        <v>国际班</v>
      </c>
      <c r="AP54" s="206" t="str">
        <f t="shared" si="21"/>
        <v>新生国际班</v>
      </c>
      <c r="AQ54" s="206" t="str">
        <f>IF(SUMIF('7-市场业绩'!F:F,'3-收据记录表'!U54,'7-市场业绩'!I:I)&gt;0,"学习卡","老结算")</f>
        <v>学习卡</v>
      </c>
      <c r="AR54" s="206" t="str">
        <f t="shared" si="22"/>
        <v>新生小学国际班5年</v>
      </c>
      <c r="AS54" s="206" t="str">
        <f t="shared" si="3"/>
        <v>无</v>
      </c>
      <c r="AT54" s="243" t="str">
        <f t="shared" si="23"/>
        <v/>
      </c>
      <c r="AU54" s="243" t="str">
        <f t="shared" si="24"/>
        <v/>
      </c>
      <c r="AV54" s="243" t="str">
        <f t="shared" si="25"/>
        <v>无</v>
      </c>
      <c r="AW54" s="115" t="s">
        <v>2006</v>
      </c>
      <c r="AZ54" s="299">
        <v>42552</v>
      </c>
      <c r="BK54" s="118" t="s">
        <v>601</v>
      </c>
    </row>
    <row r="55" spans="1:63" ht="15" hidden="1" customHeight="1">
      <c r="A55" s="176" t="s">
        <v>1684</v>
      </c>
      <c r="B55" s="176" t="s">
        <v>1685</v>
      </c>
      <c r="C55" s="175" t="s">
        <v>1603</v>
      </c>
      <c r="D55" s="176" t="s">
        <v>1686</v>
      </c>
      <c r="E55" s="176" t="s">
        <v>1476</v>
      </c>
      <c r="F55" s="184">
        <v>760</v>
      </c>
      <c r="G55" s="176">
        <v>0</v>
      </c>
      <c r="H55" s="176">
        <v>760</v>
      </c>
      <c r="I55" s="176">
        <v>0</v>
      </c>
      <c r="J55" s="176">
        <v>0</v>
      </c>
      <c r="K55" s="180">
        <v>42862</v>
      </c>
      <c r="L55" s="176" t="s">
        <v>1550</v>
      </c>
      <c r="M55" s="175" t="s">
        <v>1465</v>
      </c>
      <c r="N55" s="175" t="s">
        <v>1453</v>
      </c>
      <c r="O55" s="175" t="s">
        <v>1454</v>
      </c>
      <c r="P55" s="176" t="s">
        <v>1455</v>
      </c>
      <c r="Q55" s="175" t="s">
        <v>1456</v>
      </c>
      <c r="R55" s="176" t="s">
        <v>12</v>
      </c>
      <c r="S55" s="176" t="s">
        <v>1630</v>
      </c>
      <c r="T55" s="176" t="s">
        <v>1966</v>
      </c>
      <c r="U55" s="291" t="str">
        <f t="shared" si="4"/>
        <v>郑清芳</v>
      </c>
      <c r="V55" s="292">
        <f>IF(F55=0,0,SUMIFS('4-咨询师业绩明细表'!K:K,'4-咨询师业绩明细表'!E:E,E55,'4-咨询师业绩明细表'!C:C,B55))</f>
        <v>32</v>
      </c>
      <c r="W55" s="292" t="str">
        <f t="shared" si="5"/>
        <v>无</v>
      </c>
      <c r="X55" s="305">
        <v>1</v>
      </c>
      <c r="Y55" s="323">
        <f t="shared" si="6"/>
        <v>0</v>
      </c>
      <c r="Z55" s="324">
        <f t="shared" si="7"/>
        <v>0</v>
      </c>
      <c r="AA55" s="293">
        <f t="shared" si="8"/>
        <v>760</v>
      </c>
      <c r="AB55" s="294" t="str">
        <f t="shared" si="9"/>
        <v>新生报读幼儿1年国际会员</v>
      </c>
      <c r="AC55" s="143" t="str">
        <f t="shared" si="10"/>
        <v>新生</v>
      </c>
      <c r="AD55" s="143" t="str">
        <f t="shared" si="11"/>
        <v>报读</v>
      </c>
      <c r="AE55" s="143" t="str">
        <f t="shared" si="12"/>
        <v>幼儿</v>
      </c>
      <c r="AF55" s="143" t="str">
        <f t="shared" si="13"/>
        <v>1年</v>
      </c>
      <c r="AG55" s="143" t="str">
        <f t="shared" si="14"/>
        <v>国际会员</v>
      </c>
      <c r="AH55" s="143" t="str">
        <f>IF(AB55="","",VLOOKUP(AF55,Sheet11!E:F,2,0))</f>
        <v>1年</v>
      </c>
      <c r="AI55" s="295" t="str">
        <f>IF(AG55="拼单会员","5年",IF(AB55="","",VLOOKUP(AE55&amp;AH55,Sheet11!$J$3:$K$17,2)))</f>
        <v>1年</v>
      </c>
      <c r="AJ55" s="143" t="str">
        <f t="shared" si="15"/>
        <v>国际班</v>
      </c>
      <c r="AK55" s="296" t="str">
        <f t="shared" si="16"/>
        <v>2017-05-07</v>
      </c>
      <c r="AL55" s="143" t="str">
        <f t="shared" si="17"/>
        <v>新生</v>
      </c>
      <c r="AM55" s="143" t="str">
        <f t="shared" si="18"/>
        <v>新生</v>
      </c>
      <c r="AN55" s="143" t="str">
        <f t="shared" si="19"/>
        <v>新生小学国际班5年</v>
      </c>
      <c r="AO55" s="143" t="str">
        <f t="shared" si="20"/>
        <v>国际班</v>
      </c>
      <c r="AP55" s="206" t="str">
        <f t="shared" si="21"/>
        <v>新生国际班</v>
      </c>
      <c r="AQ55" s="206" t="str">
        <f>IF(SUMIF('7-市场业绩'!F:F,'3-收据记录表'!U55,'7-市场业绩'!I:I)&gt;0,"学习卡","老结算")</f>
        <v>学习卡</v>
      </c>
      <c r="AR55" s="206" t="str">
        <f t="shared" si="22"/>
        <v>新生小学国际班5年</v>
      </c>
      <c r="AS55" s="206" t="str">
        <f t="shared" si="3"/>
        <v>无</v>
      </c>
      <c r="AT55" s="243" t="str">
        <f t="shared" si="23"/>
        <v/>
      </c>
      <c r="AU55" s="243" t="str">
        <f t="shared" si="24"/>
        <v/>
      </c>
      <c r="AV55" s="243" t="str">
        <f t="shared" si="25"/>
        <v>无</v>
      </c>
      <c r="AW55" s="115" t="s">
        <v>2006</v>
      </c>
      <c r="AZ55" s="299">
        <v>42552</v>
      </c>
      <c r="BK55" s="118" t="s">
        <v>602</v>
      </c>
    </row>
    <row r="56" spans="1:63" ht="15" hidden="1" customHeight="1">
      <c r="A56" s="176" t="s">
        <v>1687</v>
      </c>
      <c r="B56" s="176" t="s">
        <v>1688</v>
      </c>
      <c r="C56" s="175" t="s">
        <v>1603</v>
      </c>
      <c r="D56" s="176" t="s">
        <v>1689</v>
      </c>
      <c r="E56" s="176" t="s">
        <v>12</v>
      </c>
      <c r="F56" s="184">
        <v>230</v>
      </c>
      <c r="G56" s="176">
        <v>0</v>
      </c>
      <c r="H56" s="176">
        <v>230</v>
      </c>
      <c r="I56" s="176">
        <v>0</v>
      </c>
      <c r="J56" s="176">
        <v>0</v>
      </c>
      <c r="K56" s="180">
        <v>42865</v>
      </c>
      <c r="L56" s="176" t="s">
        <v>1550</v>
      </c>
      <c r="M56" s="175" t="s">
        <v>1461</v>
      </c>
      <c r="N56" s="175" t="s">
        <v>1453</v>
      </c>
      <c r="O56" s="175" t="s">
        <v>1454</v>
      </c>
      <c r="P56" s="176" t="s">
        <v>1605</v>
      </c>
      <c r="Q56" s="175" t="s">
        <v>1458</v>
      </c>
      <c r="R56" s="176" t="s">
        <v>12</v>
      </c>
      <c r="S56" s="176" t="s">
        <v>1606</v>
      </c>
      <c r="T56" s="176" t="s">
        <v>1690</v>
      </c>
      <c r="U56" s="291" t="str">
        <f t="shared" si="4"/>
        <v>吴逸芬</v>
      </c>
      <c r="V56" s="292">
        <f>IF(F56=0,0,SUMIFS('4-咨询师业绩明细表'!K:K,'4-咨询师业绩明细表'!E:E,E56,'4-咨询师业绩明细表'!C:C,B56))</f>
        <v>0</v>
      </c>
      <c r="W56" s="292" t="str">
        <f t="shared" si="5"/>
        <v/>
      </c>
      <c r="X56" s="305"/>
      <c r="Y56" s="323">
        <f t="shared" si="6"/>
        <v>0</v>
      </c>
      <c r="Z56" s="324">
        <f t="shared" si="7"/>
        <v>230</v>
      </c>
      <c r="AA56" s="293">
        <f t="shared" si="8"/>
        <v>0</v>
      </c>
      <c r="AB56" s="294" t="str">
        <f t="shared" si="9"/>
        <v/>
      </c>
      <c r="AC56" s="143" t="str">
        <f t="shared" si="10"/>
        <v>教材</v>
      </c>
      <c r="AD56" s="143" t="str">
        <f t="shared" si="11"/>
        <v>23</v>
      </c>
      <c r="AE56" s="143" t="str">
        <f t="shared" si="12"/>
        <v>0</v>
      </c>
      <c r="AF56" s="143" t="str">
        <f t="shared" si="13"/>
        <v/>
      </c>
      <c r="AG56" s="143" t="str">
        <f t="shared" si="14"/>
        <v/>
      </c>
      <c r="AH56" s="143" t="str">
        <f>IF(AB56="","",VLOOKUP(AF56,Sheet11!E:F,2,0))</f>
        <v/>
      </c>
      <c r="AI56" s="295" t="str">
        <f>IF(AG56="拼单会员","5年",IF(AB56="","",VLOOKUP(AE56&amp;AH56,Sheet11!$J$3:$K$17,2)))</f>
        <v/>
      </c>
      <c r="AJ56" s="143" t="str">
        <f t="shared" si="15"/>
        <v/>
      </c>
      <c r="AK56" s="296" t="str">
        <f t="shared" si="16"/>
        <v/>
      </c>
      <c r="AL56" s="143" t="str">
        <f t="shared" si="17"/>
        <v/>
      </c>
      <c r="AM56" s="143" t="str">
        <f t="shared" si="18"/>
        <v/>
      </c>
      <c r="AN56" s="143" t="str">
        <f t="shared" si="19"/>
        <v/>
      </c>
      <c r="AO56" s="143" t="str">
        <f t="shared" si="20"/>
        <v/>
      </c>
      <c r="AP56" s="206" t="str">
        <f t="shared" si="21"/>
        <v/>
      </c>
      <c r="AQ56" s="206" t="str">
        <f>IF(SUMIF('7-市场业绩'!F:F,'3-收据记录表'!U56,'7-市场业绩'!I:I)&gt;0,"学习卡","老结算")</f>
        <v>学习卡</v>
      </c>
      <c r="AR56" s="206" t="str">
        <f t="shared" si="22"/>
        <v/>
      </c>
      <c r="AS56" s="206" t="str">
        <f t="shared" si="3"/>
        <v>无</v>
      </c>
      <c r="AT56" s="243" t="str">
        <f t="shared" si="23"/>
        <v/>
      </c>
      <c r="AU56" s="243" t="str">
        <f t="shared" si="24"/>
        <v/>
      </c>
      <c r="AV56" s="243" t="str">
        <f t="shared" si="25"/>
        <v>无</v>
      </c>
      <c r="AZ56" s="299">
        <v>42552</v>
      </c>
      <c r="BK56" s="118" t="s">
        <v>603</v>
      </c>
    </row>
    <row r="57" spans="1:63" ht="15" hidden="1" customHeight="1">
      <c r="A57" s="176" t="s">
        <v>1691</v>
      </c>
      <c r="B57" s="176" t="s">
        <v>1692</v>
      </c>
      <c r="C57" s="175" t="s">
        <v>1603</v>
      </c>
      <c r="D57" s="176" t="s">
        <v>1693</v>
      </c>
      <c r="E57" s="176" t="s">
        <v>1476</v>
      </c>
      <c r="F57" s="184">
        <v>760</v>
      </c>
      <c r="G57" s="176">
        <v>0</v>
      </c>
      <c r="H57" s="176">
        <v>760</v>
      </c>
      <c r="I57" s="176">
        <v>0</v>
      </c>
      <c r="J57" s="176">
        <v>0</v>
      </c>
      <c r="K57" s="180">
        <v>42862</v>
      </c>
      <c r="L57" s="176" t="s">
        <v>1550</v>
      </c>
      <c r="M57" s="175" t="s">
        <v>1465</v>
      </c>
      <c r="N57" s="175" t="s">
        <v>1453</v>
      </c>
      <c r="O57" s="175" t="s">
        <v>1454</v>
      </c>
      <c r="P57" s="176" t="s">
        <v>1455</v>
      </c>
      <c r="Q57" s="175" t="s">
        <v>1456</v>
      </c>
      <c r="R57" s="176" t="s">
        <v>12</v>
      </c>
      <c r="S57" s="176" t="s">
        <v>1630</v>
      </c>
      <c r="T57" s="176" t="s">
        <v>1966</v>
      </c>
      <c r="U57" s="291" t="str">
        <f t="shared" si="4"/>
        <v>郑清芳</v>
      </c>
      <c r="V57" s="292">
        <f>IF(F57=0,0,SUMIFS('4-咨询师业绩明细表'!K:K,'4-咨询师业绩明细表'!E:E,E57,'4-咨询师业绩明细表'!C:C,B57))</f>
        <v>32</v>
      </c>
      <c r="W57" s="292" t="str">
        <f t="shared" si="5"/>
        <v>无</v>
      </c>
      <c r="X57" s="305">
        <v>1</v>
      </c>
      <c r="Y57" s="323">
        <f t="shared" si="6"/>
        <v>0</v>
      </c>
      <c r="Z57" s="324">
        <f t="shared" si="7"/>
        <v>0</v>
      </c>
      <c r="AA57" s="293">
        <f t="shared" si="8"/>
        <v>760</v>
      </c>
      <c r="AB57" s="294" t="str">
        <f t="shared" si="9"/>
        <v>新生报读幼儿1年国际会员</v>
      </c>
      <c r="AC57" s="143" t="str">
        <f t="shared" si="10"/>
        <v>新生</v>
      </c>
      <c r="AD57" s="143" t="str">
        <f t="shared" si="11"/>
        <v>报读</v>
      </c>
      <c r="AE57" s="143" t="str">
        <f t="shared" si="12"/>
        <v>幼儿</v>
      </c>
      <c r="AF57" s="143" t="str">
        <f t="shared" si="13"/>
        <v>1年</v>
      </c>
      <c r="AG57" s="143" t="str">
        <f t="shared" si="14"/>
        <v>国际会员</v>
      </c>
      <c r="AH57" s="143" t="str">
        <f>IF(AB57="","",VLOOKUP(AF57,Sheet11!E:F,2,0))</f>
        <v>1年</v>
      </c>
      <c r="AI57" s="295" t="str">
        <f>IF(AG57="拼单会员","5年",IF(AB57="","",VLOOKUP(AE57&amp;AH57,Sheet11!$J$3:$K$17,2)))</f>
        <v>1年</v>
      </c>
      <c r="AJ57" s="143" t="str">
        <f t="shared" si="15"/>
        <v>国际班</v>
      </c>
      <c r="AK57" s="296" t="str">
        <f t="shared" si="16"/>
        <v>2017-05-07</v>
      </c>
      <c r="AL57" s="143" t="str">
        <f t="shared" si="17"/>
        <v>新生</v>
      </c>
      <c r="AM57" s="143" t="str">
        <f t="shared" si="18"/>
        <v>新生</v>
      </c>
      <c r="AN57" s="143" t="str">
        <f t="shared" si="19"/>
        <v>新生小学国际班5年</v>
      </c>
      <c r="AO57" s="143" t="str">
        <f t="shared" si="20"/>
        <v>国际班</v>
      </c>
      <c r="AP57" s="206" t="str">
        <f t="shared" si="21"/>
        <v>新生国际班</v>
      </c>
      <c r="AQ57" s="206" t="str">
        <f>IF(SUMIF('7-市场业绩'!F:F,'3-收据记录表'!U57,'7-市场业绩'!I:I)&gt;0,"学习卡","老结算")</f>
        <v>学习卡</v>
      </c>
      <c r="AR57" s="206" t="str">
        <f t="shared" si="22"/>
        <v>新生小学国际班5年</v>
      </c>
      <c r="AS57" s="206" t="str">
        <f t="shared" si="3"/>
        <v>无</v>
      </c>
      <c r="AT57" s="243" t="str">
        <f t="shared" si="23"/>
        <v/>
      </c>
      <c r="AU57" s="243" t="str">
        <f t="shared" si="24"/>
        <v/>
      </c>
      <c r="AV57" s="243" t="str">
        <f t="shared" si="25"/>
        <v>无</v>
      </c>
      <c r="AW57" s="115" t="s">
        <v>2006</v>
      </c>
      <c r="AZ57" s="299">
        <v>42552</v>
      </c>
      <c r="BK57" s="118" t="s">
        <v>604</v>
      </c>
    </row>
    <row r="58" spans="1:63" ht="15" hidden="1" customHeight="1">
      <c r="A58" s="176" t="s">
        <v>1694</v>
      </c>
      <c r="B58" s="176" t="s">
        <v>1695</v>
      </c>
      <c r="C58" s="175" t="s">
        <v>17</v>
      </c>
      <c r="D58" s="176" t="s">
        <v>1696</v>
      </c>
      <c r="E58" s="176" t="s">
        <v>1134</v>
      </c>
      <c r="F58" s="184">
        <v>3316</v>
      </c>
      <c r="G58" s="176">
        <v>0</v>
      </c>
      <c r="H58" s="176">
        <v>3316</v>
      </c>
      <c r="I58" s="176">
        <v>0</v>
      </c>
      <c r="J58" s="176">
        <v>0</v>
      </c>
      <c r="K58" s="180">
        <v>42862</v>
      </c>
      <c r="L58" s="176" t="s">
        <v>1550</v>
      </c>
      <c r="M58" s="175" t="s">
        <v>1465</v>
      </c>
      <c r="N58" s="175" t="s">
        <v>1453</v>
      </c>
      <c r="O58" s="175" t="s">
        <v>1454</v>
      </c>
      <c r="P58" s="176" t="s">
        <v>1455</v>
      </c>
      <c r="Q58" s="175" t="s">
        <v>1456</v>
      </c>
      <c r="R58" s="176" t="s">
        <v>12</v>
      </c>
      <c r="S58" s="176" t="s">
        <v>1564</v>
      </c>
      <c r="T58" s="176" t="s">
        <v>1962</v>
      </c>
      <c r="U58" s="291" t="str">
        <f t="shared" si="4"/>
        <v>翟志翔</v>
      </c>
      <c r="V58" s="292">
        <f>IF(F58=0,0,SUMIFS('4-咨询师业绩明细表'!K:K,'4-咨询师业绩明细表'!E:E,E58,'4-咨询师业绩明细表'!C:C,B58))</f>
        <v>48</v>
      </c>
      <c r="W58" s="292" t="str">
        <f t="shared" si="5"/>
        <v>无</v>
      </c>
      <c r="X58" s="305">
        <v>1</v>
      </c>
      <c r="Y58" s="323">
        <f t="shared" si="6"/>
        <v>0</v>
      </c>
      <c r="Z58" s="324">
        <f t="shared" si="7"/>
        <v>0</v>
      </c>
      <c r="AA58" s="293">
        <f t="shared" si="8"/>
        <v>3316</v>
      </c>
      <c r="AB58" s="294" t="str">
        <f t="shared" si="9"/>
        <v>新生报读小学1年国际会员</v>
      </c>
      <c r="AC58" s="143" t="str">
        <f t="shared" si="10"/>
        <v>新生</v>
      </c>
      <c r="AD58" s="143" t="str">
        <f t="shared" si="11"/>
        <v>报读</v>
      </c>
      <c r="AE58" s="143" t="str">
        <f t="shared" si="12"/>
        <v>小学</v>
      </c>
      <c r="AF58" s="143" t="str">
        <f t="shared" si="13"/>
        <v>1年</v>
      </c>
      <c r="AG58" s="143" t="str">
        <f t="shared" si="14"/>
        <v>国际会员</v>
      </c>
      <c r="AH58" s="143" t="str">
        <f>IF(AB58="","",VLOOKUP(AF58,Sheet11!E:F,2,0))</f>
        <v>1年</v>
      </c>
      <c r="AI58" s="295" t="str">
        <f>IF(AG58="拼单会员","5年",IF(AB58="","",VLOOKUP(AE58&amp;AH58,Sheet11!$J$3:$K$17,2)))</f>
        <v>1年</v>
      </c>
      <c r="AJ58" s="143" t="str">
        <f t="shared" si="15"/>
        <v>国际班</v>
      </c>
      <c r="AK58" s="296" t="str">
        <f t="shared" si="16"/>
        <v>2017-05-07</v>
      </c>
      <c r="AL58" s="143" t="str">
        <f t="shared" si="17"/>
        <v>新生</v>
      </c>
      <c r="AM58" s="143" t="str">
        <f t="shared" si="18"/>
        <v>新生</v>
      </c>
      <c r="AN58" s="143" t="str">
        <f t="shared" si="19"/>
        <v>新生小学国际班5年</v>
      </c>
      <c r="AO58" s="143" t="str">
        <f t="shared" si="20"/>
        <v>国际班</v>
      </c>
      <c r="AP58" s="206" t="str">
        <f t="shared" si="21"/>
        <v>新生国际班</v>
      </c>
      <c r="AQ58" s="206" t="str">
        <f>IF(SUMIF('7-市场业绩'!F:F,'3-收据记录表'!U58,'7-市场业绩'!I:I)&gt;0,"学习卡","老结算")</f>
        <v>学习卡</v>
      </c>
      <c r="AR58" s="206" t="str">
        <f t="shared" si="22"/>
        <v>新生小学国际班5年</v>
      </c>
      <c r="AS58" s="243" t="str">
        <f t="shared" ref="AS58:AS66" si="26">MID(T58,FIND("@",SUBSTITUTE(T58,"：","@",4))+1,FIND("@",SUBSTITUTE(T58,"）","@",6))-FIND("@",SUBSTITUTE(T58,"：","@",4))-1)</f>
        <v>0</v>
      </c>
      <c r="AT58" s="243" t="str">
        <f t="shared" si="23"/>
        <v/>
      </c>
      <c r="AU58" s="243" t="str">
        <f t="shared" si="24"/>
        <v/>
      </c>
      <c r="AV58" s="243" t="str">
        <f t="shared" si="25"/>
        <v>0</v>
      </c>
      <c r="AW58" s="115" t="s">
        <v>2006</v>
      </c>
      <c r="AZ58" s="299">
        <v>42552</v>
      </c>
      <c r="BK58" s="118" t="s">
        <v>12</v>
      </c>
    </row>
    <row r="59" spans="1:63" ht="15" hidden="1" customHeight="1">
      <c r="A59" s="176" t="s">
        <v>1697</v>
      </c>
      <c r="B59" s="176" t="s">
        <v>1640</v>
      </c>
      <c r="C59" s="175" t="s">
        <v>17</v>
      </c>
      <c r="D59" s="176" t="s">
        <v>1641</v>
      </c>
      <c r="E59" s="176" t="s">
        <v>1134</v>
      </c>
      <c r="F59" s="184">
        <v>3316</v>
      </c>
      <c r="G59" s="176">
        <v>3316</v>
      </c>
      <c r="H59" s="176">
        <v>0</v>
      </c>
      <c r="I59" s="176">
        <v>0</v>
      </c>
      <c r="J59" s="176">
        <v>0</v>
      </c>
      <c r="K59" s="180">
        <v>42862</v>
      </c>
      <c r="L59" s="176" t="s">
        <v>1550</v>
      </c>
      <c r="M59" s="175" t="s">
        <v>1465</v>
      </c>
      <c r="N59" s="175" t="s">
        <v>1453</v>
      </c>
      <c r="O59" s="175" t="s">
        <v>1454</v>
      </c>
      <c r="P59" s="176" t="s">
        <v>555</v>
      </c>
      <c r="Q59" s="175" t="s">
        <v>1456</v>
      </c>
      <c r="R59" s="176" t="s">
        <v>12</v>
      </c>
      <c r="S59" s="176" t="s">
        <v>1658</v>
      </c>
      <c r="T59" s="176" t="s">
        <v>1973</v>
      </c>
      <c r="U59" s="291" t="str">
        <f t="shared" si="4"/>
        <v>张松煌王雨莎</v>
      </c>
      <c r="V59" s="292">
        <f>IF(F59=0,0,SUMIFS('4-咨询师业绩明细表'!K:K,'4-咨询师业绩明细表'!E:E,E59,'4-咨询师业绩明细表'!C:C,B59))</f>
        <v>48</v>
      </c>
      <c r="W59" s="292" t="str">
        <f t="shared" si="5"/>
        <v>潘浩智</v>
      </c>
      <c r="X59" s="305">
        <v>1</v>
      </c>
      <c r="Y59" s="323">
        <f t="shared" si="6"/>
        <v>0</v>
      </c>
      <c r="Z59" s="324">
        <f t="shared" si="7"/>
        <v>0</v>
      </c>
      <c r="AA59" s="293">
        <f t="shared" si="8"/>
        <v>3316</v>
      </c>
      <c r="AB59" s="294" t="str">
        <f t="shared" si="9"/>
        <v>新生报读小学1年国际会员</v>
      </c>
      <c r="AC59" s="143" t="str">
        <f t="shared" si="10"/>
        <v>新生</v>
      </c>
      <c r="AD59" s="143" t="str">
        <f t="shared" si="11"/>
        <v>报读</v>
      </c>
      <c r="AE59" s="143" t="str">
        <f t="shared" si="12"/>
        <v>小学</v>
      </c>
      <c r="AF59" s="143" t="str">
        <f t="shared" si="13"/>
        <v>1年</v>
      </c>
      <c r="AG59" s="143" t="str">
        <f t="shared" si="14"/>
        <v>国际会员</v>
      </c>
      <c r="AH59" s="143" t="str">
        <f>IF(AB59="","",VLOOKUP(AF59,Sheet11!E:F,2,0))</f>
        <v>1年</v>
      </c>
      <c r="AI59" s="295" t="str">
        <f>IF(AG59="拼单会员","5年",IF(AB59="","",VLOOKUP(AE59&amp;AH59,Sheet11!$J$3:$K$17,2)))</f>
        <v>1年</v>
      </c>
      <c r="AJ59" s="143" t="str">
        <f t="shared" si="15"/>
        <v>国际班</v>
      </c>
      <c r="AK59" s="296" t="str">
        <f t="shared" si="16"/>
        <v>2017-05-07</v>
      </c>
      <c r="AL59" s="143" t="str">
        <f t="shared" si="17"/>
        <v>新生</v>
      </c>
      <c r="AM59" s="143" t="str">
        <f t="shared" si="18"/>
        <v>新生</v>
      </c>
      <c r="AN59" s="143" t="str">
        <f t="shared" si="19"/>
        <v>新生小学国际班5年</v>
      </c>
      <c r="AO59" s="143" t="str">
        <f t="shared" si="20"/>
        <v>国际班</v>
      </c>
      <c r="AP59" s="206" t="str">
        <f t="shared" si="21"/>
        <v>新生国际班</v>
      </c>
      <c r="AQ59" s="206" t="str">
        <f>IF(SUMIF('7-市场业绩'!F:F,'3-收据记录表'!U59,'7-市场业绩'!I:I)&gt;0,"学习卡","老结算")</f>
        <v>老结算</v>
      </c>
      <c r="AR59" s="206" t="str">
        <f t="shared" si="22"/>
        <v>新生国际班</v>
      </c>
      <c r="AS59" s="243" t="str">
        <f t="shared" si="26"/>
        <v>0</v>
      </c>
      <c r="AT59" s="243" t="str">
        <f t="shared" si="23"/>
        <v/>
      </c>
      <c r="AU59" s="243" t="str">
        <f t="shared" si="24"/>
        <v/>
      </c>
      <c r="AV59" s="243" t="str">
        <f t="shared" si="25"/>
        <v>0</v>
      </c>
      <c r="AW59" s="115" t="s">
        <v>2006</v>
      </c>
      <c r="AZ59" s="299">
        <v>42552</v>
      </c>
      <c r="BK59" s="118" t="s">
        <v>580</v>
      </c>
    </row>
    <row r="60" spans="1:63" ht="15" hidden="1" customHeight="1">
      <c r="A60" s="176" t="s">
        <v>1699</v>
      </c>
      <c r="B60" s="176" t="s">
        <v>1700</v>
      </c>
      <c r="C60" s="175" t="s">
        <v>17</v>
      </c>
      <c r="D60" s="176" t="s">
        <v>1701</v>
      </c>
      <c r="E60" s="176" t="s">
        <v>1134</v>
      </c>
      <c r="F60" s="184">
        <v>3316</v>
      </c>
      <c r="G60" s="176">
        <v>0</v>
      </c>
      <c r="H60" s="176">
        <v>3316</v>
      </c>
      <c r="I60" s="176">
        <v>0</v>
      </c>
      <c r="J60" s="176">
        <v>0</v>
      </c>
      <c r="K60" s="180">
        <v>42862</v>
      </c>
      <c r="L60" s="176" t="s">
        <v>1550</v>
      </c>
      <c r="M60" s="175" t="s">
        <v>1465</v>
      </c>
      <c r="N60" s="175" t="s">
        <v>1453</v>
      </c>
      <c r="O60" s="175" t="s">
        <v>1454</v>
      </c>
      <c r="P60" s="176" t="s">
        <v>1455</v>
      </c>
      <c r="Q60" s="175" t="s">
        <v>1456</v>
      </c>
      <c r="R60" s="176" t="s">
        <v>12</v>
      </c>
      <c r="S60" s="176" t="s">
        <v>1658</v>
      </c>
      <c r="T60" s="176" t="s">
        <v>1974</v>
      </c>
      <c r="U60" s="291" t="str">
        <f t="shared" si="4"/>
        <v>张松煌王雨莎</v>
      </c>
      <c r="V60" s="292">
        <f>IF(F60=0,0,SUMIFS('4-咨询师业绩明细表'!K:K,'4-咨询师业绩明细表'!E:E,E60,'4-咨询师业绩明细表'!C:C,B60))</f>
        <v>48</v>
      </c>
      <c r="W60" s="292" t="str">
        <f t="shared" si="5"/>
        <v>无</v>
      </c>
      <c r="X60" s="305">
        <v>1</v>
      </c>
      <c r="Y60" s="323">
        <f t="shared" si="6"/>
        <v>0</v>
      </c>
      <c r="Z60" s="324">
        <f t="shared" si="7"/>
        <v>0</v>
      </c>
      <c r="AA60" s="293">
        <f t="shared" si="8"/>
        <v>3316</v>
      </c>
      <c r="AB60" s="294" t="str">
        <f t="shared" si="9"/>
        <v>新生报读小学1年国际会员</v>
      </c>
      <c r="AC60" s="143" t="str">
        <f t="shared" si="10"/>
        <v>新生</v>
      </c>
      <c r="AD60" s="143" t="str">
        <f t="shared" si="11"/>
        <v>报读</v>
      </c>
      <c r="AE60" s="143" t="str">
        <f t="shared" si="12"/>
        <v>小学</v>
      </c>
      <c r="AF60" s="143" t="str">
        <f t="shared" si="13"/>
        <v>1年</v>
      </c>
      <c r="AG60" s="143" t="str">
        <f t="shared" si="14"/>
        <v>国际会员</v>
      </c>
      <c r="AH60" s="143" t="str">
        <f>IF(AB60="","",VLOOKUP(AF60,Sheet11!E:F,2,0))</f>
        <v>1年</v>
      </c>
      <c r="AI60" s="295" t="str">
        <f>IF(AG60="拼单会员","5年",IF(AB60="","",VLOOKUP(AE60&amp;AH60,Sheet11!$J$3:$K$17,2)))</f>
        <v>1年</v>
      </c>
      <c r="AJ60" s="143" t="str">
        <f t="shared" si="15"/>
        <v>国际班</v>
      </c>
      <c r="AK60" s="296" t="str">
        <f t="shared" si="16"/>
        <v>2017-05-07</v>
      </c>
      <c r="AL60" s="143" t="str">
        <f t="shared" si="17"/>
        <v>新生</v>
      </c>
      <c r="AM60" s="143" t="str">
        <f t="shared" si="18"/>
        <v>新生</v>
      </c>
      <c r="AN60" s="143" t="str">
        <f t="shared" si="19"/>
        <v>新生小学国际班5年</v>
      </c>
      <c r="AO60" s="143" t="str">
        <f t="shared" si="20"/>
        <v>国际班</v>
      </c>
      <c r="AP60" s="206" t="str">
        <f t="shared" si="21"/>
        <v>新生国际班</v>
      </c>
      <c r="AQ60" s="206" t="str">
        <f>IF(SUMIF('7-市场业绩'!F:F,'3-收据记录表'!U60,'7-市场业绩'!I:I)&gt;0,"学习卡","老结算")</f>
        <v>老结算</v>
      </c>
      <c r="AR60" s="206" t="str">
        <f t="shared" si="22"/>
        <v>新生国际班</v>
      </c>
      <c r="AS60" s="243" t="str">
        <f t="shared" si="26"/>
        <v>0</v>
      </c>
      <c r="AT60" s="243" t="str">
        <f t="shared" si="23"/>
        <v/>
      </c>
      <c r="AU60" s="243" t="str">
        <f t="shared" si="24"/>
        <v/>
      </c>
      <c r="AV60" s="243" t="str">
        <f t="shared" si="25"/>
        <v>0</v>
      </c>
      <c r="AW60" s="115" t="s">
        <v>2006</v>
      </c>
      <c r="AZ60" s="299">
        <v>42552</v>
      </c>
      <c r="BK60" s="118" t="s">
        <v>605</v>
      </c>
    </row>
    <row r="61" spans="1:63" ht="15" hidden="1" customHeight="1">
      <c r="A61" s="176" t="s">
        <v>1703</v>
      </c>
      <c r="B61" s="176" t="s">
        <v>1704</v>
      </c>
      <c r="C61" s="175" t="s">
        <v>1603</v>
      </c>
      <c r="D61" s="176" t="s">
        <v>1705</v>
      </c>
      <c r="E61" s="176" t="s">
        <v>1476</v>
      </c>
      <c r="F61" s="184">
        <v>760</v>
      </c>
      <c r="G61" s="176">
        <v>0</v>
      </c>
      <c r="H61" s="176">
        <v>760</v>
      </c>
      <c r="I61" s="176">
        <v>0</v>
      </c>
      <c r="J61" s="176">
        <v>0</v>
      </c>
      <c r="K61" s="180">
        <v>42862</v>
      </c>
      <c r="L61" s="176" t="s">
        <v>1550</v>
      </c>
      <c r="M61" s="175" t="s">
        <v>1465</v>
      </c>
      <c r="N61" s="175" t="s">
        <v>1453</v>
      </c>
      <c r="O61" s="175" t="s">
        <v>1454</v>
      </c>
      <c r="P61" s="176" t="s">
        <v>1455</v>
      </c>
      <c r="Q61" s="175" t="s">
        <v>1456</v>
      </c>
      <c r="R61" s="176" t="s">
        <v>12</v>
      </c>
      <c r="S61" s="176" t="s">
        <v>1637</v>
      </c>
      <c r="T61" s="176" t="s">
        <v>1975</v>
      </c>
      <c r="U61" s="291" t="str">
        <f t="shared" si="4"/>
        <v>郑清荣</v>
      </c>
      <c r="V61" s="292">
        <f>IF(F61=0,0,SUMIFS('4-咨询师业绩明细表'!K:K,'4-咨询师业绩明细表'!E:E,E61,'4-咨询师业绩明细表'!C:C,B61))</f>
        <v>32</v>
      </c>
      <c r="W61" s="292" t="str">
        <f t="shared" si="5"/>
        <v>无</v>
      </c>
      <c r="X61" s="305">
        <v>1</v>
      </c>
      <c r="Y61" s="323">
        <f t="shared" si="6"/>
        <v>0</v>
      </c>
      <c r="Z61" s="324">
        <f t="shared" si="7"/>
        <v>0</v>
      </c>
      <c r="AA61" s="293">
        <f t="shared" si="8"/>
        <v>760</v>
      </c>
      <c r="AB61" s="294" t="str">
        <f t="shared" si="9"/>
        <v>新生报读幼儿1年国际会员</v>
      </c>
      <c r="AC61" s="143" t="str">
        <f t="shared" si="10"/>
        <v>新生</v>
      </c>
      <c r="AD61" s="143" t="str">
        <f t="shared" si="11"/>
        <v>报读</v>
      </c>
      <c r="AE61" s="143" t="str">
        <f t="shared" si="12"/>
        <v>幼儿</v>
      </c>
      <c r="AF61" s="143" t="str">
        <f t="shared" si="13"/>
        <v>1年</v>
      </c>
      <c r="AG61" s="143" t="str">
        <f t="shared" si="14"/>
        <v>国际会员</v>
      </c>
      <c r="AH61" s="143" t="str">
        <f>IF(AB61="","",VLOOKUP(AF61,Sheet11!E:F,2,0))</f>
        <v>1年</v>
      </c>
      <c r="AI61" s="295" t="str">
        <f>IF(AG61="拼单会员","5年",IF(AB61="","",VLOOKUP(AE61&amp;AH61,Sheet11!$J$3:$K$17,2)))</f>
        <v>1年</v>
      </c>
      <c r="AJ61" s="143" t="str">
        <f t="shared" si="15"/>
        <v>国际班</v>
      </c>
      <c r="AK61" s="296" t="str">
        <f t="shared" si="16"/>
        <v>2017-05-07</v>
      </c>
      <c r="AL61" s="143" t="str">
        <f t="shared" si="17"/>
        <v>新生</v>
      </c>
      <c r="AM61" s="143" t="str">
        <f t="shared" si="18"/>
        <v>新生</v>
      </c>
      <c r="AN61" s="143" t="str">
        <f t="shared" si="19"/>
        <v>新生小学国际班5年</v>
      </c>
      <c r="AO61" s="143" t="str">
        <f t="shared" si="20"/>
        <v>国际班</v>
      </c>
      <c r="AP61" s="206" t="str">
        <f t="shared" si="21"/>
        <v>新生国际班</v>
      </c>
      <c r="AQ61" s="206" t="str">
        <f>IF(SUMIF('7-市场业绩'!F:F,'3-收据记录表'!U61,'7-市场业绩'!I:I)&gt;0,"学习卡","老结算")</f>
        <v>学习卡</v>
      </c>
      <c r="AR61" s="206" t="str">
        <f t="shared" si="22"/>
        <v>新生小学国际班5年</v>
      </c>
      <c r="AS61" s="243" t="str">
        <f t="shared" si="26"/>
        <v>无</v>
      </c>
      <c r="AT61" s="243" t="str">
        <f t="shared" si="23"/>
        <v/>
      </c>
      <c r="AU61" s="243" t="str">
        <f t="shared" si="24"/>
        <v/>
      </c>
      <c r="AV61" s="243" t="str">
        <f t="shared" si="25"/>
        <v>无</v>
      </c>
      <c r="AW61" s="115" t="s">
        <v>2006</v>
      </c>
      <c r="AZ61" s="299">
        <v>42552</v>
      </c>
      <c r="BK61" s="118" t="s">
        <v>12</v>
      </c>
    </row>
    <row r="62" spans="1:63" ht="15" hidden="1" customHeight="1">
      <c r="A62" s="176" t="s">
        <v>1706</v>
      </c>
      <c r="B62" s="176" t="s">
        <v>1707</v>
      </c>
      <c r="C62" s="175" t="s">
        <v>1603</v>
      </c>
      <c r="D62" s="176" t="s">
        <v>1708</v>
      </c>
      <c r="E62" s="176" t="s">
        <v>1476</v>
      </c>
      <c r="F62" s="184">
        <v>760</v>
      </c>
      <c r="G62" s="176">
        <v>0</v>
      </c>
      <c r="H62" s="176">
        <v>760</v>
      </c>
      <c r="I62" s="176">
        <v>0</v>
      </c>
      <c r="J62" s="176">
        <v>0</v>
      </c>
      <c r="K62" s="180">
        <v>42862</v>
      </c>
      <c r="L62" s="176" t="s">
        <v>1550</v>
      </c>
      <c r="M62" s="175" t="s">
        <v>1465</v>
      </c>
      <c r="N62" s="175" t="s">
        <v>1453</v>
      </c>
      <c r="O62" s="175" t="s">
        <v>1454</v>
      </c>
      <c r="P62" s="176" t="s">
        <v>1455</v>
      </c>
      <c r="Q62" s="175" t="s">
        <v>1456</v>
      </c>
      <c r="R62" s="176" t="s">
        <v>12</v>
      </c>
      <c r="S62" s="176" t="s">
        <v>1637</v>
      </c>
      <c r="T62" s="176" t="s">
        <v>1975</v>
      </c>
      <c r="U62" s="291" t="str">
        <f t="shared" si="4"/>
        <v>郑清荣</v>
      </c>
      <c r="V62" s="292">
        <f>IF(F62=0,0,SUMIFS('4-咨询师业绩明细表'!K:K,'4-咨询师业绩明细表'!E:E,E62,'4-咨询师业绩明细表'!C:C,B62))</f>
        <v>32</v>
      </c>
      <c r="W62" s="292" t="str">
        <f t="shared" si="5"/>
        <v>无</v>
      </c>
      <c r="X62" s="305">
        <v>1</v>
      </c>
      <c r="Y62" s="323">
        <f t="shared" si="6"/>
        <v>0</v>
      </c>
      <c r="Z62" s="324">
        <f t="shared" si="7"/>
        <v>0</v>
      </c>
      <c r="AA62" s="293">
        <f t="shared" si="8"/>
        <v>760</v>
      </c>
      <c r="AB62" s="294" t="str">
        <f t="shared" si="9"/>
        <v>新生报读幼儿1年国际会员</v>
      </c>
      <c r="AC62" s="143" t="str">
        <f t="shared" si="10"/>
        <v>新生</v>
      </c>
      <c r="AD62" s="143" t="str">
        <f t="shared" si="11"/>
        <v>报读</v>
      </c>
      <c r="AE62" s="143" t="str">
        <f t="shared" si="12"/>
        <v>幼儿</v>
      </c>
      <c r="AF62" s="143" t="str">
        <f t="shared" si="13"/>
        <v>1年</v>
      </c>
      <c r="AG62" s="143" t="str">
        <f t="shared" si="14"/>
        <v>国际会员</v>
      </c>
      <c r="AH62" s="143" t="str">
        <f>IF(AB62="","",VLOOKUP(AF62,Sheet11!E:F,2,0))</f>
        <v>1年</v>
      </c>
      <c r="AI62" s="295" t="str">
        <f>IF(AG62="拼单会员","5年",IF(AB62="","",VLOOKUP(AE62&amp;AH62,Sheet11!$J$3:$K$17,2)))</f>
        <v>1年</v>
      </c>
      <c r="AJ62" s="143" t="str">
        <f t="shared" si="15"/>
        <v>国际班</v>
      </c>
      <c r="AK62" s="296" t="str">
        <f t="shared" si="16"/>
        <v>2017-05-07</v>
      </c>
      <c r="AL62" s="143" t="str">
        <f t="shared" si="17"/>
        <v>新生</v>
      </c>
      <c r="AM62" s="143" t="str">
        <f t="shared" si="18"/>
        <v>新生</v>
      </c>
      <c r="AN62" s="143" t="str">
        <f t="shared" si="19"/>
        <v>新生小学国际班5年</v>
      </c>
      <c r="AO62" s="143" t="str">
        <f t="shared" si="20"/>
        <v>国际班</v>
      </c>
      <c r="AP62" s="206" t="str">
        <f t="shared" si="21"/>
        <v>新生国际班</v>
      </c>
      <c r="AQ62" s="206" t="str">
        <f>IF(SUMIF('7-市场业绩'!F:F,'3-收据记录表'!U62,'7-市场业绩'!I:I)&gt;0,"学习卡","老结算")</f>
        <v>学习卡</v>
      </c>
      <c r="AR62" s="206" t="str">
        <f t="shared" si="22"/>
        <v>新生小学国际班5年</v>
      </c>
      <c r="AS62" s="243" t="str">
        <f t="shared" si="26"/>
        <v>无</v>
      </c>
      <c r="AT62" s="243" t="str">
        <f t="shared" si="23"/>
        <v/>
      </c>
      <c r="AU62" s="243" t="str">
        <f t="shared" si="24"/>
        <v/>
      </c>
      <c r="AV62" s="243" t="str">
        <f t="shared" si="25"/>
        <v>无</v>
      </c>
      <c r="AW62" s="115" t="s">
        <v>2006</v>
      </c>
      <c r="AZ62" s="299">
        <v>42552</v>
      </c>
      <c r="BK62" s="118" t="s">
        <v>606</v>
      </c>
    </row>
    <row r="63" spans="1:63" ht="15" hidden="1" customHeight="1">
      <c r="A63" s="176" t="s">
        <v>1709</v>
      </c>
      <c r="B63" s="176" t="s">
        <v>1710</v>
      </c>
      <c r="C63" s="175" t="s">
        <v>17</v>
      </c>
      <c r="D63" s="176" t="s">
        <v>1711</v>
      </c>
      <c r="E63" s="176" t="s">
        <v>1134</v>
      </c>
      <c r="F63" s="184">
        <v>3316</v>
      </c>
      <c r="G63" s="176">
        <v>0</v>
      </c>
      <c r="H63" s="176">
        <v>3316</v>
      </c>
      <c r="I63" s="176">
        <v>0</v>
      </c>
      <c r="J63" s="176">
        <v>0</v>
      </c>
      <c r="K63" s="180">
        <v>42862</v>
      </c>
      <c r="L63" s="176" t="s">
        <v>1550</v>
      </c>
      <c r="M63" s="175" t="s">
        <v>1465</v>
      </c>
      <c r="N63" s="175" t="s">
        <v>1453</v>
      </c>
      <c r="O63" s="175" t="s">
        <v>1454</v>
      </c>
      <c r="P63" s="176" t="s">
        <v>1455</v>
      </c>
      <c r="Q63" s="175" t="s">
        <v>1456</v>
      </c>
      <c r="R63" s="176" t="s">
        <v>12</v>
      </c>
      <c r="S63" s="176" t="s">
        <v>1564</v>
      </c>
      <c r="T63" s="176" t="s">
        <v>1976</v>
      </c>
      <c r="U63" s="291" t="str">
        <f t="shared" si="4"/>
        <v>翟志翔</v>
      </c>
      <c r="V63" s="292">
        <f>IF(F63=0,0,SUMIFS('4-咨询师业绩明细表'!K:K,'4-咨询师业绩明细表'!E:E,E63,'4-咨询师业绩明细表'!C:C,B63))</f>
        <v>48</v>
      </c>
      <c r="W63" s="292" t="str">
        <f t="shared" si="5"/>
        <v>无</v>
      </c>
      <c r="X63" s="305">
        <v>1</v>
      </c>
      <c r="Y63" s="323">
        <f t="shared" si="6"/>
        <v>0</v>
      </c>
      <c r="Z63" s="324">
        <f t="shared" si="7"/>
        <v>0</v>
      </c>
      <c r="AA63" s="293">
        <f t="shared" si="8"/>
        <v>3316</v>
      </c>
      <c r="AB63" s="294" t="str">
        <f t="shared" si="9"/>
        <v>新生报读小学1年国际会员</v>
      </c>
      <c r="AC63" s="143" t="str">
        <f t="shared" si="10"/>
        <v>新生</v>
      </c>
      <c r="AD63" s="143" t="str">
        <f t="shared" si="11"/>
        <v>报读</v>
      </c>
      <c r="AE63" s="143" t="str">
        <f t="shared" si="12"/>
        <v>小学</v>
      </c>
      <c r="AF63" s="143" t="str">
        <f t="shared" si="13"/>
        <v>1年</v>
      </c>
      <c r="AG63" s="143" t="str">
        <f t="shared" si="14"/>
        <v>国际会员</v>
      </c>
      <c r="AH63" s="143" t="str">
        <f>IF(AB63="","",VLOOKUP(AF63,Sheet11!E:F,2,0))</f>
        <v>1年</v>
      </c>
      <c r="AI63" s="295" t="str">
        <f>IF(AG63="拼单会员","5年",IF(AB63="","",VLOOKUP(AE63&amp;AH63,Sheet11!$J$3:$K$17,2)))</f>
        <v>1年</v>
      </c>
      <c r="AJ63" s="143" t="str">
        <f t="shared" si="15"/>
        <v>国际班</v>
      </c>
      <c r="AK63" s="296" t="str">
        <f t="shared" si="16"/>
        <v>2017-05-07</v>
      </c>
      <c r="AL63" s="143" t="str">
        <f t="shared" si="17"/>
        <v>新生</v>
      </c>
      <c r="AM63" s="143" t="str">
        <f t="shared" si="18"/>
        <v>新生</v>
      </c>
      <c r="AN63" s="143" t="str">
        <f t="shared" si="19"/>
        <v>新生小学国际班5年</v>
      </c>
      <c r="AO63" s="143" t="str">
        <f t="shared" si="20"/>
        <v>国际班</v>
      </c>
      <c r="AP63" s="206" t="str">
        <f t="shared" si="21"/>
        <v>新生国际班</v>
      </c>
      <c r="AQ63" s="206" t="str">
        <f>IF(SUMIF('7-市场业绩'!F:F,'3-收据记录表'!U63,'7-市场业绩'!I:I)&gt;0,"学习卡","老结算")</f>
        <v>学习卡</v>
      </c>
      <c r="AR63" s="206" t="str">
        <f t="shared" si="22"/>
        <v>新生小学国际班5年</v>
      </c>
      <c r="AS63" s="243" t="str">
        <f t="shared" si="26"/>
        <v>0</v>
      </c>
      <c r="AT63" s="243" t="str">
        <f t="shared" si="23"/>
        <v/>
      </c>
      <c r="AU63" s="243" t="str">
        <f t="shared" si="24"/>
        <v/>
      </c>
      <c r="AV63" s="243" t="str">
        <f t="shared" si="25"/>
        <v>0</v>
      </c>
      <c r="AW63" s="115" t="s">
        <v>2006</v>
      </c>
      <c r="AZ63" s="299">
        <v>42552</v>
      </c>
      <c r="BK63" s="118" t="s">
        <v>607</v>
      </c>
    </row>
    <row r="64" spans="1:63" ht="15" hidden="1" customHeight="1">
      <c r="A64" s="176" t="s">
        <v>1712</v>
      </c>
      <c r="B64" s="176" t="s">
        <v>1713</v>
      </c>
      <c r="C64" s="175" t="s">
        <v>12</v>
      </c>
      <c r="D64" s="176" t="s">
        <v>1714</v>
      </c>
      <c r="E64" s="176" t="s">
        <v>12</v>
      </c>
      <c r="F64" s="184">
        <v>230</v>
      </c>
      <c r="G64" s="176">
        <v>0</v>
      </c>
      <c r="H64" s="176">
        <v>230</v>
      </c>
      <c r="I64" s="176">
        <v>0</v>
      </c>
      <c r="J64" s="176">
        <v>0</v>
      </c>
      <c r="K64" s="180">
        <v>42865</v>
      </c>
      <c r="L64" s="176" t="s">
        <v>1550</v>
      </c>
      <c r="M64" s="175" t="s">
        <v>1461</v>
      </c>
      <c r="N64" s="175" t="s">
        <v>1453</v>
      </c>
      <c r="O64" s="175" t="s">
        <v>1454</v>
      </c>
      <c r="P64" s="176" t="s">
        <v>1605</v>
      </c>
      <c r="Q64" s="175" t="s">
        <v>1458</v>
      </c>
      <c r="R64" s="176" t="s">
        <v>12</v>
      </c>
      <c r="S64" s="176" t="s">
        <v>1606</v>
      </c>
      <c r="T64" s="176" t="s">
        <v>1690</v>
      </c>
      <c r="U64" s="291" t="str">
        <f t="shared" si="4"/>
        <v>吴逸芬</v>
      </c>
      <c r="V64" s="292">
        <f>IF(F64=0,0,SUMIFS('4-咨询师业绩明细表'!K:K,'4-咨询师业绩明细表'!E:E,E64,'4-咨询师业绩明细表'!C:C,B64))</f>
        <v>0</v>
      </c>
      <c r="W64" s="292" t="str">
        <f t="shared" si="5"/>
        <v/>
      </c>
      <c r="X64" s="305"/>
      <c r="Y64" s="323">
        <f t="shared" si="6"/>
        <v>0</v>
      </c>
      <c r="Z64" s="324">
        <f t="shared" si="7"/>
        <v>230</v>
      </c>
      <c r="AA64" s="293">
        <f t="shared" si="8"/>
        <v>0</v>
      </c>
      <c r="AB64" s="294" t="str">
        <f t="shared" si="9"/>
        <v/>
      </c>
      <c r="AC64" s="143" t="str">
        <f t="shared" si="10"/>
        <v>教材</v>
      </c>
      <c r="AD64" s="143" t="str">
        <f t="shared" si="11"/>
        <v>23</v>
      </c>
      <c r="AE64" s="143" t="str">
        <f t="shared" si="12"/>
        <v>0</v>
      </c>
      <c r="AF64" s="143" t="str">
        <f t="shared" si="13"/>
        <v/>
      </c>
      <c r="AG64" s="143" t="str">
        <f t="shared" si="14"/>
        <v/>
      </c>
      <c r="AH64" s="143" t="str">
        <f>IF(AB64="","",VLOOKUP(AF64,Sheet11!E:F,2,0))</f>
        <v/>
      </c>
      <c r="AI64" s="295" t="str">
        <f>IF(AG64="拼单会员","5年",IF(AB64="","",VLOOKUP(AE64&amp;AH64,Sheet11!$J$3:$K$17,2)))</f>
        <v/>
      </c>
      <c r="AJ64" s="143" t="str">
        <f t="shared" si="15"/>
        <v/>
      </c>
      <c r="AK64" s="296" t="str">
        <f t="shared" si="16"/>
        <v/>
      </c>
      <c r="AL64" s="143" t="str">
        <f t="shared" si="17"/>
        <v/>
      </c>
      <c r="AM64" s="143" t="str">
        <f t="shared" si="18"/>
        <v/>
      </c>
      <c r="AN64" s="143" t="str">
        <f t="shared" si="19"/>
        <v/>
      </c>
      <c r="AO64" s="143" t="str">
        <f t="shared" si="20"/>
        <v/>
      </c>
      <c r="AP64" s="206" t="str">
        <f t="shared" si="21"/>
        <v/>
      </c>
      <c r="AQ64" s="206" t="str">
        <f>IF(SUMIF('7-市场业绩'!F:F,'3-收据记录表'!U64,'7-市场业绩'!I:I)&gt;0,"学习卡","老结算")</f>
        <v>学习卡</v>
      </c>
      <c r="AR64" s="206" t="str">
        <f t="shared" si="22"/>
        <v/>
      </c>
      <c r="AS64" s="243" t="e">
        <f t="shared" si="26"/>
        <v>#VALUE!</v>
      </c>
      <c r="AT64" s="243" t="str">
        <f t="shared" si="23"/>
        <v/>
      </c>
      <c r="AU64" s="243" t="str">
        <f t="shared" si="24"/>
        <v/>
      </c>
      <c r="AV64" s="243" t="str">
        <f t="shared" si="25"/>
        <v>无</v>
      </c>
      <c r="AZ64" s="299">
        <v>42552</v>
      </c>
      <c r="BK64" s="118" t="s">
        <v>597</v>
      </c>
    </row>
    <row r="65" spans="1:63" ht="15" hidden="1" customHeight="1">
      <c r="A65" s="176" t="s">
        <v>1715</v>
      </c>
      <c r="B65" s="176" t="s">
        <v>1716</v>
      </c>
      <c r="C65" s="175" t="s">
        <v>15</v>
      </c>
      <c r="D65" s="176" t="s">
        <v>1717</v>
      </c>
      <c r="E65" s="176" t="s">
        <v>1134</v>
      </c>
      <c r="F65" s="184">
        <v>3316</v>
      </c>
      <c r="G65" s="176">
        <v>0</v>
      </c>
      <c r="H65" s="176">
        <v>3316</v>
      </c>
      <c r="I65" s="176">
        <v>0</v>
      </c>
      <c r="J65" s="176">
        <v>0</v>
      </c>
      <c r="K65" s="180">
        <v>42862</v>
      </c>
      <c r="L65" s="176" t="s">
        <v>1550</v>
      </c>
      <c r="M65" s="175" t="s">
        <v>1465</v>
      </c>
      <c r="N65" s="175" t="s">
        <v>1453</v>
      </c>
      <c r="O65" s="175" t="s">
        <v>1454</v>
      </c>
      <c r="P65" s="176" t="s">
        <v>1455</v>
      </c>
      <c r="Q65" s="175" t="s">
        <v>1456</v>
      </c>
      <c r="R65" s="176" t="s">
        <v>12</v>
      </c>
      <c r="S65" s="176" t="s">
        <v>1564</v>
      </c>
      <c r="T65" s="176" t="s">
        <v>1962</v>
      </c>
      <c r="U65" s="291" t="str">
        <f t="shared" si="4"/>
        <v>翟志翔</v>
      </c>
      <c r="V65" s="292">
        <f>IF(F65=0,0,SUMIFS('4-咨询师业绩明细表'!K:K,'4-咨询师业绩明细表'!E:E,E65,'4-咨询师业绩明细表'!C:C,B65))</f>
        <v>48</v>
      </c>
      <c r="W65" s="292" t="str">
        <f t="shared" si="5"/>
        <v>无</v>
      </c>
      <c r="X65" s="305">
        <v>1</v>
      </c>
      <c r="Y65" s="323">
        <f t="shared" si="6"/>
        <v>0</v>
      </c>
      <c r="Z65" s="324">
        <f t="shared" si="7"/>
        <v>0</v>
      </c>
      <c r="AA65" s="293">
        <f t="shared" si="8"/>
        <v>3316</v>
      </c>
      <c r="AB65" s="294" t="str">
        <f t="shared" si="9"/>
        <v>新生报读小学1年国际会员</v>
      </c>
      <c r="AC65" s="143" t="str">
        <f t="shared" si="10"/>
        <v>新生</v>
      </c>
      <c r="AD65" s="143" t="str">
        <f t="shared" si="11"/>
        <v>报读</v>
      </c>
      <c r="AE65" s="143" t="str">
        <f t="shared" si="12"/>
        <v>小学</v>
      </c>
      <c r="AF65" s="143" t="str">
        <f t="shared" si="13"/>
        <v>1年</v>
      </c>
      <c r="AG65" s="143" t="str">
        <f t="shared" si="14"/>
        <v>国际会员</v>
      </c>
      <c r="AH65" s="143" t="str">
        <f>IF(AB65="","",VLOOKUP(AF65,Sheet11!E:F,2,0))</f>
        <v>1年</v>
      </c>
      <c r="AI65" s="295" t="str">
        <f>IF(AG65="拼单会员","5年",IF(AB65="","",VLOOKUP(AE65&amp;AH65,Sheet11!$J$3:$K$17,2)))</f>
        <v>1年</v>
      </c>
      <c r="AJ65" s="143" t="str">
        <f t="shared" si="15"/>
        <v>国际班</v>
      </c>
      <c r="AK65" s="296" t="str">
        <f t="shared" si="16"/>
        <v>2017-05-07</v>
      </c>
      <c r="AL65" s="143" t="str">
        <f t="shared" si="17"/>
        <v>新生</v>
      </c>
      <c r="AM65" s="143" t="str">
        <f t="shared" si="18"/>
        <v>新生</v>
      </c>
      <c r="AN65" s="143" t="str">
        <f t="shared" si="19"/>
        <v>新生小学国际班5年</v>
      </c>
      <c r="AO65" s="143" t="str">
        <f t="shared" si="20"/>
        <v>国际班</v>
      </c>
      <c r="AP65" s="206" t="str">
        <f t="shared" si="21"/>
        <v>新生国际班</v>
      </c>
      <c r="AQ65" s="206" t="str">
        <f>IF(SUMIF('7-市场业绩'!F:F,'3-收据记录表'!U65,'7-市场业绩'!I:I)&gt;0,"学习卡","老结算")</f>
        <v>学习卡</v>
      </c>
      <c r="AR65" s="206" t="str">
        <f t="shared" si="22"/>
        <v>新生小学国际班5年</v>
      </c>
      <c r="AS65" s="243" t="str">
        <f t="shared" si="26"/>
        <v>0</v>
      </c>
      <c r="AT65" s="243" t="str">
        <f t="shared" si="23"/>
        <v/>
      </c>
      <c r="AU65" s="243" t="str">
        <f t="shared" si="24"/>
        <v/>
      </c>
      <c r="AV65" s="243" t="str">
        <f t="shared" si="25"/>
        <v>0</v>
      </c>
      <c r="AW65" s="115" t="s">
        <v>2006</v>
      </c>
      <c r="AZ65" s="299">
        <v>42552</v>
      </c>
      <c r="BK65" s="118" t="s">
        <v>608</v>
      </c>
    </row>
    <row r="66" spans="1:63" ht="15" hidden="1" customHeight="1">
      <c r="A66" s="176" t="s">
        <v>1718</v>
      </c>
      <c r="B66" s="176" t="s">
        <v>1719</v>
      </c>
      <c r="C66" s="175" t="s">
        <v>15</v>
      </c>
      <c r="D66" s="176" t="s">
        <v>1720</v>
      </c>
      <c r="E66" s="176" t="s">
        <v>1134</v>
      </c>
      <c r="F66" s="184">
        <v>3316</v>
      </c>
      <c r="G66" s="176">
        <v>0</v>
      </c>
      <c r="H66" s="176">
        <v>3316</v>
      </c>
      <c r="I66" s="176">
        <v>0</v>
      </c>
      <c r="J66" s="176">
        <v>0</v>
      </c>
      <c r="K66" s="180">
        <v>42862</v>
      </c>
      <c r="L66" s="176" t="s">
        <v>1550</v>
      </c>
      <c r="M66" s="175" t="s">
        <v>1465</v>
      </c>
      <c r="N66" s="175" t="s">
        <v>1453</v>
      </c>
      <c r="O66" s="175" t="s">
        <v>1454</v>
      </c>
      <c r="P66" s="176" t="s">
        <v>1455</v>
      </c>
      <c r="Q66" s="175" t="s">
        <v>1456</v>
      </c>
      <c r="R66" s="176" t="s">
        <v>12</v>
      </c>
      <c r="S66" s="176" t="s">
        <v>1564</v>
      </c>
      <c r="T66" s="176" t="s">
        <v>1977</v>
      </c>
      <c r="U66" s="291" t="str">
        <f t="shared" si="4"/>
        <v>翟志翔</v>
      </c>
      <c r="V66" s="292">
        <f>IF(F66=0,0,SUMIFS('4-咨询师业绩明细表'!K:K,'4-咨询师业绩明细表'!E:E,E66,'4-咨询师业绩明细表'!C:C,B66))</f>
        <v>48</v>
      </c>
      <c r="W66" s="292" t="str">
        <f t="shared" si="5"/>
        <v>许雯婷</v>
      </c>
      <c r="X66" s="305">
        <v>1</v>
      </c>
      <c r="Y66" s="323">
        <f t="shared" si="6"/>
        <v>0</v>
      </c>
      <c r="Z66" s="324">
        <f t="shared" si="7"/>
        <v>0</v>
      </c>
      <c r="AA66" s="293">
        <f t="shared" si="8"/>
        <v>3316</v>
      </c>
      <c r="AB66" s="294" t="str">
        <f t="shared" si="9"/>
        <v>新生报读小学1年国际会员</v>
      </c>
      <c r="AC66" s="143" t="str">
        <f t="shared" si="10"/>
        <v>新生</v>
      </c>
      <c r="AD66" s="143" t="str">
        <f t="shared" si="11"/>
        <v>报读</v>
      </c>
      <c r="AE66" s="143" t="str">
        <f t="shared" si="12"/>
        <v>小学</v>
      </c>
      <c r="AF66" s="143" t="str">
        <f t="shared" si="13"/>
        <v>1年</v>
      </c>
      <c r="AG66" s="143" t="str">
        <f t="shared" si="14"/>
        <v>国际会员</v>
      </c>
      <c r="AH66" s="143" t="str">
        <f>IF(AB66="","",VLOOKUP(AF66,Sheet11!E:F,2,0))</f>
        <v>1年</v>
      </c>
      <c r="AI66" s="295" t="str">
        <f>IF(AG66="拼单会员","5年",IF(AB66="","",VLOOKUP(AE66&amp;AH66,Sheet11!$J$3:$K$17,2)))</f>
        <v>1年</v>
      </c>
      <c r="AJ66" s="143" t="str">
        <f t="shared" si="15"/>
        <v>国际班</v>
      </c>
      <c r="AK66" s="296" t="str">
        <f t="shared" si="16"/>
        <v>2017-05-07</v>
      </c>
      <c r="AL66" s="143" t="str">
        <f t="shared" si="17"/>
        <v>新生</v>
      </c>
      <c r="AM66" s="143" t="str">
        <f t="shared" si="18"/>
        <v>新生</v>
      </c>
      <c r="AN66" s="143" t="str">
        <f t="shared" si="19"/>
        <v>新生小学国际班5年</v>
      </c>
      <c r="AO66" s="143" t="str">
        <f t="shared" si="20"/>
        <v>国际班</v>
      </c>
      <c r="AP66" s="206" t="str">
        <f t="shared" si="21"/>
        <v>新生国际班</v>
      </c>
      <c r="AQ66" s="206" t="str">
        <f>IF(SUMIF('7-市场业绩'!F:F,'3-收据记录表'!U66,'7-市场业绩'!I:I)&gt;0,"学习卡","老结算")</f>
        <v>学习卡</v>
      </c>
      <c r="AR66" s="206" t="str">
        <f t="shared" si="22"/>
        <v>新生小学国际班5年</v>
      </c>
      <c r="AS66" s="243" t="str">
        <f t="shared" si="26"/>
        <v>0</v>
      </c>
      <c r="AT66" s="243" t="str">
        <f t="shared" si="23"/>
        <v/>
      </c>
      <c r="AU66" s="243" t="str">
        <f t="shared" si="24"/>
        <v/>
      </c>
      <c r="AV66" s="243" t="str">
        <f t="shared" si="25"/>
        <v>0</v>
      </c>
      <c r="AW66" s="115" t="s">
        <v>2006</v>
      </c>
      <c r="AZ66" s="299">
        <v>42552</v>
      </c>
      <c r="BK66" s="118" t="s">
        <v>564</v>
      </c>
    </row>
    <row r="67" spans="1:63" ht="15" hidden="1" customHeight="1">
      <c r="A67" s="176" t="s">
        <v>1721</v>
      </c>
      <c r="B67" s="176" t="s">
        <v>1566</v>
      </c>
      <c r="C67" s="175" t="s">
        <v>17</v>
      </c>
      <c r="D67" s="176" t="s">
        <v>1567</v>
      </c>
      <c r="E67" s="176" t="s">
        <v>1134</v>
      </c>
      <c r="F67" s="184">
        <v>3316</v>
      </c>
      <c r="G67" s="176">
        <v>0</v>
      </c>
      <c r="H67" s="176">
        <v>3316</v>
      </c>
      <c r="I67" s="176">
        <v>0</v>
      </c>
      <c r="J67" s="176">
        <v>0</v>
      </c>
      <c r="K67" s="180">
        <v>42862</v>
      </c>
      <c r="L67" s="176" t="s">
        <v>1550</v>
      </c>
      <c r="M67" s="175" t="s">
        <v>1465</v>
      </c>
      <c r="N67" s="175" t="s">
        <v>1453</v>
      </c>
      <c r="O67" s="175" t="s">
        <v>1454</v>
      </c>
      <c r="P67" s="176" t="s">
        <v>1455</v>
      </c>
      <c r="Q67" s="175" t="s">
        <v>1456</v>
      </c>
      <c r="R67" s="176" t="s">
        <v>12</v>
      </c>
      <c r="S67" s="176" t="s">
        <v>1564</v>
      </c>
      <c r="T67" s="176" t="s">
        <v>1962</v>
      </c>
      <c r="U67" s="291" t="str">
        <f t="shared" ref="U67:U130" si="27">SUBSTITUTE(SUBSTITUTE(SUBSTITUTE(SUBSTITUTE(SUBSTITUTE(SUBSTITUTE(S67,"(主签单人)",""),"(03-客户接待员)",""),"（金牌）",""),"（会员学员）",""),"金牌",""),"金牌学员","")</f>
        <v>翟志翔</v>
      </c>
      <c r="V67" s="292">
        <f>IF(F67=0,0,SUMIFS('4-咨询师业绩明细表'!K:K,'4-咨询师业绩明细表'!E:E,E67,'4-咨询师业绩明细表'!C:C,B67))</f>
        <v>48</v>
      </c>
      <c r="W67" s="292" t="str">
        <f t="shared" ref="W67:W130" si="28">IF(AB67="","",MID(T67,FIND("@",SUBSTITUTE(T67,"／","@",6))+5,FIND("@",SUBSTITUTE(T67,"／","@",7))-FIND("@",SUBSTITUTE(T67,"／","@",6))-5))</f>
        <v>无</v>
      </c>
      <c r="X67" s="305">
        <v>1</v>
      </c>
      <c r="Y67" s="323">
        <f t="shared" ref="Y67:Y130" si="29">IFERROR(VALUE(MID(T67,FIND("@",SUBSTITUTE(T67,"：","@",1))+1,FIND("@",SUBSTITUTE(T67,"）","@",1))-FIND("@",SUBSTITUTE(T67,"：","@",1))-1)),0)</f>
        <v>0</v>
      </c>
      <c r="Z67" s="324">
        <f t="shared" ref="Z67:Z130" si="30">IFERROR(IF(AND(IFERROR(FIND("预缴定金",T67),0)=0,E67=""),F67,VALUE(MID(T67,FIND("@",SUBSTITUTE(T67,"：","@",2))+1,FIND("@",SUBSTITUTE(T67,"）","@",2))-FIND("@",SUBSTITUTE(T67,"：","@",2))-1))),0)</f>
        <v>0</v>
      </c>
      <c r="AA67" s="293">
        <f t="shared" ref="AA67:AA130" si="31">F67-Z67</f>
        <v>3316</v>
      </c>
      <c r="AB67" s="294" t="str">
        <f t="shared" ref="AB67:AB130" si="32">IF(OR(O67="退费",O67="结转",P67="",P67="结转学费",P67="老带新返现"),"",IF(OR(AA67&lt;=0,AND(IFERROR(FIND("预缴定金",T67),0)=0,E67="")),"",LEFT(T67,FIND("／",T67)-1)))</f>
        <v>新生报读小学1年国际会员</v>
      </c>
      <c r="AC67" s="143" t="str">
        <f t="shared" ref="AC67:AC130" si="33">LEFT(T67,2)</f>
        <v>新生</v>
      </c>
      <c r="AD67" s="143" t="str">
        <f t="shared" ref="AD67:AD130" si="34">MID(T67,3,2)</f>
        <v>报读</v>
      </c>
      <c r="AE67" s="143" t="str">
        <f t="shared" ref="AE67:AE130" si="35">MID(T67,5,2)</f>
        <v>小学</v>
      </c>
      <c r="AF67" s="143" t="str">
        <f t="shared" ref="AF67:AF130" si="36">IF(AB67="","",MIDB(AB67,SEARCHB("?",AB67),2*LEN(AB67)-LENB(AB67)+2))</f>
        <v>1年</v>
      </c>
      <c r="AG67" s="143" t="str">
        <f t="shared" ref="AG67:AG130" si="37">IF(AB67="","",RIGHT(MIDB(AB67,SEARCHB("?",AB67),20),LENB(MIDB(AB67,SEARCHB("?",AB67),20))-LEN(MIDB(AB67,SEARCHB("?",AB67),20))-1))</f>
        <v>国际会员</v>
      </c>
      <c r="AH67" s="143" t="str">
        <f>IF(AB67="","",VLOOKUP(AF67,Sheet11!E:F,2,0))</f>
        <v>1年</v>
      </c>
      <c r="AI67" s="295" t="str">
        <f>IF(AG67="拼单会员","5年",IF(AB67="","",VLOOKUP(AE67&amp;AH67,Sheet11!$J$3:$K$17,2)))</f>
        <v>1年</v>
      </c>
      <c r="AJ67" s="143" t="str">
        <f t="shared" ref="AJ67:AJ130" si="38">IF(AB67="","",VLOOKUP(AG67,BH:BI,2,0))</f>
        <v>国际班</v>
      </c>
      <c r="AK67" s="296" t="str">
        <f t="shared" ref="AK67:AK130" si="39">IF(AB67="","",MID(T67,FIND("@",SUBSTITUTE(T67,"／","@",5))+8,10))</f>
        <v>2017-05-07</v>
      </c>
      <c r="AL67" s="143" t="str">
        <f t="shared" ref="AL67:AL130" si="40">IF(AB67="","",IF(AC67="新生","新生",IF((AK67-$AZ$2)&gt;0,"1年追补","老生")))</f>
        <v>新生</v>
      </c>
      <c r="AM67" s="143" t="str">
        <f t="shared" ref="AM67:AM130" si="41">IF(AB67="","",IF(OR(AL67="新生",AL67="1年追补"),"新生","老生"))</f>
        <v>新生</v>
      </c>
      <c r="AN67" s="143" t="str">
        <f t="shared" ref="AN67:AN130" si="42">IF(AB67="","",IF(AND(AW67="2折秒杀",AC67="新生"),"新生小学国际班5年",IF(AND(AW67="2折秒杀",AL67="1年追补"),"新生小学国际班1年",IF(OR(AW67="国际领袖课程",AW67="国内领袖课程"),AW67,IF(AND(AW67="创始会员",AM67="老生",AJ67="游学会员"),"老生创始会员游学会员",IF(AND(AJ67="国际班",AM67="新生"),AM67&amp;AE67&amp;AJ67&amp;AI67,AM67&amp;AJ67))))))</f>
        <v>新生小学国际班5年</v>
      </c>
      <c r="AO67" s="143" t="str">
        <f t="shared" ref="AO67:AO130" si="43">IF(AB67="","",VLOOKUP(AG67,BH:BJ,3,0))</f>
        <v>国际班</v>
      </c>
      <c r="AP67" s="206" t="str">
        <f t="shared" ref="AP67:AP130" si="44">AL67&amp;AO67</f>
        <v>新生国际班</v>
      </c>
      <c r="AQ67" s="206" t="str">
        <f>IF(SUMIF('7-市场业绩'!F:F,'3-收据记录表'!U67,'7-市场业绩'!I:I)&gt;0,"学习卡","老结算")</f>
        <v>学习卡</v>
      </c>
      <c r="AR67" s="206" t="str">
        <f t="shared" ref="AR67:AR130" si="45">IF(AQ67="学习卡",AN67,AP67)</f>
        <v>新生小学国际班5年</v>
      </c>
      <c r="AS67" s="243" t="str">
        <f t="shared" ref="AS67:AS130" si="46">MID(T67,FIND("@",SUBSTITUTE(T67,"：","@",4))+1,FIND("@",SUBSTITUTE(T67,"）","@",6))-FIND("@",SUBSTITUTE(T67,"：","@",4))-1)</f>
        <v>0</v>
      </c>
      <c r="AT67" s="243" t="str">
        <f t="shared" ref="AT67:AT130" si="47">IFERROR(MID(T67,FIND("@",SUBSTITUTE(T67,"：","@",6))+1,FIND("@",SUBSTITUTE(T67,"-","@",8))-FIND("@",SUBSTITUTE(T67,"：","@",6))-1),"")</f>
        <v/>
      </c>
      <c r="AU67" s="243" t="str">
        <f t="shared" ref="AU67:AU130" si="48">IFERROR(MID(T67,FIND("@",SUBSTITUTE(T67,"-","@",8))+1,FIND("@",SUBSTITUTE(T67,"／","@",3))-FIND("@",SUBSTITUTE(T67,"-","@",8))-1),"")</f>
        <v/>
      </c>
      <c r="AV67" s="243" t="str">
        <f t="shared" ref="AV67:AV130" si="49">IFERROR(MID(T67,FIND("@",SUBSTITUTE(T67,"：","@",4))+1,FIND("@",SUBSTITUTE(T67,"）","@",6))-FIND("@",SUBSTITUTE(T67,"：","@",4))-1),"无")</f>
        <v>0</v>
      </c>
      <c r="AW67" s="115" t="s">
        <v>2006</v>
      </c>
      <c r="AZ67" s="299">
        <v>42552</v>
      </c>
      <c r="BK67" s="118" t="s">
        <v>609</v>
      </c>
    </row>
    <row r="68" spans="1:63" ht="15" hidden="1" customHeight="1">
      <c r="A68" s="176" t="s">
        <v>1722</v>
      </c>
      <c r="B68" s="176" t="s">
        <v>1723</v>
      </c>
      <c r="C68" s="175" t="s">
        <v>17</v>
      </c>
      <c r="D68" s="176" t="s">
        <v>1724</v>
      </c>
      <c r="E68" s="176" t="s">
        <v>1134</v>
      </c>
      <c r="F68" s="184">
        <v>3316</v>
      </c>
      <c r="G68" s="176">
        <v>0</v>
      </c>
      <c r="H68" s="176">
        <v>3316</v>
      </c>
      <c r="I68" s="176">
        <v>0</v>
      </c>
      <c r="J68" s="176">
        <v>0</v>
      </c>
      <c r="K68" s="180">
        <v>42862</v>
      </c>
      <c r="L68" s="176" t="s">
        <v>1550</v>
      </c>
      <c r="M68" s="175" t="s">
        <v>1465</v>
      </c>
      <c r="N68" s="175" t="s">
        <v>1453</v>
      </c>
      <c r="O68" s="175" t="s">
        <v>1454</v>
      </c>
      <c r="P68" s="176" t="s">
        <v>1455</v>
      </c>
      <c r="Q68" s="175" t="s">
        <v>1456</v>
      </c>
      <c r="R68" s="176" t="s">
        <v>12</v>
      </c>
      <c r="S68" s="176" t="s">
        <v>1564</v>
      </c>
      <c r="T68" s="176" t="s">
        <v>1962</v>
      </c>
      <c r="U68" s="291" t="str">
        <f t="shared" si="27"/>
        <v>翟志翔</v>
      </c>
      <c r="V68" s="292">
        <f>IF(F68=0,0,SUMIFS('4-咨询师业绩明细表'!K:K,'4-咨询师业绩明细表'!E:E,E68,'4-咨询师业绩明细表'!C:C,B68))</f>
        <v>48</v>
      </c>
      <c r="W68" s="292" t="str">
        <f t="shared" si="28"/>
        <v>无</v>
      </c>
      <c r="X68" s="305">
        <v>1</v>
      </c>
      <c r="Y68" s="323">
        <f t="shared" si="29"/>
        <v>0</v>
      </c>
      <c r="Z68" s="324">
        <f t="shared" si="30"/>
        <v>0</v>
      </c>
      <c r="AA68" s="293">
        <f t="shared" si="31"/>
        <v>3316</v>
      </c>
      <c r="AB68" s="294" t="str">
        <f t="shared" si="32"/>
        <v>新生报读小学1年国际会员</v>
      </c>
      <c r="AC68" s="143" t="str">
        <f t="shared" si="33"/>
        <v>新生</v>
      </c>
      <c r="AD68" s="143" t="str">
        <f t="shared" si="34"/>
        <v>报读</v>
      </c>
      <c r="AE68" s="143" t="str">
        <f t="shared" si="35"/>
        <v>小学</v>
      </c>
      <c r="AF68" s="143" t="str">
        <f t="shared" si="36"/>
        <v>1年</v>
      </c>
      <c r="AG68" s="143" t="str">
        <f t="shared" si="37"/>
        <v>国际会员</v>
      </c>
      <c r="AH68" s="143" t="str">
        <f>IF(AB68="","",VLOOKUP(AF68,Sheet11!E:F,2,0))</f>
        <v>1年</v>
      </c>
      <c r="AI68" s="295" t="str">
        <f>IF(AG68="拼单会员","5年",IF(AB68="","",VLOOKUP(AE68&amp;AH68,Sheet11!$J$3:$K$17,2)))</f>
        <v>1年</v>
      </c>
      <c r="AJ68" s="143" t="str">
        <f t="shared" si="38"/>
        <v>国际班</v>
      </c>
      <c r="AK68" s="296" t="str">
        <f t="shared" si="39"/>
        <v>2017-05-07</v>
      </c>
      <c r="AL68" s="143" t="str">
        <f t="shared" si="40"/>
        <v>新生</v>
      </c>
      <c r="AM68" s="143" t="str">
        <f t="shared" si="41"/>
        <v>新生</v>
      </c>
      <c r="AN68" s="143" t="str">
        <f t="shared" si="42"/>
        <v>新生小学国际班5年</v>
      </c>
      <c r="AO68" s="143" t="str">
        <f t="shared" si="43"/>
        <v>国际班</v>
      </c>
      <c r="AP68" s="206" t="str">
        <f t="shared" si="44"/>
        <v>新生国际班</v>
      </c>
      <c r="AQ68" s="206" t="str">
        <f>IF(SUMIF('7-市场业绩'!F:F,'3-收据记录表'!U68,'7-市场业绩'!I:I)&gt;0,"学习卡","老结算")</f>
        <v>学习卡</v>
      </c>
      <c r="AR68" s="206" t="str">
        <f t="shared" si="45"/>
        <v>新生小学国际班5年</v>
      </c>
      <c r="AS68" s="243" t="str">
        <f t="shared" si="46"/>
        <v>0</v>
      </c>
      <c r="AT68" s="243" t="str">
        <f t="shared" si="47"/>
        <v/>
      </c>
      <c r="AU68" s="243" t="str">
        <f t="shared" si="48"/>
        <v/>
      </c>
      <c r="AV68" s="243" t="str">
        <f t="shared" si="49"/>
        <v>0</v>
      </c>
      <c r="AW68" s="115" t="s">
        <v>2006</v>
      </c>
      <c r="AZ68" s="299">
        <v>42552</v>
      </c>
      <c r="BK68" s="118" t="s">
        <v>610</v>
      </c>
    </row>
    <row r="69" spans="1:63" ht="15" hidden="1" customHeight="1">
      <c r="A69" s="176" t="s">
        <v>1725</v>
      </c>
      <c r="B69" s="176" t="s">
        <v>1726</v>
      </c>
      <c r="C69" s="175" t="s">
        <v>17</v>
      </c>
      <c r="D69" s="176" t="s">
        <v>1727</v>
      </c>
      <c r="E69" s="176" t="s">
        <v>1134</v>
      </c>
      <c r="F69" s="184">
        <v>3316</v>
      </c>
      <c r="G69" s="176">
        <v>0</v>
      </c>
      <c r="H69" s="176">
        <v>3316</v>
      </c>
      <c r="I69" s="176">
        <v>0</v>
      </c>
      <c r="J69" s="176">
        <v>0</v>
      </c>
      <c r="K69" s="180">
        <v>42862</v>
      </c>
      <c r="L69" s="176" t="s">
        <v>1550</v>
      </c>
      <c r="M69" s="175" t="s">
        <v>1465</v>
      </c>
      <c r="N69" s="175" t="s">
        <v>1453</v>
      </c>
      <c r="O69" s="175" t="s">
        <v>1454</v>
      </c>
      <c r="P69" s="176" t="s">
        <v>1455</v>
      </c>
      <c r="Q69" s="175" t="s">
        <v>1456</v>
      </c>
      <c r="R69" s="176" t="s">
        <v>12</v>
      </c>
      <c r="S69" s="176" t="s">
        <v>1457</v>
      </c>
      <c r="T69" s="176" t="s">
        <v>1974</v>
      </c>
      <c r="U69" s="291" t="str">
        <f t="shared" si="27"/>
        <v>张松煌</v>
      </c>
      <c r="V69" s="292">
        <f>IF(F69=0,0,SUMIFS('4-咨询师业绩明细表'!K:K,'4-咨询师业绩明细表'!E:E,E69,'4-咨询师业绩明细表'!C:C,B69))</f>
        <v>48</v>
      </c>
      <c r="W69" s="292" t="str">
        <f t="shared" si="28"/>
        <v>无</v>
      </c>
      <c r="X69" s="305">
        <v>1</v>
      </c>
      <c r="Y69" s="323">
        <f t="shared" si="29"/>
        <v>0</v>
      </c>
      <c r="Z69" s="324">
        <f t="shared" si="30"/>
        <v>0</v>
      </c>
      <c r="AA69" s="293">
        <f t="shared" si="31"/>
        <v>3316</v>
      </c>
      <c r="AB69" s="294" t="str">
        <f t="shared" si="32"/>
        <v>新生报读小学1年国际会员</v>
      </c>
      <c r="AC69" s="143" t="str">
        <f t="shared" si="33"/>
        <v>新生</v>
      </c>
      <c r="AD69" s="143" t="str">
        <f t="shared" si="34"/>
        <v>报读</v>
      </c>
      <c r="AE69" s="143" t="str">
        <f t="shared" si="35"/>
        <v>小学</v>
      </c>
      <c r="AF69" s="143" t="str">
        <f t="shared" si="36"/>
        <v>1年</v>
      </c>
      <c r="AG69" s="143" t="str">
        <f t="shared" si="37"/>
        <v>国际会员</v>
      </c>
      <c r="AH69" s="143" t="str">
        <f>IF(AB69="","",VLOOKUP(AF69,Sheet11!E:F,2,0))</f>
        <v>1年</v>
      </c>
      <c r="AI69" s="295" t="str">
        <f>IF(AG69="拼单会员","5年",IF(AB69="","",VLOOKUP(AE69&amp;AH69,Sheet11!$J$3:$K$17,2)))</f>
        <v>1年</v>
      </c>
      <c r="AJ69" s="143" t="str">
        <f t="shared" si="38"/>
        <v>国际班</v>
      </c>
      <c r="AK69" s="296" t="str">
        <f t="shared" si="39"/>
        <v>2017-05-07</v>
      </c>
      <c r="AL69" s="143" t="str">
        <f t="shared" si="40"/>
        <v>新生</v>
      </c>
      <c r="AM69" s="143" t="str">
        <f t="shared" si="41"/>
        <v>新生</v>
      </c>
      <c r="AN69" s="143" t="str">
        <f t="shared" si="42"/>
        <v>新生小学国际班5年</v>
      </c>
      <c r="AO69" s="143" t="str">
        <f t="shared" si="43"/>
        <v>国际班</v>
      </c>
      <c r="AP69" s="206" t="str">
        <f t="shared" si="44"/>
        <v>新生国际班</v>
      </c>
      <c r="AQ69" s="206" t="str">
        <f>IF(SUMIF('7-市场业绩'!F:F,'3-收据记录表'!U69,'7-市场业绩'!I:I)&gt;0,"学习卡","老结算")</f>
        <v>学习卡</v>
      </c>
      <c r="AR69" s="206" t="str">
        <f t="shared" si="45"/>
        <v>新生小学国际班5年</v>
      </c>
      <c r="AS69" s="243" t="str">
        <f t="shared" si="46"/>
        <v>0</v>
      </c>
      <c r="AT69" s="243" t="str">
        <f t="shared" si="47"/>
        <v/>
      </c>
      <c r="AU69" s="243" t="str">
        <f t="shared" si="48"/>
        <v/>
      </c>
      <c r="AV69" s="243" t="str">
        <f t="shared" si="49"/>
        <v>0</v>
      </c>
      <c r="AW69" s="115" t="s">
        <v>2006</v>
      </c>
      <c r="AZ69" s="299">
        <v>42552</v>
      </c>
      <c r="BK69" s="118" t="s">
        <v>611</v>
      </c>
    </row>
    <row r="70" spans="1:63" ht="15" hidden="1" customHeight="1">
      <c r="A70" s="176" t="s">
        <v>1728</v>
      </c>
      <c r="B70" s="176" t="s">
        <v>1729</v>
      </c>
      <c r="C70" s="175" t="s">
        <v>13</v>
      </c>
      <c r="D70" s="176" t="s">
        <v>1730</v>
      </c>
      <c r="E70" s="176" t="s">
        <v>1134</v>
      </c>
      <c r="F70" s="184">
        <v>3316</v>
      </c>
      <c r="G70" s="176">
        <v>0</v>
      </c>
      <c r="H70" s="176">
        <v>3316</v>
      </c>
      <c r="I70" s="176">
        <v>0</v>
      </c>
      <c r="J70" s="176">
        <v>0</v>
      </c>
      <c r="K70" s="180">
        <v>42862</v>
      </c>
      <c r="L70" s="176" t="s">
        <v>1550</v>
      </c>
      <c r="M70" s="175" t="s">
        <v>1461</v>
      </c>
      <c r="N70" s="175" t="s">
        <v>1453</v>
      </c>
      <c r="O70" s="175" t="s">
        <v>1454</v>
      </c>
      <c r="P70" s="176" t="s">
        <v>1605</v>
      </c>
      <c r="Q70" s="175" t="s">
        <v>1456</v>
      </c>
      <c r="R70" s="176" t="s">
        <v>12</v>
      </c>
      <c r="S70" s="176" t="s">
        <v>1597</v>
      </c>
      <c r="T70" s="176" t="s">
        <v>1978</v>
      </c>
      <c r="U70" s="291" t="str">
        <f t="shared" si="27"/>
        <v>丁惠媚</v>
      </c>
      <c r="V70" s="292">
        <f>IF(F70=0,0,SUMIFS('4-咨询师业绩明细表'!K:K,'4-咨询师业绩明细表'!E:E,E70,'4-咨询师业绩明细表'!C:C,B70))</f>
        <v>48</v>
      </c>
      <c r="W70" s="292" t="str">
        <f t="shared" si="28"/>
        <v>无</v>
      </c>
      <c r="X70" s="305">
        <v>1</v>
      </c>
      <c r="Y70" s="323">
        <f t="shared" si="29"/>
        <v>0</v>
      </c>
      <c r="Z70" s="324">
        <f t="shared" si="30"/>
        <v>0</v>
      </c>
      <c r="AA70" s="293">
        <f t="shared" si="31"/>
        <v>3316</v>
      </c>
      <c r="AB70" s="294" t="str">
        <f t="shared" si="32"/>
        <v>新生报读小学1年国际会员</v>
      </c>
      <c r="AC70" s="143" t="str">
        <f t="shared" si="33"/>
        <v>新生</v>
      </c>
      <c r="AD70" s="143" t="str">
        <f t="shared" si="34"/>
        <v>报读</v>
      </c>
      <c r="AE70" s="143" t="str">
        <f t="shared" si="35"/>
        <v>小学</v>
      </c>
      <c r="AF70" s="143" t="str">
        <f t="shared" si="36"/>
        <v>1年</v>
      </c>
      <c r="AG70" s="143" t="str">
        <f t="shared" si="37"/>
        <v>国际会员</v>
      </c>
      <c r="AH70" s="143" t="str">
        <f>IF(AB70="","",VLOOKUP(AF70,Sheet11!E:F,2,0))</f>
        <v>1年</v>
      </c>
      <c r="AI70" s="295" t="str">
        <f>IF(AG70="拼单会员","5年",IF(AB70="","",VLOOKUP(AE70&amp;AH70,Sheet11!$J$3:$K$17,2)))</f>
        <v>1年</v>
      </c>
      <c r="AJ70" s="143" t="str">
        <f t="shared" si="38"/>
        <v>国际班</v>
      </c>
      <c r="AK70" s="296" t="str">
        <f t="shared" si="39"/>
        <v>2017-05-07</v>
      </c>
      <c r="AL70" s="143" t="str">
        <f t="shared" si="40"/>
        <v>新生</v>
      </c>
      <c r="AM70" s="143" t="str">
        <f t="shared" si="41"/>
        <v>新生</v>
      </c>
      <c r="AN70" s="143" t="str">
        <f t="shared" si="42"/>
        <v>新生小学国际班5年</v>
      </c>
      <c r="AO70" s="143" t="str">
        <f t="shared" si="43"/>
        <v>国际班</v>
      </c>
      <c r="AP70" s="206" t="str">
        <f t="shared" si="44"/>
        <v>新生国际班</v>
      </c>
      <c r="AQ70" s="206" t="str">
        <f>IF(SUMIF('7-市场业绩'!F:F,'3-收据记录表'!U70,'7-市场业绩'!I:I)&gt;0,"学习卡","老结算")</f>
        <v>学习卡</v>
      </c>
      <c r="AR70" s="206" t="str">
        <f t="shared" si="45"/>
        <v>新生小学国际班5年</v>
      </c>
      <c r="AS70" s="243" t="str">
        <f t="shared" si="46"/>
        <v>0</v>
      </c>
      <c r="AT70" s="243" t="str">
        <f t="shared" si="47"/>
        <v/>
      </c>
      <c r="AU70" s="243" t="str">
        <f t="shared" si="48"/>
        <v/>
      </c>
      <c r="AV70" s="243" t="str">
        <f t="shared" si="49"/>
        <v>0</v>
      </c>
      <c r="AW70" s="115" t="s">
        <v>2006</v>
      </c>
      <c r="AZ70" s="299">
        <v>42552</v>
      </c>
      <c r="BK70" s="118" t="s">
        <v>612</v>
      </c>
    </row>
    <row r="71" spans="1:63" ht="15" hidden="1" customHeight="1">
      <c r="A71" s="176" t="s">
        <v>1731</v>
      </c>
      <c r="B71" s="176" t="s">
        <v>1732</v>
      </c>
      <c r="C71" s="175" t="s">
        <v>17</v>
      </c>
      <c r="D71" s="176" t="s">
        <v>1733</v>
      </c>
      <c r="E71" s="176" t="s">
        <v>12</v>
      </c>
      <c r="F71" s="184">
        <v>280</v>
      </c>
      <c r="G71" s="176">
        <v>0</v>
      </c>
      <c r="H71" s="176">
        <v>280</v>
      </c>
      <c r="I71" s="176">
        <v>0</v>
      </c>
      <c r="J71" s="176">
        <v>0</v>
      </c>
      <c r="K71" s="180">
        <v>42863</v>
      </c>
      <c r="L71" s="176" t="s">
        <v>1550</v>
      </c>
      <c r="M71" s="175" t="s">
        <v>1461</v>
      </c>
      <c r="N71" s="175" t="s">
        <v>1453</v>
      </c>
      <c r="O71" s="175" t="s">
        <v>1454</v>
      </c>
      <c r="P71" s="176" t="s">
        <v>1455</v>
      </c>
      <c r="Q71" s="175" t="s">
        <v>1458</v>
      </c>
      <c r="R71" s="176" t="s">
        <v>12</v>
      </c>
      <c r="S71" s="176" t="s">
        <v>1457</v>
      </c>
      <c r="T71" s="176" t="s">
        <v>1572</v>
      </c>
      <c r="U71" s="291" t="str">
        <f t="shared" si="27"/>
        <v>张松煌</v>
      </c>
      <c r="V71" s="292">
        <f>IF(F71=0,0,SUMIFS('4-咨询师业绩明细表'!K:K,'4-咨询师业绩明细表'!E:E,E71,'4-咨询师业绩明细表'!C:C,B71))</f>
        <v>0</v>
      </c>
      <c r="W71" s="292" t="str">
        <f t="shared" si="28"/>
        <v/>
      </c>
      <c r="X71" s="305"/>
      <c r="Y71" s="323">
        <f t="shared" si="29"/>
        <v>0</v>
      </c>
      <c r="Z71" s="324">
        <f t="shared" si="30"/>
        <v>280</v>
      </c>
      <c r="AA71" s="293">
        <f t="shared" si="31"/>
        <v>0</v>
      </c>
      <c r="AB71" s="294" t="str">
        <f t="shared" si="32"/>
        <v/>
      </c>
      <c r="AC71" s="143" t="str">
        <f t="shared" si="33"/>
        <v>新生</v>
      </c>
      <c r="AD71" s="143" t="str">
        <f t="shared" si="34"/>
        <v>购买</v>
      </c>
      <c r="AE71" s="143" t="str">
        <f t="shared" si="35"/>
        <v>小学</v>
      </c>
      <c r="AF71" s="143" t="str">
        <f t="shared" si="36"/>
        <v/>
      </c>
      <c r="AG71" s="143" t="str">
        <f t="shared" si="37"/>
        <v/>
      </c>
      <c r="AH71" s="143" t="str">
        <f>IF(AB71="","",VLOOKUP(AF71,Sheet11!E:F,2,0))</f>
        <v/>
      </c>
      <c r="AI71" s="295" t="str">
        <f>IF(AG71="拼单会员","5年",IF(AB71="","",VLOOKUP(AE71&amp;AH71,Sheet11!$J$3:$K$17,2)))</f>
        <v/>
      </c>
      <c r="AJ71" s="143" t="str">
        <f t="shared" si="38"/>
        <v/>
      </c>
      <c r="AK71" s="296" t="str">
        <f t="shared" si="39"/>
        <v/>
      </c>
      <c r="AL71" s="143" t="str">
        <f t="shared" si="40"/>
        <v/>
      </c>
      <c r="AM71" s="143" t="str">
        <f t="shared" si="41"/>
        <v/>
      </c>
      <c r="AN71" s="143" t="str">
        <f t="shared" si="42"/>
        <v/>
      </c>
      <c r="AO71" s="143" t="str">
        <f t="shared" si="43"/>
        <v/>
      </c>
      <c r="AP71" s="206" t="str">
        <f t="shared" si="44"/>
        <v/>
      </c>
      <c r="AQ71" s="206" t="str">
        <f>IF(SUMIF('7-市场业绩'!F:F,'3-收据记录表'!U71,'7-市场业绩'!I:I)&gt;0,"学习卡","老结算")</f>
        <v>学习卡</v>
      </c>
      <c r="AR71" s="206" t="str">
        <f t="shared" si="45"/>
        <v/>
      </c>
      <c r="AS71" s="243" t="e">
        <f t="shared" si="46"/>
        <v>#VALUE!</v>
      </c>
      <c r="AT71" s="243" t="str">
        <f t="shared" si="47"/>
        <v/>
      </c>
      <c r="AU71" s="243" t="str">
        <f t="shared" si="48"/>
        <v/>
      </c>
      <c r="AV71" s="243" t="str">
        <f t="shared" si="49"/>
        <v>无</v>
      </c>
      <c r="AZ71" s="299">
        <v>42552</v>
      </c>
      <c r="BK71" s="118" t="s">
        <v>613</v>
      </c>
    </row>
    <row r="72" spans="1:63" ht="15" hidden="1" customHeight="1">
      <c r="A72" s="176" t="s">
        <v>1734</v>
      </c>
      <c r="B72" s="176" t="s">
        <v>1625</v>
      </c>
      <c r="C72" s="175" t="s">
        <v>17</v>
      </c>
      <c r="D72" s="176" t="s">
        <v>1626</v>
      </c>
      <c r="E72" s="176" t="s">
        <v>1134</v>
      </c>
      <c r="F72" s="184">
        <v>3316</v>
      </c>
      <c r="G72" s="176">
        <v>0</v>
      </c>
      <c r="H72" s="176">
        <v>3316</v>
      </c>
      <c r="I72" s="176">
        <v>0</v>
      </c>
      <c r="J72" s="176">
        <v>0</v>
      </c>
      <c r="K72" s="180">
        <v>42862</v>
      </c>
      <c r="L72" s="176" t="s">
        <v>1550</v>
      </c>
      <c r="M72" s="175" t="s">
        <v>1465</v>
      </c>
      <c r="N72" s="175" t="s">
        <v>1453</v>
      </c>
      <c r="O72" s="175" t="s">
        <v>1454</v>
      </c>
      <c r="P72" s="176" t="s">
        <v>1455</v>
      </c>
      <c r="Q72" s="175" t="s">
        <v>1456</v>
      </c>
      <c r="R72" s="176" t="s">
        <v>12</v>
      </c>
      <c r="S72" s="176" t="s">
        <v>1564</v>
      </c>
      <c r="T72" s="176" t="s">
        <v>1962</v>
      </c>
      <c r="U72" s="291" t="str">
        <f t="shared" si="27"/>
        <v>翟志翔</v>
      </c>
      <c r="V72" s="292">
        <f>IF(F72=0,0,SUMIFS('4-咨询师业绩明细表'!K:K,'4-咨询师业绩明细表'!E:E,E72,'4-咨询师业绩明细表'!C:C,B72))</f>
        <v>0</v>
      </c>
      <c r="W72" s="292" t="str">
        <f t="shared" si="28"/>
        <v>无</v>
      </c>
      <c r="X72" s="305">
        <v>1</v>
      </c>
      <c r="Y72" s="323">
        <f t="shared" si="29"/>
        <v>0</v>
      </c>
      <c r="Z72" s="324">
        <f t="shared" si="30"/>
        <v>0</v>
      </c>
      <c r="AA72" s="293">
        <f t="shared" si="31"/>
        <v>3316</v>
      </c>
      <c r="AB72" s="294" t="str">
        <f t="shared" si="32"/>
        <v>新生报读小学1年国际会员</v>
      </c>
      <c r="AC72" s="143" t="str">
        <f t="shared" si="33"/>
        <v>新生</v>
      </c>
      <c r="AD72" s="143" t="str">
        <f t="shared" si="34"/>
        <v>报读</v>
      </c>
      <c r="AE72" s="143" t="str">
        <f t="shared" si="35"/>
        <v>小学</v>
      </c>
      <c r="AF72" s="143" t="str">
        <f t="shared" si="36"/>
        <v>1年</v>
      </c>
      <c r="AG72" s="143" t="str">
        <f t="shared" si="37"/>
        <v>国际会员</v>
      </c>
      <c r="AH72" s="143" t="str">
        <f>IF(AB72="","",VLOOKUP(AF72,Sheet11!E:F,2,0))</f>
        <v>1年</v>
      </c>
      <c r="AI72" s="295" t="str">
        <f>IF(AG72="拼单会员","5年",IF(AB72="","",VLOOKUP(AE72&amp;AH72,Sheet11!$J$3:$K$17,2)))</f>
        <v>1年</v>
      </c>
      <c r="AJ72" s="143" t="str">
        <f t="shared" si="38"/>
        <v>国际班</v>
      </c>
      <c r="AK72" s="296" t="str">
        <f t="shared" si="39"/>
        <v>2017-05-07</v>
      </c>
      <c r="AL72" s="143" t="str">
        <f t="shared" si="40"/>
        <v>新生</v>
      </c>
      <c r="AM72" s="143" t="str">
        <f t="shared" si="41"/>
        <v>新生</v>
      </c>
      <c r="AN72" s="143" t="str">
        <f t="shared" si="42"/>
        <v>新生小学国际班5年</v>
      </c>
      <c r="AO72" s="143" t="str">
        <f t="shared" si="43"/>
        <v>国际班</v>
      </c>
      <c r="AP72" s="206" t="str">
        <f t="shared" si="44"/>
        <v>新生国际班</v>
      </c>
      <c r="AQ72" s="206" t="str">
        <f>IF(SUMIF('7-市场业绩'!F:F,'3-收据记录表'!U72,'7-市场业绩'!I:I)&gt;0,"学习卡","老结算")</f>
        <v>学习卡</v>
      </c>
      <c r="AR72" s="206" t="str">
        <f t="shared" si="45"/>
        <v>新生小学国际班5年</v>
      </c>
      <c r="AS72" s="243" t="str">
        <f t="shared" si="46"/>
        <v>0</v>
      </c>
      <c r="AT72" s="243" t="str">
        <f t="shared" si="47"/>
        <v/>
      </c>
      <c r="AU72" s="243" t="str">
        <f t="shared" si="48"/>
        <v/>
      </c>
      <c r="AV72" s="243" t="str">
        <f t="shared" si="49"/>
        <v>0</v>
      </c>
      <c r="AW72" s="115" t="s">
        <v>2006</v>
      </c>
      <c r="AZ72" s="299">
        <v>42552</v>
      </c>
      <c r="BK72" s="118" t="s">
        <v>567</v>
      </c>
    </row>
    <row r="73" spans="1:63" ht="15" hidden="1" customHeight="1">
      <c r="A73" s="176" t="s">
        <v>1735</v>
      </c>
      <c r="B73" s="176" t="s">
        <v>1736</v>
      </c>
      <c r="C73" s="175" t="s">
        <v>1603</v>
      </c>
      <c r="D73" s="176" t="s">
        <v>1737</v>
      </c>
      <c r="E73" s="176" t="s">
        <v>1466</v>
      </c>
      <c r="F73" s="184">
        <v>960</v>
      </c>
      <c r="G73" s="176">
        <v>0</v>
      </c>
      <c r="H73" s="176">
        <v>960</v>
      </c>
      <c r="I73" s="176">
        <v>0</v>
      </c>
      <c r="J73" s="176">
        <v>0</v>
      </c>
      <c r="K73" s="180">
        <v>42862</v>
      </c>
      <c r="L73" s="176" t="s">
        <v>1550</v>
      </c>
      <c r="M73" s="175" t="s">
        <v>1461</v>
      </c>
      <c r="N73" s="175" t="s">
        <v>1453</v>
      </c>
      <c r="O73" s="175" t="s">
        <v>1454</v>
      </c>
      <c r="P73" s="176" t="s">
        <v>1605</v>
      </c>
      <c r="Q73" s="175" t="s">
        <v>1456</v>
      </c>
      <c r="R73" s="176" t="s">
        <v>12</v>
      </c>
      <c r="S73" s="176" t="s">
        <v>1597</v>
      </c>
      <c r="T73" s="176" t="s">
        <v>1994</v>
      </c>
      <c r="U73" s="291" t="str">
        <f t="shared" si="27"/>
        <v>丁惠媚</v>
      </c>
      <c r="V73" s="292">
        <f>IF(F73=0,0,SUMIFS('4-咨询师业绩明细表'!K:K,'4-咨询师业绩明细表'!E:E,E73,'4-咨询师业绩明细表'!C:C,B73))</f>
        <v>32</v>
      </c>
      <c r="W73" s="292" t="str">
        <f t="shared" si="28"/>
        <v>无</v>
      </c>
      <c r="X73" s="305">
        <v>1</v>
      </c>
      <c r="Y73" s="323">
        <f t="shared" si="29"/>
        <v>0</v>
      </c>
      <c r="Z73" s="324">
        <f t="shared" si="30"/>
        <v>0</v>
      </c>
      <c r="AA73" s="293">
        <f t="shared" si="31"/>
        <v>960</v>
      </c>
      <c r="AB73" s="294" t="str">
        <f t="shared" si="32"/>
        <v>新生报读幼儿1年国际会员</v>
      </c>
      <c r="AC73" s="143" t="str">
        <f t="shared" si="33"/>
        <v>新生</v>
      </c>
      <c r="AD73" s="143" t="str">
        <f t="shared" si="34"/>
        <v>报读</v>
      </c>
      <c r="AE73" s="143" t="str">
        <f t="shared" si="35"/>
        <v>幼儿</v>
      </c>
      <c r="AF73" s="143" t="str">
        <f t="shared" si="36"/>
        <v>1年</v>
      </c>
      <c r="AG73" s="143" t="str">
        <f t="shared" si="37"/>
        <v>国际会员</v>
      </c>
      <c r="AH73" s="143" t="str">
        <f>IF(AB73="","",VLOOKUP(AF73,Sheet11!E:F,2,0))</f>
        <v>1年</v>
      </c>
      <c r="AI73" s="295" t="str">
        <f>IF(AG73="拼单会员","5年",IF(AB73="","",VLOOKUP(AE73&amp;AH73,Sheet11!$J$3:$K$17,2)))</f>
        <v>1年</v>
      </c>
      <c r="AJ73" s="143" t="str">
        <f t="shared" si="38"/>
        <v>国际班</v>
      </c>
      <c r="AK73" s="296" t="str">
        <f t="shared" si="39"/>
        <v>2017-05-07</v>
      </c>
      <c r="AL73" s="143" t="str">
        <f t="shared" si="40"/>
        <v>新生</v>
      </c>
      <c r="AM73" s="143" t="str">
        <f t="shared" si="41"/>
        <v>新生</v>
      </c>
      <c r="AN73" s="143" t="str">
        <f t="shared" si="42"/>
        <v>新生小学国际班5年</v>
      </c>
      <c r="AO73" s="143" t="str">
        <f t="shared" si="43"/>
        <v>国际班</v>
      </c>
      <c r="AP73" s="206" t="str">
        <f t="shared" si="44"/>
        <v>新生国际班</v>
      </c>
      <c r="AQ73" s="206" t="str">
        <f>IF(SUMIF('7-市场业绩'!F:F,'3-收据记录表'!U73,'7-市场业绩'!I:I)&gt;0,"学习卡","老结算")</f>
        <v>学习卡</v>
      </c>
      <c r="AR73" s="206" t="str">
        <f t="shared" si="45"/>
        <v>新生小学国际班5年</v>
      </c>
      <c r="AS73" s="243" t="str">
        <f t="shared" si="46"/>
        <v>0</v>
      </c>
      <c r="AT73" s="243" t="str">
        <f t="shared" si="47"/>
        <v>2017-09-01</v>
      </c>
      <c r="AU73" s="243" t="str">
        <f t="shared" si="48"/>
        <v>2018-09-01</v>
      </c>
      <c r="AV73" s="243" t="str">
        <f t="shared" si="49"/>
        <v>0</v>
      </c>
      <c r="AW73" s="115" t="s">
        <v>2006</v>
      </c>
      <c r="AZ73" s="299">
        <v>42552</v>
      </c>
      <c r="BK73" s="118" t="s">
        <v>614</v>
      </c>
    </row>
    <row r="74" spans="1:63" ht="15" hidden="1" customHeight="1">
      <c r="A74" s="176" t="s">
        <v>1738</v>
      </c>
      <c r="B74" s="176" t="s">
        <v>1739</v>
      </c>
      <c r="C74" s="175" t="s">
        <v>1603</v>
      </c>
      <c r="D74" s="176" t="s">
        <v>1740</v>
      </c>
      <c r="E74" s="176" t="s">
        <v>1476</v>
      </c>
      <c r="F74" s="184">
        <v>760</v>
      </c>
      <c r="G74" s="176">
        <v>0</v>
      </c>
      <c r="H74" s="176">
        <v>760</v>
      </c>
      <c r="I74" s="176">
        <v>0</v>
      </c>
      <c r="J74" s="176">
        <v>0</v>
      </c>
      <c r="K74" s="180">
        <v>42862</v>
      </c>
      <c r="L74" s="176" t="s">
        <v>1550</v>
      </c>
      <c r="M74" s="175" t="s">
        <v>1465</v>
      </c>
      <c r="N74" s="175" t="s">
        <v>1453</v>
      </c>
      <c r="O74" s="175" t="s">
        <v>1454</v>
      </c>
      <c r="P74" s="176" t="s">
        <v>1455</v>
      </c>
      <c r="Q74" s="175" t="s">
        <v>1456</v>
      </c>
      <c r="R74" s="176" t="s">
        <v>12</v>
      </c>
      <c r="S74" s="176" t="s">
        <v>1564</v>
      </c>
      <c r="T74" s="176" t="s">
        <v>1972</v>
      </c>
      <c r="U74" s="291" t="str">
        <f t="shared" si="27"/>
        <v>翟志翔</v>
      </c>
      <c r="V74" s="292">
        <f>IF(F74=0,0,SUMIFS('4-咨询师业绩明细表'!K:K,'4-咨询师业绩明细表'!E:E,E74,'4-咨询师业绩明细表'!C:C,B74))</f>
        <v>32</v>
      </c>
      <c r="W74" s="292" t="str">
        <f t="shared" si="28"/>
        <v>无</v>
      </c>
      <c r="X74" s="305">
        <v>1</v>
      </c>
      <c r="Y74" s="323">
        <f t="shared" si="29"/>
        <v>0</v>
      </c>
      <c r="Z74" s="324">
        <f t="shared" si="30"/>
        <v>0</v>
      </c>
      <c r="AA74" s="293">
        <f t="shared" si="31"/>
        <v>760</v>
      </c>
      <c r="AB74" s="294" t="str">
        <f t="shared" si="32"/>
        <v>新生报读幼儿1年国际会员</v>
      </c>
      <c r="AC74" s="143" t="str">
        <f t="shared" si="33"/>
        <v>新生</v>
      </c>
      <c r="AD74" s="143" t="str">
        <f t="shared" si="34"/>
        <v>报读</v>
      </c>
      <c r="AE74" s="143" t="str">
        <f t="shared" si="35"/>
        <v>幼儿</v>
      </c>
      <c r="AF74" s="143" t="str">
        <f t="shared" si="36"/>
        <v>1年</v>
      </c>
      <c r="AG74" s="143" t="str">
        <f t="shared" si="37"/>
        <v>国际会员</v>
      </c>
      <c r="AH74" s="143" t="str">
        <f>IF(AB74="","",VLOOKUP(AF74,Sheet11!E:F,2,0))</f>
        <v>1年</v>
      </c>
      <c r="AI74" s="295" t="str">
        <f>IF(AG74="拼单会员","5年",IF(AB74="","",VLOOKUP(AE74&amp;AH74,Sheet11!$J$3:$K$17,2)))</f>
        <v>1年</v>
      </c>
      <c r="AJ74" s="143" t="str">
        <f t="shared" si="38"/>
        <v>国际班</v>
      </c>
      <c r="AK74" s="296" t="str">
        <f t="shared" si="39"/>
        <v>2017-05-07</v>
      </c>
      <c r="AL74" s="143" t="str">
        <f t="shared" si="40"/>
        <v>新生</v>
      </c>
      <c r="AM74" s="143" t="str">
        <f t="shared" si="41"/>
        <v>新生</v>
      </c>
      <c r="AN74" s="143" t="str">
        <f t="shared" si="42"/>
        <v>新生小学国际班5年</v>
      </c>
      <c r="AO74" s="143" t="str">
        <f t="shared" si="43"/>
        <v>国际班</v>
      </c>
      <c r="AP74" s="206" t="str">
        <f t="shared" si="44"/>
        <v>新生国际班</v>
      </c>
      <c r="AQ74" s="206" t="str">
        <f>IF(SUMIF('7-市场业绩'!F:F,'3-收据记录表'!U74,'7-市场业绩'!I:I)&gt;0,"学习卡","老结算")</f>
        <v>学习卡</v>
      </c>
      <c r="AR74" s="206" t="str">
        <f t="shared" si="45"/>
        <v>新生小学国际班5年</v>
      </c>
      <c r="AS74" s="243" t="str">
        <f t="shared" si="46"/>
        <v>无</v>
      </c>
      <c r="AT74" s="243" t="str">
        <f t="shared" si="47"/>
        <v/>
      </c>
      <c r="AU74" s="243" t="str">
        <f t="shared" si="48"/>
        <v/>
      </c>
      <c r="AV74" s="243" t="str">
        <f t="shared" si="49"/>
        <v>无</v>
      </c>
      <c r="AW74" s="115" t="s">
        <v>2006</v>
      </c>
      <c r="AZ74" s="299">
        <v>42552</v>
      </c>
      <c r="BK74" s="118" t="s">
        <v>615</v>
      </c>
    </row>
    <row r="75" spans="1:63" ht="15" hidden="1" customHeight="1">
      <c r="A75" s="176" t="s">
        <v>1741</v>
      </c>
      <c r="B75" s="176" t="s">
        <v>1742</v>
      </c>
      <c r="C75" s="175" t="s">
        <v>1603</v>
      </c>
      <c r="D75" s="176" t="s">
        <v>1743</v>
      </c>
      <c r="E75" s="176" t="s">
        <v>1466</v>
      </c>
      <c r="F75" s="184">
        <v>960</v>
      </c>
      <c r="G75" s="176">
        <v>0</v>
      </c>
      <c r="H75" s="176">
        <v>960</v>
      </c>
      <c r="I75" s="176">
        <v>0</v>
      </c>
      <c r="J75" s="176">
        <v>0</v>
      </c>
      <c r="K75" s="180">
        <v>42862</v>
      </c>
      <c r="L75" s="176" t="s">
        <v>1550</v>
      </c>
      <c r="M75" s="175" t="s">
        <v>1461</v>
      </c>
      <c r="N75" s="175" t="s">
        <v>1453</v>
      </c>
      <c r="O75" s="175" t="s">
        <v>1454</v>
      </c>
      <c r="P75" s="176" t="s">
        <v>1605</v>
      </c>
      <c r="Q75" s="175" t="s">
        <v>1456</v>
      </c>
      <c r="R75" s="176" t="s">
        <v>12</v>
      </c>
      <c r="S75" s="176" t="s">
        <v>1606</v>
      </c>
      <c r="T75" s="176" t="s">
        <v>1995</v>
      </c>
      <c r="U75" s="291" t="str">
        <f t="shared" si="27"/>
        <v>吴逸芬</v>
      </c>
      <c r="V75" s="292">
        <f>IF(F75=0,0,SUMIFS('4-咨询师业绩明细表'!K:K,'4-咨询师业绩明细表'!E:E,E75,'4-咨询师业绩明细表'!C:C,B75))</f>
        <v>32</v>
      </c>
      <c r="W75" s="292" t="str">
        <f t="shared" si="28"/>
        <v>无</v>
      </c>
      <c r="X75" s="305">
        <v>1</v>
      </c>
      <c r="Y75" s="323">
        <f t="shared" si="29"/>
        <v>0</v>
      </c>
      <c r="Z75" s="324">
        <f t="shared" si="30"/>
        <v>0</v>
      </c>
      <c r="AA75" s="293">
        <f t="shared" si="31"/>
        <v>960</v>
      </c>
      <c r="AB75" s="294" t="str">
        <f t="shared" si="32"/>
        <v>新生报读幼儿1年国际会员</v>
      </c>
      <c r="AC75" s="143" t="str">
        <f t="shared" si="33"/>
        <v>新生</v>
      </c>
      <c r="AD75" s="143" t="str">
        <f t="shared" si="34"/>
        <v>报读</v>
      </c>
      <c r="AE75" s="143" t="str">
        <f t="shared" si="35"/>
        <v>幼儿</v>
      </c>
      <c r="AF75" s="143" t="str">
        <f t="shared" si="36"/>
        <v>1年</v>
      </c>
      <c r="AG75" s="143" t="str">
        <f t="shared" si="37"/>
        <v>国际会员</v>
      </c>
      <c r="AH75" s="143" t="str">
        <f>IF(AB75="","",VLOOKUP(AF75,Sheet11!E:F,2,0))</f>
        <v>1年</v>
      </c>
      <c r="AI75" s="295" t="str">
        <f>IF(AG75="拼单会员","5年",IF(AB75="","",VLOOKUP(AE75&amp;AH75,Sheet11!$J$3:$K$17,2)))</f>
        <v>1年</v>
      </c>
      <c r="AJ75" s="143" t="str">
        <f t="shared" si="38"/>
        <v>国际班</v>
      </c>
      <c r="AK75" s="296" t="str">
        <f t="shared" si="39"/>
        <v>2017-05-07</v>
      </c>
      <c r="AL75" s="143" t="str">
        <f t="shared" si="40"/>
        <v>新生</v>
      </c>
      <c r="AM75" s="143" t="str">
        <f t="shared" si="41"/>
        <v>新生</v>
      </c>
      <c r="AN75" s="143" t="str">
        <f t="shared" si="42"/>
        <v>新生小学国际班5年</v>
      </c>
      <c r="AO75" s="143" t="str">
        <f t="shared" si="43"/>
        <v>国际班</v>
      </c>
      <c r="AP75" s="206" t="str">
        <f t="shared" si="44"/>
        <v>新生国际班</v>
      </c>
      <c r="AQ75" s="206" t="str">
        <f>IF(SUMIF('7-市场业绩'!F:F,'3-收据记录表'!U75,'7-市场业绩'!I:I)&gt;0,"学习卡","老结算")</f>
        <v>学习卡</v>
      </c>
      <c r="AR75" s="206" t="str">
        <f t="shared" si="45"/>
        <v>新生小学国际班5年</v>
      </c>
      <c r="AS75" s="243" t="str">
        <f t="shared" si="46"/>
        <v>0</v>
      </c>
      <c r="AT75" s="243" t="str">
        <f t="shared" si="47"/>
        <v>2017-09-01</v>
      </c>
      <c r="AU75" s="243" t="str">
        <f t="shared" si="48"/>
        <v>2018-09-01</v>
      </c>
      <c r="AV75" s="243" t="str">
        <f t="shared" si="49"/>
        <v>0</v>
      </c>
      <c r="AW75" s="115" t="s">
        <v>2006</v>
      </c>
      <c r="AZ75" s="299">
        <v>42552</v>
      </c>
      <c r="BK75" s="118" t="s">
        <v>616</v>
      </c>
    </row>
    <row r="76" spans="1:63" ht="15" hidden="1" customHeight="1">
      <c r="A76" s="176" t="s">
        <v>1744</v>
      </c>
      <c r="B76" s="176" t="s">
        <v>1745</v>
      </c>
      <c r="C76" s="175" t="s">
        <v>11</v>
      </c>
      <c r="D76" s="176" t="s">
        <v>1746</v>
      </c>
      <c r="E76" s="176" t="s">
        <v>12</v>
      </c>
      <c r="F76" s="184">
        <v>280</v>
      </c>
      <c r="G76" s="176">
        <v>0</v>
      </c>
      <c r="H76" s="176">
        <v>280</v>
      </c>
      <c r="I76" s="176">
        <v>0</v>
      </c>
      <c r="J76" s="176">
        <v>0</v>
      </c>
      <c r="K76" s="180">
        <v>42863</v>
      </c>
      <c r="L76" s="176" t="s">
        <v>1550</v>
      </c>
      <c r="M76" s="175" t="s">
        <v>1461</v>
      </c>
      <c r="N76" s="175" t="s">
        <v>1453</v>
      </c>
      <c r="O76" s="175" t="s">
        <v>1454</v>
      </c>
      <c r="P76" s="176" t="s">
        <v>1455</v>
      </c>
      <c r="Q76" s="175" t="s">
        <v>1458</v>
      </c>
      <c r="R76" s="176" t="s">
        <v>12</v>
      </c>
      <c r="S76" s="176" t="s">
        <v>1457</v>
      </c>
      <c r="T76" s="176" t="s">
        <v>1572</v>
      </c>
      <c r="U76" s="291" t="str">
        <f t="shared" si="27"/>
        <v>张松煌</v>
      </c>
      <c r="V76" s="292">
        <f>IF(F76=0,0,SUMIFS('4-咨询师业绩明细表'!K:K,'4-咨询师业绩明细表'!E:E,E76,'4-咨询师业绩明细表'!C:C,B76))</f>
        <v>0</v>
      </c>
      <c r="W76" s="292" t="str">
        <f t="shared" si="28"/>
        <v/>
      </c>
      <c r="X76" s="305"/>
      <c r="Y76" s="323">
        <f t="shared" si="29"/>
        <v>0</v>
      </c>
      <c r="Z76" s="324">
        <f t="shared" si="30"/>
        <v>280</v>
      </c>
      <c r="AA76" s="293">
        <f t="shared" si="31"/>
        <v>0</v>
      </c>
      <c r="AB76" s="294" t="str">
        <f t="shared" si="32"/>
        <v/>
      </c>
      <c r="AC76" s="143" t="str">
        <f t="shared" si="33"/>
        <v>新生</v>
      </c>
      <c r="AD76" s="143" t="str">
        <f t="shared" si="34"/>
        <v>购买</v>
      </c>
      <c r="AE76" s="143" t="str">
        <f t="shared" si="35"/>
        <v>小学</v>
      </c>
      <c r="AF76" s="143" t="str">
        <f t="shared" si="36"/>
        <v/>
      </c>
      <c r="AG76" s="143" t="str">
        <f t="shared" si="37"/>
        <v/>
      </c>
      <c r="AH76" s="143" t="str">
        <f>IF(AB76="","",VLOOKUP(AF76,Sheet11!E:F,2,0))</f>
        <v/>
      </c>
      <c r="AI76" s="295" t="str">
        <f>IF(AG76="拼单会员","5年",IF(AB76="","",VLOOKUP(AE76&amp;AH76,Sheet11!$J$3:$K$17,2)))</f>
        <v/>
      </c>
      <c r="AJ76" s="143" t="str">
        <f t="shared" si="38"/>
        <v/>
      </c>
      <c r="AK76" s="296" t="str">
        <f t="shared" si="39"/>
        <v/>
      </c>
      <c r="AL76" s="143" t="str">
        <f t="shared" si="40"/>
        <v/>
      </c>
      <c r="AM76" s="143" t="str">
        <f t="shared" si="41"/>
        <v/>
      </c>
      <c r="AN76" s="143" t="str">
        <f t="shared" si="42"/>
        <v/>
      </c>
      <c r="AO76" s="143" t="str">
        <f t="shared" si="43"/>
        <v/>
      </c>
      <c r="AP76" s="206" t="str">
        <f t="shared" si="44"/>
        <v/>
      </c>
      <c r="AQ76" s="206" t="str">
        <f>IF(SUMIF('7-市场业绩'!F:F,'3-收据记录表'!U76,'7-市场业绩'!I:I)&gt;0,"学习卡","老结算")</f>
        <v>学习卡</v>
      </c>
      <c r="AR76" s="206" t="str">
        <f t="shared" si="45"/>
        <v/>
      </c>
      <c r="AS76" s="243" t="e">
        <f t="shared" si="46"/>
        <v>#VALUE!</v>
      </c>
      <c r="AT76" s="243" t="str">
        <f t="shared" si="47"/>
        <v/>
      </c>
      <c r="AU76" s="243" t="str">
        <f t="shared" si="48"/>
        <v/>
      </c>
      <c r="AV76" s="243" t="str">
        <f t="shared" si="49"/>
        <v>无</v>
      </c>
      <c r="AZ76" s="299">
        <v>42552</v>
      </c>
      <c r="BK76" s="118" t="s">
        <v>617</v>
      </c>
    </row>
    <row r="77" spans="1:63" ht="15" hidden="1" customHeight="1">
      <c r="A77" s="176" t="s">
        <v>1747</v>
      </c>
      <c r="B77" s="176" t="s">
        <v>1632</v>
      </c>
      <c r="C77" s="175" t="s">
        <v>17</v>
      </c>
      <c r="D77" s="176" t="s">
        <v>1633</v>
      </c>
      <c r="E77" s="176" t="s">
        <v>12</v>
      </c>
      <c r="F77" s="184">
        <v>280</v>
      </c>
      <c r="G77" s="176">
        <v>0</v>
      </c>
      <c r="H77" s="176">
        <v>280</v>
      </c>
      <c r="I77" s="176">
        <v>0</v>
      </c>
      <c r="J77" s="176">
        <v>0</v>
      </c>
      <c r="K77" s="180">
        <v>42863</v>
      </c>
      <c r="L77" s="176" t="s">
        <v>1550</v>
      </c>
      <c r="M77" s="175" t="s">
        <v>1461</v>
      </c>
      <c r="N77" s="175" t="s">
        <v>1453</v>
      </c>
      <c r="O77" s="175" t="s">
        <v>1454</v>
      </c>
      <c r="P77" s="176" t="s">
        <v>1455</v>
      </c>
      <c r="Q77" s="175" t="s">
        <v>1458</v>
      </c>
      <c r="R77" s="176" t="s">
        <v>12</v>
      </c>
      <c r="S77" s="176" t="s">
        <v>1457</v>
      </c>
      <c r="T77" s="176" t="s">
        <v>1572</v>
      </c>
      <c r="U77" s="291" t="str">
        <f t="shared" si="27"/>
        <v>张松煌</v>
      </c>
      <c r="V77" s="292">
        <f>IF(F77=0,0,SUMIFS('4-咨询师业绩明细表'!K:K,'4-咨询师业绩明细表'!E:E,E77,'4-咨询师业绩明细表'!C:C,B77))</f>
        <v>0</v>
      </c>
      <c r="W77" s="292" t="str">
        <f t="shared" si="28"/>
        <v/>
      </c>
      <c r="X77" s="305"/>
      <c r="Y77" s="323">
        <f t="shared" si="29"/>
        <v>0</v>
      </c>
      <c r="Z77" s="324">
        <f t="shared" si="30"/>
        <v>280</v>
      </c>
      <c r="AA77" s="293">
        <f t="shared" si="31"/>
        <v>0</v>
      </c>
      <c r="AB77" s="294" t="str">
        <f t="shared" si="32"/>
        <v/>
      </c>
      <c r="AC77" s="143" t="str">
        <f t="shared" si="33"/>
        <v>新生</v>
      </c>
      <c r="AD77" s="143" t="str">
        <f t="shared" si="34"/>
        <v>购买</v>
      </c>
      <c r="AE77" s="143" t="str">
        <f t="shared" si="35"/>
        <v>小学</v>
      </c>
      <c r="AF77" s="143" t="str">
        <f t="shared" si="36"/>
        <v/>
      </c>
      <c r="AG77" s="143" t="str">
        <f t="shared" si="37"/>
        <v/>
      </c>
      <c r="AH77" s="143" t="str">
        <f>IF(AB77="","",VLOOKUP(AF77,Sheet11!E:F,2,0))</f>
        <v/>
      </c>
      <c r="AI77" s="295" t="str">
        <f>IF(AG77="拼单会员","5年",IF(AB77="","",VLOOKUP(AE77&amp;AH77,Sheet11!$J$3:$K$17,2)))</f>
        <v/>
      </c>
      <c r="AJ77" s="143" t="str">
        <f t="shared" si="38"/>
        <v/>
      </c>
      <c r="AK77" s="296" t="str">
        <f t="shared" si="39"/>
        <v/>
      </c>
      <c r="AL77" s="143" t="str">
        <f t="shared" si="40"/>
        <v/>
      </c>
      <c r="AM77" s="143" t="str">
        <f t="shared" si="41"/>
        <v/>
      </c>
      <c r="AN77" s="143" t="str">
        <f t="shared" si="42"/>
        <v/>
      </c>
      <c r="AO77" s="143" t="str">
        <f t="shared" si="43"/>
        <v/>
      </c>
      <c r="AP77" s="206" t="str">
        <f t="shared" si="44"/>
        <v/>
      </c>
      <c r="AQ77" s="206" t="str">
        <f>IF(SUMIF('7-市场业绩'!F:F,'3-收据记录表'!U77,'7-市场业绩'!I:I)&gt;0,"学习卡","老结算")</f>
        <v>学习卡</v>
      </c>
      <c r="AR77" s="206" t="str">
        <f t="shared" si="45"/>
        <v/>
      </c>
      <c r="AS77" s="243" t="e">
        <f t="shared" si="46"/>
        <v>#VALUE!</v>
      </c>
      <c r="AT77" s="243" t="str">
        <f t="shared" si="47"/>
        <v/>
      </c>
      <c r="AU77" s="243" t="str">
        <f t="shared" si="48"/>
        <v/>
      </c>
      <c r="AV77" s="243" t="str">
        <f t="shared" si="49"/>
        <v>无</v>
      </c>
      <c r="AZ77" s="299">
        <v>42552</v>
      </c>
      <c r="BK77" s="118" t="s">
        <v>618</v>
      </c>
    </row>
    <row r="78" spans="1:63" ht="15" hidden="1" customHeight="1">
      <c r="A78" s="176" t="s">
        <v>1748</v>
      </c>
      <c r="B78" s="176" t="s">
        <v>1749</v>
      </c>
      <c r="C78" s="175" t="s">
        <v>12</v>
      </c>
      <c r="D78" s="176" t="s">
        <v>1750</v>
      </c>
      <c r="E78" s="176" t="s">
        <v>1466</v>
      </c>
      <c r="F78" s="184">
        <v>960</v>
      </c>
      <c r="G78" s="176">
        <v>0</v>
      </c>
      <c r="H78" s="176">
        <v>960</v>
      </c>
      <c r="I78" s="176">
        <v>0</v>
      </c>
      <c r="J78" s="176">
        <v>0</v>
      </c>
      <c r="K78" s="180">
        <v>42862</v>
      </c>
      <c r="L78" s="176" t="s">
        <v>1550</v>
      </c>
      <c r="M78" s="175" t="s">
        <v>1461</v>
      </c>
      <c r="N78" s="175" t="s">
        <v>1453</v>
      </c>
      <c r="O78" s="175" t="s">
        <v>1454</v>
      </c>
      <c r="P78" s="176" t="s">
        <v>1605</v>
      </c>
      <c r="Q78" s="175" t="s">
        <v>1456</v>
      </c>
      <c r="R78" s="176" t="s">
        <v>12</v>
      </c>
      <c r="S78" s="176" t="s">
        <v>1606</v>
      </c>
      <c r="T78" s="176" t="s">
        <v>1995</v>
      </c>
      <c r="U78" s="291" t="str">
        <f t="shared" si="27"/>
        <v>吴逸芬</v>
      </c>
      <c r="V78" s="292">
        <f>IF(F78=0,0,SUMIFS('4-咨询师业绩明细表'!K:K,'4-咨询师业绩明细表'!E:E,E78,'4-咨询师业绩明细表'!C:C,B78))</f>
        <v>32</v>
      </c>
      <c r="W78" s="292" t="str">
        <f t="shared" si="28"/>
        <v>无</v>
      </c>
      <c r="X78" s="305">
        <v>1</v>
      </c>
      <c r="Y78" s="323">
        <f t="shared" si="29"/>
        <v>0</v>
      </c>
      <c r="Z78" s="324">
        <f t="shared" si="30"/>
        <v>0</v>
      </c>
      <c r="AA78" s="293">
        <f t="shared" si="31"/>
        <v>960</v>
      </c>
      <c r="AB78" s="294" t="str">
        <f t="shared" si="32"/>
        <v>新生报读幼儿1年国际会员</v>
      </c>
      <c r="AC78" s="143" t="str">
        <f t="shared" si="33"/>
        <v>新生</v>
      </c>
      <c r="AD78" s="143" t="str">
        <f t="shared" si="34"/>
        <v>报读</v>
      </c>
      <c r="AE78" s="143" t="str">
        <f t="shared" si="35"/>
        <v>幼儿</v>
      </c>
      <c r="AF78" s="143" t="str">
        <f t="shared" si="36"/>
        <v>1年</v>
      </c>
      <c r="AG78" s="143" t="str">
        <f t="shared" si="37"/>
        <v>国际会员</v>
      </c>
      <c r="AH78" s="143" t="str">
        <f>IF(AB78="","",VLOOKUP(AF78,Sheet11!E:F,2,0))</f>
        <v>1年</v>
      </c>
      <c r="AI78" s="295" t="str">
        <f>IF(AG78="拼单会员","5年",IF(AB78="","",VLOOKUP(AE78&amp;AH78,Sheet11!$J$3:$K$17,2)))</f>
        <v>1年</v>
      </c>
      <c r="AJ78" s="143" t="str">
        <f t="shared" si="38"/>
        <v>国际班</v>
      </c>
      <c r="AK78" s="296" t="str">
        <f t="shared" si="39"/>
        <v>2017-05-07</v>
      </c>
      <c r="AL78" s="143" t="str">
        <f t="shared" si="40"/>
        <v>新生</v>
      </c>
      <c r="AM78" s="143" t="str">
        <f t="shared" si="41"/>
        <v>新生</v>
      </c>
      <c r="AN78" s="143" t="str">
        <f t="shared" si="42"/>
        <v>新生小学国际班5年</v>
      </c>
      <c r="AO78" s="143" t="str">
        <f t="shared" si="43"/>
        <v>国际班</v>
      </c>
      <c r="AP78" s="206" t="str">
        <f t="shared" si="44"/>
        <v>新生国际班</v>
      </c>
      <c r="AQ78" s="206" t="str">
        <f>IF(SUMIF('7-市场业绩'!F:F,'3-收据记录表'!U78,'7-市场业绩'!I:I)&gt;0,"学习卡","老结算")</f>
        <v>学习卡</v>
      </c>
      <c r="AR78" s="206" t="str">
        <f t="shared" si="45"/>
        <v>新生小学国际班5年</v>
      </c>
      <c r="AS78" s="243" t="str">
        <f t="shared" si="46"/>
        <v>0</v>
      </c>
      <c r="AT78" s="243" t="str">
        <f t="shared" si="47"/>
        <v>2017-09-01</v>
      </c>
      <c r="AU78" s="243" t="str">
        <f t="shared" si="48"/>
        <v>2018-09-01</v>
      </c>
      <c r="AV78" s="243" t="str">
        <f t="shared" si="49"/>
        <v>0</v>
      </c>
      <c r="AW78" s="115" t="s">
        <v>2006</v>
      </c>
      <c r="AZ78" s="299">
        <v>42552</v>
      </c>
      <c r="BK78" s="118" t="s">
        <v>619</v>
      </c>
    </row>
    <row r="79" spans="1:63" ht="15" hidden="1" customHeight="1">
      <c r="A79" s="176" t="s">
        <v>1751</v>
      </c>
      <c r="B79" s="176" t="s">
        <v>1752</v>
      </c>
      <c r="C79" s="175" t="s">
        <v>17</v>
      </c>
      <c r="D79" s="176" t="s">
        <v>1753</v>
      </c>
      <c r="E79" s="176" t="s">
        <v>12</v>
      </c>
      <c r="F79" s="184">
        <v>280</v>
      </c>
      <c r="G79" s="176">
        <v>0</v>
      </c>
      <c r="H79" s="176">
        <v>280</v>
      </c>
      <c r="I79" s="176">
        <v>0</v>
      </c>
      <c r="J79" s="176">
        <v>0</v>
      </c>
      <c r="K79" s="180">
        <v>42863</v>
      </c>
      <c r="L79" s="176" t="s">
        <v>1550</v>
      </c>
      <c r="M79" s="175" t="s">
        <v>1461</v>
      </c>
      <c r="N79" s="175" t="s">
        <v>1453</v>
      </c>
      <c r="O79" s="175" t="s">
        <v>1454</v>
      </c>
      <c r="P79" s="176" t="s">
        <v>1455</v>
      </c>
      <c r="Q79" s="175" t="s">
        <v>1458</v>
      </c>
      <c r="R79" s="176" t="s">
        <v>12</v>
      </c>
      <c r="S79" s="176" t="s">
        <v>1457</v>
      </c>
      <c r="T79" s="176" t="s">
        <v>1572</v>
      </c>
      <c r="U79" s="291" t="str">
        <f t="shared" si="27"/>
        <v>张松煌</v>
      </c>
      <c r="V79" s="292">
        <f>IF(F79=0,0,SUMIFS('4-咨询师业绩明细表'!K:K,'4-咨询师业绩明细表'!E:E,E79,'4-咨询师业绩明细表'!C:C,B79))</f>
        <v>0</v>
      </c>
      <c r="W79" s="292" t="str">
        <f t="shared" si="28"/>
        <v/>
      </c>
      <c r="X79" s="305"/>
      <c r="Y79" s="323">
        <f t="shared" si="29"/>
        <v>0</v>
      </c>
      <c r="Z79" s="324">
        <f t="shared" si="30"/>
        <v>280</v>
      </c>
      <c r="AA79" s="293">
        <f t="shared" si="31"/>
        <v>0</v>
      </c>
      <c r="AB79" s="294" t="str">
        <f t="shared" si="32"/>
        <v/>
      </c>
      <c r="AC79" s="143" t="str">
        <f t="shared" si="33"/>
        <v>新生</v>
      </c>
      <c r="AD79" s="143" t="str">
        <f t="shared" si="34"/>
        <v>购买</v>
      </c>
      <c r="AE79" s="143" t="str">
        <f t="shared" si="35"/>
        <v>小学</v>
      </c>
      <c r="AF79" s="143" t="str">
        <f t="shared" si="36"/>
        <v/>
      </c>
      <c r="AG79" s="143" t="str">
        <f t="shared" si="37"/>
        <v/>
      </c>
      <c r="AH79" s="143" t="str">
        <f>IF(AB79="","",VLOOKUP(AF79,Sheet11!E:F,2,0))</f>
        <v/>
      </c>
      <c r="AI79" s="295" t="str">
        <f>IF(AG79="拼单会员","5年",IF(AB79="","",VLOOKUP(AE79&amp;AH79,Sheet11!$J$3:$K$17,2)))</f>
        <v/>
      </c>
      <c r="AJ79" s="143" t="str">
        <f t="shared" si="38"/>
        <v/>
      </c>
      <c r="AK79" s="296" t="str">
        <f t="shared" si="39"/>
        <v/>
      </c>
      <c r="AL79" s="143" t="str">
        <f t="shared" si="40"/>
        <v/>
      </c>
      <c r="AM79" s="143" t="str">
        <f t="shared" si="41"/>
        <v/>
      </c>
      <c r="AN79" s="143" t="str">
        <f t="shared" si="42"/>
        <v/>
      </c>
      <c r="AO79" s="143" t="str">
        <f t="shared" si="43"/>
        <v/>
      </c>
      <c r="AP79" s="206" t="str">
        <f t="shared" si="44"/>
        <v/>
      </c>
      <c r="AQ79" s="206" t="str">
        <f>IF(SUMIF('7-市场业绩'!F:F,'3-收据记录表'!U79,'7-市场业绩'!I:I)&gt;0,"学习卡","老结算")</f>
        <v>学习卡</v>
      </c>
      <c r="AR79" s="206" t="str">
        <f t="shared" si="45"/>
        <v/>
      </c>
      <c r="AS79" s="243" t="e">
        <f t="shared" si="46"/>
        <v>#VALUE!</v>
      </c>
      <c r="AT79" s="243" t="str">
        <f t="shared" si="47"/>
        <v/>
      </c>
      <c r="AU79" s="243" t="str">
        <f t="shared" si="48"/>
        <v/>
      </c>
      <c r="AV79" s="243" t="str">
        <f t="shared" si="49"/>
        <v>无</v>
      </c>
      <c r="AZ79" s="299">
        <v>42552</v>
      </c>
      <c r="BK79" s="118" t="s">
        <v>620</v>
      </c>
    </row>
    <row r="80" spans="1:63" ht="15" customHeight="1">
      <c r="A80" s="176" t="s">
        <v>1754</v>
      </c>
      <c r="B80" s="176" t="s">
        <v>1755</v>
      </c>
      <c r="C80" s="175" t="s">
        <v>17</v>
      </c>
      <c r="D80" s="176" t="s">
        <v>1756</v>
      </c>
      <c r="E80" s="176" t="s">
        <v>1134</v>
      </c>
      <c r="F80" s="184">
        <v>3316</v>
      </c>
      <c r="G80" s="176">
        <v>0</v>
      </c>
      <c r="H80" s="176">
        <v>3316</v>
      </c>
      <c r="I80" s="176">
        <v>0</v>
      </c>
      <c r="J80" s="176">
        <v>0</v>
      </c>
      <c r="K80" s="180">
        <v>42863</v>
      </c>
      <c r="L80" s="176" t="s">
        <v>1550</v>
      </c>
      <c r="M80" s="175" t="s">
        <v>1452</v>
      </c>
      <c r="N80" s="175" t="s">
        <v>1453</v>
      </c>
      <c r="O80" s="175" t="s">
        <v>1454</v>
      </c>
      <c r="P80" s="176" t="s">
        <v>1455</v>
      </c>
      <c r="Q80" s="175" t="s">
        <v>1456</v>
      </c>
      <c r="R80" s="176" t="s">
        <v>12</v>
      </c>
      <c r="S80" s="176" t="s">
        <v>1564</v>
      </c>
      <c r="T80" s="176" t="s">
        <v>1979</v>
      </c>
      <c r="U80" s="291" t="str">
        <f t="shared" si="27"/>
        <v>翟志翔</v>
      </c>
      <c r="V80" s="292">
        <f>IF(F80=0,0,SUMIFS('4-咨询师业绩明细表'!K:K,'4-咨询师业绩明细表'!E:E,E80,'4-咨询师业绩明细表'!C:C,B80))</f>
        <v>48</v>
      </c>
      <c r="W80" s="292" t="str">
        <f t="shared" si="28"/>
        <v>无</v>
      </c>
      <c r="X80" s="305">
        <v>1</v>
      </c>
      <c r="Y80" s="323">
        <f t="shared" si="29"/>
        <v>0</v>
      </c>
      <c r="Z80" s="324">
        <f t="shared" si="30"/>
        <v>0</v>
      </c>
      <c r="AA80" s="293">
        <f t="shared" si="31"/>
        <v>3316</v>
      </c>
      <c r="AB80" s="294" t="str">
        <f t="shared" si="32"/>
        <v>新生报读小学1年国际会员</v>
      </c>
      <c r="AC80" s="143" t="str">
        <f t="shared" si="33"/>
        <v>新生</v>
      </c>
      <c r="AD80" s="143" t="str">
        <f t="shared" si="34"/>
        <v>报读</v>
      </c>
      <c r="AE80" s="143" t="str">
        <f t="shared" si="35"/>
        <v>小学</v>
      </c>
      <c r="AF80" s="143" t="str">
        <f t="shared" si="36"/>
        <v>1年</v>
      </c>
      <c r="AG80" s="143" t="str">
        <f t="shared" si="37"/>
        <v>国际会员</v>
      </c>
      <c r="AH80" s="143" t="str">
        <f>IF(AB80="","",VLOOKUP(AF80,Sheet11!E:F,2,0))</f>
        <v>1年</v>
      </c>
      <c r="AI80" s="295" t="str">
        <f>IF(AG80="拼单会员","5年",IF(AB80="","",VLOOKUP(AE80&amp;AH80,Sheet11!$J$3:$K$17,2)))</f>
        <v>1年</v>
      </c>
      <c r="AJ80" s="143" t="str">
        <f t="shared" si="38"/>
        <v>国际班</v>
      </c>
      <c r="AK80" s="296" t="str">
        <f t="shared" si="39"/>
        <v>2017-05-08</v>
      </c>
      <c r="AL80" s="143" t="str">
        <f t="shared" si="40"/>
        <v>新生</v>
      </c>
      <c r="AM80" s="143" t="str">
        <f t="shared" si="41"/>
        <v>新生</v>
      </c>
      <c r="AN80" s="143" t="str">
        <f t="shared" si="42"/>
        <v>新生小学国际班5年</v>
      </c>
      <c r="AO80" s="143" t="str">
        <f t="shared" si="43"/>
        <v>国际班</v>
      </c>
      <c r="AP80" s="206" t="str">
        <f t="shared" si="44"/>
        <v>新生国际班</v>
      </c>
      <c r="AQ80" s="206" t="str">
        <f>IF(SUMIF('7-市场业绩'!F:F,'3-收据记录表'!U80,'7-市场业绩'!I:I)&gt;0,"学习卡","老结算")</f>
        <v>学习卡</v>
      </c>
      <c r="AR80" s="206" t="str">
        <f t="shared" si="45"/>
        <v>新生小学国际班5年</v>
      </c>
      <c r="AS80" s="243" t="str">
        <f t="shared" si="46"/>
        <v>0</v>
      </c>
      <c r="AT80" s="243" t="str">
        <f t="shared" si="47"/>
        <v/>
      </c>
      <c r="AU80" s="243" t="str">
        <f t="shared" si="48"/>
        <v/>
      </c>
      <c r="AV80" s="243" t="str">
        <f t="shared" si="49"/>
        <v>0</v>
      </c>
      <c r="AW80" s="115" t="s">
        <v>2006</v>
      </c>
      <c r="AZ80" s="299">
        <v>42552</v>
      </c>
      <c r="BK80" s="118" t="s">
        <v>621</v>
      </c>
    </row>
    <row r="81" spans="1:63" ht="15" hidden="1" customHeight="1">
      <c r="A81" s="176" t="s">
        <v>1757</v>
      </c>
      <c r="B81" s="176" t="s">
        <v>1569</v>
      </c>
      <c r="C81" s="175" t="s">
        <v>17</v>
      </c>
      <c r="D81" s="176" t="s">
        <v>1570</v>
      </c>
      <c r="E81" s="176" t="s">
        <v>12</v>
      </c>
      <c r="F81" s="184">
        <v>280</v>
      </c>
      <c r="G81" s="176">
        <v>0</v>
      </c>
      <c r="H81" s="176">
        <v>280</v>
      </c>
      <c r="I81" s="176">
        <v>0</v>
      </c>
      <c r="J81" s="176">
        <v>0</v>
      </c>
      <c r="K81" s="180">
        <v>42863</v>
      </c>
      <c r="L81" s="176" t="s">
        <v>1550</v>
      </c>
      <c r="M81" s="175" t="s">
        <v>1465</v>
      </c>
      <c r="N81" s="175" t="s">
        <v>1453</v>
      </c>
      <c r="O81" s="175" t="s">
        <v>1454</v>
      </c>
      <c r="P81" s="176" t="s">
        <v>1455</v>
      </c>
      <c r="Q81" s="175" t="s">
        <v>1458</v>
      </c>
      <c r="R81" s="176" t="s">
        <v>12</v>
      </c>
      <c r="S81" s="176" t="s">
        <v>1457</v>
      </c>
      <c r="T81" s="176" t="s">
        <v>1572</v>
      </c>
      <c r="U81" s="291" t="str">
        <f t="shared" si="27"/>
        <v>张松煌</v>
      </c>
      <c r="V81" s="292">
        <f>IF(F81=0,0,SUMIFS('4-咨询师业绩明细表'!K:K,'4-咨询师业绩明细表'!E:E,E81,'4-咨询师业绩明细表'!C:C,B81))</f>
        <v>0</v>
      </c>
      <c r="W81" s="292" t="str">
        <f t="shared" si="28"/>
        <v/>
      </c>
      <c r="X81" s="305"/>
      <c r="Y81" s="323">
        <f t="shared" si="29"/>
        <v>0</v>
      </c>
      <c r="Z81" s="324">
        <f t="shared" si="30"/>
        <v>280</v>
      </c>
      <c r="AA81" s="293">
        <f t="shared" si="31"/>
        <v>0</v>
      </c>
      <c r="AB81" s="294" t="str">
        <f t="shared" si="32"/>
        <v/>
      </c>
      <c r="AC81" s="143" t="str">
        <f t="shared" si="33"/>
        <v>新生</v>
      </c>
      <c r="AD81" s="143" t="str">
        <f t="shared" si="34"/>
        <v>购买</v>
      </c>
      <c r="AE81" s="143" t="str">
        <f t="shared" si="35"/>
        <v>小学</v>
      </c>
      <c r="AF81" s="143" t="str">
        <f t="shared" si="36"/>
        <v/>
      </c>
      <c r="AG81" s="143" t="str">
        <f t="shared" si="37"/>
        <v/>
      </c>
      <c r="AH81" s="143" t="str">
        <f>IF(AB81="","",VLOOKUP(AF81,Sheet11!E:F,2,0))</f>
        <v/>
      </c>
      <c r="AI81" s="295" t="str">
        <f>IF(AG81="拼单会员","5年",IF(AB81="","",VLOOKUP(AE81&amp;AH81,Sheet11!$J$3:$K$17,2)))</f>
        <v/>
      </c>
      <c r="AJ81" s="143" t="str">
        <f t="shared" si="38"/>
        <v/>
      </c>
      <c r="AK81" s="296" t="str">
        <f t="shared" si="39"/>
        <v/>
      </c>
      <c r="AL81" s="143" t="str">
        <f t="shared" si="40"/>
        <v/>
      </c>
      <c r="AM81" s="143" t="str">
        <f t="shared" si="41"/>
        <v/>
      </c>
      <c r="AN81" s="143" t="str">
        <f t="shared" si="42"/>
        <v/>
      </c>
      <c r="AO81" s="143" t="str">
        <f t="shared" si="43"/>
        <v/>
      </c>
      <c r="AP81" s="206" t="str">
        <f t="shared" si="44"/>
        <v/>
      </c>
      <c r="AQ81" s="206" t="str">
        <f>IF(SUMIF('7-市场业绩'!F:F,'3-收据记录表'!U81,'7-市场业绩'!I:I)&gt;0,"学习卡","老结算")</f>
        <v>学习卡</v>
      </c>
      <c r="AR81" s="206" t="str">
        <f t="shared" si="45"/>
        <v/>
      </c>
      <c r="AS81" s="243" t="e">
        <f t="shared" si="46"/>
        <v>#VALUE!</v>
      </c>
      <c r="AT81" s="243" t="str">
        <f t="shared" si="47"/>
        <v/>
      </c>
      <c r="AU81" s="243" t="str">
        <f t="shared" si="48"/>
        <v/>
      </c>
      <c r="AV81" s="243" t="str">
        <f t="shared" si="49"/>
        <v>无</v>
      </c>
      <c r="AZ81" s="299">
        <v>42552</v>
      </c>
      <c r="BK81" s="118" t="s">
        <v>622</v>
      </c>
    </row>
    <row r="82" spans="1:63" ht="15" customHeight="1">
      <c r="A82" s="176" t="s">
        <v>1758</v>
      </c>
      <c r="B82" s="176" t="s">
        <v>1759</v>
      </c>
      <c r="C82" s="175" t="s">
        <v>1760</v>
      </c>
      <c r="D82" s="176" t="s">
        <v>1761</v>
      </c>
      <c r="E82" s="176" t="s">
        <v>1134</v>
      </c>
      <c r="F82" s="184">
        <v>3316</v>
      </c>
      <c r="G82" s="176">
        <v>0</v>
      </c>
      <c r="H82" s="176">
        <v>3316</v>
      </c>
      <c r="I82" s="176">
        <v>0</v>
      </c>
      <c r="J82" s="176">
        <v>0</v>
      </c>
      <c r="K82" s="180">
        <v>42863</v>
      </c>
      <c r="L82" s="176" t="s">
        <v>1550</v>
      </c>
      <c r="M82" s="175" t="s">
        <v>1452</v>
      </c>
      <c r="N82" s="175" t="s">
        <v>1453</v>
      </c>
      <c r="O82" s="175" t="s">
        <v>1454</v>
      </c>
      <c r="P82" s="176" t="s">
        <v>1455</v>
      </c>
      <c r="Q82" s="175" t="s">
        <v>1456</v>
      </c>
      <c r="R82" s="176" t="s">
        <v>12</v>
      </c>
      <c r="S82" s="176" t="s">
        <v>1564</v>
      </c>
      <c r="T82" s="176" t="s">
        <v>1979</v>
      </c>
      <c r="U82" s="291" t="str">
        <f t="shared" si="27"/>
        <v>翟志翔</v>
      </c>
      <c r="V82" s="292">
        <f>IF(F82=0,0,SUMIFS('4-咨询师业绩明细表'!K:K,'4-咨询师业绩明细表'!E:E,E82,'4-咨询师业绩明细表'!C:C,B82))</f>
        <v>48</v>
      </c>
      <c r="W82" s="292" t="str">
        <f t="shared" si="28"/>
        <v>无</v>
      </c>
      <c r="X82" s="305">
        <v>1</v>
      </c>
      <c r="Y82" s="323">
        <f t="shared" si="29"/>
        <v>0</v>
      </c>
      <c r="Z82" s="324">
        <f t="shared" si="30"/>
        <v>0</v>
      </c>
      <c r="AA82" s="293">
        <f t="shared" si="31"/>
        <v>3316</v>
      </c>
      <c r="AB82" s="294" t="str">
        <f t="shared" si="32"/>
        <v>新生报读小学1年国际会员</v>
      </c>
      <c r="AC82" s="143" t="str">
        <f t="shared" si="33"/>
        <v>新生</v>
      </c>
      <c r="AD82" s="143" t="str">
        <f t="shared" si="34"/>
        <v>报读</v>
      </c>
      <c r="AE82" s="143" t="str">
        <f t="shared" si="35"/>
        <v>小学</v>
      </c>
      <c r="AF82" s="143" t="str">
        <f t="shared" si="36"/>
        <v>1年</v>
      </c>
      <c r="AG82" s="143" t="str">
        <f t="shared" si="37"/>
        <v>国际会员</v>
      </c>
      <c r="AH82" s="143" t="str">
        <f>IF(AB82="","",VLOOKUP(AF82,Sheet11!E:F,2,0))</f>
        <v>1年</v>
      </c>
      <c r="AI82" s="295" t="str">
        <f>IF(AG82="拼单会员","5年",IF(AB82="","",VLOOKUP(AE82&amp;AH82,Sheet11!$J$3:$K$17,2)))</f>
        <v>1年</v>
      </c>
      <c r="AJ82" s="143" t="str">
        <f t="shared" si="38"/>
        <v>国际班</v>
      </c>
      <c r="AK82" s="296" t="str">
        <f t="shared" si="39"/>
        <v>2017-05-08</v>
      </c>
      <c r="AL82" s="143" t="str">
        <f t="shared" si="40"/>
        <v>新生</v>
      </c>
      <c r="AM82" s="143" t="str">
        <f t="shared" si="41"/>
        <v>新生</v>
      </c>
      <c r="AN82" s="143" t="str">
        <f t="shared" si="42"/>
        <v>新生小学国际班5年</v>
      </c>
      <c r="AO82" s="143" t="str">
        <f t="shared" si="43"/>
        <v>国际班</v>
      </c>
      <c r="AP82" s="206" t="str">
        <f t="shared" si="44"/>
        <v>新生国际班</v>
      </c>
      <c r="AQ82" s="206" t="str">
        <f>IF(SUMIF('7-市场业绩'!F:F,'3-收据记录表'!U82,'7-市场业绩'!I:I)&gt;0,"学习卡","老结算")</f>
        <v>学习卡</v>
      </c>
      <c r="AR82" s="206" t="str">
        <f t="shared" si="45"/>
        <v>新生小学国际班5年</v>
      </c>
      <c r="AS82" s="243" t="str">
        <f t="shared" si="46"/>
        <v>0</v>
      </c>
      <c r="AT82" s="243" t="str">
        <f t="shared" si="47"/>
        <v/>
      </c>
      <c r="AU82" s="243" t="str">
        <f t="shared" si="48"/>
        <v/>
      </c>
      <c r="AV82" s="243" t="str">
        <f t="shared" si="49"/>
        <v>0</v>
      </c>
      <c r="AW82" s="115" t="s">
        <v>2006</v>
      </c>
      <c r="AZ82" s="299">
        <v>42552</v>
      </c>
      <c r="BK82" s="118" t="s">
        <v>623</v>
      </c>
    </row>
    <row r="83" spans="1:63" ht="15" customHeight="1">
      <c r="A83" s="176" t="s">
        <v>1762</v>
      </c>
      <c r="B83" s="176" t="s">
        <v>1763</v>
      </c>
      <c r="C83" s="175" t="s">
        <v>1603</v>
      </c>
      <c r="D83" s="176" t="s">
        <v>1764</v>
      </c>
      <c r="E83" s="176" t="s">
        <v>1466</v>
      </c>
      <c r="F83" s="184">
        <v>960</v>
      </c>
      <c r="G83" s="176">
        <v>0</v>
      </c>
      <c r="H83" s="176">
        <v>960</v>
      </c>
      <c r="I83" s="176">
        <v>0</v>
      </c>
      <c r="J83" s="176">
        <v>0</v>
      </c>
      <c r="K83" s="180">
        <v>42863</v>
      </c>
      <c r="L83" s="176" t="s">
        <v>1550</v>
      </c>
      <c r="M83" s="175" t="s">
        <v>1452</v>
      </c>
      <c r="N83" s="175" t="s">
        <v>1453</v>
      </c>
      <c r="O83" s="175" t="s">
        <v>1454</v>
      </c>
      <c r="P83" s="176" t="s">
        <v>1455</v>
      </c>
      <c r="Q83" s="175" t="s">
        <v>1456</v>
      </c>
      <c r="R83" s="176" t="s">
        <v>12</v>
      </c>
      <c r="S83" s="176" t="s">
        <v>1551</v>
      </c>
      <c r="T83" s="176" t="s">
        <v>1980</v>
      </c>
      <c r="U83" s="291" t="str">
        <f t="shared" si="27"/>
        <v>王圆圆</v>
      </c>
      <c r="V83" s="292">
        <f>IF(F83=0,0,SUMIFS('4-咨询师业绩明细表'!K:K,'4-咨询师业绩明细表'!E:E,E83,'4-咨询师业绩明细表'!C:C,B83))</f>
        <v>32</v>
      </c>
      <c r="W83" s="292" t="str">
        <f t="shared" si="28"/>
        <v>无</v>
      </c>
      <c r="X83" s="305">
        <v>1</v>
      </c>
      <c r="Y83" s="323">
        <f t="shared" si="29"/>
        <v>0</v>
      </c>
      <c r="Z83" s="324">
        <f t="shared" si="30"/>
        <v>0</v>
      </c>
      <c r="AA83" s="293">
        <f t="shared" si="31"/>
        <v>960</v>
      </c>
      <c r="AB83" s="294" t="str">
        <f t="shared" si="32"/>
        <v>新生报读幼儿1年国际会员</v>
      </c>
      <c r="AC83" s="143" t="str">
        <f t="shared" si="33"/>
        <v>新生</v>
      </c>
      <c r="AD83" s="143" t="str">
        <f t="shared" si="34"/>
        <v>报读</v>
      </c>
      <c r="AE83" s="143" t="str">
        <f t="shared" si="35"/>
        <v>幼儿</v>
      </c>
      <c r="AF83" s="143" t="str">
        <f t="shared" si="36"/>
        <v>1年</v>
      </c>
      <c r="AG83" s="143" t="str">
        <f t="shared" si="37"/>
        <v>国际会员</v>
      </c>
      <c r="AH83" s="143" t="str">
        <f>IF(AB83="","",VLOOKUP(AF83,Sheet11!E:F,2,0))</f>
        <v>1年</v>
      </c>
      <c r="AI83" s="295" t="str">
        <f>IF(AG83="拼单会员","5年",IF(AB83="","",VLOOKUP(AE83&amp;AH83,Sheet11!$J$3:$K$17,2)))</f>
        <v>1年</v>
      </c>
      <c r="AJ83" s="143" t="str">
        <f t="shared" si="38"/>
        <v>国际班</v>
      </c>
      <c r="AK83" s="296" t="str">
        <f t="shared" si="39"/>
        <v>2017-05-08</v>
      </c>
      <c r="AL83" s="143" t="str">
        <f t="shared" si="40"/>
        <v>新生</v>
      </c>
      <c r="AM83" s="143" t="str">
        <f t="shared" si="41"/>
        <v>新生</v>
      </c>
      <c r="AN83" s="143" t="str">
        <f t="shared" si="42"/>
        <v>新生小学国际班5年</v>
      </c>
      <c r="AO83" s="143" t="str">
        <f t="shared" si="43"/>
        <v>国际班</v>
      </c>
      <c r="AP83" s="206" t="str">
        <f t="shared" si="44"/>
        <v>新生国际班</v>
      </c>
      <c r="AQ83" s="206" t="str">
        <f>IF(SUMIF('7-市场业绩'!F:F,'3-收据记录表'!U83,'7-市场业绩'!I:I)&gt;0,"学习卡","老结算")</f>
        <v>学习卡</v>
      </c>
      <c r="AR83" s="206" t="str">
        <f t="shared" si="45"/>
        <v>新生小学国际班5年</v>
      </c>
      <c r="AS83" s="243" t="str">
        <f t="shared" si="46"/>
        <v>0</v>
      </c>
      <c r="AT83" s="243" t="str">
        <f t="shared" si="47"/>
        <v/>
      </c>
      <c r="AU83" s="243" t="str">
        <f t="shared" si="48"/>
        <v/>
      </c>
      <c r="AV83" s="243" t="str">
        <f t="shared" si="49"/>
        <v>0</v>
      </c>
      <c r="AW83" s="115" t="s">
        <v>2006</v>
      </c>
      <c r="AZ83" s="299">
        <v>42552</v>
      </c>
      <c r="BK83" s="118" t="s">
        <v>624</v>
      </c>
    </row>
    <row r="84" spans="1:63" ht="15" hidden="1" customHeight="1">
      <c r="A84" s="176" t="s">
        <v>1765</v>
      </c>
      <c r="B84" s="176" t="s">
        <v>1742</v>
      </c>
      <c r="C84" s="175" t="s">
        <v>1603</v>
      </c>
      <c r="D84" s="176" t="s">
        <v>1743</v>
      </c>
      <c r="E84" s="176" t="s">
        <v>12</v>
      </c>
      <c r="F84" s="184">
        <v>230</v>
      </c>
      <c r="G84" s="176">
        <v>0</v>
      </c>
      <c r="H84" s="176">
        <v>230</v>
      </c>
      <c r="I84" s="176">
        <v>0</v>
      </c>
      <c r="J84" s="176">
        <v>0</v>
      </c>
      <c r="K84" s="180">
        <v>42862</v>
      </c>
      <c r="L84" s="176" t="s">
        <v>1550</v>
      </c>
      <c r="M84" s="175" t="s">
        <v>1461</v>
      </c>
      <c r="N84" s="175" t="s">
        <v>1453</v>
      </c>
      <c r="O84" s="175" t="s">
        <v>1454</v>
      </c>
      <c r="P84" s="176" t="s">
        <v>1605</v>
      </c>
      <c r="Q84" s="175" t="s">
        <v>1458</v>
      </c>
      <c r="R84" s="176" t="s">
        <v>12</v>
      </c>
      <c r="S84" s="176" t="s">
        <v>1606</v>
      </c>
      <c r="T84" s="176" t="s">
        <v>1766</v>
      </c>
      <c r="U84" s="291" t="str">
        <f t="shared" si="27"/>
        <v>吴逸芬</v>
      </c>
      <c r="V84" s="292">
        <f>IF(F84=0,0,SUMIFS('4-咨询师业绩明细表'!K:K,'4-咨询师业绩明细表'!E:E,E84,'4-咨询师业绩明细表'!C:C,B84))</f>
        <v>0</v>
      </c>
      <c r="W84" s="292" t="str">
        <f t="shared" si="28"/>
        <v/>
      </c>
      <c r="X84" s="305"/>
      <c r="Y84" s="323">
        <f t="shared" si="29"/>
        <v>0</v>
      </c>
      <c r="Z84" s="324">
        <f t="shared" si="30"/>
        <v>230</v>
      </c>
      <c r="AA84" s="293">
        <f t="shared" si="31"/>
        <v>0</v>
      </c>
      <c r="AB84" s="294" t="str">
        <f t="shared" si="32"/>
        <v/>
      </c>
      <c r="AC84" s="143" t="str">
        <f t="shared" si="33"/>
        <v>教材</v>
      </c>
      <c r="AD84" s="143" t="str">
        <f t="shared" si="34"/>
        <v>费一</v>
      </c>
      <c r="AE84" s="143" t="str">
        <f t="shared" si="35"/>
        <v>套</v>
      </c>
      <c r="AF84" s="143" t="str">
        <f t="shared" si="36"/>
        <v/>
      </c>
      <c r="AG84" s="143" t="str">
        <f t="shared" si="37"/>
        <v/>
      </c>
      <c r="AH84" s="143" t="str">
        <f>IF(AB84="","",VLOOKUP(AF84,Sheet11!E:F,2,0))</f>
        <v/>
      </c>
      <c r="AI84" s="295" t="str">
        <f>IF(AG84="拼单会员","5年",IF(AB84="","",VLOOKUP(AE84&amp;AH84,Sheet11!$J$3:$K$17,2)))</f>
        <v/>
      </c>
      <c r="AJ84" s="143" t="str">
        <f t="shared" si="38"/>
        <v/>
      </c>
      <c r="AK84" s="296" t="str">
        <f t="shared" si="39"/>
        <v/>
      </c>
      <c r="AL84" s="143" t="str">
        <f t="shared" si="40"/>
        <v/>
      </c>
      <c r="AM84" s="143" t="str">
        <f t="shared" si="41"/>
        <v/>
      </c>
      <c r="AN84" s="143" t="str">
        <f t="shared" si="42"/>
        <v/>
      </c>
      <c r="AO84" s="143" t="str">
        <f t="shared" si="43"/>
        <v/>
      </c>
      <c r="AP84" s="206" t="str">
        <f t="shared" si="44"/>
        <v/>
      </c>
      <c r="AQ84" s="206" t="str">
        <f>IF(SUMIF('7-市场业绩'!F:F,'3-收据记录表'!U84,'7-市场业绩'!I:I)&gt;0,"学习卡","老结算")</f>
        <v>学习卡</v>
      </c>
      <c r="AR84" s="206" t="str">
        <f t="shared" si="45"/>
        <v/>
      </c>
      <c r="AS84" s="243" t="e">
        <f t="shared" si="46"/>
        <v>#VALUE!</v>
      </c>
      <c r="AT84" s="243" t="str">
        <f t="shared" si="47"/>
        <v/>
      </c>
      <c r="AU84" s="243" t="str">
        <f t="shared" si="48"/>
        <v/>
      </c>
      <c r="AV84" s="243" t="str">
        <f t="shared" si="49"/>
        <v>无</v>
      </c>
      <c r="AZ84" s="299">
        <v>42552</v>
      </c>
      <c r="BK84" s="118" t="s">
        <v>625</v>
      </c>
    </row>
    <row r="85" spans="1:63" ht="15" hidden="1" customHeight="1">
      <c r="A85" s="176" t="s">
        <v>1767</v>
      </c>
      <c r="B85" s="176" t="s">
        <v>1768</v>
      </c>
      <c r="C85" s="175" t="s">
        <v>17</v>
      </c>
      <c r="D85" s="176" t="s">
        <v>1769</v>
      </c>
      <c r="E85" s="176" t="s">
        <v>1134</v>
      </c>
      <c r="F85" s="184">
        <v>3316</v>
      </c>
      <c r="G85" s="176">
        <v>0</v>
      </c>
      <c r="H85" s="176">
        <v>3316</v>
      </c>
      <c r="I85" s="176">
        <v>0</v>
      </c>
      <c r="J85" s="176">
        <v>0</v>
      </c>
      <c r="K85" s="180">
        <v>42863</v>
      </c>
      <c r="L85" s="176" t="s">
        <v>1550</v>
      </c>
      <c r="M85" s="175" t="s">
        <v>1461</v>
      </c>
      <c r="N85" s="175" t="s">
        <v>1453</v>
      </c>
      <c r="O85" s="175" t="s">
        <v>1454</v>
      </c>
      <c r="P85" s="176" t="s">
        <v>1455</v>
      </c>
      <c r="Q85" s="175" t="s">
        <v>1456</v>
      </c>
      <c r="R85" s="176" t="s">
        <v>12</v>
      </c>
      <c r="S85" s="176" t="s">
        <v>1457</v>
      </c>
      <c r="T85" s="176" t="s">
        <v>1981</v>
      </c>
      <c r="U85" s="291" t="str">
        <f t="shared" si="27"/>
        <v>张松煌</v>
      </c>
      <c r="V85" s="292">
        <f>IF(F85=0,0,SUMIFS('4-咨询师业绩明细表'!K:K,'4-咨询师业绩明细表'!E:E,E85,'4-咨询师业绩明细表'!C:C,B85))</f>
        <v>48</v>
      </c>
      <c r="W85" s="292" t="str">
        <f t="shared" si="28"/>
        <v>无</v>
      </c>
      <c r="X85" s="305">
        <v>1</v>
      </c>
      <c r="Y85" s="323">
        <f t="shared" si="29"/>
        <v>0</v>
      </c>
      <c r="Z85" s="324">
        <f t="shared" si="30"/>
        <v>0</v>
      </c>
      <c r="AA85" s="293">
        <f t="shared" si="31"/>
        <v>3316</v>
      </c>
      <c r="AB85" s="294" t="str">
        <f t="shared" si="32"/>
        <v>新生报读小学1年国际会员</v>
      </c>
      <c r="AC85" s="143" t="str">
        <f t="shared" si="33"/>
        <v>新生</v>
      </c>
      <c r="AD85" s="143" t="str">
        <f t="shared" si="34"/>
        <v>报读</v>
      </c>
      <c r="AE85" s="143" t="str">
        <f t="shared" si="35"/>
        <v>小学</v>
      </c>
      <c r="AF85" s="143" t="str">
        <f t="shared" si="36"/>
        <v>1年</v>
      </c>
      <c r="AG85" s="143" t="str">
        <f t="shared" si="37"/>
        <v>国际会员</v>
      </c>
      <c r="AH85" s="143" t="str">
        <f>IF(AB85="","",VLOOKUP(AF85,Sheet11!E:F,2,0))</f>
        <v>1年</v>
      </c>
      <c r="AI85" s="295" t="str">
        <f>IF(AG85="拼单会员","5年",IF(AB85="","",VLOOKUP(AE85&amp;AH85,Sheet11!$J$3:$K$17,2)))</f>
        <v>1年</v>
      </c>
      <c r="AJ85" s="143" t="str">
        <f t="shared" si="38"/>
        <v>国际班</v>
      </c>
      <c r="AK85" s="296" t="str">
        <f t="shared" si="39"/>
        <v>2017-05-08</v>
      </c>
      <c r="AL85" s="143" t="str">
        <f t="shared" si="40"/>
        <v>新生</v>
      </c>
      <c r="AM85" s="143" t="str">
        <f t="shared" si="41"/>
        <v>新生</v>
      </c>
      <c r="AN85" s="143" t="str">
        <f t="shared" si="42"/>
        <v>新生小学国际班5年</v>
      </c>
      <c r="AO85" s="143" t="str">
        <f t="shared" si="43"/>
        <v>国际班</v>
      </c>
      <c r="AP85" s="206" t="str">
        <f t="shared" si="44"/>
        <v>新生国际班</v>
      </c>
      <c r="AQ85" s="206" t="str">
        <f>IF(SUMIF('7-市场业绩'!F:F,'3-收据记录表'!U85,'7-市场业绩'!I:I)&gt;0,"学习卡","老结算")</f>
        <v>学习卡</v>
      </c>
      <c r="AR85" s="206" t="str">
        <f t="shared" si="45"/>
        <v>新生小学国际班5年</v>
      </c>
      <c r="AS85" s="243" t="str">
        <f t="shared" si="46"/>
        <v>0</v>
      </c>
      <c r="AT85" s="243" t="str">
        <f t="shared" si="47"/>
        <v/>
      </c>
      <c r="AU85" s="243" t="str">
        <f t="shared" si="48"/>
        <v/>
      </c>
      <c r="AV85" s="243" t="str">
        <f t="shared" si="49"/>
        <v>0</v>
      </c>
      <c r="AW85" s="115" t="s">
        <v>2006</v>
      </c>
      <c r="AZ85" s="299">
        <v>42552</v>
      </c>
      <c r="BK85" s="118" t="s">
        <v>626</v>
      </c>
    </row>
    <row r="86" spans="1:63" ht="15" hidden="1" customHeight="1">
      <c r="A86" s="176" t="s">
        <v>1771</v>
      </c>
      <c r="B86" s="176" t="s">
        <v>1772</v>
      </c>
      <c r="C86" s="175" t="s">
        <v>1258</v>
      </c>
      <c r="D86" s="176" t="s">
        <v>1773</v>
      </c>
      <c r="E86" s="176" t="s">
        <v>1466</v>
      </c>
      <c r="F86" s="184">
        <v>960</v>
      </c>
      <c r="G86" s="176">
        <v>0</v>
      </c>
      <c r="H86" s="176">
        <v>960</v>
      </c>
      <c r="I86" s="176">
        <v>0</v>
      </c>
      <c r="J86" s="176">
        <v>0</v>
      </c>
      <c r="K86" s="180">
        <v>42863</v>
      </c>
      <c r="L86" s="176" t="s">
        <v>1550</v>
      </c>
      <c r="M86" s="175" t="s">
        <v>1461</v>
      </c>
      <c r="N86" s="175" t="s">
        <v>1453</v>
      </c>
      <c r="O86" s="175" t="s">
        <v>1454</v>
      </c>
      <c r="P86" s="176" t="s">
        <v>1455</v>
      </c>
      <c r="Q86" s="175" t="s">
        <v>1456</v>
      </c>
      <c r="R86" s="176" t="s">
        <v>12</v>
      </c>
      <c r="S86" s="176" t="s">
        <v>1551</v>
      </c>
      <c r="T86" s="176" t="s">
        <v>1980</v>
      </c>
      <c r="U86" s="291" t="str">
        <f t="shared" si="27"/>
        <v>王圆圆</v>
      </c>
      <c r="V86" s="292">
        <f>IF(F86=0,0,SUMIFS('4-咨询师业绩明细表'!K:K,'4-咨询师业绩明细表'!E:E,E86,'4-咨询师业绩明细表'!C:C,B86))</f>
        <v>32</v>
      </c>
      <c r="W86" s="292" t="str">
        <f t="shared" si="28"/>
        <v>无</v>
      </c>
      <c r="X86" s="305">
        <v>1</v>
      </c>
      <c r="Y86" s="323">
        <f t="shared" si="29"/>
        <v>0</v>
      </c>
      <c r="Z86" s="324">
        <f t="shared" si="30"/>
        <v>0</v>
      </c>
      <c r="AA86" s="293">
        <f t="shared" si="31"/>
        <v>960</v>
      </c>
      <c r="AB86" s="294" t="str">
        <f t="shared" si="32"/>
        <v>新生报读幼儿1年国际会员</v>
      </c>
      <c r="AC86" s="143" t="str">
        <f t="shared" si="33"/>
        <v>新生</v>
      </c>
      <c r="AD86" s="143" t="str">
        <f t="shared" si="34"/>
        <v>报读</v>
      </c>
      <c r="AE86" s="143" t="str">
        <f t="shared" si="35"/>
        <v>幼儿</v>
      </c>
      <c r="AF86" s="143" t="str">
        <f t="shared" si="36"/>
        <v>1年</v>
      </c>
      <c r="AG86" s="143" t="str">
        <f t="shared" si="37"/>
        <v>国际会员</v>
      </c>
      <c r="AH86" s="143" t="str">
        <f>IF(AB86="","",VLOOKUP(AF86,Sheet11!E:F,2,0))</f>
        <v>1年</v>
      </c>
      <c r="AI86" s="295" t="str">
        <f>IF(AG86="拼单会员","5年",IF(AB86="","",VLOOKUP(AE86&amp;AH86,Sheet11!$J$3:$K$17,2)))</f>
        <v>1年</v>
      </c>
      <c r="AJ86" s="143" t="str">
        <f t="shared" si="38"/>
        <v>国际班</v>
      </c>
      <c r="AK86" s="296" t="str">
        <f t="shared" si="39"/>
        <v>2017-05-08</v>
      </c>
      <c r="AL86" s="143" t="str">
        <f t="shared" si="40"/>
        <v>新生</v>
      </c>
      <c r="AM86" s="143" t="str">
        <f t="shared" si="41"/>
        <v>新生</v>
      </c>
      <c r="AN86" s="143" t="str">
        <f t="shared" si="42"/>
        <v>新生小学国际班5年</v>
      </c>
      <c r="AO86" s="143" t="str">
        <f t="shared" si="43"/>
        <v>国际班</v>
      </c>
      <c r="AP86" s="206" t="str">
        <f t="shared" si="44"/>
        <v>新生国际班</v>
      </c>
      <c r="AQ86" s="206" t="str">
        <f>IF(SUMIF('7-市场业绩'!F:F,'3-收据记录表'!U86,'7-市场业绩'!I:I)&gt;0,"学习卡","老结算")</f>
        <v>学习卡</v>
      </c>
      <c r="AR86" s="206" t="str">
        <f t="shared" si="45"/>
        <v>新生小学国际班5年</v>
      </c>
      <c r="AS86" s="243" t="str">
        <f t="shared" si="46"/>
        <v>0</v>
      </c>
      <c r="AT86" s="243" t="str">
        <f t="shared" si="47"/>
        <v/>
      </c>
      <c r="AU86" s="243" t="str">
        <f t="shared" si="48"/>
        <v/>
      </c>
      <c r="AV86" s="243" t="str">
        <f t="shared" si="49"/>
        <v>0</v>
      </c>
      <c r="AW86" s="115" t="s">
        <v>2006</v>
      </c>
      <c r="AZ86" s="299">
        <v>42552</v>
      </c>
      <c r="BK86" s="118" t="s">
        <v>627</v>
      </c>
    </row>
    <row r="87" spans="1:63" ht="15" hidden="1" customHeight="1">
      <c r="A87" s="176" t="s">
        <v>1774</v>
      </c>
      <c r="B87" s="176" t="s">
        <v>1632</v>
      </c>
      <c r="C87" s="175" t="s">
        <v>17</v>
      </c>
      <c r="D87" s="176" t="s">
        <v>1633</v>
      </c>
      <c r="E87" s="176" t="s">
        <v>1134</v>
      </c>
      <c r="F87" s="184">
        <v>3316</v>
      </c>
      <c r="G87" s="176">
        <v>0</v>
      </c>
      <c r="H87" s="176">
        <v>3316</v>
      </c>
      <c r="I87" s="176">
        <v>0</v>
      </c>
      <c r="J87" s="176">
        <v>0</v>
      </c>
      <c r="K87" s="180">
        <v>42863</v>
      </c>
      <c r="L87" s="176" t="s">
        <v>1550</v>
      </c>
      <c r="M87" s="175" t="s">
        <v>1461</v>
      </c>
      <c r="N87" s="175" t="s">
        <v>1453</v>
      </c>
      <c r="O87" s="175" t="s">
        <v>1454</v>
      </c>
      <c r="P87" s="176" t="s">
        <v>1455</v>
      </c>
      <c r="Q87" s="175" t="s">
        <v>1456</v>
      </c>
      <c r="R87" s="176" t="s">
        <v>12</v>
      </c>
      <c r="S87" s="176" t="s">
        <v>1457</v>
      </c>
      <c r="T87" s="176" t="s">
        <v>1981</v>
      </c>
      <c r="U87" s="291" t="str">
        <f t="shared" si="27"/>
        <v>张松煌</v>
      </c>
      <c r="V87" s="292">
        <f>IF(F87=0,0,SUMIFS('4-咨询师业绩明细表'!K:K,'4-咨询师业绩明细表'!E:E,E87,'4-咨询师业绩明细表'!C:C,B87))</f>
        <v>48</v>
      </c>
      <c r="W87" s="292" t="str">
        <f t="shared" si="28"/>
        <v>无</v>
      </c>
      <c r="X87" s="305">
        <v>1</v>
      </c>
      <c r="Y87" s="323">
        <f t="shared" si="29"/>
        <v>0</v>
      </c>
      <c r="Z87" s="324">
        <f t="shared" si="30"/>
        <v>0</v>
      </c>
      <c r="AA87" s="293">
        <f t="shared" si="31"/>
        <v>3316</v>
      </c>
      <c r="AB87" s="294" t="str">
        <f t="shared" si="32"/>
        <v>新生报读小学1年国际会员</v>
      </c>
      <c r="AC87" s="143" t="str">
        <f t="shared" si="33"/>
        <v>新生</v>
      </c>
      <c r="AD87" s="143" t="str">
        <f t="shared" si="34"/>
        <v>报读</v>
      </c>
      <c r="AE87" s="143" t="str">
        <f t="shared" si="35"/>
        <v>小学</v>
      </c>
      <c r="AF87" s="143" t="str">
        <f t="shared" si="36"/>
        <v>1年</v>
      </c>
      <c r="AG87" s="143" t="str">
        <f t="shared" si="37"/>
        <v>国际会员</v>
      </c>
      <c r="AH87" s="143" t="str">
        <f>IF(AB87="","",VLOOKUP(AF87,Sheet11!E:F,2,0))</f>
        <v>1年</v>
      </c>
      <c r="AI87" s="295" t="str">
        <f>IF(AG87="拼单会员","5年",IF(AB87="","",VLOOKUP(AE87&amp;AH87,Sheet11!$J$3:$K$17,2)))</f>
        <v>1年</v>
      </c>
      <c r="AJ87" s="143" t="str">
        <f t="shared" si="38"/>
        <v>国际班</v>
      </c>
      <c r="AK87" s="296" t="str">
        <f t="shared" si="39"/>
        <v>2017-05-08</v>
      </c>
      <c r="AL87" s="143" t="str">
        <f t="shared" si="40"/>
        <v>新生</v>
      </c>
      <c r="AM87" s="143" t="str">
        <f t="shared" si="41"/>
        <v>新生</v>
      </c>
      <c r="AN87" s="143" t="str">
        <f t="shared" si="42"/>
        <v>新生小学国际班5年</v>
      </c>
      <c r="AO87" s="143" t="str">
        <f t="shared" si="43"/>
        <v>国际班</v>
      </c>
      <c r="AP87" s="206" t="str">
        <f t="shared" si="44"/>
        <v>新生国际班</v>
      </c>
      <c r="AQ87" s="206" t="str">
        <f>IF(SUMIF('7-市场业绩'!F:F,'3-收据记录表'!U87,'7-市场业绩'!I:I)&gt;0,"学习卡","老结算")</f>
        <v>学习卡</v>
      </c>
      <c r="AR87" s="206" t="str">
        <f t="shared" si="45"/>
        <v>新生小学国际班5年</v>
      </c>
      <c r="AS87" s="243" t="str">
        <f t="shared" si="46"/>
        <v>0</v>
      </c>
      <c r="AT87" s="243" t="str">
        <f t="shared" si="47"/>
        <v/>
      </c>
      <c r="AU87" s="243" t="str">
        <f t="shared" si="48"/>
        <v/>
      </c>
      <c r="AV87" s="243" t="str">
        <f t="shared" si="49"/>
        <v>0</v>
      </c>
      <c r="AW87" s="115" t="s">
        <v>2006</v>
      </c>
      <c r="AZ87" s="299">
        <v>42552</v>
      </c>
      <c r="BK87" s="118" t="s">
        <v>12</v>
      </c>
    </row>
    <row r="88" spans="1:63" ht="15" hidden="1" customHeight="1">
      <c r="A88" s="176" t="s">
        <v>1775</v>
      </c>
      <c r="B88" s="176" t="s">
        <v>1745</v>
      </c>
      <c r="C88" s="175" t="s">
        <v>11</v>
      </c>
      <c r="D88" s="176" t="s">
        <v>1746</v>
      </c>
      <c r="E88" s="176" t="s">
        <v>1141</v>
      </c>
      <c r="F88" s="184">
        <v>3316</v>
      </c>
      <c r="G88" s="176">
        <v>0</v>
      </c>
      <c r="H88" s="176">
        <v>3316</v>
      </c>
      <c r="I88" s="176">
        <v>0</v>
      </c>
      <c r="J88" s="176">
        <v>0</v>
      </c>
      <c r="K88" s="180">
        <v>42863</v>
      </c>
      <c r="L88" s="176" t="s">
        <v>1550</v>
      </c>
      <c r="M88" s="175" t="s">
        <v>1461</v>
      </c>
      <c r="N88" s="175" t="s">
        <v>1453</v>
      </c>
      <c r="O88" s="175" t="s">
        <v>1454</v>
      </c>
      <c r="P88" s="176" t="s">
        <v>1455</v>
      </c>
      <c r="Q88" s="175" t="s">
        <v>1456</v>
      </c>
      <c r="R88" s="176" t="s">
        <v>12</v>
      </c>
      <c r="S88" s="176" t="s">
        <v>1457</v>
      </c>
      <c r="T88" s="176" t="s">
        <v>1982</v>
      </c>
      <c r="U88" s="291" t="str">
        <f t="shared" si="27"/>
        <v>张松煌</v>
      </c>
      <c r="V88" s="292">
        <f>IF(F88=0,0,SUMIFS('4-咨询师业绩明细表'!K:K,'4-咨询师业绩明细表'!E:E,E88,'4-咨询师业绩明细表'!C:C,B88))</f>
        <v>48</v>
      </c>
      <c r="W88" s="292" t="str">
        <f t="shared" si="28"/>
        <v>无</v>
      </c>
      <c r="X88" s="305">
        <v>1</v>
      </c>
      <c r="Y88" s="323">
        <f t="shared" si="29"/>
        <v>0</v>
      </c>
      <c r="Z88" s="324">
        <f t="shared" si="30"/>
        <v>0</v>
      </c>
      <c r="AA88" s="293">
        <f t="shared" si="31"/>
        <v>3316</v>
      </c>
      <c r="AB88" s="294" t="str">
        <f t="shared" si="32"/>
        <v>新生报读小学1年国际会员</v>
      </c>
      <c r="AC88" s="143" t="str">
        <f t="shared" si="33"/>
        <v>新生</v>
      </c>
      <c r="AD88" s="143" t="str">
        <f t="shared" si="34"/>
        <v>报读</v>
      </c>
      <c r="AE88" s="143" t="str">
        <f t="shared" si="35"/>
        <v>小学</v>
      </c>
      <c r="AF88" s="143" t="str">
        <f t="shared" si="36"/>
        <v>1年</v>
      </c>
      <c r="AG88" s="143" t="str">
        <f t="shared" si="37"/>
        <v>国际会员</v>
      </c>
      <c r="AH88" s="143" t="str">
        <f>IF(AB88="","",VLOOKUP(AF88,Sheet11!E:F,2,0))</f>
        <v>1年</v>
      </c>
      <c r="AI88" s="295" t="str">
        <f>IF(AG88="拼单会员","5年",IF(AB88="","",VLOOKUP(AE88&amp;AH88,Sheet11!$J$3:$K$17,2)))</f>
        <v>1年</v>
      </c>
      <c r="AJ88" s="143" t="str">
        <f t="shared" si="38"/>
        <v>国际班</v>
      </c>
      <c r="AK88" s="296" t="str">
        <f t="shared" si="39"/>
        <v>2017-05-08</v>
      </c>
      <c r="AL88" s="143" t="str">
        <f t="shared" si="40"/>
        <v>新生</v>
      </c>
      <c r="AM88" s="143" t="str">
        <f t="shared" si="41"/>
        <v>新生</v>
      </c>
      <c r="AN88" s="143" t="str">
        <f t="shared" si="42"/>
        <v>新生小学国际班5年</v>
      </c>
      <c r="AO88" s="143" t="str">
        <f t="shared" si="43"/>
        <v>国际班</v>
      </c>
      <c r="AP88" s="206" t="str">
        <f t="shared" si="44"/>
        <v>新生国际班</v>
      </c>
      <c r="AQ88" s="206" t="str">
        <f>IF(SUMIF('7-市场业绩'!F:F,'3-收据记录表'!U88,'7-市场业绩'!I:I)&gt;0,"学习卡","老结算")</f>
        <v>学习卡</v>
      </c>
      <c r="AR88" s="206" t="str">
        <f t="shared" si="45"/>
        <v>新生小学国际班5年</v>
      </c>
      <c r="AS88" s="243" t="str">
        <f t="shared" si="46"/>
        <v>0</v>
      </c>
      <c r="AT88" s="243" t="str">
        <f t="shared" si="47"/>
        <v/>
      </c>
      <c r="AU88" s="243" t="str">
        <f t="shared" si="48"/>
        <v/>
      </c>
      <c r="AV88" s="243" t="str">
        <f t="shared" si="49"/>
        <v>0</v>
      </c>
      <c r="AW88" s="115" t="s">
        <v>2006</v>
      </c>
      <c r="AZ88" s="299">
        <v>42552</v>
      </c>
      <c r="BK88" s="118" t="s">
        <v>532</v>
      </c>
    </row>
    <row r="89" spans="1:63" ht="15" hidden="1" customHeight="1">
      <c r="A89" s="176" t="s">
        <v>1776</v>
      </c>
      <c r="B89" s="176" t="s">
        <v>1732</v>
      </c>
      <c r="C89" s="175" t="s">
        <v>17</v>
      </c>
      <c r="D89" s="176" t="s">
        <v>1733</v>
      </c>
      <c r="E89" s="176" t="s">
        <v>1134</v>
      </c>
      <c r="F89" s="184">
        <v>3316</v>
      </c>
      <c r="G89" s="176">
        <v>0</v>
      </c>
      <c r="H89" s="176">
        <v>3316</v>
      </c>
      <c r="I89" s="176">
        <v>0</v>
      </c>
      <c r="J89" s="176">
        <v>0</v>
      </c>
      <c r="K89" s="180">
        <v>42863</v>
      </c>
      <c r="L89" s="176" t="s">
        <v>1550</v>
      </c>
      <c r="M89" s="175" t="s">
        <v>1461</v>
      </c>
      <c r="N89" s="175" t="s">
        <v>1453</v>
      </c>
      <c r="O89" s="175" t="s">
        <v>1454</v>
      </c>
      <c r="P89" s="176" t="s">
        <v>1455</v>
      </c>
      <c r="Q89" s="175" t="s">
        <v>1456</v>
      </c>
      <c r="R89" s="176" t="s">
        <v>12</v>
      </c>
      <c r="S89" s="176" t="s">
        <v>1457</v>
      </c>
      <c r="T89" s="176" t="s">
        <v>1981</v>
      </c>
      <c r="U89" s="291" t="str">
        <f t="shared" si="27"/>
        <v>张松煌</v>
      </c>
      <c r="V89" s="292">
        <f>IF(F89=0,0,SUMIFS('4-咨询师业绩明细表'!K:K,'4-咨询师业绩明细表'!E:E,E89,'4-咨询师业绩明细表'!C:C,B89))</f>
        <v>48</v>
      </c>
      <c r="W89" s="292" t="str">
        <f t="shared" si="28"/>
        <v>无</v>
      </c>
      <c r="X89" s="305">
        <v>1</v>
      </c>
      <c r="Y89" s="323">
        <f t="shared" si="29"/>
        <v>0</v>
      </c>
      <c r="Z89" s="324">
        <f t="shared" si="30"/>
        <v>0</v>
      </c>
      <c r="AA89" s="293">
        <f t="shared" si="31"/>
        <v>3316</v>
      </c>
      <c r="AB89" s="294" t="str">
        <f t="shared" si="32"/>
        <v>新生报读小学1年国际会员</v>
      </c>
      <c r="AC89" s="143" t="str">
        <f t="shared" si="33"/>
        <v>新生</v>
      </c>
      <c r="AD89" s="143" t="str">
        <f t="shared" si="34"/>
        <v>报读</v>
      </c>
      <c r="AE89" s="143" t="str">
        <f t="shared" si="35"/>
        <v>小学</v>
      </c>
      <c r="AF89" s="143" t="str">
        <f t="shared" si="36"/>
        <v>1年</v>
      </c>
      <c r="AG89" s="143" t="str">
        <f t="shared" si="37"/>
        <v>国际会员</v>
      </c>
      <c r="AH89" s="143" t="str">
        <f>IF(AB89="","",VLOOKUP(AF89,Sheet11!E:F,2,0))</f>
        <v>1年</v>
      </c>
      <c r="AI89" s="295" t="str">
        <f>IF(AG89="拼单会员","5年",IF(AB89="","",VLOOKUP(AE89&amp;AH89,Sheet11!$J$3:$K$17,2)))</f>
        <v>1年</v>
      </c>
      <c r="AJ89" s="143" t="str">
        <f t="shared" si="38"/>
        <v>国际班</v>
      </c>
      <c r="AK89" s="296" t="str">
        <f t="shared" si="39"/>
        <v>2017-05-08</v>
      </c>
      <c r="AL89" s="143" t="str">
        <f t="shared" si="40"/>
        <v>新生</v>
      </c>
      <c r="AM89" s="143" t="str">
        <f t="shared" si="41"/>
        <v>新生</v>
      </c>
      <c r="AN89" s="143" t="str">
        <f t="shared" si="42"/>
        <v>新生小学国际班5年</v>
      </c>
      <c r="AO89" s="143" t="str">
        <f t="shared" si="43"/>
        <v>国际班</v>
      </c>
      <c r="AP89" s="206" t="str">
        <f t="shared" si="44"/>
        <v>新生国际班</v>
      </c>
      <c r="AQ89" s="206" t="str">
        <f>IF(SUMIF('7-市场业绩'!F:F,'3-收据记录表'!U89,'7-市场业绩'!I:I)&gt;0,"学习卡","老结算")</f>
        <v>学习卡</v>
      </c>
      <c r="AR89" s="206" t="str">
        <f t="shared" si="45"/>
        <v>新生小学国际班5年</v>
      </c>
      <c r="AS89" s="243" t="str">
        <f t="shared" si="46"/>
        <v>0</v>
      </c>
      <c r="AT89" s="243" t="str">
        <f t="shared" si="47"/>
        <v/>
      </c>
      <c r="AU89" s="243" t="str">
        <f t="shared" si="48"/>
        <v/>
      </c>
      <c r="AV89" s="243" t="str">
        <f t="shared" si="49"/>
        <v>0</v>
      </c>
      <c r="AW89" s="115" t="s">
        <v>2006</v>
      </c>
      <c r="AZ89" s="299">
        <v>42552</v>
      </c>
      <c r="BK89" s="118" t="s">
        <v>628</v>
      </c>
    </row>
    <row r="90" spans="1:63" ht="15" hidden="1" customHeight="1">
      <c r="A90" s="176" t="s">
        <v>1777</v>
      </c>
      <c r="B90" s="176" t="s">
        <v>1778</v>
      </c>
      <c r="C90" s="175" t="s">
        <v>15</v>
      </c>
      <c r="D90" s="176" t="s">
        <v>1779</v>
      </c>
      <c r="E90" s="176" t="s">
        <v>1134</v>
      </c>
      <c r="F90" s="184">
        <v>3316</v>
      </c>
      <c r="G90" s="176">
        <v>0</v>
      </c>
      <c r="H90" s="176">
        <v>3316</v>
      </c>
      <c r="I90" s="176">
        <v>0</v>
      </c>
      <c r="J90" s="176">
        <v>0</v>
      </c>
      <c r="K90" s="180">
        <v>42863</v>
      </c>
      <c r="L90" s="176" t="s">
        <v>1550</v>
      </c>
      <c r="M90" s="175" t="s">
        <v>1461</v>
      </c>
      <c r="N90" s="175" t="s">
        <v>1453</v>
      </c>
      <c r="O90" s="175" t="s">
        <v>1454</v>
      </c>
      <c r="P90" s="176" t="s">
        <v>1455</v>
      </c>
      <c r="Q90" s="175" t="s">
        <v>1456</v>
      </c>
      <c r="R90" s="176" t="s">
        <v>12</v>
      </c>
      <c r="S90" s="176" t="s">
        <v>1564</v>
      </c>
      <c r="T90" s="176" t="s">
        <v>1979</v>
      </c>
      <c r="U90" s="291" t="str">
        <f t="shared" si="27"/>
        <v>翟志翔</v>
      </c>
      <c r="V90" s="292">
        <f>IF(F90=0,0,SUMIFS('4-咨询师业绩明细表'!K:K,'4-咨询师业绩明细表'!E:E,E90,'4-咨询师业绩明细表'!C:C,B90))</f>
        <v>48</v>
      </c>
      <c r="W90" s="292" t="str">
        <f t="shared" si="28"/>
        <v>无</v>
      </c>
      <c r="X90" s="305">
        <v>1</v>
      </c>
      <c r="Y90" s="323">
        <f t="shared" si="29"/>
        <v>0</v>
      </c>
      <c r="Z90" s="324">
        <f t="shared" si="30"/>
        <v>0</v>
      </c>
      <c r="AA90" s="293">
        <f t="shared" si="31"/>
        <v>3316</v>
      </c>
      <c r="AB90" s="294" t="str">
        <f t="shared" si="32"/>
        <v>新生报读小学1年国际会员</v>
      </c>
      <c r="AC90" s="143" t="str">
        <f t="shared" si="33"/>
        <v>新生</v>
      </c>
      <c r="AD90" s="143" t="str">
        <f t="shared" si="34"/>
        <v>报读</v>
      </c>
      <c r="AE90" s="143" t="str">
        <f t="shared" si="35"/>
        <v>小学</v>
      </c>
      <c r="AF90" s="143" t="str">
        <f t="shared" si="36"/>
        <v>1年</v>
      </c>
      <c r="AG90" s="143" t="str">
        <f t="shared" si="37"/>
        <v>国际会员</v>
      </c>
      <c r="AH90" s="143" t="str">
        <f>IF(AB90="","",VLOOKUP(AF90,Sheet11!E:F,2,0))</f>
        <v>1年</v>
      </c>
      <c r="AI90" s="295" t="str">
        <f>IF(AG90="拼单会员","5年",IF(AB90="","",VLOOKUP(AE90&amp;AH90,Sheet11!$J$3:$K$17,2)))</f>
        <v>1年</v>
      </c>
      <c r="AJ90" s="143" t="str">
        <f t="shared" si="38"/>
        <v>国际班</v>
      </c>
      <c r="AK90" s="296" t="str">
        <f t="shared" si="39"/>
        <v>2017-05-08</v>
      </c>
      <c r="AL90" s="143" t="str">
        <f t="shared" si="40"/>
        <v>新生</v>
      </c>
      <c r="AM90" s="143" t="str">
        <f t="shared" si="41"/>
        <v>新生</v>
      </c>
      <c r="AN90" s="143" t="str">
        <f t="shared" si="42"/>
        <v>新生小学国际班5年</v>
      </c>
      <c r="AO90" s="143" t="str">
        <f t="shared" si="43"/>
        <v>国际班</v>
      </c>
      <c r="AP90" s="206" t="str">
        <f t="shared" si="44"/>
        <v>新生国际班</v>
      </c>
      <c r="AQ90" s="206" t="str">
        <f>IF(SUMIF('7-市场业绩'!F:F,'3-收据记录表'!U90,'7-市场业绩'!I:I)&gt;0,"学习卡","老结算")</f>
        <v>学习卡</v>
      </c>
      <c r="AR90" s="206" t="str">
        <f t="shared" si="45"/>
        <v>新生小学国际班5年</v>
      </c>
      <c r="AS90" s="243" t="str">
        <f t="shared" si="46"/>
        <v>0</v>
      </c>
      <c r="AT90" s="243" t="str">
        <f t="shared" si="47"/>
        <v/>
      </c>
      <c r="AU90" s="243" t="str">
        <f t="shared" si="48"/>
        <v/>
      </c>
      <c r="AV90" s="243" t="str">
        <f t="shared" si="49"/>
        <v>0</v>
      </c>
      <c r="AW90" s="115" t="s">
        <v>2006</v>
      </c>
      <c r="AZ90" s="299">
        <v>42552</v>
      </c>
      <c r="BK90" s="118" t="s">
        <v>629</v>
      </c>
    </row>
    <row r="91" spans="1:63" ht="15" hidden="1" customHeight="1">
      <c r="A91" s="176" t="s">
        <v>1780</v>
      </c>
      <c r="B91" s="176" t="s">
        <v>1602</v>
      </c>
      <c r="C91" s="175" t="s">
        <v>1603</v>
      </c>
      <c r="D91" s="176" t="s">
        <v>1604</v>
      </c>
      <c r="E91" s="176" t="s">
        <v>12</v>
      </c>
      <c r="F91" s="184">
        <v>230</v>
      </c>
      <c r="G91" s="176">
        <v>0</v>
      </c>
      <c r="H91" s="176">
        <v>230</v>
      </c>
      <c r="I91" s="176">
        <v>0</v>
      </c>
      <c r="J91" s="176">
        <v>0</v>
      </c>
      <c r="K91" s="180">
        <v>42862</v>
      </c>
      <c r="L91" s="176" t="s">
        <v>1550</v>
      </c>
      <c r="M91" s="175" t="s">
        <v>1461</v>
      </c>
      <c r="N91" s="175" t="s">
        <v>1453</v>
      </c>
      <c r="O91" s="175" t="s">
        <v>1454</v>
      </c>
      <c r="P91" s="176" t="s">
        <v>1605</v>
      </c>
      <c r="Q91" s="175" t="s">
        <v>1458</v>
      </c>
      <c r="R91" s="176" t="s">
        <v>12</v>
      </c>
      <c r="S91" s="176" t="s">
        <v>1606</v>
      </c>
      <c r="T91" s="176" t="s">
        <v>1781</v>
      </c>
      <c r="U91" s="291" t="str">
        <f t="shared" si="27"/>
        <v>吴逸芬</v>
      </c>
      <c r="V91" s="292">
        <f>IF(F91=0,0,SUMIFS('4-咨询师业绩明细表'!K:K,'4-咨询师业绩明细表'!E:E,E91,'4-咨询师业绩明细表'!C:C,B91))</f>
        <v>0</v>
      </c>
      <c r="W91" s="292" t="str">
        <f t="shared" si="28"/>
        <v/>
      </c>
      <c r="X91" s="305"/>
      <c r="Y91" s="323">
        <f t="shared" si="29"/>
        <v>0</v>
      </c>
      <c r="Z91" s="324">
        <f t="shared" si="30"/>
        <v>230</v>
      </c>
      <c r="AA91" s="293">
        <f t="shared" si="31"/>
        <v>0</v>
      </c>
      <c r="AB91" s="294" t="str">
        <f t="shared" si="32"/>
        <v/>
      </c>
      <c r="AC91" s="143" t="str">
        <f t="shared" si="33"/>
        <v>教材</v>
      </c>
      <c r="AD91" s="143" t="str">
        <f t="shared" si="34"/>
        <v>费2</v>
      </c>
      <c r="AE91" s="143" t="str">
        <f t="shared" si="35"/>
        <v>30</v>
      </c>
      <c r="AF91" s="143" t="str">
        <f t="shared" si="36"/>
        <v/>
      </c>
      <c r="AG91" s="143" t="str">
        <f t="shared" si="37"/>
        <v/>
      </c>
      <c r="AH91" s="143" t="str">
        <f>IF(AB91="","",VLOOKUP(AF91,Sheet11!E:F,2,0))</f>
        <v/>
      </c>
      <c r="AI91" s="295" t="str">
        <f>IF(AG91="拼单会员","5年",IF(AB91="","",VLOOKUP(AE91&amp;AH91,Sheet11!$J$3:$K$17,2)))</f>
        <v/>
      </c>
      <c r="AJ91" s="143" t="str">
        <f t="shared" si="38"/>
        <v/>
      </c>
      <c r="AK91" s="296" t="str">
        <f t="shared" si="39"/>
        <v/>
      </c>
      <c r="AL91" s="143" t="str">
        <f t="shared" si="40"/>
        <v/>
      </c>
      <c r="AM91" s="143" t="str">
        <f t="shared" si="41"/>
        <v/>
      </c>
      <c r="AN91" s="143" t="str">
        <f t="shared" si="42"/>
        <v/>
      </c>
      <c r="AO91" s="143" t="str">
        <f t="shared" si="43"/>
        <v/>
      </c>
      <c r="AP91" s="206" t="str">
        <f t="shared" si="44"/>
        <v/>
      </c>
      <c r="AQ91" s="206" t="str">
        <f>IF(SUMIF('7-市场业绩'!F:F,'3-收据记录表'!U91,'7-市场业绩'!I:I)&gt;0,"学习卡","老结算")</f>
        <v>学习卡</v>
      </c>
      <c r="AR91" s="206" t="str">
        <f t="shared" si="45"/>
        <v/>
      </c>
      <c r="AS91" s="243" t="e">
        <f t="shared" si="46"/>
        <v>#VALUE!</v>
      </c>
      <c r="AT91" s="243" t="str">
        <f t="shared" si="47"/>
        <v/>
      </c>
      <c r="AU91" s="243" t="str">
        <f t="shared" si="48"/>
        <v/>
      </c>
      <c r="AV91" s="243" t="str">
        <f t="shared" si="49"/>
        <v>无</v>
      </c>
      <c r="AZ91" s="299">
        <v>42552</v>
      </c>
      <c r="BK91" s="118" t="s">
        <v>12</v>
      </c>
    </row>
    <row r="92" spans="1:63" ht="15" hidden="1" customHeight="1">
      <c r="A92" s="176" t="s">
        <v>1782</v>
      </c>
      <c r="B92" s="176" t="s">
        <v>1726</v>
      </c>
      <c r="C92" s="175" t="s">
        <v>17</v>
      </c>
      <c r="D92" s="176" t="s">
        <v>1727</v>
      </c>
      <c r="E92" s="176" t="s">
        <v>12</v>
      </c>
      <c r="F92" s="184">
        <v>280</v>
      </c>
      <c r="G92" s="176">
        <v>0</v>
      </c>
      <c r="H92" s="176">
        <v>280</v>
      </c>
      <c r="I92" s="176">
        <v>0</v>
      </c>
      <c r="J92" s="176">
        <v>0</v>
      </c>
      <c r="K92" s="180">
        <v>42862</v>
      </c>
      <c r="L92" s="176" t="s">
        <v>1550</v>
      </c>
      <c r="M92" s="175" t="s">
        <v>1465</v>
      </c>
      <c r="N92" s="175" t="s">
        <v>1453</v>
      </c>
      <c r="O92" s="175" t="s">
        <v>1454</v>
      </c>
      <c r="P92" s="176" t="s">
        <v>1455</v>
      </c>
      <c r="Q92" s="175" t="s">
        <v>1458</v>
      </c>
      <c r="R92" s="176" t="s">
        <v>12</v>
      </c>
      <c r="S92" s="176" t="s">
        <v>1457</v>
      </c>
      <c r="T92" s="176" t="s">
        <v>1572</v>
      </c>
      <c r="U92" s="291" t="str">
        <f t="shared" si="27"/>
        <v>张松煌</v>
      </c>
      <c r="V92" s="292">
        <f>IF(F92=0,0,SUMIFS('4-咨询师业绩明细表'!K:K,'4-咨询师业绩明细表'!E:E,E92,'4-咨询师业绩明细表'!C:C,B92))</f>
        <v>0</v>
      </c>
      <c r="W92" s="292" t="str">
        <f t="shared" si="28"/>
        <v/>
      </c>
      <c r="X92" s="305"/>
      <c r="Y92" s="323">
        <f t="shared" si="29"/>
        <v>0</v>
      </c>
      <c r="Z92" s="324">
        <f t="shared" si="30"/>
        <v>280</v>
      </c>
      <c r="AA92" s="293">
        <f t="shared" si="31"/>
        <v>0</v>
      </c>
      <c r="AB92" s="294" t="str">
        <f t="shared" si="32"/>
        <v/>
      </c>
      <c r="AC92" s="143" t="str">
        <f t="shared" si="33"/>
        <v>新生</v>
      </c>
      <c r="AD92" s="143" t="str">
        <f t="shared" si="34"/>
        <v>购买</v>
      </c>
      <c r="AE92" s="143" t="str">
        <f t="shared" si="35"/>
        <v>小学</v>
      </c>
      <c r="AF92" s="143" t="str">
        <f t="shared" si="36"/>
        <v/>
      </c>
      <c r="AG92" s="143" t="str">
        <f t="shared" si="37"/>
        <v/>
      </c>
      <c r="AH92" s="143" t="str">
        <f>IF(AB92="","",VLOOKUP(AF92,Sheet11!E:F,2,0))</f>
        <v/>
      </c>
      <c r="AI92" s="295" t="str">
        <f>IF(AG92="拼单会员","5年",IF(AB92="","",VLOOKUP(AE92&amp;AH92,Sheet11!$J$3:$K$17,2)))</f>
        <v/>
      </c>
      <c r="AJ92" s="143" t="str">
        <f t="shared" si="38"/>
        <v/>
      </c>
      <c r="AK92" s="296" t="str">
        <f t="shared" si="39"/>
        <v/>
      </c>
      <c r="AL92" s="143" t="str">
        <f t="shared" si="40"/>
        <v/>
      </c>
      <c r="AM92" s="143" t="str">
        <f t="shared" si="41"/>
        <v/>
      </c>
      <c r="AN92" s="143" t="str">
        <f t="shared" si="42"/>
        <v/>
      </c>
      <c r="AO92" s="143" t="str">
        <f t="shared" si="43"/>
        <v/>
      </c>
      <c r="AP92" s="206" t="str">
        <f t="shared" si="44"/>
        <v/>
      </c>
      <c r="AQ92" s="206" t="str">
        <f>IF(SUMIF('7-市场业绩'!F:F,'3-收据记录表'!U92,'7-市场业绩'!I:I)&gt;0,"学习卡","老结算")</f>
        <v>学习卡</v>
      </c>
      <c r="AR92" s="206" t="str">
        <f t="shared" si="45"/>
        <v/>
      </c>
      <c r="AS92" s="243" t="e">
        <f t="shared" si="46"/>
        <v>#VALUE!</v>
      </c>
      <c r="AT92" s="243" t="str">
        <f t="shared" si="47"/>
        <v/>
      </c>
      <c r="AU92" s="243" t="str">
        <f t="shared" si="48"/>
        <v/>
      </c>
      <c r="AV92" s="243" t="str">
        <f t="shared" si="49"/>
        <v>无</v>
      </c>
      <c r="AZ92" s="299">
        <v>42552</v>
      </c>
      <c r="BK92" s="118" t="s">
        <v>532</v>
      </c>
    </row>
    <row r="93" spans="1:63" ht="15" hidden="1" customHeight="1">
      <c r="A93" s="176" t="s">
        <v>1783</v>
      </c>
      <c r="B93" s="176" t="s">
        <v>1752</v>
      </c>
      <c r="C93" s="175" t="s">
        <v>17</v>
      </c>
      <c r="D93" s="176" t="s">
        <v>1753</v>
      </c>
      <c r="E93" s="176" t="s">
        <v>1134</v>
      </c>
      <c r="F93" s="184">
        <v>3316</v>
      </c>
      <c r="G93" s="176">
        <v>0</v>
      </c>
      <c r="H93" s="176">
        <v>3316</v>
      </c>
      <c r="I93" s="176">
        <v>0</v>
      </c>
      <c r="J93" s="176">
        <v>0</v>
      </c>
      <c r="K93" s="180">
        <v>42863</v>
      </c>
      <c r="L93" s="176" t="s">
        <v>1550</v>
      </c>
      <c r="M93" s="175" t="s">
        <v>1461</v>
      </c>
      <c r="N93" s="175" t="s">
        <v>1453</v>
      </c>
      <c r="O93" s="175" t="s">
        <v>1454</v>
      </c>
      <c r="P93" s="176" t="s">
        <v>1455</v>
      </c>
      <c r="Q93" s="175" t="s">
        <v>1456</v>
      </c>
      <c r="R93" s="176" t="s">
        <v>12</v>
      </c>
      <c r="S93" s="176" t="s">
        <v>1457</v>
      </c>
      <c r="T93" s="176" t="s">
        <v>1974</v>
      </c>
      <c r="U93" s="291" t="str">
        <f t="shared" si="27"/>
        <v>张松煌</v>
      </c>
      <c r="V93" s="292">
        <f>IF(F93=0,0,SUMIFS('4-咨询师业绩明细表'!K:K,'4-咨询师业绩明细表'!E:E,E93,'4-咨询师业绩明细表'!C:C,B93))</f>
        <v>48</v>
      </c>
      <c r="W93" s="292" t="str">
        <f t="shared" si="28"/>
        <v>无</v>
      </c>
      <c r="X93" s="305">
        <v>1</v>
      </c>
      <c r="Y93" s="323">
        <f t="shared" si="29"/>
        <v>0</v>
      </c>
      <c r="Z93" s="324">
        <f t="shared" si="30"/>
        <v>0</v>
      </c>
      <c r="AA93" s="293">
        <f t="shared" si="31"/>
        <v>3316</v>
      </c>
      <c r="AB93" s="294" t="str">
        <f t="shared" si="32"/>
        <v>新生报读小学1年国际会员</v>
      </c>
      <c r="AC93" s="143" t="str">
        <f t="shared" si="33"/>
        <v>新生</v>
      </c>
      <c r="AD93" s="143" t="str">
        <f t="shared" si="34"/>
        <v>报读</v>
      </c>
      <c r="AE93" s="143" t="str">
        <f t="shared" si="35"/>
        <v>小学</v>
      </c>
      <c r="AF93" s="143" t="str">
        <f t="shared" si="36"/>
        <v>1年</v>
      </c>
      <c r="AG93" s="143" t="str">
        <f t="shared" si="37"/>
        <v>国际会员</v>
      </c>
      <c r="AH93" s="143" t="str">
        <f>IF(AB93="","",VLOOKUP(AF93,Sheet11!E:F,2,0))</f>
        <v>1年</v>
      </c>
      <c r="AI93" s="295" t="str">
        <f>IF(AG93="拼单会员","5年",IF(AB93="","",VLOOKUP(AE93&amp;AH93,Sheet11!$J$3:$K$17,2)))</f>
        <v>1年</v>
      </c>
      <c r="AJ93" s="143" t="str">
        <f t="shared" si="38"/>
        <v>国际班</v>
      </c>
      <c r="AK93" s="296" t="str">
        <f t="shared" si="39"/>
        <v>2017-05-07</v>
      </c>
      <c r="AL93" s="143" t="str">
        <f t="shared" si="40"/>
        <v>新生</v>
      </c>
      <c r="AM93" s="143" t="str">
        <f t="shared" si="41"/>
        <v>新生</v>
      </c>
      <c r="AN93" s="143" t="str">
        <f t="shared" si="42"/>
        <v>新生小学国际班5年</v>
      </c>
      <c r="AO93" s="143" t="str">
        <f t="shared" si="43"/>
        <v>国际班</v>
      </c>
      <c r="AP93" s="206" t="str">
        <f t="shared" si="44"/>
        <v>新生国际班</v>
      </c>
      <c r="AQ93" s="206" t="str">
        <f>IF(SUMIF('7-市场业绩'!F:F,'3-收据记录表'!U93,'7-市场业绩'!I:I)&gt;0,"学习卡","老结算")</f>
        <v>学习卡</v>
      </c>
      <c r="AR93" s="206" t="str">
        <f t="shared" si="45"/>
        <v>新生小学国际班5年</v>
      </c>
      <c r="AS93" s="243" t="str">
        <f t="shared" si="46"/>
        <v>0</v>
      </c>
      <c r="AT93" s="243" t="str">
        <f t="shared" si="47"/>
        <v/>
      </c>
      <c r="AU93" s="243" t="str">
        <f t="shared" si="48"/>
        <v/>
      </c>
      <c r="AV93" s="243" t="str">
        <f t="shared" si="49"/>
        <v>0</v>
      </c>
      <c r="AW93" s="115" t="s">
        <v>2006</v>
      </c>
      <c r="AZ93" s="299">
        <v>42552</v>
      </c>
      <c r="BK93" s="118" t="s">
        <v>630</v>
      </c>
    </row>
    <row r="94" spans="1:63" ht="15" hidden="1" customHeight="1">
      <c r="A94" s="176" t="s">
        <v>1784</v>
      </c>
      <c r="B94" s="176" t="s">
        <v>1579</v>
      </c>
      <c r="C94" s="175" t="s">
        <v>11</v>
      </c>
      <c r="D94" s="176" t="s">
        <v>1580</v>
      </c>
      <c r="E94" s="176" t="s">
        <v>1134</v>
      </c>
      <c r="F94" s="184">
        <v>3316</v>
      </c>
      <c r="G94" s="176">
        <v>0</v>
      </c>
      <c r="H94" s="176">
        <v>3316</v>
      </c>
      <c r="I94" s="176">
        <v>0</v>
      </c>
      <c r="J94" s="176">
        <v>0</v>
      </c>
      <c r="K94" s="180">
        <v>42863</v>
      </c>
      <c r="L94" s="176" t="s">
        <v>1550</v>
      </c>
      <c r="M94" s="175" t="s">
        <v>1461</v>
      </c>
      <c r="N94" s="175" t="s">
        <v>1453</v>
      </c>
      <c r="O94" s="175" t="s">
        <v>1454</v>
      </c>
      <c r="P94" s="176" t="s">
        <v>1455</v>
      </c>
      <c r="Q94" s="175" t="s">
        <v>1456</v>
      </c>
      <c r="R94" s="176" t="s">
        <v>12</v>
      </c>
      <c r="S94" s="176" t="s">
        <v>1457</v>
      </c>
      <c r="T94" s="176" t="s">
        <v>1981</v>
      </c>
      <c r="U94" s="291" t="str">
        <f t="shared" si="27"/>
        <v>张松煌</v>
      </c>
      <c r="V94" s="292">
        <f>IF(F94=0,0,SUMIFS('4-咨询师业绩明细表'!K:K,'4-咨询师业绩明细表'!E:E,E94,'4-咨询师业绩明细表'!C:C,B94))</f>
        <v>48</v>
      </c>
      <c r="W94" s="292" t="str">
        <f t="shared" si="28"/>
        <v>无</v>
      </c>
      <c r="X94" s="305">
        <v>1</v>
      </c>
      <c r="Y94" s="323">
        <f t="shared" si="29"/>
        <v>0</v>
      </c>
      <c r="Z94" s="324">
        <f t="shared" si="30"/>
        <v>0</v>
      </c>
      <c r="AA94" s="293">
        <f t="shared" si="31"/>
        <v>3316</v>
      </c>
      <c r="AB94" s="294" t="str">
        <f t="shared" si="32"/>
        <v>新生报读小学1年国际会员</v>
      </c>
      <c r="AC94" s="143" t="str">
        <f t="shared" si="33"/>
        <v>新生</v>
      </c>
      <c r="AD94" s="143" t="str">
        <f t="shared" si="34"/>
        <v>报读</v>
      </c>
      <c r="AE94" s="143" t="str">
        <f t="shared" si="35"/>
        <v>小学</v>
      </c>
      <c r="AF94" s="143" t="str">
        <f t="shared" si="36"/>
        <v>1年</v>
      </c>
      <c r="AG94" s="143" t="str">
        <f t="shared" si="37"/>
        <v>国际会员</v>
      </c>
      <c r="AH94" s="143" t="str">
        <f>IF(AB94="","",VLOOKUP(AF94,Sheet11!E:F,2,0))</f>
        <v>1年</v>
      </c>
      <c r="AI94" s="295" t="str">
        <f>IF(AG94="拼单会员","5年",IF(AB94="","",VLOOKUP(AE94&amp;AH94,Sheet11!$J$3:$K$17,2)))</f>
        <v>1年</v>
      </c>
      <c r="AJ94" s="143" t="str">
        <f t="shared" si="38"/>
        <v>国际班</v>
      </c>
      <c r="AK94" s="296" t="str">
        <f t="shared" si="39"/>
        <v>2017-05-08</v>
      </c>
      <c r="AL94" s="143" t="str">
        <f t="shared" si="40"/>
        <v>新生</v>
      </c>
      <c r="AM94" s="143" t="str">
        <f t="shared" si="41"/>
        <v>新生</v>
      </c>
      <c r="AN94" s="143" t="str">
        <f t="shared" si="42"/>
        <v>新生小学国际班5年</v>
      </c>
      <c r="AO94" s="143" t="str">
        <f t="shared" si="43"/>
        <v>国际班</v>
      </c>
      <c r="AP94" s="206" t="str">
        <f t="shared" si="44"/>
        <v>新生国际班</v>
      </c>
      <c r="AQ94" s="206" t="str">
        <f>IF(SUMIF('7-市场业绩'!F:F,'3-收据记录表'!U94,'7-市场业绩'!I:I)&gt;0,"学习卡","老结算")</f>
        <v>学习卡</v>
      </c>
      <c r="AR94" s="206" t="str">
        <f t="shared" si="45"/>
        <v>新生小学国际班5年</v>
      </c>
      <c r="AS94" s="243" t="str">
        <f t="shared" si="46"/>
        <v>0</v>
      </c>
      <c r="AT94" s="243" t="str">
        <f t="shared" si="47"/>
        <v/>
      </c>
      <c r="AU94" s="243" t="str">
        <f t="shared" si="48"/>
        <v/>
      </c>
      <c r="AV94" s="243" t="str">
        <f t="shared" si="49"/>
        <v>0</v>
      </c>
      <c r="AW94" s="115" t="s">
        <v>2006</v>
      </c>
      <c r="AZ94" s="299">
        <v>42552</v>
      </c>
      <c r="BK94" s="118" t="s">
        <v>567</v>
      </c>
    </row>
    <row r="95" spans="1:63" ht="15" hidden="1" customHeight="1">
      <c r="A95" s="176" t="s">
        <v>1785</v>
      </c>
      <c r="B95" s="176" t="s">
        <v>1688</v>
      </c>
      <c r="C95" s="175" t="s">
        <v>1603</v>
      </c>
      <c r="D95" s="176" t="s">
        <v>1689</v>
      </c>
      <c r="E95" s="176" t="s">
        <v>1466</v>
      </c>
      <c r="F95" s="184">
        <v>960</v>
      </c>
      <c r="G95" s="176">
        <v>0</v>
      </c>
      <c r="H95" s="176">
        <v>960</v>
      </c>
      <c r="I95" s="176">
        <v>0</v>
      </c>
      <c r="J95" s="176">
        <v>0</v>
      </c>
      <c r="K95" s="180">
        <v>42865</v>
      </c>
      <c r="L95" s="176" t="s">
        <v>1550</v>
      </c>
      <c r="M95" s="175" t="s">
        <v>1461</v>
      </c>
      <c r="N95" s="175" t="s">
        <v>1453</v>
      </c>
      <c r="O95" s="175" t="s">
        <v>1454</v>
      </c>
      <c r="P95" s="176" t="s">
        <v>1605</v>
      </c>
      <c r="Q95" s="175" t="s">
        <v>1456</v>
      </c>
      <c r="R95" s="176" t="s">
        <v>12</v>
      </c>
      <c r="S95" s="176" t="s">
        <v>1606</v>
      </c>
      <c r="T95" s="176" t="s">
        <v>1996</v>
      </c>
      <c r="U95" s="291" t="str">
        <f t="shared" si="27"/>
        <v>吴逸芬</v>
      </c>
      <c r="V95" s="292">
        <f>IF(F95=0,0,SUMIFS('4-咨询师业绩明细表'!K:K,'4-咨询师业绩明细表'!E:E,E95,'4-咨询师业绩明细表'!C:C,B95))</f>
        <v>32</v>
      </c>
      <c r="W95" s="292" t="str">
        <f t="shared" si="28"/>
        <v>无</v>
      </c>
      <c r="X95" s="305">
        <v>1</v>
      </c>
      <c r="Y95" s="323">
        <f t="shared" si="29"/>
        <v>0</v>
      </c>
      <c r="Z95" s="324">
        <f t="shared" si="30"/>
        <v>0</v>
      </c>
      <c r="AA95" s="293">
        <f t="shared" si="31"/>
        <v>960</v>
      </c>
      <c r="AB95" s="294" t="str">
        <f t="shared" si="32"/>
        <v>新生报读幼儿1年国际会员</v>
      </c>
      <c r="AC95" s="143" t="str">
        <f t="shared" si="33"/>
        <v>新生</v>
      </c>
      <c r="AD95" s="143" t="str">
        <f t="shared" si="34"/>
        <v>报读</v>
      </c>
      <c r="AE95" s="143" t="str">
        <f t="shared" si="35"/>
        <v>幼儿</v>
      </c>
      <c r="AF95" s="143" t="str">
        <f t="shared" si="36"/>
        <v>1年</v>
      </c>
      <c r="AG95" s="143" t="str">
        <f t="shared" si="37"/>
        <v>国际会员</v>
      </c>
      <c r="AH95" s="143" t="str">
        <f>IF(AB95="","",VLOOKUP(AF95,Sheet11!E:F,2,0))</f>
        <v>1年</v>
      </c>
      <c r="AI95" s="295" t="str">
        <f>IF(AG95="拼单会员","5年",IF(AB95="","",VLOOKUP(AE95&amp;AH95,Sheet11!$J$3:$K$17,2)))</f>
        <v>1年</v>
      </c>
      <c r="AJ95" s="143" t="str">
        <f t="shared" si="38"/>
        <v>国际班</v>
      </c>
      <c r="AK95" s="296" t="str">
        <f t="shared" si="39"/>
        <v>2017-05-10</v>
      </c>
      <c r="AL95" s="143" t="str">
        <f t="shared" si="40"/>
        <v>新生</v>
      </c>
      <c r="AM95" s="143" t="str">
        <f t="shared" si="41"/>
        <v>新生</v>
      </c>
      <c r="AN95" s="143" t="str">
        <f t="shared" si="42"/>
        <v>新生小学国际班5年</v>
      </c>
      <c r="AO95" s="143" t="str">
        <f t="shared" si="43"/>
        <v>国际班</v>
      </c>
      <c r="AP95" s="206" t="str">
        <f t="shared" si="44"/>
        <v>新生国际班</v>
      </c>
      <c r="AQ95" s="206" t="str">
        <f>IF(SUMIF('7-市场业绩'!F:F,'3-收据记录表'!U95,'7-市场业绩'!I:I)&gt;0,"学习卡","老结算")</f>
        <v>学习卡</v>
      </c>
      <c r="AR95" s="206" t="str">
        <f t="shared" si="45"/>
        <v>新生小学国际班5年</v>
      </c>
      <c r="AS95" s="243" t="str">
        <f t="shared" si="46"/>
        <v>0</v>
      </c>
      <c r="AT95" s="243" t="str">
        <f t="shared" si="47"/>
        <v>2017-09-01</v>
      </c>
      <c r="AU95" s="243" t="str">
        <f t="shared" si="48"/>
        <v>2018-09-01</v>
      </c>
      <c r="AV95" s="243" t="str">
        <f t="shared" si="49"/>
        <v>0</v>
      </c>
      <c r="AW95" s="115" t="s">
        <v>2006</v>
      </c>
      <c r="AZ95" s="299">
        <v>42552</v>
      </c>
      <c r="BK95" s="118" t="s">
        <v>631</v>
      </c>
    </row>
    <row r="96" spans="1:63" ht="15" hidden="1" customHeight="1">
      <c r="A96" s="176" t="s">
        <v>1786</v>
      </c>
      <c r="B96" s="176" t="s">
        <v>1787</v>
      </c>
      <c r="C96" s="175" t="s">
        <v>1603</v>
      </c>
      <c r="D96" s="176" t="s">
        <v>1788</v>
      </c>
      <c r="E96" s="176" t="s">
        <v>1466</v>
      </c>
      <c r="F96" s="184">
        <v>960</v>
      </c>
      <c r="G96" s="176">
        <v>0</v>
      </c>
      <c r="H96" s="176">
        <v>960</v>
      </c>
      <c r="I96" s="176">
        <v>0</v>
      </c>
      <c r="J96" s="176">
        <v>0</v>
      </c>
      <c r="K96" s="180">
        <v>42865</v>
      </c>
      <c r="L96" s="176" t="s">
        <v>1550</v>
      </c>
      <c r="M96" s="175" t="s">
        <v>1461</v>
      </c>
      <c r="N96" s="175" t="s">
        <v>1453</v>
      </c>
      <c r="O96" s="175" t="s">
        <v>1454</v>
      </c>
      <c r="P96" s="176" t="s">
        <v>1605</v>
      </c>
      <c r="Q96" s="175" t="s">
        <v>1456</v>
      </c>
      <c r="R96" s="176" t="s">
        <v>12</v>
      </c>
      <c r="S96" s="176" t="s">
        <v>1606</v>
      </c>
      <c r="T96" s="176" t="s">
        <v>1996</v>
      </c>
      <c r="U96" s="291" t="str">
        <f t="shared" si="27"/>
        <v>吴逸芬</v>
      </c>
      <c r="V96" s="292">
        <f>IF(F96=0,0,SUMIFS('4-咨询师业绩明细表'!K:K,'4-咨询师业绩明细表'!E:E,E96,'4-咨询师业绩明细表'!C:C,B96))</f>
        <v>32</v>
      </c>
      <c r="W96" s="292" t="str">
        <f t="shared" si="28"/>
        <v>无</v>
      </c>
      <c r="X96" s="305">
        <v>1</v>
      </c>
      <c r="Y96" s="323">
        <f t="shared" si="29"/>
        <v>0</v>
      </c>
      <c r="Z96" s="324">
        <f t="shared" si="30"/>
        <v>0</v>
      </c>
      <c r="AA96" s="293">
        <f t="shared" si="31"/>
        <v>960</v>
      </c>
      <c r="AB96" s="294" t="str">
        <f t="shared" si="32"/>
        <v>新生报读幼儿1年国际会员</v>
      </c>
      <c r="AC96" s="143" t="str">
        <f t="shared" si="33"/>
        <v>新生</v>
      </c>
      <c r="AD96" s="143" t="str">
        <f t="shared" si="34"/>
        <v>报读</v>
      </c>
      <c r="AE96" s="143" t="str">
        <f t="shared" si="35"/>
        <v>幼儿</v>
      </c>
      <c r="AF96" s="143" t="str">
        <f t="shared" si="36"/>
        <v>1年</v>
      </c>
      <c r="AG96" s="143" t="str">
        <f t="shared" si="37"/>
        <v>国际会员</v>
      </c>
      <c r="AH96" s="143" t="str">
        <f>IF(AB96="","",VLOOKUP(AF96,Sheet11!E:F,2,0))</f>
        <v>1年</v>
      </c>
      <c r="AI96" s="295" t="str">
        <f>IF(AG96="拼单会员","5年",IF(AB96="","",VLOOKUP(AE96&amp;AH96,Sheet11!$J$3:$K$17,2)))</f>
        <v>1年</v>
      </c>
      <c r="AJ96" s="143" t="str">
        <f t="shared" si="38"/>
        <v>国际班</v>
      </c>
      <c r="AK96" s="296" t="str">
        <f t="shared" si="39"/>
        <v>2017-05-10</v>
      </c>
      <c r="AL96" s="143" t="str">
        <f t="shared" si="40"/>
        <v>新生</v>
      </c>
      <c r="AM96" s="143" t="str">
        <f t="shared" si="41"/>
        <v>新生</v>
      </c>
      <c r="AN96" s="143" t="str">
        <f t="shared" si="42"/>
        <v>新生小学国际班5年</v>
      </c>
      <c r="AO96" s="143" t="str">
        <f t="shared" si="43"/>
        <v>国际班</v>
      </c>
      <c r="AP96" s="206" t="str">
        <f t="shared" si="44"/>
        <v>新生国际班</v>
      </c>
      <c r="AQ96" s="206" t="str">
        <f>IF(SUMIF('7-市场业绩'!F:F,'3-收据记录表'!U96,'7-市场业绩'!I:I)&gt;0,"学习卡","老结算")</f>
        <v>学习卡</v>
      </c>
      <c r="AR96" s="206" t="str">
        <f t="shared" si="45"/>
        <v>新生小学国际班5年</v>
      </c>
      <c r="AS96" s="243" t="str">
        <f t="shared" si="46"/>
        <v>0</v>
      </c>
      <c r="AT96" s="243" t="str">
        <f t="shared" si="47"/>
        <v>2017-09-01</v>
      </c>
      <c r="AU96" s="243" t="str">
        <f t="shared" si="48"/>
        <v>2018-09-01</v>
      </c>
      <c r="AV96" s="243" t="str">
        <f t="shared" si="49"/>
        <v>0</v>
      </c>
      <c r="AW96" s="115" t="s">
        <v>2006</v>
      </c>
      <c r="AZ96" s="299">
        <v>42552</v>
      </c>
      <c r="BK96" s="118" t="s">
        <v>567</v>
      </c>
    </row>
    <row r="97" spans="1:63" ht="15" hidden="1" customHeight="1">
      <c r="A97" s="176" t="s">
        <v>1789</v>
      </c>
      <c r="B97" s="176" t="s">
        <v>1790</v>
      </c>
      <c r="C97" s="175" t="s">
        <v>1603</v>
      </c>
      <c r="D97" s="176" t="s">
        <v>1791</v>
      </c>
      <c r="E97" s="176" t="s">
        <v>1466</v>
      </c>
      <c r="F97" s="184">
        <v>960</v>
      </c>
      <c r="G97" s="176">
        <v>0</v>
      </c>
      <c r="H97" s="176">
        <v>960</v>
      </c>
      <c r="I97" s="176">
        <v>0</v>
      </c>
      <c r="J97" s="176">
        <v>0</v>
      </c>
      <c r="K97" s="180">
        <v>42865</v>
      </c>
      <c r="L97" s="176" t="s">
        <v>1550</v>
      </c>
      <c r="M97" s="175" t="s">
        <v>1461</v>
      </c>
      <c r="N97" s="175" t="s">
        <v>1453</v>
      </c>
      <c r="O97" s="175" t="s">
        <v>1454</v>
      </c>
      <c r="P97" s="176" t="s">
        <v>1605</v>
      </c>
      <c r="Q97" s="175" t="s">
        <v>1456</v>
      </c>
      <c r="R97" s="176" t="s">
        <v>12</v>
      </c>
      <c r="S97" s="176" t="s">
        <v>1606</v>
      </c>
      <c r="T97" s="176" t="s">
        <v>1996</v>
      </c>
      <c r="U97" s="291" t="str">
        <f t="shared" si="27"/>
        <v>吴逸芬</v>
      </c>
      <c r="V97" s="292">
        <f>IF(F97=0,0,SUMIFS('4-咨询师业绩明细表'!K:K,'4-咨询师业绩明细表'!E:E,E97,'4-咨询师业绩明细表'!C:C,B97))</f>
        <v>32</v>
      </c>
      <c r="W97" s="292" t="str">
        <f t="shared" si="28"/>
        <v>无</v>
      </c>
      <c r="X97" s="305">
        <v>1</v>
      </c>
      <c r="Y97" s="323">
        <f t="shared" si="29"/>
        <v>0</v>
      </c>
      <c r="Z97" s="324">
        <f t="shared" si="30"/>
        <v>0</v>
      </c>
      <c r="AA97" s="293">
        <f t="shared" si="31"/>
        <v>960</v>
      </c>
      <c r="AB97" s="294" t="str">
        <f t="shared" si="32"/>
        <v>新生报读幼儿1年国际会员</v>
      </c>
      <c r="AC97" s="143" t="str">
        <f t="shared" si="33"/>
        <v>新生</v>
      </c>
      <c r="AD97" s="143" t="str">
        <f t="shared" si="34"/>
        <v>报读</v>
      </c>
      <c r="AE97" s="143" t="str">
        <f t="shared" si="35"/>
        <v>幼儿</v>
      </c>
      <c r="AF97" s="143" t="str">
        <f t="shared" si="36"/>
        <v>1年</v>
      </c>
      <c r="AG97" s="143" t="str">
        <f t="shared" si="37"/>
        <v>国际会员</v>
      </c>
      <c r="AH97" s="143" t="str">
        <f>IF(AB97="","",VLOOKUP(AF97,Sheet11!E:F,2,0))</f>
        <v>1年</v>
      </c>
      <c r="AI97" s="295" t="str">
        <f>IF(AG97="拼单会员","5年",IF(AB97="","",VLOOKUP(AE97&amp;AH97,Sheet11!$J$3:$K$17,2)))</f>
        <v>1年</v>
      </c>
      <c r="AJ97" s="143" t="str">
        <f t="shared" si="38"/>
        <v>国际班</v>
      </c>
      <c r="AK97" s="296" t="str">
        <f t="shared" si="39"/>
        <v>2017-05-10</v>
      </c>
      <c r="AL97" s="143" t="str">
        <f t="shared" si="40"/>
        <v>新生</v>
      </c>
      <c r="AM97" s="143" t="str">
        <f t="shared" si="41"/>
        <v>新生</v>
      </c>
      <c r="AN97" s="143" t="str">
        <f t="shared" si="42"/>
        <v>新生小学国际班5年</v>
      </c>
      <c r="AO97" s="143" t="str">
        <f t="shared" si="43"/>
        <v>国际班</v>
      </c>
      <c r="AP97" s="206" t="str">
        <f t="shared" si="44"/>
        <v>新生国际班</v>
      </c>
      <c r="AQ97" s="206" t="str">
        <f>IF(SUMIF('7-市场业绩'!F:F,'3-收据记录表'!U97,'7-市场业绩'!I:I)&gt;0,"学习卡","老结算")</f>
        <v>学习卡</v>
      </c>
      <c r="AR97" s="206" t="str">
        <f t="shared" si="45"/>
        <v>新生小学国际班5年</v>
      </c>
      <c r="AS97" s="243" t="str">
        <f t="shared" si="46"/>
        <v>0</v>
      </c>
      <c r="AT97" s="243" t="str">
        <f t="shared" si="47"/>
        <v>2017-09-01</v>
      </c>
      <c r="AU97" s="243" t="str">
        <f t="shared" si="48"/>
        <v>2018-09-01</v>
      </c>
      <c r="AV97" s="243" t="str">
        <f t="shared" si="49"/>
        <v>0</v>
      </c>
      <c r="AW97" s="115" t="s">
        <v>2006</v>
      </c>
      <c r="AZ97" s="299">
        <v>42552</v>
      </c>
      <c r="BK97" s="118" t="s">
        <v>632</v>
      </c>
    </row>
    <row r="98" spans="1:63" ht="15" hidden="1" customHeight="1">
      <c r="A98" s="176" t="s">
        <v>1792</v>
      </c>
      <c r="B98" s="176" t="s">
        <v>1713</v>
      </c>
      <c r="C98" s="175" t="s">
        <v>12</v>
      </c>
      <c r="D98" s="176" t="s">
        <v>1714</v>
      </c>
      <c r="E98" s="176" t="s">
        <v>1466</v>
      </c>
      <c r="F98" s="184">
        <v>960</v>
      </c>
      <c r="G98" s="176">
        <v>0</v>
      </c>
      <c r="H98" s="176">
        <v>960</v>
      </c>
      <c r="I98" s="176">
        <v>0</v>
      </c>
      <c r="J98" s="176">
        <v>0</v>
      </c>
      <c r="K98" s="180">
        <v>42865</v>
      </c>
      <c r="L98" s="176" t="s">
        <v>1550</v>
      </c>
      <c r="M98" s="175" t="s">
        <v>1461</v>
      </c>
      <c r="N98" s="175" t="s">
        <v>1453</v>
      </c>
      <c r="O98" s="175" t="s">
        <v>1454</v>
      </c>
      <c r="P98" s="176" t="s">
        <v>1605</v>
      </c>
      <c r="Q98" s="175" t="s">
        <v>1456</v>
      </c>
      <c r="R98" s="176" t="s">
        <v>12</v>
      </c>
      <c r="S98" s="176" t="s">
        <v>1606</v>
      </c>
      <c r="T98" s="176" t="s">
        <v>1996</v>
      </c>
      <c r="U98" s="291" t="str">
        <f t="shared" si="27"/>
        <v>吴逸芬</v>
      </c>
      <c r="V98" s="292">
        <f>IF(F98=0,0,SUMIFS('4-咨询师业绩明细表'!K:K,'4-咨询师业绩明细表'!E:E,E98,'4-咨询师业绩明细表'!C:C,B98))</f>
        <v>32</v>
      </c>
      <c r="W98" s="292" t="str">
        <f t="shared" si="28"/>
        <v>无</v>
      </c>
      <c r="X98" s="305">
        <v>1</v>
      </c>
      <c r="Y98" s="323">
        <f t="shared" si="29"/>
        <v>0</v>
      </c>
      <c r="Z98" s="324">
        <f t="shared" si="30"/>
        <v>0</v>
      </c>
      <c r="AA98" s="293">
        <f t="shared" si="31"/>
        <v>960</v>
      </c>
      <c r="AB98" s="294" t="str">
        <f t="shared" si="32"/>
        <v>新生报读幼儿1年国际会员</v>
      </c>
      <c r="AC98" s="143" t="str">
        <f t="shared" si="33"/>
        <v>新生</v>
      </c>
      <c r="AD98" s="143" t="str">
        <f t="shared" si="34"/>
        <v>报读</v>
      </c>
      <c r="AE98" s="143" t="str">
        <f t="shared" si="35"/>
        <v>幼儿</v>
      </c>
      <c r="AF98" s="143" t="str">
        <f t="shared" si="36"/>
        <v>1年</v>
      </c>
      <c r="AG98" s="143" t="str">
        <f t="shared" si="37"/>
        <v>国际会员</v>
      </c>
      <c r="AH98" s="143" t="str">
        <f>IF(AB98="","",VLOOKUP(AF98,Sheet11!E:F,2,0))</f>
        <v>1年</v>
      </c>
      <c r="AI98" s="295" t="str">
        <f>IF(AG98="拼单会员","5年",IF(AB98="","",VLOOKUP(AE98&amp;AH98,Sheet11!$J$3:$K$17,2)))</f>
        <v>1年</v>
      </c>
      <c r="AJ98" s="143" t="str">
        <f t="shared" si="38"/>
        <v>国际班</v>
      </c>
      <c r="AK98" s="296" t="str">
        <f t="shared" si="39"/>
        <v>2017-05-10</v>
      </c>
      <c r="AL98" s="143" t="str">
        <f t="shared" si="40"/>
        <v>新生</v>
      </c>
      <c r="AM98" s="143" t="str">
        <f t="shared" si="41"/>
        <v>新生</v>
      </c>
      <c r="AN98" s="143" t="str">
        <f t="shared" si="42"/>
        <v>新生小学国际班5年</v>
      </c>
      <c r="AO98" s="143" t="str">
        <f t="shared" si="43"/>
        <v>国际班</v>
      </c>
      <c r="AP98" s="206" t="str">
        <f t="shared" si="44"/>
        <v>新生国际班</v>
      </c>
      <c r="AQ98" s="206" t="str">
        <f>IF(SUMIF('7-市场业绩'!F:F,'3-收据记录表'!U98,'7-市场业绩'!I:I)&gt;0,"学习卡","老结算")</f>
        <v>学习卡</v>
      </c>
      <c r="AR98" s="206" t="str">
        <f t="shared" si="45"/>
        <v>新生小学国际班5年</v>
      </c>
      <c r="AS98" s="243" t="str">
        <f t="shared" si="46"/>
        <v>0</v>
      </c>
      <c r="AT98" s="243" t="str">
        <f t="shared" si="47"/>
        <v>2017-09-01</v>
      </c>
      <c r="AU98" s="243" t="str">
        <f t="shared" si="48"/>
        <v>2018-09-01</v>
      </c>
      <c r="AV98" s="243" t="str">
        <f t="shared" si="49"/>
        <v>0</v>
      </c>
      <c r="AW98" s="115" t="s">
        <v>2006</v>
      </c>
      <c r="AZ98" s="299">
        <v>42552</v>
      </c>
      <c r="BK98" s="118" t="s">
        <v>633</v>
      </c>
    </row>
    <row r="99" spans="1:63" ht="15" hidden="1" customHeight="1">
      <c r="A99" s="176" t="s">
        <v>1793</v>
      </c>
      <c r="B99" s="176" t="s">
        <v>1794</v>
      </c>
      <c r="C99" s="175" t="s">
        <v>1603</v>
      </c>
      <c r="D99" s="176" t="s">
        <v>1795</v>
      </c>
      <c r="E99" s="176" t="s">
        <v>1466</v>
      </c>
      <c r="F99" s="184">
        <v>960</v>
      </c>
      <c r="G99" s="176">
        <v>0</v>
      </c>
      <c r="H99" s="176">
        <v>960</v>
      </c>
      <c r="I99" s="176">
        <v>0</v>
      </c>
      <c r="J99" s="176">
        <v>0</v>
      </c>
      <c r="K99" s="180">
        <v>42865</v>
      </c>
      <c r="L99" s="176" t="s">
        <v>1550</v>
      </c>
      <c r="M99" s="175" t="s">
        <v>1461</v>
      </c>
      <c r="N99" s="175" t="s">
        <v>1453</v>
      </c>
      <c r="O99" s="175" t="s">
        <v>1454</v>
      </c>
      <c r="P99" s="176" t="s">
        <v>1605</v>
      </c>
      <c r="Q99" s="175" t="s">
        <v>1456</v>
      </c>
      <c r="R99" s="176" t="s">
        <v>12</v>
      </c>
      <c r="S99" s="176" t="s">
        <v>1606</v>
      </c>
      <c r="T99" s="176" t="s">
        <v>1996</v>
      </c>
      <c r="U99" s="291" t="str">
        <f t="shared" si="27"/>
        <v>吴逸芬</v>
      </c>
      <c r="V99" s="292">
        <f>IF(F99=0,0,SUMIFS('4-咨询师业绩明细表'!K:K,'4-咨询师业绩明细表'!E:E,E99,'4-咨询师业绩明细表'!C:C,B99))</f>
        <v>32</v>
      </c>
      <c r="W99" s="292" t="str">
        <f t="shared" si="28"/>
        <v>无</v>
      </c>
      <c r="X99" s="305">
        <v>1</v>
      </c>
      <c r="Y99" s="323">
        <f t="shared" si="29"/>
        <v>0</v>
      </c>
      <c r="Z99" s="324">
        <f t="shared" si="30"/>
        <v>0</v>
      </c>
      <c r="AA99" s="293">
        <f t="shared" si="31"/>
        <v>960</v>
      </c>
      <c r="AB99" s="294" t="str">
        <f t="shared" si="32"/>
        <v>新生报读幼儿1年国际会员</v>
      </c>
      <c r="AC99" s="143" t="str">
        <f t="shared" si="33"/>
        <v>新生</v>
      </c>
      <c r="AD99" s="143" t="str">
        <f t="shared" si="34"/>
        <v>报读</v>
      </c>
      <c r="AE99" s="143" t="str">
        <f t="shared" si="35"/>
        <v>幼儿</v>
      </c>
      <c r="AF99" s="143" t="str">
        <f t="shared" si="36"/>
        <v>1年</v>
      </c>
      <c r="AG99" s="143" t="str">
        <f t="shared" si="37"/>
        <v>国际会员</v>
      </c>
      <c r="AH99" s="143" t="str">
        <f>IF(AB99="","",VLOOKUP(AF99,Sheet11!E:F,2,0))</f>
        <v>1年</v>
      </c>
      <c r="AI99" s="295" t="str">
        <f>IF(AG99="拼单会员","5年",IF(AB99="","",VLOOKUP(AE99&amp;AH99,Sheet11!$J$3:$K$17,2)))</f>
        <v>1年</v>
      </c>
      <c r="AJ99" s="143" t="str">
        <f t="shared" si="38"/>
        <v>国际班</v>
      </c>
      <c r="AK99" s="296" t="str">
        <f t="shared" si="39"/>
        <v>2017-05-10</v>
      </c>
      <c r="AL99" s="143" t="str">
        <f t="shared" si="40"/>
        <v>新生</v>
      </c>
      <c r="AM99" s="143" t="str">
        <f t="shared" si="41"/>
        <v>新生</v>
      </c>
      <c r="AN99" s="143" t="str">
        <f t="shared" si="42"/>
        <v>新生小学国际班5年</v>
      </c>
      <c r="AO99" s="143" t="str">
        <f t="shared" si="43"/>
        <v>国际班</v>
      </c>
      <c r="AP99" s="206" t="str">
        <f t="shared" si="44"/>
        <v>新生国际班</v>
      </c>
      <c r="AQ99" s="206" t="str">
        <f>IF(SUMIF('7-市场业绩'!F:F,'3-收据记录表'!U99,'7-市场业绩'!I:I)&gt;0,"学习卡","老结算")</f>
        <v>学习卡</v>
      </c>
      <c r="AR99" s="206" t="str">
        <f t="shared" si="45"/>
        <v>新生小学国际班5年</v>
      </c>
      <c r="AS99" s="243" t="str">
        <f t="shared" si="46"/>
        <v>0</v>
      </c>
      <c r="AT99" s="243" t="str">
        <f t="shared" si="47"/>
        <v>2017-09-01</v>
      </c>
      <c r="AU99" s="243" t="str">
        <f t="shared" si="48"/>
        <v>2018-09-01</v>
      </c>
      <c r="AV99" s="243" t="str">
        <f t="shared" si="49"/>
        <v>0</v>
      </c>
      <c r="AW99" s="115" t="s">
        <v>2006</v>
      </c>
      <c r="AZ99" s="299">
        <v>42552</v>
      </c>
      <c r="BK99" s="118" t="s">
        <v>634</v>
      </c>
    </row>
    <row r="100" spans="1:63" ht="15" customHeight="1">
      <c r="A100" s="176" t="s">
        <v>1796</v>
      </c>
      <c r="B100" s="176" t="s">
        <v>1797</v>
      </c>
      <c r="C100" s="175" t="s">
        <v>15</v>
      </c>
      <c r="D100" s="176" t="s">
        <v>1798</v>
      </c>
      <c r="E100" s="176" t="s">
        <v>1134</v>
      </c>
      <c r="F100" s="184">
        <v>3316</v>
      </c>
      <c r="G100" s="176">
        <v>0</v>
      </c>
      <c r="H100" s="176">
        <v>3316</v>
      </c>
      <c r="I100" s="176">
        <v>0</v>
      </c>
      <c r="J100" s="176">
        <v>0</v>
      </c>
      <c r="K100" s="180">
        <v>42865</v>
      </c>
      <c r="L100" s="176" t="s">
        <v>1550</v>
      </c>
      <c r="M100" s="175" t="s">
        <v>1452</v>
      </c>
      <c r="N100" s="175" t="s">
        <v>1453</v>
      </c>
      <c r="O100" s="175" t="s">
        <v>1454</v>
      </c>
      <c r="P100" s="176" t="s">
        <v>1455</v>
      </c>
      <c r="Q100" s="175" t="s">
        <v>1456</v>
      </c>
      <c r="R100" s="176" t="s">
        <v>12</v>
      </c>
      <c r="S100" s="176" t="s">
        <v>1564</v>
      </c>
      <c r="T100" s="176" t="s">
        <v>1983</v>
      </c>
      <c r="U100" s="291" t="str">
        <f t="shared" si="27"/>
        <v>翟志翔</v>
      </c>
      <c r="V100" s="292">
        <f>IF(F100=0,0,SUMIFS('4-咨询师业绩明细表'!K:K,'4-咨询师业绩明细表'!E:E,E100,'4-咨询师业绩明细表'!C:C,B100))</f>
        <v>48</v>
      </c>
      <c r="W100" s="292" t="str">
        <f t="shared" si="28"/>
        <v>许文婷</v>
      </c>
      <c r="X100" s="305">
        <v>1</v>
      </c>
      <c r="Y100" s="323">
        <f t="shared" si="29"/>
        <v>0</v>
      </c>
      <c r="Z100" s="324">
        <f t="shared" si="30"/>
        <v>0</v>
      </c>
      <c r="AA100" s="293">
        <f t="shared" si="31"/>
        <v>3316</v>
      </c>
      <c r="AB100" s="294" t="str">
        <f t="shared" si="32"/>
        <v>新生报读小学1年国际会员</v>
      </c>
      <c r="AC100" s="143" t="str">
        <f t="shared" si="33"/>
        <v>新生</v>
      </c>
      <c r="AD100" s="143" t="str">
        <f t="shared" si="34"/>
        <v>报读</v>
      </c>
      <c r="AE100" s="143" t="str">
        <f t="shared" si="35"/>
        <v>小学</v>
      </c>
      <c r="AF100" s="143" t="str">
        <f t="shared" si="36"/>
        <v>1年</v>
      </c>
      <c r="AG100" s="143" t="str">
        <f t="shared" si="37"/>
        <v>国际会员</v>
      </c>
      <c r="AH100" s="143" t="str">
        <f>IF(AB100="","",VLOOKUP(AF100,Sheet11!E:F,2,0))</f>
        <v>1年</v>
      </c>
      <c r="AI100" s="295" t="str">
        <f>IF(AG100="拼单会员","5年",IF(AB100="","",VLOOKUP(AE100&amp;AH100,Sheet11!$J$3:$K$17,2)))</f>
        <v>1年</v>
      </c>
      <c r="AJ100" s="143" t="str">
        <f t="shared" si="38"/>
        <v>国际班</v>
      </c>
      <c r="AK100" s="296" t="str">
        <f t="shared" si="39"/>
        <v>2017-05-10</v>
      </c>
      <c r="AL100" s="143" t="str">
        <f t="shared" si="40"/>
        <v>新生</v>
      </c>
      <c r="AM100" s="143" t="str">
        <f t="shared" si="41"/>
        <v>新生</v>
      </c>
      <c r="AN100" s="143" t="str">
        <f t="shared" si="42"/>
        <v>新生小学国际班5年</v>
      </c>
      <c r="AO100" s="143" t="str">
        <f t="shared" si="43"/>
        <v>国际班</v>
      </c>
      <c r="AP100" s="206" t="str">
        <f t="shared" si="44"/>
        <v>新生国际班</v>
      </c>
      <c r="AQ100" s="206" t="str">
        <f>IF(SUMIF('7-市场业绩'!F:F,'3-收据记录表'!U100,'7-市场业绩'!I:I)&gt;0,"学习卡","老结算")</f>
        <v>学习卡</v>
      </c>
      <c r="AR100" s="206" t="str">
        <f t="shared" si="45"/>
        <v>新生小学国际班5年</v>
      </c>
      <c r="AS100" s="243" t="str">
        <f t="shared" si="46"/>
        <v>0</v>
      </c>
      <c r="AT100" s="243" t="str">
        <f t="shared" si="47"/>
        <v/>
      </c>
      <c r="AU100" s="243" t="str">
        <f t="shared" si="48"/>
        <v/>
      </c>
      <c r="AV100" s="243" t="str">
        <f t="shared" si="49"/>
        <v>0</v>
      </c>
      <c r="AW100" s="115" t="s">
        <v>2006</v>
      </c>
      <c r="AZ100" s="299">
        <v>42552</v>
      </c>
      <c r="BK100" s="118" t="s">
        <v>635</v>
      </c>
    </row>
    <row r="101" spans="1:63" ht="15" hidden="1" customHeight="1">
      <c r="A101" s="176" t="s">
        <v>1799</v>
      </c>
      <c r="B101" s="176" t="s">
        <v>1800</v>
      </c>
      <c r="C101" s="175" t="s">
        <v>1603</v>
      </c>
      <c r="D101" s="176" t="s">
        <v>1801</v>
      </c>
      <c r="E101" s="176" t="s">
        <v>1466</v>
      </c>
      <c r="F101" s="184">
        <v>960</v>
      </c>
      <c r="G101" s="176">
        <v>0</v>
      </c>
      <c r="H101" s="176">
        <v>960</v>
      </c>
      <c r="I101" s="176">
        <v>0</v>
      </c>
      <c r="J101" s="176">
        <v>0</v>
      </c>
      <c r="K101" s="180">
        <v>42865</v>
      </c>
      <c r="L101" s="176" t="s">
        <v>1550</v>
      </c>
      <c r="M101" s="175" t="s">
        <v>1461</v>
      </c>
      <c r="N101" s="175" t="s">
        <v>1453</v>
      </c>
      <c r="O101" s="175" t="s">
        <v>1454</v>
      </c>
      <c r="P101" s="176" t="s">
        <v>1605</v>
      </c>
      <c r="Q101" s="175" t="s">
        <v>1456</v>
      </c>
      <c r="R101" s="176" t="s">
        <v>12</v>
      </c>
      <c r="S101" s="176" t="s">
        <v>1606</v>
      </c>
      <c r="T101" s="176" t="s">
        <v>1996</v>
      </c>
      <c r="U101" s="291" t="str">
        <f t="shared" si="27"/>
        <v>吴逸芬</v>
      </c>
      <c r="V101" s="292">
        <f>IF(F101=0,0,SUMIFS('4-咨询师业绩明细表'!K:K,'4-咨询师业绩明细表'!E:E,E101,'4-咨询师业绩明细表'!C:C,B101))</f>
        <v>32</v>
      </c>
      <c r="W101" s="292" t="str">
        <f t="shared" si="28"/>
        <v>无</v>
      </c>
      <c r="X101" s="305">
        <v>1</v>
      </c>
      <c r="Y101" s="323">
        <f t="shared" si="29"/>
        <v>0</v>
      </c>
      <c r="Z101" s="324">
        <f t="shared" si="30"/>
        <v>0</v>
      </c>
      <c r="AA101" s="293">
        <f t="shared" si="31"/>
        <v>960</v>
      </c>
      <c r="AB101" s="294" t="str">
        <f t="shared" si="32"/>
        <v>新生报读幼儿1年国际会员</v>
      </c>
      <c r="AC101" s="143" t="str">
        <f t="shared" si="33"/>
        <v>新生</v>
      </c>
      <c r="AD101" s="143" t="str">
        <f t="shared" si="34"/>
        <v>报读</v>
      </c>
      <c r="AE101" s="143" t="str">
        <f t="shared" si="35"/>
        <v>幼儿</v>
      </c>
      <c r="AF101" s="143" t="str">
        <f t="shared" si="36"/>
        <v>1年</v>
      </c>
      <c r="AG101" s="143" t="str">
        <f t="shared" si="37"/>
        <v>国际会员</v>
      </c>
      <c r="AH101" s="143" t="str">
        <f>IF(AB101="","",VLOOKUP(AF101,Sheet11!E:F,2,0))</f>
        <v>1年</v>
      </c>
      <c r="AI101" s="295" t="str">
        <f>IF(AG101="拼单会员","5年",IF(AB101="","",VLOOKUP(AE101&amp;AH101,Sheet11!$J$3:$K$17,2)))</f>
        <v>1年</v>
      </c>
      <c r="AJ101" s="143" t="str">
        <f t="shared" si="38"/>
        <v>国际班</v>
      </c>
      <c r="AK101" s="296" t="str">
        <f t="shared" si="39"/>
        <v>2017-05-10</v>
      </c>
      <c r="AL101" s="143" t="str">
        <f t="shared" si="40"/>
        <v>新生</v>
      </c>
      <c r="AM101" s="143" t="str">
        <f t="shared" si="41"/>
        <v>新生</v>
      </c>
      <c r="AN101" s="143" t="str">
        <f t="shared" si="42"/>
        <v>新生小学国际班5年</v>
      </c>
      <c r="AO101" s="143" t="str">
        <f t="shared" si="43"/>
        <v>国际班</v>
      </c>
      <c r="AP101" s="206" t="str">
        <f t="shared" si="44"/>
        <v>新生国际班</v>
      </c>
      <c r="AQ101" s="206" t="str">
        <f>IF(SUMIF('7-市场业绩'!F:F,'3-收据记录表'!U101,'7-市场业绩'!I:I)&gt;0,"学习卡","老结算")</f>
        <v>学习卡</v>
      </c>
      <c r="AR101" s="206" t="str">
        <f t="shared" si="45"/>
        <v>新生小学国际班5年</v>
      </c>
      <c r="AS101" s="243" t="str">
        <f t="shared" si="46"/>
        <v>0</v>
      </c>
      <c r="AT101" s="243" t="str">
        <f t="shared" si="47"/>
        <v>2017-09-01</v>
      </c>
      <c r="AU101" s="243" t="str">
        <f t="shared" si="48"/>
        <v>2018-09-01</v>
      </c>
      <c r="AV101" s="243" t="str">
        <f t="shared" si="49"/>
        <v>0</v>
      </c>
      <c r="AW101" s="115" t="s">
        <v>2006</v>
      </c>
      <c r="AZ101" s="299">
        <v>42552</v>
      </c>
      <c r="BK101" s="118" t="s">
        <v>636</v>
      </c>
    </row>
    <row r="102" spans="1:63" ht="15" hidden="1" customHeight="1">
      <c r="A102" s="176" t="s">
        <v>1802</v>
      </c>
      <c r="B102" s="176" t="s">
        <v>1803</v>
      </c>
      <c r="C102" s="175" t="s">
        <v>1603</v>
      </c>
      <c r="D102" s="176" t="s">
        <v>1804</v>
      </c>
      <c r="E102" s="176" t="s">
        <v>1466</v>
      </c>
      <c r="F102" s="184">
        <v>960</v>
      </c>
      <c r="G102" s="176">
        <v>0</v>
      </c>
      <c r="H102" s="176">
        <v>960</v>
      </c>
      <c r="I102" s="176">
        <v>0</v>
      </c>
      <c r="J102" s="176">
        <v>0</v>
      </c>
      <c r="K102" s="180">
        <v>42865</v>
      </c>
      <c r="L102" s="176" t="s">
        <v>1550</v>
      </c>
      <c r="M102" s="175" t="s">
        <v>1461</v>
      </c>
      <c r="N102" s="175" t="s">
        <v>1453</v>
      </c>
      <c r="O102" s="175" t="s">
        <v>1454</v>
      </c>
      <c r="P102" s="176" t="s">
        <v>1605</v>
      </c>
      <c r="Q102" s="175" t="s">
        <v>1456</v>
      </c>
      <c r="R102" s="176" t="s">
        <v>12</v>
      </c>
      <c r="S102" s="176" t="s">
        <v>1606</v>
      </c>
      <c r="T102" s="176" t="s">
        <v>1997</v>
      </c>
      <c r="U102" s="291" t="str">
        <f t="shared" si="27"/>
        <v>吴逸芬</v>
      </c>
      <c r="V102" s="292">
        <f>IF(F102=0,0,SUMIFS('4-咨询师业绩明细表'!K:K,'4-咨询师业绩明细表'!E:E,E102,'4-咨询师业绩明细表'!C:C,B102))</f>
        <v>32</v>
      </c>
      <c r="W102" s="292" t="str">
        <f t="shared" si="28"/>
        <v>无</v>
      </c>
      <c r="X102" s="305">
        <v>1</v>
      </c>
      <c r="Y102" s="323">
        <f t="shared" si="29"/>
        <v>0</v>
      </c>
      <c r="Z102" s="324">
        <f t="shared" si="30"/>
        <v>0</v>
      </c>
      <c r="AA102" s="293">
        <f t="shared" si="31"/>
        <v>960</v>
      </c>
      <c r="AB102" s="294" t="str">
        <f t="shared" si="32"/>
        <v>新生报读幼儿1年国际会员</v>
      </c>
      <c r="AC102" s="143" t="str">
        <f t="shared" si="33"/>
        <v>新生</v>
      </c>
      <c r="AD102" s="143" t="str">
        <f t="shared" si="34"/>
        <v>报读</v>
      </c>
      <c r="AE102" s="143" t="str">
        <f t="shared" si="35"/>
        <v>幼儿</v>
      </c>
      <c r="AF102" s="143" t="str">
        <f t="shared" si="36"/>
        <v>1年</v>
      </c>
      <c r="AG102" s="143" t="str">
        <f t="shared" si="37"/>
        <v>国际会员</v>
      </c>
      <c r="AH102" s="143" t="str">
        <f>IF(AB102="","",VLOOKUP(AF102,Sheet11!E:F,2,0))</f>
        <v>1年</v>
      </c>
      <c r="AI102" s="295" t="str">
        <f>IF(AG102="拼单会员","5年",IF(AB102="","",VLOOKUP(AE102&amp;AH102,Sheet11!$J$3:$K$17,2)))</f>
        <v>1年</v>
      </c>
      <c r="AJ102" s="143" t="str">
        <f t="shared" si="38"/>
        <v>国际班</v>
      </c>
      <c r="AK102" s="296" t="str">
        <f t="shared" si="39"/>
        <v>2017-05-10</v>
      </c>
      <c r="AL102" s="143" t="str">
        <f t="shared" si="40"/>
        <v>新生</v>
      </c>
      <c r="AM102" s="143" t="str">
        <f t="shared" si="41"/>
        <v>新生</v>
      </c>
      <c r="AN102" s="143" t="str">
        <f t="shared" si="42"/>
        <v>新生小学国际班5年</v>
      </c>
      <c r="AO102" s="143" t="str">
        <f t="shared" si="43"/>
        <v>国际班</v>
      </c>
      <c r="AP102" s="206" t="str">
        <f t="shared" si="44"/>
        <v>新生国际班</v>
      </c>
      <c r="AQ102" s="206" t="str">
        <f>IF(SUMIF('7-市场业绩'!F:F,'3-收据记录表'!U102,'7-市场业绩'!I:I)&gt;0,"学习卡","老结算")</f>
        <v>学习卡</v>
      </c>
      <c r="AR102" s="206" t="str">
        <f t="shared" si="45"/>
        <v>新生小学国际班5年</v>
      </c>
      <c r="AS102" s="243" t="str">
        <f t="shared" si="46"/>
        <v>0</v>
      </c>
      <c r="AT102" s="243" t="str">
        <f t="shared" si="47"/>
        <v>2017-09-01</v>
      </c>
      <c r="AU102" s="243" t="str">
        <f t="shared" si="48"/>
        <v>2018-09-01</v>
      </c>
      <c r="AV102" s="243" t="str">
        <f t="shared" si="49"/>
        <v>0</v>
      </c>
      <c r="AW102" s="115" t="s">
        <v>2006</v>
      </c>
      <c r="AZ102" s="299">
        <v>42552</v>
      </c>
      <c r="BK102" s="118" t="s">
        <v>637</v>
      </c>
    </row>
    <row r="103" spans="1:63" ht="15" customHeight="1">
      <c r="A103" s="176" t="s">
        <v>1805</v>
      </c>
      <c r="B103" s="176" t="s">
        <v>1806</v>
      </c>
      <c r="C103" s="175" t="s">
        <v>15</v>
      </c>
      <c r="D103" s="176" t="s">
        <v>1807</v>
      </c>
      <c r="E103" s="176" t="s">
        <v>1134</v>
      </c>
      <c r="F103" s="184">
        <v>3316</v>
      </c>
      <c r="G103" s="176">
        <v>0</v>
      </c>
      <c r="H103" s="176">
        <v>3316</v>
      </c>
      <c r="I103" s="176">
        <v>0</v>
      </c>
      <c r="J103" s="176">
        <v>0</v>
      </c>
      <c r="K103" s="180">
        <v>42865</v>
      </c>
      <c r="L103" s="176" t="s">
        <v>1550</v>
      </c>
      <c r="M103" s="175" t="s">
        <v>1452</v>
      </c>
      <c r="N103" s="175" t="s">
        <v>1453</v>
      </c>
      <c r="O103" s="175" t="s">
        <v>1454</v>
      </c>
      <c r="P103" s="176" t="s">
        <v>1455</v>
      </c>
      <c r="Q103" s="175" t="s">
        <v>1456</v>
      </c>
      <c r="R103" s="176" t="s">
        <v>12</v>
      </c>
      <c r="S103" s="176" t="s">
        <v>1564</v>
      </c>
      <c r="T103" s="176" t="s">
        <v>1983</v>
      </c>
      <c r="U103" s="291" t="str">
        <f t="shared" si="27"/>
        <v>翟志翔</v>
      </c>
      <c r="V103" s="292">
        <f>IF(F103=0,0,SUMIFS('4-咨询师业绩明细表'!K:K,'4-咨询师业绩明细表'!E:E,E103,'4-咨询师业绩明细表'!C:C,B103))</f>
        <v>48</v>
      </c>
      <c r="W103" s="292" t="str">
        <f t="shared" si="28"/>
        <v>许文婷</v>
      </c>
      <c r="X103" s="305">
        <v>1</v>
      </c>
      <c r="Y103" s="323">
        <f t="shared" si="29"/>
        <v>0</v>
      </c>
      <c r="Z103" s="324">
        <f t="shared" si="30"/>
        <v>0</v>
      </c>
      <c r="AA103" s="293">
        <f t="shared" si="31"/>
        <v>3316</v>
      </c>
      <c r="AB103" s="294" t="str">
        <f t="shared" si="32"/>
        <v>新生报读小学1年国际会员</v>
      </c>
      <c r="AC103" s="143" t="str">
        <f t="shared" si="33"/>
        <v>新生</v>
      </c>
      <c r="AD103" s="143" t="str">
        <f t="shared" si="34"/>
        <v>报读</v>
      </c>
      <c r="AE103" s="143" t="str">
        <f t="shared" si="35"/>
        <v>小学</v>
      </c>
      <c r="AF103" s="143" t="str">
        <f t="shared" si="36"/>
        <v>1年</v>
      </c>
      <c r="AG103" s="143" t="str">
        <f t="shared" si="37"/>
        <v>国际会员</v>
      </c>
      <c r="AH103" s="143" t="str">
        <f>IF(AB103="","",VLOOKUP(AF103,Sheet11!E:F,2,0))</f>
        <v>1年</v>
      </c>
      <c r="AI103" s="295" t="str">
        <f>IF(AG103="拼单会员","5年",IF(AB103="","",VLOOKUP(AE103&amp;AH103,Sheet11!$J$3:$K$17,2)))</f>
        <v>1年</v>
      </c>
      <c r="AJ103" s="143" t="str">
        <f t="shared" si="38"/>
        <v>国际班</v>
      </c>
      <c r="AK103" s="296" t="str">
        <f t="shared" si="39"/>
        <v>2017-05-10</v>
      </c>
      <c r="AL103" s="143" t="str">
        <f t="shared" si="40"/>
        <v>新生</v>
      </c>
      <c r="AM103" s="143" t="str">
        <f t="shared" si="41"/>
        <v>新生</v>
      </c>
      <c r="AN103" s="143" t="str">
        <f t="shared" si="42"/>
        <v>新生小学国际班5年</v>
      </c>
      <c r="AO103" s="143" t="str">
        <f t="shared" si="43"/>
        <v>国际班</v>
      </c>
      <c r="AP103" s="206" t="str">
        <f t="shared" si="44"/>
        <v>新生国际班</v>
      </c>
      <c r="AQ103" s="206" t="str">
        <f>IF(SUMIF('7-市场业绩'!F:F,'3-收据记录表'!U103,'7-市场业绩'!I:I)&gt;0,"学习卡","老结算")</f>
        <v>学习卡</v>
      </c>
      <c r="AR103" s="206" t="str">
        <f t="shared" si="45"/>
        <v>新生小学国际班5年</v>
      </c>
      <c r="AS103" s="243" t="str">
        <f t="shared" si="46"/>
        <v>0</v>
      </c>
      <c r="AT103" s="243" t="str">
        <f t="shared" si="47"/>
        <v/>
      </c>
      <c r="AU103" s="243" t="str">
        <f t="shared" si="48"/>
        <v/>
      </c>
      <c r="AV103" s="243" t="str">
        <f t="shared" si="49"/>
        <v>0</v>
      </c>
      <c r="AW103" s="115" t="s">
        <v>2006</v>
      </c>
      <c r="AZ103" s="299">
        <v>42552</v>
      </c>
      <c r="BK103" s="118" t="s">
        <v>638</v>
      </c>
    </row>
    <row r="104" spans="1:63" ht="15" customHeight="1">
      <c r="A104" s="176" t="s">
        <v>1808</v>
      </c>
      <c r="B104" s="176" t="s">
        <v>1809</v>
      </c>
      <c r="C104" s="175" t="s">
        <v>15</v>
      </c>
      <c r="D104" s="176" t="s">
        <v>1810</v>
      </c>
      <c r="E104" s="176" t="s">
        <v>1134</v>
      </c>
      <c r="F104" s="184">
        <v>3316</v>
      </c>
      <c r="G104" s="176">
        <v>0</v>
      </c>
      <c r="H104" s="176">
        <v>3316</v>
      </c>
      <c r="I104" s="176">
        <v>0</v>
      </c>
      <c r="J104" s="176">
        <v>0</v>
      </c>
      <c r="K104" s="180">
        <v>42865</v>
      </c>
      <c r="L104" s="176" t="s">
        <v>1550</v>
      </c>
      <c r="M104" s="175" t="s">
        <v>1452</v>
      </c>
      <c r="N104" s="175" t="s">
        <v>1453</v>
      </c>
      <c r="O104" s="175" t="s">
        <v>1454</v>
      </c>
      <c r="P104" s="176" t="s">
        <v>1455</v>
      </c>
      <c r="Q104" s="175" t="s">
        <v>1456</v>
      </c>
      <c r="R104" s="176" t="s">
        <v>12</v>
      </c>
      <c r="S104" s="176" t="s">
        <v>1564</v>
      </c>
      <c r="T104" s="176" t="s">
        <v>1983</v>
      </c>
      <c r="U104" s="291" t="str">
        <f t="shared" si="27"/>
        <v>翟志翔</v>
      </c>
      <c r="V104" s="292">
        <f>IF(F104=0,0,SUMIFS('4-咨询师业绩明细表'!K:K,'4-咨询师业绩明细表'!E:E,E104,'4-咨询师业绩明细表'!C:C,B104))</f>
        <v>48</v>
      </c>
      <c r="W104" s="292" t="str">
        <f t="shared" si="28"/>
        <v>许文婷</v>
      </c>
      <c r="X104" s="305">
        <v>1</v>
      </c>
      <c r="Y104" s="323">
        <f t="shared" si="29"/>
        <v>0</v>
      </c>
      <c r="Z104" s="324">
        <f t="shared" si="30"/>
        <v>0</v>
      </c>
      <c r="AA104" s="293">
        <f t="shared" si="31"/>
        <v>3316</v>
      </c>
      <c r="AB104" s="294" t="str">
        <f t="shared" si="32"/>
        <v>新生报读小学1年国际会员</v>
      </c>
      <c r="AC104" s="143" t="str">
        <f t="shared" si="33"/>
        <v>新生</v>
      </c>
      <c r="AD104" s="143" t="str">
        <f t="shared" si="34"/>
        <v>报读</v>
      </c>
      <c r="AE104" s="143" t="str">
        <f t="shared" si="35"/>
        <v>小学</v>
      </c>
      <c r="AF104" s="143" t="str">
        <f t="shared" si="36"/>
        <v>1年</v>
      </c>
      <c r="AG104" s="143" t="str">
        <f t="shared" si="37"/>
        <v>国际会员</v>
      </c>
      <c r="AH104" s="143" t="str">
        <f>IF(AB104="","",VLOOKUP(AF104,Sheet11!E:F,2,0))</f>
        <v>1年</v>
      </c>
      <c r="AI104" s="295" t="str">
        <f>IF(AG104="拼单会员","5年",IF(AB104="","",VLOOKUP(AE104&amp;AH104,Sheet11!$J$3:$K$17,2)))</f>
        <v>1年</v>
      </c>
      <c r="AJ104" s="143" t="str">
        <f t="shared" si="38"/>
        <v>国际班</v>
      </c>
      <c r="AK104" s="296" t="str">
        <f t="shared" si="39"/>
        <v>2017-05-10</v>
      </c>
      <c r="AL104" s="143" t="str">
        <f t="shared" si="40"/>
        <v>新生</v>
      </c>
      <c r="AM104" s="143" t="str">
        <f t="shared" si="41"/>
        <v>新生</v>
      </c>
      <c r="AN104" s="143" t="str">
        <f t="shared" si="42"/>
        <v>新生小学国际班5年</v>
      </c>
      <c r="AO104" s="143" t="str">
        <f t="shared" si="43"/>
        <v>国际班</v>
      </c>
      <c r="AP104" s="206" t="str">
        <f t="shared" si="44"/>
        <v>新生国际班</v>
      </c>
      <c r="AQ104" s="206" t="str">
        <f>IF(SUMIF('7-市场业绩'!F:F,'3-收据记录表'!U104,'7-市场业绩'!I:I)&gt;0,"学习卡","老结算")</f>
        <v>学习卡</v>
      </c>
      <c r="AR104" s="206" t="str">
        <f t="shared" si="45"/>
        <v>新生小学国际班5年</v>
      </c>
      <c r="AS104" s="243" t="str">
        <f t="shared" si="46"/>
        <v>0</v>
      </c>
      <c r="AT104" s="243" t="str">
        <f t="shared" si="47"/>
        <v/>
      </c>
      <c r="AU104" s="243" t="str">
        <f t="shared" si="48"/>
        <v/>
      </c>
      <c r="AV104" s="243" t="str">
        <f t="shared" si="49"/>
        <v>0</v>
      </c>
      <c r="AW104" s="115" t="s">
        <v>2006</v>
      </c>
      <c r="AZ104" s="299">
        <v>42552</v>
      </c>
      <c r="BK104" s="118" t="s">
        <v>639</v>
      </c>
    </row>
    <row r="105" spans="1:63" ht="15" customHeight="1">
      <c r="A105" s="176" t="s">
        <v>1811</v>
      </c>
      <c r="B105" s="176" t="s">
        <v>1812</v>
      </c>
      <c r="C105" s="175" t="s">
        <v>15</v>
      </c>
      <c r="D105" s="176" t="s">
        <v>1813</v>
      </c>
      <c r="E105" s="176" t="s">
        <v>1134</v>
      </c>
      <c r="F105" s="184">
        <v>3316</v>
      </c>
      <c r="G105" s="176">
        <v>0</v>
      </c>
      <c r="H105" s="176">
        <v>3316</v>
      </c>
      <c r="I105" s="176">
        <v>0</v>
      </c>
      <c r="J105" s="176">
        <v>0</v>
      </c>
      <c r="K105" s="180">
        <v>42865</v>
      </c>
      <c r="L105" s="176" t="s">
        <v>1550</v>
      </c>
      <c r="M105" s="175" t="s">
        <v>1452</v>
      </c>
      <c r="N105" s="175" t="s">
        <v>1453</v>
      </c>
      <c r="O105" s="175" t="s">
        <v>1454</v>
      </c>
      <c r="P105" s="176" t="s">
        <v>1455</v>
      </c>
      <c r="Q105" s="175" t="s">
        <v>1456</v>
      </c>
      <c r="R105" s="176" t="s">
        <v>12</v>
      </c>
      <c r="S105" s="176" t="s">
        <v>1564</v>
      </c>
      <c r="T105" s="176" t="s">
        <v>1983</v>
      </c>
      <c r="U105" s="291" t="str">
        <f t="shared" si="27"/>
        <v>翟志翔</v>
      </c>
      <c r="V105" s="292">
        <f>IF(F105=0,0,SUMIFS('4-咨询师业绩明细表'!K:K,'4-咨询师业绩明细表'!E:E,E105,'4-咨询师业绩明细表'!C:C,B105))</f>
        <v>48</v>
      </c>
      <c r="W105" s="292" t="str">
        <f t="shared" si="28"/>
        <v>许文婷</v>
      </c>
      <c r="X105" s="305">
        <v>1</v>
      </c>
      <c r="Y105" s="323">
        <f t="shared" si="29"/>
        <v>0</v>
      </c>
      <c r="Z105" s="324">
        <f t="shared" si="30"/>
        <v>0</v>
      </c>
      <c r="AA105" s="293">
        <f t="shared" si="31"/>
        <v>3316</v>
      </c>
      <c r="AB105" s="294" t="str">
        <f t="shared" si="32"/>
        <v>新生报读小学1年国际会员</v>
      </c>
      <c r="AC105" s="143" t="str">
        <f t="shared" si="33"/>
        <v>新生</v>
      </c>
      <c r="AD105" s="143" t="str">
        <f t="shared" si="34"/>
        <v>报读</v>
      </c>
      <c r="AE105" s="143" t="str">
        <f t="shared" si="35"/>
        <v>小学</v>
      </c>
      <c r="AF105" s="143" t="str">
        <f t="shared" si="36"/>
        <v>1年</v>
      </c>
      <c r="AG105" s="143" t="str">
        <f t="shared" si="37"/>
        <v>国际会员</v>
      </c>
      <c r="AH105" s="143" t="str">
        <f>IF(AB105="","",VLOOKUP(AF105,Sheet11!E:F,2,0))</f>
        <v>1年</v>
      </c>
      <c r="AI105" s="295" t="str">
        <f>IF(AG105="拼单会员","5年",IF(AB105="","",VLOOKUP(AE105&amp;AH105,Sheet11!$J$3:$K$17,2)))</f>
        <v>1年</v>
      </c>
      <c r="AJ105" s="143" t="str">
        <f t="shared" si="38"/>
        <v>国际班</v>
      </c>
      <c r="AK105" s="296" t="str">
        <f t="shared" si="39"/>
        <v>2017-05-10</v>
      </c>
      <c r="AL105" s="143" t="str">
        <f t="shared" si="40"/>
        <v>新生</v>
      </c>
      <c r="AM105" s="143" t="str">
        <f t="shared" si="41"/>
        <v>新生</v>
      </c>
      <c r="AN105" s="143" t="str">
        <f t="shared" si="42"/>
        <v>新生小学国际班5年</v>
      </c>
      <c r="AO105" s="143" t="str">
        <f t="shared" si="43"/>
        <v>国际班</v>
      </c>
      <c r="AP105" s="206" t="str">
        <f t="shared" si="44"/>
        <v>新生国际班</v>
      </c>
      <c r="AQ105" s="206" t="str">
        <f>IF(SUMIF('7-市场业绩'!F:F,'3-收据记录表'!U105,'7-市场业绩'!I:I)&gt;0,"学习卡","老结算")</f>
        <v>学习卡</v>
      </c>
      <c r="AR105" s="206" t="str">
        <f t="shared" si="45"/>
        <v>新生小学国际班5年</v>
      </c>
      <c r="AS105" s="243" t="str">
        <f t="shared" si="46"/>
        <v>0</v>
      </c>
      <c r="AT105" s="243" t="str">
        <f t="shared" si="47"/>
        <v/>
      </c>
      <c r="AU105" s="243" t="str">
        <f t="shared" si="48"/>
        <v/>
      </c>
      <c r="AV105" s="243" t="str">
        <f t="shared" si="49"/>
        <v>0</v>
      </c>
      <c r="AW105" s="115" t="s">
        <v>2006</v>
      </c>
      <c r="AZ105" s="299">
        <v>42552</v>
      </c>
      <c r="BK105" s="118" t="s">
        <v>640</v>
      </c>
    </row>
    <row r="106" spans="1:63" ht="15" customHeight="1">
      <c r="A106" s="176" t="s">
        <v>1814</v>
      </c>
      <c r="B106" s="176" t="s">
        <v>1815</v>
      </c>
      <c r="C106" s="175" t="s">
        <v>13</v>
      </c>
      <c r="D106" s="176" t="s">
        <v>1816</v>
      </c>
      <c r="E106" s="176" t="s">
        <v>1134</v>
      </c>
      <c r="F106" s="184">
        <v>3316</v>
      </c>
      <c r="G106" s="176">
        <v>0</v>
      </c>
      <c r="H106" s="176">
        <v>3316</v>
      </c>
      <c r="I106" s="176">
        <v>0</v>
      </c>
      <c r="J106" s="176">
        <v>0</v>
      </c>
      <c r="K106" s="180">
        <v>42866</v>
      </c>
      <c r="L106" s="176" t="s">
        <v>1550</v>
      </c>
      <c r="M106" s="175" t="s">
        <v>1452</v>
      </c>
      <c r="N106" s="175" t="s">
        <v>1453</v>
      </c>
      <c r="O106" s="175" t="s">
        <v>1454</v>
      </c>
      <c r="P106" s="176" t="s">
        <v>1455</v>
      </c>
      <c r="Q106" s="175" t="s">
        <v>1456</v>
      </c>
      <c r="R106" s="176" t="s">
        <v>12</v>
      </c>
      <c r="S106" s="176" t="s">
        <v>1564</v>
      </c>
      <c r="T106" s="176" t="s">
        <v>1984</v>
      </c>
      <c r="U106" s="291" t="str">
        <f t="shared" si="27"/>
        <v>翟志翔</v>
      </c>
      <c r="V106" s="292">
        <f>IF(F106=0,0,SUMIFS('4-咨询师业绩明细表'!K:K,'4-咨询师业绩明细表'!E:E,E106,'4-咨询师业绩明细表'!C:C,B106))</f>
        <v>48</v>
      </c>
      <c r="W106" s="292" t="str">
        <f t="shared" si="28"/>
        <v>许文婷</v>
      </c>
      <c r="X106" s="305">
        <v>1</v>
      </c>
      <c r="Y106" s="323">
        <f t="shared" si="29"/>
        <v>0</v>
      </c>
      <c r="Z106" s="324">
        <f t="shared" si="30"/>
        <v>0</v>
      </c>
      <c r="AA106" s="293">
        <f t="shared" si="31"/>
        <v>3316</v>
      </c>
      <c r="AB106" s="294" t="str">
        <f t="shared" si="32"/>
        <v>新生报读小学1年国际会员</v>
      </c>
      <c r="AC106" s="143" t="str">
        <f t="shared" si="33"/>
        <v>新生</v>
      </c>
      <c r="AD106" s="143" t="str">
        <f t="shared" si="34"/>
        <v>报读</v>
      </c>
      <c r="AE106" s="143" t="str">
        <f t="shared" si="35"/>
        <v>小学</v>
      </c>
      <c r="AF106" s="143" t="str">
        <f t="shared" si="36"/>
        <v>1年</v>
      </c>
      <c r="AG106" s="143" t="str">
        <f t="shared" si="37"/>
        <v>国际会员</v>
      </c>
      <c r="AH106" s="143" t="str">
        <f>IF(AB106="","",VLOOKUP(AF106,Sheet11!E:F,2,0))</f>
        <v>1年</v>
      </c>
      <c r="AI106" s="295" t="str">
        <f>IF(AG106="拼单会员","5年",IF(AB106="","",VLOOKUP(AE106&amp;AH106,Sheet11!$J$3:$K$17,2)))</f>
        <v>1年</v>
      </c>
      <c r="AJ106" s="143" t="str">
        <f t="shared" si="38"/>
        <v>国际班</v>
      </c>
      <c r="AK106" s="296" t="str">
        <f t="shared" si="39"/>
        <v>2017-05-11</v>
      </c>
      <c r="AL106" s="143" t="str">
        <f t="shared" si="40"/>
        <v>新生</v>
      </c>
      <c r="AM106" s="143" t="str">
        <f t="shared" si="41"/>
        <v>新生</v>
      </c>
      <c r="AN106" s="143" t="str">
        <f t="shared" si="42"/>
        <v>新生小学国际班5年</v>
      </c>
      <c r="AO106" s="143" t="str">
        <f t="shared" si="43"/>
        <v>国际班</v>
      </c>
      <c r="AP106" s="206" t="str">
        <f t="shared" si="44"/>
        <v>新生国际班</v>
      </c>
      <c r="AQ106" s="206" t="str">
        <f>IF(SUMIF('7-市场业绩'!F:F,'3-收据记录表'!U106,'7-市场业绩'!I:I)&gt;0,"学习卡","老结算")</f>
        <v>学习卡</v>
      </c>
      <c r="AR106" s="206" t="str">
        <f t="shared" si="45"/>
        <v>新生小学国际班5年</v>
      </c>
      <c r="AS106" s="243" t="str">
        <f t="shared" si="46"/>
        <v>0</v>
      </c>
      <c r="AT106" s="243" t="str">
        <f t="shared" si="47"/>
        <v/>
      </c>
      <c r="AU106" s="243" t="str">
        <f t="shared" si="48"/>
        <v/>
      </c>
      <c r="AV106" s="243" t="str">
        <f t="shared" si="49"/>
        <v>0</v>
      </c>
      <c r="AW106" s="115" t="s">
        <v>2006</v>
      </c>
      <c r="AZ106" s="299">
        <v>42552</v>
      </c>
      <c r="BK106" s="118" t="s">
        <v>641</v>
      </c>
    </row>
    <row r="107" spans="1:63" ht="15" customHeight="1">
      <c r="A107" s="176" t="s">
        <v>1817</v>
      </c>
      <c r="B107" s="176" t="s">
        <v>1818</v>
      </c>
      <c r="C107" s="175" t="s">
        <v>11</v>
      </c>
      <c r="D107" s="176" t="s">
        <v>1819</v>
      </c>
      <c r="E107" s="176" t="s">
        <v>1134</v>
      </c>
      <c r="F107" s="184">
        <v>3316</v>
      </c>
      <c r="G107" s="176">
        <v>0</v>
      </c>
      <c r="H107" s="176">
        <v>3316</v>
      </c>
      <c r="I107" s="176">
        <v>0</v>
      </c>
      <c r="J107" s="176">
        <v>0</v>
      </c>
      <c r="K107" s="180">
        <v>42866</v>
      </c>
      <c r="L107" s="176" t="s">
        <v>1550</v>
      </c>
      <c r="M107" s="175" t="s">
        <v>1452</v>
      </c>
      <c r="N107" s="175" t="s">
        <v>1453</v>
      </c>
      <c r="O107" s="175" t="s">
        <v>1454</v>
      </c>
      <c r="P107" s="176" t="s">
        <v>1455</v>
      </c>
      <c r="Q107" s="175" t="s">
        <v>1456</v>
      </c>
      <c r="R107" s="176" t="s">
        <v>12</v>
      </c>
      <c r="S107" s="176" t="s">
        <v>1564</v>
      </c>
      <c r="T107" s="176" t="s">
        <v>1985</v>
      </c>
      <c r="U107" s="291" t="str">
        <f t="shared" si="27"/>
        <v>翟志翔</v>
      </c>
      <c r="V107" s="292">
        <f>IF(F107=0,0,SUMIFS('4-咨询师业绩明细表'!K:K,'4-咨询师业绩明细表'!E:E,E107,'4-咨询师业绩明细表'!C:C,B107))</f>
        <v>48</v>
      </c>
      <c r="W107" s="292" t="str">
        <f t="shared" si="28"/>
        <v>无</v>
      </c>
      <c r="X107" s="305">
        <v>1</v>
      </c>
      <c r="Y107" s="323">
        <f t="shared" si="29"/>
        <v>0</v>
      </c>
      <c r="Z107" s="324">
        <f t="shared" si="30"/>
        <v>0</v>
      </c>
      <c r="AA107" s="293">
        <f t="shared" si="31"/>
        <v>3316</v>
      </c>
      <c r="AB107" s="294" t="str">
        <f t="shared" si="32"/>
        <v>新生报读小学1年国际会员</v>
      </c>
      <c r="AC107" s="143" t="str">
        <f t="shared" si="33"/>
        <v>新生</v>
      </c>
      <c r="AD107" s="143" t="str">
        <f t="shared" si="34"/>
        <v>报读</v>
      </c>
      <c r="AE107" s="143" t="str">
        <f t="shared" si="35"/>
        <v>小学</v>
      </c>
      <c r="AF107" s="143" t="str">
        <f t="shared" si="36"/>
        <v>1年</v>
      </c>
      <c r="AG107" s="143" t="str">
        <f t="shared" si="37"/>
        <v>国际会员</v>
      </c>
      <c r="AH107" s="143" t="str">
        <f>IF(AB107="","",VLOOKUP(AF107,Sheet11!E:F,2,0))</f>
        <v>1年</v>
      </c>
      <c r="AI107" s="295" t="str">
        <f>IF(AG107="拼单会员","5年",IF(AB107="","",VLOOKUP(AE107&amp;AH107,Sheet11!$J$3:$K$17,2)))</f>
        <v>1年</v>
      </c>
      <c r="AJ107" s="143" t="str">
        <f t="shared" si="38"/>
        <v>国际班</v>
      </c>
      <c r="AK107" s="296" t="str">
        <f t="shared" si="39"/>
        <v>2017-05-11</v>
      </c>
      <c r="AL107" s="143" t="str">
        <f t="shared" si="40"/>
        <v>新生</v>
      </c>
      <c r="AM107" s="143" t="str">
        <f t="shared" si="41"/>
        <v>新生</v>
      </c>
      <c r="AN107" s="143" t="str">
        <f t="shared" si="42"/>
        <v>新生小学国际班5年</v>
      </c>
      <c r="AO107" s="143" t="str">
        <f t="shared" si="43"/>
        <v>国际班</v>
      </c>
      <c r="AP107" s="206" t="str">
        <f t="shared" si="44"/>
        <v>新生国际班</v>
      </c>
      <c r="AQ107" s="206" t="str">
        <f>IF(SUMIF('7-市场业绩'!F:F,'3-收据记录表'!U107,'7-市场业绩'!I:I)&gt;0,"学习卡","老结算")</f>
        <v>学习卡</v>
      </c>
      <c r="AR107" s="206" t="str">
        <f t="shared" si="45"/>
        <v>新生小学国际班5年</v>
      </c>
      <c r="AS107" s="243" t="str">
        <f t="shared" si="46"/>
        <v>0</v>
      </c>
      <c r="AT107" s="243" t="str">
        <f t="shared" si="47"/>
        <v/>
      </c>
      <c r="AU107" s="243" t="str">
        <f t="shared" si="48"/>
        <v/>
      </c>
      <c r="AV107" s="243" t="str">
        <f t="shared" si="49"/>
        <v>0</v>
      </c>
      <c r="AW107" s="115" t="s">
        <v>2006</v>
      </c>
      <c r="AZ107" s="299">
        <v>42552</v>
      </c>
      <c r="BK107" s="118" t="s">
        <v>642</v>
      </c>
    </row>
    <row r="108" spans="1:63" ht="15" customHeight="1">
      <c r="A108" s="176" t="s">
        <v>1820</v>
      </c>
      <c r="B108" s="176" t="s">
        <v>1821</v>
      </c>
      <c r="C108" s="175" t="s">
        <v>11</v>
      </c>
      <c r="D108" s="176" t="s">
        <v>1822</v>
      </c>
      <c r="E108" s="176" t="s">
        <v>1134</v>
      </c>
      <c r="F108" s="184">
        <v>3316</v>
      </c>
      <c r="G108" s="176">
        <v>0</v>
      </c>
      <c r="H108" s="176">
        <v>3316</v>
      </c>
      <c r="I108" s="176">
        <v>0</v>
      </c>
      <c r="J108" s="176">
        <v>0</v>
      </c>
      <c r="K108" s="180">
        <v>42866</v>
      </c>
      <c r="L108" s="176" t="s">
        <v>1550</v>
      </c>
      <c r="M108" s="175" t="s">
        <v>1452</v>
      </c>
      <c r="N108" s="175" t="s">
        <v>1453</v>
      </c>
      <c r="O108" s="175" t="s">
        <v>1454</v>
      </c>
      <c r="P108" s="176" t="s">
        <v>1455</v>
      </c>
      <c r="Q108" s="175" t="s">
        <v>1456</v>
      </c>
      <c r="R108" s="176" t="s">
        <v>12</v>
      </c>
      <c r="S108" s="176" t="s">
        <v>1564</v>
      </c>
      <c r="T108" s="176" t="s">
        <v>1986</v>
      </c>
      <c r="U108" s="291" t="str">
        <f t="shared" si="27"/>
        <v>翟志翔</v>
      </c>
      <c r="V108" s="292">
        <f>IF(F108=0,0,SUMIFS('4-咨询师业绩明细表'!K:K,'4-咨询师业绩明细表'!E:E,E108,'4-咨询师业绩明细表'!C:C,B108))</f>
        <v>48</v>
      </c>
      <c r="W108" s="292" t="str">
        <f t="shared" si="28"/>
        <v>无</v>
      </c>
      <c r="X108" s="305">
        <v>1</v>
      </c>
      <c r="Y108" s="323">
        <f t="shared" si="29"/>
        <v>0</v>
      </c>
      <c r="Z108" s="324">
        <f t="shared" si="30"/>
        <v>0</v>
      </c>
      <c r="AA108" s="293">
        <f t="shared" si="31"/>
        <v>3316</v>
      </c>
      <c r="AB108" s="294" t="str">
        <f t="shared" si="32"/>
        <v>新生报读小学1年国际会员</v>
      </c>
      <c r="AC108" s="143" t="str">
        <f t="shared" si="33"/>
        <v>新生</v>
      </c>
      <c r="AD108" s="143" t="str">
        <f t="shared" si="34"/>
        <v>报读</v>
      </c>
      <c r="AE108" s="143" t="str">
        <f t="shared" si="35"/>
        <v>小学</v>
      </c>
      <c r="AF108" s="143" t="str">
        <f t="shared" si="36"/>
        <v>1年</v>
      </c>
      <c r="AG108" s="143" t="str">
        <f t="shared" si="37"/>
        <v>国际会员</v>
      </c>
      <c r="AH108" s="143" t="str">
        <f>IF(AB108="","",VLOOKUP(AF108,Sheet11!E:F,2,0))</f>
        <v>1年</v>
      </c>
      <c r="AI108" s="295" t="str">
        <f>IF(AG108="拼单会员","5年",IF(AB108="","",VLOOKUP(AE108&amp;AH108,Sheet11!$J$3:$K$17,2)))</f>
        <v>1年</v>
      </c>
      <c r="AJ108" s="143" t="str">
        <f t="shared" si="38"/>
        <v>国际班</v>
      </c>
      <c r="AK108" s="296" t="str">
        <f t="shared" si="39"/>
        <v>2017-05-11</v>
      </c>
      <c r="AL108" s="143" t="str">
        <f t="shared" si="40"/>
        <v>新生</v>
      </c>
      <c r="AM108" s="143" t="str">
        <f t="shared" si="41"/>
        <v>新生</v>
      </c>
      <c r="AN108" s="143" t="str">
        <f t="shared" si="42"/>
        <v>新生小学国际班5年</v>
      </c>
      <c r="AO108" s="143" t="str">
        <f t="shared" si="43"/>
        <v>国际班</v>
      </c>
      <c r="AP108" s="206" t="str">
        <f t="shared" si="44"/>
        <v>新生国际班</v>
      </c>
      <c r="AQ108" s="206" t="str">
        <f>IF(SUMIF('7-市场业绩'!F:F,'3-收据记录表'!U108,'7-市场业绩'!I:I)&gt;0,"学习卡","老结算")</f>
        <v>学习卡</v>
      </c>
      <c r="AR108" s="206" t="str">
        <f t="shared" si="45"/>
        <v>新生小学国际班5年</v>
      </c>
      <c r="AS108" s="243" t="str">
        <f t="shared" si="46"/>
        <v>0</v>
      </c>
      <c r="AT108" s="243" t="str">
        <f t="shared" si="47"/>
        <v/>
      </c>
      <c r="AU108" s="243" t="str">
        <f t="shared" si="48"/>
        <v/>
      </c>
      <c r="AV108" s="243" t="str">
        <f t="shared" si="49"/>
        <v>0</v>
      </c>
      <c r="AW108" s="115" t="s">
        <v>2006</v>
      </c>
      <c r="AZ108" s="299">
        <v>42552</v>
      </c>
      <c r="BK108" s="118" t="s">
        <v>643</v>
      </c>
    </row>
    <row r="109" spans="1:63" ht="15" customHeight="1">
      <c r="A109" s="176" t="s">
        <v>1823</v>
      </c>
      <c r="B109" s="176" t="s">
        <v>1824</v>
      </c>
      <c r="C109" s="175" t="s">
        <v>11</v>
      </c>
      <c r="D109" s="176" t="s">
        <v>1825</v>
      </c>
      <c r="E109" s="176" t="s">
        <v>1134</v>
      </c>
      <c r="F109" s="184">
        <v>3316</v>
      </c>
      <c r="G109" s="176">
        <v>0</v>
      </c>
      <c r="H109" s="176">
        <v>3316</v>
      </c>
      <c r="I109" s="176">
        <v>0</v>
      </c>
      <c r="J109" s="176">
        <v>0</v>
      </c>
      <c r="K109" s="180">
        <v>42866</v>
      </c>
      <c r="L109" s="176" t="s">
        <v>1550</v>
      </c>
      <c r="M109" s="175" t="s">
        <v>1452</v>
      </c>
      <c r="N109" s="175" t="s">
        <v>1453</v>
      </c>
      <c r="O109" s="175" t="s">
        <v>1454</v>
      </c>
      <c r="P109" s="176" t="s">
        <v>1455</v>
      </c>
      <c r="Q109" s="175" t="s">
        <v>1456</v>
      </c>
      <c r="R109" s="176" t="s">
        <v>12</v>
      </c>
      <c r="S109" s="176" t="s">
        <v>1564</v>
      </c>
      <c r="T109" s="176" t="s">
        <v>1987</v>
      </c>
      <c r="U109" s="291" t="str">
        <f t="shared" si="27"/>
        <v>翟志翔</v>
      </c>
      <c r="V109" s="292">
        <f>IF(F109=0,0,SUMIFS('4-咨询师业绩明细表'!K:K,'4-咨询师业绩明细表'!E:E,E109,'4-咨询师业绩明细表'!C:C,B109))</f>
        <v>48</v>
      </c>
      <c r="W109" s="292" t="str">
        <f t="shared" si="28"/>
        <v>无</v>
      </c>
      <c r="X109" s="305">
        <v>1</v>
      </c>
      <c r="Y109" s="323">
        <f t="shared" si="29"/>
        <v>0</v>
      </c>
      <c r="Z109" s="324">
        <f t="shared" si="30"/>
        <v>0</v>
      </c>
      <c r="AA109" s="293">
        <f t="shared" si="31"/>
        <v>3316</v>
      </c>
      <c r="AB109" s="294" t="str">
        <f t="shared" si="32"/>
        <v>新生报读小学1年国际会员</v>
      </c>
      <c r="AC109" s="143" t="str">
        <f t="shared" si="33"/>
        <v>新生</v>
      </c>
      <c r="AD109" s="143" t="str">
        <f t="shared" si="34"/>
        <v>报读</v>
      </c>
      <c r="AE109" s="143" t="str">
        <f t="shared" si="35"/>
        <v>小学</v>
      </c>
      <c r="AF109" s="143" t="str">
        <f t="shared" si="36"/>
        <v>1年</v>
      </c>
      <c r="AG109" s="143" t="str">
        <f t="shared" si="37"/>
        <v>国际会员</v>
      </c>
      <c r="AH109" s="143" t="str">
        <f>IF(AB109="","",VLOOKUP(AF109,Sheet11!E:F,2,0))</f>
        <v>1年</v>
      </c>
      <c r="AI109" s="295" t="str">
        <f>IF(AG109="拼单会员","5年",IF(AB109="","",VLOOKUP(AE109&amp;AH109,Sheet11!$J$3:$K$17,2)))</f>
        <v>1年</v>
      </c>
      <c r="AJ109" s="143" t="str">
        <f t="shared" si="38"/>
        <v>国际班</v>
      </c>
      <c r="AK109" s="296" t="str">
        <f t="shared" si="39"/>
        <v>2017-05-11</v>
      </c>
      <c r="AL109" s="143" t="str">
        <f t="shared" si="40"/>
        <v>新生</v>
      </c>
      <c r="AM109" s="143" t="str">
        <f t="shared" si="41"/>
        <v>新生</v>
      </c>
      <c r="AN109" s="143" t="str">
        <f t="shared" si="42"/>
        <v>新生小学国际班5年</v>
      </c>
      <c r="AO109" s="143" t="str">
        <f t="shared" si="43"/>
        <v>国际班</v>
      </c>
      <c r="AP109" s="206" t="str">
        <f t="shared" si="44"/>
        <v>新生国际班</v>
      </c>
      <c r="AQ109" s="206" t="str">
        <f>IF(SUMIF('7-市场业绩'!F:F,'3-收据记录表'!U109,'7-市场业绩'!I:I)&gt;0,"学习卡","老结算")</f>
        <v>学习卡</v>
      </c>
      <c r="AR109" s="206" t="str">
        <f t="shared" si="45"/>
        <v>新生小学国际班5年</v>
      </c>
      <c r="AS109" s="243" t="str">
        <f t="shared" si="46"/>
        <v>0</v>
      </c>
      <c r="AT109" s="243" t="str">
        <f t="shared" si="47"/>
        <v/>
      </c>
      <c r="AU109" s="243" t="str">
        <f t="shared" si="48"/>
        <v/>
      </c>
      <c r="AV109" s="243" t="str">
        <f t="shared" si="49"/>
        <v>0</v>
      </c>
      <c r="AW109" s="115" t="s">
        <v>2006</v>
      </c>
      <c r="AZ109" s="299">
        <v>42552</v>
      </c>
      <c r="BK109" s="118" t="s">
        <v>567</v>
      </c>
    </row>
    <row r="110" spans="1:63" ht="15" hidden="1" customHeight="1">
      <c r="A110" s="176" t="s">
        <v>1826</v>
      </c>
      <c r="B110" s="176" t="s">
        <v>1827</v>
      </c>
      <c r="C110" s="175" t="s">
        <v>1603</v>
      </c>
      <c r="D110" s="176" t="s">
        <v>1828</v>
      </c>
      <c r="E110" s="176" t="s">
        <v>1466</v>
      </c>
      <c r="F110" s="184">
        <v>960</v>
      </c>
      <c r="G110" s="176">
        <v>0</v>
      </c>
      <c r="H110" s="176">
        <v>960</v>
      </c>
      <c r="I110" s="176">
        <v>0</v>
      </c>
      <c r="J110" s="176">
        <v>0</v>
      </c>
      <c r="K110" s="180">
        <v>42866</v>
      </c>
      <c r="L110" s="176" t="s">
        <v>1550</v>
      </c>
      <c r="M110" s="175" t="s">
        <v>1461</v>
      </c>
      <c r="N110" s="175" t="s">
        <v>1453</v>
      </c>
      <c r="O110" s="175" t="s">
        <v>1454</v>
      </c>
      <c r="P110" s="176" t="s">
        <v>1605</v>
      </c>
      <c r="Q110" s="175" t="s">
        <v>1456</v>
      </c>
      <c r="R110" s="176" t="s">
        <v>12</v>
      </c>
      <c r="S110" s="176" t="s">
        <v>1606</v>
      </c>
      <c r="T110" s="176" t="s">
        <v>1998</v>
      </c>
      <c r="U110" s="291" t="str">
        <f t="shared" si="27"/>
        <v>吴逸芬</v>
      </c>
      <c r="V110" s="292">
        <f>IF(F110=0,0,SUMIFS('4-咨询师业绩明细表'!K:K,'4-咨询师业绩明细表'!E:E,E110,'4-咨询师业绩明细表'!C:C,B110))</f>
        <v>32</v>
      </c>
      <c r="W110" s="292" t="str">
        <f t="shared" si="28"/>
        <v>无</v>
      </c>
      <c r="X110" s="305">
        <v>1</v>
      </c>
      <c r="Y110" s="323">
        <f t="shared" si="29"/>
        <v>0</v>
      </c>
      <c r="Z110" s="324">
        <f t="shared" si="30"/>
        <v>0</v>
      </c>
      <c r="AA110" s="293">
        <f t="shared" si="31"/>
        <v>960</v>
      </c>
      <c r="AB110" s="294" t="str">
        <f t="shared" si="32"/>
        <v>新生报读幼儿1年国际会员</v>
      </c>
      <c r="AC110" s="143" t="str">
        <f t="shared" si="33"/>
        <v>新生</v>
      </c>
      <c r="AD110" s="143" t="str">
        <f t="shared" si="34"/>
        <v>报读</v>
      </c>
      <c r="AE110" s="143" t="str">
        <f t="shared" si="35"/>
        <v>幼儿</v>
      </c>
      <c r="AF110" s="143" t="str">
        <f t="shared" si="36"/>
        <v>1年</v>
      </c>
      <c r="AG110" s="143" t="str">
        <f t="shared" si="37"/>
        <v>国际会员</v>
      </c>
      <c r="AH110" s="143" t="str">
        <f>IF(AB110="","",VLOOKUP(AF110,Sheet11!E:F,2,0))</f>
        <v>1年</v>
      </c>
      <c r="AI110" s="295" t="str">
        <f>IF(AG110="拼单会员","5年",IF(AB110="","",VLOOKUP(AE110&amp;AH110,Sheet11!$J$3:$K$17,2)))</f>
        <v>1年</v>
      </c>
      <c r="AJ110" s="143" t="str">
        <f t="shared" si="38"/>
        <v>国际班</v>
      </c>
      <c r="AK110" s="296" t="str">
        <f t="shared" si="39"/>
        <v>2017-05-11</v>
      </c>
      <c r="AL110" s="143" t="str">
        <f t="shared" si="40"/>
        <v>新生</v>
      </c>
      <c r="AM110" s="143" t="str">
        <f t="shared" si="41"/>
        <v>新生</v>
      </c>
      <c r="AN110" s="143" t="str">
        <f t="shared" si="42"/>
        <v>新生小学国际班5年</v>
      </c>
      <c r="AO110" s="143" t="str">
        <f t="shared" si="43"/>
        <v>国际班</v>
      </c>
      <c r="AP110" s="206" t="str">
        <f t="shared" si="44"/>
        <v>新生国际班</v>
      </c>
      <c r="AQ110" s="206" t="str">
        <f>IF(SUMIF('7-市场业绩'!F:F,'3-收据记录表'!U110,'7-市场业绩'!I:I)&gt;0,"学习卡","老结算")</f>
        <v>学习卡</v>
      </c>
      <c r="AR110" s="206" t="str">
        <f t="shared" si="45"/>
        <v>新生小学国际班5年</v>
      </c>
      <c r="AS110" s="243" t="str">
        <f t="shared" si="46"/>
        <v>0</v>
      </c>
      <c r="AT110" s="243" t="str">
        <f t="shared" si="47"/>
        <v>2017-09-01</v>
      </c>
      <c r="AU110" s="243" t="str">
        <f t="shared" si="48"/>
        <v>2018-09-01</v>
      </c>
      <c r="AV110" s="243" t="str">
        <f t="shared" si="49"/>
        <v>0</v>
      </c>
      <c r="AW110" s="115" t="s">
        <v>2006</v>
      </c>
      <c r="AZ110" s="299">
        <v>42552</v>
      </c>
      <c r="BK110" s="118" t="s">
        <v>644</v>
      </c>
    </row>
    <row r="111" spans="1:63" ht="15" hidden="1" customHeight="1">
      <c r="A111" s="176" t="s">
        <v>1829</v>
      </c>
      <c r="B111" s="176" t="s">
        <v>1830</v>
      </c>
      <c r="C111" s="175" t="s">
        <v>15</v>
      </c>
      <c r="D111" s="176" t="s">
        <v>1831</v>
      </c>
      <c r="E111" s="176" t="s">
        <v>1134</v>
      </c>
      <c r="F111" s="184">
        <v>3316</v>
      </c>
      <c r="G111" s="176">
        <v>0</v>
      </c>
      <c r="H111" s="176">
        <v>3316</v>
      </c>
      <c r="I111" s="176">
        <v>0</v>
      </c>
      <c r="J111" s="176">
        <v>0</v>
      </c>
      <c r="K111" s="180">
        <v>42867</v>
      </c>
      <c r="L111" s="176" t="s">
        <v>1550</v>
      </c>
      <c r="M111" s="175" t="s">
        <v>1465</v>
      </c>
      <c r="N111" s="175" t="s">
        <v>1453</v>
      </c>
      <c r="O111" s="175" t="s">
        <v>1454</v>
      </c>
      <c r="P111" s="176" t="s">
        <v>1455</v>
      </c>
      <c r="Q111" s="175" t="s">
        <v>1456</v>
      </c>
      <c r="R111" s="176" t="s">
        <v>12</v>
      </c>
      <c r="S111" s="176" t="s">
        <v>1564</v>
      </c>
      <c r="T111" s="176" t="s">
        <v>1988</v>
      </c>
      <c r="U111" s="291" t="str">
        <f t="shared" si="27"/>
        <v>翟志翔</v>
      </c>
      <c r="V111" s="292">
        <f>IF(F111=0,0,SUMIFS('4-咨询师业绩明细表'!K:K,'4-咨询师业绩明细表'!E:E,E111,'4-咨询师业绩明细表'!C:C,B111))</f>
        <v>48</v>
      </c>
      <c r="W111" s="292" t="str">
        <f t="shared" si="28"/>
        <v>许文婷</v>
      </c>
      <c r="X111" s="305">
        <v>1</v>
      </c>
      <c r="Y111" s="323">
        <f t="shared" si="29"/>
        <v>0</v>
      </c>
      <c r="Z111" s="324">
        <f t="shared" si="30"/>
        <v>0</v>
      </c>
      <c r="AA111" s="293">
        <f t="shared" si="31"/>
        <v>3316</v>
      </c>
      <c r="AB111" s="294" t="str">
        <f t="shared" si="32"/>
        <v>新生报读小学1年国际会员</v>
      </c>
      <c r="AC111" s="143" t="str">
        <f t="shared" si="33"/>
        <v>新生</v>
      </c>
      <c r="AD111" s="143" t="str">
        <f t="shared" si="34"/>
        <v>报读</v>
      </c>
      <c r="AE111" s="143" t="str">
        <f t="shared" si="35"/>
        <v>小学</v>
      </c>
      <c r="AF111" s="143" t="str">
        <f t="shared" si="36"/>
        <v>1年</v>
      </c>
      <c r="AG111" s="143" t="str">
        <f t="shared" si="37"/>
        <v>国际会员</v>
      </c>
      <c r="AH111" s="143" t="str">
        <f>IF(AB111="","",VLOOKUP(AF111,Sheet11!E:F,2,0))</f>
        <v>1年</v>
      </c>
      <c r="AI111" s="295" t="str">
        <f>IF(AG111="拼单会员","5年",IF(AB111="","",VLOOKUP(AE111&amp;AH111,Sheet11!$J$3:$K$17,2)))</f>
        <v>1年</v>
      </c>
      <c r="AJ111" s="143" t="str">
        <f t="shared" si="38"/>
        <v>国际班</v>
      </c>
      <c r="AK111" s="296" t="str">
        <f t="shared" si="39"/>
        <v>2017-05-12</v>
      </c>
      <c r="AL111" s="143" t="str">
        <f t="shared" si="40"/>
        <v>新生</v>
      </c>
      <c r="AM111" s="143" t="str">
        <f t="shared" si="41"/>
        <v>新生</v>
      </c>
      <c r="AN111" s="143" t="str">
        <f t="shared" si="42"/>
        <v>新生小学国际班5年</v>
      </c>
      <c r="AO111" s="143" t="str">
        <f t="shared" si="43"/>
        <v>国际班</v>
      </c>
      <c r="AP111" s="206" t="str">
        <f t="shared" si="44"/>
        <v>新生国际班</v>
      </c>
      <c r="AQ111" s="206" t="str">
        <f>IF(SUMIF('7-市场业绩'!F:F,'3-收据记录表'!U111,'7-市场业绩'!I:I)&gt;0,"学习卡","老结算")</f>
        <v>学习卡</v>
      </c>
      <c r="AR111" s="206" t="str">
        <f t="shared" si="45"/>
        <v>新生小学国际班5年</v>
      </c>
      <c r="AS111" s="243" t="str">
        <f t="shared" si="46"/>
        <v>0</v>
      </c>
      <c r="AT111" s="243" t="str">
        <f t="shared" si="47"/>
        <v/>
      </c>
      <c r="AU111" s="243" t="str">
        <f t="shared" si="48"/>
        <v/>
      </c>
      <c r="AV111" s="243" t="str">
        <f t="shared" si="49"/>
        <v>0</v>
      </c>
      <c r="AW111" s="115" t="s">
        <v>2006</v>
      </c>
      <c r="AZ111" s="299">
        <v>42552</v>
      </c>
      <c r="BK111" s="118" t="s">
        <v>645</v>
      </c>
    </row>
    <row r="112" spans="1:63" ht="15" hidden="1" customHeight="1">
      <c r="A112" s="176" t="s">
        <v>1832</v>
      </c>
      <c r="B112" s="176" t="s">
        <v>1833</v>
      </c>
      <c r="C112" s="175" t="s">
        <v>17</v>
      </c>
      <c r="D112" s="176" t="s">
        <v>1834</v>
      </c>
      <c r="E112" s="176" t="s">
        <v>1134</v>
      </c>
      <c r="F112" s="184">
        <v>3316</v>
      </c>
      <c r="G112" s="176">
        <v>0</v>
      </c>
      <c r="H112" s="176">
        <v>3316</v>
      </c>
      <c r="I112" s="176">
        <v>0</v>
      </c>
      <c r="J112" s="176">
        <v>0</v>
      </c>
      <c r="K112" s="180">
        <v>42867</v>
      </c>
      <c r="L112" s="176" t="s">
        <v>1550</v>
      </c>
      <c r="M112" s="175" t="s">
        <v>1465</v>
      </c>
      <c r="N112" s="175" t="s">
        <v>1453</v>
      </c>
      <c r="O112" s="175" t="s">
        <v>1454</v>
      </c>
      <c r="P112" s="176" t="s">
        <v>1455</v>
      </c>
      <c r="Q112" s="175" t="s">
        <v>1456</v>
      </c>
      <c r="R112" s="176" t="s">
        <v>12</v>
      </c>
      <c r="S112" s="176" t="s">
        <v>1457</v>
      </c>
      <c r="T112" s="176" t="s">
        <v>1989</v>
      </c>
      <c r="U112" s="291" t="str">
        <f t="shared" si="27"/>
        <v>张松煌</v>
      </c>
      <c r="V112" s="292">
        <f>IF(F112=0,0,SUMIFS('4-咨询师业绩明细表'!K:K,'4-咨询师业绩明细表'!E:E,E112,'4-咨询师业绩明细表'!C:C,B112))</f>
        <v>48</v>
      </c>
      <c r="W112" s="292" t="str">
        <f t="shared" si="28"/>
        <v>无</v>
      </c>
      <c r="X112" s="305">
        <v>1</v>
      </c>
      <c r="Y112" s="323">
        <f t="shared" si="29"/>
        <v>0</v>
      </c>
      <c r="Z112" s="324">
        <f t="shared" si="30"/>
        <v>0</v>
      </c>
      <c r="AA112" s="293">
        <f t="shared" si="31"/>
        <v>3316</v>
      </c>
      <c r="AB112" s="294" t="str">
        <f t="shared" si="32"/>
        <v>新生报读小学1年国际会员</v>
      </c>
      <c r="AC112" s="143" t="str">
        <f t="shared" si="33"/>
        <v>新生</v>
      </c>
      <c r="AD112" s="143" t="str">
        <f t="shared" si="34"/>
        <v>报读</v>
      </c>
      <c r="AE112" s="143" t="str">
        <f t="shared" si="35"/>
        <v>小学</v>
      </c>
      <c r="AF112" s="143" t="str">
        <f t="shared" si="36"/>
        <v>1年</v>
      </c>
      <c r="AG112" s="143" t="str">
        <f t="shared" si="37"/>
        <v>国际会员</v>
      </c>
      <c r="AH112" s="143" t="str">
        <f>IF(AB112="","",VLOOKUP(AF112,Sheet11!E:F,2,0))</f>
        <v>1年</v>
      </c>
      <c r="AI112" s="295" t="str">
        <f>IF(AG112="拼单会员","5年",IF(AB112="","",VLOOKUP(AE112&amp;AH112,Sheet11!$J$3:$K$17,2)))</f>
        <v>1年</v>
      </c>
      <c r="AJ112" s="143" t="str">
        <f t="shared" si="38"/>
        <v>国际班</v>
      </c>
      <c r="AK112" s="296" t="str">
        <f t="shared" si="39"/>
        <v>2017-05-12</v>
      </c>
      <c r="AL112" s="143" t="str">
        <f t="shared" si="40"/>
        <v>新生</v>
      </c>
      <c r="AM112" s="143" t="str">
        <f t="shared" si="41"/>
        <v>新生</v>
      </c>
      <c r="AN112" s="143" t="str">
        <f t="shared" si="42"/>
        <v>新生小学国际班5年</v>
      </c>
      <c r="AO112" s="143" t="str">
        <f t="shared" si="43"/>
        <v>国际班</v>
      </c>
      <c r="AP112" s="206" t="str">
        <f t="shared" si="44"/>
        <v>新生国际班</v>
      </c>
      <c r="AQ112" s="206" t="str">
        <f>IF(SUMIF('7-市场业绩'!F:F,'3-收据记录表'!U112,'7-市场业绩'!I:I)&gt;0,"学习卡","老结算")</f>
        <v>学习卡</v>
      </c>
      <c r="AR112" s="206" t="str">
        <f t="shared" si="45"/>
        <v>新生小学国际班5年</v>
      </c>
      <c r="AS112" s="243" t="str">
        <f t="shared" si="46"/>
        <v>0</v>
      </c>
      <c r="AT112" s="243" t="str">
        <f t="shared" si="47"/>
        <v/>
      </c>
      <c r="AU112" s="243" t="str">
        <f t="shared" si="48"/>
        <v/>
      </c>
      <c r="AV112" s="243" t="str">
        <f t="shared" si="49"/>
        <v>0</v>
      </c>
      <c r="AW112" s="115" t="s">
        <v>2006</v>
      </c>
      <c r="AZ112" s="299">
        <v>42552</v>
      </c>
      <c r="BK112" s="118" t="s">
        <v>646</v>
      </c>
    </row>
    <row r="113" spans="1:63" ht="15" hidden="1" customHeight="1">
      <c r="A113" s="176" t="s">
        <v>1835</v>
      </c>
      <c r="B113" s="176" t="s">
        <v>1359</v>
      </c>
      <c r="C113" s="175" t="s">
        <v>17</v>
      </c>
      <c r="D113" s="176" t="s">
        <v>1358</v>
      </c>
      <c r="E113" s="176" t="s">
        <v>1141</v>
      </c>
      <c r="F113" s="184">
        <v>5500</v>
      </c>
      <c r="G113" s="176">
        <v>0</v>
      </c>
      <c r="H113" s="176">
        <v>5500</v>
      </c>
      <c r="I113" s="176">
        <v>0</v>
      </c>
      <c r="J113" s="176">
        <v>0</v>
      </c>
      <c r="K113" s="180">
        <v>42867</v>
      </c>
      <c r="L113" s="176" t="s">
        <v>1550</v>
      </c>
      <c r="M113" s="175" t="s">
        <v>1465</v>
      </c>
      <c r="N113" s="175" t="s">
        <v>1453</v>
      </c>
      <c r="O113" s="175" t="s">
        <v>1454</v>
      </c>
      <c r="P113" s="176" t="s">
        <v>1455</v>
      </c>
      <c r="Q113" s="175" t="s">
        <v>1458</v>
      </c>
      <c r="R113" s="176" t="s">
        <v>12</v>
      </c>
      <c r="S113" s="176" t="s">
        <v>1462</v>
      </c>
      <c r="T113" s="176" t="s">
        <v>1836</v>
      </c>
      <c r="U113" s="291" t="str">
        <f t="shared" si="27"/>
        <v>朱晓佳</v>
      </c>
      <c r="V113" s="292">
        <f>IF(F113=0,0,SUMIFS('4-咨询师业绩明细表'!K:K,'4-咨询师业绩明细表'!E:E,E113,'4-咨询师业绩明细表'!C:C,B113))</f>
        <v>227</v>
      </c>
      <c r="W113" s="292" t="str">
        <f t="shared" si="28"/>
        <v>无</v>
      </c>
      <c r="X113" s="305"/>
      <c r="Y113" s="323">
        <f t="shared" si="29"/>
        <v>0</v>
      </c>
      <c r="Z113" s="324">
        <f t="shared" si="30"/>
        <v>0</v>
      </c>
      <c r="AA113" s="293">
        <f t="shared" si="31"/>
        <v>5500</v>
      </c>
      <c r="AB113" s="294" t="str">
        <f t="shared" si="32"/>
        <v>老生连报小学2.5年国际会员</v>
      </c>
      <c r="AC113" s="143" t="str">
        <f t="shared" si="33"/>
        <v>老生</v>
      </c>
      <c r="AD113" s="143" t="str">
        <f t="shared" si="34"/>
        <v>连报</v>
      </c>
      <c r="AE113" s="143" t="str">
        <f t="shared" si="35"/>
        <v>小学</v>
      </c>
      <c r="AF113" s="143" t="str">
        <f t="shared" si="36"/>
        <v>2.5年</v>
      </c>
      <c r="AG113" s="143" t="str">
        <f t="shared" si="37"/>
        <v>国际会员</v>
      </c>
      <c r="AH113" s="143" t="str">
        <f>IF(AB113="","",VLOOKUP(AF113,Sheet11!E:F,2,0))</f>
        <v>5年</v>
      </c>
      <c r="AI113" s="295" t="str">
        <f>IF(AG113="拼单会员","5年",IF(AB113="","",VLOOKUP(AE113&amp;AH113,Sheet11!$J$3:$K$17,2)))</f>
        <v>5年</v>
      </c>
      <c r="AJ113" s="143" t="str">
        <f t="shared" si="38"/>
        <v>国际班</v>
      </c>
      <c r="AK113" s="296" t="str">
        <f t="shared" si="39"/>
        <v>2017-01-18</v>
      </c>
      <c r="AL113" s="143" t="str">
        <f t="shared" si="40"/>
        <v>1年追补</v>
      </c>
      <c r="AM113" s="143" t="str">
        <f t="shared" si="41"/>
        <v>新生</v>
      </c>
      <c r="AN113" s="143" t="str">
        <f t="shared" si="42"/>
        <v>新生小学国际班5年</v>
      </c>
      <c r="AO113" s="143" t="str">
        <f t="shared" si="43"/>
        <v>国际班</v>
      </c>
      <c r="AP113" s="206" t="str">
        <f t="shared" si="44"/>
        <v>1年追补国际班</v>
      </c>
      <c r="AQ113" s="206" t="str">
        <f>IF(SUMIF('7-市场业绩'!F:F,'3-收据记录表'!U113,'7-市场业绩'!I:I)&gt;0,"学习卡","老结算")</f>
        <v>老结算</v>
      </c>
      <c r="AR113" s="206" t="str">
        <f t="shared" si="45"/>
        <v>1年追补国际班</v>
      </c>
      <c r="AS113" s="243" t="str">
        <f t="shared" si="46"/>
        <v>0</v>
      </c>
      <c r="AT113" s="243" t="str">
        <f t="shared" si="47"/>
        <v>2017-2-23</v>
      </c>
      <c r="AU113" s="243" t="str">
        <f t="shared" si="48"/>
        <v>2019-8-23</v>
      </c>
      <c r="AV113" s="243" t="str">
        <f t="shared" si="49"/>
        <v>0</v>
      </c>
      <c r="AZ113" s="299">
        <v>42552</v>
      </c>
      <c r="BK113" s="118" t="s">
        <v>647</v>
      </c>
    </row>
    <row r="114" spans="1:63" ht="15" customHeight="1">
      <c r="A114" s="176" t="s">
        <v>1837</v>
      </c>
      <c r="B114" s="183" t="s">
        <v>1961</v>
      </c>
      <c r="C114" s="175" t="s">
        <v>1760</v>
      </c>
      <c r="D114" s="176" t="s">
        <v>1838</v>
      </c>
      <c r="E114" s="176" t="s">
        <v>1134</v>
      </c>
      <c r="F114" s="184">
        <v>3316</v>
      </c>
      <c r="G114" s="176">
        <v>0</v>
      </c>
      <c r="H114" s="176">
        <v>3316</v>
      </c>
      <c r="I114" s="176">
        <v>0</v>
      </c>
      <c r="J114" s="176">
        <v>0</v>
      </c>
      <c r="K114" s="180">
        <v>42862</v>
      </c>
      <c r="L114" s="176" t="s">
        <v>1550</v>
      </c>
      <c r="M114" s="175" t="s">
        <v>1452</v>
      </c>
      <c r="N114" s="175" t="s">
        <v>1453</v>
      </c>
      <c r="O114" s="175" t="s">
        <v>1454</v>
      </c>
      <c r="P114" s="176" t="s">
        <v>1839</v>
      </c>
      <c r="Q114" s="175" t="s">
        <v>1456</v>
      </c>
      <c r="R114" s="176" t="s">
        <v>12</v>
      </c>
      <c r="S114" s="176" t="s">
        <v>1840</v>
      </c>
      <c r="T114" s="176" t="s">
        <v>1990</v>
      </c>
      <c r="U114" s="291" t="str">
        <f t="shared" si="27"/>
        <v>傅聪</v>
      </c>
      <c r="V114" s="292">
        <f>IF(F114=0,0,SUMIFS('4-咨询师业绩明细表'!K:K,'4-咨询师业绩明细表'!E:E,E114,'4-咨询师业绩明细表'!C:C,B114))</f>
        <v>48</v>
      </c>
      <c r="W114" s="292" t="str">
        <f t="shared" si="28"/>
        <v>无</v>
      </c>
      <c r="X114" s="305">
        <v>1</v>
      </c>
      <c r="Y114" s="323">
        <f t="shared" si="29"/>
        <v>0</v>
      </c>
      <c r="Z114" s="324">
        <f t="shared" si="30"/>
        <v>0</v>
      </c>
      <c r="AA114" s="293">
        <f t="shared" si="31"/>
        <v>3316</v>
      </c>
      <c r="AB114" s="294" t="str">
        <f t="shared" si="32"/>
        <v>新生报读小学1年国际会员</v>
      </c>
      <c r="AC114" s="143" t="str">
        <f t="shared" si="33"/>
        <v>新生</v>
      </c>
      <c r="AD114" s="143" t="str">
        <f t="shared" si="34"/>
        <v>报读</v>
      </c>
      <c r="AE114" s="143" t="str">
        <f t="shared" si="35"/>
        <v>小学</v>
      </c>
      <c r="AF114" s="143" t="str">
        <f t="shared" si="36"/>
        <v>1年</v>
      </c>
      <c r="AG114" s="143" t="str">
        <f t="shared" si="37"/>
        <v>国际会员</v>
      </c>
      <c r="AH114" s="143" t="str">
        <f>IF(AB114="","",VLOOKUP(AF114,Sheet11!E:F,2,0))</f>
        <v>1年</v>
      </c>
      <c r="AI114" s="295" t="str">
        <f>IF(AG114="拼单会员","5年",IF(AB114="","",VLOOKUP(AE114&amp;AH114,Sheet11!$J$3:$K$17,2)))</f>
        <v>1年</v>
      </c>
      <c r="AJ114" s="143" t="str">
        <f t="shared" si="38"/>
        <v>国际班</v>
      </c>
      <c r="AK114" s="296" t="str">
        <f t="shared" si="39"/>
        <v>2017-05-07</v>
      </c>
      <c r="AL114" s="143" t="str">
        <f t="shared" si="40"/>
        <v>新生</v>
      </c>
      <c r="AM114" s="143" t="str">
        <f t="shared" si="41"/>
        <v>新生</v>
      </c>
      <c r="AN114" s="143" t="str">
        <f t="shared" si="42"/>
        <v>新生小学国际班5年</v>
      </c>
      <c r="AO114" s="143" t="str">
        <f t="shared" si="43"/>
        <v>国际班</v>
      </c>
      <c r="AP114" s="206" t="str">
        <f t="shared" si="44"/>
        <v>新生国际班</v>
      </c>
      <c r="AQ114" s="206" t="str">
        <f>IF(SUMIF('7-市场业绩'!F:F,'3-收据记录表'!U114,'7-市场业绩'!I:I)&gt;0,"学习卡","老结算")</f>
        <v>学习卡</v>
      </c>
      <c r="AR114" s="206" t="str">
        <f t="shared" si="45"/>
        <v>新生小学国际班5年</v>
      </c>
      <c r="AS114" s="243" t="str">
        <f t="shared" si="46"/>
        <v>0</v>
      </c>
      <c r="AT114" s="243" t="str">
        <f t="shared" si="47"/>
        <v/>
      </c>
      <c r="AU114" s="243" t="str">
        <f t="shared" si="48"/>
        <v/>
      </c>
      <c r="AV114" s="243" t="str">
        <f t="shared" si="49"/>
        <v>0</v>
      </c>
      <c r="AW114" s="115" t="s">
        <v>2006</v>
      </c>
      <c r="AZ114" s="299">
        <v>42552</v>
      </c>
      <c r="BK114" s="118" t="s">
        <v>648</v>
      </c>
    </row>
    <row r="115" spans="1:63" ht="15" hidden="1" customHeight="1">
      <c r="A115" s="176" t="s">
        <v>1841</v>
      </c>
      <c r="B115" s="176" t="s">
        <v>1842</v>
      </c>
      <c r="C115" s="175" t="s">
        <v>15</v>
      </c>
      <c r="D115" s="176" t="s">
        <v>1843</v>
      </c>
      <c r="E115" s="176" t="s">
        <v>1141</v>
      </c>
      <c r="F115" s="184">
        <v>3316</v>
      </c>
      <c r="G115" s="176">
        <v>0</v>
      </c>
      <c r="H115" s="176">
        <v>3316</v>
      </c>
      <c r="I115" s="176">
        <v>0</v>
      </c>
      <c r="J115" s="176">
        <v>0</v>
      </c>
      <c r="K115" s="180">
        <v>42868</v>
      </c>
      <c r="L115" s="176" t="s">
        <v>1550</v>
      </c>
      <c r="M115" s="175" t="s">
        <v>1465</v>
      </c>
      <c r="N115" s="175" t="s">
        <v>1453</v>
      </c>
      <c r="O115" s="175" t="s">
        <v>1454</v>
      </c>
      <c r="P115" s="176" t="s">
        <v>1455</v>
      </c>
      <c r="Q115" s="175" t="s">
        <v>1456</v>
      </c>
      <c r="R115" s="176" t="s">
        <v>12</v>
      </c>
      <c r="S115" s="176" t="s">
        <v>1844</v>
      </c>
      <c r="T115" s="176" t="s">
        <v>1991</v>
      </c>
      <c r="U115" s="291" t="str">
        <f t="shared" si="27"/>
        <v>彭永红</v>
      </c>
      <c r="V115" s="292">
        <f>IF(F115=0,0,SUMIFS('4-咨询师业绩明细表'!K:K,'4-咨询师业绩明细表'!E:E,E115,'4-咨询师业绩明细表'!C:C,B115))</f>
        <v>48</v>
      </c>
      <c r="W115" s="292" t="str">
        <f t="shared" si="28"/>
        <v>无</v>
      </c>
      <c r="X115" s="305">
        <v>1</v>
      </c>
      <c r="Y115" s="323">
        <f t="shared" si="29"/>
        <v>0</v>
      </c>
      <c r="Z115" s="324">
        <f t="shared" si="30"/>
        <v>0</v>
      </c>
      <c r="AA115" s="293">
        <f t="shared" si="31"/>
        <v>3316</v>
      </c>
      <c r="AB115" s="294" t="str">
        <f t="shared" si="32"/>
        <v>新生报读小学1年国际会员</v>
      </c>
      <c r="AC115" s="143" t="str">
        <f t="shared" si="33"/>
        <v>新生</v>
      </c>
      <c r="AD115" s="143" t="str">
        <f t="shared" si="34"/>
        <v>报读</v>
      </c>
      <c r="AE115" s="143" t="str">
        <f t="shared" si="35"/>
        <v>小学</v>
      </c>
      <c r="AF115" s="143" t="str">
        <f t="shared" si="36"/>
        <v>1年</v>
      </c>
      <c r="AG115" s="143" t="str">
        <f t="shared" si="37"/>
        <v>国际会员</v>
      </c>
      <c r="AH115" s="143" t="str">
        <f>IF(AB115="","",VLOOKUP(AF115,Sheet11!E:F,2,0))</f>
        <v>1年</v>
      </c>
      <c r="AI115" s="295" t="str">
        <f>IF(AG115="拼单会员","5年",IF(AB115="","",VLOOKUP(AE115&amp;AH115,Sheet11!$J$3:$K$17,2)))</f>
        <v>1年</v>
      </c>
      <c r="AJ115" s="143" t="str">
        <f t="shared" si="38"/>
        <v>国际班</v>
      </c>
      <c r="AK115" s="296" t="str">
        <f t="shared" si="39"/>
        <v>2017-05-13</v>
      </c>
      <c r="AL115" s="143" t="str">
        <f t="shared" si="40"/>
        <v>新生</v>
      </c>
      <c r="AM115" s="143" t="str">
        <f t="shared" si="41"/>
        <v>新生</v>
      </c>
      <c r="AN115" s="143" t="str">
        <f t="shared" si="42"/>
        <v>新生小学国际班5年</v>
      </c>
      <c r="AO115" s="143" t="str">
        <f t="shared" si="43"/>
        <v>国际班</v>
      </c>
      <c r="AP115" s="206" t="str">
        <f t="shared" si="44"/>
        <v>新生国际班</v>
      </c>
      <c r="AQ115" s="206" t="str">
        <f>IF(SUMIF('7-市场业绩'!F:F,'3-收据记录表'!U115,'7-市场业绩'!I:I)&gt;0,"学习卡","老结算")</f>
        <v>学习卡</v>
      </c>
      <c r="AR115" s="206" t="str">
        <f t="shared" si="45"/>
        <v>新生小学国际班5年</v>
      </c>
      <c r="AS115" s="243" t="str">
        <f t="shared" si="46"/>
        <v>0</v>
      </c>
      <c r="AT115" s="243" t="str">
        <f t="shared" si="47"/>
        <v/>
      </c>
      <c r="AU115" s="243" t="str">
        <f t="shared" si="48"/>
        <v/>
      </c>
      <c r="AV115" s="243" t="str">
        <f t="shared" si="49"/>
        <v>0</v>
      </c>
      <c r="AW115" s="115" t="s">
        <v>2006</v>
      </c>
      <c r="AZ115" s="299">
        <v>42552</v>
      </c>
      <c r="BK115" s="118" t="s">
        <v>597</v>
      </c>
    </row>
    <row r="116" spans="1:63" ht="15" hidden="1" customHeight="1">
      <c r="A116" s="176" t="s">
        <v>1845</v>
      </c>
      <c r="B116" s="176" t="s">
        <v>1846</v>
      </c>
      <c r="C116" s="175" t="s">
        <v>15</v>
      </c>
      <c r="D116" s="176" t="s">
        <v>1847</v>
      </c>
      <c r="E116" s="176" t="s">
        <v>1141</v>
      </c>
      <c r="F116" s="184">
        <v>3316</v>
      </c>
      <c r="G116" s="176">
        <v>0</v>
      </c>
      <c r="H116" s="176">
        <v>3316</v>
      </c>
      <c r="I116" s="176">
        <v>0</v>
      </c>
      <c r="J116" s="176">
        <v>0</v>
      </c>
      <c r="K116" s="180">
        <v>42868</v>
      </c>
      <c r="L116" s="176" t="s">
        <v>1550</v>
      </c>
      <c r="M116" s="175" t="s">
        <v>1465</v>
      </c>
      <c r="N116" s="175" t="s">
        <v>1453</v>
      </c>
      <c r="O116" s="175" t="s">
        <v>1454</v>
      </c>
      <c r="P116" s="176" t="s">
        <v>1455</v>
      </c>
      <c r="Q116" s="175" t="s">
        <v>1456</v>
      </c>
      <c r="R116" s="176" t="s">
        <v>12</v>
      </c>
      <c r="S116" s="176" t="s">
        <v>1564</v>
      </c>
      <c r="T116" s="176" t="s">
        <v>1992</v>
      </c>
      <c r="U116" s="291" t="str">
        <f t="shared" si="27"/>
        <v>翟志翔</v>
      </c>
      <c r="V116" s="292">
        <f>IF(F116=0,0,SUMIFS('4-咨询师业绩明细表'!K:K,'4-咨询师业绩明细表'!E:E,E116,'4-咨询师业绩明细表'!C:C,B116))</f>
        <v>48</v>
      </c>
      <c r="W116" s="292" t="str">
        <f t="shared" si="28"/>
        <v>许文婷</v>
      </c>
      <c r="X116" s="305">
        <v>1</v>
      </c>
      <c r="Y116" s="323">
        <f t="shared" si="29"/>
        <v>0</v>
      </c>
      <c r="Z116" s="324">
        <f t="shared" si="30"/>
        <v>0</v>
      </c>
      <c r="AA116" s="293">
        <f t="shared" si="31"/>
        <v>3316</v>
      </c>
      <c r="AB116" s="294" t="str">
        <f t="shared" si="32"/>
        <v>新生报读小学1年国际会员</v>
      </c>
      <c r="AC116" s="143" t="str">
        <f t="shared" si="33"/>
        <v>新生</v>
      </c>
      <c r="AD116" s="143" t="str">
        <f t="shared" si="34"/>
        <v>报读</v>
      </c>
      <c r="AE116" s="143" t="str">
        <f t="shared" si="35"/>
        <v>小学</v>
      </c>
      <c r="AF116" s="143" t="str">
        <f t="shared" si="36"/>
        <v>1年</v>
      </c>
      <c r="AG116" s="143" t="str">
        <f t="shared" si="37"/>
        <v>国际会员</v>
      </c>
      <c r="AH116" s="143" t="str">
        <f>IF(AB116="","",VLOOKUP(AF116,Sheet11!E:F,2,0))</f>
        <v>1年</v>
      </c>
      <c r="AI116" s="295" t="str">
        <f>IF(AG116="拼单会员","5年",IF(AB116="","",VLOOKUP(AE116&amp;AH116,Sheet11!$J$3:$K$17,2)))</f>
        <v>1年</v>
      </c>
      <c r="AJ116" s="143" t="str">
        <f t="shared" si="38"/>
        <v>国际班</v>
      </c>
      <c r="AK116" s="296" t="str">
        <f t="shared" si="39"/>
        <v>2017-05-13</v>
      </c>
      <c r="AL116" s="143" t="str">
        <f t="shared" si="40"/>
        <v>新生</v>
      </c>
      <c r="AM116" s="143" t="str">
        <f t="shared" si="41"/>
        <v>新生</v>
      </c>
      <c r="AN116" s="143" t="str">
        <f t="shared" si="42"/>
        <v>新生小学国际班5年</v>
      </c>
      <c r="AO116" s="143" t="str">
        <f t="shared" si="43"/>
        <v>国际班</v>
      </c>
      <c r="AP116" s="206" t="str">
        <f t="shared" si="44"/>
        <v>新生国际班</v>
      </c>
      <c r="AQ116" s="206" t="str">
        <f>IF(SUMIF('7-市场业绩'!F:F,'3-收据记录表'!U116,'7-市场业绩'!I:I)&gt;0,"学习卡","老结算")</f>
        <v>学习卡</v>
      </c>
      <c r="AR116" s="206" t="str">
        <f t="shared" si="45"/>
        <v>新生小学国际班5年</v>
      </c>
      <c r="AS116" s="243" t="str">
        <f t="shared" si="46"/>
        <v>0</v>
      </c>
      <c r="AT116" s="243" t="str">
        <f t="shared" si="47"/>
        <v/>
      </c>
      <c r="AU116" s="243" t="str">
        <f t="shared" si="48"/>
        <v/>
      </c>
      <c r="AV116" s="243" t="str">
        <f t="shared" si="49"/>
        <v>0</v>
      </c>
      <c r="AW116" s="115" t="s">
        <v>2006</v>
      </c>
      <c r="AZ116" s="299">
        <v>42552</v>
      </c>
      <c r="BK116" s="118" t="s">
        <v>649</v>
      </c>
    </row>
    <row r="117" spans="1:63" ht="15" hidden="1" customHeight="1">
      <c r="A117" s="176" t="s">
        <v>1848</v>
      </c>
      <c r="B117" s="176" t="s">
        <v>1608</v>
      </c>
      <c r="C117" s="175" t="s">
        <v>15</v>
      </c>
      <c r="D117" s="176" t="s">
        <v>1609</v>
      </c>
      <c r="E117" s="176" t="s">
        <v>12</v>
      </c>
      <c r="F117" s="184">
        <v>280</v>
      </c>
      <c r="G117" s="176">
        <v>0</v>
      </c>
      <c r="H117" s="176">
        <v>280</v>
      </c>
      <c r="I117" s="176">
        <v>0</v>
      </c>
      <c r="J117" s="176">
        <v>0</v>
      </c>
      <c r="K117" s="180">
        <v>42862</v>
      </c>
      <c r="L117" s="176" t="s">
        <v>1550</v>
      </c>
      <c r="M117" s="175" t="s">
        <v>1465</v>
      </c>
      <c r="N117" s="175" t="s">
        <v>1453</v>
      </c>
      <c r="O117" s="175" t="s">
        <v>1454</v>
      </c>
      <c r="P117" s="176" t="s">
        <v>1455</v>
      </c>
      <c r="Q117" s="175" t="s">
        <v>1456</v>
      </c>
      <c r="R117" s="176" t="s">
        <v>12</v>
      </c>
      <c r="S117" s="176" t="s">
        <v>1551</v>
      </c>
      <c r="T117" s="176" t="s">
        <v>1572</v>
      </c>
      <c r="U117" s="291" t="str">
        <f t="shared" si="27"/>
        <v>王圆圆</v>
      </c>
      <c r="V117" s="292">
        <f>IF(F117=0,0,SUMIFS('4-咨询师业绩明细表'!K:K,'4-咨询师业绩明细表'!E:E,E117,'4-咨询师业绩明细表'!C:C,B117))</f>
        <v>0</v>
      </c>
      <c r="W117" s="292" t="str">
        <f t="shared" si="28"/>
        <v/>
      </c>
      <c r="X117" s="305"/>
      <c r="Y117" s="323">
        <f t="shared" si="29"/>
        <v>0</v>
      </c>
      <c r="Z117" s="324">
        <f t="shared" si="30"/>
        <v>280</v>
      </c>
      <c r="AA117" s="293">
        <f t="shared" si="31"/>
        <v>0</v>
      </c>
      <c r="AB117" s="294" t="str">
        <f t="shared" si="32"/>
        <v/>
      </c>
      <c r="AC117" s="143" t="str">
        <f t="shared" si="33"/>
        <v>新生</v>
      </c>
      <c r="AD117" s="143" t="str">
        <f t="shared" si="34"/>
        <v>购买</v>
      </c>
      <c r="AE117" s="143" t="str">
        <f t="shared" si="35"/>
        <v>小学</v>
      </c>
      <c r="AF117" s="143" t="str">
        <f t="shared" si="36"/>
        <v/>
      </c>
      <c r="AG117" s="143" t="str">
        <f t="shared" si="37"/>
        <v/>
      </c>
      <c r="AH117" s="143" t="str">
        <f>IF(AB117="","",VLOOKUP(AF117,Sheet11!E:F,2,0))</f>
        <v/>
      </c>
      <c r="AI117" s="295" t="str">
        <f>IF(AG117="拼单会员","5年",IF(AB117="","",VLOOKUP(AE117&amp;AH117,Sheet11!$J$3:$K$17,2)))</f>
        <v/>
      </c>
      <c r="AJ117" s="143" t="str">
        <f t="shared" si="38"/>
        <v/>
      </c>
      <c r="AK117" s="296" t="str">
        <f t="shared" si="39"/>
        <v/>
      </c>
      <c r="AL117" s="143" t="str">
        <f t="shared" si="40"/>
        <v/>
      </c>
      <c r="AM117" s="143" t="str">
        <f t="shared" si="41"/>
        <v/>
      </c>
      <c r="AN117" s="143" t="str">
        <f t="shared" si="42"/>
        <v/>
      </c>
      <c r="AO117" s="143" t="str">
        <f t="shared" si="43"/>
        <v/>
      </c>
      <c r="AP117" s="206" t="str">
        <f t="shared" si="44"/>
        <v/>
      </c>
      <c r="AQ117" s="206" t="str">
        <f>IF(SUMIF('7-市场业绩'!F:F,'3-收据记录表'!U117,'7-市场业绩'!I:I)&gt;0,"学习卡","老结算")</f>
        <v>学习卡</v>
      </c>
      <c r="AR117" s="206" t="str">
        <f t="shared" si="45"/>
        <v/>
      </c>
      <c r="AS117" s="243" t="e">
        <f t="shared" si="46"/>
        <v>#VALUE!</v>
      </c>
      <c r="AT117" s="243" t="str">
        <f t="shared" si="47"/>
        <v/>
      </c>
      <c r="AU117" s="243" t="str">
        <f t="shared" si="48"/>
        <v/>
      </c>
      <c r="AV117" s="243" t="str">
        <f t="shared" si="49"/>
        <v>无</v>
      </c>
      <c r="AZ117" s="299">
        <v>42552</v>
      </c>
      <c r="BK117" s="118" t="s">
        <v>650</v>
      </c>
    </row>
    <row r="118" spans="1:63" ht="15" hidden="1" customHeight="1">
      <c r="A118" s="176" t="s">
        <v>1849</v>
      </c>
      <c r="B118" s="176" t="s">
        <v>1343</v>
      </c>
      <c r="C118" s="175" t="s">
        <v>17</v>
      </c>
      <c r="D118" s="176" t="s">
        <v>1342</v>
      </c>
      <c r="E118" s="176" t="s">
        <v>1141</v>
      </c>
      <c r="F118" s="184">
        <v>5500</v>
      </c>
      <c r="G118" s="176">
        <v>0</v>
      </c>
      <c r="H118" s="176">
        <v>5500</v>
      </c>
      <c r="I118" s="176">
        <v>0</v>
      </c>
      <c r="J118" s="176">
        <v>0</v>
      </c>
      <c r="K118" s="180">
        <v>42869</v>
      </c>
      <c r="L118" s="176" t="s">
        <v>1550</v>
      </c>
      <c r="M118" s="175" t="s">
        <v>1465</v>
      </c>
      <c r="N118" s="175" t="s">
        <v>1453</v>
      </c>
      <c r="O118" s="175" t="s">
        <v>1454</v>
      </c>
      <c r="P118" s="176" t="s">
        <v>1455</v>
      </c>
      <c r="Q118" s="175" t="s">
        <v>1458</v>
      </c>
      <c r="R118" s="176" t="s">
        <v>12</v>
      </c>
      <c r="S118" s="176" t="s">
        <v>1462</v>
      </c>
      <c r="T118" s="176" t="s">
        <v>1850</v>
      </c>
      <c r="U118" s="291" t="str">
        <f t="shared" si="27"/>
        <v>朱晓佳</v>
      </c>
      <c r="V118" s="292">
        <f>IF(F118=0,0,SUMIFS('4-咨询师业绩明细表'!K:K,'4-咨询师业绩明细表'!E:E,E118,'4-咨询师业绩明细表'!C:C,B118))</f>
        <v>120</v>
      </c>
      <c r="W118" s="292" t="str">
        <f t="shared" si="28"/>
        <v>无</v>
      </c>
      <c r="X118" s="305"/>
      <c r="Y118" s="323">
        <f t="shared" si="29"/>
        <v>0</v>
      </c>
      <c r="Z118" s="324">
        <f t="shared" si="30"/>
        <v>0</v>
      </c>
      <c r="AA118" s="293">
        <f t="shared" si="31"/>
        <v>5500</v>
      </c>
      <c r="AB118" s="294" t="str">
        <f t="shared" si="32"/>
        <v>老生连报小学2.5年国际会员</v>
      </c>
      <c r="AC118" s="143" t="str">
        <f t="shared" si="33"/>
        <v>老生</v>
      </c>
      <c r="AD118" s="143" t="str">
        <f t="shared" si="34"/>
        <v>连报</v>
      </c>
      <c r="AE118" s="143" t="str">
        <f t="shared" si="35"/>
        <v>小学</v>
      </c>
      <c r="AF118" s="143" t="str">
        <f t="shared" si="36"/>
        <v>2.5年</v>
      </c>
      <c r="AG118" s="143" t="str">
        <f t="shared" si="37"/>
        <v>国际会员</v>
      </c>
      <c r="AH118" s="143" t="str">
        <f>IF(AB118="","",VLOOKUP(AF118,Sheet11!E:F,2,0))</f>
        <v>5年</v>
      </c>
      <c r="AI118" s="295" t="str">
        <f>IF(AG118="拼单会员","5年",IF(AB118="","",VLOOKUP(AE118&amp;AH118,Sheet11!$J$3:$K$17,2)))</f>
        <v>5年</v>
      </c>
      <c r="AJ118" s="143" t="str">
        <f t="shared" si="38"/>
        <v>国际班</v>
      </c>
      <c r="AK118" s="296" t="str">
        <f t="shared" si="39"/>
        <v>2017-01-18</v>
      </c>
      <c r="AL118" s="143" t="str">
        <f t="shared" si="40"/>
        <v>1年追补</v>
      </c>
      <c r="AM118" s="143" t="str">
        <f t="shared" si="41"/>
        <v>新生</v>
      </c>
      <c r="AN118" s="143" t="str">
        <f t="shared" si="42"/>
        <v>新生小学国际班5年</v>
      </c>
      <c r="AO118" s="143" t="str">
        <f t="shared" si="43"/>
        <v>国际班</v>
      </c>
      <c r="AP118" s="206" t="str">
        <f t="shared" si="44"/>
        <v>1年追补国际班</v>
      </c>
      <c r="AQ118" s="206" t="str">
        <f>IF(SUMIF('7-市场业绩'!F:F,'3-收据记录表'!U118,'7-市场业绩'!I:I)&gt;0,"学习卡","老结算")</f>
        <v>老结算</v>
      </c>
      <c r="AR118" s="206" t="str">
        <f t="shared" si="45"/>
        <v>1年追补国际班</v>
      </c>
      <c r="AS118" s="243" t="str">
        <f t="shared" si="46"/>
        <v>0</v>
      </c>
      <c r="AT118" s="243" t="str">
        <f t="shared" si="47"/>
        <v>2017-2-23</v>
      </c>
      <c r="AU118" s="243" t="str">
        <f t="shared" si="48"/>
        <v>2019-8-23</v>
      </c>
      <c r="AV118" s="243" t="str">
        <f t="shared" si="49"/>
        <v>0</v>
      </c>
      <c r="AZ118" s="299">
        <v>42552</v>
      </c>
      <c r="BK118" s="118" t="s">
        <v>639</v>
      </c>
    </row>
    <row r="119" spans="1:63" ht="15" hidden="1" customHeight="1">
      <c r="A119" s="176" t="s">
        <v>1851</v>
      </c>
      <c r="B119" s="176" t="s">
        <v>1749</v>
      </c>
      <c r="C119" s="175" t="s">
        <v>12</v>
      </c>
      <c r="D119" s="176" t="s">
        <v>1750</v>
      </c>
      <c r="E119" s="176" t="s">
        <v>12</v>
      </c>
      <c r="F119" s="184">
        <v>230</v>
      </c>
      <c r="G119" s="176">
        <v>0</v>
      </c>
      <c r="H119" s="176">
        <v>230</v>
      </c>
      <c r="I119" s="176">
        <v>0</v>
      </c>
      <c r="J119" s="176">
        <v>0</v>
      </c>
      <c r="K119" s="180">
        <v>42862</v>
      </c>
      <c r="L119" s="176" t="s">
        <v>1550</v>
      </c>
      <c r="M119" s="175" t="s">
        <v>1461</v>
      </c>
      <c r="N119" s="175" t="s">
        <v>1453</v>
      </c>
      <c r="O119" s="175" t="s">
        <v>1454</v>
      </c>
      <c r="P119" s="176" t="s">
        <v>1605</v>
      </c>
      <c r="Q119" s="175" t="s">
        <v>1458</v>
      </c>
      <c r="R119" s="176" t="s">
        <v>12</v>
      </c>
      <c r="S119" s="176" t="s">
        <v>1606</v>
      </c>
      <c r="T119" s="176" t="s">
        <v>1766</v>
      </c>
      <c r="U119" s="291" t="str">
        <f t="shared" si="27"/>
        <v>吴逸芬</v>
      </c>
      <c r="V119" s="292">
        <f>IF(F119=0,0,SUMIFS('4-咨询师业绩明细表'!K:K,'4-咨询师业绩明细表'!E:E,E119,'4-咨询师业绩明细表'!C:C,B119))</f>
        <v>0</v>
      </c>
      <c r="W119" s="292" t="str">
        <f t="shared" si="28"/>
        <v/>
      </c>
      <c r="X119" s="305"/>
      <c r="Y119" s="323">
        <f t="shared" si="29"/>
        <v>0</v>
      </c>
      <c r="Z119" s="324">
        <f t="shared" si="30"/>
        <v>230</v>
      </c>
      <c r="AA119" s="293">
        <f t="shared" si="31"/>
        <v>0</v>
      </c>
      <c r="AB119" s="294" t="str">
        <f t="shared" si="32"/>
        <v/>
      </c>
      <c r="AC119" s="143" t="str">
        <f t="shared" si="33"/>
        <v>教材</v>
      </c>
      <c r="AD119" s="143" t="str">
        <f t="shared" si="34"/>
        <v>费一</v>
      </c>
      <c r="AE119" s="143" t="str">
        <f t="shared" si="35"/>
        <v>套</v>
      </c>
      <c r="AF119" s="143" t="str">
        <f t="shared" si="36"/>
        <v/>
      </c>
      <c r="AG119" s="143" t="str">
        <f t="shared" si="37"/>
        <v/>
      </c>
      <c r="AH119" s="143" t="str">
        <f>IF(AB119="","",VLOOKUP(AF119,Sheet11!E:F,2,0))</f>
        <v/>
      </c>
      <c r="AI119" s="295" t="str">
        <f>IF(AG119="拼单会员","5年",IF(AB119="","",VLOOKUP(AE119&amp;AH119,Sheet11!$J$3:$K$17,2)))</f>
        <v/>
      </c>
      <c r="AJ119" s="143" t="str">
        <f t="shared" si="38"/>
        <v/>
      </c>
      <c r="AK119" s="296" t="str">
        <f t="shared" si="39"/>
        <v/>
      </c>
      <c r="AL119" s="143" t="str">
        <f t="shared" si="40"/>
        <v/>
      </c>
      <c r="AM119" s="143" t="str">
        <f t="shared" si="41"/>
        <v/>
      </c>
      <c r="AN119" s="143" t="str">
        <f t="shared" si="42"/>
        <v/>
      </c>
      <c r="AO119" s="143" t="str">
        <f t="shared" si="43"/>
        <v/>
      </c>
      <c r="AP119" s="206" t="str">
        <f t="shared" si="44"/>
        <v/>
      </c>
      <c r="AQ119" s="206" t="str">
        <f>IF(SUMIF('7-市场业绩'!F:F,'3-收据记录表'!U119,'7-市场业绩'!I:I)&gt;0,"学习卡","老结算")</f>
        <v>学习卡</v>
      </c>
      <c r="AR119" s="206" t="str">
        <f t="shared" si="45"/>
        <v/>
      </c>
      <c r="AS119" s="243" t="e">
        <f t="shared" si="46"/>
        <v>#VALUE!</v>
      </c>
      <c r="AT119" s="243" t="str">
        <f t="shared" si="47"/>
        <v/>
      </c>
      <c r="AU119" s="243" t="str">
        <f t="shared" si="48"/>
        <v/>
      </c>
      <c r="AV119" s="243" t="str">
        <f t="shared" si="49"/>
        <v>无</v>
      </c>
      <c r="AZ119" s="299">
        <v>42552</v>
      </c>
      <c r="BK119" s="118" t="s">
        <v>651</v>
      </c>
    </row>
    <row r="120" spans="1:63" ht="15" hidden="1" customHeight="1">
      <c r="A120" s="176" t="s">
        <v>1852</v>
      </c>
      <c r="B120" s="176" t="s">
        <v>1853</v>
      </c>
      <c r="C120" s="175" t="s">
        <v>1258</v>
      </c>
      <c r="D120" s="176" t="s">
        <v>1854</v>
      </c>
      <c r="E120" s="176" t="s">
        <v>1157</v>
      </c>
      <c r="F120" s="184">
        <v>10000</v>
      </c>
      <c r="G120" s="176">
        <v>0</v>
      </c>
      <c r="H120" s="176">
        <v>10000</v>
      </c>
      <c r="I120" s="176">
        <v>0</v>
      </c>
      <c r="J120" s="176">
        <v>0</v>
      </c>
      <c r="K120" s="180">
        <v>42870</v>
      </c>
      <c r="L120" s="176" t="s">
        <v>1550</v>
      </c>
      <c r="M120" s="175" t="s">
        <v>1465</v>
      </c>
      <c r="N120" s="175" t="s">
        <v>1453</v>
      </c>
      <c r="O120" s="175" t="s">
        <v>1454</v>
      </c>
      <c r="P120" s="176" t="s">
        <v>1455</v>
      </c>
      <c r="Q120" s="175" t="s">
        <v>1456</v>
      </c>
      <c r="R120" s="176" t="s">
        <v>12</v>
      </c>
      <c r="S120" s="176" t="s">
        <v>1551</v>
      </c>
      <c r="T120" s="176" t="s">
        <v>2009</v>
      </c>
      <c r="U120" s="291" t="str">
        <f t="shared" si="27"/>
        <v>王圆圆</v>
      </c>
      <c r="V120" s="292">
        <f>IF(F120=0,0,SUMIFS('4-咨询师业绩明细表'!K:K,'4-咨询师业绩明细表'!E:E,E120,'4-咨询师业绩明细表'!C:C,B120))</f>
        <v>1</v>
      </c>
      <c r="W120" s="292" t="str">
        <f t="shared" si="28"/>
        <v>何垚均</v>
      </c>
      <c r="X120" s="305">
        <v>1</v>
      </c>
      <c r="Y120" s="323">
        <f t="shared" si="29"/>
        <v>1</v>
      </c>
      <c r="Z120" s="324">
        <f t="shared" si="30"/>
        <v>0</v>
      </c>
      <c r="AA120" s="293">
        <f t="shared" si="31"/>
        <v>10000</v>
      </c>
      <c r="AB120" s="294" t="str">
        <f t="shared" si="32"/>
        <v>新生报读小学3年游学会员</v>
      </c>
      <c r="AC120" s="143" t="str">
        <f t="shared" si="33"/>
        <v>新生</v>
      </c>
      <c r="AD120" s="143" t="str">
        <f t="shared" si="34"/>
        <v>报读</v>
      </c>
      <c r="AE120" s="143" t="str">
        <f t="shared" si="35"/>
        <v>小学</v>
      </c>
      <c r="AF120" s="143" t="str">
        <f t="shared" si="36"/>
        <v>3年</v>
      </c>
      <c r="AG120" s="143" t="str">
        <f t="shared" si="37"/>
        <v>游学会员</v>
      </c>
      <c r="AH120" s="143" t="str">
        <f>IF(AB120="","",VLOOKUP(AF120,Sheet11!E:F,2,0))</f>
        <v>3年</v>
      </c>
      <c r="AI120" s="295" t="str">
        <f>IF(AG120="拼单会员","5年",IF(AB120="","",VLOOKUP(AE120&amp;AH120,Sheet11!$J$3:$K$17,2)))</f>
        <v>2年</v>
      </c>
      <c r="AJ120" s="143" t="str">
        <f t="shared" si="38"/>
        <v>游学会员</v>
      </c>
      <c r="AK120" s="296" t="str">
        <f t="shared" si="39"/>
        <v>2017-05-15</v>
      </c>
      <c r="AL120" s="143" t="str">
        <f t="shared" si="40"/>
        <v>新生</v>
      </c>
      <c r="AM120" s="143" t="str">
        <f t="shared" si="41"/>
        <v>新生</v>
      </c>
      <c r="AN120" s="143" t="str">
        <f t="shared" si="42"/>
        <v>新生游学会员</v>
      </c>
      <c r="AO120" s="143" t="str">
        <f t="shared" si="43"/>
        <v>国际班</v>
      </c>
      <c r="AP120" s="206" t="str">
        <f t="shared" si="44"/>
        <v>新生国际班</v>
      </c>
      <c r="AQ120" s="206" t="str">
        <f>IF(SUMIF('7-市场业绩'!F:F,'3-收据记录表'!U120,'7-市场业绩'!I:I)&gt;0,"学习卡","老结算")</f>
        <v>学习卡</v>
      </c>
      <c r="AR120" s="206" t="str">
        <f t="shared" si="45"/>
        <v>新生游学会员</v>
      </c>
      <c r="AS120" s="243" t="str">
        <f t="shared" si="46"/>
        <v>0</v>
      </c>
      <c r="AT120" s="243" t="str">
        <f t="shared" si="47"/>
        <v/>
      </c>
      <c r="AU120" s="243" t="str">
        <f t="shared" si="48"/>
        <v/>
      </c>
      <c r="AV120" s="243" t="str">
        <f t="shared" si="49"/>
        <v>0</v>
      </c>
      <c r="AZ120" s="299">
        <v>42552</v>
      </c>
      <c r="BK120" s="118" t="s">
        <v>652</v>
      </c>
    </row>
    <row r="121" spans="1:63" ht="15" hidden="1" customHeight="1">
      <c r="A121" s="176" t="s">
        <v>1855</v>
      </c>
      <c r="B121" s="176" t="s">
        <v>1548</v>
      </c>
      <c r="C121" s="175" t="s">
        <v>17</v>
      </c>
      <c r="D121" s="176" t="s">
        <v>1549</v>
      </c>
      <c r="E121" s="176" t="s">
        <v>1157</v>
      </c>
      <c r="F121" s="184">
        <v>10000</v>
      </c>
      <c r="G121" s="176">
        <v>0</v>
      </c>
      <c r="H121" s="176">
        <v>10000</v>
      </c>
      <c r="I121" s="176">
        <v>0</v>
      </c>
      <c r="J121" s="176">
        <v>0</v>
      </c>
      <c r="K121" s="180">
        <v>42870</v>
      </c>
      <c r="L121" s="176" t="s">
        <v>1550</v>
      </c>
      <c r="M121" s="175" t="s">
        <v>1465</v>
      </c>
      <c r="N121" s="175" t="s">
        <v>1453</v>
      </c>
      <c r="O121" s="175" t="s">
        <v>1454</v>
      </c>
      <c r="P121" s="176" t="s">
        <v>1455</v>
      </c>
      <c r="Q121" s="175" t="s">
        <v>1456</v>
      </c>
      <c r="R121" s="176" t="s">
        <v>12</v>
      </c>
      <c r="S121" s="176" t="s">
        <v>1551</v>
      </c>
      <c r="T121" s="176" t="s">
        <v>2010</v>
      </c>
      <c r="U121" s="291" t="str">
        <f t="shared" si="27"/>
        <v>王圆圆</v>
      </c>
      <c r="V121" s="292">
        <f>IF(F121=0,0,SUMIFS('4-咨询师业绩明细表'!K:K,'4-咨询师业绩明细表'!E:E,E121,'4-咨询师业绩明细表'!C:C,B121))</f>
        <v>1</v>
      </c>
      <c r="W121" s="292" t="str">
        <f t="shared" si="28"/>
        <v>何泳希</v>
      </c>
      <c r="X121" s="305">
        <v>1</v>
      </c>
      <c r="Y121" s="323">
        <f t="shared" si="29"/>
        <v>1</v>
      </c>
      <c r="Z121" s="324">
        <f t="shared" si="30"/>
        <v>0</v>
      </c>
      <c r="AA121" s="293">
        <f t="shared" si="31"/>
        <v>10000</v>
      </c>
      <c r="AB121" s="294" t="str">
        <f t="shared" si="32"/>
        <v>新生报读小学3年游学会员</v>
      </c>
      <c r="AC121" s="143" t="str">
        <f t="shared" si="33"/>
        <v>新生</v>
      </c>
      <c r="AD121" s="143" t="str">
        <f t="shared" si="34"/>
        <v>报读</v>
      </c>
      <c r="AE121" s="143" t="str">
        <f t="shared" si="35"/>
        <v>小学</v>
      </c>
      <c r="AF121" s="143" t="str">
        <f t="shared" si="36"/>
        <v>3年</v>
      </c>
      <c r="AG121" s="143" t="str">
        <f t="shared" si="37"/>
        <v>游学会员</v>
      </c>
      <c r="AH121" s="143" t="str">
        <f>IF(AB121="","",VLOOKUP(AF121,Sheet11!E:F,2,0))</f>
        <v>3年</v>
      </c>
      <c r="AI121" s="295" t="str">
        <f>IF(AG121="拼单会员","5年",IF(AB121="","",VLOOKUP(AE121&amp;AH121,Sheet11!$J$3:$K$17,2)))</f>
        <v>2年</v>
      </c>
      <c r="AJ121" s="143" t="str">
        <f t="shared" si="38"/>
        <v>游学会员</v>
      </c>
      <c r="AK121" s="296" t="str">
        <f t="shared" si="39"/>
        <v>2017-05-15</v>
      </c>
      <c r="AL121" s="143" t="str">
        <f t="shared" si="40"/>
        <v>新生</v>
      </c>
      <c r="AM121" s="143" t="str">
        <f t="shared" si="41"/>
        <v>新生</v>
      </c>
      <c r="AN121" s="143" t="str">
        <f t="shared" si="42"/>
        <v>新生游学会员</v>
      </c>
      <c r="AO121" s="143" t="str">
        <f t="shared" si="43"/>
        <v>国际班</v>
      </c>
      <c r="AP121" s="206" t="str">
        <f t="shared" si="44"/>
        <v>新生国际班</v>
      </c>
      <c r="AQ121" s="206" t="str">
        <f>IF(SUMIF('7-市场业绩'!F:F,'3-收据记录表'!U121,'7-市场业绩'!I:I)&gt;0,"学习卡","老结算")</f>
        <v>学习卡</v>
      </c>
      <c r="AR121" s="206" t="str">
        <f t="shared" si="45"/>
        <v>新生游学会员</v>
      </c>
      <c r="AS121" s="243" t="str">
        <f t="shared" si="46"/>
        <v>0</v>
      </c>
      <c r="AT121" s="243" t="str">
        <f t="shared" si="47"/>
        <v/>
      </c>
      <c r="AU121" s="243" t="str">
        <f t="shared" si="48"/>
        <v/>
      </c>
      <c r="AV121" s="243" t="str">
        <f t="shared" si="49"/>
        <v>0</v>
      </c>
      <c r="AZ121" s="299">
        <v>42552</v>
      </c>
      <c r="BK121" s="118" t="s">
        <v>653</v>
      </c>
    </row>
    <row r="122" spans="1:63" ht="15" hidden="1" customHeight="1">
      <c r="A122" s="176" t="s">
        <v>1856</v>
      </c>
      <c r="B122" s="176" t="s">
        <v>1857</v>
      </c>
      <c r="C122" s="175" t="s">
        <v>1603</v>
      </c>
      <c r="D122" s="176" t="s">
        <v>1858</v>
      </c>
      <c r="E122" s="176" t="s">
        <v>1466</v>
      </c>
      <c r="F122" s="184">
        <v>5000</v>
      </c>
      <c r="G122" s="176">
        <v>0</v>
      </c>
      <c r="H122" s="176">
        <v>5000</v>
      </c>
      <c r="I122" s="176">
        <v>0</v>
      </c>
      <c r="J122" s="176">
        <v>0</v>
      </c>
      <c r="K122" s="180">
        <v>42870</v>
      </c>
      <c r="L122" s="176" t="s">
        <v>1550</v>
      </c>
      <c r="M122" s="175" t="s">
        <v>1465</v>
      </c>
      <c r="N122" s="175" t="s">
        <v>1453</v>
      </c>
      <c r="O122" s="175" t="s">
        <v>1454</v>
      </c>
      <c r="P122" s="176" t="s">
        <v>1455</v>
      </c>
      <c r="Q122" s="175" t="s">
        <v>1456</v>
      </c>
      <c r="R122" s="176" t="s">
        <v>12</v>
      </c>
      <c r="S122" s="176" t="s">
        <v>1551</v>
      </c>
      <c r="T122" s="176" t="s">
        <v>2011</v>
      </c>
      <c r="U122" s="291" t="str">
        <f t="shared" si="27"/>
        <v>王圆圆</v>
      </c>
      <c r="V122" s="292">
        <f>IF(F122=0,0,SUMIFS('4-咨询师业绩明细表'!K:K,'4-咨询师业绩明细表'!E:E,E122,'4-咨询师业绩明细表'!C:C,B122))</f>
        <v>101</v>
      </c>
      <c r="W122" s="292" t="str">
        <f t="shared" si="28"/>
        <v>无</v>
      </c>
      <c r="X122" s="305">
        <v>1</v>
      </c>
      <c r="Y122" s="323">
        <f t="shared" si="29"/>
        <v>1</v>
      </c>
      <c r="Z122" s="324">
        <f t="shared" si="30"/>
        <v>0</v>
      </c>
      <c r="AA122" s="293">
        <f t="shared" si="31"/>
        <v>5000</v>
      </c>
      <c r="AB122" s="294" t="str">
        <f t="shared" si="32"/>
        <v>新生报读小学5年国际会员</v>
      </c>
      <c r="AC122" s="143" t="str">
        <f t="shared" si="33"/>
        <v>新生</v>
      </c>
      <c r="AD122" s="143" t="str">
        <f t="shared" si="34"/>
        <v>报读</v>
      </c>
      <c r="AE122" s="143" t="str">
        <f t="shared" si="35"/>
        <v>小学</v>
      </c>
      <c r="AF122" s="143" t="str">
        <f t="shared" si="36"/>
        <v>5年</v>
      </c>
      <c r="AG122" s="143" t="str">
        <f t="shared" si="37"/>
        <v>国际会员</v>
      </c>
      <c r="AH122" s="143" t="str">
        <f>IF(AB122="","",VLOOKUP(AF122,Sheet11!E:F,2,0))</f>
        <v>5年</v>
      </c>
      <c r="AI122" s="295" t="str">
        <f>IF(AG122="拼单会员","5年",IF(AB122="","",VLOOKUP(AE122&amp;AH122,Sheet11!$J$3:$K$17,2)))</f>
        <v>5年</v>
      </c>
      <c r="AJ122" s="143" t="str">
        <f t="shared" si="38"/>
        <v>国际班</v>
      </c>
      <c r="AK122" s="296" t="str">
        <f t="shared" si="39"/>
        <v>2017-05-15</v>
      </c>
      <c r="AL122" s="143" t="str">
        <f t="shared" si="40"/>
        <v>新生</v>
      </c>
      <c r="AM122" s="143" t="str">
        <f t="shared" si="41"/>
        <v>新生</v>
      </c>
      <c r="AN122" s="143" t="str">
        <f t="shared" si="42"/>
        <v>新生小学国际班5年</v>
      </c>
      <c r="AO122" s="143" t="str">
        <f t="shared" si="43"/>
        <v>国际班</v>
      </c>
      <c r="AP122" s="206" t="str">
        <f t="shared" si="44"/>
        <v>新生国际班</v>
      </c>
      <c r="AQ122" s="206" t="str">
        <f>IF(SUMIF('7-市场业绩'!F:F,'3-收据记录表'!U122,'7-市场业绩'!I:I)&gt;0,"学习卡","老结算")</f>
        <v>学习卡</v>
      </c>
      <c r="AR122" s="206" t="str">
        <f t="shared" si="45"/>
        <v>新生小学国际班5年</v>
      </c>
      <c r="AS122" s="243" t="str">
        <f t="shared" si="46"/>
        <v>0</v>
      </c>
      <c r="AT122" s="243" t="str">
        <f t="shared" si="47"/>
        <v/>
      </c>
      <c r="AU122" s="243" t="str">
        <f t="shared" si="48"/>
        <v/>
      </c>
      <c r="AV122" s="243" t="str">
        <f t="shared" si="49"/>
        <v>0</v>
      </c>
      <c r="AZ122" s="299">
        <v>42552</v>
      </c>
      <c r="BK122" s="118" t="s">
        <v>654</v>
      </c>
    </row>
    <row r="123" spans="1:63" ht="15" hidden="1" customHeight="1">
      <c r="A123" s="176" t="s">
        <v>1859</v>
      </c>
      <c r="B123" s="176" t="s">
        <v>1569</v>
      </c>
      <c r="C123" s="175" t="s">
        <v>17</v>
      </c>
      <c r="D123" s="176" t="s">
        <v>1570</v>
      </c>
      <c r="E123" s="176" t="s">
        <v>1134</v>
      </c>
      <c r="F123" s="184">
        <v>3316</v>
      </c>
      <c r="G123" s="176">
        <v>0</v>
      </c>
      <c r="H123" s="176">
        <v>3316</v>
      </c>
      <c r="I123" s="176">
        <v>0</v>
      </c>
      <c r="J123" s="176">
        <v>0</v>
      </c>
      <c r="K123" s="180">
        <v>42863</v>
      </c>
      <c r="L123" s="176" t="s">
        <v>1550</v>
      </c>
      <c r="M123" s="175" t="s">
        <v>1465</v>
      </c>
      <c r="N123" s="175" t="s">
        <v>1453</v>
      </c>
      <c r="O123" s="175" t="s">
        <v>1454</v>
      </c>
      <c r="P123" s="176" t="s">
        <v>1455</v>
      </c>
      <c r="Q123" s="175" t="s">
        <v>1456</v>
      </c>
      <c r="R123" s="176" t="s">
        <v>12</v>
      </c>
      <c r="S123" s="176" t="s">
        <v>1860</v>
      </c>
      <c r="T123" s="176" t="s">
        <v>1981</v>
      </c>
      <c r="U123" s="291" t="str">
        <f t="shared" si="27"/>
        <v>张松煌翟志翔</v>
      </c>
      <c r="V123" s="292">
        <f>IF(F123=0,0,SUMIFS('4-咨询师业绩明细表'!K:K,'4-咨询师业绩明细表'!E:E,E123,'4-咨询师业绩明细表'!C:C,B123))</f>
        <v>48</v>
      </c>
      <c r="W123" s="292" t="str">
        <f t="shared" si="28"/>
        <v>无</v>
      </c>
      <c r="X123" s="305">
        <v>1</v>
      </c>
      <c r="Y123" s="323">
        <f t="shared" si="29"/>
        <v>0</v>
      </c>
      <c r="Z123" s="324">
        <f t="shared" si="30"/>
        <v>0</v>
      </c>
      <c r="AA123" s="293">
        <f t="shared" si="31"/>
        <v>3316</v>
      </c>
      <c r="AB123" s="294" t="str">
        <f t="shared" si="32"/>
        <v>新生报读小学1年国际会员</v>
      </c>
      <c r="AC123" s="143" t="str">
        <f t="shared" si="33"/>
        <v>新生</v>
      </c>
      <c r="AD123" s="143" t="str">
        <f t="shared" si="34"/>
        <v>报读</v>
      </c>
      <c r="AE123" s="143" t="str">
        <f t="shared" si="35"/>
        <v>小学</v>
      </c>
      <c r="AF123" s="143" t="str">
        <f t="shared" si="36"/>
        <v>1年</v>
      </c>
      <c r="AG123" s="143" t="str">
        <f t="shared" si="37"/>
        <v>国际会员</v>
      </c>
      <c r="AH123" s="143" t="str">
        <f>IF(AB123="","",VLOOKUP(AF123,Sheet11!E:F,2,0))</f>
        <v>1年</v>
      </c>
      <c r="AI123" s="295" t="str">
        <f>IF(AG123="拼单会员","5年",IF(AB123="","",VLOOKUP(AE123&amp;AH123,Sheet11!$J$3:$K$17,2)))</f>
        <v>1年</v>
      </c>
      <c r="AJ123" s="143" t="str">
        <f t="shared" si="38"/>
        <v>国际班</v>
      </c>
      <c r="AK123" s="296" t="str">
        <f t="shared" si="39"/>
        <v>2017-05-08</v>
      </c>
      <c r="AL123" s="143" t="str">
        <f t="shared" si="40"/>
        <v>新生</v>
      </c>
      <c r="AM123" s="143" t="str">
        <f t="shared" si="41"/>
        <v>新生</v>
      </c>
      <c r="AN123" s="143" t="str">
        <f t="shared" si="42"/>
        <v>新生小学国际班5年</v>
      </c>
      <c r="AO123" s="143" t="str">
        <f t="shared" si="43"/>
        <v>国际班</v>
      </c>
      <c r="AP123" s="206" t="str">
        <f t="shared" si="44"/>
        <v>新生国际班</v>
      </c>
      <c r="AQ123" s="206" t="str">
        <f>IF(SUMIF('7-市场业绩'!F:F,'3-收据记录表'!U123,'7-市场业绩'!I:I)&gt;0,"学习卡","老结算")</f>
        <v>老结算</v>
      </c>
      <c r="AR123" s="206" t="str">
        <f t="shared" si="45"/>
        <v>新生国际班</v>
      </c>
      <c r="AS123" s="243" t="str">
        <f t="shared" si="46"/>
        <v>0</v>
      </c>
      <c r="AT123" s="243" t="str">
        <f t="shared" si="47"/>
        <v/>
      </c>
      <c r="AU123" s="243" t="str">
        <f t="shared" si="48"/>
        <v/>
      </c>
      <c r="AV123" s="243" t="str">
        <f t="shared" si="49"/>
        <v>0</v>
      </c>
      <c r="AW123" s="115" t="s">
        <v>2006</v>
      </c>
      <c r="AZ123" s="299">
        <v>42552</v>
      </c>
      <c r="BK123" s="118" t="s">
        <v>655</v>
      </c>
    </row>
    <row r="124" spans="1:63" ht="15" hidden="1" customHeight="1">
      <c r="A124" s="176" t="s">
        <v>1861</v>
      </c>
      <c r="B124" s="176" t="s">
        <v>1862</v>
      </c>
      <c r="C124" s="175" t="s">
        <v>17</v>
      </c>
      <c r="D124" s="176" t="s">
        <v>1863</v>
      </c>
      <c r="E124" s="176" t="s">
        <v>1134</v>
      </c>
      <c r="F124" s="184">
        <v>3316</v>
      </c>
      <c r="G124" s="176">
        <v>0</v>
      </c>
      <c r="H124" s="176">
        <v>3316</v>
      </c>
      <c r="I124" s="176">
        <v>0</v>
      </c>
      <c r="J124" s="176">
        <v>0</v>
      </c>
      <c r="K124" s="180">
        <v>42873</v>
      </c>
      <c r="L124" s="176" t="s">
        <v>1550</v>
      </c>
      <c r="M124" s="175" t="s">
        <v>1461</v>
      </c>
      <c r="N124" s="175" t="s">
        <v>1453</v>
      </c>
      <c r="O124" s="175" t="s">
        <v>1454</v>
      </c>
      <c r="P124" s="176" t="s">
        <v>1605</v>
      </c>
      <c r="Q124" s="175" t="s">
        <v>1456</v>
      </c>
      <c r="R124" s="176" t="s">
        <v>12</v>
      </c>
      <c r="S124" s="176" t="s">
        <v>1597</v>
      </c>
      <c r="T124" s="176" t="s">
        <v>1999</v>
      </c>
      <c r="U124" s="291" t="str">
        <f t="shared" si="27"/>
        <v>丁惠媚</v>
      </c>
      <c r="V124" s="292">
        <f>IF(F124=0,0,SUMIFS('4-咨询师业绩明细表'!K:K,'4-咨询师业绩明细表'!E:E,E124,'4-咨询师业绩明细表'!C:C,B124))</f>
        <v>48</v>
      </c>
      <c r="W124" s="292" t="str">
        <f t="shared" si="28"/>
        <v>无</v>
      </c>
      <c r="X124" s="305">
        <v>1</v>
      </c>
      <c r="Y124" s="323">
        <f t="shared" si="29"/>
        <v>0</v>
      </c>
      <c r="Z124" s="324">
        <f t="shared" si="30"/>
        <v>0</v>
      </c>
      <c r="AA124" s="293">
        <f t="shared" si="31"/>
        <v>3316</v>
      </c>
      <c r="AB124" s="294" t="str">
        <f t="shared" si="32"/>
        <v>新生报读小学1年国际会员</v>
      </c>
      <c r="AC124" s="143" t="str">
        <f t="shared" si="33"/>
        <v>新生</v>
      </c>
      <c r="AD124" s="143" t="str">
        <f t="shared" si="34"/>
        <v>报读</v>
      </c>
      <c r="AE124" s="143" t="str">
        <f t="shared" si="35"/>
        <v>小学</v>
      </c>
      <c r="AF124" s="143" t="str">
        <f t="shared" si="36"/>
        <v>1年</v>
      </c>
      <c r="AG124" s="143" t="str">
        <f t="shared" si="37"/>
        <v>国际会员</v>
      </c>
      <c r="AH124" s="143" t="str">
        <f>IF(AB124="","",VLOOKUP(AF124,Sheet11!E:F,2,0))</f>
        <v>1年</v>
      </c>
      <c r="AI124" s="295" t="str">
        <f>IF(AG124="拼单会员","5年",IF(AB124="","",VLOOKUP(AE124&amp;AH124,Sheet11!$J$3:$K$17,2)))</f>
        <v>1年</v>
      </c>
      <c r="AJ124" s="143" t="str">
        <f t="shared" si="38"/>
        <v>国际班</v>
      </c>
      <c r="AK124" s="296" t="str">
        <f t="shared" si="39"/>
        <v>2017-05-18</v>
      </c>
      <c r="AL124" s="143" t="str">
        <f t="shared" si="40"/>
        <v>新生</v>
      </c>
      <c r="AM124" s="143" t="str">
        <f t="shared" si="41"/>
        <v>新生</v>
      </c>
      <c r="AN124" s="143" t="str">
        <f t="shared" si="42"/>
        <v>新生小学国际班5年</v>
      </c>
      <c r="AO124" s="143" t="str">
        <f t="shared" si="43"/>
        <v>国际班</v>
      </c>
      <c r="AP124" s="206" t="str">
        <f t="shared" si="44"/>
        <v>新生国际班</v>
      </c>
      <c r="AQ124" s="206" t="str">
        <f>IF(SUMIF('7-市场业绩'!F:F,'3-收据记录表'!U124,'7-市场业绩'!I:I)&gt;0,"学习卡","老结算")</f>
        <v>学习卡</v>
      </c>
      <c r="AR124" s="206" t="str">
        <f t="shared" si="45"/>
        <v>新生小学国际班5年</v>
      </c>
      <c r="AS124" s="243" t="str">
        <f t="shared" si="46"/>
        <v>0</v>
      </c>
      <c r="AT124" s="243" t="str">
        <f t="shared" si="47"/>
        <v/>
      </c>
      <c r="AU124" s="243" t="str">
        <f t="shared" si="48"/>
        <v/>
      </c>
      <c r="AV124" s="243" t="str">
        <f t="shared" si="49"/>
        <v>0</v>
      </c>
      <c r="AW124" s="115" t="s">
        <v>2006</v>
      </c>
      <c r="AZ124" s="299">
        <v>42552</v>
      </c>
      <c r="BK124" s="118" t="s">
        <v>12</v>
      </c>
    </row>
    <row r="125" spans="1:63" ht="15" hidden="1" customHeight="1">
      <c r="A125" s="176" t="s">
        <v>1864</v>
      </c>
      <c r="B125" s="176" t="s">
        <v>1548</v>
      </c>
      <c r="C125" s="175" t="s">
        <v>17</v>
      </c>
      <c r="D125" s="176" t="s">
        <v>1549</v>
      </c>
      <c r="E125" s="176" t="s">
        <v>1157</v>
      </c>
      <c r="F125" s="184">
        <v>38800</v>
      </c>
      <c r="G125" s="176">
        <v>0</v>
      </c>
      <c r="H125" s="176">
        <v>38800</v>
      </c>
      <c r="I125" s="176">
        <v>0</v>
      </c>
      <c r="J125" s="176">
        <v>0</v>
      </c>
      <c r="K125" s="180">
        <v>42873</v>
      </c>
      <c r="L125" s="176" t="s">
        <v>1550</v>
      </c>
      <c r="M125" s="175" t="s">
        <v>1465</v>
      </c>
      <c r="N125" s="175" t="s">
        <v>12</v>
      </c>
      <c r="O125" s="175" t="s">
        <v>1865</v>
      </c>
      <c r="P125" s="176" t="s">
        <v>1455</v>
      </c>
      <c r="Q125" s="175" t="s">
        <v>1865</v>
      </c>
      <c r="R125" s="176" t="s">
        <v>12</v>
      </c>
      <c r="S125" s="176" t="s">
        <v>1551</v>
      </c>
      <c r="T125" s="176" t="s">
        <v>2013</v>
      </c>
      <c r="U125" s="291" t="str">
        <f t="shared" si="27"/>
        <v>王圆圆</v>
      </c>
      <c r="V125" s="292">
        <f>IF(F125=0,0,SUMIFS('4-咨询师业绩明细表'!K:K,'4-咨询师业绩明细表'!E:E,E125,'4-咨询师业绩明细表'!C:C,B125))</f>
        <v>1</v>
      </c>
      <c r="W125" s="292" t="str">
        <f t="shared" si="28"/>
        <v>何泳希</v>
      </c>
      <c r="X125" s="305"/>
      <c r="Y125" s="323">
        <f t="shared" si="29"/>
        <v>0</v>
      </c>
      <c r="Z125" s="324">
        <f t="shared" si="30"/>
        <v>0</v>
      </c>
      <c r="AA125" s="293">
        <f t="shared" si="31"/>
        <v>38800</v>
      </c>
      <c r="AB125" s="294" t="str">
        <f t="shared" si="32"/>
        <v>新生报读小学3年游学会员</v>
      </c>
      <c r="AC125" s="143" t="str">
        <f t="shared" si="33"/>
        <v>新生</v>
      </c>
      <c r="AD125" s="143" t="str">
        <f t="shared" si="34"/>
        <v>报读</v>
      </c>
      <c r="AE125" s="143" t="str">
        <f t="shared" si="35"/>
        <v>小学</v>
      </c>
      <c r="AF125" s="143" t="str">
        <f t="shared" si="36"/>
        <v>3年</v>
      </c>
      <c r="AG125" s="143" t="str">
        <f t="shared" si="37"/>
        <v>游学会员</v>
      </c>
      <c r="AH125" s="143" t="str">
        <f>IF(AB125="","",VLOOKUP(AF125,Sheet11!E:F,2,0))</f>
        <v>3年</v>
      </c>
      <c r="AI125" s="295" t="str">
        <f>IF(AG125="拼单会员","5年",IF(AB125="","",VLOOKUP(AE125&amp;AH125,Sheet11!$J$3:$K$17,2)))</f>
        <v>2年</v>
      </c>
      <c r="AJ125" s="143" t="str">
        <f t="shared" si="38"/>
        <v>游学会员</v>
      </c>
      <c r="AK125" s="296" t="str">
        <f t="shared" si="39"/>
        <v>2017-05-15</v>
      </c>
      <c r="AL125" s="143" t="str">
        <f t="shared" si="40"/>
        <v>新生</v>
      </c>
      <c r="AM125" s="143" t="str">
        <f t="shared" si="41"/>
        <v>新生</v>
      </c>
      <c r="AN125" s="143" t="str">
        <f t="shared" si="42"/>
        <v>新生游学会员</v>
      </c>
      <c r="AO125" s="143" t="str">
        <f t="shared" si="43"/>
        <v>国际班</v>
      </c>
      <c r="AP125" s="206" t="str">
        <f t="shared" si="44"/>
        <v>新生国际班</v>
      </c>
      <c r="AQ125" s="206" t="str">
        <f>IF(SUMIF('7-市场业绩'!F:F,'3-收据记录表'!U125,'7-市场业绩'!I:I)&gt;0,"学习卡","老结算")</f>
        <v>学习卡</v>
      </c>
      <c r="AR125" s="206" t="str">
        <f t="shared" si="45"/>
        <v>新生游学会员</v>
      </c>
      <c r="AS125" s="243" t="str">
        <f t="shared" si="46"/>
        <v>0</v>
      </c>
      <c r="AT125" s="243" t="str">
        <f t="shared" si="47"/>
        <v/>
      </c>
      <c r="AU125" s="243" t="str">
        <f t="shared" si="48"/>
        <v/>
      </c>
      <c r="AV125" s="243" t="str">
        <f t="shared" si="49"/>
        <v>0</v>
      </c>
      <c r="AZ125" s="299">
        <v>42552</v>
      </c>
      <c r="BK125" s="118" t="s">
        <v>532</v>
      </c>
    </row>
    <row r="126" spans="1:63" ht="15" hidden="1" customHeight="1">
      <c r="A126" s="176" t="s">
        <v>1866</v>
      </c>
      <c r="B126" s="176" t="s">
        <v>1857</v>
      </c>
      <c r="C126" s="175" t="s">
        <v>1603</v>
      </c>
      <c r="D126" s="176" t="s">
        <v>1858</v>
      </c>
      <c r="E126" s="176" t="s">
        <v>1466</v>
      </c>
      <c r="F126" s="184">
        <v>20000</v>
      </c>
      <c r="G126" s="176">
        <v>0</v>
      </c>
      <c r="H126" s="176">
        <v>20000</v>
      </c>
      <c r="I126" s="176">
        <v>0</v>
      </c>
      <c r="J126" s="176">
        <v>0</v>
      </c>
      <c r="K126" s="180">
        <v>42873</v>
      </c>
      <c r="L126" s="176" t="s">
        <v>1550</v>
      </c>
      <c r="M126" s="175" t="s">
        <v>1465</v>
      </c>
      <c r="N126" s="175" t="s">
        <v>12</v>
      </c>
      <c r="O126" s="175" t="s">
        <v>1865</v>
      </c>
      <c r="P126" s="176" t="s">
        <v>1455</v>
      </c>
      <c r="Q126" s="175" t="s">
        <v>1865</v>
      </c>
      <c r="R126" s="176" t="s">
        <v>12</v>
      </c>
      <c r="S126" s="176" t="s">
        <v>1551</v>
      </c>
      <c r="T126" s="176" t="s">
        <v>2012</v>
      </c>
      <c r="U126" s="291" t="str">
        <f t="shared" si="27"/>
        <v>王圆圆</v>
      </c>
      <c r="V126" s="292">
        <f>IF(F126=0,0,SUMIFS('4-咨询师业绩明细表'!K:K,'4-咨询师业绩明细表'!E:E,E126,'4-咨询师业绩明细表'!C:C,B126))</f>
        <v>101</v>
      </c>
      <c r="W126" s="292" t="str">
        <f t="shared" si="28"/>
        <v>无</v>
      </c>
      <c r="X126" s="305"/>
      <c r="Y126" s="323">
        <f t="shared" si="29"/>
        <v>0</v>
      </c>
      <c r="Z126" s="324">
        <f t="shared" si="30"/>
        <v>0</v>
      </c>
      <c r="AA126" s="293">
        <f t="shared" si="31"/>
        <v>20000</v>
      </c>
      <c r="AB126" s="294" t="str">
        <f t="shared" si="32"/>
        <v>新生报读小学5年国际会员</v>
      </c>
      <c r="AC126" s="143" t="str">
        <f t="shared" si="33"/>
        <v>新生</v>
      </c>
      <c r="AD126" s="143" t="str">
        <f t="shared" si="34"/>
        <v>报读</v>
      </c>
      <c r="AE126" s="143" t="str">
        <f t="shared" si="35"/>
        <v>小学</v>
      </c>
      <c r="AF126" s="143" t="str">
        <f t="shared" si="36"/>
        <v>5年</v>
      </c>
      <c r="AG126" s="143" t="str">
        <f t="shared" si="37"/>
        <v>国际会员</v>
      </c>
      <c r="AH126" s="143" t="str">
        <f>IF(AB126="","",VLOOKUP(AF126,Sheet11!E:F,2,0))</f>
        <v>5年</v>
      </c>
      <c r="AI126" s="295" t="str">
        <f>IF(AG126="拼单会员","5年",IF(AB126="","",VLOOKUP(AE126&amp;AH126,Sheet11!$J$3:$K$17,2)))</f>
        <v>5年</v>
      </c>
      <c r="AJ126" s="143" t="str">
        <f t="shared" si="38"/>
        <v>国际班</v>
      </c>
      <c r="AK126" s="296" t="str">
        <f t="shared" si="39"/>
        <v>2017-05-15</v>
      </c>
      <c r="AL126" s="143" t="str">
        <f t="shared" si="40"/>
        <v>新生</v>
      </c>
      <c r="AM126" s="143" t="str">
        <f t="shared" si="41"/>
        <v>新生</v>
      </c>
      <c r="AN126" s="143" t="str">
        <f t="shared" si="42"/>
        <v>新生小学国际班5年</v>
      </c>
      <c r="AO126" s="143" t="str">
        <f t="shared" si="43"/>
        <v>国际班</v>
      </c>
      <c r="AP126" s="206" t="str">
        <f t="shared" si="44"/>
        <v>新生国际班</v>
      </c>
      <c r="AQ126" s="206" t="str">
        <f>IF(SUMIF('7-市场业绩'!F:F,'3-收据记录表'!U126,'7-市场业绩'!I:I)&gt;0,"学习卡","老结算")</f>
        <v>学习卡</v>
      </c>
      <c r="AR126" s="206" t="str">
        <f t="shared" si="45"/>
        <v>新生小学国际班5年</v>
      </c>
      <c r="AS126" s="243" t="str">
        <f t="shared" si="46"/>
        <v>0</v>
      </c>
      <c r="AT126" s="243" t="str">
        <f t="shared" si="47"/>
        <v/>
      </c>
      <c r="AU126" s="243" t="str">
        <f t="shared" si="48"/>
        <v/>
      </c>
      <c r="AV126" s="243" t="str">
        <f t="shared" si="49"/>
        <v>0</v>
      </c>
      <c r="AZ126" s="299">
        <v>42552</v>
      </c>
      <c r="BK126" s="118" t="s">
        <v>656</v>
      </c>
    </row>
    <row r="127" spans="1:63" ht="15" hidden="1" customHeight="1">
      <c r="A127" s="176" t="s">
        <v>1867</v>
      </c>
      <c r="B127" s="176" t="s">
        <v>1853</v>
      </c>
      <c r="C127" s="175" t="s">
        <v>1258</v>
      </c>
      <c r="D127" s="176" t="s">
        <v>1854</v>
      </c>
      <c r="E127" s="176" t="s">
        <v>1157</v>
      </c>
      <c r="F127" s="184">
        <v>38800</v>
      </c>
      <c r="G127" s="176">
        <v>0</v>
      </c>
      <c r="H127" s="176">
        <v>38800</v>
      </c>
      <c r="I127" s="176">
        <v>0</v>
      </c>
      <c r="J127" s="176">
        <v>0</v>
      </c>
      <c r="K127" s="180">
        <v>42873</v>
      </c>
      <c r="L127" s="176" t="s">
        <v>1550</v>
      </c>
      <c r="M127" s="175" t="s">
        <v>1465</v>
      </c>
      <c r="N127" s="175" t="s">
        <v>12</v>
      </c>
      <c r="O127" s="175" t="s">
        <v>1865</v>
      </c>
      <c r="P127" s="176" t="s">
        <v>1455</v>
      </c>
      <c r="Q127" s="175" t="s">
        <v>1865</v>
      </c>
      <c r="R127" s="176" t="s">
        <v>12</v>
      </c>
      <c r="S127" s="176" t="s">
        <v>1551</v>
      </c>
      <c r="T127" s="176" t="s">
        <v>1868</v>
      </c>
      <c r="U127" s="291" t="str">
        <f t="shared" si="27"/>
        <v>王圆圆</v>
      </c>
      <c r="V127" s="292">
        <f>IF(F127=0,0,SUMIFS('4-咨询师业绩明细表'!K:K,'4-咨询师业绩明细表'!E:E,E127,'4-咨询师业绩明细表'!C:C,B127))</f>
        <v>1</v>
      </c>
      <c r="W127" s="292" t="str">
        <f t="shared" si="28"/>
        <v>何垚均</v>
      </c>
      <c r="X127" s="305"/>
      <c r="Y127" s="323">
        <f t="shared" si="29"/>
        <v>0</v>
      </c>
      <c r="Z127" s="324">
        <f t="shared" si="30"/>
        <v>0</v>
      </c>
      <c r="AA127" s="293">
        <f t="shared" si="31"/>
        <v>38800</v>
      </c>
      <c r="AB127" s="294" t="str">
        <f t="shared" si="32"/>
        <v>新生报读小学3年游学会员</v>
      </c>
      <c r="AC127" s="143" t="str">
        <f t="shared" si="33"/>
        <v>新生</v>
      </c>
      <c r="AD127" s="143" t="str">
        <f t="shared" si="34"/>
        <v>报读</v>
      </c>
      <c r="AE127" s="143" t="str">
        <f t="shared" si="35"/>
        <v>小学</v>
      </c>
      <c r="AF127" s="143" t="str">
        <f t="shared" si="36"/>
        <v>3年</v>
      </c>
      <c r="AG127" s="143" t="str">
        <f t="shared" si="37"/>
        <v>游学会员</v>
      </c>
      <c r="AH127" s="143" t="str">
        <f>IF(AB127="","",VLOOKUP(AF127,Sheet11!E:F,2,0))</f>
        <v>3年</v>
      </c>
      <c r="AI127" s="295" t="str">
        <f>IF(AG127="拼单会员","5年",IF(AB127="","",VLOOKUP(AE127&amp;AH127,Sheet11!$J$3:$K$17,2)))</f>
        <v>2年</v>
      </c>
      <c r="AJ127" s="143" t="str">
        <f t="shared" si="38"/>
        <v>游学会员</v>
      </c>
      <c r="AK127" s="296" t="str">
        <f t="shared" si="39"/>
        <v>2017-05-15</v>
      </c>
      <c r="AL127" s="143" t="str">
        <f t="shared" si="40"/>
        <v>新生</v>
      </c>
      <c r="AM127" s="143" t="str">
        <f t="shared" si="41"/>
        <v>新生</v>
      </c>
      <c r="AN127" s="143" t="str">
        <f t="shared" si="42"/>
        <v>新生游学会员</v>
      </c>
      <c r="AO127" s="143" t="str">
        <f t="shared" si="43"/>
        <v>国际班</v>
      </c>
      <c r="AP127" s="206" t="str">
        <f t="shared" si="44"/>
        <v>新生国际班</v>
      </c>
      <c r="AQ127" s="206" t="str">
        <f>IF(SUMIF('7-市场业绩'!F:F,'3-收据记录表'!U127,'7-市场业绩'!I:I)&gt;0,"学习卡","老结算")</f>
        <v>学习卡</v>
      </c>
      <c r="AR127" s="206" t="str">
        <f t="shared" si="45"/>
        <v>新生游学会员</v>
      </c>
      <c r="AS127" s="243" t="str">
        <f t="shared" si="46"/>
        <v>0</v>
      </c>
      <c r="AT127" s="243" t="str">
        <f t="shared" si="47"/>
        <v/>
      </c>
      <c r="AU127" s="243" t="str">
        <f t="shared" si="48"/>
        <v/>
      </c>
      <c r="AV127" s="243" t="str">
        <f t="shared" si="49"/>
        <v>0</v>
      </c>
      <c r="AZ127" s="299">
        <v>42552</v>
      </c>
      <c r="BK127" s="118" t="s">
        <v>657</v>
      </c>
    </row>
    <row r="128" spans="1:63" ht="15" hidden="1" customHeight="1">
      <c r="A128" s="176" t="s">
        <v>1869</v>
      </c>
      <c r="B128" s="176" t="s">
        <v>1853</v>
      </c>
      <c r="C128" s="175" t="s">
        <v>1258</v>
      </c>
      <c r="D128" s="176" t="s">
        <v>1854</v>
      </c>
      <c r="E128" s="176" t="s">
        <v>1466</v>
      </c>
      <c r="F128" s="184">
        <v>960</v>
      </c>
      <c r="G128" s="176">
        <v>0</v>
      </c>
      <c r="H128" s="176">
        <v>960</v>
      </c>
      <c r="I128" s="176">
        <v>0</v>
      </c>
      <c r="J128" s="176">
        <v>0</v>
      </c>
      <c r="K128" s="180">
        <v>42873</v>
      </c>
      <c r="L128" s="176" t="s">
        <v>1550</v>
      </c>
      <c r="M128" s="175" t="s">
        <v>1465</v>
      </c>
      <c r="N128" s="175" t="s">
        <v>1453</v>
      </c>
      <c r="O128" s="175" t="s">
        <v>1454</v>
      </c>
      <c r="P128" s="176" t="s">
        <v>1455</v>
      </c>
      <c r="Q128" s="175" t="s">
        <v>1456</v>
      </c>
      <c r="R128" s="176" t="s">
        <v>12</v>
      </c>
      <c r="S128" s="176" t="s">
        <v>1551</v>
      </c>
      <c r="T128" s="176" t="s">
        <v>2000</v>
      </c>
      <c r="U128" s="291" t="str">
        <f t="shared" si="27"/>
        <v>王圆圆</v>
      </c>
      <c r="V128" s="292">
        <f>IF(F128=0,0,SUMIFS('4-咨询师业绩明细表'!K:K,'4-咨询师业绩明细表'!E:E,E128,'4-咨询师业绩明细表'!C:C,B128))</f>
        <v>21</v>
      </c>
      <c r="W128" s="292" t="str">
        <f t="shared" si="28"/>
        <v>何垚均</v>
      </c>
      <c r="X128" s="305"/>
      <c r="Y128" s="323">
        <f t="shared" si="29"/>
        <v>0</v>
      </c>
      <c r="Z128" s="324">
        <f t="shared" si="30"/>
        <v>0</v>
      </c>
      <c r="AA128" s="293">
        <f t="shared" si="31"/>
        <v>960</v>
      </c>
      <c r="AB128" s="294" t="str">
        <f t="shared" si="32"/>
        <v>新生报读幼儿1年国际会员</v>
      </c>
      <c r="AC128" s="143" t="str">
        <f t="shared" si="33"/>
        <v>新生</v>
      </c>
      <c r="AD128" s="143" t="str">
        <f t="shared" si="34"/>
        <v>报读</v>
      </c>
      <c r="AE128" s="143" t="str">
        <f t="shared" si="35"/>
        <v>幼儿</v>
      </c>
      <c r="AF128" s="143" t="str">
        <f t="shared" si="36"/>
        <v>1年</v>
      </c>
      <c r="AG128" s="143" t="str">
        <f t="shared" si="37"/>
        <v>国际会员</v>
      </c>
      <c r="AH128" s="143" t="str">
        <f>IF(AB128="","",VLOOKUP(AF128,Sheet11!E:F,2,0))</f>
        <v>1年</v>
      </c>
      <c r="AI128" s="295" t="str">
        <f>IF(AG128="拼单会员","5年",IF(AB128="","",VLOOKUP(AE128&amp;AH128,Sheet11!$J$3:$K$17,2)))</f>
        <v>1年</v>
      </c>
      <c r="AJ128" s="143" t="str">
        <f t="shared" si="38"/>
        <v>国际班</v>
      </c>
      <c r="AK128" s="296" t="str">
        <f t="shared" si="39"/>
        <v>2017-05-18</v>
      </c>
      <c r="AL128" s="143" t="str">
        <f t="shared" si="40"/>
        <v>新生</v>
      </c>
      <c r="AM128" s="143" t="str">
        <f t="shared" si="41"/>
        <v>新生</v>
      </c>
      <c r="AN128" s="143" t="str">
        <f t="shared" si="42"/>
        <v>新生小学国际班5年</v>
      </c>
      <c r="AO128" s="143" t="str">
        <f t="shared" si="43"/>
        <v>国际班</v>
      </c>
      <c r="AP128" s="206" t="str">
        <f t="shared" si="44"/>
        <v>新生国际班</v>
      </c>
      <c r="AQ128" s="206" t="str">
        <f>IF(SUMIF('7-市场业绩'!F:F,'3-收据记录表'!U128,'7-市场业绩'!I:I)&gt;0,"学习卡","老结算")</f>
        <v>学习卡</v>
      </c>
      <c r="AR128" s="206" t="str">
        <f t="shared" si="45"/>
        <v>新生小学国际班5年</v>
      </c>
      <c r="AS128" s="243" t="str">
        <f t="shared" si="46"/>
        <v>0</v>
      </c>
      <c r="AT128" s="243" t="str">
        <f t="shared" si="47"/>
        <v/>
      </c>
      <c r="AU128" s="243" t="str">
        <f t="shared" si="48"/>
        <v/>
      </c>
      <c r="AV128" s="243" t="str">
        <f t="shared" si="49"/>
        <v>0</v>
      </c>
      <c r="AW128" s="115" t="s">
        <v>2006</v>
      </c>
      <c r="AZ128" s="299">
        <v>42552</v>
      </c>
      <c r="BK128" s="118" t="s">
        <v>658</v>
      </c>
    </row>
    <row r="129" spans="1:63" ht="15" hidden="1" customHeight="1">
      <c r="A129" s="176" t="s">
        <v>1870</v>
      </c>
      <c r="B129" s="176" t="s">
        <v>1857</v>
      </c>
      <c r="C129" s="175" t="s">
        <v>1603</v>
      </c>
      <c r="D129" s="176" t="s">
        <v>1858</v>
      </c>
      <c r="E129" s="176" t="s">
        <v>1466</v>
      </c>
      <c r="F129" s="184">
        <v>960</v>
      </c>
      <c r="G129" s="176">
        <v>0</v>
      </c>
      <c r="H129" s="176">
        <v>960</v>
      </c>
      <c r="I129" s="176">
        <v>0</v>
      </c>
      <c r="J129" s="176">
        <v>0</v>
      </c>
      <c r="K129" s="180">
        <v>42873</v>
      </c>
      <c r="L129" s="176" t="s">
        <v>1550</v>
      </c>
      <c r="M129" s="175" t="s">
        <v>1465</v>
      </c>
      <c r="N129" s="175" t="s">
        <v>1453</v>
      </c>
      <c r="O129" s="175" t="s">
        <v>1454</v>
      </c>
      <c r="P129" s="176" t="s">
        <v>1455</v>
      </c>
      <c r="Q129" s="309" t="s">
        <v>2008</v>
      </c>
      <c r="R129" s="176" t="s">
        <v>12</v>
      </c>
      <c r="S129" s="176" t="s">
        <v>1551</v>
      </c>
      <c r="T129" s="176" t="s">
        <v>2001</v>
      </c>
      <c r="U129" s="291" t="str">
        <f t="shared" si="27"/>
        <v>王圆圆</v>
      </c>
      <c r="V129" s="292">
        <f>IF(F129=0,0,SUMIFS('4-咨询师业绩明细表'!K:K,'4-咨询师业绩明细表'!E:E,E129,'4-咨询师业绩明细表'!C:C,B129))</f>
        <v>101</v>
      </c>
      <c r="W129" s="292" t="str">
        <f t="shared" si="28"/>
        <v>何泳希</v>
      </c>
      <c r="X129" s="305"/>
      <c r="Y129" s="323">
        <f t="shared" si="29"/>
        <v>0</v>
      </c>
      <c r="Z129" s="324">
        <f t="shared" si="30"/>
        <v>0</v>
      </c>
      <c r="AA129" s="293">
        <f t="shared" si="31"/>
        <v>960</v>
      </c>
      <c r="AB129" s="294" t="str">
        <f t="shared" si="32"/>
        <v>新生报读幼儿1年国际会员</v>
      </c>
      <c r="AC129" s="143" t="str">
        <f t="shared" si="33"/>
        <v>新生</v>
      </c>
      <c r="AD129" s="143" t="str">
        <f t="shared" si="34"/>
        <v>报读</v>
      </c>
      <c r="AE129" s="143" t="str">
        <f t="shared" si="35"/>
        <v>幼儿</v>
      </c>
      <c r="AF129" s="143" t="str">
        <f t="shared" si="36"/>
        <v>1年</v>
      </c>
      <c r="AG129" s="143" t="str">
        <f t="shared" si="37"/>
        <v>国际会员</v>
      </c>
      <c r="AH129" s="143" t="str">
        <f>IF(AB129="","",VLOOKUP(AF129,Sheet11!E:F,2,0))</f>
        <v>1年</v>
      </c>
      <c r="AI129" s="295" t="str">
        <f>IF(AG129="拼单会员","5年",IF(AB129="","",VLOOKUP(AE129&amp;AH129,Sheet11!$J$3:$K$17,2)))</f>
        <v>1年</v>
      </c>
      <c r="AJ129" s="143" t="str">
        <f t="shared" si="38"/>
        <v>国际班</v>
      </c>
      <c r="AK129" s="296" t="str">
        <f t="shared" si="39"/>
        <v>2017-05-10</v>
      </c>
      <c r="AL129" s="143" t="str">
        <f t="shared" si="40"/>
        <v>新生</v>
      </c>
      <c r="AM129" s="143" t="str">
        <f t="shared" si="41"/>
        <v>新生</v>
      </c>
      <c r="AN129" s="143" t="str">
        <f t="shared" si="42"/>
        <v>新生小学国际班5年</v>
      </c>
      <c r="AO129" s="143" t="str">
        <f t="shared" si="43"/>
        <v>国际班</v>
      </c>
      <c r="AP129" s="206" t="str">
        <f t="shared" si="44"/>
        <v>新生国际班</v>
      </c>
      <c r="AQ129" s="206" t="str">
        <f>IF(SUMIF('7-市场业绩'!F:F,'3-收据记录表'!U129,'7-市场业绩'!I:I)&gt;0,"学习卡","老结算")</f>
        <v>学习卡</v>
      </c>
      <c r="AR129" s="206" t="str">
        <f t="shared" si="45"/>
        <v>新生小学国际班5年</v>
      </c>
      <c r="AS129" s="243" t="str">
        <f t="shared" si="46"/>
        <v>0</v>
      </c>
      <c r="AT129" s="243" t="str">
        <f t="shared" si="47"/>
        <v>2017-09-01</v>
      </c>
      <c r="AU129" s="243" t="str">
        <f t="shared" si="48"/>
        <v>2018-09-01</v>
      </c>
      <c r="AV129" s="243" t="str">
        <f t="shared" si="49"/>
        <v>0</v>
      </c>
      <c r="AW129" s="115" t="s">
        <v>2006</v>
      </c>
      <c r="AZ129" s="299">
        <v>42552</v>
      </c>
      <c r="BK129" s="118" t="s">
        <v>659</v>
      </c>
    </row>
    <row r="130" spans="1:63" ht="15" hidden="1" customHeight="1">
      <c r="A130" s="176" t="s">
        <v>1871</v>
      </c>
      <c r="B130" s="176" t="s">
        <v>1548</v>
      </c>
      <c r="C130" s="175" t="s">
        <v>17</v>
      </c>
      <c r="D130" s="176" t="s">
        <v>1549</v>
      </c>
      <c r="E130" s="176" t="s">
        <v>1134</v>
      </c>
      <c r="F130" s="184">
        <v>3316</v>
      </c>
      <c r="G130" s="176">
        <v>0</v>
      </c>
      <c r="H130" s="176">
        <v>3316</v>
      </c>
      <c r="I130" s="176">
        <v>0</v>
      </c>
      <c r="J130" s="176">
        <v>0</v>
      </c>
      <c r="K130" s="180">
        <v>42873</v>
      </c>
      <c r="L130" s="176" t="s">
        <v>1550</v>
      </c>
      <c r="M130" s="175" t="s">
        <v>1465</v>
      </c>
      <c r="N130" s="175" t="s">
        <v>1453</v>
      </c>
      <c r="O130" s="175" t="s">
        <v>1454</v>
      </c>
      <c r="P130" s="176" t="s">
        <v>1455</v>
      </c>
      <c r="Q130" s="175" t="s">
        <v>1456</v>
      </c>
      <c r="R130" s="176" t="s">
        <v>12</v>
      </c>
      <c r="S130" s="176" t="s">
        <v>1551</v>
      </c>
      <c r="T130" s="176" t="s">
        <v>2002</v>
      </c>
      <c r="U130" s="291" t="str">
        <f t="shared" si="27"/>
        <v>王圆圆</v>
      </c>
      <c r="V130" s="292">
        <f>IF(F130=0,0,SUMIFS('4-咨询师业绩明细表'!K:K,'4-咨询师业绩明细表'!E:E,E130,'4-咨询师业绩明细表'!C:C,B130))</f>
        <v>0</v>
      </c>
      <c r="W130" s="292" t="str">
        <f t="shared" si="28"/>
        <v>无</v>
      </c>
      <c r="X130" s="305"/>
      <c r="Y130" s="323">
        <f t="shared" si="29"/>
        <v>0</v>
      </c>
      <c r="Z130" s="324">
        <f t="shared" si="30"/>
        <v>0</v>
      </c>
      <c r="AA130" s="293">
        <f t="shared" si="31"/>
        <v>3316</v>
      </c>
      <c r="AB130" s="294" t="str">
        <f t="shared" si="32"/>
        <v>新生报读小学1年国际会员</v>
      </c>
      <c r="AC130" s="143" t="str">
        <f t="shared" si="33"/>
        <v>新生</v>
      </c>
      <c r="AD130" s="143" t="str">
        <f t="shared" si="34"/>
        <v>报读</v>
      </c>
      <c r="AE130" s="143" t="str">
        <f t="shared" si="35"/>
        <v>小学</v>
      </c>
      <c r="AF130" s="143" t="str">
        <f t="shared" si="36"/>
        <v>1年</v>
      </c>
      <c r="AG130" s="143" t="str">
        <f t="shared" si="37"/>
        <v>国际会员</v>
      </c>
      <c r="AH130" s="143" t="str">
        <f>IF(AB130="","",VLOOKUP(AF130,Sheet11!E:F,2,0))</f>
        <v>1年</v>
      </c>
      <c r="AI130" s="295" t="str">
        <f>IF(AG130="拼单会员","5年",IF(AB130="","",VLOOKUP(AE130&amp;AH130,Sheet11!$J$3:$K$17,2)))</f>
        <v>1年</v>
      </c>
      <c r="AJ130" s="143" t="str">
        <f t="shared" si="38"/>
        <v>国际班</v>
      </c>
      <c r="AK130" s="296" t="str">
        <f t="shared" si="39"/>
        <v>2017-05-18</v>
      </c>
      <c r="AL130" s="143" t="str">
        <f t="shared" si="40"/>
        <v>新生</v>
      </c>
      <c r="AM130" s="143" t="str">
        <f t="shared" si="41"/>
        <v>新生</v>
      </c>
      <c r="AN130" s="143" t="str">
        <f t="shared" si="42"/>
        <v>新生小学国际班5年</v>
      </c>
      <c r="AO130" s="143" t="str">
        <f t="shared" si="43"/>
        <v>国际班</v>
      </c>
      <c r="AP130" s="206" t="str">
        <f t="shared" si="44"/>
        <v>新生国际班</v>
      </c>
      <c r="AQ130" s="206" t="str">
        <f>IF(SUMIF('7-市场业绩'!F:F,'3-收据记录表'!U130,'7-市场业绩'!I:I)&gt;0,"学习卡","老结算")</f>
        <v>学习卡</v>
      </c>
      <c r="AR130" s="206" t="str">
        <f t="shared" si="45"/>
        <v>新生小学国际班5年</v>
      </c>
      <c r="AS130" s="243" t="str">
        <f t="shared" si="46"/>
        <v>0</v>
      </c>
      <c r="AT130" s="243" t="str">
        <f t="shared" si="47"/>
        <v/>
      </c>
      <c r="AU130" s="243" t="str">
        <f t="shared" si="48"/>
        <v/>
      </c>
      <c r="AV130" s="243" t="str">
        <f t="shared" si="49"/>
        <v>0</v>
      </c>
      <c r="AW130" s="115" t="s">
        <v>2006</v>
      </c>
      <c r="AZ130" s="299">
        <v>42552</v>
      </c>
      <c r="BK130" s="118" t="s">
        <v>660</v>
      </c>
    </row>
    <row r="131" spans="1:63" ht="15" hidden="1" customHeight="1">
      <c r="A131" s="176" t="s">
        <v>1872</v>
      </c>
      <c r="B131" s="176" t="s">
        <v>1585</v>
      </c>
      <c r="C131" s="175" t="s">
        <v>17</v>
      </c>
      <c r="D131" s="176" t="s">
        <v>1586</v>
      </c>
      <c r="E131" s="176" t="s">
        <v>1141</v>
      </c>
      <c r="F131" s="184">
        <v>3316</v>
      </c>
      <c r="G131" s="176">
        <v>0</v>
      </c>
      <c r="H131" s="176">
        <v>3316</v>
      </c>
      <c r="I131" s="176">
        <v>0</v>
      </c>
      <c r="J131" s="176">
        <v>0</v>
      </c>
      <c r="K131" s="180">
        <v>42874</v>
      </c>
      <c r="L131" s="176" t="s">
        <v>1550</v>
      </c>
      <c r="M131" s="175" t="s">
        <v>1465</v>
      </c>
      <c r="N131" s="175" t="s">
        <v>1453</v>
      </c>
      <c r="O131" s="175" t="s">
        <v>1454</v>
      </c>
      <c r="P131" s="176" t="s">
        <v>1455</v>
      </c>
      <c r="Q131" s="175" t="s">
        <v>1456</v>
      </c>
      <c r="R131" s="176" t="s">
        <v>12</v>
      </c>
      <c r="S131" s="176" t="s">
        <v>1457</v>
      </c>
      <c r="T131" s="176" t="s">
        <v>2003</v>
      </c>
      <c r="U131" s="291" t="str">
        <f t="shared" ref="U131:U194" si="50">SUBSTITUTE(SUBSTITUTE(SUBSTITUTE(SUBSTITUTE(SUBSTITUTE(SUBSTITUTE(S131,"(主签单人)",""),"(03-客户接待员)",""),"（金牌）",""),"（会员学员）",""),"金牌",""),"金牌学员","")</f>
        <v>张松煌</v>
      </c>
      <c r="V131" s="292">
        <f>IF(F131=0,0,SUMIFS('4-咨询师业绩明细表'!K:K,'4-咨询师业绩明细表'!E:E,E131,'4-咨询师业绩明细表'!C:C,B131))</f>
        <v>48</v>
      </c>
      <c r="W131" s="292" t="str">
        <f t="shared" ref="W131:W194" si="51">IF(AB131="","",MID(T131,FIND("@",SUBSTITUTE(T131,"／","@",6))+5,FIND("@",SUBSTITUTE(T131,"／","@",7))-FIND("@",SUBSTITUTE(T131,"／","@",6))-5))</f>
        <v>无</v>
      </c>
      <c r="X131" s="305">
        <v>1</v>
      </c>
      <c r="Y131" s="323">
        <f t="shared" ref="Y131:Y194" si="52">IFERROR(VALUE(MID(T131,FIND("@",SUBSTITUTE(T131,"：","@",1))+1,FIND("@",SUBSTITUTE(T131,"）","@",1))-FIND("@",SUBSTITUTE(T131,"：","@",1))-1)),0)</f>
        <v>0</v>
      </c>
      <c r="Z131" s="324">
        <f t="shared" ref="Z131:Z194" si="53">IFERROR(IF(AND(IFERROR(FIND("预缴定金",T131),0)=0,E131=""),F131,VALUE(MID(T131,FIND("@",SUBSTITUTE(T131,"：","@",2))+1,FIND("@",SUBSTITUTE(T131,"）","@",2))-FIND("@",SUBSTITUTE(T131,"：","@",2))-1))),0)</f>
        <v>0</v>
      </c>
      <c r="AA131" s="293">
        <f t="shared" ref="AA131:AA194" si="54">F131-Z131</f>
        <v>3316</v>
      </c>
      <c r="AB131" s="294" t="str">
        <f t="shared" ref="AB131:AB194" si="55">IF(OR(O131="退费",O131="结转",P131="",P131="结转学费",P131="老带新返现"),"",IF(OR(AA131&lt;=0,AND(IFERROR(FIND("预缴定金",T131),0)=0,E131="")),"",LEFT(T131,FIND("／",T131)-1)))</f>
        <v>新生报读小学1年国际会员</v>
      </c>
      <c r="AC131" s="143" t="str">
        <f t="shared" ref="AC131:AC194" si="56">LEFT(T131,2)</f>
        <v>新生</v>
      </c>
      <c r="AD131" s="143" t="str">
        <f t="shared" ref="AD131:AD194" si="57">MID(T131,3,2)</f>
        <v>报读</v>
      </c>
      <c r="AE131" s="143" t="str">
        <f t="shared" ref="AE131:AE194" si="58">MID(T131,5,2)</f>
        <v>小学</v>
      </c>
      <c r="AF131" s="143" t="str">
        <f t="shared" ref="AF131:AF194" si="59">IF(AB131="","",MIDB(AB131,SEARCHB("?",AB131),2*LEN(AB131)-LENB(AB131)+2))</f>
        <v>1年</v>
      </c>
      <c r="AG131" s="143" t="str">
        <f t="shared" ref="AG131:AG194" si="60">IF(AB131="","",RIGHT(MIDB(AB131,SEARCHB("?",AB131),20),LENB(MIDB(AB131,SEARCHB("?",AB131),20))-LEN(MIDB(AB131,SEARCHB("?",AB131),20))-1))</f>
        <v>国际会员</v>
      </c>
      <c r="AH131" s="143" t="str">
        <f>IF(AB131="","",VLOOKUP(AF131,Sheet11!E:F,2,0))</f>
        <v>1年</v>
      </c>
      <c r="AI131" s="295" t="str">
        <f>IF(AG131="拼单会员","5年",IF(AB131="","",VLOOKUP(AE131&amp;AH131,Sheet11!$J$3:$K$17,2)))</f>
        <v>1年</v>
      </c>
      <c r="AJ131" s="143" t="str">
        <f t="shared" ref="AJ131:AJ194" si="61">IF(AB131="","",VLOOKUP(AG131,BH:BI,2,0))</f>
        <v>国际班</v>
      </c>
      <c r="AK131" s="296" t="str">
        <f t="shared" ref="AK131:AK194" si="62">IF(AB131="","",MID(T131,FIND("@",SUBSTITUTE(T131,"／","@",5))+8,10))</f>
        <v>2017-05-19</v>
      </c>
      <c r="AL131" s="143" t="str">
        <f t="shared" ref="AL131:AL194" si="63">IF(AB131="","",IF(AC131="新生","新生",IF((AK131-$AZ$2)&gt;0,"1年追补","老生")))</f>
        <v>新生</v>
      </c>
      <c r="AM131" s="143" t="str">
        <f t="shared" ref="AM131:AM194" si="64">IF(AB131="","",IF(OR(AL131="新生",AL131="1年追补"),"新生","老生"))</f>
        <v>新生</v>
      </c>
      <c r="AN131" s="143" t="str">
        <f t="shared" ref="AN131:AN194" si="65">IF(AB131="","",IF(AND(AW131="2折秒杀",AC131="新生"),"新生小学国际班5年",IF(AND(AW131="2折秒杀",AL131="1年追补"),"新生小学国际班1年",IF(OR(AW131="国际领袖课程",AW131="国内领袖课程"),AW131,IF(AND(AW131="创始会员",AM131="老生",AJ131="游学会员"),"老生创始会员游学会员",IF(AND(AJ131="国际班",AM131="新生"),AM131&amp;AE131&amp;AJ131&amp;AI131,AM131&amp;AJ131))))))</f>
        <v>新生小学国际班5年</v>
      </c>
      <c r="AO131" s="143" t="str">
        <f t="shared" ref="AO131:AO194" si="66">IF(AB131="","",VLOOKUP(AG131,BH:BJ,3,0))</f>
        <v>国际班</v>
      </c>
      <c r="AP131" s="206" t="str">
        <f t="shared" ref="AP131:AP194" si="67">AL131&amp;AO131</f>
        <v>新生国际班</v>
      </c>
      <c r="AQ131" s="206" t="str">
        <f>IF(SUMIF('7-市场业绩'!F:F,'3-收据记录表'!U131,'7-市场业绩'!I:I)&gt;0,"学习卡","老结算")</f>
        <v>学习卡</v>
      </c>
      <c r="AR131" s="206" t="str">
        <f t="shared" ref="AR131:AR194" si="68">IF(AQ131="学习卡",AN131,AP131)</f>
        <v>新生小学国际班5年</v>
      </c>
      <c r="AS131" s="243" t="str">
        <f t="shared" ref="AS131:AS194" si="69">MID(T131,FIND("@",SUBSTITUTE(T131,"：","@",4))+1,FIND("@",SUBSTITUTE(T131,"）","@",6))-FIND("@",SUBSTITUTE(T131,"：","@",4))-1)</f>
        <v>0</v>
      </c>
      <c r="AT131" s="243" t="str">
        <f t="shared" ref="AT131:AT194" si="70">IFERROR(MID(T131,FIND("@",SUBSTITUTE(T131,"：","@",6))+1,FIND("@",SUBSTITUTE(T131,"-","@",8))-FIND("@",SUBSTITUTE(T131,"：","@",6))-1),"")</f>
        <v/>
      </c>
      <c r="AU131" s="243" t="str">
        <f t="shared" ref="AU131:AU194" si="71">IFERROR(MID(T131,FIND("@",SUBSTITUTE(T131,"-","@",8))+1,FIND("@",SUBSTITUTE(T131,"／","@",3))-FIND("@",SUBSTITUTE(T131,"-","@",8))-1),"")</f>
        <v/>
      </c>
      <c r="AV131" s="243" t="str">
        <f t="shared" ref="AV131:AV194" si="72">IFERROR(MID(T131,FIND("@",SUBSTITUTE(T131,"：","@",4))+1,FIND("@",SUBSTITUTE(T131,"）","@",6))-FIND("@",SUBSTITUTE(T131,"：","@",4))-1),"无")</f>
        <v>0</v>
      </c>
      <c r="AW131" s="115" t="s">
        <v>2006</v>
      </c>
      <c r="AZ131" s="299">
        <v>42552</v>
      </c>
      <c r="BK131" s="118" t="s">
        <v>661</v>
      </c>
    </row>
    <row r="132" spans="1:63" ht="15" hidden="1" customHeight="1">
      <c r="A132" s="176" t="s">
        <v>1873</v>
      </c>
      <c r="B132" s="176" t="s">
        <v>1576</v>
      </c>
      <c r="C132" s="175" t="s">
        <v>17</v>
      </c>
      <c r="D132" s="176" t="s">
        <v>1577</v>
      </c>
      <c r="E132" s="176" t="s">
        <v>1134</v>
      </c>
      <c r="F132" s="184">
        <v>3316</v>
      </c>
      <c r="G132" s="176">
        <v>0</v>
      </c>
      <c r="H132" s="176">
        <v>3316</v>
      </c>
      <c r="I132" s="176">
        <v>0</v>
      </c>
      <c r="J132" s="176">
        <v>0</v>
      </c>
      <c r="K132" s="180">
        <v>42874</v>
      </c>
      <c r="L132" s="176" t="s">
        <v>1550</v>
      </c>
      <c r="M132" s="175" t="s">
        <v>1465</v>
      </c>
      <c r="N132" s="175" t="s">
        <v>1453</v>
      </c>
      <c r="O132" s="175" t="s">
        <v>1454</v>
      </c>
      <c r="P132" s="176" t="s">
        <v>1455</v>
      </c>
      <c r="Q132" s="175" t="s">
        <v>1456</v>
      </c>
      <c r="R132" s="176" t="s">
        <v>12</v>
      </c>
      <c r="S132" s="176" t="s">
        <v>1564</v>
      </c>
      <c r="T132" s="176" t="s">
        <v>2004</v>
      </c>
      <c r="U132" s="291" t="str">
        <f t="shared" si="50"/>
        <v>翟志翔</v>
      </c>
      <c r="V132" s="292">
        <f>IF(F132=0,0,SUMIFS('4-咨询师业绩明细表'!K:K,'4-咨询师业绩明细表'!E:E,E132,'4-咨询师业绩明细表'!C:C,B132))</f>
        <v>48</v>
      </c>
      <c r="W132" s="292" t="str">
        <f t="shared" si="51"/>
        <v>无</v>
      </c>
      <c r="X132" s="305">
        <v>1</v>
      </c>
      <c r="Y132" s="323">
        <f t="shared" si="52"/>
        <v>0</v>
      </c>
      <c r="Z132" s="324">
        <f t="shared" si="53"/>
        <v>0</v>
      </c>
      <c r="AA132" s="293">
        <f t="shared" si="54"/>
        <v>3316</v>
      </c>
      <c r="AB132" s="294" t="str">
        <f t="shared" si="55"/>
        <v>新生报读小学1年国际会员</v>
      </c>
      <c r="AC132" s="143" t="str">
        <f t="shared" si="56"/>
        <v>新生</v>
      </c>
      <c r="AD132" s="143" t="str">
        <f t="shared" si="57"/>
        <v>报读</v>
      </c>
      <c r="AE132" s="143" t="str">
        <f t="shared" si="58"/>
        <v>小学</v>
      </c>
      <c r="AF132" s="143" t="str">
        <f t="shared" si="59"/>
        <v>1年</v>
      </c>
      <c r="AG132" s="143" t="str">
        <f t="shared" si="60"/>
        <v>国际会员</v>
      </c>
      <c r="AH132" s="143" t="str">
        <f>IF(AB132="","",VLOOKUP(AF132,Sheet11!E:F,2,0))</f>
        <v>1年</v>
      </c>
      <c r="AI132" s="295" t="str">
        <f>IF(AG132="拼单会员","5年",IF(AB132="","",VLOOKUP(AE132&amp;AH132,Sheet11!$J$3:$K$17,2)))</f>
        <v>1年</v>
      </c>
      <c r="AJ132" s="143" t="str">
        <f t="shared" si="61"/>
        <v>国际班</v>
      </c>
      <c r="AK132" s="296" t="str">
        <f t="shared" si="62"/>
        <v>2017-05-19</v>
      </c>
      <c r="AL132" s="143" t="str">
        <f t="shared" si="63"/>
        <v>新生</v>
      </c>
      <c r="AM132" s="143" t="str">
        <f t="shared" si="64"/>
        <v>新生</v>
      </c>
      <c r="AN132" s="143" t="str">
        <f t="shared" si="65"/>
        <v>新生小学国际班5年</v>
      </c>
      <c r="AO132" s="143" t="str">
        <f t="shared" si="66"/>
        <v>国际班</v>
      </c>
      <c r="AP132" s="206" t="str">
        <f t="shared" si="67"/>
        <v>新生国际班</v>
      </c>
      <c r="AQ132" s="206" t="str">
        <f>IF(SUMIF('7-市场业绩'!F:F,'3-收据记录表'!U132,'7-市场业绩'!I:I)&gt;0,"学习卡","老结算")</f>
        <v>学习卡</v>
      </c>
      <c r="AR132" s="206" t="str">
        <f t="shared" si="68"/>
        <v>新生小学国际班5年</v>
      </c>
      <c r="AS132" s="243" t="str">
        <f t="shared" si="69"/>
        <v>0</v>
      </c>
      <c r="AT132" s="243" t="str">
        <f t="shared" si="70"/>
        <v/>
      </c>
      <c r="AU132" s="243" t="str">
        <f t="shared" si="71"/>
        <v/>
      </c>
      <c r="AV132" s="243" t="str">
        <f t="shared" si="72"/>
        <v>0</v>
      </c>
      <c r="AW132" s="115" t="s">
        <v>2006</v>
      </c>
      <c r="AZ132" s="299">
        <v>42552</v>
      </c>
      <c r="BK132" s="118" t="s">
        <v>662</v>
      </c>
    </row>
    <row r="133" spans="1:63" ht="15" customHeight="1">
      <c r="A133" s="176" t="s">
        <v>1874</v>
      </c>
      <c r="B133" s="176" t="s">
        <v>1281</v>
      </c>
      <c r="C133" s="175" t="s">
        <v>17</v>
      </c>
      <c r="D133" s="176" t="s">
        <v>1280</v>
      </c>
      <c r="E133" s="176" t="s">
        <v>12</v>
      </c>
      <c r="F133" s="184">
        <v>0</v>
      </c>
      <c r="G133" s="176">
        <v>0</v>
      </c>
      <c r="H133" s="176">
        <v>0</v>
      </c>
      <c r="I133" s="176">
        <v>0</v>
      </c>
      <c r="J133" s="176">
        <v>0</v>
      </c>
      <c r="K133" s="180">
        <v>42859</v>
      </c>
      <c r="L133" s="176" t="s">
        <v>1550</v>
      </c>
      <c r="M133" s="175" t="s">
        <v>1452</v>
      </c>
      <c r="N133" s="175" t="s">
        <v>12</v>
      </c>
      <c r="O133" s="175" t="s">
        <v>1454</v>
      </c>
      <c r="P133" s="176" t="s">
        <v>12</v>
      </c>
      <c r="Q133" s="175" t="s">
        <v>1458</v>
      </c>
      <c r="R133" s="176" t="s">
        <v>12</v>
      </c>
      <c r="S133" s="176" t="s">
        <v>1457</v>
      </c>
      <c r="T133" s="176" t="s">
        <v>1459</v>
      </c>
      <c r="U133" s="291" t="str">
        <f t="shared" si="50"/>
        <v>张松煌</v>
      </c>
      <c r="V133" s="292">
        <f>IF(F133=0,0,SUMIFS('4-咨询师业绩明细表'!K:K,'4-咨询师业绩明细表'!E:E,E133,'4-咨询师业绩明细表'!C:C,B133))</f>
        <v>0</v>
      </c>
      <c r="W133" s="292" t="str">
        <f t="shared" si="51"/>
        <v/>
      </c>
      <c r="X133" s="305"/>
      <c r="Y133" s="323">
        <f t="shared" si="52"/>
        <v>0</v>
      </c>
      <c r="Z133" s="324">
        <f t="shared" si="53"/>
        <v>0</v>
      </c>
      <c r="AA133" s="293">
        <f t="shared" si="54"/>
        <v>0</v>
      </c>
      <c r="AB133" s="294" t="str">
        <f t="shared" si="55"/>
        <v/>
      </c>
      <c r="AC133" s="143" t="str">
        <f t="shared" si="56"/>
        <v>新生</v>
      </c>
      <c r="AD133" s="143" t="str">
        <f t="shared" si="57"/>
        <v>购买</v>
      </c>
      <c r="AE133" s="143" t="str">
        <f t="shared" si="58"/>
        <v>小学</v>
      </c>
      <c r="AF133" s="143" t="str">
        <f t="shared" si="59"/>
        <v/>
      </c>
      <c r="AG133" s="143" t="str">
        <f t="shared" si="60"/>
        <v/>
      </c>
      <c r="AH133" s="143" t="str">
        <f>IF(AB133="","",VLOOKUP(AF133,Sheet11!E:F,2,0))</f>
        <v/>
      </c>
      <c r="AI133" s="295" t="str">
        <f>IF(AG133="拼单会员","5年",IF(AB133="","",VLOOKUP(AE133&amp;AH133,Sheet11!$J$3:$K$17,2)))</f>
        <v/>
      </c>
      <c r="AJ133" s="143" t="str">
        <f t="shared" si="61"/>
        <v/>
      </c>
      <c r="AK133" s="296" t="str">
        <f t="shared" si="62"/>
        <v/>
      </c>
      <c r="AL133" s="143" t="str">
        <f t="shared" si="63"/>
        <v/>
      </c>
      <c r="AM133" s="143" t="str">
        <f t="shared" si="64"/>
        <v/>
      </c>
      <c r="AN133" s="143" t="str">
        <f t="shared" si="65"/>
        <v/>
      </c>
      <c r="AO133" s="143" t="str">
        <f t="shared" si="66"/>
        <v/>
      </c>
      <c r="AP133" s="206" t="str">
        <f t="shared" si="67"/>
        <v/>
      </c>
      <c r="AQ133" s="206" t="str">
        <f>IF(SUMIF('7-市场业绩'!F:F,'3-收据记录表'!U133,'7-市场业绩'!I:I)&gt;0,"学习卡","老结算")</f>
        <v>学习卡</v>
      </c>
      <c r="AR133" s="206" t="str">
        <f t="shared" si="68"/>
        <v/>
      </c>
      <c r="AS133" s="243" t="e">
        <f t="shared" si="69"/>
        <v>#VALUE!</v>
      </c>
      <c r="AT133" s="243" t="str">
        <f t="shared" si="70"/>
        <v/>
      </c>
      <c r="AU133" s="243" t="str">
        <f t="shared" si="71"/>
        <v/>
      </c>
      <c r="AV133" s="243" t="str">
        <f t="shared" si="72"/>
        <v>无</v>
      </c>
      <c r="AZ133" s="299">
        <v>42552</v>
      </c>
      <c r="BK133" s="118" t="s">
        <v>663</v>
      </c>
    </row>
    <row r="134" spans="1:63" ht="15" customHeight="1">
      <c r="A134" s="176" t="s">
        <v>1875</v>
      </c>
      <c r="B134" s="176" t="s">
        <v>1371</v>
      </c>
      <c r="C134" s="175" t="s">
        <v>11</v>
      </c>
      <c r="D134" s="176" t="s">
        <v>1370</v>
      </c>
      <c r="E134" s="176" t="s">
        <v>1141</v>
      </c>
      <c r="F134" s="184">
        <v>0</v>
      </c>
      <c r="G134" s="176">
        <v>0</v>
      </c>
      <c r="H134" s="176">
        <v>0</v>
      </c>
      <c r="I134" s="176">
        <v>0</v>
      </c>
      <c r="J134" s="176">
        <v>0</v>
      </c>
      <c r="K134" s="180">
        <v>42858</v>
      </c>
      <c r="L134" s="176" t="s">
        <v>1550</v>
      </c>
      <c r="M134" s="175" t="s">
        <v>1452</v>
      </c>
      <c r="N134" s="175" t="s">
        <v>1453</v>
      </c>
      <c r="O134" s="175" t="s">
        <v>1454</v>
      </c>
      <c r="P134" s="176" t="s">
        <v>12</v>
      </c>
      <c r="Q134" s="175" t="s">
        <v>1458</v>
      </c>
      <c r="R134" s="176" t="s">
        <v>12</v>
      </c>
      <c r="S134" s="176" t="s">
        <v>12</v>
      </c>
      <c r="T134" s="176" t="s">
        <v>1460</v>
      </c>
      <c r="U134" s="291" t="str">
        <f t="shared" si="50"/>
        <v/>
      </c>
      <c r="V134" s="292">
        <f>IF(F134=0,0,SUMIFS('4-咨询师业绩明细表'!K:K,'4-咨询师业绩明细表'!E:E,E134,'4-咨询师业绩明细表'!C:C,B134))</f>
        <v>0</v>
      </c>
      <c r="W134" s="292" t="str">
        <f t="shared" si="51"/>
        <v/>
      </c>
      <c r="X134" s="305"/>
      <c r="Y134" s="323">
        <f t="shared" si="52"/>
        <v>0</v>
      </c>
      <c r="Z134" s="324">
        <f t="shared" si="53"/>
        <v>0</v>
      </c>
      <c r="AA134" s="293">
        <f t="shared" si="54"/>
        <v>0</v>
      </c>
      <c r="AB134" s="294" t="str">
        <f t="shared" si="55"/>
        <v/>
      </c>
      <c r="AC134" s="143" t="str">
        <f t="shared" si="56"/>
        <v>创始</v>
      </c>
      <c r="AD134" s="143" t="str">
        <f t="shared" si="57"/>
        <v>会员</v>
      </c>
      <c r="AE134" s="143" t="str">
        <f t="shared" si="58"/>
        <v>2.</v>
      </c>
      <c r="AF134" s="143" t="str">
        <f t="shared" si="59"/>
        <v/>
      </c>
      <c r="AG134" s="143" t="str">
        <f t="shared" si="60"/>
        <v/>
      </c>
      <c r="AH134" s="143" t="str">
        <f>IF(AB134="","",VLOOKUP(AF134,Sheet11!E:F,2,0))</f>
        <v/>
      </c>
      <c r="AI134" s="295" t="str">
        <f>IF(AG134="拼单会员","5年",IF(AB134="","",VLOOKUP(AE134&amp;AH134,Sheet11!$J$3:$K$17,2)))</f>
        <v/>
      </c>
      <c r="AJ134" s="143" t="str">
        <f t="shared" si="61"/>
        <v/>
      </c>
      <c r="AK134" s="296" t="str">
        <f t="shared" si="62"/>
        <v/>
      </c>
      <c r="AL134" s="143" t="str">
        <f t="shared" si="63"/>
        <v/>
      </c>
      <c r="AM134" s="143" t="str">
        <f t="shared" si="64"/>
        <v/>
      </c>
      <c r="AN134" s="143" t="str">
        <f t="shared" si="65"/>
        <v/>
      </c>
      <c r="AO134" s="143" t="str">
        <f t="shared" si="66"/>
        <v/>
      </c>
      <c r="AP134" s="206" t="str">
        <f t="shared" si="67"/>
        <v/>
      </c>
      <c r="AQ134" s="206" t="str">
        <f>IF(SUMIF('7-市场业绩'!F:F,'3-收据记录表'!U134,'7-市场业绩'!I:I)&gt;0,"学习卡","老结算")</f>
        <v>老结算</v>
      </c>
      <c r="AR134" s="206" t="str">
        <f t="shared" si="68"/>
        <v/>
      </c>
      <c r="AS134" s="243" t="e">
        <f t="shared" si="69"/>
        <v>#VALUE!</v>
      </c>
      <c r="AT134" s="243" t="str">
        <f t="shared" si="70"/>
        <v/>
      </c>
      <c r="AU134" s="243" t="str">
        <f t="shared" si="71"/>
        <v/>
      </c>
      <c r="AV134" s="243" t="str">
        <f t="shared" si="72"/>
        <v>无</v>
      </c>
      <c r="AZ134" s="299">
        <v>42552</v>
      </c>
      <c r="BK134" s="118" t="s">
        <v>664</v>
      </c>
    </row>
    <row r="135" spans="1:63" ht="15" hidden="1" customHeight="1">
      <c r="A135" s="176" t="s">
        <v>1876</v>
      </c>
      <c r="B135" s="176" t="s">
        <v>1877</v>
      </c>
      <c r="C135" s="175" t="s">
        <v>1258</v>
      </c>
      <c r="D135" s="176" t="s">
        <v>1878</v>
      </c>
      <c r="E135" s="176" t="s">
        <v>1466</v>
      </c>
      <c r="F135" s="184">
        <v>960</v>
      </c>
      <c r="G135" s="176">
        <v>0</v>
      </c>
      <c r="H135" s="176">
        <v>960</v>
      </c>
      <c r="I135" s="176">
        <v>0</v>
      </c>
      <c r="J135" s="176">
        <v>0</v>
      </c>
      <c r="K135" s="180">
        <v>42875</v>
      </c>
      <c r="L135" s="176" t="s">
        <v>1550</v>
      </c>
      <c r="M135" s="175" t="s">
        <v>1465</v>
      </c>
      <c r="N135" s="175" t="s">
        <v>1453</v>
      </c>
      <c r="O135" s="175" t="s">
        <v>1454</v>
      </c>
      <c r="P135" s="176" t="s">
        <v>1455</v>
      </c>
      <c r="Q135" s="175" t="s">
        <v>1456</v>
      </c>
      <c r="R135" s="176" t="s">
        <v>12</v>
      </c>
      <c r="S135" s="176" t="s">
        <v>1879</v>
      </c>
      <c r="T135" s="176" t="s">
        <v>2005</v>
      </c>
      <c r="U135" s="291" t="str">
        <f t="shared" si="50"/>
        <v>李建业</v>
      </c>
      <c r="V135" s="292">
        <f>IF(F135=0,0,SUMIFS('4-咨询师业绩明细表'!K:K,'4-咨询师业绩明细表'!E:E,E135,'4-咨询师业绩明细表'!C:C,B135))</f>
        <v>32</v>
      </c>
      <c r="W135" s="292" t="str">
        <f t="shared" si="51"/>
        <v>无</v>
      </c>
      <c r="X135" s="305">
        <v>1</v>
      </c>
      <c r="Y135" s="323">
        <f t="shared" si="52"/>
        <v>0</v>
      </c>
      <c r="Z135" s="324">
        <f t="shared" si="53"/>
        <v>0</v>
      </c>
      <c r="AA135" s="293">
        <f t="shared" si="54"/>
        <v>960</v>
      </c>
      <c r="AB135" s="294" t="str">
        <f t="shared" si="55"/>
        <v>新生报读幼儿1年国际会员</v>
      </c>
      <c r="AC135" s="143" t="str">
        <f t="shared" si="56"/>
        <v>新生</v>
      </c>
      <c r="AD135" s="143" t="str">
        <f t="shared" si="57"/>
        <v>报读</v>
      </c>
      <c r="AE135" s="143" t="str">
        <f t="shared" si="58"/>
        <v>幼儿</v>
      </c>
      <c r="AF135" s="143" t="str">
        <f t="shared" si="59"/>
        <v>1年</v>
      </c>
      <c r="AG135" s="143" t="str">
        <f t="shared" si="60"/>
        <v>国际会员</v>
      </c>
      <c r="AH135" s="143" t="str">
        <f>IF(AB135="","",VLOOKUP(AF135,Sheet11!E:F,2,0))</f>
        <v>1年</v>
      </c>
      <c r="AI135" s="295" t="str">
        <f>IF(AG135="拼单会员","5年",IF(AB135="","",VLOOKUP(AE135&amp;AH135,Sheet11!$J$3:$K$17,2)))</f>
        <v>1年</v>
      </c>
      <c r="AJ135" s="143" t="str">
        <f t="shared" si="61"/>
        <v>国际班</v>
      </c>
      <c r="AK135" s="296" t="str">
        <f t="shared" si="62"/>
        <v>2017-05-20</v>
      </c>
      <c r="AL135" s="143" t="str">
        <f t="shared" si="63"/>
        <v>新生</v>
      </c>
      <c r="AM135" s="143" t="str">
        <f t="shared" si="64"/>
        <v>新生</v>
      </c>
      <c r="AN135" s="143" t="str">
        <f t="shared" si="65"/>
        <v>新生小学国际班5年</v>
      </c>
      <c r="AO135" s="143" t="str">
        <f t="shared" si="66"/>
        <v>国际班</v>
      </c>
      <c r="AP135" s="206" t="str">
        <f t="shared" si="67"/>
        <v>新生国际班</v>
      </c>
      <c r="AQ135" s="206" t="str">
        <f>IF(SUMIF('7-市场业绩'!F:F,'3-收据记录表'!U135,'7-市场业绩'!I:I)&gt;0,"学习卡","老结算")</f>
        <v>学习卡</v>
      </c>
      <c r="AR135" s="206" t="str">
        <f t="shared" si="68"/>
        <v>新生小学国际班5年</v>
      </c>
      <c r="AS135" s="243" t="str">
        <f t="shared" si="69"/>
        <v>0</v>
      </c>
      <c r="AT135" s="243" t="str">
        <f t="shared" si="70"/>
        <v/>
      </c>
      <c r="AU135" s="243" t="str">
        <f t="shared" si="71"/>
        <v/>
      </c>
      <c r="AV135" s="243" t="str">
        <f t="shared" si="72"/>
        <v>0</v>
      </c>
      <c r="AW135" s="115" t="s">
        <v>2006</v>
      </c>
      <c r="AZ135" s="299">
        <v>42552</v>
      </c>
      <c r="BK135" s="118" t="s">
        <v>665</v>
      </c>
    </row>
    <row r="136" spans="1:63" ht="15" customHeight="1">
      <c r="A136" s="176" t="s">
        <v>1880</v>
      </c>
      <c r="B136" s="176" t="s">
        <v>1371</v>
      </c>
      <c r="C136" s="175" t="s">
        <v>11</v>
      </c>
      <c r="D136" s="176" t="s">
        <v>1370</v>
      </c>
      <c r="E136" s="176" t="s">
        <v>1141</v>
      </c>
      <c r="F136" s="184">
        <v>0</v>
      </c>
      <c r="G136" s="176">
        <v>0</v>
      </c>
      <c r="H136" s="176">
        <v>0</v>
      </c>
      <c r="I136" s="176">
        <v>0</v>
      </c>
      <c r="J136" s="176">
        <v>0</v>
      </c>
      <c r="K136" s="180">
        <v>42858</v>
      </c>
      <c r="L136" s="176" t="s">
        <v>1550</v>
      </c>
      <c r="M136" s="175" t="s">
        <v>1452</v>
      </c>
      <c r="N136" s="175" t="s">
        <v>12</v>
      </c>
      <c r="O136" s="175" t="s">
        <v>1454</v>
      </c>
      <c r="P136" s="176" t="s">
        <v>12</v>
      </c>
      <c r="Q136" s="175" t="s">
        <v>1458</v>
      </c>
      <c r="R136" s="176" t="s">
        <v>12</v>
      </c>
      <c r="S136" s="176" t="s">
        <v>1462</v>
      </c>
      <c r="T136" s="176" t="s">
        <v>1881</v>
      </c>
      <c r="U136" s="291" t="str">
        <f t="shared" si="50"/>
        <v>朱晓佳</v>
      </c>
      <c r="V136" s="292">
        <f>IF(F136=0,0,SUMIFS('4-咨询师业绩明细表'!K:K,'4-咨询师业绩明细表'!E:E,E136,'4-咨询师业绩明细表'!C:C,B136))</f>
        <v>0</v>
      </c>
      <c r="W136" s="292" t="str">
        <f t="shared" si="51"/>
        <v/>
      </c>
      <c r="X136" s="305"/>
      <c r="Y136" s="323">
        <f t="shared" si="52"/>
        <v>0</v>
      </c>
      <c r="Z136" s="324">
        <f t="shared" si="53"/>
        <v>0</v>
      </c>
      <c r="AA136" s="293">
        <f t="shared" si="54"/>
        <v>0</v>
      </c>
      <c r="AB136" s="294" t="str">
        <f t="shared" si="55"/>
        <v/>
      </c>
      <c r="AC136" s="143" t="str">
        <f t="shared" si="56"/>
        <v>已上</v>
      </c>
      <c r="AD136" s="143" t="str">
        <f t="shared" si="57"/>
        <v>11</v>
      </c>
      <c r="AE136" s="143" t="str">
        <f t="shared" si="58"/>
        <v>次课</v>
      </c>
      <c r="AF136" s="143" t="str">
        <f t="shared" si="59"/>
        <v/>
      </c>
      <c r="AG136" s="143" t="str">
        <f t="shared" si="60"/>
        <v/>
      </c>
      <c r="AH136" s="143" t="str">
        <f>IF(AB136="","",VLOOKUP(AF136,Sheet11!E:F,2,0))</f>
        <v/>
      </c>
      <c r="AI136" s="295" t="str">
        <f>IF(AG136="拼单会员","5年",IF(AB136="","",VLOOKUP(AE136&amp;AH136,Sheet11!$J$3:$K$17,2)))</f>
        <v/>
      </c>
      <c r="AJ136" s="143" t="str">
        <f t="shared" si="61"/>
        <v/>
      </c>
      <c r="AK136" s="296" t="str">
        <f t="shared" si="62"/>
        <v/>
      </c>
      <c r="AL136" s="143" t="str">
        <f t="shared" si="63"/>
        <v/>
      </c>
      <c r="AM136" s="143" t="str">
        <f t="shared" si="64"/>
        <v/>
      </c>
      <c r="AN136" s="143" t="str">
        <f t="shared" si="65"/>
        <v/>
      </c>
      <c r="AO136" s="143" t="str">
        <f t="shared" si="66"/>
        <v/>
      </c>
      <c r="AP136" s="206" t="str">
        <f t="shared" si="67"/>
        <v/>
      </c>
      <c r="AQ136" s="206" t="str">
        <f>IF(SUMIF('7-市场业绩'!F:F,'3-收据记录表'!U136,'7-市场业绩'!I:I)&gt;0,"学习卡","老结算")</f>
        <v>老结算</v>
      </c>
      <c r="AR136" s="206" t="str">
        <f t="shared" si="68"/>
        <v/>
      </c>
      <c r="AS136" s="243" t="e">
        <f t="shared" si="69"/>
        <v>#VALUE!</v>
      </c>
      <c r="AT136" s="243" t="str">
        <f t="shared" si="70"/>
        <v/>
      </c>
      <c r="AU136" s="243" t="str">
        <f t="shared" si="71"/>
        <v/>
      </c>
      <c r="AV136" s="243" t="str">
        <f t="shared" si="72"/>
        <v>无</v>
      </c>
      <c r="AZ136" s="299">
        <v>42552</v>
      </c>
      <c r="BK136" s="118" t="s">
        <v>12</v>
      </c>
    </row>
    <row r="137" spans="1:63" ht="15" customHeight="1">
      <c r="A137" s="176" t="s">
        <v>1882</v>
      </c>
      <c r="B137" s="176" t="s">
        <v>1379</v>
      </c>
      <c r="C137" s="175" t="s">
        <v>17</v>
      </c>
      <c r="D137" s="176" t="s">
        <v>1378</v>
      </c>
      <c r="E137" s="176" t="s">
        <v>1141</v>
      </c>
      <c r="F137" s="184">
        <v>0</v>
      </c>
      <c r="G137" s="176">
        <v>0</v>
      </c>
      <c r="H137" s="176">
        <v>0</v>
      </c>
      <c r="I137" s="176">
        <v>0</v>
      </c>
      <c r="J137" s="176">
        <v>0</v>
      </c>
      <c r="K137" s="180">
        <v>42858</v>
      </c>
      <c r="L137" s="176" t="s">
        <v>1550</v>
      </c>
      <c r="M137" s="175" t="s">
        <v>1452</v>
      </c>
      <c r="N137" s="175" t="s">
        <v>12</v>
      </c>
      <c r="O137" s="175" t="s">
        <v>1454</v>
      </c>
      <c r="P137" s="176" t="s">
        <v>12</v>
      </c>
      <c r="Q137" s="175" t="s">
        <v>1458</v>
      </c>
      <c r="R137" s="176" t="s">
        <v>12</v>
      </c>
      <c r="S137" s="176" t="s">
        <v>1462</v>
      </c>
      <c r="T137" s="176" t="s">
        <v>1883</v>
      </c>
      <c r="U137" s="291" t="str">
        <f t="shared" si="50"/>
        <v>朱晓佳</v>
      </c>
      <c r="V137" s="292">
        <f>IF(F137=0,0,SUMIFS('4-咨询师业绩明细表'!K:K,'4-咨询师业绩明细表'!E:E,E137,'4-咨询师业绩明细表'!C:C,B137))</f>
        <v>0</v>
      </c>
      <c r="W137" s="292" t="str">
        <f t="shared" si="51"/>
        <v/>
      </c>
      <c r="X137" s="305"/>
      <c r="Y137" s="323">
        <f t="shared" si="52"/>
        <v>0</v>
      </c>
      <c r="Z137" s="324">
        <f t="shared" si="53"/>
        <v>0</v>
      </c>
      <c r="AA137" s="293">
        <f t="shared" si="54"/>
        <v>0</v>
      </c>
      <c r="AB137" s="294" t="str">
        <f t="shared" si="55"/>
        <v/>
      </c>
      <c r="AC137" s="143" t="str">
        <f t="shared" si="56"/>
        <v>补交</v>
      </c>
      <c r="AD137" s="143" t="str">
        <f t="shared" si="57"/>
        <v>2.</v>
      </c>
      <c r="AE137" s="143" t="str">
        <f t="shared" si="58"/>
        <v>5年</v>
      </c>
      <c r="AF137" s="143" t="str">
        <f t="shared" si="59"/>
        <v/>
      </c>
      <c r="AG137" s="143" t="str">
        <f t="shared" si="60"/>
        <v/>
      </c>
      <c r="AH137" s="143" t="str">
        <f>IF(AB137="","",VLOOKUP(AF137,Sheet11!E:F,2,0))</f>
        <v/>
      </c>
      <c r="AI137" s="295" t="str">
        <f>IF(AG137="拼单会员","5年",IF(AB137="","",VLOOKUP(AE137&amp;AH137,Sheet11!$J$3:$K$17,2)))</f>
        <v/>
      </c>
      <c r="AJ137" s="143" t="str">
        <f t="shared" si="61"/>
        <v/>
      </c>
      <c r="AK137" s="296" t="str">
        <f t="shared" si="62"/>
        <v/>
      </c>
      <c r="AL137" s="143" t="str">
        <f t="shared" si="63"/>
        <v/>
      </c>
      <c r="AM137" s="143" t="str">
        <f t="shared" si="64"/>
        <v/>
      </c>
      <c r="AN137" s="143" t="str">
        <f t="shared" si="65"/>
        <v/>
      </c>
      <c r="AO137" s="143" t="str">
        <f t="shared" si="66"/>
        <v/>
      </c>
      <c r="AP137" s="206" t="str">
        <f t="shared" si="67"/>
        <v/>
      </c>
      <c r="AQ137" s="206" t="str">
        <f>IF(SUMIF('7-市场业绩'!F:F,'3-收据记录表'!U137,'7-市场业绩'!I:I)&gt;0,"学习卡","老结算")</f>
        <v>老结算</v>
      </c>
      <c r="AR137" s="206" t="str">
        <f t="shared" si="68"/>
        <v/>
      </c>
      <c r="AS137" s="243" t="e">
        <f t="shared" si="69"/>
        <v>#VALUE!</v>
      </c>
      <c r="AT137" s="243" t="str">
        <f t="shared" si="70"/>
        <v/>
      </c>
      <c r="AU137" s="243" t="str">
        <f t="shared" si="71"/>
        <v/>
      </c>
      <c r="AV137" s="243" t="str">
        <f t="shared" si="72"/>
        <v>无</v>
      </c>
      <c r="AZ137" s="299">
        <v>42552</v>
      </c>
      <c r="BK137" s="118" t="s">
        <v>580</v>
      </c>
    </row>
    <row r="138" spans="1:63" ht="15" customHeight="1">
      <c r="A138" s="176" t="s">
        <v>1884</v>
      </c>
      <c r="B138" s="176" t="s">
        <v>1379</v>
      </c>
      <c r="C138" s="175" t="s">
        <v>17</v>
      </c>
      <c r="D138" s="176" t="s">
        <v>1378</v>
      </c>
      <c r="E138" s="176" t="s">
        <v>1556</v>
      </c>
      <c r="F138" s="184">
        <v>0</v>
      </c>
      <c r="G138" s="176">
        <v>0</v>
      </c>
      <c r="H138" s="176">
        <v>0</v>
      </c>
      <c r="I138" s="176">
        <v>0</v>
      </c>
      <c r="J138" s="176">
        <v>0</v>
      </c>
      <c r="K138" s="180">
        <v>42858</v>
      </c>
      <c r="L138" s="176" t="s">
        <v>1550</v>
      </c>
      <c r="M138" s="175" t="s">
        <v>1452</v>
      </c>
      <c r="N138" s="175" t="s">
        <v>12</v>
      </c>
      <c r="O138" s="175" t="s">
        <v>532</v>
      </c>
      <c r="P138" s="176" t="s">
        <v>12</v>
      </c>
      <c r="Q138" s="309" t="s">
        <v>2014</v>
      </c>
      <c r="R138" s="176" t="s">
        <v>12</v>
      </c>
      <c r="S138" s="176" t="s">
        <v>1462</v>
      </c>
      <c r="T138" s="176" t="s">
        <v>12</v>
      </c>
      <c r="U138" s="291" t="str">
        <f t="shared" si="50"/>
        <v>朱晓佳</v>
      </c>
      <c r="V138" s="292">
        <f>IF(F138=0,0,SUMIFS('4-咨询师业绩明细表'!K:K,'4-咨询师业绩明细表'!E:E,E138,'4-咨询师业绩明细表'!C:C,B138))</f>
        <v>0</v>
      </c>
      <c r="W138" s="292" t="str">
        <f t="shared" si="51"/>
        <v/>
      </c>
      <c r="X138" s="305"/>
      <c r="Y138" s="323">
        <f t="shared" si="52"/>
        <v>0</v>
      </c>
      <c r="Z138" s="324">
        <f t="shared" si="53"/>
        <v>0</v>
      </c>
      <c r="AA138" s="293">
        <f t="shared" si="54"/>
        <v>0</v>
      </c>
      <c r="AB138" s="294" t="str">
        <f t="shared" si="55"/>
        <v/>
      </c>
      <c r="AC138" s="143" t="str">
        <f t="shared" si="56"/>
        <v/>
      </c>
      <c r="AD138" s="143" t="str">
        <f t="shared" si="57"/>
        <v/>
      </c>
      <c r="AE138" s="143" t="str">
        <f t="shared" si="58"/>
        <v/>
      </c>
      <c r="AF138" s="143" t="str">
        <f t="shared" si="59"/>
        <v/>
      </c>
      <c r="AG138" s="143" t="str">
        <f t="shared" si="60"/>
        <v/>
      </c>
      <c r="AH138" s="143" t="str">
        <f>IF(AB138="","",VLOOKUP(AF138,Sheet11!E:F,2,0))</f>
        <v/>
      </c>
      <c r="AI138" s="295" t="str">
        <f>IF(AG138="拼单会员","5年",IF(AB138="","",VLOOKUP(AE138&amp;AH138,Sheet11!$J$3:$K$17,2)))</f>
        <v/>
      </c>
      <c r="AJ138" s="143" t="str">
        <f t="shared" si="61"/>
        <v/>
      </c>
      <c r="AK138" s="296" t="str">
        <f t="shared" si="62"/>
        <v/>
      </c>
      <c r="AL138" s="143" t="str">
        <f t="shared" si="63"/>
        <v/>
      </c>
      <c r="AM138" s="143" t="str">
        <f t="shared" si="64"/>
        <v/>
      </c>
      <c r="AN138" s="143" t="str">
        <f t="shared" si="65"/>
        <v/>
      </c>
      <c r="AO138" s="143" t="str">
        <f t="shared" si="66"/>
        <v/>
      </c>
      <c r="AP138" s="206" t="str">
        <f t="shared" si="67"/>
        <v/>
      </c>
      <c r="AQ138" s="206" t="str">
        <f>IF(SUMIF('7-市场业绩'!F:F,'3-收据记录表'!U138,'7-市场业绩'!I:I)&gt;0,"学习卡","老结算")</f>
        <v>老结算</v>
      </c>
      <c r="AR138" s="206" t="str">
        <f t="shared" si="68"/>
        <v/>
      </c>
      <c r="AS138" s="243" t="e">
        <f t="shared" si="69"/>
        <v>#VALUE!</v>
      </c>
      <c r="AT138" s="243" t="str">
        <f t="shared" si="70"/>
        <v/>
      </c>
      <c r="AU138" s="243" t="str">
        <f t="shared" si="71"/>
        <v/>
      </c>
      <c r="AV138" s="243" t="str">
        <f t="shared" si="72"/>
        <v>无</v>
      </c>
      <c r="AZ138" s="299">
        <v>42552</v>
      </c>
      <c r="BK138" s="118" t="s">
        <v>575</v>
      </c>
    </row>
    <row r="139" spans="1:63" ht="15" hidden="1" customHeight="1">
      <c r="A139" s="176" t="s">
        <v>1885</v>
      </c>
      <c r="B139" s="176" t="s">
        <v>1886</v>
      </c>
      <c r="C139" s="175" t="s">
        <v>12</v>
      </c>
      <c r="D139" s="176" t="s">
        <v>1887</v>
      </c>
      <c r="E139" s="176" t="s">
        <v>1466</v>
      </c>
      <c r="F139" s="184">
        <v>960</v>
      </c>
      <c r="G139" s="176">
        <v>0</v>
      </c>
      <c r="H139" s="176">
        <v>960</v>
      </c>
      <c r="I139" s="176">
        <v>0</v>
      </c>
      <c r="J139" s="176">
        <v>0</v>
      </c>
      <c r="K139" s="180">
        <v>42875</v>
      </c>
      <c r="L139" s="176" t="s">
        <v>1550</v>
      </c>
      <c r="M139" s="175" t="s">
        <v>1465</v>
      </c>
      <c r="N139" s="175" t="s">
        <v>1453</v>
      </c>
      <c r="O139" s="175" t="s">
        <v>1454</v>
      </c>
      <c r="P139" s="176" t="s">
        <v>1455</v>
      </c>
      <c r="Q139" s="309" t="s">
        <v>2008</v>
      </c>
      <c r="R139" s="176" t="s">
        <v>12</v>
      </c>
      <c r="S139" s="176" t="s">
        <v>1879</v>
      </c>
      <c r="T139" s="176" t="s">
        <v>2005</v>
      </c>
      <c r="U139" s="291" t="str">
        <f t="shared" si="50"/>
        <v>李建业</v>
      </c>
      <c r="V139" s="292">
        <f>IF(F139=0,0,SUMIFS('4-咨询师业绩明细表'!K:K,'4-咨询师业绩明细表'!E:E,E139,'4-咨询师业绩明细表'!C:C,B139))</f>
        <v>32</v>
      </c>
      <c r="W139" s="292" t="str">
        <f t="shared" si="51"/>
        <v>无</v>
      </c>
      <c r="X139" s="305">
        <v>1</v>
      </c>
      <c r="Y139" s="323">
        <f t="shared" si="52"/>
        <v>0</v>
      </c>
      <c r="Z139" s="324">
        <f t="shared" si="53"/>
        <v>0</v>
      </c>
      <c r="AA139" s="293">
        <f t="shared" si="54"/>
        <v>960</v>
      </c>
      <c r="AB139" s="294" t="str">
        <f t="shared" si="55"/>
        <v>新生报读幼儿1年国际会员</v>
      </c>
      <c r="AC139" s="143" t="str">
        <f t="shared" si="56"/>
        <v>新生</v>
      </c>
      <c r="AD139" s="143" t="str">
        <f t="shared" si="57"/>
        <v>报读</v>
      </c>
      <c r="AE139" s="143" t="str">
        <f t="shared" si="58"/>
        <v>幼儿</v>
      </c>
      <c r="AF139" s="143" t="str">
        <f t="shared" si="59"/>
        <v>1年</v>
      </c>
      <c r="AG139" s="143" t="str">
        <f t="shared" si="60"/>
        <v>国际会员</v>
      </c>
      <c r="AH139" s="143" t="str">
        <f>IF(AB139="","",VLOOKUP(AF139,Sheet11!E:F,2,0))</f>
        <v>1年</v>
      </c>
      <c r="AI139" s="295" t="str">
        <f>IF(AG139="拼单会员","5年",IF(AB139="","",VLOOKUP(AE139&amp;AH139,Sheet11!$J$3:$K$17,2)))</f>
        <v>1年</v>
      </c>
      <c r="AJ139" s="143" t="str">
        <f t="shared" si="61"/>
        <v>国际班</v>
      </c>
      <c r="AK139" s="296" t="str">
        <f t="shared" si="62"/>
        <v>2017-05-20</v>
      </c>
      <c r="AL139" s="143" t="str">
        <f t="shared" si="63"/>
        <v>新生</v>
      </c>
      <c r="AM139" s="143" t="str">
        <f t="shared" si="64"/>
        <v>新生</v>
      </c>
      <c r="AN139" s="143" t="str">
        <f t="shared" si="65"/>
        <v>新生小学国际班5年</v>
      </c>
      <c r="AO139" s="143" t="str">
        <f t="shared" si="66"/>
        <v>国际班</v>
      </c>
      <c r="AP139" s="206" t="str">
        <f t="shared" si="67"/>
        <v>新生国际班</v>
      </c>
      <c r="AQ139" s="206" t="str">
        <f>IF(SUMIF('7-市场业绩'!F:F,'3-收据记录表'!U139,'7-市场业绩'!I:I)&gt;0,"学习卡","老结算")</f>
        <v>学习卡</v>
      </c>
      <c r="AR139" s="206" t="str">
        <f t="shared" si="68"/>
        <v>新生小学国际班5年</v>
      </c>
      <c r="AS139" s="243" t="str">
        <f t="shared" si="69"/>
        <v>0</v>
      </c>
      <c r="AT139" s="243" t="str">
        <f t="shared" si="70"/>
        <v/>
      </c>
      <c r="AU139" s="243" t="str">
        <f t="shared" si="71"/>
        <v/>
      </c>
      <c r="AV139" s="243" t="str">
        <f t="shared" si="72"/>
        <v>0</v>
      </c>
      <c r="AW139" s="115" t="s">
        <v>2006</v>
      </c>
      <c r="AZ139" s="299">
        <v>42552</v>
      </c>
      <c r="BK139" s="118" t="s">
        <v>666</v>
      </c>
    </row>
    <row r="140" spans="1:63" ht="15" customHeight="1">
      <c r="A140" s="176" t="s">
        <v>1888</v>
      </c>
      <c r="B140" s="176" t="s">
        <v>1383</v>
      </c>
      <c r="C140" s="175" t="s">
        <v>17</v>
      </c>
      <c r="D140" s="176" t="s">
        <v>1382</v>
      </c>
      <c r="E140" s="176" t="s">
        <v>1556</v>
      </c>
      <c r="F140" s="184">
        <v>0</v>
      </c>
      <c r="G140" s="176">
        <v>0</v>
      </c>
      <c r="H140" s="176">
        <v>0</v>
      </c>
      <c r="I140" s="176">
        <v>0</v>
      </c>
      <c r="J140" s="176">
        <v>0</v>
      </c>
      <c r="K140" s="180">
        <v>42858</v>
      </c>
      <c r="L140" s="176" t="s">
        <v>1550</v>
      </c>
      <c r="M140" s="175" t="s">
        <v>1452</v>
      </c>
      <c r="N140" s="175" t="s">
        <v>12</v>
      </c>
      <c r="O140" s="175" t="s">
        <v>532</v>
      </c>
      <c r="P140" s="176" t="s">
        <v>12</v>
      </c>
      <c r="Q140" s="309" t="s">
        <v>2014</v>
      </c>
      <c r="R140" s="176" t="s">
        <v>12</v>
      </c>
      <c r="S140" s="176" t="s">
        <v>1462</v>
      </c>
      <c r="T140" s="176" t="s">
        <v>12</v>
      </c>
      <c r="U140" s="291" t="str">
        <f t="shared" si="50"/>
        <v>朱晓佳</v>
      </c>
      <c r="V140" s="292">
        <f>IF(F140=0,0,SUMIFS('4-咨询师业绩明细表'!K:K,'4-咨询师业绩明细表'!E:E,E140,'4-咨询师业绩明细表'!C:C,B140))</f>
        <v>0</v>
      </c>
      <c r="W140" s="292" t="str">
        <f t="shared" si="51"/>
        <v/>
      </c>
      <c r="X140" s="305"/>
      <c r="Y140" s="323">
        <f t="shared" si="52"/>
        <v>0</v>
      </c>
      <c r="Z140" s="324">
        <f t="shared" si="53"/>
        <v>0</v>
      </c>
      <c r="AA140" s="293">
        <f t="shared" si="54"/>
        <v>0</v>
      </c>
      <c r="AB140" s="294" t="str">
        <f t="shared" si="55"/>
        <v/>
      </c>
      <c r="AC140" s="143" t="str">
        <f t="shared" si="56"/>
        <v/>
      </c>
      <c r="AD140" s="143" t="str">
        <f t="shared" si="57"/>
        <v/>
      </c>
      <c r="AE140" s="143" t="str">
        <f t="shared" si="58"/>
        <v/>
      </c>
      <c r="AF140" s="143" t="str">
        <f t="shared" si="59"/>
        <v/>
      </c>
      <c r="AG140" s="143" t="str">
        <f t="shared" si="60"/>
        <v/>
      </c>
      <c r="AH140" s="143" t="str">
        <f>IF(AB140="","",VLOOKUP(AF140,Sheet11!E:F,2,0))</f>
        <v/>
      </c>
      <c r="AI140" s="295" t="str">
        <f>IF(AG140="拼单会员","5年",IF(AB140="","",VLOOKUP(AE140&amp;AH140,Sheet11!$J$3:$K$17,2)))</f>
        <v/>
      </c>
      <c r="AJ140" s="143" t="str">
        <f t="shared" si="61"/>
        <v/>
      </c>
      <c r="AK140" s="296" t="str">
        <f t="shared" si="62"/>
        <v/>
      </c>
      <c r="AL140" s="143" t="str">
        <f t="shared" si="63"/>
        <v/>
      </c>
      <c r="AM140" s="143" t="str">
        <f t="shared" si="64"/>
        <v/>
      </c>
      <c r="AN140" s="143" t="str">
        <f t="shared" si="65"/>
        <v/>
      </c>
      <c r="AO140" s="143" t="str">
        <f t="shared" si="66"/>
        <v/>
      </c>
      <c r="AP140" s="206" t="str">
        <f t="shared" si="67"/>
        <v/>
      </c>
      <c r="AQ140" s="206" t="str">
        <f>IF(SUMIF('7-市场业绩'!F:F,'3-收据记录表'!U140,'7-市场业绩'!I:I)&gt;0,"学习卡","老结算")</f>
        <v>老结算</v>
      </c>
      <c r="AR140" s="206" t="str">
        <f t="shared" si="68"/>
        <v/>
      </c>
      <c r="AS140" s="243" t="e">
        <f t="shared" si="69"/>
        <v>#VALUE!</v>
      </c>
      <c r="AT140" s="243" t="str">
        <f t="shared" si="70"/>
        <v/>
      </c>
      <c r="AU140" s="243" t="str">
        <f t="shared" si="71"/>
        <v/>
      </c>
      <c r="AV140" s="243" t="str">
        <f t="shared" si="72"/>
        <v>无</v>
      </c>
      <c r="AZ140" s="299">
        <v>42552</v>
      </c>
      <c r="BK140" s="118" t="s">
        <v>666</v>
      </c>
    </row>
    <row r="141" spans="1:63" ht="15" customHeight="1">
      <c r="A141" s="176" t="s">
        <v>1889</v>
      </c>
      <c r="B141" s="176" t="s">
        <v>1371</v>
      </c>
      <c r="C141" s="175" t="s">
        <v>11</v>
      </c>
      <c r="D141" s="176" t="s">
        <v>1370</v>
      </c>
      <c r="E141" s="176" t="s">
        <v>1556</v>
      </c>
      <c r="F141" s="184">
        <v>0</v>
      </c>
      <c r="G141" s="176">
        <v>0</v>
      </c>
      <c r="H141" s="176">
        <v>0</v>
      </c>
      <c r="I141" s="176">
        <v>0</v>
      </c>
      <c r="J141" s="176">
        <v>0</v>
      </c>
      <c r="K141" s="180">
        <v>42858</v>
      </c>
      <c r="L141" s="176" t="s">
        <v>1550</v>
      </c>
      <c r="M141" s="175" t="s">
        <v>1452</v>
      </c>
      <c r="N141" s="175" t="s">
        <v>12</v>
      </c>
      <c r="O141" s="175" t="s">
        <v>532</v>
      </c>
      <c r="P141" s="176" t="s">
        <v>12</v>
      </c>
      <c r="Q141" s="309" t="s">
        <v>2014</v>
      </c>
      <c r="R141" s="176" t="s">
        <v>12</v>
      </c>
      <c r="S141" s="176" t="s">
        <v>12</v>
      </c>
      <c r="T141" s="176" t="s">
        <v>12</v>
      </c>
      <c r="U141" s="291" t="str">
        <f t="shared" si="50"/>
        <v/>
      </c>
      <c r="V141" s="292">
        <f>IF(F141=0,0,SUMIFS('4-咨询师业绩明细表'!K:K,'4-咨询师业绩明细表'!E:E,E141,'4-咨询师业绩明细表'!C:C,B141))</f>
        <v>0</v>
      </c>
      <c r="W141" s="292" t="str">
        <f t="shared" si="51"/>
        <v/>
      </c>
      <c r="X141" s="305"/>
      <c r="Y141" s="323">
        <f t="shared" si="52"/>
        <v>0</v>
      </c>
      <c r="Z141" s="324">
        <f t="shared" si="53"/>
        <v>0</v>
      </c>
      <c r="AA141" s="293">
        <f t="shared" si="54"/>
        <v>0</v>
      </c>
      <c r="AB141" s="294" t="str">
        <f t="shared" si="55"/>
        <v/>
      </c>
      <c r="AC141" s="143" t="str">
        <f t="shared" si="56"/>
        <v/>
      </c>
      <c r="AD141" s="143" t="str">
        <f t="shared" si="57"/>
        <v/>
      </c>
      <c r="AE141" s="143" t="str">
        <f t="shared" si="58"/>
        <v/>
      </c>
      <c r="AF141" s="143" t="str">
        <f t="shared" si="59"/>
        <v/>
      </c>
      <c r="AG141" s="143" t="str">
        <f t="shared" si="60"/>
        <v/>
      </c>
      <c r="AH141" s="143" t="str">
        <f>IF(AB141="","",VLOOKUP(AF141,Sheet11!E:F,2,0))</f>
        <v/>
      </c>
      <c r="AI141" s="295" t="str">
        <f>IF(AG141="拼单会员","5年",IF(AB141="","",VLOOKUP(AE141&amp;AH141,Sheet11!$J$3:$K$17,2)))</f>
        <v/>
      </c>
      <c r="AJ141" s="143" t="str">
        <f t="shared" si="61"/>
        <v/>
      </c>
      <c r="AK141" s="296" t="str">
        <f t="shared" si="62"/>
        <v/>
      </c>
      <c r="AL141" s="143" t="str">
        <f t="shared" si="63"/>
        <v/>
      </c>
      <c r="AM141" s="143" t="str">
        <f t="shared" si="64"/>
        <v/>
      </c>
      <c r="AN141" s="143" t="str">
        <f t="shared" si="65"/>
        <v/>
      </c>
      <c r="AO141" s="143" t="str">
        <f t="shared" si="66"/>
        <v/>
      </c>
      <c r="AP141" s="206" t="str">
        <f t="shared" si="67"/>
        <v/>
      </c>
      <c r="AQ141" s="206" t="str">
        <f>IF(SUMIF('7-市场业绩'!F:F,'3-收据记录表'!U141,'7-市场业绩'!I:I)&gt;0,"学习卡","老结算")</f>
        <v>老结算</v>
      </c>
      <c r="AR141" s="206" t="str">
        <f t="shared" si="68"/>
        <v/>
      </c>
      <c r="AS141" s="243" t="e">
        <f t="shared" si="69"/>
        <v>#VALUE!</v>
      </c>
      <c r="AT141" s="243" t="str">
        <f t="shared" si="70"/>
        <v/>
      </c>
      <c r="AU141" s="243" t="str">
        <f t="shared" si="71"/>
        <v/>
      </c>
      <c r="AV141" s="243" t="str">
        <f t="shared" si="72"/>
        <v>无</v>
      </c>
      <c r="AZ141" s="299">
        <v>42552</v>
      </c>
      <c r="BK141" s="118" t="s">
        <v>667</v>
      </c>
    </row>
    <row r="142" spans="1:63" ht="15" customHeight="1">
      <c r="A142" s="176" t="s">
        <v>1890</v>
      </c>
      <c r="B142" s="176" t="s">
        <v>1383</v>
      </c>
      <c r="C142" s="175" t="s">
        <v>17</v>
      </c>
      <c r="D142" s="176" t="s">
        <v>1382</v>
      </c>
      <c r="E142" s="176" t="s">
        <v>1141</v>
      </c>
      <c r="F142" s="184">
        <v>0</v>
      </c>
      <c r="G142" s="176">
        <v>0</v>
      </c>
      <c r="H142" s="176">
        <v>0</v>
      </c>
      <c r="I142" s="176">
        <v>0</v>
      </c>
      <c r="J142" s="176">
        <v>0</v>
      </c>
      <c r="K142" s="180">
        <v>42858</v>
      </c>
      <c r="L142" s="176" t="s">
        <v>1550</v>
      </c>
      <c r="M142" s="175" t="s">
        <v>1452</v>
      </c>
      <c r="N142" s="175" t="s">
        <v>12</v>
      </c>
      <c r="O142" s="175" t="s">
        <v>1454</v>
      </c>
      <c r="P142" s="176" t="s">
        <v>12</v>
      </c>
      <c r="Q142" s="175" t="s">
        <v>1458</v>
      </c>
      <c r="R142" s="176" t="s">
        <v>12</v>
      </c>
      <c r="S142" s="176" t="s">
        <v>1462</v>
      </c>
      <c r="T142" s="176" t="s">
        <v>1891</v>
      </c>
      <c r="U142" s="291" t="str">
        <f t="shared" si="50"/>
        <v>朱晓佳</v>
      </c>
      <c r="V142" s="292">
        <f>IF(F142=0,0,SUMIFS('4-咨询师业绩明细表'!K:K,'4-咨询师业绩明细表'!E:E,E142,'4-咨询师业绩明细表'!C:C,B142))</f>
        <v>0</v>
      </c>
      <c r="W142" s="292" t="str">
        <f t="shared" si="51"/>
        <v/>
      </c>
      <c r="X142" s="305"/>
      <c r="Y142" s="323">
        <f t="shared" si="52"/>
        <v>0</v>
      </c>
      <c r="Z142" s="324">
        <f t="shared" si="53"/>
        <v>0</v>
      </c>
      <c r="AA142" s="293">
        <f t="shared" si="54"/>
        <v>0</v>
      </c>
      <c r="AB142" s="294" t="str">
        <f t="shared" si="55"/>
        <v/>
      </c>
      <c r="AC142" s="143" t="str">
        <f t="shared" si="56"/>
        <v>补交</v>
      </c>
      <c r="AD142" s="143" t="str">
        <f t="shared" si="57"/>
        <v>2.</v>
      </c>
      <c r="AE142" s="143" t="str">
        <f t="shared" si="58"/>
        <v>5年</v>
      </c>
      <c r="AF142" s="143" t="str">
        <f t="shared" si="59"/>
        <v/>
      </c>
      <c r="AG142" s="143" t="str">
        <f t="shared" si="60"/>
        <v/>
      </c>
      <c r="AH142" s="143" t="str">
        <f>IF(AB142="","",VLOOKUP(AF142,Sheet11!E:F,2,0))</f>
        <v/>
      </c>
      <c r="AI142" s="295" t="str">
        <f>IF(AG142="拼单会员","5年",IF(AB142="","",VLOOKUP(AE142&amp;AH142,Sheet11!$J$3:$K$17,2)))</f>
        <v/>
      </c>
      <c r="AJ142" s="143" t="str">
        <f t="shared" si="61"/>
        <v/>
      </c>
      <c r="AK142" s="296" t="str">
        <f t="shared" si="62"/>
        <v/>
      </c>
      <c r="AL142" s="143" t="str">
        <f t="shared" si="63"/>
        <v/>
      </c>
      <c r="AM142" s="143" t="str">
        <f t="shared" si="64"/>
        <v/>
      </c>
      <c r="AN142" s="143" t="str">
        <f t="shared" si="65"/>
        <v/>
      </c>
      <c r="AO142" s="143" t="str">
        <f t="shared" si="66"/>
        <v/>
      </c>
      <c r="AP142" s="206" t="str">
        <f t="shared" si="67"/>
        <v/>
      </c>
      <c r="AQ142" s="206" t="str">
        <f>IF(SUMIF('7-市场业绩'!F:F,'3-收据记录表'!U142,'7-市场业绩'!I:I)&gt;0,"学习卡","老结算")</f>
        <v>老结算</v>
      </c>
      <c r="AR142" s="206" t="str">
        <f t="shared" si="68"/>
        <v/>
      </c>
      <c r="AS142" s="243" t="e">
        <f t="shared" si="69"/>
        <v>#VALUE!</v>
      </c>
      <c r="AT142" s="243" t="str">
        <f t="shared" si="70"/>
        <v/>
      </c>
      <c r="AU142" s="243" t="str">
        <f t="shared" si="71"/>
        <v/>
      </c>
      <c r="AV142" s="243" t="str">
        <f t="shared" si="72"/>
        <v>无</v>
      </c>
      <c r="AZ142" s="299">
        <v>42552</v>
      </c>
      <c r="BK142" s="118" t="s">
        <v>668</v>
      </c>
    </row>
    <row r="143" spans="1:63" ht="15" customHeight="1">
      <c r="A143" s="176" t="s">
        <v>1892</v>
      </c>
      <c r="B143" s="176" t="s">
        <v>1379</v>
      </c>
      <c r="C143" s="175" t="s">
        <v>17</v>
      </c>
      <c r="D143" s="176" t="s">
        <v>1378</v>
      </c>
      <c r="E143" s="176" t="s">
        <v>1141</v>
      </c>
      <c r="F143" s="184">
        <v>0</v>
      </c>
      <c r="G143" s="176">
        <v>0</v>
      </c>
      <c r="H143" s="176">
        <v>0</v>
      </c>
      <c r="I143" s="176">
        <v>0</v>
      </c>
      <c r="J143" s="176">
        <v>0</v>
      </c>
      <c r="K143" s="180">
        <v>42858</v>
      </c>
      <c r="L143" s="176" t="s">
        <v>1550</v>
      </c>
      <c r="M143" s="175" t="s">
        <v>1452</v>
      </c>
      <c r="N143" s="175" t="s">
        <v>12</v>
      </c>
      <c r="O143" s="175" t="s">
        <v>1454</v>
      </c>
      <c r="P143" s="176" t="s">
        <v>12</v>
      </c>
      <c r="Q143" s="175" t="s">
        <v>1458</v>
      </c>
      <c r="R143" s="176" t="s">
        <v>12</v>
      </c>
      <c r="S143" s="176" t="s">
        <v>1462</v>
      </c>
      <c r="T143" s="176" t="s">
        <v>1460</v>
      </c>
      <c r="U143" s="291" t="str">
        <f t="shared" si="50"/>
        <v>朱晓佳</v>
      </c>
      <c r="V143" s="292">
        <f>IF(F143=0,0,SUMIFS('4-咨询师业绩明细表'!K:K,'4-咨询师业绩明细表'!E:E,E143,'4-咨询师业绩明细表'!C:C,B143))</f>
        <v>0</v>
      </c>
      <c r="W143" s="292" t="str">
        <f t="shared" si="51"/>
        <v/>
      </c>
      <c r="X143" s="305"/>
      <c r="Y143" s="323">
        <f t="shared" si="52"/>
        <v>0</v>
      </c>
      <c r="Z143" s="324">
        <f t="shared" si="53"/>
        <v>0</v>
      </c>
      <c r="AA143" s="293">
        <f t="shared" si="54"/>
        <v>0</v>
      </c>
      <c r="AB143" s="294" t="str">
        <f t="shared" si="55"/>
        <v/>
      </c>
      <c r="AC143" s="143" t="str">
        <f t="shared" si="56"/>
        <v>创始</v>
      </c>
      <c r="AD143" s="143" t="str">
        <f t="shared" si="57"/>
        <v>会员</v>
      </c>
      <c r="AE143" s="143" t="str">
        <f t="shared" si="58"/>
        <v>2.</v>
      </c>
      <c r="AF143" s="143" t="str">
        <f t="shared" si="59"/>
        <v/>
      </c>
      <c r="AG143" s="143" t="str">
        <f t="shared" si="60"/>
        <v/>
      </c>
      <c r="AH143" s="143" t="str">
        <f>IF(AB143="","",VLOOKUP(AF143,Sheet11!E:F,2,0))</f>
        <v/>
      </c>
      <c r="AI143" s="295" t="str">
        <f>IF(AG143="拼单会员","5年",IF(AB143="","",VLOOKUP(AE143&amp;AH143,Sheet11!$J$3:$K$17,2)))</f>
        <v/>
      </c>
      <c r="AJ143" s="143" t="str">
        <f t="shared" si="61"/>
        <v/>
      </c>
      <c r="AK143" s="296" t="str">
        <f t="shared" si="62"/>
        <v/>
      </c>
      <c r="AL143" s="143" t="str">
        <f t="shared" si="63"/>
        <v/>
      </c>
      <c r="AM143" s="143" t="str">
        <f t="shared" si="64"/>
        <v/>
      </c>
      <c r="AN143" s="143" t="str">
        <f t="shared" si="65"/>
        <v/>
      </c>
      <c r="AO143" s="143" t="str">
        <f t="shared" si="66"/>
        <v/>
      </c>
      <c r="AP143" s="206" t="str">
        <f t="shared" si="67"/>
        <v/>
      </c>
      <c r="AQ143" s="206" t="str">
        <f>IF(SUMIF('7-市场业绩'!F:F,'3-收据记录表'!U143,'7-市场业绩'!I:I)&gt;0,"学习卡","老结算")</f>
        <v>老结算</v>
      </c>
      <c r="AR143" s="206" t="str">
        <f t="shared" si="68"/>
        <v/>
      </c>
      <c r="AS143" s="243" t="e">
        <f t="shared" si="69"/>
        <v>#VALUE!</v>
      </c>
      <c r="AT143" s="243" t="str">
        <f t="shared" si="70"/>
        <v/>
      </c>
      <c r="AU143" s="243" t="str">
        <f t="shared" si="71"/>
        <v/>
      </c>
      <c r="AV143" s="243" t="str">
        <f t="shared" si="72"/>
        <v>无</v>
      </c>
      <c r="AZ143" s="299">
        <v>42552</v>
      </c>
      <c r="BK143" s="118" t="s">
        <v>669</v>
      </c>
    </row>
    <row r="144" spans="1:63" ht="15" customHeight="1">
      <c r="A144" s="176" t="s">
        <v>1893</v>
      </c>
      <c r="B144" s="176" t="s">
        <v>1379</v>
      </c>
      <c r="C144" s="175" t="s">
        <v>17</v>
      </c>
      <c r="D144" s="176" t="s">
        <v>1378</v>
      </c>
      <c r="E144" s="176" t="s">
        <v>1141</v>
      </c>
      <c r="F144" s="184">
        <v>0</v>
      </c>
      <c r="G144" s="176">
        <v>0</v>
      </c>
      <c r="H144" s="176">
        <v>0</v>
      </c>
      <c r="I144" s="176">
        <v>0</v>
      </c>
      <c r="J144" s="176">
        <v>0</v>
      </c>
      <c r="K144" s="180">
        <v>42858</v>
      </c>
      <c r="L144" s="176" t="s">
        <v>1550</v>
      </c>
      <c r="M144" s="175" t="s">
        <v>1452</v>
      </c>
      <c r="N144" s="175" t="s">
        <v>1453</v>
      </c>
      <c r="O144" s="175" t="s">
        <v>1454</v>
      </c>
      <c r="P144" s="176" t="s">
        <v>12</v>
      </c>
      <c r="Q144" s="175" t="s">
        <v>1458</v>
      </c>
      <c r="R144" s="176" t="s">
        <v>12</v>
      </c>
      <c r="S144" s="176" t="s">
        <v>12</v>
      </c>
      <c r="T144" s="176" t="s">
        <v>1460</v>
      </c>
      <c r="U144" s="291" t="str">
        <f t="shared" si="50"/>
        <v/>
      </c>
      <c r="V144" s="292">
        <f>IF(F144=0,0,SUMIFS('4-咨询师业绩明细表'!K:K,'4-咨询师业绩明细表'!E:E,E144,'4-咨询师业绩明细表'!C:C,B144))</f>
        <v>0</v>
      </c>
      <c r="W144" s="292" t="str">
        <f t="shared" si="51"/>
        <v/>
      </c>
      <c r="X144" s="305"/>
      <c r="Y144" s="323">
        <f t="shared" si="52"/>
        <v>0</v>
      </c>
      <c r="Z144" s="324">
        <f t="shared" si="53"/>
        <v>0</v>
      </c>
      <c r="AA144" s="293">
        <f t="shared" si="54"/>
        <v>0</v>
      </c>
      <c r="AB144" s="294" t="str">
        <f t="shared" si="55"/>
        <v/>
      </c>
      <c r="AC144" s="143" t="str">
        <f t="shared" si="56"/>
        <v>创始</v>
      </c>
      <c r="AD144" s="143" t="str">
        <f t="shared" si="57"/>
        <v>会员</v>
      </c>
      <c r="AE144" s="143" t="str">
        <f t="shared" si="58"/>
        <v>2.</v>
      </c>
      <c r="AF144" s="143" t="str">
        <f t="shared" si="59"/>
        <v/>
      </c>
      <c r="AG144" s="143" t="str">
        <f t="shared" si="60"/>
        <v/>
      </c>
      <c r="AH144" s="143" t="str">
        <f>IF(AB144="","",VLOOKUP(AF144,Sheet11!E:F,2,0))</f>
        <v/>
      </c>
      <c r="AI144" s="295" t="str">
        <f>IF(AG144="拼单会员","5年",IF(AB144="","",VLOOKUP(AE144&amp;AH144,Sheet11!$J$3:$K$17,2)))</f>
        <v/>
      </c>
      <c r="AJ144" s="143" t="str">
        <f t="shared" si="61"/>
        <v/>
      </c>
      <c r="AK144" s="296" t="str">
        <f t="shared" si="62"/>
        <v/>
      </c>
      <c r="AL144" s="143" t="str">
        <f t="shared" si="63"/>
        <v/>
      </c>
      <c r="AM144" s="143" t="str">
        <f t="shared" si="64"/>
        <v/>
      </c>
      <c r="AN144" s="143" t="str">
        <f t="shared" si="65"/>
        <v/>
      </c>
      <c r="AO144" s="143" t="str">
        <f t="shared" si="66"/>
        <v/>
      </c>
      <c r="AP144" s="206" t="str">
        <f t="shared" si="67"/>
        <v/>
      </c>
      <c r="AQ144" s="206" t="str">
        <f>IF(SUMIF('7-市场业绩'!F:F,'3-收据记录表'!U144,'7-市场业绩'!I:I)&gt;0,"学习卡","老结算")</f>
        <v>老结算</v>
      </c>
      <c r="AR144" s="206" t="str">
        <f t="shared" si="68"/>
        <v/>
      </c>
      <c r="AS144" s="243" t="e">
        <f t="shared" si="69"/>
        <v>#VALUE!</v>
      </c>
      <c r="AT144" s="243" t="str">
        <f t="shared" si="70"/>
        <v/>
      </c>
      <c r="AU144" s="243" t="str">
        <f t="shared" si="71"/>
        <v/>
      </c>
      <c r="AV144" s="243" t="str">
        <f t="shared" si="72"/>
        <v>无</v>
      </c>
      <c r="AZ144" s="299">
        <v>42552</v>
      </c>
      <c r="BK144" s="118" t="s">
        <v>670</v>
      </c>
    </row>
    <row r="145" spans="1:63" ht="15" hidden="1" customHeight="1">
      <c r="A145" s="176" t="s">
        <v>1894</v>
      </c>
      <c r="B145" s="176" t="s">
        <v>1895</v>
      </c>
      <c r="C145" s="175" t="s">
        <v>1603</v>
      </c>
      <c r="D145" s="176" t="s">
        <v>1896</v>
      </c>
      <c r="E145" s="176" t="s">
        <v>1466</v>
      </c>
      <c r="F145" s="184">
        <v>960</v>
      </c>
      <c r="G145" s="176">
        <v>0</v>
      </c>
      <c r="H145" s="176">
        <v>960</v>
      </c>
      <c r="I145" s="176">
        <v>0</v>
      </c>
      <c r="J145" s="176">
        <v>0</v>
      </c>
      <c r="K145" s="180">
        <v>42875</v>
      </c>
      <c r="L145" s="176" t="s">
        <v>1550</v>
      </c>
      <c r="M145" s="175" t="s">
        <v>1465</v>
      </c>
      <c r="N145" s="175" t="s">
        <v>1453</v>
      </c>
      <c r="O145" s="175" t="s">
        <v>1454</v>
      </c>
      <c r="P145" s="176" t="s">
        <v>1455</v>
      </c>
      <c r="Q145" s="175" t="s">
        <v>1456</v>
      </c>
      <c r="R145" s="176" t="s">
        <v>12</v>
      </c>
      <c r="S145" s="176" t="s">
        <v>1879</v>
      </c>
      <c r="T145" s="176" t="s">
        <v>2005</v>
      </c>
      <c r="U145" s="291" t="str">
        <f t="shared" si="50"/>
        <v>李建业</v>
      </c>
      <c r="V145" s="292">
        <f>IF(F145=0,0,SUMIFS('4-咨询师业绩明细表'!K:K,'4-咨询师业绩明细表'!E:E,E145,'4-咨询师业绩明细表'!C:C,B145))</f>
        <v>32</v>
      </c>
      <c r="W145" s="292" t="str">
        <f t="shared" si="51"/>
        <v>无</v>
      </c>
      <c r="X145" s="305">
        <v>1</v>
      </c>
      <c r="Y145" s="323">
        <f t="shared" si="52"/>
        <v>0</v>
      </c>
      <c r="Z145" s="324">
        <f t="shared" si="53"/>
        <v>0</v>
      </c>
      <c r="AA145" s="293">
        <f t="shared" si="54"/>
        <v>960</v>
      </c>
      <c r="AB145" s="294" t="str">
        <f t="shared" si="55"/>
        <v>新生报读幼儿1年国际会员</v>
      </c>
      <c r="AC145" s="143" t="str">
        <f t="shared" si="56"/>
        <v>新生</v>
      </c>
      <c r="AD145" s="143" t="str">
        <f t="shared" si="57"/>
        <v>报读</v>
      </c>
      <c r="AE145" s="143" t="str">
        <f t="shared" si="58"/>
        <v>幼儿</v>
      </c>
      <c r="AF145" s="143" t="str">
        <f t="shared" si="59"/>
        <v>1年</v>
      </c>
      <c r="AG145" s="143" t="str">
        <f t="shared" si="60"/>
        <v>国际会员</v>
      </c>
      <c r="AH145" s="143" t="str">
        <f>IF(AB145="","",VLOOKUP(AF145,Sheet11!E:F,2,0))</f>
        <v>1年</v>
      </c>
      <c r="AI145" s="295" t="str">
        <f>IF(AG145="拼单会员","5年",IF(AB145="","",VLOOKUP(AE145&amp;AH145,Sheet11!$J$3:$K$17,2)))</f>
        <v>1年</v>
      </c>
      <c r="AJ145" s="143" t="str">
        <f t="shared" si="61"/>
        <v>国际班</v>
      </c>
      <c r="AK145" s="296" t="str">
        <f t="shared" si="62"/>
        <v>2017-05-20</v>
      </c>
      <c r="AL145" s="143" t="str">
        <f t="shared" si="63"/>
        <v>新生</v>
      </c>
      <c r="AM145" s="143" t="str">
        <f t="shared" si="64"/>
        <v>新生</v>
      </c>
      <c r="AN145" s="143" t="str">
        <f t="shared" si="65"/>
        <v>新生小学国际班5年</v>
      </c>
      <c r="AO145" s="143" t="str">
        <f t="shared" si="66"/>
        <v>国际班</v>
      </c>
      <c r="AP145" s="206" t="str">
        <f t="shared" si="67"/>
        <v>新生国际班</v>
      </c>
      <c r="AQ145" s="206" t="str">
        <f>IF(SUMIF('7-市场业绩'!F:F,'3-收据记录表'!U145,'7-市场业绩'!I:I)&gt;0,"学习卡","老结算")</f>
        <v>学习卡</v>
      </c>
      <c r="AR145" s="206" t="str">
        <f t="shared" si="68"/>
        <v>新生小学国际班5年</v>
      </c>
      <c r="AS145" s="243" t="str">
        <f t="shared" si="69"/>
        <v>0</v>
      </c>
      <c r="AT145" s="243" t="str">
        <f t="shared" si="70"/>
        <v/>
      </c>
      <c r="AU145" s="243" t="str">
        <f t="shared" si="71"/>
        <v/>
      </c>
      <c r="AV145" s="243" t="str">
        <f t="shared" si="72"/>
        <v>0</v>
      </c>
      <c r="AW145" s="115" t="s">
        <v>2006</v>
      </c>
      <c r="AZ145" s="299">
        <v>42552</v>
      </c>
      <c r="BK145" s="118" t="s">
        <v>615</v>
      </c>
    </row>
    <row r="146" spans="1:63" ht="15" customHeight="1">
      <c r="A146" s="176" t="s">
        <v>1897</v>
      </c>
      <c r="B146" s="176" t="s">
        <v>1383</v>
      </c>
      <c r="C146" s="175" t="s">
        <v>17</v>
      </c>
      <c r="D146" s="176" t="s">
        <v>1382</v>
      </c>
      <c r="E146" s="176" t="s">
        <v>1141</v>
      </c>
      <c r="F146" s="184">
        <v>0</v>
      </c>
      <c r="G146" s="176">
        <v>0</v>
      </c>
      <c r="H146" s="176">
        <v>0</v>
      </c>
      <c r="I146" s="176">
        <v>0</v>
      </c>
      <c r="J146" s="176">
        <v>0</v>
      </c>
      <c r="K146" s="180">
        <v>42858</v>
      </c>
      <c r="L146" s="176" t="s">
        <v>1550</v>
      </c>
      <c r="M146" s="175" t="s">
        <v>1452</v>
      </c>
      <c r="N146" s="175" t="s">
        <v>12</v>
      </c>
      <c r="O146" s="175" t="s">
        <v>1454</v>
      </c>
      <c r="P146" s="176" t="s">
        <v>12</v>
      </c>
      <c r="Q146" s="175" t="s">
        <v>1458</v>
      </c>
      <c r="R146" s="176" t="s">
        <v>12</v>
      </c>
      <c r="S146" s="176" t="s">
        <v>1462</v>
      </c>
      <c r="T146" s="176" t="s">
        <v>1460</v>
      </c>
      <c r="U146" s="291" t="str">
        <f t="shared" si="50"/>
        <v>朱晓佳</v>
      </c>
      <c r="V146" s="292">
        <f>IF(F146=0,0,SUMIFS('4-咨询师业绩明细表'!K:K,'4-咨询师业绩明细表'!E:E,E146,'4-咨询师业绩明细表'!C:C,B146))</f>
        <v>0</v>
      </c>
      <c r="W146" s="292" t="str">
        <f t="shared" si="51"/>
        <v/>
      </c>
      <c r="X146" s="305"/>
      <c r="Y146" s="323">
        <f t="shared" si="52"/>
        <v>0</v>
      </c>
      <c r="Z146" s="324">
        <f t="shared" si="53"/>
        <v>0</v>
      </c>
      <c r="AA146" s="293">
        <f t="shared" si="54"/>
        <v>0</v>
      </c>
      <c r="AB146" s="294" t="str">
        <f t="shared" si="55"/>
        <v/>
      </c>
      <c r="AC146" s="143" t="str">
        <f t="shared" si="56"/>
        <v>创始</v>
      </c>
      <c r="AD146" s="143" t="str">
        <f t="shared" si="57"/>
        <v>会员</v>
      </c>
      <c r="AE146" s="143" t="str">
        <f t="shared" si="58"/>
        <v>2.</v>
      </c>
      <c r="AF146" s="143" t="str">
        <f t="shared" si="59"/>
        <v/>
      </c>
      <c r="AG146" s="143" t="str">
        <f t="shared" si="60"/>
        <v/>
      </c>
      <c r="AH146" s="143" t="str">
        <f>IF(AB146="","",VLOOKUP(AF146,Sheet11!E:F,2,0))</f>
        <v/>
      </c>
      <c r="AI146" s="295" t="str">
        <f>IF(AG146="拼单会员","5年",IF(AB146="","",VLOOKUP(AE146&amp;AH146,Sheet11!$J$3:$K$17,2)))</f>
        <v/>
      </c>
      <c r="AJ146" s="143" t="str">
        <f t="shared" si="61"/>
        <v/>
      </c>
      <c r="AK146" s="296" t="str">
        <f t="shared" si="62"/>
        <v/>
      </c>
      <c r="AL146" s="143" t="str">
        <f t="shared" si="63"/>
        <v/>
      </c>
      <c r="AM146" s="143" t="str">
        <f t="shared" si="64"/>
        <v/>
      </c>
      <c r="AN146" s="143" t="str">
        <f t="shared" si="65"/>
        <v/>
      </c>
      <c r="AO146" s="143" t="str">
        <f t="shared" si="66"/>
        <v/>
      </c>
      <c r="AP146" s="206" t="str">
        <f t="shared" si="67"/>
        <v/>
      </c>
      <c r="AQ146" s="206" t="str">
        <f>IF(SUMIF('7-市场业绩'!F:F,'3-收据记录表'!U146,'7-市场业绩'!I:I)&gt;0,"学习卡","老结算")</f>
        <v>老结算</v>
      </c>
      <c r="AR146" s="206" t="str">
        <f t="shared" si="68"/>
        <v/>
      </c>
      <c r="AS146" s="243" t="e">
        <f t="shared" si="69"/>
        <v>#VALUE!</v>
      </c>
      <c r="AT146" s="243" t="str">
        <f t="shared" si="70"/>
        <v/>
      </c>
      <c r="AU146" s="243" t="str">
        <f t="shared" si="71"/>
        <v/>
      </c>
      <c r="AV146" s="243" t="str">
        <f t="shared" si="72"/>
        <v>无</v>
      </c>
      <c r="AZ146" s="299">
        <v>42552</v>
      </c>
      <c r="BK146" s="118" t="s">
        <v>671</v>
      </c>
    </row>
    <row r="147" spans="1:63" ht="15" customHeight="1">
      <c r="A147" s="176" t="s">
        <v>1898</v>
      </c>
      <c r="B147" s="176" t="s">
        <v>1383</v>
      </c>
      <c r="C147" s="175" t="s">
        <v>17</v>
      </c>
      <c r="D147" s="176" t="s">
        <v>1382</v>
      </c>
      <c r="E147" s="176" t="s">
        <v>1141</v>
      </c>
      <c r="F147" s="184">
        <v>0</v>
      </c>
      <c r="G147" s="176">
        <v>0</v>
      </c>
      <c r="H147" s="176">
        <v>0</v>
      </c>
      <c r="I147" s="176">
        <v>0</v>
      </c>
      <c r="J147" s="176">
        <v>0</v>
      </c>
      <c r="K147" s="180">
        <v>42858</v>
      </c>
      <c r="L147" s="176" t="s">
        <v>1550</v>
      </c>
      <c r="M147" s="175" t="s">
        <v>1452</v>
      </c>
      <c r="N147" s="175" t="s">
        <v>1453</v>
      </c>
      <c r="O147" s="175" t="s">
        <v>1454</v>
      </c>
      <c r="P147" s="176" t="s">
        <v>12</v>
      </c>
      <c r="Q147" s="175" t="s">
        <v>1458</v>
      </c>
      <c r="R147" s="176" t="s">
        <v>12</v>
      </c>
      <c r="S147" s="176" t="s">
        <v>1462</v>
      </c>
      <c r="T147" s="176" t="s">
        <v>1460</v>
      </c>
      <c r="U147" s="291" t="str">
        <f t="shared" si="50"/>
        <v>朱晓佳</v>
      </c>
      <c r="V147" s="292">
        <f>IF(F147=0,0,SUMIFS('4-咨询师业绩明细表'!K:K,'4-咨询师业绩明细表'!E:E,E147,'4-咨询师业绩明细表'!C:C,B147))</f>
        <v>0</v>
      </c>
      <c r="W147" s="292" t="str">
        <f t="shared" si="51"/>
        <v/>
      </c>
      <c r="X147" s="305"/>
      <c r="Y147" s="323">
        <f t="shared" si="52"/>
        <v>0</v>
      </c>
      <c r="Z147" s="324">
        <f t="shared" si="53"/>
        <v>0</v>
      </c>
      <c r="AA147" s="293">
        <f t="shared" si="54"/>
        <v>0</v>
      </c>
      <c r="AB147" s="294" t="str">
        <f t="shared" si="55"/>
        <v/>
      </c>
      <c r="AC147" s="143" t="str">
        <f t="shared" si="56"/>
        <v>创始</v>
      </c>
      <c r="AD147" s="143" t="str">
        <f t="shared" si="57"/>
        <v>会员</v>
      </c>
      <c r="AE147" s="143" t="str">
        <f t="shared" si="58"/>
        <v>2.</v>
      </c>
      <c r="AF147" s="143" t="str">
        <f t="shared" si="59"/>
        <v/>
      </c>
      <c r="AG147" s="143" t="str">
        <f t="shared" si="60"/>
        <v/>
      </c>
      <c r="AH147" s="143" t="str">
        <f>IF(AB147="","",VLOOKUP(AF147,Sheet11!E:F,2,0))</f>
        <v/>
      </c>
      <c r="AI147" s="295" t="str">
        <f>IF(AG147="拼单会员","5年",IF(AB147="","",VLOOKUP(AE147&amp;AH147,Sheet11!$J$3:$K$17,2)))</f>
        <v/>
      </c>
      <c r="AJ147" s="143" t="str">
        <f t="shared" si="61"/>
        <v/>
      </c>
      <c r="AK147" s="296" t="str">
        <f t="shared" si="62"/>
        <v/>
      </c>
      <c r="AL147" s="143" t="str">
        <f t="shared" si="63"/>
        <v/>
      </c>
      <c r="AM147" s="143" t="str">
        <f t="shared" si="64"/>
        <v/>
      </c>
      <c r="AN147" s="143" t="str">
        <f t="shared" si="65"/>
        <v/>
      </c>
      <c r="AO147" s="143" t="str">
        <f t="shared" si="66"/>
        <v/>
      </c>
      <c r="AP147" s="206" t="str">
        <f t="shared" si="67"/>
        <v/>
      </c>
      <c r="AQ147" s="206" t="str">
        <f>IF(SUMIF('7-市场业绩'!F:F,'3-收据记录表'!U147,'7-市场业绩'!I:I)&gt;0,"学习卡","老结算")</f>
        <v>老结算</v>
      </c>
      <c r="AR147" s="206" t="str">
        <f t="shared" si="68"/>
        <v/>
      </c>
      <c r="AS147" s="243" t="e">
        <f t="shared" si="69"/>
        <v>#VALUE!</v>
      </c>
      <c r="AT147" s="243" t="str">
        <f t="shared" si="70"/>
        <v/>
      </c>
      <c r="AU147" s="243" t="str">
        <f t="shared" si="71"/>
        <v/>
      </c>
      <c r="AV147" s="243" t="str">
        <f t="shared" si="72"/>
        <v>无</v>
      </c>
      <c r="AZ147" s="299">
        <v>42552</v>
      </c>
      <c r="BK147" s="118" t="s">
        <v>672</v>
      </c>
    </row>
    <row r="148" spans="1:63" ht="15" customHeight="1">
      <c r="A148" s="176" t="s">
        <v>1899</v>
      </c>
      <c r="B148" s="176" t="s">
        <v>1371</v>
      </c>
      <c r="C148" s="175" t="s">
        <v>11</v>
      </c>
      <c r="D148" s="176" t="s">
        <v>1370</v>
      </c>
      <c r="E148" s="176" t="s">
        <v>1141</v>
      </c>
      <c r="F148" s="184">
        <v>0</v>
      </c>
      <c r="G148" s="176">
        <v>0</v>
      </c>
      <c r="H148" s="176">
        <v>0</v>
      </c>
      <c r="I148" s="176">
        <v>0</v>
      </c>
      <c r="J148" s="176">
        <v>0</v>
      </c>
      <c r="K148" s="180">
        <v>42858</v>
      </c>
      <c r="L148" s="176" t="s">
        <v>1550</v>
      </c>
      <c r="M148" s="175" t="s">
        <v>1452</v>
      </c>
      <c r="N148" s="175" t="s">
        <v>12</v>
      </c>
      <c r="O148" s="175" t="s">
        <v>1454</v>
      </c>
      <c r="P148" s="176" t="s">
        <v>12</v>
      </c>
      <c r="Q148" s="175" t="s">
        <v>1458</v>
      </c>
      <c r="R148" s="176" t="s">
        <v>12</v>
      </c>
      <c r="S148" s="176" t="s">
        <v>1462</v>
      </c>
      <c r="T148" s="176" t="s">
        <v>1460</v>
      </c>
      <c r="U148" s="291" t="str">
        <f t="shared" si="50"/>
        <v>朱晓佳</v>
      </c>
      <c r="V148" s="292">
        <f>IF(F148=0,0,SUMIFS('4-咨询师业绩明细表'!K:K,'4-咨询师业绩明细表'!E:E,E148,'4-咨询师业绩明细表'!C:C,B148))</f>
        <v>0</v>
      </c>
      <c r="W148" s="292" t="str">
        <f t="shared" si="51"/>
        <v/>
      </c>
      <c r="X148" s="305"/>
      <c r="Y148" s="323">
        <f t="shared" si="52"/>
        <v>0</v>
      </c>
      <c r="Z148" s="324">
        <f t="shared" si="53"/>
        <v>0</v>
      </c>
      <c r="AA148" s="293">
        <f t="shared" si="54"/>
        <v>0</v>
      </c>
      <c r="AB148" s="294" t="str">
        <f t="shared" si="55"/>
        <v/>
      </c>
      <c r="AC148" s="143" t="str">
        <f t="shared" si="56"/>
        <v>创始</v>
      </c>
      <c r="AD148" s="143" t="str">
        <f t="shared" si="57"/>
        <v>会员</v>
      </c>
      <c r="AE148" s="143" t="str">
        <f t="shared" si="58"/>
        <v>2.</v>
      </c>
      <c r="AF148" s="143" t="str">
        <f t="shared" si="59"/>
        <v/>
      </c>
      <c r="AG148" s="143" t="str">
        <f t="shared" si="60"/>
        <v/>
      </c>
      <c r="AH148" s="143" t="str">
        <f>IF(AB148="","",VLOOKUP(AF148,Sheet11!E:F,2,0))</f>
        <v/>
      </c>
      <c r="AI148" s="295" t="str">
        <f>IF(AG148="拼单会员","5年",IF(AB148="","",VLOOKUP(AE148&amp;AH148,Sheet11!$J$3:$K$17,2)))</f>
        <v/>
      </c>
      <c r="AJ148" s="143" t="str">
        <f t="shared" si="61"/>
        <v/>
      </c>
      <c r="AK148" s="296" t="str">
        <f t="shared" si="62"/>
        <v/>
      </c>
      <c r="AL148" s="143" t="str">
        <f t="shared" si="63"/>
        <v/>
      </c>
      <c r="AM148" s="143" t="str">
        <f t="shared" si="64"/>
        <v/>
      </c>
      <c r="AN148" s="143" t="str">
        <f t="shared" si="65"/>
        <v/>
      </c>
      <c r="AO148" s="143" t="str">
        <f t="shared" si="66"/>
        <v/>
      </c>
      <c r="AP148" s="206" t="str">
        <f t="shared" si="67"/>
        <v/>
      </c>
      <c r="AQ148" s="206" t="str">
        <f>IF(SUMIF('7-市场业绩'!F:F,'3-收据记录表'!U148,'7-市场业绩'!I:I)&gt;0,"学习卡","老结算")</f>
        <v>老结算</v>
      </c>
      <c r="AR148" s="206" t="str">
        <f t="shared" si="68"/>
        <v/>
      </c>
      <c r="AS148" s="243" t="e">
        <f t="shared" si="69"/>
        <v>#VALUE!</v>
      </c>
      <c r="AT148" s="243" t="str">
        <f t="shared" si="70"/>
        <v/>
      </c>
      <c r="AU148" s="243" t="str">
        <f t="shared" si="71"/>
        <v/>
      </c>
      <c r="AV148" s="243" t="str">
        <f t="shared" si="72"/>
        <v>无</v>
      </c>
      <c r="AZ148" s="299">
        <v>42552</v>
      </c>
      <c r="BK148" s="118" t="s">
        <v>673</v>
      </c>
    </row>
    <row r="149" spans="1:63" ht="13.5" hidden="1" customHeight="1">
      <c r="A149" s="176" t="s">
        <v>2718</v>
      </c>
      <c r="B149" s="176" t="s">
        <v>2652</v>
      </c>
      <c r="C149" s="175" t="s">
        <v>11</v>
      </c>
      <c r="D149" s="176" t="s">
        <v>2651</v>
      </c>
      <c r="E149" s="176" t="s">
        <v>1134</v>
      </c>
      <c r="F149" s="184">
        <v>0</v>
      </c>
      <c r="G149" s="176">
        <v>0</v>
      </c>
      <c r="H149" s="176">
        <v>0</v>
      </c>
      <c r="I149" s="176">
        <v>0</v>
      </c>
      <c r="J149" s="176">
        <v>0</v>
      </c>
      <c r="K149" s="180">
        <v>42886</v>
      </c>
      <c r="L149" s="176" t="s">
        <v>1550</v>
      </c>
      <c r="M149" s="175" t="s">
        <v>1461</v>
      </c>
      <c r="N149" s="175" t="s">
        <v>12</v>
      </c>
      <c r="O149" s="175" t="s">
        <v>1454</v>
      </c>
      <c r="P149" s="176" t="s">
        <v>12</v>
      </c>
      <c r="Q149" s="175" t="s">
        <v>2719</v>
      </c>
      <c r="R149" s="176" t="s">
        <v>12</v>
      </c>
      <c r="S149" s="183" t="s">
        <v>2720</v>
      </c>
      <c r="T149" s="176" t="s">
        <v>2721</v>
      </c>
      <c r="U149" s="291" t="str">
        <f t="shared" si="50"/>
        <v>张慧</v>
      </c>
      <c r="V149" s="292">
        <f>IF(F149=0,0,SUMIFS('4-咨询师业绩明细表'!K:K,'4-咨询师业绩明细表'!E:E,E149,'4-咨询师业绩明细表'!C:C,B149))</f>
        <v>0</v>
      </c>
      <c r="W149" s="292" t="str">
        <f t="shared" si="51"/>
        <v/>
      </c>
      <c r="X149" s="305">
        <v>1</v>
      </c>
      <c r="Y149" s="323">
        <f t="shared" si="52"/>
        <v>0</v>
      </c>
      <c r="Z149" s="324">
        <f t="shared" si="53"/>
        <v>0</v>
      </c>
      <c r="AA149" s="293">
        <f t="shared" si="54"/>
        <v>0</v>
      </c>
      <c r="AB149" s="294" t="str">
        <f t="shared" si="55"/>
        <v/>
      </c>
      <c r="AC149" s="143" t="str">
        <f t="shared" si="56"/>
        <v>财富</v>
      </c>
      <c r="AD149" s="143" t="str">
        <f t="shared" si="57"/>
        <v>中心</v>
      </c>
      <c r="AE149" s="143" t="str">
        <f t="shared" si="58"/>
        <v>转天</v>
      </c>
      <c r="AF149" s="143" t="str">
        <f t="shared" si="59"/>
        <v/>
      </c>
      <c r="AG149" s="143" t="str">
        <f t="shared" si="60"/>
        <v/>
      </c>
      <c r="AH149" s="143" t="str">
        <f>IF(AB149="","",VLOOKUP(AF149,Sheet11!E:F,2,0))</f>
        <v/>
      </c>
      <c r="AI149" s="295" t="str">
        <f>IF(AG149="拼单会员","5年",IF(AB149="","",VLOOKUP(AE149&amp;AH149,Sheet11!$J$3:$K$17,2)))</f>
        <v/>
      </c>
      <c r="AJ149" s="143" t="str">
        <f t="shared" si="61"/>
        <v/>
      </c>
      <c r="AK149" s="296" t="str">
        <f t="shared" si="62"/>
        <v/>
      </c>
      <c r="AL149" s="143" t="str">
        <f t="shared" si="63"/>
        <v/>
      </c>
      <c r="AM149" s="143" t="str">
        <f t="shared" si="64"/>
        <v/>
      </c>
      <c r="AN149" s="143" t="str">
        <f t="shared" si="65"/>
        <v/>
      </c>
      <c r="AO149" s="143" t="str">
        <f t="shared" si="66"/>
        <v/>
      </c>
      <c r="AP149" s="206" t="str">
        <f t="shared" si="67"/>
        <v/>
      </c>
      <c r="AQ149" s="206" t="str">
        <f>IF(SUMIF('7-市场业绩'!F:F,'3-收据记录表'!U149,'7-市场业绩'!I:I)&gt;0,"学习卡","老结算")</f>
        <v>老结算</v>
      </c>
      <c r="AR149" s="206" t="str">
        <f t="shared" si="68"/>
        <v/>
      </c>
      <c r="AS149" s="243" t="e">
        <f t="shared" si="69"/>
        <v>#VALUE!</v>
      </c>
      <c r="AT149" s="243" t="str">
        <f t="shared" si="70"/>
        <v/>
      </c>
      <c r="AU149" s="243" t="str">
        <f t="shared" si="71"/>
        <v/>
      </c>
      <c r="AV149" s="243" t="str">
        <f t="shared" si="72"/>
        <v>无</v>
      </c>
      <c r="AZ149" s="299">
        <v>42552</v>
      </c>
      <c r="BK149" s="118" t="s">
        <v>674</v>
      </c>
    </row>
    <row r="150" spans="1:63" ht="12.75" hidden="1" customHeight="1">
      <c r="A150" s="176"/>
      <c r="B150" s="176"/>
      <c r="C150" s="175"/>
      <c r="D150" s="176"/>
      <c r="E150" s="176"/>
      <c r="F150" s="184"/>
      <c r="G150" s="176"/>
      <c r="H150" s="176"/>
      <c r="I150" s="176"/>
      <c r="J150" s="176"/>
      <c r="K150" s="180"/>
      <c r="L150" s="176"/>
      <c r="M150" s="175"/>
      <c r="N150" s="175"/>
      <c r="O150" s="175"/>
      <c r="P150" s="176"/>
      <c r="Q150" s="175"/>
      <c r="R150" s="176"/>
      <c r="S150" s="176"/>
      <c r="T150" s="176"/>
      <c r="U150" s="291" t="str">
        <f t="shared" si="50"/>
        <v/>
      </c>
      <c r="V150" s="292">
        <f>IF(F150=0,0,SUMIFS('4-咨询师业绩明细表'!K:K,'4-咨询师业绩明细表'!E:E,E150,'4-咨询师业绩明细表'!C:C,B150))</f>
        <v>0</v>
      </c>
      <c r="W150" s="292" t="str">
        <f t="shared" si="51"/>
        <v/>
      </c>
      <c r="X150" s="305"/>
      <c r="Y150" s="323">
        <f t="shared" si="52"/>
        <v>0</v>
      </c>
      <c r="Z150" s="324">
        <f t="shared" si="53"/>
        <v>0</v>
      </c>
      <c r="AA150" s="293">
        <f t="shared" si="54"/>
        <v>0</v>
      </c>
      <c r="AB150" s="294" t="str">
        <f t="shared" si="55"/>
        <v/>
      </c>
      <c r="AC150" s="143" t="str">
        <f t="shared" si="56"/>
        <v/>
      </c>
      <c r="AD150" s="143" t="str">
        <f t="shared" si="57"/>
        <v/>
      </c>
      <c r="AE150" s="143" t="str">
        <f t="shared" si="58"/>
        <v/>
      </c>
      <c r="AF150" s="143" t="str">
        <f t="shared" si="59"/>
        <v/>
      </c>
      <c r="AG150" s="143" t="str">
        <f t="shared" si="60"/>
        <v/>
      </c>
      <c r="AH150" s="143" t="str">
        <f>IF(AB150="","",VLOOKUP(AF150,Sheet11!E:F,2,0))</f>
        <v/>
      </c>
      <c r="AI150" s="295" t="str">
        <f>IF(AG150="拼单会员","5年",IF(AB150="","",VLOOKUP(AE150&amp;AH150,Sheet11!$J$3:$K$17,2)))</f>
        <v/>
      </c>
      <c r="AJ150" s="143" t="str">
        <f t="shared" si="61"/>
        <v/>
      </c>
      <c r="AK150" s="296" t="str">
        <f t="shared" si="62"/>
        <v/>
      </c>
      <c r="AL150" s="143" t="str">
        <f t="shared" si="63"/>
        <v/>
      </c>
      <c r="AM150" s="143" t="str">
        <f t="shared" si="64"/>
        <v/>
      </c>
      <c r="AN150" s="143" t="str">
        <f t="shared" si="65"/>
        <v/>
      </c>
      <c r="AO150" s="143" t="str">
        <f t="shared" si="66"/>
        <v/>
      </c>
      <c r="AP150" s="206" t="str">
        <f t="shared" si="67"/>
        <v/>
      </c>
      <c r="AQ150" s="206" t="str">
        <f>IF(SUMIF('7-市场业绩'!F:F,'3-收据记录表'!U150,'7-市场业绩'!I:I)&gt;0,"学习卡","老结算")</f>
        <v>老结算</v>
      </c>
      <c r="AR150" s="206" t="str">
        <f t="shared" si="68"/>
        <v/>
      </c>
      <c r="AS150" s="243" t="e">
        <f t="shared" si="69"/>
        <v>#VALUE!</v>
      </c>
      <c r="AT150" s="243" t="str">
        <f t="shared" si="70"/>
        <v/>
      </c>
      <c r="AU150" s="243" t="str">
        <f t="shared" si="71"/>
        <v/>
      </c>
      <c r="AV150" s="243" t="str">
        <f t="shared" si="72"/>
        <v>无</v>
      </c>
      <c r="AZ150" s="299">
        <v>42552</v>
      </c>
      <c r="BK150" s="118" t="s">
        <v>675</v>
      </c>
    </row>
    <row r="151" spans="1:63" ht="13.5" hidden="1" customHeight="1">
      <c r="A151" s="176"/>
      <c r="B151" s="176"/>
      <c r="C151" s="175"/>
      <c r="D151" s="176"/>
      <c r="E151" s="176"/>
      <c r="F151" s="184"/>
      <c r="G151" s="176"/>
      <c r="H151" s="176"/>
      <c r="I151" s="176"/>
      <c r="J151" s="176"/>
      <c r="K151" s="180"/>
      <c r="L151" s="176"/>
      <c r="M151" s="175"/>
      <c r="N151" s="175"/>
      <c r="O151" s="175"/>
      <c r="P151" s="176"/>
      <c r="Q151" s="175"/>
      <c r="R151" s="176"/>
      <c r="S151" s="176"/>
      <c r="T151" s="176"/>
      <c r="U151" s="291" t="str">
        <f t="shared" si="50"/>
        <v/>
      </c>
      <c r="V151" s="292">
        <f>IF(F151=0,0,SUMIFS('4-咨询师业绩明细表'!K:K,'4-咨询师业绩明细表'!E:E,E151,'4-咨询师业绩明细表'!C:C,B151))</f>
        <v>0</v>
      </c>
      <c r="W151" s="292" t="str">
        <f t="shared" si="51"/>
        <v/>
      </c>
      <c r="X151" s="305"/>
      <c r="Y151" s="323">
        <f t="shared" si="52"/>
        <v>0</v>
      </c>
      <c r="Z151" s="324">
        <f t="shared" si="53"/>
        <v>0</v>
      </c>
      <c r="AA151" s="293">
        <f t="shared" si="54"/>
        <v>0</v>
      </c>
      <c r="AB151" s="294" t="str">
        <f t="shared" si="55"/>
        <v/>
      </c>
      <c r="AC151" s="143" t="str">
        <f t="shared" si="56"/>
        <v/>
      </c>
      <c r="AD151" s="143" t="str">
        <f t="shared" si="57"/>
        <v/>
      </c>
      <c r="AE151" s="143" t="str">
        <f t="shared" si="58"/>
        <v/>
      </c>
      <c r="AF151" s="143" t="str">
        <f t="shared" si="59"/>
        <v/>
      </c>
      <c r="AG151" s="143" t="str">
        <f t="shared" si="60"/>
        <v/>
      </c>
      <c r="AH151" s="143" t="str">
        <f>IF(AB151="","",VLOOKUP(AF151,Sheet11!E:F,2,0))</f>
        <v/>
      </c>
      <c r="AI151" s="295" t="str">
        <f>IF(AG151="拼单会员","5年",IF(AB151="","",VLOOKUP(AE151&amp;AH151,Sheet11!$J$3:$K$17,2)))</f>
        <v/>
      </c>
      <c r="AJ151" s="143" t="str">
        <f t="shared" si="61"/>
        <v/>
      </c>
      <c r="AK151" s="296" t="str">
        <f t="shared" si="62"/>
        <v/>
      </c>
      <c r="AL151" s="143" t="str">
        <f t="shared" si="63"/>
        <v/>
      </c>
      <c r="AM151" s="143" t="str">
        <f t="shared" si="64"/>
        <v/>
      </c>
      <c r="AN151" s="143" t="str">
        <f t="shared" si="65"/>
        <v/>
      </c>
      <c r="AO151" s="143" t="str">
        <f t="shared" si="66"/>
        <v/>
      </c>
      <c r="AP151" s="206" t="str">
        <f t="shared" si="67"/>
        <v/>
      </c>
      <c r="AQ151" s="206" t="str">
        <f>IF(SUMIF('7-市场业绩'!F:F,'3-收据记录表'!U151,'7-市场业绩'!I:I)&gt;0,"学习卡","老结算")</f>
        <v>老结算</v>
      </c>
      <c r="AR151" s="206" t="str">
        <f t="shared" si="68"/>
        <v/>
      </c>
      <c r="AS151" s="243" t="e">
        <f t="shared" si="69"/>
        <v>#VALUE!</v>
      </c>
      <c r="AT151" s="243" t="str">
        <f t="shared" si="70"/>
        <v/>
      </c>
      <c r="AU151" s="243" t="str">
        <f t="shared" si="71"/>
        <v/>
      </c>
      <c r="AV151" s="243" t="str">
        <f t="shared" si="72"/>
        <v>无</v>
      </c>
      <c r="AZ151" s="299">
        <v>42552</v>
      </c>
      <c r="BK151" s="118" t="s">
        <v>676</v>
      </c>
    </row>
    <row r="152" spans="1:63" ht="15" hidden="1" customHeight="1">
      <c r="A152" s="176"/>
      <c r="B152" s="176"/>
      <c r="C152" s="175"/>
      <c r="D152" s="176"/>
      <c r="E152" s="176"/>
      <c r="F152" s="184"/>
      <c r="G152" s="176"/>
      <c r="H152" s="176"/>
      <c r="I152" s="176"/>
      <c r="J152" s="176"/>
      <c r="K152" s="180"/>
      <c r="L152" s="176"/>
      <c r="M152" s="175"/>
      <c r="N152" s="175"/>
      <c r="O152" s="175"/>
      <c r="P152" s="176"/>
      <c r="Q152" s="175"/>
      <c r="R152" s="176"/>
      <c r="S152" s="176"/>
      <c r="T152" s="176"/>
      <c r="U152" s="291" t="str">
        <f t="shared" si="50"/>
        <v/>
      </c>
      <c r="V152" s="292">
        <f>IF(F152=0,0,SUMIFS('4-咨询师业绩明细表'!K:K,'4-咨询师业绩明细表'!E:E,E152,'4-咨询师业绩明细表'!C:C,B152))</f>
        <v>0</v>
      </c>
      <c r="W152" s="292" t="str">
        <f t="shared" si="51"/>
        <v/>
      </c>
      <c r="X152" s="305"/>
      <c r="Y152" s="323">
        <f t="shared" si="52"/>
        <v>0</v>
      </c>
      <c r="Z152" s="324">
        <f t="shared" si="53"/>
        <v>0</v>
      </c>
      <c r="AA152" s="293">
        <f t="shared" si="54"/>
        <v>0</v>
      </c>
      <c r="AB152" s="294" t="str">
        <f t="shared" si="55"/>
        <v/>
      </c>
      <c r="AC152" s="143" t="str">
        <f t="shared" si="56"/>
        <v/>
      </c>
      <c r="AD152" s="143" t="str">
        <f t="shared" si="57"/>
        <v/>
      </c>
      <c r="AE152" s="143" t="str">
        <f t="shared" si="58"/>
        <v/>
      </c>
      <c r="AF152" s="143" t="str">
        <f t="shared" si="59"/>
        <v/>
      </c>
      <c r="AG152" s="143" t="str">
        <f t="shared" si="60"/>
        <v/>
      </c>
      <c r="AH152" s="143" t="str">
        <f>IF(AB152="","",VLOOKUP(AF152,Sheet11!E:F,2,0))</f>
        <v/>
      </c>
      <c r="AI152" s="295" t="str">
        <f>IF(AG152="拼单会员","5年",IF(AB152="","",VLOOKUP(AE152&amp;AH152,Sheet11!$J$3:$K$17,2)))</f>
        <v/>
      </c>
      <c r="AJ152" s="143" t="str">
        <f t="shared" si="61"/>
        <v/>
      </c>
      <c r="AK152" s="296" t="str">
        <f t="shared" si="62"/>
        <v/>
      </c>
      <c r="AL152" s="143" t="str">
        <f t="shared" si="63"/>
        <v/>
      </c>
      <c r="AM152" s="143" t="str">
        <f t="shared" si="64"/>
        <v/>
      </c>
      <c r="AN152" s="143" t="str">
        <f t="shared" si="65"/>
        <v/>
      </c>
      <c r="AO152" s="143" t="str">
        <f t="shared" si="66"/>
        <v/>
      </c>
      <c r="AP152" s="206" t="str">
        <f t="shared" si="67"/>
        <v/>
      </c>
      <c r="AQ152" s="206" t="str">
        <f>IF(SUMIF('7-市场业绩'!F:F,'3-收据记录表'!U152,'7-市场业绩'!I:I)&gt;0,"学习卡","老结算")</f>
        <v>老结算</v>
      </c>
      <c r="AR152" s="206" t="str">
        <f t="shared" si="68"/>
        <v/>
      </c>
      <c r="AS152" s="243" t="e">
        <f t="shared" si="69"/>
        <v>#VALUE!</v>
      </c>
      <c r="AT152" s="243" t="str">
        <f t="shared" si="70"/>
        <v/>
      </c>
      <c r="AU152" s="243" t="str">
        <f t="shared" si="71"/>
        <v/>
      </c>
      <c r="AV152" s="243" t="str">
        <f t="shared" si="72"/>
        <v>无</v>
      </c>
      <c r="AZ152" s="299">
        <v>42552</v>
      </c>
      <c r="BK152" s="118" t="s">
        <v>677</v>
      </c>
    </row>
    <row r="153" spans="1:63" ht="15" hidden="1" customHeight="1">
      <c r="A153" s="176"/>
      <c r="B153" s="176"/>
      <c r="C153" s="175"/>
      <c r="D153" s="176"/>
      <c r="E153" s="176"/>
      <c r="F153" s="184"/>
      <c r="G153" s="176"/>
      <c r="H153" s="176"/>
      <c r="I153" s="176"/>
      <c r="J153" s="176"/>
      <c r="K153" s="180"/>
      <c r="L153" s="176"/>
      <c r="M153" s="175"/>
      <c r="N153" s="175"/>
      <c r="O153" s="175"/>
      <c r="P153" s="176"/>
      <c r="Q153" s="175"/>
      <c r="R153" s="176"/>
      <c r="S153" s="176"/>
      <c r="T153" s="176"/>
      <c r="U153" s="291" t="str">
        <f t="shared" si="50"/>
        <v/>
      </c>
      <c r="V153" s="292">
        <f>IF(F153=0,0,SUMIFS('4-咨询师业绩明细表'!K:K,'4-咨询师业绩明细表'!E:E,E153,'4-咨询师业绩明细表'!C:C,B153))</f>
        <v>0</v>
      </c>
      <c r="W153" s="292" t="str">
        <f t="shared" si="51"/>
        <v/>
      </c>
      <c r="X153" s="305"/>
      <c r="Y153" s="323">
        <f t="shared" si="52"/>
        <v>0</v>
      </c>
      <c r="Z153" s="324">
        <f t="shared" si="53"/>
        <v>0</v>
      </c>
      <c r="AA153" s="293">
        <f t="shared" si="54"/>
        <v>0</v>
      </c>
      <c r="AB153" s="294" t="str">
        <f t="shared" si="55"/>
        <v/>
      </c>
      <c r="AC153" s="143" t="str">
        <f t="shared" si="56"/>
        <v/>
      </c>
      <c r="AD153" s="143" t="str">
        <f t="shared" si="57"/>
        <v/>
      </c>
      <c r="AE153" s="143" t="str">
        <f t="shared" si="58"/>
        <v/>
      </c>
      <c r="AF153" s="143" t="str">
        <f t="shared" si="59"/>
        <v/>
      </c>
      <c r="AG153" s="143" t="str">
        <f t="shared" si="60"/>
        <v/>
      </c>
      <c r="AH153" s="143" t="str">
        <f>IF(AB153="","",VLOOKUP(AF153,Sheet11!E:F,2,0))</f>
        <v/>
      </c>
      <c r="AI153" s="295" t="str">
        <f>IF(AG153="拼单会员","5年",IF(AB153="","",VLOOKUP(AE153&amp;AH153,Sheet11!$J$3:$K$17,2)))</f>
        <v/>
      </c>
      <c r="AJ153" s="143" t="str">
        <f t="shared" si="61"/>
        <v/>
      </c>
      <c r="AK153" s="296" t="str">
        <f t="shared" si="62"/>
        <v/>
      </c>
      <c r="AL153" s="143" t="str">
        <f t="shared" si="63"/>
        <v/>
      </c>
      <c r="AM153" s="143" t="str">
        <f t="shared" si="64"/>
        <v/>
      </c>
      <c r="AN153" s="143" t="str">
        <f t="shared" si="65"/>
        <v/>
      </c>
      <c r="AO153" s="143" t="str">
        <f t="shared" si="66"/>
        <v/>
      </c>
      <c r="AP153" s="206" t="str">
        <f t="shared" si="67"/>
        <v/>
      </c>
      <c r="AQ153" s="206" t="str">
        <f>IF(SUMIF('7-市场业绩'!F:F,'3-收据记录表'!U153,'7-市场业绩'!I:I)&gt;0,"学习卡","老结算")</f>
        <v>老结算</v>
      </c>
      <c r="AR153" s="206" t="str">
        <f t="shared" si="68"/>
        <v/>
      </c>
      <c r="AS153" s="243" t="e">
        <f t="shared" si="69"/>
        <v>#VALUE!</v>
      </c>
      <c r="AT153" s="243" t="str">
        <f t="shared" si="70"/>
        <v/>
      </c>
      <c r="AU153" s="243" t="str">
        <f t="shared" si="71"/>
        <v/>
      </c>
      <c r="AV153" s="243" t="str">
        <f t="shared" si="72"/>
        <v>无</v>
      </c>
      <c r="AZ153" s="299">
        <v>42552</v>
      </c>
      <c r="BK153" s="118" t="s">
        <v>678</v>
      </c>
    </row>
    <row r="154" spans="1:63" ht="15" hidden="1" customHeight="1">
      <c r="A154" s="176"/>
      <c r="B154" s="176"/>
      <c r="C154" s="175"/>
      <c r="D154" s="176"/>
      <c r="E154" s="176"/>
      <c r="F154" s="184"/>
      <c r="G154" s="176"/>
      <c r="H154" s="176"/>
      <c r="I154" s="176"/>
      <c r="J154" s="176"/>
      <c r="K154" s="180"/>
      <c r="L154" s="176"/>
      <c r="M154" s="175"/>
      <c r="N154" s="175"/>
      <c r="O154" s="175"/>
      <c r="P154" s="176"/>
      <c r="Q154" s="175"/>
      <c r="R154" s="176"/>
      <c r="S154" s="176"/>
      <c r="T154" s="176"/>
      <c r="U154" s="291" t="str">
        <f t="shared" si="50"/>
        <v/>
      </c>
      <c r="V154" s="292">
        <f>IF(F154=0,0,SUMIFS('4-咨询师业绩明细表'!K:K,'4-咨询师业绩明细表'!E:E,E154,'4-咨询师业绩明细表'!C:C,B154))</f>
        <v>0</v>
      </c>
      <c r="W154" s="292" t="str">
        <f t="shared" si="51"/>
        <v/>
      </c>
      <c r="X154" s="305"/>
      <c r="Y154" s="323">
        <f t="shared" si="52"/>
        <v>0</v>
      </c>
      <c r="Z154" s="324">
        <f t="shared" si="53"/>
        <v>0</v>
      </c>
      <c r="AA154" s="293">
        <f t="shared" si="54"/>
        <v>0</v>
      </c>
      <c r="AB154" s="294" t="str">
        <f t="shared" si="55"/>
        <v/>
      </c>
      <c r="AC154" s="143" t="str">
        <f t="shared" si="56"/>
        <v/>
      </c>
      <c r="AD154" s="143" t="str">
        <f t="shared" si="57"/>
        <v/>
      </c>
      <c r="AE154" s="143" t="str">
        <f t="shared" si="58"/>
        <v/>
      </c>
      <c r="AF154" s="143" t="str">
        <f t="shared" si="59"/>
        <v/>
      </c>
      <c r="AG154" s="143" t="str">
        <f t="shared" si="60"/>
        <v/>
      </c>
      <c r="AH154" s="143" t="str">
        <f>IF(AB154="","",VLOOKUP(AF154,Sheet11!E:F,2,0))</f>
        <v/>
      </c>
      <c r="AI154" s="295" t="str">
        <f>IF(AG154="拼单会员","5年",IF(AB154="","",VLOOKUP(AE154&amp;AH154,Sheet11!$J$3:$K$17,2)))</f>
        <v/>
      </c>
      <c r="AJ154" s="143" t="str">
        <f t="shared" si="61"/>
        <v/>
      </c>
      <c r="AK154" s="296" t="str">
        <f t="shared" si="62"/>
        <v/>
      </c>
      <c r="AL154" s="143" t="str">
        <f t="shared" si="63"/>
        <v/>
      </c>
      <c r="AM154" s="143" t="str">
        <f t="shared" si="64"/>
        <v/>
      </c>
      <c r="AN154" s="143" t="str">
        <f t="shared" si="65"/>
        <v/>
      </c>
      <c r="AO154" s="143" t="str">
        <f t="shared" si="66"/>
        <v/>
      </c>
      <c r="AP154" s="206" t="str">
        <f t="shared" si="67"/>
        <v/>
      </c>
      <c r="AQ154" s="206" t="str">
        <f>IF(SUMIF('7-市场业绩'!F:F,'3-收据记录表'!U154,'7-市场业绩'!I:I)&gt;0,"学习卡","老结算")</f>
        <v>老结算</v>
      </c>
      <c r="AR154" s="206" t="str">
        <f t="shared" si="68"/>
        <v/>
      </c>
      <c r="AS154" s="243" t="e">
        <f t="shared" si="69"/>
        <v>#VALUE!</v>
      </c>
      <c r="AT154" s="243" t="str">
        <f t="shared" si="70"/>
        <v/>
      </c>
      <c r="AU154" s="243" t="str">
        <f t="shared" si="71"/>
        <v/>
      </c>
      <c r="AV154" s="243" t="str">
        <f t="shared" si="72"/>
        <v>无</v>
      </c>
      <c r="AZ154" s="299">
        <v>42552</v>
      </c>
      <c r="BK154" s="118" t="s">
        <v>679</v>
      </c>
    </row>
    <row r="155" spans="1:63" ht="15" hidden="1" customHeight="1">
      <c r="A155" s="176"/>
      <c r="B155" s="176"/>
      <c r="C155" s="175"/>
      <c r="D155" s="176"/>
      <c r="E155" s="176"/>
      <c r="F155" s="184"/>
      <c r="G155" s="176"/>
      <c r="H155" s="176"/>
      <c r="I155" s="176"/>
      <c r="J155" s="176"/>
      <c r="K155" s="180"/>
      <c r="L155" s="176"/>
      <c r="M155" s="175"/>
      <c r="N155" s="175"/>
      <c r="O155" s="175"/>
      <c r="P155" s="176"/>
      <c r="Q155" s="175"/>
      <c r="R155" s="176"/>
      <c r="S155" s="176"/>
      <c r="T155" s="176"/>
      <c r="U155" s="291" t="str">
        <f t="shared" si="50"/>
        <v/>
      </c>
      <c r="V155" s="292">
        <f>IF(F155=0,0,SUMIFS('4-咨询师业绩明细表'!K:K,'4-咨询师业绩明细表'!E:E,E155,'4-咨询师业绩明细表'!C:C,B155))</f>
        <v>0</v>
      </c>
      <c r="W155" s="292" t="str">
        <f t="shared" si="51"/>
        <v/>
      </c>
      <c r="X155" s="305"/>
      <c r="Y155" s="323">
        <f t="shared" si="52"/>
        <v>0</v>
      </c>
      <c r="Z155" s="324">
        <f t="shared" si="53"/>
        <v>0</v>
      </c>
      <c r="AA155" s="293">
        <f t="shared" si="54"/>
        <v>0</v>
      </c>
      <c r="AB155" s="294" t="str">
        <f t="shared" si="55"/>
        <v/>
      </c>
      <c r="AC155" s="143" t="str">
        <f t="shared" si="56"/>
        <v/>
      </c>
      <c r="AD155" s="143" t="str">
        <f t="shared" si="57"/>
        <v/>
      </c>
      <c r="AE155" s="143" t="str">
        <f t="shared" si="58"/>
        <v/>
      </c>
      <c r="AF155" s="143" t="str">
        <f t="shared" si="59"/>
        <v/>
      </c>
      <c r="AG155" s="143" t="str">
        <f t="shared" si="60"/>
        <v/>
      </c>
      <c r="AH155" s="143" t="str">
        <f>IF(AB155="","",VLOOKUP(AF155,Sheet11!E:F,2,0))</f>
        <v/>
      </c>
      <c r="AI155" s="295" t="str">
        <f>IF(AG155="拼单会员","5年",IF(AB155="","",VLOOKUP(AE155&amp;AH155,Sheet11!$J$3:$K$17,2)))</f>
        <v/>
      </c>
      <c r="AJ155" s="143" t="str">
        <f t="shared" si="61"/>
        <v/>
      </c>
      <c r="AK155" s="296" t="str">
        <f t="shared" si="62"/>
        <v/>
      </c>
      <c r="AL155" s="143" t="str">
        <f t="shared" si="63"/>
        <v/>
      </c>
      <c r="AM155" s="143" t="str">
        <f t="shared" si="64"/>
        <v/>
      </c>
      <c r="AN155" s="143" t="str">
        <f t="shared" si="65"/>
        <v/>
      </c>
      <c r="AO155" s="143" t="str">
        <f t="shared" si="66"/>
        <v/>
      </c>
      <c r="AP155" s="206" t="str">
        <f t="shared" si="67"/>
        <v/>
      </c>
      <c r="AQ155" s="206" t="str">
        <f>IF(SUMIF('7-市场业绩'!F:F,'3-收据记录表'!U155,'7-市场业绩'!I:I)&gt;0,"学习卡","老结算")</f>
        <v>老结算</v>
      </c>
      <c r="AR155" s="206" t="str">
        <f t="shared" si="68"/>
        <v/>
      </c>
      <c r="AS155" s="243" t="e">
        <f t="shared" si="69"/>
        <v>#VALUE!</v>
      </c>
      <c r="AT155" s="243" t="str">
        <f t="shared" si="70"/>
        <v/>
      </c>
      <c r="AU155" s="243" t="str">
        <f t="shared" si="71"/>
        <v/>
      </c>
      <c r="AV155" s="243" t="str">
        <f t="shared" si="72"/>
        <v>无</v>
      </c>
      <c r="AZ155" s="299">
        <v>42552</v>
      </c>
      <c r="BK155" s="118" t="s">
        <v>680</v>
      </c>
    </row>
    <row r="156" spans="1:63" ht="15" hidden="1" customHeight="1">
      <c r="A156" s="176"/>
      <c r="B156" s="176"/>
      <c r="C156" s="175"/>
      <c r="D156" s="176"/>
      <c r="E156" s="176"/>
      <c r="F156" s="184"/>
      <c r="G156" s="176"/>
      <c r="H156" s="176"/>
      <c r="I156" s="176"/>
      <c r="J156" s="176"/>
      <c r="K156" s="180"/>
      <c r="L156" s="176"/>
      <c r="M156" s="175"/>
      <c r="N156" s="175"/>
      <c r="O156" s="175"/>
      <c r="P156" s="176"/>
      <c r="Q156" s="175"/>
      <c r="R156" s="176"/>
      <c r="S156" s="176"/>
      <c r="T156" s="176"/>
      <c r="U156" s="291" t="str">
        <f t="shared" si="50"/>
        <v/>
      </c>
      <c r="V156" s="292">
        <f>IF(F156=0,0,SUMIFS('4-咨询师业绩明细表'!K:K,'4-咨询师业绩明细表'!E:E,E156,'4-咨询师业绩明细表'!C:C,B156))</f>
        <v>0</v>
      </c>
      <c r="W156" s="292" t="str">
        <f t="shared" si="51"/>
        <v/>
      </c>
      <c r="X156" s="305"/>
      <c r="Y156" s="323">
        <f t="shared" si="52"/>
        <v>0</v>
      </c>
      <c r="Z156" s="324">
        <f t="shared" si="53"/>
        <v>0</v>
      </c>
      <c r="AA156" s="293">
        <f t="shared" si="54"/>
        <v>0</v>
      </c>
      <c r="AB156" s="294" t="str">
        <f t="shared" si="55"/>
        <v/>
      </c>
      <c r="AC156" s="143" t="str">
        <f t="shared" si="56"/>
        <v/>
      </c>
      <c r="AD156" s="143" t="str">
        <f t="shared" si="57"/>
        <v/>
      </c>
      <c r="AE156" s="143" t="str">
        <f t="shared" si="58"/>
        <v/>
      </c>
      <c r="AF156" s="143" t="str">
        <f t="shared" si="59"/>
        <v/>
      </c>
      <c r="AG156" s="143" t="str">
        <f t="shared" si="60"/>
        <v/>
      </c>
      <c r="AH156" s="143" t="str">
        <f>IF(AB156="","",VLOOKUP(AF156,Sheet11!E:F,2,0))</f>
        <v/>
      </c>
      <c r="AI156" s="295" t="str">
        <f>IF(AG156="拼单会员","5年",IF(AB156="","",VLOOKUP(AE156&amp;AH156,Sheet11!$J$3:$K$17,2)))</f>
        <v/>
      </c>
      <c r="AJ156" s="143" t="str">
        <f t="shared" si="61"/>
        <v/>
      </c>
      <c r="AK156" s="296" t="str">
        <f t="shared" si="62"/>
        <v/>
      </c>
      <c r="AL156" s="143" t="str">
        <f t="shared" si="63"/>
        <v/>
      </c>
      <c r="AM156" s="143" t="str">
        <f t="shared" si="64"/>
        <v/>
      </c>
      <c r="AN156" s="143" t="str">
        <f t="shared" si="65"/>
        <v/>
      </c>
      <c r="AO156" s="143" t="str">
        <f t="shared" si="66"/>
        <v/>
      </c>
      <c r="AP156" s="206" t="str">
        <f t="shared" si="67"/>
        <v/>
      </c>
      <c r="AQ156" s="206" t="str">
        <f>IF(SUMIF('7-市场业绩'!F:F,'3-收据记录表'!U156,'7-市场业绩'!I:I)&gt;0,"学习卡","老结算")</f>
        <v>老结算</v>
      </c>
      <c r="AR156" s="206" t="str">
        <f t="shared" si="68"/>
        <v/>
      </c>
      <c r="AS156" s="243" t="e">
        <f t="shared" si="69"/>
        <v>#VALUE!</v>
      </c>
      <c r="AT156" s="243" t="str">
        <f t="shared" si="70"/>
        <v/>
      </c>
      <c r="AU156" s="243" t="str">
        <f t="shared" si="71"/>
        <v/>
      </c>
      <c r="AV156" s="243" t="str">
        <f t="shared" si="72"/>
        <v>无</v>
      </c>
      <c r="AZ156" s="299">
        <v>42552</v>
      </c>
      <c r="BK156" s="118" t="s">
        <v>567</v>
      </c>
    </row>
    <row r="157" spans="1:63" ht="15" hidden="1" customHeight="1">
      <c r="A157" s="176"/>
      <c r="B157" s="176"/>
      <c r="C157" s="175"/>
      <c r="D157" s="176"/>
      <c r="E157" s="176"/>
      <c r="F157" s="184"/>
      <c r="G157" s="176"/>
      <c r="H157" s="176"/>
      <c r="I157" s="176"/>
      <c r="J157" s="176"/>
      <c r="K157" s="180"/>
      <c r="L157" s="176"/>
      <c r="M157" s="175"/>
      <c r="N157" s="175"/>
      <c r="O157" s="175"/>
      <c r="P157" s="176"/>
      <c r="Q157" s="175"/>
      <c r="R157" s="176"/>
      <c r="S157" s="176"/>
      <c r="T157" s="176"/>
      <c r="U157" s="291" t="str">
        <f t="shared" si="50"/>
        <v/>
      </c>
      <c r="V157" s="292">
        <f>IF(F157=0,0,SUMIFS('4-咨询师业绩明细表'!K:K,'4-咨询师业绩明细表'!E:E,E157,'4-咨询师业绩明细表'!C:C,B157))</f>
        <v>0</v>
      </c>
      <c r="W157" s="292" t="str">
        <f t="shared" si="51"/>
        <v/>
      </c>
      <c r="X157" s="305"/>
      <c r="Y157" s="323">
        <f t="shared" si="52"/>
        <v>0</v>
      </c>
      <c r="Z157" s="324">
        <f t="shared" si="53"/>
        <v>0</v>
      </c>
      <c r="AA157" s="293">
        <f t="shared" si="54"/>
        <v>0</v>
      </c>
      <c r="AB157" s="294" t="str">
        <f t="shared" si="55"/>
        <v/>
      </c>
      <c r="AC157" s="143" t="str">
        <f t="shared" si="56"/>
        <v/>
      </c>
      <c r="AD157" s="143" t="str">
        <f t="shared" si="57"/>
        <v/>
      </c>
      <c r="AE157" s="143" t="str">
        <f t="shared" si="58"/>
        <v/>
      </c>
      <c r="AF157" s="143" t="str">
        <f t="shared" si="59"/>
        <v/>
      </c>
      <c r="AG157" s="143" t="str">
        <f t="shared" si="60"/>
        <v/>
      </c>
      <c r="AH157" s="143" t="str">
        <f>IF(AB157="","",VLOOKUP(AF157,Sheet11!E:F,2,0))</f>
        <v/>
      </c>
      <c r="AI157" s="295" t="str">
        <f>IF(AG157="拼单会员","5年",IF(AB157="","",VLOOKUP(AE157&amp;AH157,Sheet11!$J$3:$K$17,2)))</f>
        <v/>
      </c>
      <c r="AJ157" s="143" t="str">
        <f t="shared" si="61"/>
        <v/>
      </c>
      <c r="AK157" s="296" t="str">
        <f t="shared" si="62"/>
        <v/>
      </c>
      <c r="AL157" s="143" t="str">
        <f t="shared" si="63"/>
        <v/>
      </c>
      <c r="AM157" s="143" t="str">
        <f t="shared" si="64"/>
        <v/>
      </c>
      <c r="AN157" s="143" t="str">
        <f t="shared" si="65"/>
        <v/>
      </c>
      <c r="AO157" s="143" t="str">
        <f t="shared" si="66"/>
        <v/>
      </c>
      <c r="AP157" s="206" t="str">
        <f t="shared" si="67"/>
        <v/>
      </c>
      <c r="AQ157" s="206" t="str">
        <f>IF(SUMIF('7-市场业绩'!F:F,'3-收据记录表'!U157,'7-市场业绩'!I:I)&gt;0,"学习卡","老结算")</f>
        <v>老结算</v>
      </c>
      <c r="AR157" s="206" t="str">
        <f t="shared" si="68"/>
        <v/>
      </c>
      <c r="AS157" s="243" t="e">
        <f t="shared" si="69"/>
        <v>#VALUE!</v>
      </c>
      <c r="AT157" s="243" t="str">
        <f t="shared" si="70"/>
        <v/>
      </c>
      <c r="AU157" s="243" t="str">
        <f t="shared" si="71"/>
        <v/>
      </c>
      <c r="AV157" s="243" t="str">
        <f t="shared" si="72"/>
        <v>无</v>
      </c>
      <c r="AZ157" s="299">
        <v>42552</v>
      </c>
      <c r="BK157" s="118" t="s">
        <v>681</v>
      </c>
    </row>
    <row r="158" spans="1:63" ht="15" hidden="1" customHeight="1">
      <c r="A158" s="176"/>
      <c r="B158" s="176"/>
      <c r="C158" s="175"/>
      <c r="D158" s="176"/>
      <c r="E158" s="176"/>
      <c r="F158" s="184"/>
      <c r="G158" s="176"/>
      <c r="H158" s="176"/>
      <c r="I158" s="176"/>
      <c r="J158" s="176"/>
      <c r="K158" s="180"/>
      <c r="L158" s="176"/>
      <c r="M158" s="175"/>
      <c r="N158" s="175"/>
      <c r="O158" s="175"/>
      <c r="P158" s="176"/>
      <c r="Q158" s="175"/>
      <c r="R158" s="176"/>
      <c r="S158" s="176"/>
      <c r="T158" s="176"/>
      <c r="U158" s="291" t="str">
        <f t="shared" si="50"/>
        <v/>
      </c>
      <c r="V158" s="292">
        <f>IF(F158=0,0,SUMIFS('4-咨询师业绩明细表'!K:K,'4-咨询师业绩明细表'!E:E,E158,'4-咨询师业绩明细表'!C:C,B158))</f>
        <v>0</v>
      </c>
      <c r="W158" s="292" t="str">
        <f t="shared" si="51"/>
        <v/>
      </c>
      <c r="X158" s="305"/>
      <c r="Y158" s="323">
        <f t="shared" si="52"/>
        <v>0</v>
      </c>
      <c r="Z158" s="324">
        <f t="shared" si="53"/>
        <v>0</v>
      </c>
      <c r="AA158" s="293">
        <f t="shared" si="54"/>
        <v>0</v>
      </c>
      <c r="AB158" s="294" t="str">
        <f t="shared" si="55"/>
        <v/>
      </c>
      <c r="AC158" s="143" t="str">
        <f t="shared" si="56"/>
        <v/>
      </c>
      <c r="AD158" s="143" t="str">
        <f t="shared" si="57"/>
        <v/>
      </c>
      <c r="AE158" s="143" t="str">
        <f t="shared" si="58"/>
        <v/>
      </c>
      <c r="AF158" s="143" t="str">
        <f t="shared" si="59"/>
        <v/>
      </c>
      <c r="AG158" s="143" t="str">
        <f t="shared" si="60"/>
        <v/>
      </c>
      <c r="AH158" s="143" t="str">
        <f>IF(AB158="","",VLOOKUP(AF158,Sheet11!E:F,2,0))</f>
        <v/>
      </c>
      <c r="AI158" s="295" t="str">
        <f>IF(AG158="拼单会员","5年",IF(AB158="","",VLOOKUP(AE158&amp;AH158,Sheet11!$J$3:$K$17,2)))</f>
        <v/>
      </c>
      <c r="AJ158" s="143" t="str">
        <f t="shared" si="61"/>
        <v/>
      </c>
      <c r="AK158" s="296" t="str">
        <f t="shared" si="62"/>
        <v/>
      </c>
      <c r="AL158" s="143" t="str">
        <f t="shared" si="63"/>
        <v/>
      </c>
      <c r="AM158" s="143" t="str">
        <f t="shared" si="64"/>
        <v/>
      </c>
      <c r="AN158" s="143" t="str">
        <f t="shared" si="65"/>
        <v/>
      </c>
      <c r="AO158" s="143" t="str">
        <f t="shared" si="66"/>
        <v/>
      </c>
      <c r="AP158" s="206" t="str">
        <f t="shared" si="67"/>
        <v/>
      </c>
      <c r="AQ158" s="206" t="str">
        <f>IF(SUMIF('7-市场业绩'!F:F,'3-收据记录表'!U158,'7-市场业绩'!I:I)&gt;0,"学习卡","老结算")</f>
        <v>老结算</v>
      </c>
      <c r="AR158" s="206" t="str">
        <f t="shared" si="68"/>
        <v/>
      </c>
      <c r="AS158" s="243" t="e">
        <f t="shared" si="69"/>
        <v>#VALUE!</v>
      </c>
      <c r="AT158" s="243" t="str">
        <f t="shared" si="70"/>
        <v/>
      </c>
      <c r="AU158" s="243" t="str">
        <f t="shared" si="71"/>
        <v/>
      </c>
      <c r="AV158" s="243" t="str">
        <f t="shared" si="72"/>
        <v>无</v>
      </c>
      <c r="AZ158" s="299">
        <v>42552</v>
      </c>
      <c r="BK158" s="118" t="s">
        <v>567</v>
      </c>
    </row>
    <row r="159" spans="1:63" ht="15" hidden="1" customHeight="1">
      <c r="A159" s="176"/>
      <c r="B159" s="176"/>
      <c r="C159" s="175"/>
      <c r="D159" s="176"/>
      <c r="E159" s="176"/>
      <c r="F159" s="184"/>
      <c r="G159" s="176"/>
      <c r="H159" s="176"/>
      <c r="I159" s="176"/>
      <c r="J159" s="176"/>
      <c r="K159" s="180"/>
      <c r="L159" s="176"/>
      <c r="M159" s="175"/>
      <c r="N159" s="175"/>
      <c r="O159" s="175"/>
      <c r="P159" s="176"/>
      <c r="Q159" s="175"/>
      <c r="R159" s="176"/>
      <c r="S159" s="176"/>
      <c r="T159" s="176"/>
      <c r="U159" s="291" t="str">
        <f t="shared" si="50"/>
        <v/>
      </c>
      <c r="V159" s="292">
        <f>IF(F159=0,0,SUMIFS('4-咨询师业绩明细表'!K:K,'4-咨询师业绩明细表'!E:E,E159,'4-咨询师业绩明细表'!C:C,B159))</f>
        <v>0</v>
      </c>
      <c r="W159" s="292" t="str">
        <f t="shared" si="51"/>
        <v/>
      </c>
      <c r="X159" s="305"/>
      <c r="Y159" s="323">
        <f t="shared" si="52"/>
        <v>0</v>
      </c>
      <c r="Z159" s="324">
        <f t="shared" si="53"/>
        <v>0</v>
      </c>
      <c r="AA159" s="293">
        <f t="shared" si="54"/>
        <v>0</v>
      </c>
      <c r="AB159" s="294" t="str">
        <f t="shared" si="55"/>
        <v/>
      </c>
      <c r="AC159" s="143" t="str">
        <f t="shared" si="56"/>
        <v/>
      </c>
      <c r="AD159" s="143" t="str">
        <f t="shared" si="57"/>
        <v/>
      </c>
      <c r="AE159" s="143" t="str">
        <f t="shared" si="58"/>
        <v/>
      </c>
      <c r="AF159" s="143" t="str">
        <f t="shared" si="59"/>
        <v/>
      </c>
      <c r="AG159" s="143" t="str">
        <f t="shared" si="60"/>
        <v/>
      </c>
      <c r="AH159" s="143" t="str">
        <f>IF(AB159="","",VLOOKUP(AF159,Sheet11!E:F,2,0))</f>
        <v/>
      </c>
      <c r="AI159" s="295" t="str">
        <f>IF(AG159="拼单会员","5年",IF(AB159="","",VLOOKUP(AE159&amp;AH159,Sheet11!$J$3:$K$17,2)))</f>
        <v/>
      </c>
      <c r="AJ159" s="143" t="str">
        <f t="shared" si="61"/>
        <v/>
      </c>
      <c r="AK159" s="296" t="str">
        <f t="shared" si="62"/>
        <v/>
      </c>
      <c r="AL159" s="143" t="str">
        <f t="shared" si="63"/>
        <v/>
      </c>
      <c r="AM159" s="143" t="str">
        <f t="shared" si="64"/>
        <v/>
      </c>
      <c r="AN159" s="143" t="str">
        <f t="shared" si="65"/>
        <v/>
      </c>
      <c r="AO159" s="143" t="str">
        <f t="shared" si="66"/>
        <v/>
      </c>
      <c r="AP159" s="206" t="str">
        <f t="shared" si="67"/>
        <v/>
      </c>
      <c r="AQ159" s="206" t="str">
        <f>IF(SUMIF('7-市场业绩'!F:F,'3-收据记录表'!U159,'7-市场业绩'!I:I)&gt;0,"学习卡","老结算")</f>
        <v>老结算</v>
      </c>
      <c r="AR159" s="206" t="str">
        <f t="shared" si="68"/>
        <v/>
      </c>
      <c r="AS159" s="243" t="e">
        <f t="shared" si="69"/>
        <v>#VALUE!</v>
      </c>
      <c r="AT159" s="243" t="str">
        <f t="shared" si="70"/>
        <v/>
      </c>
      <c r="AU159" s="243" t="str">
        <f t="shared" si="71"/>
        <v/>
      </c>
      <c r="AV159" s="243" t="str">
        <f t="shared" si="72"/>
        <v>无</v>
      </c>
      <c r="AZ159" s="299">
        <v>42552</v>
      </c>
      <c r="BK159" s="118" t="s">
        <v>532</v>
      </c>
    </row>
    <row r="160" spans="1:63" ht="15" hidden="1" customHeight="1">
      <c r="A160" s="176"/>
      <c r="B160" s="176"/>
      <c r="C160" s="175"/>
      <c r="D160" s="176"/>
      <c r="E160" s="176"/>
      <c r="F160" s="184"/>
      <c r="G160" s="176"/>
      <c r="H160" s="176"/>
      <c r="I160" s="176"/>
      <c r="J160" s="176"/>
      <c r="K160" s="180"/>
      <c r="L160" s="176"/>
      <c r="M160" s="175"/>
      <c r="N160" s="175"/>
      <c r="O160" s="175"/>
      <c r="P160" s="176"/>
      <c r="Q160" s="175"/>
      <c r="R160" s="176"/>
      <c r="S160" s="176"/>
      <c r="T160" s="176"/>
      <c r="U160" s="291" t="str">
        <f t="shared" si="50"/>
        <v/>
      </c>
      <c r="V160" s="292">
        <f>IF(F160=0,0,SUMIFS('4-咨询师业绩明细表'!K:K,'4-咨询师业绩明细表'!E:E,E160,'4-咨询师业绩明细表'!C:C,B160))</f>
        <v>0</v>
      </c>
      <c r="W160" s="292" t="str">
        <f t="shared" si="51"/>
        <v/>
      </c>
      <c r="X160" s="305"/>
      <c r="Y160" s="323">
        <f t="shared" si="52"/>
        <v>0</v>
      </c>
      <c r="Z160" s="324">
        <f t="shared" si="53"/>
        <v>0</v>
      </c>
      <c r="AA160" s="293">
        <f t="shared" si="54"/>
        <v>0</v>
      </c>
      <c r="AB160" s="294" t="str">
        <f t="shared" si="55"/>
        <v/>
      </c>
      <c r="AC160" s="143" t="str">
        <f t="shared" si="56"/>
        <v/>
      </c>
      <c r="AD160" s="143" t="str">
        <f t="shared" si="57"/>
        <v/>
      </c>
      <c r="AE160" s="143" t="str">
        <f t="shared" si="58"/>
        <v/>
      </c>
      <c r="AF160" s="143" t="str">
        <f t="shared" si="59"/>
        <v/>
      </c>
      <c r="AG160" s="143" t="str">
        <f t="shared" si="60"/>
        <v/>
      </c>
      <c r="AH160" s="143" t="str">
        <f>IF(AB160="","",VLOOKUP(AF160,Sheet11!E:F,2,0))</f>
        <v/>
      </c>
      <c r="AI160" s="295" t="str">
        <f>IF(AG160="拼单会员","5年",IF(AB160="","",VLOOKUP(AE160&amp;AH160,Sheet11!$J$3:$K$17,2)))</f>
        <v/>
      </c>
      <c r="AJ160" s="143" t="str">
        <f t="shared" si="61"/>
        <v/>
      </c>
      <c r="AK160" s="296" t="str">
        <f t="shared" si="62"/>
        <v/>
      </c>
      <c r="AL160" s="143" t="str">
        <f t="shared" si="63"/>
        <v/>
      </c>
      <c r="AM160" s="143" t="str">
        <f t="shared" si="64"/>
        <v/>
      </c>
      <c r="AN160" s="143" t="str">
        <f t="shared" si="65"/>
        <v/>
      </c>
      <c r="AO160" s="143" t="str">
        <f t="shared" si="66"/>
        <v/>
      </c>
      <c r="AP160" s="206" t="str">
        <f t="shared" si="67"/>
        <v/>
      </c>
      <c r="AQ160" s="206" t="str">
        <f>IF(SUMIF('7-市场业绩'!F:F,'3-收据记录表'!U160,'7-市场业绩'!I:I)&gt;0,"学习卡","老结算")</f>
        <v>老结算</v>
      </c>
      <c r="AR160" s="206" t="str">
        <f t="shared" si="68"/>
        <v/>
      </c>
      <c r="AS160" s="243" t="e">
        <f t="shared" si="69"/>
        <v>#VALUE!</v>
      </c>
      <c r="AT160" s="243" t="str">
        <f t="shared" si="70"/>
        <v/>
      </c>
      <c r="AU160" s="243" t="str">
        <f t="shared" si="71"/>
        <v/>
      </c>
      <c r="AV160" s="243" t="str">
        <f t="shared" si="72"/>
        <v>无</v>
      </c>
      <c r="AZ160" s="299">
        <v>42552</v>
      </c>
      <c r="BK160" s="118" t="s">
        <v>682</v>
      </c>
    </row>
    <row r="161" spans="1:63" ht="15" hidden="1" customHeight="1">
      <c r="A161" s="176"/>
      <c r="B161" s="176"/>
      <c r="C161" s="175"/>
      <c r="D161" s="176"/>
      <c r="E161" s="176"/>
      <c r="F161" s="184"/>
      <c r="G161" s="176"/>
      <c r="H161" s="176"/>
      <c r="I161" s="176"/>
      <c r="J161" s="176"/>
      <c r="K161" s="180"/>
      <c r="L161" s="176"/>
      <c r="M161" s="175"/>
      <c r="N161" s="175"/>
      <c r="O161" s="175"/>
      <c r="P161" s="176"/>
      <c r="Q161" s="175"/>
      <c r="R161" s="176"/>
      <c r="S161" s="176"/>
      <c r="T161" s="176"/>
      <c r="U161" s="291" t="str">
        <f t="shared" si="50"/>
        <v/>
      </c>
      <c r="V161" s="292">
        <f>IF(F161=0,0,SUMIFS('4-咨询师业绩明细表'!K:K,'4-咨询师业绩明细表'!E:E,E161,'4-咨询师业绩明细表'!C:C,B161))</f>
        <v>0</v>
      </c>
      <c r="W161" s="292" t="str">
        <f t="shared" si="51"/>
        <v/>
      </c>
      <c r="X161" s="305"/>
      <c r="Y161" s="323">
        <f t="shared" si="52"/>
        <v>0</v>
      </c>
      <c r="Z161" s="324">
        <f t="shared" si="53"/>
        <v>0</v>
      </c>
      <c r="AA161" s="293">
        <f t="shared" si="54"/>
        <v>0</v>
      </c>
      <c r="AB161" s="294" t="str">
        <f t="shared" si="55"/>
        <v/>
      </c>
      <c r="AC161" s="143" t="str">
        <f t="shared" si="56"/>
        <v/>
      </c>
      <c r="AD161" s="143" t="str">
        <f t="shared" si="57"/>
        <v/>
      </c>
      <c r="AE161" s="143" t="str">
        <f t="shared" si="58"/>
        <v/>
      </c>
      <c r="AF161" s="143" t="str">
        <f t="shared" si="59"/>
        <v/>
      </c>
      <c r="AG161" s="143" t="str">
        <f t="shared" si="60"/>
        <v/>
      </c>
      <c r="AH161" s="143" t="str">
        <f>IF(AB161="","",VLOOKUP(AF161,Sheet11!E:F,2,0))</f>
        <v/>
      </c>
      <c r="AI161" s="295" t="str">
        <f>IF(AG161="拼单会员","5年",IF(AB161="","",VLOOKUP(AE161&amp;AH161,Sheet11!$J$3:$K$17,2)))</f>
        <v/>
      </c>
      <c r="AJ161" s="143" t="str">
        <f t="shared" si="61"/>
        <v/>
      </c>
      <c r="AK161" s="296" t="str">
        <f t="shared" si="62"/>
        <v/>
      </c>
      <c r="AL161" s="143" t="str">
        <f t="shared" si="63"/>
        <v/>
      </c>
      <c r="AM161" s="143" t="str">
        <f t="shared" si="64"/>
        <v/>
      </c>
      <c r="AN161" s="143" t="str">
        <f t="shared" si="65"/>
        <v/>
      </c>
      <c r="AO161" s="143" t="str">
        <f t="shared" si="66"/>
        <v/>
      </c>
      <c r="AP161" s="206" t="str">
        <f t="shared" si="67"/>
        <v/>
      </c>
      <c r="AQ161" s="206" t="str">
        <f>IF(SUMIF('7-市场业绩'!F:F,'3-收据记录表'!U161,'7-市场业绩'!I:I)&gt;0,"学习卡","老结算")</f>
        <v>老结算</v>
      </c>
      <c r="AR161" s="206" t="str">
        <f t="shared" si="68"/>
        <v/>
      </c>
      <c r="AS161" s="243" t="e">
        <f t="shared" si="69"/>
        <v>#VALUE!</v>
      </c>
      <c r="AT161" s="243" t="str">
        <f t="shared" si="70"/>
        <v/>
      </c>
      <c r="AU161" s="243" t="str">
        <f t="shared" si="71"/>
        <v/>
      </c>
      <c r="AV161" s="243" t="str">
        <f t="shared" si="72"/>
        <v>无</v>
      </c>
      <c r="AZ161" s="299">
        <v>42552</v>
      </c>
      <c r="BK161" s="118" t="s">
        <v>683</v>
      </c>
    </row>
    <row r="162" spans="1:63" ht="15" hidden="1" customHeight="1">
      <c r="A162" s="176"/>
      <c r="B162" s="176"/>
      <c r="C162" s="175"/>
      <c r="D162" s="176"/>
      <c r="E162" s="176"/>
      <c r="F162" s="184"/>
      <c r="G162" s="176"/>
      <c r="H162" s="176"/>
      <c r="I162" s="176"/>
      <c r="J162" s="176"/>
      <c r="K162" s="180"/>
      <c r="L162" s="176"/>
      <c r="M162" s="175"/>
      <c r="N162" s="175"/>
      <c r="O162" s="175"/>
      <c r="P162" s="176"/>
      <c r="Q162" s="175"/>
      <c r="R162" s="176"/>
      <c r="S162" s="176"/>
      <c r="T162" s="176"/>
      <c r="U162" s="291" t="str">
        <f t="shared" si="50"/>
        <v/>
      </c>
      <c r="V162" s="292">
        <f>IF(F162=0,0,SUMIFS('4-咨询师业绩明细表'!K:K,'4-咨询师业绩明细表'!E:E,E162,'4-咨询师业绩明细表'!C:C,B162))</f>
        <v>0</v>
      </c>
      <c r="W162" s="292" t="str">
        <f t="shared" si="51"/>
        <v/>
      </c>
      <c r="X162" s="305"/>
      <c r="Y162" s="323">
        <f t="shared" si="52"/>
        <v>0</v>
      </c>
      <c r="Z162" s="324">
        <f t="shared" si="53"/>
        <v>0</v>
      </c>
      <c r="AA162" s="293">
        <f t="shared" si="54"/>
        <v>0</v>
      </c>
      <c r="AB162" s="294" t="str">
        <f t="shared" si="55"/>
        <v/>
      </c>
      <c r="AC162" s="143" t="str">
        <f t="shared" si="56"/>
        <v/>
      </c>
      <c r="AD162" s="143" t="str">
        <f t="shared" si="57"/>
        <v/>
      </c>
      <c r="AE162" s="143" t="str">
        <f t="shared" si="58"/>
        <v/>
      </c>
      <c r="AF162" s="143" t="str">
        <f t="shared" si="59"/>
        <v/>
      </c>
      <c r="AG162" s="143" t="str">
        <f t="shared" si="60"/>
        <v/>
      </c>
      <c r="AH162" s="143" t="str">
        <f>IF(AB162="","",VLOOKUP(AF162,Sheet11!E:F,2,0))</f>
        <v/>
      </c>
      <c r="AI162" s="295" t="str">
        <f>IF(AG162="拼单会员","5年",IF(AB162="","",VLOOKUP(AE162&amp;AH162,Sheet11!$J$3:$K$17,2)))</f>
        <v/>
      </c>
      <c r="AJ162" s="143" t="str">
        <f t="shared" si="61"/>
        <v/>
      </c>
      <c r="AK162" s="296" t="str">
        <f t="shared" si="62"/>
        <v/>
      </c>
      <c r="AL162" s="143" t="str">
        <f t="shared" si="63"/>
        <v/>
      </c>
      <c r="AM162" s="143" t="str">
        <f t="shared" si="64"/>
        <v/>
      </c>
      <c r="AN162" s="143" t="str">
        <f t="shared" si="65"/>
        <v/>
      </c>
      <c r="AO162" s="143" t="str">
        <f t="shared" si="66"/>
        <v/>
      </c>
      <c r="AP162" s="206" t="str">
        <f t="shared" si="67"/>
        <v/>
      </c>
      <c r="AQ162" s="206" t="str">
        <f>IF(SUMIF('7-市场业绩'!F:F,'3-收据记录表'!U162,'7-市场业绩'!I:I)&gt;0,"学习卡","老结算")</f>
        <v>老结算</v>
      </c>
      <c r="AR162" s="206" t="str">
        <f t="shared" si="68"/>
        <v/>
      </c>
      <c r="AS162" s="243" t="e">
        <f t="shared" si="69"/>
        <v>#VALUE!</v>
      </c>
      <c r="AT162" s="243" t="str">
        <f t="shared" si="70"/>
        <v/>
      </c>
      <c r="AU162" s="243" t="str">
        <f t="shared" si="71"/>
        <v/>
      </c>
      <c r="AV162" s="243" t="str">
        <f t="shared" si="72"/>
        <v>无</v>
      </c>
      <c r="AZ162" s="299">
        <v>42552</v>
      </c>
      <c r="BK162" s="118" t="s">
        <v>684</v>
      </c>
    </row>
    <row r="163" spans="1:63" ht="15" hidden="1" customHeight="1">
      <c r="A163" s="176"/>
      <c r="B163" s="176"/>
      <c r="C163" s="175"/>
      <c r="D163" s="176"/>
      <c r="E163" s="176"/>
      <c r="F163" s="184"/>
      <c r="G163" s="176"/>
      <c r="H163" s="176"/>
      <c r="I163" s="176"/>
      <c r="J163" s="176"/>
      <c r="K163" s="180"/>
      <c r="L163" s="176"/>
      <c r="M163" s="175"/>
      <c r="N163" s="175"/>
      <c r="O163" s="175"/>
      <c r="P163" s="176"/>
      <c r="Q163" s="175"/>
      <c r="R163" s="176"/>
      <c r="S163" s="176"/>
      <c r="T163" s="176"/>
      <c r="U163" s="291" t="str">
        <f t="shared" si="50"/>
        <v/>
      </c>
      <c r="V163" s="292">
        <f>IF(F163=0,0,SUMIFS('4-咨询师业绩明细表'!K:K,'4-咨询师业绩明细表'!E:E,E163,'4-咨询师业绩明细表'!C:C,B163))</f>
        <v>0</v>
      </c>
      <c r="W163" s="292" t="str">
        <f t="shared" si="51"/>
        <v/>
      </c>
      <c r="X163" s="305"/>
      <c r="Y163" s="323">
        <f t="shared" si="52"/>
        <v>0</v>
      </c>
      <c r="Z163" s="324">
        <f t="shared" si="53"/>
        <v>0</v>
      </c>
      <c r="AA163" s="293">
        <f t="shared" si="54"/>
        <v>0</v>
      </c>
      <c r="AB163" s="294" t="str">
        <f t="shared" si="55"/>
        <v/>
      </c>
      <c r="AC163" s="143" t="str">
        <f t="shared" si="56"/>
        <v/>
      </c>
      <c r="AD163" s="143" t="str">
        <f t="shared" si="57"/>
        <v/>
      </c>
      <c r="AE163" s="143" t="str">
        <f t="shared" si="58"/>
        <v/>
      </c>
      <c r="AF163" s="143" t="str">
        <f t="shared" si="59"/>
        <v/>
      </c>
      <c r="AG163" s="143" t="str">
        <f t="shared" si="60"/>
        <v/>
      </c>
      <c r="AH163" s="143" t="str">
        <f>IF(AB163="","",VLOOKUP(AF163,Sheet11!E:F,2,0))</f>
        <v/>
      </c>
      <c r="AI163" s="295" t="str">
        <f>IF(AG163="拼单会员","5年",IF(AB163="","",VLOOKUP(AE163&amp;AH163,Sheet11!$J$3:$K$17,2)))</f>
        <v/>
      </c>
      <c r="AJ163" s="143" t="str">
        <f t="shared" si="61"/>
        <v/>
      </c>
      <c r="AK163" s="296" t="str">
        <f t="shared" si="62"/>
        <v/>
      </c>
      <c r="AL163" s="143" t="str">
        <f t="shared" si="63"/>
        <v/>
      </c>
      <c r="AM163" s="143" t="str">
        <f t="shared" si="64"/>
        <v/>
      </c>
      <c r="AN163" s="143" t="str">
        <f t="shared" si="65"/>
        <v/>
      </c>
      <c r="AO163" s="143" t="str">
        <f t="shared" si="66"/>
        <v/>
      </c>
      <c r="AP163" s="206" t="str">
        <f t="shared" si="67"/>
        <v/>
      </c>
      <c r="AQ163" s="206" t="str">
        <f>IF(SUMIF('7-市场业绩'!F:F,'3-收据记录表'!U163,'7-市场业绩'!I:I)&gt;0,"学习卡","老结算")</f>
        <v>老结算</v>
      </c>
      <c r="AR163" s="206" t="str">
        <f t="shared" si="68"/>
        <v/>
      </c>
      <c r="AS163" s="243" t="e">
        <f t="shared" si="69"/>
        <v>#VALUE!</v>
      </c>
      <c r="AT163" s="243" t="str">
        <f t="shared" si="70"/>
        <v/>
      </c>
      <c r="AU163" s="243" t="str">
        <f t="shared" si="71"/>
        <v/>
      </c>
      <c r="AV163" s="243" t="str">
        <f t="shared" si="72"/>
        <v>无</v>
      </c>
      <c r="AZ163" s="299">
        <v>42552</v>
      </c>
      <c r="BK163" s="118" t="s">
        <v>685</v>
      </c>
    </row>
    <row r="164" spans="1:63" ht="15" hidden="1" customHeight="1">
      <c r="A164" s="176"/>
      <c r="B164" s="176"/>
      <c r="C164" s="175"/>
      <c r="D164" s="176"/>
      <c r="E164" s="176"/>
      <c r="F164" s="184"/>
      <c r="G164" s="176"/>
      <c r="H164" s="176"/>
      <c r="I164" s="176"/>
      <c r="J164" s="176"/>
      <c r="K164" s="180"/>
      <c r="L164" s="176"/>
      <c r="M164" s="175"/>
      <c r="N164" s="175"/>
      <c r="O164" s="175"/>
      <c r="P164" s="176"/>
      <c r="Q164" s="175"/>
      <c r="R164" s="176"/>
      <c r="S164" s="176"/>
      <c r="T164" s="176"/>
      <c r="U164" s="291" t="str">
        <f t="shared" si="50"/>
        <v/>
      </c>
      <c r="V164" s="292">
        <f>IF(F164=0,0,SUMIFS('4-咨询师业绩明细表'!K:K,'4-咨询师业绩明细表'!E:E,E164,'4-咨询师业绩明细表'!C:C,B164))</f>
        <v>0</v>
      </c>
      <c r="W164" s="292" t="str">
        <f t="shared" si="51"/>
        <v/>
      </c>
      <c r="X164" s="305"/>
      <c r="Y164" s="323">
        <f t="shared" si="52"/>
        <v>0</v>
      </c>
      <c r="Z164" s="324">
        <f t="shared" si="53"/>
        <v>0</v>
      </c>
      <c r="AA164" s="293">
        <f t="shared" si="54"/>
        <v>0</v>
      </c>
      <c r="AB164" s="294" t="str">
        <f t="shared" si="55"/>
        <v/>
      </c>
      <c r="AC164" s="143" t="str">
        <f t="shared" si="56"/>
        <v/>
      </c>
      <c r="AD164" s="143" t="str">
        <f t="shared" si="57"/>
        <v/>
      </c>
      <c r="AE164" s="143" t="str">
        <f t="shared" si="58"/>
        <v/>
      </c>
      <c r="AF164" s="143" t="str">
        <f t="shared" si="59"/>
        <v/>
      </c>
      <c r="AG164" s="143" t="str">
        <f t="shared" si="60"/>
        <v/>
      </c>
      <c r="AH164" s="143" t="str">
        <f>IF(AB164="","",VLOOKUP(AF164,Sheet11!E:F,2,0))</f>
        <v/>
      </c>
      <c r="AI164" s="295" t="str">
        <f>IF(AG164="拼单会员","5年",IF(AB164="","",VLOOKUP(AE164&amp;AH164,Sheet11!$J$3:$K$17,2)))</f>
        <v/>
      </c>
      <c r="AJ164" s="143" t="str">
        <f t="shared" si="61"/>
        <v/>
      </c>
      <c r="AK164" s="296" t="str">
        <f t="shared" si="62"/>
        <v/>
      </c>
      <c r="AL164" s="143" t="str">
        <f t="shared" si="63"/>
        <v/>
      </c>
      <c r="AM164" s="143" t="str">
        <f t="shared" si="64"/>
        <v/>
      </c>
      <c r="AN164" s="143" t="str">
        <f t="shared" si="65"/>
        <v/>
      </c>
      <c r="AO164" s="143" t="str">
        <f t="shared" si="66"/>
        <v/>
      </c>
      <c r="AP164" s="206" t="str">
        <f t="shared" si="67"/>
        <v/>
      </c>
      <c r="AQ164" s="206" t="str">
        <f>IF(SUMIF('7-市场业绩'!F:F,'3-收据记录表'!U164,'7-市场业绩'!I:I)&gt;0,"学习卡","老结算")</f>
        <v>老结算</v>
      </c>
      <c r="AR164" s="206" t="str">
        <f t="shared" si="68"/>
        <v/>
      </c>
      <c r="AS164" s="243" t="e">
        <f t="shared" si="69"/>
        <v>#VALUE!</v>
      </c>
      <c r="AT164" s="243" t="str">
        <f t="shared" si="70"/>
        <v/>
      </c>
      <c r="AU164" s="243" t="str">
        <f t="shared" si="71"/>
        <v/>
      </c>
      <c r="AV164" s="243" t="str">
        <f t="shared" si="72"/>
        <v>无</v>
      </c>
      <c r="AZ164" s="299">
        <v>42552</v>
      </c>
      <c r="BK164" s="118" t="s">
        <v>686</v>
      </c>
    </row>
    <row r="165" spans="1:63" ht="15" hidden="1" customHeight="1">
      <c r="A165" s="176"/>
      <c r="B165" s="176"/>
      <c r="C165" s="175"/>
      <c r="D165" s="176"/>
      <c r="E165" s="176"/>
      <c r="F165" s="184"/>
      <c r="G165" s="176"/>
      <c r="H165" s="176"/>
      <c r="I165" s="176"/>
      <c r="J165" s="176"/>
      <c r="K165" s="180"/>
      <c r="L165" s="176"/>
      <c r="M165" s="175"/>
      <c r="N165" s="175"/>
      <c r="O165" s="175"/>
      <c r="P165" s="176"/>
      <c r="Q165" s="175"/>
      <c r="R165" s="176"/>
      <c r="S165" s="176"/>
      <c r="T165" s="176"/>
      <c r="U165" s="291" t="str">
        <f t="shared" si="50"/>
        <v/>
      </c>
      <c r="V165" s="292">
        <f>IF(F165=0,0,SUMIFS('4-咨询师业绩明细表'!K:K,'4-咨询师业绩明细表'!E:E,E165,'4-咨询师业绩明细表'!C:C,B165))</f>
        <v>0</v>
      </c>
      <c r="W165" s="292" t="str">
        <f t="shared" si="51"/>
        <v/>
      </c>
      <c r="X165" s="305"/>
      <c r="Y165" s="323">
        <f t="shared" si="52"/>
        <v>0</v>
      </c>
      <c r="Z165" s="324">
        <f t="shared" si="53"/>
        <v>0</v>
      </c>
      <c r="AA165" s="293">
        <f t="shared" si="54"/>
        <v>0</v>
      </c>
      <c r="AB165" s="294" t="str">
        <f t="shared" si="55"/>
        <v/>
      </c>
      <c r="AC165" s="143" t="str">
        <f t="shared" si="56"/>
        <v/>
      </c>
      <c r="AD165" s="143" t="str">
        <f t="shared" si="57"/>
        <v/>
      </c>
      <c r="AE165" s="143" t="str">
        <f t="shared" si="58"/>
        <v/>
      </c>
      <c r="AF165" s="143" t="str">
        <f t="shared" si="59"/>
        <v/>
      </c>
      <c r="AG165" s="143" t="str">
        <f t="shared" si="60"/>
        <v/>
      </c>
      <c r="AH165" s="143" t="str">
        <f>IF(AB165="","",VLOOKUP(AF165,Sheet11!E:F,2,0))</f>
        <v/>
      </c>
      <c r="AI165" s="295" t="str">
        <f>IF(AG165="拼单会员","5年",IF(AB165="","",VLOOKUP(AE165&amp;AH165,Sheet11!$J$3:$K$17,2)))</f>
        <v/>
      </c>
      <c r="AJ165" s="143" t="str">
        <f t="shared" si="61"/>
        <v/>
      </c>
      <c r="AK165" s="296" t="str">
        <f t="shared" si="62"/>
        <v/>
      </c>
      <c r="AL165" s="143" t="str">
        <f t="shared" si="63"/>
        <v/>
      </c>
      <c r="AM165" s="143" t="str">
        <f t="shared" si="64"/>
        <v/>
      </c>
      <c r="AN165" s="143" t="str">
        <f t="shared" si="65"/>
        <v/>
      </c>
      <c r="AO165" s="143" t="str">
        <f t="shared" si="66"/>
        <v/>
      </c>
      <c r="AP165" s="206" t="str">
        <f t="shared" si="67"/>
        <v/>
      </c>
      <c r="AQ165" s="206" t="str">
        <f>IF(SUMIF('7-市场业绩'!F:F,'3-收据记录表'!U165,'7-市场业绩'!I:I)&gt;0,"学习卡","老结算")</f>
        <v>老结算</v>
      </c>
      <c r="AR165" s="206" t="str">
        <f t="shared" si="68"/>
        <v/>
      </c>
      <c r="AS165" s="243" t="e">
        <f t="shared" si="69"/>
        <v>#VALUE!</v>
      </c>
      <c r="AT165" s="243" t="str">
        <f t="shared" si="70"/>
        <v/>
      </c>
      <c r="AU165" s="243" t="str">
        <f t="shared" si="71"/>
        <v/>
      </c>
      <c r="AV165" s="243" t="str">
        <f t="shared" si="72"/>
        <v>无</v>
      </c>
      <c r="AZ165" s="299">
        <v>42552</v>
      </c>
      <c r="BK165" s="118" t="s">
        <v>687</v>
      </c>
    </row>
    <row r="166" spans="1:63" ht="15" hidden="1" customHeight="1">
      <c r="A166" s="176"/>
      <c r="B166" s="176"/>
      <c r="C166" s="175"/>
      <c r="D166" s="176"/>
      <c r="E166" s="176"/>
      <c r="F166" s="184"/>
      <c r="G166" s="176"/>
      <c r="H166" s="176"/>
      <c r="I166" s="176"/>
      <c r="J166" s="176"/>
      <c r="K166" s="180"/>
      <c r="L166" s="176"/>
      <c r="M166" s="175"/>
      <c r="N166" s="175"/>
      <c r="O166" s="175"/>
      <c r="P166" s="176"/>
      <c r="Q166" s="175"/>
      <c r="R166" s="176"/>
      <c r="S166" s="176"/>
      <c r="T166" s="176"/>
      <c r="U166" s="291" t="str">
        <f t="shared" si="50"/>
        <v/>
      </c>
      <c r="V166" s="292">
        <f>IF(F166=0,0,SUMIFS('4-咨询师业绩明细表'!K:K,'4-咨询师业绩明细表'!E:E,E166,'4-咨询师业绩明细表'!C:C,B166))</f>
        <v>0</v>
      </c>
      <c r="W166" s="292" t="str">
        <f t="shared" si="51"/>
        <v/>
      </c>
      <c r="X166" s="305"/>
      <c r="Y166" s="323">
        <f t="shared" si="52"/>
        <v>0</v>
      </c>
      <c r="Z166" s="324">
        <f t="shared" si="53"/>
        <v>0</v>
      </c>
      <c r="AA166" s="293">
        <f t="shared" si="54"/>
        <v>0</v>
      </c>
      <c r="AB166" s="294" t="str">
        <f t="shared" si="55"/>
        <v/>
      </c>
      <c r="AC166" s="143" t="str">
        <f t="shared" si="56"/>
        <v/>
      </c>
      <c r="AD166" s="143" t="str">
        <f t="shared" si="57"/>
        <v/>
      </c>
      <c r="AE166" s="143" t="str">
        <f t="shared" si="58"/>
        <v/>
      </c>
      <c r="AF166" s="143" t="str">
        <f t="shared" si="59"/>
        <v/>
      </c>
      <c r="AG166" s="143" t="str">
        <f t="shared" si="60"/>
        <v/>
      </c>
      <c r="AH166" s="143" t="str">
        <f>IF(AB166="","",VLOOKUP(AF166,Sheet11!E:F,2,0))</f>
        <v/>
      </c>
      <c r="AI166" s="295" t="str">
        <f>IF(AG166="拼单会员","5年",IF(AB166="","",VLOOKUP(AE166&amp;AH166,Sheet11!$J$3:$K$17,2)))</f>
        <v/>
      </c>
      <c r="AJ166" s="143" t="str">
        <f t="shared" si="61"/>
        <v/>
      </c>
      <c r="AK166" s="296" t="str">
        <f t="shared" si="62"/>
        <v/>
      </c>
      <c r="AL166" s="143" t="str">
        <f t="shared" si="63"/>
        <v/>
      </c>
      <c r="AM166" s="143" t="str">
        <f t="shared" si="64"/>
        <v/>
      </c>
      <c r="AN166" s="143" t="str">
        <f t="shared" si="65"/>
        <v/>
      </c>
      <c r="AO166" s="143" t="str">
        <f t="shared" si="66"/>
        <v/>
      </c>
      <c r="AP166" s="206" t="str">
        <f t="shared" si="67"/>
        <v/>
      </c>
      <c r="AQ166" s="206" t="str">
        <f>IF(SUMIF('7-市场业绩'!F:F,'3-收据记录表'!U166,'7-市场业绩'!I:I)&gt;0,"学习卡","老结算")</f>
        <v>老结算</v>
      </c>
      <c r="AR166" s="206" t="str">
        <f t="shared" si="68"/>
        <v/>
      </c>
      <c r="AS166" s="243" t="e">
        <f t="shared" si="69"/>
        <v>#VALUE!</v>
      </c>
      <c r="AT166" s="243" t="str">
        <f t="shared" si="70"/>
        <v/>
      </c>
      <c r="AU166" s="243" t="str">
        <f t="shared" si="71"/>
        <v/>
      </c>
      <c r="AV166" s="243" t="str">
        <f t="shared" si="72"/>
        <v>无</v>
      </c>
      <c r="AZ166" s="299">
        <v>42552</v>
      </c>
      <c r="BK166" s="118" t="s">
        <v>688</v>
      </c>
    </row>
    <row r="167" spans="1:63" ht="15" hidden="1" customHeight="1">
      <c r="A167" s="176"/>
      <c r="B167" s="176"/>
      <c r="C167" s="175"/>
      <c r="D167" s="176"/>
      <c r="E167" s="176"/>
      <c r="F167" s="184"/>
      <c r="G167" s="176"/>
      <c r="H167" s="176"/>
      <c r="I167" s="176"/>
      <c r="J167" s="176"/>
      <c r="K167" s="180"/>
      <c r="L167" s="176"/>
      <c r="M167" s="175"/>
      <c r="N167" s="175"/>
      <c r="O167" s="175"/>
      <c r="P167" s="176"/>
      <c r="Q167" s="175"/>
      <c r="R167" s="176"/>
      <c r="S167" s="176"/>
      <c r="T167" s="176"/>
      <c r="U167" s="291" t="str">
        <f t="shared" si="50"/>
        <v/>
      </c>
      <c r="V167" s="292">
        <f>IF(F167=0,0,SUMIFS('4-咨询师业绩明细表'!K:K,'4-咨询师业绩明细表'!E:E,E167,'4-咨询师业绩明细表'!C:C,B167))</f>
        <v>0</v>
      </c>
      <c r="W167" s="292" t="str">
        <f t="shared" si="51"/>
        <v/>
      </c>
      <c r="X167" s="305"/>
      <c r="Y167" s="323">
        <f t="shared" si="52"/>
        <v>0</v>
      </c>
      <c r="Z167" s="324">
        <f t="shared" si="53"/>
        <v>0</v>
      </c>
      <c r="AA167" s="293">
        <f t="shared" si="54"/>
        <v>0</v>
      </c>
      <c r="AB167" s="294" t="str">
        <f t="shared" si="55"/>
        <v/>
      </c>
      <c r="AC167" s="143" t="str">
        <f t="shared" si="56"/>
        <v/>
      </c>
      <c r="AD167" s="143" t="str">
        <f t="shared" si="57"/>
        <v/>
      </c>
      <c r="AE167" s="143" t="str">
        <f t="shared" si="58"/>
        <v/>
      </c>
      <c r="AF167" s="143" t="str">
        <f t="shared" si="59"/>
        <v/>
      </c>
      <c r="AG167" s="143" t="str">
        <f t="shared" si="60"/>
        <v/>
      </c>
      <c r="AH167" s="143" t="str">
        <f>IF(AB167="","",VLOOKUP(AF167,Sheet11!E:F,2,0))</f>
        <v/>
      </c>
      <c r="AI167" s="295" t="str">
        <f>IF(AG167="拼单会员","5年",IF(AB167="","",VLOOKUP(AE167&amp;AH167,Sheet11!$J$3:$K$17,2)))</f>
        <v/>
      </c>
      <c r="AJ167" s="143" t="str">
        <f t="shared" si="61"/>
        <v/>
      </c>
      <c r="AK167" s="296" t="str">
        <f t="shared" si="62"/>
        <v/>
      </c>
      <c r="AL167" s="143" t="str">
        <f t="shared" si="63"/>
        <v/>
      </c>
      <c r="AM167" s="143" t="str">
        <f t="shared" si="64"/>
        <v/>
      </c>
      <c r="AN167" s="143" t="str">
        <f t="shared" si="65"/>
        <v/>
      </c>
      <c r="AO167" s="143" t="str">
        <f t="shared" si="66"/>
        <v/>
      </c>
      <c r="AP167" s="206" t="str">
        <f t="shared" si="67"/>
        <v/>
      </c>
      <c r="AQ167" s="206" t="str">
        <f>IF(SUMIF('7-市场业绩'!F:F,'3-收据记录表'!U167,'7-市场业绩'!I:I)&gt;0,"学习卡","老结算")</f>
        <v>老结算</v>
      </c>
      <c r="AR167" s="206" t="str">
        <f t="shared" si="68"/>
        <v/>
      </c>
      <c r="AS167" s="243" t="e">
        <f t="shared" si="69"/>
        <v>#VALUE!</v>
      </c>
      <c r="AT167" s="243" t="str">
        <f t="shared" si="70"/>
        <v/>
      </c>
      <c r="AU167" s="243" t="str">
        <f t="shared" si="71"/>
        <v/>
      </c>
      <c r="AV167" s="243" t="str">
        <f t="shared" si="72"/>
        <v>无</v>
      </c>
      <c r="AZ167" s="299">
        <v>42552</v>
      </c>
      <c r="BK167" s="118" t="s">
        <v>689</v>
      </c>
    </row>
    <row r="168" spans="1:63" ht="15" hidden="1" customHeight="1">
      <c r="A168" s="176"/>
      <c r="B168" s="176"/>
      <c r="C168" s="175"/>
      <c r="D168" s="176"/>
      <c r="E168" s="176"/>
      <c r="F168" s="184"/>
      <c r="G168" s="176"/>
      <c r="H168" s="176"/>
      <c r="I168" s="176"/>
      <c r="J168" s="176"/>
      <c r="K168" s="180"/>
      <c r="L168" s="176"/>
      <c r="M168" s="175"/>
      <c r="N168" s="175"/>
      <c r="O168" s="175"/>
      <c r="P168" s="176"/>
      <c r="Q168" s="175"/>
      <c r="R168" s="176"/>
      <c r="S168" s="176"/>
      <c r="T168" s="176"/>
      <c r="U168" s="291" t="str">
        <f t="shared" si="50"/>
        <v/>
      </c>
      <c r="V168" s="292">
        <f>IF(F168=0,0,SUMIFS('4-咨询师业绩明细表'!K:K,'4-咨询师业绩明细表'!E:E,E168,'4-咨询师业绩明细表'!C:C,B168))</f>
        <v>0</v>
      </c>
      <c r="W168" s="292" t="str">
        <f t="shared" si="51"/>
        <v/>
      </c>
      <c r="X168" s="305"/>
      <c r="Y168" s="323">
        <f t="shared" si="52"/>
        <v>0</v>
      </c>
      <c r="Z168" s="324">
        <f t="shared" si="53"/>
        <v>0</v>
      </c>
      <c r="AA168" s="293">
        <f t="shared" si="54"/>
        <v>0</v>
      </c>
      <c r="AB168" s="294" t="str">
        <f t="shared" si="55"/>
        <v/>
      </c>
      <c r="AC168" s="143" t="str">
        <f t="shared" si="56"/>
        <v/>
      </c>
      <c r="AD168" s="143" t="str">
        <f t="shared" si="57"/>
        <v/>
      </c>
      <c r="AE168" s="143" t="str">
        <f t="shared" si="58"/>
        <v/>
      </c>
      <c r="AF168" s="143" t="str">
        <f t="shared" si="59"/>
        <v/>
      </c>
      <c r="AG168" s="143" t="str">
        <f t="shared" si="60"/>
        <v/>
      </c>
      <c r="AH168" s="143" t="str">
        <f>IF(AB168="","",VLOOKUP(AF168,Sheet11!E:F,2,0))</f>
        <v/>
      </c>
      <c r="AI168" s="295" t="str">
        <f>IF(AG168="拼单会员","5年",IF(AB168="","",VLOOKUP(AE168&amp;AH168,Sheet11!$J$3:$K$17,2)))</f>
        <v/>
      </c>
      <c r="AJ168" s="143" t="str">
        <f t="shared" si="61"/>
        <v/>
      </c>
      <c r="AK168" s="296" t="str">
        <f t="shared" si="62"/>
        <v/>
      </c>
      <c r="AL168" s="143" t="str">
        <f t="shared" si="63"/>
        <v/>
      </c>
      <c r="AM168" s="143" t="str">
        <f t="shared" si="64"/>
        <v/>
      </c>
      <c r="AN168" s="143" t="str">
        <f t="shared" si="65"/>
        <v/>
      </c>
      <c r="AO168" s="143" t="str">
        <f t="shared" si="66"/>
        <v/>
      </c>
      <c r="AP168" s="206" t="str">
        <f t="shared" si="67"/>
        <v/>
      </c>
      <c r="AQ168" s="206" t="str">
        <f>IF(SUMIF('7-市场业绩'!F:F,'3-收据记录表'!U168,'7-市场业绩'!I:I)&gt;0,"学习卡","老结算")</f>
        <v>老结算</v>
      </c>
      <c r="AR168" s="206" t="str">
        <f t="shared" si="68"/>
        <v/>
      </c>
      <c r="AS168" s="243" t="e">
        <f t="shared" si="69"/>
        <v>#VALUE!</v>
      </c>
      <c r="AT168" s="243" t="str">
        <f t="shared" si="70"/>
        <v/>
      </c>
      <c r="AU168" s="243" t="str">
        <f t="shared" si="71"/>
        <v/>
      </c>
      <c r="AV168" s="243" t="str">
        <f t="shared" si="72"/>
        <v>无</v>
      </c>
      <c r="AZ168" s="299">
        <v>42552</v>
      </c>
      <c r="BK168" s="118" t="s">
        <v>12</v>
      </c>
    </row>
    <row r="169" spans="1:63" ht="15" hidden="1" customHeight="1">
      <c r="A169" s="176"/>
      <c r="B169" s="176"/>
      <c r="C169" s="175"/>
      <c r="D169" s="176"/>
      <c r="E169" s="176"/>
      <c r="F169" s="184"/>
      <c r="G169" s="176"/>
      <c r="H169" s="176"/>
      <c r="I169" s="176"/>
      <c r="J169" s="176"/>
      <c r="K169" s="180"/>
      <c r="L169" s="176"/>
      <c r="M169" s="175"/>
      <c r="N169" s="175"/>
      <c r="O169" s="175"/>
      <c r="P169" s="176"/>
      <c r="Q169" s="175"/>
      <c r="R169" s="176"/>
      <c r="S169" s="176"/>
      <c r="T169" s="176"/>
      <c r="U169" s="291" t="str">
        <f t="shared" si="50"/>
        <v/>
      </c>
      <c r="V169" s="292">
        <f>IF(F169=0,0,SUMIFS('4-咨询师业绩明细表'!K:K,'4-咨询师业绩明细表'!E:E,E169,'4-咨询师业绩明细表'!C:C,B169))</f>
        <v>0</v>
      </c>
      <c r="W169" s="292" t="str">
        <f t="shared" si="51"/>
        <v/>
      </c>
      <c r="X169" s="305"/>
      <c r="Y169" s="323">
        <f t="shared" si="52"/>
        <v>0</v>
      </c>
      <c r="Z169" s="324">
        <f t="shared" si="53"/>
        <v>0</v>
      </c>
      <c r="AA169" s="293">
        <f t="shared" si="54"/>
        <v>0</v>
      </c>
      <c r="AB169" s="294" t="str">
        <f t="shared" si="55"/>
        <v/>
      </c>
      <c r="AC169" s="143" t="str">
        <f t="shared" si="56"/>
        <v/>
      </c>
      <c r="AD169" s="143" t="str">
        <f t="shared" si="57"/>
        <v/>
      </c>
      <c r="AE169" s="143" t="str">
        <f t="shared" si="58"/>
        <v/>
      </c>
      <c r="AF169" s="143" t="str">
        <f t="shared" si="59"/>
        <v/>
      </c>
      <c r="AG169" s="143" t="str">
        <f t="shared" si="60"/>
        <v/>
      </c>
      <c r="AH169" s="143" t="str">
        <f>IF(AB169="","",VLOOKUP(AF169,Sheet11!E:F,2,0))</f>
        <v/>
      </c>
      <c r="AI169" s="295" t="str">
        <f>IF(AG169="拼单会员","5年",IF(AB169="","",VLOOKUP(AE169&amp;AH169,Sheet11!$J$3:$K$17,2)))</f>
        <v/>
      </c>
      <c r="AJ169" s="143" t="str">
        <f t="shared" si="61"/>
        <v/>
      </c>
      <c r="AK169" s="296" t="str">
        <f t="shared" si="62"/>
        <v/>
      </c>
      <c r="AL169" s="143" t="str">
        <f t="shared" si="63"/>
        <v/>
      </c>
      <c r="AM169" s="143" t="str">
        <f t="shared" si="64"/>
        <v/>
      </c>
      <c r="AN169" s="143" t="str">
        <f t="shared" si="65"/>
        <v/>
      </c>
      <c r="AO169" s="143" t="str">
        <f t="shared" si="66"/>
        <v/>
      </c>
      <c r="AP169" s="206" t="str">
        <f t="shared" si="67"/>
        <v/>
      </c>
      <c r="AQ169" s="206" t="str">
        <f>IF(SUMIF('7-市场业绩'!F:F,'3-收据记录表'!U169,'7-市场业绩'!I:I)&gt;0,"学习卡","老结算")</f>
        <v>老结算</v>
      </c>
      <c r="AR169" s="206" t="str">
        <f t="shared" si="68"/>
        <v/>
      </c>
      <c r="AS169" s="243" t="e">
        <f t="shared" si="69"/>
        <v>#VALUE!</v>
      </c>
      <c r="AT169" s="243" t="str">
        <f t="shared" si="70"/>
        <v/>
      </c>
      <c r="AU169" s="243" t="str">
        <f t="shared" si="71"/>
        <v/>
      </c>
      <c r="AV169" s="243" t="str">
        <f t="shared" si="72"/>
        <v>无</v>
      </c>
      <c r="AZ169" s="299">
        <v>42552</v>
      </c>
      <c r="BK169" s="118" t="s">
        <v>532</v>
      </c>
    </row>
    <row r="170" spans="1:63" ht="15" hidden="1" customHeight="1">
      <c r="A170" s="176"/>
      <c r="B170" s="176"/>
      <c r="C170" s="175"/>
      <c r="D170" s="176"/>
      <c r="E170" s="176"/>
      <c r="F170" s="184"/>
      <c r="G170" s="176"/>
      <c r="H170" s="176"/>
      <c r="I170" s="176"/>
      <c r="J170" s="176"/>
      <c r="K170" s="180"/>
      <c r="L170" s="176"/>
      <c r="M170" s="175"/>
      <c r="N170" s="175"/>
      <c r="O170" s="175"/>
      <c r="P170" s="176"/>
      <c r="Q170" s="175"/>
      <c r="R170" s="176"/>
      <c r="S170" s="176"/>
      <c r="T170" s="176"/>
      <c r="U170" s="291" t="str">
        <f t="shared" si="50"/>
        <v/>
      </c>
      <c r="V170" s="292">
        <f>IF(F170=0,0,SUMIFS('4-咨询师业绩明细表'!K:K,'4-咨询师业绩明细表'!E:E,E170,'4-咨询师业绩明细表'!C:C,B170))</f>
        <v>0</v>
      </c>
      <c r="W170" s="292" t="str">
        <f t="shared" si="51"/>
        <v/>
      </c>
      <c r="X170" s="305"/>
      <c r="Y170" s="323">
        <f t="shared" si="52"/>
        <v>0</v>
      </c>
      <c r="Z170" s="324">
        <f t="shared" si="53"/>
        <v>0</v>
      </c>
      <c r="AA170" s="293">
        <f t="shared" si="54"/>
        <v>0</v>
      </c>
      <c r="AB170" s="294" t="str">
        <f t="shared" si="55"/>
        <v/>
      </c>
      <c r="AC170" s="143" t="str">
        <f t="shared" si="56"/>
        <v/>
      </c>
      <c r="AD170" s="143" t="str">
        <f t="shared" si="57"/>
        <v/>
      </c>
      <c r="AE170" s="143" t="str">
        <f t="shared" si="58"/>
        <v/>
      </c>
      <c r="AF170" s="143" t="str">
        <f t="shared" si="59"/>
        <v/>
      </c>
      <c r="AG170" s="143" t="str">
        <f t="shared" si="60"/>
        <v/>
      </c>
      <c r="AH170" s="143" t="str">
        <f>IF(AB170="","",VLOOKUP(AF170,Sheet11!E:F,2,0))</f>
        <v/>
      </c>
      <c r="AI170" s="295" t="str">
        <f>IF(AG170="拼单会员","5年",IF(AB170="","",VLOOKUP(AE170&amp;AH170,Sheet11!$J$3:$K$17,2)))</f>
        <v/>
      </c>
      <c r="AJ170" s="143" t="str">
        <f t="shared" si="61"/>
        <v/>
      </c>
      <c r="AK170" s="296" t="str">
        <f t="shared" si="62"/>
        <v/>
      </c>
      <c r="AL170" s="143" t="str">
        <f t="shared" si="63"/>
        <v/>
      </c>
      <c r="AM170" s="143" t="str">
        <f t="shared" si="64"/>
        <v/>
      </c>
      <c r="AN170" s="143" t="str">
        <f t="shared" si="65"/>
        <v/>
      </c>
      <c r="AO170" s="143" t="str">
        <f t="shared" si="66"/>
        <v/>
      </c>
      <c r="AP170" s="206" t="str">
        <f t="shared" si="67"/>
        <v/>
      </c>
      <c r="AQ170" s="206" t="str">
        <f>IF(SUMIF('7-市场业绩'!F:F,'3-收据记录表'!U170,'7-市场业绩'!I:I)&gt;0,"学习卡","老结算")</f>
        <v>老结算</v>
      </c>
      <c r="AR170" s="206" t="str">
        <f t="shared" si="68"/>
        <v/>
      </c>
      <c r="AS170" s="243" t="e">
        <f t="shared" si="69"/>
        <v>#VALUE!</v>
      </c>
      <c r="AT170" s="243" t="str">
        <f t="shared" si="70"/>
        <v/>
      </c>
      <c r="AU170" s="243" t="str">
        <f t="shared" si="71"/>
        <v/>
      </c>
      <c r="AV170" s="243" t="str">
        <f t="shared" si="72"/>
        <v>无</v>
      </c>
      <c r="AZ170" s="299">
        <v>42552</v>
      </c>
      <c r="BK170" s="118" t="s">
        <v>597</v>
      </c>
    </row>
    <row r="171" spans="1:63" ht="15" hidden="1" customHeight="1">
      <c r="A171" s="176"/>
      <c r="B171" s="176"/>
      <c r="C171" s="175"/>
      <c r="D171" s="176"/>
      <c r="E171" s="176"/>
      <c r="F171" s="184"/>
      <c r="G171" s="176"/>
      <c r="H171" s="176"/>
      <c r="I171" s="176"/>
      <c r="J171" s="176"/>
      <c r="K171" s="180"/>
      <c r="L171" s="176"/>
      <c r="M171" s="175"/>
      <c r="N171" s="175"/>
      <c r="O171" s="175"/>
      <c r="P171" s="176"/>
      <c r="Q171" s="175"/>
      <c r="R171" s="176"/>
      <c r="S171" s="176"/>
      <c r="T171" s="176"/>
      <c r="U171" s="291" t="str">
        <f t="shared" si="50"/>
        <v/>
      </c>
      <c r="V171" s="292">
        <f>IF(F171=0,0,SUMIFS('4-咨询师业绩明细表'!K:K,'4-咨询师业绩明细表'!E:E,E171,'4-咨询师业绩明细表'!C:C,B171))</f>
        <v>0</v>
      </c>
      <c r="W171" s="292" t="str">
        <f t="shared" si="51"/>
        <v/>
      </c>
      <c r="X171" s="305"/>
      <c r="Y171" s="323">
        <f t="shared" si="52"/>
        <v>0</v>
      </c>
      <c r="Z171" s="324">
        <f t="shared" si="53"/>
        <v>0</v>
      </c>
      <c r="AA171" s="293">
        <f t="shared" si="54"/>
        <v>0</v>
      </c>
      <c r="AB171" s="294" t="str">
        <f t="shared" si="55"/>
        <v/>
      </c>
      <c r="AC171" s="143" t="str">
        <f t="shared" si="56"/>
        <v/>
      </c>
      <c r="AD171" s="143" t="str">
        <f t="shared" si="57"/>
        <v/>
      </c>
      <c r="AE171" s="143" t="str">
        <f t="shared" si="58"/>
        <v/>
      </c>
      <c r="AF171" s="143" t="str">
        <f t="shared" si="59"/>
        <v/>
      </c>
      <c r="AG171" s="143" t="str">
        <f t="shared" si="60"/>
        <v/>
      </c>
      <c r="AH171" s="143" t="str">
        <f>IF(AB171="","",VLOOKUP(AF171,Sheet11!E:F,2,0))</f>
        <v/>
      </c>
      <c r="AI171" s="295" t="str">
        <f>IF(AG171="拼单会员","5年",IF(AB171="","",VLOOKUP(AE171&amp;AH171,Sheet11!$J$3:$K$17,2)))</f>
        <v/>
      </c>
      <c r="AJ171" s="143" t="str">
        <f t="shared" si="61"/>
        <v/>
      </c>
      <c r="AK171" s="296" t="str">
        <f t="shared" si="62"/>
        <v/>
      </c>
      <c r="AL171" s="143" t="str">
        <f t="shared" si="63"/>
        <v/>
      </c>
      <c r="AM171" s="143" t="str">
        <f t="shared" si="64"/>
        <v/>
      </c>
      <c r="AN171" s="143" t="str">
        <f t="shared" si="65"/>
        <v/>
      </c>
      <c r="AO171" s="143" t="str">
        <f t="shared" si="66"/>
        <v/>
      </c>
      <c r="AP171" s="206" t="str">
        <f t="shared" si="67"/>
        <v/>
      </c>
      <c r="AQ171" s="206" t="str">
        <f>IF(SUMIF('7-市场业绩'!F:F,'3-收据记录表'!U171,'7-市场业绩'!I:I)&gt;0,"学习卡","老结算")</f>
        <v>老结算</v>
      </c>
      <c r="AR171" s="206" t="str">
        <f t="shared" si="68"/>
        <v/>
      </c>
      <c r="AS171" s="243" t="e">
        <f t="shared" si="69"/>
        <v>#VALUE!</v>
      </c>
      <c r="AT171" s="243" t="str">
        <f t="shared" si="70"/>
        <v/>
      </c>
      <c r="AU171" s="243" t="str">
        <f t="shared" si="71"/>
        <v/>
      </c>
      <c r="AV171" s="243" t="str">
        <f t="shared" si="72"/>
        <v>无</v>
      </c>
      <c r="AZ171" s="299">
        <v>42552</v>
      </c>
      <c r="BK171" s="118" t="s">
        <v>690</v>
      </c>
    </row>
    <row r="172" spans="1:63" ht="15" hidden="1" customHeight="1">
      <c r="A172" s="176"/>
      <c r="B172" s="176"/>
      <c r="C172" s="175"/>
      <c r="D172" s="176"/>
      <c r="E172" s="176"/>
      <c r="F172" s="184"/>
      <c r="G172" s="176"/>
      <c r="H172" s="176"/>
      <c r="I172" s="176"/>
      <c r="J172" s="176"/>
      <c r="K172" s="180"/>
      <c r="L172" s="176"/>
      <c r="M172" s="175"/>
      <c r="N172" s="175"/>
      <c r="O172" s="175"/>
      <c r="P172" s="176"/>
      <c r="Q172" s="175"/>
      <c r="R172" s="176"/>
      <c r="S172" s="176"/>
      <c r="T172" s="176"/>
      <c r="U172" s="291" t="str">
        <f t="shared" si="50"/>
        <v/>
      </c>
      <c r="V172" s="292">
        <f>IF(F172=0,0,SUMIFS('4-咨询师业绩明细表'!K:K,'4-咨询师业绩明细表'!E:E,E172,'4-咨询师业绩明细表'!C:C,B172))</f>
        <v>0</v>
      </c>
      <c r="W172" s="292" t="str">
        <f t="shared" si="51"/>
        <v/>
      </c>
      <c r="X172" s="305"/>
      <c r="Y172" s="323">
        <f t="shared" si="52"/>
        <v>0</v>
      </c>
      <c r="Z172" s="324">
        <f t="shared" si="53"/>
        <v>0</v>
      </c>
      <c r="AA172" s="293">
        <f t="shared" si="54"/>
        <v>0</v>
      </c>
      <c r="AB172" s="294" t="str">
        <f t="shared" si="55"/>
        <v/>
      </c>
      <c r="AC172" s="143" t="str">
        <f t="shared" si="56"/>
        <v/>
      </c>
      <c r="AD172" s="143" t="str">
        <f t="shared" si="57"/>
        <v/>
      </c>
      <c r="AE172" s="143" t="str">
        <f t="shared" si="58"/>
        <v/>
      </c>
      <c r="AF172" s="143" t="str">
        <f t="shared" si="59"/>
        <v/>
      </c>
      <c r="AG172" s="143" t="str">
        <f t="shared" si="60"/>
        <v/>
      </c>
      <c r="AH172" s="143" t="str">
        <f>IF(AB172="","",VLOOKUP(AF172,Sheet11!E:F,2,0))</f>
        <v/>
      </c>
      <c r="AI172" s="295" t="str">
        <f>IF(AG172="拼单会员","5年",IF(AB172="","",VLOOKUP(AE172&amp;AH172,Sheet11!$J$3:$K$17,2)))</f>
        <v/>
      </c>
      <c r="AJ172" s="143" t="str">
        <f t="shared" si="61"/>
        <v/>
      </c>
      <c r="AK172" s="296" t="str">
        <f t="shared" si="62"/>
        <v/>
      </c>
      <c r="AL172" s="143" t="str">
        <f t="shared" si="63"/>
        <v/>
      </c>
      <c r="AM172" s="143" t="str">
        <f t="shared" si="64"/>
        <v/>
      </c>
      <c r="AN172" s="143" t="str">
        <f t="shared" si="65"/>
        <v/>
      </c>
      <c r="AO172" s="143" t="str">
        <f t="shared" si="66"/>
        <v/>
      </c>
      <c r="AP172" s="206" t="str">
        <f t="shared" si="67"/>
        <v/>
      </c>
      <c r="AQ172" s="206" t="str">
        <f>IF(SUMIF('7-市场业绩'!F:F,'3-收据记录表'!U172,'7-市场业绩'!I:I)&gt;0,"学习卡","老结算")</f>
        <v>老结算</v>
      </c>
      <c r="AR172" s="206" t="str">
        <f t="shared" si="68"/>
        <v/>
      </c>
      <c r="AS172" s="243" t="e">
        <f t="shared" si="69"/>
        <v>#VALUE!</v>
      </c>
      <c r="AT172" s="243" t="str">
        <f t="shared" si="70"/>
        <v/>
      </c>
      <c r="AU172" s="243" t="str">
        <f t="shared" si="71"/>
        <v/>
      </c>
      <c r="AV172" s="243" t="str">
        <f t="shared" si="72"/>
        <v>无</v>
      </c>
      <c r="AZ172" s="299">
        <v>42552</v>
      </c>
      <c r="BK172" s="118" t="s">
        <v>691</v>
      </c>
    </row>
    <row r="173" spans="1:63" ht="15" hidden="1" customHeight="1">
      <c r="A173" s="176"/>
      <c r="B173" s="176"/>
      <c r="C173" s="175"/>
      <c r="D173" s="176"/>
      <c r="E173" s="176"/>
      <c r="F173" s="184"/>
      <c r="G173" s="176"/>
      <c r="H173" s="176"/>
      <c r="I173" s="176"/>
      <c r="J173" s="176"/>
      <c r="K173" s="180"/>
      <c r="L173" s="176"/>
      <c r="M173" s="175"/>
      <c r="N173" s="175"/>
      <c r="O173" s="175"/>
      <c r="P173" s="176"/>
      <c r="Q173" s="175"/>
      <c r="R173" s="176"/>
      <c r="S173" s="176"/>
      <c r="T173" s="176"/>
      <c r="U173" s="291" t="str">
        <f t="shared" si="50"/>
        <v/>
      </c>
      <c r="V173" s="292">
        <f>IF(F173=0,0,SUMIFS('4-咨询师业绩明细表'!K:K,'4-咨询师业绩明细表'!E:E,E173,'4-咨询师业绩明细表'!C:C,B173))</f>
        <v>0</v>
      </c>
      <c r="W173" s="292" t="str">
        <f t="shared" si="51"/>
        <v/>
      </c>
      <c r="X173" s="305"/>
      <c r="Y173" s="323">
        <f t="shared" si="52"/>
        <v>0</v>
      </c>
      <c r="Z173" s="324">
        <f t="shared" si="53"/>
        <v>0</v>
      </c>
      <c r="AA173" s="293">
        <f t="shared" si="54"/>
        <v>0</v>
      </c>
      <c r="AB173" s="294" t="str">
        <f t="shared" si="55"/>
        <v/>
      </c>
      <c r="AC173" s="143" t="str">
        <f t="shared" si="56"/>
        <v/>
      </c>
      <c r="AD173" s="143" t="str">
        <f t="shared" si="57"/>
        <v/>
      </c>
      <c r="AE173" s="143" t="str">
        <f t="shared" si="58"/>
        <v/>
      </c>
      <c r="AF173" s="143" t="str">
        <f t="shared" si="59"/>
        <v/>
      </c>
      <c r="AG173" s="143" t="str">
        <f t="shared" si="60"/>
        <v/>
      </c>
      <c r="AH173" s="143" t="str">
        <f>IF(AB173="","",VLOOKUP(AF173,Sheet11!E:F,2,0))</f>
        <v/>
      </c>
      <c r="AI173" s="295" t="str">
        <f>IF(AG173="拼单会员","5年",IF(AB173="","",VLOOKUP(AE173&amp;AH173,Sheet11!$J$3:$K$17,2)))</f>
        <v/>
      </c>
      <c r="AJ173" s="143" t="str">
        <f t="shared" si="61"/>
        <v/>
      </c>
      <c r="AK173" s="296" t="str">
        <f t="shared" si="62"/>
        <v/>
      </c>
      <c r="AL173" s="143" t="str">
        <f t="shared" si="63"/>
        <v/>
      </c>
      <c r="AM173" s="143" t="str">
        <f t="shared" si="64"/>
        <v/>
      </c>
      <c r="AN173" s="143" t="str">
        <f t="shared" si="65"/>
        <v/>
      </c>
      <c r="AO173" s="143" t="str">
        <f t="shared" si="66"/>
        <v/>
      </c>
      <c r="AP173" s="206" t="str">
        <f t="shared" si="67"/>
        <v/>
      </c>
      <c r="AQ173" s="206" t="str">
        <f>IF(SUMIF('7-市场业绩'!F:F,'3-收据记录表'!U173,'7-市场业绩'!I:I)&gt;0,"学习卡","老结算")</f>
        <v>老结算</v>
      </c>
      <c r="AR173" s="206" t="str">
        <f t="shared" si="68"/>
        <v/>
      </c>
      <c r="AS173" s="243" t="e">
        <f t="shared" si="69"/>
        <v>#VALUE!</v>
      </c>
      <c r="AT173" s="243" t="str">
        <f t="shared" si="70"/>
        <v/>
      </c>
      <c r="AU173" s="243" t="str">
        <f t="shared" si="71"/>
        <v/>
      </c>
      <c r="AV173" s="243" t="str">
        <f t="shared" si="72"/>
        <v>无</v>
      </c>
      <c r="AZ173" s="299">
        <v>42552</v>
      </c>
      <c r="BK173" s="118" t="s">
        <v>692</v>
      </c>
    </row>
    <row r="174" spans="1:63" ht="15" hidden="1" customHeight="1">
      <c r="A174" s="176"/>
      <c r="B174" s="176"/>
      <c r="C174" s="175"/>
      <c r="D174" s="176"/>
      <c r="E174" s="176"/>
      <c r="F174" s="184"/>
      <c r="G174" s="176"/>
      <c r="H174" s="176"/>
      <c r="I174" s="176"/>
      <c r="J174" s="176"/>
      <c r="K174" s="180"/>
      <c r="L174" s="176"/>
      <c r="M174" s="175"/>
      <c r="N174" s="175"/>
      <c r="O174" s="175"/>
      <c r="P174" s="176"/>
      <c r="Q174" s="175"/>
      <c r="R174" s="176"/>
      <c r="S174" s="176"/>
      <c r="T174" s="176"/>
      <c r="U174" s="291" t="str">
        <f t="shared" si="50"/>
        <v/>
      </c>
      <c r="V174" s="292">
        <f>IF(F174=0,0,SUMIFS('4-咨询师业绩明细表'!K:K,'4-咨询师业绩明细表'!E:E,E174,'4-咨询师业绩明细表'!C:C,B174))</f>
        <v>0</v>
      </c>
      <c r="W174" s="292" t="str">
        <f t="shared" si="51"/>
        <v/>
      </c>
      <c r="X174" s="305"/>
      <c r="Y174" s="323">
        <f t="shared" si="52"/>
        <v>0</v>
      </c>
      <c r="Z174" s="324">
        <f t="shared" si="53"/>
        <v>0</v>
      </c>
      <c r="AA174" s="293">
        <f t="shared" si="54"/>
        <v>0</v>
      </c>
      <c r="AB174" s="294" t="str">
        <f t="shared" si="55"/>
        <v/>
      </c>
      <c r="AC174" s="143" t="str">
        <f t="shared" si="56"/>
        <v/>
      </c>
      <c r="AD174" s="143" t="str">
        <f t="shared" si="57"/>
        <v/>
      </c>
      <c r="AE174" s="143" t="str">
        <f t="shared" si="58"/>
        <v/>
      </c>
      <c r="AF174" s="143" t="str">
        <f t="shared" si="59"/>
        <v/>
      </c>
      <c r="AG174" s="143" t="str">
        <f t="shared" si="60"/>
        <v/>
      </c>
      <c r="AH174" s="143" t="str">
        <f>IF(AB174="","",VLOOKUP(AF174,Sheet11!E:F,2,0))</f>
        <v/>
      </c>
      <c r="AI174" s="295" t="str">
        <f>IF(AG174="拼单会员","5年",IF(AB174="","",VLOOKUP(AE174&amp;AH174,Sheet11!$J$3:$K$17,2)))</f>
        <v/>
      </c>
      <c r="AJ174" s="143" t="str">
        <f t="shared" si="61"/>
        <v/>
      </c>
      <c r="AK174" s="296" t="str">
        <f t="shared" si="62"/>
        <v/>
      </c>
      <c r="AL174" s="143" t="str">
        <f t="shared" si="63"/>
        <v/>
      </c>
      <c r="AM174" s="143" t="str">
        <f t="shared" si="64"/>
        <v/>
      </c>
      <c r="AN174" s="143" t="str">
        <f t="shared" si="65"/>
        <v/>
      </c>
      <c r="AO174" s="143" t="str">
        <f t="shared" si="66"/>
        <v/>
      </c>
      <c r="AP174" s="206" t="str">
        <f t="shared" si="67"/>
        <v/>
      </c>
      <c r="AQ174" s="206" t="str">
        <f>IF(SUMIF('7-市场业绩'!F:F,'3-收据记录表'!U174,'7-市场业绩'!I:I)&gt;0,"学习卡","老结算")</f>
        <v>老结算</v>
      </c>
      <c r="AR174" s="206" t="str">
        <f t="shared" si="68"/>
        <v/>
      </c>
      <c r="AS174" s="243" t="e">
        <f t="shared" si="69"/>
        <v>#VALUE!</v>
      </c>
      <c r="AT174" s="243" t="str">
        <f t="shared" si="70"/>
        <v/>
      </c>
      <c r="AU174" s="243" t="str">
        <f t="shared" si="71"/>
        <v/>
      </c>
      <c r="AV174" s="243" t="str">
        <f t="shared" si="72"/>
        <v>无</v>
      </c>
      <c r="AZ174" s="299">
        <v>42552</v>
      </c>
      <c r="BK174" s="118" t="s">
        <v>693</v>
      </c>
    </row>
    <row r="175" spans="1:63" ht="15" hidden="1" customHeight="1">
      <c r="A175" s="176"/>
      <c r="B175" s="176"/>
      <c r="C175" s="175"/>
      <c r="D175" s="176"/>
      <c r="E175" s="176"/>
      <c r="F175" s="184"/>
      <c r="G175" s="176"/>
      <c r="H175" s="176"/>
      <c r="I175" s="176"/>
      <c r="J175" s="176"/>
      <c r="K175" s="180"/>
      <c r="L175" s="176"/>
      <c r="M175" s="175"/>
      <c r="N175" s="175"/>
      <c r="O175" s="175"/>
      <c r="P175" s="176"/>
      <c r="Q175" s="175"/>
      <c r="R175" s="176"/>
      <c r="S175" s="176"/>
      <c r="T175" s="176"/>
      <c r="U175" s="291" t="str">
        <f t="shared" si="50"/>
        <v/>
      </c>
      <c r="V175" s="292">
        <f>IF(F175=0,0,SUMIFS('4-咨询师业绩明细表'!K:K,'4-咨询师业绩明细表'!E:E,E175,'4-咨询师业绩明细表'!C:C,B175))</f>
        <v>0</v>
      </c>
      <c r="W175" s="292" t="str">
        <f t="shared" si="51"/>
        <v/>
      </c>
      <c r="X175" s="305"/>
      <c r="Y175" s="323">
        <f t="shared" si="52"/>
        <v>0</v>
      </c>
      <c r="Z175" s="324">
        <f t="shared" si="53"/>
        <v>0</v>
      </c>
      <c r="AA175" s="293">
        <f t="shared" si="54"/>
        <v>0</v>
      </c>
      <c r="AB175" s="294" t="str">
        <f t="shared" si="55"/>
        <v/>
      </c>
      <c r="AC175" s="143" t="str">
        <f t="shared" si="56"/>
        <v/>
      </c>
      <c r="AD175" s="143" t="str">
        <f t="shared" si="57"/>
        <v/>
      </c>
      <c r="AE175" s="143" t="str">
        <f t="shared" si="58"/>
        <v/>
      </c>
      <c r="AF175" s="143" t="str">
        <f t="shared" si="59"/>
        <v/>
      </c>
      <c r="AG175" s="143" t="str">
        <f t="shared" si="60"/>
        <v/>
      </c>
      <c r="AH175" s="143" t="str">
        <f>IF(AB175="","",VLOOKUP(AF175,Sheet11!E:F,2,0))</f>
        <v/>
      </c>
      <c r="AI175" s="295" t="str">
        <f>IF(AG175="拼单会员","5年",IF(AB175="","",VLOOKUP(AE175&amp;AH175,Sheet11!$J$3:$K$17,2)))</f>
        <v/>
      </c>
      <c r="AJ175" s="143" t="str">
        <f t="shared" si="61"/>
        <v/>
      </c>
      <c r="AK175" s="296" t="str">
        <f t="shared" si="62"/>
        <v/>
      </c>
      <c r="AL175" s="143" t="str">
        <f t="shared" si="63"/>
        <v/>
      </c>
      <c r="AM175" s="143" t="str">
        <f t="shared" si="64"/>
        <v/>
      </c>
      <c r="AN175" s="143" t="str">
        <f t="shared" si="65"/>
        <v/>
      </c>
      <c r="AO175" s="143" t="str">
        <f t="shared" si="66"/>
        <v/>
      </c>
      <c r="AP175" s="206" t="str">
        <f t="shared" si="67"/>
        <v/>
      </c>
      <c r="AQ175" s="206" t="str">
        <f>IF(SUMIF('7-市场业绩'!F:F,'3-收据记录表'!U175,'7-市场业绩'!I:I)&gt;0,"学习卡","老结算")</f>
        <v>老结算</v>
      </c>
      <c r="AR175" s="206" t="str">
        <f t="shared" si="68"/>
        <v/>
      </c>
      <c r="AS175" s="243" t="e">
        <f t="shared" si="69"/>
        <v>#VALUE!</v>
      </c>
      <c r="AT175" s="243" t="str">
        <f t="shared" si="70"/>
        <v/>
      </c>
      <c r="AU175" s="243" t="str">
        <f t="shared" si="71"/>
        <v/>
      </c>
      <c r="AV175" s="243" t="str">
        <f t="shared" si="72"/>
        <v>无</v>
      </c>
      <c r="AZ175" s="299">
        <v>42552</v>
      </c>
      <c r="BK175" s="118" t="s">
        <v>694</v>
      </c>
    </row>
    <row r="176" spans="1:63" ht="15" hidden="1" customHeight="1">
      <c r="A176" s="176"/>
      <c r="B176" s="176"/>
      <c r="C176" s="175"/>
      <c r="D176" s="176"/>
      <c r="E176" s="176"/>
      <c r="F176" s="184"/>
      <c r="G176" s="176"/>
      <c r="H176" s="176"/>
      <c r="I176" s="176"/>
      <c r="J176" s="176"/>
      <c r="K176" s="180"/>
      <c r="L176" s="176"/>
      <c r="M176" s="175"/>
      <c r="N176" s="175"/>
      <c r="O176" s="175"/>
      <c r="P176" s="176"/>
      <c r="Q176" s="175"/>
      <c r="R176" s="176"/>
      <c r="S176" s="176"/>
      <c r="T176" s="176"/>
      <c r="U176" s="291" t="str">
        <f t="shared" si="50"/>
        <v/>
      </c>
      <c r="V176" s="292">
        <f>IF(F176=0,0,SUMIFS('4-咨询师业绩明细表'!K:K,'4-咨询师业绩明细表'!E:E,E176,'4-咨询师业绩明细表'!C:C,B176))</f>
        <v>0</v>
      </c>
      <c r="W176" s="292" t="str">
        <f t="shared" si="51"/>
        <v/>
      </c>
      <c r="X176" s="305"/>
      <c r="Y176" s="323">
        <f t="shared" si="52"/>
        <v>0</v>
      </c>
      <c r="Z176" s="324">
        <f t="shared" si="53"/>
        <v>0</v>
      </c>
      <c r="AA176" s="293">
        <f t="shared" si="54"/>
        <v>0</v>
      </c>
      <c r="AB176" s="294" t="str">
        <f t="shared" si="55"/>
        <v/>
      </c>
      <c r="AC176" s="143" t="str">
        <f t="shared" si="56"/>
        <v/>
      </c>
      <c r="AD176" s="143" t="str">
        <f t="shared" si="57"/>
        <v/>
      </c>
      <c r="AE176" s="143" t="str">
        <f t="shared" si="58"/>
        <v/>
      </c>
      <c r="AF176" s="143" t="str">
        <f t="shared" si="59"/>
        <v/>
      </c>
      <c r="AG176" s="143" t="str">
        <f t="shared" si="60"/>
        <v/>
      </c>
      <c r="AH176" s="143" t="str">
        <f>IF(AB176="","",VLOOKUP(AF176,Sheet11!E:F,2,0))</f>
        <v/>
      </c>
      <c r="AI176" s="295" t="str">
        <f>IF(AG176="拼单会员","5年",IF(AB176="","",VLOOKUP(AE176&amp;AH176,Sheet11!$J$3:$K$17,2)))</f>
        <v/>
      </c>
      <c r="AJ176" s="143" t="str">
        <f t="shared" si="61"/>
        <v/>
      </c>
      <c r="AK176" s="296" t="str">
        <f t="shared" si="62"/>
        <v/>
      </c>
      <c r="AL176" s="143" t="str">
        <f t="shared" si="63"/>
        <v/>
      </c>
      <c r="AM176" s="143" t="str">
        <f t="shared" si="64"/>
        <v/>
      </c>
      <c r="AN176" s="143" t="str">
        <f t="shared" si="65"/>
        <v/>
      </c>
      <c r="AO176" s="143" t="str">
        <f t="shared" si="66"/>
        <v/>
      </c>
      <c r="AP176" s="206" t="str">
        <f t="shared" si="67"/>
        <v/>
      </c>
      <c r="AQ176" s="206" t="str">
        <f>IF(SUMIF('7-市场业绩'!F:F,'3-收据记录表'!U176,'7-市场业绩'!I:I)&gt;0,"学习卡","老结算")</f>
        <v>老结算</v>
      </c>
      <c r="AR176" s="206" t="str">
        <f t="shared" si="68"/>
        <v/>
      </c>
      <c r="AS176" s="243" t="e">
        <f t="shared" si="69"/>
        <v>#VALUE!</v>
      </c>
      <c r="AT176" s="243" t="str">
        <f t="shared" si="70"/>
        <v/>
      </c>
      <c r="AU176" s="243" t="str">
        <f t="shared" si="71"/>
        <v/>
      </c>
      <c r="AV176" s="243" t="str">
        <f t="shared" si="72"/>
        <v>无</v>
      </c>
      <c r="AZ176" s="299">
        <v>42552</v>
      </c>
      <c r="BK176" s="118" t="s">
        <v>695</v>
      </c>
    </row>
    <row r="177" spans="1:63" ht="15" hidden="1" customHeight="1">
      <c r="A177" s="176"/>
      <c r="B177" s="176"/>
      <c r="C177" s="175"/>
      <c r="D177" s="176"/>
      <c r="E177" s="176"/>
      <c r="F177" s="184"/>
      <c r="G177" s="176"/>
      <c r="H177" s="176"/>
      <c r="I177" s="176"/>
      <c r="J177" s="176"/>
      <c r="K177" s="180"/>
      <c r="L177" s="176"/>
      <c r="M177" s="175"/>
      <c r="N177" s="175"/>
      <c r="O177" s="175"/>
      <c r="P177" s="176"/>
      <c r="Q177" s="175"/>
      <c r="R177" s="176"/>
      <c r="S177" s="176"/>
      <c r="T177" s="176"/>
      <c r="U177" s="291" t="str">
        <f t="shared" si="50"/>
        <v/>
      </c>
      <c r="V177" s="292">
        <f>IF(F177=0,0,SUMIFS('4-咨询师业绩明细表'!K:K,'4-咨询师业绩明细表'!E:E,E177,'4-咨询师业绩明细表'!C:C,B177))</f>
        <v>0</v>
      </c>
      <c r="W177" s="292" t="str">
        <f t="shared" si="51"/>
        <v/>
      </c>
      <c r="X177" s="305"/>
      <c r="Y177" s="323">
        <f t="shared" si="52"/>
        <v>0</v>
      </c>
      <c r="Z177" s="324">
        <f t="shared" si="53"/>
        <v>0</v>
      </c>
      <c r="AA177" s="293">
        <f t="shared" si="54"/>
        <v>0</v>
      </c>
      <c r="AB177" s="294" t="str">
        <f t="shared" si="55"/>
        <v/>
      </c>
      <c r="AC177" s="143" t="str">
        <f t="shared" si="56"/>
        <v/>
      </c>
      <c r="AD177" s="143" t="str">
        <f t="shared" si="57"/>
        <v/>
      </c>
      <c r="AE177" s="143" t="str">
        <f t="shared" si="58"/>
        <v/>
      </c>
      <c r="AF177" s="143" t="str">
        <f t="shared" si="59"/>
        <v/>
      </c>
      <c r="AG177" s="143" t="str">
        <f t="shared" si="60"/>
        <v/>
      </c>
      <c r="AH177" s="143" t="str">
        <f>IF(AB177="","",VLOOKUP(AF177,Sheet11!E:F,2,0))</f>
        <v/>
      </c>
      <c r="AI177" s="295" t="str">
        <f>IF(AG177="拼单会员","5年",IF(AB177="","",VLOOKUP(AE177&amp;AH177,Sheet11!$J$3:$K$17,2)))</f>
        <v/>
      </c>
      <c r="AJ177" s="143" t="str">
        <f t="shared" si="61"/>
        <v/>
      </c>
      <c r="AK177" s="296" t="str">
        <f t="shared" si="62"/>
        <v/>
      </c>
      <c r="AL177" s="143" t="str">
        <f t="shared" si="63"/>
        <v/>
      </c>
      <c r="AM177" s="143" t="str">
        <f t="shared" si="64"/>
        <v/>
      </c>
      <c r="AN177" s="143" t="str">
        <f t="shared" si="65"/>
        <v/>
      </c>
      <c r="AO177" s="143" t="str">
        <f t="shared" si="66"/>
        <v/>
      </c>
      <c r="AP177" s="206" t="str">
        <f t="shared" si="67"/>
        <v/>
      </c>
      <c r="AQ177" s="206" t="str">
        <f>IF(SUMIF('7-市场业绩'!F:F,'3-收据记录表'!U177,'7-市场业绩'!I:I)&gt;0,"学习卡","老结算")</f>
        <v>老结算</v>
      </c>
      <c r="AR177" s="206" t="str">
        <f t="shared" si="68"/>
        <v/>
      </c>
      <c r="AS177" s="243" t="e">
        <f t="shared" si="69"/>
        <v>#VALUE!</v>
      </c>
      <c r="AT177" s="243" t="str">
        <f t="shared" si="70"/>
        <v/>
      </c>
      <c r="AU177" s="243" t="str">
        <f t="shared" si="71"/>
        <v/>
      </c>
      <c r="AV177" s="243" t="str">
        <f t="shared" si="72"/>
        <v>无</v>
      </c>
      <c r="AZ177" s="299">
        <v>42552</v>
      </c>
      <c r="BK177" s="118" t="s">
        <v>597</v>
      </c>
    </row>
    <row r="178" spans="1:63" ht="15" hidden="1" customHeight="1">
      <c r="A178" s="176"/>
      <c r="B178" s="176"/>
      <c r="C178" s="175"/>
      <c r="D178" s="176"/>
      <c r="E178" s="176"/>
      <c r="F178" s="184"/>
      <c r="G178" s="176"/>
      <c r="H178" s="176"/>
      <c r="I178" s="176"/>
      <c r="J178" s="176"/>
      <c r="K178" s="180"/>
      <c r="L178" s="176"/>
      <c r="M178" s="175"/>
      <c r="N178" s="175"/>
      <c r="O178" s="175"/>
      <c r="P178" s="176"/>
      <c r="Q178" s="175"/>
      <c r="R178" s="176"/>
      <c r="S178" s="176"/>
      <c r="T178" s="176"/>
      <c r="U178" s="291" t="str">
        <f t="shared" si="50"/>
        <v/>
      </c>
      <c r="V178" s="292">
        <f>IF(F178=0,0,SUMIFS('4-咨询师业绩明细表'!K:K,'4-咨询师业绩明细表'!E:E,E178,'4-咨询师业绩明细表'!C:C,B178))</f>
        <v>0</v>
      </c>
      <c r="W178" s="292" t="str">
        <f t="shared" si="51"/>
        <v/>
      </c>
      <c r="X178" s="305"/>
      <c r="Y178" s="323">
        <f t="shared" si="52"/>
        <v>0</v>
      </c>
      <c r="Z178" s="324">
        <f t="shared" si="53"/>
        <v>0</v>
      </c>
      <c r="AA178" s="293">
        <f t="shared" si="54"/>
        <v>0</v>
      </c>
      <c r="AB178" s="294" t="str">
        <f t="shared" si="55"/>
        <v/>
      </c>
      <c r="AC178" s="143" t="str">
        <f t="shared" si="56"/>
        <v/>
      </c>
      <c r="AD178" s="143" t="str">
        <f t="shared" si="57"/>
        <v/>
      </c>
      <c r="AE178" s="143" t="str">
        <f t="shared" si="58"/>
        <v/>
      </c>
      <c r="AF178" s="143" t="str">
        <f t="shared" si="59"/>
        <v/>
      </c>
      <c r="AG178" s="143" t="str">
        <f t="shared" si="60"/>
        <v/>
      </c>
      <c r="AH178" s="143" t="str">
        <f>IF(AB178="","",VLOOKUP(AF178,Sheet11!E:F,2,0))</f>
        <v/>
      </c>
      <c r="AI178" s="295" t="str">
        <f>IF(AG178="拼单会员","5年",IF(AB178="","",VLOOKUP(AE178&amp;AH178,Sheet11!$J$3:$K$17,2)))</f>
        <v/>
      </c>
      <c r="AJ178" s="143" t="str">
        <f t="shared" si="61"/>
        <v/>
      </c>
      <c r="AK178" s="296" t="str">
        <f t="shared" si="62"/>
        <v/>
      </c>
      <c r="AL178" s="143" t="str">
        <f t="shared" si="63"/>
        <v/>
      </c>
      <c r="AM178" s="143" t="str">
        <f t="shared" si="64"/>
        <v/>
      </c>
      <c r="AN178" s="143" t="str">
        <f t="shared" si="65"/>
        <v/>
      </c>
      <c r="AO178" s="143" t="str">
        <f t="shared" si="66"/>
        <v/>
      </c>
      <c r="AP178" s="206" t="str">
        <f t="shared" si="67"/>
        <v/>
      </c>
      <c r="AQ178" s="206" t="str">
        <f>IF(SUMIF('7-市场业绩'!F:F,'3-收据记录表'!U178,'7-市场业绩'!I:I)&gt;0,"学习卡","老结算")</f>
        <v>老结算</v>
      </c>
      <c r="AR178" s="206" t="str">
        <f t="shared" si="68"/>
        <v/>
      </c>
      <c r="AS178" s="243" t="e">
        <f t="shared" si="69"/>
        <v>#VALUE!</v>
      </c>
      <c r="AT178" s="243" t="str">
        <f t="shared" si="70"/>
        <v/>
      </c>
      <c r="AU178" s="243" t="str">
        <f t="shared" si="71"/>
        <v/>
      </c>
      <c r="AV178" s="243" t="str">
        <f t="shared" si="72"/>
        <v>无</v>
      </c>
      <c r="AZ178" s="299">
        <v>42552</v>
      </c>
      <c r="BK178" s="118" t="s">
        <v>696</v>
      </c>
    </row>
    <row r="179" spans="1:63" ht="15" hidden="1" customHeight="1">
      <c r="A179" s="176"/>
      <c r="B179" s="176"/>
      <c r="C179" s="175"/>
      <c r="D179" s="176"/>
      <c r="E179" s="176"/>
      <c r="F179" s="184"/>
      <c r="G179" s="176"/>
      <c r="H179" s="176"/>
      <c r="I179" s="176"/>
      <c r="J179" s="176"/>
      <c r="K179" s="180"/>
      <c r="L179" s="176"/>
      <c r="M179" s="175"/>
      <c r="N179" s="175"/>
      <c r="O179" s="175"/>
      <c r="P179" s="176"/>
      <c r="Q179" s="175"/>
      <c r="R179" s="176"/>
      <c r="S179" s="176"/>
      <c r="T179" s="176"/>
      <c r="U179" s="291" t="str">
        <f t="shared" si="50"/>
        <v/>
      </c>
      <c r="V179" s="292">
        <f>IF(F179=0,0,SUMIFS('4-咨询师业绩明细表'!K:K,'4-咨询师业绩明细表'!E:E,E179,'4-咨询师业绩明细表'!C:C,B179))</f>
        <v>0</v>
      </c>
      <c r="W179" s="292" t="str">
        <f t="shared" si="51"/>
        <v/>
      </c>
      <c r="X179" s="305"/>
      <c r="Y179" s="323">
        <f t="shared" si="52"/>
        <v>0</v>
      </c>
      <c r="Z179" s="324">
        <f t="shared" si="53"/>
        <v>0</v>
      </c>
      <c r="AA179" s="293">
        <f t="shared" si="54"/>
        <v>0</v>
      </c>
      <c r="AB179" s="294" t="str">
        <f t="shared" si="55"/>
        <v/>
      </c>
      <c r="AC179" s="143" t="str">
        <f t="shared" si="56"/>
        <v/>
      </c>
      <c r="AD179" s="143" t="str">
        <f t="shared" si="57"/>
        <v/>
      </c>
      <c r="AE179" s="143" t="str">
        <f t="shared" si="58"/>
        <v/>
      </c>
      <c r="AF179" s="143" t="str">
        <f t="shared" si="59"/>
        <v/>
      </c>
      <c r="AG179" s="143" t="str">
        <f t="shared" si="60"/>
        <v/>
      </c>
      <c r="AH179" s="143" t="str">
        <f>IF(AB179="","",VLOOKUP(AF179,Sheet11!E:F,2,0))</f>
        <v/>
      </c>
      <c r="AI179" s="295" t="str">
        <f>IF(AG179="拼单会员","5年",IF(AB179="","",VLOOKUP(AE179&amp;AH179,Sheet11!$J$3:$K$17,2)))</f>
        <v/>
      </c>
      <c r="AJ179" s="143" t="str">
        <f t="shared" si="61"/>
        <v/>
      </c>
      <c r="AK179" s="296" t="str">
        <f t="shared" si="62"/>
        <v/>
      </c>
      <c r="AL179" s="143" t="str">
        <f t="shared" si="63"/>
        <v/>
      </c>
      <c r="AM179" s="143" t="str">
        <f t="shared" si="64"/>
        <v/>
      </c>
      <c r="AN179" s="143" t="str">
        <f t="shared" si="65"/>
        <v/>
      </c>
      <c r="AO179" s="143" t="str">
        <f t="shared" si="66"/>
        <v/>
      </c>
      <c r="AP179" s="206" t="str">
        <f t="shared" si="67"/>
        <v/>
      </c>
      <c r="AQ179" s="206" t="str">
        <f>IF(SUMIF('7-市场业绩'!F:F,'3-收据记录表'!U179,'7-市场业绩'!I:I)&gt;0,"学习卡","老结算")</f>
        <v>老结算</v>
      </c>
      <c r="AR179" s="206" t="str">
        <f t="shared" si="68"/>
        <v/>
      </c>
      <c r="AS179" s="243" t="e">
        <f t="shared" si="69"/>
        <v>#VALUE!</v>
      </c>
      <c r="AT179" s="243" t="str">
        <f t="shared" si="70"/>
        <v/>
      </c>
      <c r="AU179" s="243" t="str">
        <f t="shared" si="71"/>
        <v/>
      </c>
      <c r="AV179" s="243" t="str">
        <f t="shared" si="72"/>
        <v>无</v>
      </c>
      <c r="AZ179" s="299">
        <v>42552</v>
      </c>
      <c r="BK179" s="118" t="s">
        <v>12</v>
      </c>
    </row>
    <row r="180" spans="1:63" ht="15" hidden="1" customHeight="1">
      <c r="A180" s="176"/>
      <c r="B180" s="176"/>
      <c r="C180" s="175"/>
      <c r="D180" s="176"/>
      <c r="E180" s="176"/>
      <c r="F180" s="184"/>
      <c r="G180" s="176"/>
      <c r="H180" s="176"/>
      <c r="I180" s="176"/>
      <c r="J180" s="176"/>
      <c r="K180" s="180"/>
      <c r="L180" s="176"/>
      <c r="M180" s="175"/>
      <c r="N180" s="175"/>
      <c r="O180" s="175"/>
      <c r="P180" s="176"/>
      <c r="Q180" s="175"/>
      <c r="R180" s="176"/>
      <c r="S180" s="176"/>
      <c r="T180" s="176"/>
      <c r="U180" s="291" t="str">
        <f t="shared" si="50"/>
        <v/>
      </c>
      <c r="V180" s="292">
        <f>IF(F180=0,0,SUMIFS('4-咨询师业绩明细表'!K:K,'4-咨询师业绩明细表'!E:E,E180,'4-咨询师业绩明细表'!C:C,B180))</f>
        <v>0</v>
      </c>
      <c r="W180" s="292" t="str">
        <f t="shared" si="51"/>
        <v/>
      </c>
      <c r="X180" s="305"/>
      <c r="Y180" s="323">
        <f t="shared" si="52"/>
        <v>0</v>
      </c>
      <c r="Z180" s="324">
        <f t="shared" si="53"/>
        <v>0</v>
      </c>
      <c r="AA180" s="293">
        <f t="shared" si="54"/>
        <v>0</v>
      </c>
      <c r="AB180" s="294" t="str">
        <f t="shared" si="55"/>
        <v/>
      </c>
      <c r="AC180" s="143" t="str">
        <f t="shared" si="56"/>
        <v/>
      </c>
      <c r="AD180" s="143" t="str">
        <f t="shared" si="57"/>
        <v/>
      </c>
      <c r="AE180" s="143" t="str">
        <f t="shared" si="58"/>
        <v/>
      </c>
      <c r="AF180" s="143" t="str">
        <f t="shared" si="59"/>
        <v/>
      </c>
      <c r="AG180" s="143" t="str">
        <f t="shared" si="60"/>
        <v/>
      </c>
      <c r="AH180" s="143" t="str">
        <f>IF(AB180="","",VLOOKUP(AF180,Sheet11!E:F,2,0))</f>
        <v/>
      </c>
      <c r="AI180" s="295" t="str">
        <f>IF(AG180="拼单会员","5年",IF(AB180="","",VLOOKUP(AE180&amp;AH180,Sheet11!$J$3:$K$17,2)))</f>
        <v/>
      </c>
      <c r="AJ180" s="143" t="str">
        <f t="shared" si="61"/>
        <v/>
      </c>
      <c r="AK180" s="296" t="str">
        <f t="shared" si="62"/>
        <v/>
      </c>
      <c r="AL180" s="143" t="str">
        <f t="shared" si="63"/>
        <v/>
      </c>
      <c r="AM180" s="143" t="str">
        <f t="shared" si="64"/>
        <v/>
      </c>
      <c r="AN180" s="143" t="str">
        <f t="shared" si="65"/>
        <v/>
      </c>
      <c r="AO180" s="143" t="str">
        <f t="shared" si="66"/>
        <v/>
      </c>
      <c r="AP180" s="206" t="str">
        <f t="shared" si="67"/>
        <v/>
      </c>
      <c r="AQ180" s="206" t="str">
        <f>IF(SUMIF('7-市场业绩'!F:F,'3-收据记录表'!U180,'7-市场业绩'!I:I)&gt;0,"学习卡","老结算")</f>
        <v>老结算</v>
      </c>
      <c r="AR180" s="206" t="str">
        <f t="shared" si="68"/>
        <v/>
      </c>
      <c r="AS180" s="243" t="e">
        <f t="shared" si="69"/>
        <v>#VALUE!</v>
      </c>
      <c r="AT180" s="243" t="str">
        <f t="shared" si="70"/>
        <v/>
      </c>
      <c r="AU180" s="243" t="str">
        <f t="shared" si="71"/>
        <v/>
      </c>
      <c r="AV180" s="243" t="str">
        <f t="shared" si="72"/>
        <v>无</v>
      </c>
      <c r="AZ180" s="299">
        <v>42552</v>
      </c>
      <c r="BK180" s="118" t="s">
        <v>532</v>
      </c>
    </row>
    <row r="181" spans="1:63" ht="15" hidden="1" customHeight="1">
      <c r="A181" s="176"/>
      <c r="B181" s="176"/>
      <c r="C181" s="175"/>
      <c r="D181" s="176"/>
      <c r="E181" s="176"/>
      <c r="F181" s="184"/>
      <c r="G181" s="176"/>
      <c r="H181" s="176"/>
      <c r="I181" s="176"/>
      <c r="J181" s="176"/>
      <c r="K181" s="180"/>
      <c r="L181" s="176"/>
      <c r="M181" s="175"/>
      <c r="N181" s="175"/>
      <c r="O181" s="175"/>
      <c r="P181" s="176"/>
      <c r="Q181" s="175"/>
      <c r="R181" s="176"/>
      <c r="S181" s="176"/>
      <c r="T181" s="176"/>
      <c r="U181" s="291" t="str">
        <f t="shared" si="50"/>
        <v/>
      </c>
      <c r="V181" s="292">
        <f>IF(F181=0,0,SUMIFS('4-咨询师业绩明细表'!K:K,'4-咨询师业绩明细表'!E:E,E181,'4-咨询师业绩明细表'!C:C,B181))</f>
        <v>0</v>
      </c>
      <c r="W181" s="292" t="str">
        <f t="shared" si="51"/>
        <v/>
      </c>
      <c r="X181" s="305"/>
      <c r="Y181" s="323">
        <f t="shared" si="52"/>
        <v>0</v>
      </c>
      <c r="Z181" s="324">
        <f t="shared" si="53"/>
        <v>0</v>
      </c>
      <c r="AA181" s="293">
        <f t="shared" si="54"/>
        <v>0</v>
      </c>
      <c r="AB181" s="294" t="str">
        <f t="shared" si="55"/>
        <v/>
      </c>
      <c r="AC181" s="143" t="str">
        <f t="shared" si="56"/>
        <v/>
      </c>
      <c r="AD181" s="143" t="str">
        <f t="shared" si="57"/>
        <v/>
      </c>
      <c r="AE181" s="143" t="str">
        <f t="shared" si="58"/>
        <v/>
      </c>
      <c r="AF181" s="143" t="str">
        <f t="shared" si="59"/>
        <v/>
      </c>
      <c r="AG181" s="143" t="str">
        <f t="shared" si="60"/>
        <v/>
      </c>
      <c r="AH181" s="143" t="str">
        <f>IF(AB181="","",VLOOKUP(AF181,Sheet11!E:F,2,0))</f>
        <v/>
      </c>
      <c r="AI181" s="295" t="str">
        <f>IF(AG181="拼单会员","5年",IF(AB181="","",VLOOKUP(AE181&amp;AH181,Sheet11!$J$3:$K$17,2)))</f>
        <v/>
      </c>
      <c r="AJ181" s="143" t="str">
        <f t="shared" si="61"/>
        <v/>
      </c>
      <c r="AK181" s="296" t="str">
        <f t="shared" si="62"/>
        <v/>
      </c>
      <c r="AL181" s="143" t="str">
        <f t="shared" si="63"/>
        <v/>
      </c>
      <c r="AM181" s="143" t="str">
        <f t="shared" si="64"/>
        <v/>
      </c>
      <c r="AN181" s="143" t="str">
        <f t="shared" si="65"/>
        <v/>
      </c>
      <c r="AO181" s="143" t="str">
        <f t="shared" si="66"/>
        <v/>
      </c>
      <c r="AP181" s="206" t="str">
        <f t="shared" si="67"/>
        <v/>
      </c>
      <c r="AQ181" s="206" t="str">
        <f>IF(SUMIF('7-市场业绩'!F:F,'3-收据记录表'!U181,'7-市场业绩'!I:I)&gt;0,"学习卡","老结算")</f>
        <v>老结算</v>
      </c>
      <c r="AR181" s="206" t="str">
        <f t="shared" si="68"/>
        <v/>
      </c>
      <c r="AS181" s="243" t="e">
        <f t="shared" si="69"/>
        <v>#VALUE!</v>
      </c>
      <c r="AT181" s="243" t="str">
        <f t="shared" si="70"/>
        <v/>
      </c>
      <c r="AU181" s="243" t="str">
        <f t="shared" si="71"/>
        <v/>
      </c>
      <c r="AV181" s="243" t="str">
        <f t="shared" si="72"/>
        <v>无</v>
      </c>
      <c r="AZ181" s="299">
        <v>42552</v>
      </c>
      <c r="BK181" s="118" t="s">
        <v>697</v>
      </c>
    </row>
    <row r="182" spans="1:63" ht="15" hidden="1" customHeight="1">
      <c r="A182" s="176"/>
      <c r="B182" s="176"/>
      <c r="C182" s="175"/>
      <c r="D182" s="176"/>
      <c r="E182" s="176"/>
      <c r="F182" s="184"/>
      <c r="G182" s="176"/>
      <c r="H182" s="176"/>
      <c r="I182" s="176"/>
      <c r="J182" s="176"/>
      <c r="K182" s="180"/>
      <c r="L182" s="176"/>
      <c r="M182" s="175"/>
      <c r="N182" s="175"/>
      <c r="O182" s="175"/>
      <c r="P182" s="176"/>
      <c r="Q182" s="175"/>
      <c r="R182" s="176"/>
      <c r="S182" s="176"/>
      <c r="T182" s="176"/>
      <c r="U182" s="291" t="str">
        <f t="shared" si="50"/>
        <v/>
      </c>
      <c r="V182" s="292">
        <f>IF(F182=0,0,SUMIFS('4-咨询师业绩明细表'!K:K,'4-咨询师业绩明细表'!E:E,E182,'4-咨询师业绩明细表'!C:C,B182))</f>
        <v>0</v>
      </c>
      <c r="W182" s="292" t="str">
        <f t="shared" si="51"/>
        <v/>
      </c>
      <c r="X182" s="305"/>
      <c r="Y182" s="323">
        <f t="shared" si="52"/>
        <v>0</v>
      </c>
      <c r="Z182" s="324">
        <f t="shared" si="53"/>
        <v>0</v>
      </c>
      <c r="AA182" s="293">
        <f t="shared" si="54"/>
        <v>0</v>
      </c>
      <c r="AB182" s="294" t="str">
        <f t="shared" si="55"/>
        <v/>
      </c>
      <c r="AC182" s="143" t="str">
        <f t="shared" si="56"/>
        <v/>
      </c>
      <c r="AD182" s="143" t="str">
        <f t="shared" si="57"/>
        <v/>
      </c>
      <c r="AE182" s="143" t="str">
        <f t="shared" si="58"/>
        <v/>
      </c>
      <c r="AF182" s="143" t="str">
        <f t="shared" si="59"/>
        <v/>
      </c>
      <c r="AG182" s="143" t="str">
        <f t="shared" si="60"/>
        <v/>
      </c>
      <c r="AH182" s="143" t="str">
        <f>IF(AB182="","",VLOOKUP(AF182,Sheet11!E:F,2,0))</f>
        <v/>
      </c>
      <c r="AI182" s="295" t="str">
        <f>IF(AG182="拼单会员","5年",IF(AB182="","",VLOOKUP(AE182&amp;AH182,Sheet11!$J$3:$K$17,2)))</f>
        <v/>
      </c>
      <c r="AJ182" s="143" t="str">
        <f t="shared" si="61"/>
        <v/>
      </c>
      <c r="AK182" s="296" t="str">
        <f t="shared" si="62"/>
        <v/>
      </c>
      <c r="AL182" s="143" t="str">
        <f t="shared" si="63"/>
        <v/>
      </c>
      <c r="AM182" s="143" t="str">
        <f t="shared" si="64"/>
        <v/>
      </c>
      <c r="AN182" s="143" t="str">
        <f t="shared" si="65"/>
        <v/>
      </c>
      <c r="AO182" s="143" t="str">
        <f t="shared" si="66"/>
        <v/>
      </c>
      <c r="AP182" s="206" t="str">
        <f t="shared" si="67"/>
        <v/>
      </c>
      <c r="AQ182" s="206" t="str">
        <f>IF(SUMIF('7-市场业绩'!F:F,'3-收据记录表'!U182,'7-市场业绩'!I:I)&gt;0,"学习卡","老结算")</f>
        <v>老结算</v>
      </c>
      <c r="AR182" s="206" t="str">
        <f t="shared" si="68"/>
        <v/>
      </c>
      <c r="AS182" s="243" t="e">
        <f t="shared" si="69"/>
        <v>#VALUE!</v>
      </c>
      <c r="AT182" s="243" t="str">
        <f t="shared" si="70"/>
        <v/>
      </c>
      <c r="AU182" s="243" t="str">
        <f t="shared" si="71"/>
        <v/>
      </c>
      <c r="AV182" s="243" t="str">
        <f t="shared" si="72"/>
        <v>无</v>
      </c>
      <c r="AZ182" s="299">
        <v>42552</v>
      </c>
      <c r="BK182" s="118" t="s">
        <v>698</v>
      </c>
    </row>
    <row r="183" spans="1:63" ht="15" hidden="1" customHeight="1">
      <c r="A183" s="176"/>
      <c r="B183" s="176"/>
      <c r="C183" s="175"/>
      <c r="D183" s="176"/>
      <c r="E183" s="176"/>
      <c r="F183" s="184"/>
      <c r="G183" s="176"/>
      <c r="H183" s="176"/>
      <c r="I183" s="176"/>
      <c r="J183" s="176"/>
      <c r="K183" s="180"/>
      <c r="L183" s="176"/>
      <c r="M183" s="175"/>
      <c r="N183" s="175"/>
      <c r="O183" s="175"/>
      <c r="P183" s="176"/>
      <c r="Q183" s="175"/>
      <c r="R183" s="176"/>
      <c r="S183" s="176"/>
      <c r="T183" s="176"/>
      <c r="U183" s="291" t="str">
        <f t="shared" si="50"/>
        <v/>
      </c>
      <c r="V183" s="292">
        <f>IF(F183=0,0,SUMIFS('4-咨询师业绩明细表'!K:K,'4-咨询师业绩明细表'!E:E,E183,'4-咨询师业绩明细表'!C:C,B183))</f>
        <v>0</v>
      </c>
      <c r="W183" s="292" t="str">
        <f t="shared" si="51"/>
        <v/>
      </c>
      <c r="X183" s="305"/>
      <c r="Y183" s="323">
        <f t="shared" si="52"/>
        <v>0</v>
      </c>
      <c r="Z183" s="324">
        <f t="shared" si="53"/>
        <v>0</v>
      </c>
      <c r="AA183" s="293">
        <f t="shared" si="54"/>
        <v>0</v>
      </c>
      <c r="AB183" s="294" t="str">
        <f t="shared" si="55"/>
        <v/>
      </c>
      <c r="AC183" s="143" t="str">
        <f t="shared" si="56"/>
        <v/>
      </c>
      <c r="AD183" s="143" t="str">
        <f t="shared" si="57"/>
        <v/>
      </c>
      <c r="AE183" s="143" t="str">
        <f t="shared" si="58"/>
        <v/>
      </c>
      <c r="AF183" s="143" t="str">
        <f t="shared" si="59"/>
        <v/>
      </c>
      <c r="AG183" s="143" t="str">
        <f t="shared" si="60"/>
        <v/>
      </c>
      <c r="AH183" s="143" t="str">
        <f>IF(AB183="","",VLOOKUP(AF183,Sheet11!E:F,2,0))</f>
        <v/>
      </c>
      <c r="AI183" s="295" t="str">
        <f>IF(AG183="拼单会员","5年",IF(AB183="","",VLOOKUP(AE183&amp;AH183,Sheet11!$J$3:$K$17,2)))</f>
        <v/>
      </c>
      <c r="AJ183" s="143" t="str">
        <f t="shared" si="61"/>
        <v/>
      </c>
      <c r="AK183" s="296" t="str">
        <f t="shared" si="62"/>
        <v/>
      </c>
      <c r="AL183" s="143" t="str">
        <f t="shared" si="63"/>
        <v/>
      </c>
      <c r="AM183" s="143" t="str">
        <f t="shared" si="64"/>
        <v/>
      </c>
      <c r="AN183" s="143" t="str">
        <f t="shared" si="65"/>
        <v/>
      </c>
      <c r="AO183" s="143" t="str">
        <f t="shared" si="66"/>
        <v/>
      </c>
      <c r="AP183" s="206" t="str">
        <f t="shared" si="67"/>
        <v/>
      </c>
      <c r="AQ183" s="206" t="str">
        <f>IF(SUMIF('7-市场业绩'!F:F,'3-收据记录表'!U183,'7-市场业绩'!I:I)&gt;0,"学习卡","老结算")</f>
        <v>老结算</v>
      </c>
      <c r="AR183" s="206" t="str">
        <f t="shared" si="68"/>
        <v/>
      </c>
      <c r="AS183" s="243" t="e">
        <f t="shared" si="69"/>
        <v>#VALUE!</v>
      </c>
      <c r="AT183" s="243" t="str">
        <f t="shared" si="70"/>
        <v/>
      </c>
      <c r="AU183" s="243" t="str">
        <f t="shared" si="71"/>
        <v/>
      </c>
      <c r="AV183" s="243" t="str">
        <f t="shared" si="72"/>
        <v>无</v>
      </c>
      <c r="AZ183" s="299">
        <v>42552</v>
      </c>
      <c r="BK183" s="118" t="s">
        <v>658</v>
      </c>
    </row>
    <row r="184" spans="1:63" ht="15" hidden="1" customHeight="1">
      <c r="A184" s="176"/>
      <c r="B184" s="176"/>
      <c r="C184" s="175"/>
      <c r="D184" s="176"/>
      <c r="E184" s="176"/>
      <c r="F184" s="184"/>
      <c r="G184" s="176"/>
      <c r="H184" s="176"/>
      <c r="I184" s="176"/>
      <c r="J184" s="176"/>
      <c r="K184" s="180"/>
      <c r="L184" s="176"/>
      <c r="M184" s="175"/>
      <c r="N184" s="175"/>
      <c r="O184" s="175"/>
      <c r="P184" s="176"/>
      <c r="Q184" s="175"/>
      <c r="R184" s="176"/>
      <c r="S184" s="176"/>
      <c r="T184" s="176"/>
      <c r="U184" s="291" t="str">
        <f t="shared" si="50"/>
        <v/>
      </c>
      <c r="V184" s="292">
        <f>IF(F184=0,0,SUMIFS('4-咨询师业绩明细表'!K:K,'4-咨询师业绩明细表'!E:E,E184,'4-咨询师业绩明细表'!C:C,B184))</f>
        <v>0</v>
      </c>
      <c r="W184" s="292" t="str">
        <f t="shared" si="51"/>
        <v/>
      </c>
      <c r="X184" s="305"/>
      <c r="Y184" s="323">
        <f t="shared" si="52"/>
        <v>0</v>
      </c>
      <c r="Z184" s="324">
        <f t="shared" si="53"/>
        <v>0</v>
      </c>
      <c r="AA184" s="293">
        <f t="shared" si="54"/>
        <v>0</v>
      </c>
      <c r="AB184" s="294" t="str">
        <f t="shared" si="55"/>
        <v/>
      </c>
      <c r="AC184" s="143" t="str">
        <f t="shared" si="56"/>
        <v/>
      </c>
      <c r="AD184" s="143" t="str">
        <f t="shared" si="57"/>
        <v/>
      </c>
      <c r="AE184" s="143" t="str">
        <f t="shared" si="58"/>
        <v/>
      </c>
      <c r="AF184" s="143" t="str">
        <f t="shared" si="59"/>
        <v/>
      </c>
      <c r="AG184" s="143" t="str">
        <f t="shared" si="60"/>
        <v/>
      </c>
      <c r="AH184" s="143" t="str">
        <f>IF(AB184="","",VLOOKUP(AF184,Sheet11!E:F,2,0))</f>
        <v/>
      </c>
      <c r="AI184" s="295" t="str">
        <f>IF(AG184="拼单会员","5年",IF(AB184="","",VLOOKUP(AE184&amp;AH184,Sheet11!$J$3:$K$17,2)))</f>
        <v/>
      </c>
      <c r="AJ184" s="143" t="str">
        <f t="shared" si="61"/>
        <v/>
      </c>
      <c r="AK184" s="296" t="str">
        <f t="shared" si="62"/>
        <v/>
      </c>
      <c r="AL184" s="143" t="str">
        <f t="shared" si="63"/>
        <v/>
      </c>
      <c r="AM184" s="143" t="str">
        <f t="shared" si="64"/>
        <v/>
      </c>
      <c r="AN184" s="143" t="str">
        <f t="shared" si="65"/>
        <v/>
      </c>
      <c r="AO184" s="143" t="str">
        <f t="shared" si="66"/>
        <v/>
      </c>
      <c r="AP184" s="206" t="str">
        <f t="shared" si="67"/>
        <v/>
      </c>
      <c r="AQ184" s="206" t="str">
        <f>IF(SUMIF('7-市场业绩'!F:F,'3-收据记录表'!U184,'7-市场业绩'!I:I)&gt;0,"学习卡","老结算")</f>
        <v>老结算</v>
      </c>
      <c r="AR184" s="206" t="str">
        <f t="shared" si="68"/>
        <v/>
      </c>
      <c r="AS184" s="243" t="e">
        <f t="shared" si="69"/>
        <v>#VALUE!</v>
      </c>
      <c r="AT184" s="243" t="str">
        <f t="shared" si="70"/>
        <v/>
      </c>
      <c r="AU184" s="243" t="str">
        <f t="shared" si="71"/>
        <v/>
      </c>
      <c r="AV184" s="243" t="str">
        <f t="shared" si="72"/>
        <v>无</v>
      </c>
      <c r="AZ184" s="299">
        <v>42552</v>
      </c>
      <c r="BK184" s="118" t="s">
        <v>699</v>
      </c>
    </row>
    <row r="185" spans="1:63" ht="15" hidden="1" customHeight="1">
      <c r="A185" s="176"/>
      <c r="B185" s="176"/>
      <c r="C185" s="175"/>
      <c r="D185" s="176"/>
      <c r="E185" s="176"/>
      <c r="F185" s="184"/>
      <c r="G185" s="176"/>
      <c r="H185" s="176"/>
      <c r="I185" s="176"/>
      <c r="J185" s="176"/>
      <c r="K185" s="180"/>
      <c r="L185" s="176"/>
      <c r="M185" s="175"/>
      <c r="N185" s="175"/>
      <c r="O185" s="175"/>
      <c r="P185" s="176"/>
      <c r="Q185" s="175"/>
      <c r="R185" s="176"/>
      <c r="S185" s="176"/>
      <c r="T185" s="176"/>
      <c r="U185" s="291" t="str">
        <f t="shared" si="50"/>
        <v/>
      </c>
      <c r="V185" s="292">
        <f>IF(F185=0,0,SUMIFS('4-咨询师业绩明细表'!K:K,'4-咨询师业绩明细表'!E:E,E185,'4-咨询师业绩明细表'!C:C,B185))</f>
        <v>0</v>
      </c>
      <c r="W185" s="292" t="str">
        <f t="shared" si="51"/>
        <v/>
      </c>
      <c r="X185" s="305"/>
      <c r="Y185" s="323">
        <f t="shared" si="52"/>
        <v>0</v>
      </c>
      <c r="Z185" s="324">
        <f t="shared" si="53"/>
        <v>0</v>
      </c>
      <c r="AA185" s="293">
        <f t="shared" si="54"/>
        <v>0</v>
      </c>
      <c r="AB185" s="294" t="str">
        <f t="shared" si="55"/>
        <v/>
      </c>
      <c r="AC185" s="143" t="str">
        <f t="shared" si="56"/>
        <v/>
      </c>
      <c r="AD185" s="143" t="str">
        <f t="shared" si="57"/>
        <v/>
      </c>
      <c r="AE185" s="143" t="str">
        <f t="shared" si="58"/>
        <v/>
      </c>
      <c r="AF185" s="143" t="str">
        <f t="shared" si="59"/>
        <v/>
      </c>
      <c r="AG185" s="143" t="str">
        <f t="shared" si="60"/>
        <v/>
      </c>
      <c r="AH185" s="143" t="str">
        <f>IF(AB185="","",VLOOKUP(AF185,Sheet11!E:F,2,0))</f>
        <v/>
      </c>
      <c r="AI185" s="295" t="str">
        <f>IF(AG185="拼单会员","5年",IF(AB185="","",VLOOKUP(AE185&amp;AH185,Sheet11!$J$3:$K$17,2)))</f>
        <v/>
      </c>
      <c r="AJ185" s="143" t="str">
        <f t="shared" si="61"/>
        <v/>
      </c>
      <c r="AK185" s="296" t="str">
        <f t="shared" si="62"/>
        <v/>
      </c>
      <c r="AL185" s="143" t="str">
        <f t="shared" si="63"/>
        <v/>
      </c>
      <c r="AM185" s="143" t="str">
        <f t="shared" si="64"/>
        <v/>
      </c>
      <c r="AN185" s="143" t="str">
        <f t="shared" si="65"/>
        <v/>
      </c>
      <c r="AO185" s="143" t="str">
        <f t="shared" si="66"/>
        <v/>
      </c>
      <c r="AP185" s="206" t="str">
        <f t="shared" si="67"/>
        <v/>
      </c>
      <c r="AQ185" s="206" t="str">
        <f>IF(SUMIF('7-市场业绩'!F:F,'3-收据记录表'!U185,'7-市场业绩'!I:I)&gt;0,"学习卡","老结算")</f>
        <v>老结算</v>
      </c>
      <c r="AR185" s="206" t="str">
        <f t="shared" si="68"/>
        <v/>
      </c>
      <c r="AS185" s="243" t="e">
        <f t="shared" si="69"/>
        <v>#VALUE!</v>
      </c>
      <c r="AT185" s="243" t="str">
        <f t="shared" si="70"/>
        <v/>
      </c>
      <c r="AU185" s="243" t="str">
        <f t="shared" si="71"/>
        <v/>
      </c>
      <c r="AV185" s="243" t="str">
        <f t="shared" si="72"/>
        <v>无</v>
      </c>
      <c r="AZ185" s="299">
        <v>42552</v>
      </c>
      <c r="BK185" s="118" t="s">
        <v>700</v>
      </c>
    </row>
    <row r="186" spans="1:63" ht="15" hidden="1" customHeight="1">
      <c r="A186" s="176"/>
      <c r="B186" s="176"/>
      <c r="C186" s="175"/>
      <c r="D186" s="176"/>
      <c r="E186" s="176"/>
      <c r="F186" s="184"/>
      <c r="G186" s="176"/>
      <c r="H186" s="176"/>
      <c r="I186" s="176"/>
      <c r="J186" s="176"/>
      <c r="K186" s="180"/>
      <c r="L186" s="176"/>
      <c r="M186" s="175"/>
      <c r="N186" s="175"/>
      <c r="O186" s="175"/>
      <c r="P186" s="176"/>
      <c r="Q186" s="175"/>
      <c r="R186" s="176"/>
      <c r="S186" s="176"/>
      <c r="T186" s="176"/>
      <c r="U186" s="291" t="str">
        <f t="shared" si="50"/>
        <v/>
      </c>
      <c r="V186" s="292">
        <f>IF(F186=0,0,SUMIFS('4-咨询师业绩明细表'!K:K,'4-咨询师业绩明细表'!E:E,E186,'4-咨询师业绩明细表'!C:C,B186))</f>
        <v>0</v>
      </c>
      <c r="W186" s="292" t="str">
        <f t="shared" si="51"/>
        <v/>
      </c>
      <c r="X186" s="305"/>
      <c r="Y186" s="323">
        <f t="shared" si="52"/>
        <v>0</v>
      </c>
      <c r="Z186" s="324">
        <f t="shared" si="53"/>
        <v>0</v>
      </c>
      <c r="AA186" s="293">
        <f t="shared" si="54"/>
        <v>0</v>
      </c>
      <c r="AB186" s="294" t="str">
        <f t="shared" si="55"/>
        <v/>
      </c>
      <c r="AC186" s="143" t="str">
        <f t="shared" si="56"/>
        <v/>
      </c>
      <c r="AD186" s="143" t="str">
        <f t="shared" si="57"/>
        <v/>
      </c>
      <c r="AE186" s="143" t="str">
        <f t="shared" si="58"/>
        <v/>
      </c>
      <c r="AF186" s="143" t="str">
        <f t="shared" si="59"/>
        <v/>
      </c>
      <c r="AG186" s="143" t="str">
        <f t="shared" si="60"/>
        <v/>
      </c>
      <c r="AH186" s="143" t="str">
        <f>IF(AB186="","",VLOOKUP(AF186,Sheet11!E:F,2,0))</f>
        <v/>
      </c>
      <c r="AI186" s="295" t="str">
        <f>IF(AG186="拼单会员","5年",IF(AB186="","",VLOOKUP(AE186&amp;AH186,Sheet11!$J$3:$K$17,2)))</f>
        <v/>
      </c>
      <c r="AJ186" s="143" t="str">
        <f t="shared" si="61"/>
        <v/>
      </c>
      <c r="AK186" s="296" t="str">
        <f t="shared" si="62"/>
        <v/>
      </c>
      <c r="AL186" s="143" t="str">
        <f t="shared" si="63"/>
        <v/>
      </c>
      <c r="AM186" s="143" t="str">
        <f t="shared" si="64"/>
        <v/>
      </c>
      <c r="AN186" s="143" t="str">
        <f t="shared" si="65"/>
        <v/>
      </c>
      <c r="AO186" s="143" t="str">
        <f t="shared" si="66"/>
        <v/>
      </c>
      <c r="AP186" s="206" t="str">
        <f t="shared" si="67"/>
        <v/>
      </c>
      <c r="AQ186" s="206" t="str">
        <f>IF(SUMIF('7-市场业绩'!F:F,'3-收据记录表'!U186,'7-市场业绩'!I:I)&gt;0,"学习卡","老结算")</f>
        <v>老结算</v>
      </c>
      <c r="AR186" s="206" t="str">
        <f t="shared" si="68"/>
        <v/>
      </c>
      <c r="AS186" s="243" t="e">
        <f t="shared" si="69"/>
        <v>#VALUE!</v>
      </c>
      <c r="AT186" s="243" t="str">
        <f t="shared" si="70"/>
        <v/>
      </c>
      <c r="AU186" s="243" t="str">
        <f t="shared" si="71"/>
        <v/>
      </c>
      <c r="AV186" s="243" t="str">
        <f t="shared" si="72"/>
        <v>无</v>
      </c>
      <c r="AZ186" s="299">
        <v>42552</v>
      </c>
      <c r="BK186" s="118" t="s">
        <v>12</v>
      </c>
    </row>
    <row r="187" spans="1:63" ht="15" hidden="1" customHeight="1">
      <c r="A187" s="176"/>
      <c r="B187" s="176"/>
      <c r="C187" s="175"/>
      <c r="D187" s="176"/>
      <c r="E187" s="176"/>
      <c r="F187" s="184"/>
      <c r="G187" s="176"/>
      <c r="H187" s="176"/>
      <c r="I187" s="176"/>
      <c r="J187" s="176"/>
      <c r="K187" s="180"/>
      <c r="L187" s="176"/>
      <c r="M187" s="175"/>
      <c r="N187" s="175"/>
      <c r="O187" s="175"/>
      <c r="P187" s="176"/>
      <c r="Q187" s="175"/>
      <c r="R187" s="176"/>
      <c r="S187" s="176"/>
      <c r="T187" s="176"/>
      <c r="U187" s="291" t="str">
        <f t="shared" si="50"/>
        <v/>
      </c>
      <c r="V187" s="292">
        <f>IF(F187=0,0,SUMIFS('4-咨询师业绩明细表'!K:K,'4-咨询师业绩明细表'!E:E,E187,'4-咨询师业绩明细表'!C:C,B187))</f>
        <v>0</v>
      </c>
      <c r="W187" s="292" t="str">
        <f t="shared" si="51"/>
        <v/>
      </c>
      <c r="X187" s="305"/>
      <c r="Y187" s="323">
        <f t="shared" si="52"/>
        <v>0</v>
      </c>
      <c r="Z187" s="324">
        <f t="shared" si="53"/>
        <v>0</v>
      </c>
      <c r="AA187" s="293">
        <f t="shared" si="54"/>
        <v>0</v>
      </c>
      <c r="AB187" s="294" t="str">
        <f t="shared" si="55"/>
        <v/>
      </c>
      <c r="AC187" s="143" t="str">
        <f t="shared" si="56"/>
        <v/>
      </c>
      <c r="AD187" s="143" t="str">
        <f t="shared" si="57"/>
        <v/>
      </c>
      <c r="AE187" s="143" t="str">
        <f t="shared" si="58"/>
        <v/>
      </c>
      <c r="AF187" s="143" t="str">
        <f t="shared" si="59"/>
        <v/>
      </c>
      <c r="AG187" s="143" t="str">
        <f t="shared" si="60"/>
        <v/>
      </c>
      <c r="AH187" s="143" t="str">
        <f>IF(AB187="","",VLOOKUP(AF187,Sheet11!E:F,2,0))</f>
        <v/>
      </c>
      <c r="AI187" s="295" t="str">
        <f>IF(AG187="拼单会员","5年",IF(AB187="","",VLOOKUP(AE187&amp;AH187,Sheet11!$J$3:$K$17,2)))</f>
        <v/>
      </c>
      <c r="AJ187" s="143" t="str">
        <f t="shared" si="61"/>
        <v/>
      </c>
      <c r="AK187" s="296" t="str">
        <f t="shared" si="62"/>
        <v/>
      </c>
      <c r="AL187" s="143" t="str">
        <f t="shared" si="63"/>
        <v/>
      </c>
      <c r="AM187" s="143" t="str">
        <f t="shared" si="64"/>
        <v/>
      </c>
      <c r="AN187" s="143" t="str">
        <f t="shared" si="65"/>
        <v/>
      </c>
      <c r="AO187" s="143" t="str">
        <f t="shared" si="66"/>
        <v/>
      </c>
      <c r="AP187" s="206" t="str">
        <f t="shared" si="67"/>
        <v/>
      </c>
      <c r="AQ187" s="206" t="str">
        <f>IF(SUMIF('7-市场业绩'!F:F,'3-收据记录表'!U187,'7-市场业绩'!I:I)&gt;0,"学习卡","老结算")</f>
        <v>老结算</v>
      </c>
      <c r="AR187" s="206" t="str">
        <f t="shared" si="68"/>
        <v/>
      </c>
      <c r="AS187" s="243" t="e">
        <f t="shared" si="69"/>
        <v>#VALUE!</v>
      </c>
      <c r="AT187" s="243" t="str">
        <f t="shared" si="70"/>
        <v/>
      </c>
      <c r="AU187" s="243" t="str">
        <f t="shared" si="71"/>
        <v/>
      </c>
      <c r="AV187" s="243" t="str">
        <f t="shared" si="72"/>
        <v>无</v>
      </c>
      <c r="AZ187" s="299">
        <v>42552</v>
      </c>
      <c r="BK187" s="118" t="s">
        <v>701</v>
      </c>
    </row>
    <row r="188" spans="1:63" ht="15" hidden="1" customHeight="1">
      <c r="A188" s="176"/>
      <c r="B188" s="176"/>
      <c r="C188" s="175"/>
      <c r="D188" s="176"/>
      <c r="E188" s="176"/>
      <c r="F188" s="184"/>
      <c r="G188" s="176"/>
      <c r="H188" s="176"/>
      <c r="I188" s="176"/>
      <c r="J188" s="176"/>
      <c r="K188" s="180"/>
      <c r="L188" s="176"/>
      <c r="M188" s="175"/>
      <c r="N188" s="175"/>
      <c r="O188" s="175"/>
      <c r="P188" s="176"/>
      <c r="Q188" s="175"/>
      <c r="R188" s="176"/>
      <c r="S188" s="176"/>
      <c r="T188" s="176"/>
      <c r="U188" s="291" t="str">
        <f t="shared" si="50"/>
        <v/>
      </c>
      <c r="V188" s="292">
        <f>IF(F188=0,0,SUMIFS('4-咨询师业绩明细表'!K:K,'4-咨询师业绩明细表'!E:E,E188,'4-咨询师业绩明细表'!C:C,B188))</f>
        <v>0</v>
      </c>
      <c r="W188" s="292" t="str">
        <f t="shared" si="51"/>
        <v/>
      </c>
      <c r="X188" s="305"/>
      <c r="Y188" s="323">
        <f t="shared" si="52"/>
        <v>0</v>
      </c>
      <c r="Z188" s="324">
        <f t="shared" si="53"/>
        <v>0</v>
      </c>
      <c r="AA188" s="293">
        <f t="shared" si="54"/>
        <v>0</v>
      </c>
      <c r="AB188" s="294" t="str">
        <f t="shared" si="55"/>
        <v/>
      </c>
      <c r="AC188" s="143" t="str">
        <f t="shared" si="56"/>
        <v/>
      </c>
      <c r="AD188" s="143" t="str">
        <f t="shared" si="57"/>
        <v/>
      </c>
      <c r="AE188" s="143" t="str">
        <f t="shared" si="58"/>
        <v/>
      </c>
      <c r="AF188" s="143" t="str">
        <f t="shared" si="59"/>
        <v/>
      </c>
      <c r="AG188" s="143" t="str">
        <f t="shared" si="60"/>
        <v/>
      </c>
      <c r="AH188" s="143" t="str">
        <f>IF(AB188="","",VLOOKUP(AF188,Sheet11!E:F,2,0))</f>
        <v/>
      </c>
      <c r="AI188" s="295" t="str">
        <f>IF(AG188="拼单会员","5年",IF(AB188="","",VLOOKUP(AE188&amp;AH188,Sheet11!$J$3:$K$17,2)))</f>
        <v/>
      </c>
      <c r="AJ188" s="143" t="str">
        <f t="shared" si="61"/>
        <v/>
      </c>
      <c r="AK188" s="296" t="str">
        <f t="shared" si="62"/>
        <v/>
      </c>
      <c r="AL188" s="143" t="str">
        <f t="shared" si="63"/>
        <v/>
      </c>
      <c r="AM188" s="143" t="str">
        <f t="shared" si="64"/>
        <v/>
      </c>
      <c r="AN188" s="143" t="str">
        <f t="shared" si="65"/>
        <v/>
      </c>
      <c r="AO188" s="143" t="str">
        <f t="shared" si="66"/>
        <v/>
      </c>
      <c r="AP188" s="206" t="str">
        <f t="shared" si="67"/>
        <v/>
      </c>
      <c r="AQ188" s="206" t="str">
        <f>IF(SUMIF('7-市场业绩'!F:F,'3-收据记录表'!U188,'7-市场业绩'!I:I)&gt;0,"学习卡","老结算")</f>
        <v>老结算</v>
      </c>
      <c r="AR188" s="206" t="str">
        <f t="shared" si="68"/>
        <v/>
      </c>
      <c r="AS188" s="243" t="e">
        <f t="shared" si="69"/>
        <v>#VALUE!</v>
      </c>
      <c r="AT188" s="243" t="str">
        <f t="shared" si="70"/>
        <v/>
      </c>
      <c r="AU188" s="243" t="str">
        <f t="shared" si="71"/>
        <v/>
      </c>
      <c r="AV188" s="243" t="str">
        <f t="shared" si="72"/>
        <v>无</v>
      </c>
      <c r="AZ188" s="299">
        <v>42552</v>
      </c>
      <c r="BK188" s="118" t="s">
        <v>702</v>
      </c>
    </row>
    <row r="189" spans="1:63" ht="15" hidden="1" customHeight="1">
      <c r="A189" s="176"/>
      <c r="B189" s="176"/>
      <c r="C189" s="175"/>
      <c r="D189" s="176"/>
      <c r="E189" s="176"/>
      <c r="F189" s="184"/>
      <c r="G189" s="176"/>
      <c r="H189" s="176"/>
      <c r="I189" s="176"/>
      <c r="J189" s="176"/>
      <c r="K189" s="180"/>
      <c r="L189" s="176"/>
      <c r="M189" s="175"/>
      <c r="N189" s="175"/>
      <c r="O189" s="175"/>
      <c r="P189" s="176"/>
      <c r="Q189" s="175"/>
      <c r="R189" s="176"/>
      <c r="S189" s="176"/>
      <c r="T189" s="176"/>
      <c r="U189" s="291" t="str">
        <f t="shared" si="50"/>
        <v/>
      </c>
      <c r="V189" s="292">
        <f>IF(F189=0,0,SUMIFS('4-咨询师业绩明细表'!K:K,'4-咨询师业绩明细表'!E:E,E189,'4-咨询师业绩明细表'!C:C,B189))</f>
        <v>0</v>
      </c>
      <c r="W189" s="292" t="str">
        <f t="shared" si="51"/>
        <v/>
      </c>
      <c r="X189" s="305"/>
      <c r="Y189" s="323">
        <f t="shared" si="52"/>
        <v>0</v>
      </c>
      <c r="Z189" s="324">
        <f t="shared" si="53"/>
        <v>0</v>
      </c>
      <c r="AA189" s="293">
        <f t="shared" si="54"/>
        <v>0</v>
      </c>
      <c r="AB189" s="294" t="str">
        <f t="shared" si="55"/>
        <v/>
      </c>
      <c r="AC189" s="143" t="str">
        <f t="shared" si="56"/>
        <v/>
      </c>
      <c r="AD189" s="143" t="str">
        <f t="shared" si="57"/>
        <v/>
      </c>
      <c r="AE189" s="143" t="str">
        <f t="shared" si="58"/>
        <v/>
      </c>
      <c r="AF189" s="143" t="str">
        <f t="shared" si="59"/>
        <v/>
      </c>
      <c r="AG189" s="143" t="str">
        <f t="shared" si="60"/>
        <v/>
      </c>
      <c r="AH189" s="143" t="str">
        <f>IF(AB189="","",VLOOKUP(AF189,Sheet11!E:F,2,0))</f>
        <v/>
      </c>
      <c r="AI189" s="295" t="str">
        <f>IF(AG189="拼单会员","5年",IF(AB189="","",VLOOKUP(AE189&amp;AH189,Sheet11!$J$3:$K$17,2)))</f>
        <v/>
      </c>
      <c r="AJ189" s="143" t="str">
        <f t="shared" si="61"/>
        <v/>
      </c>
      <c r="AK189" s="296" t="str">
        <f t="shared" si="62"/>
        <v/>
      </c>
      <c r="AL189" s="143" t="str">
        <f t="shared" si="63"/>
        <v/>
      </c>
      <c r="AM189" s="143" t="str">
        <f t="shared" si="64"/>
        <v/>
      </c>
      <c r="AN189" s="143" t="str">
        <f t="shared" si="65"/>
        <v/>
      </c>
      <c r="AO189" s="143" t="str">
        <f t="shared" si="66"/>
        <v/>
      </c>
      <c r="AP189" s="206" t="str">
        <f t="shared" si="67"/>
        <v/>
      </c>
      <c r="AQ189" s="206" t="str">
        <f>IF(SUMIF('7-市场业绩'!F:F,'3-收据记录表'!U189,'7-市场业绩'!I:I)&gt;0,"学习卡","老结算")</f>
        <v>老结算</v>
      </c>
      <c r="AR189" s="206" t="str">
        <f t="shared" si="68"/>
        <v/>
      </c>
      <c r="AS189" s="243" t="e">
        <f t="shared" si="69"/>
        <v>#VALUE!</v>
      </c>
      <c r="AT189" s="243" t="str">
        <f t="shared" si="70"/>
        <v/>
      </c>
      <c r="AU189" s="243" t="str">
        <f t="shared" si="71"/>
        <v/>
      </c>
      <c r="AV189" s="243" t="str">
        <f t="shared" si="72"/>
        <v>无</v>
      </c>
      <c r="AZ189" s="299">
        <v>42552</v>
      </c>
      <c r="BK189" s="118" t="s">
        <v>703</v>
      </c>
    </row>
    <row r="190" spans="1:63" ht="15" hidden="1" customHeight="1">
      <c r="A190" s="176"/>
      <c r="B190" s="176"/>
      <c r="C190" s="175"/>
      <c r="D190" s="176"/>
      <c r="E190" s="176"/>
      <c r="F190" s="184"/>
      <c r="G190" s="176"/>
      <c r="H190" s="176"/>
      <c r="I190" s="176"/>
      <c r="J190" s="176"/>
      <c r="K190" s="180"/>
      <c r="L190" s="176"/>
      <c r="M190" s="175"/>
      <c r="N190" s="175"/>
      <c r="O190" s="175"/>
      <c r="P190" s="176"/>
      <c r="Q190" s="175"/>
      <c r="R190" s="176"/>
      <c r="S190" s="176"/>
      <c r="T190" s="176"/>
      <c r="U190" s="291" t="str">
        <f t="shared" si="50"/>
        <v/>
      </c>
      <c r="V190" s="292">
        <f>IF(F190=0,0,SUMIFS('4-咨询师业绩明细表'!K:K,'4-咨询师业绩明细表'!E:E,E190,'4-咨询师业绩明细表'!C:C,B190))</f>
        <v>0</v>
      </c>
      <c r="W190" s="292" t="str">
        <f t="shared" si="51"/>
        <v/>
      </c>
      <c r="X190" s="305"/>
      <c r="Y190" s="323">
        <f t="shared" si="52"/>
        <v>0</v>
      </c>
      <c r="Z190" s="324">
        <f t="shared" si="53"/>
        <v>0</v>
      </c>
      <c r="AA190" s="293">
        <f t="shared" si="54"/>
        <v>0</v>
      </c>
      <c r="AB190" s="294" t="str">
        <f t="shared" si="55"/>
        <v/>
      </c>
      <c r="AC190" s="143" t="str">
        <f t="shared" si="56"/>
        <v/>
      </c>
      <c r="AD190" s="143" t="str">
        <f t="shared" si="57"/>
        <v/>
      </c>
      <c r="AE190" s="143" t="str">
        <f t="shared" si="58"/>
        <v/>
      </c>
      <c r="AF190" s="143" t="str">
        <f t="shared" si="59"/>
        <v/>
      </c>
      <c r="AG190" s="143" t="str">
        <f t="shared" si="60"/>
        <v/>
      </c>
      <c r="AH190" s="143" t="str">
        <f>IF(AB190="","",VLOOKUP(AF190,Sheet11!E:F,2,0))</f>
        <v/>
      </c>
      <c r="AI190" s="295" t="str">
        <f>IF(AG190="拼单会员","5年",IF(AB190="","",VLOOKUP(AE190&amp;AH190,Sheet11!$J$3:$K$17,2)))</f>
        <v/>
      </c>
      <c r="AJ190" s="143" t="str">
        <f t="shared" si="61"/>
        <v/>
      </c>
      <c r="AK190" s="296" t="str">
        <f t="shared" si="62"/>
        <v/>
      </c>
      <c r="AL190" s="143" t="str">
        <f t="shared" si="63"/>
        <v/>
      </c>
      <c r="AM190" s="143" t="str">
        <f t="shared" si="64"/>
        <v/>
      </c>
      <c r="AN190" s="143" t="str">
        <f t="shared" si="65"/>
        <v/>
      </c>
      <c r="AO190" s="143" t="str">
        <f t="shared" si="66"/>
        <v/>
      </c>
      <c r="AP190" s="206" t="str">
        <f t="shared" si="67"/>
        <v/>
      </c>
      <c r="AQ190" s="206" t="str">
        <f>IF(SUMIF('7-市场业绩'!F:F,'3-收据记录表'!U190,'7-市场业绩'!I:I)&gt;0,"学习卡","老结算")</f>
        <v>老结算</v>
      </c>
      <c r="AR190" s="206" t="str">
        <f t="shared" si="68"/>
        <v/>
      </c>
      <c r="AS190" s="243" t="e">
        <f t="shared" si="69"/>
        <v>#VALUE!</v>
      </c>
      <c r="AT190" s="243" t="str">
        <f t="shared" si="70"/>
        <v/>
      </c>
      <c r="AU190" s="243" t="str">
        <f t="shared" si="71"/>
        <v/>
      </c>
      <c r="AV190" s="243" t="str">
        <f t="shared" si="72"/>
        <v>无</v>
      </c>
      <c r="AZ190" s="299">
        <v>42552</v>
      </c>
      <c r="BK190" s="118" t="s">
        <v>704</v>
      </c>
    </row>
    <row r="191" spans="1:63" ht="15" hidden="1" customHeight="1">
      <c r="A191" s="176"/>
      <c r="B191" s="176"/>
      <c r="C191" s="175"/>
      <c r="D191" s="176"/>
      <c r="E191" s="176"/>
      <c r="F191" s="184"/>
      <c r="G191" s="176"/>
      <c r="H191" s="176"/>
      <c r="I191" s="176"/>
      <c r="J191" s="176"/>
      <c r="K191" s="180"/>
      <c r="L191" s="176"/>
      <c r="M191" s="175"/>
      <c r="N191" s="175"/>
      <c r="O191" s="175"/>
      <c r="P191" s="176"/>
      <c r="Q191" s="175"/>
      <c r="R191" s="176"/>
      <c r="S191" s="176"/>
      <c r="T191" s="176"/>
      <c r="U191" s="291" t="str">
        <f t="shared" si="50"/>
        <v/>
      </c>
      <c r="V191" s="292">
        <f>IF(F191=0,0,SUMIFS('4-咨询师业绩明细表'!K:K,'4-咨询师业绩明细表'!E:E,E191,'4-咨询师业绩明细表'!C:C,B191))</f>
        <v>0</v>
      </c>
      <c r="W191" s="292" t="str">
        <f t="shared" si="51"/>
        <v/>
      </c>
      <c r="X191" s="305"/>
      <c r="Y191" s="323">
        <f t="shared" si="52"/>
        <v>0</v>
      </c>
      <c r="Z191" s="324">
        <f t="shared" si="53"/>
        <v>0</v>
      </c>
      <c r="AA191" s="293">
        <f t="shared" si="54"/>
        <v>0</v>
      </c>
      <c r="AB191" s="294" t="str">
        <f t="shared" si="55"/>
        <v/>
      </c>
      <c r="AC191" s="143" t="str">
        <f t="shared" si="56"/>
        <v/>
      </c>
      <c r="AD191" s="143" t="str">
        <f t="shared" si="57"/>
        <v/>
      </c>
      <c r="AE191" s="143" t="str">
        <f t="shared" si="58"/>
        <v/>
      </c>
      <c r="AF191" s="143" t="str">
        <f t="shared" si="59"/>
        <v/>
      </c>
      <c r="AG191" s="143" t="str">
        <f t="shared" si="60"/>
        <v/>
      </c>
      <c r="AH191" s="143" t="str">
        <f>IF(AB191="","",VLOOKUP(AF191,Sheet11!E:F,2,0))</f>
        <v/>
      </c>
      <c r="AI191" s="295" t="str">
        <f>IF(AG191="拼单会员","5年",IF(AB191="","",VLOOKUP(AE191&amp;AH191,Sheet11!$J$3:$K$17,2)))</f>
        <v/>
      </c>
      <c r="AJ191" s="143" t="str">
        <f t="shared" si="61"/>
        <v/>
      </c>
      <c r="AK191" s="296" t="str">
        <f t="shared" si="62"/>
        <v/>
      </c>
      <c r="AL191" s="143" t="str">
        <f t="shared" si="63"/>
        <v/>
      </c>
      <c r="AM191" s="143" t="str">
        <f t="shared" si="64"/>
        <v/>
      </c>
      <c r="AN191" s="143" t="str">
        <f t="shared" si="65"/>
        <v/>
      </c>
      <c r="AO191" s="143" t="str">
        <f t="shared" si="66"/>
        <v/>
      </c>
      <c r="AP191" s="206" t="str">
        <f t="shared" si="67"/>
        <v/>
      </c>
      <c r="AQ191" s="206" t="str">
        <f>IF(SUMIF('7-市场业绩'!F:F,'3-收据记录表'!U191,'7-市场业绩'!I:I)&gt;0,"学习卡","老结算")</f>
        <v>老结算</v>
      </c>
      <c r="AR191" s="206" t="str">
        <f t="shared" si="68"/>
        <v/>
      </c>
      <c r="AS191" s="243" t="e">
        <f t="shared" si="69"/>
        <v>#VALUE!</v>
      </c>
      <c r="AT191" s="243" t="str">
        <f t="shared" si="70"/>
        <v/>
      </c>
      <c r="AU191" s="243" t="str">
        <f t="shared" si="71"/>
        <v/>
      </c>
      <c r="AV191" s="243" t="str">
        <f t="shared" si="72"/>
        <v>无</v>
      </c>
      <c r="AZ191" s="299">
        <v>42552</v>
      </c>
      <c r="BK191" s="118" t="s">
        <v>575</v>
      </c>
    </row>
    <row r="192" spans="1:63" ht="15" hidden="1" customHeight="1">
      <c r="A192" s="176"/>
      <c r="B192" s="176"/>
      <c r="C192" s="175"/>
      <c r="D192" s="176"/>
      <c r="E192" s="176"/>
      <c r="F192" s="184"/>
      <c r="G192" s="176"/>
      <c r="H192" s="176"/>
      <c r="I192" s="176"/>
      <c r="J192" s="176"/>
      <c r="K192" s="180"/>
      <c r="L192" s="176"/>
      <c r="M192" s="175"/>
      <c r="N192" s="175"/>
      <c r="O192" s="175"/>
      <c r="P192" s="176"/>
      <c r="Q192" s="175"/>
      <c r="R192" s="176"/>
      <c r="S192" s="176"/>
      <c r="T192" s="176"/>
      <c r="U192" s="291" t="str">
        <f t="shared" si="50"/>
        <v/>
      </c>
      <c r="V192" s="292">
        <f>IF(F192=0,0,SUMIFS('4-咨询师业绩明细表'!K:K,'4-咨询师业绩明细表'!E:E,E192,'4-咨询师业绩明细表'!C:C,B192))</f>
        <v>0</v>
      </c>
      <c r="W192" s="292" t="str">
        <f t="shared" si="51"/>
        <v/>
      </c>
      <c r="X192" s="305"/>
      <c r="Y192" s="323">
        <f t="shared" si="52"/>
        <v>0</v>
      </c>
      <c r="Z192" s="324">
        <f t="shared" si="53"/>
        <v>0</v>
      </c>
      <c r="AA192" s="293">
        <f t="shared" si="54"/>
        <v>0</v>
      </c>
      <c r="AB192" s="294" t="str">
        <f t="shared" si="55"/>
        <v/>
      </c>
      <c r="AC192" s="143" t="str">
        <f t="shared" si="56"/>
        <v/>
      </c>
      <c r="AD192" s="143" t="str">
        <f t="shared" si="57"/>
        <v/>
      </c>
      <c r="AE192" s="143" t="str">
        <f t="shared" si="58"/>
        <v/>
      </c>
      <c r="AF192" s="143" t="str">
        <f t="shared" si="59"/>
        <v/>
      </c>
      <c r="AG192" s="143" t="str">
        <f t="shared" si="60"/>
        <v/>
      </c>
      <c r="AH192" s="143" t="str">
        <f>IF(AB192="","",VLOOKUP(AF192,Sheet11!E:F,2,0))</f>
        <v/>
      </c>
      <c r="AI192" s="295" t="str">
        <f>IF(AG192="拼单会员","5年",IF(AB192="","",VLOOKUP(AE192&amp;AH192,Sheet11!$J$3:$K$17,2)))</f>
        <v/>
      </c>
      <c r="AJ192" s="143" t="str">
        <f t="shared" si="61"/>
        <v/>
      </c>
      <c r="AK192" s="296" t="str">
        <f t="shared" si="62"/>
        <v/>
      </c>
      <c r="AL192" s="143" t="str">
        <f t="shared" si="63"/>
        <v/>
      </c>
      <c r="AM192" s="143" t="str">
        <f t="shared" si="64"/>
        <v/>
      </c>
      <c r="AN192" s="143" t="str">
        <f t="shared" si="65"/>
        <v/>
      </c>
      <c r="AO192" s="143" t="str">
        <f t="shared" si="66"/>
        <v/>
      </c>
      <c r="AP192" s="206" t="str">
        <f t="shared" si="67"/>
        <v/>
      </c>
      <c r="AQ192" s="206" t="str">
        <f>IF(SUMIF('7-市场业绩'!F:F,'3-收据记录表'!U192,'7-市场业绩'!I:I)&gt;0,"学习卡","老结算")</f>
        <v>老结算</v>
      </c>
      <c r="AR192" s="206" t="str">
        <f t="shared" si="68"/>
        <v/>
      </c>
      <c r="AS192" s="243" t="e">
        <f t="shared" si="69"/>
        <v>#VALUE!</v>
      </c>
      <c r="AT192" s="243" t="str">
        <f t="shared" si="70"/>
        <v/>
      </c>
      <c r="AU192" s="243" t="str">
        <f t="shared" si="71"/>
        <v/>
      </c>
      <c r="AV192" s="243" t="str">
        <f t="shared" si="72"/>
        <v>无</v>
      </c>
      <c r="AZ192" s="299">
        <v>42552</v>
      </c>
      <c r="BK192" s="118" t="s">
        <v>705</v>
      </c>
    </row>
    <row r="193" spans="1:63" ht="15" hidden="1" customHeight="1">
      <c r="A193" s="176"/>
      <c r="B193" s="176"/>
      <c r="C193" s="175"/>
      <c r="D193" s="176"/>
      <c r="E193" s="176"/>
      <c r="F193" s="184"/>
      <c r="G193" s="176"/>
      <c r="H193" s="176"/>
      <c r="I193" s="176"/>
      <c r="J193" s="176"/>
      <c r="K193" s="180"/>
      <c r="L193" s="176"/>
      <c r="M193" s="175"/>
      <c r="N193" s="175"/>
      <c r="O193" s="175"/>
      <c r="P193" s="176"/>
      <c r="Q193" s="175"/>
      <c r="R193" s="176"/>
      <c r="S193" s="176"/>
      <c r="T193" s="176"/>
      <c r="U193" s="291" t="str">
        <f t="shared" si="50"/>
        <v/>
      </c>
      <c r="V193" s="292">
        <f>IF(F193=0,0,SUMIFS('4-咨询师业绩明细表'!K:K,'4-咨询师业绩明细表'!E:E,E193,'4-咨询师业绩明细表'!C:C,B193))</f>
        <v>0</v>
      </c>
      <c r="W193" s="292" t="str">
        <f t="shared" si="51"/>
        <v/>
      </c>
      <c r="X193" s="305"/>
      <c r="Y193" s="323">
        <f t="shared" si="52"/>
        <v>0</v>
      </c>
      <c r="Z193" s="324">
        <f t="shared" si="53"/>
        <v>0</v>
      </c>
      <c r="AA193" s="293">
        <f t="shared" si="54"/>
        <v>0</v>
      </c>
      <c r="AB193" s="294" t="str">
        <f t="shared" si="55"/>
        <v/>
      </c>
      <c r="AC193" s="143" t="str">
        <f t="shared" si="56"/>
        <v/>
      </c>
      <c r="AD193" s="143" t="str">
        <f t="shared" si="57"/>
        <v/>
      </c>
      <c r="AE193" s="143" t="str">
        <f t="shared" si="58"/>
        <v/>
      </c>
      <c r="AF193" s="143" t="str">
        <f t="shared" si="59"/>
        <v/>
      </c>
      <c r="AG193" s="143" t="str">
        <f t="shared" si="60"/>
        <v/>
      </c>
      <c r="AH193" s="143" t="str">
        <f>IF(AB193="","",VLOOKUP(AF193,Sheet11!E:F,2,0))</f>
        <v/>
      </c>
      <c r="AI193" s="295" t="str">
        <f>IF(AG193="拼单会员","5年",IF(AB193="","",VLOOKUP(AE193&amp;AH193,Sheet11!$J$3:$K$17,2)))</f>
        <v/>
      </c>
      <c r="AJ193" s="143" t="str">
        <f t="shared" si="61"/>
        <v/>
      </c>
      <c r="AK193" s="296" t="str">
        <f t="shared" si="62"/>
        <v/>
      </c>
      <c r="AL193" s="143" t="str">
        <f t="shared" si="63"/>
        <v/>
      </c>
      <c r="AM193" s="143" t="str">
        <f t="shared" si="64"/>
        <v/>
      </c>
      <c r="AN193" s="143" t="str">
        <f t="shared" si="65"/>
        <v/>
      </c>
      <c r="AO193" s="143" t="str">
        <f t="shared" si="66"/>
        <v/>
      </c>
      <c r="AP193" s="206" t="str">
        <f t="shared" si="67"/>
        <v/>
      </c>
      <c r="AQ193" s="206" t="str">
        <f>IF(SUMIF('7-市场业绩'!F:F,'3-收据记录表'!U193,'7-市场业绩'!I:I)&gt;0,"学习卡","老结算")</f>
        <v>老结算</v>
      </c>
      <c r="AR193" s="206" t="str">
        <f t="shared" si="68"/>
        <v/>
      </c>
      <c r="AS193" s="243" t="e">
        <f t="shared" si="69"/>
        <v>#VALUE!</v>
      </c>
      <c r="AT193" s="243" t="str">
        <f t="shared" si="70"/>
        <v/>
      </c>
      <c r="AU193" s="243" t="str">
        <f t="shared" si="71"/>
        <v/>
      </c>
      <c r="AV193" s="243" t="str">
        <f t="shared" si="72"/>
        <v>无</v>
      </c>
      <c r="AZ193" s="299">
        <v>42552</v>
      </c>
      <c r="BK193" s="118" t="s">
        <v>706</v>
      </c>
    </row>
    <row r="194" spans="1:63" ht="15" hidden="1" customHeight="1">
      <c r="A194" s="176"/>
      <c r="B194" s="176"/>
      <c r="C194" s="175"/>
      <c r="D194" s="176"/>
      <c r="E194" s="176"/>
      <c r="F194" s="184"/>
      <c r="G194" s="176"/>
      <c r="H194" s="176"/>
      <c r="I194" s="176"/>
      <c r="J194" s="176"/>
      <c r="K194" s="180"/>
      <c r="L194" s="176"/>
      <c r="M194" s="175"/>
      <c r="N194" s="175"/>
      <c r="O194" s="175"/>
      <c r="P194" s="176"/>
      <c r="Q194" s="175"/>
      <c r="R194" s="176"/>
      <c r="S194" s="176"/>
      <c r="T194" s="176"/>
      <c r="U194" s="291" t="str">
        <f t="shared" si="50"/>
        <v/>
      </c>
      <c r="V194" s="292">
        <f>IF(F194=0,0,SUMIFS('4-咨询师业绩明细表'!K:K,'4-咨询师业绩明细表'!E:E,E194,'4-咨询师业绩明细表'!C:C,B194))</f>
        <v>0</v>
      </c>
      <c r="W194" s="292" t="str">
        <f t="shared" si="51"/>
        <v/>
      </c>
      <c r="X194" s="305"/>
      <c r="Y194" s="323">
        <f t="shared" si="52"/>
        <v>0</v>
      </c>
      <c r="Z194" s="324">
        <f t="shared" si="53"/>
        <v>0</v>
      </c>
      <c r="AA194" s="293">
        <f t="shared" si="54"/>
        <v>0</v>
      </c>
      <c r="AB194" s="294" t="str">
        <f t="shared" si="55"/>
        <v/>
      </c>
      <c r="AC194" s="143" t="str">
        <f t="shared" si="56"/>
        <v/>
      </c>
      <c r="AD194" s="143" t="str">
        <f t="shared" si="57"/>
        <v/>
      </c>
      <c r="AE194" s="143" t="str">
        <f t="shared" si="58"/>
        <v/>
      </c>
      <c r="AF194" s="143" t="str">
        <f t="shared" si="59"/>
        <v/>
      </c>
      <c r="AG194" s="143" t="str">
        <f t="shared" si="60"/>
        <v/>
      </c>
      <c r="AH194" s="143" t="str">
        <f>IF(AB194="","",VLOOKUP(AF194,Sheet11!E:F,2,0))</f>
        <v/>
      </c>
      <c r="AI194" s="295" t="str">
        <f>IF(AG194="拼单会员","5年",IF(AB194="","",VLOOKUP(AE194&amp;AH194,Sheet11!$J$3:$K$17,2)))</f>
        <v/>
      </c>
      <c r="AJ194" s="143" t="str">
        <f t="shared" si="61"/>
        <v/>
      </c>
      <c r="AK194" s="296" t="str">
        <f t="shared" si="62"/>
        <v/>
      </c>
      <c r="AL194" s="143" t="str">
        <f t="shared" si="63"/>
        <v/>
      </c>
      <c r="AM194" s="143" t="str">
        <f t="shared" si="64"/>
        <v/>
      </c>
      <c r="AN194" s="143" t="str">
        <f t="shared" si="65"/>
        <v/>
      </c>
      <c r="AO194" s="143" t="str">
        <f t="shared" si="66"/>
        <v/>
      </c>
      <c r="AP194" s="206" t="str">
        <f t="shared" si="67"/>
        <v/>
      </c>
      <c r="AQ194" s="206" t="str">
        <f>IF(SUMIF('7-市场业绩'!F:F,'3-收据记录表'!U194,'7-市场业绩'!I:I)&gt;0,"学习卡","老结算")</f>
        <v>老结算</v>
      </c>
      <c r="AR194" s="206" t="str">
        <f t="shared" si="68"/>
        <v/>
      </c>
      <c r="AS194" s="243" t="e">
        <f t="shared" si="69"/>
        <v>#VALUE!</v>
      </c>
      <c r="AT194" s="243" t="str">
        <f t="shared" si="70"/>
        <v/>
      </c>
      <c r="AU194" s="243" t="str">
        <f t="shared" si="71"/>
        <v/>
      </c>
      <c r="AV194" s="243" t="str">
        <f t="shared" si="72"/>
        <v>无</v>
      </c>
      <c r="AZ194" s="299">
        <v>42552</v>
      </c>
      <c r="BK194" s="118" t="s">
        <v>575</v>
      </c>
    </row>
    <row r="195" spans="1:63" ht="15" hidden="1" customHeight="1">
      <c r="A195" s="176"/>
      <c r="B195" s="176"/>
      <c r="C195" s="175"/>
      <c r="D195" s="176"/>
      <c r="E195" s="176"/>
      <c r="F195" s="184"/>
      <c r="G195" s="176"/>
      <c r="H195" s="176"/>
      <c r="I195" s="176"/>
      <c r="J195" s="176"/>
      <c r="K195" s="180"/>
      <c r="L195" s="176"/>
      <c r="M195" s="175"/>
      <c r="N195" s="175"/>
      <c r="O195" s="175"/>
      <c r="P195" s="176"/>
      <c r="Q195" s="175"/>
      <c r="R195" s="176"/>
      <c r="S195" s="176"/>
      <c r="T195" s="176"/>
      <c r="U195" s="291" t="str">
        <f t="shared" ref="U195:U258" si="73">SUBSTITUTE(SUBSTITUTE(SUBSTITUTE(SUBSTITUTE(SUBSTITUTE(SUBSTITUTE(S195,"(主签单人)",""),"(03-客户接待员)",""),"（金牌）",""),"（会员学员）",""),"金牌",""),"金牌学员","")</f>
        <v/>
      </c>
      <c r="V195" s="292">
        <f>IF(F195=0,0,SUMIFS('4-咨询师业绩明细表'!K:K,'4-咨询师业绩明细表'!E:E,E195,'4-咨询师业绩明细表'!C:C,B195))</f>
        <v>0</v>
      </c>
      <c r="W195" s="292" t="str">
        <f t="shared" ref="W195:W258" si="74">IF(AB195="","",MID(T195,FIND("@",SUBSTITUTE(T195,"／","@",6))+5,FIND("@",SUBSTITUTE(T195,"／","@",7))-FIND("@",SUBSTITUTE(T195,"／","@",6))-5))</f>
        <v/>
      </c>
      <c r="X195" s="305"/>
      <c r="Y195" s="323">
        <f t="shared" ref="Y195:Y258" si="75">IFERROR(VALUE(MID(T195,FIND("@",SUBSTITUTE(T195,"：","@",1))+1,FIND("@",SUBSTITUTE(T195,"）","@",1))-FIND("@",SUBSTITUTE(T195,"：","@",1))-1)),0)</f>
        <v>0</v>
      </c>
      <c r="Z195" s="324">
        <f t="shared" ref="Z195:Z258" si="76">IFERROR(IF(AND(IFERROR(FIND("预缴定金",T195),0)=0,E195=""),F195,VALUE(MID(T195,FIND("@",SUBSTITUTE(T195,"：","@",2))+1,FIND("@",SUBSTITUTE(T195,"）","@",2))-FIND("@",SUBSTITUTE(T195,"：","@",2))-1))),0)</f>
        <v>0</v>
      </c>
      <c r="AA195" s="293">
        <f t="shared" ref="AA195:AA258" si="77">F195-Z195</f>
        <v>0</v>
      </c>
      <c r="AB195" s="294" t="str">
        <f t="shared" ref="AB195:AB258" si="78">IF(OR(O195="退费",O195="结转",P195="",P195="结转学费",P195="老带新返现"),"",IF(OR(AA195&lt;=0,AND(IFERROR(FIND("预缴定金",T195),0)=0,E195="")),"",LEFT(T195,FIND("／",T195)-1)))</f>
        <v/>
      </c>
      <c r="AC195" s="143" t="str">
        <f t="shared" ref="AC195:AC258" si="79">LEFT(T195,2)</f>
        <v/>
      </c>
      <c r="AD195" s="143" t="str">
        <f t="shared" ref="AD195:AD258" si="80">MID(T195,3,2)</f>
        <v/>
      </c>
      <c r="AE195" s="143" t="str">
        <f t="shared" ref="AE195:AE258" si="81">MID(T195,5,2)</f>
        <v/>
      </c>
      <c r="AF195" s="143" t="str">
        <f t="shared" ref="AF195:AF258" si="82">IF(AB195="","",MIDB(AB195,SEARCHB("?",AB195),2*LEN(AB195)-LENB(AB195)+2))</f>
        <v/>
      </c>
      <c r="AG195" s="143" t="str">
        <f t="shared" ref="AG195:AG258" si="83">IF(AB195="","",RIGHT(MIDB(AB195,SEARCHB("?",AB195),20),LENB(MIDB(AB195,SEARCHB("?",AB195),20))-LEN(MIDB(AB195,SEARCHB("?",AB195),20))-1))</f>
        <v/>
      </c>
      <c r="AH195" s="143" t="str">
        <f>IF(AB195="","",VLOOKUP(AF195,Sheet11!E:F,2,0))</f>
        <v/>
      </c>
      <c r="AI195" s="295" t="str">
        <f>IF(AG195="拼单会员","5年",IF(AB195="","",VLOOKUP(AE195&amp;AH195,Sheet11!$J$3:$K$17,2)))</f>
        <v/>
      </c>
      <c r="AJ195" s="143" t="str">
        <f t="shared" ref="AJ195:AJ258" si="84">IF(AB195="","",VLOOKUP(AG195,BH:BI,2,0))</f>
        <v/>
      </c>
      <c r="AK195" s="296" t="str">
        <f t="shared" ref="AK195:AK258" si="85">IF(AB195="","",MID(T195,FIND("@",SUBSTITUTE(T195,"／","@",5))+8,10))</f>
        <v/>
      </c>
      <c r="AL195" s="143" t="str">
        <f t="shared" ref="AL195:AL258" si="86">IF(AB195="","",IF(AC195="新生","新生",IF((AK195-$AZ$2)&gt;0,"1年追补","老生")))</f>
        <v/>
      </c>
      <c r="AM195" s="143" t="str">
        <f t="shared" ref="AM195:AM258" si="87">IF(AB195="","",IF(OR(AL195="新生",AL195="1年追补"),"新生","老生"))</f>
        <v/>
      </c>
      <c r="AN195" s="143" t="str">
        <f t="shared" ref="AN195:AN258" si="88">IF(AB195="","",IF(AND(AW195="2折秒杀",AC195="新生"),"新生小学国际班5年",IF(AND(AW195="2折秒杀",AL195="1年追补"),"新生小学国际班1年",IF(OR(AW195="国际领袖课程",AW195="国内领袖课程"),AW195,IF(AND(AW195="创始会员",AM195="老生",AJ195="游学会员"),"老生创始会员游学会员",IF(AND(AJ195="国际班",AM195="新生"),AM195&amp;AE195&amp;AJ195&amp;AI195,AM195&amp;AJ195))))))</f>
        <v/>
      </c>
      <c r="AO195" s="143" t="str">
        <f t="shared" ref="AO195:AO258" si="89">IF(AB195="","",VLOOKUP(AG195,BH:BJ,3,0))</f>
        <v/>
      </c>
      <c r="AP195" s="206" t="str">
        <f t="shared" ref="AP195:AP258" si="90">AL195&amp;AO195</f>
        <v/>
      </c>
      <c r="AQ195" s="206" t="str">
        <f>IF(SUMIF('7-市场业绩'!F:F,'3-收据记录表'!U195,'7-市场业绩'!I:I)&gt;0,"学习卡","老结算")</f>
        <v>老结算</v>
      </c>
      <c r="AR195" s="206" t="str">
        <f t="shared" ref="AR195:AR258" si="91">IF(AQ195="学习卡",AN195,AP195)</f>
        <v/>
      </c>
      <c r="AS195" s="243" t="e">
        <f t="shared" ref="AS195:AS258" si="92">MID(T195,FIND("@",SUBSTITUTE(T195,"：","@",4))+1,FIND("@",SUBSTITUTE(T195,"）","@",6))-FIND("@",SUBSTITUTE(T195,"：","@",4))-1)</f>
        <v>#VALUE!</v>
      </c>
      <c r="AT195" s="243" t="str">
        <f t="shared" ref="AT195:AT258" si="93">IFERROR(MID(T195,FIND("@",SUBSTITUTE(T195,"：","@",6))+1,FIND("@",SUBSTITUTE(T195,"-","@",8))-FIND("@",SUBSTITUTE(T195,"：","@",6))-1),"")</f>
        <v/>
      </c>
      <c r="AU195" s="243" t="str">
        <f t="shared" ref="AU195:AU258" si="94">IFERROR(MID(T195,FIND("@",SUBSTITUTE(T195,"-","@",8))+1,FIND("@",SUBSTITUTE(T195,"／","@",3))-FIND("@",SUBSTITUTE(T195,"-","@",8))-1),"")</f>
        <v/>
      </c>
      <c r="AV195" s="243" t="str">
        <f t="shared" ref="AV195:AV258" si="95">IFERROR(MID(T195,FIND("@",SUBSTITUTE(T195,"：","@",4))+1,FIND("@",SUBSTITUTE(T195,"）","@",6))-FIND("@",SUBSTITUTE(T195,"：","@",4))-1),"无")</f>
        <v>无</v>
      </c>
      <c r="AZ195" s="299">
        <v>42552</v>
      </c>
      <c r="BK195" s="118" t="s">
        <v>707</v>
      </c>
    </row>
    <row r="196" spans="1:63" ht="15" hidden="1" customHeight="1">
      <c r="A196" s="176"/>
      <c r="B196" s="176"/>
      <c r="C196" s="175"/>
      <c r="D196" s="176"/>
      <c r="E196" s="176"/>
      <c r="F196" s="184"/>
      <c r="G196" s="176"/>
      <c r="H196" s="176"/>
      <c r="I196" s="176"/>
      <c r="J196" s="176"/>
      <c r="K196" s="180"/>
      <c r="L196" s="176"/>
      <c r="M196" s="175"/>
      <c r="N196" s="175"/>
      <c r="O196" s="175"/>
      <c r="P196" s="176"/>
      <c r="Q196" s="175"/>
      <c r="R196" s="176"/>
      <c r="S196" s="176"/>
      <c r="T196" s="176"/>
      <c r="U196" s="291" t="str">
        <f t="shared" si="73"/>
        <v/>
      </c>
      <c r="V196" s="292">
        <f>IF(F196=0,0,SUMIFS('4-咨询师业绩明细表'!K:K,'4-咨询师业绩明细表'!E:E,E196,'4-咨询师业绩明细表'!C:C,B196))</f>
        <v>0</v>
      </c>
      <c r="W196" s="292" t="str">
        <f t="shared" si="74"/>
        <v/>
      </c>
      <c r="X196" s="305"/>
      <c r="Y196" s="323">
        <f t="shared" si="75"/>
        <v>0</v>
      </c>
      <c r="Z196" s="324">
        <f t="shared" si="76"/>
        <v>0</v>
      </c>
      <c r="AA196" s="293">
        <f t="shared" si="77"/>
        <v>0</v>
      </c>
      <c r="AB196" s="294" t="str">
        <f t="shared" si="78"/>
        <v/>
      </c>
      <c r="AC196" s="143" t="str">
        <f t="shared" si="79"/>
        <v/>
      </c>
      <c r="AD196" s="143" t="str">
        <f t="shared" si="80"/>
        <v/>
      </c>
      <c r="AE196" s="143" t="str">
        <f t="shared" si="81"/>
        <v/>
      </c>
      <c r="AF196" s="143" t="str">
        <f t="shared" si="82"/>
        <v/>
      </c>
      <c r="AG196" s="143" t="str">
        <f t="shared" si="83"/>
        <v/>
      </c>
      <c r="AH196" s="143" t="str">
        <f>IF(AB196="","",VLOOKUP(AF196,Sheet11!E:F,2,0))</f>
        <v/>
      </c>
      <c r="AI196" s="295" t="str">
        <f>IF(AG196="拼单会员","5年",IF(AB196="","",VLOOKUP(AE196&amp;AH196,Sheet11!$J$3:$K$17,2)))</f>
        <v/>
      </c>
      <c r="AJ196" s="143" t="str">
        <f t="shared" si="84"/>
        <v/>
      </c>
      <c r="AK196" s="296" t="str">
        <f t="shared" si="85"/>
        <v/>
      </c>
      <c r="AL196" s="143" t="str">
        <f t="shared" si="86"/>
        <v/>
      </c>
      <c r="AM196" s="143" t="str">
        <f t="shared" si="87"/>
        <v/>
      </c>
      <c r="AN196" s="143" t="str">
        <f t="shared" si="88"/>
        <v/>
      </c>
      <c r="AO196" s="143" t="str">
        <f t="shared" si="89"/>
        <v/>
      </c>
      <c r="AP196" s="206" t="str">
        <f t="shared" si="90"/>
        <v/>
      </c>
      <c r="AQ196" s="206" t="str">
        <f>IF(SUMIF('7-市场业绩'!F:F,'3-收据记录表'!U196,'7-市场业绩'!I:I)&gt;0,"学习卡","老结算")</f>
        <v>老结算</v>
      </c>
      <c r="AR196" s="206" t="str">
        <f t="shared" si="91"/>
        <v/>
      </c>
      <c r="AS196" s="243" t="e">
        <f t="shared" si="92"/>
        <v>#VALUE!</v>
      </c>
      <c r="AT196" s="243" t="str">
        <f t="shared" si="93"/>
        <v/>
      </c>
      <c r="AU196" s="243" t="str">
        <f t="shared" si="94"/>
        <v/>
      </c>
      <c r="AV196" s="243" t="str">
        <f t="shared" si="95"/>
        <v>无</v>
      </c>
      <c r="AZ196" s="299">
        <v>42552</v>
      </c>
      <c r="BK196" s="118" t="s">
        <v>708</v>
      </c>
    </row>
    <row r="197" spans="1:63" ht="15" hidden="1" customHeight="1">
      <c r="A197" s="176"/>
      <c r="B197" s="176"/>
      <c r="C197" s="175"/>
      <c r="D197" s="176"/>
      <c r="E197" s="176"/>
      <c r="F197" s="184"/>
      <c r="G197" s="176"/>
      <c r="H197" s="176"/>
      <c r="I197" s="176"/>
      <c r="J197" s="176"/>
      <c r="K197" s="180"/>
      <c r="L197" s="176"/>
      <c r="M197" s="175"/>
      <c r="N197" s="175"/>
      <c r="O197" s="175"/>
      <c r="P197" s="176"/>
      <c r="Q197" s="175"/>
      <c r="R197" s="176"/>
      <c r="S197" s="176"/>
      <c r="T197" s="176"/>
      <c r="U197" s="291" t="str">
        <f t="shared" si="73"/>
        <v/>
      </c>
      <c r="V197" s="292">
        <f>IF(F197=0,0,SUMIFS('4-咨询师业绩明细表'!K:K,'4-咨询师业绩明细表'!E:E,E197,'4-咨询师业绩明细表'!C:C,B197))</f>
        <v>0</v>
      </c>
      <c r="W197" s="292" t="str">
        <f t="shared" si="74"/>
        <v/>
      </c>
      <c r="X197" s="305"/>
      <c r="Y197" s="323">
        <f t="shared" si="75"/>
        <v>0</v>
      </c>
      <c r="Z197" s="324">
        <f t="shared" si="76"/>
        <v>0</v>
      </c>
      <c r="AA197" s="293">
        <f t="shared" si="77"/>
        <v>0</v>
      </c>
      <c r="AB197" s="294" t="str">
        <f t="shared" si="78"/>
        <v/>
      </c>
      <c r="AC197" s="143" t="str">
        <f t="shared" si="79"/>
        <v/>
      </c>
      <c r="AD197" s="143" t="str">
        <f t="shared" si="80"/>
        <v/>
      </c>
      <c r="AE197" s="143" t="str">
        <f t="shared" si="81"/>
        <v/>
      </c>
      <c r="AF197" s="143" t="str">
        <f t="shared" si="82"/>
        <v/>
      </c>
      <c r="AG197" s="143" t="str">
        <f t="shared" si="83"/>
        <v/>
      </c>
      <c r="AH197" s="143" t="str">
        <f>IF(AB197="","",VLOOKUP(AF197,Sheet11!E:F,2,0))</f>
        <v/>
      </c>
      <c r="AI197" s="295" t="str">
        <f>IF(AG197="拼单会员","5年",IF(AB197="","",VLOOKUP(AE197&amp;AH197,Sheet11!$J$3:$K$17,2)))</f>
        <v/>
      </c>
      <c r="AJ197" s="143" t="str">
        <f t="shared" si="84"/>
        <v/>
      </c>
      <c r="AK197" s="296" t="str">
        <f t="shared" si="85"/>
        <v/>
      </c>
      <c r="AL197" s="143" t="str">
        <f t="shared" si="86"/>
        <v/>
      </c>
      <c r="AM197" s="143" t="str">
        <f t="shared" si="87"/>
        <v/>
      </c>
      <c r="AN197" s="143" t="str">
        <f t="shared" si="88"/>
        <v/>
      </c>
      <c r="AO197" s="143" t="str">
        <f t="shared" si="89"/>
        <v/>
      </c>
      <c r="AP197" s="206" t="str">
        <f t="shared" si="90"/>
        <v/>
      </c>
      <c r="AQ197" s="206" t="str">
        <f>IF(SUMIF('7-市场业绩'!F:F,'3-收据记录表'!U197,'7-市场业绩'!I:I)&gt;0,"学习卡","老结算")</f>
        <v>老结算</v>
      </c>
      <c r="AR197" s="206" t="str">
        <f t="shared" si="91"/>
        <v/>
      </c>
      <c r="AS197" s="243" t="e">
        <f t="shared" si="92"/>
        <v>#VALUE!</v>
      </c>
      <c r="AT197" s="243" t="str">
        <f t="shared" si="93"/>
        <v/>
      </c>
      <c r="AU197" s="243" t="str">
        <f t="shared" si="94"/>
        <v/>
      </c>
      <c r="AV197" s="243" t="str">
        <f t="shared" si="95"/>
        <v>无</v>
      </c>
      <c r="AZ197" s="299">
        <v>42552</v>
      </c>
      <c r="BK197" s="118" t="s">
        <v>709</v>
      </c>
    </row>
    <row r="198" spans="1:63" ht="15" hidden="1" customHeight="1">
      <c r="A198" s="176"/>
      <c r="B198" s="176"/>
      <c r="C198" s="175"/>
      <c r="D198" s="176"/>
      <c r="E198" s="176"/>
      <c r="F198" s="184"/>
      <c r="G198" s="176"/>
      <c r="H198" s="176"/>
      <c r="I198" s="176"/>
      <c r="J198" s="176"/>
      <c r="K198" s="180"/>
      <c r="L198" s="176"/>
      <c r="M198" s="175"/>
      <c r="N198" s="175"/>
      <c r="O198" s="175"/>
      <c r="P198" s="176"/>
      <c r="Q198" s="175"/>
      <c r="R198" s="176"/>
      <c r="S198" s="176"/>
      <c r="T198" s="176"/>
      <c r="U198" s="291" t="str">
        <f t="shared" si="73"/>
        <v/>
      </c>
      <c r="V198" s="292">
        <f>IF(F198=0,0,SUMIFS('4-咨询师业绩明细表'!K:K,'4-咨询师业绩明细表'!E:E,E198,'4-咨询师业绩明细表'!C:C,B198))</f>
        <v>0</v>
      </c>
      <c r="W198" s="292" t="str">
        <f t="shared" si="74"/>
        <v/>
      </c>
      <c r="X198" s="305"/>
      <c r="Y198" s="323">
        <f t="shared" si="75"/>
        <v>0</v>
      </c>
      <c r="Z198" s="324">
        <f t="shared" si="76"/>
        <v>0</v>
      </c>
      <c r="AA198" s="293">
        <f t="shared" si="77"/>
        <v>0</v>
      </c>
      <c r="AB198" s="294" t="str">
        <f t="shared" si="78"/>
        <v/>
      </c>
      <c r="AC198" s="143" t="str">
        <f t="shared" si="79"/>
        <v/>
      </c>
      <c r="AD198" s="143" t="str">
        <f t="shared" si="80"/>
        <v/>
      </c>
      <c r="AE198" s="143" t="str">
        <f t="shared" si="81"/>
        <v/>
      </c>
      <c r="AF198" s="143" t="str">
        <f t="shared" si="82"/>
        <v/>
      </c>
      <c r="AG198" s="143" t="str">
        <f t="shared" si="83"/>
        <v/>
      </c>
      <c r="AH198" s="143" t="str">
        <f>IF(AB198="","",VLOOKUP(AF198,Sheet11!E:F,2,0))</f>
        <v/>
      </c>
      <c r="AI198" s="295" t="str">
        <f>IF(AG198="拼单会员","5年",IF(AB198="","",VLOOKUP(AE198&amp;AH198,Sheet11!$J$3:$K$17,2)))</f>
        <v/>
      </c>
      <c r="AJ198" s="143" t="str">
        <f t="shared" si="84"/>
        <v/>
      </c>
      <c r="AK198" s="296" t="str">
        <f t="shared" si="85"/>
        <v/>
      </c>
      <c r="AL198" s="143" t="str">
        <f t="shared" si="86"/>
        <v/>
      </c>
      <c r="AM198" s="143" t="str">
        <f t="shared" si="87"/>
        <v/>
      </c>
      <c r="AN198" s="143" t="str">
        <f t="shared" si="88"/>
        <v/>
      </c>
      <c r="AO198" s="143" t="str">
        <f t="shared" si="89"/>
        <v/>
      </c>
      <c r="AP198" s="206" t="str">
        <f t="shared" si="90"/>
        <v/>
      </c>
      <c r="AQ198" s="206" t="str">
        <f>IF(SUMIF('7-市场业绩'!F:F,'3-收据记录表'!U198,'7-市场业绩'!I:I)&gt;0,"学习卡","老结算")</f>
        <v>老结算</v>
      </c>
      <c r="AR198" s="206" t="str">
        <f t="shared" si="91"/>
        <v/>
      </c>
      <c r="AS198" s="243" t="e">
        <f t="shared" si="92"/>
        <v>#VALUE!</v>
      </c>
      <c r="AT198" s="243" t="str">
        <f t="shared" si="93"/>
        <v/>
      </c>
      <c r="AU198" s="243" t="str">
        <f t="shared" si="94"/>
        <v/>
      </c>
      <c r="AV198" s="243" t="str">
        <f t="shared" si="95"/>
        <v>无</v>
      </c>
      <c r="AZ198" s="299">
        <v>42552</v>
      </c>
      <c r="BK198" s="118" t="s">
        <v>624</v>
      </c>
    </row>
    <row r="199" spans="1:63" ht="15" hidden="1" customHeight="1">
      <c r="A199" s="176"/>
      <c r="B199" s="176"/>
      <c r="C199" s="175"/>
      <c r="D199" s="176"/>
      <c r="E199" s="176"/>
      <c r="F199" s="184"/>
      <c r="G199" s="176"/>
      <c r="H199" s="176"/>
      <c r="I199" s="176"/>
      <c r="J199" s="176"/>
      <c r="K199" s="180"/>
      <c r="L199" s="176"/>
      <c r="M199" s="175"/>
      <c r="N199" s="175"/>
      <c r="O199" s="175"/>
      <c r="P199" s="176"/>
      <c r="Q199" s="175"/>
      <c r="R199" s="176"/>
      <c r="S199" s="176"/>
      <c r="T199" s="176"/>
      <c r="U199" s="291" t="str">
        <f t="shared" si="73"/>
        <v/>
      </c>
      <c r="V199" s="292">
        <f>IF(F199=0,0,SUMIFS('4-咨询师业绩明细表'!K:K,'4-咨询师业绩明细表'!E:E,E199,'4-咨询师业绩明细表'!C:C,B199))</f>
        <v>0</v>
      </c>
      <c r="W199" s="292" t="str">
        <f t="shared" si="74"/>
        <v/>
      </c>
      <c r="X199" s="305"/>
      <c r="Y199" s="323">
        <f t="shared" si="75"/>
        <v>0</v>
      </c>
      <c r="Z199" s="324">
        <f t="shared" si="76"/>
        <v>0</v>
      </c>
      <c r="AA199" s="293">
        <f t="shared" si="77"/>
        <v>0</v>
      </c>
      <c r="AB199" s="294" t="str">
        <f t="shared" si="78"/>
        <v/>
      </c>
      <c r="AC199" s="143" t="str">
        <f t="shared" si="79"/>
        <v/>
      </c>
      <c r="AD199" s="143" t="str">
        <f t="shared" si="80"/>
        <v/>
      </c>
      <c r="AE199" s="143" t="str">
        <f t="shared" si="81"/>
        <v/>
      </c>
      <c r="AF199" s="143" t="str">
        <f t="shared" si="82"/>
        <v/>
      </c>
      <c r="AG199" s="143" t="str">
        <f t="shared" si="83"/>
        <v/>
      </c>
      <c r="AH199" s="143" t="str">
        <f>IF(AB199="","",VLOOKUP(AF199,Sheet11!E:F,2,0))</f>
        <v/>
      </c>
      <c r="AI199" s="295" t="str">
        <f>IF(AG199="拼单会员","5年",IF(AB199="","",VLOOKUP(AE199&amp;AH199,Sheet11!$J$3:$K$17,2)))</f>
        <v/>
      </c>
      <c r="AJ199" s="143" t="str">
        <f t="shared" si="84"/>
        <v/>
      </c>
      <c r="AK199" s="296" t="str">
        <f t="shared" si="85"/>
        <v/>
      </c>
      <c r="AL199" s="143" t="str">
        <f t="shared" si="86"/>
        <v/>
      </c>
      <c r="AM199" s="143" t="str">
        <f t="shared" si="87"/>
        <v/>
      </c>
      <c r="AN199" s="143" t="str">
        <f t="shared" si="88"/>
        <v/>
      </c>
      <c r="AO199" s="143" t="str">
        <f t="shared" si="89"/>
        <v/>
      </c>
      <c r="AP199" s="206" t="str">
        <f t="shared" si="90"/>
        <v/>
      </c>
      <c r="AQ199" s="206" t="str">
        <f>IF(SUMIF('7-市场业绩'!F:F,'3-收据记录表'!U199,'7-市场业绩'!I:I)&gt;0,"学习卡","老结算")</f>
        <v>老结算</v>
      </c>
      <c r="AR199" s="206" t="str">
        <f t="shared" si="91"/>
        <v/>
      </c>
      <c r="AS199" s="243" t="e">
        <f t="shared" si="92"/>
        <v>#VALUE!</v>
      </c>
      <c r="AT199" s="243" t="str">
        <f t="shared" si="93"/>
        <v/>
      </c>
      <c r="AU199" s="243" t="str">
        <f t="shared" si="94"/>
        <v/>
      </c>
      <c r="AV199" s="243" t="str">
        <f t="shared" si="95"/>
        <v>无</v>
      </c>
      <c r="AZ199" s="299">
        <v>42552</v>
      </c>
      <c r="BK199" s="118" t="s">
        <v>710</v>
      </c>
    </row>
    <row r="200" spans="1:63" ht="15" hidden="1" customHeight="1">
      <c r="A200" s="176"/>
      <c r="B200" s="176"/>
      <c r="C200" s="175"/>
      <c r="D200" s="176"/>
      <c r="E200" s="176"/>
      <c r="F200" s="184"/>
      <c r="G200" s="176"/>
      <c r="H200" s="176"/>
      <c r="I200" s="176"/>
      <c r="J200" s="176"/>
      <c r="K200" s="180"/>
      <c r="L200" s="176"/>
      <c r="M200" s="175"/>
      <c r="N200" s="175"/>
      <c r="O200" s="175"/>
      <c r="P200" s="176"/>
      <c r="Q200" s="175"/>
      <c r="R200" s="176"/>
      <c r="S200" s="176"/>
      <c r="T200" s="176"/>
      <c r="U200" s="291" t="str">
        <f t="shared" si="73"/>
        <v/>
      </c>
      <c r="V200" s="292">
        <f>IF(F200=0,0,SUMIFS('4-咨询师业绩明细表'!K:K,'4-咨询师业绩明细表'!E:E,E200,'4-咨询师业绩明细表'!C:C,B200))</f>
        <v>0</v>
      </c>
      <c r="W200" s="292" t="str">
        <f t="shared" si="74"/>
        <v/>
      </c>
      <c r="X200" s="305"/>
      <c r="Y200" s="323">
        <f t="shared" si="75"/>
        <v>0</v>
      </c>
      <c r="Z200" s="324">
        <f t="shared" si="76"/>
        <v>0</v>
      </c>
      <c r="AA200" s="293">
        <f t="shared" si="77"/>
        <v>0</v>
      </c>
      <c r="AB200" s="294" t="str">
        <f t="shared" si="78"/>
        <v/>
      </c>
      <c r="AC200" s="143" t="str">
        <f t="shared" si="79"/>
        <v/>
      </c>
      <c r="AD200" s="143" t="str">
        <f t="shared" si="80"/>
        <v/>
      </c>
      <c r="AE200" s="143" t="str">
        <f t="shared" si="81"/>
        <v/>
      </c>
      <c r="AF200" s="143" t="str">
        <f t="shared" si="82"/>
        <v/>
      </c>
      <c r="AG200" s="143" t="str">
        <f t="shared" si="83"/>
        <v/>
      </c>
      <c r="AH200" s="143" t="str">
        <f>IF(AB200="","",VLOOKUP(AF200,Sheet11!E:F,2,0))</f>
        <v/>
      </c>
      <c r="AI200" s="295" t="str">
        <f>IF(AG200="拼单会员","5年",IF(AB200="","",VLOOKUP(AE200&amp;AH200,Sheet11!$J$3:$K$17,2)))</f>
        <v/>
      </c>
      <c r="AJ200" s="143" t="str">
        <f t="shared" si="84"/>
        <v/>
      </c>
      <c r="AK200" s="296" t="str">
        <f t="shared" si="85"/>
        <v/>
      </c>
      <c r="AL200" s="143" t="str">
        <f t="shared" si="86"/>
        <v/>
      </c>
      <c r="AM200" s="143" t="str">
        <f t="shared" si="87"/>
        <v/>
      </c>
      <c r="AN200" s="143" t="str">
        <f t="shared" si="88"/>
        <v/>
      </c>
      <c r="AO200" s="143" t="str">
        <f t="shared" si="89"/>
        <v/>
      </c>
      <c r="AP200" s="206" t="str">
        <f t="shared" si="90"/>
        <v/>
      </c>
      <c r="AQ200" s="206" t="str">
        <f>IF(SUMIF('7-市场业绩'!F:F,'3-收据记录表'!U200,'7-市场业绩'!I:I)&gt;0,"学习卡","老结算")</f>
        <v>老结算</v>
      </c>
      <c r="AR200" s="206" t="str">
        <f t="shared" si="91"/>
        <v/>
      </c>
      <c r="AS200" s="243" t="e">
        <f t="shared" si="92"/>
        <v>#VALUE!</v>
      </c>
      <c r="AT200" s="243" t="str">
        <f t="shared" si="93"/>
        <v/>
      </c>
      <c r="AU200" s="243" t="str">
        <f t="shared" si="94"/>
        <v/>
      </c>
      <c r="AV200" s="243" t="str">
        <f t="shared" si="95"/>
        <v>无</v>
      </c>
      <c r="AZ200" s="299">
        <v>42552</v>
      </c>
      <c r="BK200" s="118" t="s">
        <v>711</v>
      </c>
    </row>
    <row r="201" spans="1:63" ht="15" hidden="1" customHeight="1">
      <c r="A201" s="176"/>
      <c r="B201" s="176"/>
      <c r="C201" s="175"/>
      <c r="D201" s="176"/>
      <c r="E201" s="176"/>
      <c r="F201" s="184"/>
      <c r="G201" s="176"/>
      <c r="H201" s="176"/>
      <c r="I201" s="176"/>
      <c r="J201" s="176"/>
      <c r="K201" s="180"/>
      <c r="L201" s="176"/>
      <c r="M201" s="175"/>
      <c r="N201" s="175"/>
      <c r="O201" s="175"/>
      <c r="P201" s="176"/>
      <c r="Q201" s="175"/>
      <c r="R201" s="176"/>
      <c r="S201" s="176"/>
      <c r="T201" s="176"/>
      <c r="U201" s="291" t="str">
        <f t="shared" si="73"/>
        <v/>
      </c>
      <c r="V201" s="292">
        <f>IF(F201=0,0,SUMIFS('4-咨询师业绩明细表'!K:K,'4-咨询师业绩明细表'!E:E,E201,'4-咨询师业绩明细表'!C:C,B201))</f>
        <v>0</v>
      </c>
      <c r="W201" s="292" t="str">
        <f t="shared" si="74"/>
        <v/>
      </c>
      <c r="X201" s="305"/>
      <c r="Y201" s="323">
        <f t="shared" si="75"/>
        <v>0</v>
      </c>
      <c r="Z201" s="324">
        <f t="shared" si="76"/>
        <v>0</v>
      </c>
      <c r="AA201" s="293">
        <f t="shared" si="77"/>
        <v>0</v>
      </c>
      <c r="AB201" s="294" t="str">
        <f t="shared" si="78"/>
        <v/>
      </c>
      <c r="AC201" s="143" t="str">
        <f t="shared" si="79"/>
        <v/>
      </c>
      <c r="AD201" s="143" t="str">
        <f t="shared" si="80"/>
        <v/>
      </c>
      <c r="AE201" s="143" t="str">
        <f t="shared" si="81"/>
        <v/>
      </c>
      <c r="AF201" s="143" t="str">
        <f t="shared" si="82"/>
        <v/>
      </c>
      <c r="AG201" s="143" t="str">
        <f t="shared" si="83"/>
        <v/>
      </c>
      <c r="AH201" s="143" t="str">
        <f>IF(AB201="","",VLOOKUP(AF201,Sheet11!E:F,2,0))</f>
        <v/>
      </c>
      <c r="AI201" s="295" t="str">
        <f>IF(AG201="拼单会员","5年",IF(AB201="","",VLOOKUP(AE201&amp;AH201,Sheet11!$J$3:$K$17,2)))</f>
        <v/>
      </c>
      <c r="AJ201" s="143" t="str">
        <f t="shared" si="84"/>
        <v/>
      </c>
      <c r="AK201" s="296" t="str">
        <f t="shared" si="85"/>
        <v/>
      </c>
      <c r="AL201" s="143" t="str">
        <f t="shared" si="86"/>
        <v/>
      </c>
      <c r="AM201" s="143" t="str">
        <f t="shared" si="87"/>
        <v/>
      </c>
      <c r="AN201" s="143" t="str">
        <f t="shared" si="88"/>
        <v/>
      </c>
      <c r="AO201" s="143" t="str">
        <f t="shared" si="89"/>
        <v/>
      </c>
      <c r="AP201" s="206" t="str">
        <f t="shared" si="90"/>
        <v/>
      </c>
      <c r="AQ201" s="206" t="str">
        <f>IF(SUMIF('7-市场业绩'!F:F,'3-收据记录表'!U201,'7-市场业绩'!I:I)&gt;0,"学习卡","老结算")</f>
        <v>老结算</v>
      </c>
      <c r="AR201" s="206" t="str">
        <f t="shared" si="91"/>
        <v/>
      </c>
      <c r="AS201" s="243" t="e">
        <f t="shared" si="92"/>
        <v>#VALUE!</v>
      </c>
      <c r="AT201" s="243" t="str">
        <f t="shared" si="93"/>
        <v/>
      </c>
      <c r="AU201" s="243" t="str">
        <f t="shared" si="94"/>
        <v/>
      </c>
      <c r="AV201" s="243" t="str">
        <f t="shared" si="95"/>
        <v>无</v>
      </c>
      <c r="AZ201" s="299">
        <v>42552</v>
      </c>
      <c r="BK201" s="118" t="s">
        <v>624</v>
      </c>
    </row>
    <row r="202" spans="1:63" ht="15" hidden="1" customHeight="1">
      <c r="A202" s="176"/>
      <c r="B202" s="176"/>
      <c r="C202" s="175"/>
      <c r="D202" s="176"/>
      <c r="E202" s="176"/>
      <c r="F202" s="184"/>
      <c r="G202" s="176"/>
      <c r="H202" s="176"/>
      <c r="I202" s="176"/>
      <c r="J202" s="176"/>
      <c r="K202" s="180"/>
      <c r="L202" s="176"/>
      <c r="M202" s="175"/>
      <c r="N202" s="175"/>
      <c r="O202" s="175"/>
      <c r="P202" s="176"/>
      <c r="Q202" s="175"/>
      <c r="R202" s="176"/>
      <c r="S202" s="176"/>
      <c r="T202" s="176"/>
      <c r="U202" s="291" t="str">
        <f t="shared" si="73"/>
        <v/>
      </c>
      <c r="V202" s="292">
        <f>IF(F202=0,0,SUMIFS('4-咨询师业绩明细表'!K:K,'4-咨询师业绩明细表'!E:E,E202,'4-咨询师业绩明细表'!C:C,B202))</f>
        <v>0</v>
      </c>
      <c r="W202" s="292" t="str">
        <f t="shared" si="74"/>
        <v/>
      </c>
      <c r="X202" s="305"/>
      <c r="Y202" s="323">
        <f t="shared" si="75"/>
        <v>0</v>
      </c>
      <c r="Z202" s="324">
        <f t="shared" si="76"/>
        <v>0</v>
      </c>
      <c r="AA202" s="293">
        <f t="shared" si="77"/>
        <v>0</v>
      </c>
      <c r="AB202" s="294" t="str">
        <f t="shared" si="78"/>
        <v/>
      </c>
      <c r="AC202" s="143" t="str">
        <f t="shared" si="79"/>
        <v/>
      </c>
      <c r="AD202" s="143" t="str">
        <f t="shared" si="80"/>
        <v/>
      </c>
      <c r="AE202" s="143" t="str">
        <f t="shared" si="81"/>
        <v/>
      </c>
      <c r="AF202" s="143" t="str">
        <f t="shared" si="82"/>
        <v/>
      </c>
      <c r="AG202" s="143" t="str">
        <f t="shared" si="83"/>
        <v/>
      </c>
      <c r="AH202" s="143" t="str">
        <f>IF(AB202="","",VLOOKUP(AF202,Sheet11!E:F,2,0))</f>
        <v/>
      </c>
      <c r="AI202" s="295" t="str">
        <f>IF(AG202="拼单会员","5年",IF(AB202="","",VLOOKUP(AE202&amp;AH202,Sheet11!$J$3:$K$17,2)))</f>
        <v/>
      </c>
      <c r="AJ202" s="143" t="str">
        <f t="shared" si="84"/>
        <v/>
      </c>
      <c r="AK202" s="296" t="str">
        <f t="shared" si="85"/>
        <v/>
      </c>
      <c r="AL202" s="143" t="str">
        <f t="shared" si="86"/>
        <v/>
      </c>
      <c r="AM202" s="143" t="str">
        <f t="shared" si="87"/>
        <v/>
      </c>
      <c r="AN202" s="143" t="str">
        <f t="shared" si="88"/>
        <v/>
      </c>
      <c r="AO202" s="143" t="str">
        <f t="shared" si="89"/>
        <v/>
      </c>
      <c r="AP202" s="206" t="str">
        <f t="shared" si="90"/>
        <v/>
      </c>
      <c r="AQ202" s="206" t="str">
        <f>IF(SUMIF('7-市场业绩'!F:F,'3-收据记录表'!U202,'7-市场业绩'!I:I)&gt;0,"学习卡","老结算")</f>
        <v>老结算</v>
      </c>
      <c r="AR202" s="206" t="str">
        <f t="shared" si="91"/>
        <v/>
      </c>
      <c r="AS202" s="243" t="e">
        <f t="shared" si="92"/>
        <v>#VALUE!</v>
      </c>
      <c r="AT202" s="243" t="str">
        <f t="shared" si="93"/>
        <v/>
      </c>
      <c r="AU202" s="243" t="str">
        <f t="shared" si="94"/>
        <v/>
      </c>
      <c r="AV202" s="243" t="str">
        <f t="shared" si="95"/>
        <v>无</v>
      </c>
      <c r="AZ202" s="299">
        <v>42552</v>
      </c>
      <c r="BK202" s="118" t="s">
        <v>712</v>
      </c>
    </row>
    <row r="203" spans="1:63" ht="15" hidden="1" customHeight="1">
      <c r="A203" s="176"/>
      <c r="B203" s="176"/>
      <c r="C203" s="175"/>
      <c r="D203" s="176"/>
      <c r="E203" s="176"/>
      <c r="F203" s="184"/>
      <c r="G203" s="176"/>
      <c r="H203" s="176"/>
      <c r="I203" s="176"/>
      <c r="J203" s="176"/>
      <c r="K203" s="180"/>
      <c r="L203" s="176"/>
      <c r="M203" s="175"/>
      <c r="N203" s="175"/>
      <c r="O203" s="175"/>
      <c r="P203" s="176"/>
      <c r="Q203" s="175"/>
      <c r="R203" s="176"/>
      <c r="S203" s="176"/>
      <c r="T203" s="176"/>
      <c r="U203" s="291" t="str">
        <f t="shared" si="73"/>
        <v/>
      </c>
      <c r="V203" s="292">
        <f>IF(F203=0,0,SUMIFS('4-咨询师业绩明细表'!K:K,'4-咨询师业绩明细表'!E:E,E203,'4-咨询师业绩明细表'!C:C,B203))</f>
        <v>0</v>
      </c>
      <c r="W203" s="292" t="str">
        <f t="shared" si="74"/>
        <v/>
      </c>
      <c r="X203" s="305"/>
      <c r="Y203" s="323">
        <f t="shared" si="75"/>
        <v>0</v>
      </c>
      <c r="Z203" s="324">
        <f t="shared" si="76"/>
        <v>0</v>
      </c>
      <c r="AA203" s="293">
        <f t="shared" si="77"/>
        <v>0</v>
      </c>
      <c r="AB203" s="294" t="str">
        <f t="shared" si="78"/>
        <v/>
      </c>
      <c r="AC203" s="143" t="str">
        <f t="shared" si="79"/>
        <v/>
      </c>
      <c r="AD203" s="143" t="str">
        <f t="shared" si="80"/>
        <v/>
      </c>
      <c r="AE203" s="143" t="str">
        <f t="shared" si="81"/>
        <v/>
      </c>
      <c r="AF203" s="143" t="str">
        <f t="shared" si="82"/>
        <v/>
      </c>
      <c r="AG203" s="143" t="str">
        <f t="shared" si="83"/>
        <v/>
      </c>
      <c r="AH203" s="143" t="str">
        <f>IF(AB203="","",VLOOKUP(AF203,Sheet11!E:F,2,0))</f>
        <v/>
      </c>
      <c r="AI203" s="295" t="str">
        <f>IF(AG203="拼单会员","5年",IF(AB203="","",VLOOKUP(AE203&amp;AH203,Sheet11!$J$3:$K$17,2)))</f>
        <v/>
      </c>
      <c r="AJ203" s="143" t="str">
        <f t="shared" si="84"/>
        <v/>
      </c>
      <c r="AK203" s="296" t="str">
        <f t="shared" si="85"/>
        <v/>
      </c>
      <c r="AL203" s="143" t="str">
        <f t="shared" si="86"/>
        <v/>
      </c>
      <c r="AM203" s="143" t="str">
        <f t="shared" si="87"/>
        <v/>
      </c>
      <c r="AN203" s="143" t="str">
        <f t="shared" si="88"/>
        <v/>
      </c>
      <c r="AO203" s="143" t="str">
        <f t="shared" si="89"/>
        <v/>
      </c>
      <c r="AP203" s="206" t="str">
        <f t="shared" si="90"/>
        <v/>
      </c>
      <c r="AQ203" s="206" t="str">
        <f>IF(SUMIF('7-市场业绩'!F:F,'3-收据记录表'!U203,'7-市场业绩'!I:I)&gt;0,"学习卡","老结算")</f>
        <v>老结算</v>
      </c>
      <c r="AR203" s="206" t="str">
        <f t="shared" si="91"/>
        <v/>
      </c>
      <c r="AS203" s="243" t="e">
        <f t="shared" si="92"/>
        <v>#VALUE!</v>
      </c>
      <c r="AT203" s="243" t="str">
        <f t="shared" si="93"/>
        <v/>
      </c>
      <c r="AU203" s="243" t="str">
        <f t="shared" si="94"/>
        <v/>
      </c>
      <c r="AV203" s="243" t="str">
        <f t="shared" si="95"/>
        <v>无</v>
      </c>
      <c r="AZ203" s="299">
        <v>42552</v>
      </c>
      <c r="BK203" s="118" t="s">
        <v>713</v>
      </c>
    </row>
    <row r="204" spans="1:63" ht="15" hidden="1" customHeight="1">
      <c r="A204" s="176"/>
      <c r="B204" s="176"/>
      <c r="C204" s="175"/>
      <c r="D204" s="176"/>
      <c r="E204" s="176"/>
      <c r="F204" s="184"/>
      <c r="G204" s="176"/>
      <c r="H204" s="176"/>
      <c r="I204" s="176"/>
      <c r="J204" s="176"/>
      <c r="K204" s="180"/>
      <c r="L204" s="176"/>
      <c r="M204" s="175"/>
      <c r="N204" s="175"/>
      <c r="O204" s="175"/>
      <c r="P204" s="176"/>
      <c r="Q204" s="175"/>
      <c r="R204" s="176"/>
      <c r="S204" s="176"/>
      <c r="T204" s="176"/>
      <c r="U204" s="291" t="str">
        <f t="shared" si="73"/>
        <v/>
      </c>
      <c r="V204" s="292">
        <f>IF(F204=0,0,SUMIFS('4-咨询师业绩明细表'!K:K,'4-咨询师业绩明细表'!E:E,E204,'4-咨询师业绩明细表'!C:C,B204))</f>
        <v>0</v>
      </c>
      <c r="W204" s="292" t="str">
        <f t="shared" si="74"/>
        <v/>
      </c>
      <c r="X204" s="305"/>
      <c r="Y204" s="323">
        <f t="shared" si="75"/>
        <v>0</v>
      </c>
      <c r="Z204" s="324">
        <f t="shared" si="76"/>
        <v>0</v>
      </c>
      <c r="AA204" s="293">
        <f t="shared" si="77"/>
        <v>0</v>
      </c>
      <c r="AB204" s="294" t="str">
        <f t="shared" si="78"/>
        <v/>
      </c>
      <c r="AC204" s="143" t="str">
        <f t="shared" si="79"/>
        <v/>
      </c>
      <c r="AD204" s="143" t="str">
        <f t="shared" si="80"/>
        <v/>
      </c>
      <c r="AE204" s="143" t="str">
        <f t="shared" si="81"/>
        <v/>
      </c>
      <c r="AF204" s="143" t="str">
        <f t="shared" si="82"/>
        <v/>
      </c>
      <c r="AG204" s="143" t="str">
        <f t="shared" si="83"/>
        <v/>
      </c>
      <c r="AH204" s="143" t="str">
        <f>IF(AB204="","",VLOOKUP(AF204,Sheet11!E:F,2,0))</f>
        <v/>
      </c>
      <c r="AI204" s="295" t="str">
        <f>IF(AG204="拼单会员","5年",IF(AB204="","",VLOOKUP(AE204&amp;AH204,Sheet11!$J$3:$K$17,2)))</f>
        <v/>
      </c>
      <c r="AJ204" s="143" t="str">
        <f t="shared" si="84"/>
        <v/>
      </c>
      <c r="AK204" s="296" t="str">
        <f t="shared" si="85"/>
        <v/>
      </c>
      <c r="AL204" s="143" t="str">
        <f t="shared" si="86"/>
        <v/>
      </c>
      <c r="AM204" s="143" t="str">
        <f t="shared" si="87"/>
        <v/>
      </c>
      <c r="AN204" s="143" t="str">
        <f t="shared" si="88"/>
        <v/>
      </c>
      <c r="AO204" s="143" t="str">
        <f t="shared" si="89"/>
        <v/>
      </c>
      <c r="AP204" s="206" t="str">
        <f t="shared" si="90"/>
        <v/>
      </c>
      <c r="AQ204" s="206" t="str">
        <f>IF(SUMIF('7-市场业绩'!F:F,'3-收据记录表'!U204,'7-市场业绩'!I:I)&gt;0,"学习卡","老结算")</f>
        <v>老结算</v>
      </c>
      <c r="AR204" s="206" t="str">
        <f t="shared" si="91"/>
        <v/>
      </c>
      <c r="AS204" s="243" t="e">
        <f t="shared" si="92"/>
        <v>#VALUE!</v>
      </c>
      <c r="AT204" s="243" t="str">
        <f t="shared" si="93"/>
        <v/>
      </c>
      <c r="AU204" s="243" t="str">
        <f t="shared" si="94"/>
        <v/>
      </c>
      <c r="AV204" s="243" t="str">
        <f t="shared" si="95"/>
        <v>无</v>
      </c>
      <c r="AZ204" s="299">
        <v>42552</v>
      </c>
      <c r="BK204" s="118" t="s">
        <v>714</v>
      </c>
    </row>
    <row r="205" spans="1:63" ht="15" hidden="1" customHeight="1">
      <c r="A205" s="176"/>
      <c r="B205" s="176"/>
      <c r="C205" s="175"/>
      <c r="D205" s="176"/>
      <c r="E205" s="176"/>
      <c r="F205" s="184"/>
      <c r="G205" s="176"/>
      <c r="H205" s="176"/>
      <c r="I205" s="176"/>
      <c r="J205" s="176"/>
      <c r="K205" s="180"/>
      <c r="L205" s="176"/>
      <c r="M205" s="175"/>
      <c r="N205" s="175"/>
      <c r="O205" s="175"/>
      <c r="P205" s="176"/>
      <c r="Q205" s="175"/>
      <c r="R205" s="176"/>
      <c r="S205" s="176"/>
      <c r="T205" s="176"/>
      <c r="U205" s="291" t="str">
        <f t="shared" si="73"/>
        <v/>
      </c>
      <c r="V205" s="292">
        <f>IF(F205=0,0,SUMIFS('4-咨询师业绩明细表'!K:K,'4-咨询师业绩明细表'!E:E,E205,'4-咨询师业绩明细表'!C:C,B205))</f>
        <v>0</v>
      </c>
      <c r="W205" s="292" t="str">
        <f t="shared" si="74"/>
        <v/>
      </c>
      <c r="X205" s="305"/>
      <c r="Y205" s="323">
        <f t="shared" si="75"/>
        <v>0</v>
      </c>
      <c r="Z205" s="324">
        <f t="shared" si="76"/>
        <v>0</v>
      </c>
      <c r="AA205" s="293">
        <f t="shared" si="77"/>
        <v>0</v>
      </c>
      <c r="AB205" s="294" t="str">
        <f t="shared" si="78"/>
        <v/>
      </c>
      <c r="AC205" s="143" t="str">
        <f t="shared" si="79"/>
        <v/>
      </c>
      <c r="AD205" s="143" t="str">
        <f t="shared" si="80"/>
        <v/>
      </c>
      <c r="AE205" s="143" t="str">
        <f t="shared" si="81"/>
        <v/>
      </c>
      <c r="AF205" s="143" t="str">
        <f t="shared" si="82"/>
        <v/>
      </c>
      <c r="AG205" s="143" t="str">
        <f t="shared" si="83"/>
        <v/>
      </c>
      <c r="AH205" s="143" t="str">
        <f>IF(AB205="","",VLOOKUP(AF205,Sheet11!E:F,2,0))</f>
        <v/>
      </c>
      <c r="AI205" s="295" t="str">
        <f>IF(AG205="拼单会员","5年",IF(AB205="","",VLOOKUP(AE205&amp;AH205,Sheet11!$J$3:$K$17,2)))</f>
        <v/>
      </c>
      <c r="AJ205" s="143" t="str">
        <f t="shared" si="84"/>
        <v/>
      </c>
      <c r="AK205" s="296" t="str">
        <f t="shared" si="85"/>
        <v/>
      </c>
      <c r="AL205" s="143" t="str">
        <f t="shared" si="86"/>
        <v/>
      </c>
      <c r="AM205" s="143" t="str">
        <f t="shared" si="87"/>
        <v/>
      </c>
      <c r="AN205" s="143" t="str">
        <f t="shared" si="88"/>
        <v/>
      </c>
      <c r="AO205" s="143" t="str">
        <f t="shared" si="89"/>
        <v/>
      </c>
      <c r="AP205" s="206" t="str">
        <f t="shared" si="90"/>
        <v/>
      </c>
      <c r="AQ205" s="206" t="str">
        <f>IF(SUMIF('7-市场业绩'!F:F,'3-收据记录表'!U205,'7-市场业绩'!I:I)&gt;0,"学习卡","老结算")</f>
        <v>老结算</v>
      </c>
      <c r="AR205" s="206" t="str">
        <f t="shared" si="91"/>
        <v/>
      </c>
      <c r="AS205" s="243" t="e">
        <f t="shared" si="92"/>
        <v>#VALUE!</v>
      </c>
      <c r="AT205" s="243" t="str">
        <f t="shared" si="93"/>
        <v/>
      </c>
      <c r="AU205" s="243" t="str">
        <f t="shared" si="94"/>
        <v/>
      </c>
      <c r="AV205" s="243" t="str">
        <f t="shared" si="95"/>
        <v>无</v>
      </c>
      <c r="AZ205" s="299">
        <v>42552</v>
      </c>
      <c r="BK205" s="118" t="s">
        <v>715</v>
      </c>
    </row>
    <row r="206" spans="1:63" ht="15" hidden="1" customHeight="1">
      <c r="A206" s="176"/>
      <c r="B206" s="176"/>
      <c r="C206" s="175"/>
      <c r="D206" s="176"/>
      <c r="E206" s="176"/>
      <c r="F206" s="184"/>
      <c r="G206" s="176"/>
      <c r="H206" s="176"/>
      <c r="I206" s="176"/>
      <c r="J206" s="176"/>
      <c r="K206" s="180"/>
      <c r="L206" s="176"/>
      <c r="M206" s="175"/>
      <c r="N206" s="175"/>
      <c r="O206" s="175"/>
      <c r="P206" s="176"/>
      <c r="Q206" s="175"/>
      <c r="R206" s="176"/>
      <c r="S206" s="176"/>
      <c r="T206" s="176"/>
      <c r="U206" s="291" t="str">
        <f t="shared" si="73"/>
        <v/>
      </c>
      <c r="V206" s="292">
        <f>IF(F206=0,0,SUMIFS('4-咨询师业绩明细表'!K:K,'4-咨询师业绩明细表'!E:E,E206,'4-咨询师业绩明细表'!C:C,B206))</f>
        <v>0</v>
      </c>
      <c r="W206" s="292" t="str">
        <f t="shared" si="74"/>
        <v/>
      </c>
      <c r="X206" s="305"/>
      <c r="Y206" s="323">
        <f t="shared" si="75"/>
        <v>0</v>
      </c>
      <c r="Z206" s="324">
        <f t="shared" si="76"/>
        <v>0</v>
      </c>
      <c r="AA206" s="293">
        <f t="shared" si="77"/>
        <v>0</v>
      </c>
      <c r="AB206" s="294" t="str">
        <f t="shared" si="78"/>
        <v/>
      </c>
      <c r="AC206" s="143" t="str">
        <f t="shared" si="79"/>
        <v/>
      </c>
      <c r="AD206" s="143" t="str">
        <f t="shared" si="80"/>
        <v/>
      </c>
      <c r="AE206" s="143" t="str">
        <f t="shared" si="81"/>
        <v/>
      </c>
      <c r="AF206" s="143" t="str">
        <f t="shared" si="82"/>
        <v/>
      </c>
      <c r="AG206" s="143" t="str">
        <f t="shared" si="83"/>
        <v/>
      </c>
      <c r="AH206" s="143" t="str">
        <f>IF(AB206="","",VLOOKUP(AF206,Sheet11!E:F,2,0))</f>
        <v/>
      </c>
      <c r="AI206" s="295" t="str">
        <f>IF(AG206="拼单会员","5年",IF(AB206="","",VLOOKUP(AE206&amp;AH206,Sheet11!$J$3:$K$17,2)))</f>
        <v/>
      </c>
      <c r="AJ206" s="143" t="str">
        <f t="shared" si="84"/>
        <v/>
      </c>
      <c r="AK206" s="296" t="str">
        <f t="shared" si="85"/>
        <v/>
      </c>
      <c r="AL206" s="143" t="str">
        <f t="shared" si="86"/>
        <v/>
      </c>
      <c r="AM206" s="143" t="str">
        <f t="shared" si="87"/>
        <v/>
      </c>
      <c r="AN206" s="143" t="str">
        <f t="shared" si="88"/>
        <v/>
      </c>
      <c r="AO206" s="143" t="str">
        <f t="shared" si="89"/>
        <v/>
      </c>
      <c r="AP206" s="206" t="str">
        <f t="shared" si="90"/>
        <v/>
      </c>
      <c r="AQ206" s="206" t="str">
        <f>IF(SUMIF('7-市场业绩'!F:F,'3-收据记录表'!U206,'7-市场业绩'!I:I)&gt;0,"学习卡","老结算")</f>
        <v>老结算</v>
      </c>
      <c r="AR206" s="206" t="str">
        <f t="shared" si="91"/>
        <v/>
      </c>
      <c r="AS206" s="243" t="e">
        <f t="shared" si="92"/>
        <v>#VALUE!</v>
      </c>
      <c r="AT206" s="243" t="str">
        <f t="shared" si="93"/>
        <v/>
      </c>
      <c r="AU206" s="243" t="str">
        <f t="shared" si="94"/>
        <v/>
      </c>
      <c r="AV206" s="243" t="str">
        <f t="shared" si="95"/>
        <v>无</v>
      </c>
      <c r="AZ206" s="299">
        <v>42552</v>
      </c>
      <c r="BK206" s="118" t="s">
        <v>716</v>
      </c>
    </row>
    <row r="207" spans="1:63" ht="15" hidden="1" customHeight="1">
      <c r="A207" s="176"/>
      <c r="B207" s="176"/>
      <c r="C207" s="175"/>
      <c r="D207" s="176"/>
      <c r="E207" s="176"/>
      <c r="F207" s="184"/>
      <c r="G207" s="176"/>
      <c r="H207" s="176"/>
      <c r="I207" s="176"/>
      <c r="J207" s="176"/>
      <c r="K207" s="180"/>
      <c r="L207" s="176"/>
      <c r="M207" s="175"/>
      <c r="N207" s="175"/>
      <c r="O207" s="175"/>
      <c r="P207" s="176"/>
      <c r="Q207" s="175"/>
      <c r="R207" s="176"/>
      <c r="S207" s="176"/>
      <c r="T207" s="176"/>
      <c r="U207" s="291" t="str">
        <f t="shared" si="73"/>
        <v/>
      </c>
      <c r="V207" s="292">
        <f>IF(F207=0,0,SUMIFS('4-咨询师业绩明细表'!K:K,'4-咨询师业绩明细表'!E:E,E207,'4-咨询师业绩明细表'!C:C,B207))</f>
        <v>0</v>
      </c>
      <c r="W207" s="292" t="str">
        <f t="shared" si="74"/>
        <v/>
      </c>
      <c r="X207" s="305"/>
      <c r="Y207" s="323">
        <f t="shared" si="75"/>
        <v>0</v>
      </c>
      <c r="Z207" s="324">
        <f t="shared" si="76"/>
        <v>0</v>
      </c>
      <c r="AA207" s="293">
        <f t="shared" si="77"/>
        <v>0</v>
      </c>
      <c r="AB207" s="294" t="str">
        <f t="shared" si="78"/>
        <v/>
      </c>
      <c r="AC207" s="143" t="str">
        <f t="shared" si="79"/>
        <v/>
      </c>
      <c r="AD207" s="143" t="str">
        <f t="shared" si="80"/>
        <v/>
      </c>
      <c r="AE207" s="143" t="str">
        <f t="shared" si="81"/>
        <v/>
      </c>
      <c r="AF207" s="143" t="str">
        <f t="shared" si="82"/>
        <v/>
      </c>
      <c r="AG207" s="143" t="str">
        <f t="shared" si="83"/>
        <v/>
      </c>
      <c r="AH207" s="143" t="str">
        <f>IF(AB207="","",VLOOKUP(AF207,Sheet11!E:F,2,0))</f>
        <v/>
      </c>
      <c r="AI207" s="295" t="str">
        <f>IF(AG207="拼单会员","5年",IF(AB207="","",VLOOKUP(AE207&amp;AH207,Sheet11!$J$3:$K$17,2)))</f>
        <v/>
      </c>
      <c r="AJ207" s="143" t="str">
        <f t="shared" si="84"/>
        <v/>
      </c>
      <c r="AK207" s="296" t="str">
        <f t="shared" si="85"/>
        <v/>
      </c>
      <c r="AL207" s="143" t="str">
        <f t="shared" si="86"/>
        <v/>
      </c>
      <c r="AM207" s="143" t="str">
        <f t="shared" si="87"/>
        <v/>
      </c>
      <c r="AN207" s="143" t="str">
        <f t="shared" si="88"/>
        <v/>
      </c>
      <c r="AO207" s="143" t="str">
        <f t="shared" si="89"/>
        <v/>
      </c>
      <c r="AP207" s="206" t="str">
        <f t="shared" si="90"/>
        <v/>
      </c>
      <c r="AQ207" s="206" t="str">
        <f>IF(SUMIF('7-市场业绩'!F:F,'3-收据记录表'!U207,'7-市场业绩'!I:I)&gt;0,"学习卡","老结算")</f>
        <v>老结算</v>
      </c>
      <c r="AR207" s="206" t="str">
        <f t="shared" si="91"/>
        <v/>
      </c>
      <c r="AS207" s="243" t="e">
        <f t="shared" si="92"/>
        <v>#VALUE!</v>
      </c>
      <c r="AT207" s="243" t="str">
        <f t="shared" si="93"/>
        <v/>
      </c>
      <c r="AU207" s="243" t="str">
        <f t="shared" si="94"/>
        <v/>
      </c>
      <c r="AV207" s="243" t="str">
        <f t="shared" si="95"/>
        <v>无</v>
      </c>
      <c r="AZ207" s="299">
        <v>42552</v>
      </c>
      <c r="BK207" s="118" t="s">
        <v>717</v>
      </c>
    </row>
    <row r="208" spans="1:63" ht="15" hidden="1" customHeight="1">
      <c r="A208" s="176"/>
      <c r="B208" s="176"/>
      <c r="C208" s="175"/>
      <c r="D208" s="176"/>
      <c r="E208" s="176"/>
      <c r="F208" s="184"/>
      <c r="G208" s="176"/>
      <c r="H208" s="176"/>
      <c r="I208" s="176"/>
      <c r="J208" s="176"/>
      <c r="K208" s="180"/>
      <c r="L208" s="176"/>
      <c r="M208" s="175"/>
      <c r="N208" s="175"/>
      <c r="O208" s="175"/>
      <c r="P208" s="176"/>
      <c r="Q208" s="175"/>
      <c r="R208" s="176"/>
      <c r="S208" s="176"/>
      <c r="T208" s="176"/>
      <c r="U208" s="291" t="str">
        <f t="shared" si="73"/>
        <v/>
      </c>
      <c r="V208" s="292">
        <f>IF(F208=0,0,SUMIFS('4-咨询师业绩明细表'!K:K,'4-咨询师业绩明细表'!E:E,E208,'4-咨询师业绩明细表'!C:C,B208))</f>
        <v>0</v>
      </c>
      <c r="W208" s="292" t="str">
        <f t="shared" si="74"/>
        <v/>
      </c>
      <c r="X208" s="305"/>
      <c r="Y208" s="323">
        <f t="shared" si="75"/>
        <v>0</v>
      </c>
      <c r="Z208" s="324">
        <f t="shared" si="76"/>
        <v>0</v>
      </c>
      <c r="AA208" s="293">
        <f t="shared" si="77"/>
        <v>0</v>
      </c>
      <c r="AB208" s="294" t="str">
        <f t="shared" si="78"/>
        <v/>
      </c>
      <c r="AC208" s="143" t="str">
        <f t="shared" si="79"/>
        <v/>
      </c>
      <c r="AD208" s="143" t="str">
        <f t="shared" si="80"/>
        <v/>
      </c>
      <c r="AE208" s="143" t="str">
        <f t="shared" si="81"/>
        <v/>
      </c>
      <c r="AF208" s="143" t="str">
        <f t="shared" si="82"/>
        <v/>
      </c>
      <c r="AG208" s="143" t="str">
        <f t="shared" si="83"/>
        <v/>
      </c>
      <c r="AH208" s="143" t="str">
        <f>IF(AB208="","",VLOOKUP(AF208,Sheet11!E:F,2,0))</f>
        <v/>
      </c>
      <c r="AI208" s="295" t="str">
        <f>IF(AG208="拼单会员","5年",IF(AB208="","",VLOOKUP(AE208&amp;AH208,Sheet11!$J$3:$K$17,2)))</f>
        <v/>
      </c>
      <c r="AJ208" s="143" t="str">
        <f t="shared" si="84"/>
        <v/>
      </c>
      <c r="AK208" s="296" t="str">
        <f t="shared" si="85"/>
        <v/>
      </c>
      <c r="AL208" s="143" t="str">
        <f t="shared" si="86"/>
        <v/>
      </c>
      <c r="AM208" s="143" t="str">
        <f t="shared" si="87"/>
        <v/>
      </c>
      <c r="AN208" s="143" t="str">
        <f t="shared" si="88"/>
        <v/>
      </c>
      <c r="AO208" s="143" t="str">
        <f t="shared" si="89"/>
        <v/>
      </c>
      <c r="AP208" s="206" t="str">
        <f t="shared" si="90"/>
        <v/>
      </c>
      <c r="AQ208" s="206" t="str">
        <f>IF(SUMIF('7-市场业绩'!F:F,'3-收据记录表'!U208,'7-市场业绩'!I:I)&gt;0,"学习卡","老结算")</f>
        <v>老结算</v>
      </c>
      <c r="AR208" s="206" t="str">
        <f t="shared" si="91"/>
        <v/>
      </c>
      <c r="AS208" s="243" t="e">
        <f t="shared" si="92"/>
        <v>#VALUE!</v>
      </c>
      <c r="AT208" s="243" t="str">
        <f t="shared" si="93"/>
        <v/>
      </c>
      <c r="AU208" s="243" t="str">
        <f t="shared" si="94"/>
        <v/>
      </c>
      <c r="AV208" s="243" t="str">
        <f t="shared" si="95"/>
        <v>无</v>
      </c>
      <c r="AZ208" s="299">
        <v>42552</v>
      </c>
      <c r="BK208" s="118" t="s">
        <v>718</v>
      </c>
    </row>
    <row r="209" spans="1:63" ht="15" hidden="1" customHeight="1">
      <c r="A209" s="176"/>
      <c r="B209" s="176"/>
      <c r="C209" s="175"/>
      <c r="D209" s="176"/>
      <c r="E209" s="176"/>
      <c r="F209" s="184"/>
      <c r="G209" s="176"/>
      <c r="H209" s="176"/>
      <c r="I209" s="176"/>
      <c r="J209" s="176"/>
      <c r="K209" s="180"/>
      <c r="L209" s="176"/>
      <c r="M209" s="175"/>
      <c r="N209" s="175"/>
      <c r="O209" s="175"/>
      <c r="P209" s="176"/>
      <c r="Q209" s="175"/>
      <c r="R209" s="176"/>
      <c r="S209" s="176"/>
      <c r="T209" s="176"/>
      <c r="U209" s="291" t="str">
        <f t="shared" si="73"/>
        <v/>
      </c>
      <c r="V209" s="292">
        <f>IF(F209=0,0,SUMIFS('4-咨询师业绩明细表'!K:K,'4-咨询师业绩明细表'!E:E,E209,'4-咨询师业绩明细表'!C:C,B209))</f>
        <v>0</v>
      </c>
      <c r="W209" s="292" t="str">
        <f t="shared" si="74"/>
        <v/>
      </c>
      <c r="X209" s="305"/>
      <c r="Y209" s="323">
        <f t="shared" si="75"/>
        <v>0</v>
      </c>
      <c r="Z209" s="324">
        <f t="shared" si="76"/>
        <v>0</v>
      </c>
      <c r="AA209" s="293">
        <f t="shared" si="77"/>
        <v>0</v>
      </c>
      <c r="AB209" s="294" t="str">
        <f t="shared" si="78"/>
        <v/>
      </c>
      <c r="AC209" s="143" t="str">
        <f t="shared" si="79"/>
        <v/>
      </c>
      <c r="AD209" s="143" t="str">
        <f t="shared" si="80"/>
        <v/>
      </c>
      <c r="AE209" s="143" t="str">
        <f t="shared" si="81"/>
        <v/>
      </c>
      <c r="AF209" s="143" t="str">
        <f t="shared" si="82"/>
        <v/>
      </c>
      <c r="AG209" s="143" t="str">
        <f t="shared" si="83"/>
        <v/>
      </c>
      <c r="AH209" s="143" t="str">
        <f>IF(AB209="","",VLOOKUP(AF209,Sheet11!E:F,2,0))</f>
        <v/>
      </c>
      <c r="AI209" s="295" t="str">
        <f>IF(AG209="拼单会员","5年",IF(AB209="","",VLOOKUP(AE209&amp;AH209,Sheet11!$J$3:$K$17,2)))</f>
        <v/>
      </c>
      <c r="AJ209" s="143" t="str">
        <f t="shared" si="84"/>
        <v/>
      </c>
      <c r="AK209" s="296" t="str">
        <f t="shared" si="85"/>
        <v/>
      </c>
      <c r="AL209" s="143" t="str">
        <f t="shared" si="86"/>
        <v/>
      </c>
      <c r="AM209" s="143" t="str">
        <f t="shared" si="87"/>
        <v/>
      </c>
      <c r="AN209" s="143" t="str">
        <f t="shared" si="88"/>
        <v/>
      </c>
      <c r="AO209" s="143" t="str">
        <f t="shared" si="89"/>
        <v/>
      </c>
      <c r="AP209" s="206" t="str">
        <f t="shared" si="90"/>
        <v/>
      </c>
      <c r="AQ209" s="206" t="str">
        <f>IF(SUMIF('7-市场业绩'!F:F,'3-收据记录表'!U209,'7-市场业绩'!I:I)&gt;0,"学习卡","老结算")</f>
        <v>老结算</v>
      </c>
      <c r="AR209" s="206" t="str">
        <f t="shared" si="91"/>
        <v/>
      </c>
      <c r="AS209" s="243" t="e">
        <f t="shared" si="92"/>
        <v>#VALUE!</v>
      </c>
      <c r="AT209" s="243" t="str">
        <f t="shared" si="93"/>
        <v/>
      </c>
      <c r="AU209" s="243" t="str">
        <f t="shared" si="94"/>
        <v/>
      </c>
      <c r="AV209" s="243" t="str">
        <f t="shared" si="95"/>
        <v>无</v>
      </c>
      <c r="AZ209" s="299">
        <v>42552</v>
      </c>
      <c r="BK209" s="118" t="s">
        <v>719</v>
      </c>
    </row>
    <row r="210" spans="1:63" ht="15" hidden="1" customHeight="1">
      <c r="A210" s="176"/>
      <c r="B210" s="176"/>
      <c r="C210" s="175"/>
      <c r="D210" s="176"/>
      <c r="E210" s="176"/>
      <c r="F210" s="184"/>
      <c r="G210" s="176"/>
      <c r="H210" s="176"/>
      <c r="I210" s="176"/>
      <c r="J210" s="176"/>
      <c r="K210" s="180"/>
      <c r="L210" s="176"/>
      <c r="M210" s="175"/>
      <c r="N210" s="175"/>
      <c r="O210" s="175"/>
      <c r="P210" s="176"/>
      <c r="Q210" s="175"/>
      <c r="R210" s="176"/>
      <c r="S210" s="176"/>
      <c r="T210" s="176"/>
      <c r="U210" s="291" t="str">
        <f t="shared" si="73"/>
        <v/>
      </c>
      <c r="V210" s="292">
        <f>IF(F210=0,0,SUMIFS('4-咨询师业绩明细表'!K:K,'4-咨询师业绩明细表'!E:E,E210,'4-咨询师业绩明细表'!C:C,B210))</f>
        <v>0</v>
      </c>
      <c r="W210" s="292" t="str">
        <f t="shared" si="74"/>
        <v/>
      </c>
      <c r="X210" s="305"/>
      <c r="Y210" s="323">
        <f t="shared" si="75"/>
        <v>0</v>
      </c>
      <c r="Z210" s="324">
        <f t="shared" si="76"/>
        <v>0</v>
      </c>
      <c r="AA210" s="293">
        <f t="shared" si="77"/>
        <v>0</v>
      </c>
      <c r="AB210" s="294" t="str">
        <f t="shared" si="78"/>
        <v/>
      </c>
      <c r="AC210" s="143" t="str">
        <f t="shared" si="79"/>
        <v/>
      </c>
      <c r="AD210" s="143" t="str">
        <f t="shared" si="80"/>
        <v/>
      </c>
      <c r="AE210" s="143" t="str">
        <f t="shared" si="81"/>
        <v/>
      </c>
      <c r="AF210" s="143" t="str">
        <f t="shared" si="82"/>
        <v/>
      </c>
      <c r="AG210" s="143" t="str">
        <f t="shared" si="83"/>
        <v/>
      </c>
      <c r="AH210" s="143" t="str">
        <f>IF(AB210="","",VLOOKUP(AF210,Sheet11!E:F,2,0))</f>
        <v/>
      </c>
      <c r="AI210" s="295" t="str">
        <f>IF(AG210="拼单会员","5年",IF(AB210="","",VLOOKUP(AE210&amp;AH210,Sheet11!$J$3:$K$17,2)))</f>
        <v/>
      </c>
      <c r="AJ210" s="143" t="str">
        <f t="shared" si="84"/>
        <v/>
      </c>
      <c r="AK210" s="296" t="str">
        <f t="shared" si="85"/>
        <v/>
      </c>
      <c r="AL210" s="143" t="str">
        <f t="shared" si="86"/>
        <v/>
      </c>
      <c r="AM210" s="143" t="str">
        <f t="shared" si="87"/>
        <v/>
      </c>
      <c r="AN210" s="143" t="str">
        <f t="shared" si="88"/>
        <v/>
      </c>
      <c r="AO210" s="143" t="str">
        <f t="shared" si="89"/>
        <v/>
      </c>
      <c r="AP210" s="206" t="str">
        <f t="shared" si="90"/>
        <v/>
      </c>
      <c r="AQ210" s="206" t="str">
        <f>IF(SUMIF('7-市场业绩'!F:F,'3-收据记录表'!U210,'7-市场业绩'!I:I)&gt;0,"学习卡","老结算")</f>
        <v>老结算</v>
      </c>
      <c r="AR210" s="206" t="str">
        <f t="shared" si="91"/>
        <v/>
      </c>
      <c r="AS210" s="243" t="e">
        <f t="shared" si="92"/>
        <v>#VALUE!</v>
      </c>
      <c r="AT210" s="243" t="str">
        <f t="shared" si="93"/>
        <v/>
      </c>
      <c r="AU210" s="243" t="str">
        <f t="shared" si="94"/>
        <v/>
      </c>
      <c r="AV210" s="243" t="str">
        <f t="shared" si="95"/>
        <v>无</v>
      </c>
      <c r="AZ210" s="299">
        <v>42552</v>
      </c>
      <c r="BK210" s="118" t="s">
        <v>720</v>
      </c>
    </row>
    <row r="211" spans="1:63" ht="15" hidden="1" customHeight="1">
      <c r="A211" s="176"/>
      <c r="B211" s="176"/>
      <c r="C211" s="175"/>
      <c r="D211" s="176"/>
      <c r="E211" s="176"/>
      <c r="F211" s="184"/>
      <c r="G211" s="176"/>
      <c r="H211" s="176"/>
      <c r="I211" s="176"/>
      <c r="J211" s="176"/>
      <c r="K211" s="180"/>
      <c r="L211" s="176"/>
      <c r="M211" s="175"/>
      <c r="N211" s="175"/>
      <c r="O211" s="175"/>
      <c r="P211" s="176"/>
      <c r="Q211" s="175"/>
      <c r="R211" s="176"/>
      <c r="S211" s="176"/>
      <c r="T211" s="176"/>
      <c r="U211" s="291" t="str">
        <f t="shared" si="73"/>
        <v/>
      </c>
      <c r="V211" s="292">
        <f>IF(F211=0,0,SUMIFS('4-咨询师业绩明细表'!K:K,'4-咨询师业绩明细表'!E:E,E211,'4-咨询师业绩明细表'!C:C,B211))</f>
        <v>0</v>
      </c>
      <c r="W211" s="292" t="str">
        <f t="shared" si="74"/>
        <v/>
      </c>
      <c r="X211" s="305"/>
      <c r="Y211" s="323">
        <f t="shared" si="75"/>
        <v>0</v>
      </c>
      <c r="Z211" s="324">
        <f t="shared" si="76"/>
        <v>0</v>
      </c>
      <c r="AA211" s="293">
        <f t="shared" si="77"/>
        <v>0</v>
      </c>
      <c r="AB211" s="294" t="str">
        <f t="shared" si="78"/>
        <v/>
      </c>
      <c r="AC211" s="143" t="str">
        <f t="shared" si="79"/>
        <v/>
      </c>
      <c r="AD211" s="143" t="str">
        <f t="shared" si="80"/>
        <v/>
      </c>
      <c r="AE211" s="143" t="str">
        <f t="shared" si="81"/>
        <v/>
      </c>
      <c r="AF211" s="143" t="str">
        <f t="shared" si="82"/>
        <v/>
      </c>
      <c r="AG211" s="143" t="str">
        <f t="shared" si="83"/>
        <v/>
      </c>
      <c r="AH211" s="143" t="str">
        <f>IF(AB211="","",VLOOKUP(AF211,Sheet11!E:F,2,0))</f>
        <v/>
      </c>
      <c r="AI211" s="295" t="str">
        <f>IF(AG211="拼单会员","5年",IF(AB211="","",VLOOKUP(AE211&amp;AH211,Sheet11!$J$3:$K$17,2)))</f>
        <v/>
      </c>
      <c r="AJ211" s="143" t="str">
        <f t="shared" si="84"/>
        <v/>
      </c>
      <c r="AK211" s="296" t="str">
        <f t="shared" si="85"/>
        <v/>
      </c>
      <c r="AL211" s="143" t="str">
        <f t="shared" si="86"/>
        <v/>
      </c>
      <c r="AM211" s="143" t="str">
        <f t="shared" si="87"/>
        <v/>
      </c>
      <c r="AN211" s="143" t="str">
        <f t="shared" si="88"/>
        <v/>
      </c>
      <c r="AO211" s="143" t="str">
        <f t="shared" si="89"/>
        <v/>
      </c>
      <c r="AP211" s="206" t="str">
        <f t="shared" si="90"/>
        <v/>
      </c>
      <c r="AQ211" s="206" t="str">
        <f>IF(SUMIF('7-市场业绩'!F:F,'3-收据记录表'!U211,'7-市场业绩'!I:I)&gt;0,"学习卡","老结算")</f>
        <v>老结算</v>
      </c>
      <c r="AR211" s="206" t="str">
        <f t="shared" si="91"/>
        <v/>
      </c>
      <c r="AS211" s="243" t="e">
        <f t="shared" si="92"/>
        <v>#VALUE!</v>
      </c>
      <c r="AT211" s="243" t="str">
        <f t="shared" si="93"/>
        <v/>
      </c>
      <c r="AU211" s="243" t="str">
        <f t="shared" si="94"/>
        <v/>
      </c>
      <c r="AV211" s="243" t="str">
        <f t="shared" si="95"/>
        <v>无</v>
      </c>
      <c r="AZ211" s="299">
        <v>42552</v>
      </c>
      <c r="BK211" s="118" t="s">
        <v>567</v>
      </c>
    </row>
    <row r="212" spans="1:63" ht="15" hidden="1" customHeight="1">
      <c r="A212" s="176"/>
      <c r="B212" s="176"/>
      <c r="C212" s="175"/>
      <c r="D212" s="176"/>
      <c r="E212" s="176"/>
      <c r="F212" s="184"/>
      <c r="G212" s="176"/>
      <c r="H212" s="176"/>
      <c r="I212" s="176"/>
      <c r="J212" s="176"/>
      <c r="K212" s="180"/>
      <c r="L212" s="176"/>
      <c r="M212" s="175"/>
      <c r="N212" s="175"/>
      <c r="O212" s="175"/>
      <c r="P212" s="176"/>
      <c r="Q212" s="175"/>
      <c r="R212" s="176"/>
      <c r="S212" s="176"/>
      <c r="T212" s="176"/>
      <c r="U212" s="291" t="str">
        <f t="shared" si="73"/>
        <v/>
      </c>
      <c r="V212" s="292">
        <f>IF(F212=0,0,SUMIFS('4-咨询师业绩明细表'!K:K,'4-咨询师业绩明细表'!E:E,E212,'4-咨询师业绩明细表'!C:C,B212))</f>
        <v>0</v>
      </c>
      <c r="W212" s="292" t="str">
        <f t="shared" si="74"/>
        <v/>
      </c>
      <c r="X212" s="305"/>
      <c r="Y212" s="323">
        <f t="shared" si="75"/>
        <v>0</v>
      </c>
      <c r="Z212" s="324">
        <f t="shared" si="76"/>
        <v>0</v>
      </c>
      <c r="AA212" s="293">
        <f t="shared" si="77"/>
        <v>0</v>
      </c>
      <c r="AB212" s="294" t="str">
        <f t="shared" si="78"/>
        <v/>
      </c>
      <c r="AC212" s="143" t="str">
        <f t="shared" si="79"/>
        <v/>
      </c>
      <c r="AD212" s="143" t="str">
        <f t="shared" si="80"/>
        <v/>
      </c>
      <c r="AE212" s="143" t="str">
        <f t="shared" si="81"/>
        <v/>
      </c>
      <c r="AF212" s="143" t="str">
        <f t="shared" si="82"/>
        <v/>
      </c>
      <c r="AG212" s="143" t="str">
        <f t="shared" si="83"/>
        <v/>
      </c>
      <c r="AH212" s="143" t="str">
        <f>IF(AB212="","",VLOOKUP(AF212,Sheet11!E:F,2,0))</f>
        <v/>
      </c>
      <c r="AI212" s="295" t="str">
        <f>IF(AG212="拼单会员","5年",IF(AB212="","",VLOOKUP(AE212&amp;AH212,Sheet11!$J$3:$K$17,2)))</f>
        <v/>
      </c>
      <c r="AJ212" s="143" t="str">
        <f t="shared" si="84"/>
        <v/>
      </c>
      <c r="AK212" s="296" t="str">
        <f t="shared" si="85"/>
        <v/>
      </c>
      <c r="AL212" s="143" t="str">
        <f t="shared" si="86"/>
        <v/>
      </c>
      <c r="AM212" s="143" t="str">
        <f t="shared" si="87"/>
        <v/>
      </c>
      <c r="AN212" s="143" t="str">
        <f t="shared" si="88"/>
        <v/>
      </c>
      <c r="AO212" s="143" t="str">
        <f t="shared" si="89"/>
        <v/>
      </c>
      <c r="AP212" s="206" t="str">
        <f t="shared" si="90"/>
        <v/>
      </c>
      <c r="AQ212" s="206" t="str">
        <f>IF(SUMIF('7-市场业绩'!F:F,'3-收据记录表'!U212,'7-市场业绩'!I:I)&gt;0,"学习卡","老结算")</f>
        <v>老结算</v>
      </c>
      <c r="AR212" s="206" t="str">
        <f t="shared" si="91"/>
        <v/>
      </c>
      <c r="AS212" s="243" t="e">
        <f t="shared" si="92"/>
        <v>#VALUE!</v>
      </c>
      <c r="AT212" s="243" t="str">
        <f t="shared" si="93"/>
        <v/>
      </c>
      <c r="AU212" s="243" t="str">
        <f t="shared" si="94"/>
        <v/>
      </c>
      <c r="AV212" s="243" t="str">
        <f t="shared" si="95"/>
        <v>无</v>
      </c>
      <c r="AZ212" s="299">
        <v>42552</v>
      </c>
      <c r="BK212" s="118" t="s">
        <v>721</v>
      </c>
    </row>
    <row r="213" spans="1:63" ht="15" hidden="1" customHeight="1">
      <c r="A213" s="176"/>
      <c r="B213" s="176"/>
      <c r="C213" s="175"/>
      <c r="D213" s="176"/>
      <c r="E213" s="176"/>
      <c r="F213" s="184"/>
      <c r="G213" s="176"/>
      <c r="H213" s="176"/>
      <c r="I213" s="176"/>
      <c r="J213" s="176"/>
      <c r="K213" s="180"/>
      <c r="L213" s="176"/>
      <c r="M213" s="175"/>
      <c r="N213" s="175"/>
      <c r="O213" s="175"/>
      <c r="P213" s="176"/>
      <c r="Q213" s="175"/>
      <c r="R213" s="176"/>
      <c r="S213" s="176"/>
      <c r="T213" s="176"/>
      <c r="U213" s="291" t="str">
        <f t="shared" si="73"/>
        <v/>
      </c>
      <c r="V213" s="292">
        <f>IF(F213=0,0,SUMIFS('4-咨询师业绩明细表'!K:K,'4-咨询师业绩明细表'!E:E,E213,'4-咨询师业绩明细表'!C:C,B213))</f>
        <v>0</v>
      </c>
      <c r="W213" s="292" t="str">
        <f t="shared" si="74"/>
        <v/>
      </c>
      <c r="X213" s="305"/>
      <c r="Y213" s="323">
        <f t="shared" si="75"/>
        <v>0</v>
      </c>
      <c r="Z213" s="324">
        <f t="shared" si="76"/>
        <v>0</v>
      </c>
      <c r="AA213" s="293">
        <f t="shared" si="77"/>
        <v>0</v>
      </c>
      <c r="AB213" s="294" t="str">
        <f t="shared" si="78"/>
        <v/>
      </c>
      <c r="AC213" s="143" t="str">
        <f t="shared" si="79"/>
        <v/>
      </c>
      <c r="AD213" s="143" t="str">
        <f t="shared" si="80"/>
        <v/>
      </c>
      <c r="AE213" s="143" t="str">
        <f t="shared" si="81"/>
        <v/>
      </c>
      <c r="AF213" s="143" t="str">
        <f t="shared" si="82"/>
        <v/>
      </c>
      <c r="AG213" s="143" t="str">
        <f t="shared" si="83"/>
        <v/>
      </c>
      <c r="AH213" s="143" t="str">
        <f>IF(AB213="","",VLOOKUP(AF213,Sheet11!E:F,2,0))</f>
        <v/>
      </c>
      <c r="AI213" s="295" t="str">
        <f>IF(AG213="拼单会员","5年",IF(AB213="","",VLOOKUP(AE213&amp;AH213,Sheet11!$J$3:$K$17,2)))</f>
        <v/>
      </c>
      <c r="AJ213" s="143" t="str">
        <f t="shared" si="84"/>
        <v/>
      </c>
      <c r="AK213" s="296" t="str">
        <f t="shared" si="85"/>
        <v/>
      </c>
      <c r="AL213" s="143" t="str">
        <f t="shared" si="86"/>
        <v/>
      </c>
      <c r="AM213" s="143" t="str">
        <f t="shared" si="87"/>
        <v/>
      </c>
      <c r="AN213" s="143" t="str">
        <f t="shared" si="88"/>
        <v/>
      </c>
      <c r="AO213" s="143" t="str">
        <f t="shared" si="89"/>
        <v/>
      </c>
      <c r="AP213" s="206" t="str">
        <f t="shared" si="90"/>
        <v/>
      </c>
      <c r="AQ213" s="206" t="str">
        <f>IF(SUMIF('7-市场业绩'!F:F,'3-收据记录表'!U213,'7-市场业绩'!I:I)&gt;0,"学习卡","老结算")</f>
        <v>老结算</v>
      </c>
      <c r="AR213" s="206" t="str">
        <f t="shared" si="91"/>
        <v/>
      </c>
      <c r="AS213" s="243" t="e">
        <f t="shared" si="92"/>
        <v>#VALUE!</v>
      </c>
      <c r="AT213" s="243" t="str">
        <f t="shared" si="93"/>
        <v/>
      </c>
      <c r="AU213" s="243" t="str">
        <f t="shared" si="94"/>
        <v/>
      </c>
      <c r="AV213" s="243" t="str">
        <f t="shared" si="95"/>
        <v>无</v>
      </c>
      <c r="AZ213" s="299">
        <v>42552</v>
      </c>
      <c r="BK213" s="118" t="s">
        <v>567</v>
      </c>
    </row>
    <row r="214" spans="1:63" ht="15" hidden="1" customHeight="1">
      <c r="A214" s="176"/>
      <c r="B214" s="176"/>
      <c r="C214" s="175"/>
      <c r="D214" s="176"/>
      <c r="E214" s="176"/>
      <c r="F214" s="184"/>
      <c r="G214" s="176"/>
      <c r="H214" s="176"/>
      <c r="I214" s="176"/>
      <c r="J214" s="176"/>
      <c r="K214" s="180"/>
      <c r="L214" s="176"/>
      <c r="M214" s="175"/>
      <c r="N214" s="175"/>
      <c r="O214" s="175"/>
      <c r="P214" s="176"/>
      <c r="Q214" s="175"/>
      <c r="R214" s="176"/>
      <c r="S214" s="176"/>
      <c r="T214" s="176"/>
      <c r="U214" s="291" t="str">
        <f t="shared" si="73"/>
        <v/>
      </c>
      <c r="V214" s="292">
        <f>IF(F214=0,0,SUMIFS('4-咨询师业绩明细表'!K:K,'4-咨询师业绩明细表'!E:E,E214,'4-咨询师业绩明细表'!C:C,B214))</f>
        <v>0</v>
      </c>
      <c r="W214" s="292" t="str">
        <f t="shared" si="74"/>
        <v/>
      </c>
      <c r="X214" s="305"/>
      <c r="Y214" s="323">
        <f t="shared" si="75"/>
        <v>0</v>
      </c>
      <c r="Z214" s="324">
        <f t="shared" si="76"/>
        <v>0</v>
      </c>
      <c r="AA214" s="293">
        <f t="shared" si="77"/>
        <v>0</v>
      </c>
      <c r="AB214" s="294" t="str">
        <f t="shared" si="78"/>
        <v/>
      </c>
      <c r="AC214" s="143" t="str">
        <f t="shared" si="79"/>
        <v/>
      </c>
      <c r="AD214" s="143" t="str">
        <f t="shared" si="80"/>
        <v/>
      </c>
      <c r="AE214" s="143" t="str">
        <f t="shared" si="81"/>
        <v/>
      </c>
      <c r="AF214" s="143" t="str">
        <f t="shared" si="82"/>
        <v/>
      </c>
      <c r="AG214" s="143" t="str">
        <f t="shared" si="83"/>
        <v/>
      </c>
      <c r="AH214" s="143" t="str">
        <f>IF(AB214="","",VLOOKUP(AF214,Sheet11!E:F,2,0))</f>
        <v/>
      </c>
      <c r="AI214" s="295" t="str">
        <f>IF(AG214="拼单会员","5年",IF(AB214="","",VLOOKUP(AE214&amp;AH214,Sheet11!$J$3:$K$17,2)))</f>
        <v/>
      </c>
      <c r="AJ214" s="143" t="str">
        <f t="shared" si="84"/>
        <v/>
      </c>
      <c r="AK214" s="296" t="str">
        <f t="shared" si="85"/>
        <v/>
      </c>
      <c r="AL214" s="143" t="str">
        <f t="shared" si="86"/>
        <v/>
      </c>
      <c r="AM214" s="143" t="str">
        <f t="shared" si="87"/>
        <v/>
      </c>
      <c r="AN214" s="143" t="str">
        <f t="shared" si="88"/>
        <v/>
      </c>
      <c r="AO214" s="143" t="str">
        <f t="shared" si="89"/>
        <v/>
      </c>
      <c r="AP214" s="206" t="str">
        <f t="shared" si="90"/>
        <v/>
      </c>
      <c r="AQ214" s="206" t="str">
        <f>IF(SUMIF('7-市场业绩'!F:F,'3-收据记录表'!U214,'7-市场业绩'!I:I)&gt;0,"学习卡","老结算")</f>
        <v>老结算</v>
      </c>
      <c r="AR214" s="206" t="str">
        <f t="shared" si="91"/>
        <v/>
      </c>
      <c r="AS214" s="243" t="e">
        <f t="shared" si="92"/>
        <v>#VALUE!</v>
      </c>
      <c r="AT214" s="243" t="str">
        <f t="shared" si="93"/>
        <v/>
      </c>
      <c r="AU214" s="243" t="str">
        <f t="shared" si="94"/>
        <v/>
      </c>
      <c r="AV214" s="243" t="str">
        <f t="shared" si="95"/>
        <v>无</v>
      </c>
      <c r="AZ214" s="299">
        <v>42552</v>
      </c>
      <c r="BK214" s="118" t="s">
        <v>722</v>
      </c>
    </row>
    <row r="215" spans="1:63" ht="15" hidden="1" customHeight="1">
      <c r="A215" s="176"/>
      <c r="B215" s="176"/>
      <c r="C215" s="175"/>
      <c r="D215" s="176"/>
      <c r="E215" s="176"/>
      <c r="F215" s="184"/>
      <c r="G215" s="176"/>
      <c r="H215" s="176"/>
      <c r="I215" s="176"/>
      <c r="J215" s="176"/>
      <c r="K215" s="180"/>
      <c r="L215" s="176"/>
      <c r="M215" s="175"/>
      <c r="N215" s="175"/>
      <c r="O215" s="175"/>
      <c r="P215" s="176"/>
      <c r="Q215" s="175"/>
      <c r="R215" s="176"/>
      <c r="S215" s="176"/>
      <c r="T215" s="176"/>
      <c r="U215" s="291" t="str">
        <f t="shared" si="73"/>
        <v/>
      </c>
      <c r="V215" s="292">
        <f>IF(F215=0,0,SUMIFS('4-咨询师业绩明细表'!K:K,'4-咨询师业绩明细表'!E:E,E215,'4-咨询师业绩明细表'!C:C,B215))</f>
        <v>0</v>
      </c>
      <c r="W215" s="292" t="str">
        <f t="shared" si="74"/>
        <v/>
      </c>
      <c r="X215" s="305"/>
      <c r="Y215" s="323">
        <f t="shared" si="75"/>
        <v>0</v>
      </c>
      <c r="Z215" s="324">
        <f t="shared" si="76"/>
        <v>0</v>
      </c>
      <c r="AA215" s="293">
        <f t="shared" si="77"/>
        <v>0</v>
      </c>
      <c r="AB215" s="294" t="str">
        <f t="shared" si="78"/>
        <v/>
      </c>
      <c r="AC215" s="143" t="str">
        <f t="shared" si="79"/>
        <v/>
      </c>
      <c r="AD215" s="143" t="str">
        <f t="shared" si="80"/>
        <v/>
      </c>
      <c r="AE215" s="143" t="str">
        <f t="shared" si="81"/>
        <v/>
      </c>
      <c r="AF215" s="143" t="str">
        <f t="shared" si="82"/>
        <v/>
      </c>
      <c r="AG215" s="143" t="str">
        <f t="shared" si="83"/>
        <v/>
      </c>
      <c r="AH215" s="143" t="str">
        <f>IF(AB215="","",VLOOKUP(AF215,Sheet11!E:F,2,0))</f>
        <v/>
      </c>
      <c r="AI215" s="295" t="str">
        <f>IF(AG215="拼单会员","5年",IF(AB215="","",VLOOKUP(AE215&amp;AH215,Sheet11!$J$3:$K$17,2)))</f>
        <v/>
      </c>
      <c r="AJ215" s="143" t="str">
        <f t="shared" si="84"/>
        <v/>
      </c>
      <c r="AK215" s="296" t="str">
        <f t="shared" si="85"/>
        <v/>
      </c>
      <c r="AL215" s="143" t="str">
        <f t="shared" si="86"/>
        <v/>
      </c>
      <c r="AM215" s="143" t="str">
        <f t="shared" si="87"/>
        <v/>
      </c>
      <c r="AN215" s="143" t="str">
        <f t="shared" si="88"/>
        <v/>
      </c>
      <c r="AO215" s="143" t="str">
        <f t="shared" si="89"/>
        <v/>
      </c>
      <c r="AP215" s="206" t="str">
        <f t="shared" si="90"/>
        <v/>
      </c>
      <c r="AQ215" s="206" t="str">
        <f>IF(SUMIF('7-市场业绩'!F:F,'3-收据记录表'!U215,'7-市场业绩'!I:I)&gt;0,"学习卡","老结算")</f>
        <v>老结算</v>
      </c>
      <c r="AR215" s="206" t="str">
        <f t="shared" si="91"/>
        <v/>
      </c>
      <c r="AS215" s="243" t="e">
        <f t="shared" si="92"/>
        <v>#VALUE!</v>
      </c>
      <c r="AT215" s="243" t="str">
        <f t="shared" si="93"/>
        <v/>
      </c>
      <c r="AU215" s="243" t="str">
        <f t="shared" si="94"/>
        <v/>
      </c>
      <c r="AV215" s="243" t="str">
        <f t="shared" si="95"/>
        <v>无</v>
      </c>
      <c r="AZ215" s="299">
        <v>42552</v>
      </c>
      <c r="BK215" s="118" t="s">
        <v>700</v>
      </c>
    </row>
    <row r="216" spans="1:63" ht="15" hidden="1" customHeight="1">
      <c r="A216" s="176"/>
      <c r="B216" s="176"/>
      <c r="C216" s="175"/>
      <c r="D216" s="176"/>
      <c r="E216" s="176"/>
      <c r="F216" s="184"/>
      <c r="G216" s="176"/>
      <c r="H216" s="176"/>
      <c r="I216" s="176"/>
      <c r="J216" s="176"/>
      <c r="K216" s="180"/>
      <c r="L216" s="176"/>
      <c r="M216" s="175"/>
      <c r="N216" s="175"/>
      <c r="O216" s="175"/>
      <c r="P216" s="176"/>
      <c r="Q216" s="175"/>
      <c r="R216" s="176"/>
      <c r="S216" s="176"/>
      <c r="T216" s="176"/>
      <c r="U216" s="291" t="str">
        <f t="shared" si="73"/>
        <v/>
      </c>
      <c r="V216" s="292">
        <f>IF(F216=0,0,SUMIFS('4-咨询师业绩明细表'!K:K,'4-咨询师业绩明细表'!E:E,E216,'4-咨询师业绩明细表'!C:C,B216))</f>
        <v>0</v>
      </c>
      <c r="W216" s="292" t="str">
        <f t="shared" si="74"/>
        <v/>
      </c>
      <c r="X216" s="305"/>
      <c r="Y216" s="323">
        <f t="shared" si="75"/>
        <v>0</v>
      </c>
      <c r="Z216" s="324">
        <f t="shared" si="76"/>
        <v>0</v>
      </c>
      <c r="AA216" s="293">
        <f t="shared" si="77"/>
        <v>0</v>
      </c>
      <c r="AB216" s="294" t="str">
        <f t="shared" si="78"/>
        <v/>
      </c>
      <c r="AC216" s="143" t="str">
        <f t="shared" si="79"/>
        <v/>
      </c>
      <c r="AD216" s="143" t="str">
        <f t="shared" si="80"/>
        <v/>
      </c>
      <c r="AE216" s="143" t="str">
        <f t="shared" si="81"/>
        <v/>
      </c>
      <c r="AF216" s="143" t="str">
        <f t="shared" si="82"/>
        <v/>
      </c>
      <c r="AG216" s="143" t="str">
        <f t="shared" si="83"/>
        <v/>
      </c>
      <c r="AH216" s="143" t="str">
        <f>IF(AB216="","",VLOOKUP(AF216,Sheet11!E:F,2,0))</f>
        <v/>
      </c>
      <c r="AI216" s="295" t="str">
        <f>IF(AG216="拼单会员","5年",IF(AB216="","",VLOOKUP(AE216&amp;AH216,Sheet11!$J$3:$K$17,2)))</f>
        <v/>
      </c>
      <c r="AJ216" s="143" t="str">
        <f t="shared" si="84"/>
        <v/>
      </c>
      <c r="AK216" s="296" t="str">
        <f t="shared" si="85"/>
        <v/>
      </c>
      <c r="AL216" s="143" t="str">
        <f t="shared" si="86"/>
        <v/>
      </c>
      <c r="AM216" s="143" t="str">
        <f t="shared" si="87"/>
        <v/>
      </c>
      <c r="AN216" s="143" t="str">
        <f t="shared" si="88"/>
        <v/>
      </c>
      <c r="AO216" s="143" t="str">
        <f t="shared" si="89"/>
        <v/>
      </c>
      <c r="AP216" s="206" t="str">
        <f t="shared" si="90"/>
        <v/>
      </c>
      <c r="AQ216" s="206" t="str">
        <f>IF(SUMIF('7-市场业绩'!F:F,'3-收据记录表'!U216,'7-市场业绩'!I:I)&gt;0,"学习卡","老结算")</f>
        <v>老结算</v>
      </c>
      <c r="AR216" s="206" t="str">
        <f t="shared" si="91"/>
        <v/>
      </c>
      <c r="AS216" s="243" t="e">
        <f t="shared" si="92"/>
        <v>#VALUE!</v>
      </c>
      <c r="AT216" s="243" t="str">
        <f t="shared" si="93"/>
        <v/>
      </c>
      <c r="AU216" s="243" t="str">
        <f t="shared" si="94"/>
        <v/>
      </c>
      <c r="AV216" s="243" t="str">
        <f t="shared" si="95"/>
        <v>无</v>
      </c>
      <c r="AZ216" s="299">
        <v>42552</v>
      </c>
      <c r="BK216" s="118" t="s">
        <v>723</v>
      </c>
    </row>
    <row r="217" spans="1:63" ht="15" hidden="1" customHeight="1">
      <c r="A217" s="176"/>
      <c r="B217" s="176"/>
      <c r="C217" s="175"/>
      <c r="D217" s="176"/>
      <c r="E217" s="176"/>
      <c r="F217" s="184"/>
      <c r="G217" s="176"/>
      <c r="H217" s="176"/>
      <c r="I217" s="176"/>
      <c r="J217" s="176"/>
      <c r="K217" s="180"/>
      <c r="L217" s="176"/>
      <c r="M217" s="175"/>
      <c r="N217" s="175"/>
      <c r="O217" s="175"/>
      <c r="P217" s="176"/>
      <c r="Q217" s="175"/>
      <c r="R217" s="176"/>
      <c r="S217" s="176"/>
      <c r="T217" s="176"/>
      <c r="U217" s="291" t="str">
        <f t="shared" si="73"/>
        <v/>
      </c>
      <c r="V217" s="292">
        <f>IF(F217=0,0,SUMIFS('4-咨询师业绩明细表'!K:K,'4-咨询师业绩明细表'!E:E,E217,'4-咨询师业绩明细表'!C:C,B217))</f>
        <v>0</v>
      </c>
      <c r="W217" s="292" t="str">
        <f t="shared" si="74"/>
        <v/>
      </c>
      <c r="X217" s="305"/>
      <c r="Y217" s="323">
        <f t="shared" si="75"/>
        <v>0</v>
      </c>
      <c r="Z217" s="324">
        <f t="shared" si="76"/>
        <v>0</v>
      </c>
      <c r="AA217" s="293">
        <f t="shared" si="77"/>
        <v>0</v>
      </c>
      <c r="AB217" s="294" t="str">
        <f t="shared" si="78"/>
        <v/>
      </c>
      <c r="AC217" s="143" t="str">
        <f t="shared" si="79"/>
        <v/>
      </c>
      <c r="AD217" s="143" t="str">
        <f t="shared" si="80"/>
        <v/>
      </c>
      <c r="AE217" s="143" t="str">
        <f t="shared" si="81"/>
        <v/>
      </c>
      <c r="AF217" s="143" t="str">
        <f t="shared" si="82"/>
        <v/>
      </c>
      <c r="AG217" s="143" t="str">
        <f t="shared" si="83"/>
        <v/>
      </c>
      <c r="AH217" s="143" t="str">
        <f>IF(AB217="","",VLOOKUP(AF217,Sheet11!E:F,2,0))</f>
        <v/>
      </c>
      <c r="AI217" s="295" t="str">
        <f>IF(AG217="拼单会员","5年",IF(AB217="","",VLOOKUP(AE217&amp;AH217,Sheet11!$J$3:$K$17,2)))</f>
        <v/>
      </c>
      <c r="AJ217" s="143" t="str">
        <f t="shared" si="84"/>
        <v/>
      </c>
      <c r="AK217" s="296" t="str">
        <f t="shared" si="85"/>
        <v/>
      </c>
      <c r="AL217" s="143" t="str">
        <f t="shared" si="86"/>
        <v/>
      </c>
      <c r="AM217" s="143" t="str">
        <f t="shared" si="87"/>
        <v/>
      </c>
      <c r="AN217" s="143" t="str">
        <f t="shared" si="88"/>
        <v/>
      </c>
      <c r="AO217" s="143" t="str">
        <f t="shared" si="89"/>
        <v/>
      </c>
      <c r="AP217" s="206" t="str">
        <f t="shared" si="90"/>
        <v/>
      </c>
      <c r="AQ217" s="206" t="str">
        <f>IF(SUMIF('7-市场业绩'!F:F,'3-收据记录表'!U217,'7-市场业绩'!I:I)&gt;0,"学习卡","老结算")</f>
        <v>老结算</v>
      </c>
      <c r="AR217" s="206" t="str">
        <f t="shared" si="91"/>
        <v/>
      </c>
      <c r="AS217" s="243" t="e">
        <f t="shared" si="92"/>
        <v>#VALUE!</v>
      </c>
      <c r="AT217" s="243" t="str">
        <f t="shared" si="93"/>
        <v/>
      </c>
      <c r="AU217" s="243" t="str">
        <f t="shared" si="94"/>
        <v/>
      </c>
      <c r="AV217" s="243" t="str">
        <f t="shared" si="95"/>
        <v>无</v>
      </c>
      <c r="AZ217" s="299">
        <v>42552</v>
      </c>
      <c r="BK217" s="118" t="s">
        <v>724</v>
      </c>
    </row>
    <row r="218" spans="1:63" ht="15" hidden="1" customHeight="1">
      <c r="A218" s="176"/>
      <c r="B218" s="176"/>
      <c r="C218" s="175"/>
      <c r="D218" s="176"/>
      <c r="E218" s="176"/>
      <c r="F218" s="184"/>
      <c r="G218" s="176"/>
      <c r="H218" s="176"/>
      <c r="I218" s="176"/>
      <c r="J218" s="176"/>
      <c r="K218" s="180"/>
      <c r="L218" s="176"/>
      <c r="M218" s="175"/>
      <c r="N218" s="175"/>
      <c r="O218" s="175"/>
      <c r="P218" s="176"/>
      <c r="Q218" s="175"/>
      <c r="R218" s="176"/>
      <c r="S218" s="176"/>
      <c r="T218" s="176"/>
      <c r="U218" s="291" t="str">
        <f t="shared" si="73"/>
        <v/>
      </c>
      <c r="V218" s="292">
        <f>IF(F218=0,0,SUMIFS('4-咨询师业绩明细表'!K:K,'4-咨询师业绩明细表'!E:E,E218,'4-咨询师业绩明细表'!C:C,B218))</f>
        <v>0</v>
      </c>
      <c r="W218" s="292" t="str">
        <f t="shared" si="74"/>
        <v/>
      </c>
      <c r="X218" s="305"/>
      <c r="Y218" s="323">
        <f t="shared" si="75"/>
        <v>0</v>
      </c>
      <c r="Z218" s="324">
        <f t="shared" si="76"/>
        <v>0</v>
      </c>
      <c r="AA218" s="293">
        <f t="shared" si="77"/>
        <v>0</v>
      </c>
      <c r="AB218" s="294" t="str">
        <f t="shared" si="78"/>
        <v/>
      </c>
      <c r="AC218" s="143" t="str">
        <f t="shared" si="79"/>
        <v/>
      </c>
      <c r="AD218" s="143" t="str">
        <f t="shared" si="80"/>
        <v/>
      </c>
      <c r="AE218" s="143" t="str">
        <f t="shared" si="81"/>
        <v/>
      </c>
      <c r="AF218" s="143" t="str">
        <f t="shared" si="82"/>
        <v/>
      </c>
      <c r="AG218" s="143" t="str">
        <f t="shared" si="83"/>
        <v/>
      </c>
      <c r="AH218" s="143" t="str">
        <f>IF(AB218="","",VLOOKUP(AF218,Sheet11!E:F,2,0))</f>
        <v/>
      </c>
      <c r="AI218" s="295" t="str">
        <f>IF(AG218="拼单会员","5年",IF(AB218="","",VLOOKUP(AE218&amp;AH218,Sheet11!$J$3:$K$17,2)))</f>
        <v/>
      </c>
      <c r="AJ218" s="143" t="str">
        <f t="shared" si="84"/>
        <v/>
      </c>
      <c r="AK218" s="296" t="str">
        <f t="shared" si="85"/>
        <v/>
      </c>
      <c r="AL218" s="143" t="str">
        <f t="shared" si="86"/>
        <v/>
      </c>
      <c r="AM218" s="143" t="str">
        <f t="shared" si="87"/>
        <v/>
      </c>
      <c r="AN218" s="143" t="str">
        <f t="shared" si="88"/>
        <v/>
      </c>
      <c r="AO218" s="143" t="str">
        <f t="shared" si="89"/>
        <v/>
      </c>
      <c r="AP218" s="206" t="str">
        <f t="shared" si="90"/>
        <v/>
      </c>
      <c r="AQ218" s="206" t="str">
        <f>IF(SUMIF('7-市场业绩'!F:F,'3-收据记录表'!U218,'7-市场业绩'!I:I)&gt;0,"学习卡","老结算")</f>
        <v>老结算</v>
      </c>
      <c r="AR218" s="206" t="str">
        <f t="shared" si="91"/>
        <v/>
      </c>
      <c r="AS218" s="243" t="e">
        <f t="shared" si="92"/>
        <v>#VALUE!</v>
      </c>
      <c r="AT218" s="243" t="str">
        <f t="shared" si="93"/>
        <v/>
      </c>
      <c r="AU218" s="243" t="str">
        <f t="shared" si="94"/>
        <v/>
      </c>
      <c r="AV218" s="243" t="str">
        <f t="shared" si="95"/>
        <v>无</v>
      </c>
      <c r="AZ218" s="299">
        <v>42552</v>
      </c>
      <c r="BK218" s="118" t="s">
        <v>725</v>
      </c>
    </row>
    <row r="219" spans="1:63" ht="15" hidden="1" customHeight="1">
      <c r="A219" s="176"/>
      <c r="B219" s="176"/>
      <c r="C219" s="175"/>
      <c r="D219" s="176"/>
      <c r="E219" s="176"/>
      <c r="F219" s="184"/>
      <c r="G219" s="176"/>
      <c r="H219" s="176"/>
      <c r="I219" s="176"/>
      <c r="J219" s="176"/>
      <c r="K219" s="180"/>
      <c r="L219" s="176"/>
      <c r="M219" s="175"/>
      <c r="N219" s="175"/>
      <c r="O219" s="175"/>
      <c r="P219" s="176"/>
      <c r="Q219" s="175"/>
      <c r="R219" s="176"/>
      <c r="S219" s="176"/>
      <c r="T219" s="176"/>
      <c r="U219" s="291" t="str">
        <f t="shared" si="73"/>
        <v/>
      </c>
      <c r="V219" s="292">
        <f>IF(F219=0,0,SUMIFS('4-咨询师业绩明细表'!K:K,'4-咨询师业绩明细表'!E:E,E219,'4-咨询师业绩明细表'!C:C,B219))</f>
        <v>0</v>
      </c>
      <c r="W219" s="292" t="str">
        <f t="shared" si="74"/>
        <v/>
      </c>
      <c r="X219" s="305"/>
      <c r="Y219" s="323">
        <f t="shared" si="75"/>
        <v>0</v>
      </c>
      <c r="Z219" s="324">
        <f t="shared" si="76"/>
        <v>0</v>
      </c>
      <c r="AA219" s="293">
        <f t="shared" si="77"/>
        <v>0</v>
      </c>
      <c r="AB219" s="294" t="str">
        <f t="shared" si="78"/>
        <v/>
      </c>
      <c r="AC219" s="143" t="str">
        <f t="shared" si="79"/>
        <v/>
      </c>
      <c r="AD219" s="143" t="str">
        <f t="shared" si="80"/>
        <v/>
      </c>
      <c r="AE219" s="143" t="str">
        <f t="shared" si="81"/>
        <v/>
      </c>
      <c r="AF219" s="143" t="str">
        <f t="shared" si="82"/>
        <v/>
      </c>
      <c r="AG219" s="143" t="str">
        <f t="shared" si="83"/>
        <v/>
      </c>
      <c r="AH219" s="143" t="str">
        <f>IF(AB219="","",VLOOKUP(AF219,Sheet11!E:F,2,0))</f>
        <v/>
      </c>
      <c r="AI219" s="295" t="str">
        <f>IF(AG219="拼单会员","5年",IF(AB219="","",VLOOKUP(AE219&amp;AH219,Sheet11!$J$3:$K$17,2)))</f>
        <v/>
      </c>
      <c r="AJ219" s="143" t="str">
        <f t="shared" si="84"/>
        <v/>
      </c>
      <c r="AK219" s="296" t="str">
        <f t="shared" si="85"/>
        <v/>
      </c>
      <c r="AL219" s="143" t="str">
        <f t="shared" si="86"/>
        <v/>
      </c>
      <c r="AM219" s="143" t="str">
        <f t="shared" si="87"/>
        <v/>
      </c>
      <c r="AN219" s="143" t="str">
        <f t="shared" si="88"/>
        <v/>
      </c>
      <c r="AO219" s="143" t="str">
        <f t="shared" si="89"/>
        <v/>
      </c>
      <c r="AP219" s="206" t="str">
        <f t="shared" si="90"/>
        <v/>
      </c>
      <c r="AQ219" s="206" t="str">
        <f>IF(SUMIF('7-市场业绩'!F:F,'3-收据记录表'!U219,'7-市场业绩'!I:I)&gt;0,"学习卡","老结算")</f>
        <v>老结算</v>
      </c>
      <c r="AR219" s="206" t="str">
        <f t="shared" si="91"/>
        <v/>
      </c>
      <c r="AS219" s="243" t="e">
        <f t="shared" si="92"/>
        <v>#VALUE!</v>
      </c>
      <c r="AT219" s="243" t="str">
        <f t="shared" si="93"/>
        <v/>
      </c>
      <c r="AU219" s="243" t="str">
        <f t="shared" si="94"/>
        <v/>
      </c>
      <c r="AV219" s="243" t="str">
        <f t="shared" si="95"/>
        <v>无</v>
      </c>
      <c r="AZ219" s="299">
        <v>42552</v>
      </c>
      <c r="BK219" s="118" t="s">
        <v>726</v>
      </c>
    </row>
    <row r="220" spans="1:63" ht="15" hidden="1" customHeight="1">
      <c r="A220" s="176"/>
      <c r="B220" s="176"/>
      <c r="C220" s="175"/>
      <c r="D220" s="176"/>
      <c r="E220" s="176"/>
      <c r="F220" s="184"/>
      <c r="G220" s="176"/>
      <c r="H220" s="176"/>
      <c r="I220" s="176"/>
      <c r="J220" s="176"/>
      <c r="K220" s="180"/>
      <c r="L220" s="176"/>
      <c r="M220" s="175"/>
      <c r="N220" s="175"/>
      <c r="O220" s="175"/>
      <c r="P220" s="176"/>
      <c r="Q220" s="175"/>
      <c r="R220" s="176"/>
      <c r="S220" s="176"/>
      <c r="T220" s="176"/>
      <c r="U220" s="291" t="str">
        <f t="shared" si="73"/>
        <v/>
      </c>
      <c r="V220" s="292">
        <f>IF(F220=0,0,SUMIFS('4-咨询师业绩明细表'!K:K,'4-咨询师业绩明细表'!E:E,E220,'4-咨询师业绩明细表'!C:C,B220))</f>
        <v>0</v>
      </c>
      <c r="W220" s="292" t="str">
        <f t="shared" si="74"/>
        <v/>
      </c>
      <c r="X220" s="305"/>
      <c r="Y220" s="323">
        <f t="shared" si="75"/>
        <v>0</v>
      </c>
      <c r="Z220" s="324">
        <f t="shared" si="76"/>
        <v>0</v>
      </c>
      <c r="AA220" s="293">
        <f t="shared" si="77"/>
        <v>0</v>
      </c>
      <c r="AB220" s="294" t="str">
        <f t="shared" si="78"/>
        <v/>
      </c>
      <c r="AC220" s="143" t="str">
        <f t="shared" si="79"/>
        <v/>
      </c>
      <c r="AD220" s="143" t="str">
        <f t="shared" si="80"/>
        <v/>
      </c>
      <c r="AE220" s="143" t="str">
        <f t="shared" si="81"/>
        <v/>
      </c>
      <c r="AF220" s="143" t="str">
        <f t="shared" si="82"/>
        <v/>
      </c>
      <c r="AG220" s="143" t="str">
        <f t="shared" si="83"/>
        <v/>
      </c>
      <c r="AH220" s="143" t="str">
        <f>IF(AB220="","",VLOOKUP(AF220,Sheet11!E:F,2,0))</f>
        <v/>
      </c>
      <c r="AI220" s="295" t="str">
        <f>IF(AG220="拼单会员","5年",IF(AB220="","",VLOOKUP(AE220&amp;AH220,Sheet11!$J$3:$K$17,2)))</f>
        <v/>
      </c>
      <c r="AJ220" s="143" t="str">
        <f t="shared" si="84"/>
        <v/>
      </c>
      <c r="AK220" s="296" t="str">
        <f t="shared" si="85"/>
        <v/>
      </c>
      <c r="AL220" s="143" t="str">
        <f t="shared" si="86"/>
        <v/>
      </c>
      <c r="AM220" s="143" t="str">
        <f t="shared" si="87"/>
        <v/>
      </c>
      <c r="AN220" s="143" t="str">
        <f t="shared" si="88"/>
        <v/>
      </c>
      <c r="AO220" s="143" t="str">
        <f t="shared" si="89"/>
        <v/>
      </c>
      <c r="AP220" s="206" t="str">
        <f t="shared" si="90"/>
        <v/>
      </c>
      <c r="AQ220" s="206" t="str">
        <f>IF(SUMIF('7-市场业绩'!F:F,'3-收据记录表'!U220,'7-市场业绩'!I:I)&gt;0,"学习卡","老结算")</f>
        <v>老结算</v>
      </c>
      <c r="AR220" s="206" t="str">
        <f t="shared" si="91"/>
        <v/>
      </c>
      <c r="AS220" s="243" t="e">
        <f t="shared" si="92"/>
        <v>#VALUE!</v>
      </c>
      <c r="AT220" s="243" t="str">
        <f t="shared" si="93"/>
        <v/>
      </c>
      <c r="AU220" s="243" t="str">
        <f t="shared" si="94"/>
        <v/>
      </c>
      <c r="AV220" s="243" t="str">
        <f t="shared" si="95"/>
        <v>无</v>
      </c>
      <c r="AZ220" s="299">
        <v>42552</v>
      </c>
      <c r="BK220" s="118" t="s">
        <v>12</v>
      </c>
    </row>
    <row r="221" spans="1:63" ht="15" hidden="1" customHeight="1">
      <c r="A221" s="176"/>
      <c r="B221" s="176"/>
      <c r="C221" s="175"/>
      <c r="D221" s="176"/>
      <c r="E221" s="176"/>
      <c r="F221" s="184"/>
      <c r="G221" s="176"/>
      <c r="H221" s="176"/>
      <c r="I221" s="176"/>
      <c r="J221" s="176"/>
      <c r="K221" s="180"/>
      <c r="L221" s="176"/>
      <c r="M221" s="175"/>
      <c r="N221" s="175"/>
      <c r="O221" s="175"/>
      <c r="P221" s="176"/>
      <c r="Q221" s="175"/>
      <c r="R221" s="176"/>
      <c r="S221" s="176"/>
      <c r="T221" s="176"/>
      <c r="U221" s="291" t="str">
        <f t="shared" si="73"/>
        <v/>
      </c>
      <c r="V221" s="292">
        <f>IF(F221=0,0,SUMIFS('4-咨询师业绩明细表'!K:K,'4-咨询师业绩明细表'!E:E,E221,'4-咨询师业绩明细表'!C:C,B221))</f>
        <v>0</v>
      </c>
      <c r="W221" s="292" t="str">
        <f t="shared" si="74"/>
        <v/>
      </c>
      <c r="X221" s="305"/>
      <c r="Y221" s="323">
        <f t="shared" si="75"/>
        <v>0</v>
      </c>
      <c r="Z221" s="324">
        <f t="shared" si="76"/>
        <v>0</v>
      </c>
      <c r="AA221" s="293">
        <f t="shared" si="77"/>
        <v>0</v>
      </c>
      <c r="AB221" s="294" t="str">
        <f t="shared" si="78"/>
        <v/>
      </c>
      <c r="AC221" s="143" t="str">
        <f t="shared" si="79"/>
        <v/>
      </c>
      <c r="AD221" s="143" t="str">
        <f t="shared" si="80"/>
        <v/>
      </c>
      <c r="AE221" s="143" t="str">
        <f t="shared" si="81"/>
        <v/>
      </c>
      <c r="AF221" s="143" t="str">
        <f t="shared" si="82"/>
        <v/>
      </c>
      <c r="AG221" s="143" t="str">
        <f t="shared" si="83"/>
        <v/>
      </c>
      <c r="AH221" s="143" t="str">
        <f>IF(AB221="","",VLOOKUP(AF221,Sheet11!E:F,2,0))</f>
        <v/>
      </c>
      <c r="AI221" s="295" t="str">
        <f>IF(AG221="拼单会员","5年",IF(AB221="","",VLOOKUP(AE221&amp;AH221,Sheet11!$J$3:$K$17,2)))</f>
        <v/>
      </c>
      <c r="AJ221" s="143" t="str">
        <f t="shared" si="84"/>
        <v/>
      </c>
      <c r="AK221" s="296" t="str">
        <f t="shared" si="85"/>
        <v/>
      </c>
      <c r="AL221" s="143" t="str">
        <f t="shared" si="86"/>
        <v/>
      </c>
      <c r="AM221" s="143" t="str">
        <f t="shared" si="87"/>
        <v/>
      </c>
      <c r="AN221" s="143" t="str">
        <f t="shared" si="88"/>
        <v/>
      </c>
      <c r="AO221" s="143" t="str">
        <f t="shared" si="89"/>
        <v/>
      </c>
      <c r="AP221" s="206" t="str">
        <f t="shared" si="90"/>
        <v/>
      </c>
      <c r="AQ221" s="206" t="str">
        <f>IF(SUMIF('7-市场业绩'!F:F,'3-收据记录表'!U221,'7-市场业绩'!I:I)&gt;0,"学习卡","老结算")</f>
        <v>老结算</v>
      </c>
      <c r="AR221" s="206" t="str">
        <f t="shared" si="91"/>
        <v/>
      </c>
      <c r="AS221" s="243" t="e">
        <f t="shared" si="92"/>
        <v>#VALUE!</v>
      </c>
      <c r="AT221" s="243" t="str">
        <f t="shared" si="93"/>
        <v/>
      </c>
      <c r="AU221" s="243" t="str">
        <f t="shared" si="94"/>
        <v/>
      </c>
      <c r="AV221" s="243" t="str">
        <f t="shared" si="95"/>
        <v>无</v>
      </c>
      <c r="AZ221" s="299">
        <v>42552</v>
      </c>
      <c r="BK221" s="118" t="s">
        <v>532</v>
      </c>
    </row>
    <row r="222" spans="1:63" ht="15" hidden="1" customHeight="1">
      <c r="A222" s="176"/>
      <c r="B222" s="176"/>
      <c r="C222" s="175"/>
      <c r="D222" s="176"/>
      <c r="E222" s="176"/>
      <c r="F222" s="184"/>
      <c r="G222" s="176"/>
      <c r="H222" s="176"/>
      <c r="I222" s="176"/>
      <c r="J222" s="176"/>
      <c r="K222" s="180"/>
      <c r="L222" s="176"/>
      <c r="M222" s="175"/>
      <c r="N222" s="175"/>
      <c r="O222" s="175"/>
      <c r="P222" s="176"/>
      <c r="Q222" s="175"/>
      <c r="R222" s="176"/>
      <c r="S222" s="176"/>
      <c r="T222" s="176"/>
      <c r="U222" s="291" t="str">
        <f t="shared" si="73"/>
        <v/>
      </c>
      <c r="V222" s="292">
        <f>IF(F222=0,0,SUMIFS('4-咨询师业绩明细表'!K:K,'4-咨询师业绩明细表'!E:E,E222,'4-咨询师业绩明细表'!C:C,B222))</f>
        <v>0</v>
      </c>
      <c r="W222" s="292" t="str">
        <f t="shared" si="74"/>
        <v/>
      </c>
      <c r="X222" s="305"/>
      <c r="Y222" s="323">
        <f t="shared" si="75"/>
        <v>0</v>
      </c>
      <c r="Z222" s="324">
        <f t="shared" si="76"/>
        <v>0</v>
      </c>
      <c r="AA222" s="293">
        <f t="shared" si="77"/>
        <v>0</v>
      </c>
      <c r="AB222" s="294" t="str">
        <f t="shared" si="78"/>
        <v/>
      </c>
      <c r="AC222" s="143" t="str">
        <f t="shared" si="79"/>
        <v/>
      </c>
      <c r="AD222" s="143" t="str">
        <f t="shared" si="80"/>
        <v/>
      </c>
      <c r="AE222" s="143" t="str">
        <f t="shared" si="81"/>
        <v/>
      </c>
      <c r="AF222" s="143" t="str">
        <f t="shared" si="82"/>
        <v/>
      </c>
      <c r="AG222" s="143" t="str">
        <f t="shared" si="83"/>
        <v/>
      </c>
      <c r="AH222" s="143" t="str">
        <f>IF(AB222="","",VLOOKUP(AF222,Sheet11!E:F,2,0))</f>
        <v/>
      </c>
      <c r="AI222" s="295" t="str">
        <f>IF(AG222="拼单会员","5年",IF(AB222="","",VLOOKUP(AE222&amp;AH222,Sheet11!$J$3:$K$17,2)))</f>
        <v/>
      </c>
      <c r="AJ222" s="143" t="str">
        <f t="shared" si="84"/>
        <v/>
      </c>
      <c r="AK222" s="296" t="str">
        <f t="shared" si="85"/>
        <v/>
      </c>
      <c r="AL222" s="143" t="str">
        <f t="shared" si="86"/>
        <v/>
      </c>
      <c r="AM222" s="143" t="str">
        <f t="shared" si="87"/>
        <v/>
      </c>
      <c r="AN222" s="143" t="str">
        <f t="shared" si="88"/>
        <v/>
      </c>
      <c r="AO222" s="143" t="str">
        <f t="shared" si="89"/>
        <v/>
      </c>
      <c r="AP222" s="206" t="str">
        <f t="shared" si="90"/>
        <v/>
      </c>
      <c r="AQ222" s="206" t="str">
        <f>IF(SUMIF('7-市场业绩'!F:F,'3-收据记录表'!U222,'7-市场业绩'!I:I)&gt;0,"学习卡","老结算")</f>
        <v>老结算</v>
      </c>
      <c r="AR222" s="206" t="str">
        <f t="shared" si="91"/>
        <v/>
      </c>
      <c r="AS222" s="243" t="e">
        <f t="shared" si="92"/>
        <v>#VALUE!</v>
      </c>
      <c r="AT222" s="243" t="str">
        <f t="shared" si="93"/>
        <v/>
      </c>
      <c r="AU222" s="243" t="str">
        <f t="shared" si="94"/>
        <v/>
      </c>
      <c r="AV222" s="243" t="str">
        <f t="shared" si="95"/>
        <v>无</v>
      </c>
      <c r="AZ222" s="299">
        <v>42552</v>
      </c>
      <c r="BK222" s="118" t="s">
        <v>727</v>
      </c>
    </row>
    <row r="223" spans="1:63" ht="15" hidden="1" customHeight="1">
      <c r="A223" s="176"/>
      <c r="B223" s="176"/>
      <c r="C223" s="175"/>
      <c r="D223" s="176"/>
      <c r="E223" s="176"/>
      <c r="F223" s="184"/>
      <c r="G223" s="176"/>
      <c r="H223" s="176"/>
      <c r="I223" s="176"/>
      <c r="J223" s="176"/>
      <c r="K223" s="180"/>
      <c r="L223" s="176"/>
      <c r="M223" s="175"/>
      <c r="N223" s="175"/>
      <c r="O223" s="175"/>
      <c r="P223" s="176"/>
      <c r="Q223" s="175"/>
      <c r="R223" s="176"/>
      <c r="S223" s="176"/>
      <c r="T223" s="176"/>
      <c r="U223" s="291" t="str">
        <f t="shared" si="73"/>
        <v/>
      </c>
      <c r="V223" s="292">
        <f>IF(F223=0,0,SUMIFS('4-咨询师业绩明细表'!K:K,'4-咨询师业绩明细表'!E:E,E223,'4-咨询师业绩明细表'!C:C,B223))</f>
        <v>0</v>
      </c>
      <c r="W223" s="292" t="str">
        <f t="shared" si="74"/>
        <v/>
      </c>
      <c r="X223" s="305"/>
      <c r="Y223" s="323">
        <f t="shared" si="75"/>
        <v>0</v>
      </c>
      <c r="Z223" s="324">
        <f t="shared" si="76"/>
        <v>0</v>
      </c>
      <c r="AA223" s="293">
        <f t="shared" si="77"/>
        <v>0</v>
      </c>
      <c r="AB223" s="294" t="str">
        <f t="shared" si="78"/>
        <v/>
      </c>
      <c r="AC223" s="143" t="str">
        <f t="shared" si="79"/>
        <v/>
      </c>
      <c r="AD223" s="143" t="str">
        <f t="shared" si="80"/>
        <v/>
      </c>
      <c r="AE223" s="143" t="str">
        <f t="shared" si="81"/>
        <v/>
      </c>
      <c r="AF223" s="143" t="str">
        <f t="shared" si="82"/>
        <v/>
      </c>
      <c r="AG223" s="143" t="str">
        <f t="shared" si="83"/>
        <v/>
      </c>
      <c r="AH223" s="143" t="str">
        <f>IF(AB223="","",VLOOKUP(AF223,Sheet11!E:F,2,0))</f>
        <v/>
      </c>
      <c r="AI223" s="295" t="str">
        <f>IF(AG223="拼单会员","5年",IF(AB223="","",VLOOKUP(AE223&amp;AH223,Sheet11!$J$3:$K$17,2)))</f>
        <v/>
      </c>
      <c r="AJ223" s="143" t="str">
        <f t="shared" si="84"/>
        <v/>
      </c>
      <c r="AK223" s="296" t="str">
        <f t="shared" si="85"/>
        <v/>
      </c>
      <c r="AL223" s="143" t="str">
        <f t="shared" si="86"/>
        <v/>
      </c>
      <c r="AM223" s="143" t="str">
        <f t="shared" si="87"/>
        <v/>
      </c>
      <c r="AN223" s="143" t="str">
        <f t="shared" si="88"/>
        <v/>
      </c>
      <c r="AO223" s="143" t="str">
        <f t="shared" si="89"/>
        <v/>
      </c>
      <c r="AP223" s="206" t="str">
        <f t="shared" si="90"/>
        <v/>
      </c>
      <c r="AQ223" s="206" t="str">
        <f>IF(SUMIF('7-市场业绩'!F:F,'3-收据记录表'!U223,'7-市场业绩'!I:I)&gt;0,"学习卡","老结算")</f>
        <v>老结算</v>
      </c>
      <c r="AR223" s="206" t="str">
        <f t="shared" si="91"/>
        <v/>
      </c>
      <c r="AS223" s="243" t="e">
        <f t="shared" si="92"/>
        <v>#VALUE!</v>
      </c>
      <c r="AT223" s="243" t="str">
        <f t="shared" si="93"/>
        <v/>
      </c>
      <c r="AU223" s="243" t="str">
        <f t="shared" si="94"/>
        <v/>
      </c>
      <c r="AV223" s="243" t="str">
        <f t="shared" si="95"/>
        <v>无</v>
      </c>
      <c r="AZ223" s="299">
        <v>42552</v>
      </c>
      <c r="BK223" s="118" t="s">
        <v>728</v>
      </c>
    </row>
    <row r="224" spans="1:63" ht="15" hidden="1" customHeight="1">
      <c r="A224" s="176"/>
      <c r="B224" s="176"/>
      <c r="C224" s="175"/>
      <c r="D224" s="176"/>
      <c r="E224" s="176"/>
      <c r="F224" s="184"/>
      <c r="G224" s="176"/>
      <c r="H224" s="176"/>
      <c r="I224" s="176"/>
      <c r="J224" s="176"/>
      <c r="K224" s="180"/>
      <c r="L224" s="176"/>
      <c r="M224" s="175"/>
      <c r="N224" s="175"/>
      <c r="O224" s="175"/>
      <c r="P224" s="176"/>
      <c r="Q224" s="175"/>
      <c r="R224" s="176"/>
      <c r="S224" s="176"/>
      <c r="T224" s="176"/>
      <c r="U224" s="291" t="str">
        <f t="shared" si="73"/>
        <v/>
      </c>
      <c r="V224" s="292">
        <f>IF(F224=0,0,SUMIFS('4-咨询师业绩明细表'!K:K,'4-咨询师业绩明细表'!E:E,E224,'4-咨询师业绩明细表'!C:C,B224))</f>
        <v>0</v>
      </c>
      <c r="W224" s="292" t="str">
        <f t="shared" si="74"/>
        <v/>
      </c>
      <c r="X224" s="305"/>
      <c r="Y224" s="323">
        <f t="shared" si="75"/>
        <v>0</v>
      </c>
      <c r="Z224" s="324">
        <f t="shared" si="76"/>
        <v>0</v>
      </c>
      <c r="AA224" s="293">
        <f t="shared" si="77"/>
        <v>0</v>
      </c>
      <c r="AB224" s="294" t="str">
        <f t="shared" si="78"/>
        <v/>
      </c>
      <c r="AC224" s="143" t="str">
        <f t="shared" si="79"/>
        <v/>
      </c>
      <c r="AD224" s="143" t="str">
        <f t="shared" si="80"/>
        <v/>
      </c>
      <c r="AE224" s="143" t="str">
        <f t="shared" si="81"/>
        <v/>
      </c>
      <c r="AF224" s="143" t="str">
        <f t="shared" si="82"/>
        <v/>
      </c>
      <c r="AG224" s="143" t="str">
        <f t="shared" si="83"/>
        <v/>
      </c>
      <c r="AH224" s="143" t="str">
        <f>IF(AB224="","",VLOOKUP(AF224,Sheet11!E:F,2,0))</f>
        <v/>
      </c>
      <c r="AI224" s="295" t="str">
        <f>IF(AG224="拼单会员","5年",IF(AB224="","",VLOOKUP(AE224&amp;AH224,Sheet11!$J$3:$K$17,2)))</f>
        <v/>
      </c>
      <c r="AJ224" s="143" t="str">
        <f t="shared" si="84"/>
        <v/>
      </c>
      <c r="AK224" s="296" t="str">
        <f t="shared" si="85"/>
        <v/>
      </c>
      <c r="AL224" s="143" t="str">
        <f t="shared" si="86"/>
        <v/>
      </c>
      <c r="AM224" s="143" t="str">
        <f t="shared" si="87"/>
        <v/>
      </c>
      <c r="AN224" s="143" t="str">
        <f t="shared" si="88"/>
        <v/>
      </c>
      <c r="AO224" s="143" t="str">
        <f t="shared" si="89"/>
        <v/>
      </c>
      <c r="AP224" s="206" t="str">
        <f t="shared" si="90"/>
        <v/>
      </c>
      <c r="AQ224" s="206" t="str">
        <f>IF(SUMIF('7-市场业绩'!F:F,'3-收据记录表'!U224,'7-市场业绩'!I:I)&gt;0,"学习卡","老结算")</f>
        <v>老结算</v>
      </c>
      <c r="AR224" s="206" t="str">
        <f t="shared" si="91"/>
        <v/>
      </c>
      <c r="AS224" s="243" t="e">
        <f t="shared" si="92"/>
        <v>#VALUE!</v>
      </c>
      <c r="AT224" s="243" t="str">
        <f t="shared" si="93"/>
        <v/>
      </c>
      <c r="AU224" s="243" t="str">
        <f t="shared" si="94"/>
        <v/>
      </c>
      <c r="AV224" s="243" t="str">
        <f t="shared" si="95"/>
        <v>无</v>
      </c>
      <c r="AZ224" s="299">
        <v>42552</v>
      </c>
      <c r="BK224" s="118" t="s">
        <v>729</v>
      </c>
    </row>
    <row r="225" spans="1:63" ht="15" hidden="1" customHeight="1">
      <c r="A225" s="176"/>
      <c r="B225" s="176"/>
      <c r="C225" s="175"/>
      <c r="D225" s="176"/>
      <c r="E225" s="176"/>
      <c r="F225" s="184"/>
      <c r="G225" s="176"/>
      <c r="H225" s="176"/>
      <c r="I225" s="176"/>
      <c r="J225" s="176"/>
      <c r="K225" s="180"/>
      <c r="L225" s="176"/>
      <c r="M225" s="175"/>
      <c r="N225" s="175"/>
      <c r="O225" s="175"/>
      <c r="P225" s="176"/>
      <c r="Q225" s="175"/>
      <c r="R225" s="176"/>
      <c r="S225" s="176"/>
      <c r="T225" s="176"/>
      <c r="U225" s="291" t="str">
        <f t="shared" si="73"/>
        <v/>
      </c>
      <c r="V225" s="292">
        <f>IF(F225=0,0,SUMIFS('4-咨询师业绩明细表'!K:K,'4-咨询师业绩明细表'!E:E,E225,'4-咨询师业绩明细表'!C:C,B225))</f>
        <v>0</v>
      </c>
      <c r="W225" s="292" t="str">
        <f t="shared" si="74"/>
        <v/>
      </c>
      <c r="X225" s="305"/>
      <c r="Y225" s="323">
        <f t="shared" si="75"/>
        <v>0</v>
      </c>
      <c r="Z225" s="324">
        <f t="shared" si="76"/>
        <v>0</v>
      </c>
      <c r="AA225" s="293">
        <f t="shared" si="77"/>
        <v>0</v>
      </c>
      <c r="AB225" s="294" t="str">
        <f t="shared" si="78"/>
        <v/>
      </c>
      <c r="AC225" s="143" t="str">
        <f t="shared" si="79"/>
        <v/>
      </c>
      <c r="AD225" s="143" t="str">
        <f t="shared" si="80"/>
        <v/>
      </c>
      <c r="AE225" s="143" t="str">
        <f t="shared" si="81"/>
        <v/>
      </c>
      <c r="AF225" s="143" t="str">
        <f t="shared" si="82"/>
        <v/>
      </c>
      <c r="AG225" s="143" t="str">
        <f t="shared" si="83"/>
        <v/>
      </c>
      <c r="AH225" s="143" t="str">
        <f>IF(AB225="","",VLOOKUP(AF225,Sheet11!E:F,2,0))</f>
        <v/>
      </c>
      <c r="AI225" s="295" t="str">
        <f>IF(AG225="拼单会员","5年",IF(AB225="","",VLOOKUP(AE225&amp;AH225,Sheet11!$J$3:$K$17,2)))</f>
        <v/>
      </c>
      <c r="AJ225" s="143" t="str">
        <f t="shared" si="84"/>
        <v/>
      </c>
      <c r="AK225" s="296" t="str">
        <f t="shared" si="85"/>
        <v/>
      </c>
      <c r="AL225" s="143" t="str">
        <f t="shared" si="86"/>
        <v/>
      </c>
      <c r="AM225" s="143" t="str">
        <f t="shared" si="87"/>
        <v/>
      </c>
      <c r="AN225" s="143" t="str">
        <f t="shared" si="88"/>
        <v/>
      </c>
      <c r="AO225" s="143" t="str">
        <f t="shared" si="89"/>
        <v/>
      </c>
      <c r="AP225" s="206" t="str">
        <f t="shared" si="90"/>
        <v/>
      </c>
      <c r="AQ225" s="206" t="str">
        <f>IF(SUMIF('7-市场业绩'!F:F,'3-收据记录表'!U225,'7-市场业绩'!I:I)&gt;0,"学习卡","老结算")</f>
        <v>老结算</v>
      </c>
      <c r="AR225" s="206" t="str">
        <f t="shared" si="91"/>
        <v/>
      </c>
      <c r="AS225" s="243" t="e">
        <f t="shared" si="92"/>
        <v>#VALUE!</v>
      </c>
      <c r="AT225" s="243" t="str">
        <f t="shared" si="93"/>
        <v/>
      </c>
      <c r="AU225" s="243" t="str">
        <f t="shared" si="94"/>
        <v/>
      </c>
      <c r="AV225" s="243" t="str">
        <f t="shared" si="95"/>
        <v>无</v>
      </c>
      <c r="AZ225" s="299">
        <v>42552</v>
      </c>
      <c r="BK225" s="118" t="s">
        <v>730</v>
      </c>
    </row>
    <row r="226" spans="1:63" ht="15" hidden="1" customHeight="1">
      <c r="A226" s="176"/>
      <c r="B226" s="176"/>
      <c r="C226" s="175"/>
      <c r="D226" s="176"/>
      <c r="E226" s="176"/>
      <c r="F226" s="184"/>
      <c r="G226" s="176"/>
      <c r="H226" s="176"/>
      <c r="I226" s="176"/>
      <c r="J226" s="176"/>
      <c r="K226" s="180"/>
      <c r="L226" s="176"/>
      <c r="M226" s="175"/>
      <c r="N226" s="175"/>
      <c r="O226" s="175"/>
      <c r="P226" s="176"/>
      <c r="Q226" s="175"/>
      <c r="R226" s="176"/>
      <c r="S226" s="176"/>
      <c r="T226" s="176"/>
      <c r="U226" s="291" t="str">
        <f t="shared" si="73"/>
        <v/>
      </c>
      <c r="V226" s="292">
        <f>IF(F226=0,0,SUMIFS('4-咨询师业绩明细表'!K:K,'4-咨询师业绩明细表'!E:E,E226,'4-咨询师业绩明细表'!C:C,B226))</f>
        <v>0</v>
      </c>
      <c r="W226" s="292" t="str">
        <f t="shared" si="74"/>
        <v/>
      </c>
      <c r="X226" s="305"/>
      <c r="Y226" s="323">
        <f t="shared" si="75"/>
        <v>0</v>
      </c>
      <c r="Z226" s="324">
        <f t="shared" si="76"/>
        <v>0</v>
      </c>
      <c r="AA226" s="293">
        <f t="shared" si="77"/>
        <v>0</v>
      </c>
      <c r="AB226" s="294" t="str">
        <f t="shared" si="78"/>
        <v/>
      </c>
      <c r="AC226" s="143" t="str">
        <f t="shared" si="79"/>
        <v/>
      </c>
      <c r="AD226" s="143" t="str">
        <f t="shared" si="80"/>
        <v/>
      </c>
      <c r="AE226" s="143" t="str">
        <f t="shared" si="81"/>
        <v/>
      </c>
      <c r="AF226" s="143" t="str">
        <f t="shared" si="82"/>
        <v/>
      </c>
      <c r="AG226" s="143" t="str">
        <f t="shared" si="83"/>
        <v/>
      </c>
      <c r="AH226" s="143" t="str">
        <f>IF(AB226="","",VLOOKUP(AF226,Sheet11!E:F,2,0))</f>
        <v/>
      </c>
      <c r="AI226" s="295" t="str">
        <f>IF(AG226="拼单会员","5年",IF(AB226="","",VLOOKUP(AE226&amp;AH226,Sheet11!$J$3:$K$17,2)))</f>
        <v/>
      </c>
      <c r="AJ226" s="143" t="str">
        <f t="shared" si="84"/>
        <v/>
      </c>
      <c r="AK226" s="296" t="str">
        <f t="shared" si="85"/>
        <v/>
      </c>
      <c r="AL226" s="143" t="str">
        <f t="shared" si="86"/>
        <v/>
      </c>
      <c r="AM226" s="143" t="str">
        <f t="shared" si="87"/>
        <v/>
      </c>
      <c r="AN226" s="143" t="str">
        <f t="shared" si="88"/>
        <v/>
      </c>
      <c r="AO226" s="143" t="str">
        <f t="shared" si="89"/>
        <v/>
      </c>
      <c r="AP226" s="206" t="str">
        <f t="shared" si="90"/>
        <v/>
      </c>
      <c r="AQ226" s="206" t="str">
        <f>IF(SUMIF('7-市场业绩'!F:F,'3-收据记录表'!U226,'7-市场业绩'!I:I)&gt;0,"学习卡","老结算")</f>
        <v>老结算</v>
      </c>
      <c r="AR226" s="206" t="str">
        <f t="shared" si="91"/>
        <v/>
      </c>
      <c r="AS226" s="243" t="e">
        <f t="shared" si="92"/>
        <v>#VALUE!</v>
      </c>
      <c r="AT226" s="243" t="str">
        <f t="shared" si="93"/>
        <v/>
      </c>
      <c r="AU226" s="243" t="str">
        <f t="shared" si="94"/>
        <v/>
      </c>
      <c r="AV226" s="243" t="str">
        <f t="shared" si="95"/>
        <v>无</v>
      </c>
      <c r="AZ226" s="299">
        <v>42552</v>
      </c>
      <c r="BK226" s="118" t="s">
        <v>731</v>
      </c>
    </row>
    <row r="227" spans="1:63" ht="15" hidden="1" customHeight="1">
      <c r="A227" s="176"/>
      <c r="B227" s="176"/>
      <c r="C227" s="175"/>
      <c r="D227" s="176"/>
      <c r="E227" s="176"/>
      <c r="F227" s="184"/>
      <c r="G227" s="176"/>
      <c r="H227" s="176"/>
      <c r="I227" s="176"/>
      <c r="J227" s="176"/>
      <c r="K227" s="180"/>
      <c r="L227" s="176"/>
      <c r="M227" s="175"/>
      <c r="N227" s="175"/>
      <c r="O227" s="175"/>
      <c r="P227" s="176"/>
      <c r="Q227" s="175"/>
      <c r="R227" s="176"/>
      <c r="S227" s="176"/>
      <c r="T227" s="176"/>
      <c r="U227" s="291" t="str">
        <f t="shared" si="73"/>
        <v/>
      </c>
      <c r="V227" s="292">
        <f>IF(F227=0,0,SUMIFS('4-咨询师业绩明细表'!K:K,'4-咨询师业绩明细表'!E:E,E227,'4-咨询师业绩明细表'!C:C,B227))</f>
        <v>0</v>
      </c>
      <c r="W227" s="292" t="str">
        <f t="shared" si="74"/>
        <v/>
      </c>
      <c r="X227" s="305"/>
      <c r="Y227" s="323">
        <f t="shared" si="75"/>
        <v>0</v>
      </c>
      <c r="Z227" s="324">
        <f t="shared" si="76"/>
        <v>0</v>
      </c>
      <c r="AA227" s="293">
        <f t="shared" si="77"/>
        <v>0</v>
      </c>
      <c r="AB227" s="294" t="str">
        <f t="shared" si="78"/>
        <v/>
      </c>
      <c r="AC227" s="143" t="str">
        <f t="shared" si="79"/>
        <v/>
      </c>
      <c r="AD227" s="143" t="str">
        <f t="shared" si="80"/>
        <v/>
      </c>
      <c r="AE227" s="143" t="str">
        <f t="shared" si="81"/>
        <v/>
      </c>
      <c r="AF227" s="143" t="str">
        <f t="shared" si="82"/>
        <v/>
      </c>
      <c r="AG227" s="143" t="str">
        <f t="shared" si="83"/>
        <v/>
      </c>
      <c r="AH227" s="143" t="str">
        <f>IF(AB227="","",VLOOKUP(AF227,Sheet11!E:F,2,0))</f>
        <v/>
      </c>
      <c r="AI227" s="295" t="str">
        <f>IF(AG227="拼单会员","5年",IF(AB227="","",VLOOKUP(AE227&amp;AH227,Sheet11!$J$3:$K$17,2)))</f>
        <v/>
      </c>
      <c r="AJ227" s="143" t="str">
        <f t="shared" si="84"/>
        <v/>
      </c>
      <c r="AK227" s="296" t="str">
        <f t="shared" si="85"/>
        <v/>
      </c>
      <c r="AL227" s="143" t="str">
        <f t="shared" si="86"/>
        <v/>
      </c>
      <c r="AM227" s="143" t="str">
        <f t="shared" si="87"/>
        <v/>
      </c>
      <c r="AN227" s="143" t="str">
        <f t="shared" si="88"/>
        <v/>
      </c>
      <c r="AO227" s="143" t="str">
        <f t="shared" si="89"/>
        <v/>
      </c>
      <c r="AP227" s="206" t="str">
        <f t="shared" si="90"/>
        <v/>
      </c>
      <c r="AQ227" s="206" t="str">
        <f>IF(SUMIF('7-市场业绩'!F:F,'3-收据记录表'!U227,'7-市场业绩'!I:I)&gt;0,"学习卡","老结算")</f>
        <v>老结算</v>
      </c>
      <c r="AR227" s="206" t="str">
        <f t="shared" si="91"/>
        <v/>
      </c>
      <c r="AS227" s="243" t="e">
        <f t="shared" si="92"/>
        <v>#VALUE!</v>
      </c>
      <c r="AT227" s="243" t="str">
        <f t="shared" si="93"/>
        <v/>
      </c>
      <c r="AU227" s="243" t="str">
        <f t="shared" si="94"/>
        <v/>
      </c>
      <c r="AV227" s="243" t="str">
        <f t="shared" si="95"/>
        <v>无</v>
      </c>
      <c r="AZ227" s="299">
        <v>42552</v>
      </c>
      <c r="BK227" s="118" t="s">
        <v>732</v>
      </c>
    </row>
    <row r="228" spans="1:63" ht="15" hidden="1" customHeight="1">
      <c r="A228" s="176"/>
      <c r="B228" s="176"/>
      <c r="C228" s="175"/>
      <c r="D228" s="176"/>
      <c r="E228" s="176"/>
      <c r="F228" s="184"/>
      <c r="G228" s="176"/>
      <c r="H228" s="176"/>
      <c r="I228" s="176"/>
      <c r="J228" s="176"/>
      <c r="K228" s="180"/>
      <c r="L228" s="176"/>
      <c r="M228" s="175"/>
      <c r="N228" s="175"/>
      <c r="O228" s="175"/>
      <c r="P228" s="176"/>
      <c r="Q228" s="175"/>
      <c r="R228" s="176"/>
      <c r="S228" s="176"/>
      <c r="T228" s="176"/>
      <c r="U228" s="291" t="str">
        <f t="shared" si="73"/>
        <v/>
      </c>
      <c r="V228" s="292">
        <f>IF(F228=0,0,SUMIFS('4-咨询师业绩明细表'!K:K,'4-咨询师业绩明细表'!E:E,E228,'4-咨询师业绩明细表'!C:C,B228))</f>
        <v>0</v>
      </c>
      <c r="W228" s="292" t="str">
        <f t="shared" si="74"/>
        <v/>
      </c>
      <c r="X228" s="305"/>
      <c r="Y228" s="323">
        <f t="shared" si="75"/>
        <v>0</v>
      </c>
      <c r="Z228" s="324">
        <f t="shared" si="76"/>
        <v>0</v>
      </c>
      <c r="AA228" s="293">
        <f t="shared" si="77"/>
        <v>0</v>
      </c>
      <c r="AB228" s="294" t="str">
        <f t="shared" si="78"/>
        <v/>
      </c>
      <c r="AC228" s="143" t="str">
        <f t="shared" si="79"/>
        <v/>
      </c>
      <c r="AD228" s="143" t="str">
        <f t="shared" si="80"/>
        <v/>
      </c>
      <c r="AE228" s="143" t="str">
        <f t="shared" si="81"/>
        <v/>
      </c>
      <c r="AF228" s="143" t="str">
        <f t="shared" si="82"/>
        <v/>
      </c>
      <c r="AG228" s="143" t="str">
        <f t="shared" si="83"/>
        <v/>
      </c>
      <c r="AH228" s="143" t="str">
        <f>IF(AB228="","",VLOOKUP(AF228,Sheet11!E:F,2,0))</f>
        <v/>
      </c>
      <c r="AI228" s="295" t="str">
        <f>IF(AG228="拼单会员","5年",IF(AB228="","",VLOOKUP(AE228&amp;AH228,Sheet11!$J$3:$K$17,2)))</f>
        <v/>
      </c>
      <c r="AJ228" s="143" t="str">
        <f t="shared" si="84"/>
        <v/>
      </c>
      <c r="AK228" s="296" t="str">
        <f t="shared" si="85"/>
        <v/>
      </c>
      <c r="AL228" s="143" t="str">
        <f t="shared" si="86"/>
        <v/>
      </c>
      <c r="AM228" s="143" t="str">
        <f t="shared" si="87"/>
        <v/>
      </c>
      <c r="AN228" s="143" t="str">
        <f t="shared" si="88"/>
        <v/>
      </c>
      <c r="AO228" s="143" t="str">
        <f t="shared" si="89"/>
        <v/>
      </c>
      <c r="AP228" s="206" t="str">
        <f t="shared" si="90"/>
        <v/>
      </c>
      <c r="AQ228" s="206" t="str">
        <f>IF(SUMIF('7-市场业绩'!F:F,'3-收据记录表'!U228,'7-市场业绩'!I:I)&gt;0,"学习卡","老结算")</f>
        <v>老结算</v>
      </c>
      <c r="AR228" s="206" t="str">
        <f t="shared" si="91"/>
        <v/>
      </c>
      <c r="AS228" s="243" t="e">
        <f t="shared" si="92"/>
        <v>#VALUE!</v>
      </c>
      <c r="AT228" s="243" t="str">
        <f t="shared" si="93"/>
        <v/>
      </c>
      <c r="AU228" s="243" t="str">
        <f t="shared" si="94"/>
        <v/>
      </c>
      <c r="AV228" s="243" t="str">
        <f t="shared" si="95"/>
        <v>无</v>
      </c>
      <c r="AZ228" s="299">
        <v>42552</v>
      </c>
      <c r="BK228" s="118" t="s">
        <v>733</v>
      </c>
    </row>
    <row r="229" spans="1:63" ht="15" hidden="1" customHeight="1">
      <c r="A229" s="176"/>
      <c r="B229" s="176"/>
      <c r="C229" s="175"/>
      <c r="D229" s="176"/>
      <c r="E229" s="176"/>
      <c r="F229" s="184"/>
      <c r="G229" s="176"/>
      <c r="H229" s="176"/>
      <c r="I229" s="176"/>
      <c r="J229" s="176"/>
      <c r="K229" s="180"/>
      <c r="L229" s="176"/>
      <c r="M229" s="175"/>
      <c r="N229" s="175"/>
      <c r="O229" s="175"/>
      <c r="P229" s="176"/>
      <c r="Q229" s="175"/>
      <c r="R229" s="176"/>
      <c r="S229" s="176"/>
      <c r="T229" s="176"/>
      <c r="U229" s="291" t="str">
        <f t="shared" si="73"/>
        <v/>
      </c>
      <c r="V229" s="292">
        <f>IF(F229=0,0,SUMIFS('4-咨询师业绩明细表'!K:K,'4-咨询师业绩明细表'!E:E,E229,'4-咨询师业绩明细表'!C:C,B229))</f>
        <v>0</v>
      </c>
      <c r="W229" s="292" t="str">
        <f t="shared" si="74"/>
        <v/>
      </c>
      <c r="X229" s="305"/>
      <c r="Y229" s="323">
        <f t="shared" si="75"/>
        <v>0</v>
      </c>
      <c r="Z229" s="324">
        <f t="shared" si="76"/>
        <v>0</v>
      </c>
      <c r="AA229" s="293">
        <f t="shared" si="77"/>
        <v>0</v>
      </c>
      <c r="AB229" s="294" t="str">
        <f t="shared" si="78"/>
        <v/>
      </c>
      <c r="AC229" s="143" t="str">
        <f t="shared" si="79"/>
        <v/>
      </c>
      <c r="AD229" s="143" t="str">
        <f t="shared" si="80"/>
        <v/>
      </c>
      <c r="AE229" s="143" t="str">
        <f t="shared" si="81"/>
        <v/>
      </c>
      <c r="AF229" s="143" t="str">
        <f t="shared" si="82"/>
        <v/>
      </c>
      <c r="AG229" s="143" t="str">
        <f t="shared" si="83"/>
        <v/>
      </c>
      <c r="AH229" s="143" t="str">
        <f>IF(AB229="","",VLOOKUP(AF229,Sheet11!E:F,2,0))</f>
        <v/>
      </c>
      <c r="AI229" s="295" t="str">
        <f>IF(AG229="拼单会员","5年",IF(AB229="","",VLOOKUP(AE229&amp;AH229,Sheet11!$J$3:$K$17,2)))</f>
        <v/>
      </c>
      <c r="AJ229" s="143" t="str">
        <f t="shared" si="84"/>
        <v/>
      </c>
      <c r="AK229" s="296" t="str">
        <f t="shared" si="85"/>
        <v/>
      </c>
      <c r="AL229" s="143" t="str">
        <f t="shared" si="86"/>
        <v/>
      </c>
      <c r="AM229" s="143" t="str">
        <f t="shared" si="87"/>
        <v/>
      </c>
      <c r="AN229" s="143" t="str">
        <f t="shared" si="88"/>
        <v/>
      </c>
      <c r="AO229" s="143" t="str">
        <f t="shared" si="89"/>
        <v/>
      </c>
      <c r="AP229" s="206" t="str">
        <f t="shared" si="90"/>
        <v/>
      </c>
      <c r="AQ229" s="206" t="str">
        <f>IF(SUMIF('7-市场业绩'!F:F,'3-收据记录表'!U229,'7-市场业绩'!I:I)&gt;0,"学习卡","老结算")</f>
        <v>老结算</v>
      </c>
      <c r="AR229" s="206" t="str">
        <f t="shared" si="91"/>
        <v/>
      </c>
      <c r="AS229" s="243" t="e">
        <f t="shared" si="92"/>
        <v>#VALUE!</v>
      </c>
      <c r="AT229" s="243" t="str">
        <f t="shared" si="93"/>
        <v/>
      </c>
      <c r="AU229" s="243" t="str">
        <f t="shared" si="94"/>
        <v/>
      </c>
      <c r="AV229" s="243" t="str">
        <f t="shared" si="95"/>
        <v>无</v>
      </c>
      <c r="AZ229" s="299">
        <v>42552</v>
      </c>
      <c r="BK229" s="118" t="s">
        <v>734</v>
      </c>
    </row>
    <row r="230" spans="1:63" ht="15" hidden="1" customHeight="1">
      <c r="A230" s="176"/>
      <c r="B230" s="176"/>
      <c r="C230" s="175"/>
      <c r="D230" s="176"/>
      <c r="E230" s="176"/>
      <c r="F230" s="184"/>
      <c r="G230" s="176"/>
      <c r="H230" s="176"/>
      <c r="I230" s="176"/>
      <c r="J230" s="176"/>
      <c r="K230" s="180"/>
      <c r="L230" s="176"/>
      <c r="M230" s="175"/>
      <c r="N230" s="175"/>
      <c r="O230" s="175"/>
      <c r="P230" s="176"/>
      <c r="Q230" s="175"/>
      <c r="R230" s="176"/>
      <c r="S230" s="176"/>
      <c r="T230" s="176"/>
      <c r="U230" s="291" t="str">
        <f t="shared" si="73"/>
        <v/>
      </c>
      <c r="V230" s="292">
        <f>IF(F230=0,0,SUMIFS('4-咨询师业绩明细表'!K:K,'4-咨询师业绩明细表'!E:E,E230,'4-咨询师业绩明细表'!C:C,B230))</f>
        <v>0</v>
      </c>
      <c r="W230" s="292" t="str">
        <f t="shared" si="74"/>
        <v/>
      </c>
      <c r="X230" s="305"/>
      <c r="Y230" s="323">
        <f t="shared" si="75"/>
        <v>0</v>
      </c>
      <c r="Z230" s="324">
        <f t="shared" si="76"/>
        <v>0</v>
      </c>
      <c r="AA230" s="293">
        <f t="shared" si="77"/>
        <v>0</v>
      </c>
      <c r="AB230" s="294" t="str">
        <f t="shared" si="78"/>
        <v/>
      </c>
      <c r="AC230" s="143" t="str">
        <f t="shared" si="79"/>
        <v/>
      </c>
      <c r="AD230" s="143" t="str">
        <f t="shared" si="80"/>
        <v/>
      </c>
      <c r="AE230" s="143" t="str">
        <f t="shared" si="81"/>
        <v/>
      </c>
      <c r="AF230" s="143" t="str">
        <f t="shared" si="82"/>
        <v/>
      </c>
      <c r="AG230" s="143" t="str">
        <f t="shared" si="83"/>
        <v/>
      </c>
      <c r="AH230" s="143" t="str">
        <f>IF(AB230="","",VLOOKUP(AF230,Sheet11!E:F,2,0))</f>
        <v/>
      </c>
      <c r="AI230" s="295" t="str">
        <f>IF(AG230="拼单会员","5年",IF(AB230="","",VLOOKUP(AE230&amp;AH230,Sheet11!$J$3:$K$17,2)))</f>
        <v/>
      </c>
      <c r="AJ230" s="143" t="str">
        <f t="shared" si="84"/>
        <v/>
      </c>
      <c r="AK230" s="296" t="str">
        <f t="shared" si="85"/>
        <v/>
      </c>
      <c r="AL230" s="143" t="str">
        <f t="shared" si="86"/>
        <v/>
      </c>
      <c r="AM230" s="143" t="str">
        <f t="shared" si="87"/>
        <v/>
      </c>
      <c r="AN230" s="143" t="str">
        <f t="shared" si="88"/>
        <v/>
      </c>
      <c r="AO230" s="143" t="str">
        <f t="shared" si="89"/>
        <v/>
      </c>
      <c r="AP230" s="206" t="str">
        <f t="shared" si="90"/>
        <v/>
      </c>
      <c r="AQ230" s="206" t="str">
        <f>IF(SUMIF('7-市场业绩'!F:F,'3-收据记录表'!U230,'7-市场业绩'!I:I)&gt;0,"学习卡","老结算")</f>
        <v>老结算</v>
      </c>
      <c r="AR230" s="206" t="str">
        <f t="shared" si="91"/>
        <v/>
      </c>
      <c r="AS230" s="243" t="e">
        <f t="shared" si="92"/>
        <v>#VALUE!</v>
      </c>
      <c r="AT230" s="243" t="str">
        <f t="shared" si="93"/>
        <v/>
      </c>
      <c r="AU230" s="243" t="str">
        <f t="shared" si="94"/>
        <v/>
      </c>
      <c r="AV230" s="243" t="str">
        <f t="shared" si="95"/>
        <v>无</v>
      </c>
      <c r="AZ230" s="299">
        <v>42552</v>
      </c>
      <c r="BK230" s="118" t="s">
        <v>735</v>
      </c>
    </row>
    <row r="231" spans="1:63" ht="15" hidden="1" customHeight="1">
      <c r="A231" s="176"/>
      <c r="B231" s="176"/>
      <c r="C231" s="175"/>
      <c r="D231" s="176"/>
      <c r="E231" s="176"/>
      <c r="F231" s="184"/>
      <c r="G231" s="176"/>
      <c r="H231" s="176"/>
      <c r="I231" s="176"/>
      <c r="J231" s="176"/>
      <c r="K231" s="180"/>
      <c r="L231" s="176"/>
      <c r="M231" s="175"/>
      <c r="N231" s="175"/>
      <c r="O231" s="175"/>
      <c r="P231" s="176"/>
      <c r="Q231" s="175"/>
      <c r="R231" s="176"/>
      <c r="S231" s="176"/>
      <c r="T231" s="176"/>
      <c r="U231" s="291" t="str">
        <f t="shared" si="73"/>
        <v/>
      </c>
      <c r="V231" s="292">
        <f>IF(F231=0,0,SUMIFS('4-咨询师业绩明细表'!K:K,'4-咨询师业绩明细表'!E:E,E231,'4-咨询师业绩明细表'!C:C,B231))</f>
        <v>0</v>
      </c>
      <c r="W231" s="292" t="str">
        <f t="shared" si="74"/>
        <v/>
      </c>
      <c r="X231" s="305"/>
      <c r="Y231" s="323">
        <f t="shared" si="75"/>
        <v>0</v>
      </c>
      <c r="Z231" s="324">
        <f t="shared" si="76"/>
        <v>0</v>
      </c>
      <c r="AA231" s="293">
        <f t="shared" si="77"/>
        <v>0</v>
      </c>
      <c r="AB231" s="294" t="str">
        <f t="shared" si="78"/>
        <v/>
      </c>
      <c r="AC231" s="143" t="str">
        <f t="shared" si="79"/>
        <v/>
      </c>
      <c r="AD231" s="143" t="str">
        <f t="shared" si="80"/>
        <v/>
      </c>
      <c r="AE231" s="143" t="str">
        <f t="shared" si="81"/>
        <v/>
      </c>
      <c r="AF231" s="143" t="str">
        <f t="shared" si="82"/>
        <v/>
      </c>
      <c r="AG231" s="143" t="str">
        <f t="shared" si="83"/>
        <v/>
      </c>
      <c r="AH231" s="143" t="str">
        <f>IF(AB231="","",VLOOKUP(AF231,Sheet11!E:F,2,0))</f>
        <v/>
      </c>
      <c r="AI231" s="295" t="str">
        <f>IF(AG231="拼单会员","5年",IF(AB231="","",VLOOKUP(AE231&amp;AH231,Sheet11!$J$3:$K$17,2)))</f>
        <v/>
      </c>
      <c r="AJ231" s="143" t="str">
        <f t="shared" si="84"/>
        <v/>
      </c>
      <c r="AK231" s="296" t="str">
        <f t="shared" si="85"/>
        <v/>
      </c>
      <c r="AL231" s="143" t="str">
        <f t="shared" si="86"/>
        <v/>
      </c>
      <c r="AM231" s="143" t="str">
        <f t="shared" si="87"/>
        <v/>
      </c>
      <c r="AN231" s="143" t="str">
        <f t="shared" si="88"/>
        <v/>
      </c>
      <c r="AO231" s="143" t="str">
        <f t="shared" si="89"/>
        <v/>
      </c>
      <c r="AP231" s="206" t="str">
        <f t="shared" si="90"/>
        <v/>
      </c>
      <c r="AQ231" s="206" t="str">
        <f>IF(SUMIF('7-市场业绩'!F:F,'3-收据记录表'!U231,'7-市场业绩'!I:I)&gt;0,"学习卡","老结算")</f>
        <v>老结算</v>
      </c>
      <c r="AR231" s="206" t="str">
        <f t="shared" si="91"/>
        <v/>
      </c>
      <c r="AS231" s="243" t="e">
        <f t="shared" si="92"/>
        <v>#VALUE!</v>
      </c>
      <c r="AT231" s="243" t="str">
        <f t="shared" si="93"/>
        <v/>
      </c>
      <c r="AU231" s="243" t="str">
        <f t="shared" si="94"/>
        <v/>
      </c>
      <c r="AV231" s="243" t="str">
        <f t="shared" si="95"/>
        <v>无</v>
      </c>
      <c r="AZ231" s="299">
        <v>42552</v>
      </c>
      <c r="BK231" s="118" t="s">
        <v>736</v>
      </c>
    </row>
    <row r="232" spans="1:63" ht="15" hidden="1" customHeight="1">
      <c r="A232" s="176"/>
      <c r="B232" s="176"/>
      <c r="C232" s="175"/>
      <c r="D232" s="176"/>
      <c r="E232" s="176"/>
      <c r="F232" s="184"/>
      <c r="G232" s="176"/>
      <c r="H232" s="176"/>
      <c r="I232" s="176"/>
      <c r="J232" s="176"/>
      <c r="K232" s="180"/>
      <c r="L232" s="176"/>
      <c r="M232" s="175"/>
      <c r="N232" s="175"/>
      <c r="O232" s="175"/>
      <c r="P232" s="176"/>
      <c r="Q232" s="175"/>
      <c r="R232" s="176"/>
      <c r="S232" s="176"/>
      <c r="T232" s="176"/>
      <c r="U232" s="291" t="str">
        <f t="shared" si="73"/>
        <v/>
      </c>
      <c r="V232" s="292">
        <f>IF(F232=0,0,SUMIFS('4-咨询师业绩明细表'!K:K,'4-咨询师业绩明细表'!E:E,E232,'4-咨询师业绩明细表'!C:C,B232))</f>
        <v>0</v>
      </c>
      <c r="W232" s="292" t="str">
        <f t="shared" si="74"/>
        <v/>
      </c>
      <c r="X232" s="305"/>
      <c r="Y232" s="323">
        <f t="shared" si="75"/>
        <v>0</v>
      </c>
      <c r="Z232" s="324">
        <f t="shared" si="76"/>
        <v>0</v>
      </c>
      <c r="AA232" s="293">
        <f t="shared" si="77"/>
        <v>0</v>
      </c>
      <c r="AB232" s="294" t="str">
        <f t="shared" si="78"/>
        <v/>
      </c>
      <c r="AC232" s="143" t="str">
        <f t="shared" si="79"/>
        <v/>
      </c>
      <c r="AD232" s="143" t="str">
        <f t="shared" si="80"/>
        <v/>
      </c>
      <c r="AE232" s="143" t="str">
        <f t="shared" si="81"/>
        <v/>
      </c>
      <c r="AF232" s="143" t="str">
        <f t="shared" si="82"/>
        <v/>
      </c>
      <c r="AG232" s="143" t="str">
        <f t="shared" si="83"/>
        <v/>
      </c>
      <c r="AH232" s="143" t="str">
        <f>IF(AB232="","",VLOOKUP(AF232,Sheet11!E:F,2,0))</f>
        <v/>
      </c>
      <c r="AI232" s="295" t="str">
        <f>IF(AG232="拼单会员","5年",IF(AB232="","",VLOOKUP(AE232&amp;AH232,Sheet11!$J$3:$K$17,2)))</f>
        <v/>
      </c>
      <c r="AJ232" s="143" t="str">
        <f t="shared" si="84"/>
        <v/>
      </c>
      <c r="AK232" s="296" t="str">
        <f t="shared" si="85"/>
        <v/>
      </c>
      <c r="AL232" s="143" t="str">
        <f t="shared" si="86"/>
        <v/>
      </c>
      <c r="AM232" s="143" t="str">
        <f t="shared" si="87"/>
        <v/>
      </c>
      <c r="AN232" s="143" t="str">
        <f t="shared" si="88"/>
        <v/>
      </c>
      <c r="AO232" s="143" t="str">
        <f t="shared" si="89"/>
        <v/>
      </c>
      <c r="AP232" s="206" t="str">
        <f t="shared" si="90"/>
        <v/>
      </c>
      <c r="AQ232" s="206" t="str">
        <f>IF(SUMIF('7-市场业绩'!F:F,'3-收据记录表'!U232,'7-市场业绩'!I:I)&gt;0,"学习卡","老结算")</f>
        <v>老结算</v>
      </c>
      <c r="AR232" s="206" t="str">
        <f t="shared" si="91"/>
        <v/>
      </c>
      <c r="AS232" s="243" t="e">
        <f t="shared" si="92"/>
        <v>#VALUE!</v>
      </c>
      <c r="AT232" s="243" t="str">
        <f t="shared" si="93"/>
        <v/>
      </c>
      <c r="AU232" s="243" t="str">
        <f t="shared" si="94"/>
        <v/>
      </c>
      <c r="AV232" s="243" t="str">
        <f t="shared" si="95"/>
        <v>无</v>
      </c>
      <c r="AZ232" s="299">
        <v>42552</v>
      </c>
      <c r="BK232" s="118" t="s">
        <v>737</v>
      </c>
    </row>
    <row r="233" spans="1:63" ht="15" hidden="1" customHeight="1">
      <c r="A233" s="176"/>
      <c r="B233" s="176"/>
      <c r="C233" s="175"/>
      <c r="D233" s="176"/>
      <c r="E233" s="176"/>
      <c r="F233" s="184"/>
      <c r="G233" s="176"/>
      <c r="H233" s="176"/>
      <c r="I233" s="176"/>
      <c r="J233" s="176"/>
      <c r="K233" s="180"/>
      <c r="L233" s="176"/>
      <c r="M233" s="175"/>
      <c r="N233" s="175"/>
      <c r="O233" s="175"/>
      <c r="P233" s="176"/>
      <c r="Q233" s="175"/>
      <c r="R233" s="176"/>
      <c r="S233" s="176"/>
      <c r="T233" s="176"/>
      <c r="U233" s="291" t="str">
        <f t="shared" si="73"/>
        <v/>
      </c>
      <c r="V233" s="292">
        <f>IF(F233=0,0,SUMIFS('4-咨询师业绩明细表'!K:K,'4-咨询师业绩明细表'!E:E,E233,'4-咨询师业绩明细表'!C:C,B233))</f>
        <v>0</v>
      </c>
      <c r="W233" s="292" t="str">
        <f t="shared" si="74"/>
        <v/>
      </c>
      <c r="X233" s="305"/>
      <c r="Y233" s="323">
        <f t="shared" si="75"/>
        <v>0</v>
      </c>
      <c r="Z233" s="324">
        <f t="shared" si="76"/>
        <v>0</v>
      </c>
      <c r="AA233" s="293">
        <f t="shared" si="77"/>
        <v>0</v>
      </c>
      <c r="AB233" s="294" t="str">
        <f t="shared" si="78"/>
        <v/>
      </c>
      <c r="AC233" s="143" t="str">
        <f t="shared" si="79"/>
        <v/>
      </c>
      <c r="AD233" s="143" t="str">
        <f t="shared" si="80"/>
        <v/>
      </c>
      <c r="AE233" s="143" t="str">
        <f t="shared" si="81"/>
        <v/>
      </c>
      <c r="AF233" s="143" t="str">
        <f t="shared" si="82"/>
        <v/>
      </c>
      <c r="AG233" s="143" t="str">
        <f t="shared" si="83"/>
        <v/>
      </c>
      <c r="AH233" s="143" t="str">
        <f>IF(AB233="","",VLOOKUP(AF233,Sheet11!E:F,2,0))</f>
        <v/>
      </c>
      <c r="AI233" s="295" t="str">
        <f>IF(AG233="拼单会员","5年",IF(AB233="","",VLOOKUP(AE233&amp;AH233,Sheet11!$J$3:$K$17,2)))</f>
        <v/>
      </c>
      <c r="AJ233" s="143" t="str">
        <f t="shared" si="84"/>
        <v/>
      </c>
      <c r="AK233" s="296" t="str">
        <f t="shared" si="85"/>
        <v/>
      </c>
      <c r="AL233" s="143" t="str">
        <f t="shared" si="86"/>
        <v/>
      </c>
      <c r="AM233" s="143" t="str">
        <f t="shared" si="87"/>
        <v/>
      </c>
      <c r="AN233" s="143" t="str">
        <f t="shared" si="88"/>
        <v/>
      </c>
      <c r="AO233" s="143" t="str">
        <f t="shared" si="89"/>
        <v/>
      </c>
      <c r="AP233" s="206" t="str">
        <f t="shared" si="90"/>
        <v/>
      </c>
      <c r="AQ233" s="206" t="str">
        <f>IF(SUMIF('7-市场业绩'!F:F,'3-收据记录表'!U233,'7-市场业绩'!I:I)&gt;0,"学习卡","老结算")</f>
        <v>老结算</v>
      </c>
      <c r="AR233" s="206" t="str">
        <f t="shared" si="91"/>
        <v/>
      </c>
      <c r="AS233" s="243" t="e">
        <f t="shared" si="92"/>
        <v>#VALUE!</v>
      </c>
      <c r="AT233" s="243" t="str">
        <f t="shared" si="93"/>
        <v/>
      </c>
      <c r="AU233" s="243" t="str">
        <f t="shared" si="94"/>
        <v/>
      </c>
      <c r="AV233" s="243" t="str">
        <f t="shared" si="95"/>
        <v>无</v>
      </c>
      <c r="AZ233" s="299">
        <v>42552</v>
      </c>
      <c r="BK233" s="118" t="s">
        <v>738</v>
      </c>
    </row>
    <row r="234" spans="1:63" ht="15" hidden="1" customHeight="1">
      <c r="A234" s="176"/>
      <c r="B234" s="176"/>
      <c r="C234" s="175"/>
      <c r="D234" s="176"/>
      <c r="E234" s="176"/>
      <c r="F234" s="184"/>
      <c r="G234" s="176"/>
      <c r="H234" s="176"/>
      <c r="I234" s="176"/>
      <c r="J234" s="176"/>
      <c r="K234" s="180"/>
      <c r="L234" s="176"/>
      <c r="M234" s="175"/>
      <c r="N234" s="175"/>
      <c r="O234" s="175"/>
      <c r="P234" s="176"/>
      <c r="Q234" s="175"/>
      <c r="R234" s="176"/>
      <c r="S234" s="176"/>
      <c r="T234" s="176"/>
      <c r="U234" s="291" t="str">
        <f t="shared" si="73"/>
        <v/>
      </c>
      <c r="V234" s="292">
        <f>IF(F234=0,0,SUMIFS('4-咨询师业绩明细表'!K:K,'4-咨询师业绩明细表'!E:E,E234,'4-咨询师业绩明细表'!C:C,B234))</f>
        <v>0</v>
      </c>
      <c r="W234" s="292" t="str">
        <f t="shared" si="74"/>
        <v/>
      </c>
      <c r="X234" s="305"/>
      <c r="Y234" s="323">
        <f t="shared" si="75"/>
        <v>0</v>
      </c>
      <c r="Z234" s="324">
        <f t="shared" si="76"/>
        <v>0</v>
      </c>
      <c r="AA234" s="293">
        <f t="shared" si="77"/>
        <v>0</v>
      </c>
      <c r="AB234" s="294" t="str">
        <f t="shared" si="78"/>
        <v/>
      </c>
      <c r="AC234" s="143" t="str">
        <f t="shared" si="79"/>
        <v/>
      </c>
      <c r="AD234" s="143" t="str">
        <f t="shared" si="80"/>
        <v/>
      </c>
      <c r="AE234" s="143" t="str">
        <f t="shared" si="81"/>
        <v/>
      </c>
      <c r="AF234" s="143" t="str">
        <f t="shared" si="82"/>
        <v/>
      </c>
      <c r="AG234" s="143" t="str">
        <f t="shared" si="83"/>
        <v/>
      </c>
      <c r="AH234" s="143" t="str">
        <f>IF(AB234="","",VLOOKUP(AF234,Sheet11!E:F,2,0))</f>
        <v/>
      </c>
      <c r="AI234" s="295" t="str">
        <f>IF(AG234="拼单会员","5年",IF(AB234="","",VLOOKUP(AE234&amp;AH234,Sheet11!$J$3:$K$17,2)))</f>
        <v/>
      </c>
      <c r="AJ234" s="143" t="str">
        <f t="shared" si="84"/>
        <v/>
      </c>
      <c r="AK234" s="296" t="str">
        <f t="shared" si="85"/>
        <v/>
      </c>
      <c r="AL234" s="143" t="str">
        <f t="shared" si="86"/>
        <v/>
      </c>
      <c r="AM234" s="143" t="str">
        <f t="shared" si="87"/>
        <v/>
      </c>
      <c r="AN234" s="143" t="str">
        <f t="shared" si="88"/>
        <v/>
      </c>
      <c r="AO234" s="143" t="str">
        <f t="shared" si="89"/>
        <v/>
      </c>
      <c r="AP234" s="206" t="str">
        <f t="shared" si="90"/>
        <v/>
      </c>
      <c r="AQ234" s="206" t="str">
        <f>IF(SUMIF('7-市场业绩'!F:F,'3-收据记录表'!U234,'7-市场业绩'!I:I)&gt;0,"学习卡","老结算")</f>
        <v>老结算</v>
      </c>
      <c r="AR234" s="206" t="str">
        <f t="shared" si="91"/>
        <v/>
      </c>
      <c r="AS234" s="243" t="e">
        <f t="shared" si="92"/>
        <v>#VALUE!</v>
      </c>
      <c r="AT234" s="243" t="str">
        <f t="shared" si="93"/>
        <v/>
      </c>
      <c r="AU234" s="243" t="str">
        <f t="shared" si="94"/>
        <v/>
      </c>
      <c r="AV234" s="243" t="str">
        <f t="shared" si="95"/>
        <v>无</v>
      </c>
      <c r="AZ234" s="299">
        <v>42552</v>
      </c>
      <c r="BK234" s="118" t="s">
        <v>739</v>
      </c>
    </row>
    <row r="235" spans="1:63" ht="15" hidden="1" customHeight="1">
      <c r="A235" s="176"/>
      <c r="B235" s="176"/>
      <c r="C235" s="175"/>
      <c r="D235" s="176"/>
      <c r="E235" s="176"/>
      <c r="F235" s="184"/>
      <c r="G235" s="176"/>
      <c r="H235" s="176"/>
      <c r="I235" s="176"/>
      <c r="J235" s="176"/>
      <c r="K235" s="180"/>
      <c r="L235" s="176"/>
      <c r="M235" s="175"/>
      <c r="N235" s="175"/>
      <c r="O235" s="175"/>
      <c r="P235" s="176"/>
      <c r="Q235" s="175"/>
      <c r="R235" s="176"/>
      <c r="S235" s="176"/>
      <c r="T235" s="176"/>
      <c r="U235" s="291" t="str">
        <f t="shared" si="73"/>
        <v/>
      </c>
      <c r="V235" s="292">
        <f>IF(F235=0,0,SUMIFS('4-咨询师业绩明细表'!K:K,'4-咨询师业绩明细表'!E:E,E235,'4-咨询师业绩明细表'!C:C,B235))</f>
        <v>0</v>
      </c>
      <c r="W235" s="292" t="str">
        <f t="shared" si="74"/>
        <v/>
      </c>
      <c r="X235" s="305"/>
      <c r="Y235" s="323">
        <f t="shared" si="75"/>
        <v>0</v>
      </c>
      <c r="Z235" s="324">
        <f t="shared" si="76"/>
        <v>0</v>
      </c>
      <c r="AA235" s="293">
        <f t="shared" si="77"/>
        <v>0</v>
      </c>
      <c r="AB235" s="294" t="str">
        <f t="shared" si="78"/>
        <v/>
      </c>
      <c r="AC235" s="143" t="str">
        <f t="shared" si="79"/>
        <v/>
      </c>
      <c r="AD235" s="143" t="str">
        <f t="shared" si="80"/>
        <v/>
      </c>
      <c r="AE235" s="143" t="str">
        <f t="shared" si="81"/>
        <v/>
      </c>
      <c r="AF235" s="143" t="str">
        <f t="shared" si="82"/>
        <v/>
      </c>
      <c r="AG235" s="143" t="str">
        <f t="shared" si="83"/>
        <v/>
      </c>
      <c r="AH235" s="143" t="str">
        <f>IF(AB235="","",VLOOKUP(AF235,Sheet11!E:F,2,0))</f>
        <v/>
      </c>
      <c r="AI235" s="295" t="str">
        <f>IF(AG235="拼单会员","5年",IF(AB235="","",VLOOKUP(AE235&amp;AH235,Sheet11!$J$3:$K$17,2)))</f>
        <v/>
      </c>
      <c r="AJ235" s="143" t="str">
        <f t="shared" si="84"/>
        <v/>
      </c>
      <c r="AK235" s="296" t="str">
        <f t="shared" si="85"/>
        <v/>
      </c>
      <c r="AL235" s="143" t="str">
        <f t="shared" si="86"/>
        <v/>
      </c>
      <c r="AM235" s="143" t="str">
        <f t="shared" si="87"/>
        <v/>
      </c>
      <c r="AN235" s="143" t="str">
        <f t="shared" si="88"/>
        <v/>
      </c>
      <c r="AO235" s="143" t="str">
        <f t="shared" si="89"/>
        <v/>
      </c>
      <c r="AP235" s="206" t="str">
        <f t="shared" si="90"/>
        <v/>
      </c>
      <c r="AQ235" s="206" t="str">
        <f>IF(SUMIF('7-市场业绩'!F:F,'3-收据记录表'!U235,'7-市场业绩'!I:I)&gt;0,"学习卡","老结算")</f>
        <v>老结算</v>
      </c>
      <c r="AR235" s="206" t="str">
        <f t="shared" si="91"/>
        <v/>
      </c>
      <c r="AS235" s="243" t="e">
        <f t="shared" si="92"/>
        <v>#VALUE!</v>
      </c>
      <c r="AT235" s="243" t="str">
        <f t="shared" si="93"/>
        <v/>
      </c>
      <c r="AU235" s="243" t="str">
        <f t="shared" si="94"/>
        <v/>
      </c>
      <c r="AV235" s="243" t="str">
        <f t="shared" si="95"/>
        <v>无</v>
      </c>
      <c r="AZ235" s="299">
        <v>42552</v>
      </c>
      <c r="BK235" s="118" t="s">
        <v>740</v>
      </c>
    </row>
    <row r="236" spans="1:63" ht="15" hidden="1" customHeight="1">
      <c r="A236" s="176"/>
      <c r="B236" s="176"/>
      <c r="C236" s="175"/>
      <c r="D236" s="176"/>
      <c r="E236" s="176"/>
      <c r="F236" s="184"/>
      <c r="G236" s="176"/>
      <c r="H236" s="176"/>
      <c r="I236" s="176"/>
      <c r="J236" s="176"/>
      <c r="K236" s="180"/>
      <c r="L236" s="176"/>
      <c r="M236" s="175"/>
      <c r="N236" s="175"/>
      <c r="O236" s="175"/>
      <c r="P236" s="176"/>
      <c r="Q236" s="175"/>
      <c r="R236" s="176"/>
      <c r="S236" s="176"/>
      <c r="T236" s="176"/>
      <c r="U236" s="291" t="str">
        <f t="shared" si="73"/>
        <v/>
      </c>
      <c r="V236" s="292">
        <f>IF(F236=0,0,SUMIFS('4-咨询师业绩明细表'!K:K,'4-咨询师业绩明细表'!E:E,E236,'4-咨询师业绩明细表'!C:C,B236))</f>
        <v>0</v>
      </c>
      <c r="W236" s="292" t="str">
        <f t="shared" si="74"/>
        <v/>
      </c>
      <c r="X236" s="305"/>
      <c r="Y236" s="323">
        <f t="shared" si="75"/>
        <v>0</v>
      </c>
      <c r="Z236" s="324">
        <f t="shared" si="76"/>
        <v>0</v>
      </c>
      <c r="AA236" s="293">
        <f t="shared" si="77"/>
        <v>0</v>
      </c>
      <c r="AB236" s="294" t="str">
        <f t="shared" si="78"/>
        <v/>
      </c>
      <c r="AC236" s="143" t="str">
        <f t="shared" si="79"/>
        <v/>
      </c>
      <c r="AD236" s="143" t="str">
        <f t="shared" si="80"/>
        <v/>
      </c>
      <c r="AE236" s="143" t="str">
        <f t="shared" si="81"/>
        <v/>
      </c>
      <c r="AF236" s="143" t="str">
        <f t="shared" si="82"/>
        <v/>
      </c>
      <c r="AG236" s="143" t="str">
        <f t="shared" si="83"/>
        <v/>
      </c>
      <c r="AH236" s="143" t="str">
        <f>IF(AB236="","",VLOOKUP(AF236,Sheet11!E:F,2,0))</f>
        <v/>
      </c>
      <c r="AI236" s="295" t="str">
        <f>IF(AG236="拼单会员","5年",IF(AB236="","",VLOOKUP(AE236&amp;AH236,Sheet11!$J$3:$K$17,2)))</f>
        <v/>
      </c>
      <c r="AJ236" s="143" t="str">
        <f t="shared" si="84"/>
        <v/>
      </c>
      <c r="AK236" s="296" t="str">
        <f t="shared" si="85"/>
        <v/>
      </c>
      <c r="AL236" s="143" t="str">
        <f t="shared" si="86"/>
        <v/>
      </c>
      <c r="AM236" s="143" t="str">
        <f t="shared" si="87"/>
        <v/>
      </c>
      <c r="AN236" s="143" t="str">
        <f t="shared" si="88"/>
        <v/>
      </c>
      <c r="AO236" s="143" t="str">
        <f t="shared" si="89"/>
        <v/>
      </c>
      <c r="AP236" s="206" t="str">
        <f t="shared" si="90"/>
        <v/>
      </c>
      <c r="AQ236" s="206" t="str">
        <f>IF(SUMIF('7-市场业绩'!F:F,'3-收据记录表'!U236,'7-市场业绩'!I:I)&gt;0,"学习卡","老结算")</f>
        <v>老结算</v>
      </c>
      <c r="AR236" s="206" t="str">
        <f t="shared" si="91"/>
        <v/>
      </c>
      <c r="AS236" s="243" t="e">
        <f t="shared" si="92"/>
        <v>#VALUE!</v>
      </c>
      <c r="AT236" s="243" t="str">
        <f t="shared" si="93"/>
        <v/>
      </c>
      <c r="AU236" s="243" t="str">
        <f t="shared" si="94"/>
        <v/>
      </c>
      <c r="AV236" s="243" t="str">
        <f t="shared" si="95"/>
        <v>无</v>
      </c>
      <c r="AZ236" s="299">
        <v>42552</v>
      </c>
      <c r="BK236" s="118" t="s">
        <v>739</v>
      </c>
    </row>
    <row r="237" spans="1:63" ht="15" hidden="1" customHeight="1">
      <c r="A237" s="176"/>
      <c r="B237" s="176"/>
      <c r="C237" s="175"/>
      <c r="D237" s="176"/>
      <c r="E237" s="176"/>
      <c r="F237" s="184"/>
      <c r="G237" s="176"/>
      <c r="H237" s="176"/>
      <c r="I237" s="176"/>
      <c r="J237" s="176"/>
      <c r="K237" s="180"/>
      <c r="L237" s="176"/>
      <c r="M237" s="175"/>
      <c r="N237" s="175"/>
      <c r="O237" s="175"/>
      <c r="P237" s="176"/>
      <c r="Q237" s="175"/>
      <c r="R237" s="176"/>
      <c r="S237" s="176"/>
      <c r="T237" s="176"/>
      <c r="U237" s="291" t="str">
        <f t="shared" si="73"/>
        <v/>
      </c>
      <c r="V237" s="292">
        <f>IF(F237=0,0,SUMIFS('4-咨询师业绩明细表'!K:K,'4-咨询师业绩明细表'!E:E,E237,'4-咨询师业绩明细表'!C:C,B237))</f>
        <v>0</v>
      </c>
      <c r="W237" s="292" t="str">
        <f t="shared" si="74"/>
        <v/>
      </c>
      <c r="X237" s="305"/>
      <c r="Y237" s="323">
        <f t="shared" si="75"/>
        <v>0</v>
      </c>
      <c r="Z237" s="324">
        <f t="shared" si="76"/>
        <v>0</v>
      </c>
      <c r="AA237" s="293">
        <f t="shared" si="77"/>
        <v>0</v>
      </c>
      <c r="AB237" s="294" t="str">
        <f t="shared" si="78"/>
        <v/>
      </c>
      <c r="AC237" s="143" t="str">
        <f t="shared" si="79"/>
        <v/>
      </c>
      <c r="AD237" s="143" t="str">
        <f t="shared" si="80"/>
        <v/>
      </c>
      <c r="AE237" s="143" t="str">
        <f t="shared" si="81"/>
        <v/>
      </c>
      <c r="AF237" s="143" t="str">
        <f t="shared" si="82"/>
        <v/>
      </c>
      <c r="AG237" s="143" t="str">
        <f t="shared" si="83"/>
        <v/>
      </c>
      <c r="AH237" s="143" t="str">
        <f>IF(AB237="","",VLOOKUP(AF237,Sheet11!E:F,2,0))</f>
        <v/>
      </c>
      <c r="AI237" s="295" t="str">
        <f>IF(AG237="拼单会员","5年",IF(AB237="","",VLOOKUP(AE237&amp;AH237,Sheet11!$J$3:$K$17,2)))</f>
        <v/>
      </c>
      <c r="AJ237" s="143" t="str">
        <f t="shared" si="84"/>
        <v/>
      </c>
      <c r="AK237" s="296" t="str">
        <f t="shared" si="85"/>
        <v/>
      </c>
      <c r="AL237" s="143" t="str">
        <f t="shared" si="86"/>
        <v/>
      </c>
      <c r="AM237" s="143" t="str">
        <f t="shared" si="87"/>
        <v/>
      </c>
      <c r="AN237" s="143" t="str">
        <f t="shared" si="88"/>
        <v/>
      </c>
      <c r="AO237" s="143" t="str">
        <f t="shared" si="89"/>
        <v/>
      </c>
      <c r="AP237" s="206" t="str">
        <f t="shared" si="90"/>
        <v/>
      </c>
      <c r="AQ237" s="206" t="str">
        <f>IF(SUMIF('7-市场业绩'!F:F,'3-收据记录表'!U237,'7-市场业绩'!I:I)&gt;0,"学习卡","老结算")</f>
        <v>老结算</v>
      </c>
      <c r="AR237" s="206" t="str">
        <f t="shared" si="91"/>
        <v/>
      </c>
      <c r="AS237" s="243" t="e">
        <f t="shared" si="92"/>
        <v>#VALUE!</v>
      </c>
      <c r="AT237" s="243" t="str">
        <f t="shared" si="93"/>
        <v/>
      </c>
      <c r="AU237" s="243" t="str">
        <f t="shared" si="94"/>
        <v/>
      </c>
      <c r="AV237" s="243" t="str">
        <f t="shared" si="95"/>
        <v>无</v>
      </c>
      <c r="AZ237" s="299">
        <v>42552</v>
      </c>
      <c r="BK237" s="118" t="s">
        <v>741</v>
      </c>
    </row>
    <row r="238" spans="1:63" ht="15" hidden="1" customHeight="1">
      <c r="A238" s="176"/>
      <c r="B238" s="176"/>
      <c r="C238" s="175"/>
      <c r="D238" s="176"/>
      <c r="E238" s="176"/>
      <c r="F238" s="184"/>
      <c r="G238" s="176"/>
      <c r="H238" s="176"/>
      <c r="I238" s="176"/>
      <c r="J238" s="176"/>
      <c r="K238" s="180"/>
      <c r="L238" s="176"/>
      <c r="M238" s="175"/>
      <c r="N238" s="175"/>
      <c r="O238" s="175"/>
      <c r="P238" s="176"/>
      <c r="Q238" s="175"/>
      <c r="R238" s="176"/>
      <c r="S238" s="176"/>
      <c r="T238" s="176"/>
      <c r="U238" s="291" t="str">
        <f t="shared" si="73"/>
        <v/>
      </c>
      <c r="V238" s="292">
        <f>IF(F238=0,0,SUMIFS('4-咨询师业绩明细表'!K:K,'4-咨询师业绩明细表'!E:E,E238,'4-咨询师业绩明细表'!C:C,B238))</f>
        <v>0</v>
      </c>
      <c r="W238" s="292" t="str">
        <f t="shared" si="74"/>
        <v/>
      </c>
      <c r="X238" s="305"/>
      <c r="Y238" s="323">
        <f t="shared" si="75"/>
        <v>0</v>
      </c>
      <c r="Z238" s="324">
        <f t="shared" si="76"/>
        <v>0</v>
      </c>
      <c r="AA238" s="293">
        <f t="shared" si="77"/>
        <v>0</v>
      </c>
      <c r="AB238" s="294" t="str">
        <f t="shared" si="78"/>
        <v/>
      </c>
      <c r="AC238" s="143" t="str">
        <f t="shared" si="79"/>
        <v/>
      </c>
      <c r="AD238" s="143" t="str">
        <f t="shared" si="80"/>
        <v/>
      </c>
      <c r="AE238" s="143" t="str">
        <f t="shared" si="81"/>
        <v/>
      </c>
      <c r="AF238" s="143" t="str">
        <f t="shared" si="82"/>
        <v/>
      </c>
      <c r="AG238" s="143" t="str">
        <f t="shared" si="83"/>
        <v/>
      </c>
      <c r="AH238" s="143" t="str">
        <f>IF(AB238="","",VLOOKUP(AF238,Sheet11!E:F,2,0))</f>
        <v/>
      </c>
      <c r="AI238" s="295" t="str">
        <f>IF(AG238="拼单会员","5年",IF(AB238="","",VLOOKUP(AE238&amp;AH238,Sheet11!$J$3:$K$17,2)))</f>
        <v/>
      </c>
      <c r="AJ238" s="143" t="str">
        <f t="shared" si="84"/>
        <v/>
      </c>
      <c r="AK238" s="296" t="str">
        <f t="shared" si="85"/>
        <v/>
      </c>
      <c r="AL238" s="143" t="str">
        <f t="shared" si="86"/>
        <v/>
      </c>
      <c r="AM238" s="143" t="str">
        <f t="shared" si="87"/>
        <v/>
      </c>
      <c r="AN238" s="143" t="str">
        <f t="shared" si="88"/>
        <v/>
      </c>
      <c r="AO238" s="143" t="str">
        <f t="shared" si="89"/>
        <v/>
      </c>
      <c r="AP238" s="206" t="str">
        <f t="shared" si="90"/>
        <v/>
      </c>
      <c r="AQ238" s="206" t="str">
        <f>IF(SUMIF('7-市场业绩'!F:F,'3-收据记录表'!U238,'7-市场业绩'!I:I)&gt;0,"学习卡","老结算")</f>
        <v>老结算</v>
      </c>
      <c r="AR238" s="206" t="str">
        <f t="shared" si="91"/>
        <v/>
      </c>
      <c r="AS238" s="243" t="e">
        <f t="shared" si="92"/>
        <v>#VALUE!</v>
      </c>
      <c r="AT238" s="243" t="str">
        <f t="shared" si="93"/>
        <v/>
      </c>
      <c r="AU238" s="243" t="str">
        <f t="shared" si="94"/>
        <v/>
      </c>
      <c r="AV238" s="243" t="str">
        <f t="shared" si="95"/>
        <v>无</v>
      </c>
      <c r="AZ238" s="299">
        <v>42552</v>
      </c>
      <c r="BK238" s="118" t="s">
        <v>742</v>
      </c>
    </row>
    <row r="239" spans="1:63" ht="15" hidden="1" customHeight="1">
      <c r="A239" s="176"/>
      <c r="B239" s="176"/>
      <c r="C239" s="175"/>
      <c r="D239" s="176"/>
      <c r="E239" s="176"/>
      <c r="F239" s="184"/>
      <c r="G239" s="176"/>
      <c r="H239" s="176"/>
      <c r="I239" s="176"/>
      <c r="J239" s="176"/>
      <c r="K239" s="180"/>
      <c r="L239" s="176"/>
      <c r="M239" s="175"/>
      <c r="N239" s="175"/>
      <c r="O239" s="175"/>
      <c r="P239" s="176"/>
      <c r="Q239" s="175"/>
      <c r="R239" s="176"/>
      <c r="S239" s="176"/>
      <c r="T239" s="176"/>
      <c r="U239" s="291" t="str">
        <f t="shared" si="73"/>
        <v/>
      </c>
      <c r="V239" s="292">
        <f>IF(F239=0,0,SUMIFS('4-咨询师业绩明细表'!K:K,'4-咨询师业绩明细表'!E:E,E239,'4-咨询师业绩明细表'!C:C,B239))</f>
        <v>0</v>
      </c>
      <c r="W239" s="292" t="str">
        <f t="shared" si="74"/>
        <v/>
      </c>
      <c r="X239" s="305"/>
      <c r="Y239" s="323">
        <f t="shared" si="75"/>
        <v>0</v>
      </c>
      <c r="Z239" s="324">
        <f t="shared" si="76"/>
        <v>0</v>
      </c>
      <c r="AA239" s="293">
        <f t="shared" si="77"/>
        <v>0</v>
      </c>
      <c r="AB239" s="294" t="str">
        <f t="shared" si="78"/>
        <v/>
      </c>
      <c r="AC239" s="143" t="str">
        <f t="shared" si="79"/>
        <v/>
      </c>
      <c r="AD239" s="143" t="str">
        <f t="shared" si="80"/>
        <v/>
      </c>
      <c r="AE239" s="143" t="str">
        <f t="shared" si="81"/>
        <v/>
      </c>
      <c r="AF239" s="143" t="str">
        <f t="shared" si="82"/>
        <v/>
      </c>
      <c r="AG239" s="143" t="str">
        <f t="shared" si="83"/>
        <v/>
      </c>
      <c r="AH239" s="143" t="str">
        <f>IF(AB239="","",VLOOKUP(AF239,Sheet11!E:F,2,0))</f>
        <v/>
      </c>
      <c r="AI239" s="295" t="str">
        <f>IF(AG239="拼单会员","5年",IF(AB239="","",VLOOKUP(AE239&amp;AH239,Sheet11!$J$3:$K$17,2)))</f>
        <v/>
      </c>
      <c r="AJ239" s="143" t="str">
        <f t="shared" si="84"/>
        <v/>
      </c>
      <c r="AK239" s="296" t="str">
        <f t="shared" si="85"/>
        <v/>
      </c>
      <c r="AL239" s="143" t="str">
        <f t="shared" si="86"/>
        <v/>
      </c>
      <c r="AM239" s="143" t="str">
        <f t="shared" si="87"/>
        <v/>
      </c>
      <c r="AN239" s="143" t="str">
        <f t="shared" si="88"/>
        <v/>
      </c>
      <c r="AO239" s="143" t="str">
        <f t="shared" si="89"/>
        <v/>
      </c>
      <c r="AP239" s="206" t="str">
        <f t="shared" si="90"/>
        <v/>
      </c>
      <c r="AQ239" s="206" t="str">
        <f>IF(SUMIF('7-市场业绩'!F:F,'3-收据记录表'!U239,'7-市场业绩'!I:I)&gt;0,"学习卡","老结算")</f>
        <v>老结算</v>
      </c>
      <c r="AR239" s="206" t="str">
        <f t="shared" si="91"/>
        <v/>
      </c>
      <c r="AS239" s="243" t="e">
        <f t="shared" si="92"/>
        <v>#VALUE!</v>
      </c>
      <c r="AT239" s="243" t="str">
        <f t="shared" si="93"/>
        <v/>
      </c>
      <c r="AU239" s="243" t="str">
        <f t="shared" si="94"/>
        <v/>
      </c>
      <c r="AV239" s="243" t="str">
        <f t="shared" si="95"/>
        <v>无</v>
      </c>
      <c r="AZ239" s="299">
        <v>42552</v>
      </c>
      <c r="BK239" s="118" t="s">
        <v>743</v>
      </c>
    </row>
    <row r="240" spans="1:63" ht="15" hidden="1" customHeight="1">
      <c r="A240" s="176"/>
      <c r="B240" s="176"/>
      <c r="C240" s="175"/>
      <c r="D240" s="176"/>
      <c r="E240" s="176"/>
      <c r="F240" s="184"/>
      <c r="G240" s="176"/>
      <c r="H240" s="176"/>
      <c r="I240" s="176"/>
      <c r="J240" s="176"/>
      <c r="K240" s="180"/>
      <c r="L240" s="176"/>
      <c r="M240" s="175"/>
      <c r="N240" s="175"/>
      <c r="O240" s="175"/>
      <c r="P240" s="176"/>
      <c r="Q240" s="175"/>
      <c r="R240" s="176"/>
      <c r="S240" s="176"/>
      <c r="T240" s="176"/>
      <c r="U240" s="291" t="str">
        <f t="shared" si="73"/>
        <v/>
      </c>
      <c r="V240" s="292">
        <f>IF(F240=0,0,SUMIFS('4-咨询师业绩明细表'!K:K,'4-咨询师业绩明细表'!E:E,E240,'4-咨询师业绩明细表'!C:C,B240))</f>
        <v>0</v>
      </c>
      <c r="W240" s="292" t="str">
        <f t="shared" si="74"/>
        <v/>
      </c>
      <c r="X240" s="305"/>
      <c r="Y240" s="323">
        <f t="shared" si="75"/>
        <v>0</v>
      </c>
      <c r="Z240" s="324">
        <f t="shared" si="76"/>
        <v>0</v>
      </c>
      <c r="AA240" s="293">
        <f t="shared" si="77"/>
        <v>0</v>
      </c>
      <c r="AB240" s="294" t="str">
        <f t="shared" si="78"/>
        <v/>
      </c>
      <c r="AC240" s="143" t="str">
        <f t="shared" si="79"/>
        <v/>
      </c>
      <c r="AD240" s="143" t="str">
        <f t="shared" si="80"/>
        <v/>
      </c>
      <c r="AE240" s="143" t="str">
        <f t="shared" si="81"/>
        <v/>
      </c>
      <c r="AF240" s="143" t="str">
        <f t="shared" si="82"/>
        <v/>
      </c>
      <c r="AG240" s="143" t="str">
        <f t="shared" si="83"/>
        <v/>
      </c>
      <c r="AH240" s="143" t="str">
        <f>IF(AB240="","",VLOOKUP(AF240,Sheet11!E:F,2,0))</f>
        <v/>
      </c>
      <c r="AI240" s="295" t="str">
        <f>IF(AG240="拼单会员","5年",IF(AB240="","",VLOOKUP(AE240&amp;AH240,Sheet11!$J$3:$K$17,2)))</f>
        <v/>
      </c>
      <c r="AJ240" s="143" t="str">
        <f t="shared" si="84"/>
        <v/>
      </c>
      <c r="AK240" s="296" t="str">
        <f t="shared" si="85"/>
        <v/>
      </c>
      <c r="AL240" s="143" t="str">
        <f t="shared" si="86"/>
        <v/>
      </c>
      <c r="AM240" s="143" t="str">
        <f t="shared" si="87"/>
        <v/>
      </c>
      <c r="AN240" s="143" t="str">
        <f t="shared" si="88"/>
        <v/>
      </c>
      <c r="AO240" s="143" t="str">
        <f t="shared" si="89"/>
        <v/>
      </c>
      <c r="AP240" s="206" t="str">
        <f t="shared" si="90"/>
        <v/>
      </c>
      <c r="AQ240" s="206" t="str">
        <f>IF(SUMIF('7-市场业绩'!F:F,'3-收据记录表'!U240,'7-市场业绩'!I:I)&gt;0,"学习卡","老结算")</f>
        <v>老结算</v>
      </c>
      <c r="AR240" s="206" t="str">
        <f t="shared" si="91"/>
        <v/>
      </c>
      <c r="AS240" s="243" t="e">
        <f t="shared" si="92"/>
        <v>#VALUE!</v>
      </c>
      <c r="AT240" s="243" t="str">
        <f t="shared" si="93"/>
        <v/>
      </c>
      <c r="AU240" s="243" t="str">
        <f t="shared" si="94"/>
        <v/>
      </c>
      <c r="AV240" s="243" t="str">
        <f t="shared" si="95"/>
        <v>无</v>
      </c>
      <c r="AZ240" s="299">
        <v>42552</v>
      </c>
      <c r="BK240" s="118" t="s">
        <v>744</v>
      </c>
    </row>
    <row r="241" spans="1:63" ht="15" hidden="1" customHeight="1">
      <c r="A241" s="176"/>
      <c r="B241" s="176"/>
      <c r="C241" s="175"/>
      <c r="D241" s="176"/>
      <c r="E241" s="176"/>
      <c r="F241" s="184"/>
      <c r="G241" s="176"/>
      <c r="H241" s="176"/>
      <c r="I241" s="176"/>
      <c r="J241" s="176"/>
      <c r="K241" s="180"/>
      <c r="L241" s="176"/>
      <c r="M241" s="175"/>
      <c r="N241" s="175"/>
      <c r="O241" s="175"/>
      <c r="P241" s="176"/>
      <c r="Q241" s="175"/>
      <c r="R241" s="176"/>
      <c r="S241" s="176"/>
      <c r="T241" s="176"/>
      <c r="U241" s="291" t="str">
        <f t="shared" si="73"/>
        <v/>
      </c>
      <c r="V241" s="292">
        <f>IF(F241=0,0,SUMIFS('4-咨询师业绩明细表'!K:K,'4-咨询师业绩明细表'!E:E,E241,'4-咨询师业绩明细表'!C:C,B241))</f>
        <v>0</v>
      </c>
      <c r="W241" s="292" t="str">
        <f t="shared" si="74"/>
        <v/>
      </c>
      <c r="X241" s="305"/>
      <c r="Y241" s="323">
        <f t="shared" si="75"/>
        <v>0</v>
      </c>
      <c r="Z241" s="324">
        <f t="shared" si="76"/>
        <v>0</v>
      </c>
      <c r="AA241" s="293">
        <f t="shared" si="77"/>
        <v>0</v>
      </c>
      <c r="AB241" s="294" t="str">
        <f t="shared" si="78"/>
        <v/>
      </c>
      <c r="AC241" s="143" t="str">
        <f t="shared" si="79"/>
        <v/>
      </c>
      <c r="AD241" s="143" t="str">
        <f t="shared" si="80"/>
        <v/>
      </c>
      <c r="AE241" s="143" t="str">
        <f t="shared" si="81"/>
        <v/>
      </c>
      <c r="AF241" s="143" t="str">
        <f t="shared" si="82"/>
        <v/>
      </c>
      <c r="AG241" s="143" t="str">
        <f t="shared" si="83"/>
        <v/>
      </c>
      <c r="AH241" s="143" t="str">
        <f>IF(AB241="","",VLOOKUP(AF241,Sheet11!E:F,2,0))</f>
        <v/>
      </c>
      <c r="AI241" s="295" t="str">
        <f>IF(AG241="拼单会员","5年",IF(AB241="","",VLOOKUP(AE241&amp;AH241,Sheet11!$J$3:$K$17,2)))</f>
        <v/>
      </c>
      <c r="AJ241" s="143" t="str">
        <f t="shared" si="84"/>
        <v/>
      </c>
      <c r="AK241" s="296" t="str">
        <f t="shared" si="85"/>
        <v/>
      </c>
      <c r="AL241" s="143" t="str">
        <f t="shared" si="86"/>
        <v/>
      </c>
      <c r="AM241" s="143" t="str">
        <f t="shared" si="87"/>
        <v/>
      </c>
      <c r="AN241" s="143" t="str">
        <f t="shared" si="88"/>
        <v/>
      </c>
      <c r="AO241" s="143" t="str">
        <f t="shared" si="89"/>
        <v/>
      </c>
      <c r="AP241" s="206" t="str">
        <f t="shared" si="90"/>
        <v/>
      </c>
      <c r="AQ241" s="206" t="str">
        <f>IF(SUMIF('7-市场业绩'!F:F,'3-收据记录表'!U241,'7-市场业绩'!I:I)&gt;0,"学习卡","老结算")</f>
        <v>老结算</v>
      </c>
      <c r="AR241" s="206" t="str">
        <f t="shared" si="91"/>
        <v/>
      </c>
      <c r="AS241" s="243" t="e">
        <f t="shared" si="92"/>
        <v>#VALUE!</v>
      </c>
      <c r="AT241" s="243" t="str">
        <f t="shared" si="93"/>
        <v/>
      </c>
      <c r="AU241" s="243" t="str">
        <f t="shared" si="94"/>
        <v/>
      </c>
      <c r="AV241" s="243" t="str">
        <f t="shared" si="95"/>
        <v>无</v>
      </c>
      <c r="AZ241" s="299">
        <v>42552</v>
      </c>
      <c r="BK241" s="118" t="s">
        <v>745</v>
      </c>
    </row>
    <row r="242" spans="1:63" ht="15" hidden="1" customHeight="1">
      <c r="A242" s="176"/>
      <c r="B242" s="176"/>
      <c r="C242" s="175"/>
      <c r="D242" s="176"/>
      <c r="E242" s="176"/>
      <c r="F242" s="184"/>
      <c r="G242" s="176"/>
      <c r="H242" s="176"/>
      <c r="I242" s="176"/>
      <c r="J242" s="176"/>
      <c r="K242" s="180"/>
      <c r="L242" s="176"/>
      <c r="M242" s="175"/>
      <c r="N242" s="175"/>
      <c r="O242" s="175"/>
      <c r="P242" s="176"/>
      <c r="Q242" s="175"/>
      <c r="R242" s="176"/>
      <c r="S242" s="176"/>
      <c r="T242" s="176"/>
      <c r="U242" s="291" t="str">
        <f t="shared" si="73"/>
        <v/>
      </c>
      <c r="V242" s="292">
        <f>IF(F242=0,0,SUMIFS('4-咨询师业绩明细表'!K:K,'4-咨询师业绩明细表'!E:E,E242,'4-咨询师业绩明细表'!C:C,B242))</f>
        <v>0</v>
      </c>
      <c r="W242" s="292" t="str">
        <f t="shared" si="74"/>
        <v/>
      </c>
      <c r="X242" s="305"/>
      <c r="Y242" s="323">
        <f t="shared" si="75"/>
        <v>0</v>
      </c>
      <c r="Z242" s="324">
        <f t="shared" si="76"/>
        <v>0</v>
      </c>
      <c r="AA242" s="293">
        <f t="shared" si="77"/>
        <v>0</v>
      </c>
      <c r="AB242" s="294" t="str">
        <f t="shared" si="78"/>
        <v/>
      </c>
      <c r="AC242" s="143" t="str">
        <f t="shared" si="79"/>
        <v/>
      </c>
      <c r="AD242" s="143" t="str">
        <f t="shared" si="80"/>
        <v/>
      </c>
      <c r="AE242" s="143" t="str">
        <f t="shared" si="81"/>
        <v/>
      </c>
      <c r="AF242" s="143" t="str">
        <f t="shared" si="82"/>
        <v/>
      </c>
      <c r="AG242" s="143" t="str">
        <f t="shared" si="83"/>
        <v/>
      </c>
      <c r="AH242" s="143" t="str">
        <f>IF(AB242="","",VLOOKUP(AF242,Sheet11!E:F,2,0))</f>
        <v/>
      </c>
      <c r="AI242" s="295" t="str">
        <f>IF(AG242="拼单会员","5年",IF(AB242="","",VLOOKUP(AE242&amp;AH242,Sheet11!$J$3:$K$17,2)))</f>
        <v/>
      </c>
      <c r="AJ242" s="143" t="str">
        <f t="shared" si="84"/>
        <v/>
      </c>
      <c r="AK242" s="296" t="str">
        <f t="shared" si="85"/>
        <v/>
      </c>
      <c r="AL242" s="143" t="str">
        <f t="shared" si="86"/>
        <v/>
      </c>
      <c r="AM242" s="143" t="str">
        <f t="shared" si="87"/>
        <v/>
      </c>
      <c r="AN242" s="143" t="str">
        <f t="shared" si="88"/>
        <v/>
      </c>
      <c r="AO242" s="143" t="str">
        <f t="shared" si="89"/>
        <v/>
      </c>
      <c r="AP242" s="206" t="str">
        <f t="shared" si="90"/>
        <v/>
      </c>
      <c r="AQ242" s="206" t="str">
        <f>IF(SUMIF('7-市场业绩'!F:F,'3-收据记录表'!U242,'7-市场业绩'!I:I)&gt;0,"学习卡","老结算")</f>
        <v>老结算</v>
      </c>
      <c r="AR242" s="206" t="str">
        <f t="shared" si="91"/>
        <v/>
      </c>
      <c r="AS242" s="243" t="e">
        <f t="shared" si="92"/>
        <v>#VALUE!</v>
      </c>
      <c r="AT242" s="243" t="str">
        <f t="shared" si="93"/>
        <v/>
      </c>
      <c r="AU242" s="243" t="str">
        <f t="shared" si="94"/>
        <v/>
      </c>
      <c r="AV242" s="243" t="str">
        <f t="shared" si="95"/>
        <v>无</v>
      </c>
      <c r="AZ242" s="299">
        <v>42552</v>
      </c>
      <c r="BK242" s="118" t="s">
        <v>746</v>
      </c>
    </row>
    <row r="243" spans="1:63" ht="15" hidden="1" customHeight="1">
      <c r="A243" s="176"/>
      <c r="B243" s="176"/>
      <c r="C243" s="175"/>
      <c r="D243" s="176"/>
      <c r="E243" s="176"/>
      <c r="F243" s="184"/>
      <c r="G243" s="176"/>
      <c r="H243" s="176"/>
      <c r="I243" s="176"/>
      <c r="J243" s="176"/>
      <c r="K243" s="180"/>
      <c r="L243" s="176"/>
      <c r="M243" s="175"/>
      <c r="N243" s="175"/>
      <c r="O243" s="175"/>
      <c r="P243" s="176"/>
      <c r="Q243" s="175"/>
      <c r="R243" s="176"/>
      <c r="S243" s="176"/>
      <c r="T243" s="176"/>
      <c r="U243" s="291" t="str">
        <f t="shared" si="73"/>
        <v/>
      </c>
      <c r="V243" s="292">
        <f>IF(F243=0,0,SUMIFS('4-咨询师业绩明细表'!K:K,'4-咨询师业绩明细表'!E:E,E243,'4-咨询师业绩明细表'!C:C,B243))</f>
        <v>0</v>
      </c>
      <c r="W243" s="292" t="str">
        <f t="shared" si="74"/>
        <v/>
      </c>
      <c r="X243" s="305"/>
      <c r="Y243" s="323">
        <f t="shared" si="75"/>
        <v>0</v>
      </c>
      <c r="Z243" s="324">
        <f t="shared" si="76"/>
        <v>0</v>
      </c>
      <c r="AA243" s="293">
        <f t="shared" si="77"/>
        <v>0</v>
      </c>
      <c r="AB243" s="294" t="str">
        <f t="shared" si="78"/>
        <v/>
      </c>
      <c r="AC243" s="143" t="str">
        <f t="shared" si="79"/>
        <v/>
      </c>
      <c r="AD243" s="143" t="str">
        <f t="shared" si="80"/>
        <v/>
      </c>
      <c r="AE243" s="143" t="str">
        <f t="shared" si="81"/>
        <v/>
      </c>
      <c r="AF243" s="143" t="str">
        <f t="shared" si="82"/>
        <v/>
      </c>
      <c r="AG243" s="143" t="str">
        <f t="shared" si="83"/>
        <v/>
      </c>
      <c r="AH243" s="143" t="str">
        <f>IF(AB243="","",VLOOKUP(AF243,Sheet11!E:F,2,0))</f>
        <v/>
      </c>
      <c r="AI243" s="295" t="str">
        <f>IF(AG243="拼单会员","5年",IF(AB243="","",VLOOKUP(AE243&amp;AH243,Sheet11!$J$3:$K$17,2)))</f>
        <v/>
      </c>
      <c r="AJ243" s="143" t="str">
        <f t="shared" si="84"/>
        <v/>
      </c>
      <c r="AK243" s="296" t="str">
        <f t="shared" si="85"/>
        <v/>
      </c>
      <c r="AL243" s="143" t="str">
        <f t="shared" si="86"/>
        <v/>
      </c>
      <c r="AM243" s="143" t="str">
        <f t="shared" si="87"/>
        <v/>
      </c>
      <c r="AN243" s="143" t="str">
        <f t="shared" si="88"/>
        <v/>
      </c>
      <c r="AO243" s="143" t="str">
        <f t="shared" si="89"/>
        <v/>
      </c>
      <c r="AP243" s="206" t="str">
        <f t="shared" si="90"/>
        <v/>
      </c>
      <c r="AQ243" s="206" t="str">
        <f>IF(SUMIF('7-市场业绩'!F:F,'3-收据记录表'!U243,'7-市场业绩'!I:I)&gt;0,"学习卡","老结算")</f>
        <v>老结算</v>
      </c>
      <c r="AR243" s="206" t="str">
        <f t="shared" si="91"/>
        <v/>
      </c>
      <c r="AS243" s="243" t="e">
        <f t="shared" si="92"/>
        <v>#VALUE!</v>
      </c>
      <c r="AT243" s="243" t="str">
        <f t="shared" si="93"/>
        <v/>
      </c>
      <c r="AU243" s="243" t="str">
        <f t="shared" si="94"/>
        <v/>
      </c>
      <c r="AV243" s="243" t="str">
        <f t="shared" si="95"/>
        <v>无</v>
      </c>
      <c r="AZ243" s="299">
        <v>42552</v>
      </c>
      <c r="BK243" s="118" t="s">
        <v>747</v>
      </c>
    </row>
    <row r="244" spans="1:63" ht="15" hidden="1" customHeight="1">
      <c r="A244" s="176"/>
      <c r="B244" s="176"/>
      <c r="C244" s="175"/>
      <c r="D244" s="176"/>
      <c r="E244" s="176"/>
      <c r="F244" s="184"/>
      <c r="G244" s="176"/>
      <c r="H244" s="176"/>
      <c r="I244" s="176"/>
      <c r="J244" s="176"/>
      <c r="K244" s="180"/>
      <c r="L244" s="176"/>
      <c r="M244" s="175"/>
      <c r="N244" s="175"/>
      <c r="O244" s="175"/>
      <c r="P244" s="176"/>
      <c r="Q244" s="175"/>
      <c r="R244" s="176"/>
      <c r="S244" s="176"/>
      <c r="T244" s="176"/>
      <c r="U244" s="291" t="str">
        <f t="shared" si="73"/>
        <v/>
      </c>
      <c r="V244" s="292">
        <f>IF(F244=0,0,SUMIFS('4-咨询师业绩明细表'!K:K,'4-咨询师业绩明细表'!E:E,E244,'4-咨询师业绩明细表'!C:C,B244))</f>
        <v>0</v>
      </c>
      <c r="W244" s="292" t="str">
        <f t="shared" si="74"/>
        <v/>
      </c>
      <c r="X244" s="305"/>
      <c r="Y244" s="323">
        <f t="shared" si="75"/>
        <v>0</v>
      </c>
      <c r="Z244" s="324">
        <f t="shared" si="76"/>
        <v>0</v>
      </c>
      <c r="AA244" s="293">
        <f t="shared" si="77"/>
        <v>0</v>
      </c>
      <c r="AB244" s="294" t="str">
        <f t="shared" si="78"/>
        <v/>
      </c>
      <c r="AC244" s="143" t="str">
        <f t="shared" si="79"/>
        <v/>
      </c>
      <c r="AD244" s="143" t="str">
        <f t="shared" si="80"/>
        <v/>
      </c>
      <c r="AE244" s="143" t="str">
        <f t="shared" si="81"/>
        <v/>
      </c>
      <c r="AF244" s="143" t="str">
        <f t="shared" si="82"/>
        <v/>
      </c>
      <c r="AG244" s="143" t="str">
        <f t="shared" si="83"/>
        <v/>
      </c>
      <c r="AH244" s="143" t="str">
        <f>IF(AB244="","",VLOOKUP(AF244,Sheet11!E:F,2,0))</f>
        <v/>
      </c>
      <c r="AI244" s="295" t="str">
        <f>IF(AG244="拼单会员","5年",IF(AB244="","",VLOOKUP(AE244&amp;AH244,Sheet11!$J$3:$K$17,2)))</f>
        <v/>
      </c>
      <c r="AJ244" s="143" t="str">
        <f t="shared" si="84"/>
        <v/>
      </c>
      <c r="AK244" s="296" t="str">
        <f t="shared" si="85"/>
        <v/>
      </c>
      <c r="AL244" s="143" t="str">
        <f t="shared" si="86"/>
        <v/>
      </c>
      <c r="AM244" s="143" t="str">
        <f t="shared" si="87"/>
        <v/>
      </c>
      <c r="AN244" s="143" t="str">
        <f t="shared" si="88"/>
        <v/>
      </c>
      <c r="AO244" s="143" t="str">
        <f t="shared" si="89"/>
        <v/>
      </c>
      <c r="AP244" s="206" t="str">
        <f t="shared" si="90"/>
        <v/>
      </c>
      <c r="AQ244" s="206" t="str">
        <f>IF(SUMIF('7-市场业绩'!F:F,'3-收据记录表'!U244,'7-市场业绩'!I:I)&gt;0,"学习卡","老结算")</f>
        <v>老结算</v>
      </c>
      <c r="AR244" s="206" t="str">
        <f t="shared" si="91"/>
        <v/>
      </c>
      <c r="AS244" s="243" t="e">
        <f t="shared" si="92"/>
        <v>#VALUE!</v>
      </c>
      <c r="AT244" s="243" t="str">
        <f t="shared" si="93"/>
        <v/>
      </c>
      <c r="AU244" s="243" t="str">
        <f t="shared" si="94"/>
        <v/>
      </c>
      <c r="AV244" s="243" t="str">
        <f t="shared" si="95"/>
        <v>无</v>
      </c>
      <c r="AZ244" s="299">
        <v>42552</v>
      </c>
      <c r="BK244" s="118" t="s">
        <v>748</v>
      </c>
    </row>
    <row r="245" spans="1:63" ht="15" hidden="1" customHeight="1">
      <c r="A245" s="176"/>
      <c r="B245" s="176"/>
      <c r="C245" s="175"/>
      <c r="D245" s="176"/>
      <c r="E245" s="176"/>
      <c r="F245" s="184"/>
      <c r="G245" s="176"/>
      <c r="H245" s="176"/>
      <c r="I245" s="176"/>
      <c r="J245" s="176"/>
      <c r="K245" s="180"/>
      <c r="L245" s="176"/>
      <c r="M245" s="175"/>
      <c r="N245" s="175"/>
      <c r="O245" s="175"/>
      <c r="P245" s="176"/>
      <c r="Q245" s="175"/>
      <c r="R245" s="176"/>
      <c r="S245" s="176"/>
      <c r="T245" s="176"/>
      <c r="U245" s="291" t="str">
        <f t="shared" si="73"/>
        <v/>
      </c>
      <c r="V245" s="292">
        <f>IF(F245=0,0,SUMIFS('4-咨询师业绩明细表'!K:K,'4-咨询师业绩明细表'!E:E,E245,'4-咨询师业绩明细表'!C:C,B245))</f>
        <v>0</v>
      </c>
      <c r="W245" s="292" t="str">
        <f t="shared" si="74"/>
        <v/>
      </c>
      <c r="X245" s="305"/>
      <c r="Y245" s="323">
        <f t="shared" si="75"/>
        <v>0</v>
      </c>
      <c r="Z245" s="324">
        <f t="shared" si="76"/>
        <v>0</v>
      </c>
      <c r="AA245" s="293">
        <f t="shared" si="77"/>
        <v>0</v>
      </c>
      <c r="AB245" s="294" t="str">
        <f t="shared" si="78"/>
        <v/>
      </c>
      <c r="AC245" s="143" t="str">
        <f t="shared" si="79"/>
        <v/>
      </c>
      <c r="AD245" s="143" t="str">
        <f t="shared" si="80"/>
        <v/>
      </c>
      <c r="AE245" s="143" t="str">
        <f t="shared" si="81"/>
        <v/>
      </c>
      <c r="AF245" s="143" t="str">
        <f t="shared" si="82"/>
        <v/>
      </c>
      <c r="AG245" s="143" t="str">
        <f t="shared" si="83"/>
        <v/>
      </c>
      <c r="AH245" s="143" t="str">
        <f>IF(AB245="","",VLOOKUP(AF245,Sheet11!E:F,2,0))</f>
        <v/>
      </c>
      <c r="AI245" s="295" t="str">
        <f>IF(AG245="拼单会员","5年",IF(AB245="","",VLOOKUP(AE245&amp;AH245,Sheet11!$J$3:$K$17,2)))</f>
        <v/>
      </c>
      <c r="AJ245" s="143" t="str">
        <f t="shared" si="84"/>
        <v/>
      </c>
      <c r="AK245" s="296" t="str">
        <f t="shared" si="85"/>
        <v/>
      </c>
      <c r="AL245" s="143" t="str">
        <f t="shared" si="86"/>
        <v/>
      </c>
      <c r="AM245" s="143" t="str">
        <f t="shared" si="87"/>
        <v/>
      </c>
      <c r="AN245" s="143" t="str">
        <f t="shared" si="88"/>
        <v/>
      </c>
      <c r="AO245" s="143" t="str">
        <f t="shared" si="89"/>
        <v/>
      </c>
      <c r="AP245" s="206" t="str">
        <f t="shared" si="90"/>
        <v/>
      </c>
      <c r="AQ245" s="206" t="str">
        <f>IF(SUMIF('7-市场业绩'!F:F,'3-收据记录表'!U245,'7-市场业绩'!I:I)&gt;0,"学习卡","老结算")</f>
        <v>老结算</v>
      </c>
      <c r="AR245" s="206" t="str">
        <f t="shared" si="91"/>
        <v/>
      </c>
      <c r="AS245" s="243" t="e">
        <f t="shared" si="92"/>
        <v>#VALUE!</v>
      </c>
      <c r="AT245" s="243" t="str">
        <f t="shared" si="93"/>
        <v/>
      </c>
      <c r="AU245" s="243" t="str">
        <f t="shared" si="94"/>
        <v/>
      </c>
      <c r="AV245" s="243" t="str">
        <f t="shared" si="95"/>
        <v>无</v>
      </c>
      <c r="AZ245" s="299">
        <v>42552</v>
      </c>
      <c r="BK245" s="118" t="s">
        <v>567</v>
      </c>
    </row>
    <row r="246" spans="1:63" ht="15" hidden="1" customHeight="1">
      <c r="A246" s="176"/>
      <c r="B246" s="176"/>
      <c r="C246" s="175"/>
      <c r="D246" s="176"/>
      <c r="E246" s="176"/>
      <c r="F246" s="184"/>
      <c r="G246" s="176"/>
      <c r="H246" s="176"/>
      <c r="I246" s="176"/>
      <c r="J246" s="176"/>
      <c r="K246" s="180"/>
      <c r="L246" s="176"/>
      <c r="M246" s="175"/>
      <c r="N246" s="175"/>
      <c r="O246" s="175"/>
      <c r="P246" s="176"/>
      <c r="Q246" s="175"/>
      <c r="R246" s="176"/>
      <c r="S246" s="176"/>
      <c r="T246" s="176"/>
      <c r="U246" s="291" t="str">
        <f t="shared" si="73"/>
        <v/>
      </c>
      <c r="V246" s="292">
        <f>IF(F246=0,0,SUMIFS('4-咨询师业绩明细表'!K:K,'4-咨询师业绩明细表'!E:E,E246,'4-咨询师业绩明细表'!C:C,B246))</f>
        <v>0</v>
      </c>
      <c r="W246" s="292" t="str">
        <f t="shared" si="74"/>
        <v/>
      </c>
      <c r="X246" s="305"/>
      <c r="Y246" s="323">
        <f t="shared" si="75"/>
        <v>0</v>
      </c>
      <c r="Z246" s="324">
        <f t="shared" si="76"/>
        <v>0</v>
      </c>
      <c r="AA246" s="293">
        <f t="shared" si="77"/>
        <v>0</v>
      </c>
      <c r="AB246" s="294" t="str">
        <f t="shared" si="78"/>
        <v/>
      </c>
      <c r="AC246" s="143" t="str">
        <f t="shared" si="79"/>
        <v/>
      </c>
      <c r="AD246" s="143" t="str">
        <f t="shared" si="80"/>
        <v/>
      </c>
      <c r="AE246" s="143" t="str">
        <f t="shared" si="81"/>
        <v/>
      </c>
      <c r="AF246" s="143" t="str">
        <f t="shared" si="82"/>
        <v/>
      </c>
      <c r="AG246" s="143" t="str">
        <f t="shared" si="83"/>
        <v/>
      </c>
      <c r="AH246" s="143" t="str">
        <f>IF(AB246="","",VLOOKUP(AF246,Sheet11!E:F,2,0))</f>
        <v/>
      </c>
      <c r="AI246" s="295" t="str">
        <f>IF(AG246="拼单会员","5年",IF(AB246="","",VLOOKUP(AE246&amp;AH246,Sheet11!$J$3:$K$17,2)))</f>
        <v/>
      </c>
      <c r="AJ246" s="143" t="str">
        <f t="shared" si="84"/>
        <v/>
      </c>
      <c r="AK246" s="296" t="str">
        <f t="shared" si="85"/>
        <v/>
      </c>
      <c r="AL246" s="143" t="str">
        <f t="shared" si="86"/>
        <v/>
      </c>
      <c r="AM246" s="143" t="str">
        <f t="shared" si="87"/>
        <v/>
      </c>
      <c r="AN246" s="143" t="str">
        <f t="shared" si="88"/>
        <v/>
      </c>
      <c r="AO246" s="143" t="str">
        <f t="shared" si="89"/>
        <v/>
      </c>
      <c r="AP246" s="206" t="str">
        <f t="shared" si="90"/>
        <v/>
      </c>
      <c r="AQ246" s="206" t="str">
        <f>IF(SUMIF('7-市场业绩'!F:F,'3-收据记录表'!U246,'7-市场业绩'!I:I)&gt;0,"学习卡","老结算")</f>
        <v>老结算</v>
      </c>
      <c r="AR246" s="206" t="str">
        <f t="shared" si="91"/>
        <v/>
      </c>
      <c r="AS246" s="243" t="e">
        <f t="shared" si="92"/>
        <v>#VALUE!</v>
      </c>
      <c r="AT246" s="243" t="str">
        <f t="shared" si="93"/>
        <v/>
      </c>
      <c r="AU246" s="243" t="str">
        <f t="shared" si="94"/>
        <v/>
      </c>
      <c r="AV246" s="243" t="str">
        <f t="shared" si="95"/>
        <v>无</v>
      </c>
      <c r="AZ246" s="299">
        <v>42552</v>
      </c>
      <c r="BK246" s="118" t="s">
        <v>749</v>
      </c>
    </row>
    <row r="247" spans="1:63" ht="15" hidden="1" customHeight="1">
      <c r="A247" s="176"/>
      <c r="B247" s="176"/>
      <c r="C247" s="175"/>
      <c r="D247" s="176"/>
      <c r="E247" s="176"/>
      <c r="F247" s="184"/>
      <c r="G247" s="176"/>
      <c r="H247" s="176"/>
      <c r="I247" s="176"/>
      <c r="J247" s="176"/>
      <c r="K247" s="180"/>
      <c r="L247" s="176"/>
      <c r="M247" s="175"/>
      <c r="N247" s="175"/>
      <c r="O247" s="175"/>
      <c r="P247" s="176"/>
      <c r="Q247" s="175"/>
      <c r="R247" s="176"/>
      <c r="S247" s="176"/>
      <c r="T247" s="176"/>
      <c r="U247" s="291" t="str">
        <f t="shared" si="73"/>
        <v/>
      </c>
      <c r="V247" s="292">
        <f>IF(F247=0,0,SUMIFS('4-咨询师业绩明细表'!K:K,'4-咨询师业绩明细表'!E:E,E247,'4-咨询师业绩明细表'!C:C,B247))</f>
        <v>0</v>
      </c>
      <c r="W247" s="292" t="str">
        <f t="shared" si="74"/>
        <v/>
      </c>
      <c r="X247" s="305"/>
      <c r="Y247" s="323">
        <f t="shared" si="75"/>
        <v>0</v>
      </c>
      <c r="Z247" s="324">
        <f t="shared" si="76"/>
        <v>0</v>
      </c>
      <c r="AA247" s="293">
        <f t="shared" si="77"/>
        <v>0</v>
      </c>
      <c r="AB247" s="294" t="str">
        <f t="shared" si="78"/>
        <v/>
      </c>
      <c r="AC247" s="143" t="str">
        <f t="shared" si="79"/>
        <v/>
      </c>
      <c r="AD247" s="143" t="str">
        <f t="shared" si="80"/>
        <v/>
      </c>
      <c r="AE247" s="143" t="str">
        <f t="shared" si="81"/>
        <v/>
      </c>
      <c r="AF247" s="143" t="str">
        <f t="shared" si="82"/>
        <v/>
      </c>
      <c r="AG247" s="143" t="str">
        <f t="shared" si="83"/>
        <v/>
      </c>
      <c r="AH247" s="143" t="str">
        <f>IF(AB247="","",VLOOKUP(AF247,Sheet11!E:F,2,0))</f>
        <v/>
      </c>
      <c r="AI247" s="295" t="str">
        <f>IF(AG247="拼单会员","5年",IF(AB247="","",VLOOKUP(AE247&amp;AH247,Sheet11!$J$3:$K$17,2)))</f>
        <v/>
      </c>
      <c r="AJ247" s="143" t="str">
        <f t="shared" si="84"/>
        <v/>
      </c>
      <c r="AK247" s="296" t="str">
        <f t="shared" si="85"/>
        <v/>
      </c>
      <c r="AL247" s="143" t="str">
        <f t="shared" si="86"/>
        <v/>
      </c>
      <c r="AM247" s="143" t="str">
        <f t="shared" si="87"/>
        <v/>
      </c>
      <c r="AN247" s="143" t="str">
        <f t="shared" si="88"/>
        <v/>
      </c>
      <c r="AO247" s="143" t="str">
        <f t="shared" si="89"/>
        <v/>
      </c>
      <c r="AP247" s="206" t="str">
        <f t="shared" si="90"/>
        <v/>
      </c>
      <c r="AQ247" s="206" t="str">
        <f>IF(SUMIF('7-市场业绩'!F:F,'3-收据记录表'!U247,'7-市场业绩'!I:I)&gt;0,"学习卡","老结算")</f>
        <v>老结算</v>
      </c>
      <c r="AR247" s="206" t="str">
        <f t="shared" si="91"/>
        <v/>
      </c>
      <c r="AS247" s="243" t="e">
        <f t="shared" si="92"/>
        <v>#VALUE!</v>
      </c>
      <c r="AT247" s="243" t="str">
        <f t="shared" si="93"/>
        <v/>
      </c>
      <c r="AU247" s="243" t="str">
        <f t="shared" si="94"/>
        <v/>
      </c>
      <c r="AV247" s="243" t="str">
        <f t="shared" si="95"/>
        <v>无</v>
      </c>
      <c r="AZ247" s="299">
        <v>42552</v>
      </c>
      <c r="BK247" s="118" t="s">
        <v>750</v>
      </c>
    </row>
    <row r="248" spans="1:63" ht="15" hidden="1" customHeight="1">
      <c r="A248" s="176"/>
      <c r="B248" s="176"/>
      <c r="C248" s="175"/>
      <c r="D248" s="176"/>
      <c r="E248" s="176"/>
      <c r="F248" s="184"/>
      <c r="G248" s="176"/>
      <c r="H248" s="176"/>
      <c r="I248" s="176"/>
      <c r="J248" s="176"/>
      <c r="K248" s="180"/>
      <c r="L248" s="176"/>
      <c r="M248" s="175"/>
      <c r="N248" s="175"/>
      <c r="O248" s="175"/>
      <c r="P248" s="176"/>
      <c r="Q248" s="175"/>
      <c r="R248" s="176"/>
      <c r="S248" s="176"/>
      <c r="T248" s="176"/>
      <c r="U248" s="291" t="str">
        <f t="shared" si="73"/>
        <v/>
      </c>
      <c r="V248" s="292">
        <f>IF(F248=0,0,SUMIFS('4-咨询师业绩明细表'!K:K,'4-咨询师业绩明细表'!E:E,E248,'4-咨询师业绩明细表'!C:C,B248))</f>
        <v>0</v>
      </c>
      <c r="W248" s="292" t="str">
        <f t="shared" si="74"/>
        <v/>
      </c>
      <c r="X248" s="305"/>
      <c r="Y248" s="323">
        <f t="shared" si="75"/>
        <v>0</v>
      </c>
      <c r="Z248" s="324">
        <f t="shared" si="76"/>
        <v>0</v>
      </c>
      <c r="AA248" s="293">
        <f t="shared" si="77"/>
        <v>0</v>
      </c>
      <c r="AB248" s="294" t="str">
        <f t="shared" si="78"/>
        <v/>
      </c>
      <c r="AC248" s="143" t="str">
        <f t="shared" si="79"/>
        <v/>
      </c>
      <c r="AD248" s="143" t="str">
        <f t="shared" si="80"/>
        <v/>
      </c>
      <c r="AE248" s="143" t="str">
        <f t="shared" si="81"/>
        <v/>
      </c>
      <c r="AF248" s="143" t="str">
        <f t="shared" si="82"/>
        <v/>
      </c>
      <c r="AG248" s="143" t="str">
        <f t="shared" si="83"/>
        <v/>
      </c>
      <c r="AH248" s="143" t="str">
        <f>IF(AB248="","",VLOOKUP(AF248,Sheet11!E:F,2,0))</f>
        <v/>
      </c>
      <c r="AI248" s="295" t="str">
        <f>IF(AG248="拼单会员","5年",IF(AB248="","",VLOOKUP(AE248&amp;AH248,Sheet11!$J$3:$K$17,2)))</f>
        <v/>
      </c>
      <c r="AJ248" s="143" t="str">
        <f t="shared" si="84"/>
        <v/>
      </c>
      <c r="AK248" s="296" t="str">
        <f t="shared" si="85"/>
        <v/>
      </c>
      <c r="AL248" s="143" t="str">
        <f t="shared" si="86"/>
        <v/>
      </c>
      <c r="AM248" s="143" t="str">
        <f t="shared" si="87"/>
        <v/>
      </c>
      <c r="AN248" s="143" t="str">
        <f t="shared" si="88"/>
        <v/>
      </c>
      <c r="AO248" s="143" t="str">
        <f t="shared" si="89"/>
        <v/>
      </c>
      <c r="AP248" s="206" t="str">
        <f t="shared" si="90"/>
        <v/>
      </c>
      <c r="AQ248" s="206" t="str">
        <f>IF(SUMIF('7-市场业绩'!F:F,'3-收据记录表'!U248,'7-市场业绩'!I:I)&gt;0,"学习卡","老结算")</f>
        <v>老结算</v>
      </c>
      <c r="AR248" s="206" t="str">
        <f t="shared" si="91"/>
        <v/>
      </c>
      <c r="AS248" s="243" t="e">
        <f t="shared" si="92"/>
        <v>#VALUE!</v>
      </c>
      <c r="AT248" s="243" t="str">
        <f t="shared" si="93"/>
        <v/>
      </c>
      <c r="AU248" s="243" t="str">
        <f t="shared" si="94"/>
        <v/>
      </c>
      <c r="AV248" s="243" t="str">
        <f t="shared" si="95"/>
        <v>无</v>
      </c>
      <c r="AZ248" s="299">
        <v>42552</v>
      </c>
      <c r="BK248" s="118" t="s">
        <v>751</v>
      </c>
    </row>
    <row r="249" spans="1:63" ht="15" hidden="1" customHeight="1">
      <c r="A249" s="176"/>
      <c r="B249" s="176"/>
      <c r="C249" s="175"/>
      <c r="D249" s="176"/>
      <c r="E249" s="176"/>
      <c r="F249" s="184"/>
      <c r="G249" s="176"/>
      <c r="H249" s="176"/>
      <c r="I249" s="176"/>
      <c r="J249" s="176"/>
      <c r="K249" s="180"/>
      <c r="L249" s="176"/>
      <c r="M249" s="175"/>
      <c r="N249" s="175"/>
      <c r="O249" s="175"/>
      <c r="P249" s="176"/>
      <c r="Q249" s="175"/>
      <c r="R249" s="176"/>
      <c r="S249" s="176"/>
      <c r="T249" s="176"/>
      <c r="U249" s="291" t="str">
        <f t="shared" si="73"/>
        <v/>
      </c>
      <c r="V249" s="292">
        <f>IF(F249=0,0,SUMIFS('4-咨询师业绩明细表'!K:K,'4-咨询师业绩明细表'!E:E,E249,'4-咨询师业绩明细表'!C:C,B249))</f>
        <v>0</v>
      </c>
      <c r="W249" s="292" t="str">
        <f t="shared" si="74"/>
        <v/>
      </c>
      <c r="X249" s="305"/>
      <c r="Y249" s="323">
        <f t="shared" si="75"/>
        <v>0</v>
      </c>
      <c r="Z249" s="324">
        <f t="shared" si="76"/>
        <v>0</v>
      </c>
      <c r="AA249" s="293">
        <f t="shared" si="77"/>
        <v>0</v>
      </c>
      <c r="AB249" s="294" t="str">
        <f t="shared" si="78"/>
        <v/>
      </c>
      <c r="AC249" s="143" t="str">
        <f t="shared" si="79"/>
        <v/>
      </c>
      <c r="AD249" s="143" t="str">
        <f t="shared" si="80"/>
        <v/>
      </c>
      <c r="AE249" s="143" t="str">
        <f t="shared" si="81"/>
        <v/>
      </c>
      <c r="AF249" s="143" t="str">
        <f t="shared" si="82"/>
        <v/>
      </c>
      <c r="AG249" s="143" t="str">
        <f t="shared" si="83"/>
        <v/>
      </c>
      <c r="AH249" s="143" t="str">
        <f>IF(AB249="","",VLOOKUP(AF249,Sheet11!E:F,2,0))</f>
        <v/>
      </c>
      <c r="AI249" s="295" t="str">
        <f>IF(AG249="拼单会员","5年",IF(AB249="","",VLOOKUP(AE249&amp;AH249,Sheet11!$J$3:$K$17,2)))</f>
        <v/>
      </c>
      <c r="AJ249" s="143" t="str">
        <f t="shared" si="84"/>
        <v/>
      </c>
      <c r="AK249" s="296" t="str">
        <f t="shared" si="85"/>
        <v/>
      </c>
      <c r="AL249" s="143" t="str">
        <f t="shared" si="86"/>
        <v/>
      </c>
      <c r="AM249" s="143" t="str">
        <f t="shared" si="87"/>
        <v/>
      </c>
      <c r="AN249" s="143" t="str">
        <f t="shared" si="88"/>
        <v/>
      </c>
      <c r="AO249" s="143" t="str">
        <f t="shared" si="89"/>
        <v/>
      </c>
      <c r="AP249" s="206" t="str">
        <f t="shared" si="90"/>
        <v/>
      </c>
      <c r="AQ249" s="206" t="str">
        <f>IF(SUMIF('7-市场业绩'!F:F,'3-收据记录表'!U249,'7-市场业绩'!I:I)&gt;0,"学习卡","老结算")</f>
        <v>老结算</v>
      </c>
      <c r="AR249" s="206" t="str">
        <f t="shared" si="91"/>
        <v/>
      </c>
      <c r="AS249" s="243" t="e">
        <f t="shared" si="92"/>
        <v>#VALUE!</v>
      </c>
      <c r="AT249" s="243" t="str">
        <f t="shared" si="93"/>
        <v/>
      </c>
      <c r="AU249" s="243" t="str">
        <f t="shared" si="94"/>
        <v/>
      </c>
      <c r="AV249" s="243" t="str">
        <f t="shared" si="95"/>
        <v>无</v>
      </c>
      <c r="AZ249" s="299">
        <v>42552</v>
      </c>
      <c r="BK249" s="118" t="s">
        <v>752</v>
      </c>
    </row>
    <row r="250" spans="1:63" ht="15" hidden="1" customHeight="1">
      <c r="A250" s="176"/>
      <c r="B250" s="176"/>
      <c r="C250" s="175"/>
      <c r="D250" s="176"/>
      <c r="E250" s="176"/>
      <c r="F250" s="184"/>
      <c r="G250" s="176"/>
      <c r="H250" s="176"/>
      <c r="I250" s="176"/>
      <c r="J250" s="176"/>
      <c r="K250" s="180"/>
      <c r="L250" s="176"/>
      <c r="M250" s="175"/>
      <c r="N250" s="175"/>
      <c r="O250" s="175"/>
      <c r="P250" s="176"/>
      <c r="Q250" s="175"/>
      <c r="R250" s="176"/>
      <c r="S250" s="176"/>
      <c r="T250" s="176"/>
      <c r="U250" s="291" t="str">
        <f t="shared" si="73"/>
        <v/>
      </c>
      <c r="V250" s="292">
        <f>IF(F250=0,0,SUMIFS('4-咨询师业绩明细表'!K:K,'4-咨询师业绩明细表'!E:E,E250,'4-咨询师业绩明细表'!C:C,B250))</f>
        <v>0</v>
      </c>
      <c r="W250" s="292" t="str">
        <f t="shared" si="74"/>
        <v/>
      </c>
      <c r="X250" s="305"/>
      <c r="Y250" s="323">
        <f t="shared" si="75"/>
        <v>0</v>
      </c>
      <c r="Z250" s="324">
        <f t="shared" si="76"/>
        <v>0</v>
      </c>
      <c r="AA250" s="293">
        <f t="shared" si="77"/>
        <v>0</v>
      </c>
      <c r="AB250" s="294" t="str">
        <f t="shared" si="78"/>
        <v/>
      </c>
      <c r="AC250" s="143" t="str">
        <f t="shared" si="79"/>
        <v/>
      </c>
      <c r="AD250" s="143" t="str">
        <f t="shared" si="80"/>
        <v/>
      </c>
      <c r="AE250" s="143" t="str">
        <f t="shared" si="81"/>
        <v/>
      </c>
      <c r="AF250" s="143" t="str">
        <f t="shared" si="82"/>
        <v/>
      </c>
      <c r="AG250" s="143" t="str">
        <f t="shared" si="83"/>
        <v/>
      </c>
      <c r="AH250" s="143" t="str">
        <f>IF(AB250="","",VLOOKUP(AF250,Sheet11!E:F,2,0))</f>
        <v/>
      </c>
      <c r="AI250" s="295" t="str">
        <f>IF(AG250="拼单会员","5年",IF(AB250="","",VLOOKUP(AE250&amp;AH250,Sheet11!$J$3:$K$17,2)))</f>
        <v/>
      </c>
      <c r="AJ250" s="143" t="str">
        <f t="shared" si="84"/>
        <v/>
      </c>
      <c r="AK250" s="296" t="str">
        <f t="shared" si="85"/>
        <v/>
      </c>
      <c r="AL250" s="143" t="str">
        <f t="shared" si="86"/>
        <v/>
      </c>
      <c r="AM250" s="143" t="str">
        <f t="shared" si="87"/>
        <v/>
      </c>
      <c r="AN250" s="143" t="str">
        <f t="shared" si="88"/>
        <v/>
      </c>
      <c r="AO250" s="143" t="str">
        <f t="shared" si="89"/>
        <v/>
      </c>
      <c r="AP250" s="206" t="str">
        <f t="shared" si="90"/>
        <v/>
      </c>
      <c r="AQ250" s="206" t="str">
        <f>IF(SUMIF('7-市场业绩'!F:F,'3-收据记录表'!U250,'7-市场业绩'!I:I)&gt;0,"学习卡","老结算")</f>
        <v>老结算</v>
      </c>
      <c r="AR250" s="206" t="str">
        <f t="shared" si="91"/>
        <v/>
      </c>
      <c r="AS250" s="243" t="e">
        <f t="shared" si="92"/>
        <v>#VALUE!</v>
      </c>
      <c r="AT250" s="243" t="str">
        <f t="shared" si="93"/>
        <v/>
      </c>
      <c r="AU250" s="243" t="str">
        <f t="shared" si="94"/>
        <v/>
      </c>
      <c r="AV250" s="243" t="str">
        <f t="shared" si="95"/>
        <v>无</v>
      </c>
      <c r="AZ250" s="299">
        <v>42552</v>
      </c>
      <c r="BK250" s="118" t="s">
        <v>753</v>
      </c>
    </row>
    <row r="251" spans="1:63" ht="15" hidden="1" customHeight="1">
      <c r="A251" s="176"/>
      <c r="B251" s="176"/>
      <c r="C251" s="175"/>
      <c r="D251" s="176"/>
      <c r="E251" s="176"/>
      <c r="F251" s="184"/>
      <c r="G251" s="176"/>
      <c r="H251" s="176"/>
      <c r="I251" s="176"/>
      <c r="J251" s="176"/>
      <c r="K251" s="180"/>
      <c r="L251" s="176"/>
      <c r="M251" s="175"/>
      <c r="N251" s="175"/>
      <c r="O251" s="175"/>
      <c r="P251" s="176"/>
      <c r="Q251" s="175"/>
      <c r="R251" s="176"/>
      <c r="S251" s="176"/>
      <c r="T251" s="176"/>
      <c r="U251" s="291" t="str">
        <f t="shared" si="73"/>
        <v/>
      </c>
      <c r="V251" s="292">
        <f>IF(F251=0,0,SUMIFS('4-咨询师业绩明细表'!K:K,'4-咨询师业绩明细表'!E:E,E251,'4-咨询师业绩明细表'!C:C,B251))</f>
        <v>0</v>
      </c>
      <c r="W251" s="292" t="str">
        <f t="shared" si="74"/>
        <v/>
      </c>
      <c r="X251" s="305"/>
      <c r="Y251" s="323">
        <f t="shared" si="75"/>
        <v>0</v>
      </c>
      <c r="Z251" s="324">
        <f t="shared" si="76"/>
        <v>0</v>
      </c>
      <c r="AA251" s="293">
        <f t="shared" si="77"/>
        <v>0</v>
      </c>
      <c r="AB251" s="294" t="str">
        <f t="shared" si="78"/>
        <v/>
      </c>
      <c r="AC251" s="143" t="str">
        <f t="shared" si="79"/>
        <v/>
      </c>
      <c r="AD251" s="143" t="str">
        <f t="shared" si="80"/>
        <v/>
      </c>
      <c r="AE251" s="143" t="str">
        <f t="shared" si="81"/>
        <v/>
      </c>
      <c r="AF251" s="143" t="str">
        <f t="shared" si="82"/>
        <v/>
      </c>
      <c r="AG251" s="143" t="str">
        <f t="shared" si="83"/>
        <v/>
      </c>
      <c r="AH251" s="143" t="str">
        <f>IF(AB251="","",VLOOKUP(AF251,Sheet11!E:F,2,0))</f>
        <v/>
      </c>
      <c r="AI251" s="295" t="str">
        <f>IF(AG251="拼单会员","5年",IF(AB251="","",VLOOKUP(AE251&amp;AH251,Sheet11!$J$3:$K$17,2)))</f>
        <v/>
      </c>
      <c r="AJ251" s="143" t="str">
        <f t="shared" si="84"/>
        <v/>
      </c>
      <c r="AK251" s="296" t="str">
        <f t="shared" si="85"/>
        <v/>
      </c>
      <c r="AL251" s="143" t="str">
        <f t="shared" si="86"/>
        <v/>
      </c>
      <c r="AM251" s="143" t="str">
        <f t="shared" si="87"/>
        <v/>
      </c>
      <c r="AN251" s="143" t="str">
        <f t="shared" si="88"/>
        <v/>
      </c>
      <c r="AO251" s="143" t="str">
        <f t="shared" si="89"/>
        <v/>
      </c>
      <c r="AP251" s="206" t="str">
        <f t="shared" si="90"/>
        <v/>
      </c>
      <c r="AQ251" s="206" t="str">
        <f>IF(SUMIF('7-市场业绩'!F:F,'3-收据记录表'!U251,'7-市场业绩'!I:I)&gt;0,"学习卡","老结算")</f>
        <v>老结算</v>
      </c>
      <c r="AR251" s="206" t="str">
        <f t="shared" si="91"/>
        <v/>
      </c>
      <c r="AS251" s="243" t="e">
        <f t="shared" si="92"/>
        <v>#VALUE!</v>
      </c>
      <c r="AT251" s="243" t="str">
        <f t="shared" si="93"/>
        <v/>
      </c>
      <c r="AU251" s="243" t="str">
        <f t="shared" si="94"/>
        <v/>
      </c>
      <c r="AV251" s="243" t="str">
        <f t="shared" si="95"/>
        <v>无</v>
      </c>
      <c r="AZ251" s="299">
        <v>42552</v>
      </c>
      <c r="BK251" s="118" t="s">
        <v>754</v>
      </c>
    </row>
    <row r="252" spans="1:63" ht="15" hidden="1" customHeight="1">
      <c r="A252" s="176"/>
      <c r="B252" s="176"/>
      <c r="C252" s="175"/>
      <c r="D252" s="176"/>
      <c r="E252" s="176"/>
      <c r="F252" s="184"/>
      <c r="G252" s="176"/>
      <c r="H252" s="176"/>
      <c r="I252" s="176"/>
      <c r="J252" s="176"/>
      <c r="K252" s="180"/>
      <c r="L252" s="176"/>
      <c r="M252" s="175"/>
      <c r="N252" s="175"/>
      <c r="O252" s="175"/>
      <c r="P252" s="176"/>
      <c r="Q252" s="175"/>
      <c r="R252" s="176"/>
      <c r="S252" s="176"/>
      <c r="T252" s="176"/>
      <c r="U252" s="291" t="str">
        <f t="shared" si="73"/>
        <v/>
      </c>
      <c r="V252" s="292">
        <f>IF(F252=0,0,SUMIFS('4-咨询师业绩明细表'!K:K,'4-咨询师业绩明细表'!E:E,E252,'4-咨询师业绩明细表'!C:C,B252))</f>
        <v>0</v>
      </c>
      <c r="W252" s="292" t="str">
        <f t="shared" si="74"/>
        <v/>
      </c>
      <c r="X252" s="305"/>
      <c r="Y252" s="323">
        <f t="shared" si="75"/>
        <v>0</v>
      </c>
      <c r="Z252" s="324">
        <f t="shared" si="76"/>
        <v>0</v>
      </c>
      <c r="AA252" s="293">
        <f t="shared" si="77"/>
        <v>0</v>
      </c>
      <c r="AB252" s="294" t="str">
        <f t="shared" si="78"/>
        <v/>
      </c>
      <c r="AC252" s="143" t="str">
        <f t="shared" si="79"/>
        <v/>
      </c>
      <c r="AD252" s="143" t="str">
        <f t="shared" si="80"/>
        <v/>
      </c>
      <c r="AE252" s="143" t="str">
        <f t="shared" si="81"/>
        <v/>
      </c>
      <c r="AF252" s="143" t="str">
        <f t="shared" si="82"/>
        <v/>
      </c>
      <c r="AG252" s="143" t="str">
        <f t="shared" si="83"/>
        <v/>
      </c>
      <c r="AH252" s="143" t="str">
        <f>IF(AB252="","",VLOOKUP(AF252,Sheet11!E:F,2,0))</f>
        <v/>
      </c>
      <c r="AI252" s="295" t="str">
        <f>IF(AG252="拼单会员","5年",IF(AB252="","",VLOOKUP(AE252&amp;AH252,Sheet11!$J$3:$K$17,2)))</f>
        <v/>
      </c>
      <c r="AJ252" s="143" t="str">
        <f t="shared" si="84"/>
        <v/>
      </c>
      <c r="AK252" s="296" t="str">
        <f t="shared" si="85"/>
        <v/>
      </c>
      <c r="AL252" s="143" t="str">
        <f t="shared" si="86"/>
        <v/>
      </c>
      <c r="AM252" s="143" t="str">
        <f t="shared" si="87"/>
        <v/>
      </c>
      <c r="AN252" s="143" t="str">
        <f t="shared" si="88"/>
        <v/>
      </c>
      <c r="AO252" s="143" t="str">
        <f t="shared" si="89"/>
        <v/>
      </c>
      <c r="AP252" s="206" t="str">
        <f t="shared" si="90"/>
        <v/>
      </c>
      <c r="AQ252" s="206" t="str">
        <f>IF(SUMIF('7-市场业绩'!F:F,'3-收据记录表'!U252,'7-市场业绩'!I:I)&gt;0,"学习卡","老结算")</f>
        <v>老结算</v>
      </c>
      <c r="AR252" s="206" t="str">
        <f t="shared" si="91"/>
        <v/>
      </c>
      <c r="AS252" s="243" t="e">
        <f t="shared" si="92"/>
        <v>#VALUE!</v>
      </c>
      <c r="AT252" s="243" t="str">
        <f t="shared" si="93"/>
        <v/>
      </c>
      <c r="AU252" s="243" t="str">
        <f t="shared" si="94"/>
        <v/>
      </c>
      <c r="AV252" s="243" t="str">
        <f t="shared" si="95"/>
        <v>无</v>
      </c>
      <c r="AZ252" s="299">
        <v>42552</v>
      </c>
      <c r="BK252" s="118" t="s">
        <v>755</v>
      </c>
    </row>
    <row r="253" spans="1:63" ht="15" hidden="1" customHeight="1">
      <c r="A253" s="176"/>
      <c r="B253" s="176"/>
      <c r="C253" s="175"/>
      <c r="D253" s="176"/>
      <c r="E253" s="176"/>
      <c r="F253" s="184"/>
      <c r="G253" s="176"/>
      <c r="H253" s="176"/>
      <c r="I253" s="176"/>
      <c r="J253" s="176"/>
      <c r="K253" s="180"/>
      <c r="L253" s="176"/>
      <c r="M253" s="175"/>
      <c r="N253" s="175"/>
      <c r="O253" s="175"/>
      <c r="P253" s="176"/>
      <c r="Q253" s="175"/>
      <c r="R253" s="176"/>
      <c r="S253" s="176"/>
      <c r="T253" s="176"/>
      <c r="U253" s="291" t="str">
        <f t="shared" si="73"/>
        <v/>
      </c>
      <c r="V253" s="292">
        <f>IF(F253=0,0,SUMIFS('4-咨询师业绩明细表'!K:K,'4-咨询师业绩明细表'!E:E,E253,'4-咨询师业绩明细表'!C:C,B253))</f>
        <v>0</v>
      </c>
      <c r="W253" s="292" t="str">
        <f t="shared" si="74"/>
        <v/>
      </c>
      <c r="X253" s="305"/>
      <c r="Y253" s="323">
        <f t="shared" si="75"/>
        <v>0</v>
      </c>
      <c r="Z253" s="324">
        <f t="shared" si="76"/>
        <v>0</v>
      </c>
      <c r="AA253" s="293">
        <f t="shared" si="77"/>
        <v>0</v>
      </c>
      <c r="AB253" s="294" t="str">
        <f t="shared" si="78"/>
        <v/>
      </c>
      <c r="AC253" s="143" t="str">
        <f t="shared" si="79"/>
        <v/>
      </c>
      <c r="AD253" s="143" t="str">
        <f t="shared" si="80"/>
        <v/>
      </c>
      <c r="AE253" s="143" t="str">
        <f t="shared" si="81"/>
        <v/>
      </c>
      <c r="AF253" s="143" t="str">
        <f t="shared" si="82"/>
        <v/>
      </c>
      <c r="AG253" s="143" t="str">
        <f t="shared" si="83"/>
        <v/>
      </c>
      <c r="AH253" s="143" t="str">
        <f>IF(AB253="","",VLOOKUP(AF253,Sheet11!E:F,2,0))</f>
        <v/>
      </c>
      <c r="AI253" s="295" t="str">
        <f>IF(AG253="拼单会员","5年",IF(AB253="","",VLOOKUP(AE253&amp;AH253,Sheet11!$J$3:$K$17,2)))</f>
        <v/>
      </c>
      <c r="AJ253" s="143" t="str">
        <f t="shared" si="84"/>
        <v/>
      </c>
      <c r="AK253" s="296" t="str">
        <f t="shared" si="85"/>
        <v/>
      </c>
      <c r="AL253" s="143" t="str">
        <f t="shared" si="86"/>
        <v/>
      </c>
      <c r="AM253" s="143" t="str">
        <f t="shared" si="87"/>
        <v/>
      </c>
      <c r="AN253" s="143" t="str">
        <f t="shared" si="88"/>
        <v/>
      </c>
      <c r="AO253" s="143" t="str">
        <f t="shared" si="89"/>
        <v/>
      </c>
      <c r="AP253" s="206" t="str">
        <f t="shared" si="90"/>
        <v/>
      </c>
      <c r="AQ253" s="206" t="str">
        <f>IF(SUMIF('7-市场业绩'!F:F,'3-收据记录表'!U253,'7-市场业绩'!I:I)&gt;0,"学习卡","老结算")</f>
        <v>老结算</v>
      </c>
      <c r="AR253" s="206" t="str">
        <f t="shared" si="91"/>
        <v/>
      </c>
      <c r="AS253" s="243" t="e">
        <f t="shared" si="92"/>
        <v>#VALUE!</v>
      </c>
      <c r="AT253" s="243" t="str">
        <f t="shared" si="93"/>
        <v/>
      </c>
      <c r="AU253" s="243" t="str">
        <f t="shared" si="94"/>
        <v/>
      </c>
      <c r="AV253" s="243" t="str">
        <f t="shared" si="95"/>
        <v>无</v>
      </c>
      <c r="AZ253" s="299">
        <v>42552</v>
      </c>
      <c r="BK253" s="118" t="s">
        <v>756</v>
      </c>
    </row>
    <row r="254" spans="1:63" ht="15" hidden="1" customHeight="1">
      <c r="A254" s="176"/>
      <c r="B254" s="176"/>
      <c r="C254" s="175"/>
      <c r="D254" s="176"/>
      <c r="E254" s="176"/>
      <c r="F254" s="184"/>
      <c r="G254" s="176"/>
      <c r="H254" s="176"/>
      <c r="I254" s="176"/>
      <c r="J254" s="176"/>
      <c r="K254" s="180"/>
      <c r="L254" s="176"/>
      <c r="M254" s="175"/>
      <c r="N254" s="175"/>
      <c r="O254" s="175"/>
      <c r="P254" s="176"/>
      <c r="Q254" s="175"/>
      <c r="R254" s="176"/>
      <c r="S254" s="176"/>
      <c r="T254" s="176"/>
      <c r="U254" s="291" t="str">
        <f t="shared" si="73"/>
        <v/>
      </c>
      <c r="V254" s="292">
        <f>IF(F254=0,0,SUMIFS('4-咨询师业绩明细表'!K:K,'4-咨询师业绩明细表'!E:E,E254,'4-咨询师业绩明细表'!C:C,B254))</f>
        <v>0</v>
      </c>
      <c r="W254" s="292" t="str">
        <f t="shared" si="74"/>
        <v/>
      </c>
      <c r="X254" s="305"/>
      <c r="Y254" s="323">
        <f t="shared" si="75"/>
        <v>0</v>
      </c>
      <c r="Z254" s="324">
        <f t="shared" si="76"/>
        <v>0</v>
      </c>
      <c r="AA254" s="293">
        <f t="shared" si="77"/>
        <v>0</v>
      </c>
      <c r="AB254" s="294" t="str">
        <f t="shared" si="78"/>
        <v/>
      </c>
      <c r="AC254" s="143" t="str">
        <f t="shared" si="79"/>
        <v/>
      </c>
      <c r="AD254" s="143" t="str">
        <f t="shared" si="80"/>
        <v/>
      </c>
      <c r="AE254" s="143" t="str">
        <f t="shared" si="81"/>
        <v/>
      </c>
      <c r="AF254" s="143" t="str">
        <f t="shared" si="82"/>
        <v/>
      </c>
      <c r="AG254" s="143" t="str">
        <f t="shared" si="83"/>
        <v/>
      </c>
      <c r="AH254" s="143" t="str">
        <f>IF(AB254="","",VLOOKUP(AF254,Sheet11!E:F,2,0))</f>
        <v/>
      </c>
      <c r="AI254" s="295" t="str">
        <f>IF(AG254="拼单会员","5年",IF(AB254="","",VLOOKUP(AE254&amp;AH254,Sheet11!$J$3:$K$17,2)))</f>
        <v/>
      </c>
      <c r="AJ254" s="143" t="str">
        <f t="shared" si="84"/>
        <v/>
      </c>
      <c r="AK254" s="296" t="str">
        <f t="shared" si="85"/>
        <v/>
      </c>
      <c r="AL254" s="143" t="str">
        <f t="shared" si="86"/>
        <v/>
      </c>
      <c r="AM254" s="143" t="str">
        <f t="shared" si="87"/>
        <v/>
      </c>
      <c r="AN254" s="143" t="str">
        <f t="shared" si="88"/>
        <v/>
      </c>
      <c r="AO254" s="143" t="str">
        <f t="shared" si="89"/>
        <v/>
      </c>
      <c r="AP254" s="206" t="str">
        <f t="shared" si="90"/>
        <v/>
      </c>
      <c r="AQ254" s="206" t="str">
        <f>IF(SUMIF('7-市场业绩'!F:F,'3-收据记录表'!U254,'7-市场业绩'!I:I)&gt;0,"学习卡","老结算")</f>
        <v>老结算</v>
      </c>
      <c r="AR254" s="206" t="str">
        <f t="shared" si="91"/>
        <v/>
      </c>
      <c r="AS254" s="243" t="e">
        <f t="shared" si="92"/>
        <v>#VALUE!</v>
      </c>
      <c r="AT254" s="243" t="str">
        <f t="shared" si="93"/>
        <v/>
      </c>
      <c r="AU254" s="243" t="str">
        <f t="shared" si="94"/>
        <v/>
      </c>
      <c r="AV254" s="243" t="str">
        <f t="shared" si="95"/>
        <v>无</v>
      </c>
      <c r="AZ254" s="299">
        <v>42552</v>
      </c>
      <c r="BK254" s="118" t="s">
        <v>757</v>
      </c>
    </row>
    <row r="255" spans="1:63" ht="15" hidden="1" customHeight="1">
      <c r="A255" s="176"/>
      <c r="B255" s="176"/>
      <c r="C255" s="175"/>
      <c r="D255" s="176"/>
      <c r="E255" s="176"/>
      <c r="F255" s="184"/>
      <c r="G255" s="176"/>
      <c r="H255" s="176"/>
      <c r="I255" s="176"/>
      <c r="J255" s="176"/>
      <c r="K255" s="180"/>
      <c r="L255" s="176"/>
      <c r="M255" s="175"/>
      <c r="N255" s="175"/>
      <c r="O255" s="175"/>
      <c r="P255" s="176"/>
      <c r="Q255" s="175"/>
      <c r="R255" s="176"/>
      <c r="S255" s="176"/>
      <c r="T255" s="176"/>
      <c r="U255" s="291" t="str">
        <f t="shared" si="73"/>
        <v/>
      </c>
      <c r="V255" s="292">
        <f>IF(F255=0,0,SUMIFS('4-咨询师业绩明细表'!K:K,'4-咨询师业绩明细表'!E:E,E255,'4-咨询师业绩明细表'!C:C,B255))</f>
        <v>0</v>
      </c>
      <c r="W255" s="292" t="str">
        <f t="shared" si="74"/>
        <v/>
      </c>
      <c r="X255" s="305"/>
      <c r="Y255" s="323">
        <f t="shared" si="75"/>
        <v>0</v>
      </c>
      <c r="Z255" s="324">
        <f t="shared" si="76"/>
        <v>0</v>
      </c>
      <c r="AA255" s="293">
        <f t="shared" si="77"/>
        <v>0</v>
      </c>
      <c r="AB255" s="294" t="str">
        <f t="shared" si="78"/>
        <v/>
      </c>
      <c r="AC255" s="143" t="str">
        <f t="shared" si="79"/>
        <v/>
      </c>
      <c r="AD255" s="143" t="str">
        <f t="shared" si="80"/>
        <v/>
      </c>
      <c r="AE255" s="143" t="str">
        <f t="shared" si="81"/>
        <v/>
      </c>
      <c r="AF255" s="143" t="str">
        <f t="shared" si="82"/>
        <v/>
      </c>
      <c r="AG255" s="143" t="str">
        <f t="shared" si="83"/>
        <v/>
      </c>
      <c r="AH255" s="143" t="str">
        <f>IF(AB255="","",VLOOKUP(AF255,Sheet11!E:F,2,0))</f>
        <v/>
      </c>
      <c r="AI255" s="295" t="str">
        <f>IF(AG255="拼单会员","5年",IF(AB255="","",VLOOKUP(AE255&amp;AH255,Sheet11!$J$3:$K$17,2)))</f>
        <v/>
      </c>
      <c r="AJ255" s="143" t="str">
        <f t="shared" si="84"/>
        <v/>
      </c>
      <c r="AK255" s="296" t="str">
        <f t="shared" si="85"/>
        <v/>
      </c>
      <c r="AL255" s="143" t="str">
        <f t="shared" si="86"/>
        <v/>
      </c>
      <c r="AM255" s="143" t="str">
        <f t="shared" si="87"/>
        <v/>
      </c>
      <c r="AN255" s="143" t="str">
        <f t="shared" si="88"/>
        <v/>
      </c>
      <c r="AO255" s="143" t="str">
        <f t="shared" si="89"/>
        <v/>
      </c>
      <c r="AP255" s="206" t="str">
        <f t="shared" si="90"/>
        <v/>
      </c>
      <c r="AQ255" s="206" t="str">
        <f>IF(SUMIF('7-市场业绩'!F:F,'3-收据记录表'!U255,'7-市场业绩'!I:I)&gt;0,"学习卡","老结算")</f>
        <v>老结算</v>
      </c>
      <c r="AR255" s="206" t="str">
        <f t="shared" si="91"/>
        <v/>
      </c>
      <c r="AS255" s="243" t="e">
        <f t="shared" si="92"/>
        <v>#VALUE!</v>
      </c>
      <c r="AT255" s="243" t="str">
        <f t="shared" si="93"/>
        <v/>
      </c>
      <c r="AU255" s="243" t="str">
        <f t="shared" si="94"/>
        <v/>
      </c>
      <c r="AV255" s="243" t="str">
        <f t="shared" si="95"/>
        <v>无</v>
      </c>
      <c r="AZ255" s="299">
        <v>42552</v>
      </c>
      <c r="BK255" s="118" t="s">
        <v>758</v>
      </c>
    </row>
    <row r="256" spans="1:63" ht="15" hidden="1" customHeight="1">
      <c r="A256" s="176"/>
      <c r="B256" s="176"/>
      <c r="C256" s="175"/>
      <c r="D256" s="176"/>
      <c r="E256" s="176"/>
      <c r="F256" s="184"/>
      <c r="G256" s="176"/>
      <c r="H256" s="176"/>
      <c r="I256" s="176"/>
      <c r="J256" s="176"/>
      <c r="K256" s="180"/>
      <c r="L256" s="176"/>
      <c r="M256" s="175"/>
      <c r="N256" s="175"/>
      <c r="O256" s="175"/>
      <c r="P256" s="176"/>
      <c r="Q256" s="175"/>
      <c r="R256" s="176"/>
      <c r="S256" s="176"/>
      <c r="T256" s="176"/>
      <c r="U256" s="291" t="str">
        <f t="shared" si="73"/>
        <v/>
      </c>
      <c r="V256" s="292">
        <f>IF(F256=0,0,SUMIFS('4-咨询师业绩明细表'!K:K,'4-咨询师业绩明细表'!E:E,E256,'4-咨询师业绩明细表'!C:C,B256))</f>
        <v>0</v>
      </c>
      <c r="W256" s="292" t="str">
        <f t="shared" si="74"/>
        <v/>
      </c>
      <c r="X256" s="305"/>
      <c r="Y256" s="323">
        <f t="shared" si="75"/>
        <v>0</v>
      </c>
      <c r="Z256" s="324">
        <f t="shared" si="76"/>
        <v>0</v>
      </c>
      <c r="AA256" s="293">
        <f t="shared" si="77"/>
        <v>0</v>
      </c>
      <c r="AB256" s="294" t="str">
        <f t="shared" si="78"/>
        <v/>
      </c>
      <c r="AC256" s="143" t="str">
        <f t="shared" si="79"/>
        <v/>
      </c>
      <c r="AD256" s="143" t="str">
        <f t="shared" si="80"/>
        <v/>
      </c>
      <c r="AE256" s="143" t="str">
        <f t="shared" si="81"/>
        <v/>
      </c>
      <c r="AF256" s="143" t="str">
        <f t="shared" si="82"/>
        <v/>
      </c>
      <c r="AG256" s="143" t="str">
        <f t="shared" si="83"/>
        <v/>
      </c>
      <c r="AH256" s="143" t="str">
        <f>IF(AB256="","",VLOOKUP(AF256,Sheet11!E:F,2,0))</f>
        <v/>
      </c>
      <c r="AI256" s="295" t="str">
        <f>IF(AG256="拼单会员","5年",IF(AB256="","",VLOOKUP(AE256&amp;AH256,Sheet11!$J$3:$K$17,2)))</f>
        <v/>
      </c>
      <c r="AJ256" s="143" t="str">
        <f t="shared" si="84"/>
        <v/>
      </c>
      <c r="AK256" s="296" t="str">
        <f t="shared" si="85"/>
        <v/>
      </c>
      <c r="AL256" s="143" t="str">
        <f t="shared" si="86"/>
        <v/>
      </c>
      <c r="AM256" s="143" t="str">
        <f t="shared" si="87"/>
        <v/>
      </c>
      <c r="AN256" s="143" t="str">
        <f t="shared" si="88"/>
        <v/>
      </c>
      <c r="AO256" s="143" t="str">
        <f t="shared" si="89"/>
        <v/>
      </c>
      <c r="AP256" s="206" t="str">
        <f t="shared" si="90"/>
        <v/>
      </c>
      <c r="AQ256" s="206" t="str">
        <f>IF(SUMIF('7-市场业绩'!F:F,'3-收据记录表'!U256,'7-市场业绩'!I:I)&gt;0,"学习卡","老结算")</f>
        <v>老结算</v>
      </c>
      <c r="AR256" s="206" t="str">
        <f t="shared" si="91"/>
        <v/>
      </c>
      <c r="AS256" s="243" t="e">
        <f t="shared" si="92"/>
        <v>#VALUE!</v>
      </c>
      <c r="AT256" s="243" t="str">
        <f t="shared" si="93"/>
        <v/>
      </c>
      <c r="AU256" s="243" t="str">
        <f t="shared" si="94"/>
        <v/>
      </c>
      <c r="AV256" s="243" t="str">
        <f t="shared" si="95"/>
        <v>无</v>
      </c>
      <c r="AZ256" s="299">
        <v>42552</v>
      </c>
      <c r="BK256" s="118" t="s">
        <v>759</v>
      </c>
    </row>
    <row r="257" spans="1:63" ht="15" hidden="1" customHeight="1">
      <c r="A257" s="176"/>
      <c r="B257" s="176"/>
      <c r="C257" s="175"/>
      <c r="D257" s="176"/>
      <c r="E257" s="176"/>
      <c r="F257" s="184"/>
      <c r="G257" s="176"/>
      <c r="H257" s="176"/>
      <c r="I257" s="176"/>
      <c r="J257" s="176"/>
      <c r="K257" s="180"/>
      <c r="L257" s="176"/>
      <c r="M257" s="175"/>
      <c r="N257" s="175"/>
      <c r="O257" s="175"/>
      <c r="P257" s="176"/>
      <c r="Q257" s="175"/>
      <c r="R257" s="176"/>
      <c r="S257" s="176"/>
      <c r="T257" s="176"/>
      <c r="U257" s="291" t="str">
        <f t="shared" si="73"/>
        <v/>
      </c>
      <c r="V257" s="292">
        <f>IF(F257=0,0,SUMIFS('4-咨询师业绩明细表'!K:K,'4-咨询师业绩明细表'!E:E,E257,'4-咨询师业绩明细表'!C:C,B257))</f>
        <v>0</v>
      </c>
      <c r="W257" s="292" t="str">
        <f t="shared" si="74"/>
        <v/>
      </c>
      <c r="X257" s="305"/>
      <c r="Y257" s="323">
        <f t="shared" si="75"/>
        <v>0</v>
      </c>
      <c r="Z257" s="324">
        <f t="shared" si="76"/>
        <v>0</v>
      </c>
      <c r="AA257" s="293">
        <f t="shared" si="77"/>
        <v>0</v>
      </c>
      <c r="AB257" s="294" t="str">
        <f t="shared" si="78"/>
        <v/>
      </c>
      <c r="AC257" s="143" t="str">
        <f t="shared" si="79"/>
        <v/>
      </c>
      <c r="AD257" s="143" t="str">
        <f t="shared" si="80"/>
        <v/>
      </c>
      <c r="AE257" s="143" t="str">
        <f t="shared" si="81"/>
        <v/>
      </c>
      <c r="AF257" s="143" t="str">
        <f t="shared" si="82"/>
        <v/>
      </c>
      <c r="AG257" s="143" t="str">
        <f t="shared" si="83"/>
        <v/>
      </c>
      <c r="AH257" s="143" t="str">
        <f>IF(AB257="","",VLOOKUP(AF257,Sheet11!E:F,2,0))</f>
        <v/>
      </c>
      <c r="AI257" s="295" t="str">
        <f>IF(AG257="拼单会员","5年",IF(AB257="","",VLOOKUP(AE257&amp;AH257,Sheet11!$J$3:$K$17,2)))</f>
        <v/>
      </c>
      <c r="AJ257" s="143" t="str">
        <f t="shared" si="84"/>
        <v/>
      </c>
      <c r="AK257" s="296" t="str">
        <f t="shared" si="85"/>
        <v/>
      </c>
      <c r="AL257" s="143" t="str">
        <f t="shared" si="86"/>
        <v/>
      </c>
      <c r="AM257" s="143" t="str">
        <f t="shared" si="87"/>
        <v/>
      </c>
      <c r="AN257" s="143" t="str">
        <f t="shared" si="88"/>
        <v/>
      </c>
      <c r="AO257" s="143" t="str">
        <f t="shared" si="89"/>
        <v/>
      </c>
      <c r="AP257" s="206" t="str">
        <f t="shared" si="90"/>
        <v/>
      </c>
      <c r="AQ257" s="206" t="str">
        <f>IF(SUMIF('7-市场业绩'!F:F,'3-收据记录表'!U257,'7-市场业绩'!I:I)&gt;0,"学习卡","老结算")</f>
        <v>老结算</v>
      </c>
      <c r="AR257" s="206" t="str">
        <f t="shared" si="91"/>
        <v/>
      </c>
      <c r="AS257" s="243" t="e">
        <f t="shared" si="92"/>
        <v>#VALUE!</v>
      </c>
      <c r="AT257" s="243" t="str">
        <f t="shared" si="93"/>
        <v/>
      </c>
      <c r="AU257" s="243" t="str">
        <f t="shared" si="94"/>
        <v/>
      </c>
      <c r="AV257" s="243" t="str">
        <f t="shared" si="95"/>
        <v>无</v>
      </c>
      <c r="AZ257" s="299">
        <v>42552</v>
      </c>
      <c r="BK257" s="118" t="s">
        <v>760</v>
      </c>
    </row>
    <row r="258" spans="1:63" ht="15" hidden="1" customHeight="1">
      <c r="A258" s="176"/>
      <c r="B258" s="176"/>
      <c r="C258" s="175"/>
      <c r="D258" s="176"/>
      <c r="E258" s="176"/>
      <c r="F258" s="184"/>
      <c r="G258" s="176"/>
      <c r="H258" s="176"/>
      <c r="I258" s="176"/>
      <c r="J258" s="176"/>
      <c r="K258" s="180"/>
      <c r="L258" s="176"/>
      <c r="M258" s="175"/>
      <c r="N258" s="175"/>
      <c r="O258" s="175"/>
      <c r="P258" s="176"/>
      <c r="Q258" s="175"/>
      <c r="R258" s="176"/>
      <c r="S258" s="176"/>
      <c r="T258" s="176"/>
      <c r="U258" s="291" t="str">
        <f t="shared" si="73"/>
        <v/>
      </c>
      <c r="V258" s="292">
        <f>IF(F258=0,0,SUMIFS('4-咨询师业绩明细表'!K:K,'4-咨询师业绩明细表'!E:E,E258,'4-咨询师业绩明细表'!C:C,B258))</f>
        <v>0</v>
      </c>
      <c r="W258" s="292" t="str">
        <f t="shared" si="74"/>
        <v/>
      </c>
      <c r="X258" s="305"/>
      <c r="Y258" s="323">
        <f t="shared" si="75"/>
        <v>0</v>
      </c>
      <c r="Z258" s="324">
        <f t="shared" si="76"/>
        <v>0</v>
      </c>
      <c r="AA258" s="293">
        <f t="shared" si="77"/>
        <v>0</v>
      </c>
      <c r="AB258" s="294" t="str">
        <f t="shared" si="78"/>
        <v/>
      </c>
      <c r="AC258" s="143" t="str">
        <f t="shared" si="79"/>
        <v/>
      </c>
      <c r="AD258" s="143" t="str">
        <f t="shared" si="80"/>
        <v/>
      </c>
      <c r="AE258" s="143" t="str">
        <f t="shared" si="81"/>
        <v/>
      </c>
      <c r="AF258" s="143" t="str">
        <f t="shared" si="82"/>
        <v/>
      </c>
      <c r="AG258" s="143" t="str">
        <f t="shared" si="83"/>
        <v/>
      </c>
      <c r="AH258" s="143" t="str">
        <f>IF(AB258="","",VLOOKUP(AF258,Sheet11!E:F,2,0))</f>
        <v/>
      </c>
      <c r="AI258" s="295" t="str">
        <f>IF(AG258="拼单会员","5年",IF(AB258="","",VLOOKUP(AE258&amp;AH258,Sheet11!$J$3:$K$17,2)))</f>
        <v/>
      </c>
      <c r="AJ258" s="143" t="str">
        <f t="shared" si="84"/>
        <v/>
      </c>
      <c r="AK258" s="296" t="str">
        <f t="shared" si="85"/>
        <v/>
      </c>
      <c r="AL258" s="143" t="str">
        <f t="shared" si="86"/>
        <v/>
      </c>
      <c r="AM258" s="143" t="str">
        <f t="shared" si="87"/>
        <v/>
      </c>
      <c r="AN258" s="143" t="str">
        <f t="shared" si="88"/>
        <v/>
      </c>
      <c r="AO258" s="143" t="str">
        <f t="shared" si="89"/>
        <v/>
      </c>
      <c r="AP258" s="206" t="str">
        <f t="shared" si="90"/>
        <v/>
      </c>
      <c r="AQ258" s="206" t="str">
        <f>IF(SUMIF('7-市场业绩'!F:F,'3-收据记录表'!U258,'7-市场业绩'!I:I)&gt;0,"学习卡","老结算")</f>
        <v>老结算</v>
      </c>
      <c r="AR258" s="206" t="str">
        <f t="shared" si="91"/>
        <v/>
      </c>
      <c r="AS258" s="243" t="e">
        <f t="shared" si="92"/>
        <v>#VALUE!</v>
      </c>
      <c r="AT258" s="243" t="str">
        <f t="shared" si="93"/>
        <v/>
      </c>
      <c r="AU258" s="243" t="str">
        <f t="shared" si="94"/>
        <v/>
      </c>
      <c r="AV258" s="243" t="str">
        <f t="shared" si="95"/>
        <v>无</v>
      </c>
      <c r="AZ258" s="299">
        <v>42552</v>
      </c>
      <c r="BK258" s="118" t="s">
        <v>761</v>
      </c>
    </row>
    <row r="259" spans="1:63" ht="15" hidden="1" customHeight="1">
      <c r="A259" s="176"/>
      <c r="B259" s="176"/>
      <c r="C259" s="175"/>
      <c r="D259" s="176"/>
      <c r="E259" s="176"/>
      <c r="F259" s="184"/>
      <c r="G259" s="176"/>
      <c r="H259" s="176"/>
      <c r="I259" s="176"/>
      <c r="J259" s="176"/>
      <c r="K259" s="180"/>
      <c r="L259" s="176"/>
      <c r="M259" s="175"/>
      <c r="N259" s="175"/>
      <c r="O259" s="175"/>
      <c r="P259" s="176"/>
      <c r="Q259" s="175"/>
      <c r="R259" s="176"/>
      <c r="S259" s="176"/>
      <c r="T259" s="176"/>
      <c r="U259" s="291" t="str">
        <f t="shared" ref="U259:U322" si="96">SUBSTITUTE(SUBSTITUTE(SUBSTITUTE(SUBSTITUTE(SUBSTITUTE(SUBSTITUTE(S259,"(主签单人)",""),"(03-客户接待员)",""),"（金牌）",""),"（会员学员）",""),"金牌",""),"金牌学员","")</f>
        <v/>
      </c>
      <c r="V259" s="292">
        <f>IF(F259=0,0,SUMIFS('4-咨询师业绩明细表'!K:K,'4-咨询师业绩明细表'!E:E,E259,'4-咨询师业绩明细表'!C:C,B259))</f>
        <v>0</v>
      </c>
      <c r="W259" s="292" t="str">
        <f t="shared" ref="W259:W322" si="97">IF(AB259="","",MID(T259,FIND("@",SUBSTITUTE(T259,"／","@",6))+5,FIND("@",SUBSTITUTE(T259,"／","@",7))-FIND("@",SUBSTITUTE(T259,"／","@",6))-5))</f>
        <v/>
      </c>
      <c r="X259" s="305"/>
      <c r="Y259" s="323">
        <f t="shared" ref="Y259:Y322" si="98">IFERROR(VALUE(MID(T259,FIND("@",SUBSTITUTE(T259,"：","@",1))+1,FIND("@",SUBSTITUTE(T259,"）","@",1))-FIND("@",SUBSTITUTE(T259,"：","@",1))-1)),0)</f>
        <v>0</v>
      </c>
      <c r="Z259" s="324">
        <f t="shared" ref="Z259:Z322" si="99">IFERROR(IF(AND(IFERROR(FIND("预缴定金",T259),0)=0,E259=""),F259,VALUE(MID(T259,FIND("@",SUBSTITUTE(T259,"：","@",2))+1,FIND("@",SUBSTITUTE(T259,"）","@",2))-FIND("@",SUBSTITUTE(T259,"：","@",2))-1))),0)</f>
        <v>0</v>
      </c>
      <c r="AA259" s="293">
        <f t="shared" ref="AA259:AA322" si="100">F259-Z259</f>
        <v>0</v>
      </c>
      <c r="AB259" s="294" t="str">
        <f t="shared" ref="AB259:AB322" si="101">IF(OR(O259="退费",O259="结转",P259="",P259="结转学费",P259="老带新返现"),"",IF(OR(AA259&lt;=0,AND(IFERROR(FIND("预缴定金",T259),0)=0,E259="")),"",LEFT(T259,FIND("／",T259)-1)))</f>
        <v/>
      </c>
      <c r="AC259" s="143" t="str">
        <f t="shared" ref="AC259:AC322" si="102">LEFT(T259,2)</f>
        <v/>
      </c>
      <c r="AD259" s="143" t="str">
        <f t="shared" ref="AD259:AD322" si="103">MID(T259,3,2)</f>
        <v/>
      </c>
      <c r="AE259" s="143" t="str">
        <f t="shared" ref="AE259:AE322" si="104">MID(T259,5,2)</f>
        <v/>
      </c>
      <c r="AF259" s="143" t="str">
        <f t="shared" ref="AF259:AF322" si="105">IF(AB259="","",MIDB(AB259,SEARCHB("?",AB259),2*LEN(AB259)-LENB(AB259)+2))</f>
        <v/>
      </c>
      <c r="AG259" s="143" t="str">
        <f t="shared" ref="AG259:AG322" si="106">IF(AB259="","",RIGHT(MIDB(AB259,SEARCHB("?",AB259),20),LENB(MIDB(AB259,SEARCHB("?",AB259),20))-LEN(MIDB(AB259,SEARCHB("?",AB259),20))-1))</f>
        <v/>
      </c>
      <c r="AH259" s="143" t="str">
        <f>IF(AB259="","",VLOOKUP(AF259,Sheet11!E:F,2,0))</f>
        <v/>
      </c>
      <c r="AI259" s="295" t="str">
        <f>IF(AG259="拼单会员","5年",IF(AB259="","",VLOOKUP(AE259&amp;AH259,Sheet11!$J$3:$K$17,2)))</f>
        <v/>
      </c>
      <c r="AJ259" s="143" t="str">
        <f t="shared" ref="AJ259:AJ322" si="107">IF(AB259="","",VLOOKUP(AG259,BH:BI,2,0))</f>
        <v/>
      </c>
      <c r="AK259" s="296" t="str">
        <f t="shared" ref="AK259:AK322" si="108">IF(AB259="","",MID(T259,FIND("@",SUBSTITUTE(T259,"／","@",5))+8,10))</f>
        <v/>
      </c>
      <c r="AL259" s="143" t="str">
        <f t="shared" ref="AL259:AL322" si="109">IF(AB259="","",IF(AC259="新生","新生",IF((AK259-$AZ$2)&gt;0,"1年追补","老生")))</f>
        <v/>
      </c>
      <c r="AM259" s="143" t="str">
        <f t="shared" ref="AM259:AM322" si="110">IF(AB259="","",IF(OR(AL259="新生",AL259="1年追补"),"新生","老生"))</f>
        <v/>
      </c>
      <c r="AN259" s="143" t="str">
        <f t="shared" ref="AN259:AN322" si="111">IF(AB259="","",IF(AND(AW259="2折秒杀",AC259="新生"),"新生小学国际班5年",IF(AND(AW259="2折秒杀",AL259="1年追补"),"新生小学国际班1年",IF(OR(AW259="国际领袖课程",AW259="国内领袖课程"),AW259,IF(AND(AW259="创始会员",AM259="老生",AJ259="游学会员"),"老生创始会员游学会员",IF(AND(AJ259="国际班",AM259="新生"),AM259&amp;AE259&amp;AJ259&amp;AI259,AM259&amp;AJ259))))))</f>
        <v/>
      </c>
      <c r="AO259" s="143" t="str">
        <f t="shared" ref="AO259:AO322" si="112">IF(AB259="","",VLOOKUP(AG259,BH:BJ,3,0))</f>
        <v/>
      </c>
      <c r="AP259" s="206" t="str">
        <f t="shared" ref="AP259:AP322" si="113">AL259&amp;AO259</f>
        <v/>
      </c>
      <c r="AQ259" s="206" t="str">
        <f>IF(SUMIF('7-市场业绩'!F:F,'3-收据记录表'!U259,'7-市场业绩'!I:I)&gt;0,"学习卡","老结算")</f>
        <v>老结算</v>
      </c>
      <c r="AR259" s="206" t="str">
        <f t="shared" ref="AR259:AR322" si="114">IF(AQ259="学习卡",AN259,AP259)</f>
        <v/>
      </c>
      <c r="AS259" s="243" t="e">
        <f t="shared" ref="AS259:AS322" si="115">MID(T259,FIND("@",SUBSTITUTE(T259,"：","@",4))+1,FIND("@",SUBSTITUTE(T259,"）","@",6))-FIND("@",SUBSTITUTE(T259,"：","@",4))-1)</f>
        <v>#VALUE!</v>
      </c>
      <c r="AT259" s="243" t="str">
        <f t="shared" ref="AT259:AT322" si="116">IFERROR(MID(T259,FIND("@",SUBSTITUTE(T259,"：","@",6))+1,FIND("@",SUBSTITUTE(T259,"-","@",8))-FIND("@",SUBSTITUTE(T259,"：","@",6))-1),"")</f>
        <v/>
      </c>
      <c r="AU259" s="243" t="str">
        <f t="shared" ref="AU259:AU322" si="117">IFERROR(MID(T259,FIND("@",SUBSTITUTE(T259,"-","@",8))+1,FIND("@",SUBSTITUTE(T259,"／","@",3))-FIND("@",SUBSTITUTE(T259,"-","@",8))-1),"")</f>
        <v/>
      </c>
      <c r="AV259" s="243" t="str">
        <f t="shared" ref="AV259:AV322" si="118">IFERROR(MID(T259,FIND("@",SUBSTITUTE(T259,"：","@",4))+1,FIND("@",SUBSTITUTE(T259,"）","@",6))-FIND("@",SUBSTITUTE(T259,"：","@",4))-1),"无")</f>
        <v>无</v>
      </c>
      <c r="AZ259" s="299">
        <v>42552</v>
      </c>
      <c r="BK259" s="118" t="s">
        <v>762</v>
      </c>
    </row>
    <row r="260" spans="1:63" ht="15" hidden="1" customHeight="1">
      <c r="A260" s="176"/>
      <c r="B260" s="176"/>
      <c r="C260" s="175"/>
      <c r="D260" s="176"/>
      <c r="E260" s="176"/>
      <c r="F260" s="184"/>
      <c r="G260" s="176"/>
      <c r="H260" s="176"/>
      <c r="I260" s="176"/>
      <c r="J260" s="176"/>
      <c r="K260" s="180"/>
      <c r="L260" s="176"/>
      <c r="M260" s="175"/>
      <c r="N260" s="175"/>
      <c r="O260" s="175"/>
      <c r="P260" s="176"/>
      <c r="Q260" s="175"/>
      <c r="R260" s="176"/>
      <c r="S260" s="176"/>
      <c r="T260" s="176"/>
      <c r="U260" s="291" t="str">
        <f t="shared" si="96"/>
        <v/>
      </c>
      <c r="V260" s="292">
        <f>IF(F260=0,0,SUMIFS('4-咨询师业绩明细表'!K:K,'4-咨询师业绩明细表'!E:E,E260,'4-咨询师业绩明细表'!C:C,B260))</f>
        <v>0</v>
      </c>
      <c r="W260" s="292" t="str">
        <f t="shared" si="97"/>
        <v/>
      </c>
      <c r="X260" s="305"/>
      <c r="Y260" s="323">
        <f t="shared" si="98"/>
        <v>0</v>
      </c>
      <c r="Z260" s="324">
        <f t="shared" si="99"/>
        <v>0</v>
      </c>
      <c r="AA260" s="293">
        <f t="shared" si="100"/>
        <v>0</v>
      </c>
      <c r="AB260" s="294" t="str">
        <f t="shared" si="101"/>
        <v/>
      </c>
      <c r="AC260" s="143" t="str">
        <f t="shared" si="102"/>
        <v/>
      </c>
      <c r="AD260" s="143" t="str">
        <f t="shared" si="103"/>
        <v/>
      </c>
      <c r="AE260" s="143" t="str">
        <f t="shared" si="104"/>
        <v/>
      </c>
      <c r="AF260" s="143" t="str">
        <f t="shared" si="105"/>
        <v/>
      </c>
      <c r="AG260" s="143" t="str">
        <f t="shared" si="106"/>
        <v/>
      </c>
      <c r="AH260" s="143" t="str">
        <f>IF(AB260="","",VLOOKUP(AF260,Sheet11!E:F,2,0))</f>
        <v/>
      </c>
      <c r="AI260" s="295" t="str">
        <f>IF(AG260="拼单会员","5年",IF(AB260="","",VLOOKUP(AE260&amp;AH260,Sheet11!$J$3:$K$17,2)))</f>
        <v/>
      </c>
      <c r="AJ260" s="143" t="str">
        <f t="shared" si="107"/>
        <v/>
      </c>
      <c r="AK260" s="296" t="str">
        <f t="shared" si="108"/>
        <v/>
      </c>
      <c r="AL260" s="143" t="str">
        <f t="shared" si="109"/>
        <v/>
      </c>
      <c r="AM260" s="143" t="str">
        <f t="shared" si="110"/>
        <v/>
      </c>
      <c r="AN260" s="143" t="str">
        <f t="shared" si="111"/>
        <v/>
      </c>
      <c r="AO260" s="143" t="str">
        <f t="shared" si="112"/>
        <v/>
      </c>
      <c r="AP260" s="206" t="str">
        <f t="shared" si="113"/>
        <v/>
      </c>
      <c r="AQ260" s="206" t="str">
        <f>IF(SUMIF('7-市场业绩'!F:F,'3-收据记录表'!U260,'7-市场业绩'!I:I)&gt;0,"学习卡","老结算")</f>
        <v>老结算</v>
      </c>
      <c r="AR260" s="206" t="str">
        <f t="shared" si="114"/>
        <v/>
      </c>
      <c r="AS260" s="243" t="e">
        <f t="shared" si="115"/>
        <v>#VALUE!</v>
      </c>
      <c r="AT260" s="243" t="str">
        <f t="shared" si="116"/>
        <v/>
      </c>
      <c r="AU260" s="243" t="str">
        <f t="shared" si="117"/>
        <v/>
      </c>
      <c r="AV260" s="243" t="str">
        <f t="shared" si="118"/>
        <v>无</v>
      </c>
      <c r="AZ260" s="299">
        <v>42552</v>
      </c>
      <c r="BK260" s="118" t="s">
        <v>567</v>
      </c>
    </row>
    <row r="261" spans="1:63" ht="15" hidden="1" customHeight="1">
      <c r="A261" s="176"/>
      <c r="B261" s="176"/>
      <c r="C261" s="175"/>
      <c r="D261" s="176"/>
      <c r="E261" s="176"/>
      <c r="F261" s="184"/>
      <c r="G261" s="176"/>
      <c r="H261" s="176"/>
      <c r="I261" s="176"/>
      <c r="J261" s="176"/>
      <c r="K261" s="180"/>
      <c r="L261" s="176"/>
      <c r="M261" s="175"/>
      <c r="N261" s="175"/>
      <c r="O261" s="175"/>
      <c r="P261" s="176"/>
      <c r="Q261" s="175"/>
      <c r="R261" s="176"/>
      <c r="S261" s="176"/>
      <c r="T261" s="176"/>
      <c r="U261" s="291" t="str">
        <f t="shared" si="96"/>
        <v/>
      </c>
      <c r="V261" s="292">
        <f>IF(F261=0,0,SUMIFS('4-咨询师业绩明细表'!K:K,'4-咨询师业绩明细表'!E:E,E261,'4-咨询师业绩明细表'!C:C,B261))</f>
        <v>0</v>
      </c>
      <c r="W261" s="292" t="str">
        <f t="shared" si="97"/>
        <v/>
      </c>
      <c r="X261" s="305"/>
      <c r="Y261" s="323">
        <f t="shared" si="98"/>
        <v>0</v>
      </c>
      <c r="Z261" s="324">
        <f t="shared" si="99"/>
        <v>0</v>
      </c>
      <c r="AA261" s="293">
        <f t="shared" si="100"/>
        <v>0</v>
      </c>
      <c r="AB261" s="294" t="str">
        <f t="shared" si="101"/>
        <v/>
      </c>
      <c r="AC261" s="143" t="str">
        <f t="shared" si="102"/>
        <v/>
      </c>
      <c r="AD261" s="143" t="str">
        <f t="shared" si="103"/>
        <v/>
      </c>
      <c r="AE261" s="143" t="str">
        <f t="shared" si="104"/>
        <v/>
      </c>
      <c r="AF261" s="143" t="str">
        <f t="shared" si="105"/>
        <v/>
      </c>
      <c r="AG261" s="143" t="str">
        <f t="shared" si="106"/>
        <v/>
      </c>
      <c r="AH261" s="143" t="str">
        <f>IF(AB261="","",VLOOKUP(AF261,Sheet11!E:F,2,0))</f>
        <v/>
      </c>
      <c r="AI261" s="295" t="str">
        <f>IF(AG261="拼单会员","5年",IF(AB261="","",VLOOKUP(AE261&amp;AH261,Sheet11!$J$3:$K$17,2)))</f>
        <v/>
      </c>
      <c r="AJ261" s="143" t="str">
        <f t="shared" si="107"/>
        <v/>
      </c>
      <c r="AK261" s="296" t="str">
        <f t="shared" si="108"/>
        <v/>
      </c>
      <c r="AL261" s="143" t="str">
        <f t="shared" si="109"/>
        <v/>
      </c>
      <c r="AM261" s="143" t="str">
        <f t="shared" si="110"/>
        <v/>
      </c>
      <c r="AN261" s="143" t="str">
        <f t="shared" si="111"/>
        <v/>
      </c>
      <c r="AO261" s="143" t="str">
        <f t="shared" si="112"/>
        <v/>
      </c>
      <c r="AP261" s="206" t="str">
        <f t="shared" si="113"/>
        <v/>
      </c>
      <c r="AQ261" s="206" t="str">
        <f>IF(SUMIF('7-市场业绩'!F:F,'3-收据记录表'!U261,'7-市场业绩'!I:I)&gt;0,"学习卡","老结算")</f>
        <v>老结算</v>
      </c>
      <c r="AR261" s="206" t="str">
        <f t="shared" si="114"/>
        <v/>
      </c>
      <c r="AS261" s="243" t="e">
        <f t="shared" si="115"/>
        <v>#VALUE!</v>
      </c>
      <c r="AT261" s="243" t="str">
        <f t="shared" si="116"/>
        <v/>
      </c>
      <c r="AU261" s="243" t="str">
        <f t="shared" si="117"/>
        <v/>
      </c>
      <c r="AV261" s="243" t="str">
        <f t="shared" si="118"/>
        <v>无</v>
      </c>
      <c r="AZ261" s="299">
        <v>42552</v>
      </c>
      <c r="BK261" s="118" t="s">
        <v>567</v>
      </c>
    </row>
    <row r="262" spans="1:63" ht="15" hidden="1" customHeight="1">
      <c r="A262" s="176"/>
      <c r="B262" s="176"/>
      <c r="C262" s="175"/>
      <c r="D262" s="176"/>
      <c r="E262" s="176"/>
      <c r="F262" s="184"/>
      <c r="G262" s="176"/>
      <c r="H262" s="176"/>
      <c r="I262" s="176"/>
      <c r="J262" s="176"/>
      <c r="K262" s="180"/>
      <c r="L262" s="176"/>
      <c r="M262" s="175"/>
      <c r="N262" s="175"/>
      <c r="O262" s="175"/>
      <c r="P262" s="176"/>
      <c r="Q262" s="175"/>
      <c r="R262" s="176"/>
      <c r="S262" s="176"/>
      <c r="T262" s="176"/>
      <c r="U262" s="291" t="str">
        <f t="shared" si="96"/>
        <v/>
      </c>
      <c r="V262" s="292">
        <f>IF(F262=0,0,SUMIFS('4-咨询师业绩明细表'!K:K,'4-咨询师业绩明细表'!E:E,E262,'4-咨询师业绩明细表'!C:C,B262))</f>
        <v>0</v>
      </c>
      <c r="W262" s="292" t="str">
        <f t="shared" si="97"/>
        <v/>
      </c>
      <c r="X262" s="305"/>
      <c r="Y262" s="323">
        <f t="shared" si="98"/>
        <v>0</v>
      </c>
      <c r="Z262" s="324">
        <f t="shared" si="99"/>
        <v>0</v>
      </c>
      <c r="AA262" s="293">
        <f t="shared" si="100"/>
        <v>0</v>
      </c>
      <c r="AB262" s="294" t="str">
        <f t="shared" si="101"/>
        <v/>
      </c>
      <c r="AC262" s="143" t="str">
        <f t="shared" si="102"/>
        <v/>
      </c>
      <c r="AD262" s="143" t="str">
        <f t="shared" si="103"/>
        <v/>
      </c>
      <c r="AE262" s="143" t="str">
        <f t="shared" si="104"/>
        <v/>
      </c>
      <c r="AF262" s="143" t="str">
        <f t="shared" si="105"/>
        <v/>
      </c>
      <c r="AG262" s="143" t="str">
        <f t="shared" si="106"/>
        <v/>
      </c>
      <c r="AH262" s="143" t="str">
        <f>IF(AB262="","",VLOOKUP(AF262,Sheet11!E:F,2,0))</f>
        <v/>
      </c>
      <c r="AI262" s="295" t="str">
        <f>IF(AG262="拼单会员","5年",IF(AB262="","",VLOOKUP(AE262&amp;AH262,Sheet11!$J$3:$K$17,2)))</f>
        <v/>
      </c>
      <c r="AJ262" s="143" t="str">
        <f t="shared" si="107"/>
        <v/>
      </c>
      <c r="AK262" s="296" t="str">
        <f t="shared" si="108"/>
        <v/>
      </c>
      <c r="AL262" s="143" t="str">
        <f t="shared" si="109"/>
        <v/>
      </c>
      <c r="AM262" s="143" t="str">
        <f t="shared" si="110"/>
        <v/>
      </c>
      <c r="AN262" s="143" t="str">
        <f t="shared" si="111"/>
        <v/>
      </c>
      <c r="AO262" s="143" t="str">
        <f t="shared" si="112"/>
        <v/>
      </c>
      <c r="AP262" s="206" t="str">
        <f t="shared" si="113"/>
        <v/>
      </c>
      <c r="AQ262" s="206" t="str">
        <f>IF(SUMIF('7-市场业绩'!F:F,'3-收据记录表'!U262,'7-市场业绩'!I:I)&gt;0,"学习卡","老结算")</f>
        <v>老结算</v>
      </c>
      <c r="AR262" s="206" t="str">
        <f t="shared" si="114"/>
        <v/>
      </c>
      <c r="AS262" s="243" t="e">
        <f t="shared" si="115"/>
        <v>#VALUE!</v>
      </c>
      <c r="AT262" s="243" t="str">
        <f t="shared" si="116"/>
        <v/>
      </c>
      <c r="AU262" s="243" t="str">
        <f t="shared" si="117"/>
        <v/>
      </c>
      <c r="AV262" s="243" t="str">
        <f t="shared" si="118"/>
        <v>无</v>
      </c>
      <c r="AZ262" s="299">
        <v>42552</v>
      </c>
      <c r="BK262" s="118" t="s">
        <v>763</v>
      </c>
    </row>
    <row r="263" spans="1:63" ht="15" hidden="1" customHeight="1">
      <c r="A263" s="176"/>
      <c r="B263" s="176"/>
      <c r="C263" s="175"/>
      <c r="D263" s="176"/>
      <c r="E263" s="176"/>
      <c r="F263" s="184"/>
      <c r="G263" s="176"/>
      <c r="H263" s="176"/>
      <c r="I263" s="176"/>
      <c r="J263" s="176"/>
      <c r="K263" s="180"/>
      <c r="L263" s="176"/>
      <c r="M263" s="175"/>
      <c r="N263" s="175"/>
      <c r="O263" s="175"/>
      <c r="P263" s="176"/>
      <c r="Q263" s="175"/>
      <c r="R263" s="176"/>
      <c r="S263" s="176"/>
      <c r="T263" s="176"/>
      <c r="U263" s="291" t="str">
        <f t="shared" si="96"/>
        <v/>
      </c>
      <c r="V263" s="292">
        <f>IF(F263=0,0,SUMIFS('4-咨询师业绩明细表'!K:K,'4-咨询师业绩明细表'!E:E,E263,'4-咨询师业绩明细表'!C:C,B263))</f>
        <v>0</v>
      </c>
      <c r="W263" s="292" t="str">
        <f t="shared" si="97"/>
        <v/>
      </c>
      <c r="X263" s="305"/>
      <c r="Y263" s="323">
        <f t="shared" si="98"/>
        <v>0</v>
      </c>
      <c r="Z263" s="324">
        <f t="shared" si="99"/>
        <v>0</v>
      </c>
      <c r="AA263" s="293">
        <f t="shared" si="100"/>
        <v>0</v>
      </c>
      <c r="AB263" s="294" t="str">
        <f t="shared" si="101"/>
        <v/>
      </c>
      <c r="AC263" s="143" t="str">
        <f t="shared" si="102"/>
        <v/>
      </c>
      <c r="AD263" s="143" t="str">
        <f t="shared" si="103"/>
        <v/>
      </c>
      <c r="AE263" s="143" t="str">
        <f t="shared" si="104"/>
        <v/>
      </c>
      <c r="AF263" s="143" t="str">
        <f t="shared" si="105"/>
        <v/>
      </c>
      <c r="AG263" s="143" t="str">
        <f t="shared" si="106"/>
        <v/>
      </c>
      <c r="AH263" s="143" t="str">
        <f>IF(AB263="","",VLOOKUP(AF263,Sheet11!E:F,2,0))</f>
        <v/>
      </c>
      <c r="AI263" s="295" t="str">
        <f>IF(AG263="拼单会员","5年",IF(AB263="","",VLOOKUP(AE263&amp;AH263,Sheet11!$J$3:$K$17,2)))</f>
        <v/>
      </c>
      <c r="AJ263" s="143" t="str">
        <f t="shared" si="107"/>
        <v/>
      </c>
      <c r="AK263" s="296" t="str">
        <f t="shared" si="108"/>
        <v/>
      </c>
      <c r="AL263" s="143" t="str">
        <f t="shared" si="109"/>
        <v/>
      </c>
      <c r="AM263" s="143" t="str">
        <f t="shared" si="110"/>
        <v/>
      </c>
      <c r="AN263" s="143" t="str">
        <f t="shared" si="111"/>
        <v/>
      </c>
      <c r="AO263" s="143" t="str">
        <f t="shared" si="112"/>
        <v/>
      </c>
      <c r="AP263" s="206" t="str">
        <f t="shared" si="113"/>
        <v/>
      </c>
      <c r="AQ263" s="206" t="str">
        <f>IF(SUMIF('7-市场业绩'!F:F,'3-收据记录表'!U263,'7-市场业绩'!I:I)&gt;0,"学习卡","老结算")</f>
        <v>老结算</v>
      </c>
      <c r="AR263" s="206" t="str">
        <f t="shared" si="114"/>
        <v/>
      </c>
      <c r="AS263" s="243" t="e">
        <f t="shared" si="115"/>
        <v>#VALUE!</v>
      </c>
      <c r="AT263" s="243" t="str">
        <f t="shared" si="116"/>
        <v/>
      </c>
      <c r="AU263" s="243" t="str">
        <f t="shared" si="117"/>
        <v/>
      </c>
      <c r="AV263" s="243" t="str">
        <f t="shared" si="118"/>
        <v>无</v>
      </c>
      <c r="AZ263" s="299">
        <v>42552</v>
      </c>
      <c r="BK263" s="118" t="s">
        <v>764</v>
      </c>
    </row>
    <row r="264" spans="1:63" ht="15" hidden="1" customHeight="1">
      <c r="A264" s="176"/>
      <c r="B264" s="176"/>
      <c r="C264" s="175"/>
      <c r="D264" s="176"/>
      <c r="E264" s="176"/>
      <c r="F264" s="184"/>
      <c r="G264" s="176"/>
      <c r="H264" s="176"/>
      <c r="I264" s="176"/>
      <c r="J264" s="176"/>
      <c r="K264" s="180"/>
      <c r="L264" s="176"/>
      <c r="M264" s="175"/>
      <c r="N264" s="175"/>
      <c r="O264" s="175"/>
      <c r="P264" s="176"/>
      <c r="Q264" s="175"/>
      <c r="R264" s="176"/>
      <c r="S264" s="176"/>
      <c r="T264" s="176"/>
      <c r="U264" s="291" t="str">
        <f t="shared" si="96"/>
        <v/>
      </c>
      <c r="V264" s="292">
        <f>IF(F264=0,0,SUMIFS('4-咨询师业绩明细表'!K:K,'4-咨询师业绩明细表'!E:E,E264,'4-咨询师业绩明细表'!C:C,B264))</f>
        <v>0</v>
      </c>
      <c r="W264" s="292" t="str">
        <f t="shared" si="97"/>
        <v/>
      </c>
      <c r="X264" s="305"/>
      <c r="Y264" s="323">
        <f t="shared" si="98"/>
        <v>0</v>
      </c>
      <c r="Z264" s="324">
        <f t="shared" si="99"/>
        <v>0</v>
      </c>
      <c r="AA264" s="293">
        <f t="shared" si="100"/>
        <v>0</v>
      </c>
      <c r="AB264" s="294" t="str">
        <f t="shared" si="101"/>
        <v/>
      </c>
      <c r="AC264" s="143" t="str">
        <f t="shared" si="102"/>
        <v/>
      </c>
      <c r="AD264" s="143" t="str">
        <f t="shared" si="103"/>
        <v/>
      </c>
      <c r="AE264" s="143" t="str">
        <f t="shared" si="104"/>
        <v/>
      </c>
      <c r="AF264" s="143" t="str">
        <f t="shared" si="105"/>
        <v/>
      </c>
      <c r="AG264" s="143" t="str">
        <f t="shared" si="106"/>
        <v/>
      </c>
      <c r="AH264" s="143" t="str">
        <f>IF(AB264="","",VLOOKUP(AF264,Sheet11!E:F,2,0))</f>
        <v/>
      </c>
      <c r="AI264" s="295" t="str">
        <f>IF(AG264="拼单会员","5年",IF(AB264="","",VLOOKUP(AE264&amp;AH264,Sheet11!$J$3:$K$17,2)))</f>
        <v/>
      </c>
      <c r="AJ264" s="143" t="str">
        <f t="shared" si="107"/>
        <v/>
      </c>
      <c r="AK264" s="296" t="str">
        <f t="shared" si="108"/>
        <v/>
      </c>
      <c r="AL264" s="143" t="str">
        <f t="shared" si="109"/>
        <v/>
      </c>
      <c r="AM264" s="143" t="str">
        <f t="shared" si="110"/>
        <v/>
      </c>
      <c r="AN264" s="143" t="str">
        <f t="shared" si="111"/>
        <v/>
      </c>
      <c r="AO264" s="143" t="str">
        <f t="shared" si="112"/>
        <v/>
      </c>
      <c r="AP264" s="206" t="str">
        <f t="shared" si="113"/>
        <v/>
      </c>
      <c r="AQ264" s="206" t="str">
        <f>IF(SUMIF('7-市场业绩'!F:F,'3-收据记录表'!U264,'7-市场业绩'!I:I)&gt;0,"学习卡","老结算")</f>
        <v>老结算</v>
      </c>
      <c r="AR264" s="206" t="str">
        <f t="shared" si="114"/>
        <v/>
      </c>
      <c r="AS264" s="243" t="e">
        <f t="shared" si="115"/>
        <v>#VALUE!</v>
      </c>
      <c r="AT264" s="243" t="str">
        <f t="shared" si="116"/>
        <v/>
      </c>
      <c r="AU264" s="243" t="str">
        <f t="shared" si="117"/>
        <v/>
      </c>
      <c r="AV264" s="243" t="str">
        <f t="shared" si="118"/>
        <v>无</v>
      </c>
      <c r="AZ264" s="299">
        <v>42552</v>
      </c>
      <c r="BK264" s="118" t="s">
        <v>765</v>
      </c>
    </row>
    <row r="265" spans="1:63" ht="15" hidden="1" customHeight="1">
      <c r="A265" s="176"/>
      <c r="B265" s="176"/>
      <c r="C265" s="175"/>
      <c r="D265" s="176"/>
      <c r="E265" s="176"/>
      <c r="F265" s="184"/>
      <c r="G265" s="176"/>
      <c r="H265" s="176"/>
      <c r="I265" s="176"/>
      <c r="J265" s="176"/>
      <c r="K265" s="180"/>
      <c r="L265" s="176"/>
      <c r="M265" s="175"/>
      <c r="N265" s="175"/>
      <c r="O265" s="175"/>
      <c r="P265" s="176"/>
      <c r="Q265" s="175"/>
      <c r="R265" s="176"/>
      <c r="S265" s="176"/>
      <c r="T265" s="176"/>
      <c r="U265" s="291" t="str">
        <f t="shared" si="96"/>
        <v/>
      </c>
      <c r="V265" s="292">
        <f>IF(F265=0,0,SUMIFS('4-咨询师业绩明细表'!K:K,'4-咨询师业绩明细表'!E:E,E265,'4-咨询师业绩明细表'!C:C,B265))</f>
        <v>0</v>
      </c>
      <c r="W265" s="292" t="str">
        <f t="shared" si="97"/>
        <v/>
      </c>
      <c r="X265" s="305"/>
      <c r="Y265" s="323">
        <f t="shared" si="98"/>
        <v>0</v>
      </c>
      <c r="Z265" s="324">
        <f t="shared" si="99"/>
        <v>0</v>
      </c>
      <c r="AA265" s="293">
        <f t="shared" si="100"/>
        <v>0</v>
      </c>
      <c r="AB265" s="294" t="str">
        <f t="shared" si="101"/>
        <v/>
      </c>
      <c r="AC265" s="143" t="str">
        <f t="shared" si="102"/>
        <v/>
      </c>
      <c r="AD265" s="143" t="str">
        <f t="shared" si="103"/>
        <v/>
      </c>
      <c r="AE265" s="143" t="str">
        <f t="shared" si="104"/>
        <v/>
      </c>
      <c r="AF265" s="143" t="str">
        <f t="shared" si="105"/>
        <v/>
      </c>
      <c r="AG265" s="143" t="str">
        <f t="shared" si="106"/>
        <v/>
      </c>
      <c r="AH265" s="143" t="str">
        <f>IF(AB265="","",VLOOKUP(AF265,Sheet11!E:F,2,0))</f>
        <v/>
      </c>
      <c r="AI265" s="295" t="str">
        <f>IF(AG265="拼单会员","5年",IF(AB265="","",VLOOKUP(AE265&amp;AH265,Sheet11!$J$3:$K$17,2)))</f>
        <v/>
      </c>
      <c r="AJ265" s="143" t="str">
        <f t="shared" si="107"/>
        <v/>
      </c>
      <c r="AK265" s="296" t="str">
        <f t="shared" si="108"/>
        <v/>
      </c>
      <c r="AL265" s="143" t="str">
        <f t="shared" si="109"/>
        <v/>
      </c>
      <c r="AM265" s="143" t="str">
        <f t="shared" si="110"/>
        <v/>
      </c>
      <c r="AN265" s="143" t="str">
        <f t="shared" si="111"/>
        <v/>
      </c>
      <c r="AO265" s="143" t="str">
        <f t="shared" si="112"/>
        <v/>
      </c>
      <c r="AP265" s="206" t="str">
        <f t="shared" si="113"/>
        <v/>
      </c>
      <c r="AQ265" s="206" t="str">
        <f>IF(SUMIF('7-市场业绩'!F:F,'3-收据记录表'!U265,'7-市场业绩'!I:I)&gt;0,"学习卡","老结算")</f>
        <v>老结算</v>
      </c>
      <c r="AR265" s="206" t="str">
        <f t="shared" si="114"/>
        <v/>
      </c>
      <c r="AS265" s="243" t="e">
        <f t="shared" si="115"/>
        <v>#VALUE!</v>
      </c>
      <c r="AT265" s="243" t="str">
        <f t="shared" si="116"/>
        <v/>
      </c>
      <c r="AU265" s="243" t="str">
        <f t="shared" si="117"/>
        <v/>
      </c>
      <c r="AV265" s="243" t="str">
        <f t="shared" si="118"/>
        <v>无</v>
      </c>
      <c r="AZ265" s="299">
        <v>42552</v>
      </c>
      <c r="BK265" s="118" t="s">
        <v>766</v>
      </c>
    </row>
    <row r="266" spans="1:63" ht="15" hidden="1" customHeight="1">
      <c r="A266" s="176"/>
      <c r="B266" s="176"/>
      <c r="C266" s="175"/>
      <c r="D266" s="176"/>
      <c r="E266" s="176"/>
      <c r="F266" s="184"/>
      <c r="G266" s="176"/>
      <c r="H266" s="176"/>
      <c r="I266" s="176"/>
      <c r="J266" s="176"/>
      <c r="K266" s="180"/>
      <c r="L266" s="176"/>
      <c r="M266" s="175"/>
      <c r="N266" s="175"/>
      <c r="O266" s="175"/>
      <c r="P266" s="176"/>
      <c r="Q266" s="175"/>
      <c r="R266" s="176"/>
      <c r="S266" s="176"/>
      <c r="T266" s="176"/>
      <c r="U266" s="291" t="str">
        <f t="shared" si="96"/>
        <v/>
      </c>
      <c r="V266" s="292">
        <f>IF(F266=0,0,SUMIFS('4-咨询师业绩明细表'!K:K,'4-咨询师业绩明细表'!E:E,E266,'4-咨询师业绩明细表'!C:C,B266))</f>
        <v>0</v>
      </c>
      <c r="W266" s="292" t="str">
        <f t="shared" si="97"/>
        <v/>
      </c>
      <c r="X266" s="305"/>
      <c r="Y266" s="323">
        <f t="shared" si="98"/>
        <v>0</v>
      </c>
      <c r="Z266" s="324">
        <f t="shared" si="99"/>
        <v>0</v>
      </c>
      <c r="AA266" s="293">
        <f t="shared" si="100"/>
        <v>0</v>
      </c>
      <c r="AB266" s="294" t="str">
        <f t="shared" si="101"/>
        <v/>
      </c>
      <c r="AC266" s="143" t="str">
        <f t="shared" si="102"/>
        <v/>
      </c>
      <c r="AD266" s="143" t="str">
        <f t="shared" si="103"/>
        <v/>
      </c>
      <c r="AE266" s="143" t="str">
        <f t="shared" si="104"/>
        <v/>
      </c>
      <c r="AF266" s="143" t="str">
        <f t="shared" si="105"/>
        <v/>
      </c>
      <c r="AG266" s="143" t="str">
        <f t="shared" si="106"/>
        <v/>
      </c>
      <c r="AH266" s="143" t="str">
        <f>IF(AB266="","",VLOOKUP(AF266,Sheet11!E:F,2,0))</f>
        <v/>
      </c>
      <c r="AI266" s="295" t="str">
        <f>IF(AG266="拼单会员","5年",IF(AB266="","",VLOOKUP(AE266&amp;AH266,Sheet11!$J$3:$K$17,2)))</f>
        <v/>
      </c>
      <c r="AJ266" s="143" t="str">
        <f t="shared" si="107"/>
        <v/>
      </c>
      <c r="AK266" s="296" t="str">
        <f t="shared" si="108"/>
        <v/>
      </c>
      <c r="AL266" s="143" t="str">
        <f t="shared" si="109"/>
        <v/>
      </c>
      <c r="AM266" s="143" t="str">
        <f t="shared" si="110"/>
        <v/>
      </c>
      <c r="AN266" s="143" t="str">
        <f t="shared" si="111"/>
        <v/>
      </c>
      <c r="AO266" s="143" t="str">
        <f t="shared" si="112"/>
        <v/>
      </c>
      <c r="AP266" s="206" t="str">
        <f t="shared" si="113"/>
        <v/>
      </c>
      <c r="AQ266" s="206" t="str">
        <f>IF(SUMIF('7-市场业绩'!F:F,'3-收据记录表'!U266,'7-市场业绩'!I:I)&gt;0,"学习卡","老结算")</f>
        <v>老结算</v>
      </c>
      <c r="AR266" s="206" t="str">
        <f t="shared" si="114"/>
        <v/>
      </c>
      <c r="AS266" s="243" t="e">
        <f t="shared" si="115"/>
        <v>#VALUE!</v>
      </c>
      <c r="AT266" s="243" t="str">
        <f t="shared" si="116"/>
        <v/>
      </c>
      <c r="AU266" s="243" t="str">
        <f t="shared" si="117"/>
        <v/>
      </c>
      <c r="AV266" s="243" t="str">
        <f t="shared" si="118"/>
        <v>无</v>
      </c>
      <c r="AZ266" s="299">
        <v>42552</v>
      </c>
      <c r="BK266" s="118" t="s">
        <v>767</v>
      </c>
    </row>
    <row r="267" spans="1:63" ht="15" hidden="1" customHeight="1">
      <c r="A267" s="176"/>
      <c r="B267" s="176"/>
      <c r="C267" s="175"/>
      <c r="D267" s="176"/>
      <c r="E267" s="176"/>
      <c r="F267" s="184"/>
      <c r="G267" s="176"/>
      <c r="H267" s="176"/>
      <c r="I267" s="176"/>
      <c r="J267" s="176"/>
      <c r="K267" s="180"/>
      <c r="L267" s="176"/>
      <c r="M267" s="175"/>
      <c r="N267" s="175"/>
      <c r="O267" s="175"/>
      <c r="P267" s="176"/>
      <c r="Q267" s="175"/>
      <c r="R267" s="176"/>
      <c r="S267" s="176"/>
      <c r="T267" s="176"/>
      <c r="U267" s="291" t="str">
        <f t="shared" si="96"/>
        <v/>
      </c>
      <c r="V267" s="292">
        <f>IF(F267=0,0,SUMIFS('4-咨询师业绩明细表'!K:K,'4-咨询师业绩明细表'!E:E,E267,'4-咨询师业绩明细表'!C:C,B267))</f>
        <v>0</v>
      </c>
      <c r="W267" s="292" t="str">
        <f t="shared" si="97"/>
        <v/>
      </c>
      <c r="X267" s="305"/>
      <c r="Y267" s="323">
        <f t="shared" si="98"/>
        <v>0</v>
      </c>
      <c r="Z267" s="324">
        <f t="shared" si="99"/>
        <v>0</v>
      </c>
      <c r="AA267" s="293">
        <f t="shared" si="100"/>
        <v>0</v>
      </c>
      <c r="AB267" s="294" t="str">
        <f t="shared" si="101"/>
        <v/>
      </c>
      <c r="AC267" s="143" t="str">
        <f t="shared" si="102"/>
        <v/>
      </c>
      <c r="AD267" s="143" t="str">
        <f t="shared" si="103"/>
        <v/>
      </c>
      <c r="AE267" s="143" t="str">
        <f t="shared" si="104"/>
        <v/>
      </c>
      <c r="AF267" s="143" t="str">
        <f t="shared" si="105"/>
        <v/>
      </c>
      <c r="AG267" s="143" t="str">
        <f t="shared" si="106"/>
        <v/>
      </c>
      <c r="AH267" s="143" t="str">
        <f>IF(AB267="","",VLOOKUP(AF267,Sheet11!E:F,2,0))</f>
        <v/>
      </c>
      <c r="AI267" s="295" t="str">
        <f>IF(AG267="拼单会员","5年",IF(AB267="","",VLOOKUP(AE267&amp;AH267,Sheet11!$J$3:$K$17,2)))</f>
        <v/>
      </c>
      <c r="AJ267" s="143" t="str">
        <f t="shared" si="107"/>
        <v/>
      </c>
      <c r="AK267" s="296" t="str">
        <f t="shared" si="108"/>
        <v/>
      </c>
      <c r="AL267" s="143" t="str">
        <f t="shared" si="109"/>
        <v/>
      </c>
      <c r="AM267" s="143" t="str">
        <f t="shared" si="110"/>
        <v/>
      </c>
      <c r="AN267" s="143" t="str">
        <f t="shared" si="111"/>
        <v/>
      </c>
      <c r="AO267" s="143" t="str">
        <f t="shared" si="112"/>
        <v/>
      </c>
      <c r="AP267" s="206" t="str">
        <f t="shared" si="113"/>
        <v/>
      </c>
      <c r="AQ267" s="206" t="str">
        <f>IF(SUMIF('7-市场业绩'!F:F,'3-收据记录表'!U267,'7-市场业绩'!I:I)&gt;0,"学习卡","老结算")</f>
        <v>老结算</v>
      </c>
      <c r="AR267" s="206" t="str">
        <f t="shared" si="114"/>
        <v/>
      </c>
      <c r="AS267" s="243" t="e">
        <f t="shared" si="115"/>
        <v>#VALUE!</v>
      </c>
      <c r="AT267" s="243" t="str">
        <f t="shared" si="116"/>
        <v/>
      </c>
      <c r="AU267" s="243" t="str">
        <f t="shared" si="117"/>
        <v/>
      </c>
      <c r="AV267" s="243" t="str">
        <f t="shared" si="118"/>
        <v>无</v>
      </c>
      <c r="AZ267" s="299">
        <v>42552</v>
      </c>
      <c r="BK267" s="118" t="s">
        <v>768</v>
      </c>
    </row>
    <row r="268" spans="1:63" ht="15" hidden="1" customHeight="1">
      <c r="A268" s="176"/>
      <c r="B268" s="176"/>
      <c r="C268" s="175"/>
      <c r="D268" s="176"/>
      <c r="E268" s="176"/>
      <c r="F268" s="184"/>
      <c r="G268" s="176"/>
      <c r="H268" s="176"/>
      <c r="I268" s="176"/>
      <c r="J268" s="176"/>
      <c r="K268" s="180"/>
      <c r="L268" s="176"/>
      <c r="M268" s="175"/>
      <c r="N268" s="175"/>
      <c r="O268" s="175"/>
      <c r="P268" s="176"/>
      <c r="Q268" s="175"/>
      <c r="R268" s="176"/>
      <c r="S268" s="176"/>
      <c r="T268" s="176"/>
      <c r="U268" s="291" t="str">
        <f t="shared" si="96"/>
        <v/>
      </c>
      <c r="V268" s="292">
        <f>IF(F268=0,0,SUMIFS('4-咨询师业绩明细表'!K:K,'4-咨询师业绩明细表'!E:E,E268,'4-咨询师业绩明细表'!C:C,B268))</f>
        <v>0</v>
      </c>
      <c r="W268" s="292" t="str">
        <f t="shared" si="97"/>
        <v/>
      </c>
      <c r="X268" s="305"/>
      <c r="Y268" s="323">
        <f t="shared" si="98"/>
        <v>0</v>
      </c>
      <c r="Z268" s="324">
        <f t="shared" si="99"/>
        <v>0</v>
      </c>
      <c r="AA268" s="293">
        <f t="shared" si="100"/>
        <v>0</v>
      </c>
      <c r="AB268" s="294" t="str">
        <f t="shared" si="101"/>
        <v/>
      </c>
      <c r="AC268" s="143" t="str">
        <f t="shared" si="102"/>
        <v/>
      </c>
      <c r="AD268" s="143" t="str">
        <f t="shared" si="103"/>
        <v/>
      </c>
      <c r="AE268" s="143" t="str">
        <f t="shared" si="104"/>
        <v/>
      </c>
      <c r="AF268" s="143" t="str">
        <f t="shared" si="105"/>
        <v/>
      </c>
      <c r="AG268" s="143" t="str">
        <f t="shared" si="106"/>
        <v/>
      </c>
      <c r="AH268" s="143" t="str">
        <f>IF(AB268="","",VLOOKUP(AF268,Sheet11!E:F,2,0))</f>
        <v/>
      </c>
      <c r="AI268" s="295" t="str">
        <f>IF(AG268="拼单会员","5年",IF(AB268="","",VLOOKUP(AE268&amp;AH268,Sheet11!$J$3:$K$17,2)))</f>
        <v/>
      </c>
      <c r="AJ268" s="143" t="str">
        <f t="shared" si="107"/>
        <v/>
      </c>
      <c r="AK268" s="296" t="str">
        <f t="shared" si="108"/>
        <v/>
      </c>
      <c r="AL268" s="143" t="str">
        <f t="shared" si="109"/>
        <v/>
      </c>
      <c r="AM268" s="143" t="str">
        <f t="shared" si="110"/>
        <v/>
      </c>
      <c r="AN268" s="143" t="str">
        <f t="shared" si="111"/>
        <v/>
      </c>
      <c r="AO268" s="143" t="str">
        <f t="shared" si="112"/>
        <v/>
      </c>
      <c r="AP268" s="206" t="str">
        <f t="shared" si="113"/>
        <v/>
      </c>
      <c r="AQ268" s="206" t="str">
        <f>IF(SUMIF('7-市场业绩'!F:F,'3-收据记录表'!U268,'7-市场业绩'!I:I)&gt;0,"学习卡","老结算")</f>
        <v>老结算</v>
      </c>
      <c r="AR268" s="206" t="str">
        <f t="shared" si="114"/>
        <v/>
      </c>
      <c r="AS268" s="243" t="e">
        <f t="shared" si="115"/>
        <v>#VALUE!</v>
      </c>
      <c r="AT268" s="243" t="str">
        <f t="shared" si="116"/>
        <v/>
      </c>
      <c r="AU268" s="243" t="str">
        <f t="shared" si="117"/>
        <v/>
      </c>
      <c r="AV268" s="243" t="str">
        <f t="shared" si="118"/>
        <v>无</v>
      </c>
      <c r="AZ268" s="299">
        <v>42552</v>
      </c>
      <c r="BK268" s="118" t="s">
        <v>769</v>
      </c>
    </row>
    <row r="269" spans="1:63" ht="15" hidden="1" customHeight="1">
      <c r="A269" s="176"/>
      <c r="B269" s="176"/>
      <c r="C269" s="175"/>
      <c r="D269" s="176"/>
      <c r="E269" s="176"/>
      <c r="F269" s="184"/>
      <c r="G269" s="176"/>
      <c r="H269" s="176"/>
      <c r="I269" s="176"/>
      <c r="J269" s="176"/>
      <c r="K269" s="180"/>
      <c r="L269" s="176"/>
      <c r="M269" s="175"/>
      <c r="N269" s="175"/>
      <c r="O269" s="175"/>
      <c r="P269" s="176"/>
      <c r="Q269" s="175"/>
      <c r="R269" s="176"/>
      <c r="S269" s="176"/>
      <c r="T269" s="176"/>
      <c r="U269" s="291" t="str">
        <f t="shared" si="96"/>
        <v/>
      </c>
      <c r="V269" s="292">
        <f>IF(F269=0,0,SUMIFS('4-咨询师业绩明细表'!K:K,'4-咨询师业绩明细表'!E:E,E269,'4-咨询师业绩明细表'!C:C,B269))</f>
        <v>0</v>
      </c>
      <c r="W269" s="292" t="str">
        <f t="shared" si="97"/>
        <v/>
      </c>
      <c r="X269" s="305"/>
      <c r="Y269" s="323">
        <f t="shared" si="98"/>
        <v>0</v>
      </c>
      <c r="Z269" s="324">
        <f t="shared" si="99"/>
        <v>0</v>
      </c>
      <c r="AA269" s="293">
        <f t="shared" si="100"/>
        <v>0</v>
      </c>
      <c r="AB269" s="294" t="str">
        <f t="shared" si="101"/>
        <v/>
      </c>
      <c r="AC269" s="143" t="str">
        <f t="shared" si="102"/>
        <v/>
      </c>
      <c r="AD269" s="143" t="str">
        <f t="shared" si="103"/>
        <v/>
      </c>
      <c r="AE269" s="143" t="str">
        <f t="shared" si="104"/>
        <v/>
      </c>
      <c r="AF269" s="143" t="str">
        <f t="shared" si="105"/>
        <v/>
      </c>
      <c r="AG269" s="143" t="str">
        <f t="shared" si="106"/>
        <v/>
      </c>
      <c r="AH269" s="143" t="str">
        <f>IF(AB269="","",VLOOKUP(AF269,Sheet11!E:F,2,0))</f>
        <v/>
      </c>
      <c r="AI269" s="295" t="str">
        <f>IF(AG269="拼单会员","5年",IF(AB269="","",VLOOKUP(AE269&amp;AH269,Sheet11!$J$3:$K$17,2)))</f>
        <v/>
      </c>
      <c r="AJ269" s="143" t="str">
        <f t="shared" si="107"/>
        <v/>
      </c>
      <c r="AK269" s="296" t="str">
        <f t="shared" si="108"/>
        <v/>
      </c>
      <c r="AL269" s="143" t="str">
        <f t="shared" si="109"/>
        <v/>
      </c>
      <c r="AM269" s="143" t="str">
        <f t="shared" si="110"/>
        <v/>
      </c>
      <c r="AN269" s="143" t="str">
        <f t="shared" si="111"/>
        <v/>
      </c>
      <c r="AO269" s="143" t="str">
        <f t="shared" si="112"/>
        <v/>
      </c>
      <c r="AP269" s="206" t="str">
        <f t="shared" si="113"/>
        <v/>
      </c>
      <c r="AQ269" s="206" t="str">
        <f>IF(SUMIF('7-市场业绩'!F:F,'3-收据记录表'!U269,'7-市场业绩'!I:I)&gt;0,"学习卡","老结算")</f>
        <v>老结算</v>
      </c>
      <c r="AR269" s="206" t="str">
        <f t="shared" si="114"/>
        <v/>
      </c>
      <c r="AS269" s="243" t="e">
        <f t="shared" si="115"/>
        <v>#VALUE!</v>
      </c>
      <c r="AT269" s="243" t="str">
        <f t="shared" si="116"/>
        <v/>
      </c>
      <c r="AU269" s="243" t="str">
        <f t="shared" si="117"/>
        <v/>
      </c>
      <c r="AV269" s="243" t="str">
        <f t="shared" si="118"/>
        <v>无</v>
      </c>
      <c r="AZ269" s="299">
        <v>42552</v>
      </c>
      <c r="BK269" s="118" t="s">
        <v>770</v>
      </c>
    </row>
    <row r="270" spans="1:63" ht="15" hidden="1" customHeight="1">
      <c r="A270" s="176"/>
      <c r="B270" s="176"/>
      <c r="C270" s="175"/>
      <c r="D270" s="176"/>
      <c r="E270" s="176"/>
      <c r="F270" s="184"/>
      <c r="G270" s="176"/>
      <c r="H270" s="176"/>
      <c r="I270" s="176"/>
      <c r="J270" s="176"/>
      <c r="K270" s="180"/>
      <c r="L270" s="176"/>
      <c r="M270" s="175"/>
      <c r="N270" s="175"/>
      <c r="O270" s="175"/>
      <c r="P270" s="176"/>
      <c r="Q270" s="175"/>
      <c r="R270" s="176"/>
      <c r="S270" s="176"/>
      <c r="T270" s="176"/>
      <c r="U270" s="291" t="str">
        <f t="shared" si="96"/>
        <v/>
      </c>
      <c r="V270" s="292">
        <f>IF(F270=0,0,SUMIFS('4-咨询师业绩明细表'!K:K,'4-咨询师业绩明细表'!E:E,E270,'4-咨询师业绩明细表'!C:C,B270))</f>
        <v>0</v>
      </c>
      <c r="W270" s="292" t="str">
        <f t="shared" si="97"/>
        <v/>
      </c>
      <c r="X270" s="305"/>
      <c r="Y270" s="323">
        <f t="shared" si="98"/>
        <v>0</v>
      </c>
      <c r="Z270" s="324">
        <f t="shared" si="99"/>
        <v>0</v>
      </c>
      <c r="AA270" s="293">
        <f t="shared" si="100"/>
        <v>0</v>
      </c>
      <c r="AB270" s="294" t="str">
        <f t="shared" si="101"/>
        <v/>
      </c>
      <c r="AC270" s="143" t="str">
        <f t="shared" si="102"/>
        <v/>
      </c>
      <c r="AD270" s="143" t="str">
        <f t="shared" si="103"/>
        <v/>
      </c>
      <c r="AE270" s="143" t="str">
        <f t="shared" si="104"/>
        <v/>
      </c>
      <c r="AF270" s="143" t="str">
        <f t="shared" si="105"/>
        <v/>
      </c>
      <c r="AG270" s="143" t="str">
        <f t="shared" si="106"/>
        <v/>
      </c>
      <c r="AH270" s="143" t="str">
        <f>IF(AB270="","",VLOOKUP(AF270,Sheet11!E:F,2,0))</f>
        <v/>
      </c>
      <c r="AI270" s="295" t="str">
        <f>IF(AG270="拼单会员","5年",IF(AB270="","",VLOOKUP(AE270&amp;AH270,Sheet11!$J$3:$K$17,2)))</f>
        <v/>
      </c>
      <c r="AJ270" s="143" t="str">
        <f t="shared" si="107"/>
        <v/>
      </c>
      <c r="AK270" s="296" t="str">
        <f t="shared" si="108"/>
        <v/>
      </c>
      <c r="AL270" s="143" t="str">
        <f t="shared" si="109"/>
        <v/>
      </c>
      <c r="AM270" s="143" t="str">
        <f t="shared" si="110"/>
        <v/>
      </c>
      <c r="AN270" s="143" t="str">
        <f t="shared" si="111"/>
        <v/>
      </c>
      <c r="AO270" s="143" t="str">
        <f t="shared" si="112"/>
        <v/>
      </c>
      <c r="AP270" s="206" t="str">
        <f t="shared" si="113"/>
        <v/>
      </c>
      <c r="AQ270" s="206" t="str">
        <f>IF(SUMIF('7-市场业绩'!F:F,'3-收据记录表'!U270,'7-市场业绩'!I:I)&gt;0,"学习卡","老结算")</f>
        <v>老结算</v>
      </c>
      <c r="AR270" s="206" t="str">
        <f t="shared" si="114"/>
        <v/>
      </c>
      <c r="AS270" s="243" t="e">
        <f t="shared" si="115"/>
        <v>#VALUE!</v>
      </c>
      <c r="AT270" s="243" t="str">
        <f t="shared" si="116"/>
        <v/>
      </c>
      <c r="AU270" s="243" t="str">
        <f t="shared" si="117"/>
        <v/>
      </c>
      <c r="AV270" s="243" t="str">
        <f t="shared" si="118"/>
        <v>无</v>
      </c>
      <c r="AZ270" s="299">
        <v>42552</v>
      </c>
      <c r="BK270" s="118" t="s">
        <v>771</v>
      </c>
    </row>
    <row r="271" spans="1:63" ht="15" hidden="1" customHeight="1">
      <c r="A271" s="176"/>
      <c r="B271" s="176"/>
      <c r="C271" s="175"/>
      <c r="D271" s="176"/>
      <c r="E271" s="176"/>
      <c r="F271" s="184"/>
      <c r="G271" s="176"/>
      <c r="H271" s="176"/>
      <c r="I271" s="176"/>
      <c r="J271" s="176"/>
      <c r="K271" s="180"/>
      <c r="L271" s="176"/>
      <c r="M271" s="175"/>
      <c r="N271" s="175"/>
      <c r="O271" s="175"/>
      <c r="P271" s="176"/>
      <c r="Q271" s="175"/>
      <c r="R271" s="176"/>
      <c r="S271" s="176"/>
      <c r="T271" s="176"/>
      <c r="U271" s="291" t="str">
        <f t="shared" si="96"/>
        <v/>
      </c>
      <c r="V271" s="292">
        <f>IF(F271=0,0,SUMIFS('4-咨询师业绩明细表'!K:K,'4-咨询师业绩明细表'!E:E,E271,'4-咨询师业绩明细表'!C:C,B271))</f>
        <v>0</v>
      </c>
      <c r="W271" s="292" t="str">
        <f t="shared" si="97"/>
        <v/>
      </c>
      <c r="X271" s="305"/>
      <c r="Y271" s="323">
        <f t="shared" si="98"/>
        <v>0</v>
      </c>
      <c r="Z271" s="324">
        <f t="shared" si="99"/>
        <v>0</v>
      </c>
      <c r="AA271" s="293">
        <f t="shared" si="100"/>
        <v>0</v>
      </c>
      <c r="AB271" s="294" t="str">
        <f t="shared" si="101"/>
        <v/>
      </c>
      <c r="AC271" s="143" t="str">
        <f t="shared" si="102"/>
        <v/>
      </c>
      <c r="AD271" s="143" t="str">
        <f t="shared" si="103"/>
        <v/>
      </c>
      <c r="AE271" s="143" t="str">
        <f t="shared" si="104"/>
        <v/>
      </c>
      <c r="AF271" s="143" t="str">
        <f t="shared" si="105"/>
        <v/>
      </c>
      <c r="AG271" s="143" t="str">
        <f t="shared" si="106"/>
        <v/>
      </c>
      <c r="AH271" s="143" t="str">
        <f>IF(AB271="","",VLOOKUP(AF271,Sheet11!E:F,2,0))</f>
        <v/>
      </c>
      <c r="AI271" s="295" t="str">
        <f>IF(AG271="拼单会员","5年",IF(AB271="","",VLOOKUP(AE271&amp;AH271,Sheet11!$J$3:$K$17,2)))</f>
        <v/>
      </c>
      <c r="AJ271" s="143" t="str">
        <f t="shared" si="107"/>
        <v/>
      </c>
      <c r="AK271" s="296" t="str">
        <f t="shared" si="108"/>
        <v/>
      </c>
      <c r="AL271" s="143" t="str">
        <f t="shared" si="109"/>
        <v/>
      </c>
      <c r="AM271" s="143" t="str">
        <f t="shared" si="110"/>
        <v/>
      </c>
      <c r="AN271" s="143" t="str">
        <f t="shared" si="111"/>
        <v/>
      </c>
      <c r="AO271" s="143" t="str">
        <f t="shared" si="112"/>
        <v/>
      </c>
      <c r="AP271" s="206" t="str">
        <f t="shared" si="113"/>
        <v/>
      </c>
      <c r="AQ271" s="206" t="str">
        <f>IF(SUMIF('7-市场业绩'!F:F,'3-收据记录表'!U271,'7-市场业绩'!I:I)&gt;0,"学习卡","老结算")</f>
        <v>老结算</v>
      </c>
      <c r="AR271" s="206" t="str">
        <f t="shared" si="114"/>
        <v/>
      </c>
      <c r="AS271" s="243" t="e">
        <f t="shared" si="115"/>
        <v>#VALUE!</v>
      </c>
      <c r="AT271" s="243" t="str">
        <f t="shared" si="116"/>
        <v/>
      </c>
      <c r="AU271" s="243" t="str">
        <f t="shared" si="117"/>
        <v/>
      </c>
      <c r="AV271" s="243" t="str">
        <f t="shared" si="118"/>
        <v>无</v>
      </c>
      <c r="AZ271" s="299">
        <v>42552</v>
      </c>
      <c r="BK271" s="118" t="s">
        <v>772</v>
      </c>
    </row>
    <row r="272" spans="1:63" ht="15" hidden="1" customHeight="1">
      <c r="A272" s="176"/>
      <c r="B272" s="176"/>
      <c r="C272" s="175"/>
      <c r="D272" s="176"/>
      <c r="E272" s="176"/>
      <c r="F272" s="184"/>
      <c r="G272" s="176"/>
      <c r="H272" s="176"/>
      <c r="I272" s="176"/>
      <c r="J272" s="176"/>
      <c r="K272" s="180"/>
      <c r="L272" s="176"/>
      <c r="M272" s="175"/>
      <c r="N272" s="175"/>
      <c r="O272" s="175"/>
      <c r="P272" s="176"/>
      <c r="Q272" s="175"/>
      <c r="R272" s="176"/>
      <c r="S272" s="176"/>
      <c r="T272" s="176"/>
      <c r="U272" s="291" t="str">
        <f t="shared" si="96"/>
        <v/>
      </c>
      <c r="V272" s="292">
        <f>IF(F272=0,0,SUMIFS('4-咨询师业绩明细表'!K:K,'4-咨询师业绩明细表'!E:E,E272,'4-咨询师业绩明细表'!C:C,B272))</f>
        <v>0</v>
      </c>
      <c r="W272" s="292" t="str">
        <f t="shared" si="97"/>
        <v/>
      </c>
      <c r="X272" s="305"/>
      <c r="Y272" s="323">
        <f t="shared" si="98"/>
        <v>0</v>
      </c>
      <c r="Z272" s="324">
        <f t="shared" si="99"/>
        <v>0</v>
      </c>
      <c r="AA272" s="293">
        <f t="shared" si="100"/>
        <v>0</v>
      </c>
      <c r="AB272" s="294" t="str">
        <f t="shared" si="101"/>
        <v/>
      </c>
      <c r="AC272" s="143" t="str">
        <f t="shared" si="102"/>
        <v/>
      </c>
      <c r="AD272" s="143" t="str">
        <f t="shared" si="103"/>
        <v/>
      </c>
      <c r="AE272" s="143" t="str">
        <f t="shared" si="104"/>
        <v/>
      </c>
      <c r="AF272" s="143" t="str">
        <f t="shared" si="105"/>
        <v/>
      </c>
      <c r="AG272" s="143" t="str">
        <f t="shared" si="106"/>
        <v/>
      </c>
      <c r="AH272" s="143" t="str">
        <f>IF(AB272="","",VLOOKUP(AF272,Sheet11!E:F,2,0))</f>
        <v/>
      </c>
      <c r="AI272" s="295" t="str">
        <f>IF(AG272="拼单会员","5年",IF(AB272="","",VLOOKUP(AE272&amp;AH272,Sheet11!$J$3:$K$17,2)))</f>
        <v/>
      </c>
      <c r="AJ272" s="143" t="str">
        <f t="shared" si="107"/>
        <v/>
      </c>
      <c r="AK272" s="296" t="str">
        <f t="shared" si="108"/>
        <v/>
      </c>
      <c r="AL272" s="143" t="str">
        <f t="shared" si="109"/>
        <v/>
      </c>
      <c r="AM272" s="143" t="str">
        <f t="shared" si="110"/>
        <v/>
      </c>
      <c r="AN272" s="143" t="str">
        <f t="shared" si="111"/>
        <v/>
      </c>
      <c r="AO272" s="143" t="str">
        <f t="shared" si="112"/>
        <v/>
      </c>
      <c r="AP272" s="206" t="str">
        <f t="shared" si="113"/>
        <v/>
      </c>
      <c r="AQ272" s="206" t="str">
        <f>IF(SUMIF('7-市场业绩'!F:F,'3-收据记录表'!U272,'7-市场业绩'!I:I)&gt;0,"学习卡","老结算")</f>
        <v>老结算</v>
      </c>
      <c r="AR272" s="206" t="str">
        <f t="shared" si="114"/>
        <v/>
      </c>
      <c r="AS272" s="243" t="e">
        <f t="shared" si="115"/>
        <v>#VALUE!</v>
      </c>
      <c r="AT272" s="243" t="str">
        <f t="shared" si="116"/>
        <v/>
      </c>
      <c r="AU272" s="243" t="str">
        <f t="shared" si="117"/>
        <v/>
      </c>
      <c r="AV272" s="243" t="str">
        <f t="shared" si="118"/>
        <v>无</v>
      </c>
      <c r="AZ272" s="299">
        <v>42552</v>
      </c>
      <c r="BK272" s="118" t="s">
        <v>773</v>
      </c>
    </row>
    <row r="273" spans="1:63" ht="15" hidden="1" customHeight="1">
      <c r="A273" s="176"/>
      <c r="B273" s="176"/>
      <c r="C273" s="175"/>
      <c r="D273" s="176"/>
      <c r="E273" s="176"/>
      <c r="F273" s="184"/>
      <c r="G273" s="176"/>
      <c r="H273" s="176"/>
      <c r="I273" s="176"/>
      <c r="J273" s="176"/>
      <c r="K273" s="180"/>
      <c r="L273" s="176"/>
      <c r="M273" s="175"/>
      <c r="N273" s="175"/>
      <c r="O273" s="175"/>
      <c r="P273" s="176"/>
      <c r="Q273" s="175"/>
      <c r="R273" s="176"/>
      <c r="S273" s="176"/>
      <c r="T273" s="176"/>
      <c r="U273" s="291" t="str">
        <f t="shared" si="96"/>
        <v/>
      </c>
      <c r="V273" s="292">
        <f>IF(F273=0,0,SUMIFS('4-咨询师业绩明细表'!K:K,'4-咨询师业绩明细表'!E:E,E273,'4-咨询师业绩明细表'!C:C,B273))</f>
        <v>0</v>
      </c>
      <c r="W273" s="292" t="str">
        <f t="shared" si="97"/>
        <v/>
      </c>
      <c r="X273" s="305"/>
      <c r="Y273" s="323">
        <f t="shared" si="98"/>
        <v>0</v>
      </c>
      <c r="Z273" s="324">
        <f t="shared" si="99"/>
        <v>0</v>
      </c>
      <c r="AA273" s="293">
        <f t="shared" si="100"/>
        <v>0</v>
      </c>
      <c r="AB273" s="294" t="str">
        <f t="shared" si="101"/>
        <v/>
      </c>
      <c r="AC273" s="143" t="str">
        <f t="shared" si="102"/>
        <v/>
      </c>
      <c r="AD273" s="143" t="str">
        <f t="shared" si="103"/>
        <v/>
      </c>
      <c r="AE273" s="143" t="str">
        <f t="shared" si="104"/>
        <v/>
      </c>
      <c r="AF273" s="143" t="str">
        <f t="shared" si="105"/>
        <v/>
      </c>
      <c r="AG273" s="143" t="str">
        <f t="shared" si="106"/>
        <v/>
      </c>
      <c r="AH273" s="143" t="str">
        <f>IF(AB273="","",VLOOKUP(AF273,Sheet11!E:F,2,0))</f>
        <v/>
      </c>
      <c r="AI273" s="295" t="str">
        <f>IF(AG273="拼单会员","5年",IF(AB273="","",VLOOKUP(AE273&amp;AH273,Sheet11!$J$3:$K$17,2)))</f>
        <v/>
      </c>
      <c r="AJ273" s="143" t="str">
        <f t="shared" si="107"/>
        <v/>
      </c>
      <c r="AK273" s="296" t="str">
        <f t="shared" si="108"/>
        <v/>
      </c>
      <c r="AL273" s="143" t="str">
        <f t="shared" si="109"/>
        <v/>
      </c>
      <c r="AM273" s="143" t="str">
        <f t="shared" si="110"/>
        <v/>
      </c>
      <c r="AN273" s="143" t="str">
        <f t="shared" si="111"/>
        <v/>
      </c>
      <c r="AO273" s="143" t="str">
        <f t="shared" si="112"/>
        <v/>
      </c>
      <c r="AP273" s="206" t="str">
        <f t="shared" si="113"/>
        <v/>
      </c>
      <c r="AQ273" s="206" t="str">
        <f>IF(SUMIF('7-市场业绩'!F:F,'3-收据记录表'!U273,'7-市场业绩'!I:I)&gt;0,"学习卡","老结算")</f>
        <v>老结算</v>
      </c>
      <c r="AR273" s="206" t="str">
        <f t="shared" si="114"/>
        <v/>
      </c>
      <c r="AS273" s="243" t="e">
        <f t="shared" si="115"/>
        <v>#VALUE!</v>
      </c>
      <c r="AT273" s="243" t="str">
        <f t="shared" si="116"/>
        <v/>
      </c>
      <c r="AU273" s="243" t="str">
        <f t="shared" si="117"/>
        <v/>
      </c>
      <c r="AV273" s="243" t="str">
        <f t="shared" si="118"/>
        <v>无</v>
      </c>
      <c r="AZ273" s="299">
        <v>42552</v>
      </c>
      <c r="BK273" s="118" t="s">
        <v>774</v>
      </c>
    </row>
    <row r="274" spans="1:63" ht="15" hidden="1" customHeight="1">
      <c r="A274" s="176"/>
      <c r="B274" s="176"/>
      <c r="C274" s="175"/>
      <c r="D274" s="176"/>
      <c r="E274" s="176"/>
      <c r="F274" s="184"/>
      <c r="G274" s="176"/>
      <c r="H274" s="176"/>
      <c r="I274" s="176"/>
      <c r="J274" s="176"/>
      <c r="K274" s="180"/>
      <c r="L274" s="176"/>
      <c r="M274" s="175"/>
      <c r="N274" s="175"/>
      <c r="O274" s="175"/>
      <c r="P274" s="176"/>
      <c r="Q274" s="175"/>
      <c r="R274" s="176"/>
      <c r="S274" s="176"/>
      <c r="T274" s="176"/>
      <c r="U274" s="291" t="str">
        <f t="shared" si="96"/>
        <v/>
      </c>
      <c r="V274" s="292">
        <f>IF(F274=0,0,SUMIFS('4-咨询师业绩明细表'!K:K,'4-咨询师业绩明细表'!E:E,E274,'4-咨询师业绩明细表'!C:C,B274))</f>
        <v>0</v>
      </c>
      <c r="W274" s="292" t="str">
        <f t="shared" si="97"/>
        <v/>
      </c>
      <c r="X274" s="305"/>
      <c r="Y274" s="323">
        <f t="shared" si="98"/>
        <v>0</v>
      </c>
      <c r="Z274" s="324">
        <f t="shared" si="99"/>
        <v>0</v>
      </c>
      <c r="AA274" s="293">
        <f t="shared" si="100"/>
        <v>0</v>
      </c>
      <c r="AB274" s="294" t="str">
        <f t="shared" si="101"/>
        <v/>
      </c>
      <c r="AC274" s="143" t="str">
        <f t="shared" si="102"/>
        <v/>
      </c>
      <c r="AD274" s="143" t="str">
        <f t="shared" si="103"/>
        <v/>
      </c>
      <c r="AE274" s="143" t="str">
        <f t="shared" si="104"/>
        <v/>
      </c>
      <c r="AF274" s="143" t="str">
        <f t="shared" si="105"/>
        <v/>
      </c>
      <c r="AG274" s="143" t="str">
        <f t="shared" si="106"/>
        <v/>
      </c>
      <c r="AH274" s="143" t="str">
        <f>IF(AB274="","",VLOOKUP(AF274,Sheet11!E:F,2,0))</f>
        <v/>
      </c>
      <c r="AI274" s="295" t="str">
        <f>IF(AG274="拼单会员","5年",IF(AB274="","",VLOOKUP(AE274&amp;AH274,Sheet11!$J$3:$K$17,2)))</f>
        <v/>
      </c>
      <c r="AJ274" s="143" t="str">
        <f t="shared" si="107"/>
        <v/>
      </c>
      <c r="AK274" s="296" t="str">
        <f t="shared" si="108"/>
        <v/>
      </c>
      <c r="AL274" s="143" t="str">
        <f t="shared" si="109"/>
        <v/>
      </c>
      <c r="AM274" s="143" t="str">
        <f t="shared" si="110"/>
        <v/>
      </c>
      <c r="AN274" s="143" t="str">
        <f t="shared" si="111"/>
        <v/>
      </c>
      <c r="AO274" s="143" t="str">
        <f t="shared" si="112"/>
        <v/>
      </c>
      <c r="AP274" s="206" t="str">
        <f t="shared" si="113"/>
        <v/>
      </c>
      <c r="AQ274" s="206" t="str">
        <f>IF(SUMIF('7-市场业绩'!F:F,'3-收据记录表'!U274,'7-市场业绩'!I:I)&gt;0,"学习卡","老结算")</f>
        <v>老结算</v>
      </c>
      <c r="AR274" s="206" t="str">
        <f t="shared" si="114"/>
        <v/>
      </c>
      <c r="AS274" s="243" t="e">
        <f t="shared" si="115"/>
        <v>#VALUE!</v>
      </c>
      <c r="AT274" s="243" t="str">
        <f t="shared" si="116"/>
        <v/>
      </c>
      <c r="AU274" s="243" t="str">
        <f t="shared" si="117"/>
        <v/>
      </c>
      <c r="AV274" s="243" t="str">
        <f t="shared" si="118"/>
        <v>无</v>
      </c>
      <c r="AZ274" s="299">
        <v>42552</v>
      </c>
      <c r="BK274" s="118" t="s">
        <v>775</v>
      </c>
    </row>
    <row r="275" spans="1:63" ht="15" hidden="1" customHeight="1">
      <c r="A275" s="176"/>
      <c r="B275" s="176"/>
      <c r="C275" s="175"/>
      <c r="D275" s="176"/>
      <c r="E275" s="176"/>
      <c r="F275" s="184"/>
      <c r="G275" s="176"/>
      <c r="H275" s="176"/>
      <c r="I275" s="176"/>
      <c r="J275" s="176"/>
      <c r="K275" s="180"/>
      <c r="L275" s="176"/>
      <c r="M275" s="175"/>
      <c r="N275" s="175"/>
      <c r="O275" s="175"/>
      <c r="P275" s="176"/>
      <c r="Q275" s="175"/>
      <c r="R275" s="176"/>
      <c r="S275" s="176"/>
      <c r="T275" s="176"/>
      <c r="U275" s="291" t="str">
        <f t="shared" si="96"/>
        <v/>
      </c>
      <c r="V275" s="292">
        <f>IF(F275=0,0,SUMIFS('4-咨询师业绩明细表'!K:K,'4-咨询师业绩明细表'!E:E,E275,'4-咨询师业绩明细表'!C:C,B275))</f>
        <v>0</v>
      </c>
      <c r="W275" s="292" t="str">
        <f t="shared" si="97"/>
        <v/>
      </c>
      <c r="X275" s="305"/>
      <c r="Y275" s="323">
        <f t="shared" si="98"/>
        <v>0</v>
      </c>
      <c r="Z275" s="324">
        <f t="shared" si="99"/>
        <v>0</v>
      </c>
      <c r="AA275" s="293">
        <f t="shared" si="100"/>
        <v>0</v>
      </c>
      <c r="AB275" s="294" t="str">
        <f t="shared" si="101"/>
        <v/>
      </c>
      <c r="AC275" s="143" t="str">
        <f t="shared" si="102"/>
        <v/>
      </c>
      <c r="AD275" s="143" t="str">
        <f t="shared" si="103"/>
        <v/>
      </c>
      <c r="AE275" s="143" t="str">
        <f t="shared" si="104"/>
        <v/>
      </c>
      <c r="AF275" s="143" t="str">
        <f t="shared" si="105"/>
        <v/>
      </c>
      <c r="AG275" s="143" t="str">
        <f t="shared" si="106"/>
        <v/>
      </c>
      <c r="AH275" s="143" t="str">
        <f>IF(AB275="","",VLOOKUP(AF275,Sheet11!E:F,2,0))</f>
        <v/>
      </c>
      <c r="AI275" s="295" t="str">
        <f>IF(AG275="拼单会员","5年",IF(AB275="","",VLOOKUP(AE275&amp;AH275,Sheet11!$J$3:$K$17,2)))</f>
        <v/>
      </c>
      <c r="AJ275" s="143" t="str">
        <f t="shared" si="107"/>
        <v/>
      </c>
      <c r="AK275" s="296" t="str">
        <f t="shared" si="108"/>
        <v/>
      </c>
      <c r="AL275" s="143" t="str">
        <f t="shared" si="109"/>
        <v/>
      </c>
      <c r="AM275" s="143" t="str">
        <f t="shared" si="110"/>
        <v/>
      </c>
      <c r="AN275" s="143" t="str">
        <f t="shared" si="111"/>
        <v/>
      </c>
      <c r="AO275" s="143" t="str">
        <f t="shared" si="112"/>
        <v/>
      </c>
      <c r="AP275" s="206" t="str">
        <f t="shared" si="113"/>
        <v/>
      </c>
      <c r="AQ275" s="206" t="str">
        <f>IF(SUMIF('7-市场业绩'!F:F,'3-收据记录表'!U275,'7-市场业绩'!I:I)&gt;0,"学习卡","老结算")</f>
        <v>老结算</v>
      </c>
      <c r="AR275" s="206" t="str">
        <f t="shared" si="114"/>
        <v/>
      </c>
      <c r="AS275" s="243" t="e">
        <f t="shared" si="115"/>
        <v>#VALUE!</v>
      </c>
      <c r="AT275" s="243" t="str">
        <f t="shared" si="116"/>
        <v/>
      </c>
      <c r="AU275" s="243" t="str">
        <f t="shared" si="117"/>
        <v/>
      </c>
      <c r="AV275" s="243" t="str">
        <f t="shared" si="118"/>
        <v>无</v>
      </c>
      <c r="AZ275" s="299">
        <v>42552</v>
      </c>
      <c r="BK275" s="118" t="s">
        <v>776</v>
      </c>
    </row>
    <row r="276" spans="1:63" ht="15" hidden="1" customHeight="1">
      <c r="A276" s="176"/>
      <c r="B276" s="176"/>
      <c r="C276" s="175"/>
      <c r="D276" s="176"/>
      <c r="E276" s="176"/>
      <c r="F276" s="184"/>
      <c r="G276" s="176"/>
      <c r="H276" s="176"/>
      <c r="I276" s="176"/>
      <c r="J276" s="176"/>
      <c r="K276" s="180"/>
      <c r="L276" s="176"/>
      <c r="M276" s="175"/>
      <c r="N276" s="175"/>
      <c r="O276" s="175"/>
      <c r="P276" s="176"/>
      <c r="Q276" s="175"/>
      <c r="R276" s="176"/>
      <c r="S276" s="176"/>
      <c r="T276" s="176"/>
      <c r="U276" s="291" t="str">
        <f t="shared" si="96"/>
        <v/>
      </c>
      <c r="V276" s="292">
        <f>IF(F276=0,0,SUMIFS('4-咨询师业绩明细表'!K:K,'4-咨询师业绩明细表'!E:E,E276,'4-咨询师业绩明细表'!C:C,B276))</f>
        <v>0</v>
      </c>
      <c r="W276" s="292" t="str">
        <f t="shared" si="97"/>
        <v/>
      </c>
      <c r="X276" s="305"/>
      <c r="Y276" s="323">
        <f t="shared" si="98"/>
        <v>0</v>
      </c>
      <c r="Z276" s="324">
        <f t="shared" si="99"/>
        <v>0</v>
      </c>
      <c r="AA276" s="293">
        <f t="shared" si="100"/>
        <v>0</v>
      </c>
      <c r="AB276" s="294" t="str">
        <f t="shared" si="101"/>
        <v/>
      </c>
      <c r="AC276" s="143" t="str">
        <f t="shared" si="102"/>
        <v/>
      </c>
      <c r="AD276" s="143" t="str">
        <f t="shared" si="103"/>
        <v/>
      </c>
      <c r="AE276" s="143" t="str">
        <f t="shared" si="104"/>
        <v/>
      </c>
      <c r="AF276" s="143" t="str">
        <f t="shared" si="105"/>
        <v/>
      </c>
      <c r="AG276" s="143" t="str">
        <f t="shared" si="106"/>
        <v/>
      </c>
      <c r="AH276" s="143" t="str">
        <f>IF(AB276="","",VLOOKUP(AF276,Sheet11!E:F,2,0))</f>
        <v/>
      </c>
      <c r="AI276" s="295" t="str">
        <f>IF(AG276="拼单会员","5年",IF(AB276="","",VLOOKUP(AE276&amp;AH276,Sheet11!$J$3:$K$17,2)))</f>
        <v/>
      </c>
      <c r="AJ276" s="143" t="str">
        <f t="shared" si="107"/>
        <v/>
      </c>
      <c r="AK276" s="296" t="str">
        <f t="shared" si="108"/>
        <v/>
      </c>
      <c r="AL276" s="143" t="str">
        <f t="shared" si="109"/>
        <v/>
      </c>
      <c r="AM276" s="143" t="str">
        <f t="shared" si="110"/>
        <v/>
      </c>
      <c r="AN276" s="143" t="str">
        <f t="shared" si="111"/>
        <v/>
      </c>
      <c r="AO276" s="143" t="str">
        <f t="shared" si="112"/>
        <v/>
      </c>
      <c r="AP276" s="206" t="str">
        <f t="shared" si="113"/>
        <v/>
      </c>
      <c r="AQ276" s="206" t="str">
        <f>IF(SUMIF('7-市场业绩'!F:F,'3-收据记录表'!U276,'7-市场业绩'!I:I)&gt;0,"学习卡","老结算")</f>
        <v>老结算</v>
      </c>
      <c r="AR276" s="206" t="str">
        <f t="shared" si="114"/>
        <v/>
      </c>
      <c r="AS276" s="243" t="e">
        <f t="shared" si="115"/>
        <v>#VALUE!</v>
      </c>
      <c r="AT276" s="243" t="str">
        <f t="shared" si="116"/>
        <v/>
      </c>
      <c r="AU276" s="243" t="str">
        <f t="shared" si="117"/>
        <v/>
      </c>
      <c r="AV276" s="243" t="str">
        <f t="shared" si="118"/>
        <v>无</v>
      </c>
      <c r="AZ276" s="299">
        <v>42552</v>
      </c>
      <c r="BK276" s="118" t="s">
        <v>777</v>
      </c>
    </row>
    <row r="277" spans="1:63" ht="15" hidden="1" customHeight="1">
      <c r="A277" s="176"/>
      <c r="B277" s="176"/>
      <c r="C277" s="175"/>
      <c r="D277" s="176"/>
      <c r="E277" s="176"/>
      <c r="F277" s="184"/>
      <c r="G277" s="176"/>
      <c r="H277" s="176"/>
      <c r="I277" s="176"/>
      <c r="J277" s="176"/>
      <c r="K277" s="180"/>
      <c r="L277" s="176"/>
      <c r="M277" s="175"/>
      <c r="N277" s="175"/>
      <c r="O277" s="175"/>
      <c r="P277" s="176"/>
      <c r="Q277" s="175"/>
      <c r="R277" s="176"/>
      <c r="S277" s="176"/>
      <c r="T277" s="176"/>
      <c r="U277" s="291" t="str">
        <f t="shared" si="96"/>
        <v/>
      </c>
      <c r="V277" s="292">
        <f>IF(F277=0,0,SUMIFS('4-咨询师业绩明细表'!K:K,'4-咨询师业绩明细表'!E:E,E277,'4-咨询师业绩明细表'!C:C,B277))</f>
        <v>0</v>
      </c>
      <c r="W277" s="292" t="str">
        <f t="shared" si="97"/>
        <v/>
      </c>
      <c r="X277" s="305"/>
      <c r="Y277" s="323">
        <f t="shared" si="98"/>
        <v>0</v>
      </c>
      <c r="Z277" s="324">
        <f t="shared" si="99"/>
        <v>0</v>
      </c>
      <c r="AA277" s="293">
        <f t="shared" si="100"/>
        <v>0</v>
      </c>
      <c r="AB277" s="294" t="str">
        <f t="shared" si="101"/>
        <v/>
      </c>
      <c r="AC277" s="143" t="str">
        <f t="shared" si="102"/>
        <v/>
      </c>
      <c r="AD277" s="143" t="str">
        <f t="shared" si="103"/>
        <v/>
      </c>
      <c r="AE277" s="143" t="str">
        <f t="shared" si="104"/>
        <v/>
      </c>
      <c r="AF277" s="143" t="str">
        <f t="shared" si="105"/>
        <v/>
      </c>
      <c r="AG277" s="143" t="str">
        <f t="shared" si="106"/>
        <v/>
      </c>
      <c r="AH277" s="143" t="str">
        <f>IF(AB277="","",VLOOKUP(AF277,Sheet11!E:F,2,0))</f>
        <v/>
      </c>
      <c r="AI277" s="295" t="str">
        <f>IF(AG277="拼单会员","5年",IF(AB277="","",VLOOKUP(AE277&amp;AH277,Sheet11!$J$3:$K$17,2)))</f>
        <v/>
      </c>
      <c r="AJ277" s="143" t="str">
        <f t="shared" si="107"/>
        <v/>
      </c>
      <c r="AK277" s="296" t="str">
        <f t="shared" si="108"/>
        <v/>
      </c>
      <c r="AL277" s="143" t="str">
        <f t="shared" si="109"/>
        <v/>
      </c>
      <c r="AM277" s="143" t="str">
        <f t="shared" si="110"/>
        <v/>
      </c>
      <c r="AN277" s="143" t="str">
        <f t="shared" si="111"/>
        <v/>
      </c>
      <c r="AO277" s="143" t="str">
        <f t="shared" si="112"/>
        <v/>
      </c>
      <c r="AP277" s="206" t="str">
        <f t="shared" si="113"/>
        <v/>
      </c>
      <c r="AQ277" s="206" t="str">
        <f>IF(SUMIF('7-市场业绩'!F:F,'3-收据记录表'!U277,'7-市场业绩'!I:I)&gt;0,"学习卡","老结算")</f>
        <v>老结算</v>
      </c>
      <c r="AR277" s="206" t="str">
        <f t="shared" si="114"/>
        <v/>
      </c>
      <c r="AS277" s="243" t="e">
        <f t="shared" si="115"/>
        <v>#VALUE!</v>
      </c>
      <c r="AT277" s="243" t="str">
        <f t="shared" si="116"/>
        <v/>
      </c>
      <c r="AU277" s="243" t="str">
        <f t="shared" si="117"/>
        <v/>
      </c>
      <c r="AV277" s="243" t="str">
        <f t="shared" si="118"/>
        <v>无</v>
      </c>
      <c r="AZ277" s="299">
        <v>42552</v>
      </c>
      <c r="BK277" s="118" t="s">
        <v>777</v>
      </c>
    </row>
    <row r="278" spans="1:63" ht="15" hidden="1" customHeight="1">
      <c r="A278" s="176"/>
      <c r="B278" s="176"/>
      <c r="C278" s="175"/>
      <c r="D278" s="176"/>
      <c r="E278" s="176"/>
      <c r="F278" s="184"/>
      <c r="G278" s="176"/>
      <c r="H278" s="176"/>
      <c r="I278" s="176"/>
      <c r="J278" s="176"/>
      <c r="K278" s="180"/>
      <c r="L278" s="176"/>
      <c r="M278" s="175"/>
      <c r="N278" s="175"/>
      <c r="O278" s="175"/>
      <c r="P278" s="176"/>
      <c r="Q278" s="175"/>
      <c r="R278" s="176"/>
      <c r="S278" s="176"/>
      <c r="T278" s="176"/>
      <c r="U278" s="291" t="str">
        <f t="shared" si="96"/>
        <v/>
      </c>
      <c r="V278" s="292">
        <f>IF(F278=0,0,SUMIFS('4-咨询师业绩明细表'!K:K,'4-咨询师业绩明细表'!E:E,E278,'4-咨询师业绩明细表'!C:C,B278))</f>
        <v>0</v>
      </c>
      <c r="W278" s="292" t="str">
        <f t="shared" si="97"/>
        <v/>
      </c>
      <c r="X278" s="305"/>
      <c r="Y278" s="323">
        <f t="shared" si="98"/>
        <v>0</v>
      </c>
      <c r="Z278" s="324">
        <f t="shared" si="99"/>
        <v>0</v>
      </c>
      <c r="AA278" s="293">
        <f t="shared" si="100"/>
        <v>0</v>
      </c>
      <c r="AB278" s="294" t="str">
        <f t="shared" si="101"/>
        <v/>
      </c>
      <c r="AC278" s="143" t="str">
        <f t="shared" si="102"/>
        <v/>
      </c>
      <c r="AD278" s="143" t="str">
        <f t="shared" si="103"/>
        <v/>
      </c>
      <c r="AE278" s="143" t="str">
        <f t="shared" si="104"/>
        <v/>
      </c>
      <c r="AF278" s="143" t="str">
        <f t="shared" si="105"/>
        <v/>
      </c>
      <c r="AG278" s="143" t="str">
        <f t="shared" si="106"/>
        <v/>
      </c>
      <c r="AH278" s="143" t="str">
        <f>IF(AB278="","",VLOOKUP(AF278,Sheet11!E:F,2,0))</f>
        <v/>
      </c>
      <c r="AI278" s="295" t="str">
        <f>IF(AG278="拼单会员","5年",IF(AB278="","",VLOOKUP(AE278&amp;AH278,Sheet11!$J$3:$K$17,2)))</f>
        <v/>
      </c>
      <c r="AJ278" s="143" t="str">
        <f t="shared" si="107"/>
        <v/>
      </c>
      <c r="AK278" s="296" t="str">
        <f t="shared" si="108"/>
        <v/>
      </c>
      <c r="AL278" s="143" t="str">
        <f t="shared" si="109"/>
        <v/>
      </c>
      <c r="AM278" s="143" t="str">
        <f t="shared" si="110"/>
        <v/>
      </c>
      <c r="AN278" s="143" t="str">
        <f t="shared" si="111"/>
        <v/>
      </c>
      <c r="AO278" s="143" t="str">
        <f t="shared" si="112"/>
        <v/>
      </c>
      <c r="AP278" s="206" t="str">
        <f t="shared" si="113"/>
        <v/>
      </c>
      <c r="AQ278" s="206" t="str">
        <f>IF(SUMIF('7-市场业绩'!F:F,'3-收据记录表'!U278,'7-市场业绩'!I:I)&gt;0,"学习卡","老结算")</f>
        <v>老结算</v>
      </c>
      <c r="AR278" s="206" t="str">
        <f t="shared" si="114"/>
        <v/>
      </c>
      <c r="AS278" s="243" t="e">
        <f t="shared" si="115"/>
        <v>#VALUE!</v>
      </c>
      <c r="AT278" s="243" t="str">
        <f t="shared" si="116"/>
        <v/>
      </c>
      <c r="AU278" s="243" t="str">
        <f t="shared" si="117"/>
        <v/>
      </c>
      <c r="AV278" s="243" t="str">
        <f t="shared" si="118"/>
        <v>无</v>
      </c>
      <c r="AZ278" s="299">
        <v>42552</v>
      </c>
      <c r="BK278" s="118" t="s">
        <v>778</v>
      </c>
    </row>
    <row r="279" spans="1:63" ht="15" hidden="1" customHeight="1">
      <c r="A279" s="176"/>
      <c r="B279" s="176"/>
      <c r="C279" s="175"/>
      <c r="D279" s="176"/>
      <c r="E279" s="176"/>
      <c r="F279" s="184"/>
      <c r="G279" s="176"/>
      <c r="H279" s="176"/>
      <c r="I279" s="176"/>
      <c r="J279" s="176"/>
      <c r="K279" s="180"/>
      <c r="L279" s="176"/>
      <c r="M279" s="175"/>
      <c r="N279" s="175"/>
      <c r="O279" s="175"/>
      <c r="P279" s="176"/>
      <c r="Q279" s="175"/>
      <c r="R279" s="176"/>
      <c r="S279" s="176"/>
      <c r="T279" s="176"/>
      <c r="U279" s="291" t="str">
        <f t="shared" si="96"/>
        <v/>
      </c>
      <c r="V279" s="292">
        <f>IF(F279=0,0,SUMIFS('4-咨询师业绩明细表'!K:K,'4-咨询师业绩明细表'!E:E,E279,'4-咨询师业绩明细表'!C:C,B279))</f>
        <v>0</v>
      </c>
      <c r="W279" s="292" t="str">
        <f t="shared" si="97"/>
        <v/>
      </c>
      <c r="X279" s="305"/>
      <c r="Y279" s="323">
        <f t="shared" si="98"/>
        <v>0</v>
      </c>
      <c r="Z279" s="324">
        <f t="shared" si="99"/>
        <v>0</v>
      </c>
      <c r="AA279" s="293">
        <f t="shared" si="100"/>
        <v>0</v>
      </c>
      <c r="AB279" s="294" t="str">
        <f t="shared" si="101"/>
        <v/>
      </c>
      <c r="AC279" s="143" t="str">
        <f t="shared" si="102"/>
        <v/>
      </c>
      <c r="AD279" s="143" t="str">
        <f t="shared" si="103"/>
        <v/>
      </c>
      <c r="AE279" s="143" t="str">
        <f t="shared" si="104"/>
        <v/>
      </c>
      <c r="AF279" s="143" t="str">
        <f t="shared" si="105"/>
        <v/>
      </c>
      <c r="AG279" s="143" t="str">
        <f t="shared" si="106"/>
        <v/>
      </c>
      <c r="AH279" s="143" t="str">
        <f>IF(AB279="","",VLOOKUP(AF279,Sheet11!E:F,2,0))</f>
        <v/>
      </c>
      <c r="AI279" s="295" t="str">
        <f>IF(AG279="拼单会员","5年",IF(AB279="","",VLOOKUP(AE279&amp;AH279,Sheet11!$J$3:$K$17,2)))</f>
        <v/>
      </c>
      <c r="AJ279" s="143" t="str">
        <f t="shared" si="107"/>
        <v/>
      </c>
      <c r="AK279" s="296" t="str">
        <f t="shared" si="108"/>
        <v/>
      </c>
      <c r="AL279" s="143" t="str">
        <f t="shared" si="109"/>
        <v/>
      </c>
      <c r="AM279" s="143" t="str">
        <f t="shared" si="110"/>
        <v/>
      </c>
      <c r="AN279" s="143" t="str">
        <f t="shared" si="111"/>
        <v/>
      </c>
      <c r="AO279" s="143" t="str">
        <f t="shared" si="112"/>
        <v/>
      </c>
      <c r="AP279" s="206" t="str">
        <f t="shared" si="113"/>
        <v/>
      </c>
      <c r="AQ279" s="206" t="str">
        <f>IF(SUMIF('7-市场业绩'!F:F,'3-收据记录表'!U279,'7-市场业绩'!I:I)&gt;0,"学习卡","老结算")</f>
        <v>老结算</v>
      </c>
      <c r="AR279" s="206" t="str">
        <f t="shared" si="114"/>
        <v/>
      </c>
      <c r="AS279" s="243" t="e">
        <f t="shared" si="115"/>
        <v>#VALUE!</v>
      </c>
      <c r="AT279" s="243" t="str">
        <f t="shared" si="116"/>
        <v/>
      </c>
      <c r="AU279" s="243" t="str">
        <f t="shared" si="117"/>
        <v/>
      </c>
      <c r="AV279" s="243" t="str">
        <f t="shared" si="118"/>
        <v>无</v>
      </c>
      <c r="AZ279" s="299">
        <v>42552</v>
      </c>
      <c r="BK279" s="118" t="s">
        <v>779</v>
      </c>
    </row>
    <row r="280" spans="1:63" ht="15" hidden="1" customHeight="1">
      <c r="A280" s="176"/>
      <c r="B280" s="176"/>
      <c r="C280" s="175"/>
      <c r="D280" s="176"/>
      <c r="E280" s="176"/>
      <c r="F280" s="184"/>
      <c r="G280" s="176"/>
      <c r="H280" s="176"/>
      <c r="I280" s="176"/>
      <c r="J280" s="176"/>
      <c r="K280" s="180"/>
      <c r="L280" s="176"/>
      <c r="M280" s="175"/>
      <c r="N280" s="175"/>
      <c r="O280" s="175"/>
      <c r="P280" s="176"/>
      <c r="Q280" s="175"/>
      <c r="R280" s="176"/>
      <c r="S280" s="176"/>
      <c r="T280" s="176"/>
      <c r="U280" s="291" t="str">
        <f t="shared" si="96"/>
        <v/>
      </c>
      <c r="V280" s="292">
        <f>IF(F280=0,0,SUMIFS('4-咨询师业绩明细表'!K:K,'4-咨询师业绩明细表'!E:E,E280,'4-咨询师业绩明细表'!C:C,B280))</f>
        <v>0</v>
      </c>
      <c r="W280" s="292" t="str">
        <f t="shared" si="97"/>
        <v/>
      </c>
      <c r="X280" s="305"/>
      <c r="Y280" s="323">
        <f t="shared" si="98"/>
        <v>0</v>
      </c>
      <c r="Z280" s="324">
        <f t="shared" si="99"/>
        <v>0</v>
      </c>
      <c r="AA280" s="293">
        <f t="shared" si="100"/>
        <v>0</v>
      </c>
      <c r="AB280" s="294" t="str">
        <f t="shared" si="101"/>
        <v/>
      </c>
      <c r="AC280" s="143" t="str">
        <f t="shared" si="102"/>
        <v/>
      </c>
      <c r="AD280" s="143" t="str">
        <f t="shared" si="103"/>
        <v/>
      </c>
      <c r="AE280" s="143" t="str">
        <f t="shared" si="104"/>
        <v/>
      </c>
      <c r="AF280" s="143" t="str">
        <f t="shared" si="105"/>
        <v/>
      </c>
      <c r="AG280" s="143" t="str">
        <f t="shared" si="106"/>
        <v/>
      </c>
      <c r="AH280" s="143" t="str">
        <f>IF(AB280="","",VLOOKUP(AF280,Sheet11!E:F,2,0))</f>
        <v/>
      </c>
      <c r="AI280" s="295" t="str">
        <f>IF(AG280="拼单会员","5年",IF(AB280="","",VLOOKUP(AE280&amp;AH280,Sheet11!$J$3:$K$17,2)))</f>
        <v/>
      </c>
      <c r="AJ280" s="143" t="str">
        <f t="shared" si="107"/>
        <v/>
      </c>
      <c r="AK280" s="296" t="str">
        <f t="shared" si="108"/>
        <v/>
      </c>
      <c r="AL280" s="143" t="str">
        <f t="shared" si="109"/>
        <v/>
      </c>
      <c r="AM280" s="143" t="str">
        <f t="shared" si="110"/>
        <v/>
      </c>
      <c r="AN280" s="143" t="str">
        <f t="shared" si="111"/>
        <v/>
      </c>
      <c r="AO280" s="143" t="str">
        <f t="shared" si="112"/>
        <v/>
      </c>
      <c r="AP280" s="206" t="str">
        <f t="shared" si="113"/>
        <v/>
      </c>
      <c r="AQ280" s="206" t="str">
        <f>IF(SUMIF('7-市场业绩'!F:F,'3-收据记录表'!U280,'7-市场业绩'!I:I)&gt;0,"学习卡","老结算")</f>
        <v>老结算</v>
      </c>
      <c r="AR280" s="206" t="str">
        <f t="shared" si="114"/>
        <v/>
      </c>
      <c r="AS280" s="243" t="e">
        <f t="shared" si="115"/>
        <v>#VALUE!</v>
      </c>
      <c r="AT280" s="243" t="str">
        <f t="shared" si="116"/>
        <v/>
      </c>
      <c r="AU280" s="243" t="str">
        <f t="shared" si="117"/>
        <v/>
      </c>
      <c r="AV280" s="243" t="str">
        <f t="shared" si="118"/>
        <v>无</v>
      </c>
      <c r="AZ280" s="299">
        <v>42552</v>
      </c>
      <c r="BK280" s="118" t="s">
        <v>780</v>
      </c>
    </row>
    <row r="281" spans="1:63" ht="15" hidden="1" customHeight="1">
      <c r="A281" s="176"/>
      <c r="B281" s="176"/>
      <c r="C281" s="175"/>
      <c r="D281" s="176"/>
      <c r="E281" s="176"/>
      <c r="F281" s="184"/>
      <c r="G281" s="176"/>
      <c r="H281" s="176"/>
      <c r="I281" s="176"/>
      <c r="J281" s="176"/>
      <c r="K281" s="180"/>
      <c r="L281" s="176"/>
      <c r="M281" s="175"/>
      <c r="N281" s="175"/>
      <c r="O281" s="175"/>
      <c r="P281" s="176"/>
      <c r="Q281" s="175"/>
      <c r="R281" s="176"/>
      <c r="S281" s="176"/>
      <c r="T281" s="176"/>
      <c r="U281" s="291" t="str">
        <f t="shared" si="96"/>
        <v/>
      </c>
      <c r="V281" s="292">
        <f>IF(F281=0,0,SUMIFS('4-咨询师业绩明细表'!K:K,'4-咨询师业绩明细表'!E:E,E281,'4-咨询师业绩明细表'!C:C,B281))</f>
        <v>0</v>
      </c>
      <c r="W281" s="292" t="str">
        <f t="shared" si="97"/>
        <v/>
      </c>
      <c r="X281" s="305"/>
      <c r="Y281" s="323">
        <f t="shared" si="98"/>
        <v>0</v>
      </c>
      <c r="Z281" s="324">
        <f t="shared" si="99"/>
        <v>0</v>
      </c>
      <c r="AA281" s="293">
        <f t="shared" si="100"/>
        <v>0</v>
      </c>
      <c r="AB281" s="294" t="str">
        <f t="shared" si="101"/>
        <v/>
      </c>
      <c r="AC281" s="143" t="str">
        <f t="shared" si="102"/>
        <v/>
      </c>
      <c r="AD281" s="143" t="str">
        <f t="shared" si="103"/>
        <v/>
      </c>
      <c r="AE281" s="143" t="str">
        <f t="shared" si="104"/>
        <v/>
      </c>
      <c r="AF281" s="143" t="str">
        <f t="shared" si="105"/>
        <v/>
      </c>
      <c r="AG281" s="143" t="str">
        <f t="shared" si="106"/>
        <v/>
      </c>
      <c r="AH281" s="143" t="str">
        <f>IF(AB281="","",VLOOKUP(AF281,Sheet11!E:F,2,0))</f>
        <v/>
      </c>
      <c r="AI281" s="295" t="str">
        <f>IF(AG281="拼单会员","5年",IF(AB281="","",VLOOKUP(AE281&amp;AH281,Sheet11!$J$3:$K$17,2)))</f>
        <v/>
      </c>
      <c r="AJ281" s="143" t="str">
        <f t="shared" si="107"/>
        <v/>
      </c>
      <c r="AK281" s="296" t="str">
        <f t="shared" si="108"/>
        <v/>
      </c>
      <c r="AL281" s="143" t="str">
        <f t="shared" si="109"/>
        <v/>
      </c>
      <c r="AM281" s="143" t="str">
        <f t="shared" si="110"/>
        <v/>
      </c>
      <c r="AN281" s="143" t="str">
        <f t="shared" si="111"/>
        <v/>
      </c>
      <c r="AO281" s="143" t="str">
        <f t="shared" si="112"/>
        <v/>
      </c>
      <c r="AP281" s="206" t="str">
        <f t="shared" si="113"/>
        <v/>
      </c>
      <c r="AQ281" s="206" t="str">
        <f>IF(SUMIF('7-市场业绩'!F:F,'3-收据记录表'!U281,'7-市场业绩'!I:I)&gt;0,"学习卡","老结算")</f>
        <v>老结算</v>
      </c>
      <c r="AR281" s="206" t="str">
        <f t="shared" si="114"/>
        <v/>
      </c>
      <c r="AS281" s="243" t="e">
        <f t="shared" si="115"/>
        <v>#VALUE!</v>
      </c>
      <c r="AT281" s="243" t="str">
        <f t="shared" si="116"/>
        <v/>
      </c>
      <c r="AU281" s="243" t="str">
        <f t="shared" si="117"/>
        <v/>
      </c>
      <c r="AV281" s="243" t="str">
        <f t="shared" si="118"/>
        <v>无</v>
      </c>
      <c r="AZ281" s="299">
        <v>42552</v>
      </c>
      <c r="BK281" s="118" t="s">
        <v>781</v>
      </c>
    </row>
    <row r="282" spans="1:63" ht="15" hidden="1" customHeight="1">
      <c r="A282" s="176"/>
      <c r="B282" s="176"/>
      <c r="C282" s="175"/>
      <c r="D282" s="176"/>
      <c r="E282" s="176"/>
      <c r="F282" s="184"/>
      <c r="G282" s="176"/>
      <c r="H282" s="176"/>
      <c r="I282" s="176"/>
      <c r="J282" s="176"/>
      <c r="K282" s="180"/>
      <c r="L282" s="176"/>
      <c r="M282" s="175"/>
      <c r="N282" s="175"/>
      <c r="O282" s="175"/>
      <c r="P282" s="176"/>
      <c r="Q282" s="175"/>
      <c r="R282" s="176"/>
      <c r="S282" s="176"/>
      <c r="T282" s="176"/>
      <c r="U282" s="291" t="str">
        <f t="shared" si="96"/>
        <v/>
      </c>
      <c r="V282" s="292">
        <f>IF(F282=0,0,SUMIFS('4-咨询师业绩明细表'!K:K,'4-咨询师业绩明细表'!E:E,E282,'4-咨询师业绩明细表'!C:C,B282))</f>
        <v>0</v>
      </c>
      <c r="W282" s="292" t="str">
        <f t="shared" si="97"/>
        <v/>
      </c>
      <c r="X282" s="305"/>
      <c r="Y282" s="323">
        <f t="shared" si="98"/>
        <v>0</v>
      </c>
      <c r="Z282" s="324">
        <f t="shared" si="99"/>
        <v>0</v>
      </c>
      <c r="AA282" s="293">
        <f t="shared" si="100"/>
        <v>0</v>
      </c>
      <c r="AB282" s="294" t="str">
        <f t="shared" si="101"/>
        <v/>
      </c>
      <c r="AC282" s="143" t="str">
        <f t="shared" si="102"/>
        <v/>
      </c>
      <c r="AD282" s="143" t="str">
        <f t="shared" si="103"/>
        <v/>
      </c>
      <c r="AE282" s="143" t="str">
        <f t="shared" si="104"/>
        <v/>
      </c>
      <c r="AF282" s="143" t="str">
        <f t="shared" si="105"/>
        <v/>
      </c>
      <c r="AG282" s="143" t="str">
        <f t="shared" si="106"/>
        <v/>
      </c>
      <c r="AH282" s="143" t="str">
        <f>IF(AB282="","",VLOOKUP(AF282,Sheet11!E:F,2,0))</f>
        <v/>
      </c>
      <c r="AI282" s="295" t="str">
        <f>IF(AG282="拼单会员","5年",IF(AB282="","",VLOOKUP(AE282&amp;AH282,Sheet11!$J$3:$K$17,2)))</f>
        <v/>
      </c>
      <c r="AJ282" s="143" t="str">
        <f t="shared" si="107"/>
        <v/>
      </c>
      <c r="AK282" s="296" t="str">
        <f t="shared" si="108"/>
        <v/>
      </c>
      <c r="AL282" s="143" t="str">
        <f t="shared" si="109"/>
        <v/>
      </c>
      <c r="AM282" s="143" t="str">
        <f t="shared" si="110"/>
        <v/>
      </c>
      <c r="AN282" s="143" t="str">
        <f t="shared" si="111"/>
        <v/>
      </c>
      <c r="AO282" s="143" t="str">
        <f t="shared" si="112"/>
        <v/>
      </c>
      <c r="AP282" s="206" t="str">
        <f t="shared" si="113"/>
        <v/>
      </c>
      <c r="AQ282" s="206" t="str">
        <f>IF(SUMIF('7-市场业绩'!F:F,'3-收据记录表'!U282,'7-市场业绩'!I:I)&gt;0,"学习卡","老结算")</f>
        <v>老结算</v>
      </c>
      <c r="AR282" s="206" t="str">
        <f t="shared" si="114"/>
        <v/>
      </c>
      <c r="AS282" s="243" t="e">
        <f t="shared" si="115"/>
        <v>#VALUE!</v>
      </c>
      <c r="AT282" s="243" t="str">
        <f t="shared" si="116"/>
        <v/>
      </c>
      <c r="AU282" s="243" t="str">
        <f t="shared" si="117"/>
        <v/>
      </c>
      <c r="AV282" s="243" t="str">
        <f t="shared" si="118"/>
        <v>无</v>
      </c>
      <c r="AZ282" s="299">
        <v>42552</v>
      </c>
      <c r="BK282" s="118" t="s">
        <v>782</v>
      </c>
    </row>
    <row r="283" spans="1:63" ht="15" hidden="1" customHeight="1">
      <c r="A283" s="176"/>
      <c r="B283" s="176"/>
      <c r="C283" s="175"/>
      <c r="D283" s="176"/>
      <c r="E283" s="176"/>
      <c r="F283" s="184"/>
      <c r="G283" s="176"/>
      <c r="H283" s="176"/>
      <c r="I283" s="176"/>
      <c r="J283" s="176"/>
      <c r="K283" s="180"/>
      <c r="L283" s="176"/>
      <c r="M283" s="175"/>
      <c r="N283" s="175"/>
      <c r="O283" s="175"/>
      <c r="P283" s="176"/>
      <c r="Q283" s="175"/>
      <c r="R283" s="176"/>
      <c r="S283" s="176"/>
      <c r="T283" s="176"/>
      <c r="U283" s="291" t="str">
        <f t="shared" si="96"/>
        <v/>
      </c>
      <c r="V283" s="292">
        <f>IF(F283=0,0,SUMIFS('4-咨询师业绩明细表'!K:K,'4-咨询师业绩明细表'!E:E,E283,'4-咨询师业绩明细表'!C:C,B283))</f>
        <v>0</v>
      </c>
      <c r="W283" s="292" t="str">
        <f t="shared" si="97"/>
        <v/>
      </c>
      <c r="X283" s="305"/>
      <c r="Y283" s="323">
        <f t="shared" si="98"/>
        <v>0</v>
      </c>
      <c r="Z283" s="324">
        <f t="shared" si="99"/>
        <v>0</v>
      </c>
      <c r="AA283" s="293">
        <f t="shared" si="100"/>
        <v>0</v>
      </c>
      <c r="AB283" s="294" t="str">
        <f t="shared" si="101"/>
        <v/>
      </c>
      <c r="AC283" s="143" t="str">
        <f t="shared" si="102"/>
        <v/>
      </c>
      <c r="AD283" s="143" t="str">
        <f t="shared" si="103"/>
        <v/>
      </c>
      <c r="AE283" s="143" t="str">
        <f t="shared" si="104"/>
        <v/>
      </c>
      <c r="AF283" s="143" t="str">
        <f t="shared" si="105"/>
        <v/>
      </c>
      <c r="AG283" s="143" t="str">
        <f t="shared" si="106"/>
        <v/>
      </c>
      <c r="AH283" s="143" t="str">
        <f>IF(AB283="","",VLOOKUP(AF283,Sheet11!E:F,2,0))</f>
        <v/>
      </c>
      <c r="AI283" s="295" t="str">
        <f>IF(AG283="拼单会员","5年",IF(AB283="","",VLOOKUP(AE283&amp;AH283,Sheet11!$J$3:$K$17,2)))</f>
        <v/>
      </c>
      <c r="AJ283" s="143" t="str">
        <f t="shared" si="107"/>
        <v/>
      </c>
      <c r="AK283" s="296" t="str">
        <f t="shared" si="108"/>
        <v/>
      </c>
      <c r="AL283" s="143" t="str">
        <f t="shared" si="109"/>
        <v/>
      </c>
      <c r="AM283" s="143" t="str">
        <f t="shared" si="110"/>
        <v/>
      </c>
      <c r="AN283" s="143" t="str">
        <f t="shared" si="111"/>
        <v/>
      </c>
      <c r="AO283" s="143" t="str">
        <f t="shared" si="112"/>
        <v/>
      </c>
      <c r="AP283" s="206" t="str">
        <f t="shared" si="113"/>
        <v/>
      </c>
      <c r="AQ283" s="206" t="str">
        <f>IF(SUMIF('7-市场业绩'!F:F,'3-收据记录表'!U283,'7-市场业绩'!I:I)&gt;0,"学习卡","老结算")</f>
        <v>老结算</v>
      </c>
      <c r="AR283" s="206" t="str">
        <f t="shared" si="114"/>
        <v/>
      </c>
      <c r="AS283" s="243" t="e">
        <f t="shared" si="115"/>
        <v>#VALUE!</v>
      </c>
      <c r="AT283" s="243" t="str">
        <f t="shared" si="116"/>
        <v/>
      </c>
      <c r="AU283" s="243" t="str">
        <f t="shared" si="117"/>
        <v/>
      </c>
      <c r="AV283" s="243" t="str">
        <f t="shared" si="118"/>
        <v>无</v>
      </c>
      <c r="AZ283" s="299">
        <v>42552</v>
      </c>
      <c r="BK283" s="118" t="s">
        <v>783</v>
      </c>
    </row>
    <row r="284" spans="1:63" ht="15" hidden="1" customHeight="1">
      <c r="A284" s="176"/>
      <c r="B284" s="176"/>
      <c r="C284" s="175"/>
      <c r="D284" s="176"/>
      <c r="E284" s="176"/>
      <c r="F284" s="184"/>
      <c r="G284" s="176"/>
      <c r="H284" s="176"/>
      <c r="I284" s="176"/>
      <c r="J284" s="176"/>
      <c r="K284" s="180"/>
      <c r="L284" s="176"/>
      <c r="M284" s="175"/>
      <c r="N284" s="175"/>
      <c r="O284" s="175"/>
      <c r="P284" s="176"/>
      <c r="Q284" s="175"/>
      <c r="R284" s="176"/>
      <c r="S284" s="176"/>
      <c r="T284" s="176"/>
      <c r="U284" s="291" t="str">
        <f t="shared" si="96"/>
        <v/>
      </c>
      <c r="V284" s="292">
        <f>IF(F284=0,0,SUMIFS('4-咨询师业绩明细表'!K:K,'4-咨询师业绩明细表'!E:E,E284,'4-咨询师业绩明细表'!C:C,B284))</f>
        <v>0</v>
      </c>
      <c r="W284" s="292" t="str">
        <f t="shared" si="97"/>
        <v/>
      </c>
      <c r="X284" s="305"/>
      <c r="Y284" s="323">
        <f t="shared" si="98"/>
        <v>0</v>
      </c>
      <c r="Z284" s="324">
        <f t="shared" si="99"/>
        <v>0</v>
      </c>
      <c r="AA284" s="293">
        <f t="shared" si="100"/>
        <v>0</v>
      </c>
      <c r="AB284" s="294" t="str">
        <f t="shared" si="101"/>
        <v/>
      </c>
      <c r="AC284" s="143" t="str">
        <f t="shared" si="102"/>
        <v/>
      </c>
      <c r="AD284" s="143" t="str">
        <f t="shared" si="103"/>
        <v/>
      </c>
      <c r="AE284" s="143" t="str">
        <f t="shared" si="104"/>
        <v/>
      </c>
      <c r="AF284" s="143" t="str">
        <f t="shared" si="105"/>
        <v/>
      </c>
      <c r="AG284" s="143" t="str">
        <f t="shared" si="106"/>
        <v/>
      </c>
      <c r="AH284" s="143" t="str">
        <f>IF(AB284="","",VLOOKUP(AF284,Sheet11!E:F,2,0))</f>
        <v/>
      </c>
      <c r="AI284" s="295" t="str">
        <f>IF(AG284="拼单会员","5年",IF(AB284="","",VLOOKUP(AE284&amp;AH284,Sheet11!$J$3:$K$17,2)))</f>
        <v/>
      </c>
      <c r="AJ284" s="143" t="str">
        <f t="shared" si="107"/>
        <v/>
      </c>
      <c r="AK284" s="296" t="str">
        <f t="shared" si="108"/>
        <v/>
      </c>
      <c r="AL284" s="143" t="str">
        <f t="shared" si="109"/>
        <v/>
      </c>
      <c r="AM284" s="143" t="str">
        <f t="shared" si="110"/>
        <v/>
      </c>
      <c r="AN284" s="143" t="str">
        <f t="shared" si="111"/>
        <v/>
      </c>
      <c r="AO284" s="143" t="str">
        <f t="shared" si="112"/>
        <v/>
      </c>
      <c r="AP284" s="206" t="str">
        <f t="shared" si="113"/>
        <v/>
      </c>
      <c r="AQ284" s="206" t="str">
        <f>IF(SUMIF('7-市场业绩'!F:F,'3-收据记录表'!U284,'7-市场业绩'!I:I)&gt;0,"学习卡","老结算")</f>
        <v>老结算</v>
      </c>
      <c r="AR284" s="206" t="str">
        <f t="shared" si="114"/>
        <v/>
      </c>
      <c r="AS284" s="243" t="e">
        <f t="shared" si="115"/>
        <v>#VALUE!</v>
      </c>
      <c r="AT284" s="243" t="str">
        <f t="shared" si="116"/>
        <v/>
      </c>
      <c r="AU284" s="243" t="str">
        <f t="shared" si="117"/>
        <v/>
      </c>
      <c r="AV284" s="243" t="str">
        <f t="shared" si="118"/>
        <v>无</v>
      </c>
      <c r="AZ284" s="299">
        <v>42552</v>
      </c>
      <c r="BK284" s="118" t="s">
        <v>784</v>
      </c>
    </row>
    <row r="285" spans="1:63" ht="15" hidden="1" customHeight="1">
      <c r="A285" s="176"/>
      <c r="B285" s="176"/>
      <c r="C285" s="175"/>
      <c r="D285" s="176"/>
      <c r="E285" s="176"/>
      <c r="F285" s="184"/>
      <c r="G285" s="176"/>
      <c r="H285" s="176"/>
      <c r="I285" s="176"/>
      <c r="J285" s="176"/>
      <c r="K285" s="180"/>
      <c r="L285" s="176"/>
      <c r="M285" s="175"/>
      <c r="N285" s="175"/>
      <c r="O285" s="175"/>
      <c r="P285" s="176"/>
      <c r="Q285" s="175"/>
      <c r="R285" s="176"/>
      <c r="S285" s="176"/>
      <c r="T285" s="176"/>
      <c r="U285" s="291" t="str">
        <f t="shared" si="96"/>
        <v/>
      </c>
      <c r="V285" s="292">
        <f>IF(F285=0,0,SUMIFS('4-咨询师业绩明细表'!K:K,'4-咨询师业绩明细表'!E:E,E285,'4-咨询师业绩明细表'!C:C,B285))</f>
        <v>0</v>
      </c>
      <c r="W285" s="292" t="str">
        <f t="shared" si="97"/>
        <v/>
      </c>
      <c r="X285" s="305"/>
      <c r="Y285" s="323">
        <f t="shared" si="98"/>
        <v>0</v>
      </c>
      <c r="Z285" s="324">
        <f t="shared" si="99"/>
        <v>0</v>
      </c>
      <c r="AA285" s="293">
        <f t="shared" si="100"/>
        <v>0</v>
      </c>
      <c r="AB285" s="294" t="str">
        <f t="shared" si="101"/>
        <v/>
      </c>
      <c r="AC285" s="143" t="str">
        <f t="shared" si="102"/>
        <v/>
      </c>
      <c r="AD285" s="143" t="str">
        <f t="shared" si="103"/>
        <v/>
      </c>
      <c r="AE285" s="143" t="str">
        <f t="shared" si="104"/>
        <v/>
      </c>
      <c r="AF285" s="143" t="str">
        <f t="shared" si="105"/>
        <v/>
      </c>
      <c r="AG285" s="143" t="str">
        <f t="shared" si="106"/>
        <v/>
      </c>
      <c r="AH285" s="143" t="str">
        <f>IF(AB285="","",VLOOKUP(AF285,Sheet11!E:F,2,0))</f>
        <v/>
      </c>
      <c r="AI285" s="295" t="str">
        <f>IF(AG285="拼单会员","5年",IF(AB285="","",VLOOKUP(AE285&amp;AH285,Sheet11!$J$3:$K$17,2)))</f>
        <v/>
      </c>
      <c r="AJ285" s="143" t="str">
        <f t="shared" si="107"/>
        <v/>
      </c>
      <c r="AK285" s="296" t="str">
        <f t="shared" si="108"/>
        <v/>
      </c>
      <c r="AL285" s="143" t="str">
        <f t="shared" si="109"/>
        <v/>
      </c>
      <c r="AM285" s="143" t="str">
        <f t="shared" si="110"/>
        <v/>
      </c>
      <c r="AN285" s="143" t="str">
        <f t="shared" si="111"/>
        <v/>
      </c>
      <c r="AO285" s="143" t="str">
        <f t="shared" si="112"/>
        <v/>
      </c>
      <c r="AP285" s="206" t="str">
        <f t="shared" si="113"/>
        <v/>
      </c>
      <c r="AQ285" s="206" t="str">
        <f>IF(SUMIF('7-市场业绩'!F:F,'3-收据记录表'!U285,'7-市场业绩'!I:I)&gt;0,"学习卡","老结算")</f>
        <v>老结算</v>
      </c>
      <c r="AR285" s="206" t="str">
        <f t="shared" si="114"/>
        <v/>
      </c>
      <c r="AS285" s="243" t="e">
        <f t="shared" si="115"/>
        <v>#VALUE!</v>
      </c>
      <c r="AT285" s="243" t="str">
        <f t="shared" si="116"/>
        <v/>
      </c>
      <c r="AU285" s="243" t="str">
        <f t="shared" si="117"/>
        <v/>
      </c>
      <c r="AV285" s="243" t="str">
        <f t="shared" si="118"/>
        <v>无</v>
      </c>
      <c r="AZ285" s="299">
        <v>42552</v>
      </c>
      <c r="BK285" s="118" t="s">
        <v>785</v>
      </c>
    </row>
    <row r="286" spans="1:63" ht="15" hidden="1" customHeight="1">
      <c r="A286" s="176"/>
      <c r="B286" s="176"/>
      <c r="C286" s="175"/>
      <c r="D286" s="176"/>
      <c r="E286" s="176"/>
      <c r="F286" s="184"/>
      <c r="G286" s="176"/>
      <c r="H286" s="176"/>
      <c r="I286" s="176"/>
      <c r="J286" s="176"/>
      <c r="K286" s="180"/>
      <c r="L286" s="176"/>
      <c r="M286" s="175"/>
      <c r="N286" s="175"/>
      <c r="O286" s="175"/>
      <c r="P286" s="176"/>
      <c r="Q286" s="175"/>
      <c r="R286" s="176"/>
      <c r="S286" s="176"/>
      <c r="T286" s="176"/>
      <c r="U286" s="291" t="str">
        <f t="shared" si="96"/>
        <v/>
      </c>
      <c r="V286" s="292">
        <f>IF(F286=0,0,SUMIFS('4-咨询师业绩明细表'!K:K,'4-咨询师业绩明细表'!E:E,E286,'4-咨询师业绩明细表'!C:C,B286))</f>
        <v>0</v>
      </c>
      <c r="W286" s="292" t="str">
        <f t="shared" si="97"/>
        <v/>
      </c>
      <c r="X286" s="305"/>
      <c r="Y286" s="323">
        <f t="shared" si="98"/>
        <v>0</v>
      </c>
      <c r="Z286" s="324">
        <f t="shared" si="99"/>
        <v>0</v>
      </c>
      <c r="AA286" s="293">
        <f t="shared" si="100"/>
        <v>0</v>
      </c>
      <c r="AB286" s="294" t="str">
        <f t="shared" si="101"/>
        <v/>
      </c>
      <c r="AC286" s="143" t="str">
        <f t="shared" si="102"/>
        <v/>
      </c>
      <c r="AD286" s="143" t="str">
        <f t="shared" si="103"/>
        <v/>
      </c>
      <c r="AE286" s="143" t="str">
        <f t="shared" si="104"/>
        <v/>
      </c>
      <c r="AF286" s="143" t="str">
        <f t="shared" si="105"/>
        <v/>
      </c>
      <c r="AG286" s="143" t="str">
        <f t="shared" si="106"/>
        <v/>
      </c>
      <c r="AH286" s="143" t="str">
        <f>IF(AB286="","",VLOOKUP(AF286,Sheet11!E:F,2,0))</f>
        <v/>
      </c>
      <c r="AI286" s="295" t="str">
        <f>IF(AG286="拼单会员","5年",IF(AB286="","",VLOOKUP(AE286&amp;AH286,Sheet11!$J$3:$K$17,2)))</f>
        <v/>
      </c>
      <c r="AJ286" s="143" t="str">
        <f t="shared" si="107"/>
        <v/>
      </c>
      <c r="AK286" s="296" t="str">
        <f t="shared" si="108"/>
        <v/>
      </c>
      <c r="AL286" s="143" t="str">
        <f t="shared" si="109"/>
        <v/>
      </c>
      <c r="AM286" s="143" t="str">
        <f t="shared" si="110"/>
        <v/>
      </c>
      <c r="AN286" s="143" t="str">
        <f t="shared" si="111"/>
        <v/>
      </c>
      <c r="AO286" s="143" t="str">
        <f t="shared" si="112"/>
        <v/>
      </c>
      <c r="AP286" s="206" t="str">
        <f t="shared" si="113"/>
        <v/>
      </c>
      <c r="AQ286" s="206" t="str">
        <f>IF(SUMIF('7-市场业绩'!F:F,'3-收据记录表'!U286,'7-市场业绩'!I:I)&gt;0,"学习卡","老结算")</f>
        <v>老结算</v>
      </c>
      <c r="AR286" s="206" t="str">
        <f t="shared" si="114"/>
        <v/>
      </c>
      <c r="AS286" s="243" t="e">
        <f t="shared" si="115"/>
        <v>#VALUE!</v>
      </c>
      <c r="AT286" s="243" t="str">
        <f t="shared" si="116"/>
        <v/>
      </c>
      <c r="AU286" s="243" t="str">
        <f t="shared" si="117"/>
        <v/>
      </c>
      <c r="AV286" s="243" t="str">
        <f t="shared" si="118"/>
        <v>无</v>
      </c>
      <c r="AZ286" s="299">
        <v>42552</v>
      </c>
      <c r="BK286" s="118" t="s">
        <v>786</v>
      </c>
    </row>
    <row r="287" spans="1:63" ht="15" hidden="1" customHeight="1">
      <c r="A287" s="176"/>
      <c r="B287" s="176"/>
      <c r="C287" s="175"/>
      <c r="D287" s="176"/>
      <c r="E287" s="176"/>
      <c r="F287" s="184"/>
      <c r="G287" s="176"/>
      <c r="H287" s="176"/>
      <c r="I287" s="176"/>
      <c r="J287" s="176"/>
      <c r="K287" s="180"/>
      <c r="L287" s="176"/>
      <c r="M287" s="175"/>
      <c r="N287" s="175"/>
      <c r="O287" s="175"/>
      <c r="P287" s="176"/>
      <c r="Q287" s="175"/>
      <c r="R287" s="176"/>
      <c r="S287" s="176"/>
      <c r="T287" s="176"/>
      <c r="U287" s="291" t="str">
        <f t="shared" si="96"/>
        <v/>
      </c>
      <c r="V287" s="292">
        <f>IF(F287=0,0,SUMIFS('4-咨询师业绩明细表'!K:K,'4-咨询师业绩明细表'!E:E,E287,'4-咨询师业绩明细表'!C:C,B287))</f>
        <v>0</v>
      </c>
      <c r="W287" s="292" t="str">
        <f t="shared" si="97"/>
        <v/>
      </c>
      <c r="X287" s="305"/>
      <c r="Y287" s="323">
        <f t="shared" si="98"/>
        <v>0</v>
      </c>
      <c r="Z287" s="324">
        <f t="shared" si="99"/>
        <v>0</v>
      </c>
      <c r="AA287" s="293">
        <f t="shared" si="100"/>
        <v>0</v>
      </c>
      <c r="AB287" s="294" t="str">
        <f t="shared" si="101"/>
        <v/>
      </c>
      <c r="AC287" s="143" t="str">
        <f t="shared" si="102"/>
        <v/>
      </c>
      <c r="AD287" s="143" t="str">
        <f t="shared" si="103"/>
        <v/>
      </c>
      <c r="AE287" s="143" t="str">
        <f t="shared" si="104"/>
        <v/>
      </c>
      <c r="AF287" s="143" t="str">
        <f t="shared" si="105"/>
        <v/>
      </c>
      <c r="AG287" s="143" t="str">
        <f t="shared" si="106"/>
        <v/>
      </c>
      <c r="AH287" s="143" t="str">
        <f>IF(AB287="","",VLOOKUP(AF287,Sheet11!E:F,2,0))</f>
        <v/>
      </c>
      <c r="AI287" s="295" t="str">
        <f>IF(AG287="拼单会员","5年",IF(AB287="","",VLOOKUP(AE287&amp;AH287,Sheet11!$J$3:$K$17,2)))</f>
        <v/>
      </c>
      <c r="AJ287" s="143" t="str">
        <f t="shared" si="107"/>
        <v/>
      </c>
      <c r="AK287" s="296" t="str">
        <f t="shared" si="108"/>
        <v/>
      </c>
      <c r="AL287" s="143" t="str">
        <f t="shared" si="109"/>
        <v/>
      </c>
      <c r="AM287" s="143" t="str">
        <f t="shared" si="110"/>
        <v/>
      </c>
      <c r="AN287" s="143" t="str">
        <f t="shared" si="111"/>
        <v/>
      </c>
      <c r="AO287" s="143" t="str">
        <f t="shared" si="112"/>
        <v/>
      </c>
      <c r="AP287" s="206" t="str">
        <f t="shared" si="113"/>
        <v/>
      </c>
      <c r="AQ287" s="206" t="str">
        <f>IF(SUMIF('7-市场业绩'!F:F,'3-收据记录表'!U287,'7-市场业绩'!I:I)&gt;0,"学习卡","老结算")</f>
        <v>老结算</v>
      </c>
      <c r="AR287" s="206" t="str">
        <f t="shared" si="114"/>
        <v/>
      </c>
      <c r="AS287" s="243" t="e">
        <f t="shared" si="115"/>
        <v>#VALUE!</v>
      </c>
      <c r="AT287" s="243" t="str">
        <f t="shared" si="116"/>
        <v/>
      </c>
      <c r="AU287" s="243" t="str">
        <f t="shared" si="117"/>
        <v/>
      </c>
      <c r="AV287" s="243" t="str">
        <f t="shared" si="118"/>
        <v>无</v>
      </c>
      <c r="AZ287" s="299">
        <v>42552</v>
      </c>
      <c r="BK287" s="118" t="s">
        <v>787</v>
      </c>
    </row>
    <row r="288" spans="1:63" ht="15" hidden="1" customHeight="1">
      <c r="A288" s="176"/>
      <c r="B288" s="176"/>
      <c r="C288" s="175"/>
      <c r="D288" s="176"/>
      <c r="E288" s="176"/>
      <c r="F288" s="184"/>
      <c r="G288" s="176"/>
      <c r="H288" s="176"/>
      <c r="I288" s="176"/>
      <c r="J288" s="176"/>
      <c r="K288" s="180"/>
      <c r="L288" s="176"/>
      <c r="M288" s="175"/>
      <c r="N288" s="175"/>
      <c r="O288" s="175"/>
      <c r="P288" s="176"/>
      <c r="Q288" s="175"/>
      <c r="R288" s="176"/>
      <c r="S288" s="176"/>
      <c r="T288" s="176"/>
      <c r="U288" s="291" t="str">
        <f t="shared" si="96"/>
        <v/>
      </c>
      <c r="V288" s="292">
        <f>IF(F288=0,0,SUMIFS('4-咨询师业绩明细表'!K:K,'4-咨询师业绩明细表'!E:E,E288,'4-咨询师业绩明细表'!C:C,B288))</f>
        <v>0</v>
      </c>
      <c r="W288" s="292" t="str">
        <f t="shared" si="97"/>
        <v/>
      </c>
      <c r="X288" s="305"/>
      <c r="Y288" s="323">
        <f t="shared" si="98"/>
        <v>0</v>
      </c>
      <c r="Z288" s="324">
        <f t="shared" si="99"/>
        <v>0</v>
      </c>
      <c r="AA288" s="293">
        <f t="shared" si="100"/>
        <v>0</v>
      </c>
      <c r="AB288" s="294" t="str">
        <f t="shared" si="101"/>
        <v/>
      </c>
      <c r="AC288" s="143" t="str">
        <f t="shared" si="102"/>
        <v/>
      </c>
      <c r="AD288" s="143" t="str">
        <f t="shared" si="103"/>
        <v/>
      </c>
      <c r="AE288" s="143" t="str">
        <f t="shared" si="104"/>
        <v/>
      </c>
      <c r="AF288" s="143" t="str">
        <f t="shared" si="105"/>
        <v/>
      </c>
      <c r="AG288" s="143" t="str">
        <f t="shared" si="106"/>
        <v/>
      </c>
      <c r="AH288" s="143" t="str">
        <f>IF(AB288="","",VLOOKUP(AF288,Sheet11!E:F,2,0))</f>
        <v/>
      </c>
      <c r="AI288" s="295" t="str">
        <f>IF(AG288="拼单会员","5年",IF(AB288="","",VLOOKUP(AE288&amp;AH288,Sheet11!$J$3:$K$17,2)))</f>
        <v/>
      </c>
      <c r="AJ288" s="143" t="str">
        <f t="shared" si="107"/>
        <v/>
      </c>
      <c r="AK288" s="296" t="str">
        <f t="shared" si="108"/>
        <v/>
      </c>
      <c r="AL288" s="143" t="str">
        <f t="shared" si="109"/>
        <v/>
      </c>
      <c r="AM288" s="143" t="str">
        <f t="shared" si="110"/>
        <v/>
      </c>
      <c r="AN288" s="143" t="str">
        <f t="shared" si="111"/>
        <v/>
      </c>
      <c r="AO288" s="143" t="str">
        <f t="shared" si="112"/>
        <v/>
      </c>
      <c r="AP288" s="206" t="str">
        <f t="shared" si="113"/>
        <v/>
      </c>
      <c r="AQ288" s="206" t="str">
        <f>IF(SUMIF('7-市场业绩'!F:F,'3-收据记录表'!U288,'7-市场业绩'!I:I)&gt;0,"学习卡","老结算")</f>
        <v>老结算</v>
      </c>
      <c r="AR288" s="206" t="str">
        <f t="shared" si="114"/>
        <v/>
      </c>
      <c r="AS288" s="243" t="e">
        <f t="shared" si="115"/>
        <v>#VALUE!</v>
      </c>
      <c r="AT288" s="243" t="str">
        <f t="shared" si="116"/>
        <v/>
      </c>
      <c r="AU288" s="243" t="str">
        <f t="shared" si="117"/>
        <v/>
      </c>
      <c r="AV288" s="243" t="str">
        <f t="shared" si="118"/>
        <v>无</v>
      </c>
      <c r="AZ288" s="299">
        <v>42552</v>
      </c>
      <c r="BK288" s="118"/>
    </row>
    <row r="289" spans="1:63" ht="15" hidden="1" customHeight="1">
      <c r="A289" s="176"/>
      <c r="B289" s="176"/>
      <c r="C289" s="175"/>
      <c r="D289" s="176"/>
      <c r="E289" s="176"/>
      <c r="F289" s="184"/>
      <c r="G289" s="176"/>
      <c r="H289" s="176"/>
      <c r="I289" s="176"/>
      <c r="J289" s="176"/>
      <c r="K289" s="180"/>
      <c r="L289" s="176"/>
      <c r="M289" s="175"/>
      <c r="N289" s="175"/>
      <c r="O289" s="175"/>
      <c r="P289" s="176"/>
      <c r="Q289" s="175"/>
      <c r="R289" s="176"/>
      <c r="S289" s="176"/>
      <c r="T289" s="176"/>
      <c r="U289" s="291" t="str">
        <f t="shared" si="96"/>
        <v/>
      </c>
      <c r="V289" s="292">
        <f>IF(F289=0,0,SUMIFS('4-咨询师业绩明细表'!K:K,'4-咨询师业绩明细表'!E:E,E289,'4-咨询师业绩明细表'!C:C,B289))</f>
        <v>0</v>
      </c>
      <c r="W289" s="292" t="str">
        <f t="shared" si="97"/>
        <v/>
      </c>
      <c r="X289" s="305"/>
      <c r="Y289" s="323">
        <f t="shared" si="98"/>
        <v>0</v>
      </c>
      <c r="Z289" s="324">
        <f t="shared" si="99"/>
        <v>0</v>
      </c>
      <c r="AA289" s="293">
        <f t="shared" si="100"/>
        <v>0</v>
      </c>
      <c r="AB289" s="294" t="str">
        <f t="shared" si="101"/>
        <v/>
      </c>
      <c r="AC289" s="143" t="str">
        <f t="shared" si="102"/>
        <v/>
      </c>
      <c r="AD289" s="143" t="str">
        <f t="shared" si="103"/>
        <v/>
      </c>
      <c r="AE289" s="143" t="str">
        <f t="shared" si="104"/>
        <v/>
      </c>
      <c r="AF289" s="143" t="str">
        <f t="shared" si="105"/>
        <v/>
      </c>
      <c r="AG289" s="143" t="str">
        <f t="shared" si="106"/>
        <v/>
      </c>
      <c r="AH289" s="143" t="str">
        <f>IF(AB289="","",VLOOKUP(AF289,Sheet11!E:F,2,0))</f>
        <v/>
      </c>
      <c r="AI289" s="295" t="str">
        <f>IF(AG289="拼单会员","5年",IF(AB289="","",VLOOKUP(AE289&amp;AH289,Sheet11!$J$3:$K$17,2)))</f>
        <v/>
      </c>
      <c r="AJ289" s="143" t="str">
        <f t="shared" si="107"/>
        <v/>
      </c>
      <c r="AK289" s="296" t="str">
        <f t="shared" si="108"/>
        <v/>
      </c>
      <c r="AL289" s="143" t="str">
        <f t="shared" si="109"/>
        <v/>
      </c>
      <c r="AM289" s="143" t="str">
        <f t="shared" si="110"/>
        <v/>
      </c>
      <c r="AN289" s="143" t="str">
        <f t="shared" si="111"/>
        <v/>
      </c>
      <c r="AO289" s="143" t="str">
        <f t="shared" si="112"/>
        <v/>
      </c>
      <c r="AP289" s="206" t="str">
        <f t="shared" si="113"/>
        <v/>
      </c>
      <c r="AQ289" s="206" t="str">
        <f>IF(SUMIF('7-市场业绩'!F:F,'3-收据记录表'!U289,'7-市场业绩'!I:I)&gt;0,"学习卡","老结算")</f>
        <v>老结算</v>
      </c>
      <c r="AR289" s="206" t="str">
        <f t="shared" si="114"/>
        <v/>
      </c>
      <c r="AS289" s="243" t="e">
        <f t="shared" si="115"/>
        <v>#VALUE!</v>
      </c>
      <c r="AT289" s="243" t="str">
        <f t="shared" si="116"/>
        <v/>
      </c>
      <c r="AU289" s="243" t="str">
        <f t="shared" si="117"/>
        <v/>
      </c>
      <c r="AV289" s="243" t="str">
        <f t="shared" si="118"/>
        <v>无</v>
      </c>
      <c r="AZ289" s="299">
        <v>42552</v>
      </c>
      <c r="BK289" s="118"/>
    </row>
    <row r="290" spans="1:63" ht="15" hidden="1" customHeight="1">
      <c r="A290" s="176"/>
      <c r="B290" s="176"/>
      <c r="C290" s="175"/>
      <c r="D290" s="176"/>
      <c r="E290" s="176"/>
      <c r="F290" s="184"/>
      <c r="G290" s="176"/>
      <c r="H290" s="176"/>
      <c r="I290" s="176"/>
      <c r="J290" s="176"/>
      <c r="K290" s="180"/>
      <c r="L290" s="176"/>
      <c r="M290" s="175"/>
      <c r="N290" s="175"/>
      <c r="O290" s="175"/>
      <c r="P290" s="176"/>
      <c r="Q290" s="175"/>
      <c r="R290" s="176"/>
      <c r="S290" s="176"/>
      <c r="T290" s="176"/>
      <c r="U290" s="291" t="str">
        <f t="shared" si="96"/>
        <v/>
      </c>
      <c r="V290" s="292">
        <f>IF(F290=0,0,SUMIFS('4-咨询师业绩明细表'!K:K,'4-咨询师业绩明细表'!E:E,E290,'4-咨询师业绩明细表'!C:C,B290))</f>
        <v>0</v>
      </c>
      <c r="W290" s="292" t="str">
        <f t="shared" si="97"/>
        <v/>
      </c>
      <c r="X290" s="305"/>
      <c r="Y290" s="323">
        <f t="shared" si="98"/>
        <v>0</v>
      </c>
      <c r="Z290" s="324">
        <f t="shared" si="99"/>
        <v>0</v>
      </c>
      <c r="AA290" s="293">
        <f t="shared" si="100"/>
        <v>0</v>
      </c>
      <c r="AB290" s="294" t="str">
        <f t="shared" si="101"/>
        <v/>
      </c>
      <c r="AC290" s="143" t="str">
        <f t="shared" si="102"/>
        <v/>
      </c>
      <c r="AD290" s="143" t="str">
        <f t="shared" si="103"/>
        <v/>
      </c>
      <c r="AE290" s="143" t="str">
        <f t="shared" si="104"/>
        <v/>
      </c>
      <c r="AF290" s="143" t="str">
        <f t="shared" si="105"/>
        <v/>
      </c>
      <c r="AG290" s="143" t="str">
        <f t="shared" si="106"/>
        <v/>
      </c>
      <c r="AH290" s="143" t="str">
        <f>IF(AB290="","",VLOOKUP(AF290,Sheet11!E:F,2,0))</f>
        <v/>
      </c>
      <c r="AI290" s="295" t="str">
        <f>IF(AG290="拼单会员","5年",IF(AB290="","",VLOOKUP(AE290&amp;AH290,Sheet11!$J$3:$K$17,2)))</f>
        <v/>
      </c>
      <c r="AJ290" s="143" t="str">
        <f t="shared" si="107"/>
        <v/>
      </c>
      <c r="AK290" s="296" t="str">
        <f t="shared" si="108"/>
        <v/>
      </c>
      <c r="AL290" s="143" t="str">
        <f t="shared" si="109"/>
        <v/>
      </c>
      <c r="AM290" s="143" t="str">
        <f t="shared" si="110"/>
        <v/>
      </c>
      <c r="AN290" s="143" t="str">
        <f t="shared" si="111"/>
        <v/>
      </c>
      <c r="AO290" s="143" t="str">
        <f t="shared" si="112"/>
        <v/>
      </c>
      <c r="AP290" s="206" t="str">
        <f t="shared" si="113"/>
        <v/>
      </c>
      <c r="AQ290" s="206" t="str">
        <f>IF(SUMIF('7-市场业绩'!F:F,'3-收据记录表'!U290,'7-市场业绩'!I:I)&gt;0,"学习卡","老结算")</f>
        <v>老结算</v>
      </c>
      <c r="AR290" s="206" t="str">
        <f t="shared" si="114"/>
        <v/>
      </c>
      <c r="AS290" s="243" t="e">
        <f t="shared" si="115"/>
        <v>#VALUE!</v>
      </c>
      <c r="AT290" s="243" t="str">
        <f t="shared" si="116"/>
        <v/>
      </c>
      <c r="AU290" s="243" t="str">
        <f t="shared" si="117"/>
        <v/>
      </c>
      <c r="AV290" s="243" t="str">
        <f t="shared" si="118"/>
        <v>无</v>
      </c>
      <c r="AZ290" s="299">
        <v>42552</v>
      </c>
      <c r="BK290" s="118"/>
    </row>
    <row r="291" spans="1:63" ht="15" hidden="1" customHeight="1">
      <c r="A291" s="176"/>
      <c r="B291" s="176"/>
      <c r="C291" s="175"/>
      <c r="D291" s="176"/>
      <c r="E291" s="176"/>
      <c r="F291" s="184"/>
      <c r="G291" s="176"/>
      <c r="H291" s="176"/>
      <c r="I291" s="176"/>
      <c r="J291" s="176"/>
      <c r="K291" s="180"/>
      <c r="L291" s="176"/>
      <c r="M291" s="175"/>
      <c r="N291" s="175"/>
      <c r="O291" s="175"/>
      <c r="P291" s="176"/>
      <c r="Q291" s="175"/>
      <c r="R291" s="176"/>
      <c r="S291" s="176"/>
      <c r="T291" s="176"/>
      <c r="U291" s="291" t="str">
        <f t="shared" si="96"/>
        <v/>
      </c>
      <c r="V291" s="292">
        <f>IF(F291=0,0,SUMIFS('4-咨询师业绩明细表'!K:K,'4-咨询师业绩明细表'!E:E,E291,'4-咨询师业绩明细表'!C:C,B291))</f>
        <v>0</v>
      </c>
      <c r="W291" s="292" t="str">
        <f t="shared" si="97"/>
        <v/>
      </c>
      <c r="X291" s="305"/>
      <c r="Y291" s="323">
        <f t="shared" si="98"/>
        <v>0</v>
      </c>
      <c r="Z291" s="324">
        <f t="shared" si="99"/>
        <v>0</v>
      </c>
      <c r="AA291" s="293">
        <f t="shared" si="100"/>
        <v>0</v>
      </c>
      <c r="AB291" s="294" t="str">
        <f t="shared" si="101"/>
        <v/>
      </c>
      <c r="AC291" s="143" t="str">
        <f t="shared" si="102"/>
        <v/>
      </c>
      <c r="AD291" s="143" t="str">
        <f t="shared" si="103"/>
        <v/>
      </c>
      <c r="AE291" s="143" t="str">
        <f t="shared" si="104"/>
        <v/>
      </c>
      <c r="AF291" s="143" t="str">
        <f t="shared" si="105"/>
        <v/>
      </c>
      <c r="AG291" s="143" t="str">
        <f t="shared" si="106"/>
        <v/>
      </c>
      <c r="AH291" s="143" t="str">
        <f>IF(AB291="","",VLOOKUP(AF291,Sheet11!E:F,2,0))</f>
        <v/>
      </c>
      <c r="AI291" s="295" t="str">
        <f>IF(AG291="拼单会员","5年",IF(AB291="","",VLOOKUP(AE291&amp;AH291,Sheet11!$J$3:$K$17,2)))</f>
        <v/>
      </c>
      <c r="AJ291" s="143" t="str">
        <f t="shared" si="107"/>
        <v/>
      </c>
      <c r="AK291" s="296" t="str">
        <f t="shared" si="108"/>
        <v/>
      </c>
      <c r="AL291" s="143" t="str">
        <f t="shared" si="109"/>
        <v/>
      </c>
      <c r="AM291" s="143" t="str">
        <f t="shared" si="110"/>
        <v/>
      </c>
      <c r="AN291" s="143" t="str">
        <f t="shared" si="111"/>
        <v/>
      </c>
      <c r="AO291" s="143" t="str">
        <f t="shared" si="112"/>
        <v/>
      </c>
      <c r="AP291" s="206" t="str">
        <f t="shared" si="113"/>
        <v/>
      </c>
      <c r="AQ291" s="206" t="str">
        <f>IF(SUMIF('7-市场业绩'!F:F,'3-收据记录表'!U291,'7-市场业绩'!I:I)&gt;0,"学习卡","老结算")</f>
        <v>老结算</v>
      </c>
      <c r="AR291" s="206" t="str">
        <f t="shared" si="114"/>
        <v/>
      </c>
      <c r="AS291" s="243" t="e">
        <f t="shared" si="115"/>
        <v>#VALUE!</v>
      </c>
      <c r="AT291" s="243" t="str">
        <f t="shared" si="116"/>
        <v/>
      </c>
      <c r="AU291" s="243" t="str">
        <f t="shared" si="117"/>
        <v/>
      </c>
      <c r="AV291" s="243" t="str">
        <f t="shared" si="118"/>
        <v>无</v>
      </c>
      <c r="AZ291" s="299">
        <v>42552</v>
      </c>
      <c r="BK291" s="118"/>
    </row>
    <row r="292" spans="1:63" ht="15" hidden="1" customHeight="1">
      <c r="A292" s="176"/>
      <c r="B292" s="176"/>
      <c r="C292" s="175"/>
      <c r="D292" s="176"/>
      <c r="E292" s="176"/>
      <c r="F292" s="184"/>
      <c r="G292" s="176"/>
      <c r="H292" s="176"/>
      <c r="I292" s="176"/>
      <c r="J292" s="176"/>
      <c r="K292" s="180"/>
      <c r="L292" s="176"/>
      <c r="M292" s="175"/>
      <c r="N292" s="175"/>
      <c r="O292" s="175"/>
      <c r="P292" s="176"/>
      <c r="Q292" s="175"/>
      <c r="R292" s="176"/>
      <c r="S292" s="176"/>
      <c r="T292" s="176"/>
      <c r="U292" s="291" t="str">
        <f t="shared" si="96"/>
        <v/>
      </c>
      <c r="V292" s="292">
        <f>IF(F292=0,0,SUMIFS('4-咨询师业绩明细表'!K:K,'4-咨询师业绩明细表'!E:E,E292,'4-咨询师业绩明细表'!C:C,B292))</f>
        <v>0</v>
      </c>
      <c r="W292" s="292" t="str">
        <f t="shared" si="97"/>
        <v/>
      </c>
      <c r="X292" s="305"/>
      <c r="Y292" s="323">
        <f t="shared" si="98"/>
        <v>0</v>
      </c>
      <c r="Z292" s="324">
        <f t="shared" si="99"/>
        <v>0</v>
      </c>
      <c r="AA292" s="293">
        <f t="shared" si="100"/>
        <v>0</v>
      </c>
      <c r="AB292" s="294" t="str">
        <f t="shared" si="101"/>
        <v/>
      </c>
      <c r="AC292" s="143" t="str">
        <f t="shared" si="102"/>
        <v/>
      </c>
      <c r="AD292" s="143" t="str">
        <f t="shared" si="103"/>
        <v/>
      </c>
      <c r="AE292" s="143" t="str">
        <f t="shared" si="104"/>
        <v/>
      </c>
      <c r="AF292" s="143" t="str">
        <f t="shared" si="105"/>
        <v/>
      </c>
      <c r="AG292" s="143" t="str">
        <f t="shared" si="106"/>
        <v/>
      </c>
      <c r="AH292" s="143" t="str">
        <f>IF(AB292="","",VLOOKUP(AF292,Sheet11!E:F,2,0))</f>
        <v/>
      </c>
      <c r="AI292" s="295" t="str">
        <f>IF(AG292="拼单会员","5年",IF(AB292="","",VLOOKUP(AE292&amp;AH292,Sheet11!$J$3:$K$17,2)))</f>
        <v/>
      </c>
      <c r="AJ292" s="143" t="str">
        <f t="shared" si="107"/>
        <v/>
      </c>
      <c r="AK292" s="296" t="str">
        <f t="shared" si="108"/>
        <v/>
      </c>
      <c r="AL292" s="143" t="str">
        <f t="shared" si="109"/>
        <v/>
      </c>
      <c r="AM292" s="143" t="str">
        <f t="shared" si="110"/>
        <v/>
      </c>
      <c r="AN292" s="143" t="str">
        <f t="shared" si="111"/>
        <v/>
      </c>
      <c r="AO292" s="143" t="str">
        <f t="shared" si="112"/>
        <v/>
      </c>
      <c r="AP292" s="206" t="str">
        <f t="shared" si="113"/>
        <v/>
      </c>
      <c r="AQ292" s="206" t="str">
        <f>IF(SUMIF('7-市场业绩'!F:F,'3-收据记录表'!U292,'7-市场业绩'!I:I)&gt;0,"学习卡","老结算")</f>
        <v>老结算</v>
      </c>
      <c r="AR292" s="206" t="str">
        <f t="shared" si="114"/>
        <v/>
      </c>
      <c r="AS292" s="243" t="e">
        <f t="shared" si="115"/>
        <v>#VALUE!</v>
      </c>
      <c r="AT292" s="243" t="str">
        <f t="shared" si="116"/>
        <v/>
      </c>
      <c r="AU292" s="243" t="str">
        <f t="shared" si="117"/>
        <v/>
      </c>
      <c r="AV292" s="243" t="str">
        <f t="shared" si="118"/>
        <v>无</v>
      </c>
      <c r="AZ292" s="299">
        <v>42552</v>
      </c>
      <c r="BK292" s="118"/>
    </row>
    <row r="293" spans="1:63" ht="15" hidden="1" customHeight="1">
      <c r="A293" s="176"/>
      <c r="B293" s="176"/>
      <c r="C293" s="175"/>
      <c r="D293" s="176"/>
      <c r="E293" s="176"/>
      <c r="F293" s="184"/>
      <c r="G293" s="176"/>
      <c r="H293" s="176"/>
      <c r="I293" s="176"/>
      <c r="J293" s="176"/>
      <c r="K293" s="180"/>
      <c r="L293" s="176"/>
      <c r="M293" s="175"/>
      <c r="N293" s="175"/>
      <c r="O293" s="175"/>
      <c r="P293" s="176"/>
      <c r="Q293" s="175"/>
      <c r="R293" s="176"/>
      <c r="S293" s="176"/>
      <c r="T293" s="176"/>
      <c r="U293" s="291" t="str">
        <f t="shared" si="96"/>
        <v/>
      </c>
      <c r="V293" s="292">
        <f>IF(F293=0,0,SUMIFS('4-咨询师业绩明细表'!K:K,'4-咨询师业绩明细表'!E:E,E293,'4-咨询师业绩明细表'!C:C,B293))</f>
        <v>0</v>
      </c>
      <c r="W293" s="292" t="str">
        <f t="shared" si="97"/>
        <v/>
      </c>
      <c r="X293" s="305"/>
      <c r="Y293" s="323">
        <f t="shared" si="98"/>
        <v>0</v>
      </c>
      <c r="Z293" s="324">
        <f t="shared" si="99"/>
        <v>0</v>
      </c>
      <c r="AA293" s="293">
        <f t="shared" si="100"/>
        <v>0</v>
      </c>
      <c r="AB293" s="294" t="str">
        <f t="shared" si="101"/>
        <v/>
      </c>
      <c r="AC293" s="143" t="str">
        <f t="shared" si="102"/>
        <v/>
      </c>
      <c r="AD293" s="143" t="str">
        <f t="shared" si="103"/>
        <v/>
      </c>
      <c r="AE293" s="143" t="str">
        <f t="shared" si="104"/>
        <v/>
      </c>
      <c r="AF293" s="143" t="str">
        <f t="shared" si="105"/>
        <v/>
      </c>
      <c r="AG293" s="143" t="str">
        <f t="shared" si="106"/>
        <v/>
      </c>
      <c r="AH293" s="143" t="str">
        <f>IF(AB293="","",VLOOKUP(AF293,Sheet11!E:F,2,0))</f>
        <v/>
      </c>
      <c r="AI293" s="295" t="str">
        <f>IF(AG293="拼单会员","5年",IF(AB293="","",VLOOKUP(AE293&amp;AH293,Sheet11!$J$3:$K$17,2)))</f>
        <v/>
      </c>
      <c r="AJ293" s="143" t="str">
        <f t="shared" si="107"/>
        <v/>
      </c>
      <c r="AK293" s="296" t="str">
        <f t="shared" si="108"/>
        <v/>
      </c>
      <c r="AL293" s="143" t="str">
        <f t="shared" si="109"/>
        <v/>
      </c>
      <c r="AM293" s="143" t="str">
        <f t="shared" si="110"/>
        <v/>
      </c>
      <c r="AN293" s="143" t="str">
        <f t="shared" si="111"/>
        <v/>
      </c>
      <c r="AO293" s="143" t="str">
        <f t="shared" si="112"/>
        <v/>
      </c>
      <c r="AP293" s="206" t="str">
        <f t="shared" si="113"/>
        <v/>
      </c>
      <c r="AQ293" s="206" t="str">
        <f>IF(SUMIF('7-市场业绩'!F:F,'3-收据记录表'!U293,'7-市场业绩'!I:I)&gt;0,"学习卡","老结算")</f>
        <v>老结算</v>
      </c>
      <c r="AR293" s="206" t="str">
        <f t="shared" si="114"/>
        <v/>
      </c>
      <c r="AS293" s="243" t="e">
        <f t="shared" si="115"/>
        <v>#VALUE!</v>
      </c>
      <c r="AT293" s="243" t="str">
        <f t="shared" si="116"/>
        <v/>
      </c>
      <c r="AU293" s="243" t="str">
        <f t="shared" si="117"/>
        <v/>
      </c>
      <c r="AV293" s="243" t="str">
        <f t="shared" si="118"/>
        <v>无</v>
      </c>
      <c r="AZ293" s="299">
        <v>42552</v>
      </c>
      <c r="BK293" s="118"/>
    </row>
    <row r="294" spans="1:63" ht="15" hidden="1" customHeight="1">
      <c r="A294" s="176"/>
      <c r="B294" s="176"/>
      <c r="C294" s="175"/>
      <c r="D294" s="176"/>
      <c r="E294" s="176"/>
      <c r="F294" s="184"/>
      <c r="G294" s="176"/>
      <c r="H294" s="176"/>
      <c r="I294" s="176"/>
      <c r="J294" s="176"/>
      <c r="K294" s="180"/>
      <c r="L294" s="176"/>
      <c r="M294" s="175"/>
      <c r="N294" s="175"/>
      <c r="O294" s="175"/>
      <c r="P294" s="176"/>
      <c r="Q294" s="175"/>
      <c r="R294" s="176"/>
      <c r="S294" s="176"/>
      <c r="T294" s="176"/>
      <c r="U294" s="291" t="str">
        <f t="shared" si="96"/>
        <v/>
      </c>
      <c r="V294" s="292">
        <f>IF(F294=0,0,SUMIFS('4-咨询师业绩明细表'!K:K,'4-咨询师业绩明细表'!E:E,E294,'4-咨询师业绩明细表'!C:C,B294))</f>
        <v>0</v>
      </c>
      <c r="W294" s="292" t="str">
        <f t="shared" si="97"/>
        <v/>
      </c>
      <c r="X294" s="305"/>
      <c r="Y294" s="323">
        <f t="shared" si="98"/>
        <v>0</v>
      </c>
      <c r="Z294" s="324">
        <f t="shared" si="99"/>
        <v>0</v>
      </c>
      <c r="AA294" s="293">
        <f t="shared" si="100"/>
        <v>0</v>
      </c>
      <c r="AB294" s="294" t="str">
        <f t="shared" si="101"/>
        <v/>
      </c>
      <c r="AC294" s="143" t="str">
        <f t="shared" si="102"/>
        <v/>
      </c>
      <c r="AD294" s="143" t="str">
        <f t="shared" si="103"/>
        <v/>
      </c>
      <c r="AE294" s="143" t="str">
        <f t="shared" si="104"/>
        <v/>
      </c>
      <c r="AF294" s="143" t="str">
        <f t="shared" si="105"/>
        <v/>
      </c>
      <c r="AG294" s="143" t="str">
        <f t="shared" si="106"/>
        <v/>
      </c>
      <c r="AH294" s="143" t="str">
        <f>IF(AB294="","",VLOOKUP(AF294,Sheet11!E:F,2,0))</f>
        <v/>
      </c>
      <c r="AI294" s="295" t="str">
        <f>IF(AG294="拼单会员","5年",IF(AB294="","",VLOOKUP(AE294&amp;AH294,Sheet11!$J$3:$K$17,2)))</f>
        <v/>
      </c>
      <c r="AJ294" s="143" t="str">
        <f t="shared" si="107"/>
        <v/>
      </c>
      <c r="AK294" s="296" t="str">
        <f t="shared" si="108"/>
        <v/>
      </c>
      <c r="AL294" s="143" t="str">
        <f t="shared" si="109"/>
        <v/>
      </c>
      <c r="AM294" s="143" t="str">
        <f t="shared" si="110"/>
        <v/>
      </c>
      <c r="AN294" s="143" t="str">
        <f t="shared" si="111"/>
        <v/>
      </c>
      <c r="AO294" s="143" t="str">
        <f t="shared" si="112"/>
        <v/>
      </c>
      <c r="AP294" s="206" t="str">
        <f t="shared" si="113"/>
        <v/>
      </c>
      <c r="AQ294" s="206" t="str">
        <f>IF(SUMIF('7-市场业绩'!F:F,'3-收据记录表'!U294,'7-市场业绩'!I:I)&gt;0,"学习卡","老结算")</f>
        <v>老结算</v>
      </c>
      <c r="AR294" s="206" t="str">
        <f t="shared" si="114"/>
        <v/>
      </c>
      <c r="AS294" s="243" t="e">
        <f t="shared" si="115"/>
        <v>#VALUE!</v>
      </c>
      <c r="AT294" s="243" t="str">
        <f t="shared" si="116"/>
        <v/>
      </c>
      <c r="AU294" s="243" t="str">
        <f t="shared" si="117"/>
        <v/>
      </c>
      <c r="AV294" s="243" t="str">
        <f t="shared" si="118"/>
        <v>无</v>
      </c>
      <c r="AZ294" s="299">
        <v>42552</v>
      </c>
    </row>
    <row r="295" spans="1:63" ht="15" hidden="1" customHeight="1">
      <c r="A295" s="176"/>
      <c r="B295" s="176"/>
      <c r="C295" s="175"/>
      <c r="D295" s="176"/>
      <c r="E295" s="176"/>
      <c r="F295" s="184"/>
      <c r="G295" s="176"/>
      <c r="H295" s="176"/>
      <c r="I295" s="176"/>
      <c r="J295" s="176"/>
      <c r="K295" s="180"/>
      <c r="L295" s="176"/>
      <c r="M295" s="175"/>
      <c r="N295" s="175"/>
      <c r="O295" s="175"/>
      <c r="P295" s="176"/>
      <c r="Q295" s="175"/>
      <c r="R295" s="176"/>
      <c r="S295" s="176"/>
      <c r="T295" s="176"/>
      <c r="U295" s="291" t="str">
        <f t="shared" si="96"/>
        <v/>
      </c>
      <c r="V295" s="292">
        <f>IF(F295=0,0,SUMIFS('4-咨询师业绩明细表'!K:K,'4-咨询师业绩明细表'!E:E,E295,'4-咨询师业绩明细表'!C:C,B295))</f>
        <v>0</v>
      </c>
      <c r="W295" s="292" t="str">
        <f t="shared" si="97"/>
        <v/>
      </c>
      <c r="X295" s="305"/>
      <c r="Y295" s="323">
        <f t="shared" si="98"/>
        <v>0</v>
      </c>
      <c r="Z295" s="324">
        <f t="shared" si="99"/>
        <v>0</v>
      </c>
      <c r="AA295" s="293">
        <f t="shared" si="100"/>
        <v>0</v>
      </c>
      <c r="AB295" s="294" t="str">
        <f t="shared" si="101"/>
        <v/>
      </c>
      <c r="AC295" s="143" t="str">
        <f t="shared" si="102"/>
        <v/>
      </c>
      <c r="AD295" s="143" t="str">
        <f t="shared" si="103"/>
        <v/>
      </c>
      <c r="AE295" s="143" t="str">
        <f t="shared" si="104"/>
        <v/>
      </c>
      <c r="AF295" s="143" t="str">
        <f t="shared" si="105"/>
        <v/>
      </c>
      <c r="AG295" s="143" t="str">
        <f t="shared" si="106"/>
        <v/>
      </c>
      <c r="AH295" s="143" t="str">
        <f>IF(AB295="","",VLOOKUP(AF295,Sheet11!E:F,2,0))</f>
        <v/>
      </c>
      <c r="AI295" s="295" t="str">
        <f>IF(AG295="拼单会员","5年",IF(AB295="","",VLOOKUP(AE295&amp;AH295,Sheet11!$J$3:$K$17,2)))</f>
        <v/>
      </c>
      <c r="AJ295" s="143" t="str">
        <f t="shared" si="107"/>
        <v/>
      </c>
      <c r="AK295" s="296" t="str">
        <f t="shared" si="108"/>
        <v/>
      </c>
      <c r="AL295" s="143" t="str">
        <f t="shared" si="109"/>
        <v/>
      </c>
      <c r="AM295" s="143" t="str">
        <f t="shared" si="110"/>
        <v/>
      </c>
      <c r="AN295" s="143" t="str">
        <f t="shared" si="111"/>
        <v/>
      </c>
      <c r="AO295" s="143" t="str">
        <f t="shared" si="112"/>
        <v/>
      </c>
      <c r="AP295" s="206" t="str">
        <f t="shared" si="113"/>
        <v/>
      </c>
      <c r="AQ295" s="206" t="str">
        <f>IF(SUMIF('7-市场业绩'!F:F,'3-收据记录表'!U295,'7-市场业绩'!I:I)&gt;0,"学习卡","老结算")</f>
        <v>老结算</v>
      </c>
      <c r="AR295" s="206" t="str">
        <f t="shared" si="114"/>
        <v/>
      </c>
      <c r="AS295" s="243" t="e">
        <f t="shared" si="115"/>
        <v>#VALUE!</v>
      </c>
      <c r="AT295" s="243" t="str">
        <f t="shared" si="116"/>
        <v/>
      </c>
      <c r="AU295" s="243" t="str">
        <f t="shared" si="117"/>
        <v/>
      </c>
      <c r="AV295" s="243" t="str">
        <f t="shared" si="118"/>
        <v>无</v>
      </c>
      <c r="AZ295" s="299">
        <v>42552</v>
      </c>
    </row>
    <row r="296" spans="1:63" ht="15" hidden="1" customHeight="1">
      <c r="A296" s="176"/>
      <c r="B296" s="176"/>
      <c r="C296" s="175"/>
      <c r="D296" s="176"/>
      <c r="E296" s="176"/>
      <c r="F296" s="184"/>
      <c r="G296" s="176"/>
      <c r="H296" s="176"/>
      <c r="I296" s="176"/>
      <c r="J296" s="176"/>
      <c r="K296" s="180"/>
      <c r="L296" s="176"/>
      <c r="M296" s="175"/>
      <c r="N296" s="175"/>
      <c r="O296" s="175"/>
      <c r="P296" s="176"/>
      <c r="Q296" s="175"/>
      <c r="R296" s="176"/>
      <c r="S296" s="176"/>
      <c r="T296" s="176"/>
      <c r="U296" s="291" t="str">
        <f t="shared" si="96"/>
        <v/>
      </c>
      <c r="V296" s="292">
        <f>IF(F296=0,0,SUMIFS('4-咨询师业绩明细表'!K:K,'4-咨询师业绩明细表'!E:E,E296,'4-咨询师业绩明细表'!C:C,B296))</f>
        <v>0</v>
      </c>
      <c r="W296" s="292" t="str">
        <f t="shared" si="97"/>
        <v/>
      </c>
      <c r="X296" s="305"/>
      <c r="Y296" s="323">
        <f t="shared" si="98"/>
        <v>0</v>
      </c>
      <c r="Z296" s="324">
        <f t="shared" si="99"/>
        <v>0</v>
      </c>
      <c r="AA296" s="293">
        <f t="shared" si="100"/>
        <v>0</v>
      </c>
      <c r="AB296" s="294" t="str">
        <f t="shared" si="101"/>
        <v/>
      </c>
      <c r="AC296" s="143" t="str">
        <f t="shared" si="102"/>
        <v/>
      </c>
      <c r="AD296" s="143" t="str">
        <f t="shared" si="103"/>
        <v/>
      </c>
      <c r="AE296" s="143" t="str">
        <f t="shared" si="104"/>
        <v/>
      </c>
      <c r="AF296" s="143" t="str">
        <f t="shared" si="105"/>
        <v/>
      </c>
      <c r="AG296" s="143" t="str">
        <f t="shared" si="106"/>
        <v/>
      </c>
      <c r="AH296" s="143" t="str">
        <f>IF(AB296="","",VLOOKUP(AF296,Sheet11!E:F,2,0))</f>
        <v/>
      </c>
      <c r="AI296" s="295" t="str">
        <f>IF(AG296="拼单会员","5年",IF(AB296="","",VLOOKUP(AE296&amp;AH296,Sheet11!$J$3:$K$17,2)))</f>
        <v/>
      </c>
      <c r="AJ296" s="143" t="str">
        <f t="shared" si="107"/>
        <v/>
      </c>
      <c r="AK296" s="296" t="str">
        <f t="shared" si="108"/>
        <v/>
      </c>
      <c r="AL296" s="143" t="str">
        <f t="shared" si="109"/>
        <v/>
      </c>
      <c r="AM296" s="143" t="str">
        <f t="shared" si="110"/>
        <v/>
      </c>
      <c r="AN296" s="143" t="str">
        <f t="shared" si="111"/>
        <v/>
      </c>
      <c r="AO296" s="143" t="str">
        <f t="shared" si="112"/>
        <v/>
      </c>
      <c r="AP296" s="206" t="str">
        <f t="shared" si="113"/>
        <v/>
      </c>
      <c r="AQ296" s="206" t="str">
        <f>IF(SUMIF('7-市场业绩'!F:F,'3-收据记录表'!U296,'7-市场业绩'!I:I)&gt;0,"学习卡","老结算")</f>
        <v>老结算</v>
      </c>
      <c r="AR296" s="206" t="str">
        <f t="shared" si="114"/>
        <v/>
      </c>
      <c r="AS296" s="243" t="e">
        <f t="shared" si="115"/>
        <v>#VALUE!</v>
      </c>
      <c r="AT296" s="243" t="str">
        <f t="shared" si="116"/>
        <v/>
      </c>
      <c r="AU296" s="243" t="str">
        <f t="shared" si="117"/>
        <v/>
      </c>
      <c r="AV296" s="243" t="str">
        <f t="shared" si="118"/>
        <v>无</v>
      </c>
      <c r="AZ296" s="299">
        <v>42552</v>
      </c>
    </row>
    <row r="297" spans="1:63" ht="15" hidden="1" customHeight="1">
      <c r="A297" s="176"/>
      <c r="B297" s="176"/>
      <c r="C297" s="175"/>
      <c r="D297" s="176"/>
      <c r="E297" s="176"/>
      <c r="F297" s="184"/>
      <c r="G297" s="176"/>
      <c r="H297" s="176"/>
      <c r="I297" s="176"/>
      <c r="J297" s="176"/>
      <c r="K297" s="180"/>
      <c r="L297" s="176"/>
      <c r="M297" s="175"/>
      <c r="N297" s="175"/>
      <c r="O297" s="175"/>
      <c r="P297" s="176"/>
      <c r="Q297" s="175"/>
      <c r="R297" s="176"/>
      <c r="S297" s="176"/>
      <c r="T297" s="176"/>
      <c r="U297" s="291" t="str">
        <f t="shared" si="96"/>
        <v/>
      </c>
      <c r="V297" s="292">
        <f>IF(F297=0,0,SUMIFS('4-咨询师业绩明细表'!K:K,'4-咨询师业绩明细表'!E:E,E297,'4-咨询师业绩明细表'!C:C,B297))</f>
        <v>0</v>
      </c>
      <c r="W297" s="292" t="str">
        <f t="shared" si="97"/>
        <v/>
      </c>
      <c r="X297" s="305"/>
      <c r="Y297" s="323">
        <f t="shared" si="98"/>
        <v>0</v>
      </c>
      <c r="Z297" s="324">
        <f t="shared" si="99"/>
        <v>0</v>
      </c>
      <c r="AA297" s="293">
        <f t="shared" si="100"/>
        <v>0</v>
      </c>
      <c r="AB297" s="294" t="str">
        <f t="shared" si="101"/>
        <v/>
      </c>
      <c r="AC297" s="143" t="str">
        <f t="shared" si="102"/>
        <v/>
      </c>
      <c r="AD297" s="143" t="str">
        <f t="shared" si="103"/>
        <v/>
      </c>
      <c r="AE297" s="143" t="str">
        <f t="shared" si="104"/>
        <v/>
      </c>
      <c r="AF297" s="143" t="str">
        <f t="shared" si="105"/>
        <v/>
      </c>
      <c r="AG297" s="143" t="str">
        <f t="shared" si="106"/>
        <v/>
      </c>
      <c r="AH297" s="143" t="str">
        <f>IF(AB297="","",VLOOKUP(AF297,Sheet11!E:F,2,0))</f>
        <v/>
      </c>
      <c r="AI297" s="295" t="str">
        <f>IF(AG297="拼单会员","5年",IF(AB297="","",VLOOKUP(AE297&amp;AH297,Sheet11!$J$3:$K$17,2)))</f>
        <v/>
      </c>
      <c r="AJ297" s="143" t="str">
        <f t="shared" si="107"/>
        <v/>
      </c>
      <c r="AK297" s="296" t="str">
        <f t="shared" si="108"/>
        <v/>
      </c>
      <c r="AL297" s="143" t="str">
        <f t="shared" si="109"/>
        <v/>
      </c>
      <c r="AM297" s="143" t="str">
        <f t="shared" si="110"/>
        <v/>
      </c>
      <c r="AN297" s="143" t="str">
        <f t="shared" si="111"/>
        <v/>
      </c>
      <c r="AO297" s="143" t="str">
        <f t="shared" si="112"/>
        <v/>
      </c>
      <c r="AP297" s="206" t="str">
        <f t="shared" si="113"/>
        <v/>
      </c>
      <c r="AQ297" s="206" t="str">
        <f>IF(SUMIF('7-市场业绩'!F:F,'3-收据记录表'!U297,'7-市场业绩'!I:I)&gt;0,"学习卡","老结算")</f>
        <v>老结算</v>
      </c>
      <c r="AR297" s="206" t="str">
        <f t="shared" si="114"/>
        <v/>
      </c>
      <c r="AS297" s="243" t="e">
        <f t="shared" si="115"/>
        <v>#VALUE!</v>
      </c>
      <c r="AT297" s="243" t="str">
        <f t="shared" si="116"/>
        <v/>
      </c>
      <c r="AU297" s="243" t="str">
        <f t="shared" si="117"/>
        <v/>
      </c>
      <c r="AV297" s="243" t="str">
        <f t="shared" si="118"/>
        <v>无</v>
      </c>
      <c r="AZ297" s="299">
        <v>42552</v>
      </c>
    </row>
    <row r="298" spans="1:63" ht="15" hidden="1" customHeight="1">
      <c r="A298" s="176"/>
      <c r="B298" s="176"/>
      <c r="C298" s="175"/>
      <c r="D298" s="176"/>
      <c r="E298" s="176"/>
      <c r="F298" s="184"/>
      <c r="G298" s="176"/>
      <c r="H298" s="176"/>
      <c r="I298" s="176"/>
      <c r="J298" s="176"/>
      <c r="K298" s="180"/>
      <c r="L298" s="176"/>
      <c r="M298" s="175"/>
      <c r="N298" s="175"/>
      <c r="O298" s="175"/>
      <c r="P298" s="176"/>
      <c r="Q298" s="175"/>
      <c r="R298" s="176"/>
      <c r="S298" s="176"/>
      <c r="T298" s="176"/>
      <c r="U298" s="291" t="str">
        <f t="shared" si="96"/>
        <v/>
      </c>
      <c r="V298" s="292">
        <f>IF(F298=0,0,SUMIFS('4-咨询师业绩明细表'!K:K,'4-咨询师业绩明细表'!E:E,E298,'4-咨询师业绩明细表'!C:C,B298))</f>
        <v>0</v>
      </c>
      <c r="W298" s="292" t="str">
        <f t="shared" si="97"/>
        <v/>
      </c>
      <c r="X298" s="305"/>
      <c r="Y298" s="323">
        <f t="shared" si="98"/>
        <v>0</v>
      </c>
      <c r="Z298" s="324">
        <f t="shared" si="99"/>
        <v>0</v>
      </c>
      <c r="AA298" s="293">
        <f t="shared" si="100"/>
        <v>0</v>
      </c>
      <c r="AB298" s="294" t="str">
        <f t="shared" si="101"/>
        <v/>
      </c>
      <c r="AC298" s="143" t="str">
        <f t="shared" si="102"/>
        <v/>
      </c>
      <c r="AD298" s="143" t="str">
        <f t="shared" si="103"/>
        <v/>
      </c>
      <c r="AE298" s="143" t="str">
        <f t="shared" si="104"/>
        <v/>
      </c>
      <c r="AF298" s="143" t="str">
        <f t="shared" si="105"/>
        <v/>
      </c>
      <c r="AG298" s="143" t="str">
        <f t="shared" si="106"/>
        <v/>
      </c>
      <c r="AH298" s="143" t="str">
        <f>IF(AB298="","",VLOOKUP(AF298,Sheet11!E:F,2,0))</f>
        <v/>
      </c>
      <c r="AI298" s="295" t="str">
        <f>IF(AG298="拼单会员","5年",IF(AB298="","",VLOOKUP(AE298&amp;AH298,Sheet11!$J$3:$K$17,2)))</f>
        <v/>
      </c>
      <c r="AJ298" s="143" t="str">
        <f t="shared" si="107"/>
        <v/>
      </c>
      <c r="AK298" s="296" t="str">
        <f t="shared" si="108"/>
        <v/>
      </c>
      <c r="AL298" s="143" t="str">
        <f t="shared" si="109"/>
        <v/>
      </c>
      <c r="AM298" s="143" t="str">
        <f t="shared" si="110"/>
        <v/>
      </c>
      <c r="AN298" s="143" t="str">
        <f t="shared" si="111"/>
        <v/>
      </c>
      <c r="AO298" s="143" t="str">
        <f t="shared" si="112"/>
        <v/>
      </c>
      <c r="AP298" s="206" t="str">
        <f t="shared" si="113"/>
        <v/>
      </c>
      <c r="AQ298" s="206" t="str">
        <f>IF(SUMIF('7-市场业绩'!F:F,'3-收据记录表'!U298,'7-市场业绩'!I:I)&gt;0,"学习卡","老结算")</f>
        <v>老结算</v>
      </c>
      <c r="AR298" s="206" t="str">
        <f t="shared" si="114"/>
        <v/>
      </c>
      <c r="AS298" s="243" t="e">
        <f t="shared" si="115"/>
        <v>#VALUE!</v>
      </c>
      <c r="AT298" s="243" t="str">
        <f t="shared" si="116"/>
        <v/>
      </c>
      <c r="AU298" s="243" t="str">
        <f t="shared" si="117"/>
        <v/>
      </c>
      <c r="AV298" s="243" t="str">
        <f t="shared" si="118"/>
        <v>无</v>
      </c>
      <c r="AZ298" s="299">
        <v>42552</v>
      </c>
    </row>
    <row r="299" spans="1:63" ht="15" hidden="1" customHeight="1">
      <c r="A299" s="176"/>
      <c r="B299" s="176"/>
      <c r="C299" s="175"/>
      <c r="D299" s="176"/>
      <c r="E299" s="176"/>
      <c r="F299" s="184"/>
      <c r="G299" s="176"/>
      <c r="H299" s="176"/>
      <c r="I299" s="176"/>
      <c r="J299" s="176"/>
      <c r="K299" s="180"/>
      <c r="L299" s="176"/>
      <c r="M299" s="175"/>
      <c r="N299" s="175"/>
      <c r="O299" s="175"/>
      <c r="P299" s="176"/>
      <c r="Q299" s="175"/>
      <c r="R299" s="176"/>
      <c r="S299" s="176"/>
      <c r="T299" s="176"/>
      <c r="U299" s="291" t="str">
        <f t="shared" si="96"/>
        <v/>
      </c>
      <c r="V299" s="292">
        <f>IF(F299=0,0,SUMIFS('4-咨询师业绩明细表'!K:K,'4-咨询师业绩明细表'!E:E,E299,'4-咨询师业绩明细表'!C:C,B299))</f>
        <v>0</v>
      </c>
      <c r="W299" s="292" t="str">
        <f t="shared" si="97"/>
        <v/>
      </c>
      <c r="X299" s="305"/>
      <c r="Y299" s="323">
        <f t="shared" si="98"/>
        <v>0</v>
      </c>
      <c r="Z299" s="324">
        <f t="shared" si="99"/>
        <v>0</v>
      </c>
      <c r="AA299" s="293">
        <f t="shared" si="100"/>
        <v>0</v>
      </c>
      <c r="AB299" s="294" t="str">
        <f t="shared" si="101"/>
        <v/>
      </c>
      <c r="AC299" s="143" t="str">
        <f t="shared" si="102"/>
        <v/>
      </c>
      <c r="AD299" s="143" t="str">
        <f t="shared" si="103"/>
        <v/>
      </c>
      <c r="AE299" s="143" t="str">
        <f t="shared" si="104"/>
        <v/>
      </c>
      <c r="AF299" s="143" t="str">
        <f t="shared" si="105"/>
        <v/>
      </c>
      <c r="AG299" s="143" t="str">
        <f t="shared" si="106"/>
        <v/>
      </c>
      <c r="AH299" s="143" t="str">
        <f>IF(AB299="","",VLOOKUP(AF299,Sheet11!E:F,2,0))</f>
        <v/>
      </c>
      <c r="AI299" s="295" t="str">
        <f>IF(AG299="拼单会员","5年",IF(AB299="","",VLOOKUP(AE299&amp;AH299,Sheet11!$J$3:$K$17,2)))</f>
        <v/>
      </c>
      <c r="AJ299" s="143" t="str">
        <f t="shared" si="107"/>
        <v/>
      </c>
      <c r="AK299" s="296" t="str">
        <f t="shared" si="108"/>
        <v/>
      </c>
      <c r="AL299" s="143" t="str">
        <f t="shared" si="109"/>
        <v/>
      </c>
      <c r="AM299" s="143" t="str">
        <f t="shared" si="110"/>
        <v/>
      </c>
      <c r="AN299" s="143" t="str">
        <f t="shared" si="111"/>
        <v/>
      </c>
      <c r="AO299" s="143" t="str">
        <f t="shared" si="112"/>
        <v/>
      </c>
      <c r="AP299" s="206" t="str">
        <f t="shared" si="113"/>
        <v/>
      </c>
      <c r="AQ299" s="206" t="str">
        <f>IF(SUMIF('7-市场业绩'!F:F,'3-收据记录表'!U299,'7-市场业绩'!I:I)&gt;0,"学习卡","老结算")</f>
        <v>老结算</v>
      </c>
      <c r="AR299" s="206" t="str">
        <f t="shared" si="114"/>
        <v/>
      </c>
      <c r="AS299" s="243" t="e">
        <f t="shared" si="115"/>
        <v>#VALUE!</v>
      </c>
      <c r="AT299" s="243" t="str">
        <f t="shared" si="116"/>
        <v/>
      </c>
      <c r="AU299" s="243" t="str">
        <f t="shared" si="117"/>
        <v/>
      </c>
      <c r="AV299" s="243" t="str">
        <f t="shared" si="118"/>
        <v>无</v>
      </c>
      <c r="AZ299" s="299">
        <v>42552</v>
      </c>
    </row>
    <row r="300" spans="1:63" ht="15" hidden="1" customHeight="1">
      <c r="A300" s="176"/>
      <c r="B300" s="176"/>
      <c r="C300" s="175"/>
      <c r="D300" s="176"/>
      <c r="E300" s="176"/>
      <c r="F300" s="184"/>
      <c r="G300" s="176"/>
      <c r="H300" s="176"/>
      <c r="I300" s="176"/>
      <c r="J300" s="176"/>
      <c r="K300" s="180"/>
      <c r="L300" s="176"/>
      <c r="M300" s="175"/>
      <c r="N300" s="175"/>
      <c r="O300" s="175"/>
      <c r="P300" s="176"/>
      <c r="Q300" s="175"/>
      <c r="R300" s="176"/>
      <c r="S300" s="176"/>
      <c r="T300" s="176"/>
      <c r="U300" s="291" t="str">
        <f t="shared" si="96"/>
        <v/>
      </c>
      <c r="V300" s="292">
        <f>IF(F300=0,0,SUMIFS('4-咨询师业绩明细表'!K:K,'4-咨询师业绩明细表'!E:E,E300,'4-咨询师业绩明细表'!C:C,B300))</f>
        <v>0</v>
      </c>
      <c r="W300" s="292" t="str">
        <f t="shared" si="97"/>
        <v/>
      </c>
      <c r="X300" s="305"/>
      <c r="Y300" s="323">
        <f t="shared" si="98"/>
        <v>0</v>
      </c>
      <c r="Z300" s="324">
        <f t="shared" si="99"/>
        <v>0</v>
      </c>
      <c r="AA300" s="293">
        <f t="shared" si="100"/>
        <v>0</v>
      </c>
      <c r="AB300" s="294" t="str">
        <f t="shared" si="101"/>
        <v/>
      </c>
      <c r="AC300" s="143" t="str">
        <f t="shared" si="102"/>
        <v/>
      </c>
      <c r="AD300" s="143" t="str">
        <f t="shared" si="103"/>
        <v/>
      </c>
      <c r="AE300" s="143" t="str">
        <f t="shared" si="104"/>
        <v/>
      </c>
      <c r="AF300" s="143" t="str">
        <f t="shared" si="105"/>
        <v/>
      </c>
      <c r="AG300" s="143" t="str">
        <f t="shared" si="106"/>
        <v/>
      </c>
      <c r="AH300" s="143" t="str">
        <f>IF(AB300="","",VLOOKUP(AF300,Sheet11!E:F,2,0))</f>
        <v/>
      </c>
      <c r="AI300" s="295" t="str">
        <f>IF(AG300="拼单会员","5年",IF(AB300="","",VLOOKUP(AE300&amp;AH300,Sheet11!$J$3:$K$17,2)))</f>
        <v/>
      </c>
      <c r="AJ300" s="143" t="str">
        <f t="shared" si="107"/>
        <v/>
      </c>
      <c r="AK300" s="296" t="str">
        <f t="shared" si="108"/>
        <v/>
      </c>
      <c r="AL300" s="143" t="str">
        <f t="shared" si="109"/>
        <v/>
      </c>
      <c r="AM300" s="143" t="str">
        <f t="shared" si="110"/>
        <v/>
      </c>
      <c r="AN300" s="143" t="str">
        <f t="shared" si="111"/>
        <v/>
      </c>
      <c r="AO300" s="143" t="str">
        <f t="shared" si="112"/>
        <v/>
      </c>
      <c r="AP300" s="206" t="str">
        <f t="shared" si="113"/>
        <v/>
      </c>
      <c r="AQ300" s="206" t="str">
        <f>IF(SUMIF('7-市场业绩'!F:F,'3-收据记录表'!U300,'7-市场业绩'!I:I)&gt;0,"学习卡","老结算")</f>
        <v>老结算</v>
      </c>
      <c r="AR300" s="206" t="str">
        <f t="shared" si="114"/>
        <v/>
      </c>
      <c r="AS300" s="243" t="e">
        <f t="shared" si="115"/>
        <v>#VALUE!</v>
      </c>
      <c r="AT300" s="243" t="str">
        <f t="shared" si="116"/>
        <v/>
      </c>
      <c r="AU300" s="243" t="str">
        <f t="shared" si="117"/>
        <v/>
      </c>
      <c r="AV300" s="243" t="str">
        <f t="shared" si="118"/>
        <v>无</v>
      </c>
      <c r="AZ300" s="299">
        <v>42552</v>
      </c>
    </row>
    <row r="301" spans="1:63" ht="15" hidden="1" customHeight="1">
      <c r="A301" s="176"/>
      <c r="B301" s="176"/>
      <c r="C301" s="175"/>
      <c r="D301" s="176"/>
      <c r="E301" s="176"/>
      <c r="F301" s="184"/>
      <c r="G301" s="176"/>
      <c r="H301" s="176"/>
      <c r="I301" s="176"/>
      <c r="J301" s="176"/>
      <c r="K301" s="180"/>
      <c r="L301" s="176"/>
      <c r="M301" s="175"/>
      <c r="N301" s="175"/>
      <c r="O301" s="175"/>
      <c r="P301" s="176"/>
      <c r="Q301" s="175"/>
      <c r="R301" s="176"/>
      <c r="S301" s="176"/>
      <c r="T301" s="176"/>
      <c r="U301" s="291" t="str">
        <f t="shared" si="96"/>
        <v/>
      </c>
      <c r="V301" s="292">
        <f>IF(F301=0,0,SUMIFS('4-咨询师业绩明细表'!K:K,'4-咨询师业绩明细表'!E:E,E301,'4-咨询师业绩明细表'!C:C,B301))</f>
        <v>0</v>
      </c>
      <c r="W301" s="292" t="str">
        <f t="shared" si="97"/>
        <v/>
      </c>
      <c r="X301" s="305"/>
      <c r="Y301" s="323">
        <f t="shared" si="98"/>
        <v>0</v>
      </c>
      <c r="Z301" s="324">
        <f t="shared" si="99"/>
        <v>0</v>
      </c>
      <c r="AA301" s="293">
        <f t="shared" si="100"/>
        <v>0</v>
      </c>
      <c r="AB301" s="294" t="str">
        <f t="shared" si="101"/>
        <v/>
      </c>
      <c r="AC301" s="143" t="str">
        <f t="shared" si="102"/>
        <v/>
      </c>
      <c r="AD301" s="143" t="str">
        <f t="shared" si="103"/>
        <v/>
      </c>
      <c r="AE301" s="143" t="str">
        <f t="shared" si="104"/>
        <v/>
      </c>
      <c r="AF301" s="143" t="str">
        <f t="shared" si="105"/>
        <v/>
      </c>
      <c r="AG301" s="143" t="str">
        <f t="shared" si="106"/>
        <v/>
      </c>
      <c r="AH301" s="143" t="str">
        <f>IF(AB301="","",VLOOKUP(AF301,Sheet11!E:F,2,0))</f>
        <v/>
      </c>
      <c r="AI301" s="295" t="str">
        <f>IF(AG301="拼单会员","5年",IF(AB301="","",VLOOKUP(AE301&amp;AH301,Sheet11!$J$3:$K$17,2)))</f>
        <v/>
      </c>
      <c r="AJ301" s="143" t="str">
        <f t="shared" si="107"/>
        <v/>
      </c>
      <c r="AK301" s="296" t="str">
        <f t="shared" si="108"/>
        <v/>
      </c>
      <c r="AL301" s="143" t="str">
        <f t="shared" si="109"/>
        <v/>
      </c>
      <c r="AM301" s="143" t="str">
        <f t="shared" si="110"/>
        <v/>
      </c>
      <c r="AN301" s="143" t="str">
        <f t="shared" si="111"/>
        <v/>
      </c>
      <c r="AO301" s="143" t="str">
        <f t="shared" si="112"/>
        <v/>
      </c>
      <c r="AP301" s="206" t="str">
        <f t="shared" si="113"/>
        <v/>
      </c>
      <c r="AQ301" s="206" t="str">
        <f>IF(SUMIF('7-市场业绩'!F:F,'3-收据记录表'!U301,'7-市场业绩'!I:I)&gt;0,"学习卡","老结算")</f>
        <v>老结算</v>
      </c>
      <c r="AR301" s="206" t="str">
        <f t="shared" si="114"/>
        <v/>
      </c>
      <c r="AS301" s="243" t="e">
        <f t="shared" si="115"/>
        <v>#VALUE!</v>
      </c>
      <c r="AT301" s="243" t="str">
        <f t="shared" si="116"/>
        <v/>
      </c>
      <c r="AU301" s="243" t="str">
        <f t="shared" si="117"/>
        <v/>
      </c>
      <c r="AV301" s="243" t="str">
        <f t="shared" si="118"/>
        <v>无</v>
      </c>
      <c r="AZ301" s="299">
        <v>42552</v>
      </c>
    </row>
    <row r="302" spans="1:63" ht="15" hidden="1" customHeight="1">
      <c r="A302" s="176"/>
      <c r="B302" s="176"/>
      <c r="C302" s="175"/>
      <c r="D302" s="176"/>
      <c r="E302" s="176"/>
      <c r="F302" s="184"/>
      <c r="G302" s="176"/>
      <c r="H302" s="176"/>
      <c r="I302" s="176"/>
      <c r="J302" s="176"/>
      <c r="K302" s="180"/>
      <c r="L302" s="176"/>
      <c r="M302" s="175"/>
      <c r="N302" s="175"/>
      <c r="O302" s="175"/>
      <c r="P302" s="176"/>
      <c r="Q302" s="175"/>
      <c r="R302" s="176"/>
      <c r="S302" s="176"/>
      <c r="T302" s="176"/>
      <c r="U302" s="291" t="str">
        <f t="shared" si="96"/>
        <v/>
      </c>
      <c r="V302" s="292">
        <f>IF(F302=0,0,SUMIFS('4-咨询师业绩明细表'!K:K,'4-咨询师业绩明细表'!E:E,E302,'4-咨询师业绩明细表'!C:C,B302))</f>
        <v>0</v>
      </c>
      <c r="W302" s="292" t="str">
        <f t="shared" si="97"/>
        <v/>
      </c>
      <c r="X302" s="305"/>
      <c r="Y302" s="323">
        <f t="shared" si="98"/>
        <v>0</v>
      </c>
      <c r="Z302" s="324">
        <f t="shared" si="99"/>
        <v>0</v>
      </c>
      <c r="AA302" s="293">
        <f t="shared" si="100"/>
        <v>0</v>
      </c>
      <c r="AB302" s="294" t="str">
        <f t="shared" si="101"/>
        <v/>
      </c>
      <c r="AC302" s="143" t="str">
        <f t="shared" si="102"/>
        <v/>
      </c>
      <c r="AD302" s="143" t="str">
        <f t="shared" si="103"/>
        <v/>
      </c>
      <c r="AE302" s="143" t="str">
        <f t="shared" si="104"/>
        <v/>
      </c>
      <c r="AF302" s="143" t="str">
        <f t="shared" si="105"/>
        <v/>
      </c>
      <c r="AG302" s="143" t="str">
        <f t="shared" si="106"/>
        <v/>
      </c>
      <c r="AH302" s="143" t="str">
        <f>IF(AB302="","",VLOOKUP(AF302,Sheet11!E:F,2,0))</f>
        <v/>
      </c>
      <c r="AI302" s="295" t="str">
        <f>IF(AG302="拼单会员","5年",IF(AB302="","",VLOOKUP(AE302&amp;AH302,Sheet11!$J$3:$K$17,2)))</f>
        <v/>
      </c>
      <c r="AJ302" s="143" t="str">
        <f t="shared" si="107"/>
        <v/>
      </c>
      <c r="AK302" s="296" t="str">
        <f t="shared" si="108"/>
        <v/>
      </c>
      <c r="AL302" s="143" t="str">
        <f t="shared" si="109"/>
        <v/>
      </c>
      <c r="AM302" s="143" t="str">
        <f t="shared" si="110"/>
        <v/>
      </c>
      <c r="AN302" s="143" t="str">
        <f t="shared" si="111"/>
        <v/>
      </c>
      <c r="AO302" s="143" t="str">
        <f t="shared" si="112"/>
        <v/>
      </c>
      <c r="AP302" s="206" t="str">
        <f t="shared" si="113"/>
        <v/>
      </c>
      <c r="AQ302" s="206" t="str">
        <f>IF(SUMIF('7-市场业绩'!F:F,'3-收据记录表'!U302,'7-市场业绩'!I:I)&gt;0,"学习卡","老结算")</f>
        <v>老结算</v>
      </c>
      <c r="AR302" s="206" t="str">
        <f t="shared" si="114"/>
        <v/>
      </c>
      <c r="AS302" s="243" t="e">
        <f t="shared" si="115"/>
        <v>#VALUE!</v>
      </c>
      <c r="AT302" s="243" t="str">
        <f t="shared" si="116"/>
        <v/>
      </c>
      <c r="AU302" s="243" t="str">
        <f t="shared" si="117"/>
        <v/>
      </c>
      <c r="AV302" s="243" t="str">
        <f t="shared" si="118"/>
        <v>无</v>
      </c>
      <c r="AZ302" s="299">
        <v>42552</v>
      </c>
    </row>
    <row r="303" spans="1:63" ht="15" hidden="1" customHeight="1">
      <c r="A303" s="176"/>
      <c r="B303" s="176"/>
      <c r="C303" s="175"/>
      <c r="D303" s="176"/>
      <c r="E303" s="176"/>
      <c r="F303" s="184"/>
      <c r="G303" s="176"/>
      <c r="H303" s="176"/>
      <c r="I303" s="176"/>
      <c r="J303" s="176"/>
      <c r="K303" s="180"/>
      <c r="L303" s="176"/>
      <c r="M303" s="175"/>
      <c r="N303" s="175"/>
      <c r="O303" s="175"/>
      <c r="P303" s="176"/>
      <c r="Q303" s="175"/>
      <c r="R303" s="176"/>
      <c r="S303" s="176"/>
      <c r="T303" s="176"/>
      <c r="U303" s="291" t="str">
        <f t="shared" si="96"/>
        <v/>
      </c>
      <c r="V303" s="292">
        <f>IF(F303=0,0,SUMIFS('4-咨询师业绩明细表'!K:K,'4-咨询师业绩明细表'!E:E,E303,'4-咨询师业绩明细表'!C:C,B303))</f>
        <v>0</v>
      </c>
      <c r="W303" s="292" t="str">
        <f t="shared" si="97"/>
        <v/>
      </c>
      <c r="X303" s="305"/>
      <c r="Y303" s="323">
        <f t="shared" si="98"/>
        <v>0</v>
      </c>
      <c r="Z303" s="324">
        <f t="shared" si="99"/>
        <v>0</v>
      </c>
      <c r="AA303" s="293">
        <f t="shared" si="100"/>
        <v>0</v>
      </c>
      <c r="AB303" s="294" t="str">
        <f t="shared" si="101"/>
        <v/>
      </c>
      <c r="AC303" s="143" t="str">
        <f t="shared" si="102"/>
        <v/>
      </c>
      <c r="AD303" s="143" t="str">
        <f t="shared" si="103"/>
        <v/>
      </c>
      <c r="AE303" s="143" t="str">
        <f t="shared" si="104"/>
        <v/>
      </c>
      <c r="AF303" s="143" t="str">
        <f t="shared" si="105"/>
        <v/>
      </c>
      <c r="AG303" s="143" t="str">
        <f t="shared" si="106"/>
        <v/>
      </c>
      <c r="AH303" s="143" t="str">
        <f>IF(AB303="","",VLOOKUP(AF303,Sheet11!E:F,2,0))</f>
        <v/>
      </c>
      <c r="AI303" s="295" t="str">
        <f>IF(AG303="拼单会员","5年",IF(AB303="","",VLOOKUP(AE303&amp;AH303,Sheet11!$J$3:$K$17,2)))</f>
        <v/>
      </c>
      <c r="AJ303" s="143" t="str">
        <f t="shared" si="107"/>
        <v/>
      </c>
      <c r="AK303" s="296" t="str">
        <f t="shared" si="108"/>
        <v/>
      </c>
      <c r="AL303" s="143" t="str">
        <f t="shared" si="109"/>
        <v/>
      </c>
      <c r="AM303" s="143" t="str">
        <f t="shared" si="110"/>
        <v/>
      </c>
      <c r="AN303" s="143" t="str">
        <f t="shared" si="111"/>
        <v/>
      </c>
      <c r="AO303" s="143" t="str">
        <f t="shared" si="112"/>
        <v/>
      </c>
      <c r="AP303" s="206" t="str">
        <f t="shared" si="113"/>
        <v/>
      </c>
      <c r="AQ303" s="206" t="str">
        <f>IF(SUMIF('7-市场业绩'!F:F,'3-收据记录表'!U303,'7-市场业绩'!I:I)&gt;0,"学习卡","老结算")</f>
        <v>老结算</v>
      </c>
      <c r="AR303" s="206" t="str">
        <f t="shared" si="114"/>
        <v/>
      </c>
      <c r="AS303" s="243" t="e">
        <f t="shared" si="115"/>
        <v>#VALUE!</v>
      </c>
      <c r="AT303" s="243" t="str">
        <f t="shared" si="116"/>
        <v/>
      </c>
      <c r="AU303" s="243" t="str">
        <f t="shared" si="117"/>
        <v/>
      </c>
      <c r="AV303" s="243" t="str">
        <f t="shared" si="118"/>
        <v>无</v>
      </c>
      <c r="AZ303" s="299">
        <v>42552</v>
      </c>
    </row>
    <row r="304" spans="1:63" ht="15" hidden="1" customHeight="1">
      <c r="A304" s="176"/>
      <c r="B304" s="176"/>
      <c r="C304" s="175"/>
      <c r="D304" s="176"/>
      <c r="E304" s="176"/>
      <c r="F304" s="184"/>
      <c r="G304" s="176"/>
      <c r="H304" s="176"/>
      <c r="I304" s="176"/>
      <c r="J304" s="176"/>
      <c r="K304" s="180"/>
      <c r="L304" s="176"/>
      <c r="M304" s="175"/>
      <c r="N304" s="175"/>
      <c r="O304" s="175"/>
      <c r="P304" s="176"/>
      <c r="Q304" s="175"/>
      <c r="R304" s="176"/>
      <c r="S304" s="176"/>
      <c r="T304" s="176"/>
      <c r="U304" s="291" t="str">
        <f t="shared" si="96"/>
        <v/>
      </c>
      <c r="V304" s="292">
        <f>IF(F304=0,0,SUMIFS('4-咨询师业绩明细表'!K:K,'4-咨询师业绩明细表'!E:E,E304,'4-咨询师业绩明细表'!C:C,B304))</f>
        <v>0</v>
      </c>
      <c r="W304" s="292" t="str">
        <f t="shared" si="97"/>
        <v/>
      </c>
      <c r="X304" s="305"/>
      <c r="Y304" s="323">
        <f t="shared" si="98"/>
        <v>0</v>
      </c>
      <c r="Z304" s="324">
        <f t="shared" si="99"/>
        <v>0</v>
      </c>
      <c r="AA304" s="293">
        <f t="shared" si="100"/>
        <v>0</v>
      </c>
      <c r="AB304" s="294" t="str">
        <f t="shared" si="101"/>
        <v/>
      </c>
      <c r="AC304" s="143" t="str">
        <f t="shared" si="102"/>
        <v/>
      </c>
      <c r="AD304" s="143" t="str">
        <f t="shared" si="103"/>
        <v/>
      </c>
      <c r="AE304" s="143" t="str">
        <f t="shared" si="104"/>
        <v/>
      </c>
      <c r="AF304" s="143" t="str">
        <f t="shared" si="105"/>
        <v/>
      </c>
      <c r="AG304" s="143" t="str">
        <f t="shared" si="106"/>
        <v/>
      </c>
      <c r="AH304" s="143" t="str">
        <f>IF(AB304="","",VLOOKUP(AF304,Sheet11!E:F,2,0))</f>
        <v/>
      </c>
      <c r="AI304" s="295" t="str">
        <f>IF(AG304="拼单会员","5年",IF(AB304="","",VLOOKUP(AE304&amp;AH304,Sheet11!$J$3:$K$17,2)))</f>
        <v/>
      </c>
      <c r="AJ304" s="143" t="str">
        <f t="shared" si="107"/>
        <v/>
      </c>
      <c r="AK304" s="296" t="str">
        <f t="shared" si="108"/>
        <v/>
      </c>
      <c r="AL304" s="143" t="str">
        <f t="shared" si="109"/>
        <v/>
      </c>
      <c r="AM304" s="143" t="str">
        <f t="shared" si="110"/>
        <v/>
      </c>
      <c r="AN304" s="143" t="str">
        <f t="shared" si="111"/>
        <v/>
      </c>
      <c r="AO304" s="143" t="str">
        <f t="shared" si="112"/>
        <v/>
      </c>
      <c r="AP304" s="206" t="str">
        <f t="shared" si="113"/>
        <v/>
      </c>
      <c r="AQ304" s="206" t="str">
        <f>IF(SUMIF('7-市场业绩'!F:F,'3-收据记录表'!U304,'7-市场业绩'!I:I)&gt;0,"学习卡","老结算")</f>
        <v>老结算</v>
      </c>
      <c r="AR304" s="206" t="str">
        <f t="shared" si="114"/>
        <v/>
      </c>
      <c r="AS304" s="243" t="e">
        <f t="shared" si="115"/>
        <v>#VALUE!</v>
      </c>
      <c r="AT304" s="243" t="str">
        <f t="shared" si="116"/>
        <v/>
      </c>
      <c r="AU304" s="243" t="str">
        <f t="shared" si="117"/>
        <v/>
      </c>
      <c r="AV304" s="243" t="str">
        <f t="shared" si="118"/>
        <v>无</v>
      </c>
      <c r="AZ304" s="299">
        <v>42552</v>
      </c>
    </row>
    <row r="305" spans="1:52" ht="15" hidden="1" customHeight="1">
      <c r="A305" s="176"/>
      <c r="B305" s="176"/>
      <c r="C305" s="175"/>
      <c r="D305" s="176"/>
      <c r="E305" s="176"/>
      <c r="F305" s="184"/>
      <c r="G305" s="176"/>
      <c r="H305" s="176"/>
      <c r="I305" s="176"/>
      <c r="J305" s="176"/>
      <c r="K305" s="180"/>
      <c r="L305" s="176"/>
      <c r="M305" s="175"/>
      <c r="N305" s="175"/>
      <c r="O305" s="175"/>
      <c r="P305" s="176"/>
      <c r="Q305" s="175"/>
      <c r="R305" s="176"/>
      <c r="S305" s="176"/>
      <c r="T305" s="176"/>
      <c r="U305" s="291" t="str">
        <f t="shared" si="96"/>
        <v/>
      </c>
      <c r="V305" s="292">
        <f>IF(F305=0,0,SUMIFS('4-咨询师业绩明细表'!K:K,'4-咨询师业绩明细表'!E:E,E305,'4-咨询师业绩明细表'!C:C,B305))</f>
        <v>0</v>
      </c>
      <c r="W305" s="292" t="str">
        <f t="shared" si="97"/>
        <v/>
      </c>
      <c r="X305" s="305"/>
      <c r="Y305" s="323">
        <f t="shared" si="98"/>
        <v>0</v>
      </c>
      <c r="Z305" s="324">
        <f t="shared" si="99"/>
        <v>0</v>
      </c>
      <c r="AA305" s="293">
        <f t="shared" si="100"/>
        <v>0</v>
      </c>
      <c r="AB305" s="294" t="str">
        <f t="shared" si="101"/>
        <v/>
      </c>
      <c r="AC305" s="143" t="str">
        <f t="shared" si="102"/>
        <v/>
      </c>
      <c r="AD305" s="143" t="str">
        <f t="shared" si="103"/>
        <v/>
      </c>
      <c r="AE305" s="143" t="str">
        <f t="shared" si="104"/>
        <v/>
      </c>
      <c r="AF305" s="143" t="str">
        <f t="shared" si="105"/>
        <v/>
      </c>
      <c r="AG305" s="143" t="str">
        <f t="shared" si="106"/>
        <v/>
      </c>
      <c r="AH305" s="143" t="str">
        <f>IF(AB305="","",VLOOKUP(AF305,Sheet11!E:F,2,0))</f>
        <v/>
      </c>
      <c r="AI305" s="295" t="str">
        <f>IF(AG305="拼单会员","5年",IF(AB305="","",VLOOKUP(AE305&amp;AH305,Sheet11!$J$3:$K$17,2)))</f>
        <v/>
      </c>
      <c r="AJ305" s="143" t="str">
        <f t="shared" si="107"/>
        <v/>
      </c>
      <c r="AK305" s="296" t="str">
        <f t="shared" si="108"/>
        <v/>
      </c>
      <c r="AL305" s="143" t="str">
        <f t="shared" si="109"/>
        <v/>
      </c>
      <c r="AM305" s="143" t="str">
        <f t="shared" si="110"/>
        <v/>
      </c>
      <c r="AN305" s="143" t="str">
        <f t="shared" si="111"/>
        <v/>
      </c>
      <c r="AO305" s="143" t="str">
        <f t="shared" si="112"/>
        <v/>
      </c>
      <c r="AP305" s="206" t="str">
        <f t="shared" si="113"/>
        <v/>
      </c>
      <c r="AQ305" s="206" t="str">
        <f>IF(SUMIF('7-市场业绩'!F:F,'3-收据记录表'!U305,'7-市场业绩'!I:I)&gt;0,"学习卡","老结算")</f>
        <v>老结算</v>
      </c>
      <c r="AR305" s="206" t="str">
        <f t="shared" si="114"/>
        <v/>
      </c>
      <c r="AS305" s="243" t="e">
        <f t="shared" si="115"/>
        <v>#VALUE!</v>
      </c>
      <c r="AT305" s="243" t="str">
        <f t="shared" si="116"/>
        <v/>
      </c>
      <c r="AU305" s="243" t="str">
        <f t="shared" si="117"/>
        <v/>
      </c>
      <c r="AV305" s="243" t="str">
        <f t="shared" si="118"/>
        <v>无</v>
      </c>
      <c r="AZ305" s="299">
        <v>42552</v>
      </c>
    </row>
    <row r="306" spans="1:52" ht="15" hidden="1" customHeight="1">
      <c r="A306" s="176"/>
      <c r="B306" s="176"/>
      <c r="C306" s="175"/>
      <c r="D306" s="176"/>
      <c r="E306" s="176"/>
      <c r="F306" s="184"/>
      <c r="G306" s="176"/>
      <c r="H306" s="176"/>
      <c r="I306" s="176"/>
      <c r="J306" s="176"/>
      <c r="K306" s="180"/>
      <c r="L306" s="176"/>
      <c r="M306" s="175"/>
      <c r="N306" s="175"/>
      <c r="O306" s="175"/>
      <c r="P306" s="176"/>
      <c r="Q306" s="175"/>
      <c r="R306" s="176"/>
      <c r="S306" s="176"/>
      <c r="T306" s="176"/>
      <c r="U306" s="291" t="str">
        <f t="shared" si="96"/>
        <v/>
      </c>
      <c r="V306" s="292">
        <f>IF(F306=0,0,SUMIFS('4-咨询师业绩明细表'!K:K,'4-咨询师业绩明细表'!E:E,E306,'4-咨询师业绩明细表'!C:C,B306))</f>
        <v>0</v>
      </c>
      <c r="W306" s="292" t="str">
        <f t="shared" si="97"/>
        <v/>
      </c>
      <c r="X306" s="305"/>
      <c r="Y306" s="323">
        <f t="shared" si="98"/>
        <v>0</v>
      </c>
      <c r="Z306" s="324">
        <f t="shared" si="99"/>
        <v>0</v>
      </c>
      <c r="AA306" s="293">
        <f t="shared" si="100"/>
        <v>0</v>
      </c>
      <c r="AB306" s="294" t="str">
        <f t="shared" si="101"/>
        <v/>
      </c>
      <c r="AC306" s="143" t="str">
        <f t="shared" si="102"/>
        <v/>
      </c>
      <c r="AD306" s="143" t="str">
        <f t="shared" si="103"/>
        <v/>
      </c>
      <c r="AE306" s="143" t="str">
        <f t="shared" si="104"/>
        <v/>
      </c>
      <c r="AF306" s="143" t="str">
        <f t="shared" si="105"/>
        <v/>
      </c>
      <c r="AG306" s="143" t="str">
        <f t="shared" si="106"/>
        <v/>
      </c>
      <c r="AH306" s="143" t="str">
        <f>IF(AB306="","",VLOOKUP(AF306,Sheet11!E:F,2,0))</f>
        <v/>
      </c>
      <c r="AI306" s="295" t="str">
        <f>IF(AG306="拼单会员","5年",IF(AB306="","",VLOOKUP(AE306&amp;AH306,Sheet11!$J$3:$K$17,2)))</f>
        <v/>
      </c>
      <c r="AJ306" s="143" t="str">
        <f t="shared" si="107"/>
        <v/>
      </c>
      <c r="AK306" s="296" t="str">
        <f t="shared" si="108"/>
        <v/>
      </c>
      <c r="AL306" s="143" t="str">
        <f t="shared" si="109"/>
        <v/>
      </c>
      <c r="AM306" s="143" t="str">
        <f t="shared" si="110"/>
        <v/>
      </c>
      <c r="AN306" s="143" t="str">
        <f t="shared" si="111"/>
        <v/>
      </c>
      <c r="AO306" s="143" t="str">
        <f t="shared" si="112"/>
        <v/>
      </c>
      <c r="AP306" s="206" t="str">
        <f t="shared" si="113"/>
        <v/>
      </c>
      <c r="AQ306" s="206" t="str">
        <f>IF(SUMIF('7-市场业绩'!F:F,'3-收据记录表'!U306,'7-市场业绩'!I:I)&gt;0,"学习卡","老结算")</f>
        <v>老结算</v>
      </c>
      <c r="AR306" s="206" t="str">
        <f t="shared" si="114"/>
        <v/>
      </c>
      <c r="AS306" s="243" t="e">
        <f t="shared" si="115"/>
        <v>#VALUE!</v>
      </c>
      <c r="AT306" s="243" t="str">
        <f t="shared" si="116"/>
        <v/>
      </c>
      <c r="AU306" s="243" t="str">
        <f t="shared" si="117"/>
        <v/>
      </c>
      <c r="AV306" s="243" t="str">
        <f t="shared" si="118"/>
        <v>无</v>
      </c>
      <c r="AZ306" s="299">
        <v>42552</v>
      </c>
    </row>
    <row r="307" spans="1:52" ht="15" hidden="1" customHeight="1">
      <c r="A307" s="176"/>
      <c r="B307" s="176"/>
      <c r="C307" s="175"/>
      <c r="D307" s="176"/>
      <c r="E307" s="176"/>
      <c r="F307" s="184"/>
      <c r="G307" s="176"/>
      <c r="H307" s="176"/>
      <c r="I307" s="176"/>
      <c r="J307" s="176"/>
      <c r="K307" s="180"/>
      <c r="L307" s="176"/>
      <c r="M307" s="175"/>
      <c r="N307" s="175"/>
      <c r="O307" s="175"/>
      <c r="P307" s="176"/>
      <c r="Q307" s="175"/>
      <c r="R307" s="176"/>
      <c r="S307" s="176"/>
      <c r="T307" s="176"/>
      <c r="U307" s="291" t="str">
        <f t="shared" si="96"/>
        <v/>
      </c>
      <c r="V307" s="292">
        <f>IF(F307=0,0,SUMIFS('4-咨询师业绩明细表'!K:K,'4-咨询师业绩明细表'!E:E,E307,'4-咨询师业绩明细表'!C:C,B307))</f>
        <v>0</v>
      </c>
      <c r="W307" s="292" t="str">
        <f t="shared" si="97"/>
        <v/>
      </c>
      <c r="X307" s="305"/>
      <c r="Y307" s="323">
        <f t="shared" si="98"/>
        <v>0</v>
      </c>
      <c r="Z307" s="324">
        <f t="shared" si="99"/>
        <v>0</v>
      </c>
      <c r="AA307" s="293">
        <f t="shared" si="100"/>
        <v>0</v>
      </c>
      <c r="AB307" s="294" t="str">
        <f t="shared" si="101"/>
        <v/>
      </c>
      <c r="AC307" s="143" t="str">
        <f t="shared" si="102"/>
        <v/>
      </c>
      <c r="AD307" s="143" t="str">
        <f t="shared" si="103"/>
        <v/>
      </c>
      <c r="AE307" s="143" t="str">
        <f t="shared" si="104"/>
        <v/>
      </c>
      <c r="AF307" s="143" t="str">
        <f t="shared" si="105"/>
        <v/>
      </c>
      <c r="AG307" s="143" t="str">
        <f t="shared" si="106"/>
        <v/>
      </c>
      <c r="AH307" s="143" t="str">
        <f>IF(AB307="","",VLOOKUP(AF307,Sheet11!E:F,2,0))</f>
        <v/>
      </c>
      <c r="AI307" s="295" t="str">
        <f>IF(AG307="拼单会员","5年",IF(AB307="","",VLOOKUP(AE307&amp;AH307,Sheet11!$J$3:$K$17,2)))</f>
        <v/>
      </c>
      <c r="AJ307" s="143" t="str">
        <f t="shared" si="107"/>
        <v/>
      </c>
      <c r="AK307" s="296" t="str">
        <f t="shared" si="108"/>
        <v/>
      </c>
      <c r="AL307" s="143" t="str">
        <f t="shared" si="109"/>
        <v/>
      </c>
      <c r="AM307" s="143" t="str">
        <f t="shared" si="110"/>
        <v/>
      </c>
      <c r="AN307" s="143" t="str">
        <f t="shared" si="111"/>
        <v/>
      </c>
      <c r="AO307" s="143" t="str">
        <f t="shared" si="112"/>
        <v/>
      </c>
      <c r="AP307" s="206" t="str">
        <f t="shared" si="113"/>
        <v/>
      </c>
      <c r="AQ307" s="206" t="str">
        <f>IF(SUMIF('7-市场业绩'!F:F,'3-收据记录表'!U307,'7-市场业绩'!I:I)&gt;0,"学习卡","老结算")</f>
        <v>老结算</v>
      </c>
      <c r="AR307" s="206" t="str">
        <f t="shared" si="114"/>
        <v/>
      </c>
      <c r="AS307" s="243" t="e">
        <f t="shared" si="115"/>
        <v>#VALUE!</v>
      </c>
      <c r="AT307" s="243" t="str">
        <f t="shared" si="116"/>
        <v/>
      </c>
      <c r="AU307" s="243" t="str">
        <f t="shared" si="117"/>
        <v/>
      </c>
      <c r="AV307" s="243" t="str">
        <f t="shared" si="118"/>
        <v>无</v>
      </c>
      <c r="AZ307" s="299">
        <v>42552</v>
      </c>
    </row>
    <row r="308" spans="1:52" ht="15" hidden="1" customHeight="1">
      <c r="A308" s="176"/>
      <c r="B308" s="176"/>
      <c r="C308" s="175"/>
      <c r="D308" s="176"/>
      <c r="E308" s="176"/>
      <c r="F308" s="184"/>
      <c r="G308" s="176"/>
      <c r="H308" s="176"/>
      <c r="I308" s="176"/>
      <c r="J308" s="176"/>
      <c r="K308" s="180"/>
      <c r="L308" s="176"/>
      <c r="M308" s="175"/>
      <c r="N308" s="175"/>
      <c r="O308" s="175"/>
      <c r="P308" s="176"/>
      <c r="Q308" s="175"/>
      <c r="R308" s="176"/>
      <c r="S308" s="176"/>
      <c r="T308" s="176"/>
      <c r="U308" s="291" t="str">
        <f t="shared" si="96"/>
        <v/>
      </c>
      <c r="V308" s="292">
        <f>IF(F308=0,0,SUMIFS('4-咨询师业绩明细表'!K:K,'4-咨询师业绩明细表'!E:E,E308,'4-咨询师业绩明细表'!C:C,B308))</f>
        <v>0</v>
      </c>
      <c r="W308" s="292" t="str">
        <f t="shared" si="97"/>
        <v/>
      </c>
      <c r="X308" s="305"/>
      <c r="Y308" s="323">
        <f t="shared" si="98"/>
        <v>0</v>
      </c>
      <c r="Z308" s="324">
        <f t="shared" si="99"/>
        <v>0</v>
      </c>
      <c r="AA308" s="293">
        <f t="shared" si="100"/>
        <v>0</v>
      </c>
      <c r="AB308" s="294" t="str">
        <f t="shared" si="101"/>
        <v/>
      </c>
      <c r="AC308" s="143" t="str">
        <f t="shared" si="102"/>
        <v/>
      </c>
      <c r="AD308" s="143" t="str">
        <f t="shared" si="103"/>
        <v/>
      </c>
      <c r="AE308" s="143" t="str">
        <f t="shared" si="104"/>
        <v/>
      </c>
      <c r="AF308" s="143" t="str">
        <f t="shared" si="105"/>
        <v/>
      </c>
      <c r="AG308" s="143" t="str">
        <f t="shared" si="106"/>
        <v/>
      </c>
      <c r="AH308" s="143" t="str">
        <f>IF(AB308="","",VLOOKUP(AF308,Sheet11!E:F,2,0))</f>
        <v/>
      </c>
      <c r="AI308" s="295" t="str">
        <f>IF(AG308="拼单会员","5年",IF(AB308="","",VLOOKUP(AE308&amp;AH308,Sheet11!$J$3:$K$17,2)))</f>
        <v/>
      </c>
      <c r="AJ308" s="143" t="str">
        <f t="shared" si="107"/>
        <v/>
      </c>
      <c r="AK308" s="296" t="str">
        <f t="shared" si="108"/>
        <v/>
      </c>
      <c r="AL308" s="143" t="str">
        <f t="shared" si="109"/>
        <v/>
      </c>
      <c r="AM308" s="143" t="str">
        <f t="shared" si="110"/>
        <v/>
      </c>
      <c r="AN308" s="143" t="str">
        <f t="shared" si="111"/>
        <v/>
      </c>
      <c r="AO308" s="143" t="str">
        <f t="shared" si="112"/>
        <v/>
      </c>
      <c r="AP308" s="206" t="str">
        <f t="shared" si="113"/>
        <v/>
      </c>
      <c r="AQ308" s="206" t="str">
        <f>IF(SUMIF('7-市场业绩'!F:F,'3-收据记录表'!U308,'7-市场业绩'!I:I)&gt;0,"学习卡","老结算")</f>
        <v>老结算</v>
      </c>
      <c r="AR308" s="206" t="str">
        <f t="shared" si="114"/>
        <v/>
      </c>
      <c r="AS308" s="243" t="e">
        <f t="shared" si="115"/>
        <v>#VALUE!</v>
      </c>
      <c r="AT308" s="243" t="str">
        <f t="shared" si="116"/>
        <v/>
      </c>
      <c r="AU308" s="243" t="str">
        <f t="shared" si="117"/>
        <v/>
      </c>
      <c r="AV308" s="243" t="str">
        <f t="shared" si="118"/>
        <v>无</v>
      </c>
      <c r="AZ308" s="299">
        <v>42552</v>
      </c>
    </row>
    <row r="309" spans="1:52" ht="15" hidden="1" customHeight="1">
      <c r="A309" s="176"/>
      <c r="B309" s="176"/>
      <c r="C309" s="175"/>
      <c r="D309" s="176"/>
      <c r="E309" s="176"/>
      <c r="F309" s="184"/>
      <c r="G309" s="176"/>
      <c r="H309" s="176"/>
      <c r="I309" s="176"/>
      <c r="J309" s="176"/>
      <c r="K309" s="180"/>
      <c r="L309" s="176"/>
      <c r="M309" s="175"/>
      <c r="N309" s="175"/>
      <c r="O309" s="175"/>
      <c r="P309" s="176"/>
      <c r="Q309" s="175"/>
      <c r="R309" s="176"/>
      <c r="S309" s="176"/>
      <c r="T309" s="176"/>
      <c r="U309" s="291" t="str">
        <f t="shared" si="96"/>
        <v/>
      </c>
      <c r="V309" s="292">
        <f>IF(F309=0,0,SUMIFS('4-咨询师业绩明细表'!K:K,'4-咨询师业绩明细表'!E:E,E309,'4-咨询师业绩明细表'!C:C,B309))</f>
        <v>0</v>
      </c>
      <c r="W309" s="292" t="str">
        <f t="shared" si="97"/>
        <v/>
      </c>
      <c r="X309" s="305"/>
      <c r="Y309" s="323">
        <f t="shared" si="98"/>
        <v>0</v>
      </c>
      <c r="Z309" s="324">
        <f t="shared" si="99"/>
        <v>0</v>
      </c>
      <c r="AA309" s="293">
        <f t="shared" si="100"/>
        <v>0</v>
      </c>
      <c r="AB309" s="294" t="str">
        <f t="shared" si="101"/>
        <v/>
      </c>
      <c r="AC309" s="143" t="str">
        <f t="shared" si="102"/>
        <v/>
      </c>
      <c r="AD309" s="143" t="str">
        <f t="shared" si="103"/>
        <v/>
      </c>
      <c r="AE309" s="143" t="str">
        <f t="shared" si="104"/>
        <v/>
      </c>
      <c r="AF309" s="143" t="str">
        <f t="shared" si="105"/>
        <v/>
      </c>
      <c r="AG309" s="143" t="str">
        <f t="shared" si="106"/>
        <v/>
      </c>
      <c r="AH309" s="143" t="str">
        <f>IF(AB309="","",VLOOKUP(AF309,Sheet11!E:F,2,0))</f>
        <v/>
      </c>
      <c r="AI309" s="295" t="str">
        <f>IF(AG309="拼单会员","5年",IF(AB309="","",VLOOKUP(AE309&amp;AH309,Sheet11!$J$3:$K$17,2)))</f>
        <v/>
      </c>
      <c r="AJ309" s="143" t="str">
        <f t="shared" si="107"/>
        <v/>
      </c>
      <c r="AK309" s="296" t="str">
        <f t="shared" si="108"/>
        <v/>
      </c>
      <c r="AL309" s="143" t="str">
        <f t="shared" si="109"/>
        <v/>
      </c>
      <c r="AM309" s="143" t="str">
        <f t="shared" si="110"/>
        <v/>
      </c>
      <c r="AN309" s="143" t="str">
        <f t="shared" si="111"/>
        <v/>
      </c>
      <c r="AO309" s="143" t="str">
        <f t="shared" si="112"/>
        <v/>
      </c>
      <c r="AP309" s="206" t="str">
        <f t="shared" si="113"/>
        <v/>
      </c>
      <c r="AQ309" s="206" t="str">
        <f>IF(SUMIF('7-市场业绩'!F:F,'3-收据记录表'!U309,'7-市场业绩'!I:I)&gt;0,"学习卡","老结算")</f>
        <v>老结算</v>
      </c>
      <c r="AR309" s="206" t="str">
        <f t="shared" si="114"/>
        <v/>
      </c>
      <c r="AS309" s="243" t="e">
        <f t="shared" si="115"/>
        <v>#VALUE!</v>
      </c>
      <c r="AT309" s="243" t="str">
        <f t="shared" si="116"/>
        <v/>
      </c>
      <c r="AU309" s="243" t="str">
        <f t="shared" si="117"/>
        <v/>
      </c>
      <c r="AV309" s="243" t="str">
        <f t="shared" si="118"/>
        <v>无</v>
      </c>
      <c r="AZ309" s="299">
        <v>42552</v>
      </c>
    </row>
    <row r="310" spans="1:52" ht="15" hidden="1" customHeight="1">
      <c r="A310" s="176"/>
      <c r="B310" s="176"/>
      <c r="C310" s="175"/>
      <c r="D310" s="176"/>
      <c r="E310" s="176"/>
      <c r="F310" s="184"/>
      <c r="G310" s="176"/>
      <c r="H310" s="176"/>
      <c r="I310" s="176"/>
      <c r="J310" s="176"/>
      <c r="K310" s="180"/>
      <c r="L310" s="176"/>
      <c r="M310" s="175"/>
      <c r="N310" s="175"/>
      <c r="O310" s="175"/>
      <c r="P310" s="176"/>
      <c r="Q310" s="175"/>
      <c r="R310" s="176"/>
      <c r="S310" s="176"/>
      <c r="T310" s="176"/>
      <c r="U310" s="291" t="str">
        <f t="shared" si="96"/>
        <v/>
      </c>
      <c r="V310" s="292">
        <f>IF(F310=0,0,SUMIFS('4-咨询师业绩明细表'!K:K,'4-咨询师业绩明细表'!E:E,E310,'4-咨询师业绩明细表'!C:C,B310))</f>
        <v>0</v>
      </c>
      <c r="W310" s="292" t="str">
        <f t="shared" si="97"/>
        <v/>
      </c>
      <c r="X310" s="305"/>
      <c r="Y310" s="323">
        <f t="shared" si="98"/>
        <v>0</v>
      </c>
      <c r="Z310" s="324">
        <f t="shared" si="99"/>
        <v>0</v>
      </c>
      <c r="AA310" s="293">
        <f t="shared" si="100"/>
        <v>0</v>
      </c>
      <c r="AB310" s="294" t="str">
        <f t="shared" si="101"/>
        <v/>
      </c>
      <c r="AC310" s="143" t="str">
        <f t="shared" si="102"/>
        <v/>
      </c>
      <c r="AD310" s="143" t="str">
        <f t="shared" si="103"/>
        <v/>
      </c>
      <c r="AE310" s="143" t="str">
        <f t="shared" si="104"/>
        <v/>
      </c>
      <c r="AF310" s="143" t="str">
        <f t="shared" si="105"/>
        <v/>
      </c>
      <c r="AG310" s="143" t="str">
        <f t="shared" si="106"/>
        <v/>
      </c>
      <c r="AH310" s="143" t="str">
        <f>IF(AB310="","",VLOOKUP(AF310,Sheet11!E:F,2,0))</f>
        <v/>
      </c>
      <c r="AI310" s="295" t="str">
        <f>IF(AG310="拼单会员","5年",IF(AB310="","",VLOOKUP(AE310&amp;AH310,Sheet11!$J$3:$K$17,2)))</f>
        <v/>
      </c>
      <c r="AJ310" s="143" t="str">
        <f t="shared" si="107"/>
        <v/>
      </c>
      <c r="AK310" s="296" t="str">
        <f t="shared" si="108"/>
        <v/>
      </c>
      <c r="AL310" s="143" t="str">
        <f t="shared" si="109"/>
        <v/>
      </c>
      <c r="AM310" s="143" t="str">
        <f t="shared" si="110"/>
        <v/>
      </c>
      <c r="AN310" s="143" t="str">
        <f t="shared" si="111"/>
        <v/>
      </c>
      <c r="AO310" s="143" t="str">
        <f t="shared" si="112"/>
        <v/>
      </c>
      <c r="AP310" s="206" t="str">
        <f t="shared" si="113"/>
        <v/>
      </c>
      <c r="AQ310" s="206" t="str">
        <f>IF(SUMIF('7-市场业绩'!F:F,'3-收据记录表'!U310,'7-市场业绩'!I:I)&gt;0,"学习卡","老结算")</f>
        <v>老结算</v>
      </c>
      <c r="AR310" s="206" t="str">
        <f t="shared" si="114"/>
        <v/>
      </c>
      <c r="AS310" s="243" t="e">
        <f t="shared" si="115"/>
        <v>#VALUE!</v>
      </c>
      <c r="AT310" s="243" t="str">
        <f t="shared" si="116"/>
        <v/>
      </c>
      <c r="AU310" s="243" t="str">
        <f t="shared" si="117"/>
        <v/>
      </c>
      <c r="AV310" s="243" t="str">
        <f t="shared" si="118"/>
        <v>无</v>
      </c>
      <c r="AZ310" s="299">
        <v>42552</v>
      </c>
    </row>
    <row r="311" spans="1:52" ht="15" hidden="1" customHeight="1">
      <c r="A311" s="176"/>
      <c r="B311" s="176"/>
      <c r="C311" s="175"/>
      <c r="D311" s="176"/>
      <c r="E311" s="176"/>
      <c r="F311" s="184"/>
      <c r="G311" s="176"/>
      <c r="H311" s="176"/>
      <c r="I311" s="176"/>
      <c r="J311" s="176"/>
      <c r="K311" s="180"/>
      <c r="L311" s="176"/>
      <c r="M311" s="175"/>
      <c r="N311" s="175"/>
      <c r="O311" s="175"/>
      <c r="P311" s="176"/>
      <c r="Q311" s="175"/>
      <c r="R311" s="176"/>
      <c r="S311" s="176"/>
      <c r="T311" s="176"/>
      <c r="U311" s="291" t="str">
        <f t="shared" si="96"/>
        <v/>
      </c>
      <c r="V311" s="292">
        <f>IF(F311=0,0,SUMIFS('4-咨询师业绩明细表'!K:K,'4-咨询师业绩明细表'!E:E,E311,'4-咨询师业绩明细表'!C:C,B311))</f>
        <v>0</v>
      </c>
      <c r="W311" s="292" t="str">
        <f t="shared" si="97"/>
        <v/>
      </c>
      <c r="X311" s="305"/>
      <c r="Y311" s="323">
        <f t="shared" si="98"/>
        <v>0</v>
      </c>
      <c r="Z311" s="324">
        <f t="shared" si="99"/>
        <v>0</v>
      </c>
      <c r="AA311" s="293">
        <f t="shared" si="100"/>
        <v>0</v>
      </c>
      <c r="AB311" s="294" t="str">
        <f t="shared" si="101"/>
        <v/>
      </c>
      <c r="AC311" s="143" t="str">
        <f t="shared" si="102"/>
        <v/>
      </c>
      <c r="AD311" s="143" t="str">
        <f t="shared" si="103"/>
        <v/>
      </c>
      <c r="AE311" s="143" t="str">
        <f t="shared" si="104"/>
        <v/>
      </c>
      <c r="AF311" s="143" t="str">
        <f t="shared" si="105"/>
        <v/>
      </c>
      <c r="AG311" s="143" t="str">
        <f t="shared" si="106"/>
        <v/>
      </c>
      <c r="AH311" s="143" t="str">
        <f>IF(AB311="","",VLOOKUP(AF311,Sheet11!E:F,2,0))</f>
        <v/>
      </c>
      <c r="AI311" s="295" t="str">
        <f>IF(AG311="拼单会员","5年",IF(AB311="","",VLOOKUP(AE311&amp;AH311,Sheet11!$J$3:$K$17,2)))</f>
        <v/>
      </c>
      <c r="AJ311" s="143" t="str">
        <f t="shared" si="107"/>
        <v/>
      </c>
      <c r="AK311" s="296" t="str">
        <f t="shared" si="108"/>
        <v/>
      </c>
      <c r="AL311" s="143" t="str">
        <f t="shared" si="109"/>
        <v/>
      </c>
      <c r="AM311" s="143" t="str">
        <f t="shared" si="110"/>
        <v/>
      </c>
      <c r="AN311" s="143" t="str">
        <f t="shared" si="111"/>
        <v/>
      </c>
      <c r="AO311" s="143" t="str">
        <f t="shared" si="112"/>
        <v/>
      </c>
      <c r="AP311" s="206" t="str">
        <f t="shared" si="113"/>
        <v/>
      </c>
      <c r="AQ311" s="206" t="str">
        <f>IF(SUMIF('7-市场业绩'!F:F,'3-收据记录表'!U311,'7-市场业绩'!I:I)&gt;0,"学习卡","老结算")</f>
        <v>老结算</v>
      </c>
      <c r="AR311" s="206" t="str">
        <f t="shared" si="114"/>
        <v/>
      </c>
      <c r="AS311" s="243" t="e">
        <f t="shared" si="115"/>
        <v>#VALUE!</v>
      </c>
      <c r="AT311" s="243" t="str">
        <f t="shared" si="116"/>
        <v/>
      </c>
      <c r="AU311" s="243" t="str">
        <f t="shared" si="117"/>
        <v/>
      </c>
      <c r="AV311" s="243" t="str">
        <f t="shared" si="118"/>
        <v>无</v>
      </c>
      <c r="AZ311" s="299">
        <v>42552</v>
      </c>
    </row>
    <row r="312" spans="1:52" ht="15" hidden="1" customHeight="1">
      <c r="A312" s="176"/>
      <c r="B312" s="176"/>
      <c r="C312" s="175"/>
      <c r="D312" s="176"/>
      <c r="E312" s="176"/>
      <c r="F312" s="184"/>
      <c r="G312" s="176"/>
      <c r="H312" s="176"/>
      <c r="I312" s="176"/>
      <c r="J312" s="176"/>
      <c r="K312" s="180"/>
      <c r="L312" s="176"/>
      <c r="M312" s="175"/>
      <c r="N312" s="175"/>
      <c r="O312" s="175"/>
      <c r="P312" s="176"/>
      <c r="Q312" s="175"/>
      <c r="R312" s="176"/>
      <c r="S312" s="176"/>
      <c r="T312" s="176"/>
      <c r="U312" s="291" t="str">
        <f t="shared" si="96"/>
        <v/>
      </c>
      <c r="V312" s="292">
        <f>IF(F312=0,0,SUMIFS('4-咨询师业绩明细表'!K:K,'4-咨询师业绩明细表'!E:E,E312,'4-咨询师业绩明细表'!C:C,B312))</f>
        <v>0</v>
      </c>
      <c r="W312" s="292" t="str">
        <f t="shared" si="97"/>
        <v/>
      </c>
      <c r="X312" s="305"/>
      <c r="Y312" s="323">
        <f t="shared" si="98"/>
        <v>0</v>
      </c>
      <c r="Z312" s="324">
        <f t="shared" si="99"/>
        <v>0</v>
      </c>
      <c r="AA312" s="293">
        <f t="shared" si="100"/>
        <v>0</v>
      </c>
      <c r="AB312" s="294" t="str">
        <f t="shared" si="101"/>
        <v/>
      </c>
      <c r="AC312" s="143" t="str">
        <f t="shared" si="102"/>
        <v/>
      </c>
      <c r="AD312" s="143" t="str">
        <f t="shared" si="103"/>
        <v/>
      </c>
      <c r="AE312" s="143" t="str">
        <f t="shared" si="104"/>
        <v/>
      </c>
      <c r="AF312" s="143" t="str">
        <f t="shared" si="105"/>
        <v/>
      </c>
      <c r="AG312" s="143" t="str">
        <f t="shared" si="106"/>
        <v/>
      </c>
      <c r="AH312" s="143" t="str">
        <f>IF(AB312="","",VLOOKUP(AF312,Sheet11!E:F,2,0))</f>
        <v/>
      </c>
      <c r="AI312" s="295" t="str">
        <f>IF(AG312="拼单会员","5年",IF(AB312="","",VLOOKUP(AE312&amp;AH312,Sheet11!$J$3:$K$17,2)))</f>
        <v/>
      </c>
      <c r="AJ312" s="143" t="str">
        <f t="shared" si="107"/>
        <v/>
      </c>
      <c r="AK312" s="296" t="str">
        <f t="shared" si="108"/>
        <v/>
      </c>
      <c r="AL312" s="143" t="str">
        <f t="shared" si="109"/>
        <v/>
      </c>
      <c r="AM312" s="143" t="str">
        <f t="shared" si="110"/>
        <v/>
      </c>
      <c r="AN312" s="143" t="str">
        <f t="shared" si="111"/>
        <v/>
      </c>
      <c r="AO312" s="143" t="str">
        <f t="shared" si="112"/>
        <v/>
      </c>
      <c r="AP312" s="206" t="str">
        <f t="shared" si="113"/>
        <v/>
      </c>
      <c r="AQ312" s="206" t="str">
        <f>IF(SUMIF('7-市场业绩'!F:F,'3-收据记录表'!U312,'7-市场业绩'!I:I)&gt;0,"学习卡","老结算")</f>
        <v>老结算</v>
      </c>
      <c r="AR312" s="206" t="str">
        <f t="shared" si="114"/>
        <v/>
      </c>
      <c r="AS312" s="243" t="e">
        <f t="shared" si="115"/>
        <v>#VALUE!</v>
      </c>
      <c r="AT312" s="243" t="str">
        <f t="shared" si="116"/>
        <v/>
      </c>
      <c r="AU312" s="243" t="str">
        <f t="shared" si="117"/>
        <v/>
      </c>
      <c r="AV312" s="243" t="str">
        <f t="shared" si="118"/>
        <v>无</v>
      </c>
      <c r="AZ312" s="299">
        <v>42552</v>
      </c>
    </row>
    <row r="313" spans="1:52" ht="15" hidden="1" customHeight="1">
      <c r="A313" s="176"/>
      <c r="B313" s="176"/>
      <c r="C313" s="175"/>
      <c r="D313" s="176"/>
      <c r="E313" s="176"/>
      <c r="F313" s="184"/>
      <c r="G313" s="176"/>
      <c r="H313" s="176"/>
      <c r="I313" s="176"/>
      <c r="J313" s="176"/>
      <c r="K313" s="180"/>
      <c r="L313" s="176"/>
      <c r="M313" s="175"/>
      <c r="N313" s="175"/>
      <c r="O313" s="175"/>
      <c r="P313" s="176"/>
      <c r="Q313" s="175"/>
      <c r="R313" s="176"/>
      <c r="S313" s="176"/>
      <c r="T313" s="176"/>
      <c r="U313" s="291" t="str">
        <f t="shared" si="96"/>
        <v/>
      </c>
      <c r="V313" s="292">
        <f>IF(F313=0,0,SUMIFS('4-咨询师业绩明细表'!K:K,'4-咨询师业绩明细表'!E:E,E313,'4-咨询师业绩明细表'!C:C,B313))</f>
        <v>0</v>
      </c>
      <c r="W313" s="292" t="str">
        <f t="shared" si="97"/>
        <v/>
      </c>
      <c r="X313" s="305"/>
      <c r="Y313" s="323">
        <f t="shared" si="98"/>
        <v>0</v>
      </c>
      <c r="Z313" s="324">
        <f t="shared" si="99"/>
        <v>0</v>
      </c>
      <c r="AA313" s="293">
        <f t="shared" si="100"/>
        <v>0</v>
      </c>
      <c r="AB313" s="294" t="str">
        <f t="shared" si="101"/>
        <v/>
      </c>
      <c r="AC313" s="143" t="str">
        <f t="shared" si="102"/>
        <v/>
      </c>
      <c r="AD313" s="143" t="str">
        <f t="shared" si="103"/>
        <v/>
      </c>
      <c r="AE313" s="143" t="str">
        <f t="shared" si="104"/>
        <v/>
      </c>
      <c r="AF313" s="143" t="str">
        <f t="shared" si="105"/>
        <v/>
      </c>
      <c r="AG313" s="143" t="str">
        <f t="shared" si="106"/>
        <v/>
      </c>
      <c r="AH313" s="143" t="str">
        <f>IF(AB313="","",VLOOKUP(AF313,Sheet11!E:F,2,0))</f>
        <v/>
      </c>
      <c r="AI313" s="295" t="str">
        <f>IF(AG313="拼单会员","5年",IF(AB313="","",VLOOKUP(AE313&amp;AH313,Sheet11!$J$3:$K$17,2)))</f>
        <v/>
      </c>
      <c r="AJ313" s="143" t="str">
        <f t="shared" si="107"/>
        <v/>
      </c>
      <c r="AK313" s="296" t="str">
        <f t="shared" si="108"/>
        <v/>
      </c>
      <c r="AL313" s="143" t="str">
        <f t="shared" si="109"/>
        <v/>
      </c>
      <c r="AM313" s="143" t="str">
        <f t="shared" si="110"/>
        <v/>
      </c>
      <c r="AN313" s="143" t="str">
        <f t="shared" si="111"/>
        <v/>
      </c>
      <c r="AO313" s="143" t="str">
        <f t="shared" si="112"/>
        <v/>
      </c>
      <c r="AP313" s="206" t="str">
        <f t="shared" si="113"/>
        <v/>
      </c>
      <c r="AQ313" s="206" t="str">
        <f>IF(SUMIF('7-市场业绩'!F:F,'3-收据记录表'!U313,'7-市场业绩'!I:I)&gt;0,"学习卡","老结算")</f>
        <v>老结算</v>
      </c>
      <c r="AR313" s="206" t="str">
        <f t="shared" si="114"/>
        <v/>
      </c>
      <c r="AS313" s="243" t="e">
        <f t="shared" si="115"/>
        <v>#VALUE!</v>
      </c>
      <c r="AT313" s="243" t="str">
        <f t="shared" si="116"/>
        <v/>
      </c>
      <c r="AU313" s="243" t="str">
        <f t="shared" si="117"/>
        <v/>
      </c>
      <c r="AV313" s="243" t="str">
        <f t="shared" si="118"/>
        <v>无</v>
      </c>
      <c r="AZ313" s="299">
        <v>42552</v>
      </c>
    </row>
    <row r="314" spans="1:52" ht="15" hidden="1" customHeight="1">
      <c r="A314" s="176"/>
      <c r="B314" s="176"/>
      <c r="C314" s="175"/>
      <c r="D314" s="176"/>
      <c r="E314" s="176"/>
      <c r="F314" s="184"/>
      <c r="G314" s="176"/>
      <c r="H314" s="176"/>
      <c r="I314" s="176"/>
      <c r="J314" s="176"/>
      <c r="K314" s="180"/>
      <c r="L314" s="176"/>
      <c r="M314" s="175"/>
      <c r="N314" s="175"/>
      <c r="O314" s="175"/>
      <c r="P314" s="176"/>
      <c r="Q314" s="175"/>
      <c r="R314" s="176"/>
      <c r="S314" s="176"/>
      <c r="T314" s="176"/>
      <c r="U314" s="291" t="str">
        <f t="shared" si="96"/>
        <v/>
      </c>
      <c r="V314" s="292">
        <f>IF(F314=0,0,SUMIFS('4-咨询师业绩明细表'!K:K,'4-咨询师业绩明细表'!E:E,E314,'4-咨询师业绩明细表'!C:C,B314))</f>
        <v>0</v>
      </c>
      <c r="W314" s="292" t="str">
        <f t="shared" si="97"/>
        <v/>
      </c>
      <c r="X314" s="305"/>
      <c r="Y314" s="323">
        <f t="shared" si="98"/>
        <v>0</v>
      </c>
      <c r="Z314" s="324">
        <f t="shared" si="99"/>
        <v>0</v>
      </c>
      <c r="AA314" s="293">
        <f t="shared" si="100"/>
        <v>0</v>
      </c>
      <c r="AB314" s="294" t="str">
        <f t="shared" si="101"/>
        <v/>
      </c>
      <c r="AC314" s="143" t="str">
        <f t="shared" si="102"/>
        <v/>
      </c>
      <c r="AD314" s="143" t="str">
        <f t="shared" si="103"/>
        <v/>
      </c>
      <c r="AE314" s="143" t="str">
        <f t="shared" si="104"/>
        <v/>
      </c>
      <c r="AF314" s="143" t="str">
        <f t="shared" si="105"/>
        <v/>
      </c>
      <c r="AG314" s="143" t="str">
        <f t="shared" si="106"/>
        <v/>
      </c>
      <c r="AH314" s="143" t="str">
        <f>IF(AB314="","",VLOOKUP(AF314,Sheet11!E:F,2,0))</f>
        <v/>
      </c>
      <c r="AI314" s="295" t="str">
        <f>IF(AG314="拼单会员","5年",IF(AB314="","",VLOOKUP(AE314&amp;AH314,Sheet11!$J$3:$K$17,2)))</f>
        <v/>
      </c>
      <c r="AJ314" s="143" t="str">
        <f t="shared" si="107"/>
        <v/>
      </c>
      <c r="AK314" s="296" t="str">
        <f t="shared" si="108"/>
        <v/>
      </c>
      <c r="AL314" s="143" t="str">
        <f t="shared" si="109"/>
        <v/>
      </c>
      <c r="AM314" s="143" t="str">
        <f t="shared" si="110"/>
        <v/>
      </c>
      <c r="AN314" s="143" t="str">
        <f t="shared" si="111"/>
        <v/>
      </c>
      <c r="AO314" s="143" t="str">
        <f t="shared" si="112"/>
        <v/>
      </c>
      <c r="AP314" s="206" t="str">
        <f t="shared" si="113"/>
        <v/>
      </c>
      <c r="AQ314" s="206" t="str">
        <f>IF(SUMIF('7-市场业绩'!F:F,'3-收据记录表'!U314,'7-市场业绩'!I:I)&gt;0,"学习卡","老结算")</f>
        <v>老结算</v>
      </c>
      <c r="AR314" s="206" t="str">
        <f t="shared" si="114"/>
        <v/>
      </c>
      <c r="AS314" s="243" t="e">
        <f t="shared" si="115"/>
        <v>#VALUE!</v>
      </c>
      <c r="AT314" s="243" t="str">
        <f t="shared" si="116"/>
        <v/>
      </c>
      <c r="AU314" s="243" t="str">
        <f t="shared" si="117"/>
        <v/>
      </c>
      <c r="AV314" s="243" t="str">
        <f t="shared" si="118"/>
        <v>无</v>
      </c>
      <c r="AZ314" s="299">
        <v>42552</v>
      </c>
    </row>
    <row r="315" spans="1:52" ht="15" hidden="1" customHeight="1">
      <c r="A315" s="176"/>
      <c r="B315" s="176"/>
      <c r="C315" s="175"/>
      <c r="D315" s="176"/>
      <c r="E315" s="176"/>
      <c r="F315" s="184"/>
      <c r="G315" s="176"/>
      <c r="H315" s="176"/>
      <c r="I315" s="176"/>
      <c r="J315" s="176"/>
      <c r="K315" s="180"/>
      <c r="L315" s="176"/>
      <c r="M315" s="175"/>
      <c r="N315" s="175"/>
      <c r="O315" s="175"/>
      <c r="P315" s="176"/>
      <c r="Q315" s="175"/>
      <c r="R315" s="176"/>
      <c r="S315" s="176"/>
      <c r="T315" s="176"/>
      <c r="U315" s="291" t="str">
        <f t="shared" si="96"/>
        <v/>
      </c>
      <c r="V315" s="292">
        <f>IF(F315=0,0,SUMIFS('4-咨询师业绩明细表'!K:K,'4-咨询师业绩明细表'!E:E,E315,'4-咨询师业绩明细表'!C:C,B315))</f>
        <v>0</v>
      </c>
      <c r="W315" s="292" t="str">
        <f t="shared" si="97"/>
        <v/>
      </c>
      <c r="X315" s="305"/>
      <c r="Y315" s="323">
        <f t="shared" si="98"/>
        <v>0</v>
      </c>
      <c r="Z315" s="324">
        <f t="shared" si="99"/>
        <v>0</v>
      </c>
      <c r="AA315" s="293">
        <f t="shared" si="100"/>
        <v>0</v>
      </c>
      <c r="AB315" s="294" t="str">
        <f t="shared" si="101"/>
        <v/>
      </c>
      <c r="AC315" s="143" t="str">
        <f t="shared" si="102"/>
        <v/>
      </c>
      <c r="AD315" s="143" t="str">
        <f t="shared" si="103"/>
        <v/>
      </c>
      <c r="AE315" s="143" t="str">
        <f t="shared" si="104"/>
        <v/>
      </c>
      <c r="AF315" s="143" t="str">
        <f t="shared" si="105"/>
        <v/>
      </c>
      <c r="AG315" s="143" t="str">
        <f t="shared" si="106"/>
        <v/>
      </c>
      <c r="AH315" s="143" t="str">
        <f>IF(AB315="","",VLOOKUP(AF315,Sheet11!E:F,2,0))</f>
        <v/>
      </c>
      <c r="AI315" s="295" t="str">
        <f>IF(AG315="拼单会员","5年",IF(AB315="","",VLOOKUP(AE315&amp;AH315,Sheet11!$J$3:$K$17,2)))</f>
        <v/>
      </c>
      <c r="AJ315" s="143" t="str">
        <f t="shared" si="107"/>
        <v/>
      </c>
      <c r="AK315" s="296" t="str">
        <f t="shared" si="108"/>
        <v/>
      </c>
      <c r="AL315" s="143" t="str">
        <f t="shared" si="109"/>
        <v/>
      </c>
      <c r="AM315" s="143" t="str">
        <f t="shared" si="110"/>
        <v/>
      </c>
      <c r="AN315" s="143" t="str">
        <f t="shared" si="111"/>
        <v/>
      </c>
      <c r="AO315" s="143" t="str">
        <f t="shared" si="112"/>
        <v/>
      </c>
      <c r="AP315" s="206" t="str">
        <f t="shared" si="113"/>
        <v/>
      </c>
      <c r="AQ315" s="206" t="str">
        <f>IF(SUMIF('7-市场业绩'!F:F,'3-收据记录表'!U315,'7-市场业绩'!I:I)&gt;0,"学习卡","老结算")</f>
        <v>老结算</v>
      </c>
      <c r="AR315" s="206" t="str">
        <f t="shared" si="114"/>
        <v/>
      </c>
      <c r="AS315" s="243" t="e">
        <f t="shared" si="115"/>
        <v>#VALUE!</v>
      </c>
      <c r="AT315" s="243" t="str">
        <f t="shared" si="116"/>
        <v/>
      </c>
      <c r="AU315" s="243" t="str">
        <f t="shared" si="117"/>
        <v/>
      </c>
      <c r="AV315" s="243" t="str">
        <f t="shared" si="118"/>
        <v>无</v>
      </c>
      <c r="AZ315" s="299">
        <v>42552</v>
      </c>
    </row>
    <row r="316" spans="1:52" ht="15" hidden="1" customHeight="1">
      <c r="A316" s="176"/>
      <c r="B316" s="176"/>
      <c r="C316" s="175"/>
      <c r="D316" s="176"/>
      <c r="E316" s="176"/>
      <c r="F316" s="184"/>
      <c r="G316" s="176"/>
      <c r="H316" s="176"/>
      <c r="I316" s="176"/>
      <c r="J316" s="176"/>
      <c r="K316" s="180"/>
      <c r="L316" s="176"/>
      <c r="M316" s="175"/>
      <c r="N316" s="175"/>
      <c r="O316" s="175"/>
      <c r="P316" s="176"/>
      <c r="Q316" s="175"/>
      <c r="R316" s="176"/>
      <c r="S316" s="176"/>
      <c r="T316" s="176"/>
      <c r="U316" s="291" t="str">
        <f t="shared" si="96"/>
        <v/>
      </c>
      <c r="V316" s="292">
        <f>IF(F316=0,0,SUMIFS('4-咨询师业绩明细表'!K:K,'4-咨询师业绩明细表'!E:E,E316,'4-咨询师业绩明细表'!C:C,B316))</f>
        <v>0</v>
      </c>
      <c r="W316" s="292" t="str">
        <f t="shared" si="97"/>
        <v/>
      </c>
      <c r="X316" s="305"/>
      <c r="Y316" s="323">
        <f t="shared" si="98"/>
        <v>0</v>
      </c>
      <c r="Z316" s="324">
        <f t="shared" si="99"/>
        <v>0</v>
      </c>
      <c r="AA316" s="293">
        <f t="shared" si="100"/>
        <v>0</v>
      </c>
      <c r="AB316" s="294" t="str">
        <f t="shared" si="101"/>
        <v/>
      </c>
      <c r="AC316" s="143" t="str">
        <f t="shared" si="102"/>
        <v/>
      </c>
      <c r="AD316" s="143" t="str">
        <f t="shared" si="103"/>
        <v/>
      </c>
      <c r="AE316" s="143" t="str">
        <f t="shared" si="104"/>
        <v/>
      </c>
      <c r="AF316" s="143" t="str">
        <f t="shared" si="105"/>
        <v/>
      </c>
      <c r="AG316" s="143" t="str">
        <f t="shared" si="106"/>
        <v/>
      </c>
      <c r="AH316" s="143" t="str">
        <f>IF(AB316="","",VLOOKUP(AF316,Sheet11!E:F,2,0))</f>
        <v/>
      </c>
      <c r="AI316" s="295" t="str">
        <f>IF(AG316="拼单会员","5年",IF(AB316="","",VLOOKUP(AE316&amp;AH316,Sheet11!$J$3:$K$17,2)))</f>
        <v/>
      </c>
      <c r="AJ316" s="143" t="str">
        <f t="shared" si="107"/>
        <v/>
      </c>
      <c r="AK316" s="296" t="str">
        <f t="shared" si="108"/>
        <v/>
      </c>
      <c r="AL316" s="143" t="str">
        <f t="shared" si="109"/>
        <v/>
      </c>
      <c r="AM316" s="143" t="str">
        <f t="shared" si="110"/>
        <v/>
      </c>
      <c r="AN316" s="143" t="str">
        <f t="shared" si="111"/>
        <v/>
      </c>
      <c r="AO316" s="143" t="str">
        <f t="shared" si="112"/>
        <v/>
      </c>
      <c r="AP316" s="206" t="str">
        <f t="shared" si="113"/>
        <v/>
      </c>
      <c r="AQ316" s="206" t="str">
        <f>IF(SUMIF('7-市场业绩'!F:F,'3-收据记录表'!U316,'7-市场业绩'!I:I)&gt;0,"学习卡","老结算")</f>
        <v>老结算</v>
      </c>
      <c r="AR316" s="206" t="str">
        <f t="shared" si="114"/>
        <v/>
      </c>
      <c r="AS316" s="243" t="e">
        <f t="shared" si="115"/>
        <v>#VALUE!</v>
      </c>
      <c r="AT316" s="243" t="str">
        <f t="shared" si="116"/>
        <v/>
      </c>
      <c r="AU316" s="243" t="str">
        <f t="shared" si="117"/>
        <v/>
      </c>
      <c r="AV316" s="243" t="str">
        <f t="shared" si="118"/>
        <v>无</v>
      </c>
      <c r="AZ316" s="299">
        <v>42552</v>
      </c>
    </row>
    <row r="317" spans="1:52" ht="15" hidden="1" customHeight="1">
      <c r="A317" s="176"/>
      <c r="B317" s="176"/>
      <c r="C317" s="175"/>
      <c r="D317" s="176"/>
      <c r="E317" s="176"/>
      <c r="F317" s="184"/>
      <c r="G317" s="176"/>
      <c r="H317" s="176"/>
      <c r="I317" s="176"/>
      <c r="J317" s="176"/>
      <c r="K317" s="180"/>
      <c r="L317" s="176"/>
      <c r="M317" s="175"/>
      <c r="N317" s="175"/>
      <c r="O317" s="175"/>
      <c r="P317" s="176"/>
      <c r="Q317" s="175"/>
      <c r="R317" s="176"/>
      <c r="S317" s="176"/>
      <c r="T317" s="176"/>
      <c r="U317" s="291" t="str">
        <f t="shared" si="96"/>
        <v/>
      </c>
      <c r="V317" s="292">
        <f>IF(F317=0,0,SUMIFS('4-咨询师业绩明细表'!K:K,'4-咨询师业绩明细表'!E:E,E317,'4-咨询师业绩明细表'!C:C,B317))</f>
        <v>0</v>
      </c>
      <c r="W317" s="292" t="str">
        <f t="shared" si="97"/>
        <v/>
      </c>
      <c r="X317" s="305"/>
      <c r="Y317" s="323">
        <f t="shared" si="98"/>
        <v>0</v>
      </c>
      <c r="Z317" s="324">
        <f t="shared" si="99"/>
        <v>0</v>
      </c>
      <c r="AA317" s="293">
        <f t="shared" si="100"/>
        <v>0</v>
      </c>
      <c r="AB317" s="294" t="str">
        <f t="shared" si="101"/>
        <v/>
      </c>
      <c r="AC317" s="143" t="str">
        <f t="shared" si="102"/>
        <v/>
      </c>
      <c r="AD317" s="143" t="str">
        <f t="shared" si="103"/>
        <v/>
      </c>
      <c r="AE317" s="143" t="str">
        <f t="shared" si="104"/>
        <v/>
      </c>
      <c r="AF317" s="143" t="str">
        <f t="shared" si="105"/>
        <v/>
      </c>
      <c r="AG317" s="143" t="str">
        <f t="shared" si="106"/>
        <v/>
      </c>
      <c r="AH317" s="143" t="str">
        <f>IF(AB317="","",VLOOKUP(AF317,Sheet11!E:F,2,0))</f>
        <v/>
      </c>
      <c r="AI317" s="295" t="str">
        <f>IF(AG317="拼单会员","5年",IF(AB317="","",VLOOKUP(AE317&amp;AH317,Sheet11!$J$3:$K$17,2)))</f>
        <v/>
      </c>
      <c r="AJ317" s="143" t="str">
        <f t="shared" si="107"/>
        <v/>
      </c>
      <c r="AK317" s="296" t="str">
        <f t="shared" si="108"/>
        <v/>
      </c>
      <c r="AL317" s="143" t="str">
        <f t="shared" si="109"/>
        <v/>
      </c>
      <c r="AM317" s="143" t="str">
        <f t="shared" si="110"/>
        <v/>
      </c>
      <c r="AN317" s="143" t="str">
        <f t="shared" si="111"/>
        <v/>
      </c>
      <c r="AO317" s="143" t="str">
        <f t="shared" si="112"/>
        <v/>
      </c>
      <c r="AP317" s="206" t="str">
        <f t="shared" si="113"/>
        <v/>
      </c>
      <c r="AQ317" s="206" t="str">
        <f>IF(SUMIF('7-市场业绩'!F:F,'3-收据记录表'!U317,'7-市场业绩'!I:I)&gt;0,"学习卡","老结算")</f>
        <v>老结算</v>
      </c>
      <c r="AR317" s="206" t="str">
        <f t="shared" si="114"/>
        <v/>
      </c>
      <c r="AS317" s="243" t="e">
        <f t="shared" si="115"/>
        <v>#VALUE!</v>
      </c>
      <c r="AT317" s="243" t="str">
        <f t="shared" si="116"/>
        <v/>
      </c>
      <c r="AU317" s="243" t="str">
        <f t="shared" si="117"/>
        <v/>
      </c>
      <c r="AV317" s="243" t="str">
        <f t="shared" si="118"/>
        <v>无</v>
      </c>
      <c r="AZ317" s="299">
        <v>42552</v>
      </c>
    </row>
    <row r="318" spans="1:52" ht="15" hidden="1" customHeight="1">
      <c r="A318" s="176"/>
      <c r="B318" s="176"/>
      <c r="C318" s="175"/>
      <c r="D318" s="176"/>
      <c r="E318" s="176"/>
      <c r="F318" s="184"/>
      <c r="G318" s="176"/>
      <c r="H318" s="176"/>
      <c r="I318" s="176"/>
      <c r="J318" s="176"/>
      <c r="K318" s="180"/>
      <c r="L318" s="176"/>
      <c r="M318" s="175"/>
      <c r="N318" s="175"/>
      <c r="O318" s="175"/>
      <c r="P318" s="176"/>
      <c r="Q318" s="175"/>
      <c r="R318" s="176"/>
      <c r="S318" s="176"/>
      <c r="T318" s="176"/>
      <c r="U318" s="291" t="str">
        <f t="shared" si="96"/>
        <v/>
      </c>
      <c r="V318" s="292">
        <f>IF(F318=0,0,SUMIFS('4-咨询师业绩明细表'!K:K,'4-咨询师业绩明细表'!E:E,E318,'4-咨询师业绩明细表'!C:C,B318))</f>
        <v>0</v>
      </c>
      <c r="W318" s="292" t="str">
        <f t="shared" si="97"/>
        <v/>
      </c>
      <c r="X318" s="305"/>
      <c r="Y318" s="323">
        <f t="shared" si="98"/>
        <v>0</v>
      </c>
      <c r="Z318" s="324">
        <f t="shared" si="99"/>
        <v>0</v>
      </c>
      <c r="AA318" s="293">
        <f t="shared" si="100"/>
        <v>0</v>
      </c>
      <c r="AB318" s="294" t="str">
        <f t="shared" si="101"/>
        <v/>
      </c>
      <c r="AC318" s="143" t="str">
        <f t="shared" si="102"/>
        <v/>
      </c>
      <c r="AD318" s="143" t="str">
        <f t="shared" si="103"/>
        <v/>
      </c>
      <c r="AE318" s="143" t="str">
        <f t="shared" si="104"/>
        <v/>
      </c>
      <c r="AF318" s="143" t="str">
        <f t="shared" si="105"/>
        <v/>
      </c>
      <c r="AG318" s="143" t="str">
        <f t="shared" si="106"/>
        <v/>
      </c>
      <c r="AH318" s="143" t="str">
        <f>IF(AB318="","",VLOOKUP(AF318,Sheet11!E:F,2,0))</f>
        <v/>
      </c>
      <c r="AI318" s="295" t="str">
        <f>IF(AG318="拼单会员","5年",IF(AB318="","",VLOOKUP(AE318&amp;AH318,Sheet11!$J$3:$K$17,2)))</f>
        <v/>
      </c>
      <c r="AJ318" s="143" t="str">
        <f t="shared" si="107"/>
        <v/>
      </c>
      <c r="AK318" s="296" t="str">
        <f t="shared" si="108"/>
        <v/>
      </c>
      <c r="AL318" s="143" t="str">
        <f t="shared" si="109"/>
        <v/>
      </c>
      <c r="AM318" s="143" t="str">
        <f t="shared" si="110"/>
        <v/>
      </c>
      <c r="AN318" s="143" t="str">
        <f t="shared" si="111"/>
        <v/>
      </c>
      <c r="AO318" s="143" t="str">
        <f t="shared" si="112"/>
        <v/>
      </c>
      <c r="AP318" s="206" t="str">
        <f t="shared" si="113"/>
        <v/>
      </c>
      <c r="AQ318" s="206" t="str">
        <f>IF(SUMIF('7-市场业绩'!F:F,'3-收据记录表'!U318,'7-市场业绩'!I:I)&gt;0,"学习卡","老结算")</f>
        <v>老结算</v>
      </c>
      <c r="AR318" s="206" t="str">
        <f t="shared" si="114"/>
        <v/>
      </c>
      <c r="AS318" s="243" t="e">
        <f t="shared" si="115"/>
        <v>#VALUE!</v>
      </c>
      <c r="AT318" s="243" t="str">
        <f t="shared" si="116"/>
        <v/>
      </c>
      <c r="AU318" s="243" t="str">
        <f t="shared" si="117"/>
        <v/>
      </c>
      <c r="AV318" s="243" t="str">
        <f t="shared" si="118"/>
        <v>无</v>
      </c>
      <c r="AZ318" s="299">
        <v>42552</v>
      </c>
    </row>
    <row r="319" spans="1:52" ht="15" hidden="1" customHeight="1">
      <c r="A319" s="176"/>
      <c r="B319" s="176"/>
      <c r="C319" s="175"/>
      <c r="D319" s="176"/>
      <c r="E319" s="176"/>
      <c r="F319" s="184"/>
      <c r="G319" s="176"/>
      <c r="H319" s="176"/>
      <c r="I319" s="176"/>
      <c r="J319" s="176"/>
      <c r="K319" s="180"/>
      <c r="L319" s="176"/>
      <c r="M319" s="175"/>
      <c r="N319" s="175"/>
      <c r="O319" s="175"/>
      <c r="P319" s="176"/>
      <c r="Q319" s="175"/>
      <c r="R319" s="176"/>
      <c r="S319" s="176"/>
      <c r="T319" s="176"/>
      <c r="U319" s="291" t="str">
        <f t="shared" si="96"/>
        <v/>
      </c>
      <c r="V319" s="292">
        <f>IF(F319=0,0,SUMIFS('4-咨询师业绩明细表'!K:K,'4-咨询师业绩明细表'!E:E,E319,'4-咨询师业绩明细表'!C:C,B319))</f>
        <v>0</v>
      </c>
      <c r="W319" s="292" t="str">
        <f t="shared" si="97"/>
        <v/>
      </c>
      <c r="X319" s="305"/>
      <c r="Y319" s="323">
        <f t="shared" si="98"/>
        <v>0</v>
      </c>
      <c r="Z319" s="324">
        <f t="shared" si="99"/>
        <v>0</v>
      </c>
      <c r="AA319" s="293">
        <f t="shared" si="100"/>
        <v>0</v>
      </c>
      <c r="AB319" s="294" t="str">
        <f t="shared" si="101"/>
        <v/>
      </c>
      <c r="AC319" s="143" t="str">
        <f t="shared" si="102"/>
        <v/>
      </c>
      <c r="AD319" s="143" t="str">
        <f t="shared" si="103"/>
        <v/>
      </c>
      <c r="AE319" s="143" t="str">
        <f t="shared" si="104"/>
        <v/>
      </c>
      <c r="AF319" s="143" t="str">
        <f t="shared" si="105"/>
        <v/>
      </c>
      <c r="AG319" s="143" t="str">
        <f t="shared" si="106"/>
        <v/>
      </c>
      <c r="AH319" s="143" t="str">
        <f>IF(AB319="","",VLOOKUP(AF319,Sheet11!E:F,2,0))</f>
        <v/>
      </c>
      <c r="AI319" s="295" t="str">
        <f>IF(AG319="拼单会员","5年",IF(AB319="","",VLOOKUP(AE319&amp;AH319,Sheet11!$J$3:$K$17,2)))</f>
        <v/>
      </c>
      <c r="AJ319" s="143" t="str">
        <f t="shared" si="107"/>
        <v/>
      </c>
      <c r="AK319" s="296" t="str">
        <f t="shared" si="108"/>
        <v/>
      </c>
      <c r="AL319" s="143" t="str">
        <f t="shared" si="109"/>
        <v/>
      </c>
      <c r="AM319" s="143" t="str">
        <f t="shared" si="110"/>
        <v/>
      </c>
      <c r="AN319" s="143" t="str">
        <f t="shared" si="111"/>
        <v/>
      </c>
      <c r="AO319" s="143" t="str">
        <f t="shared" si="112"/>
        <v/>
      </c>
      <c r="AP319" s="206" t="str">
        <f t="shared" si="113"/>
        <v/>
      </c>
      <c r="AQ319" s="206" t="str">
        <f>IF(SUMIF('7-市场业绩'!F:F,'3-收据记录表'!U319,'7-市场业绩'!I:I)&gt;0,"学习卡","老结算")</f>
        <v>老结算</v>
      </c>
      <c r="AR319" s="206" t="str">
        <f t="shared" si="114"/>
        <v/>
      </c>
      <c r="AS319" s="243" t="e">
        <f t="shared" si="115"/>
        <v>#VALUE!</v>
      </c>
      <c r="AT319" s="243" t="str">
        <f t="shared" si="116"/>
        <v/>
      </c>
      <c r="AU319" s="243" t="str">
        <f t="shared" si="117"/>
        <v/>
      </c>
      <c r="AV319" s="243" t="str">
        <f t="shared" si="118"/>
        <v>无</v>
      </c>
      <c r="AZ319" s="299">
        <v>42552</v>
      </c>
    </row>
    <row r="320" spans="1:52" ht="15" hidden="1" customHeight="1">
      <c r="A320" s="176"/>
      <c r="B320" s="176"/>
      <c r="C320" s="175"/>
      <c r="D320" s="176"/>
      <c r="E320" s="176"/>
      <c r="F320" s="184"/>
      <c r="G320" s="176"/>
      <c r="H320" s="176"/>
      <c r="I320" s="176"/>
      <c r="J320" s="176"/>
      <c r="K320" s="180"/>
      <c r="L320" s="176"/>
      <c r="M320" s="175"/>
      <c r="N320" s="175"/>
      <c r="O320" s="175"/>
      <c r="P320" s="176"/>
      <c r="Q320" s="175"/>
      <c r="R320" s="176"/>
      <c r="S320" s="176"/>
      <c r="T320" s="176"/>
      <c r="U320" s="291" t="str">
        <f t="shared" si="96"/>
        <v/>
      </c>
      <c r="V320" s="292">
        <f>IF(F320=0,0,SUMIFS('4-咨询师业绩明细表'!K:K,'4-咨询师业绩明细表'!E:E,E320,'4-咨询师业绩明细表'!C:C,B320))</f>
        <v>0</v>
      </c>
      <c r="W320" s="292" t="str">
        <f t="shared" si="97"/>
        <v/>
      </c>
      <c r="X320" s="305"/>
      <c r="Y320" s="323">
        <f t="shared" si="98"/>
        <v>0</v>
      </c>
      <c r="Z320" s="324">
        <f t="shared" si="99"/>
        <v>0</v>
      </c>
      <c r="AA320" s="293">
        <f t="shared" si="100"/>
        <v>0</v>
      </c>
      <c r="AB320" s="294" t="str">
        <f t="shared" si="101"/>
        <v/>
      </c>
      <c r="AC320" s="143" t="str">
        <f t="shared" si="102"/>
        <v/>
      </c>
      <c r="AD320" s="143" t="str">
        <f t="shared" si="103"/>
        <v/>
      </c>
      <c r="AE320" s="143" t="str">
        <f t="shared" si="104"/>
        <v/>
      </c>
      <c r="AF320" s="143" t="str">
        <f t="shared" si="105"/>
        <v/>
      </c>
      <c r="AG320" s="143" t="str">
        <f t="shared" si="106"/>
        <v/>
      </c>
      <c r="AH320" s="143" t="str">
        <f>IF(AB320="","",VLOOKUP(AF320,Sheet11!E:F,2,0))</f>
        <v/>
      </c>
      <c r="AI320" s="295" t="str">
        <f>IF(AG320="拼单会员","5年",IF(AB320="","",VLOOKUP(AE320&amp;AH320,Sheet11!$J$3:$K$17,2)))</f>
        <v/>
      </c>
      <c r="AJ320" s="143" t="str">
        <f t="shared" si="107"/>
        <v/>
      </c>
      <c r="AK320" s="296" t="str">
        <f t="shared" si="108"/>
        <v/>
      </c>
      <c r="AL320" s="143" t="str">
        <f t="shared" si="109"/>
        <v/>
      </c>
      <c r="AM320" s="143" t="str">
        <f t="shared" si="110"/>
        <v/>
      </c>
      <c r="AN320" s="143" t="str">
        <f t="shared" si="111"/>
        <v/>
      </c>
      <c r="AO320" s="143" t="str">
        <f t="shared" si="112"/>
        <v/>
      </c>
      <c r="AP320" s="206" t="str">
        <f t="shared" si="113"/>
        <v/>
      </c>
      <c r="AQ320" s="206" t="str">
        <f>IF(SUMIF('7-市场业绩'!F:F,'3-收据记录表'!U320,'7-市场业绩'!I:I)&gt;0,"学习卡","老结算")</f>
        <v>老结算</v>
      </c>
      <c r="AR320" s="206" t="str">
        <f t="shared" si="114"/>
        <v/>
      </c>
      <c r="AS320" s="243" t="e">
        <f t="shared" si="115"/>
        <v>#VALUE!</v>
      </c>
      <c r="AT320" s="243" t="str">
        <f t="shared" si="116"/>
        <v/>
      </c>
      <c r="AU320" s="243" t="str">
        <f t="shared" si="117"/>
        <v/>
      </c>
      <c r="AV320" s="243" t="str">
        <f t="shared" si="118"/>
        <v>无</v>
      </c>
      <c r="AZ320" s="299">
        <v>42552</v>
      </c>
    </row>
    <row r="321" spans="1:52" ht="15" hidden="1" customHeight="1">
      <c r="A321" s="176"/>
      <c r="B321" s="176"/>
      <c r="C321" s="175"/>
      <c r="D321" s="176"/>
      <c r="E321" s="176"/>
      <c r="F321" s="184"/>
      <c r="G321" s="176"/>
      <c r="H321" s="176"/>
      <c r="I321" s="176"/>
      <c r="J321" s="176"/>
      <c r="K321" s="180"/>
      <c r="L321" s="176"/>
      <c r="M321" s="175"/>
      <c r="N321" s="175"/>
      <c r="O321" s="175"/>
      <c r="P321" s="176"/>
      <c r="Q321" s="175"/>
      <c r="R321" s="176"/>
      <c r="S321" s="176"/>
      <c r="T321" s="176"/>
      <c r="U321" s="291" t="str">
        <f t="shared" si="96"/>
        <v/>
      </c>
      <c r="V321" s="292">
        <f>IF(F321=0,0,SUMIFS('4-咨询师业绩明细表'!K:K,'4-咨询师业绩明细表'!E:E,E321,'4-咨询师业绩明细表'!C:C,B321))</f>
        <v>0</v>
      </c>
      <c r="W321" s="292" t="str">
        <f t="shared" si="97"/>
        <v/>
      </c>
      <c r="X321" s="305"/>
      <c r="Y321" s="323">
        <f t="shared" si="98"/>
        <v>0</v>
      </c>
      <c r="Z321" s="324">
        <f t="shared" si="99"/>
        <v>0</v>
      </c>
      <c r="AA321" s="293">
        <f t="shared" si="100"/>
        <v>0</v>
      </c>
      <c r="AB321" s="294" t="str">
        <f t="shared" si="101"/>
        <v/>
      </c>
      <c r="AC321" s="143" t="str">
        <f t="shared" si="102"/>
        <v/>
      </c>
      <c r="AD321" s="143" t="str">
        <f t="shared" si="103"/>
        <v/>
      </c>
      <c r="AE321" s="143" t="str">
        <f t="shared" si="104"/>
        <v/>
      </c>
      <c r="AF321" s="143" t="str">
        <f t="shared" si="105"/>
        <v/>
      </c>
      <c r="AG321" s="143" t="str">
        <f t="shared" si="106"/>
        <v/>
      </c>
      <c r="AH321" s="143" t="str">
        <f>IF(AB321="","",VLOOKUP(AF321,Sheet11!E:F,2,0))</f>
        <v/>
      </c>
      <c r="AI321" s="295" t="str">
        <f>IF(AG321="拼单会员","5年",IF(AB321="","",VLOOKUP(AE321&amp;AH321,Sheet11!$J$3:$K$17,2)))</f>
        <v/>
      </c>
      <c r="AJ321" s="143" t="str">
        <f t="shared" si="107"/>
        <v/>
      </c>
      <c r="AK321" s="296" t="str">
        <f t="shared" si="108"/>
        <v/>
      </c>
      <c r="AL321" s="143" t="str">
        <f t="shared" si="109"/>
        <v/>
      </c>
      <c r="AM321" s="143" t="str">
        <f t="shared" si="110"/>
        <v/>
      </c>
      <c r="AN321" s="143" t="str">
        <f t="shared" si="111"/>
        <v/>
      </c>
      <c r="AO321" s="143" t="str">
        <f t="shared" si="112"/>
        <v/>
      </c>
      <c r="AP321" s="206" t="str">
        <f t="shared" si="113"/>
        <v/>
      </c>
      <c r="AQ321" s="206" t="str">
        <f>IF(SUMIF('7-市场业绩'!F:F,'3-收据记录表'!U321,'7-市场业绩'!I:I)&gt;0,"学习卡","老结算")</f>
        <v>老结算</v>
      </c>
      <c r="AR321" s="206" t="str">
        <f t="shared" si="114"/>
        <v/>
      </c>
      <c r="AS321" s="243" t="e">
        <f t="shared" si="115"/>
        <v>#VALUE!</v>
      </c>
      <c r="AT321" s="243" t="str">
        <f t="shared" si="116"/>
        <v/>
      </c>
      <c r="AU321" s="243" t="str">
        <f t="shared" si="117"/>
        <v/>
      </c>
      <c r="AV321" s="243" t="str">
        <f t="shared" si="118"/>
        <v>无</v>
      </c>
      <c r="AZ321" s="299">
        <v>42552</v>
      </c>
    </row>
    <row r="322" spans="1:52" ht="15" hidden="1" customHeight="1">
      <c r="A322" s="176"/>
      <c r="B322" s="176"/>
      <c r="C322" s="175"/>
      <c r="D322" s="176"/>
      <c r="E322" s="176"/>
      <c r="F322" s="184"/>
      <c r="G322" s="176"/>
      <c r="H322" s="176"/>
      <c r="I322" s="176"/>
      <c r="J322" s="176"/>
      <c r="K322" s="180"/>
      <c r="L322" s="176"/>
      <c r="M322" s="175"/>
      <c r="N322" s="175"/>
      <c r="O322" s="175"/>
      <c r="P322" s="176"/>
      <c r="Q322" s="175"/>
      <c r="R322" s="176"/>
      <c r="S322" s="176"/>
      <c r="T322" s="176"/>
      <c r="U322" s="291" t="str">
        <f t="shared" si="96"/>
        <v/>
      </c>
      <c r="V322" s="292">
        <f>IF(F322=0,0,SUMIFS('4-咨询师业绩明细表'!K:K,'4-咨询师业绩明细表'!E:E,E322,'4-咨询师业绩明细表'!C:C,B322))</f>
        <v>0</v>
      </c>
      <c r="W322" s="292" t="str">
        <f t="shared" si="97"/>
        <v/>
      </c>
      <c r="X322" s="305"/>
      <c r="Y322" s="323">
        <f t="shared" si="98"/>
        <v>0</v>
      </c>
      <c r="Z322" s="324">
        <f t="shared" si="99"/>
        <v>0</v>
      </c>
      <c r="AA322" s="293">
        <f t="shared" si="100"/>
        <v>0</v>
      </c>
      <c r="AB322" s="294" t="str">
        <f t="shared" si="101"/>
        <v/>
      </c>
      <c r="AC322" s="143" t="str">
        <f t="shared" si="102"/>
        <v/>
      </c>
      <c r="AD322" s="143" t="str">
        <f t="shared" si="103"/>
        <v/>
      </c>
      <c r="AE322" s="143" t="str">
        <f t="shared" si="104"/>
        <v/>
      </c>
      <c r="AF322" s="143" t="str">
        <f t="shared" si="105"/>
        <v/>
      </c>
      <c r="AG322" s="143" t="str">
        <f t="shared" si="106"/>
        <v/>
      </c>
      <c r="AH322" s="143" t="str">
        <f>IF(AB322="","",VLOOKUP(AF322,Sheet11!E:F,2,0))</f>
        <v/>
      </c>
      <c r="AI322" s="295" t="str">
        <f>IF(AG322="拼单会员","5年",IF(AB322="","",VLOOKUP(AE322&amp;AH322,Sheet11!$J$3:$K$17,2)))</f>
        <v/>
      </c>
      <c r="AJ322" s="143" t="str">
        <f t="shared" si="107"/>
        <v/>
      </c>
      <c r="AK322" s="296" t="str">
        <f t="shared" si="108"/>
        <v/>
      </c>
      <c r="AL322" s="143" t="str">
        <f t="shared" si="109"/>
        <v/>
      </c>
      <c r="AM322" s="143" t="str">
        <f t="shared" si="110"/>
        <v/>
      </c>
      <c r="AN322" s="143" t="str">
        <f t="shared" si="111"/>
        <v/>
      </c>
      <c r="AO322" s="143" t="str">
        <f t="shared" si="112"/>
        <v/>
      </c>
      <c r="AP322" s="206" t="str">
        <f t="shared" si="113"/>
        <v/>
      </c>
      <c r="AQ322" s="206" t="str">
        <f>IF(SUMIF('7-市场业绩'!F:F,'3-收据记录表'!U322,'7-市场业绩'!I:I)&gt;0,"学习卡","老结算")</f>
        <v>老结算</v>
      </c>
      <c r="AR322" s="206" t="str">
        <f t="shared" si="114"/>
        <v/>
      </c>
      <c r="AS322" s="243" t="e">
        <f t="shared" si="115"/>
        <v>#VALUE!</v>
      </c>
      <c r="AT322" s="243" t="str">
        <f t="shared" si="116"/>
        <v/>
      </c>
      <c r="AU322" s="243" t="str">
        <f t="shared" si="117"/>
        <v/>
      </c>
      <c r="AV322" s="243" t="str">
        <f t="shared" si="118"/>
        <v>无</v>
      </c>
      <c r="AZ322" s="299">
        <v>42552</v>
      </c>
    </row>
    <row r="323" spans="1:52" ht="15" hidden="1" customHeight="1">
      <c r="A323" s="176"/>
      <c r="B323" s="176"/>
      <c r="C323" s="175"/>
      <c r="D323" s="176"/>
      <c r="E323" s="176"/>
      <c r="F323" s="184"/>
      <c r="G323" s="176"/>
      <c r="H323" s="176"/>
      <c r="I323" s="176"/>
      <c r="J323" s="176"/>
      <c r="K323" s="180"/>
      <c r="L323" s="176"/>
      <c r="M323" s="175"/>
      <c r="N323" s="175"/>
      <c r="O323" s="175"/>
      <c r="P323" s="176"/>
      <c r="Q323" s="175"/>
      <c r="R323" s="176"/>
      <c r="S323" s="176"/>
      <c r="T323" s="176"/>
      <c r="U323" s="291" t="str">
        <f t="shared" ref="U323:U386" si="119">SUBSTITUTE(SUBSTITUTE(SUBSTITUTE(SUBSTITUTE(SUBSTITUTE(SUBSTITUTE(S323,"(主签单人)",""),"(03-客户接待员)",""),"（金牌）",""),"（会员学员）",""),"金牌",""),"金牌学员","")</f>
        <v/>
      </c>
      <c r="V323" s="292">
        <f>IF(F323=0,0,SUMIFS('4-咨询师业绩明细表'!K:K,'4-咨询师业绩明细表'!E:E,E323,'4-咨询师业绩明细表'!C:C,B323))</f>
        <v>0</v>
      </c>
      <c r="W323" s="292" t="str">
        <f t="shared" ref="W323:W386" si="120">IF(AB323="","",MID(T323,FIND("@",SUBSTITUTE(T323,"／","@",6))+5,FIND("@",SUBSTITUTE(T323,"／","@",7))-FIND("@",SUBSTITUTE(T323,"／","@",6))-5))</f>
        <v/>
      </c>
      <c r="X323" s="305"/>
      <c r="Y323" s="323">
        <f t="shared" ref="Y323:Y386" si="121">IFERROR(VALUE(MID(T323,FIND("@",SUBSTITUTE(T323,"：","@",1))+1,FIND("@",SUBSTITUTE(T323,"）","@",1))-FIND("@",SUBSTITUTE(T323,"：","@",1))-1)),0)</f>
        <v>0</v>
      </c>
      <c r="Z323" s="324">
        <f t="shared" ref="Z323:Z386" si="122">IFERROR(IF(AND(IFERROR(FIND("预缴定金",T323),0)=0,E323=""),F323,VALUE(MID(T323,FIND("@",SUBSTITUTE(T323,"：","@",2))+1,FIND("@",SUBSTITUTE(T323,"）","@",2))-FIND("@",SUBSTITUTE(T323,"：","@",2))-1))),0)</f>
        <v>0</v>
      </c>
      <c r="AA323" s="293">
        <f t="shared" ref="AA323:AA386" si="123">F323-Z323</f>
        <v>0</v>
      </c>
      <c r="AB323" s="294" t="str">
        <f t="shared" ref="AB323:AB386" si="124">IF(OR(O323="退费",O323="结转",P323="",P323="结转学费",P323="老带新返现"),"",IF(OR(AA323&lt;=0,AND(IFERROR(FIND("预缴定金",T323),0)=0,E323="")),"",LEFT(T323,FIND("／",T323)-1)))</f>
        <v/>
      </c>
      <c r="AC323" s="143" t="str">
        <f t="shared" ref="AC323:AC386" si="125">LEFT(T323,2)</f>
        <v/>
      </c>
      <c r="AD323" s="143" t="str">
        <f t="shared" ref="AD323:AD386" si="126">MID(T323,3,2)</f>
        <v/>
      </c>
      <c r="AE323" s="143" t="str">
        <f t="shared" ref="AE323:AE386" si="127">MID(T323,5,2)</f>
        <v/>
      </c>
      <c r="AF323" s="143" t="str">
        <f t="shared" ref="AF323:AF386" si="128">IF(AB323="","",MIDB(AB323,SEARCHB("?",AB323),2*LEN(AB323)-LENB(AB323)+2))</f>
        <v/>
      </c>
      <c r="AG323" s="143" t="str">
        <f t="shared" ref="AG323:AG386" si="129">IF(AB323="","",RIGHT(MIDB(AB323,SEARCHB("?",AB323),20),LENB(MIDB(AB323,SEARCHB("?",AB323),20))-LEN(MIDB(AB323,SEARCHB("?",AB323),20))-1))</f>
        <v/>
      </c>
      <c r="AH323" s="143" t="str">
        <f>IF(AB323="","",VLOOKUP(AF323,Sheet11!E:F,2,0))</f>
        <v/>
      </c>
      <c r="AI323" s="295" t="str">
        <f>IF(AG323="拼单会员","5年",IF(AB323="","",VLOOKUP(AE323&amp;AH323,Sheet11!$J$3:$K$17,2)))</f>
        <v/>
      </c>
      <c r="AJ323" s="143" t="str">
        <f t="shared" ref="AJ323:AJ386" si="130">IF(AB323="","",VLOOKUP(AG323,BH:BI,2,0))</f>
        <v/>
      </c>
      <c r="AK323" s="296" t="str">
        <f t="shared" ref="AK323:AK386" si="131">IF(AB323="","",MID(T323,FIND("@",SUBSTITUTE(T323,"／","@",5))+8,10))</f>
        <v/>
      </c>
      <c r="AL323" s="143" t="str">
        <f t="shared" ref="AL323:AL386" si="132">IF(AB323="","",IF(AC323="新生","新生",IF((AK323-$AZ$2)&gt;0,"1年追补","老生")))</f>
        <v/>
      </c>
      <c r="AM323" s="143" t="str">
        <f t="shared" ref="AM323:AM386" si="133">IF(AB323="","",IF(OR(AL323="新生",AL323="1年追补"),"新生","老生"))</f>
        <v/>
      </c>
      <c r="AN323" s="143" t="str">
        <f t="shared" ref="AN323:AN386" si="134">IF(AB323="","",IF(AND(AW323="2折秒杀",AC323="新生"),"新生小学国际班5年",IF(AND(AW323="2折秒杀",AL323="1年追补"),"新生小学国际班1年",IF(OR(AW323="国际领袖课程",AW323="国内领袖课程"),AW323,IF(AND(AW323="创始会员",AM323="老生",AJ323="游学会员"),"老生创始会员游学会员",IF(AND(AJ323="国际班",AM323="新生"),AM323&amp;AE323&amp;AJ323&amp;AI323,AM323&amp;AJ323))))))</f>
        <v/>
      </c>
      <c r="AO323" s="143" t="str">
        <f t="shared" ref="AO323:AO386" si="135">IF(AB323="","",VLOOKUP(AG323,BH:BJ,3,0))</f>
        <v/>
      </c>
      <c r="AP323" s="206" t="str">
        <f t="shared" ref="AP323:AP386" si="136">AL323&amp;AO323</f>
        <v/>
      </c>
      <c r="AQ323" s="206" t="str">
        <f>IF(SUMIF('7-市场业绩'!F:F,'3-收据记录表'!U323,'7-市场业绩'!I:I)&gt;0,"学习卡","老结算")</f>
        <v>老结算</v>
      </c>
      <c r="AR323" s="206" t="str">
        <f t="shared" ref="AR323:AR386" si="137">IF(AQ323="学习卡",AN323,AP323)</f>
        <v/>
      </c>
      <c r="AS323" s="243" t="e">
        <f t="shared" ref="AS323:AS386" si="138">MID(T323,FIND("@",SUBSTITUTE(T323,"：","@",4))+1,FIND("@",SUBSTITUTE(T323,"）","@",6))-FIND("@",SUBSTITUTE(T323,"：","@",4))-1)</f>
        <v>#VALUE!</v>
      </c>
      <c r="AT323" s="243" t="str">
        <f t="shared" ref="AT323:AT386" si="139">IFERROR(MID(T323,FIND("@",SUBSTITUTE(T323,"：","@",6))+1,FIND("@",SUBSTITUTE(T323,"-","@",8))-FIND("@",SUBSTITUTE(T323,"：","@",6))-1),"")</f>
        <v/>
      </c>
      <c r="AU323" s="243" t="str">
        <f t="shared" ref="AU323:AU386" si="140">IFERROR(MID(T323,FIND("@",SUBSTITUTE(T323,"-","@",8))+1,FIND("@",SUBSTITUTE(T323,"／","@",3))-FIND("@",SUBSTITUTE(T323,"-","@",8))-1),"")</f>
        <v/>
      </c>
      <c r="AV323" s="243" t="str">
        <f t="shared" ref="AV323:AV386" si="141">IFERROR(MID(T323,FIND("@",SUBSTITUTE(T323,"：","@",4))+1,FIND("@",SUBSTITUTE(T323,"）","@",6))-FIND("@",SUBSTITUTE(T323,"：","@",4))-1),"无")</f>
        <v>无</v>
      </c>
      <c r="AZ323" s="299">
        <v>42552</v>
      </c>
    </row>
    <row r="324" spans="1:52" ht="15" hidden="1" customHeight="1">
      <c r="A324" s="176"/>
      <c r="B324" s="176"/>
      <c r="C324" s="175"/>
      <c r="D324" s="176"/>
      <c r="E324" s="176"/>
      <c r="F324" s="184"/>
      <c r="G324" s="176"/>
      <c r="H324" s="176"/>
      <c r="I324" s="176"/>
      <c r="J324" s="176"/>
      <c r="K324" s="180"/>
      <c r="L324" s="176"/>
      <c r="M324" s="175"/>
      <c r="N324" s="175"/>
      <c r="O324" s="175"/>
      <c r="P324" s="176"/>
      <c r="Q324" s="175"/>
      <c r="R324" s="176"/>
      <c r="S324" s="176"/>
      <c r="T324" s="176"/>
      <c r="U324" s="291" t="str">
        <f t="shared" si="119"/>
        <v/>
      </c>
      <c r="V324" s="292">
        <f>IF(F324=0,0,SUMIFS('4-咨询师业绩明细表'!K:K,'4-咨询师业绩明细表'!E:E,E324,'4-咨询师业绩明细表'!C:C,B324))</f>
        <v>0</v>
      </c>
      <c r="W324" s="292" t="str">
        <f t="shared" si="120"/>
        <v/>
      </c>
      <c r="X324" s="305"/>
      <c r="Y324" s="323">
        <f t="shared" si="121"/>
        <v>0</v>
      </c>
      <c r="Z324" s="324">
        <f t="shared" si="122"/>
        <v>0</v>
      </c>
      <c r="AA324" s="293">
        <f t="shared" si="123"/>
        <v>0</v>
      </c>
      <c r="AB324" s="294" t="str">
        <f t="shared" si="124"/>
        <v/>
      </c>
      <c r="AC324" s="143" t="str">
        <f t="shared" si="125"/>
        <v/>
      </c>
      <c r="AD324" s="143" t="str">
        <f t="shared" si="126"/>
        <v/>
      </c>
      <c r="AE324" s="143" t="str">
        <f t="shared" si="127"/>
        <v/>
      </c>
      <c r="AF324" s="143" t="str">
        <f t="shared" si="128"/>
        <v/>
      </c>
      <c r="AG324" s="143" t="str">
        <f t="shared" si="129"/>
        <v/>
      </c>
      <c r="AH324" s="143" t="str">
        <f>IF(AB324="","",VLOOKUP(AF324,Sheet11!E:F,2,0))</f>
        <v/>
      </c>
      <c r="AI324" s="295" t="str">
        <f>IF(AG324="拼单会员","5年",IF(AB324="","",VLOOKUP(AE324&amp;AH324,Sheet11!$J$3:$K$17,2)))</f>
        <v/>
      </c>
      <c r="AJ324" s="143" t="str">
        <f t="shared" si="130"/>
        <v/>
      </c>
      <c r="AK324" s="296" t="str">
        <f t="shared" si="131"/>
        <v/>
      </c>
      <c r="AL324" s="143" t="str">
        <f t="shared" si="132"/>
        <v/>
      </c>
      <c r="AM324" s="143" t="str">
        <f t="shared" si="133"/>
        <v/>
      </c>
      <c r="AN324" s="143" t="str">
        <f t="shared" si="134"/>
        <v/>
      </c>
      <c r="AO324" s="143" t="str">
        <f t="shared" si="135"/>
        <v/>
      </c>
      <c r="AP324" s="206" t="str">
        <f t="shared" si="136"/>
        <v/>
      </c>
      <c r="AQ324" s="206" t="str">
        <f>IF(SUMIF('7-市场业绩'!F:F,'3-收据记录表'!U324,'7-市场业绩'!I:I)&gt;0,"学习卡","老结算")</f>
        <v>老结算</v>
      </c>
      <c r="AR324" s="206" t="str">
        <f t="shared" si="137"/>
        <v/>
      </c>
      <c r="AS324" s="243" t="e">
        <f t="shared" si="138"/>
        <v>#VALUE!</v>
      </c>
      <c r="AT324" s="243" t="str">
        <f t="shared" si="139"/>
        <v/>
      </c>
      <c r="AU324" s="243" t="str">
        <f t="shared" si="140"/>
        <v/>
      </c>
      <c r="AV324" s="243" t="str">
        <f t="shared" si="141"/>
        <v>无</v>
      </c>
      <c r="AZ324" s="299">
        <v>42552</v>
      </c>
    </row>
    <row r="325" spans="1:52" ht="15" hidden="1" customHeight="1">
      <c r="A325" s="176"/>
      <c r="B325" s="176"/>
      <c r="C325" s="175"/>
      <c r="D325" s="176"/>
      <c r="E325" s="176"/>
      <c r="F325" s="184"/>
      <c r="G325" s="176"/>
      <c r="H325" s="176"/>
      <c r="I325" s="176"/>
      <c r="J325" s="176"/>
      <c r="K325" s="180"/>
      <c r="L325" s="176"/>
      <c r="M325" s="175"/>
      <c r="N325" s="175"/>
      <c r="O325" s="175"/>
      <c r="P325" s="176"/>
      <c r="Q325" s="175"/>
      <c r="R325" s="176"/>
      <c r="S325" s="176"/>
      <c r="T325" s="176"/>
      <c r="U325" s="291" t="str">
        <f t="shared" si="119"/>
        <v/>
      </c>
      <c r="V325" s="292">
        <f>IF(F325=0,0,SUMIFS('4-咨询师业绩明细表'!K:K,'4-咨询师业绩明细表'!E:E,E325,'4-咨询师业绩明细表'!C:C,B325))</f>
        <v>0</v>
      </c>
      <c r="W325" s="292" t="str">
        <f t="shared" si="120"/>
        <v/>
      </c>
      <c r="X325" s="305"/>
      <c r="Y325" s="323">
        <f t="shared" si="121"/>
        <v>0</v>
      </c>
      <c r="Z325" s="324">
        <f t="shared" si="122"/>
        <v>0</v>
      </c>
      <c r="AA325" s="293">
        <f t="shared" si="123"/>
        <v>0</v>
      </c>
      <c r="AB325" s="294" t="str">
        <f t="shared" si="124"/>
        <v/>
      </c>
      <c r="AC325" s="143" t="str">
        <f t="shared" si="125"/>
        <v/>
      </c>
      <c r="AD325" s="143" t="str">
        <f t="shared" si="126"/>
        <v/>
      </c>
      <c r="AE325" s="143" t="str">
        <f t="shared" si="127"/>
        <v/>
      </c>
      <c r="AF325" s="143" t="str">
        <f t="shared" si="128"/>
        <v/>
      </c>
      <c r="AG325" s="143" t="str">
        <f t="shared" si="129"/>
        <v/>
      </c>
      <c r="AH325" s="143" t="str">
        <f>IF(AB325="","",VLOOKUP(AF325,Sheet11!E:F,2,0))</f>
        <v/>
      </c>
      <c r="AI325" s="295" t="str">
        <f>IF(AG325="拼单会员","5年",IF(AB325="","",VLOOKUP(AE325&amp;AH325,Sheet11!$J$3:$K$17,2)))</f>
        <v/>
      </c>
      <c r="AJ325" s="143" t="str">
        <f t="shared" si="130"/>
        <v/>
      </c>
      <c r="AK325" s="296" t="str">
        <f t="shared" si="131"/>
        <v/>
      </c>
      <c r="AL325" s="143" t="str">
        <f t="shared" si="132"/>
        <v/>
      </c>
      <c r="AM325" s="143" t="str">
        <f t="shared" si="133"/>
        <v/>
      </c>
      <c r="AN325" s="143" t="str">
        <f t="shared" si="134"/>
        <v/>
      </c>
      <c r="AO325" s="143" t="str">
        <f t="shared" si="135"/>
        <v/>
      </c>
      <c r="AP325" s="206" t="str">
        <f t="shared" si="136"/>
        <v/>
      </c>
      <c r="AQ325" s="206" t="str">
        <f>IF(SUMIF('7-市场业绩'!F:F,'3-收据记录表'!U325,'7-市场业绩'!I:I)&gt;0,"学习卡","老结算")</f>
        <v>老结算</v>
      </c>
      <c r="AR325" s="206" t="str">
        <f t="shared" si="137"/>
        <v/>
      </c>
      <c r="AS325" s="243" t="e">
        <f t="shared" si="138"/>
        <v>#VALUE!</v>
      </c>
      <c r="AT325" s="243" t="str">
        <f t="shared" si="139"/>
        <v/>
      </c>
      <c r="AU325" s="243" t="str">
        <f t="shared" si="140"/>
        <v/>
      </c>
      <c r="AV325" s="243" t="str">
        <f t="shared" si="141"/>
        <v>无</v>
      </c>
      <c r="AZ325" s="299">
        <v>42552</v>
      </c>
    </row>
    <row r="326" spans="1:52" ht="15" hidden="1" customHeight="1">
      <c r="A326" s="176"/>
      <c r="B326" s="176"/>
      <c r="C326" s="175"/>
      <c r="D326" s="176"/>
      <c r="E326" s="176"/>
      <c r="F326" s="184"/>
      <c r="G326" s="176"/>
      <c r="H326" s="176"/>
      <c r="I326" s="176"/>
      <c r="J326" s="176"/>
      <c r="K326" s="180"/>
      <c r="L326" s="176"/>
      <c r="M326" s="175"/>
      <c r="N326" s="175"/>
      <c r="O326" s="175"/>
      <c r="P326" s="176"/>
      <c r="Q326" s="175"/>
      <c r="R326" s="176"/>
      <c r="S326" s="176"/>
      <c r="T326" s="176"/>
      <c r="U326" s="291" t="str">
        <f t="shared" si="119"/>
        <v/>
      </c>
      <c r="V326" s="292">
        <f>IF(F326=0,0,SUMIFS('4-咨询师业绩明细表'!K:K,'4-咨询师业绩明细表'!E:E,E326,'4-咨询师业绩明细表'!C:C,B326))</f>
        <v>0</v>
      </c>
      <c r="W326" s="292" t="str">
        <f t="shared" si="120"/>
        <v/>
      </c>
      <c r="X326" s="305"/>
      <c r="Y326" s="323">
        <f t="shared" si="121"/>
        <v>0</v>
      </c>
      <c r="Z326" s="324">
        <f t="shared" si="122"/>
        <v>0</v>
      </c>
      <c r="AA326" s="293">
        <f t="shared" si="123"/>
        <v>0</v>
      </c>
      <c r="AB326" s="294" t="str">
        <f t="shared" si="124"/>
        <v/>
      </c>
      <c r="AC326" s="143" t="str">
        <f t="shared" si="125"/>
        <v/>
      </c>
      <c r="AD326" s="143" t="str">
        <f t="shared" si="126"/>
        <v/>
      </c>
      <c r="AE326" s="143" t="str">
        <f t="shared" si="127"/>
        <v/>
      </c>
      <c r="AF326" s="143" t="str">
        <f t="shared" si="128"/>
        <v/>
      </c>
      <c r="AG326" s="143" t="str">
        <f t="shared" si="129"/>
        <v/>
      </c>
      <c r="AH326" s="143" t="str">
        <f>IF(AB326="","",VLOOKUP(AF326,Sheet11!E:F,2,0))</f>
        <v/>
      </c>
      <c r="AI326" s="295" t="str">
        <f>IF(AG326="拼单会员","5年",IF(AB326="","",VLOOKUP(AE326&amp;AH326,Sheet11!$J$3:$K$17,2)))</f>
        <v/>
      </c>
      <c r="AJ326" s="143" t="str">
        <f t="shared" si="130"/>
        <v/>
      </c>
      <c r="AK326" s="296" t="str">
        <f t="shared" si="131"/>
        <v/>
      </c>
      <c r="AL326" s="143" t="str">
        <f t="shared" si="132"/>
        <v/>
      </c>
      <c r="AM326" s="143" t="str">
        <f t="shared" si="133"/>
        <v/>
      </c>
      <c r="AN326" s="143" t="str">
        <f t="shared" si="134"/>
        <v/>
      </c>
      <c r="AO326" s="143" t="str">
        <f t="shared" si="135"/>
        <v/>
      </c>
      <c r="AP326" s="206" t="str">
        <f t="shared" si="136"/>
        <v/>
      </c>
      <c r="AQ326" s="206" t="str">
        <f>IF(SUMIF('7-市场业绩'!F:F,'3-收据记录表'!U326,'7-市场业绩'!I:I)&gt;0,"学习卡","老结算")</f>
        <v>老结算</v>
      </c>
      <c r="AR326" s="206" t="str">
        <f t="shared" si="137"/>
        <v/>
      </c>
      <c r="AS326" s="243" t="e">
        <f t="shared" si="138"/>
        <v>#VALUE!</v>
      </c>
      <c r="AT326" s="243" t="str">
        <f t="shared" si="139"/>
        <v/>
      </c>
      <c r="AU326" s="243" t="str">
        <f t="shared" si="140"/>
        <v/>
      </c>
      <c r="AV326" s="243" t="str">
        <f t="shared" si="141"/>
        <v>无</v>
      </c>
      <c r="AZ326" s="299">
        <v>42552</v>
      </c>
    </row>
    <row r="327" spans="1:52" ht="15" hidden="1" customHeight="1">
      <c r="A327" s="176"/>
      <c r="B327" s="176"/>
      <c r="C327" s="175"/>
      <c r="D327" s="176"/>
      <c r="E327" s="176"/>
      <c r="F327" s="184"/>
      <c r="G327" s="176"/>
      <c r="H327" s="176"/>
      <c r="I327" s="176"/>
      <c r="J327" s="176"/>
      <c r="K327" s="180"/>
      <c r="L327" s="176"/>
      <c r="M327" s="175"/>
      <c r="N327" s="175"/>
      <c r="O327" s="175"/>
      <c r="P327" s="176"/>
      <c r="Q327" s="175"/>
      <c r="R327" s="176"/>
      <c r="S327" s="176"/>
      <c r="T327" s="176"/>
      <c r="U327" s="291" t="str">
        <f t="shared" si="119"/>
        <v/>
      </c>
      <c r="V327" s="292">
        <f>IF(F327=0,0,SUMIFS('4-咨询师业绩明细表'!K:K,'4-咨询师业绩明细表'!E:E,E327,'4-咨询师业绩明细表'!C:C,B327))</f>
        <v>0</v>
      </c>
      <c r="W327" s="292" t="str">
        <f t="shared" si="120"/>
        <v/>
      </c>
      <c r="X327" s="305"/>
      <c r="Y327" s="323">
        <f t="shared" si="121"/>
        <v>0</v>
      </c>
      <c r="Z327" s="324">
        <f t="shared" si="122"/>
        <v>0</v>
      </c>
      <c r="AA327" s="293">
        <f t="shared" si="123"/>
        <v>0</v>
      </c>
      <c r="AB327" s="294" t="str">
        <f t="shared" si="124"/>
        <v/>
      </c>
      <c r="AC327" s="143" t="str">
        <f t="shared" si="125"/>
        <v/>
      </c>
      <c r="AD327" s="143" t="str">
        <f t="shared" si="126"/>
        <v/>
      </c>
      <c r="AE327" s="143" t="str">
        <f t="shared" si="127"/>
        <v/>
      </c>
      <c r="AF327" s="143" t="str">
        <f t="shared" si="128"/>
        <v/>
      </c>
      <c r="AG327" s="143" t="str">
        <f t="shared" si="129"/>
        <v/>
      </c>
      <c r="AH327" s="143" t="str">
        <f>IF(AB327="","",VLOOKUP(AF327,Sheet11!E:F,2,0))</f>
        <v/>
      </c>
      <c r="AI327" s="295" t="str">
        <f>IF(AG327="拼单会员","5年",IF(AB327="","",VLOOKUP(AE327&amp;AH327,Sheet11!$J$3:$K$17,2)))</f>
        <v/>
      </c>
      <c r="AJ327" s="143" t="str">
        <f t="shared" si="130"/>
        <v/>
      </c>
      <c r="AK327" s="296" t="str">
        <f t="shared" si="131"/>
        <v/>
      </c>
      <c r="AL327" s="143" t="str">
        <f t="shared" si="132"/>
        <v/>
      </c>
      <c r="AM327" s="143" t="str">
        <f t="shared" si="133"/>
        <v/>
      </c>
      <c r="AN327" s="143" t="str">
        <f t="shared" si="134"/>
        <v/>
      </c>
      <c r="AO327" s="143" t="str">
        <f t="shared" si="135"/>
        <v/>
      </c>
      <c r="AP327" s="206" t="str">
        <f t="shared" si="136"/>
        <v/>
      </c>
      <c r="AQ327" s="206" t="str">
        <f>IF(SUMIF('7-市场业绩'!F:F,'3-收据记录表'!U327,'7-市场业绩'!I:I)&gt;0,"学习卡","老结算")</f>
        <v>老结算</v>
      </c>
      <c r="AR327" s="206" t="str">
        <f t="shared" si="137"/>
        <v/>
      </c>
      <c r="AS327" s="243" t="e">
        <f t="shared" si="138"/>
        <v>#VALUE!</v>
      </c>
      <c r="AT327" s="243" t="str">
        <f t="shared" si="139"/>
        <v/>
      </c>
      <c r="AU327" s="243" t="str">
        <f t="shared" si="140"/>
        <v/>
      </c>
      <c r="AV327" s="243" t="str">
        <f t="shared" si="141"/>
        <v>无</v>
      </c>
      <c r="AZ327" s="299">
        <v>42552</v>
      </c>
    </row>
    <row r="328" spans="1:52" ht="15" hidden="1" customHeight="1">
      <c r="A328" s="176"/>
      <c r="B328" s="176"/>
      <c r="C328" s="175"/>
      <c r="D328" s="176"/>
      <c r="E328" s="176"/>
      <c r="F328" s="184"/>
      <c r="G328" s="176"/>
      <c r="H328" s="176"/>
      <c r="I328" s="176"/>
      <c r="J328" s="176"/>
      <c r="K328" s="180"/>
      <c r="L328" s="176"/>
      <c r="M328" s="175"/>
      <c r="N328" s="175"/>
      <c r="O328" s="175"/>
      <c r="P328" s="176"/>
      <c r="Q328" s="175"/>
      <c r="R328" s="176"/>
      <c r="S328" s="176"/>
      <c r="T328" s="176"/>
      <c r="U328" s="291" t="str">
        <f t="shared" si="119"/>
        <v/>
      </c>
      <c r="V328" s="292">
        <f>IF(F328=0,0,SUMIFS('4-咨询师业绩明细表'!K:K,'4-咨询师业绩明细表'!E:E,E328,'4-咨询师业绩明细表'!C:C,B328))</f>
        <v>0</v>
      </c>
      <c r="W328" s="292" t="str">
        <f t="shared" si="120"/>
        <v/>
      </c>
      <c r="X328" s="305"/>
      <c r="Y328" s="323">
        <f t="shared" si="121"/>
        <v>0</v>
      </c>
      <c r="Z328" s="324">
        <f t="shared" si="122"/>
        <v>0</v>
      </c>
      <c r="AA328" s="293">
        <f t="shared" si="123"/>
        <v>0</v>
      </c>
      <c r="AB328" s="294" t="str">
        <f t="shared" si="124"/>
        <v/>
      </c>
      <c r="AC328" s="143" t="str">
        <f t="shared" si="125"/>
        <v/>
      </c>
      <c r="AD328" s="143" t="str">
        <f t="shared" si="126"/>
        <v/>
      </c>
      <c r="AE328" s="143" t="str">
        <f t="shared" si="127"/>
        <v/>
      </c>
      <c r="AF328" s="143" t="str">
        <f t="shared" si="128"/>
        <v/>
      </c>
      <c r="AG328" s="143" t="str">
        <f t="shared" si="129"/>
        <v/>
      </c>
      <c r="AH328" s="143" t="str">
        <f>IF(AB328="","",VLOOKUP(AF328,Sheet11!E:F,2,0))</f>
        <v/>
      </c>
      <c r="AI328" s="295" t="str">
        <f>IF(AG328="拼单会员","5年",IF(AB328="","",VLOOKUP(AE328&amp;AH328,Sheet11!$J$3:$K$17,2)))</f>
        <v/>
      </c>
      <c r="AJ328" s="143" t="str">
        <f t="shared" si="130"/>
        <v/>
      </c>
      <c r="AK328" s="296" t="str">
        <f t="shared" si="131"/>
        <v/>
      </c>
      <c r="AL328" s="143" t="str">
        <f t="shared" si="132"/>
        <v/>
      </c>
      <c r="AM328" s="143" t="str">
        <f t="shared" si="133"/>
        <v/>
      </c>
      <c r="AN328" s="143" t="str">
        <f t="shared" si="134"/>
        <v/>
      </c>
      <c r="AO328" s="143" t="str">
        <f t="shared" si="135"/>
        <v/>
      </c>
      <c r="AP328" s="206" t="str">
        <f t="shared" si="136"/>
        <v/>
      </c>
      <c r="AQ328" s="206" t="str">
        <f>IF(SUMIF('7-市场业绩'!F:F,'3-收据记录表'!U328,'7-市场业绩'!I:I)&gt;0,"学习卡","老结算")</f>
        <v>老结算</v>
      </c>
      <c r="AR328" s="206" t="str">
        <f t="shared" si="137"/>
        <v/>
      </c>
      <c r="AS328" s="243" t="e">
        <f t="shared" si="138"/>
        <v>#VALUE!</v>
      </c>
      <c r="AT328" s="243" t="str">
        <f t="shared" si="139"/>
        <v/>
      </c>
      <c r="AU328" s="243" t="str">
        <f t="shared" si="140"/>
        <v/>
      </c>
      <c r="AV328" s="243" t="str">
        <f t="shared" si="141"/>
        <v>无</v>
      </c>
      <c r="AZ328" s="299">
        <v>42552</v>
      </c>
    </row>
    <row r="329" spans="1:52" ht="15" hidden="1" customHeight="1">
      <c r="A329" s="176"/>
      <c r="B329" s="176"/>
      <c r="C329" s="175"/>
      <c r="D329" s="176"/>
      <c r="E329" s="176"/>
      <c r="F329" s="184"/>
      <c r="G329" s="176"/>
      <c r="H329" s="176"/>
      <c r="I329" s="176"/>
      <c r="J329" s="176"/>
      <c r="K329" s="180"/>
      <c r="L329" s="176"/>
      <c r="M329" s="175"/>
      <c r="N329" s="175"/>
      <c r="O329" s="175"/>
      <c r="P329" s="176"/>
      <c r="Q329" s="175"/>
      <c r="R329" s="176"/>
      <c r="S329" s="176"/>
      <c r="T329" s="176"/>
      <c r="U329" s="291" t="str">
        <f t="shared" si="119"/>
        <v/>
      </c>
      <c r="V329" s="292">
        <f>IF(F329=0,0,SUMIFS('4-咨询师业绩明细表'!K:K,'4-咨询师业绩明细表'!E:E,E329,'4-咨询师业绩明细表'!C:C,B329))</f>
        <v>0</v>
      </c>
      <c r="W329" s="292" t="str">
        <f t="shared" si="120"/>
        <v/>
      </c>
      <c r="X329" s="305"/>
      <c r="Y329" s="323">
        <f t="shared" si="121"/>
        <v>0</v>
      </c>
      <c r="Z329" s="324">
        <f t="shared" si="122"/>
        <v>0</v>
      </c>
      <c r="AA329" s="293">
        <f t="shared" si="123"/>
        <v>0</v>
      </c>
      <c r="AB329" s="294" t="str">
        <f t="shared" si="124"/>
        <v/>
      </c>
      <c r="AC329" s="143" t="str">
        <f t="shared" si="125"/>
        <v/>
      </c>
      <c r="AD329" s="143" t="str">
        <f t="shared" si="126"/>
        <v/>
      </c>
      <c r="AE329" s="143" t="str">
        <f t="shared" si="127"/>
        <v/>
      </c>
      <c r="AF329" s="143" t="str">
        <f t="shared" si="128"/>
        <v/>
      </c>
      <c r="AG329" s="143" t="str">
        <f t="shared" si="129"/>
        <v/>
      </c>
      <c r="AH329" s="143" t="str">
        <f>IF(AB329="","",VLOOKUP(AF329,Sheet11!E:F,2,0))</f>
        <v/>
      </c>
      <c r="AI329" s="295" t="str">
        <f>IF(AG329="拼单会员","5年",IF(AB329="","",VLOOKUP(AE329&amp;AH329,Sheet11!$J$3:$K$17,2)))</f>
        <v/>
      </c>
      <c r="AJ329" s="143" t="str">
        <f t="shared" si="130"/>
        <v/>
      </c>
      <c r="AK329" s="296" t="str">
        <f t="shared" si="131"/>
        <v/>
      </c>
      <c r="AL329" s="143" t="str">
        <f t="shared" si="132"/>
        <v/>
      </c>
      <c r="AM329" s="143" t="str">
        <f t="shared" si="133"/>
        <v/>
      </c>
      <c r="AN329" s="143" t="str">
        <f t="shared" si="134"/>
        <v/>
      </c>
      <c r="AO329" s="143" t="str">
        <f t="shared" si="135"/>
        <v/>
      </c>
      <c r="AP329" s="206" t="str">
        <f t="shared" si="136"/>
        <v/>
      </c>
      <c r="AQ329" s="206" t="str">
        <f>IF(SUMIF('7-市场业绩'!F:F,'3-收据记录表'!U329,'7-市场业绩'!I:I)&gt;0,"学习卡","老结算")</f>
        <v>老结算</v>
      </c>
      <c r="AR329" s="206" t="str">
        <f t="shared" si="137"/>
        <v/>
      </c>
      <c r="AS329" s="243" t="e">
        <f t="shared" si="138"/>
        <v>#VALUE!</v>
      </c>
      <c r="AT329" s="243" t="str">
        <f t="shared" si="139"/>
        <v/>
      </c>
      <c r="AU329" s="243" t="str">
        <f t="shared" si="140"/>
        <v/>
      </c>
      <c r="AV329" s="243" t="str">
        <f t="shared" si="141"/>
        <v>无</v>
      </c>
      <c r="AZ329" s="299">
        <v>42552</v>
      </c>
    </row>
    <row r="330" spans="1:52" ht="15" hidden="1" customHeight="1">
      <c r="A330" s="176"/>
      <c r="B330" s="176"/>
      <c r="C330" s="175"/>
      <c r="D330" s="176"/>
      <c r="E330" s="176"/>
      <c r="F330" s="184"/>
      <c r="G330" s="176"/>
      <c r="H330" s="176"/>
      <c r="I330" s="176"/>
      <c r="J330" s="176"/>
      <c r="K330" s="180"/>
      <c r="L330" s="176"/>
      <c r="M330" s="175"/>
      <c r="N330" s="175"/>
      <c r="O330" s="175"/>
      <c r="P330" s="176"/>
      <c r="Q330" s="175"/>
      <c r="R330" s="176"/>
      <c r="S330" s="176"/>
      <c r="T330" s="176"/>
      <c r="U330" s="291" t="str">
        <f t="shared" si="119"/>
        <v/>
      </c>
      <c r="V330" s="292">
        <f>IF(F330=0,0,SUMIFS('4-咨询师业绩明细表'!K:K,'4-咨询师业绩明细表'!E:E,E330,'4-咨询师业绩明细表'!C:C,B330))</f>
        <v>0</v>
      </c>
      <c r="W330" s="292" t="str">
        <f t="shared" si="120"/>
        <v/>
      </c>
      <c r="X330" s="305"/>
      <c r="Y330" s="323">
        <f t="shared" si="121"/>
        <v>0</v>
      </c>
      <c r="Z330" s="324">
        <f t="shared" si="122"/>
        <v>0</v>
      </c>
      <c r="AA330" s="293">
        <f t="shared" si="123"/>
        <v>0</v>
      </c>
      <c r="AB330" s="294" t="str">
        <f t="shared" si="124"/>
        <v/>
      </c>
      <c r="AC330" s="143" t="str">
        <f t="shared" si="125"/>
        <v/>
      </c>
      <c r="AD330" s="143" t="str">
        <f t="shared" si="126"/>
        <v/>
      </c>
      <c r="AE330" s="143" t="str">
        <f t="shared" si="127"/>
        <v/>
      </c>
      <c r="AF330" s="143" t="str">
        <f t="shared" si="128"/>
        <v/>
      </c>
      <c r="AG330" s="143" t="str">
        <f t="shared" si="129"/>
        <v/>
      </c>
      <c r="AH330" s="143" t="str">
        <f>IF(AB330="","",VLOOKUP(AF330,Sheet11!E:F,2,0))</f>
        <v/>
      </c>
      <c r="AI330" s="295" t="str">
        <f>IF(AG330="拼单会员","5年",IF(AB330="","",VLOOKUP(AE330&amp;AH330,Sheet11!$J$3:$K$17,2)))</f>
        <v/>
      </c>
      <c r="AJ330" s="143" t="str">
        <f t="shared" si="130"/>
        <v/>
      </c>
      <c r="AK330" s="296" t="str">
        <f t="shared" si="131"/>
        <v/>
      </c>
      <c r="AL330" s="143" t="str">
        <f t="shared" si="132"/>
        <v/>
      </c>
      <c r="AM330" s="143" t="str">
        <f t="shared" si="133"/>
        <v/>
      </c>
      <c r="AN330" s="143" t="str">
        <f t="shared" si="134"/>
        <v/>
      </c>
      <c r="AO330" s="143" t="str">
        <f t="shared" si="135"/>
        <v/>
      </c>
      <c r="AP330" s="206" t="str">
        <f t="shared" si="136"/>
        <v/>
      </c>
      <c r="AQ330" s="206" t="str">
        <f>IF(SUMIF('7-市场业绩'!F:F,'3-收据记录表'!U330,'7-市场业绩'!I:I)&gt;0,"学习卡","老结算")</f>
        <v>老结算</v>
      </c>
      <c r="AR330" s="206" t="str">
        <f t="shared" si="137"/>
        <v/>
      </c>
      <c r="AS330" s="243" t="e">
        <f t="shared" si="138"/>
        <v>#VALUE!</v>
      </c>
      <c r="AT330" s="243" t="str">
        <f t="shared" si="139"/>
        <v/>
      </c>
      <c r="AU330" s="243" t="str">
        <f t="shared" si="140"/>
        <v/>
      </c>
      <c r="AV330" s="243" t="str">
        <f t="shared" si="141"/>
        <v>无</v>
      </c>
      <c r="AZ330" s="299">
        <v>42552</v>
      </c>
    </row>
    <row r="331" spans="1:52" ht="15" hidden="1" customHeight="1">
      <c r="A331" s="176"/>
      <c r="B331" s="176"/>
      <c r="C331" s="175"/>
      <c r="D331" s="176"/>
      <c r="E331" s="176"/>
      <c r="F331" s="184"/>
      <c r="G331" s="176"/>
      <c r="H331" s="176"/>
      <c r="I331" s="176"/>
      <c r="J331" s="176"/>
      <c r="K331" s="180"/>
      <c r="L331" s="176"/>
      <c r="M331" s="175"/>
      <c r="N331" s="175"/>
      <c r="O331" s="175"/>
      <c r="P331" s="176"/>
      <c r="Q331" s="175"/>
      <c r="R331" s="176"/>
      <c r="S331" s="176"/>
      <c r="T331" s="176"/>
      <c r="U331" s="291" t="str">
        <f t="shared" si="119"/>
        <v/>
      </c>
      <c r="V331" s="292">
        <f>IF(F331=0,0,SUMIFS('4-咨询师业绩明细表'!K:K,'4-咨询师业绩明细表'!E:E,E331,'4-咨询师业绩明细表'!C:C,B331))</f>
        <v>0</v>
      </c>
      <c r="W331" s="292" t="str">
        <f t="shared" si="120"/>
        <v/>
      </c>
      <c r="X331" s="305"/>
      <c r="Y331" s="323">
        <f t="shared" si="121"/>
        <v>0</v>
      </c>
      <c r="Z331" s="324">
        <f t="shared" si="122"/>
        <v>0</v>
      </c>
      <c r="AA331" s="293">
        <f t="shared" si="123"/>
        <v>0</v>
      </c>
      <c r="AB331" s="294" t="str">
        <f t="shared" si="124"/>
        <v/>
      </c>
      <c r="AC331" s="143" t="str">
        <f t="shared" si="125"/>
        <v/>
      </c>
      <c r="AD331" s="143" t="str">
        <f t="shared" si="126"/>
        <v/>
      </c>
      <c r="AE331" s="143" t="str">
        <f t="shared" si="127"/>
        <v/>
      </c>
      <c r="AF331" s="143" t="str">
        <f t="shared" si="128"/>
        <v/>
      </c>
      <c r="AG331" s="143" t="str">
        <f t="shared" si="129"/>
        <v/>
      </c>
      <c r="AH331" s="143" t="str">
        <f>IF(AB331="","",VLOOKUP(AF331,Sheet11!E:F,2,0))</f>
        <v/>
      </c>
      <c r="AI331" s="295" t="str">
        <f>IF(AG331="拼单会员","5年",IF(AB331="","",VLOOKUP(AE331&amp;AH331,Sheet11!$J$3:$K$17,2)))</f>
        <v/>
      </c>
      <c r="AJ331" s="143" t="str">
        <f t="shared" si="130"/>
        <v/>
      </c>
      <c r="AK331" s="296" t="str">
        <f t="shared" si="131"/>
        <v/>
      </c>
      <c r="AL331" s="143" t="str">
        <f t="shared" si="132"/>
        <v/>
      </c>
      <c r="AM331" s="143" t="str">
        <f t="shared" si="133"/>
        <v/>
      </c>
      <c r="AN331" s="143" t="str">
        <f t="shared" si="134"/>
        <v/>
      </c>
      <c r="AO331" s="143" t="str">
        <f t="shared" si="135"/>
        <v/>
      </c>
      <c r="AP331" s="206" t="str">
        <f t="shared" si="136"/>
        <v/>
      </c>
      <c r="AQ331" s="206" t="str">
        <f>IF(SUMIF('7-市场业绩'!F:F,'3-收据记录表'!U331,'7-市场业绩'!I:I)&gt;0,"学习卡","老结算")</f>
        <v>老结算</v>
      </c>
      <c r="AR331" s="206" t="str">
        <f t="shared" si="137"/>
        <v/>
      </c>
      <c r="AS331" s="243" t="e">
        <f t="shared" si="138"/>
        <v>#VALUE!</v>
      </c>
      <c r="AT331" s="243" t="str">
        <f t="shared" si="139"/>
        <v/>
      </c>
      <c r="AU331" s="243" t="str">
        <f t="shared" si="140"/>
        <v/>
      </c>
      <c r="AV331" s="243" t="str">
        <f t="shared" si="141"/>
        <v>无</v>
      </c>
      <c r="AZ331" s="299">
        <v>42552</v>
      </c>
    </row>
    <row r="332" spans="1:52" ht="15" hidden="1" customHeight="1">
      <c r="A332" s="176"/>
      <c r="B332" s="176"/>
      <c r="C332" s="175"/>
      <c r="D332" s="176"/>
      <c r="E332" s="176"/>
      <c r="F332" s="184"/>
      <c r="G332" s="176"/>
      <c r="H332" s="176"/>
      <c r="I332" s="176"/>
      <c r="J332" s="176"/>
      <c r="K332" s="180"/>
      <c r="L332" s="176"/>
      <c r="M332" s="175"/>
      <c r="N332" s="175"/>
      <c r="O332" s="175"/>
      <c r="P332" s="176"/>
      <c r="Q332" s="175"/>
      <c r="R332" s="176"/>
      <c r="S332" s="176"/>
      <c r="T332" s="176"/>
      <c r="U332" s="291" t="str">
        <f t="shared" si="119"/>
        <v/>
      </c>
      <c r="V332" s="292">
        <f>IF(F332=0,0,SUMIFS('4-咨询师业绩明细表'!K:K,'4-咨询师业绩明细表'!E:E,E332,'4-咨询师业绩明细表'!C:C,B332))</f>
        <v>0</v>
      </c>
      <c r="W332" s="292" t="str">
        <f t="shared" si="120"/>
        <v/>
      </c>
      <c r="X332" s="305"/>
      <c r="Y332" s="323">
        <f t="shared" si="121"/>
        <v>0</v>
      </c>
      <c r="Z332" s="324">
        <f t="shared" si="122"/>
        <v>0</v>
      </c>
      <c r="AA332" s="293">
        <f t="shared" si="123"/>
        <v>0</v>
      </c>
      <c r="AB332" s="294" t="str">
        <f t="shared" si="124"/>
        <v/>
      </c>
      <c r="AC332" s="143" t="str">
        <f t="shared" si="125"/>
        <v/>
      </c>
      <c r="AD332" s="143" t="str">
        <f t="shared" si="126"/>
        <v/>
      </c>
      <c r="AE332" s="143" t="str">
        <f t="shared" si="127"/>
        <v/>
      </c>
      <c r="AF332" s="143" t="str">
        <f t="shared" si="128"/>
        <v/>
      </c>
      <c r="AG332" s="143" t="str">
        <f t="shared" si="129"/>
        <v/>
      </c>
      <c r="AH332" s="143" t="str">
        <f>IF(AB332="","",VLOOKUP(AF332,Sheet11!E:F,2,0))</f>
        <v/>
      </c>
      <c r="AI332" s="295" t="str">
        <f>IF(AG332="拼单会员","5年",IF(AB332="","",VLOOKUP(AE332&amp;AH332,Sheet11!$J$3:$K$17,2)))</f>
        <v/>
      </c>
      <c r="AJ332" s="143" t="str">
        <f t="shared" si="130"/>
        <v/>
      </c>
      <c r="AK332" s="296" t="str">
        <f t="shared" si="131"/>
        <v/>
      </c>
      <c r="AL332" s="143" t="str">
        <f t="shared" si="132"/>
        <v/>
      </c>
      <c r="AM332" s="143" t="str">
        <f t="shared" si="133"/>
        <v/>
      </c>
      <c r="AN332" s="143" t="str">
        <f t="shared" si="134"/>
        <v/>
      </c>
      <c r="AO332" s="143" t="str">
        <f t="shared" si="135"/>
        <v/>
      </c>
      <c r="AP332" s="206" t="str">
        <f t="shared" si="136"/>
        <v/>
      </c>
      <c r="AQ332" s="206" t="str">
        <f>IF(SUMIF('7-市场业绩'!F:F,'3-收据记录表'!U332,'7-市场业绩'!I:I)&gt;0,"学习卡","老结算")</f>
        <v>老结算</v>
      </c>
      <c r="AR332" s="206" t="str">
        <f t="shared" si="137"/>
        <v/>
      </c>
      <c r="AS332" s="243" t="e">
        <f t="shared" si="138"/>
        <v>#VALUE!</v>
      </c>
      <c r="AT332" s="243" t="str">
        <f t="shared" si="139"/>
        <v/>
      </c>
      <c r="AU332" s="243" t="str">
        <f t="shared" si="140"/>
        <v/>
      </c>
      <c r="AV332" s="243" t="str">
        <f t="shared" si="141"/>
        <v>无</v>
      </c>
      <c r="AZ332" s="299">
        <v>42552</v>
      </c>
    </row>
    <row r="333" spans="1:52" ht="15" hidden="1" customHeight="1">
      <c r="A333" s="176"/>
      <c r="B333" s="176"/>
      <c r="C333" s="175"/>
      <c r="D333" s="176"/>
      <c r="E333" s="176"/>
      <c r="F333" s="184"/>
      <c r="G333" s="176"/>
      <c r="H333" s="176"/>
      <c r="I333" s="176"/>
      <c r="J333" s="176"/>
      <c r="K333" s="180"/>
      <c r="L333" s="176"/>
      <c r="M333" s="175"/>
      <c r="N333" s="175"/>
      <c r="O333" s="175"/>
      <c r="P333" s="176"/>
      <c r="Q333" s="175"/>
      <c r="R333" s="176"/>
      <c r="S333" s="176"/>
      <c r="T333" s="176"/>
      <c r="U333" s="291" t="str">
        <f t="shared" si="119"/>
        <v/>
      </c>
      <c r="V333" s="292">
        <f>IF(F333=0,0,SUMIFS('4-咨询师业绩明细表'!K:K,'4-咨询师业绩明细表'!E:E,E333,'4-咨询师业绩明细表'!C:C,B333))</f>
        <v>0</v>
      </c>
      <c r="W333" s="292" t="str">
        <f t="shared" si="120"/>
        <v/>
      </c>
      <c r="X333" s="305"/>
      <c r="Y333" s="323">
        <f t="shared" si="121"/>
        <v>0</v>
      </c>
      <c r="Z333" s="324">
        <f t="shared" si="122"/>
        <v>0</v>
      </c>
      <c r="AA333" s="293">
        <f t="shared" si="123"/>
        <v>0</v>
      </c>
      <c r="AB333" s="294" t="str">
        <f t="shared" si="124"/>
        <v/>
      </c>
      <c r="AC333" s="143" t="str">
        <f t="shared" si="125"/>
        <v/>
      </c>
      <c r="AD333" s="143" t="str">
        <f t="shared" si="126"/>
        <v/>
      </c>
      <c r="AE333" s="143" t="str">
        <f t="shared" si="127"/>
        <v/>
      </c>
      <c r="AF333" s="143" t="str">
        <f t="shared" si="128"/>
        <v/>
      </c>
      <c r="AG333" s="143" t="str">
        <f t="shared" si="129"/>
        <v/>
      </c>
      <c r="AH333" s="143" t="str">
        <f>IF(AB333="","",VLOOKUP(AF333,Sheet11!E:F,2,0))</f>
        <v/>
      </c>
      <c r="AI333" s="295" t="str">
        <f>IF(AG333="拼单会员","5年",IF(AB333="","",VLOOKUP(AE333&amp;AH333,Sheet11!$J$3:$K$17,2)))</f>
        <v/>
      </c>
      <c r="AJ333" s="143" t="str">
        <f t="shared" si="130"/>
        <v/>
      </c>
      <c r="AK333" s="296" t="str">
        <f t="shared" si="131"/>
        <v/>
      </c>
      <c r="AL333" s="143" t="str">
        <f t="shared" si="132"/>
        <v/>
      </c>
      <c r="AM333" s="143" t="str">
        <f t="shared" si="133"/>
        <v/>
      </c>
      <c r="AN333" s="143" t="str">
        <f t="shared" si="134"/>
        <v/>
      </c>
      <c r="AO333" s="143" t="str">
        <f t="shared" si="135"/>
        <v/>
      </c>
      <c r="AP333" s="206" t="str">
        <f t="shared" si="136"/>
        <v/>
      </c>
      <c r="AQ333" s="206" t="str">
        <f>IF(SUMIF('7-市场业绩'!F:F,'3-收据记录表'!U333,'7-市场业绩'!I:I)&gt;0,"学习卡","老结算")</f>
        <v>老结算</v>
      </c>
      <c r="AR333" s="206" t="str">
        <f t="shared" si="137"/>
        <v/>
      </c>
      <c r="AS333" s="243" t="e">
        <f t="shared" si="138"/>
        <v>#VALUE!</v>
      </c>
      <c r="AT333" s="243" t="str">
        <f t="shared" si="139"/>
        <v/>
      </c>
      <c r="AU333" s="243" t="str">
        <f t="shared" si="140"/>
        <v/>
      </c>
      <c r="AV333" s="243" t="str">
        <f t="shared" si="141"/>
        <v>无</v>
      </c>
      <c r="AZ333" s="299">
        <v>42552</v>
      </c>
    </row>
    <row r="334" spans="1:52" ht="15" hidden="1" customHeight="1">
      <c r="A334" s="176"/>
      <c r="B334" s="176"/>
      <c r="C334" s="175"/>
      <c r="D334" s="176"/>
      <c r="E334" s="176"/>
      <c r="F334" s="184"/>
      <c r="G334" s="176"/>
      <c r="H334" s="176"/>
      <c r="I334" s="176"/>
      <c r="J334" s="176"/>
      <c r="K334" s="180"/>
      <c r="L334" s="176"/>
      <c r="M334" s="175"/>
      <c r="N334" s="175"/>
      <c r="O334" s="175"/>
      <c r="P334" s="176"/>
      <c r="Q334" s="175"/>
      <c r="R334" s="176"/>
      <c r="S334" s="176"/>
      <c r="T334" s="176"/>
      <c r="U334" s="291" t="str">
        <f t="shared" si="119"/>
        <v/>
      </c>
      <c r="V334" s="292">
        <f>IF(F334=0,0,SUMIFS('4-咨询师业绩明细表'!K:K,'4-咨询师业绩明细表'!E:E,E334,'4-咨询师业绩明细表'!C:C,B334))</f>
        <v>0</v>
      </c>
      <c r="W334" s="292" t="str">
        <f t="shared" si="120"/>
        <v/>
      </c>
      <c r="X334" s="305"/>
      <c r="Y334" s="323">
        <f t="shared" si="121"/>
        <v>0</v>
      </c>
      <c r="Z334" s="324">
        <f t="shared" si="122"/>
        <v>0</v>
      </c>
      <c r="AA334" s="293">
        <f t="shared" si="123"/>
        <v>0</v>
      </c>
      <c r="AB334" s="294" t="str">
        <f t="shared" si="124"/>
        <v/>
      </c>
      <c r="AC334" s="143" t="str">
        <f t="shared" si="125"/>
        <v/>
      </c>
      <c r="AD334" s="143" t="str">
        <f t="shared" si="126"/>
        <v/>
      </c>
      <c r="AE334" s="143" t="str">
        <f t="shared" si="127"/>
        <v/>
      </c>
      <c r="AF334" s="143" t="str">
        <f t="shared" si="128"/>
        <v/>
      </c>
      <c r="AG334" s="143" t="str">
        <f t="shared" si="129"/>
        <v/>
      </c>
      <c r="AH334" s="143" t="str">
        <f>IF(AB334="","",VLOOKUP(AF334,Sheet11!E:F,2,0))</f>
        <v/>
      </c>
      <c r="AI334" s="295" t="str">
        <f>IF(AG334="拼单会员","5年",IF(AB334="","",VLOOKUP(AE334&amp;AH334,Sheet11!$J$3:$K$17,2)))</f>
        <v/>
      </c>
      <c r="AJ334" s="143" t="str">
        <f t="shared" si="130"/>
        <v/>
      </c>
      <c r="AK334" s="296" t="str">
        <f t="shared" si="131"/>
        <v/>
      </c>
      <c r="AL334" s="143" t="str">
        <f t="shared" si="132"/>
        <v/>
      </c>
      <c r="AM334" s="143" t="str">
        <f t="shared" si="133"/>
        <v/>
      </c>
      <c r="AN334" s="143" t="str">
        <f t="shared" si="134"/>
        <v/>
      </c>
      <c r="AO334" s="143" t="str">
        <f t="shared" si="135"/>
        <v/>
      </c>
      <c r="AP334" s="206" t="str">
        <f t="shared" si="136"/>
        <v/>
      </c>
      <c r="AQ334" s="206" t="str">
        <f>IF(SUMIF('7-市场业绩'!F:F,'3-收据记录表'!U334,'7-市场业绩'!I:I)&gt;0,"学习卡","老结算")</f>
        <v>老结算</v>
      </c>
      <c r="AR334" s="206" t="str">
        <f t="shared" si="137"/>
        <v/>
      </c>
      <c r="AS334" s="243" t="e">
        <f t="shared" si="138"/>
        <v>#VALUE!</v>
      </c>
      <c r="AT334" s="243" t="str">
        <f t="shared" si="139"/>
        <v/>
      </c>
      <c r="AU334" s="243" t="str">
        <f t="shared" si="140"/>
        <v/>
      </c>
      <c r="AV334" s="243" t="str">
        <f t="shared" si="141"/>
        <v>无</v>
      </c>
      <c r="AZ334" s="299">
        <v>42552</v>
      </c>
    </row>
    <row r="335" spans="1:52" ht="15" hidden="1" customHeight="1">
      <c r="A335" s="176"/>
      <c r="B335" s="176"/>
      <c r="C335" s="175"/>
      <c r="D335" s="176"/>
      <c r="E335" s="176"/>
      <c r="F335" s="184"/>
      <c r="G335" s="176"/>
      <c r="H335" s="176"/>
      <c r="I335" s="176"/>
      <c r="J335" s="176"/>
      <c r="K335" s="180"/>
      <c r="L335" s="176"/>
      <c r="M335" s="175"/>
      <c r="N335" s="175"/>
      <c r="O335" s="175"/>
      <c r="P335" s="176"/>
      <c r="Q335" s="175"/>
      <c r="R335" s="176"/>
      <c r="S335" s="176"/>
      <c r="T335" s="176"/>
      <c r="U335" s="291" t="str">
        <f t="shared" si="119"/>
        <v/>
      </c>
      <c r="V335" s="292">
        <f>IF(F335=0,0,SUMIFS('4-咨询师业绩明细表'!K:K,'4-咨询师业绩明细表'!E:E,E335,'4-咨询师业绩明细表'!C:C,B335))</f>
        <v>0</v>
      </c>
      <c r="W335" s="292" t="str">
        <f t="shared" si="120"/>
        <v/>
      </c>
      <c r="X335" s="305"/>
      <c r="Y335" s="323">
        <f t="shared" si="121"/>
        <v>0</v>
      </c>
      <c r="Z335" s="324">
        <f t="shared" si="122"/>
        <v>0</v>
      </c>
      <c r="AA335" s="293">
        <f t="shared" si="123"/>
        <v>0</v>
      </c>
      <c r="AB335" s="294" t="str">
        <f t="shared" si="124"/>
        <v/>
      </c>
      <c r="AC335" s="143" t="str">
        <f t="shared" si="125"/>
        <v/>
      </c>
      <c r="AD335" s="143" t="str">
        <f t="shared" si="126"/>
        <v/>
      </c>
      <c r="AE335" s="143" t="str">
        <f t="shared" si="127"/>
        <v/>
      </c>
      <c r="AF335" s="143" t="str">
        <f t="shared" si="128"/>
        <v/>
      </c>
      <c r="AG335" s="143" t="str">
        <f t="shared" si="129"/>
        <v/>
      </c>
      <c r="AH335" s="143" t="str">
        <f>IF(AB335="","",VLOOKUP(AF335,Sheet11!E:F,2,0))</f>
        <v/>
      </c>
      <c r="AI335" s="295" t="str">
        <f>IF(AG335="拼单会员","5年",IF(AB335="","",VLOOKUP(AE335&amp;AH335,Sheet11!$J$3:$K$17,2)))</f>
        <v/>
      </c>
      <c r="AJ335" s="143" t="str">
        <f t="shared" si="130"/>
        <v/>
      </c>
      <c r="AK335" s="296" t="str">
        <f t="shared" si="131"/>
        <v/>
      </c>
      <c r="AL335" s="143" t="str">
        <f t="shared" si="132"/>
        <v/>
      </c>
      <c r="AM335" s="143" t="str">
        <f t="shared" si="133"/>
        <v/>
      </c>
      <c r="AN335" s="143" t="str">
        <f t="shared" si="134"/>
        <v/>
      </c>
      <c r="AO335" s="143" t="str">
        <f t="shared" si="135"/>
        <v/>
      </c>
      <c r="AP335" s="206" t="str">
        <f t="shared" si="136"/>
        <v/>
      </c>
      <c r="AQ335" s="206" t="str">
        <f>IF(SUMIF('7-市场业绩'!F:F,'3-收据记录表'!U335,'7-市场业绩'!I:I)&gt;0,"学习卡","老结算")</f>
        <v>老结算</v>
      </c>
      <c r="AR335" s="206" t="str">
        <f t="shared" si="137"/>
        <v/>
      </c>
      <c r="AS335" s="243" t="e">
        <f t="shared" si="138"/>
        <v>#VALUE!</v>
      </c>
      <c r="AT335" s="243" t="str">
        <f t="shared" si="139"/>
        <v/>
      </c>
      <c r="AU335" s="243" t="str">
        <f t="shared" si="140"/>
        <v/>
      </c>
      <c r="AV335" s="243" t="str">
        <f t="shared" si="141"/>
        <v>无</v>
      </c>
      <c r="AZ335" s="299">
        <v>42552</v>
      </c>
    </row>
    <row r="336" spans="1:52" ht="15" hidden="1" customHeight="1">
      <c r="A336" s="176"/>
      <c r="B336" s="176"/>
      <c r="C336" s="175"/>
      <c r="D336" s="176"/>
      <c r="E336" s="176"/>
      <c r="F336" s="184"/>
      <c r="G336" s="176"/>
      <c r="H336" s="176"/>
      <c r="I336" s="176"/>
      <c r="J336" s="176"/>
      <c r="K336" s="180"/>
      <c r="L336" s="176"/>
      <c r="M336" s="175"/>
      <c r="N336" s="175"/>
      <c r="O336" s="175"/>
      <c r="P336" s="176"/>
      <c r="Q336" s="175"/>
      <c r="R336" s="176"/>
      <c r="S336" s="176"/>
      <c r="T336" s="176"/>
      <c r="U336" s="291" t="str">
        <f t="shared" si="119"/>
        <v/>
      </c>
      <c r="V336" s="292">
        <f>IF(F336=0,0,SUMIFS('4-咨询师业绩明细表'!K:K,'4-咨询师业绩明细表'!E:E,E336,'4-咨询师业绩明细表'!C:C,B336))</f>
        <v>0</v>
      </c>
      <c r="W336" s="292" t="str">
        <f t="shared" si="120"/>
        <v/>
      </c>
      <c r="X336" s="305"/>
      <c r="Y336" s="323">
        <f t="shared" si="121"/>
        <v>0</v>
      </c>
      <c r="Z336" s="324">
        <f t="shared" si="122"/>
        <v>0</v>
      </c>
      <c r="AA336" s="293">
        <f t="shared" si="123"/>
        <v>0</v>
      </c>
      <c r="AB336" s="294" t="str">
        <f t="shared" si="124"/>
        <v/>
      </c>
      <c r="AC336" s="143" t="str">
        <f t="shared" si="125"/>
        <v/>
      </c>
      <c r="AD336" s="143" t="str">
        <f t="shared" si="126"/>
        <v/>
      </c>
      <c r="AE336" s="143" t="str">
        <f t="shared" si="127"/>
        <v/>
      </c>
      <c r="AF336" s="143" t="str">
        <f t="shared" si="128"/>
        <v/>
      </c>
      <c r="AG336" s="143" t="str">
        <f t="shared" si="129"/>
        <v/>
      </c>
      <c r="AH336" s="143" t="str">
        <f>IF(AB336="","",VLOOKUP(AF336,Sheet11!E:F,2,0))</f>
        <v/>
      </c>
      <c r="AI336" s="295" t="str">
        <f>IF(AG336="拼单会员","5年",IF(AB336="","",VLOOKUP(AE336&amp;AH336,Sheet11!$J$3:$K$17,2)))</f>
        <v/>
      </c>
      <c r="AJ336" s="143" t="str">
        <f t="shared" si="130"/>
        <v/>
      </c>
      <c r="AK336" s="296" t="str">
        <f t="shared" si="131"/>
        <v/>
      </c>
      <c r="AL336" s="143" t="str">
        <f t="shared" si="132"/>
        <v/>
      </c>
      <c r="AM336" s="143" t="str">
        <f t="shared" si="133"/>
        <v/>
      </c>
      <c r="AN336" s="143" t="str">
        <f t="shared" si="134"/>
        <v/>
      </c>
      <c r="AO336" s="143" t="str">
        <f t="shared" si="135"/>
        <v/>
      </c>
      <c r="AP336" s="206" t="str">
        <f t="shared" si="136"/>
        <v/>
      </c>
      <c r="AQ336" s="206" t="str">
        <f>IF(SUMIF('7-市场业绩'!F:F,'3-收据记录表'!U336,'7-市场业绩'!I:I)&gt;0,"学习卡","老结算")</f>
        <v>老结算</v>
      </c>
      <c r="AR336" s="206" t="str">
        <f t="shared" si="137"/>
        <v/>
      </c>
      <c r="AS336" s="243" t="e">
        <f t="shared" si="138"/>
        <v>#VALUE!</v>
      </c>
      <c r="AT336" s="243" t="str">
        <f t="shared" si="139"/>
        <v/>
      </c>
      <c r="AU336" s="243" t="str">
        <f t="shared" si="140"/>
        <v/>
      </c>
      <c r="AV336" s="243" t="str">
        <f t="shared" si="141"/>
        <v>无</v>
      </c>
      <c r="AZ336" s="299">
        <v>42552</v>
      </c>
    </row>
    <row r="337" spans="1:52" ht="15" hidden="1" customHeight="1">
      <c r="A337" s="176"/>
      <c r="B337" s="176"/>
      <c r="C337" s="175"/>
      <c r="D337" s="176"/>
      <c r="E337" s="176"/>
      <c r="F337" s="184"/>
      <c r="G337" s="176"/>
      <c r="H337" s="176"/>
      <c r="I337" s="176"/>
      <c r="J337" s="176"/>
      <c r="K337" s="180"/>
      <c r="L337" s="176"/>
      <c r="M337" s="175"/>
      <c r="N337" s="175"/>
      <c r="O337" s="175"/>
      <c r="P337" s="176"/>
      <c r="Q337" s="175"/>
      <c r="R337" s="176"/>
      <c r="S337" s="176"/>
      <c r="T337" s="176"/>
      <c r="U337" s="291" t="str">
        <f t="shared" si="119"/>
        <v/>
      </c>
      <c r="V337" s="292">
        <f>IF(F337=0,0,SUMIFS('4-咨询师业绩明细表'!K:K,'4-咨询师业绩明细表'!E:E,E337,'4-咨询师业绩明细表'!C:C,B337))</f>
        <v>0</v>
      </c>
      <c r="W337" s="292" t="str">
        <f t="shared" si="120"/>
        <v/>
      </c>
      <c r="X337" s="305"/>
      <c r="Y337" s="323">
        <f t="shared" si="121"/>
        <v>0</v>
      </c>
      <c r="Z337" s="324">
        <f t="shared" si="122"/>
        <v>0</v>
      </c>
      <c r="AA337" s="293">
        <f t="shared" si="123"/>
        <v>0</v>
      </c>
      <c r="AB337" s="294" t="str">
        <f t="shared" si="124"/>
        <v/>
      </c>
      <c r="AC337" s="143" t="str">
        <f t="shared" si="125"/>
        <v/>
      </c>
      <c r="AD337" s="143" t="str">
        <f t="shared" si="126"/>
        <v/>
      </c>
      <c r="AE337" s="143" t="str">
        <f t="shared" si="127"/>
        <v/>
      </c>
      <c r="AF337" s="143" t="str">
        <f t="shared" si="128"/>
        <v/>
      </c>
      <c r="AG337" s="143" t="str">
        <f t="shared" si="129"/>
        <v/>
      </c>
      <c r="AH337" s="143" t="str">
        <f>IF(AB337="","",VLOOKUP(AF337,Sheet11!E:F,2,0))</f>
        <v/>
      </c>
      <c r="AI337" s="295" t="str">
        <f>IF(AG337="拼单会员","5年",IF(AB337="","",VLOOKUP(AE337&amp;AH337,Sheet11!$J$3:$K$17,2)))</f>
        <v/>
      </c>
      <c r="AJ337" s="143" t="str">
        <f t="shared" si="130"/>
        <v/>
      </c>
      <c r="AK337" s="296" t="str">
        <f t="shared" si="131"/>
        <v/>
      </c>
      <c r="AL337" s="143" t="str">
        <f t="shared" si="132"/>
        <v/>
      </c>
      <c r="AM337" s="143" t="str">
        <f t="shared" si="133"/>
        <v/>
      </c>
      <c r="AN337" s="143" t="str">
        <f t="shared" si="134"/>
        <v/>
      </c>
      <c r="AO337" s="143" t="str">
        <f t="shared" si="135"/>
        <v/>
      </c>
      <c r="AP337" s="206" t="str">
        <f t="shared" si="136"/>
        <v/>
      </c>
      <c r="AQ337" s="206" t="str">
        <f>IF(SUMIF('7-市场业绩'!F:F,'3-收据记录表'!U337,'7-市场业绩'!I:I)&gt;0,"学习卡","老结算")</f>
        <v>老结算</v>
      </c>
      <c r="AR337" s="206" t="str">
        <f t="shared" si="137"/>
        <v/>
      </c>
      <c r="AS337" s="243" t="e">
        <f t="shared" si="138"/>
        <v>#VALUE!</v>
      </c>
      <c r="AT337" s="243" t="str">
        <f t="shared" si="139"/>
        <v/>
      </c>
      <c r="AU337" s="243" t="str">
        <f t="shared" si="140"/>
        <v/>
      </c>
      <c r="AV337" s="243" t="str">
        <f t="shared" si="141"/>
        <v>无</v>
      </c>
      <c r="AZ337" s="299">
        <v>42552</v>
      </c>
    </row>
    <row r="338" spans="1:52" ht="15" hidden="1" customHeight="1">
      <c r="A338" s="176"/>
      <c r="B338" s="176"/>
      <c r="C338" s="175"/>
      <c r="D338" s="176"/>
      <c r="E338" s="176"/>
      <c r="F338" s="184"/>
      <c r="G338" s="176"/>
      <c r="H338" s="176"/>
      <c r="I338" s="176"/>
      <c r="J338" s="176"/>
      <c r="K338" s="180"/>
      <c r="L338" s="176"/>
      <c r="M338" s="175"/>
      <c r="N338" s="175"/>
      <c r="O338" s="175"/>
      <c r="P338" s="176"/>
      <c r="Q338" s="175"/>
      <c r="R338" s="176"/>
      <c r="S338" s="176"/>
      <c r="T338" s="176"/>
      <c r="U338" s="291" t="str">
        <f t="shared" si="119"/>
        <v/>
      </c>
      <c r="V338" s="292">
        <f>IF(F338=0,0,SUMIFS('4-咨询师业绩明细表'!K:K,'4-咨询师业绩明细表'!E:E,E338,'4-咨询师业绩明细表'!C:C,B338))</f>
        <v>0</v>
      </c>
      <c r="W338" s="292" t="str">
        <f t="shared" si="120"/>
        <v/>
      </c>
      <c r="X338" s="305"/>
      <c r="Y338" s="323">
        <f t="shared" si="121"/>
        <v>0</v>
      </c>
      <c r="Z338" s="324">
        <f t="shared" si="122"/>
        <v>0</v>
      </c>
      <c r="AA338" s="293">
        <f t="shared" si="123"/>
        <v>0</v>
      </c>
      <c r="AB338" s="294" t="str">
        <f t="shared" si="124"/>
        <v/>
      </c>
      <c r="AC338" s="143" t="str">
        <f t="shared" si="125"/>
        <v/>
      </c>
      <c r="AD338" s="143" t="str">
        <f t="shared" si="126"/>
        <v/>
      </c>
      <c r="AE338" s="143" t="str">
        <f t="shared" si="127"/>
        <v/>
      </c>
      <c r="AF338" s="143" t="str">
        <f t="shared" si="128"/>
        <v/>
      </c>
      <c r="AG338" s="143" t="str">
        <f t="shared" si="129"/>
        <v/>
      </c>
      <c r="AH338" s="143" t="str">
        <f>IF(AB338="","",VLOOKUP(AF338,Sheet11!E:F,2,0))</f>
        <v/>
      </c>
      <c r="AI338" s="295" t="str">
        <f>IF(AG338="拼单会员","5年",IF(AB338="","",VLOOKUP(AE338&amp;AH338,Sheet11!$J$3:$K$17,2)))</f>
        <v/>
      </c>
      <c r="AJ338" s="143" t="str">
        <f t="shared" si="130"/>
        <v/>
      </c>
      <c r="AK338" s="296" t="str">
        <f t="shared" si="131"/>
        <v/>
      </c>
      <c r="AL338" s="143" t="str">
        <f t="shared" si="132"/>
        <v/>
      </c>
      <c r="AM338" s="143" t="str">
        <f t="shared" si="133"/>
        <v/>
      </c>
      <c r="AN338" s="143" t="str">
        <f t="shared" si="134"/>
        <v/>
      </c>
      <c r="AO338" s="143" t="str">
        <f t="shared" si="135"/>
        <v/>
      </c>
      <c r="AP338" s="206" t="str">
        <f t="shared" si="136"/>
        <v/>
      </c>
      <c r="AQ338" s="206" t="str">
        <f>IF(SUMIF('7-市场业绩'!F:F,'3-收据记录表'!U338,'7-市场业绩'!I:I)&gt;0,"学习卡","老结算")</f>
        <v>老结算</v>
      </c>
      <c r="AR338" s="206" t="str">
        <f t="shared" si="137"/>
        <v/>
      </c>
      <c r="AS338" s="243" t="e">
        <f t="shared" si="138"/>
        <v>#VALUE!</v>
      </c>
      <c r="AT338" s="243" t="str">
        <f t="shared" si="139"/>
        <v/>
      </c>
      <c r="AU338" s="243" t="str">
        <f t="shared" si="140"/>
        <v/>
      </c>
      <c r="AV338" s="243" t="str">
        <f t="shared" si="141"/>
        <v>无</v>
      </c>
      <c r="AZ338" s="299">
        <v>42552</v>
      </c>
    </row>
    <row r="339" spans="1:52" ht="15" hidden="1" customHeight="1">
      <c r="A339" s="176"/>
      <c r="B339" s="176"/>
      <c r="C339" s="175"/>
      <c r="D339" s="176"/>
      <c r="E339" s="176"/>
      <c r="F339" s="184"/>
      <c r="G339" s="176"/>
      <c r="H339" s="176"/>
      <c r="I339" s="176"/>
      <c r="J339" s="176"/>
      <c r="K339" s="180"/>
      <c r="L339" s="176"/>
      <c r="M339" s="175"/>
      <c r="N339" s="175"/>
      <c r="O339" s="175"/>
      <c r="P339" s="176"/>
      <c r="Q339" s="175"/>
      <c r="R339" s="176"/>
      <c r="S339" s="176"/>
      <c r="T339" s="176"/>
      <c r="U339" s="291" t="str">
        <f t="shared" si="119"/>
        <v/>
      </c>
      <c r="V339" s="292">
        <f>IF(F339=0,0,SUMIFS('4-咨询师业绩明细表'!K:K,'4-咨询师业绩明细表'!E:E,E339,'4-咨询师业绩明细表'!C:C,B339))</f>
        <v>0</v>
      </c>
      <c r="W339" s="292" t="str">
        <f t="shared" si="120"/>
        <v/>
      </c>
      <c r="X339" s="305"/>
      <c r="Y339" s="323">
        <f t="shared" si="121"/>
        <v>0</v>
      </c>
      <c r="Z339" s="324">
        <f t="shared" si="122"/>
        <v>0</v>
      </c>
      <c r="AA339" s="293">
        <f t="shared" si="123"/>
        <v>0</v>
      </c>
      <c r="AB339" s="294" t="str">
        <f t="shared" si="124"/>
        <v/>
      </c>
      <c r="AC339" s="143" t="str">
        <f t="shared" si="125"/>
        <v/>
      </c>
      <c r="AD339" s="143" t="str">
        <f t="shared" si="126"/>
        <v/>
      </c>
      <c r="AE339" s="143" t="str">
        <f t="shared" si="127"/>
        <v/>
      </c>
      <c r="AF339" s="143" t="str">
        <f t="shared" si="128"/>
        <v/>
      </c>
      <c r="AG339" s="143" t="str">
        <f t="shared" si="129"/>
        <v/>
      </c>
      <c r="AH339" s="143" t="str">
        <f>IF(AB339="","",VLOOKUP(AF339,Sheet11!E:F,2,0))</f>
        <v/>
      </c>
      <c r="AI339" s="295" t="str">
        <f>IF(AG339="拼单会员","5年",IF(AB339="","",VLOOKUP(AE339&amp;AH339,Sheet11!$J$3:$K$17,2)))</f>
        <v/>
      </c>
      <c r="AJ339" s="143" t="str">
        <f t="shared" si="130"/>
        <v/>
      </c>
      <c r="AK339" s="296" t="str">
        <f t="shared" si="131"/>
        <v/>
      </c>
      <c r="AL339" s="143" t="str">
        <f t="shared" si="132"/>
        <v/>
      </c>
      <c r="AM339" s="143" t="str">
        <f t="shared" si="133"/>
        <v/>
      </c>
      <c r="AN339" s="143" t="str">
        <f t="shared" si="134"/>
        <v/>
      </c>
      <c r="AO339" s="143" t="str">
        <f t="shared" si="135"/>
        <v/>
      </c>
      <c r="AP339" s="206" t="str">
        <f t="shared" si="136"/>
        <v/>
      </c>
      <c r="AQ339" s="206" t="str">
        <f>IF(SUMIF('7-市场业绩'!F:F,'3-收据记录表'!U339,'7-市场业绩'!I:I)&gt;0,"学习卡","老结算")</f>
        <v>老结算</v>
      </c>
      <c r="AR339" s="206" t="str">
        <f t="shared" si="137"/>
        <v/>
      </c>
      <c r="AS339" s="243" t="e">
        <f t="shared" si="138"/>
        <v>#VALUE!</v>
      </c>
      <c r="AT339" s="243" t="str">
        <f t="shared" si="139"/>
        <v/>
      </c>
      <c r="AU339" s="243" t="str">
        <f t="shared" si="140"/>
        <v/>
      </c>
      <c r="AV339" s="243" t="str">
        <f t="shared" si="141"/>
        <v>无</v>
      </c>
      <c r="AZ339" s="299">
        <v>42552</v>
      </c>
    </row>
    <row r="340" spans="1:52" ht="15" hidden="1" customHeight="1">
      <c r="A340" s="176"/>
      <c r="B340" s="176"/>
      <c r="C340" s="175"/>
      <c r="D340" s="176"/>
      <c r="E340" s="176"/>
      <c r="F340" s="184"/>
      <c r="G340" s="176"/>
      <c r="H340" s="176"/>
      <c r="I340" s="176"/>
      <c r="J340" s="176"/>
      <c r="K340" s="180"/>
      <c r="L340" s="176"/>
      <c r="M340" s="175"/>
      <c r="N340" s="175"/>
      <c r="O340" s="175"/>
      <c r="P340" s="176"/>
      <c r="Q340" s="175"/>
      <c r="R340" s="176"/>
      <c r="S340" s="176"/>
      <c r="T340" s="176"/>
      <c r="U340" s="291" t="str">
        <f t="shared" si="119"/>
        <v/>
      </c>
      <c r="V340" s="292">
        <f>IF(F340=0,0,SUMIFS('4-咨询师业绩明细表'!K:K,'4-咨询师业绩明细表'!E:E,E340,'4-咨询师业绩明细表'!C:C,B340))</f>
        <v>0</v>
      </c>
      <c r="W340" s="292" t="str">
        <f t="shared" si="120"/>
        <v/>
      </c>
      <c r="X340" s="305"/>
      <c r="Y340" s="323">
        <f t="shared" si="121"/>
        <v>0</v>
      </c>
      <c r="Z340" s="324">
        <f t="shared" si="122"/>
        <v>0</v>
      </c>
      <c r="AA340" s="293">
        <f t="shared" si="123"/>
        <v>0</v>
      </c>
      <c r="AB340" s="294" t="str">
        <f t="shared" si="124"/>
        <v/>
      </c>
      <c r="AC340" s="143" t="str">
        <f t="shared" si="125"/>
        <v/>
      </c>
      <c r="AD340" s="143" t="str">
        <f t="shared" si="126"/>
        <v/>
      </c>
      <c r="AE340" s="143" t="str">
        <f t="shared" si="127"/>
        <v/>
      </c>
      <c r="AF340" s="143" t="str">
        <f t="shared" si="128"/>
        <v/>
      </c>
      <c r="AG340" s="143" t="str">
        <f t="shared" si="129"/>
        <v/>
      </c>
      <c r="AH340" s="143" t="str">
        <f>IF(AB340="","",VLOOKUP(AF340,Sheet11!E:F,2,0))</f>
        <v/>
      </c>
      <c r="AI340" s="295" t="str">
        <f>IF(AG340="拼单会员","5年",IF(AB340="","",VLOOKUP(AE340&amp;AH340,Sheet11!$J$3:$K$17,2)))</f>
        <v/>
      </c>
      <c r="AJ340" s="143" t="str">
        <f t="shared" si="130"/>
        <v/>
      </c>
      <c r="AK340" s="296" t="str">
        <f t="shared" si="131"/>
        <v/>
      </c>
      <c r="AL340" s="143" t="str">
        <f t="shared" si="132"/>
        <v/>
      </c>
      <c r="AM340" s="143" t="str">
        <f t="shared" si="133"/>
        <v/>
      </c>
      <c r="AN340" s="143" t="str">
        <f t="shared" si="134"/>
        <v/>
      </c>
      <c r="AO340" s="143" t="str">
        <f t="shared" si="135"/>
        <v/>
      </c>
      <c r="AP340" s="206" t="str">
        <f t="shared" si="136"/>
        <v/>
      </c>
      <c r="AQ340" s="206" t="str">
        <f>IF(SUMIF('7-市场业绩'!F:F,'3-收据记录表'!U340,'7-市场业绩'!I:I)&gt;0,"学习卡","老结算")</f>
        <v>老结算</v>
      </c>
      <c r="AR340" s="206" t="str">
        <f t="shared" si="137"/>
        <v/>
      </c>
      <c r="AS340" s="243" t="e">
        <f t="shared" si="138"/>
        <v>#VALUE!</v>
      </c>
      <c r="AT340" s="243" t="str">
        <f t="shared" si="139"/>
        <v/>
      </c>
      <c r="AU340" s="243" t="str">
        <f t="shared" si="140"/>
        <v/>
      </c>
      <c r="AV340" s="243" t="str">
        <f t="shared" si="141"/>
        <v>无</v>
      </c>
      <c r="AZ340" s="299">
        <v>42552</v>
      </c>
    </row>
    <row r="341" spans="1:52" ht="15" hidden="1" customHeight="1">
      <c r="A341" s="176"/>
      <c r="B341" s="176"/>
      <c r="C341" s="175"/>
      <c r="D341" s="176"/>
      <c r="E341" s="176"/>
      <c r="F341" s="184"/>
      <c r="G341" s="176"/>
      <c r="H341" s="176"/>
      <c r="I341" s="176"/>
      <c r="J341" s="176"/>
      <c r="K341" s="180"/>
      <c r="L341" s="176"/>
      <c r="M341" s="175"/>
      <c r="N341" s="175"/>
      <c r="O341" s="175"/>
      <c r="P341" s="176"/>
      <c r="Q341" s="175"/>
      <c r="R341" s="176"/>
      <c r="S341" s="176"/>
      <c r="T341" s="176"/>
      <c r="U341" s="291" t="str">
        <f t="shared" si="119"/>
        <v/>
      </c>
      <c r="V341" s="292">
        <f>IF(F341=0,0,SUMIFS('4-咨询师业绩明细表'!K:K,'4-咨询师业绩明细表'!E:E,E341,'4-咨询师业绩明细表'!C:C,B341))</f>
        <v>0</v>
      </c>
      <c r="W341" s="292" t="str">
        <f t="shared" si="120"/>
        <v/>
      </c>
      <c r="X341" s="305"/>
      <c r="Y341" s="323">
        <f t="shared" si="121"/>
        <v>0</v>
      </c>
      <c r="Z341" s="324">
        <f t="shared" si="122"/>
        <v>0</v>
      </c>
      <c r="AA341" s="293">
        <f t="shared" si="123"/>
        <v>0</v>
      </c>
      <c r="AB341" s="294" t="str">
        <f t="shared" si="124"/>
        <v/>
      </c>
      <c r="AC341" s="143" t="str">
        <f t="shared" si="125"/>
        <v/>
      </c>
      <c r="AD341" s="143" t="str">
        <f t="shared" si="126"/>
        <v/>
      </c>
      <c r="AE341" s="143" t="str">
        <f t="shared" si="127"/>
        <v/>
      </c>
      <c r="AF341" s="143" t="str">
        <f t="shared" si="128"/>
        <v/>
      </c>
      <c r="AG341" s="143" t="str">
        <f t="shared" si="129"/>
        <v/>
      </c>
      <c r="AH341" s="143" t="str">
        <f>IF(AB341="","",VLOOKUP(AF341,Sheet11!E:F,2,0))</f>
        <v/>
      </c>
      <c r="AI341" s="295" t="str">
        <f>IF(AG341="拼单会员","5年",IF(AB341="","",VLOOKUP(AE341&amp;AH341,Sheet11!$J$3:$K$17,2)))</f>
        <v/>
      </c>
      <c r="AJ341" s="143" t="str">
        <f t="shared" si="130"/>
        <v/>
      </c>
      <c r="AK341" s="296" t="str">
        <f t="shared" si="131"/>
        <v/>
      </c>
      <c r="AL341" s="143" t="str">
        <f t="shared" si="132"/>
        <v/>
      </c>
      <c r="AM341" s="143" t="str">
        <f t="shared" si="133"/>
        <v/>
      </c>
      <c r="AN341" s="143" t="str">
        <f t="shared" si="134"/>
        <v/>
      </c>
      <c r="AO341" s="143" t="str">
        <f t="shared" si="135"/>
        <v/>
      </c>
      <c r="AP341" s="206" t="str">
        <f t="shared" si="136"/>
        <v/>
      </c>
      <c r="AQ341" s="206" t="str">
        <f>IF(SUMIF('7-市场业绩'!F:F,'3-收据记录表'!U341,'7-市场业绩'!I:I)&gt;0,"学习卡","老结算")</f>
        <v>老结算</v>
      </c>
      <c r="AR341" s="206" t="str">
        <f t="shared" si="137"/>
        <v/>
      </c>
      <c r="AS341" s="243" t="e">
        <f t="shared" si="138"/>
        <v>#VALUE!</v>
      </c>
      <c r="AT341" s="243" t="str">
        <f t="shared" si="139"/>
        <v/>
      </c>
      <c r="AU341" s="243" t="str">
        <f t="shared" si="140"/>
        <v/>
      </c>
      <c r="AV341" s="243" t="str">
        <f t="shared" si="141"/>
        <v>无</v>
      </c>
      <c r="AZ341" s="299">
        <v>42552</v>
      </c>
    </row>
    <row r="342" spans="1:52" ht="15" hidden="1" customHeight="1">
      <c r="A342" s="176"/>
      <c r="B342" s="176"/>
      <c r="C342" s="175"/>
      <c r="D342" s="176"/>
      <c r="E342" s="176"/>
      <c r="F342" s="184"/>
      <c r="G342" s="176"/>
      <c r="H342" s="176"/>
      <c r="I342" s="176"/>
      <c r="J342" s="176"/>
      <c r="K342" s="180"/>
      <c r="L342" s="176"/>
      <c r="M342" s="175"/>
      <c r="N342" s="175"/>
      <c r="O342" s="175"/>
      <c r="P342" s="176"/>
      <c r="Q342" s="175"/>
      <c r="R342" s="176"/>
      <c r="S342" s="176"/>
      <c r="T342" s="176"/>
      <c r="U342" s="291" t="str">
        <f t="shared" si="119"/>
        <v/>
      </c>
      <c r="V342" s="292">
        <f>IF(F342=0,0,SUMIFS('4-咨询师业绩明细表'!K:K,'4-咨询师业绩明细表'!E:E,E342,'4-咨询师业绩明细表'!C:C,B342))</f>
        <v>0</v>
      </c>
      <c r="W342" s="292" t="str">
        <f t="shared" si="120"/>
        <v/>
      </c>
      <c r="X342" s="305"/>
      <c r="Y342" s="323">
        <f t="shared" si="121"/>
        <v>0</v>
      </c>
      <c r="Z342" s="324">
        <f t="shared" si="122"/>
        <v>0</v>
      </c>
      <c r="AA342" s="293">
        <f t="shared" si="123"/>
        <v>0</v>
      </c>
      <c r="AB342" s="294" t="str">
        <f t="shared" si="124"/>
        <v/>
      </c>
      <c r="AC342" s="143" t="str">
        <f t="shared" si="125"/>
        <v/>
      </c>
      <c r="AD342" s="143" t="str">
        <f t="shared" si="126"/>
        <v/>
      </c>
      <c r="AE342" s="143" t="str">
        <f t="shared" si="127"/>
        <v/>
      </c>
      <c r="AF342" s="143" t="str">
        <f t="shared" si="128"/>
        <v/>
      </c>
      <c r="AG342" s="143" t="str">
        <f t="shared" si="129"/>
        <v/>
      </c>
      <c r="AH342" s="143" t="str">
        <f>IF(AB342="","",VLOOKUP(AF342,Sheet11!E:F,2,0))</f>
        <v/>
      </c>
      <c r="AI342" s="295" t="str">
        <f>IF(AG342="拼单会员","5年",IF(AB342="","",VLOOKUP(AE342&amp;AH342,Sheet11!$J$3:$K$17,2)))</f>
        <v/>
      </c>
      <c r="AJ342" s="143" t="str">
        <f t="shared" si="130"/>
        <v/>
      </c>
      <c r="AK342" s="296" t="str">
        <f t="shared" si="131"/>
        <v/>
      </c>
      <c r="AL342" s="143" t="str">
        <f t="shared" si="132"/>
        <v/>
      </c>
      <c r="AM342" s="143" t="str">
        <f t="shared" si="133"/>
        <v/>
      </c>
      <c r="AN342" s="143" t="str">
        <f t="shared" si="134"/>
        <v/>
      </c>
      <c r="AO342" s="143" t="str">
        <f t="shared" si="135"/>
        <v/>
      </c>
      <c r="AP342" s="206" t="str">
        <f t="shared" si="136"/>
        <v/>
      </c>
      <c r="AQ342" s="206" t="str">
        <f>IF(SUMIF('7-市场业绩'!F:F,'3-收据记录表'!U342,'7-市场业绩'!I:I)&gt;0,"学习卡","老结算")</f>
        <v>老结算</v>
      </c>
      <c r="AR342" s="206" t="str">
        <f t="shared" si="137"/>
        <v/>
      </c>
      <c r="AS342" s="243" t="e">
        <f t="shared" si="138"/>
        <v>#VALUE!</v>
      </c>
      <c r="AT342" s="243" t="str">
        <f t="shared" si="139"/>
        <v/>
      </c>
      <c r="AU342" s="243" t="str">
        <f t="shared" si="140"/>
        <v/>
      </c>
      <c r="AV342" s="243" t="str">
        <f t="shared" si="141"/>
        <v>无</v>
      </c>
      <c r="AZ342" s="299">
        <v>42552</v>
      </c>
    </row>
    <row r="343" spans="1:52" ht="15" hidden="1" customHeight="1">
      <c r="A343" s="176"/>
      <c r="B343" s="176"/>
      <c r="C343" s="175"/>
      <c r="D343" s="176"/>
      <c r="E343" s="176"/>
      <c r="F343" s="184"/>
      <c r="G343" s="176"/>
      <c r="H343" s="176"/>
      <c r="I343" s="176"/>
      <c r="J343" s="176"/>
      <c r="K343" s="180"/>
      <c r="L343" s="176"/>
      <c r="M343" s="175"/>
      <c r="N343" s="175"/>
      <c r="O343" s="175"/>
      <c r="P343" s="176"/>
      <c r="Q343" s="175"/>
      <c r="R343" s="176"/>
      <c r="S343" s="176"/>
      <c r="T343" s="176"/>
      <c r="U343" s="291" t="str">
        <f t="shared" si="119"/>
        <v/>
      </c>
      <c r="V343" s="292">
        <f>IF(F343=0,0,SUMIFS('4-咨询师业绩明细表'!K:K,'4-咨询师业绩明细表'!E:E,E343,'4-咨询师业绩明细表'!C:C,B343))</f>
        <v>0</v>
      </c>
      <c r="W343" s="292" t="str">
        <f t="shared" si="120"/>
        <v/>
      </c>
      <c r="X343" s="305"/>
      <c r="Y343" s="323">
        <f t="shared" si="121"/>
        <v>0</v>
      </c>
      <c r="Z343" s="324">
        <f t="shared" si="122"/>
        <v>0</v>
      </c>
      <c r="AA343" s="293">
        <f t="shared" si="123"/>
        <v>0</v>
      </c>
      <c r="AB343" s="294" t="str">
        <f t="shared" si="124"/>
        <v/>
      </c>
      <c r="AC343" s="143" t="str">
        <f t="shared" si="125"/>
        <v/>
      </c>
      <c r="AD343" s="143" t="str">
        <f t="shared" si="126"/>
        <v/>
      </c>
      <c r="AE343" s="143" t="str">
        <f t="shared" si="127"/>
        <v/>
      </c>
      <c r="AF343" s="143" t="str">
        <f t="shared" si="128"/>
        <v/>
      </c>
      <c r="AG343" s="143" t="str">
        <f t="shared" si="129"/>
        <v/>
      </c>
      <c r="AH343" s="143" t="str">
        <f>IF(AB343="","",VLOOKUP(AF343,Sheet11!E:F,2,0))</f>
        <v/>
      </c>
      <c r="AI343" s="295" t="str">
        <f>IF(AG343="拼单会员","5年",IF(AB343="","",VLOOKUP(AE343&amp;AH343,Sheet11!$J$3:$K$17,2)))</f>
        <v/>
      </c>
      <c r="AJ343" s="143" t="str">
        <f t="shared" si="130"/>
        <v/>
      </c>
      <c r="AK343" s="296" t="str">
        <f t="shared" si="131"/>
        <v/>
      </c>
      <c r="AL343" s="143" t="str">
        <f t="shared" si="132"/>
        <v/>
      </c>
      <c r="AM343" s="143" t="str">
        <f t="shared" si="133"/>
        <v/>
      </c>
      <c r="AN343" s="143" t="str">
        <f t="shared" si="134"/>
        <v/>
      </c>
      <c r="AO343" s="143" t="str">
        <f t="shared" si="135"/>
        <v/>
      </c>
      <c r="AP343" s="206" t="str">
        <f t="shared" si="136"/>
        <v/>
      </c>
      <c r="AQ343" s="206" t="str">
        <f>IF(SUMIF('7-市场业绩'!F:F,'3-收据记录表'!U343,'7-市场业绩'!I:I)&gt;0,"学习卡","老结算")</f>
        <v>老结算</v>
      </c>
      <c r="AR343" s="206" t="str">
        <f t="shared" si="137"/>
        <v/>
      </c>
      <c r="AS343" s="243" t="e">
        <f t="shared" si="138"/>
        <v>#VALUE!</v>
      </c>
      <c r="AT343" s="243" t="str">
        <f t="shared" si="139"/>
        <v/>
      </c>
      <c r="AU343" s="243" t="str">
        <f t="shared" si="140"/>
        <v/>
      </c>
      <c r="AV343" s="243" t="str">
        <f t="shared" si="141"/>
        <v>无</v>
      </c>
      <c r="AZ343" s="299">
        <v>42552</v>
      </c>
    </row>
    <row r="344" spans="1:52" ht="15" hidden="1" customHeight="1">
      <c r="A344" s="176"/>
      <c r="B344" s="176"/>
      <c r="C344" s="175"/>
      <c r="D344" s="176"/>
      <c r="E344" s="176"/>
      <c r="F344" s="184"/>
      <c r="G344" s="176"/>
      <c r="H344" s="176"/>
      <c r="I344" s="176"/>
      <c r="J344" s="176"/>
      <c r="K344" s="180"/>
      <c r="L344" s="176"/>
      <c r="M344" s="175"/>
      <c r="N344" s="175"/>
      <c r="O344" s="175"/>
      <c r="P344" s="176"/>
      <c r="Q344" s="175"/>
      <c r="R344" s="176"/>
      <c r="S344" s="176"/>
      <c r="T344" s="176"/>
      <c r="U344" s="291" t="str">
        <f t="shared" si="119"/>
        <v/>
      </c>
      <c r="V344" s="292">
        <f>IF(F344=0,0,SUMIFS('4-咨询师业绩明细表'!K:K,'4-咨询师业绩明细表'!E:E,E344,'4-咨询师业绩明细表'!C:C,B344))</f>
        <v>0</v>
      </c>
      <c r="W344" s="292" t="str">
        <f t="shared" si="120"/>
        <v/>
      </c>
      <c r="X344" s="305"/>
      <c r="Y344" s="323">
        <f t="shared" si="121"/>
        <v>0</v>
      </c>
      <c r="Z344" s="324">
        <f t="shared" si="122"/>
        <v>0</v>
      </c>
      <c r="AA344" s="293">
        <f t="shared" si="123"/>
        <v>0</v>
      </c>
      <c r="AB344" s="294" t="str">
        <f t="shared" si="124"/>
        <v/>
      </c>
      <c r="AC344" s="143" t="str">
        <f t="shared" si="125"/>
        <v/>
      </c>
      <c r="AD344" s="143" t="str">
        <f t="shared" si="126"/>
        <v/>
      </c>
      <c r="AE344" s="143" t="str">
        <f t="shared" si="127"/>
        <v/>
      </c>
      <c r="AF344" s="143" t="str">
        <f t="shared" si="128"/>
        <v/>
      </c>
      <c r="AG344" s="143" t="str">
        <f t="shared" si="129"/>
        <v/>
      </c>
      <c r="AH344" s="143" t="str">
        <f>IF(AB344="","",VLOOKUP(AF344,Sheet11!E:F,2,0))</f>
        <v/>
      </c>
      <c r="AI344" s="295" t="str">
        <f>IF(AG344="拼单会员","5年",IF(AB344="","",VLOOKUP(AE344&amp;AH344,Sheet11!$J$3:$K$17,2)))</f>
        <v/>
      </c>
      <c r="AJ344" s="143" t="str">
        <f t="shared" si="130"/>
        <v/>
      </c>
      <c r="AK344" s="296" t="str">
        <f t="shared" si="131"/>
        <v/>
      </c>
      <c r="AL344" s="143" t="str">
        <f t="shared" si="132"/>
        <v/>
      </c>
      <c r="AM344" s="143" t="str">
        <f t="shared" si="133"/>
        <v/>
      </c>
      <c r="AN344" s="143" t="str">
        <f t="shared" si="134"/>
        <v/>
      </c>
      <c r="AO344" s="143" t="str">
        <f t="shared" si="135"/>
        <v/>
      </c>
      <c r="AP344" s="206" t="str">
        <f t="shared" si="136"/>
        <v/>
      </c>
      <c r="AQ344" s="206" t="str">
        <f>IF(SUMIF('7-市场业绩'!F:F,'3-收据记录表'!U344,'7-市场业绩'!I:I)&gt;0,"学习卡","老结算")</f>
        <v>老结算</v>
      </c>
      <c r="AR344" s="206" t="str">
        <f t="shared" si="137"/>
        <v/>
      </c>
      <c r="AS344" s="243" t="e">
        <f t="shared" si="138"/>
        <v>#VALUE!</v>
      </c>
      <c r="AT344" s="243" t="str">
        <f t="shared" si="139"/>
        <v/>
      </c>
      <c r="AU344" s="243" t="str">
        <f t="shared" si="140"/>
        <v/>
      </c>
      <c r="AV344" s="243" t="str">
        <f t="shared" si="141"/>
        <v>无</v>
      </c>
      <c r="AZ344" s="299">
        <v>42552</v>
      </c>
    </row>
    <row r="345" spans="1:52" ht="15" hidden="1" customHeight="1">
      <c r="A345" s="176"/>
      <c r="B345" s="176"/>
      <c r="C345" s="175"/>
      <c r="D345" s="176"/>
      <c r="E345" s="176"/>
      <c r="F345" s="184"/>
      <c r="G345" s="176"/>
      <c r="H345" s="176"/>
      <c r="I345" s="176"/>
      <c r="J345" s="176"/>
      <c r="K345" s="180"/>
      <c r="L345" s="176"/>
      <c r="M345" s="175"/>
      <c r="N345" s="175"/>
      <c r="O345" s="175"/>
      <c r="P345" s="176"/>
      <c r="Q345" s="175"/>
      <c r="R345" s="176"/>
      <c r="S345" s="176"/>
      <c r="T345" s="176"/>
      <c r="U345" s="291" t="str">
        <f t="shared" si="119"/>
        <v/>
      </c>
      <c r="V345" s="292">
        <f>IF(F345=0,0,SUMIFS('4-咨询师业绩明细表'!K:K,'4-咨询师业绩明细表'!E:E,E345,'4-咨询师业绩明细表'!C:C,B345))</f>
        <v>0</v>
      </c>
      <c r="W345" s="292" t="str">
        <f t="shared" si="120"/>
        <v/>
      </c>
      <c r="X345" s="305"/>
      <c r="Y345" s="323">
        <f t="shared" si="121"/>
        <v>0</v>
      </c>
      <c r="Z345" s="324">
        <f t="shared" si="122"/>
        <v>0</v>
      </c>
      <c r="AA345" s="293">
        <f t="shared" si="123"/>
        <v>0</v>
      </c>
      <c r="AB345" s="294" t="str">
        <f t="shared" si="124"/>
        <v/>
      </c>
      <c r="AC345" s="143" t="str">
        <f t="shared" si="125"/>
        <v/>
      </c>
      <c r="AD345" s="143" t="str">
        <f t="shared" si="126"/>
        <v/>
      </c>
      <c r="AE345" s="143" t="str">
        <f t="shared" si="127"/>
        <v/>
      </c>
      <c r="AF345" s="143" t="str">
        <f t="shared" si="128"/>
        <v/>
      </c>
      <c r="AG345" s="143" t="str">
        <f t="shared" si="129"/>
        <v/>
      </c>
      <c r="AH345" s="143" t="str">
        <f>IF(AB345="","",VLOOKUP(AF345,Sheet11!E:F,2,0))</f>
        <v/>
      </c>
      <c r="AI345" s="295" t="str">
        <f>IF(AG345="拼单会员","5年",IF(AB345="","",VLOOKUP(AE345&amp;AH345,Sheet11!$J$3:$K$17,2)))</f>
        <v/>
      </c>
      <c r="AJ345" s="143" t="str">
        <f t="shared" si="130"/>
        <v/>
      </c>
      <c r="AK345" s="296" t="str">
        <f t="shared" si="131"/>
        <v/>
      </c>
      <c r="AL345" s="143" t="str">
        <f t="shared" si="132"/>
        <v/>
      </c>
      <c r="AM345" s="143" t="str">
        <f t="shared" si="133"/>
        <v/>
      </c>
      <c r="AN345" s="143" t="str">
        <f t="shared" si="134"/>
        <v/>
      </c>
      <c r="AO345" s="143" t="str">
        <f t="shared" si="135"/>
        <v/>
      </c>
      <c r="AP345" s="206" t="str">
        <f t="shared" si="136"/>
        <v/>
      </c>
      <c r="AQ345" s="206" t="str">
        <f>IF(SUMIF('7-市场业绩'!F:F,'3-收据记录表'!U345,'7-市场业绩'!I:I)&gt;0,"学习卡","老结算")</f>
        <v>老结算</v>
      </c>
      <c r="AR345" s="206" t="str">
        <f t="shared" si="137"/>
        <v/>
      </c>
      <c r="AS345" s="243" t="e">
        <f t="shared" si="138"/>
        <v>#VALUE!</v>
      </c>
      <c r="AT345" s="243" t="str">
        <f t="shared" si="139"/>
        <v/>
      </c>
      <c r="AU345" s="243" t="str">
        <f t="shared" si="140"/>
        <v/>
      </c>
      <c r="AV345" s="243" t="str">
        <f t="shared" si="141"/>
        <v>无</v>
      </c>
      <c r="AZ345" s="299">
        <v>42552</v>
      </c>
    </row>
    <row r="346" spans="1:52" ht="15" hidden="1" customHeight="1">
      <c r="A346" s="176"/>
      <c r="B346" s="176"/>
      <c r="C346" s="175"/>
      <c r="D346" s="176"/>
      <c r="E346" s="176"/>
      <c r="F346" s="184"/>
      <c r="G346" s="176"/>
      <c r="H346" s="176"/>
      <c r="I346" s="176"/>
      <c r="J346" s="176"/>
      <c r="K346" s="180"/>
      <c r="L346" s="176"/>
      <c r="M346" s="175"/>
      <c r="N346" s="175"/>
      <c r="O346" s="175"/>
      <c r="P346" s="176"/>
      <c r="Q346" s="175"/>
      <c r="R346" s="176"/>
      <c r="S346" s="176"/>
      <c r="T346" s="176"/>
      <c r="U346" s="291" t="str">
        <f t="shared" si="119"/>
        <v/>
      </c>
      <c r="V346" s="292">
        <f>IF(F346=0,0,SUMIFS('4-咨询师业绩明细表'!K:K,'4-咨询师业绩明细表'!E:E,E346,'4-咨询师业绩明细表'!C:C,B346))</f>
        <v>0</v>
      </c>
      <c r="W346" s="292" t="str">
        <f t="shared" si="120"/>
        <v/>
      </c>
      <c r="X346" s="305"/>
      <c r="Y346" s="323">
        <f t="shared" si="121"/>
        <v>0</v>
      </c>
      <c r="Z346" s="324">
        <f t="shared" si="122"/>
        <v>0</v>
      </c>
      <c r="AA346" s="293">
        <f t="shared" si="123"/>
        <v>0</v>
      </c>
      <c r="AB346" s="294" t="str">
        <f t="shared" si="124"/>
        <v/>
      </c>
      <c r="AC346" s="143" t="str">
        <f t="shared" si="125"/>
        <v/>
      </c>
      <c r="AD346" s="143" t="str">
        <f t="shared" si="126"/>
        <v/>
      </c>
      <c r="AE346" s="143" t="str">
        <f t="shared" si="127"/>
        <v/>
      </c>
      <c r="AF346" s="143" t="str">
        <f t="shared" si="128"/>
        <v/>
      </c>
      <c r="AG346" s="143" t="str">
        <f t="shared" si="129"/>
        <v/>
      </c>
      <c r="AH346" s="143" t="str">
        <f>IF(AB346="","",VLOOKUP(AF346,Sheet11!E:F,2,0))</f>
        <v/>
      </c>
      <c r="AI346" s="295" t="str">
        <f>IF(AG346="拼单会员","5年",IF(AB346="","",VLOOKUP(AE346&amp;AH346,Sheet11!$J$3:$K$17,2)))</f>
        <v/>
      </c>
      <c r="AJ346" s="143" t="str">
        <f t="shared" si="130"/>
        <v/>
      </c>
      <c r="AK346" s="296" t="str">
        <f t="shared" si="131"/>
        <v/>
      </c>
      <c r="AL346" s="143" t="str">
        <f t="shared" si="132"/>
        <v/>
      </c>
      <c r="AM346" s="143" t="str">
        <f t="shared" si="133"/>
        <v/>
      </c>
      <c r="AN346" s="143" t="str">
        <f t="shared" si="134"/>
        <v/>
      </c>
      <c r="AO346" s="143" t="str">
        <f t="shared" si="135"/>
        <v/>
      </c>
      <c r="AP346" s="206" t="str">
        <f t="shared" si="136"/>
        <v/>
      </c>
      <c r="AQ346" s="206" t="str">
        <f>IF(SUMIF('7-市场业绩'!F:F,'3-收据记录表'!U346,'7-市场业绩'!I:I)&gt;0,"学习卡","老结算")</f>
        <v>老结算</v>
      </c>
      <c r="AR346" s="206" t="str">
        <f t="shared" si="137"/>
        <v/>
      </c>
      <c r="AS346" s="243" t="e">
        <f t="shared" si="138"/>
        <v>#VALUE!</v>
      </c>
      <c r="AT346" s="243" t="str">
        <f t="shared" si="139"/>
        <v/>
      </c>
      <c r="AU346" s="243" t="str">
        <f t="shared" si="140"/>
        <v/>
      </c>
      <c r="AV346" s="243" t="str">
        <f t="shared" si="141"/>
        <v>无</v>
      </c>
      <c r="AZ346" s="299">
        <v>42552</v>
      </c>
    </row>
    <row r="347" spans="1:52" ht="15" hidden="1" customHeight="1">
      <c r="A347" s="176"/>
      <c r="B347" s="176"/>
      <c r="C347" s="175"/>
      <c r="D347" s="176"/>
      <c r="E347" s="176"/>
      <c r="F347" s="184"/>
      <c r="G347" s="176"/>
      <c r="H347" s="176"/>
      <c r="I347" s="176"/>
      <c r="J347" s="176"/>
      <c r="K347" s="180"/>
      <c r="L347" s="176"/>
      <c r="M347" s="175"/>
      <c r="N347" s="175"/>
      <c r="O347" s="175"/>
      <c r="P347" s="176"/>
      <c r="Q347" s="175"/>
      <c r="R347" s="176"/>
      <c r="S347" s="176"/>
      <c r="T347" s="176"/>
      <c r="U347" s="291" t="str">
        <f t="shared" si="119"/>
        <v/>
      </c>
      <c r="V347" s="292">
        <f>IF(F347=0,0,SUMIFS('4-咨询师业绩明细表'!K:K,'4-咨询师业绩明细表'!E:E,E347,'4-咨询师业绩明细表'!C:C,B347))</f>
        <v>0</v>
      </c>
      <c r="W347" s="292" t="str">
        <f t="shared" si="120"/>
        <v/>
      </c>
      <c r="X347" s="305"/>
      <c r="Y347" s="323">
        <f t="shared" si="121"/>
        <v>0</v>
      </c>
      <c r="Z347" s="324">
        <f t="shared" si="122"/>
        <v>0</v>
      </c>
      <c r="AA347" s="293">
        <f t="shared" si="123"/>
        <v>0</v>
      </c>
      <c r="AB347" s="294" t="str">
        <f t="shared" si="124"/>
        <v/>
      </c>
      <c r="AC347" s="143" t="str">
        <f t="shared" si="125"/>
        <v/>
      </c>
      <c r="AD347" s="143" t="str">
        <f t="shared" si="126"/>
        <v/>
      </c>
      <c r="AE347" s="143" t="str">
        <f t="shared" si="127"/>
        <v/>
      </c>
      <c r="AF347" s="143" t="str">
        <f t="shared" si="128"/>
        <v/>
      </c>
      <c r="AG347" s="143" t="str">
        <f t="shared" si="129"/>
        <v/>
      </c>
      <c r="AH347" s="143" t="str">
        <f>IF(AB347="","",VLOOKUP(AF347,Sheet11!E:F,2,0))</f>
        <v/>
      </c>
      <c r="AI347" s="295" t="str">
        <f>IF(AG347="拼单会员","5年",IF(AB347="","",VLOOKUP(AE347&amp;AH347,Sheet11!$J$3:$K$17,2)))</f>
        <v/>
      </c>
      <c r="AJ347" s="143" t="str">
        <f t="shared" si="130"/>
        <v/>
      </c>
      <c r="AK347" s="296" t="str">
        <f t="shared" si="131"/>
        <v/>
      </c>
      <c r="AL347" s="143" t="str">
        <f t="shared" si="132"/>
        <v/>
      </c>
      <c r="AM347" s="143" t="str">
        <f t="shared" si="133"/>
        <v/>
      </c>
      <c r="AN347" s="143" t="str">
        <f t="shared" si="134"/>
        <v/>
      </c>
      <c r="AO347" s="143" t="str">
        <f t="shared" si="135"/>
        <v/>
      </c>
      <c r="AP347" s="206" t="str">
        <f t="shared" si="136"/>
        <v/>
      </c>
      <c r="AQ347" s="206" t="str">
        <f>IF(SUMIF('7-市场业绩'!F:F,'3-收据记录表'!U347,'7-市场业绩'!I:I)&gt;0,"学习卡","老结算")</f>
        <v>老结算</v>
      </c>
      <c r="AR347" s="206" t="str">
        <f t="shared" si="137"/>
        <v/>
      </c>
      <c r="AS347" s="243" t="e">
        <f t="shared" si="138"/>
        <v>#VALUE!</v>
      </c>
      <c r="AT347" s="243" t="str">
        <f t="shared" si="139"/>
        <v/>
      </c>
      <c r="AU347" s="243" t="str">
        <f t="shared" si="140"/>
        <v/>
      </c>
      <c r="AV347" s="243" t="str">
        <f t="shared" si="141"/>
        <v>无</v>
      </c>
      <c r="AZ347" s="299">
        <v>42552</v>
      </c>
    </row>
    <row r="348" spans="1:52" ht="15" hidden="1" customHeight="1">
      <c r="A348" s="176"/>
      <c r="B348" s="176"/>
      <c r="C348" s="175"/>
      <c r="D348" s="176"/>
      <c r="E348" s="176"/>
      <c r="F348" s="184"/>
      <c r="G348" s="176"/>
      <c r="H348" s="176"/>
      <c r="I348" s="176"/>
      <c r="J348" s="176"/>
      <c r="K348" s="180"/>
      <c r="L348" s="176"/>
      <c r="M348" s="175"/>
      <c r="N348" s="175"/>
      <c r="O348" s="175"/>
      <c r="P348" s="176"/>
      <c r="Q348" s="175"/>
      <c r="R348" s="176"/>
      <c r="S348" s="176"/>
      <c r="T348" s="176"/>
      <c r="U348" s="291" t="str">
        <f t="shared" si="119"/>
        <v/>
      </c>
      <c r="V348" s="292">
        <f>IF(F348=0,0,SUMIFS('4-咨询师业绩明细表'!K:K,'4-咨询师业绩明细表'!E:E,E348,'4-咨询师业绩明细表'!C:C,B348))</f>
        <v>0</v>
      </c>
      <c r="W348" s="292" t="str">
        <f t="shared" si="120"/>
        <v/>
      </c>
      <c r="X348" s="305"/>
      <c r="Y348" s="323">
        <f t="shared" si="121"/>
        <v>0</v>
      </c>
      <c r="Z348" s="324">
        <f t="shared" si="122"/>
        <v>0</v>
      </c>
      <c r="AA348" s="293">
        <f t="shared" si="123"/>
        <v>0</v>
      </c>
      <c r="AB348" s="294" t="str">
        <f t="shared" si="124"/>
        <v/>
      </c>
      <c r="AC348" s="143" t="str">
        <f t="shared" si="125"/>
        <v/>
      </c>
      <c r="AD348" s="143" t="str">
        <f t="shared" si="126"/>
        <v/>
      </c>
      <c r="AE348" s="143" t="str">
        <f t="shared" si="127"/>
        <v/>
      </c>
      <c r="AF348" s="143" t="str">
        <f t="shared" si="128"/>
        <v/>
      </c>
      <c r="AG348" s="143" t="str">
        <f t="shared" si="129"/>
        <v/>
      </c>
      <c r="AH348" s="143" t="str">
        <f>IF(AB348="","",VLOOKUP(AF348,Sheet11!E:F,2,0))</f>
        <v/>
      </c>
      <c r="AI348" s="295" t="str">
        <f>IF(AG348="拼单会员","5年",IF(AB348="","",VLOOKUP(AE348&amp;AH348,Sheet11!$J$3:$K$17,2)))</f>
        <v/>
      </c>
      <c r="AJ348" s="143" t="str">
        <f t="shared" si="130"/>
        <v/>
      </c>
      <c r="AK348" s="296" t="str">
        <f t="shared" si="131"/>
        <v/>
      </c>
      <c r="AL348" s="143" t="str">
        <f t="shared" si="132"/>
        <v/>
      </c>
      <c r="AM348" s="143" t="str">
        <f t="shared" si="133"/>
        <v/>
      </c>
      <c r="AN348" s="143" t="str">
        <f t="shared" si="134"/>
        <v/>
      </c>
      <c r="AO348" s="143" t="str">
        <f t="shared" si="135"/>
        <v/>
      </c>
      <c r="AP348" s="206" t="str">
        <f t="shared" si="136"/>
        <v/>
      </c>
      <c r="AQ348" s="206" t="str">
        <f>IF(SUMIF('7-市场业绩'!F:F,'3-收据记录表'!U348,'7-市场业绩'!I:I)&gt;0,"学习卡","老结算")</f>
        <v>老结算</v>
      </c>
      <c r="AR348" s="206" t="str">
        <f t="shared" si="137"/>
        <v/>
      </c>
      <c r="AS348" s="243" t="e">
        <f t="shared" si="138"/>
        <v>#VALUE!</v>
      </c>
      <c r="AT348" s="243" t="str">
        <f t="shared" si="139"/>
        <v/>
      </c>
      <c r="AU348" s="243" t="str">
        <f t="shared" si="140"/>
        <v/>
      </c>
      <c r="AV348" s="243" t="str">
        <f t="shared" si="141"/>
        <v>无</v>
      </c>
      <c r="AZ348" s="299">
        <v>42552</v>
      </c>
    </row>
    <row r="349" spans="1:52" ht="15" hidden="1" customHeight="1">
      <c r="A349" s="176"/>
      <c r="B349" s="176"/>
      <c r="C349" s="175"/>
      <c r="D349" s="176"/>
      <c r="E349" s="176"/>
      <c r="F349" s="184"/>
      <c r="G349" s="176"/>
      <c r="H349" s="176"/>
      <c r="I349" s="176"/>
      <c r="J349" s="176"/>
      <c r="K349" s="180"/>
      <c r="L349" s="176"/>
      <c r="M349" s="175"/>
      <c r="N349" s="175"/>
      <c r="O349" s="175"/>
      <c r="P349" s="176"/>
      <c r="Q349" s="175"/>
      <c r="R349" s="176"/>
      <c r="S349" s="176"/>
      <c r="T349" s="176"/>
      <c r="U349" s="291" t="str">
        <f t="shared" si="119"/>
        <v/>
      </c>
      <c r="V349" s="292">
        <f>IF(F349=0,0,SUMIFS('4-咨询师业绩明细表'!K:K,'4-咨询师业绩明细表'!E:E,E349,'4-咨询师业绩明细表'!C:C,B349))</f>
        <v>0</v>
      </c>
      <c r="W349" s="292" t="str">
        <f t="shared" si="120"/>
        <v/>
      </c>
      <c r="X349" s="305"/>
      <c r="Y349" s="323">
        <f t="shared" si="121"/>
        <v>0</v>
      </c>
      <c r="Z349" s="324">
        <f t="shared" si="122"/>
        <v>0</v>
      </c>
      <c r="AA349" s="293">
        <f t="shared" si="123"/>
        <v>0</v>
      </c>
      <c r="AB349" s="294" t="str">
        <f t="shared" si="124"/>
        <v/>
      </c>
      <c r="AC349" s="143" t="str">
        <f t="shared" si="125"/>
        <v/>
      </c>
      <c r="AD349" s="143" t="str">
        <f t="shared" si="126"/>
        <v/>
      </c>
      <c r="AE349" s="143" t="str">
        <f t="shared" si="127"/>
        <v/>
      </c>
      <c r="AF349" s="143" t="str">
        <f t="shared" si="128"/>
        <v/>
      </c>
      <c r="AG349" s="143" t="str">
        <f t="shared" si="129"/>
        <v/>
      </c>
      <c r="AH349" s="143" t="str">
        <f>IF(AB349="","",VLOOKUP(AF349,Sheet11!E:F,2,0))</f>
        <v/>
      </c>
      <c r="AI349" s="295" t="str">
        <f>IF(AG349="拼单会员","5年",IF(AB349="","",VLOOKUP(AE349&amp;AH349,Sheet11!$J$3:$K$17,2)))</f>
        <v/>
      </c>
      <c r="AJ349" s="143" t="str">
        <f t="shared" si="130"/>
        <v/>
      </c>
      <c r="AK349" s="296" t="str">
        <f t="shared" si="131"/>
        <v/>
      </c>
      <c r="AL349" s="143" t="str">
        <f t="shared" si="132"/>
        <v/>
      </c>
      <c r="AM349" s="143" t="str">
        <f t="shared" si="133"/>
        <v/>
      </c>
      <c r="AN349" s="143" t="str">
        <f t="shared" si="134"/>
        <v/>
      </c>
      <c r="AO349" s="143" t="str">
        <f t="shared" si="135"/>
        <v/>
      </c>
      <c r="AP349" s="206" t="str">
        <f t="shared" si="136"/>
        <v/>
      </c>
      <c r="AQ349" s="206" t="str">
        <f>IF(SUMIF('7-市场业绩'!F:F,'3-收据记录表'!U349,'7-市场业绩'!I:I)&gt;0,"学习卡","老结算")</f>
        <v>老结算</v>
      </c>
      <c r="AR349" s="206" t="str">
        <f t="shared" si="137"/>
        <v/>
      </c>
      <c r="AS349" s="243" t="e">
        <f t="shared" si="138"/>
        <v>#VALUE!</v>
      </c>
      <c r="AT349" s="243" t="str">
        <f t="shared" si="139"/>
        <v/>
      </c>
      <c r="AU349" s="243" t="str">
        <f t="shared" si="140"/>
        <v/>
      </c>
      <c r="AV349" s="243" t="str">
        <f t="shared" si="141"/>
        <v>无</v>
      </c>
      <c r="AZ349" s="299">
        <v>42552</v>
      </c>
    </row>
    <row r="350" spans="1:52" ht="15" hidden="1" customHeight="1">
      <c r="A350" s="176"/>
      <c r="B350" s="176"/>
      <c r="C350" s="175"/>
      <c r="D350" s="176"/>
      <c r="E350" s="176"/>
      <c r="F350" s="184"/>
      <c r="G350" s="176"/>
      <c r="H350" s="176"/>
      <c r="I350" s="176"/>
      <c r="J350" s="176"/>
      <c r="K350" s="180"/>
      <c r="L350" s="176"/>
      <c r="M350" s="175"/>
      <c r="N350" s="175"/>
      <c r="O350" s="175"/>
      <c r="P350" s="176"/>
      <c r="Q350" s="175"/>
      <c r="R350" s="176"/>
      <c r="S350" s="176"/>
      <c r="T350" s="176"/>
      <c r="U350" s="291" t="str">
        <f t="shared" si="119"/>
        <v/>
      </c>
      <c r="V350" s="292">
        <f>IF(F350=0,0,SUMIFS('4-咨询师业绩明细表'!K:K,'4-咨询师业绩明细表'!E:E,E350,'4-咨询师业绩明细表'!C:C,B350))</f>
        <v>0</v>
      </c>
      <c r="W350" s="292" t="str">
        <f t="shared" si="120"/>
        <v/>
      </c>
      <c r="X350" s="305"/>
      <c r="Y350" s="323">
        <f t="shared" si="121"/>
        <v>0</v>
      </c>
      <c r="Z350" s="324">
        <f t="shared" si="122"/>
        <v>0</v>
      </c>
      <c r="AA350" s="293">
        <f t="shared" si="123"/>
        <v>0</v>
      </c>
      <c r="AB350" s="294" t="str">
        <f t="shared" si="124"/>
        <v/>
      </c>
      <c r="AC350" s="143" t="str">
        <f t="shared" si="125"/>
        <v/>
      </c>
      <c r="AD350" s="143" t="str">
        <f t="shared" si="126"/>
        <v/>
      </c>
      <c r="AE350" s="143" t="str">
        <f t="shared" si="127"/>
        <v/>
      </c>
      <c r="AF350" s="143" t="str">
        <f t="shared" si="128"/>
        <v/>
      </c>
      <c r="AG350" s="143" t="str">
        <f t="shared" si="129"/>
        <v/>
      </c>
      <c r="AH350" s="143" t="str">
        <f>IF(AB350="","",VLOOKUP(AF350,Sheet11!E:F,2,0))</f>
        <v/>
      </c>
      <c r="AI350" s="295" t="str">
        <f>IF(AG350="拼单会员","5年",IF(AB350="","",VLOOKUP(AE350&amp;AH350,Sheet11!$J$3:$K$17,2)))</f>
        <v/>
      </c>
      <c r="AJ350" s="143" t="str">
        <f t="shared" si="130"/>
        <v/>
      </c>
      <c r="AK350" s="296" t="str">
        <f t="shared" si="131"/>
        <v/>
      </c>
      <c r="AL350" s="143" t="str">
        <f t="shared" si="132"/>
        <v/>
      </c>
      <c r="AM350" s="143" t="str">
        <f t="shared" si="133"/>
        <v/>
      </c>
      <c r="AN350" s="143" t="str">
        <f t="shared" si="134"/>
        <v/>
      </c>
      <c r="AO350" s="143" t="str">
        <f t="shared" si="135"/>
        <v/>
      </c>
      <c r="AP350" s="206" t="str">
        <f t="shared" si="136"/>
        <v/>
      </c>
      <c r="AQ350" s="206" t="str">
        <f>IF(SUMIF('7-市场业绩'!F:F,'3-收据记录表'!U350,'7-市场业绩'!I:I)&gt;0,"学习卡","老结算")</f>
        <v>老结算</v>
      </c>
      <c r="AR350" s="206" t="str">
        <f t="shared" si="137"/>
        <v/>
      </c>
      <c r="AS350" s="243" t="e">
        <f t="shared" si="138"/>
        <v>#VALUE!</v>
      </c>
      <c r="AT350" s="243" t="str">
        <f t="shared" si="139"/>
        <v/>
      </c>
      <c r="AU350" s="243" t="str">
        <f t="shared" si="140"/>
        <v/>
      </c>
      <c r="AV350" s="243" t="str">
        <f t="shared" si="141"/>
        <v>无</v>
      </c>
      <c r="AZ350" s="299">
        <v>42552</v>
      </c>
    </row>
    <row r="351" spans="1:52" ht="15" hidden="1" customHeight="1">
      <c r="A351" s="176"/>
      <c r="B351" s="176"/>
      <c r="C351" s="175"/>
      <c r="D351" s="176"/>
      <c r="E351" s="176"/>
      <c r="F351" s="184"/>
      <c r="G351" s="176"/>
      <c r="H351" s="176"/>
      <c r="I351" s="176"/>
      <c r="J351" s="176"/>
      <c r="K351" s="180"/>
      <c r="L351" s="176"/>
      <c r="M351" s="175"/>
      <c r="N351" s="175"/>
      <c r="O351" s="175"/>
      <c r="P351" s="176"/>
      <c r="Q351" s="175"/>
      <c r="R351" s="176"/>
      <c r="S351" s="176"/>
      <c r="T351" s="176"/>
      <c r="U351" s="291" t="str">
        <f t="shared" si="119"/>
        <v/>
      </c>
      <c r="V351" s="292">
        <f>IF(F351=0,0,SUMIFS('4-咨询师业绩明细表'!K:K,'4-咨询师业绩明细表'!E:E,E351,'4-咨询师业绩明细表'!C:C,B351))</f>
        <v>0</v>
      </c>
      <c r="W351" s="292" t="str">
        <f t="shared" si="120"/>
        <v/>
      </c>
      <c r="X351" s="305"/>
      <c r="Y351" s="323">
        <f t="shared" si="121"/>
        <v>0</v>
      </c>
      <c r="Z351" s="324">
        <f t="shared" si="122"/>
        <v>0</v>
      </c>
      <c r="AA351" s="293">
        <f t="shared" si="123"/>
        <v>0</v>
      </c>
      <c r="AB351" s="294" t="str">
        <f t="shared" si="124"/>
        <v/>
      </c>
      <c r="AC351" s="143" t="str">
        <f t="shared" si="125"/>
        <v/>
      </c>
      <c r="AD351" s="143" t="str">
        <f t="shared" si="126"/>
        <v/>
      </c>
      <c r="AE351" s="143" t="str">
        <f t="shared" si="127"/>
        <v/>
      </c>
      <c r="AF351" s="143" t="str">
        <f t="shared" si="128"/>
        <v/>
      </c>
      <c r="AG351" s="143" t="str">
        <f t="shared" si="129"/>
        <v/>
      </c>
      <c r="AH351" s="143" t="str">
        <f>IF(AB351="","",VLOOKUP(AF351,Sheet11!E:F,2,0))</f>
        <v/>
      </c>
      <c r="AI351" s="295" t="str">
        <f>IF(AG351="拼单会员","5年",IF(AB351="","",VLOOKUP(AE351&amp;AH351,Sheet11!$J$3:$K$17,2)))</f>
        <v/>
      </c>
      <c r="AJ351" s="143" t="str">
        <f t="shared" si="130"/>
        <v/>
      </c>
      <c r="AK351" s="296" t="str">
        <f t="shared" si="131"/>
        <v/>
      </c>
      <c r="AL351" s="143" t="str">
        <f t="shared" si="132"/>
        <v/>
      </c>
      <c r="AM351" s="143" t="str">
        <f t="shared" si="133"/>
        <v/>
      </c>
      <c r="AN351" s="143" t="str">
        <f t="shared" si="134"/>
        <v/>
      </c>
      <c r="AO351" s="143" t="str">
        <f t="shared" si="135"/>
        <v/>
      </c>
      <c r="AP351" s="206" t="str">
        <f t="shared" si="136"/>
        <v/>
      </c>
      <c r="AQ351" s="206" t="str">
        <f>IF(SUMIF('7-市场业绩'!F:F,'3-收据记录表'!U351,'7-市场业绩'!I:I)&gt;0,"学习卡","老结算")</f>
        <v>老结算</v>
      </c>
      <c r="AR351" s="206" t="str">
        <f t="shared" si="137"/>
        <v/>
      </c>
      <c r="AS351" s="243" t="e">
        <f t="shared" si="138"/>
        <v>#VALUE!</v>
      </c>
      <c r="AT351" s="243" t="str">
        <f t="shared" si="139"/>
        <v/>
      </c>
      <c r="AU351" s="243" t="str">
        <f t="shared" si="140"/>
        <v/>
      </c>
      <c r="AV351" s="243" t="str">
        <f t="shared" si="141"/>
        <v>无</v>
      </c>
      <c r="AZ351" s="299">
        <v>42552</v>
      </c>
    </row>
    <row r="352" spans="1:52" ht="15" hidden="1" customHeight="1">
      <c r="A352" s="176"/>
      <c r="B352" s="176"/>
      <c r="C352" s="175"/>
      <c r="D352" s="176"/>
      <c r="E352" s="176"/>
      <c r="F352" s="184"/>
      <c r="G352" s="176"/>
      <c r="H352" s="176"/>
      <c r="I352" s="176"/>
      <c r="J352" s="176"/>
      <c r="K352" s="180"/>
      <c r="L352" s="176"/>
      <c r="M352" s="175"/>
      <c r="N352" s="175"/>
      <c r="O352" s="175"/>
      <c r="P352" s="176"/>
      <c r="Q352" s="175"/>
      <c r="R352" s="176"/>
      <c r="S352" s="176"/>
      <c r="T352" s="176"/>
      <c r="U352" s="291" t="str">
        <f t="shared" si="119"/>
        <v/>
      </c>
      <c r="V352" s="292">
        <f>IF(F352=0,0,SUMIFS('4-咨询师业绩明细表'!K:K,'4-咨询师业绩明细表'!E:E,E352,'4-咨询师业绩明细表'!C:C,B352))</f>
        <v>0</v>
      </c>
      <c r="W352" s="292" t="str">
        <f t="shared" si="120"/>
        <v/>
      </c>
      <c r="X352" s="305"/>
      <c r="Y352" s="323">
        <f t="shared" si="121"/>
        <v>0</v>
      </c>
      <c r="Z352" s="324">
        <f t="shared" si="122"/>
        <v>0</v>
      </c>
      <c r="AA352" s="293">
        <f t="shared" si="123"/>
        <v>0</v>
      </c>
      <c r="AB352" s="294" t="str">
        <f t="shared" si="124"/>
        <v/>
      </c>
      <c r="AC352" s="143" t="str">
        <f t="shared" si="125"/>
        <v/>
      </c>
      <c r="AD352" s="143" t="str">
        <f t="shared" si="126"/>
        <v/>
      </c>
      <c r="AE352" s="143" t="str">
        <f t="shared" si="127"/>
        <v/>
      </c>
      <c r="AF352" s="143" t="str">
        <f t="shared" si="128"/>
        <v/>
      </c>
      <c r="AG352" s="143" t="str">
        <f t="shared" si="129"/>
        <v/>
      </c>
      <c r="AH352" s="143" t="str">
        <f>IF(AB352="","",VLOOKUP(AF352,Sheet11!E:F,2,0))</f>
        <v/>
      </c>
      <c r="AI352" s="295" t="str">
        <f>IF(AG352="拼单会员","5年",IF(AB352="","",VLOOKUP(AE352&amp;AH352,Sheet11!$J$3:$K$17,2)))</f>
        <v/>
      </c>
      <c r="AJ352" s="143" t="str">
        <f t="shared" si="130"/>
        <v/>
      </c>
      <c r="AK352" s="296" t="str">
        <f t="shared" si="131"/>
        <v/>
      </c>
      <c r="AL352" s="143" t="str">
        <f t="shared" si="132"/>
        <v/>
      </c>
      <c r="AM352" s="143" t="str">
        <f t="shared" si="133"/>
        <v/>
      </c>
      <c r="AN352" s="143" t="str">
        <f t="shared" si="134"/>
        <v/>
      </c>
      <c r="AO352" s="143" t="str">
        <f t="shared" si="135"/>
        <v/>
      </c>
      <c r="AP352" s="206" t="str">
        <f t="shared" si="136"/>
        <v/>
      </c>
      <c r="AQ352" s="206" t="str">
        <f>IF(SUMIF('7-市场业绩'!F:F,'3-收据记录表'!U352,'7-市场业绩'!I:I)&gt;0,"学习卡","老结算")</f>
        <v>老结算</v>
      </c>
      <c r="AR352" s="206" t="str">
        <f t="shared" si="137"/>
        <v/>
      </c>
      <c r="AS352" s="243" t="e">
        <f t="shared" si="138"/>
        <v>#VALUE!</v>
      </c>
      <c r="AT352" s="243" t="str">
        <f t="shared" si="139"/>
        <v/>
      </c>
      <c r="AU352" s="243" t="str">
        <f t="shared" si="140"/>
        <v/>
      </c>
      <c r="AV352" s="243" t="str">
        <f t="shared" si="141"/>
        <v>无</v>
      </c>
      <c r="AZ352" s="299">
        <v>42552</v>
      </c>
    </row>
    <row r="353" spans="1:52" ht="15" hidden="1" customHeight="1">
      <c r="A353" s="176"/>
      <c r="B353" s="176"/>
      <c r="C353" s="175"/>
      <c r="D353" s="176"/>
      <c r="E353" s="176"/>
      <c r="F353" s="184"/>
      <c r="G353" s="176"/>
      <c r="H353" s="176"/>
      <c r="I353" s="176"/>
      <c r="J353" s="176"/>
      <c r="K353" s="180"/>
      <c r="L353" s="176"/>
      <c r="M353" s="175"/>
      <c r="N353" s="175"/>
      <c r="O353" s="175"/>
      <c r="P353" s="176"/>
      <c r="Q353" s="175"/>
      <c r="R353" s="176"/>
      <c r="S353" s="176"/>
      <c r="T353" s="176"/>
      <c r="U353" s="291" t="str">
        <f t="shared" si="119"/>
        <v/>
      </c>
      <c r="V353" s="292">
        <f>IF(F353=0,0,SUMIFS('4-咨询师业绩明细表'!K:K,'4-咨询师业绩明细表'!E:E,E353,'4-咨询师业绩明细表'!C:C,B353))</f>
        <v>0</v>
      </c>
      <c r="W353" s="292" t="str">
        <f t="shared" si="120"/>
        <v/>
      </c>
      <c r="X353" s="305"/>
      <c r="Y353" s="323">
        <f t="shared" si="121"/>
        <v>0</v>
      </c>
      <c r="Z353" s="324">
        <f t="shared" si="122"/>
        <v>0</v>
      </c>
      <c r="AA353" s="293">
        <f t="shared" si="123"/>
        <v>0</v>
      </c>
      <c r="AB353" s="294" t="str">
        <f t="shared" si="124"/>
        <v/>
      </c>
      <c r="AC353" s="143" t="str">
        <f t="shared" si="125"/>
        <v/>
      </c>
      <c r="AD353" s="143" t="str">
        <f t="shared" si="126"/>
        <v/>
      </c>
      <c r="AE353" s="143" t="str">
        <f t="shared" si="127"/>
        <v/>
      </c>
      <c r="AF353" s="143" t="str">
        <f t="shared" si="128"/>
        <v/>
      </c>
      <c r="AG353" s="143" t="str">
        <f t="shared" si="129"/>
        <v/>
      </c>
      <c r="AH353" s="143" t="str">
        <f>IF(AB353="","",VLOOKUP(AF353,Sheet11!E:F,2,0))</f>
        <v/>
      </c>
      <c r="AI353" s="295" t="str">
        <f>IF(AG353="拼单会员","5年",IF(AB353="","",VLOOKUP(AE353&amp;AH353,Sheet11!$J$3:$K$17,2)))</f>
        <v/>
      </c>
      <c r="AJ353" s="143" t="str">
        <f t="shared" si="130"/>
        <v/>
      </c>
      <c r="AK353" s="296" t="str">
        <f t="shared" si="131"/>
        <v/>
      </c>
      <c r="AL353" s="143" t="str">
        <f t="shared" si="132"/>
        <v/>
      </c>
      <c r="AM353" s="143" t="str">
        <f t="shared" si="133"/>
        <v/>
      </c>
      <c r="AN353" s="143" t="str">
        <f t="shared" si="134"/>
        <v/>
      </c>
      <c r="AO353" s="143" t="str">
        <f t="shared" si="135"/>
        <v/>
      </c>
      <c r="AP353" s="206" t="str">
        <f t="shared" si="136"/>
        <v/>
      </c>
      <c r="AQ353" s="206" t="str">
        <f>IF(SUMIF('7-市场业绩'!F:F,'3-收据记录表'!U353,'7-市场业绩'!I:I)&gt;0,"学习卡","老结算")</f>
        <v>老结算</v>
      </c>
      <c r="AR353" s="206" t="str">
        <f t="shared" si="137"/>
        <v/>
      </c>
      <c r="AS353" s="243" t="e">
        <f t="shared" si="138"/>
        <v>#VALUE!</v>
      </c>
      <c r="AT353" s="243" t="str">
        <f t="shared" si="139"/>
        <v/>
      </c>
      <c r="AU353" s="243" t="str">
        <f t="shared" si="140"/>
        <v/>
      </c>
      <c r="AV353" s="243" t="str">
        <f t="shared" si="141"/>
        <v>无</v>
      </c>
      <c r="AZ353" s="299">
        <v>42552</v>
      </c>
    </row>
    <row r="354" spans="1:52" ht="15" hidden="1" customHeight="1">
      <c r="A354" s="176"/>
      <c r="B354" s="176"/>
      <c r="C354" s="175"/>
      <c r="D354" s="176"/>
      <c r="E354" s="176"/>
      <c r="F354" s="184"/>
      <c r="G354" s="176"/>
      <c r="H354" s="176"/>
      <c r="I354" s="176"/>
      <c r="J354" s="176"/>
      <c r="K354" s="180"/>
      <c r="L354" s="176"/>
      <c r="M354" s="175"/>
      <c r="N354" s="175"/>
      <c r="O354" s="175"/>
      <c r="P354" s="176"/>
      <c r="Q354" s="175"/>
      <c r="R354" s="176"/>
      <c r="S354" s="176"/>
      <c r="T354" s="176"/>
      <c r="U354" s="291" t="str">
        <f t="shared" si="119"/>
        <v/>
      </c>
      <c r="V354" s="292">
        <f>IF(F354=0,0,SUMIFS('4-咨询师业绩明细表'!K:K,'4-咨询师业绩明细表'!E:E,E354,'4-咨询师业绩明细表'!C:C,B354))</f>
        <v>0</v>
      </c>
      <c r="W354" s="292" t="str">
        <f t="shared" si="120"/>
        <v/>
      </c>
      <c r="X354" s="305"/>
      <c r="Y354" s="323">
        <f t="shared" si="121"/>
        <v>0</v>
      </c>
      <c r="Z354" s="324">
        <f t="shared" si="122"/>
        <v>0</v>
      </c>
      <c r="AA354" s="293">
        <f t="shared" si="123"/>
        <v>0</v>
      </c>
      <c r="AB354" s="294" t="str">
        <f t="shared" si="124"/>
        <v/>
      </c>
      <c r="AC354" s="143" t="str">
        <f t="shared" si="125"/>
        <v/>
      </c>
      <c r="AD354" s="143" t="str">
        <f t="shared" si="126"/>
        <v/>
      </c>
      <c r="AE354" s="143" t="str">
        <f t="shared" si="127"/>
        <v/>
      </c>
      <c r="AF354" s="143" t="str">
        <f t="shared" si="128"/>
        <v/>
      </c>
      <c r="AG354" s="143" t="str">
        <f t="shared" si="129"/>
        <v/>
      </c>
      <c r="AH354" s="143" t="str">
        <f>IF(AB354="","",VLOOKUP(AF354,Sheet11!E:F,2,0))</f>
        <v/>
      </c>
      <c r="AI354" s="295" t="str">
        <f>IF(AG354="拼单会员","5年",IF(AB354="","",VLOOKUP(AE354&amp;AH354,Sheet11!$J$3:$K$17,2)))</f>
        <v/>
      </c>
      <c r="AJ354" s="143" t="str">
        <f t="shared" si="130"/>
        <v/>
      </c>
      <c r="AK354" s="296" t="str">
        <f t="shared" si="131"/>
        <v/>
      </c>
      <c r="AL354" s="143" t="str">
        <f t="shared" si="132"/>
        <v/>
      </c>
      <c r="AM354" s="143" t="str">
        <f t="shared" si="133"/>
        <v/>
      </c>
      <c r="AN354" s="143" t="str">
        <f t="shared" si="134"/>
        <v/>
      </c>
      <c r="AO354" s="143" t="str">
        <f t="shared" si="135"/>
        <v/>
      </c>
      <c r="AP354" s="206" t="str">
        <f t="shared" si="136"/>
        <v/>
      </c>
      <c r="AQ354" s="206" t="str">
        <f>IF(SUMIF('7-市场业绩'!F:F,'3-收据记录表'!U354,'7-市场业绩'!I:I)&gt;0,"学习卡","老结算")</f>
        <v>老结算</v>
      </c>
      <c r="AR354" s="206" t="str">
        <f t="shared" si="137"/>
        <v/>
      </c>
      <c r="AS354" s="243" t="e">
        <f t="shared" si="138"/>
        <v>#VALUE!</v>
      </c>
      <c r="AT354" s="243" t="str">
        <f t="shared" si="139"/>
        <v/>
      </c>
      <c r="AU354" s="243" t="str">
        <f t="shared" si="140"/>
        <v/>
      </c>
      <c r="AV354" s="243" t="str">
        <f t="shared" si="141"/>
        <v>无</v>
      </c>
      <c r="AZ354" s="299">
        <v>42552</v>
      </c>
    </row>
    <row r="355" spans="1:52" ht="15" hidden="1" customHeight="1">
      <c r="A355" s="176"/>
      <c r="B355" s="176"/>
      <c r="C355" s="175"/>
      <c r="D355" s="176"/>
      <c r="E355" s="176"/>
      <c r="F355" s="184"/>
      <c r="G355" s="176"/>
      <c r="H355" s="176"/>
      <c r="I355" s="176"/>
      <c r="J355" s="176"/>
      <c r="K355" s="180"/>
      <c r="L355" s="176"/>
      <c r="M355" s="175"/>
      <c r="N355" s="175"/>
      <c r="O355" s="175"/>
      <c r="P355" s="176"/>
      <c r="Q355" s="175"/>
      <c r="R355" s="176"/>
      <c r="S355" s="176"/>
      <c r="T355" s="176"/>
      <c r="U355" s="291" t="str">
        <f t="shared" si="119"/>
        <v/>
      </c>
      <c r="V355" s="292">
        <f>IF(F355=0,0,SUMIFS('4-咨询师业绩明细表'!K:K,'4-咨询师业绩明细表'!E:E,E355,'4-咨询师业绩明细表'!C:C,B355))</f>
        <v>0</v>
      </c>
      <c r="W355" s="292" t="str">
        <f t="shared" si="120"/>
        <v/>
      </c>
      <c r="X355" s="305"/>
      <c r="Y355" s="323">
        <f t="shared" si="121"/>
        <v>0</v>
      </c>
      <c r="Z355" s="324">
        <f t="shared" si="122"/>
        <v>0</v>
      </c>
      <c r="AA355" s="293">
        <f t="shared" si="123"/>
        <v>0</v>
      </c>
      <c r="AB355" s="294" t="str">
        <f t="shared" si="124"/>
        <v/>
      </c>
      <c r="AC355" s="143" t="str">
        <f t="shared" si="125"/>
        <v/>
      </c>
      <c r="AD355" s="143" t="str">
        <f t="shared" si="126"/>
        <v/>
      </c>
      <c r="AE355" s="143" t="str">
        <f t="shared" si="127"/>
        <v/>
      </c>
      <c r="AF355" s="143" t="str">
        <f t="shared" si="128"/>
        <v/>
      </c>
      <c r="AG355" s="143" t="str">
        <f t="shared" si="129"/>
        <v/>
      </c>
      <c r="AH355" s="143" t="str">
        <f>IF(AB355="","",VLOOKUP(AF355,Sheet11!E:F,2,0))</f>
        <v/>
      </c>
      <c r="AI355" s="295" t="str">
        <f>IF(AG355="拼单会员","5年",IF(AB355="","",VLOOKUP(AE355&amp;AH355,Sheet11!$J$3:$K$17,2)))</f>
        <v/>
      </c>
      <c r="AJ355" s="143" t="str">
        <f t="shared" si="130"/>
        <v/>
      </c>
      <c r="AK355" s="296" t="str">
        <f t="shared" si="131"/>
        <v/>
      </c>
      <c r="AL355" s="143" t="str">
        <f t="shared" si="132"/>
        <v/>
      </c>
      <c r="AM355" s="143" t="str">
        <f t="shared" si="133"/>
        <v/>
      </c>
      <c r="AN355" s="143" t="str">
        <f t="shared" si="134"/>
        <v/>
      </c>
      <c r="AO355" s="143" t="str">
        <f t="shared" si="135"/>
        <v/>
      </c>
      <c r="AP355" s="206" t="str">
        <f t="shared" si="136"/>
        <v/>
      </c>
      <c r="AQ355" s="206" t="str">
        <f>IF(SUMIF('7-市场业绩'!F:F,'3-收据记录表'!U355,'7-市场业绩'!I:I)&gt;0,"学习卡","老结算")</f>
        <v>老结算</v>
      </c>
      <c r="AR355" s="206" t="str">
        <f t="shared" si="137"/>
        <v/>
      </c>
      <c r="AS355" s="243" t="e">
        <f t="shared" si="138"/>
        <v>#VALUE!</v>
      </c>
      <c r="AT355" s="243" t="str">
        <f t="shared" si="139"/>
        <v/>
      </c>
      <c r="AU355" s="243" t="str">
        <f t="shared" si="140"/>
        <v/>
      </c>
      <c r="AV355" s="243" t="str">
        <f t="shared" si="141"/>
        <v>无</v>
      </c>
      <c r="AZ355" s="299">
        <v>42552</v>
      </c>
    </row>
    <row r="356" spans="1:52" ht="15" hidden="1" customHeight="1">
      <c r="A356" s="176"/>
      <c r="B356" s="176"/>
      <c r="C356" s="175"/>
      <c r="D356" s="176"/>
      <c r="E356" s="176"/>
      <c r="F356" s="184"/>
      <c r="G356" s="176"/>
      <c r="H356" s="176"/>
      <c r="I356" s="176"/>
      <c r="J356" s="176"/>
      <c r="K356" s="180"/>
      <c r="L356" s="176"/>
      <c r="M356" s="175"/>
      <c r="N356" s="175"/>
      <c r="O356" s="175"/>
      <c r="P356" s="176"/>
      <c r="Q356" s="175"/>
      <c r="R356" s="176"/>
      <c r="S356" s="176"/>
      <c r="T356" s="176"/>
      <c r="U356" s="291" t="str">
        <f t="shared" si="119"/>
        <v/>
      </c>
      <c r="V356" s="292">
        <f>IF(F356=0,0,SUMIFS('4-咨询师业绩明细表'!K:K,'4-咨询师业绩明细表'!E:E,E356,'4-咨询师业绩明细表'!C:C,B356))</f>
        <v>0</v>
      </c>
      <c r="W356" s="292" t="str">
        <f t="shared" si="120"/>
        <v/>
      </c>
      <c r="X356" s="305"/>
      <c r="Y356" s="323">
        <f t="shared" si="121"/>
        <v>0</v>
      </c>
      <c r="Z356" s="324">
        <f t="shared" si="122"/>
        <v>0</v>
      </c>
      <c r="AA356" s="293">
        <f t="shared" si="123"/>
        <v>0</v>
      </c>
      <c r="AB356" s="294" t="str">
        <f t="shared" si="124"/>
        <v/>
      </c>
      <c r="AC356" s="143" t="str">
        <f t="shared" si="125"/>
        <v/>
      </c>
      <c r="AD356" s="143" t="str">
        <f t="shared" si="126"/>
        <v/>
      </c>
      <c r="AE356" s="143" t="str">
        <f t="shared" si="127"/>
        <v/>
      </c>
      <c r="AF356" s="143" t="str">
        <f t="shared" si="128"/>
        <v/>
      </c>
      <c r="AG356" s="143" t="str">
        <f t="shared" si="129"/>
        <v/>
      </c>
      <c r="AH356" s="143" t="str">
        <f>IF(AB356="","",VLOOKUP(AF356,Sheet11!E:F,2,0))</f>
        <v/>
      </c>
      <c r="AI356" s="295" t="str">
        <f>IF(AG356="拼单会员","5年",IF(AB356="","",VLOOKUP(AE356&amp;AH356,Sheet11!$J$3:$K$17,2)))</f>
        <v/>
      </c>
      <c r="AJ356" s="143" t="str">
        <f t="shared" si="130"/>
        <v/>
      </c>
      <c r="AK356" s="296" t="str">
        <f t="shared" si="131"/>
        <v/>
      </c>
      <c r="AL356" s="143" t="str">
        <f t="shared" si="132"/>
        <v/>
      </c>
      <c r="AM356" s="143" t="str">
        <f t="shared" si="133"/>
        <v/>
      </c>
      <c r="AN356" s="143" t="str">
        <f t="shared" si="134"/>
        <v/>
      </c>
      <c r="AO356" s="143" t="str">
        <f t="shared" si="135"/>
        <v/>
      </c>
      <c r="AP356" s="206" t="str">
        <f t="shared" si="136"/>
        <v/>
      </c>
      <c r="AQ356" s="206" t="str">
        <f>IF(SUMIF('7-市场业绩'!F:F,'3-收据记录表'!U356,'7-市场业绩'!I:I)&gt;0,"学习卡","老结算")</f>
        <v>老结算</v>
      </c>
      <c r="AR356" s="206" t="str">
        <f t="shared" si="137"/>
        <v/>
      </c>
      <c r="AS356" s="243" t="e">
        <f t="shared" si="138"/>
        <v>#VALUE!</v>
      </c>
      <c r="AT356" s="243" t="str">
        <f t="shared" si="139"/>
        <v/>
      </c>
      <c r="AU356" s="243" t="str">
        <f t="shared" si="140"/>
        <v/>
      </c>
      <c r="AV356" s="243" t="str">
        <f t="shared" si="141"/>
        <v>无</v>
      </c>
      <c r="AZ356" s="299">
        <v>42552</v>
      </c>
    </row>
    <row r="357" spans="1:52" ht="15" hidden="1" customHeight="1">
      <c r="A357" s="176"/>
      <c r="B357" s="176"/>
      <c r="C357" s="175"/>
      <c r="D357" s="176"/>
      <c r="E357" s="176"/>
      <c r="F357" s="184"/>
      <c r="G357" s="176"/>
      <c r="H357" s="176"/>
      <c r="I357" s="176"/>
      <c r="J357" s="176"/>
      <c r="K357" s="180"/>
      <c r="L357" s="176"/>
      <c r="M357" s="175"/>
      <c r="N357" s="175"/>
      <c r="O357" s="175"/>
      <c r="P357" s="176"/>
      <c r="Q357" s="175"/>
      <c r="R357" s="176"/>
      <c r="S357" s="176"/>
      <c r="T357" s="176"/>
      <c r="U357" s="291" t="str">
        <f t="shared" si="119"/>
        <v/>
      </c>
      <c r="V357" s="292">
        <f>IF(F357=0,0,SUMIFS('4-咨询师业绩明细表'!K:K,'4-咨询师业绩明细表'!E:E,E357,'4-咨询师业绩明细表'!C:C,B357))</f>
        <v>0</v>
      </c>
      <c r="W357" s="292" t="str">
        <f t="shared" si="120"/>
        <v/>
      </c>
      <c r="X357" s="305"/>
      <c r="Y357" s="323">
        <f t="shared" si="121"/>
        <v>0</v>
      </c>
      <c r="Z357" s="324">
        <f t="shared" si="122"/>
        <v>0</v>
      </c>
      <c r="AA357" s="293">
        <f t="shared" si="123"/>
        <v>0</v>
      </c>
      <c r="AB357" s="294" t="str">
        <f t="shared" si="124"/>
        <v/>
      </c>
      <c r="AC357" s="143" t="str">
        <f t="shared" si="125"/>
        <v/>
      </c>
      <c r="AD357" s="143" t="str">
        <f t="shared" si="126"/>
        <v/>
      </c>
      <c r="AE357" s="143" t="str">
        <f t="shared" si="127"/>
        <v/>
      </c>
      <c r="AF357" s="143" t="str">
        <f t="shared" si="128"/>
        <v/>
      </c>
      <c r="AG357" s="143" t="str">
        <f t="shared" si="129"/>
        <v/>
      </c>
      <c r="AH357" s="143" t="str">
        <f>IF(AB357="","",VLOOKUP(AF357,Sheet11!E:F,2,0))</f>
        <v/>
      </c>
      <c r="AI357" s="295" t="str">
        <f>IF(AG357="拼单会员","5年",IF(AB357="","",VLOOKUP(AE357&amp;AH357,Sheet11!$J$3:$K$17,2)))</f>
        <v/>
      </c>
      <c r="AJ357" s="143" t="str">
        <f t="shared" si="130"/>
        <v/>
      </c>
      <c r="AK357" s="296" t="str">
        <f t="shared" si="131"/>
        <v/>
      </c>
      <c r="AL357" s="143" t="str">
        <f t="shared" si="132"/>
        <v/>
      </c>
      <c r="AM357" s="143" t="str">
        <f t="shared" si="133"/>
        <v/>
      </c>
      <c r="AN357" s="143" t="str">
        <f t="shared" si="134"/>
        <v/>
      </c>
      <c r="AO357" s="143" t="str">
        <f t="shared" si="135"/>
        <v/>
      </c>
      <c r="AP357" s="206" t="str">
        <f t="shared" si="136"/>
        <v/>
      </c>
      <c r="AQ357" s="206" t="str">
        <f>IF(SUMIF('7-市场业绩'!F:F,'3-收据记录表'!U357,'7-市场业绩'!I:I)&gt;0,"学习卡","老结算")</f>
        <v>老结算</v>
      </c>
      <c r="AR357" s="206" t="str">
        <f t="shared" si="137"/>
        <v/>
      </c>
      <c r="AS357" s="243" t="e">
        <f t="shared" si="138"/>
        <v>#VALUE!</v>
      </c>
      <c r="AT357" s="243" t="str">
        <f t="shared" si="139"/>
        <v/>
      </c>
      <c r="AU357" s="243" t="str">
        <f t="shared" si="140"/>
        <v/>
      </c>
      <c r="AV357" s="243" t="str">
        <f t="shared" si="141"/>
        <v>无</v>
      </c>
      <c r="AZ357" s="299">
        <v>42552</v>
      </c>
    </row>
    <row r="358" spans="1:52" ht="15" hidden="1" customHeight="1">
      <c r="A358" s="176"/>
      <c r="B358" s="176"/>
      <c r="C358" s="175"/>
      <c r="D358" s="176"/>
      <c r="E358" s="176"/>
      <c r="F358" s="184"/>
      <c r="G358" s="176"/>
      <c r="H358" s="176"/>
      <c r="I358" s="176"/>
      <c r="J358" s="176"/>
      <c r="K358" s="180"/>
      <c r="L358" s="176"/>
      <c r="M358" s="175"/>
      <c r="N358" s="175"/>
      <c r="O358" s="175"/>
      <c r="P358" s="176"/>
      <c r="Q358" s="175"/>
      <c r="R358" s="176"/>
      <c r="S358" s="176"/>
      <c r="T358" s="176"/>
      <c r="U358" s="291" t="str">
        <f t="shared" si="119"/>
        <v/>
      </c>
      <c r="V358" s="292">
        <f>IF(F358=0,0,SUMIFS('4-咨询师业绩明细表'!K:K,'4-咨询师业绩明细表'!E:E,E358,'4-咨询师业绩明细表'!C:C,B358))</f>
        <v>0</v>
      </c>
      <c r="W358" s="292" t="str">
        <f t="shared" si="120"/>
        <v/>
      </c>
      <c r="X358" s="305"/>
      <c r="Y358" s="323">
        <f t="shared" si="121"/>
        <v>0</v>
      </c>
      <c r="Z358" s="324">
        <f t="shared" si="122"/>
        <v>0</v>
      </c>
      <c r="AA358" s="293">
        <f t="shared" si="123"/>
        <v>0</v>
      </c>
      <c r="AB358" s="294" t="str">
        <f t="shared" si="124"/>
        <v/>
      </c>
      <c r="AC358" s="143" t="str">
        <f t="shared" si="125"/>
        <v/>
      </c>
      <c r="AD358" s="143" t="str">
        <f t="shared" si="126"/>
        <v/>
      </c>
      <c r="AE358" s="143" t="str">
        <f t="shared" si="127"/>
        <v/>
      </c>
      <c r="AF358" s="143" t="str">
        <f t="shared" si="128"/>
        <v/>
      </c>
      <c r="AG358" s="143" t="str">
        <f t="shared" si="129"/>
        <v/>
      </c>
      <c r="AH358" s="143" t="str">
        <f>IF(AB358="","",VLOOKUP(AF358,Sheet11!E:F,2,0))</f>
        <v/>
      </c>
      <c r="AI358" s="295" t="str">
        <f>IF(AG358="拼单会员","5年",IF(AB358="","",VLOOKUP(AE358&amp;AH358,Sheet11!$J$3:$K$17,2)))</f>
        <v/>
      </c>
      <c r="AJ358" s="143" t="str">
        <f t="shared" si="130"/>
        <v/>
      </c>
      <c r="AK358" s="296" t="str">
        <f t="shared" si="131"/>
        <v/>
      </c>
      <c r="AL358" s="143" t="str">
        <f t="shared" si="132"/>
        <v/>
      </c>
      <c r="AM358" s="143" t="str">
        <f t="shared" si="133"/>
        <v/>
      </c>
      <c r="AN358" s="143" t="str">
        <f t="shared" si="134"/>
        <v/>
      </c>
      <c r="AO358" s="143" t="str">
        <f t="shared" si="135"/>
        <v/>
      </c>
      <c r="AP358" s="206" t="str">
        <f t="shared" si="136"/>
        <v/>
      </c>
      <c r="AQ358" s="206" t="str">
        <f>IF(SUMIF('7-市场业绩'!F:F,'3-收据记录表'!U358,'7-市场业绩'!I:I)&gt;0,"学习卡","老结算")</f>
        <v>老结算</v>
      </c>
      <c r="AR358" s="206" t="str">
        <f t="shared" si="137"/>
        <v/>
      </c>
      <c r="AS358" s="243" t="e">
        <f t="shared" si="138"/>
        <v>#VALUE!</v>
      </c>
      <c r="AT358" s="243" t="str">
        <f t="shared" si="139"/>
        <v/>
      </c>
      <c r="AU358" s="243" t="str">
        <f t="shared" si="140"/>
        <v/>
      </c>
      <c r="AV358" s="243" t="str">
        <f t="shared" si="141"/>
        <v>无</v>
      </c>
      <c r="AZ358" s="299">
        <v>42552</v>
      </c>
    </row>
    <row r="359" spans="1:52" ht="15" hidden="1" customHeight="1">
      <c r="A359" s="176"/>
      <c r="B359" s="176"/>
      <c r="C359" s="175"/>
      <c r="D359" s="176"/>
      <c r="E359" s="176"/>
      <c r="F359" s="184"/>
      <c r="G359" s="176"/>
      <c r="H359" s="176"/>
      <c r="I359" s="176"/>
      <c r="J359" s="176"/>
      <c r="K359" s="180"/>
      <c r="L359" s="176"/>
      <c r="M359" s="175"/>
      <c r="N359" s="175"/>
      <c r="O359" s="175"/>
      <c r="P359" s="176"/>
      <c r="Q359" s="175"/>
      <c r="R359" s="176"/>
      <c r="S359" s="176"/>
      <c r="T359" s="176"/>
      <c r="U359" s="291" t="str">
        <f t="shared" si="119"/>
        <v/>
      </c>
      <c r="V359" s="292">
        <f>IF(F359=0,0,SUMIFS('4-咨询师业绩明细表'!K:K,'4-咨询师业绩明细表'!E:E,E359,'4-咨询师业绩明细表'!C:C,B359))</f>
        <v>0</v>
      </c>
      <c r="W359" s="292" t="str">
        <f t="shared" si="120"/>
        <v/>
      </c>
      <c r="X359" s="305"/>
      <c r="Y359" s="323">
        <f t="shared" si="121"/>
        <v>0</v>
      </c>
      <c r="Z359" s="324">
        <f t="shared" si="122"/>
        <v>0</v>
      </c>
      <c r="AA359" s="293">
        <f t="shared" si="123"/>
        <v>0</v>
      </c>
      <c r="AB359" s="294" t="str">
        <f t="shared" si="124"/>
        <v/>
      </c>
      <c r="AC359" s="143" t="str">
        <f t="shared" si="125"/>
        <v/>
      </c>
      <c r="AD359" s="143" t="str">
        <f t="shared" si="126"/>
        <v/>
      </c>
      <c r="AE359" s="143" t="str">
        <f t="shared" si="127"/>
        <v/>
      </c>
      <c r="AF359" s="143" t="str">
        <f t="shared" si="128"/>
        <v/>
      </c>
      <c r="AG359" s="143" t="str">
        <f t="shared" si="129"/>
        <v/>
      </c>
      <c r="AH359" s="143" t="str">
        <f>IF(AB359="","",VLOOKUP(AF359,Sheet11!E:F,2,0))</f>
        <v/>
      </c>
      <c r="AI359" s="295" t="str">
        <f>IF(AG359="拼单会员","5年",IF(AB359="","",VLOOKUP(AE359&amp;AH359,Sheet11!$J$3:$K$17,2)))</f>
        <v/>
      </c>
      <c r="AJ359" s="143" t="str">
        <f t="shared" si="130"/>
        <v/>
      </c>
      <c r="AK359" s="296" t="str">
        <f t="shared" si="131"/>
        <v/>
      </c>
      <c r="AL359" s="143" t="str">
        <f t="shared" si="132"/>
        <v/>
      </c>
      <c r="AM359" s="143" t="str">
        <f t="shared" si="133"/>
        <v/>
      </c>
      <c r="AN359" s="143" t="str">
        <f t="shared" si="134"/>
        <v/>
      </c>
      <c r="AO359" s="143" t="str">
        <f t="shared" si="135"/>
        <v/>
      </c>
      <c r="AP359" s="206" t="str">
        <f t="shared" si="136"/>
        <v/>
      </c>
      <c r="AQ359" s="206" t="str">
        <f>IF(SUMIF('7-市场业绩'!F:F,'3-收据记录表'!U359,'7-市场业绩'!I:I)&gt;0,"学习卡","老结算")</f>
        <v>老结算</v>
      </c>
      <c r="AR359" s="206" t="str">
        <f t="shared" si="137"/>
        <v/>
      </c>
      <c r="AS359" s="243" t="e">
        <f t="shared" si="138"/>
        <v>#VALUE!</v>
      </c>
      <c r="AT359" s="243" t="str">
        <f t="shared" si="139"/>
        <v/>
      </c>
      <c r="AU359" s="243" t="str">
        <f t="shared" si="140"/>
        <v/>
      </c>
      <c r="AV359" s="243" t="str">
        <f t="shared" si="141"/>
        <v>无</v>
      </c>
      <c r="AZ359" s="299">
        <v>42552</v>
      </c>
    </row>
    <row r="360" spans="1:52" ht="15" hidden="1" customHeight="1">
      <c r="A360" s="176"/>
      <c r="B360" s="176"/>
      <c r="C360" s="175"/>
      <c r="D360" s="176"/>
      <c r="E360" s="176"/>
      <c r="F360" s="184"/>
      <c r="G360" s="176"/>
      <c r="H360" s="176"/>
      <c r="I360" s="176"/>
      <c r="J360" s="176"/>
      <c r="K360" s="180"/>
      <c r="L360" s="176"/>
      <c r="M360" s="175"/>
      <c r="N360" s="175"/>
      <c r="O360" s="175"/>
      <c r="P360" s="176"/>
      <c r="Q360" s="175"/>
      <c r="R360" s="176"/>
      <c r="S360" s="176"/>
      <c r="T360" s="176"/>
      <c r="U360" s="291" t="str">
        <f t="shared" si="119"/>
        <v/>
      </c>
      <c r="V360" s="292">
        <f>IF(F360=0,0,SUMIFS('4-咨询师业绩明细表'!K:K,'4-咨询师业绩明细表'!E:E,E360,'4-咨询师业绩明细表'!C:C,B360))</f>
        <v>0</v>
      </c>
      <c r="W360" s="292" t="str">
        <f t="shared" si="120"/>
        <v/>
      </c>
      <c r="X360" s="305"/>
      <c r="Y360" s="323">
        <f t="shared" si="121"/>
        <v>0</v>
      </c>
      <c r="Z360" s="324">
        <f t="shared" si="122"/>
        <v>0</v>
      </c>
      <c r="AA360" s="293">
        <f t="shared" si="123"/>
        <v>0</v>
      </c>
      <c r="AB360" s="294" t="str">
        <f t="shared" si="124"/>
        <v/>
      </c>
      <c r="AC360" s="143" t="str">
        <f t="shared" si="125"/>
        <v/>
      </c>
      <c r="AD360" s="143" t="str">
        <f t="shared" si="126"/>
        <v/>
      </c>
      <c r="AE360" s="143" t="str">
        <f t="shared" si="127"/>
        <v/>
      </c>
      <c r="AF360" s="143" t="str">
        <f t="shared" si="128"/>
        <v/>
      </c>
      <c r="AG360" s="143" t="str">
        <f t="shared" si="129"/>
        <v/>
      </c>
      <c r="AH360" s="143" t="str">
        <f>IF(AB360="","",VLOOKUP(AF360,Sheet11!E:F,2,0))</f>
        <v/>
      </c>
      <c r="AI360" s="295" t="str">
        <f>IF(AG360="拼单会员","5年",IF(AB360="","",VLOOKUP(AE360&amp;AH360,Sheet11!$J$3:$K$17,2)))</f>
        <v/>
      </c>
      <c r="AJ360" s="143" t="str">
        <f t="shared" si="130"/>
        <v/>
      </c>
      <c r="AK360" s="296" t="str">
        <f t="shared" si="131"/>
        <v/>
      </c>
      <c r="AL360" s="143" t="str">
        <f t="shared" si="132"/>
        <v/>
      </c>
      <c r="AM360" s="143" t="str">
        <f t="shared" si="133"/>
        <v/>
      </c>
      <c r="AN360" s="143" t="str">
        <f t="shared" si="134"/>
        <v/>
      </c>
      <c r="AO360" s="143" t="str">
        <f t="shared" si="135"/>
        <v/>
      </c>
      <c r="AP360" s="206" t="str">
        <f t="shared" si="136"/>
        <v/>
      </c>
      <c r="AQ360" s="206" t="str">
        <f>IF(SUMIF('7-市场业绩'!F:F,'3-收据记录表'!U360,'7-市场业绩'!I:I)&gt;0,"学习卡","老结算")</f>
        <v>老结算</v>
      </c>
      <c r="AR360" s="206" t="str">
        <f t="shared" si="137"/>
        <v/>
      </c>
      <c r="AS360" s="243" t="e">
        <f t="shared" si="138"/>
        <v>#VALUE!</v>
      </c>
      <c r="AT360" s="243" t="str">
        <f t="shared" si="139"/>
        <v/>
      </c>
      <c r="AU360" s="243" t="str">
        <f t="shared" si="140"/>
        <v/>
      </c>
      <c r="AV360" s="243" t="str">
        <f t="shared" si="141"/>
        <v>无</v>
      </c>
      <c r="AZ360" s="299">
        <v>42552</v>
      </c>
    </row>
    <row r="361" spans="1:52" ht="15" hidden="1" customHeight="1">
      <c r="A361" s="176"/>
      <c r="B361" s="176"/>
      <c r="C361" s="175"/>
      <c r="D361" s="176"/>
      <c r="E361" s="176"/>
      <c r="F361" s="184"/>
      <c r="G361" s="176"/>
      <c r="H361" s="176"/>
      <c r="I361" s="176"/>
      <c r="J361" s="176"/>
      <c r="K361" s="180"/>
      <c r="L361" s="176"/>
      <c r="M361" s="175"/>
      <c r="N361" s="175"/>
      <c r="O361" s="175"/>
      <c r="P361" s="176"/>
      <c r="Q361" s="175"/>
      <c r="R361" s="176"/>
      <c r="S361" s="176"/>
      <c r="T361" s="176"/>
      <c r="U361" s="291" t="str">
        <f t="shared" si="119"/>
        <v/>
      </c>
      <c r="V361" s="292">
        <f>IF(F361=0,0,SUMIFS('4-咨询师业绩明细表'!K:K,'4-咨询师业绩明细表'!E:E,E361,'4-咨询师业绩明细表'!C:C,B361))</f>
        <v>0</v>
      </c>
      <c r="W361" s="292" t="str">
        <f t="shared" si="120"/>
        <v/>
      </c>
      <c r="X361" s="305"/>
      <c r="Y361" s="323">
        <f t="shared" si="121"/>
        <v>0</v>
      </c>
      <c r="Z361" s="324">
        <f t="shared" si="122"/>
        <v>0</v>
      </c>
      <c r="AA361" s="293">
        <f t="shared" si="123"/>
        <v>0</v>
      </c>
      <c r="AB361" s="294" t="str">
        <f t="shared" si="124"/>
        <v/>
      </c>
      <c r="AC361" s="143" t="str">
        <f t="shared" si="125"/>
        <v/>
      </c>
      <c r="AD361" s="143" t="str">
        <f t="shared" si="126"/>
        <v/>
      </c>
      <c r="AE361" s="143" t="str">
        <f t="shared" si="127"/>
        <v/>
      </c>
      <c r="AF361" s="143" t="str">
        <f t="shared" si="128"/>
        <v/>
      </c>
      <c r="AG361" s="143" t="str">
        <f t="shared" si="129"/>
        <v/>
      </c>
      <c r="AH361" s="143" t="str">
        <f>IF(AB361="","",VLOOKUP(AF361,Sheet11!E:F,2,0))</f>
        <v/>
      </c>
      <c r="AI361" s="295" t="str">
        <f>IF(AG361="拼单会员","5年",IF(AB361="","",VLOOKUP(AE361&amp;AH361,Sheet11!$J$3:$K$17,2)))</f>
        <v/>
      </c>
      <c r="AJ361" s="143" t="str">
        <f t="shared" si="130"/>
        <v/>
      </c>
      <c r="AK361" s="296" t="str">
        <f t="shared" si="131"/>
        <v/>
      </c>
      <c r="AL361" s="143" t="str">
        <f t="shared" si="132"/>
        <v/>
      </c>
      <c r="AM361" s="143" t="str">
        <f t="shared" si="133"/>
        <v/>
      </c>
      <c r="AN361" s="143" t="str">
        <f t="shared" si="134"/>
        <v/>
      </c>
      <c r="AO361" s="143" t="str">
        <f t="shared" si="135"/>
        <v/>
      </c>
      <c r="AP361" s="206" t="str">
        <f t="shared" si="136"/>
        <v/>
      </c>
      <c r="AQ361" s="206" t="str">
        <f>IF(SUMIF('7-市场业绩'!F:F,'3-收据记录表'!U361,'7-市场业绩'!I:I)&gt;0,"学习卡","老结算")</f>
        <v>老结算</v>
      </c>
      <c r="AR361" s="206" t="str">
        <f t="shared" si="137"/>
        <v/>
      </c>
      <c r="AS361" s="243" t="e">
        <f t="shared" si="138"/>
        <v>#VALUE!</v>
      </c>
      <c r="AT361" s="243" t="str">
        <f t="shared" si="139"/>
        <v/>
      </c>
      <c r="AU361" s="243" t="str">
        <f t="shared" si="140"/>
        <v/>
      </c>
      <c r="AV361" s="243" t="str">
        <f t="shared" si="141"/>
        <v>无</v>
      </c>
      <c r="AZ361" s="299">
        <v>42552</v>
      </c>
    </row>
    <row r="362" spans="1:52" ht="15" hidden="1" customHeight="1">
      <c r="A362" s="176"/>
      <c r="B362" s="176"/>
      <c r="C362" s="175"/>
      <c r="D362" s="176"/>
      <c r="E362" s="176"/>
      <c r="F362" s="184"/>
      <c r="G362" s="176"/>
      <c r="H362" s="176"/>
      <c r="I362" s="176"/>
      <c r="J362" s="176"/>
      <c r="K362" s="180"/>
      <c r="L362" s="176"/>
      <c r="M362" s="175"/>
      <c r="N362" s="175"/>
      <c r="O362" s="175"/>
      <c r="P362" s="176"/>
      <c r="Q362" s="175"/>
      <c r="R362" s="176"/>
      <c r="S362" s="176"/>
      <c r="T362" s="176"/>
      <c r="U362" s="291" t="str">
        <f t="shared" si="119"/>
        <v/>
      </c>
      <c r="V362" s="292">
        <f>IF(F362=0,0,SUMIFS('4-咨询师业绩明细表'!K:K,'4-咨询师业绩明细表'!E:E,E362,'4-咨询师业绩明细表'!C:C,B362))</f>
        <v>0</v>
      </c>
      <c r="W362" s="292" t="str">
        <f t="shared" si="120"/>
        <v/>
      </c>
      <c r="X362" s="305"/>
      <c r="Y362" s="323">
        <f t="shared" si="121"/>
        <v>0</v>
      </c>
      <c r="Z362" s="324">
        <f t="shared" si="122"/>
        <v>0</v>
      </c>
      <c r="AA362" s="293">
        <f t="shared" si="123"/>
        <v>0</v>
      </c>
      <c r="AB362" s="294" t="str">
        <f t="shared" si="124"/>
        <v/>
      </c>
      <c r="AC362" s="143" t="str">
        <f t="shared" si="125"/>
        <v/>
      </c>
      <c r="AD362" s="143" t="str">
        <f t="shared" si="126"/>
        <v/>
      </c>
      <c r="AE362" s="143" t="str">
        <f t="shared" si="127"/>
        <v/>
      </c>
      <c r="AF362" s="143" t="str">
        <f t="shared" si="128"/>
        <v/>
      </c>
      <c r="AG362" s="143" t="str">
        <f t="shared" si="129"/>
        <v/>
      </c>
      <c r="AH362" s="143" t="str">
        <f>IF(AB362="","",VLOOKUP(AF362,Sheet11!E:F,2,0))</f>
        <v/>
      </c>
      <c r="AI362" s="295" t="str">
        <f>IF(AG362="拼单会员","5年",IF(AB362="","",VLOOKUP(AE362&amp;AH362,Sheet11!$J$3:$K$17,2)))</f>
        <v/>
      </c>
      <c r="AJ362" s="143" t="str">
        <f t="shared" si="130"/>
        <v/>
      </c>
      <c r="AK362" s="296" t="str">
        <f t="shared" si="131"/>
        <v/>
      </c>
      <c r="AL362" s="143" t="str">
        <f t="shared" si="132"/>
        <v/>
      </c>
      <c r="AM362" s="143" t="str">
        <f t="shared" si="133"/>
        <v/>
      </c>
      <c r="AN362" s="143" t="str">
        <f t="shared" si="134"/>
        <v/>
      </c>
      <c r="AO362" s="143" t="str">
        <f t="shared" si="135"/>
        <v/>
      </c>
      <c r="AP362" s="206" t="str">
        <f t="shared" si="136"/>
        <v/>
      </c>
      <c r="AQ362" s="206" t="str">
        <f>IF(SUMIF('7-市场业绩'!F:F,'3-收据记录表'!U362,'7-市场业绩'!I:I)&gt;0,"学习卡","老结算")</f>
        <v>老结算</v>
      </c>
      <c r="AR362" s="206" t="str">
        <f t="shared" si="137"/>
        <v/>
      </c>
      <c r="AS362" s="243" t="e">
        <f t="shared" si="138"/>
        <v>#VALUE!</v>
      </c>
      <c r="AT362" s="243" t="str">
        <f t="shared" si="139"/>
        <v/>
      </c>
      <c r="AU362" s="243" t="str">
        <f t="shared" si="140"/>
        <v/>
      </c>
      <c r="AV362" s="243" t="str">
        <f t="shared" si="141"/>
        <v>无</v>
      </c>
      <c r="AZ362" s="299">
        <v>42552</v>
      </c>
    </row>
    <row r="363" spans="1:52" ht="15" hidden="1" customHeight="1">
      <c r="A363" s="176"/>
      <c r="B363" s="176"/>
      <c r="C363" s="175"/>
      <c r="D363" s="176"/>
      <c r="E363" s="176"/>
      <c r="F363" s="184"/>
      <c r="G363" s="176"/>
      <c r="H363" s="176"/>
      <c r="I363" s="176"/>
      <c r="J363" s="176"/>
      <c r="K363" s="180"/>
      <c r="L363" s="176"/>
      <c r="M363" s="175"/>
      <c r="N363" s="175"/>
      <c r="O363" s="175"/>
      <c r="P363" s="176"/>
      <c r="Q363" s="175"/>
      <c r="R363" s="176"/>
      <c r="S363" s="176"/>
      <c r="T363" s="176"/>
      <c r="U363" s="291" t="str">
        <f t="shared" si="119"/>
        <v/>
      </c>
      <c r="V363" s="292">
        <f>IF(F363=0,0,SUMIFS('4-咨询师业绩明细表'!K:K,'4-咨询师业绩明细表'!E:E,E363,'4-咨询师业绩明细表'!C:C,B363))</f>
        <v>0</v>
      </c>
      <c r="W363" s="292" t="str">
        <f t="shared" si="120"/>
        <v/>
      </c>
      <c r="X363" s="305"/>
      <c r="Y363" s="323">
        <f t="shared" si="121"/>
        <v>0</v>
      </c>
      <c r="Z363" s="324">
        <f t="shared" si="122"/>
        <v>0</v>
      </c>
      <c r="AA363" s="293">
        <f t="shared" si="123"/>
        <v>0</v>
      </c>
      <c r="AB363" s="294" t="str">
        <f t="shared" si="124"/>
        <v/>
      </c>
      <c r="AC363" s="143" t="str">
        <f t="shared" si="125"/>
        <v/>
      </c>
      <c r="AD363" s="143" t="str">
        <f t="shared" si="126"/>
        <v/>
      </c>
      <c r="AE363" s="143" t="str">
        <f t="shared" si="127"/>
        <v/>
      </c>
      <c r="AF363" s="143" t="str">
        <f t="shared" si="128"/>
        <v/>
      </c>
      <c r="AG363" s="143" t="str">
        <f t="shared" si="129"/>
        <v/>
      </c>
      <c r="AH363" s="143" t="str">
        <f>IF(AB363="","",VLOOKUP(AF363,Sheet11!E:F,2,0))</f>
        <v/>
      </c>
      <c r="AI363" s="295" t="str">
        <f>IF(AG363="拼单会员","5年",IF(AB363="","",VLOOKUP(AE363&amp;AH363,Sheet11!$J$3:$K$17,2)))</f>
        <v/>
      </c>
      <c r="AJ363" s="143" t="str">
        <f t="shared" si="130"/>
        <v/>
      </c>
      <c r="AK363" s="296" t="str">
        <f t="shared" si="131"/>
        <v/>
      </c>
      <c r="AL363" s="143" t="str">
        <f t="shared" si="132"/>
        <v/>
      </c>
      <c r="AM363" s="143" t="str">
        <f t="shared" si="133"/>
        <v/>
      </c>
      <c r="AN363" s="143" t="str">
        <f t="shared" si="134"/>
        <v/>
      </c>
      <c r="AO363" s="143" t="str">
        <f t="shared" si="135"/>
        <v/>
      </c>
      <c r="AP363" s="206" t="str">
        <f t="shared" si="136"/>
        <v/>
      </c>
      <c r="AQ363" s="206" t="str">
        <f>IF(SUMIF('7-市场业绩'!F:F,'3-收据记录表'!U363,'7-市场业绩'!I:I)&gt;0,"学习卡","老结算")</f>
        <v>老结算</v>
      </c>
      <c r="AR363" s="206" t="str">
        <f t="shared" si="137"/>
        <v/>
      </c>
      <c r="AS363" s="243" t="e">
        <f t="shared" si="138"/>
        <v>#VALUE!</v>
      </c>
      <c r="AT363" s="243" t="str">
        <f t="shared" si="139"/>
        <v/>
      </c>
      <c r="AU363" s="243" t="str">
        <f t="shared" si="140"/>
        <v/>
      </c>
      <c r="AV363" s="243" t="str">
        <f t="shared" si="141"/>
        <v>无</v>
      </c>
      <c r="AZ363" s="299">
        <v>42552</v>
      </c>
    </row>
    <row r="364" spans="1:52" ht="15" hidden="1" customHeight="1">
      <c r="A364" s="176"/>
      <c r="B364" s="176"/>
      <c r="C364" s="175"/>
      <c r="D364" s="176"/>
      <c r="E364" s="176"/>
      <c r="F364" s="184"/>
      <c r="G364" s="176"/>
      <c r="H364" s="176"/>
      <c r="I364" s="176"/>
      <c r="J364" s="176"/>
      <c r="K364" s="180"/>
      <c r="L364" s="176"/>
      <c r="M364" s="175"/>
      <c r="N364" s="175"/>
      <c r="O364" s="175"/>
      <c r="P364" s="176"/>
      <c r="Q364" s="175"/>
      <c r="R364" s="176"/>
      <c r="S364" s="176"/>
      <c r="T364" s="176"/>
      <c r="U364" s="291" t="str">
        <f t="shared" si="119"/>
        <v/>
      </c>
      <c r="V364" s="292">
        <f>IF(F364=0,0,SUMIFS('4-咨询师业绩明细表'!K:K,'4-咨询师业绩明细表'!E:E,E364,'4-咨询师业绩明细表'!C:C,B364))</f>
        <v>0</v>
      </c>
      <c r="W364" s="292" t="str">
        <f t="shared" si="120"/>
        <v/>
      </c>
      <c r="X364" s="305"/>
      <c r="Y364" s="323">
        <f t="shared" si="121"/>
        <v>0</v>
      </c>
      <c r="Z364" s="324">
        <f t="shared" si="122"/>
        <v>0</v>
      </c>
      <c r="AA364" s="293">
        <f t="shared" si="123"/>
        <v>0</v>
      </c>
      <c r="AB364" s="294" t="str">
        <f t="shared" si="124"/>
        <v/>
      </c>
      <c r="AC364" s="143" t="str">
        <f t="shared" si="125"/>
        <v/>
      </c>
      <c r="AD364" s="143" t="str">
        <f t="shared" si="126"/>
        <v/>
      </c>
      <c r="AE364" s="143" t="str">
        <f t="shared" si="127"/>
        <v/>
      </c>
      <c r="AF364" s="143" t="str">
        <f t="shared" si="128"/>
        <v/>
      </c>
      <c r="AG364" s="143" t="str">
        <f t="shared" si="129"/>
        <v/>
      </c>
      <c r="AH364" s="143" t="str">
        <f>IF(AB364="","",VLOOKUP(AF364,Sheet11!E:F,2,0))</f>
        <v/>
      </c>
      <c r="AI364" s="295" t="str">
        <f>IF(AG364="拼单会员","5年",IF(AB364="","",VLOOKUP(AE364&amp;AH364,Sheet11!$J$3:$K$17,2)))</f>
        <v/>
      </c>
      <c r="AJ364" s="143" t="str">
        <f t="shared" si="130"/>
        <v/>
      </c>
      <c r="AK364" s="296" t="str">
        <f t="shared" si="131"/>
        <v/>
      </c>
      <c r="AL364" s="143" t="str">
        <f t="shared" si="132"/>
        <v/>
      </c>
      <c r="AM364" s="143" t="str">
        <f t="shared" si="133"/>
        <v/>
      </c>
      <c r="AN364" s="143" t="str">
        <f t="shared" si="134"/>
        <v/>
      </c>
      <c r="AO364" s="143" t="str">
        <f t="shared" si="135"/>
        <v/>
      </c>
      <c r="AP364" s="206" t="str">
        <f t="shared" si="136"/>
        <v/>
      </c>
      <c r="AQ364" s="206" t="str">
        <f>IF(SUMIF('7-市场业绩'!F:F,'3-收据记录表'!U364,'7-市场业绩'!I:I)&gt;0,"学习卡","老结算")</f>
        <v>老结算</v>
      </c>
      <c r="AR364" s="206" t="str">
        <f t="shared" si="137"/>
        <v/>
      </c>
      <c r="AS364" s="243" t="e">
        <f t="shared" si="138"/>
        <v>#VALUE!</v>
      </c>
      <c r="AT364" s="243" t="str">
        <f t="shared" si="139"/>
        <v/>
      </c>
      <c r="AU364" s="243" t="str">
        <f t="shared" si="140"/>
        <v/>
      </c>
      <c r="AV364" s="243" t="str">
        <f t="shared" si="141"/>
        <v>无</v>
      </c>
      <c r="AZ364" s="299">
        <v>42552</v>
      </c>
    </row>
    <row r="365" spans="1:52" ht="15" hidden="1" customHeight="1">
      <c r="A365" s="176"/>
      <c r="B365" s="176"/>
      <c r="C365" s="175"/>
      <c r="D365" s="176"/>
      <c r="E365" s="176"/>
      <c r="F365" s="184"/>
      <c r="G365" s="176"/>
      <c r="H365" s="176"/>
      <c r="I365" s="176"/>
      <c r="J365" s="176"/>
      <c r="K365" s="180"/>
      <c r="L365" s="176"/>
      <c r="M365" s="175"/>
      <c r="N365" s="175"/>
      <c r="O365" s="175"/>
      <c r="P365" s="176"/>
      <c r="Q365" s="175"/>
      <c r="R365" s="176"/>
      <c r="S365" s="176"/>
      <c r="T365" s="176"/>
      <c r="U365" s="291" t="str">
        <f t="shared" si="119"/>
        <v/>
      </c>
      <c r="V365" s="292">
        <f>IF(F365=0,0,SUMIFS('4-咨询师业绩明细表'!K:K,'4-咨询师业绩明细表'!E:E,E365,'4-咨询师业绩明细表'!C:C,B365))</f>
        <v>0</v>
      </c>
      <c r="W365" s="292" t="str">
        <f t="shared" si="120"/>
        <v/>
      </c>
      <c r="X365" s="305"/>
      <c r="Y365" s="323">
        <f t="shared" si="121"/>
        <v>0</v>
      </c>
      <c r="Z365" s="324">
        <f t="shared" si="122"/>
        <v>0</v>
      </c>
      <c r="AA365" s="293">
        <f t="shared" si="123"/>
        <v>0</v>
      </c>
      <c r="AB365" s="294" t="str">
        <f t="shared" si="124"/>
        <v/>
      </c>
      <c r="AC365" s="143" t="str">
        <f t="shared" si="125"/>
        <v/>
      </c>
      <c r="AD365" s="143" t="str">
        <f t="shared" si="126"/>
        <v/>
      </c>
      <c r="AE365" s="143" t="str">
        <f t="shared" si="127"/>
        <v/>
      </c>
      <c r="AF365" s="143" t="str">
        <f t="shared" si="128"/>
        <v/>
      </c>
      <c r="AG365" s="143" t="str">
        <f t="shared" si="129"/>
        <v/>
      </c>
      <c r="AH365" s="143" t="str">
        <f>IF(AB365="","",VLOOKUP(AF365,Sheet11!E:F,2,0))</f>
        <v/>
      </c>
      <c r="AI365" s="295" t="str">
        <f>IF(AG365="拼单会员","5年",IF(AB365="","",VLOOKUP(AE365&amp;AH365,Sheet11!$J$3:$K$17,2)))</f>
        <v/>
      </c>
      <c r="AJ365" s="143" t="str">
        <f t="shared" si="130"/>
        <v/>
      </c>
      <c r="AK365" s="296" t="str">
        <f t="shared" si="131"/>
        <v/>
      </c>
      <c r="AL365" s="143" t="str">
        <f t="shared" si="132"/>
        <v/>
      </c>
      <c r="AM365" s="143" t="str">
        <f t="shared" si="133"/>
        <v/>
      </c>
      <c r="AN365" s="143" t="str">
        <f t="shared" si="134"/>
        <v/>
      </c>
      <c r="AO365" s="143" t="str">
        <f t="shared" si="135"/>
        <v/>
      </c>
      <c r="AP365" s="206" t="str">
        <f t="shared" si="136"/>
        <v/>
      </c>
      <c r="AQ365" s="206" t="str">
        <f>IF(SUMIF('7-市场业绩'!F:F,'3-收据记录表'!U365,'7-市场业绩'!I:I)&gt;0,"学习卡","老结算")</f>
        <v>老结算</v>
      </c>
      <c r="AR365" s="206" t="str">
        <f t="shared" si="137"/>
        <v/>
      </c>
      <c r="AS365" s="243" t="e">
        <f t="shared" si="138"/>
        <v>#VALUE!</v>
      </c>
      <c r="AT365" s="243" t="str">
        <f t="shared" si="139"/>
        <v/>
      </c>
      <c r="AU365" s="243" t="str">
        <f t="shared" si="140"/>
        <v/>
      </c>
      <c r="AV365" s="243" t="str">
        <f t="shared" si="141"/>
        <v>无</v>
      </c>
      <c r="AZ365" s="299">
        <v>42552</v>
      </c>
    </row>
    <row r="366" spans="1:52" ht="15" hidden="1" customHeight="1">
      <c r="A366" s="176"/>
      <c r="B366" s="176"/>
      <c r="C366" s="175"/>
      <c r="D366" s="176"/>
      <c r="E366" s="176"/>
      <c r="F366" s="184"/>
      <c r="G366" s="176"/>
      <c r="H366" s="176"/>
      <c r="I366" s="176"/>
      <c r="J366" s="176"/>
      <c r="K366" s="180"/>
      <c r="L366" s="176"/>
      <c r="M366" s="175"/>
      <c r="N366" s="175"/>
      <c r="O366" s="175"/>
      <c r="P366" s="176"/>
      <c r="Q366" s="175"/>
      <c r="R366" s="176"/>
      <c r="S366" s="176"/>
      <c r="T366" s="176"/>
      <c r="U366" s="291" t="str">
        <f t="shared" si="119"/>
        <v/>
      </c>
      <c r="V366" s="292">
        <f>IF(F366=0,0,SUMIFS('4-咨询师业绩明细表'!K:K,'4-咨询师业绩明细表'!E:E,E366,'4-咨询师业绩明细表'!C:C,B366))</f>
        <v>0</v>
      </c>
      <c r="W366" s="292" t="str">
        <f t="shared" si="120"/>
        <v/>
      </c>
      <c r="X366" s="305"/>
      <c r="Y366" s="323">
        <f t="shared" si="121"/>
        <v>0</v>
      </c>
      <c r="Z366" s="324">
        <f t="shared" si="122"/>
        <v>0</v>
      </c>
      <c r="AA366" s="293">
        <f t="shared" si="123"/>
        <v>0</v>
      </c>
      <c r="AB366" s="294" t="str">
        <f t="shared" si="124"/>
        <v/>
      </c>
      <c r="AC366" s="143" t="str">
        <f t="shared" si="125"/>
        <v/>
      </c>
      <c r="AD366" s="143" t="str">
        <f t="shared" si="126"/>
        <v/>
      </c>
      <c r="AE366" s="143" t="str">
        <f t="shared" si="127"/>
        <v/>
      </c>
      <c r="AF366" s="143" t="str">
        <f t="shared" si="128"/>
        <v/>
      </c>
      <c r="AG366" s="143" t="str">
        <f t="shared" si="129"/>
        <v/>
      </c>
      <c r="AH366" s="143" t="str">
        <f>IF(AB366="","",VLOOKUP(AF366,Sheet11!E:F,2,0))</f>
        <v/>
      </c>
      <c r="AI366" s="295" t="str">
        <f>IF(AG366="拼单会员","5年",IF(AB366="","",VLOOKUP(AE366&amp;AH366,Sheet11!$J$3:$K$17,2)))</f>
        <v/>
      </c>
      <c r="AJ366" s="143" t="str">
        <f t="shared" si="130"/>
        <v/>
      </c>
      <c r="AK366" s="296" t="str">
        <f t="shared" si="131"/>
        <v/>
      </c>
      <c r="AL366" s="143" t="str">
        <f t="shared" si="132"/>
        <v/>
      </c>
      <c r="AM366" s="143" t="str">
        <f t="shared" si="133"/>
        <v/>
      </c>
      <c r="AN366" s="143" t="str">
        <f t="shared" si="134"/>
        <v/>
      </c>
      <c r="AO366" s="143" t="str">
        <f t="shared" si="135"/>
        <v/>
      </c>
      <c r="AP366" s="206" t="str">
        <f t="shared" si="136"/>
        <v/>
      </c>
      <c r="AQ366" s="206" t="str">
        <f>IF(SUMIF('7-市场业绩'!F:F,'3-收据记录表'!U366,'7-市场业绩'!I:I)&gt;0,"学习卡","老结算")</f>
        <v>老结算</v>
      </c>
      <c r="AR366" s="206" t="str">
        <f t="shared" si="137"/>
        <v/>
      </c>
      <c r="AS366" s="243" t="e">
        <f t="shared" si="138"/>
        <v>#VALUE!</v>
      </c>
      <c r="AT366" s="243" t="str">
        <f t="shared" si="139"/>
        <v/>
      </c>
      <c r="AU366" s="243" t="str">
        <f t="shared" si="140"/>
        <v/>
      </c>
      <c r="AV366" s="243" t="str">
        <f t="shared" si="141"/>
        <v>无</v>
      </c>
      <c r="AZ366" s="299">
        <v>42552</v>
      </c>
    </row>
    <row r="367" spans="1:52" ht="15" hidden="1" customHeight="1">
      <c r="A367" s="176"/>
      <c r="B367" s="176"/>
      <c r="C367" s="175"/>
      <c r="D367" s="176"/>
      <c r="E367" s="176"/>
      <c r="F367" s="184"/>
      <c r="G367" s="176"/>
      <c r="H367" s="176"/>
      <c r="I367" s="176"/>
      <c r="J367" s="176"/>
      <c r="K367" s="180"/>
      <c r="L367" s="176"/>
      <c r="M367" s="175"/>
      <c r="N367" s="175"/>
      <c r="O367" s="175"/>
      <c r="P367" s="176"/>
      <c r="Q367" s="175"/>
      <c r="R367" s="176"/>
      <c r="S367" s="176"/>
      <c r="T367" s="176"/>
      <c r="U367" s="291" t="str">
        <f t="shared" si="119"/>
        <v/>
      </c>
      <c r="V367" s="292">
        <f>IF(F367=0,0,SUMIFS('4-咨询师业绩明细表'!K:K,'4-咨询师业绩明细表'!E:E,E367,'4-咨询师业绩明细表'!C:C,B367))</f>
        <v>0</v>
      </c>
      <c r="W367" s="292" t="str">
        <f t="shared" si="120"/>
        <v/>
      </c>
      <c r="X367" s="305"/>
      <c r="Y367" s="323">
        <f t="shared" si="121"/>
        <v>0</v>
      </c>
      <c r="Z367" s="324">
        <f t="shared" si="122"/>
        <v>0</v>
      </c>
      <c r="AA367" s="293">
        <f t="shared" si="123"/>
        <v>0</v>
      </c>
      <c r="AB367" s="294" t="str">
        <f t="shared" si="124"/>
        <v/>
      </c>
      <c r="AC367" s="143" t="str">
        <f t="shared" si="125"/>
        <v/>
      </c>
      <c r="AD367" s="143" t="str">
        <f t="shared" si="126"/>
        <v/>
      </c>
      <c r="AE367" s="143" t="str">
        <f t="shared" si="127"/>
        <v/>
      </c>
      <c r="AF367" s="143" t="str">
        <f t="shared" si="128"/>
        <v/>
      </c>
      <c r="AG367" s="143" t="str">
        <f t="shared" si="129"/>
        <v/>
      </c>
      <c r="AH367" s="143" t="str">
        <f>IF(AB367="","",VLOOKUP(AF367,Sheet11!E:F,2,0))</f>
        <v/>
      </c>
      <c r="AI367" s="295" t="str">
        <f>IF(AG367="拼单会员","5年",IF(AB367="","",VLOOKUP(AE367&amp;AH367,Sheet11!$J$3:$K$17,2)))</f>
        <v/>
      </c>
      <c r="AJ367" s="143" t="str">
        <f t="shared" si="130"/>
        <v/>
      </c>
      <c r="AK367" s="296" t="str">
        <f t="shared" si="131"/>
        <v/>
      </c>
      <c r="AL367" s="143" t="str">
        <f t="shared" si="132"/>
        <v/>
      </c>
      <c r="AM367" s="143" t="str">
        <f t="shared" si="133"/>
        <v/>
      </c>
      <c r="AN367" s="143" t="str">
        <f t="shared" si="134"/>
        <v/>
      </c>
      <c r="AO367" s="143" t="str">
        <f t="shared" si="135"/>
        <v/>
      </c>
      <c r="AP367" s="206" t="str">
        <f t="shared" si="136"/>
        <v/>
      </c>
      <c r="AQ367" s="206" t="str">
        <f>IF(SUMIF('7-市场业绩'!F:F,'3-收据记录表'!U367,'7-市场业绩'!I:I)&gt;0,"学习卡","老结算")</f>
        <v>老结算</v>
      </c>
      <c r="AR367" s="206" t="str">
        <f t="shared" si="137"/>
        <v/>
      </c>
      <c r="AS367" s="243" t="e">
        <f t="shared" si="138"/>
        <v>#VALUE!</v>
      </c>
      <c r="AT367" s="243" t="str">
        <f t="shared" si="139"/>
        <v/>
      </c>
      <c r="AU367" s="243" t="str">
        <f t="shared" si="140"/>
        <v/>
      </c>
      <c r="AV367" s="243" t="str">
        <f t="shared" si="141"/>
        <v>无</v>
      </c>
      <c r="AZ367" s="299">
        <v>42552</v>
      </c>
    </row>
    <row r="368" spans="1:52" ht="15" hidden="1" customHeight="1">
      <c r="A368" s="176"/>
      <c r="B368" s="176"/>
      <c r="C368" s="175"/>
      <c r="D368" s="176"/>
      <c r="E368" s="176"/>
      <c r="F368" s="184"/>
      <c r="G368" s="176"/>
      <c r="H368" s="176"/>
      <c r="I368" s="176"/>
      <c r="J368" s="176"/>
      <c r="K368" s="180"/>
      <c r="L368" s="176"/>
      <c r="M368" s="175"/>
      <c r="N368" s="175"/>
      <c r="O368" s="175"/>
      <c r="P368" s="176"/>
      <c r="Q368" s="175"/>
      <c r="R368" s="176"/>
      <c r="S368" s="176"/>
      <c r="T368" s="176"/>
      <c r="U368" s="291" t="str">
        <f t="shared" si="119"/>
        <v/>
      </c>
      <c r="V368" s="292">
        <f>IF(F368=0,0,SUMIFS('4-咨询师业绩明细表'!K:K,'4-咨询师业绩明细表'!E:E,E368,'4-咨询师业绩明细表'!C:C,B368))</f>
        <v>0</v>
      </c>
      <c r="W368" s="292" t="str">
        <f t="shared" si="120"/>
        <v/>
      </c>
      <c r="X368" s="305"/>
      <c r="Y368" s="323">
        <f t="shared" si="121"/>
        <v>0</v>
      </c>
      <c r="Z368" s="324">
        <f t="shared" si="122"/>
        <v>0</v>
      </c>
      <c r="AA368" s="293">
        <f t="shared" si="123"/>
        <v>0</v>
      </c>
      <c r="AB368" s="294" t="str">
        <f t="shared" si="124"/>
        <v/>
      </c>
      <c r="AC368" s="143" t="str">
        <f t="shared" si="125"/>
        <v/>
      </c>
      <c r="AD368" s="143" t="str">
        <f t="shared" si="126"/>
        <v/>
      </c>
      <c r="AE368" s="143" t="str">
        <f t="shared" si="127"/>
        <v/>
      </c>
      <c r="AF368" s="143" t="str">
        <f t="shared" si="128"/>
        <v/>
      </c>
      <c r="AG368" s="143" t="str">
        <f t="shared" si="129"/>
        <v/>
      </c>
      <c r="AH368" s="143" t="str">
        <f>IF(AB368="","",VLOOKUP(AF368,Sheet11!E:F,2,0))</f>
        <v/>
      </c>
      <c r="AI368" s="295" t="str">
        <f>IF(AG368="拼单会员","5年",IF(AB368="","",VLOOKUP(AE368&amp;AH368,Sheet11!$J$3:$K$17,2)))</f>
        <v/>
      </c>
      <c r="AJ368" s="143" t="str">
        <f t="shared" si="130"/>
        <v/>
      </c>
      <c r="AK368" s="296" t="str">
        <f t="shared" si="131"/>
        <v/>
      </c>
      <c r="AL368" s="143" t="str">
        <f t="shared" si="132"/>
        <v/>
      </c>
      <c r="AM368" s="143" t="str">
        <f t="shared" si="133"/>
        <v/>
      </c>
      <c r="AN368" s="143" t="str">
        <f t="shared" si="134"/>
        <v/>
      </c>
      <c r="AO368" s="143" t="str">
        <f t="shared" si="135"/>
        <v/>
      </c>
      <c r="AP368" s="206" t="str">
        <f t="shared" si="136"/>
        <v/>
      </c>
      <c r="AQ368" s="206" t="str">
        <f>IF(SUMIF('7-市场业绩'!F:F,'3-收据记录表'!U368,'7-市场业绩'!I:I)&gt;0,"学习卡","老结算")</f>
        <v>老结算</v>
      </c>
      <c r="AR368" s="206" t="str">
        <f t="shared" si="137"/>
        <v/>
      </c>
      <c r="AS368" s="243" t="e">
        <f t="shared" si="138"/>
        <v>#VALUE!</v>
      </c>
      <c r="AT368" s="243" t="str">
        <f t="shared" si="139"/>
        <v/>
      </c>
      <c r="AU368" s="243" t="str">
        <f t="shared" si="140"/>
        <v/>
      </c>
      <c r="AV368" s="243" t="str">
        <f t="shared" si="141"/>
        <v>无</v>
      </c>
      <c r="AZ368" s="299">
        <v>42552</v>
      </c>
    </row>
    <row r="369" spans="1:52" ht="15" hidden="1" customHeight="1">
      <c r="A369" s="176"/>
      <c r="B369" s="176"/>
      <c r="C369" s="175"/>
      <c r="D369" s="176"/>
      <c r="E369" s="176"/>
      <c r="F369" s="184"/>
      <c r="G369" s="176"/>
      <c r="H369" s="176"/>
      <c r="I369" s="176"/>
      <c r="J369" s="176"/>
      <c r="K369" s="180"/>
      <c r="L369" s="176"/>
      <c r="M369" s="175"/>
      <c r="N369" s="175"/>
      <c r="O369" s="175"/>
      <c r="P369" s="176"/>
      <c r="Q369" s="175"/>
      <c r="R369" s="176"/>
      <c r="S369" s="176"/>
      <c r="T369" s="176"/>
      <c r="U369" s="291" t="str">
        <f t="shared" si="119"/>
        <v/>
      </c>
      <c r="V369" s="292">
        <f>IF(F369=0,0,SUMIFS('4-咨询师业绩明细表'!K:K,'4-咨询师业绩明细表'!E:E,E369,'4-咨询师业绩明细表'!C:C,B369))</f>
        <v>0</v>
      </c>
      <c r="W369" s="292" t="str">
        <f t="shared" si="120"/>
        <v/>
      </c>
      <c r="X369" s="305"/>
      <c r="Y369" s="323">
        <f t="shared" si="121"/>
        <v>0</v>
      </c>
      <c r="Z369" s="324">
        <f t="shared" si="122"/>
        <v>0</v>
      </c>
      <c r="AA369" s="293">
        <f t="shared" si="123"/>
        <v>0</v>
      </c>
      <c r="AB369" s="294" t="str">
        <f t="shared" si="124"/>
        <v/>
      </c>
      <c r="AC369" s="143" t="str">
        <f t="shared" si="125"/>
        <v/>
      </c>
      <c r="AD369" s="143" t="str">
        <f t="shared" si="126"/>
        <v/>
      </c>
      <c r="AE369" s="143" t="str">
        <f t="shared" si="127"/>
        <v/>
      </c>
      <c r="AF369" s="143" t="str">
        <f t="shared" si="128"/>
        <v/>
      </c>
      <c r="AG369" s="143" t="str">
        <f t="shared" si="129"/>
        <v/>
      </c>
      <c r="AH369" s="143" t="str">
        <f>IF(AB369="","",VLOOKUP(AF369,Sheet11!E:F,2,0))</f>
        <v/>
      </c>
      <c r="AI369" s="295" t="str">
        <f>IF(AG369="拼单会员","5年",IF(AB369="","",VLOOKUP(AE369&amp;AH369,Sheet11!$J$3:$K$17,2)))</f>
        <v/>
      </c>
      <c r="AJ369" s="143" t="str">
        <f t="shared" si="130"/>
        <v/>
      </c>
      <c r="AK369" s="296" t="str">
        <f t="shared" si="131"/>
        <v/>
      </c>
      <c r="AL369" s="143" t="str">
        <f t="shared" si="132"/>
        <v/>
      </c>
      <c r="AM369" s="143" t="str">
        <f t="shared" si="133"/>
        <v/>
      </c>
      <c r="AN369" s="143" t="str">
        <f t="shared" si="134"/>
        <v/>
      </c>
      <c r="AO369" s="143" t="str">
        <f t="shared" si="135"/>
        <v/>
      </c>
      <c r="AP369" s="206" t="str">
        <f t="shared" si="136"/>
        <v/>
      </c>
      <c r="AQ369" s="206" t="str">
        <f>IF(SUMIF('7-市场业绩'!F:F,'3-收据记录表'!U369,'7-市场业绩'!I:I)&gt;0,"学习卡","老结算")</f>
        <v>老结算</v>
      </c>
      <c r="AR369" s="206" t="str">
        <f t="shared" si="137"/>
        <v/>
      </c>
      <c r="AS369" s="243" t="e">
        <f t="shared" si="138"/>
        <v>#VALUE!</v>
      </c>
      <c r="AT369" s="243" t="str">
        <f t="shared" si="139"/>
        <v/>
      </c>
      <c r="AU369" s="243" t="str">
        <f t="shared" si="140"/>
        <v/>
      </c>
      <c r="AV369" s="243" t="str">
        <f t="shared" si="141"/>
        <v>无</v>
      </c>
      <c r="AZ369" s="299">
        <v>42552</v>
      </c>
    </row>
    <row r="370" spans="1:52" ht="15" hidden="1" customHeight="1">
      <c r="A370" s="176"/>
      <c r="B370" s="176"/>
      <c r="C370" s="175"/>
      <c r="D370" s="176"/>
      <c r="E370" s="176"/>
      <c r="F370" s="184"/>
      <c r="G370" s="176"/>
      <c r="H370" s="176"/>
      <c r="I370" s="176"/>
      <c r="J370" s="176"/>
      <c r="K370" s="180"/>
      <c r="L370" s="176"/>
      <c r="M370" s="175"/>
      <c r="N370" s="175"/>
      <c r="O370" s="175"/>
      <c r="P370" s="176"/>
      <c r="Q370" s="175"/>
      <c r="R370" s="176"/>
      <c r="S370" s="176"/>
      <c r="T370" s="176"/>
      <c r="U370" s="291" t="str">
        <f t="shared" si="119"/>
        <v/>
      </c>
      <c r="V370" s="292">
        <f>IF(F370=0,0,SUMIFS('4-咨询师业绩明细表'!K:K,'4-咨询师业绩明细表'!E:E,E370,'4-咨询师业绩明细表'!C:C,B370))</f>
        <v>0</v>
      </c>
      <c r="W370" s="292" t="str">
        <f t="shared" si="120"/>
        <v/>
      </c>
      <c r="X370" s="305"/>
      <c r="Y370" s="323">
        <f t="shared" si="121"/>
        <v>0</v>
      </c>
      <c r="Z370" s="324">
        <f t="shared" si="122"/>
        <v>0</v>
      </c>
      <c r="AA370" s="293">
        <f t="shared" si="123"/>
        <v>0</v>
      </c>
      <c r="AB370" s="294" t="str">
        <f t="shared" si="124"/>
        <v/>
      </c>
      <c r="AC370" s="143" t="str">
        <f t="shared" si="125"/>
        <v/>
      </c>
      <c r="AD370" s="143" t="str">
        <f t="shared" si="126"/>
        <v/>
      </c>
      <c r="AE370" s="143" t="str">
        <f t="shared" si="127"/>
        <v/>
      </c>
      <c r="AF370" s="143" t="str">
        <f t="shared" si="128"/>
        <v/>
      </c>
      <c r="AG370" s="143" t="str">
        <f t="shared" si="129"/>
        <v/>
      </c>
      <c r="AH370" s="143" t="str">
        <f>IF(AB370="","",VLOOKUP(AF370,Sheet11!E:F,2,0))</f>
        <v/>
      </c>
      <c r="AI370" s="295" t="str">
        <f>IF(AG370="拼单会员","5年",IF(AB370="","",VLOOKUP(AE370&amp;AH370,Sheet11!$J$3:$K$17,2)))</f>
        <v/>
      </c>
      <c r="AJ370" s="143" t="str">
        <f t="shared" si="130"/>
        <v/>
      </c>
      <c r="AK370" s="296" t="str">
        <f t="shared" si="131"/>
        <v/>
      </c>
      <c r="AL370" s="143" t="str">
        <f t="shared" si="132"/>
        <v/>
      </c>
      <c r="AM370" s="143" t="str">
        <f t="shared" si="133"/>
        <v/>
      </c>
      <c r="AN370" s="143" t="str">
        <f t="shared" si="134"/>
        <v/>
      </c>
      <c r="AO370" s="143" t="str">
        <f t="shared" si="135"/>
        <v/>
      </c>
      <c r="AP370" s="206" t="str">
        <f t="shared" si="136"/>
        <v/>
      </c>
      <c r="AQ370" s="206" t="str">
        <f>IF(SUMIF('7-市场业绩'!F:F,'3-收据记录表'!U370,'7-市场业绩'!I:I)&gt;0,"学习卡","老结算")</f>
        <v>老结算</v>
      </c>
      <c r="AR370" s="206" t="str">
        <f t="shared" si="137"/>
        <v/>
      </c>
      <c r="AS370" s="243" t="e">
        <f t="shared" si="138"/>
        <v>#VALUE!</v>
      </c>
      <c r="AT370" s="243" t="str">
        <f t="shared" si="139"/>
        <v/>
      </c>
      <c r="AU370" s="243" t="str">
        <f t="shared" si="140"/>
        <v/>
      </c>
      <c r="AV370" s="243" t="str">
        <f t="shared" si="141"/>
        <v>无</v>
      </c>
      <c r="AZ370" s="299">
        <v>42552</v>
      </c>
    </row>
    <row r="371" spans="1:52" ht="15" hidden="1" customHeight="1">
      <c r="A371" s="176"/>
      <c r="B371" s="176"/>
      <c r="C371" s="175"/>
      <c r="D371" s="176"/>
      <c r="E371" s="176"/>
      <c r="F371" s="184"/>
      <c r="G371" s="176"/>
      <c r="H371" s="176"/>
      <c r="I371" s="176"/>
      <c r="J371" s="176"/>
      <c r="K371" s="180"/>
      <c r="L371" s="176"/>
      <c r="M371" s="175"/>
      <c r="N371" s="175"/>
      <c r="O371" s="175"/>
      <c r="P371" s="176"/>
      <c r="Q371" s="175"/>
      <c r="R371" s="176"/>
      <c r="S371" s="176"/>
      <c r="T371" s="176"/>
      <c r="U371" s="291" t="str">
        <f t="shared" si="119"/>
        <v/>
      </c>
      <c r="V371" s="292">
        <f>IF(F371=0,0,SUMIFS('4-咨询师业绩明细表'!K:K,'4-咨询师业绩明细表'!E:E,E371,'4-咨询师业绩明细表'!C:C,B371))</f>
        <v>0</v>
      </c>
      <c r="W371" s="292" t="str">
        <f t="shared" si="120"/>
        <v/>
      </c>
      <c r="X371" s="305"/>
      <c r="Y371" s="323">
        <f t="shared" si="121"/>
        <v>0</v>
      </c>
      <c r="Z371" s="324">
        <f t="shared" si="122"/>
        <v>0</v>
      </c>
      <c r="AA371" s="293">
        <f t="shared" si="123"/>
        <v>0</v>
      </c>
      <c r="AB371" s="294" t="str">
        <f t="shared" si="124"/>
        <v/>
      </c>
      <c r="AC371" s="143" t="str">
        <f t="shared" si="125"/>
        <v/>
      </c>
      <c r="AD371" s="143" t="str">
        <f t="shared" si="126"/>
        <v/>
      </c>
      <c r="AE371" s="143" t="str">
        <f t="shared" si="127"/>
        <v/>
      </c>
      <c r="AF371" s="143" t="str">
        <f t="shared" si="128"/>
        <v/>
      </c>
      <c r="AG371" s="143" t="str">
        <f t="shared" si="129"/>
        <v/>
      </c>
      <c r="AH371" s="143" t="str">
        <f>IF(AB371="","",VLOOKUP(AF371,Sheet11!E:F,2,0))</f>
        <v/>
      </c>
      <c r="AI371" s="295" t="str">
        <f>IF(AG371="拼单会员","5年",IF(AB371="","",VLOOKUP(AE371&amp;AH371,Sheet11!$J$3:$K$17,2)))</f>
        <v/>
      </c>
      <c r="AJ371" s="143" t="str">
        <f t="shared" si="130"/>
        <v/>
      </c>
      <c r="AK371" s="296" t="str">
        <f t="shared" si="131"/>
        <v/>
      </c>
      <c r="AL371" s="143" t="str">
        <f t="shared" si="132"/>
        <v/>
      </c>
      <c r="AM371" s="143" t="str">
        <f t="shared" si="133"/>
        <v/>
      </c>
      <c r="AN371" s="143" t="str">
        <f t="shared" si="134"/>
        <v/>
      </c>
      <c r="AO371" s="143" t="str">
        <f t="shared" si="135"/>
        <v/>
      </c>
      <c r="AP371" s="206" t="str">
        <f t="shared" si="136"/>
        <v/>
      </c>
      <c r="AQ371" s="206" t="str">
        <f>IF(SUMIF('7-市场业绩'!F:F,'3-收据记录表'!U371,'7-市场业绩'!I:I)&gt;0,"学习卡","老结算")</f>
        <v>老结算</v>
      </c>
      <c r="AR371" s="206" t="str">
        <f t="shared" si="137"/>
        <v/>
      </c>
      <c r="AS371" s="243" t="e">
        <f t="shared" si="138"/>
        <v>#VALUE!</v>
      </c>
      <c r="AT371" s="243" t="str">
        <f t="shared" si="139"/>
        <v/>
      </c>
      <c r="AU371" s="243" t="str">
        <f t="shared" si="140"/>
        <v/>
      </c>
      <c r="AV371" s="243" t="str">
        <f t="shared" si="141"/>
        <v>无</v>
      </c>
      <c r="AZ371" s="299">
        <v>42552</v>
      </c>
    </row>
    <row r="372" spans="1:52" ht="15" hidden="1" customHeight="1">
      <c r="A372" s="176"/>
      <c r="B372" s="176"/>
      <c r="C372" s="175"/>
      <c r="D372" s="176"/>
      <c r="E372" s="176"/>
      <c r="F372" s="184"/>
      <c r="G372" s="176"/>
      <c r="H372" s="176"/>
      <c r="I372" s="176"/>
      <c r="J372" s="176"/>
      <c r="K372" s="180"/>
      <c r="L372" s="176"/>
      <c r="M372" s="175"/>
      <c r="N372" s="175"/>
      <c r="O372" s="175"/>
      <c r="P372" s="176"/>
      <c r="Q372" s="175"/>
      <c r="R372" s="176"/>
      <c r="S372" s="176"/>
      <c r="T372" s="176"/>
      <c r="U372" s="291" t="str">
        <f t="shared" si="119"/>
        <v/>
      </c>
      <c r="V372" s="292">
        <f>IF(F372=0,0,SUMIFS('4-咨询师业绩明细表'!K:K,'4-咨询师业绩明细表'!E:E,E372,'4-咨询师业绩明细表'!C:C,B372))</f>
        <v>0</v>
      </c>
      <c r="W372" s="292" t="str">
        <f t="shared" si="120"/>
        <v/>
      </c>
      <c r="X372" s="305"/>
      <c r="Y372" s="323">
        <f t="shared" si="121"/>
        <v>0</v>
      </c>
      <c r="Z372" s="324">
        <f t="shared" si="122"/>
        <v>0</v>
      </c>
      <c r="AA372" s="293">
        <f t="shared" si="123"/>
        <v>0</v>
      </c>
      <c r="AB372" s="294" t="str">
        <f t="shared" si="124"/>
        <v/>
      </c>
      <c r="AC372" s="143" t="str">
        <f t="shared" si="125"/>
        <v/>
      </c>
      <c r="AD372" s="143" t="str">
        <f t="shared" si="126"/>
        <v/>
      </c>
      <c r="AE372" s="143" t="str">
        <f t="shared" si="127"/>
        <v/>
      </c>
      <c r="AF372" s="143" t="str">
        <f t="shared" si="128"/>
        <v/>
      </c>
      <c r="AG372" s="143" t="str">
        <f t="shared" si="129"/>
        <v/>
      </c>
      <c r="AH372" s="143" t="str">
        <f>IF(AB372="","",VLOOKUP(AF372,Sheet11!E:F,2,0))</f>
        <v/>
      </c>
      <c r="AI372" s="295" t="str">
        <f>IF(AG372="拼单会员","5年",IF(AB372="","",VLOOKUP(AE372&amp;AH372,Sheet11!$J$3:$K$17,2)))</f>
        <v/>
      </c>
      <c r="AJ372" s="143" t="str">
        <f t="shared" si="130"/>
        <v/>
      </c>
      <c r="AK372" s="296" t="str">
        <f t="shared" si="131"/>
        <v/>
      </c>
      <c r="AL372" s="143" t="str">
        <f t="shared" si="132"/>
        <v/>
      </c>
      <c r="AM372" s="143" t="str">
        <f t="shared" si="133"/>
        <v/>
      </c>
      <c r="AN372" s="143" t="str">
        <f t="shared" si="134"/>
        <v/>
      </c>
      <c r="AO372" s="143" t="str">
        <f t="shared" si="135"/>
        <v/>
      </c>
      <c r="AP372" s="206" t="str">
        <f t="shared" si="136"/>
        <v/>
      </c>
      <c r="AQ372" s="206" t="str">
        <f>IF(SUMIF('7-市场业绩'!F:F,'3-收据记录表'!U372,'7-市场业绩'!I:I)&gt;0,"学习卡","老结算")</f>
        <v>老结算</v>
      </c>
      <c r="AR372" s="206" t="str">
        <f t="shared" si="137"/>
        <v/>
      </c>
      <c r="AS372" s="243" t="e">
        <f t="shared" si="138"/>
        <v>#VALUE!</v>
      </c>
      <c r="AT372" s="243" t="str">
        <f t="shared" si="139"/>
        <v/>
      </c>
      <c r="AU372" s="243" t="str">
        <f t="shared" si="140"/>
        <v/>
      </c>
      <c r="AV372" s="243" t="str">
        <f t="shared" si="141"/>
        <v>无</v>
      </c>
      <c r="AZ372" s="299">
        <v>42552</v>
      </c>
    </row>
    <row r="373" spans="1:52" ht="15" hidden="1" customHeight="1">
      <c r="A373" s="176"/>
      <c r="B373" s="176"/>
      <c r="C373" s="175"/>
      <c r="D373" s="176"/>
      <c r="E373" s="176"/>
      <c r="F373" s="184"/>
      <c r="G373" s="176"/>
      <c r="H373" s="176"/>
      <c r="I373" s="176"/>
      <c r="J373" s="176"/>
      <c r="K373" s="180"/>
      <c r="L373" s="176"/>
      <c r="M373" s="175"/>
      <c r="N373" s="175"/>
      <c r="O373" s="175"/>
      <c r="P373" s="176"/>
      <c r="Q373" s="175"/>
      <c r="R373" s="176"/>
      <c r="S373" s="176"/>
      <c r="T373" s="176"/>
      <c r="U373" s="291" t="str">
        <f t="shared" si="119"/>
        <v/>
      </c>
      <c r="V373" s="292">
        <f>IF(F373=0,0,SUMIFS('4-咨询师业绩明细表'!K:K,'4-咨询师业绩明细表'!E:E,E373,'4-咨询师业绩明细表'!C:C,B373))</f>
        <v>0</v>
      </c>
      <c r="W373" s="292" t="str">
        <f t="shared" si="120"/>
        <v/>
      </c>
      <c r="X373" s="305"/>
      <c r="Y373" s="323">
        <f t="shared" si="121"/>
        <v>0</v>
      </c>
      <c r="Z373" s="324">
        <f t="shared" si="122"/>
        <v>0</v>
      </c>
      <c r="AA373" s="293">
        <f t="shared" si="123"/>
        <v>0</v>
      </c>
      <c r="AB373" s="294" t="str">
        <f t="shared" si="124"/>
        <v/>
      </c>
      <c r="AC373" s="143" t="str">
        <f t="shared" si="125"/>
        <v/>
      </c>
      <c r="AD373" s="143" t="str">
        <f t="shared" si="126"/>
        <v/>
      </c>
      <c r="AE373" s="143" t="str">
        <f t="shared" si="127"/>
        <v/>
      </c>
      <c r="AF373" s="143" t="str">
        <f t="shared" si="128"/>
        <v/>
      </c>
      <c r="AG373" s="143" t="str">
        <f t="shared" si="129"/>
        <v/>
      </c>
      <c r="AH373" s="143" t="str">
        <f>IF(AB373="","",VLOOKUP(AF373,Sheet11!E:F,2,0))</f>
        <v/>
      </c>
      <c r="AI373" s="295" t="str">
        <f>IF(AG373="拼单会员","5年",IF(AB373="","",VLOOKUP(AE373&amp;AH373,Sheet11!$J$3:$K$17,2)))</f>
        <v/>
      </c>
      <c r="AJ373" s="143" t="str">
        <f t="shared" si="130"/>
        <v/>
      </c>
      <c r="AK373" s="296" t="str">
        <f t="shared" si="131"/>
        <v/>
      </c>
      <c r="AL373" s="143" t="str">
        <f t="shared" si="132"/>
        <v/>
      </c>
      <c r="AM373" s="143" t="str">
        <f t="shared" si="133"/>
        <v/>
      </c>
      <c r="AN373" s="143" t="str">
        <f t="shared" si="134"/>
        <v/>
      </c>
      <c r="AO373" s="143" t="str">
        <f t="shared" si="135"/>
        <v/>
      </c>
      <c r="AP373" s="206" t="str">
        <f t="shared" si="136"/>
        <v/>
      </c>
      <c r="AQ373" s="206" t="str">
        <f>IF(SUMIF('7-市场业绩'!F:F,'3-收据记录表'!U373,'7-市场业绩'!I:I)&gt;0,"学习卡","老结算")</f>
        <v>老结算</v>
      </c>
      <c r="AR373" s="206" t="str">
        <f t="shared" si="137"/>
        <v/>
      </c>
      <c r="AS373" s="243" t="e">
        <f t="shared" si="138"/>
        <v>#VALUE!</v>
      </c>
      <c r="AT373" s="243" t="str">
        <f t="shared" si="139"/>
        <v/>
      </c>
      <c r="AU373" s="243" t="str">
        <f t="shared" si="140"/>
        <v/>
      </c>
      <c r="AV373" s="243" t="str">
        <f t="shared" si="141"/>
        <v>无</v>
      </c>
      <c r="AZ373" s="299">
        <v>42552</v>
      </c>
    </row>
    <row r="374" spans="1:52" ht="15" hidden="1" customHeight="1">
      <c r="A374" s="176"/>
      <c r="B374" s="176"/>
      <c r="C374" s="175"/>
      <c r="D374" s="176"/>
      <c r="E374" s="176"/>
      <c r="F374" s="184"/>
      <c r="G374" s="176"/>
      <c r="H374" s="176"/>
      <c r="I374" s="176"/>
      <c r="J374" s="176"/>
      <c r="K374" s="180"/>
      <c r="L374" s="176"/>
      <c r="M374" s="175"/>
      <c r="N374" s="175"/>
      <c r="O374" s="175"/>
      <c r="P374" s="176"/>
      <c r="Q374" s="175"/>
      <c r="R374" s="176"/>
      <c r="S374" s="176"/>
      <c r="T374" s="176"/>
      <c r="U374" s="291" t="str">
        <f t="shared" si="119"/>
        <v/>
      </c>
      <c r="V374" s="292">
        <f>IF(F374=0,0,SUMIFS('4-咨询师业绩明细表'!K:K,'4-咨询师业绩明细表'!E:E,E374,'4-咨询师业绩明细表'!C:C,B374))</f>
        <v>0</v>
      </c>
      <c r="W374" s="292" t="str">
        <f t="shared" si="120"/>
        <v/>
      </c>
      <c r="X374" s="305"/>
      <c r="Y374" s="323">
        <f t="shared" si="121"/>
        <v>0</v>
      </c>
      <c r="Z374" s="324">
        <f t="shared" si="122"/>
        <v>0</v>
      </c>
      <c r="AA374" s="293">
        <f t="shared" si="123"/>
        <v>0</v>
      </c>
      <c r="AB374" s="294" t="str">
        <f t="shared" si="124"/>
        <v/>
      </c>
      <c r="AC374" s="143" t="str">
        <f t="shared" si="125"/>
        <v/>
      </c>
      <c r="AD374" s="143" t="str">
        <f t="shared" si="126"/>
        <v/>
      </c>
      <c r="AE374" s="143" t="str">
        <f t="shared" si="127"/>
        <v/>
      </c>
      <c r="AF374" s="143" t="str">
        <f t="shared" si="128"/>
        <v/>
      </c>
      <c r="AG374" s="143" t="str">
        <f t="shared" si="129"/>
        <v/>
      </c>
      <c r="AH374" s="143" t="str">
        <f>IF(AB374="","",VLOOKUP(AF374,Sheet11!E:F,2,0))</f>
        <v/>
      </c>
      <c r="AI374" s="295" t="str">
        <f>IF(AG374="拼单会员","5年",IF(AB374="","",VLOOKUP(AE374&amp;AH374,Sheet11!$J$3:$K$17,2)))</f>
        <v/>
      </c>
      <c r="AJ374" s="143" t="str">
        <f t="shared" si="130"/>
        <v/>
      </c>
      <c r="AK374" s="296" t="str">
        <f t="shared" si="131"/>
        <v/>
      </c>
      <c r="AL374" s="143" t="str">
        <f t="shared" si="132"/>
        <v/>
      </c>
      <c r="AM374" s="143" t="str">
        <f t="shared" si="133"/>
        <v/>
      </c>
      <c r="AN374" s="143" t="str">
        <f t="shared" si="134"/>
        <v/>
      </c>
      <c r="AO374" s="143" t="str">
        <f t="shared" si="135"/>
        <v/>
      </c>
      <c r="AP374" s="206" t="str">
        <f t="shared" si="136"/>
        <v/>
      </c>
      <c r="AQ374" s="206" t="str">
        <f>IF(SUMIF('7-市场业绩'!F:F,'3-收据记录表'!U374,'7-市场业绩'!I:I)&gt;0,"学习卡","老结算")</f>
        <v>老结算</v>
      </c>
      <c r="AR374" s="206" t="str">
        <f t="shared" si="137"/>
        <v/>
      </c>
      <c r="AS374" s="243" t="e">
        <f t="shared" si="138"/>
        <v>#VALUE!</v>
      </c>
      <c r="AT374" s="243" t="str">
        <f t="shared" si="139"/>
        <v/>
      </c>
      <c r="AU374" s="243" t="str">
        <f t="shared" si="140"/>
        <v/>
      </c>
      <c r="AV374" s="243" t="str">
        <f t="shared" si="141"/>
        <v>无</v>
      </c>
      <c r="AZ374" s="299">
        <v>42552</v>
      </c>
    </row>
    <row r="375" spans="1:52" ht="15" hidden="1" customHeight="1">
      <c r="A375" s="176"/>
      <c r="B375" s="176"/>
      <c r="C375" s="175"/>
      <c r="D375" s="176"/>
      <c r="E375" s="176"/>
      <c r="F375" s="184"/>
      <c r="G375" s="176"/>
      <c r="H375" s="176"/>
      <c r="I375" s="176"/>
      <c r="J375" s="176"/>
      <c r="K375" s="180"/>
      <c r="L375" s="176"/>
      <c r="M375" s="175"/>
      <c r="N375" s="175"/>
      <c r="O375" s="175"/>
      <c r="P375" s="176"/>
      <c r="Q375" s="175"/>
      <c r="R375" s="176"/>
      <c r="S375" s="176"/>
      <c r="T375" s="176"/>
      <c r="U375" s="291" t="str">
        <f t="shared" si="119"/>
        <v/>
      </c>
      <c r="V375" s="292">
        <f>IF(F375=0,0,SUMIFS('4-咨询师业绩明细表'!K:K,'4-咨询师业绩明细表'!E:E,E375,'4-咨询师业绩明细表'!C:C,B375))</f>
        <v>0</v>
      </c>
      <c r="W375" s="292" t="str">
        <f t="shared" si="120"/>
        <v/>
      </c>
      <c r="X375" s="305"/>
      <c r="Y375" s="323">
        <f t="shared" si="121"/>
        <v>0</v>
      </c>
      <c r="Z375" s="324">
        <f t="shared" si="122"/>
        <v>0</v>
      </c>
      <c r="AA375" s="293">
        <f t="shared" si="123"/>
        <v>0</v>
      </c>
      <c r="AB375" s="294" t="str">
        <f t="shared" si="124"/>
        <v/>
      </c>
      <c r="AC375" s="143" t="str">
        <f t="shared" si="125"/>
        <v/>
      </c>
      <c r="AD375" s="143" t="str">
        <f t="shared" si="126"/>
        <v/>
      </c>
      <c r="AE375" s="143" t="str">
        <f t="shared" si="127"/>
        <v/>
      </c>
      <c r="AF375" s="143" t="str">
        <f t="shared" si="128"/>
        <v/>
      </c>
      <c r="AG375" s="143" t="str">
        <f t="shared" si="129"/>
        <v/>
      </c>
      <c r="AH375" s="143" t="str">
        <f>IF(AB375="","",VLOOKUP(AF375,Sheet11!E:F,2,0))</f>
        <v/>
      </c>
      <c r="AI375" s="295" t="str">
        <f>IF(AG375="拼单会员","5年",IF(AB375="","",VLOOKUP(AE375&amp;AH375,Sheet11!$J$3:$K$17,2)))</f>
        <v/>
      </c>
      <c r="AJ375" s="143" t="str">
        <f t="shared" si="130"/>
        <v/>
      </c>
      <c r="AK375" s="296" t="str">
        <f t="shared" si="131"/>
        <v/>
      </c>
      <c r="AL375" s="143" t="str">
        <f t="shared" si="132"/>
        <v/>
      </c>
      <c r="AM375" s="143" t="str">
        <f t="shared" si="133"/>
        <v/>
      </c>
      <c r="AN375" s="143" t="str">
        <f t="shared" si="134"/>
        <v/>
      </c>
      <c r="AO375" s="143" t="str">
        <f t="shared" si="135"/>
        <v/>
      </c>
      <c r="AP375" s="206" t="str">
        <f t="shared" si="136"/>
        <v/>
      </c>
      <c r="AQ375" s="206" t="str">
        <f>IF(SUMIF('7-市场业绩'!F:F,'3-收据记录表'!U375,'7-市场业绩'!I:I)&gt;0,"学习卡","老结算")</f>
        <v>老结算</v>
      </c>
      <c r="AR375" s="206" t="str">
        <f t="shared" si="137"/>
        <v/>
      </c>
      <c r="AS375" s="243" t="e">
        <f t="shared" si="138"/>
        <v>#VALUE!</v>
      </c>
      <c r="AT375" s="243" t="str">
        <f t="shared" si="139"/>
        <v/>
      </c>
      <c r="AU375" s="243" t="str">
        <f t="shared" si="140"/>
        <v/>
      </c>
      <c r="AV375" s="243" t="str">
        <f t="shared" si="141"/>
        <v>无</v>
      </c>
      <c r="AZ375" s="299">
        <v>42552</v>
      </c>
    </row>
    <row r="376" spans="1:52" ht="15" hidden="1" customHeight="1">
      <c r="A376" s="176"/>
      <c r="B376" s="176"/>
      <c r="C376" s="175"/>
      <c r="D376" s="176"/>
      <c r="E376" s="176"/>
      <c r="F376" s="184"/>
      <c r="G376" s="176"/>
      <c r="H376" s="176"/>
      <c r="I376" s="176"/>
      <c r="J376" s="176"/>
      <c r="K376" s="180"/>
      <c r="L376" s="176"/>
      <c r="M376" s="175"/>
      <c r="N376" s="175"/>
      <c r="O376" s="175"/>
      <c r="P376" s="176"/>
      <c r="Q376" s="175"/>
      <c r="R376" s="176"/>
      <c r="S376" s="176"/>
      <c r="T376" s="176"/>
      <c r="U376" s="291" t="str">
        <f t="shared" si="119"/>
        <v/>
      </c>
      <c r="V376" s="292">
        <f>IF(F376=0,0,SUMIFS('4-咨询师业绩明细表'!K:K,'4-咨询师业绩明细表'!E:E,E376,'4-咨询师业绩明细表'!C:C,B376))</f>
        <v>0</v>
      </c>
      <c r="W376" s="292" t="str">
        <f t="shared" si="120"/>
        <v/>
      </c>
      <c r="X376" s="305"/>
      <c r="Y376" s="323">
        <f t="shared" si="121"/>
        <v>0</v>
      </c>
      <c r="Z376" s="324">
        <f t="shared" si="122"/>
        <v>0</v>
      </c>
      <c r="AA376" s="293">
        <f t="shared" si="123"/>
        <v>0</v>
      </c>
      <c r="AB376" s="294" t="str">
        <f t="shared" si="124"/>
        <v/>
      </c>
      <c r="AC376" s="143" t="str">
        <f t="shared" si="125"/>
        <v/>
      </c>
      <c r="AD376" s="143" t="str">
        <f t="shared" si="126"/>
        <v/>
      </c>
      <c r="AE376" s="143" t="str">
        <f t="shared" si="127"/>
        <v/>
      </c>
      <c r="AF376" s="143" t="str">
        <f t="shared" si="128"/>
        <v/>
      </c>
      <c r="AG376" s="143" t="str">
        <f t="shared" si="129"/>
        <v/>
      </c>
      <c r="AH376" s="143" t="str">
        <f>IF(AB376="","",VLOOKUP(AF376,Sheet11!E:F,2,0))</f>
        <v/>
      </c>
      <c r="AI376" s="295" t="str">
        <f>IF(AG376="拼单会员","5年",IF(AB376="","",VLOOKUP(AE376&amp;AH376,Sheet11!$J$3:$K$17,2)))</f>
        <v/>
      </c>
      <c r="AJ376" s="143" t="str">
        <f t="shared" si="130"/>
        <v/>
      </c>
      <c r="AK376" s="296" t="str">
        <f t="shared" si="131"/>
        <v/>
      </c>
      <c r="AL376" s="143" t="str">
        <f t="shared" si="132"/>
        <v/>
      </c>
      <c r="AM376" s="143" t="str">
        <f t="shared" si="133"/>
        <v/>
      </c>
      <c r="AN376" s="143" t="str">
        <f t="shared" si="134"/>
        <v/>
      </c>
      <c r="AO376" s="143" t="str">
        <f t="shared" si="135"/>
        <v/>
      </c>
      <c r="AP376" s="206" t="str">
        <f t="shared" si="136"/>
        <v/>
      </c>
      <c r="AQ376" s="206" t="str">
        <f>IF(SUMIF('7-市场业绩'!F:F,'3-收据记录表'!U376,'7-市场业绩'!I:I)&gt;0,"学习卡","老结算")</f>
        <v>老结算</v>
      </c>
      <c r="AR376" s="206" t="str">
        <f t="shared" si="137"/>
        <v/>
      </c>
      <c r="AS376" s="243" t="e">
        <f t="shared" si="138"/>
        <v>#VALUE!</v>
      </c>
      <c r="AT376" s="243" t="str">
        <f t="shared" si="139"/>
        <v/>
      </c>
      <c r="AU376" s="243" t="str">
        <f t="shared" si="140"/>
        <v/>
      </c>
      <c r="AV376" s="243" t="str">
        <f t="shared" si="141"/>
        <v>无</v>
      </c>
      <c r="AZ376" s="299">
        <v>42552</v>
      </c>
    </row>
    <row r="377" spans="1:52" ht="15" hidden="1" customHeight="1">
      <c r="A377" s="176"/>
      <c r="B377" s="176"/>
      <c r="C377" s="175"/>
      <c r="D377" s="176"/>
      <c r="E377" s="176"/>
      <c r="F377" s="184"/>
      <c r="G377" s="176"/>
      <c r="H377" s="176"/>
      <c r="I377" s="176"/>
      <c r="J377" s="176"/>
      <c r="K377" s="180"/>
      <c r="L377" s="176"/>
      <c r="M377" s="175"/>
      <c r="N377" s="175"/>
      <c r="O377" s="175"/>
      <c r="P377" s="176"/>
      <c r="Q377" s="175"/>
      <c r="R377" s="176"/>
      <c r="S377" s="176"/>
      <c r="T377" s="176"/>
      <c r="U377" s="291" t="str">
        <f t="shared" si="119"/>
        <v/>
      </c>
      <c r="V377" s="292">
        <f>IF(F377=0,0,SUMIFS('4-咨询师业绩明细表'!K:K,'4-咨询师业绩明细表'!E:E,E377,'4-咨询师业绩明细表'!C:C,B377))</f>
        <v>0</v>
      </c>
      <c r="W377" s="292" t="str">
        <f t="shared" si="120"/>
        <v/>
      </c>
      <c r="X377" s="305"/>
      <c r="Y377" s="323">
        <f t="shared" si="121"/>
        <v>0</v>
      </c>
      <c r="Z377" s="324">
        <f t="shared" si="122"/>
        <v>0</v>
      </c>
      <c r="AA377" s="293">
        <f t="shared" si="123"/>
        <v>0</v>
      </c>
      <c r="AB377" s="294" t="str">
        <f t="shared" si="124"/>
        <v/>
      </c>
      <c r="AC377" s="143" t="str">
        <f t="shared" si="125"/>
        <v/>
      </c>
      <c r="AD377" s="143" t="str">
        <f t="shared" si="126"/>
        <v/>
      </c>
      <c r="AE377" s="143" t="str">
        <f t="shared" si="127"/>
        <v/>
      </c>
      <c r="AF377" s="143" t="str">
        <f t="shared" si="128"/>
        <v/>
      </c>
      <c r="AG377" s="143" t="str">
        <f t="shared" si="129"/>
        <v/>
      </c>
      <c r="AH377" s="143" t="str">
        <f>IF(AB377="","",VLOOKUP(AF377,Sheet11!E:F,2,0))</f>
        <v/>
      </c>
      <c r="AI377" s="295" t="str">
        <f>IF(AG377="拼单会员","5年",IF(AB377="","",VLOOKUP(AE377&amp;AH377,Sheet11!$J$3:$K$17,2)))</f>
        <v/>
      </c>
      <c r="AJ377" s="143" t="str">
        <f t="shared" si="130"/>
        <v/>
      </c>
      <c r="AK377" s="296" t="str">
        <f t="shared" si="131"/>
        <v/>
      </c>
      <c r="AL377" s="143" t="str">
        <f t="shared" si="132"/>
        <v/>
      </c>
      <c r="AM377" s="143" t="str">
        <f t="shared" si="133"/>
        <v/>
      </c>
      <c r="AN377" s="143" t="str">
        <f t="shared" si="134"/>
        <v/>
      </c>
      <c r="AO377" s="143" t="str">
        <f t="shared" si="135"/>
        <v/>
      </c>
      <c r="AP377" s="206" t="str">
        <f t="shared" si="136"/>
        <v/>
      </c>
      <c r="AQ377" s="206" t="str">
        <f>IF(SUMIF('7-市场业绩'!F:F,'3-收据记录表'!U377,'7-市场业绩'!I:I)&gt;0,"学习卡","老结算")</f>
        <v>老结算</v>
      </c>
      <c r="AR377" s="206" t="str">
        <f t="shared" si="137"/>
        <v/>
      </c>
      <c r="AS377" s="243" t="e">
        <f t="shared" si="138"/>
        <v>#VALUE!</v>
      </c>
      <c r="AT377" s="243" t="str">
        <f t="shared" si="139"/>
        <v/>
      </c>
      <c r="AU377" s="243" t="str">
        <f t="shared" si="140"/>
        <v/>
      </c>
      <c r="AV377" s="243" t="str">
        <f t="shared" si="141"/>
        <v>无</v>
      </c>
      <c r="AZ377" s="299">
        <v>42552</v>
      </c>
    </row>
    <row r="378" spans="1:52" ht="15" hidden="1" customHeight="1">
      <c r="A378" s="176"/>
      <c r="B378" s="176"/>
      <c r="C378" s="175"/>
      <c r="D378" s="176"/>
      <c r="E378" s="176"/>
      <c r="F378" s="184"/>
      <c r="G378" s="176"/>
      <c r="H378" s="176"/>
      <c r="I378" s="176"/>
      <c r="J378" s="176"/>
      <c r="K378" s="180"/>
      <c r="L378" s="176"/>
      <c r="M378" s="175"/>
      <c r="N378" s="175"/>
      <c r="O378" s="175"/>
      <c r="P378" s="176"/>
      <c r="Q378" s="175"/>
      <c r="R378" s="176"/>
      <c r="S378" s="176"/>
      <c r="T378" s="176"/>
      <c r="U378" s="291" t="str">
        <f t="shared" si="119"/>
        <v/>
      </c>
      <c r="V378" s="292">
        <f>IF(F378=0,0,SUMIFS('4-咨询师业绩明细表'!K:K,'4-咨询师业绩明细表'!E:E,E378,'4-咨询师业绩明细表'!C:C,B378))</f>
        <v>0</v>
      </c>
      <c r="W378" s="292" t="str">
        <f t="shared" si="120"/>
        <v/>
      </c>
      <c r="X378" s="305"/>
      <c r="Y378" s="323">
        <f t="shared" si="121"/>
        <v>0</v>
      </c>
      <c r="Z378" s="324">
        <f t="shared" si="122"/>
        <v>0</v>
      </c>
      <c r="AA378" s="293">
        <f t="shared" si="123"/>
        <v>0</v>
      </c>
      <c r="AB378" s="294" t="str">
        <f t="shared" si="124"/>
        <v/>
      </c>
      <c r="AC378" s="143" t="str">
        <f t="shared" si="125"/>
        <v/>
      </c>
      <c r="AD378" s="143" t="str">
        <f t="shared" si="126"/>
        <v/>
      </c>
      <c r="AE378" s="143" t="str">
        <f t="shared" si="127"/>
        <v/>
      </c>
      <c r="AF378" s="143" t="str">
        <f t="shared" si="128"/>
        <v/>
      </c>
      <c r="AG378" s="143" t="str">
        <f t="shared" si="129"/>
        <v/>
      </c>
      <c r="AH378" s="143" t="str">
        <f>IF(AB378="","",VLOOKUP(AF378,Sheet11!E:F,2,0))</f>
        <v/>
      </c>
      <c r="AI378" s="295" t="str">
        <f>IF(AG378="拼单会员","5年",IF(AB378="","",VLOOKUP(AE378&amp;AH378,Sheet11!$J$3:$K$17,2)))</f>
        <v/>
      </c>
      <c r="AJ378" s="143" t="str">
        <f t="shared" si="130"/>
        <v/>
      </c>
      <c r="AK378" s="296" t="str">
        <f t="shared" si="131"/>
        <v/>
      </c>
      <c r="AL378" s="143" t="str">
        <f t="shared" si="132"/>
        <v/>
      </c>
      <c r="AM378" s="143" t="str">
        <f t="shared" si="133"/>
        <v/>
      </c>
      <c r="AN378" s="143" t="str">
        <f t="shared" si="134"/>
        <v/>
      </c>
      <c r="AO378" s="143" t="str">
        <f t="shared" si="135"/>
        <v/>
      </c>
      <c r="AP378" s="206" t="str">
        <f t="shared" si="136"/>
        <v/>
      </c>
      <c r="AQ378" s="206" t="str">
        <f>IF(SUMIF('7-市场业绩'!F:F,'3-收据记录表'!U378,'7-市场业绩'!I:I)&gt;0,"学习卡","老结算")</f>
        <v>老结算</v>
      </c>
      <c r="AR378" s="206" t="str">
        <f t="shared" si="137"/>
        <v/>
      </c>
      <c r="AS378" s="243" t="e">
        <f t="shared" si="138"/>
        <v>#VALUE!</v>
      </c>
      <c r="AT378" s="243" t="str">
        <f t="shared" si="139"/>
        <v/>
      </c>
      <c r="AU378" s="243" t="str">
        <f t="shared" si="140"/>
        <v/>
      </c>
      <c r="AV378" s="243" t="str">
        <f t="shared" si="141"/>
        <v>无</v>
      </c>
      <c r="AZ378" s="299">
        <v>42552</v>
      </c>
    </row>
    <row r="379" spans="1:52" ht="15" hidden="1" customHeight="1">
      <c r="A379" s="176"/>
      <c r="B379" s="176"/>
      <c r="C379" s="175"/>
      <c r="D379" s="176"/>
      <c r="E379" s="176"/>
      <c r="F379" s="184"/>
      <c r="G379" s="176"/>
      <c r="H379" s="176"/>
      <c r="I379" s="176"/>
      <c r="J379" s="176"/>
      <c r="K379" s="180"/>
      <c r="L379" s="176"/>
      <c r="M379" s="175"/>
      <c r="N379" s="175"/>
      <c r="O379" s="175"/>
      <c r="P379" s="176"/>
      <c r="Q379" s="175"/>
      <c r="R379" s="176"/>
      <c r="S379" s="176"/>
      <c r="T379" s="176"/>
      <c r="U379" s="291" t="str">
        <f t="shared" si="119"/>
        <v/>
      </c>
      <c r="V379" s="292">
        <f>IF(F379=0,0,SUMIFS('4-咨询师业绩明细表'!K:K,'4-咨询师业绩明细表'!E:E,E379,'4-咨询师业绩明细表'!C:C,B379))</f>
        <v>0</v>
      </c>
      <c r="W379" s="292" t="str">
        <f t="shared" si="120"/>
        <v/>
      </c>
      <c r="X379" s="305"/>
      <c r="Y379" s="323">
        <f t="shared" si="121"/>
        <v>0</v>
      </c>
      <c r="Z379" s="324">
        <f t="shared" si="122"/>
        <v>0</v>
      </c>
      <c r="AA379" s="293">
        <f t="shared" si="123"/>
        <v>0</v>
      </c>
      <c r="AB379" s="294" t="str">
        <f t="shared" si="124"/>
        <v/>
      </c>
      <c r="AC379" s="143" t="str">
        <f t="shared" si="125"/>
        <v/>
      </c>
      <c r="AD379" s="143" t="str">
        <f t="shared" si="126"/>
        <v/>
      </c>
      <c r="AE379" s="143" t="str">
        <f t="shared" si="127"/>
        <v/>
      </c>
      <c r="AF379" s="143" t="str">
        <f t="shared" si="128"/>
        <v/>
      </c>
      <c r="AG379" s="143" t="str">
        <f t="shared" si="129"/>
        <v/>
      </c>
      <c r="AH379" s="143" t="str">
        <f>IF(AB379="","",VLOOKUP(AF379,Sheet11!E:F,2,0))</f>
        <v/>
      </c>
      <c r="AI379" s="295" t="str">
        <f>IF(AG379="拼单会员","5年",IF(AB379="","",VLOOKUP(AE379&amp;AH379,Sheet11!$J$3:$K$17,2)))</f>
        <v/>
      </c>
      <c r="AJ379" s="143" t="str">
        <f t="shared" si="130"/>
        <v/>
      </c>
      <c r="AK379" s="296" t="str">
        <f t="shared" si="131"/>
        <v/>
      </c>
      <c r="AL379" s="143" t="str">
        <f t="shared" si="132"/>
        <v/>
      </c>
      <c r="AM379" s="143" t="str">
        <f t="shared" si="133"/>
        <v/>
      </c>
      <c r="AN379" s="143" t="str">
        <f t="shared" si="134"/>
        <v/>
      </c>
      <c r="AO379" s="143" t="str">
        <f t="shared" si="135"/>
        <v/>
      </c>
      <c r="AP379" s="206" t="str">
        <f t="shared" si="136"/>
        <v/>
      </c>
      <c r="AQ379" s="206" t="str">
        <f>IF(SUMIF('7-市场业绩'!F:F,'3-收据记录表'!U379,'7-市场业绩'!I:I)&gt;0,"学习卡","老结算")</f>
        <v>老结算</v>
      </c>
      <c r="AR379" s="206" t="str">
        <f t="shared" si="137"/>
        <v/>
      </c>
      <c r="AS379" s="243" t="e">
        <f t="shared" si="138"/>
        <v>#VALUE!</v>
      </c>
      <c r="AT379" s="243" t="str">
        <f t="shared" si="139"/>
        <v/>
      </c>
      <c r="AU379" s="243" t="str">
        <f t="shared" si="140"/>
        <v/>
      </c>
      <c r="AV379" s="243" t="str">
        <f t="shared" si="141"/>
        <v>无</v>
      </c>
      <c r="AZ379" s="299">
        <v>42552</v>
      </c>
    </row>
    <row r="380" spans="1:52" ht="15" hidden="1" customHeight="1">
      <c r="A380" s="176"/>
      <c r="B380" s="176"/>
      <c r="C380" s="175"/>
      <c r="D380" s="176"/>
      <c r="E380" s="176"/>
      <c r="F380" s="184"/>
      <c r="G380" s="176"/>
      <c r="H380" s="176"/>
      <c r="I380" s="176"/>
      <c r="J380" s="176"/>
      <c r="K380" s="180"/>
      <c r="L380" s="176"/>
      <c r="M380" s="175"/>
      <c r="N380" s="175"/>
      <c r="O380" s="175"/>
      <c r="P380" s="176"/>
      <c r="Q380" s="175"/>
      <c r="R380" s="176"/>
      <c r="S380" s="176"/>
      <c r="T380" s="176"/>
      <c r="U380" s="291" t="str">
        <f t="shared" si="119"/>
        <v/>
      </c>
      <c r="V380" s="292">
        <f>IF(F380=0,0,SUMIFS('4-咨询师业绩明细表'!K:K,'4-咨询师业绩明细表'!E:E,E380,'4-咨询师业绩明细表'!C:C,B380))</f>
        <v>0</v>
      </c>
      <c r="W380" s="292" t="str">
        <f t="shared" si="120"/>
        <v/>
      </c>
      <c r="X380" s="305"/>
      <c r="Y380" s="323">
        <f t="shared" si="121"/>
        <v>0</v>
      </c>
      <c r="Z380" s="324">
        <f t="shared" si="122"/>
        <v>0</v>
      </c>
      <c r="AA380" s="293">
        <f t="shared" si="123"/>
        <v>0</v>
      </c>
      <c r="AB380" s="294" t="str">
        <f t="shared" si="124"/>
        <v/>
      </c>
      <c r="AC380" s="143" t="str">
        <f t="shared" si="125"/>
        <v/>
      </c>
      <c r="AD380" s="143" t="str">
        <f t="shared" si="126"/>
        <v/>
      </c>
      <c r="AE380" s="143" t="str">
        <f t="shared" si="127"/>
        <v/>
      </c>
      <c r="AF380" s="143" t="str">
        <f t="shared" si="128"/>
        <v/>
      </c>
      <c r="AG380" s="143" t="str">
        <f t="shared" si="129"/>
        <v/>
      </c>
      <c r="AH380" s="143" t="str">
        <f>IF(AB380="","",VLOOKUP(AF380,Sheet11!E:F,2,0))</f>
        <v/>
      </c>
      <c r="AI380" s="295" t="str">
        <f>IF(AG380="拼单会员","5年",IF(AB380="","",VLOOKUP(AE380&amp;AH380,Sheet11!$J$3:$K$17,2)))</f>
        <v/>
      </c>
      <c r="AJ380" s="143" t="str">
        <f t="shared" si="130"/>
        <v/>
      </c>
      <c r="AK380" s="296" t="str">
        <f t="shared" si="131"/>
        <v/>
      </c>
      <c r="AL380" s="143" t="str">
        <f t="shared" si="132"/>
        <v/>
      </c>
      <c r="AM380" s="143" t="str">
        <f t="shared" si="133"/>
        <v/>
      </c>
      <c r="AN380" s="143" t="str">
        <f t="shared" si="134"/>
        <v/>
      </c>
      <c r="AO380" s="143" t="str">
        <f t="shared" si="135"/>
        <v/>
      </c>
      <c r="AP380" s="206" t="str">
        <f t="shared" si="136"/>
        <v/>
      </c>
      <c r="AQ380" s="206" t="str">
        <f>IF(SUMIF('7-市场业绩'!F:F,'3-收据记录表'!U380,'7-市场业绩'!I:I)&gt;0,"学习卡","老结算")</f>
        <v>老结算</v>
      </c>
      <c r="AR380" s="206" t="str">
        <f t="shared" si="137"/>
        <v/>
      </c>
      <c r="AS380" s="243" t="e">
        <f t="shared" si="138"/>
        <v>#VALUE!</v>
      </c>
      <c r="AT380" s="243" t="str">
        <f t="shared" si="139"/>
        <v/>
      </c>
      <c r="AU380" s="243" t="str">
        <f t="shared" si="140"/>
        <v/>
      </c>
      <c r="AV380" s="243" t="str">
        <f t="shared" si="141"/>
        <v>无</v>
      </c>
      <c r="AZ380" s="299">
        <v>42552</v>
      </c>
    </row>
    <row r="381" spans="1:52" ht="15" hidden="1" customHeight="1">
      <c r="A381" s="176"/>
      <c r="B381" s="176"/>
      <c r="C381" s="175"/>
      <c r="D381" s="176"/>
      <c r="E381" s="176"/>
      <c r="F381" s="184"/>
      <c r="G381" s="176"/>
      <c r="H381" s="176"/>
      <c r="I381" s="176"/>
      <c r="J381" s="176"/>
      <c r="K381" s="180"/>
      <c r="L381" s="176"/>
      <c r="M381" s="175"/>
      <c r="N381" s="175"/>
      <c r="O381" s="175"/>
      <c r="P381" s="176"/>
      <c r="Q381" s="175"/>
      <c r="R381" s="176"/>
      <c r="S381" s="176"/>
      <c r="T381" s="176"/>
      <c r="U381" s="291" t="str">
        <f t="shared" si="119"/>
        <v/>
      </c>
      <c r="V381" s="292">
        <f>IF(F381=0,0,SUMIFS('4-咨询师业绩明细表'!K:K,'4-咨询师业绩明细表'!E:E,E381,'4-咨询师业绩明细表'!C:C,B381))</f>
        <v>0</v>
      </c>
      <c r="W381" s="292" t="str">
        <f t="shared" si="120"/>
        <v/>
      </c>
      <c r="X381" s="305"/>
      <c r="Y381" s="323">
        <f t="shared" si="121"/>
        <v>0</v>
      </c>
      <c r="Z381" s="324">
        <f t="shared" si="122"/>
        <v>0</v>
      </c>
      <c r="AA381" s="293">
        <f t="shared" si="123"/>
        <v>0</v>
      </c>
      <c r="AB381" s="294" t="str">
        <f t="shared" si="124"/>
        <v/>
      </c>
      <c r="AC381" s="143" t="str">
        <f t="shared" si="125"/>
        <v/>
      </c>
      <c r="AD381" s="143" t="str">
        <f t="shared" si="126"/>
        <v/>
      </c>
      <c r="AE381" s="143" t="str">
        <f t="shared" si="127"/>
        <v/>
      </c>
      <c r="AF381" s="143" t="str">
        <f t="shared" si="128"/>
        <v/>
      </c>
      <c r="AG381" s="143" t="str">
        <f t="shared" si="129"/>
        <v/>
      </c>
      <c r="AH381" s="143" t="str">
        <f>IF(AB381="","",VLOOKUP(AF381,Sheet11!E:F,2,0))</f>
        <v/>
      </c>
      <c r="AI381" s="295" t="str">
        <f>IF(AG381="拼单会员","5年",IF(AB381="","",VLOOKUP(AE381&amp;AH381,Sheet11!$J$3:$K$17,2)))</f>
        <v/>
      </c>
      <c r="AJ381" s="143" t="str">
        <f t="shared" si="130"/>
        <v/>
      </c>
      <c r="AK381" s="296" t="str">
        <f t="shared" si="131"/>
        <v/>
      </c>
      <c r="AL381" s="143" t="str">
        <f t="shared" si="132"/>
        <v/>
      </c>
      <c r="AM381" s="143" t="str">
        <f t="shared" si="133"/>
        <v/>
      </c>
      <c r="AN381" s="143" t="str">
        <f t="shared" si="134"/>
        <v/>
      </c>
      <c r="AO381" s="143" t="str">
        <f t="shared" si="135"/>
        <v/>
      </c>
      <c r="AP381" s="206" t="str">
        <f t="shared" si="136"/>
        <v/>
      </c>
      <c r="AQ381" s="206" t="str">
        <f>IF(SUMIF('7-市场业绩'!F:F,'3-收据记录表'!U381,'7-市场业绩'!I:I)&gt;0,"学习卡","老结算")</f>
        <v>老结算</v>
      </c>
      <c r="AR381" s="206" t="str">
        <f t="shared" si="137"/>
        <v/>
      </c>
      <c r="AS381" s="243" t="e">
        <f t="shared" si="138"/>
        <v>#VALUE!</v>
      </c>
      <c r="AT381" s="243" t="str">
        <f t="shared" si="139"/>
        <v/>
      </c>
      <c r="AU381" s="243" t="str">
        <f t="shared" si="140"/>
        <v/>
      </c>
      <c r="AV381" s="243" t="str">
        <f t="shared" si="141"/>
        <v>无</v>
      </c>
      <c r="AZ381" s="299">
        <v>42552</v>
      </c>
    </row>
    <row r="382" spans="1:52" ht="15" hidden="1" customHeight="1">
      <c r="A382" s="176"/>
      <c r="B382" s="176"/>
      <c r="C382" s="175"/>
      <c r="D382" s="176"/>
      <c r="E382" s="176"/>
      <c r="F382" s="184"/>
      <c r="G382" s="176"/>
      <c r="H382" s="176"/>
      <c r="I382" s="176"/>
      <c r="J382" s="176"/>
      <c r="K382" s="180"/>
      <c r="L382" s="176"/>
      <c r="M382" s="175"/>
      <c r="N382" s="175"/>
      <c r="O382" s="175"/>
      <c r="P382" s="176"/>
      <c r="Q382" s="175"/>
      <c r="R382" s="176"/>
      <c r="S382" s="176"/>
      <c r="T382" s="176"/>
      <c r="U382" s="291" t="str">
        <f t="shared" si="119"/>
        <v/>
      </c>
      <c r="V382" s="292">
        <f>IF(F382=0,0,SUMIFS('4-咨询师业绩明细表'!K:K,'4-咨询师业绩明细表'!E:E,E382,'4-咨询师业绩明细表'!C:C,B382))</f>
        <v>0</v>
      </c>
      <c r="W382" s="292" t="str">
        <f t="shared" si="120"/>
        <v/>
      </c>
      <c r="X382" s="305"/>
      <c r="Y382" s="323">
        <f t="shared" si="121"/>
        <v>0</v>
      </c>
      <c r="Z382" s="324">
        <f t="shared" si="122"/>
        <v>0</v>
      </c>
      <c r="AA382" s="293">
        <f t="shared" si="123"/>
        <v>0</v>
      </c>
      <c r="AB382" s="294" t="str">
        <f t="shared" si="124"/>
        <v/>
      </c>
      <c r="AC382" s="143" t="str">
        <f t="shared" si="125"/>
        <v/>
      </c>
      <c r="AD382" s="143" t="str">
        <f t="shared" si="126"/>
        <v/>
      </c>
      <c r="AE382" s="143" t="str">
        <f t="shared" si="127"/>
        <v/>
      </c>
      <c r="AF382" s="143" t="str">
        <f t="shared" si="128"/>
        <v/>
      </c>
      <c r="AG382" s="143" t="str">
        <f t="shared" si="129"/>
        <v/>
      </c>
      <c r="AH382" s="143" t="str">
        <f>IF(AB382="","",VLOOKUP(AF382,Sheet11!E:F,2,0))</f>
        <v/>
      </c>
      <c r="AI382" s="295" t="str">
        <f>IF(AG382="拼单会员","5年",IF(AB382="","",VLOOKUP(AE382&amp;AH382,Sheet11!$J$3:$K$17,2)))</f>
        <v/>
      </c>
      <c r="AJ382" s="143" t="str">
        <f t="shared" si="130"/>
        <v/>
      </c>
      <c r="AK382" s="296" t="str">
        <f t="shared" si="131"/>
        <v/>
      </c>
      <c r="AL382" s="143" t="str">
        <f t="shared" si="132"/>
        <v/>
      </c>
      <c r="AM382" s="143" t="str">
        <f t="shared" si="133"/>
        <v/>
      </c>
      <c r="AN382" s="143" t="str">
        <f t="shared" si="134"/>
        <v/>
      </c>
      <c r="AO382" s="143" t="str">
        <f t="shared" si="135"/>
        <v/>
      </c>
      <c r="AP382" s="206" t="str">
        <f t="shared" si="136"/>
        <v/>
      </c>
      <c r="AQ382" s="206" t="str">
        <f>IF(SUMIF('7-市场业绩'!F:F,'3-收据记录表'!U382,'7-市场业绩'!I:I)&gt;0,"学习卡","老结算")</f>
        <v>老结算</v>
      </c>
      <c r="AR382" s="206" t="str">
        <f t="shared" si="137"/>
        <v/>
      </c>
      <c r="AS382" s="243" t="e">
        <f t="shared" si="138"/>
        <v>#VALUE!</v>
      </c>
      <c r="AT382" s="243" t="str">
        <f t="shared" si="139"/>
        <v/>
      </c>
      <c r="AU382" s="243" t="str">
        <f t="shared" si="140"/>
        <v/>
      </c>
      <c r="AV382" s="243" t="str">
        <f t="shared" si="141"/>
        <v>无</v>
      </c>
      <c r="AZ382" s="299">
        <v>42552</v>
      </c>
    </row>
    <row r="383" spans="1:52" ht="15" hidden="1" customHeight="1">
      <c r="A383" s="176"/>
      <c r="B383" s="176"/>
      <c r="C383" s="175"/>
      <c r="D383" s="176"/>
      <c r="E383" s="176"/>
      <c r="F383" s="184"/>
      <c r="G383" s="176"/>
      <c r="H383" s="176"/>
      <c r="I383" s="176"/>
      <c r="J383" s="176"/>
      <c r="K383" s="180"/>
      <c r="L383" s="176"/>
      <c r="M383" s="175"/>
      <c r="N383" s="175"/>
      <c r="O383" s="175"/>
      <c r="P383" s="176"/>
      <c r="Q383" s="175"/>
      <c r="R383" s="176"/>
      <c r="S383" s="176"/>
      <c r="T383" s="176"/>
      <c r="U383" s="291" t="str">
        <f t="shared" si="119"/>
        <v/>
      </c>
      <c r="V383" s="292">
        <f>IF(F383=0,0,SUMIFS('4-咨询师业绩明细表'!K:K,'4-咨询师业绩明细表'!E:E,E383,'4-咨询师业绩明细表'!C:C,B383))</f>
        <v>0</v>
      </c>
      <c r="W383" s="292" t="str">
        <f t="shared" si="120"/>
        <v/>
      </c>
      <c r="X383" s="305"/>
      <c r="Y383" s="323">
        <f t="shared" si="121"/>
        <v>0</v>
      </c>
      <c r="Z383" s="324">
        <f t="shared" si="122"/>
        <v>0</v>
      </c>
      <c r="AA383" s="293">
        <f t="shared" si="123"/>
        <v>0</v>
      </c>
      <c r="AB383" s="294" t="str">
        <f t="shared" si="124"/>
        <v/>
      </c>
      <c r="AC383" s="143" t="str">
        <f t="shared" si="125"/>
        <v/>
      </c>
      <c r="AD383" s="143" t="str">
        <f t="shared" si="126"/>
        <v/>
      </c>
      <c r="AE383" s="143" t="str">
        <f t="shared" si="127"/>
        <v/>
      </c>
      <c r="AF383" s="143" t="str">
        <f t="shared" si="128"/>
        <v/>
      </c>
      <c r="AG383" s="143" t="str">
        <f t="shared" si="129"/>
        <v/>
      </c>
      <c r="AH383" s="143" t="str">
        <f>IF(AB383="","",VLOOKUP(AF383,Sheet11!E:F,2,0))</f>
        <v/>
      </c>
      <c r="AI383" s="295" t="str">
        <f>IF(AG383="拼单会员","5年",IF(AB383="","",VLOOKUP(AE383&amp;AH383,Sheet11!$J$3:$K$17,2)))</f>
        <v/>
      </c>
      <c r="AJ383" s="143" t="str">
        <f t="shared" si="130"/>
        <v/>
      </c>
      <c r="AK383" s="296" t="str">
        <f t="shared" si="131"/>
        <v/>
      </c>
      <c r="AL383" s="143" t="str">
        <f t="shared" si="132"/>
        <v/>
      </c>
      <c r="AM383" s="143" t="str">
        <f t="shared" si="133"/>
        <v/>
      </c>
      <c r="AN383" s="143" t="str">
        <f t="shared" si="134"/>
        <v/>
      </c>
      <c r="AO383" s="143" t="str">
        <f t="shared" si="135"/>
        <v/>
      </c>
      <c r="AP383" s="206" t="str">
        <f t="shared" si="136"/>
        <v/>
      </c>
      <c r="AQ383" s="206" t="str">
        <f>IF(SUMIF('7-市场业绩'!F:F,'3-收据记录表'!U383,'7-市场业绩'!I:I)&gt;0,"学习卡","老结算")</f>
        <v>老结算</v>
      </c>
      <c r="AR383" s="206" t="str">
        <f t="shared" si="137"/>
        <v/>
      </c>
      <c r="AS383" s="243" t="e">
        <f t="shared" si="138"/>
        <v>#VALUE!</v>
      </c>
      <c r="AT383" s="243" t="str">
        <f t="shared" si="139"/>
        <v/>
      </c>
      <c r="AU383" s="243" t="str">
        <f t="shared" si="140"/>
        <v/>
      </c>
      <c r="AV383" s="243" t="str">
        <f t="shared" si="141"/>
        <v>无</v>
      </c>
      <c r="AZ383" s="299">
        <v>42552</v>
      </c>
    </row>
    <row r="384" spans="1:52" ht="15" hidden="1" customHeight="1">
      <c r="A384" s="176"/>
      <c r="B384" s="176"/>
      <c r="C384" s="175"/>
      <c r="D384" s="176"/>
      <c r="E384" s="176"/>
      <c r="F384" s="184"/>
      <c r="G384" s="176"/>
      <c r="H384" s="176"/>
      <c r="I384" s="176"/>
      <c r="J384" s="176"/>
      <c r="K384" s="180"/>
      <c r="L384" s="176"/>
      <c r="M384" s="175"/>
      <c r="N384" s="175"/>
      <c r="O384" s="175"/>
      <c r="P384" s="176"/>
      <c r="Q384" s="175"/>
      <c r="R384" s="176"/>
      <c r="S384" s="176"/>
      <c r="T384" s="176"/>
      <c r="U384" s="291" t="str">
        <f t="shared" si="119"/>
        <v/>
      </c>
      <c r="V384" s="292">
        <f>IF(F384=0,0,SUMIFS('4-咨询师业绩明细表'!K:K,'4-咨询师业绩明细表'!E:E,E384,'4-咨询师业绩明细表'!C:C,B384))</f>
        <v>0</v>
      </c>
      <c r="W384" s="292" t="str">
        <f t="shared" si="120"/>
        <v/>
      </c>
      <c r="X384" s="305"/>
      <c r="Y384" s="323">
        <f t="shared" si="121"/>
        <v>0</v>
      </c>
      <c r="Z384" s="324">
        <f t="shared" si="122"/>
        <v>0</v>
      </c>
      <c r="AA384" s="293">
        <f t="shared" si="123"/>
        <v>0</v>
      </c>
      <c r="AB384" s="294" t="str">
        <f t="shared" si="124"/>
        <v/>
      </c>
      <c r="AC384" s="143" t="str">
        <f t="shared" si="125"/>
        <v/>
      </c>
      <c r="AD384" s="143" t="str">
        <f t="shared" si="126"/>
        <v/>
      </c>
      <c r="AE384" s="143" t="str">
        <f t="shared" si="127"/>
        <v/>
      </c>
      <c r="AF384" s="143" t="str">
        <f t="shared" si="128"/>
        <v/>
      </c>
      <c r="AG384" s="143" t="str">
        <f t="shared" si="129"/>
        <v/>
      </c>
      <c r="AH384" s="143" t="str">
        <f>IF(AB384="","",VLOOKUP(AF384,Sheet11!E:F,2,0))</f>
        <v/>
      </c>
      <c r="AI384" s="295" t="str">
        <f>IF(AG384="拼单会员","5年",IF(AB384="","",VLOOKUP(AE384&amp;AH384,Sheet11!$J$3:$K$17,2)))</f>
        <v/>
      </c>
      <c r="AJ384" s="143" t="str">
        <f t="shared" si="130"/>
        <v/>
      </c>
      <c r="AK384" s="296" t="str">
        <f t="shared" si="131"/>
        <v/>
      </c>
      <c r="AL384" s="143" t="str">
        <f t="shared" si="132"/>
        <v/>
      </c>
      <c r="AM384" s="143" t="str">
        <f t="shared" si="133"/>
        <v/>
      </c>
      <c r="AN384" s="143" t="str">
        <f t="shared" si="134"/>
        <v/>
      </c>
      <c r="AO384" s="143" t="str">
        <f t="shared" si="135"/>
        <v/>
      </c>
      <c r="AP384" s="206" t="str">
        <f t="shared" si="136"/>
        <v/>
      </c>
      <c r="AQ384" s="206" t="str">
        <f>IF(SUMIF('7-市场业绩'!F:F,'3-收据记录表'!U384,'7-市场业绩'!I:I)&gt;0,"学习卡","老结算")</f>
        <v>老结算</v>
      </c>
      <c r="AR384" s="206" t="str">
        <f t="shared" si="137"/>
        <v/>
      </c>
      <c r="AS384" s="243" t="e">
        <f t="shared" si="138"/>
        <v>#VALUE!</v>
      </c>
      <c r="AT384" s="243" t="str">
        <f t="shared" si="139"/>
        <v/>
      </c>
      <c r="AU384" s="243" t="str">
        <f t="shared" si="140"/>
        <v/>
      </c>
      <c r="AV384" s="243" t="str">
        <f t="shared" si="141"/>
        <v>无</v>
      </c>
      <c r="AZ384" s="299">
        <v>42552</v>
      </c>
    </row>
    <row r="385" spans="1:52" ht="15" hidden="1" customHeight="1">
      <c r="A385" s="176"/>
      <c r="B385" s="176"/>
      <c r="C385" s="175"/>
      <c r="D385" s="176"/>
      <c r="E385" s="176"/>
      <c r="F385" s="184"/>
      <c r="G385" s="176"/>
      <c r="H385" s="176"/>
      <c r="I385" s="176"/>
      <c r="J385" s="176"/>
      <c r="K385" s="180"/>
      <c r="L385" s="176"/>
      <c r="M385" s="175"/>
      <c r="N385" s="175"/>
      <c r="O385" s="175"/>
      <c r="P385" s="176"/>
      <c r="Q385" s="175"/>
      <c r="R385" s="176"/>
      <c r="S385" s="176"/>
      <c r="T385" s="176"/>
      <c r="U385" s="291" t="str">
        <f t="shared" si="119"/>
        <v/>
      </c>
      <c r="V385" s="292">
        <f>IF(F385=0,0,SUMIFS('4-咨询师业绩明细表'!K:K,'4-咨询师业绩明细表'!E:E,E385,'4-咨询师业绩明细表'!C:C,B385))</f>
        <v>0</v>
      </c>
      <c r="W385" s="292" t="str">
        <f t="shared" si="120"/>
        <v/>
      </c>
      <c r="X385" s="305"/>
      <c r="Y385" s="323">
        <f t="shared" si="121"/>
        <v>0</v>
      </c>
      <c r="Z385" s="324">
        <f t="shared" si="122"/>
        <v>0</v>
      </c>
      <c r="AA385" s="293">
        <f t="shared" si="123"/>
        <v>0</v>
      </c>
      <c r="AB385" s="294" t="str">
        <f t="shared" si="124"/>
        <v/>
      </c>
      <c r="AC385" s="143" t="str">
        <f t="shared" si="125"/>
        <v/>
      </c>
      <c r="AD385" s="143" t="str">
        <f t="shared" si="126"/>
        <v/>
      </c>
      <c r="AE385" s="143" t="str">
        <f t="shared" si="127"/>
        <v/>
      </c>
      <c r="AF385" s="143" t="str">
        <f t="shared" si="128"/>
        <v/>
      </c>
      <c r="AG385" s="143" t="str">
        <f t="shared" si="129"/>
        <v/>
      </c>
      <c r="AH385" s="143" t="str">
        <f>IF(AB385="","",VLOOKUP(AF385,Sheet11!E:F,2,0))</f>
        <v/>
      </c>
      <c r="AI385" s="295" t="str">
        <f>IF(AG385="拼单会员","5年",IF(AB385="","",VLOOKUP(AE385&amp;AH385,Sheet11!$J$3:$K$17,2)))</f>
        <v/>
      </c>
      <c r="AJ385" s="143" t="str">
        <f t="shared" si="130"/>
        <v/>
      </c>
      <c r="AK385" s="296" t="str">
        <f t="shared" si="131"/>
        <v/>
      </c>
      <c r="AL385" s="143" t="str">
        <f t="shared" si="132"/>
        <v/>
      </c>
      <c r="AM385" s="143" t="str">
        <f t="shared" si="133"/>
        <v/>
      </c>
      <c r="AN385" s="143" t="str">
        <f t="shared" si="134"/>
        <v/>
      </c>
      <c r="AO385" s="143" t="str">
        <f t="shared" si="135"/>
        <v/>
      </c>
      <c r="AP385" s="206" t="str">
        <f t="shared" si="136"/>
        <v/>
      </c>
      <c r="AQ385" s="206" t="str">
        <f>IF(SUMIF('7-市场业绩'!F:F,'3-收据记录表'!U385,'7-市场业绩'!I:I)&gt;0,"学习卡","老结算")</f>
        <v>老结算</v>
      </c>
      <c r="AR385" s="206" t="str">
        <f t="shared" si="137"/>
        <v/>
      </c>
      <c r="AS385" s="243" t="e">
        <f t="shared" si="138"/>
        <v>#VALUE!</v>
      </c>
      <c r="AT385" s="243" t="str">
        <f t="shared" si="139"/>
        <v/>
      </c>
      <c r="AU385" s="243" t="str">
        <f t="shared" si="140"/>
        <v/>
      </c>
      <c r="AV385" s="243" t="str">
        <f t="shared" si="141"/>
        <v>无</v>
      </c>
      <c r="AZ385" s="299">
        <v>42552</v>
      </c>
    </row>
    <row r="386" spans="1:52" ht="15" hidden="1" customHeight="1">
      <c r="A386" s="176"/>
      <c r="B386" s="176"/>
      <c r="C386" s="175"/>
      <c r="D386" s="176"/>
      <c r="E386" s="176"/>
      <c r="F386" s="184"/>
      <c r="G386" s="176"/>
      <c r="H386" s="176"/>
      <c r="I386" s="176"/>
      <c r="J386" s="176"/>
      <c r="K386" s="180"/>
      <c r="L386" s="176"/>
      <c r="M386" s="175"/>
      <c r="N386" s="175"/>
      <c r="O386" s="175"/>
      <c r="P386" s="176"/>
      <c r="Q386" s="175"/>
      <c r="R386" s="176"/>
      <c r="S386" s="176"/>
      <c r="T386" s="176"/>
      <c r="U386" s="291" t="str">
        <f t="shared" si="119"/>
        <v/>
      </c>
      <c r="V386" s="292">
        <f>IF(F386=0,0,SUMIFS('4-咨询师业绩明细表'!K:K,'4-咨询师业绩明细表'!E:E,E386,'4-咨询师业绩明细表'!C:C,B386))</f>
        <v>0</v>
      </c>
      <c r="W386" s="292" t="str">
        <f t="shared" si="120"/>
        <v/>
      </c>
      <c r="X386" s="305"/>
      <c r="Y386" s="323">
        <f t="shared" si="121"/>
        <v>0</v>
      </c>
      <c r="Z386" s="324">
        <f t="shared" si="122"/>
        <v>0</v>
      </c>
      <c r="AA386" s="293">
        <f t="shared" si="123"/>
        <v>0</v>
      </c>
      <c r="AB386" s="294" t="str">
        <f t="shared" si="124"/>
        <v/>
      </c>
      <c r="AC386" s="143" t="str">
        <f t="shared" si="125"/>
        <v/>
      </c>
      <c r="AD386" s="143" t="str">
        <f t="shared" si="126"/>
        <v/>
      </c>
      <c r="AE386" s="143" t="str">
        <f t="shared" si="127"/>
        <v/>
      </c>
      <c r="AF386" s="143" t="str">
        <f t="shared" si="128"/>
        <v/>
      </c>
      <c r="AG386" s="143" t="str">
        <f t="shared" si="129"/>
        <v/>
      </c>
      <c r="AH386" s="143" t="str">
        <f>IF(AB386="","",VLOOKUP(AF386,Sheet11!E:F,2,0))</f>
        <v/>
      </c>
      <c r="AI386" s="295" t="str">
        <f>IF(AG386="拼单会员","5年",IF(AB386="","",VLOOKUP(AE386&amp;AH386,Sheet11!$J$3:$K$17,2)))</f>
        <v/>
      </c>
      <c r="AJ386" s="143" t="str">
        <f t="shared" si="130"/>
        <v/>
      </c>
      <c r="AK386" s="296" t="str">
        <f t="shared" si="131"/>
        <v/>
      </c>
      <c r="AL386" s="143" t="str">
        <f t="shared" si="132"/>
        <v/>
      </c>
      <c r="AM386" s="143" t="str">
        <f t="shared" si="133"/>
        <v/>
      </c>
      <c r="AN386" s="143" t="str">
        <f t="shared" si="134"/>
        <v/>
      </c>
      <c r="AO386" s="143" t="str">
        <f t="shared" si="135"/>
        <v/>
      </c>
      <c r="AP386" s="206" t="str">
        <f t="shared" si="136"/>
        <v/>
      </c>
      <c r="AQ386" s="206" t="str">
        <f>IF(SUMIF('7-市场业绩'!F:F,'3-收据记录表'!U386,'7-市场业绩'!I:I)&gt;0,"学习卡","老结算")</f>
        <v>老结算</v>
      </c>
      <c r="AR386" s="206" t="str">
        <f t="shared" si="137"/>
        <v/>
      </c>
      <c r="AS386" s="243" t="e">
        <f t="shared" si="138"/>
        <v>#VALUE!</v>
      </c>
      <c r="AT386" s="243" t="str">
        <f t="shared" si="139"/>
        <v/>
      </c>
      <c r="AU386" s="243" t="str">
        <f t="shared" si="140"/>
        <v/>
      </c>
      <c r="AV386" s="243" t="str">
        <f t="shared" si="141"/>
        <v>无</v>
      </c>
      <c r="AZ386" s="299">
        <v>42552</v>
      </c>
    </row>
    <row r="387" spans="1:52" ht="15" hidden="1" customHeight="1">
      <c r="A387" s="176"/>
      <c r="B387" s="176"/>
      <c r="C387" s="175"/>
      <c r="D387" s="176"/>
      <c r="E387" s="176"/>
      <c r="F387" s="184"/>
      <c r="G387" s="176"/>
      <c r="H387" s="176"/>
      <c r="I387" s="176"/>
      <c r="J387" s="176"/>
      <c r="K387" s="180"/>
      <c r="L387" s="176"/>
      <c r="M387" s="175"/>
      <c r="N387" s="175"/>
      <c r="O387" s="175"/>
      <c r="P387" s="176"/>
      <c r="Q387" s="175"/>
      <c r="R387" s="176"/>
      <c r="S387" s="176"/>
      <c r="T387" s="176"/>
      <c r="U387" s="291" t="str">
        <f t="shared" ref="U387:U450" si="142">SUBSTITUTE(SUBSTITUTE(SUBSTITUTE(SUBSTITUTE(SUBSTITUTE(SUBSTITUTE(S387,"(主签单人)",""),"(03-客户接待员)",""),"（金牌）",""),"（会员学员）",""),"金牌",""),"金牌学员","")</f>
        <v/>
      </c>
      <c r="V387" s="292">
        <f>IF(F387=0,0,SUMIFS('4-咨询师业绩明细表'!K:K,'4-咨询师业绩明细表'!E:E,E387,'4-咨询师业绩明细表'!C:C,B387))</f>
        <v>0</v>
      </c>
      <c r="W387" s="292" t="str">
        <f t="shared" ref="W387:W450" si="143">IF(AB387="","",MID(T387,FIND("@",SUBSTITUTE(T387,"／","@",6))+5,FIND("@",SUBSTITUTE(T387,"／","@",7))-FIND("@",SUBSTITUTE(T387,"／","@",6))-5))</f>
        <v/>
      </c>
      <c r="X387" s="305"/>
      <c r="Y387" s="323">
        <f t="shared" ref="Y387:Y450" si="144">IFERROR(VALUE(MID(T387,FIND("@",SUBSTITUTE(T387,"：","@",1))+1,FIND("@",SUBSTITUTE(T387,"）","@",1))-FIND("@",SUBSTITUTE(T387,"：","@",1))-1)),0)</f>
        <v>0</v>
      </c>
      <c r="Z387" s="324">
        <f t="shared" ref="Z387:Z450" si="145">IFERROR(IF(AND(IFERROR(FIND("预缴定金",T387),0)=0,E387=""),F387,VALUE(MID(T387,FIND("@",SUBSTITUTE(T387,"：","@",2))+1,FIND("@",SUBSTITUTE(T387,"）","@",2))-FIND("@",SUBSTITUTE(T387,"：","@",2))-1))),0)</f>
        <v>0</v>
      </c>
      <c r="AA387" s="293">
        <f t="shared" ref="AA387:AA450" si="146">F387-Z387</f>
        <v>0</v>
      </c>
      <c r="AB387" s="294" t="str">
        <f t="shared" ref="AB387:AB450" si="147">IF(OR(O387="退费",O387="结转",P387="",P387="结转学费",P387="老带新返现"),"",IF(OR(AA387&lt;=0,AND(IFERROR(FIND("预缴定金",T387),0)=0,E387="")),"",LEFT(T387,FIND("／",T387)-1)))</f>
        <v/>
      </c>
      <c r="AC387" s="143" t="str">
        <f t="shared" ref="AC387:AC450" si="148">LEFT(T387,2)</f>
        <v/>
      </c>
      <c r="AD387" s="143" t="str">
        <f t="shared" ref="AD387:AD450" si="149">MID(T387,3,2)</f>
        <v/>
      </c>
      <c r="AE387" s="143" t="str">
        <f t="shared" ref="AE387:AE450" si="150">MID(T387,5,2)</f>
        <v/>
      </c>
      <c r="AF387" s="143" t="str">
        <f t="shared" ref="AF387:AF450" si="151">IF(AB387="","",MIDB(AB387,SEARCHB("?",AB387),2*LEN(AB387)-LENB(AB387)+2))</f>
        <v/>
      </c>
      <c r="AG387" s="143" t="str">
        <f t="shared" ref="AG387:AG450" si="152">IF(AB387="","",RIGHT(MIDB(AB387,SEARCHB("?",AB387),20),LENB(MIDB(AB387,SEARCHB("?",AB387),20))-LEN(MIDB(AB387,SEARCHB("?",AB387),20))-1))</f>
        <v/>
      </c>
      <c r="AH387" s="143" t="str">
        <f>IF(AB387="","",VLOOKUP(AF387,Sheet11!E:F,2,0))</f>
        <v/>
      </c>
      <c r="AI387" s="295" t="str">
        <f>IF(AG387="拼单会员","5年",IF(AB387="","",VLOOKUP(AE387&amp;AH387,Sheet11!$J$3:$K$17,2)))</f>
        <v/>
      </c>
      <c r="AJ387" s="143" t="str">
        <f t="shared" ref="AJ387:AJ450" si="153">IF(AB387="","",VLOOKUP(AG387,BH:BI,2,0))</f>
        <v/>
      </c>
      <c r="AK387" s="296" t="str">
        <f t="shared" ref="AK387:AK450" si="154">IF(AB387="","",MID(T387,FIND("@",SUBSTITUTE(T387,"／","@",5))+8,10))</f>
        <v/>
      </c>
      <c r="AL387" s="143" t="str">
        <f t="shared" ref="AL387:AL450" si="155">IF(AB387="","",IF(AC387="新生","新生",IF((AK387-$AZ$2)&gt;0,"1年追补","老生")))</f>
        <v/>
      </c>
      <c r="AM387" s="143" t="str">
        <f t="shared" ref="AM387:AM450" si="156">IF(AB387="","",IF(OR(AL387="新生",AL387="1年追补"),"新生","老生"))</f>
        <v/>
      </c>
      <c r="AN387" s="143" t="str">
        <f t="shared" ref="AN387:AN450" si="157">IF(AB387="","",IF(AND(AW387="2折秒杀",AC387="新生"),"新生小学国际班5年",IF(AND(AW387="2折秒杀",AL387="1年追补"),"新生小学国际班1年",IF(OR(AW387="国际领袖课程",AW387="国内领袖课程"),AW387,IF(AND(AW387="创始会员",AM387="老生",AJ387="游学会员"),"老生创始会员游学会员",IF(AND(AJ387="国际班",AM387="新生"),AM387&amp;AE387&amp;AJ387&amp;AI387,AM387&amp;AJ387))))))</f>
        <v/>
      </c>
      <c r="AO387" s="143" t="str">
        <f t="shared" ref="AO387:AO450" si="158">IF(AB387="","",VLOOKUP(AG387,BH:BJ,3,0))</f>
        <v/>
      </c>
      <c r="AP387" s="206" t="str">
        <f t="shared" ref="AP387:AP450" si="159">AL387&amp;AO387</f>
        <v/>
      </c>
      <c r="AQ387" s="206" t="str">
        <f>IF(SUMIF('7-市场业绩'!F:F,'3-收据记录表'!U387,'7-市场业绩'!I:I)&gt;0,"学习卡","老结算")</f>
        <v>老结算</v>
      </c>
      <c r="AR387" s="206" t="str">
        <f t="shared" ref="AR387:AR450" si="160">IF(AQ387="学习卡",AN387,AP387)</f>
        <v/>
      </c>
      <c r="AS387" s="243" t="e">
        <f t="shared" ref="AS387:AS450" si="161">MID(T387,FIND("@",SUBSTITUTE(T387,"：","@",4))+1,FIND("@",SUBSTITUTE(T387,"）","@",6))-FIND("@",SUBSTITUTE(T387,"：","@",4))-1)</f>
        <v>#VALUE!</v>
      </c>
      <c r="AT387" s="243" t="str">
        <f t="shared" ref="AT387:AT450" si="162">IFERROR(MID(T387,FIND("@",SUBSTITUTE(T387,"：","@",6))+1,FIND("@",SUBSTITUTE(T387,"-","@",8))-FIND("@",SUBSTITUTE(T387,"：","@",6))-1),"")</f>
        <v/>
      </c>
      <c r="AU387" s="243" t="str">
        <f t="shared" ref="AU387:AU450" si="163">IFERROR(MID(T387,FIND("@",SUBSTITUTE(T387,"-","@",8))+1,FIND("@",SUBSTITUTE(T387,"／","@",3))-FIND("@",SUBSTITUTE(T387,"-","@",8))-1),"")</f>
        <v/>
      </c>
      <c r="AV387" s="243" t="str">
        <f t="shared" ref="AV387:AV450" si="164">IFERROR(MID(T387,FIND("@",SUBSTITUTE(T387,"：","@",4))+1,FIND("@",SUBSTITUTE(T387,"）","@",6))-FIND("@",SUBSTITUTE(T387,"：","@",4))-1),"无")</f>
        <v>无</v>
      </c>
      <c r="AZ387" s="299">
        <v>42552</v>
      </c>
    </row>
    <row r="388" spans="1:52" ht="15" hidden="1" customHeight="1">
      <c r="A388" s="176"/>
      <c r="B388" s="176"/>
      <c r="C388" s="175"/>
      <c r="D388" s="176"/>
      <c r="E388" s="176"/>
      <c r="F388" s="184"/>
      <c r="G388" s="176"/>
      <c r="H388" s="176"/>
      <c r="I388" s="176"/>
      <c r="J388" s="176"/>
      <c r="K388" s="180"/>
      <c r="L388" s="176"/>
      <c r="M388" s="175"/>
      <c r="N388" s="175"/>
      <c r="O388" s="175"/>
      <c r="P388" s="176"/>
      <c r="Q388" s="175"/>
      <c r="R388" s="176"/>
      <c r="S388" s="176"/>
      <c r="T388" s="176"/>
      <c r="U388" s="291" t="str">
        <f t="shared" si="142"/>
        <v/>
      </c>
      <c r="V388" s="292">
        <f>IF(F388=0,0,SUMIFS('4-咨询师业绩明细表'!K:K,'4-咨询师业绩明细表'!E:E,E388,'4-咨询师业绩明细表'!C:C,B388))</f>
        <v>0</v>
      </c>
      <c r="W388" s="292" t="str">
        <f t="shared" si="143"/>
        <v/>
      </c>
      <c r="X388" s="305"/>
      <c r="Y388" s="323">
        <f t="shared" si="144"/>
        <v>0</v>
      </c>
      <c r="Z388" s="324">
        <f t="shared" si="145"/>
        <v>0</v>
      </c>
      <c r="AA388" s="293">
        <f t="shared" si="146"/>
        <v>0</v>
      </c>
      <c r="AB388" s="294" t="str">
        <f t="shared" si="147"/>
        <v/>
      </c>
      <c r="AC388" s="143" t="str">
        <f t="shared" si="148"/>
        <v/>
      </c>
      <c r="AD388" s="143" t="str">
        <f t="shared" si="149"/>
        <v/>
      </c>
      <c r="AE388" s="143" t="str">
        <f t="shared" si="150"/>
        <v/>
      </c>
      <c r="AF388" s="143" t="str">
        <f t="shared" si="151"/>
        <v/>
      </c>
      <c r="AG388" s="143" t="str">
        <f t="shared" si="152"/>
        <v/>
      </c>
      <c r="AH388" s="143" t="str">
        <f>IF(AB388="","",VLOOKUP(AF388,Sheet11!E:F,2,0))</f>
        <v/>
      </c>
      <c r="AI388" s="295" t="str">
        <f>IF(AG388="拼单会员","5年",IF(AB388="","",VLOOKUP(AE388&amp;AH388,Sheet11!$J$3:$K$17,2)))</f>
        <v/>
      </c>
      <c r="AJ388" s="143" t="str">
        <f t="shared" si="153"/>
        <v/>
      </c>
      <c r="AK388" s="296" t="str">
        <f t="shared" si="154"/>
        <v/>
      </c>
      <c r="AL388" s="143" t="str">
        <f t="shared" si="155"/>
        <v/>
      </c>
      <c r="AM388" s="143" t="str">
        <f t="shared" si="156"/>
        <v/>
      </c>
      <c r="AN388" s="143" t="str">
        <f t="shared" si="157"/>
        <v/>
      </c>
      <c r="AO388" s="143" t="str">
        <f t="shared" si="158"/>
        <v/>
      </c>
      <c r="AP388" s="206" t="str">
        <f t="shared" si="159"/>
        <v/>
      </c>
      <c r="AQ388" s="206" t="str">
        <f>IF(SUMIF('7-市场业绩'!F:F,'3-收据记录表'!U388,'7-市场业绩'!I:I)&gt;0,"学习卡","老结算")</f>
        <v>老结算</v>
      </c>
      <c r="AR388" s="206" t="str">
        <f t="shared" si="160"/>
        <v/>
      </c>
      <c r="AS388" s="243" t="e">
        <f t="shared" si="161"/>
        <v>#VALUE!</v>
      </c>
      <c r="AT388" s="243" t="str">
        <f t="shared" si="162"/>
        <v/>
      </c>
      <c r="AU388" s="243" t="str">
        <f t="shared" si="163"/>
        <v/>
      </c>
      <c r="AV388" s="243" t="str">
        <f t="shared" si="164"/>
        <v>无</v>
      </c>
      <c r="AZ388" s="299">
        <v>42552</v>
      </c>
    </row>
    <row r="389" spans="1:52" ht="15" hidden="1" customHeight="1">
      <c r="A389" s="176"/>
      <c r="B389" s="176"/>
      <c r="C389" s="175"/>
      <c r="D389" s="176"/>
      <c r="E389" s="176"/>
      <c r="F389" s="184"/>
      <c r="G389" s="176"/>
      <c r="H389" s="176"/>
      <c r="I389" s="176"/>
      <c r="J389" s="176"/>
      <c r="K389" s="180"/>
      <c r="L389" s="176"/>
      <c r="M389" s="175"/>
      <c r="N389" s="175"/>
      <c r="O389" s="175"/>
      <c r="P389" s="176"/>
      <c r="Q389" s="175"/>
      <c r="R389" s="176"/>
      <c r="S389" s="176"/>
      <c r="T389" s="176"/>
      <c r="U389" s="291" t="str">
        <f t="shared" si="142"/>
        <v/>
      </c>
      <c r="V389" s="292">
        <f>IF(F389=0,0,SUMIFS('4-咨询师业绩明细表'!K:K,'4-咨询师业绩明细表'!E:E,E389,'4-咨询师业绩明细表'!C:C,B389))</f>
        <v>0</v>
      </c>
      <c r="W389" s="292" t="str">
        <f t="shared" si="143"/>
        <v/>
      </c>
      <c r="X389" s="305"/>
      <c r="Y389" s="323">
        <f t="shared" si="144"/>
        <v>0</v>
      </c>
      <c r="Z389" s="324">
        <f t="shared" si="145"/>
        <v>0</v>
      </c>
      <c r="AA389" s="293">
        <f t="shared" si="146"/>
        <v>0</v>
      </c>
      <c r="AB389" s="294" t="str">
        <f t="shared" si="147"/>
        <v/>
      </c>
      <c r="AC389" s="143" t="str">
        <f t="shared" si="148"/>
        <v/>
      </c>
      <c r="AD389" s="143" t="str">
        <f t="shared" si="149"/>
        <v/>
      </c>
      <c r="AE389" s="143" t="str">
        <f t="shared" si="150"/>
        <v/>
      </c>
      <c r="AF389" s="143" t="str">
        <f t="shared" si="151"/>
        <v/>
      </c>
      <c r="AG389" s="143" t="str">
        <f t="shared" si="152"/>
        <v/>
      </c>
      <c r="AH389" s="143" t="str">
        <f>IF(AB389="","",VLOOKUP(AF389,Sheet11!E:F,2,0))</f>
        <v/>
      </c>
      <c r="AI389" s="295" t="str">
        <f>IF(AG389="拼单会员","5年",IF(AB389="","",VLOOKUP(AE389&amp;AH389,Sheet11!$J$3:$K$17,2)))</f>
        <v/>
      </c>
      <c r="AJ389" s="143" t="str">
        <f t="shared" si="153"/>
        <v/>
      </c>
      <c r="AK389" s="296" t="str">
        <f t="shared" si="154"/>
        <v/>
      </c>
      <c r="AL389" s="143" t="str">
        <f t="shared" si="155"/>
        <v/>
      </c>
      <c r="AM389" s="143" t="str">
        <f t="shared" si="156"/>
        <v/>
      </c>
      <c r="AN389" s="143" t="str">
        <f t="shared" si="157"/>
        <v/>
      </c>
      <c r="AO389" s="143" t="str">
        <f t="shared" si="158"/>
        <v/>
      </c>
      <c r="AP389" s="206" t="str">
        <f t="shared" si="159"/>
        <v/>
      </c>
      <c r="AQ389" s="206" t="str">
        <f>IF(SUMIF('7-市场业绩'!F:F,'3-收据记录表'!U389,'7-市场业绩'!I:I)&gt;0,"学习卡","老结算")</f>
        <v>老结算</v>
      </c>
      <c r="AR389" s="206" t="str">
        <f t="shared" si="160"/>
        <v/>
      </c>
      <c r="AS389" s="243" t="e">
        <f t="shared" si="161"/>
        <v>#VALUE!</v>
      </c>
      <c r="AT389" s="243" t="str">
        <f t="shared" si="162"/>
        <v/>
      </c>
      <c r="AU389" s="243" t="str">
        <f t="shared" si="163"/>
        <v/>
      </c>
      <c r="AV389" s="243" t="str">
        <f t="shared" si="164"/>
        <v>无</v>
      </c>
      <c r="AZ389" s="299">
        <v>42552</v>
      </c>
    </row>
    <row r="390" spans="1:52" ht="15" hidden="1" customHeight="1">
      <c r="A390" s="176"/>
      <c r="B390" s="176"/>
      <c r="C390" s="175"/>
      <c r="D390" s="176"/>
      <c r="E390" s="176"/>
      <c r="F390" s="184"/>
      <c r="G390" s="176"/>
      <c r="H390" s="176"/>
      <c r="I390" s="176"/>
      <c r="J390" s="176"/>
      <c r="K390" s="180"/>
      <c r="L390" s="176"/>
      <c r="M390" s="175"/>
      <c r="N390" s="175"/>
      <c r="O390" s="175"/>
      <c r="P390" s="176"/>
      <c r="Q390" s="175"/>
      <c r="R390" s="176"/>
      <c r="S390" s="176"/>
      <c r="T390" s="176"/>
      <c r="U390" s="291" t="str">
        <f t="shared" si="142"/>
        <v/>
      </c>
      <c r="V390" s="292">
        <f>IF(F390=0,0,SUMIFS('4-咨询师业绩明细表'!K:K,'4-咨询师业绩明细表'!E:E,E390,'4-咨询师业绩明细表'!C:C,B390))</f>
        <v>0</v>
      </c>
      <c r="W390" s="292" t="str">
        <f t="shared" si="143"/>
        <v/>
      </c>
      <c r="X390" s="305"/>
      <c r="Y390" s="323">
        <f t="shared" si="144"/>
        <v>0</v>
      </c>
      <c r="Z390" s="324">
        <f t="shared" si="145"/>
        <v>0</v>
      </c>
      <c r="AA390" s="293">
        <f t="shared" si="146"/>
        <v>0</v>
      </c>
      <c r="AB390" s="294" t="str">
        <f t="shared" si="147"/>
        <v/>
      </c>
      <c r="AC390" s="143" t="str">
        <f t="shared" si="148"/>
        <v/>
      </c>
      <c r="AD390" s="143" t="str">
        <f t="shared" si="149"/>
        <v/>
      </c>
      <c r="AE390" s="143" t="str">
        <f t="shared" si="150"/>
        <v/>
      </c>
      <c r="AF390" s="143" t="str">
        <f t="shared" si="151"/>
        <v/>
      </c>
      <c r="AG390" s="143" t="str">
        <f t="shared" si="152"/>
        <v/>
      </c>
      <c r="AH390" s="143" t="str">
        <f>IF(AB390="","",VLOOKUP(AF390,Sheet11!E:F,2,0))</f>
        <v/>
      </c>
      <c r="AI390" s="295" t="str">
        <f>IF(AG390="拼单会员","5年",IF(AB390="","",VLOOKUP(AE390&amp;AH390,Sheet11!$J$3:$K$17,2)))</f>
        <v/>
      </c>
      <c r="AJ390" s="143" t="str">
        <f t="shared" si="153"/>
        <v/>
      </c>
      <c r="AK390" s="296" t="str">
        <f t="shared" si="154"/>
        <v/>
      </c>
      <c r="AL390" s="143" t="str">
        <f t="shared" si="155"/>
        <v/>
      </c>
      <c r="AM390" s="143" t="str">
        <f t="shared" si="156"/>
        <v/>
      </c>
      <c r="AN390" s="143" t="str">
        <f t="shared" si="157"/>
        <v/>
      </c>
      <c r="AO390" s="143" t="str">
        <f t="shared" si="158"/>
        <v/>
      </c>
      <c r="AP390" s="206" t="str">
        <f t="shared" si="159"/>
        <v/>
      </c>
      <c r="AQ390" s="206" t="str">
        <f>IF(SUMIF('7-市场业绩'!F:F,'3-收据记录表'!U390,'7-市场业绩'!I:I)&gt;0,"学习卡","老结算")</f>
        <v>老结算</v>
      </c>
      <c r="AR390" s="206" t="str">
        <f t="shared" si="160"/>
        <v/>
      </c>
      <c r="AS390" s="243" t="e">
        <f t="shared" si="161"/>
        <v>#VALUE!</v>
      </c>
      <c r="AT390" s="243" t="str">
        <f t="shared" si="162"/>
        <v/>
      </c>
      <c r="AU390" s="243" t="str">
        <f t="shared" si="163"/>
        <v/>
      </c>
      <c r="AV390" s="243" t="str">
        <f t="shared" si="164"/>
        <v>无</v>
      </c>
      <c r="AZ390" s="299">
        <v>42552</v>
      </c>
    </row>
    <row r="391" spans="1:52" ht="15" hidden="1" customHeight="1">
      <c r="A391" s="176"/>
      <c r="B391" s="176"/>
      <c r="C391" s="175"/>
      <c r="D391" s="176"/>
      <c r="E391" s="176"/>
      <c r="F391" s="184"/>
      <c r="G391" s="176"/>
      <c r="H391" s="176"/>
      <c r="I391" s="176"/>
      <c r="J391" s="176"/>
      <c r="K391" s="180"/>
      <c r="L391" s="176"/>
      <c r="M391" s="175"/>
      <c r="N391" s="175"/>
      <c r="O391" s="175"/>
      <c r="P391" s="176"/>
      <c r="Q391" s="175"/>
      <c r="R391" s="176"/>
      <c r="S391" s="176"/>
      <c r="T391" s="176"/>
      <c r="U391" s="291" t="str">
        <f t="shared" si="142"/>
        <v/>
      </c>
      <c r="V391" s="292">
        <f>IF(F391=0,0,SUMIFS('4-咨询师业绩明细表'!K:K,'4-咨询师业绩明细表'!E:E,E391,'4-咨询师业绩明细表'!C:C,B391))</f>
        <v>0</v>
      </c>
      <c r="W391" s="292" t="str">
        <f t="shared" si="143"/>
        <v/>
      </c>
      <c r="X391" s="305"/>
      <c r="Y391" s="323">
        <f t="shared" si="144"/>
        <v>0</v>
      </c>
      <c r="Z391" s="324">
        <f t="shared" si="145"/>
        <v>0</v>
      </c>
      <c r="AA391" s="293">
        <f t="shared" si="146"/>
        <v>0</v>
      </c>
      <c r="AB391" s="294" t="str">
        <f t="shared" si="147"/>
        <v/>
      </c>
      <c r="AC391" s="143" t="str">
        <f t="shared" si="148"/>
        <v/>
      </c>
      <c r="AD391" s="143" t="str">
        <f t="shared" si="149"/>
        <v/>
      </c>
      <c r="AE391" s="143" t="str">
        <f t="shared" si="150"/>
        <v/>
      </c>
      <c r="AF391" s="143" t="str">
        <f t="shared" si="151"/>
        <v/>
      </c>
      <c r="AG391" s="143" t="str">
        <f t="shared" si="152"/>
        <v/>
      </c>
      <c r="AH391" s="143" t="str">
        <f>IF(AB391="","",VLOOKUP(AF391,Sheet11!E:F,2,0))</f>
        <v/>
      </c>
      <c r="AI391" s="295" t="str">
        <f>IF(AG391="拼单会员","5年",IF(AB391="","",VLOOKUP(AE391&amp;AH391,Sheet11!$J$3:$K$17,2)))</f>
        <v/>
      </c>
      <c r="AJ391" s="143" t="str">
        <f t="shared" si="153"/>
        <v/>
      </c>
      <c r="AK391" s="296" t="str">
        <f t="shared" si="154"/>
        <v/>
      </c>
      <c r="AL391" s="143" t="str">
        <f t="shared" si="155"/>
        <v/>
      </c>
      <c r="AM391" s="143" t="str">
        <f t="shared" si="156"/>
        <v/>
      </c>
      <c r="AN391" s="143" t="str">
        <f t="shared" si="157"/>
        <v/>
      </c>
      <c r="AO391" s="143" t="str">
        <f t="shared" si="158"/>
        <v/>
      </c>
      <c r="AP391" s="206" t="str">
        <f t="shared" si="159"/>
        <v/>
      </c>
      <c r="AQ391" s="206" t="str">
        <f>IF(SUMIF('7-市场业绩'!F:F,'3-收据记录表'!U391,'7-市场业绩'!I:I)&gt;0,"学习卡","老结算")</f>
        <v>老结算</v>
      </c>
      <c r="AR391" s="206" t="str">
        <f t="shared" si="160"/>
        <v/>
      </c>
      <c r="AS391" s="243" t="e">
        <f t="shared" si="161"/>
        <v>#VALUE!</v>
      </c>
      <c r="AT391" s="243" t="str">
        <f t="shared" si="162"/>
        <v/>
      </c>
      <c r="AU391" s="243" t="str">
        <f t="shared" si="163"/>
        <v/>
      </c>
      <c r="AV391" s="243" t="str">
        <f t="shared" si="164"/>
        <v>无</v>
      </c>
      <c r="AZ391" s="299">
        <v>42552</v>
      </c>
    </row>
    <row r="392" spans="1:52" ht="15" hidden="1" customHeight="1">
      <c r="A392" s="176"/>
      <c r="B392" s="176"/>
      <c r="C392" s="175"/>
      <c r="D392" s="176"/>
      <c r="E392" s="176"/>
      <c r="F392" s="184"/>
      <c r="G392" s="176"/>
      <c r="H392" s="176"/>
      <c r="I392" s="176"/>
      <c r="J392" s="176"/>
      <c r="K392" s="180"/>
      <c r="L392" s="176"/>
      <c r="M392" s="175"/>
      <c r="N392" s="175"/>
      <c r="O392" s="175"/>
      <c r="P392" s="176"/>
      <c r="Q392" s="175"/>
      <c r="R392" s="176"/>
      <c r="S392" s="176"/>
      <c r="T392" s="176"/>
      <c r="U392" s="291" t="str">
        <f t="shared" si="142"/>
        <v/>
      </c>
      <c r="V392" s="292">
        <f>IF(F392=0,0,SUMIFS('4-咨询师业绩明细表'!K:K,'4-咨询师业绩明细表'!E:E,E392,'4-咨询师业绩明细表'!C:C,B392))</f>
        <v>0</v>
      </c>
      <c r="W392" s="292" t="str">
        <f t="shared" si="143"/>
        <v/>
      </c>
      <c r="X392" s="305"/>
      <c r="Y392" s="323">
        <f t="shared" si="144"/>
        <v>0</v>
      </c>
      <c r="Z392" s="324">
        <f t="shared" si="145"/>
        <v>0</v>
      </c>
      <c r="AA392" s="293">
        <f t="shared" si="146"/>
        <v>0</v>
      </c>
      <c r="AB392" s="294" t="str">
        <f t="shared" si="147"/>
        <v/>
      </c>
      <c r="AC392" s="143" t="str">
        <f t="shared" si="148"/>
        <v/>
      </c>
      <c r="AD392" s="143" t="str">
        <f t="shared" si="149"/>
        <v/>
      </c>
      <c r="AE392" s="143" t="str">
        <f t="shared" si="150"/>
        <v/>
      </c>
      <c r="AF392" s="143" t="str">
        <f t="shared" si="151"/>
        <v/>
      </c>
      <c r="AG392" s="143" t="str">
        <f t="shared" si="152"/>
        <v/>
      </c>
      <c r="AH392" s="143" t="str">
        <f>IF(AB392="","",VLOOKUP(AF392,Sheet11!E:F,2,0))</f>
        <v/>
      </c>
      <c r="AI392" s="295" t="str">
        <f>IF(AG392="拼单会员","5年",IF(AB392="","",VLOOKUP(AE392&amp;AH392,Sheet11!$J$3:$K$17,2)))</f>
        <v/>
      </c>
      <c r="AJ392" s="143" t="str">
        <f t="shared" si="153"/>
        <v/>
      </c>
      <c r="AK392" s="296" t="str">
        <f t="shared" si="154"/>
        <v/>
      </c>
      <c r="AL392" s="143" t="str">
        <f t="shared" si="155"/>
        <v/>
      </c>
      <c r="AM392" s="143" t="str">
        <f t="shared" si="156"/>
        <v/>
      </c>
      <c r="AN392" s="143" t="str">
        <f t="shared" si="157"/>
        <v/>
      </c>
      <c r="AO392" s="143" t="str">
        <f t="shared" si="158"/>
        <v/>
      </c>
      <c r="AP392" s="206" t="str">
        <f t="shared" si="159"/>
        <v/>
      </c>
      <c r="AQ392" s="206" t="str">
        <f>IF(SUMIF('7-市场业绩'!F:F,'3-收据记录表'!U392,'7-市场业绩'!I:I)&gt;0,"学习卡","老结算")</f>
        <v>老结算</v>
      </c>
      <c r="AR392" s="206" t="str">
        <f t="shared" si="160"/>
        <v/>
      </c>
      <c r="AS392" s="243" t="e">
        <f t="shared" si="161"/>
        <v>#VALUE!</v>
      </c>
      <c r="AT392" s="243" t="str">
        <f t="shared" si="162"/>
        <v/>
      </c>
      <c r="AU392" s="243" t="str">
        <f t="shared" si="163"/>
        <v/>
      </c>
      <c r="AV392" s="243" t="str">
        <f t="shared" si="164"/>
        <v>无</v>
      </c>
      <c r="AZ392" s="299">
        <v>42552</v>
      </c>
    </row>
    <row r="393" spans="1:52" ht="15" hidden="1" customHeight="1">
      <c r="A393" s="176"/>
      <c r="B393" s="176"/>
      <c r="C393" s="175"/>
      <c r="D393" s="176"/>
      <c r="E393" s="176"/>
      <c r="F393" s="184"/>
      <c r="G393" s="176"/>
      <c r="H393" s="176"/>
      <c r="I393" s="176"/>
      <c r="J393" s="176"/>
      <c r="K393" s="180"/>
      <c r="L393" s="176"/>
      <c r="M393" s="175"/>
      <c r="N393" s="175"/>
      <c r="O393" s="175"/>
      <c r="P393" s="176"/>
      <c r="Q393" s="175"/>
      <c r="R393" s="176"/>
      <c r="S393" s="176"/>
      <c r="T393" s="176"/>
      <c r="U393" s="291" t="str">
        <f t="shared" si="142"/>
        <v/>
      </c>
      <c r="V393" s="292">
        <f>IF(F393=0,0,SUMIFS('4-咨询师业绩明细表'!K:K,'4-咨询师业绩明细表'!E:E,E393,'4-咨询师业绩明细表'!C:C,B393))</f>
        <v>0</v>
      </c>
      <c r="W393" s="292" t="str">
        <f t="shared" si="143"/>
        <v/>
      </c>
      <c r="X393" s="305"/>
      <c r="Y393" s="323">
        <f t="shared" si="144"/>
        <v>0</v>
      </c>
      <c r="Z393" s="324">
        <f t="shared" si="145"/>
        <v>0</v>
      </c>
      <c r="AA393" s="293">
        <f t="shared" si="146"/>
        <v>0</v>
      </c>
      <c r="AB393" s="294" t="str">
        <f t="shared" si="147"/>
        <v/>
      </c>
      <c r="AC393" s="143" t="str">
        <f t="shared" si="148"/>
        <v/>
      </c>
      <c r="AD393" s="143" t="str">
        <f t="shared" si="149"/>
        <v/>
      </c>
      <c r="AE393" s="143" t="str">
        <f t="shared" si="150"/>
        <v/>
      </c>
      <c r="AF393" s="143" t="str">
        <f t="shared" si="151"/>
        <v/>
      </c>
      <c r="AG393" s="143" t="str">
        <f t="shared" si="152"/>
        <v/>
      </c>
      <c r="AH393" s="143" t="str">
        <f>IF(AB393="","",VLOOKUP(AF393,Sheet11!E:F,2,0))</f>
        <v/>
      </c>
      <c r="AI393" s="295" t="str">
        <f>IF(AG393="拼单会员","5年",IF(AB393="","",VLOOKUP(AE393&amp;AH393,Sheet11!$J$3:$K$17,2)))</f>
        <v/>
      </c>
      <c r="AJ393" s="143" t="str">
        <f t="shared" si="153"/>
        <v/>
      </c>
      <c r="AK393" s="296" t="str">
        <f t="shared" si="154"/>
        <v/>
      </c>
      <c r="AL393" s="143" t="str">
        <f t="shared" si="155"/>
        <v/>
      </c>
      <c r="AM393" s="143" t="str">
        <f t="shared" si="156"/>
        <v/>
      </c>
      <c r="AN393" s="143" t="str">
        <f t="shared" si="157"/>
        <v/>
      </c>
      <c r="AO393" s="143" t="str">
        <f t="shared" si="158"/>
        <v/>
      </c>
      <c r="AP393" s="206" t="str">
        <f t="shared" si="159"/>
        <v/>
      </c>
      <c r="AQ393" s="206" t="str">
        <f>IF(SUMIF('7-市场业绩'!F:F,'3-收据记录表'!U393,'7-市场业绩'!I:I)&gt;0,"学习卡","老结算")</f>
        <v>老结算</v>
      </c>
      <c r="AR393" s="206" t="str">
        <f t="shared" si="160"/>
        <v/>
      </c>
      <c r="AS393" s="243" t="e">
        <f t="shared" si="161"/>
        <v>#VALUE!</v>
      </c>
      <c r="AT393" s="243" t="str">
        <f t="shared" si="162"/>
        <v/>
      </c>
      <c r="AU393" s="243" t="str">
        <f t="shared" si="163"/>
        <v/>
      </c>
      <c r="AV393" s="243" t="str">
        <f t="shared" si="164"/>
        <v>无</v>
      </c>
      <c r="AZ393" s="299">
        <v>42552</v>
      </c>
    </row>
    <row r="394" spans="1:52" ht="15" hidden="1" customHeight="1">
      <c r="A394" s="176"/>
      <c r="B394" s="176"/>
      <c r="C394" s="175"/>
      <c r="D394" s="176"/>
      <c r="E394" s="176"/>
      <c r="F394" s="184"/>
      <c r="G394" s="176"/>
      <c r="H394" s="176"/>
      <c r="I394" s="176"/>
      <c r="J394" s="176"/>
      <c r="K394" s="180"/>
      <c r="L394" s="176"/>
      <c r="M394" s="175"/>
      <c r="N394" s="175"/>
      <c r="O394" s="175"/>
      <c r="P394" s="176"/>
      <c r="Q394" s="175"/>
      <c r="R394" s="176"/>
      <c r="S394" s="176"/>
      <c r="T394" s="176"/>
      <c r="U394" s="291" t="str">
        <f t="shared" si="142"/>
        <v/>
      </c>
      <c r="V394" s="292">
        <f>IF(F394=0,0,SUMIFS('4-咨询师业绩明细表'!K:K,'4-咨询师业绩明细表'!E:E,E394,'4-咨询师业绩明细表'!C:C,B394))</f>
        <v>0</v>
      </c>
      <c r="W394" s="292" t="str">
        <f t="shared" si="143"/>
        <v/>
      </c>
      <c r="X394" s="305"/>
      <c r="Y394" s="323">
        <f t="shared" si="144"/>
        <v>0</v>
      </c>
      <c r="Z394" s="324">
        <f t="shared" si="145"/>
        <v>0</v>
      </c>
      <c r="AA394" s="293">
        <f t="shared" si="146"/>
        <v>0</v>
      </c>
      <c r="AB394" s="294" t="str">
        <f t="shared" si="147"/>
        <v/>
      </c>
      <c r="AC394" s="143" t="str">
        <f t="shared" si="148"/>
        <v/>
      </c>
      <c r="AD394" s="143" t="str">
        <f t="shared" si="149"/>
        <v/>
      </c>
      <c r="AE394" s="143" t="str">
        <f t="shared" si="150"/>
        <v/>
      </c>
      <c r="AF394" s="143" t="str">
        <f t="shared" si="151"/>
        <v/>
      </c>
      <c r="AG394" s="143" t="str">
        <f t="shared" si="152"/>
        <v/>
      </c>
      <c r="AH394" s="143" t="str">
        <f>IF(AB394="","",VLOOKUP(AF394,Sheet11!E:F,2,0))</f>
        <v/>
      </c>
      <c r="AI394" s="295" t="str">
        <f>IF(AG394="拼单会员","5年",IF(AB394="","",VLOOKUP(AE394&amp;AH394,Sheet11!$J$3:$K$17,2)))</f>
        <v/>
      </c>
      <c r="AJ394" s="143" t="str">
        <f t="shared" si="153"/>
        <v/>
      </c>
      <c r="AK394" s="296" t="str">
        <f t="shared" si="154"/>
        <v/>
      </c>
      <c r="AL394" s="143" t="str">
        <f t="shared" si="155"/>
        <v/>
      </c>
      <c r="AM394" s="143" t="str">
        <f t="shared" si="156"/>
        <v/>
      </c>
      <c r="AN394" s="143" t="str">
        <f t="shared" si="157"/>
        <v/>
      </c>
      <c r="AO394" s="143" t="str">
        <f t="shared" si="158"/>
        <v/>
      </c>
      <c r="AP394" s="206" t="str">
        <f t="shared" si="159"/>
        <v/>
      </c>
      <c r="AQ394" s="206" t="str">
        <f>IF(SUMIF('7-市场业绩'!F:F,'3-收据记录表'!U394,'7-市场业绩'!I:I)&gt;0,"学习卡","老结算")</f>
        <v>老结算</v>
      </c>
      <c r="AR394" s="206" t="str">
        <f t="shared" si="160"/>
        <v/>
      </c>
      <c r="AS394" s="243" t="e">
        <f t="shared" si="161"/>
        <v>#VALUE!</v>
      </c>
      <c r="AT394" s="243" t="str">
        <f t="shared" si="162"/>
        <v/>
      </c>
      <c r="AU394" s="243" t="str">
        <f t="shared" si="163"/>
        <v/>
      </c>
      <c r="AV394" s="243" t="str">
        <f t="shared" si="164"/>
        <v>无</v>
      </c>
      <c r="AZ394" s="299">
        <v>42552</v>
      </c>
    </row>
    <row r="395" spans="1:52" ht="15" hidden="1" customHeight="1">
      <c r="A395" s="176"/>
      <c r="B395" s="176"/>
      <c r="C395" s="175"/>
      <c r="D395" s="176"/>
      <c r="E395" s="176"/>
      <c r="F395" s="184"/>
      <c r="G395" s="176"/>
      <c r="H395" s="176"/>
      <c r="I395" s="176"/>
      <c r="J395" s="176"/>
      <c r="K395" s="180"/>
      <c r="L395" s="176"/>
      <c r="M395" s="175"/>
      <c r="N395" s="175"/>
      <c r="O395" s="175"/>
      <c r="P395" s="176"/>
      <c r="Q395" s="175"/>
      <c r="R395" s="176"/>
      <c r="S395" s="176"/>
      <c r="T395" s="176"/>
      <c r="U395" s="291" t="str">
        <f t="shared" si="142"/>
        <v/>
      </c>
      <c r="V395" s="292">
        <f>IF(F395=0,0,SUMIFS('4-咨询师业绩明细表'!K:K,'4-咨询师业绩明细表'!E:E,E395,'4-咨询师业绩明细表'!C:C,B395))</f>
        <v>0</v>
      </c>
      <c r="W395" s="292" t="str">
        <f t="shared" si="143"/>
        <v/>
      </c>
      <c r="X395" s="305"/>
      <c r="Y395" s="323">
        <f t="shared" si="144"/>
        <v>0</v>
      </c>
      <c r="Z395" s="324">
        <f t="shared" si="145"/>
        <v>0</v>
      </c>
      <c r="AA395" s="293">
        <f t="shared" si="146"/>
        <v>0</v>
      </c>
      <c r="AB395" s="294" t="str">
        <f t="shared" si="147"/>
        <v/>
      </c>
      <c r="AC395" s="143" t="str">
        <f t="shared" si="148"/>
        <v/>
      </c>
      <c r="AD395" s="143" t="str">
        <f t="shared" si="149"/>
        <v/>
      </c>
      <c r="AE395" s="143" t="str">
        <f t="shared" si="150"/>
        <v/>
      </c>
      <c r="AF395" s="143" t="str">
        <f t="shared" si="151"/>
        <v/>
      </c>
      <c r="AG395" s="143" t="str">
        <f t="shared" si="152"/>
        <v/>
      </c>
      <c r="AH395" s="143" t="str">
        <f>IF(AB395="","",VLOOKUP(AF395,Sheet11!E:F,2,0))</f>
        <v/>
      </c>
      <c r="AI395" s="295" t="str">
        <f>IF(AG395="拼单会员","5年",IF(AB395="","",VLOOKUP(AE395&amp;AH395,Sheet11!$J$3:$K$17,2)))</f>
        <v/>
      </c>
      <c r="AJ395" s="143" t="str">
        <f t="shared" si="153"/>
        <v/>
      </c>
      <c r="AK395" s="296" t="str">
        <f t="shared" si="154"/>
        <v/>
      </c>
      <c r="AL395" s="143" t="str">
        <f t="shared" si="155"/>
        <v/>
      </c>
      <c r="AM395" s="143" t="str">
        <f t="shared" si="156"/>
        <v/>
      </c>
      <c r="AN395" s="143" t="str">
        <f t="shared" si="157"/>
        <v/>
      </c>
      <c r="AO395" s="143" t="str">
        <f t="shared" si="158"/>
        <v/>
      </c>
      <c r="AP395" s="206" t="str">
        <f t="shared" si="159"/>
        <v/>
      </c>
      <c r="AQ395" s="206" t="str">
        <f>IF(SUMIF('7-市场业绩'!F:F,'3-收据记录表'!U395,'7-市场业绩'!I:I)&gt;0,"学习卡","老结算")</f>
        <v>老结算</v>
      </c>
      <c r="AR395" s="206" t="str">
        <f t="shared" si="160"/>
        <v/>
      </c>
      <c r="AS395" s="243" t="e">
        <f t="shared" si="161"/>
        <v>#VALUE!</v>
      </c>
      <c r="AT395" s="243" t="str">
        <f t="shared" si="162"/>
        <v/>
      </c>
      <c r="AU395" s="243" t="str">
        <f t="shared" si="163"/>
        <v/>
      </c>
      <c r="AV395" s="243" t="str">
        <f t="shared" si="164"/>
        <v>无</v>
      </c>
      <c r="AZ395" s="299">
        <v>42552</v>
      </c>
    </row>
    <row r="396" spans="1:52" ht="15" hidden="1" customHeight="1">
      <c r="A396" s="176"/>
      <c r="B396" s="176"/>
      <c r="C396" s="175"/>
      <c r="D396" s="176"/>
      <c r="E396" s="176"/>
      <c r="F396" s="184"/>
      <c r="G396" s="176"/>
      <c r="H396" s="176"/>
      <c r="I396" s="176"/>
      <c r="J396" s="176"/>
      <c r="K396" s="180"/>
      <c r="L396" s="176"/>
      <c r="M396" s="175"/>
      <c r="N396" s="175"/>
      <c r="O396" s="175"/>
      <c r="P396" s="176"/>
      <c r="Q396" s="175"/>
      <c r="R396" s="176"/>
      <c r="S396" s="176"/>
      <c r="T396" s="176"/>
      <c r="U396" s="291" t="str">
        <f t="shared" si="142"/>
        <v/>
      </c>
      <c r="V396" s="292">
        <f>IF(F396=0,0,SUMIFS('4-咨询师业绩明细表'!K:K,'4-咨询师业绩明细表'!E:E,E396,'4-咨询师业绩明细表'!C:C,B396))</f>
        <v>0</v>
      </c>
      <c r="W396" s="292" t="str">
        <f t="shared" si="143"/>
        <v/>
      </c>
      <c r="X396" s="305"/>
      <c r="Y396" s="323">
        <f t="shared" si="144"/>
        <v>0</v>
      </c>
      <c r="Z396" s="324">
        <f t="shared" si="145"/>
        <v>0</v>
      </c>
      <c r="AA396" s="293">
        <f t="shared" si="146"/>
        <v>0</v>
      </c>
      <c r="AB396" s="294" t="str">
        <f t="shared" si="147"/>
        <v/>
      </c>
      <c r="AC396" s="143" t="str">
        <f t="shared" si="148"/>
        <v/>
      </c>
      <c r="AD396" s="143" t="str">
        <f t="shared" si="149"/>
        <v/>
      </c>
      <c r="AE396" s="143" t="str">
        <f t="shared" si="150"/>
        <v/>
      </c>
      <c r="AF396" s="143" t="str">
        <f t="shared" si="151"/>
        <v/>
      </c>
      <c r="AG396" s="143" t="str">
        <f t="shared" si="152"/>
        <v/>
      </c>
      <c r="AH396" s="143" t="str">
        <f>IF(AB396="","",VLOOKUP(AF396,Sheet11!E:F,2,0))</f>
        <v/>
      </c>
      <c r="AI396" s="295" t="str">
        <f>IF(AG396="拼单会员","5年",IF(AB396="","",VLOOKUP(AE396&amp;AH396,Sheet11!$J$3:$K$17,2)))</f>
        <v/>
      </c>
      <c r="AJ396" s="143" t="str">
        <f t="shared" si="153"/>
        <v/>
      </c>
      <c r="AK396" s="296" t="str">
        <f t="shared" si="154"/>
        <v/>
      </c>
      <c r="AL396" s="143" t="str">
        <f t="shared" si="155"/>
        <v/>
      </c>
      <c r="AM396" s="143" t="str">
        <f t="shared" si="156"/>
        <v/>
      </c>
      <c r="AN396" s="143" t="str">
        <f t="shared" si="157"/>
        <v/>
      </c>
      <c r="AO396" s="143" t="str">
        <f t="shared" si="158"/>
        <v/>
      </c>
      <c r="AP396" s="206" t="str">
        <f t="shared" si="159"/>
        <v/>
      </c>
      <c r="AQ396" s="206" t="str">
        <f>IF(SUMIF('7-市场业绩'!F:F,'3-收据记录表'!U396,'7-市场业绩'!I:I)&gt;0,"学习卡","老结算")</f>
        <v>老结算</v>
      </c>
      <c r="AR396" s="206" t="str">
        <f t="shared" si="160"/>
        <v/>
      </c>
      <c r="AS396" s="243" t="e">
        <f t="shared" si="161"/>
        <v>#VALUE!</v>
      </c>
      <c r="AT396" s="243" t="str">
        <f t="shared" si="162"/>
        <v/>
      </c>
      <c r="AU396" s="243" t="str">
        <f t="shared" si="163"/>
        <v/>
      </c>
      <c r="AV396" s="243" t="str">
        <f t="shared" si="164"/>
        <v>无</v>
      </c>
      <c r="AZ396" s="299">
        <v>42552</v>
      </c>
    </row>
    <row r="397" spans="1:52" ht="15" hidden="1" customHeight="1">
      <c r="A397" s="176"/>
      <c r="B397" s="176"/>
      <c r="C397" s="175"/>
      <c r="D397" s="176"/>
      <c r="E397" s="176"/>
      <c r="F397" s="184"/>
      <c r="G397" s="176"/>
      <c r="H397" s="176"/>
      <c r="I397" s="176"/>
      <c r="J397" s="176"/>
      <c r="K397" s="180"/>
      <c r="L397" s="176"/>
      <c r="M397" s="175"/>
      <c r="N397" s="175"/>
      <c r="O397" s="175"/>
      <c r="P397" s="176"/>
      <c r="Q397" s="175"/>
      <c r="R397" s="176"/>
      <c r="S397" s="176"/>
      <c r="T397" s="176"/>
      <c r="U397" s="291" t="str">
        <f t="shared" si="142"/>
        <v/>
      </c>
      <c r="V397" s="292">
        <f>IF(F397=0,0,SUMIFS('4-咨询师业绩明细表'!K:K,'4-咨询师业绩明细表'!E:E,E397,'4-咨询师业绩明细表'!C:C,B397))</f>
        <v>0</v>
      </c>
      <c r="W397" s="292" t="str">
        <f t="shared" si="143"/>
        <v/>
      </c>
      <c r="X397" s="305"/>
      <c r="Y397" s="323">
        <f t="shared" si="144"/>
        <v>0</v>
      </c>
      <c r="Z397" s="324">
        <f t="shared" si="145"/>
        <v>0</v>
      </c>
      <c r="AA397" s="293">
        <f t="shared" si="146"/>
        <v>0</v>
      </c>
      <c r="AB397" s="294" t="str">
        <f t="shared" si="147"/>
        <v/>
      </c>
      <c r="AC397" s="143" t="str">
        <f t="shared" si="148"/>
        <v/>
      </c>
      <c r="AD397" s="143" t="str">
        <f t="shared" si="149"/>
        <v/>
      </c>
      <c r="AE397" s="143" t="str">
        <f t="shared" si="150"/>
        <v/>
      </c>
      <c r="AF397" s="143" t="str">
        <f t="shared" si="151"/>
        <v/>
      </c>
      <c r="AG397" s="143" t="str">
        <f t="shared" si="152"/>
        <v/>
      </c>
      <c r="AH397" s="143" t="str">
        <f>IF(AB397="","",VLOOKUP(AF397,Sheet11!E:F,2,0))</f>
        <v/>
      </c>
      <c r="AI397" s="295" t="str">
        <f>IF(AG397="拼单会员","5年",IF(AB397="","",VLOOKUP(AE397&amp;AH397,Sheet11!$J$3:$K$17,2)))</f>
        <v/>
      </c>
      <c r="AJ397" s="143" t="str">
        <f t="shared" si="153"/>
        <v/>
      </c>
      <c r="AK397" s="296" t="str">
        <f t="shared" si="154"/>
        <v/>
      </c>
      <c r="AL397" s="143" t="str">
        <f t="shared" si="155"/>
        <v/>
      </c>
      <c r="AM397" s="143" t="str">
        <f t="shared" si="156"/>
        <v/>
      </c>
      <c r="AN397" s="143" t="str">
        <f t="shared" si="157"/>
        <v/>
      </c>
      <c r="AO397" s="143" t="str">
        <f t="shared" si="158"/>
        <v/>
      </c>
      <c r="AP397" s="206" t="str">
        <f t="shared" si="159"/>
        <v/>
      </c>
      <c r="AQ397" s="206" t="str">
        <f>IF(SUMIF('7-市场业绩'!F:F,'3-收据记录表'!U397,'7-市场业绩'!I:I)&gt;0,"学习卡","老结算")</f>
        <v>老结算</v>
      </c>
      <c r="AR397" s="206" t="str">
        <f t="shared" si="160"/>
        <v/>
      </c>
      <c r="AS397" s="243" t="e">
        <f t="shared" si="161"/>
        <v>#VALUE!</v>
      </c>
      <c r="AT397" s="243" t="str">
        <f t="shared" si="162"/>
        <v/>
      </c>
      <c r="AU397" s="243" t="str">
        <f t="shared" si="163"/>
        <v/>
      </c>
      <c r="AV397" s="243" t="str">
        <f t="shared" si="164"/>
        <v>无</v>
      </c>
      <c r="AZ397" s="299">
        <v>42552</v>
      </c>
    </row>
    <row r="398" spans="1:52" ht="15" hidden="1" customHeight="1">
      <c r="A398" s="176"/>
      <c r="B398" s="176"/>
      <c r="C398" s="175"/>
      <c r="D398" s="176"/>
      <c r="E398" s="176"/>
      <c r="F398" s="184"/>
      <c r="G398" s="176"/>
      <c r="H398" s="176"/>
      <c r="I398" s="176"/>
      <c r="J398" s="176"/>
      <c r="K398" s="180"/>
      <c r="L398" s="176"/>
      <c r="M398" s="175"/>
      <c r="N398" s="175"/>
      <c r="O398" s="175"/>
      <c r="P398" s="176"/>
      <c r="Q398" s="175"/>
      <c r="R398" s="176"/>
      <c r="S398" s="176"/>
      <c r="T398" s="176"/>
      <c r="U398" s="291" t="str">
        <f t="shared" si="142"/>
        <v/>
      </c>
      <c r="V398" s="292">
        <f>IF(F398=0,0,SUMIFS('4-咨询师业绩明细表'!K:K,'4-咨询师业绩明细表'!E:E,E398,'4-咨询师业绩明细表'!C:C,B398))</f>
        <v>0</v>
      </c>
      <c r="W398" s="292" t="str">
        <f t="shared" si="143"/>
        <v/>
      </c>
      <c r="X398" s="305"/>
      <c r="Y398" s="323">
        <f t="shared" si="144"/>
        <v>0</v>
      </c>
      <c r="Z398" s="324">
        <f t="shared" si="145"/>
        <v>0</v>
      </c>
      <c r="AA398" s="293">
        <f t="shared" si="146"/>
        <v>0</v>
      </c>
      <c r="AB398" s="294" t="str">
        <f t="shared" si="147"/>
        <v/>
      </c>
      <c r="AC398" s="143" t="str">
        <f t="shared" si="148"/>
        <v/>
      </c>
      <c r="AD398" s="143" t="str">
        <f t="shared" si="149"/>
        <v/>
      </c>
      <c r="AE398" s="143" t="str">
        <f t="shared" si="150"/>
        <v/>
      </c>
      <c r="AF398" s="143" t="str">
        <f t="shared" si="151"/>
        <v/>
      </c>
      <c r="AG398" s="143" t="str">
        <f t="shared" si="152"/>
        <v/>
      </c>
      <c r="AH398" s="143" t="str">
        <f>IF(AB398="","",VLOOKUP(AF398,Sheet11!E:F,2,0))</f>
        <v/>
      </c>
      <c r="AI398" s="295" t="str">
        <f>IF(AG398="拼单会员","5年",IF(AB398="","",VLOOKUP(AE398&amp;AH398,Sheet11!$J$3:$K$17,2)))</f>
        <v/>
      </c>
      <c r="AJ398" s="143" t="str">
        <f t="shared" si="153"/>
        <v/>
      </c>
      <c r="AK398" s="296" t="str">
        <f t="shared" si="154"/>
        <v/>
      </c>
      <c r="AL398" s="143" t="str">
        <f t="shared" si="155"/>
        <v/>
      </c>
      <c r="AM398" s="143" t="str">
        <f t="shared" si="156"/>
        <v/>
      </c>
      <c r="AN398" s="143" t="str">
        <f t="shared" si="157"/>
        <v/>
      </c>
      <c r="AO398" s="143" t="str">
        <f t="shared" si="158"/>
        <v/>
      </c>
      <c r="AP398" s="206" t="str">
        <f t="shared" si="159"/>
        <v/>
      </c>
      <c r="AQ398" s="206" t="str">
        <f>IF(SUMIF('7-市场业绩'!F:F,'3-收据记录表'!U398,'7-市场业绩'!I:I)&gt;0,"学习卡","老结算")</f>
        <v>老结算</v>
      </c>
      <c r="AR398" s="206" t="str">
        <f t="shared" si="160"/>
        <v/>
      </c>
      <c r="AS398" s="243" t="e">
        <f t="shared" si="161"/>
        <v>#VALUE!</v>
      </c>
      <c r="AT398" s="243" t="str">
        <f t="shared" si="162"/>
        <v/>
      </c>
      <c r="AU398" s="243" t="str">
        <f t="shared" si="163"/>
        <v/>
      </c>
      <c r="AV398" s="243" t="str">
        <f t="shared" si="164"/>
        <v>无</v>
      </c>
      <c r="AZ398" s="299">
        <v>42552</v>
      </c>
    </row>
    <row r="399" spans="1:52" ht="15" hidden="1" customHeight="1">
      <c r="A399" s="176"/>
      <c r="B399" s="176"/>
      <c r="C399" s="175"/>
      <c r="D399" s="176"/>
      <c r="E399" s="176"/>
      <c r="F399" s="184"/>
      <c r="G399" s="176"/>
      <c r="H399" s="176"/>
      <c r="I399" s="176"/>
      <c r="J399" s="176"/>
      <c r="K399" s="180"/>
      <c r="L399" s="176"/>
      <c r="M399" s="175"/>
      <c r="N399" s="175"/>
      <c r="O399" s="175"/>
      <c r="P399" s="176"/>
      <c r="Q399" s="175"/>
      <c r="R399" s="176"/>
      <c r="S399" s="176"/>
      <c r="T399" s="176"/>
      <c r="U399" s="291" t="str">
        <f t="shared" si="142"/>
        <v/>
      </c>
      <c r="V399" s="292">
        <f>IF(F399=0,0,SUMIFS('4-咨询师业绩明细表'!K:K,'4-咨询师业绩明细表'!E:E,E399,'4-咨询师业绩明细表'!C:C,B399))</f>
        <v>0</v>
      </c>
      <c r="W399" s="292" t="str">
        <f t="shared" si="143"/>
        <v/>
      </c>
      <c r="X399" s="305"/>
      <c r="Y399" s="323">
        <f t="shared" si="144"/>
        <v>0</v>
      </c>
      <c r="Z399" s="324">
        <f t="shared" si="145"/>
        <v>0</v>
      </c>
      <c r="AA399" s="293">
        <f t="shared" si="146"/>
        <v>0</v>
      </c>
      <c r="AB399" s="294" t="str">
        <f t="shared" si="147"/>
        <v/>
      </c>
      <c r="AC399" s="143" t="str">
        <f t="shared" si="148"/>
        <v/>
      </c>
      <c r="AD399" s="143" t="str">
        <f t="shared" si="149"/>
        <v/>
      </c>
      <c r="AE399" s="143" t="str">
        <f t="shared" si="150"/>
        <v/>
      </c>
      <c r="AF399" s="143" t="str">
        <f t="shared" si="151"/>
        <v/>
      </c>
      <c r="AG399" s="143" t="str">
        <f t="shared" si="152"/>
        <v/>
      </c>
      <c r="AH399" s="143" t="str">
        <f>IF(AB399="","",VLOOKUP(AF399,Sheet11!E:F,2,0))</f>
        <v/>
      </c>
      <c r="AI399" s="295" t="str">
        <f>IF(AG399="拼单会员","5年",IF(AB399="","",VLOOKUP(AE399&amp;AH399,Sheet11!$J$3:$K$17,2)))</f>
        <v/>
      </c>
      <c r="AJ399" s="143" t="str">
        <f t="shared" si="153"/>
        <v/>
      </c>
      <c r="AK399" s="296" t="str">
        <f t="shared" si="154"/>
        <v/>
      </c>
      <c r="AL399" s="143" t="str">
        <f t="shared" si="155"/>
        <v/>
      </c>
      <c r="AM399" s="143" t="str">
        <f t="shared" si="156"/>
        <v/>
      </c>
      <c r="AN399" s="143" t="str">
        <f t="shared" si="157"/>
        <v/>
      </c>
      <c r="AO399" s="143" t="str">
        <f t="shared" si="158"/>
        <v/>
      </c>
      <c r="AP399" s="206" t="str">
        <f t="shared" si="159"/>
        <v/>
      </c>
      <c r="AQ399" s="206" t="str">
        <f>IF(SUMIF('7-市场业绩'!F:F,'3-收据记录表'!U399,'7-市场业绩'!I:I)&gt;0,"学习卡","老结算")</f>
        <v>老结算</v>
      </c>
      <c r="AR399" s="206" t="str">
        <f t="shared" si="160"/>
        <v/>
      </c>
      <c r="AS399" s="243" t="e">
        <f t="shared" si="161"/>
        <v>#VALUE!</v>
      </c>
      <c r="AT399" s="243" t="str">
        <f t="shared" si="162"/>
        <v/>
      </c>
      <c r="AU399" s="243" t="str">
        <f t="shared" si="163"/>
        <v/>
      </c>
      <c r="AV399" s="243" t="str">
        <f t="shared" si="164"/>
        <v>无</v>
      </c>
      <c r="AZ399" s="299">
        <v>42552</v>
      </c>
    </row>
    <row r="400" spans="1:52" ht="15" hidden="1" customHeight="1">
      <c r="A400" s="176"/>
      <c r="B400" s="176"/>
      <c r="C400" s="175"/>
      <c r="D400" s="176"/>
      <c r="E400" s="176"/>
      <c r="F400" s="184"/>
      <c r="G400" s="176"/>
      <c r="H400" s="176"/>
      <c r="I400" s="176"/>
      <c r="J400" s="176"/>
      <c r="K400" s="180"/>
      <c r="L400" s="176"/>
      <c r="M400" s="175"/>
      <c r="N400" s="175"/>
      <c r="O400" s="175"/>
      <c r="P400" s="176"/>
      <c r="Q400" s="175"/>
      <c r="R400" s="176"/>
      <c r="S400" s="176"/>
      <c r="T400" s="176"/>
      <c r="U400" s="291" t="str">
        <f t="shared" si="142"/>
        <v/>
      </c>
      <c r="V400" s="292">
        <f>IF(F400=0,0,SUMIFS('4-咨询师业绩明细表'!K:K,'4-咨询师业绩明细表'!E:E,E400,'4-咨询师业绩明细表'!C:C,B400))</f>
        <v>0</v>
      </c>
      <c r="W400" s="292" t="str">
        <f t="shared" si="143"/>
        <v/>
      </c>
      <c r="X400" s="305"/>
      <c r="Y400" s="323">
        <f t="shared" si="144"/>
        <v>0</v>
      </c>
      <c r="Z400" s="324">
        <f t="shared" si="145"/>
        <v>0</v>
      </c>
      <c r="AA400" s="293">
        <f t="shared" si="146"/>
        <v>0</v>
      </c>
      <c r="AB400" s="294" t="str">
        <f t="shared" si="147"/>
        <v/>
      </c>
      <c r="AC400" s="143" t="str">
        <f t="shared" si="148"/>
        <v/>
      </c>
      <c r="AD400" s="143" t="str">
        <f t="shared" si="149"/>
        <v/>
      </c>
      <c r="AE400" s="143" t="str">
        <f t="shared" si="150"/>
        <v/>
      </c>
      <c r="AF400" s="143" t="str">
        <f t="shared" si="151"/>
        <v/>
      </c>
      <c r="AG400" s="143" t="str">
        <f t="shared" si="152"/>
        <v/>
      </c>
      <c r="AH400" s="143" t="str">
        <f>IF(AB400="","",VLOOKUP(AF400,Sheet11!E:F,2,0))</f>
        <v/>
      </c>
      <c r="AI400" s="295" t="str">
        <f>IF(AG400="拼单会员","5年",IF(AB400="","",VLOOKUP(AE400&amp;AH400,Sheet11!$J$3:$K$17,2)))</f>
        <v/>
      </c>
      <c r="AJ400" s="143" t="str">
        <f t="shared" si="153"/>
        <v/>
      </c>
      <c r="AK400" s="296" t="str">
        <f t="shared" si="154"/>
        <v/>
      </c>
      <c r="AL400" s="143" t="str">
        <f t="shared" si="155"/>
        <v/>
      </c>
      <c r="AM400" s="143" t="str">
        <f t="shared" si="156"/>
        <v/>
      </c>
      <c r="AN400" s="143" t="str">
        <f t="shared" si="157"/>
        <v/>
      </c>
      <c r="AO400" s="143" t="str">
        <f t="shared" si="158"/>
        <v/>
      </c>
      <c r="AP400" s="206" t="str">
        <f t="shared" si="159"/>
        <v/>
      </c>
      <c r="AQ400" s="206" t="str">
        <f>IF(SUMIF('7-市场业绩'!F:F,'3-收据记录表'!U400,'7-市场业绩'!I:I)&gt;0,"学习卡","老结算")</f>
        <v>老结算</v>
      </c>
      <c r="AR400" s="206" t="str">
        <f t="shared" si="160"/>
        <v/>
      </c>
      <c r="AS400" s="243" t="e">
        <f t="shared" si="161"/>
        <v>#VALUE!</v>
      </c>
      <c r="AT400" s="243" t="str">
        <f t="shared" si="162"/>
        <v/>
      </c>
      <c r="AU400" s="243" t="str">
        <f t="shared" si="163"/>
        <v/>
      </c>
      <c r="AV400" s="243" t="str">
        <f t="shared" si="164"/>
        <v>无</v>
      </c>
      <c r="AZ400" s="299">
        <v>42552</v>
      </c>
    </row>
    <row r="401" spans="1:52" ht="15" hidden="1" customHeight="1">
      <c r="A401" s="176"/>
      <c r="B401" s="176"/>
      <c r="C401" s="175"/>
      <c r="D401" s="176"/>
      <c r="E401" s="176"/>
      <c r="F401" s="184"/>
      <c r="G401" s="176"/>
      <c r="H401" s="176"/>
      <c r="I401" s="176"/>
      <c r="J401" s="176"/>
      <c r="K401" s="180"/>
      <c r="L401" s="176"/>
      <c r="M401" s="175"/>
      <c r="N401" s="175"/>
      <c r="O401" s="175"/>
      <c r="P401" s="176"/>
      <c r="Q401" s="175"/>
      <c r="R401" s="176"/>
      <c r="S401" s="176"/>
      <c r="T401" s="176"/>
      <c r="U401" s="291" t="str">
        <f t="shared" si="142"/>
        <v/>
      </c>
      <c r="V401" s="292">
        <f>IF(F401=0,0,SUMIFS('4-咨询师业绩明细表'!K:K,'4-咨询师业绩明细表'!E:E,E401,'4-咨询师业绩明细表'!C:C,B401))</f>
        <v>0</v>
      </c>
      <c r="W401" s="292" t="str">
        <f t="shared" si="143"/>
        <v/>
      </c>
      <c r="X401" s="305"/>
      <c r="Y401" s="323">
        <f t="shared" si="144"/>
        <v>0</v>
      </c>
      <c r="Z401" s="324">
        <f t="shared" si="145"/>
        <v>0</v>
      </c>
      <c r="AA401" s="293">
        <f t="shared" si="146"/>
        <v>0</v>
      </c>
      <c r="AB401" s="294" t="str">
        <f t="shared" si="147"/>
        <v/>
      </c>
      <c r="AC401" s="143" t="str">
        <f t="shared" si="148"/>
        <v/>
      </c>
      <c r="AD401" s="143" t="str">
        <f t="shared" si="149"/>
        <v/>
      </c>
      <c r="AE401" s="143" t="str">
        <f t="shared" si="150"/>
        <v/>
      </c>
      <c r="AF401" s="143" t="str">
        <f t="shared" si="151"/>
        <v/>
      </c>
      <c r="AG401" s="143" t="str">
        <f t="shared" si="152"/>
        <v/>
      </c>
      <c r="AH401" s="143" t="str">
        <f>IF(AB401="","",VLOOKUP(AF401,Sheet11!E:F,2,0))</f>
        <v/>
      </c>
      <c r="AI401" s="295" t="str">
        <f>IF(AG401="拼单会员","5年",IF(AB401="","",VLOOKUP(AE401&amp;AH401,Sheet11!$J$3:$K$17,2)))</f>
        <v/>
      </c>
      <c r="AJ401" s="143" t="str">
        <f t="shared" si="153"/>
        <v/>
      </c>
      <c r="AK401" s="296" t="str">
        <f t="shared" si="154"/>
        <v/>
      </c>
      <c r="AL401" s="143" t="str">
        <f t="shared" si="155"/>
        <v/>
      </c>
      <c r="AM401" s="143" t="str">
        <f t="shared" si="156"/>
        <v/>
      </c>
      <c r="AN401" s="143" t="str">
        <f t="shared" si="157"/>
        <v/>
      </c>
      <c r="AO401" s="143" t="str">
        <f t="shared" si="158"/>
        <v/>
      </c>
      <c r="AP401" s="206" t="str">
        <f t="shared" si="159"/>
        <v/>
      </c>
      <c r="AQ401" s="206" t="str">
        <f>IF(SUMIF('7-市场业绩'!F:F,'3-收据记录表'!U401,'7-市场业绩'!I:I)&gt;0,"学习卡","老结算")</f>
        <v>老结算</v>
      </c>
      <c r="AR401" s="206" t="str">
        <f t="shared" si="160"/>
        <v/>
      </c>
      <c r="AS401" s="243" t="e">
        <f t="shared" si="161"/>
        <v>#VALUE!</v>
      </c>
      <c r="AT401" s="243" t="str">
        <f t="shared" si="162"/>
        <v/>
      </c>
      <c r="AU401" s="243" t="str">
        <f t="shared" si="163"/>
        <v/>
      </c>
      <c r="AV401" s="243" t="str">
        <f t="shared" si="164"/>
        <v>无</v>
      </c>
      <c r="AZ401" s="299">
        <v>42552</v>
      </c>
    </row>
    <row r="402" spans="1:52" ht="15" hidden="1" customHeight="1">
      <c r="A402" s="176"/>
      <c r="B402" s="176"/>
      <c r="C402" s="175"/>
      <c r="D402" s="176"/>
      <c r="E402" s="176"/>
      <c r="F402" s="184"/>
      <c r="G402" s="176"/>
      <c r="H402" s="176"/>
      <c r="I402" s="176"/>
      <c r="J402" s="176"/>
      <c r="K402" s="180"/>
      <c r="L402" s="176"/>
      <c r="M402" s="175"/>
      <c r="N402" s="175"/>
      <c r="O402" s="175"/>
      <c r="P402" s="176"/>
      <c r="Q402" s="175"/>
      <c r="R402" s="176"/>
      <c r="S402" s="176"/>
      <c r="T402" s="176"/>
      <c r="U402" s="291" t="str">
        <f t="shared" si="142"/>
        <v/>
      </c>
      <c r="V402" s="292">
        <f>IF(F402=0,0,SUMIFS('4-咨询师业绩明细表'!K:K,'4-咨询师业绩明细表'!E:E,E402,'4-咨询师业绩明细表'!C:C,B402))</f>
        <v>0</v>
      </c>
      <c r="W402" s="292" t="str">
        <f t="shared" si="143"/>
        <v/>
      </c>
      <c r="X402" s="305"/>
      <c r="Y402" s="323">
        <f t="shared" si="144"/>
        <v>0</v>
      </c>
      <c r="Z402" s="324">
        <f t="shared" si="145"/>
        <v>0</v>
      </c>
      <c r="AA402" s="293">
        <f t="shared" si="146"/>
        <v>0</v>
      </c>
      <c r="AB402" s="294" t="str">
        <f t="shared" si="147"/>
        <v/>
      </c>
      <c r="AC402" s="143" t="str">
        <f t="shared" si="148"/>
        <v/>
      </c>
      <c r="AD402" s="143" t="str">
        <f t="shared" si="149"/>
        <v/>
      </c>
      <c r="AE402" s="143" t="str">
        <f t="shared" si="150"/>
        <v/>
      </c>
      <c r="AF402" s="143" t="str">
        <f t="shared" si="151"/>
        <v/>
      </c>
      <c r="AG402" s="143" t="str">
        <f t="shared" si="152"/>
        <v/>
      </c>
      <c r="AH402" s="143" t="str">
        <f>IF(AB402="","",VLOOKUP(AF402,Sheet11!E:F,2,0))</f>
        <v/>
      </c>
      <c r="AI402" s="295" t="str">
        <f>IF(AG402="拼单会员","5年",IF(AB402="","",VLOOKUP(AE402&amp;AH402,Sheet11!$J$3:$K$17,2)))</f>
        <v/>
      </c>
      <c r="AJ402" s="143" t="str">
        <f t="shared" si="153"/>
        <v/>
      </c>
      <c r="AK402" s="296" t="str">
        <f t="shared" si="154"/>
        <v/>
      </c>
      <c r="AL402" s="143" t="str">
        <f t="shared" si="155"/>
        <v/>
      </c>
      <c r="AM402" s="143" t="str">
        <f t="shared" si="156"/>
        <v/>
      </c>
      <c r="AN402" s="143" t="str">
        <f t="shared" si="157"/>
        <v/>
      </c>
      <c r="AO402" s="143" t="str">
        <f t="shared" si="158"/>
        <v/>
      </c>
      <c r="AP402" s="206" t="str">
        <f t="shared" si="159"/>
        <v/>
      </c>
      <c r="AQ402" s="206" t="str">
        <f>IF(SUMIF('7-市场业绩'!F:F,'3-收据记录表'!U402,'7-市场业绩'!I:I)&gt;0,"学习卡","老结算")</f>
        <v>老结算</v>
      </c>
      <c r="AR402" s="206" t="str">
        <f t="shared" si="160"/>
        <v/>
      </c>
      <c r="AS402" s="243" t="e">
        <f t="shared" si="161"/>
        <v>#VALUE!</v>
      </c>
      <c r="AT402" s="243" t="str">
        <f t="shared" si="162"/>
        <v/>
      </c>
      <c r="AU402" s="243" t="str">
        <f t="shared" si="163"/>
        <v/>
      </c>
      <c r="AV402" s="243" t="str">
        <f t="shared" si="164"/>
        <v>无</v>
      </c>
      <c r="AZ402" s="299">
        <v>42552</v>
      </c>
    </row>
    <row r="403" spans="1:52" ht="15" hidden="1" customHeight="1">
      <c r="A403" s="176"/>
      <c r="B403" s="176"/>
      <c r="C403" s="175"/>
      <c r="D403" s="176"/>
      <c r="E403" s="176"/>
      <c r="F403" s="184"/>
      <c r="G403" s="176"/>
      <c r="H403" s="176"/>
      <c r="I403" s="176"/>
      <c r="J403" s="176"/>
      <c r="K403" s="180"/>
      <c r="L403" s="176"/>
      <c r="M403" s="175"/>
      <c r="N403" s="175"/>
      <c r="O403" s="175"/>
      <c r="P403" s="176"/>
      <c r="Q403" s="175"/>
      <c r="R403" s="176"/>
      <c r="S403" s="176"/>
      <c r="T403" s="176"/>
      <c r="U403" s="291" t="str">
        <f t="shared" si="142"/>
        <v/>
      </c>
      <c r="V403" s="292">
        <f>IF(F403=0,0,SUMIFS('4-咨询师业绩明细表'!K:K,'4-咨询师业绩明细表'!E:E,E403,'4-咨询师业绩明细表'!C:C,B403))</f>
        <v>0</v>
      </c>
      <c r="W403" s="292" t="str">
        <f t="shared" si="143"/>
        <v/>
      </c>
      <c r="X403" s="305"/>
      <c r="Y403" s="323">
        <f t="shared" si="144"/>
        <v>0</v>
      </c>
      <c r="Z403" s="324">
        <f t="shared" si="145"/>
        <v>0</v>
      </c>
      <c r="AA403" s="293">
        <f t="shared" si="146"/>
        <v>0</v>
      </c>
      <c r="AB403" s="294" t="str">
        <f t="shared" si="147"/>
        <v/>
      </c>
      <c r="AC403" s="143" t="str">
        <f t="shared" si="148"/>
        <v/>
      </c>
      <c r="AD403" s="143" t="str">
        <f t="shared" si="149"/>
        <v/>
      </c>
      <c r="AE403" s="143" t="str">
        <f t="shared" si="150"/>
        <v/>
      </c>
      <c r="AF403" s="143" t="str">
        <f t="shared" si="151"/>
        <v/>
      </c>
      <c r="AG403" s="143" t="str">
        <f t="shared" si="152"/>
        <v/>
      </c>
      <c r="AH403" s="143" t="str">
        <f>IF(AB403="","",VLOOKUP(AF403,Sheet11!E:F,2,0))</f>
        <v/>
      </c>
      <c r="AI403" s="295" t="str">
        <f>IF(AG403="拼单会员","5年",IF(AB403="","",VLOOKUP(AE403&amp;AH403,Sheet11!$J$3:$K$17,2)))</f>
        <v/>
      </c>
      <c r="AJ403" s="143" t="str">
        <f t="shared" si="153"/>
        <v/>
      </c>
      <c r="AK403" s="296" t="str">
        <f t="shared" si="154"/>
        <v/>
      </c>
      <c r="AL403" s="143" t="str">
        <f t="shared" si="155"/>
        <v/>
      </c>
      <c r="AM403" s="143" t="str">
        <f t="shared" si="156"/>
        <v/>
      </c>
      <c r="AN403" s="143" t="str">
        <f t="shared" si="157"/>
        <v/>
      </c>
      <c r="AO403" s="143" t="str">
        <f t="shared" si="158"/>
        <v/>
      </c>
      <c r="AP403" s="206" t="str">
        <f t="shared" si="159"/>
        <v/>
      </c>
      <c r="AQ403" s="206" t="str">
        <f>IF(SUMIF('7-市场业绩'!F:F,'3-收据记录表'!U403,'7-市场业绩'!I:I)&gt;0,"学习卡","老结算")</f>
        <v>老结算</v>
      </c>
      <c r="AR403" s="206" t="str">
        <f t="shared" si="160"/>
        <v/>
      </c>
      <c r="AS403" s="243" t="e">
        <f t="shared" si="161"/>
        <v>#VALUE!</v>
      </c>
      <c r="AT403" s="243" t="str">
        <f t="shared" si="162"/>
        <v/>
      </c>
      <c r="AU403" s="243" t="str">
        <f t="shared" si="163"/>
        <v/>
      </c>
      <c r="AV403" s="243" t="str">
        <f t="shared" si="164"/>
        <v>无</v>
      </c>
      <c r="AZ403" s="299">
        <v>42552</v>
      </c>
    </row>
    <row r="404" spans="1:52" ht="15" hidden="1" customHeight="1">
      <c r="A404" s="176"/>
      <c r="B404" s="176"/>
      <c r="C404" s="175"/>
      <c r="D404" s="176"/>
      <c r="E404" s="176"/>
      <c r="F404" s="184"/>
      <c r="G404" s="176"/>
      <c r="H404" s="176"/>
      <c r="I404" s="176"/>
      <c r="J404" s="176"/>
      <c r="K404" s="180"/>
      <c r="L404" s="176"/>
      <c r="M404" s="175"/>
      <c r="N404" s="175"/>
      <c r="O404" s="175"/>
      <c r="P404" s="176"/>
      <c r="Q404" s="175"/>
      <c r="R404" s="176"/>
      <c r="S404" s="176"/>
      <c r="T404" s="176"/>
      <c r="U404" s="291" t="str">
        <f t="shared" si="142"/>
        <v/>
      </c>
      <c r="V404" s="292">
        <f>IF(F404=0,0,SUMIFS('4-咨询师业绩明细表'!K:K,'4-咨询师业绩明细表'!E:E,E404,'4-咨询师业绩明细表'!C:C,B404))</f>
        <v>0</v>
      </c>
      <c r="W404" s="292" t="str">
        <f t="shared" si="143"/>
        <v/>
      </c>
      <c r="X404" s="305"/>
      <c r="Y404" s="323">
        <f t="shared" si="144"/>
        <v>0</v>
      </c>
      <c r="Z404" s="324">
        <f t="shared" si="145"/>
        <v>0</v>
      </c>
      <c r="AA404" s="293">
        <f t="shared" si="146"/>
        <v>0</v>
      </c>
      <c r="AB404" s="294" t="str">
        <f t="shared" si="147"/>
        <v/>
      </c>
      <c r="AC404" s="143" t="str">
        <f t="shared" si="148"/>
        <v/>
      </c>
      <c r="AD404" s="143" t="str">
        <f t="shared" si="149"/>
        <v/>
      </c>
      <c r="AE404" s="143" t="str">
        <f t="shared" si="150"/>
        <v/>
      </c>
      <c r="AF404" s="143" t="str">
        <f t="shared" si="151"/>
        <v/>
      </c>
      <c r="AG404" s="143" t="str">
        <f t="shared" si="152"/>
        <v/>
      </c>
      <c r="AH404" s="143" t="str">
        <f>IF(AB404="","",VLOOKUP(AF404,Sheet11!E:F,2,0))</f>
        <v/>
      </c>
      <c r="AI404" s="295" t="str">
        <f>IF(AG404="拼单会员","5年",IF(AB404="","",VLOOKUP(AE404&amp;AH404,Sheet11!$J$3:$K$17,2)))</f>
        <v/>
      </c>
      <c r="AJ404" s="143" t="str">
        <f t="shared" si="153"/>
        <v/>
      </c>
      <c r="AK404" s="296" t="str">
        <f t="shared" si="154"/>
        <v/>
      </c>
      <c r="AL404" s="143" t="str">
        <f t="shared" si="155"/>
        <v/>
      </c>
      <c r="AM404" s="143" t="str">
        <f t="shared" si="156"/>
        <v/>
      </c>
      <c r="AN404" s="143" t="str">
        <f t="shared" si="157"/>
        <v/>
      </c>
      <c r="AO404" s="143" t="str">
        <f t="shared" si="158"/>
        <v/>
      </c>
      <c r="AP404" s="206" t="str">
        <f t="shared" si="159"/>
        <v/>
      </c>
      <c r="AQ404" s="206" t="str">
        <f>IF(SUMIF('7-市场业绩'!F:F,'3-收据记录表'!U404,'7-市场业绩'!I:I)&gt;0,"学习卡","老结算")</f>
        <v>老结算</v>
      </c>
      <c r="AR404" s="206" t="str">
        <f t="shared" si="160"/>
        <v/>
      </c>
      <c r="AS404" s="243" t="e">
        <f t="shared" si="161"/>
        <v>#VALUE!</v>
      </c>
      <c r="AT404" s="243" t="str">
        <f t="shared" si="162"/>
        <v/>
      </c>
      <c r="AU404" s="243" t="str">
        <f t="shared" si="163"/>
        <v/>
      </c>
      <c r="AV404" s="243" t="str">
        <f t="shared" si="164"/>
        <v>无</v>
      </c>
      <c r="AZ404" s="299">
        <v>42552</v>
      </c>
    </row>
    <row r="405" spans="1:52" ht="15" hidden="1" customHeight="1">
      <c r="A405" s="176"/>
      <c r="B405" s="176"/>
      <c r="C405" s="175"/>
      <c r="D405" s="176"/>
      <c r="E405" s="176"/>
      <c r="F405" s="184"/>
      <c r="G405" s="176"/>
      <c r="H405" s="176"/>
      <c r="I405" s="176"/>
      <c r="J405" s="176"/>
      <c r="K405" s="180"/>
      <c r="L405" s="176"/>
      <c r="M405" s="175"/>
      <c r="N405" s="175"/>
      <c r="O405" s="175"/>
      <c r="P405" s="176"/>
      <c r="Q405" s="175"/>
      <c r="R405" s="176"/>
      <c r="S405" s="176"/>
      <c r="T405" s="176"/>
      <c r="U405" s="291" t="str">
        <f t="shared" si="142"/>
        <v/>
      </c>
      <c r="V405" s="292">
        <f>IF(F405=0,0,SUMIFS('4-咨询师业绩明细表'!K:K,'4-咨询师业绩明细表'!E:E,E405,'4-咨询师业绩明细表'!C:C,B405))</f>
        <v>0</v>
      </c>
      <c r="W405" s="292" t="str">
        <f t="shared" si="143"/>
        <v/>
      </c>
      <c r="X405" s="305"/>
      <c r="Y405" s="323">
        <f t="shared" si="144"/>
        <v>0</v>
      </c>
      <c r="Z405" s="324">
        <f t="shared" si="145"/>
        <v>0</v>
      </c>
      <c r="AA405" s="293">
        <f t="shared" si="146"/>
        <v>0</v>
      </c>
      <c r="AB405" s="294" t="str">
        <f t="shared" si="147"/>
        <v/>
      </c>
      <c r="AC405" s="143" t="str">
        <f t="shared" si="148"/>
        <v/>
      </c>
      <c r="AD405" s="143" t="str">
        <f t="shared" si="149"/>
        <v/>
      </c>
      <c r="AE405" s="143" t="str">
        <f t="shared" si="150"/>
        <v/>
      </c>
      <c r="AF405" s="143" t="str">
        <f t="shared" si="151"/>
        <v/>
      </c>
      <c r="AG405" s="143" t="str">
        <f t="shared" si="152"/>
        <v/>
      </c>
      <c r="AH405" s="143" t="str">
        <f>IF(AB405="","",VLOOKUP(AF405,Sheet11!E:F,2,0))</f>
        <v/>
      </c>
      <c r="AI405" s="295" t="str">
        <f>IF(AG405="拼单会员","5年",IF(AB405="","",VLOOKUP(AE405&amp;AH405,Sheet11!$J$3:$K$17,2)))</f>
        <v/>
      </c>
      <c r="AJ405" s="143" t="str">
        <f t="shared" si="153"/>
        <v/>
      </c>
      <c r="AK405" s="296" t="str">
        <f t="shared" si="154"/>
        <v/>
      </c>
      <c r="AL405" s="143" t="str">
        <f t="shared" si="155"/>
        <v/>
      </c>
      <c r="AM405" s="143" t="str">
        <f t="shared" si="156"/>
        <v/>
      </c>
      <c r="AN405" s="143" t="str">
        <f t="shared" si="157"/>
        <v/>
      </c>
      <c r="AO405" s="143" t="str">
        <f t="shared" si="158"/>
        <v/>
      </c>
      <c r="AP405" s="206" t="str">
        <f t="shared" si="159"/>
        <v/>
      </c>
      <c r="AQ405" s="206" t="str">
        <f>IF(SUMIF('7-市场业绩'!F:F,'3-收据记录表'!U405,'7-市场业绩'!I:I)&gt;0,"学习卡","老结算")</f>
        <v>老结算</v>
      </c>
      <c r="AR405" s="206" t="str">
        <f t="shared" si="160"/>
        <v/>
      </c>
      <c r="AS405" s="243" t="e">
        <f t="shared" si="161"/>
        <v>#VALUE!</v>
      </c>
      <c r="AT405" s="243" t="str">
        <f t="shared" si="162"/>
        <v/>
      </c>
      <c r="AU405" s="243" t="str">
        <f t="shared" si="163"/>
        <v/>
      </c>
      <c r="AV405" s="243" t="str">
        <f t="shared" si="164"/>
        <v>无</v>
      </c>
      <c r="AZ405" s="299">
        <v>42552</v>
      </c>
    </row>
    <row r="406" spans="1:52" ht="15" hidden="1" customHeight="1">
      <c r="A406" s="176"/>
      <c r="B406" s="176"/>
      <c r="C406" s="175"/>
      <c r="D406" s="176"/>
      <c r="E406" s="176"/>
      <c r="F406" s="184"/>
      <c r="G406" s="176"/>
      <c r="H406" s="176"/>
      <c r="I406" s="176"/>
      <c r="J406" s="176"/>
      <c r="K406" s="180"/>
      <c r="L406" s="176"/>
      <c r="M406" s="175"/>
      <c r="N406" s="175"/>
      <c r="O406" s="175"/>
      <c r="P406" s="176"/>
      <c r="Q406" s="175"/>
      <c r="R406" s="176"/>
      <c r="S406" s="176"/>
      <c r="T406" s="176"/>
      <c r="U406" s="291" t="str">
        <f t="shared" si="142"/>
        <v/>
      </c>
      <c r="V406" s="292">
        <f>IF(F406=0,0,SUMIFS('4-咨询师业绩明细表'!K:K,'4-咨询师业绩明细表'!E:E,E406,'4-咨询师业绩明细表'!C:C,B406))</f>
        <v>0</v>
      </c>
      <c r="W406" s="292" t="str">
        <f t="shared" si="143"/>
        <v/>
      </c>
      <c r="X406" s="305"/>
      <c r="Y406" s="323">
        <f t="shared" si="144"/>
        <v>0</v>
      </c>
      <c r="Z406" s="324">
        <f t="shared" si="145"/>
        <v>0</v>
      </c>
      <c r="AA406" s="293">
        <f t="shared" si="146"/>
        <v>0</v>
      </c>
      <c r="AB406" s="294" t="str">
        <f t="shared" si="147"/>
        <v/>
      </c>
      <c r="AC406" s="143" t="str">
        <f t="shared" si="148"/>
        <v/>
      </c>
      <c r="AD406" s="143" t="str">
        <f t="shared" si="149"/>
        <v/>
      </c>
      <c r="AE406" s="143" t="str">
        <f t="shared" si="150"/>
        <v/>
      </c>
      <c r="AF406" s="143" t="str">
        <f t="shared" si="151"/>
        <v/>
      </c>
      <c r="AG406" s="143" t="str">
        <f t="shared" si="152"/>
        <v/>
      </c>
      <c r="AH406" s="143" t="str">
        <f>IF(AB406="","",VLOOKUP(AF406,Sheet11!E:F,2,0))</f>
        <v/>
      </c>
      <c r="AI406" s="295" t="str">
        <f>IF(AG406="拼单会员","5年",IF(AB406="","",VLOOKUP(AE406&amp;AH406,Sheet11!$J$3:$K$17,2)))</f>
        <v/>
      </c>
      <c r="AJ406" s="143" t="str">
        <f t="shared" si="153"/>
        <v/>
      </c>
      <c r="AK406" s="296" t="str">
        <f t="shared" si="154"/>
        <v/>
      </c>
      <c r="AL406" s="143" t="str">
        <f t="shared" si="155"/>
        <v/>
      </c>
      <c r="AM406" s="143" t="str">
        <f t="shared" si="156"/>
        <v/>
      </c>
      <c r="AN406" s="143" t="str">
        <f t="shared" si="157"/>
        <v/>
      </c>
      <c r="AO406" s="143" t="str">
        <f t="shared" si="158"/>
        <v/>
      </c>
      <c r="AP406" s="206" t="str">
        <f t="shared" si="159"/>
        <v/>
      </c>
      <c r="AQ406" s="206" t="str">
        <f>IF(SUMIF('7-市场业绩'!F:F,'3-收据记录表'!U406,'7-市场业绩'!I:I)&gt;0,"学习卡","老结算")</f>
        <v>老结算</v>
      </c>
      <c r="AR406" s="206" t="str">
        <f t="shared" si="160"/>
        <v/>
      </c>
      <c r="AS406" s="243" t="e">
        <f t="shared" si="161"/>
        <v>#VALUE!</v>
      </c>
      <c r="AT406" s="243" t="str">
        <f t="shared" si="162"/>
        <v/>
      </c>
      <c r="AU406" s="243" t="str">
        <f t="shared" si="163"/>
        <v/>
      </c>
      <c r="AV406" s="243" t="str">
        <f t="shared" si="164"/>
        <v>无</v>
      </c>
      <c r="AZ406" s="299">
        <v>42552</v>
      </c>
    </row>
    <row r="407" spans="1:52" ht="15" hidden="1" customHeight="1">
      <c r="A407" s="176"/>
      <c r="B407" s="176"/>
      <c r="C407" s="175"/>
      <c r="D407" s="176"/>
      <c r="E407" s="176"/>
      <c r="F407" s="184"/>
      <c r="G407" s="176"/>
      <c r="H407" s="176"/>
      <c r="I407" s="176"/>
      <c r="J407" s="176"/>
      <c r="K407" s="180"/>
      <c r="L407" s="176"/>
      <c r="M407" s="175"/>
      <c r="N407" s="175"/>
      <c r="O407" s="175"/>
      <c r="P407" s="176"/>
      <c r="Q407" s="175"/>
      <c r="R407" s="176"/>
      <c r="S407" s="176"/>
      <c r="T407" s="176"/>
      <c r="U407" s="291" t="str">
        <f t="shared" si="142"/>
        <v/>
      </c>
      <c r="V407" s="292">
        <f>IF(F407=0,0,SUMIFS('4-咨询师业绩明细表'!K:K,'4-咨询师业绩明细表'!E:E,E407,'4-咨询师业绩明细表'!C:C,B407))</f>
        <v>0</v>
      </c>
      <c r="W407" s="292" t="str">
        <f t="shared" si="143"/>
        <v/>
      </c>
      <c r="X407" s="305"/>
      <c r="Y407" s="323">
        <f t="shared" si="144"/>
        <v>0</v>
      </c>
      <c r="Z407" s="324">
        <f t="shared" si="145"/>
        <v>0</v>
      </c>
      <c r="AA407" s="293">
        <f t="shared" si="146"/>
        <v>0</v>
      </c>
      <c r="AB407" s="294" t="str">
        <f t="shared" si="147"/>
        <v/>
      </c>
      <c r="AC407" s="143" t="str">
        <f t="shared" si="148"/>
        <v/>
      </c>
      <c r="AD407" s="143" t="str">
        <f t="shared" si="149"/>
        <v/>
      </c>
      <c r="AE407" s="143" t="str">
        <f t="shared" si="150"/>
        <v/>
      </c>
      <c r="AF407" s="143" t="str">
        <f t="shared" si="151"/>
        <v/>
      </c>
      <c r="AG407" s="143" t="str">
        <f t="shared" si="152"/>
        <v/>
      </c>
      <c r="AH407" s="143" t="str">
        <f>IF(AB407="","",VLOOKUP(AF407,Sheet11!E:F,2,0))</f>
        <v/>
      </c>
      <c r="AI407" s="295" t="str">
        <f>IF(AG407="拼单会员","5年",IF(AB407="","",VLOOKUP(AE407&amp;AH407,Sheet11!$J$3:$K$17,2)))</f>
        <v/>
      </c>
      <c r="AJ407" s="143" t="str">
        <f t="shared" si="153"/>
        <v/>
      </c>
      <c r="AK407" s="296" t="str">
        <f t="shared" si="154"/>
        <v/>
      </c>
      <c r="AL407" s="143" t="str">
        <f t="shared" si="155"/>
        <v/>
      </c>
      <c r="AM407" s="143" t="str">
        <f t="shared" si="156"/>
        <v/>
      </c>
      <c r="AN407" s="143" t="str">
        <f t="shared" si="157"/>
        <v/>
      </c>
      <c r="AO407" s="143" t="str">
        <f t="shared" si="158"/>
        <v/>
      </c>
      <c r="AP407" s="206" t="str">
        <f t="shared" si="159"/>
        <v/>
      </c>
      <c r="AQ407" s="206" t="str">
        <f>IF(SUMIF('7-市场业绩'!F:F,'3-收据记录表'!U407,'7-市场业绩'!I:I)&gt;0,"学习卡","老结算")</f>
        <v>老结算</v>
      </c>
      <c r="AR407" s="206" t="str">
        <f t="shared" si="160"/>
        <v/>
      </c>
      <c r="AS407" s="243" t="e">
        <f t="shared" si="161"/>
        <v>#VALUE!</v>
      </c>
      <c r="AT407" s="243" t="str">
        <f t="shared" si="162"/>
        <v/>
      </c>
      <c r="AU407" s="243" t="str">
        <f t="shared" si="163"/>
        <v/>
      </c>
      <c r="AV407" s="243" t="str">
        <f t="shared" si="164"/>
        <v>无</v>
      </c>
      <c r="AZ407" s="299">
        <v>42552</v>
      </c>
    </row>
    <row r="408" spans="1:52" ht="15" hidden="1" customHeight="1">
      <c r="A408" s="176"/>
      <c r="B408" s="176"/>
      <c r="C408" s="175"/>
      <c r="D408" s="176"/>
      <c r="E408" s="176"/>
      <c r="F408" s="184"/>
      <c r="G408" s="176"/>
      <c r="H408" s="176"/>
      <c r="I408" s="176"/>
      <c r="J408" s="176"/>
      <c r="K408" s="180"/>
      <c r="L408" s="176"/>
      <c r="M408" s="175"/>
      <c r="N408" s="175"/>
      <c r="O408" s="175"/>
      <c r="P408" s="176"/>
      <c r="Q408" s="175"/>
      <c r="R408" s="176"/>
      <c r="S408" s="176"/>
      <c r="T408" s="176"/>
      <c r="U408" s="291" t="str">
        <f t="shared" si="142"/>
        <v/>
      </c>
      <c r="V408" s="292">
        <f>IF(F408=0,0,SUMIFS('4-咨询师业绩明细表'!K:K,'4-咨询师业绩明细表'!E:E,E408,'4-咨询师业绩明细表'!C:C,B408))</f>
        <v>0</v>
      </c>
      <c r="W408" s="292" t="str">
        <f t="shared" si="143"/>
        <v/>
      </c>
      <c r="X408" s="305"/>
      <c r="Y408" s="323">
        <f t="shared" si="144"/>
        <v>0</v>
      </c>
      <c r="Z408" s="324">
        <f t="shared" si="145"/>
        <v>0</v>
      </c>
      <c r="AA408" s="293">
        <f t="shared" si="146"/>
        <v>0</v>
      </c>
      <c r="AB408" s="294" t="str">
        <f t="shared" si="147"/>
        <v/>
      </c>
      <c r="AC408" s="143" t="str">
        <f t="shared" si="148"/>
        <v/>
      </c>
      <c r="AD408" s="143" t="str">
        <f t="shared" si="149"/>
        <v/>
      </c>
      <c r="AE408" s="143" t="str">
        <f t="shared" si="150"/>
        <v/>
      </c>
      <c r="AF408" s="143" t="str">
        <f t="shared" si="151"/>
        <v/>
      </c>
      <c r="AG408" s="143" t="str">
        <f t="shared" si="152"/>
        <v/>
      </c>
      <c r="AH408" s="143" t="str">
        <f>IF(AB408="","",VLOOKUP(AF408,Sheet11!E:F,2,0))</f>
        <v/>
      </c>
      <c r="AI408" s="295" t="str">
        <f>IF(AG408="拼单会员","5年",IF(AB408="","",VLOOKUP(AE408&amp;AH408,Sheet11!$J$3:$K$17,2)))</f>
        <v/>
      </c>
      <c r="AJ408" s="143" t="str">
        <f t="shared" si="153"/>
        <v/>
      </c>
      <c r="AK408" s="296" t="str">
        <f t="shared" si="154"/>
        <v/>
      </c>
      <c r="AL408" s="143" t="str">
        <f t="shared" si="155"/>
        <v/>
      </c>
      <c r="AM408" s="143" t="str">
        <f t="shared" si="156"/>
        <v/>
      </c>
      <c r="AN408" s="143" t="str">
        <f t="shared" si="157"/>
        <v/>
      </c>
      <c r="AO408" s="143" t="str">
        <f t="shared" si="158"/>
        <v/>
      </c>
      <c r="AP408" s="206" t="str">
        <f t="shared" si="159"/>
        <v/>
      </c>
      <c r="AQ408" s="206" t="str">
        <f>IF(SUMIF('7-市场业绩'!F:F,'3-收据记录表'!U408,'7-市场业绩'!I:I)&gt;0,"学习卡","老结算")</f>
        <v>老结算</v>
      </c>
      <c r="AR408" s="206" t="str">
        <f t="shared" si="160"/>
        <v/>
      </c>
      <c r="AS408" s="243" t="e">
        <f t="shared" si="161"/>
        <v>#VALUE!</v>
      </c>
      <c r="AT408" s="243" t="str">
        <f t="shared" si="162"/>
        <v/>
      </c>
      <c r="AU408" s="243" t="str">
        <f t="shared" si="163"/>
        <v/>
      </c>
      <c r="AV408" s="243" t="str">
        <f t="shared" si="164"/>
        <v>无</v>
      </c>
      <c r="AZ408" s="299">
        <v>42552</v>
      </c>
    </row>
    <row r="409" spans="1:52" ht="15" hidden="1" customHeight="1">
      <c r="A409" s="176"/>
      <c r="B409" s="176"/>
      <c r="C409" s="175"/>
      <c r="D409" s="176"/>
      <c r="E409" s="176"/>
      <c r="F409" s="184"/>
      <c r="G409" s="176"/>
      <c r="H409" s="176"/>
      <c r="I409" s="176"/>
      <c r="J409" s="176"/>
      <c r="K409" s="180"/>
      <c r="L409" s="176"/>
      <c r="M409" s="175"/>
      <c r="N409" s="175"/>
      <c r="O409" s="175"/>
      <c r="P409" s="176"/>
      <c r="Q409" s="175"/>
      <c r="R409" s="176"/>
      <c r="S409" s="176"/>
      <c r="T409" s="176"/>
      <c r="U409" s="291" t="str">
        <f t="shared" si="142"/>
        <v/>
      </c>
      <c r="V409" s="292">
        <f>IF(F409=0,0,SUMIFS('4-咨询师业绩明细表'!K:K,'4-咨询师业绩明细表'!E:E,E409,'4-咨询师业绩明细表'!C:C,B409))</f>
        <v>0</v>
      </c>
      <c r="W409" s="292" t="str">
        <f t="shared" si="143"/>
        <v/>
      </c>
      <c r="X409" s="305"/>
      <c r="Y409" s="323">
        <f t="shared" si="144"/>
        <v>0</v>
      </c>
      <c r="Z409" s="324">
        <f t="shared" si="145"/>
        <v>0</v>
      </c>
      <c r="AA409" s="293">
        <f t="shared" si="146"/>
        <v>0</v>
      </c>
      <c r="AB409" s="294" t="str">
        <f t="shared" si="147"/>
        <v/>
      </c>
      <c r="AC409" s="143" t="str">
        <f t="shared" si="148"/>
        <v/>
      </c>
      <c r="AD409" s="143" t="str">
        <f t="shared" si="149"/>
        <v/>
      </c>
      <c r="AE409" s="143" t="str">
        <f t="shared" si="150"/>
        <v/>
      </c>
      <c r="AF409" s="143" t="str">
        <f t="shared" si="151"/>
        <v/>
      </c>
      <c r="AG409" s="143" t="str">
        <f t="shared" si="152"/>
        <v/>
      </c>
      <c r="AH409" s="143" t="str">
        <f>IF(AB409="","",VLOOKUP(AF409,Sheet11!E:F,2,0))</f>
        <v/>
      </c>
      <c r="AI409" s="295" t="str">
        <f>IF(AG409="拼单会员","5年",IF(AB409="","",VLOOKUP(AE409&amp;AH409,Sheet11!$J$3:$K$17,2)))</f>
        <v/>
      </c>
      <c r="AJ409" s="143" t="str">
        <f t="shared" si="153"/>
        <v/>
      </c>
      <c r="AK409" s="296" t="str">
        <f t="shared" si="154"/>
        <v/>
      </c>
      <c r="AL409" s="143" t="str">
        <f t="shared" si="155"/>
        <v/>
      </c>
      <c r="AM409" s="143" t="str">
        <f t="shared" si="156"/>
        <v/>
      </c>
      <c r="AN409" s="143" t="str">
        <f t="shared" si="157"/>
        <v/>
      </c>
      <c r="AO409" s="143" t="str">
        <f t="shared" si="158"/>
        <v/>
      </c>
      <c r="AP409" s="206" t="str">
        <f t="shared" si="159"/>
        <v/>
      </c>
      <c r="AQ409" s="206" t="str">
        <f>IF(SUMIF('7-市场业绩'!F:F,'3-收据记录表'!U409,'7-市场业绩'!I:I)&gt;0,"学习卡","老结算")</f>
        <v>老结算</v>
      </c>
      <c r="AR409" s="206" t="str">
        <f t="shared" si="160"/>
        <v/>
      </c>
      <c r="AS409" s="243" t="e">
        <f t="shared" si="161"/>
        <v>#VALUE!</v>
      </c>
      <c r="AT409" s="243" t="str">
        <f t="shared" si="162"/>
        <v/>
      </c>
      <c r="AU409" s="243" t="str">
        <f t="shared" si="163"/>
        <v/>
      </c>
      <c r="AV409" s="243" t="str">
        <f t="shared" si="164"/>
        <v>无</v>
      </c>
      <c r="AZ409" s="299">
        <v>42552</v>
      </c>
    </row>
    <row r="410" spans="1:52" ht="15" hidden="1" customHeight="1">
      <c r="A410" s="176"/>
      <c r="B410" s="176"/>
      <c r="C410" s="175"/>
      <c r="D410" s="176"/>
      <c r="E410" s="176"/>
      <c r="F410" s="184"/>
      <c r="G410" s="176"/>
      <c r="H410" s="176"/>
      <c r="I410" s="176"/>
      <c r="J410" s="176"/>
      <c r="K410" s="180"/>
      <c r="L410" s="176"/>
      <c r="M410" s="175"/>
      <c r="N410" s="175"/>
      <c r="O410" s="175"/>
      <c r="P410" s="176"/>
      <c r="Q410" s="175"/>
      <c r="R410" s="176"/>
      <c r="S410" s="176"/>
      <c r="T410" s="176"/>
      <c r="U410" s="291" t="str">
        <f t="shared" si="142"/>
        <v/>
      </c>
      <c r="V410" s="292">
        <f>IF(F410=0,0,SUMIFS('4-咨询师业绩明细表'!K:K,'4-咨询师业绩明细表'!E:E,E410,'4-咨询师业绩明细表'!C:C,B410))</f>
        <v>0</v>
      </c>
      <c r="W410" s="292" t="str">
        <f t="shared" si="143"/>
        <v/>
      </c>
      <c r="X410" s="305"/>
      <c r="Y410" s="323">
        <f t="shared" si="144"/>
        <v>0</v>
      </c>
      <c r="Z410" s="324">
        <f t="shared" si="145"/>
        <v>0</v>
      </c>
      <c r="AA410" s="293">
        <f t="shared" si="146"/>
        <v>0</v>
      </c>
      <c r="AB410" s="294" t="str">
        <f t="shared" si="147"/>
        <v/>
      </c>
      <c r="AC410" s="143" t="str">
        <f t="shared" si="148"/>
        <v/>
      </c>
      <c r="AD410" s="143" t="str">
        <f t="shared" si="149"/>
        <v/>
      </c>
      <c r="AE410" s="143" t="str">
        <f t="shared" si="150"/>
        <v/>
      </c>
      <c r="AF410" s="143" t="str">
        <f t="shared" si="151"/>
        <v/>
      </c>
      <c r="AG410" s="143" t="str">
        <f t="shared" si="152"/>
        <v/>
      </c>
      <c r="AH410" s="143" t="str">
        <f>IF(AB410="","",VLOOKUP(AF410,Sheet11!E:F,2,0))</f>
        <v/>
      </c>
      <c r="AI410" s="295" t="str">
        <f>IF(AG410="拼单会员","5年",IF(AB410="","",VLOOKUP(AE410&amp;AH410,Sheet11!$J$3:$K$17,2)))</f>
        <v/>
      </c>
      <c r="AJ410" s="143" t="str">
        <f t="shared" si="153"/>
        <v/>
      </c>
      <c r="AK410" s="296" t="str">
        <f t="shared" si="154"/>
        <v/>
      </c>
      <c r="AL410" s="143" t="str">
        <f t="shared" si="155"/>
        <v/>
      </c>
      <c r="AM410" s="143" t="str">
        <f t="shared" si="156"/>
        <v/>
      </c>
      <c r="AN410" s="143" t="str">
        <f t="shared" si="157"/>
        <v/>
      </c>
      <c r="AO410" s="143" t="str">
        <f t="shared" si="158"/>
        <v/>
      </c>
      <c r="AP410" s="206" t="str">
        <f t="shared" si="159"/>
        <v/>
      </c>
      <c r="AQ410" s="206" t="str">
        <f>IF(SUMIF('7-市场业绩'!F:F,'3-收据记录表'!U410,'7-市场业绩'!I:I)&gt;0,"学习卡","老结算")</f>
        <v>老结算</v>
      </c>
      <c r="AR410" s="206" t="str">
        <f t="shared" si="160"/>
        <v/>
      </c>
      <c r="AS410" s="243" t="e">
        <f t="shared" si="161"/>
        <v>#VALUE!</v>
      </c>
      <c r="AT410" s="243" t="str">
        <f t="shared" si="162"/>
        <v/>
      </c>
      <c r="AU410" s="243" t="str">
        <f t="shared" si="163"/>
        <v/>
      </c>
      <c r="AV410" s="243" t="str">
        <f t="shared" si="164"/>
        <v>无</v>
      </c>
      <c r="AZ410" s="299">
        <v>42552</v>
      </c>
    </row>
    <row r="411" spans="1:52" ht="15" hidden="1" customHeight="1">
      <c r="A411" s="176"/>
      <c r="B411" s="176"/>
      <c r="C411" s="175"/>
      <c r="D411" s="176"/>
      <c r="E411" s="176"/>
      <c r="F411" s="184"/>
      <c r="G411" s="176"/>
      <c r="H411" s="176"/>
      <c r="I411" s="176"/>
      <c r="J411" s="176"/>
      <c r="K411" s="180"/>
      <c r="L411" s="176"/>
      <c r="M411" s="175"/>
      <c r="N411" s="175"/>
      <c r="O411" s="175"/>
      <c r="P411" s="176"/>
      <c r="Q411" s="175"/>
      <c r="R411" s="176"/>
      <c r="S411" s="176"/>
      <c r="T411" s="176"/>
      <c r="U411" s="291" t="str">
        <f t="shared" si="142"/>
        <v/>
      </c>
      <c r="V411" s="292">
        <f>IF(F411=0,0,SUMIFS('4-咨询师业绩明细表'!K:K,'4-咨询师业绩明细表'!E:E,E411,'4-咨询师业绩明细表'!C:C,B411))</f>
        <v>0</v>
      </c>
      <c r="W411" s="292" t="str">
        <f t="shared" si="143"/>
        <v/>
      </c>
      <c r="X411" s="305"/>
      <c r="Y411" s="323">
        <f t="shared" si="144"/>
        <v>0</v>
      </c>
      <c r="Z411" s="324">
        <f t="shared" si="145"/>
        <v>0</v>
      </c>
      <c r="AA411" s="293">
        <f t="shared" si="146"/>
        <v>0</v>
      </c>
      <c r="AB411" s="294" t="str">
        <f t="shared" si="147"/>
        <v/>
      </c>
      <c r="AC411" s="143" t="str">
        <f t="shared" si="148"/>
        <v/>
      </c>
      <c r="AD411" s="143" t="str">
        <f t="shared" si="149"/>
        <v/>
      </c>
      <c r="AE411" s="143" t="str">
        <f t="shared" si="150"/>
        <v/>
      </c>
      <c r="AF411" s="143" t="str">
        <f t="shared" si="151"/>
        <v/>
      </c>
      <c r="AG411" s="143" t="str">
        <f t="shared" si="152"/>
        <v/>
      </c>
      <c r="AH411" s="143" t="str">
        <f>IF(AB411="","",VLOOKUP(AF411,Sheet11!E:F,2,0))</f>
        <v/>
      </c>
      <c r="AI411" s="295" t="str">
        <f>IF(AG411="拼单会员","5年",IF(AB411="","",VLOOKUP(AE411&amp;AH411,Sheet11!$J$3:$K$17,2)))</f>
        <v/>
      </c>
      <c r="AJ411" s="143" t="str">
        <f t="shared" si="153"/>
        <v/>
      </c>
      <c r="AK411" s="296" t="str">
        <f t="shared" si="154"/>
        <v/>
      </c>
      <c r="AL411" s="143" t="str">
        <f t="shared" si="155"/>
        <v/>
      </c>
      <c r="AM411" s="143" t="str">
        <f t="shared" si="156"/>
        <v/>
      </c>
      <c r="AN411" s="143" t="str">
        <f t="shared" si="157"/>
        <v/>
      </c>
      <c r="AO411" s="143" t="str">
        <f t="shared" si="158"/>
        <v/>
      </c>
      <c r="AP411" s="206" t="str">
        <f t="shared" si="159"/>
        <v/>
      </c>
      <c r="AQ411" s="206" t="str">
        <f>IF(SUMIF('7-市场业绩'!F:F,'3-收据记录表'!U411,'7-市场业绩'!I:I)&gt;0,"学习卡","老结算")</f>
        <v>老结算</v>
      </c>
      <c r="AR411" s="206" t="str">
        <f t="shared" si="160"/>
        <v/>
      </c>
      <c r="AS411" s="243" t="e">
        <f t="shared" si="161"/>
        <v>#VALUE!</v>
      </c>
      <c r="AT411" s="243" t="str">
        <f t="shared" si="162"/>
        <v/>
      </c>
      <c r="AU411" s="243" t="str">
        <f t="shared" si="163"/>
        <v/>
      </c>
      <c r="AV411" s="243" t="str">
        <f t="shared" si="164"/>
        <v>无</v>
      </c>
      <c r="AZ411" s="299">
        <v>42552</v>
      </c>
    </row>
    <row r="412" spans="1:52" ht="15" hidden="1" customHeight="1">
      <c r="A412" s="176"/>
      <c r="B412" s="176"/>
      <c r="C412" s="175"/>
      <c r="D412" s="176"/>
      <c r="E412" s="176"/>
      <c r="F412" s="184"/>
      <c r="G412" s="176"/>
      <c r="H412" s="176"/>
      <c r="I412" s="176"/>
      <c r="J412" s="176"/>
      <c r="K412" s="180"/>
      <c r="L412" s="176"/>
      <c r="M412" s="175"/>
      <c r="N412" s="175"/>
      <c r="O412" s="175"/>
      <c r="P412" s="176"/>
      <c r="Q412" s="175"/>
      <c r="R412" s="176"/>
      <c r="S412" s="176"/>
      <c r="T412" s="176"/>
      <c r="U412" s="291" t="str">
        <f t="shared" si="142"/>
        <v/>
      </c>
      <c r="V412" s="292">
        <f>IF(F412=0,0,SUMIFS('4-咨询师业绩明细表'!K:K,'4-咨询师业绩明细表'!E:E,E412,'4-咨询师业绩明细表'!C:C,B412))</f>
        <v>0</v>
      </c>
      <c r="W412" s="292" t="str">
        <f t="shared" si="143"/>
        <v/>
      </c>
      <c r="X412" s="305"/>
      <c r="Y412" s="323">
        <f t="shared" si="144"/>
        <v>0</v>
      </c>
      <c r="Z412" s="324">
        <f t="shared" si="145"/>
        <v>0</v>
      </c>
      <c r="AA412" s="293">
        <f t="shared" si="146"/>
        <v>0</v>
      </c>
      <c r="AB412" s="294" t="str">
        <f t="shared" si="147"/>
        <v/>
      </c>
      <c r="AC412" s="143" t="str">
        <f t="shared" si="148"/>
        <v/>
      </c>
      <c r="AD412" s="143" t="str">
        <f t="shared" si="149"/>
        <v/>
      </c>
      <c r="AE412" s="143" t="str">
        <f t="shared" si="150"/>
        <v/>
      </c>
      <c r="AF412" s="143" t="str">
        <f t="shared" si="151"/>
        <v/>
      </c>
      <c r="AG412" s="143" t="str">
        <f t="shared" si="152"/>
        <v/>
      </c>
      <c r="AH412" s="143" t="str">
        <f>IF(AB412="","",VLOOKUP(AF412,Sheet11!E:F,2,0))</f>
        <v/>
      </c>
      <c r="AI412" s="295" t="str">
        <f>IF(AG412="拼单会员","5年",IF(AB412="","",VLOOKUP(AE412&amp;AH412,Sheet11!$J$3:$K$17,2)))</f>
        <v/>
      </c>
      <c r="AJ412" s="143" t="str">
        <f t="shared" si="153"/>
        <v/>
      </c>
      <c r="AK412" s="296" t="str">
        <f t="shared" si="154"/>
        <v/>
      </c>
      <c r="AL412" s="143" t="str">
        <f t="shared" si="155"/>
        <v/>
      </c>
      <c r="AM412" s="143" t="str">
        <f t="shared" si="156"/>
        <v/>
      </c>
      <c r="AN412" s="143" t="str">
        <f t="shared" si="157"/>
        <v/>
      </c>
      <c r="AO412" s="143" t="str">
        <f t="shared" si="158"/>
        <v/>
      </c>
      <c r="AP412" s="206" t="str">
        <f t="shared" si="159"/>
        <v/>
      </c>
      <c r="AQ412" s="206" t="str">
        <f>IF(SUMIF('7-市场业绩'!F:F,'3-收据记录表'!U412,'7-市场业绩'!I:I)&gt;0,"学习卡","老结算")</f>
        <v>老结算</v>
      </c>
      <c r="AR412" s="206" t="str">
        <f t="shared" si="160"/>
        <v/>
      </c>
      <c r="AS412" s="243" t="e">
        <f t="shared" si="161"/>
        <v>#VALUE!</v>
      </c>
      <c r="AT412" s="243" t="str">
        <f t="shared" si="162"/>
        <v/>
      </c>
      <c r="AU412" s="243" t="str">
        <f t="shared" si="163"/>
        <v/>
      </c>
      <c r="AV412" s="243" t="str">
        <f t="shared" si="164"/>
        <v>无</v>
      </c>
      <c r="AZ412" s="299">
        <v>42552</v>
      </c>
    </row>
    <row r="413" spans="1:52" ht="15" hidden="1" customHeight="1">
      <c r="A413" s="176"/>
      <c r="B413" s="176"/>
      <c r="C413" s="175"/>
      <c r="D413" s="176"/>
      <c r="E413" s="176"/>
      <c r="F413" s="184"/>
      <c r="G413" s="176"/>
      <c r="H413" s="176"/>
      <c r="I413" s="176"/>
      <c r="J413" s="176"/>
      <c r="K413" s="180"/>
      <c r="L413" s="176"/>
      <c r="M413" s="175"/>
      <c r="N413" s="175"/>
      <c r="O413" s="175"/>
      <c r="P413" s="176"/>
      <c r="Q413" s="175"/>
      <c r="R413" s="176"/>
      <c r="S413" s="176"/>
      <c r="T413" s="176"/>
      <c r="U413" s="291" t="str">
        <f t="shared" si="142"/>
        <v/>
      </c>
      <c r="V413" s="292">
        <f>IF(F413=0,0,SUMIFS('4-咨询师业绩明细表'!K:K,'4-咨询师业绩明细表'!E:E,E413,'4-咨询师业绩明细表'!C:C,B413))</f>
        <v>0</v>
      </c>
      <c r="W413" s="292" t="str">
        <f t="shared" si="143"/>
        <v/>
      </c>
      <c r="X413" s="305"/>
      <c r="Y413" s="323">
        <f t="shared" si="144"/>
        <v>0</v>
      </c>
      <c r="Z413" s="324">
        <f t="shared" si="145"/>
        <v>0</v>
      </c>
      <c r="AA413" s="293">
        <f t="shared" si="146"/>
        <v>0</v>
      </c>
      <c r="AB413" s="294" t="str">
        <f t="shared" si="147"/>
        <v/>
      </c>
      <c r="AC413" s="143" t="str">
        <f t="shared" si="148"/>
        <v/>
      </c>
      <c r="AD413" s="143" t="str">
        <f t="shared" si="149"/>
        <v/>
      </c>
      <c r="AE413" s="143" t="str">
        <f t="shared" si="150"/>
        <v/>
      </c>
      <c r="AF413" s="143" t="str">
        <f t="shared" si="151"/>
        <v/>
      </c>
      <c r="AG413" s="143" t="str">
        <f t="shared" si="152"/>
        <v/>
      </c>
      <c r="AH413" s="143" t="str">
        <f>IF(AB413="","",VLOOKUP(AF413,Sheet11!E:F,2,0))</f>
        <v/>
      </c>
      <c r="AI413" s="295" t="str">
        <f>IF(AG413="拼单会员","5年",IF(AB413="","",VLOOKUP(AE413&amp;AH413,Sheet11!$J$3:$K$17,2)))</f>
        <v/>
      </c>
      <c r="AJ413" s="143" t="str">
        <f t="shared" si="153"/>
        <v/>
      </c>
      <c r="AK413" s="296" t="str">
        <f t="shared" si="154"/>
        <v/>
      </c>
      <c r="AL413" s="143" t="str">
        <f t="shared" si="155"/>
        <v/>
      </c>
      <c r="AM413" s="143" t="str">
        <f t="shared" si="156"/>
        <v/>
      </c>
      <c r="AN413" s="143" t="str">
        <f t="shared" si="157"/>
        <v/>
      </c>
      <c r="AO413" s="143" t="str">
        <f t="shared" si="158"/>
        <v/>
      </c>
      <c r="AP413" s="206" t="str">
        <f t="shared" si="159"/>
        <v/>
      </c>
      <c r="AQ413" s="206" t="str">
        <f>IF(SUMIF('7-市场业绩'!F:F,'3-收据记录表'!U413,'7-市场业绩'!I:I)&gt;0,"学习卡","老结算")</f>
        <v>老结算</v>
      </c>
      <c r="AR413" s="206" t="str">
        <f t="shared" si="160"/>
        <v/>
      </c>
      <c r="AS413" s="243" t="e">
        <f t="shared" si="161"/>
        <v>#VALUE!</v>
      </c>
      <c r="AT413" s="243" t="str">
        <f t="shared" si="162"/>
        <v/>
      </c>
      <c r="AU413" s="243" t="str">
        <f t="shared" si="163"/>
        <v/>
      </c>
      <c r="AV413" s="243" t="str">
        <f t="shared" si="164"/>
        <v>无</v>
      </c>
      <c r="AZ413" s="299">
        <v>42552</v>
      </c>
    </row>
    <row r="414" spans="1:52" ht="15" hidden="1" customHeight="1">
      <c r="A414" s="176"/>
      <c r="B414" s="176"/>
      <c r="C414" s="175"/>
      <c r="D414" s="176"/>
      <c r="E414" s="176"/>
      <c r="F414" s="184"/>
      <c r="G414" s="176"/>
      <c r="H414" s="176"/>
      <c r="I414" s="176"/>
      <c r="J414" s="176"/>
      <c r="K414" s="180"/>
      <c r="L414" s="176"/>
      <c r="M414" s="175"/>
      <c r="N414" s="175"/>
      <c r="O414" s="175"/>
      <c r="P414" s="176"/>
      <c r="Q414" s="175"/>
      <c r="R414" s="176"/>
      <c r="S414" s="176"/>
      <c r="T414" s="176"/>
      <c r="U414" s="291" t="str">
        <f t="shared" si="142"/>
        <v/>
      </c>
      <c r="V414" s="292">
        <f>IF(F414=0,0,SUMIFS('4-咨询师业绩明细表'!K:K,'4-咨询师业绩明细表'!E:E,E414,'4-咨询师业绩明细表'!C:C,B414))</f>
        <v>0</v>
      </c>
      <c r="W414" s="292" t="str">
        <f t="shared" si="143"/>
        <v/>
      </c>
      <c r="X414" s="305"/>
      <c r="Y414" s="323">
        <f t="shared" si="144"/>
        <v>0</v>
      </c>
      <c r="Z414" s="324">
        <f t="shared" si="145"/>
        <v>0</v>
      </c>
      <c r="AA414" s="293">
        <f t="shared" si="146"/>
        <v>0</v>
      </c>
      <c r="AB414" s="294" t="str">
        <f t="shared" si="147"/>
        <v/>
      </c>
      <c r="AC414" s="143" t="str">
        <f t="shared" si="148"/>
        <v/>
      </c>
      <c r="AD414" s="143" t="str">
        <f t="shared" si="149"/>
        <v/>
      </c>
      <c r="AE414" s="143" t="str">
        <f t="shared" si="150"/>
        <v/>
      </c>
      <c r="AF414" s="143" t="str">
        <f t="shared" si="151"/>
        <v/>
      </c>
      <c r="AG414" s="143" t="str">
        <f t="shared" si="152"/>
        <v/>
      </c>
      <c r="AH414" s="143" t="str">
        <f>IF(AB414="","",VLOOKUP(AF414,Sheet11!E:F,2,0))</f>
        <v/>
      </c>
      <c r="AI414" s="295" t="str">
        <f>IF(AG414="拼单会员","5年",IF(AB414="","",VLOOKUP(AE414&amp;AH414,Sheet11!$J$3:$K$17,2)))</f>
        <v/>
      </c>
      <c r="AJ414" s="143" t="str">
        <f t="shared" si="153"/>
        <v/>
      </c>
      <c r="AK414" s="296" t="str">
        <f t="shared" si="154"/>
        <v/>
      </c>
      <c r="AL414" s="143" t="str">
        <f t="shared" si="155"/>
        <v/>
      </c>
      <c r="AM414" s="143" t="str">
        <f t="shared" si="156"/>
        <v/>
      </c>
      <c r="AN414" s="143" t="str">
        <f t="shared" si="157"/>
        <v/>
      </c>
      <c r="AO414" s="143" t="str">
        <f t="shared" si="158"/>
        <v/>
      </c>
      <c r="AP414" s="206" t="str">
        <f t="shared" si="159"/>
        <v/>
      </c>
      <c r="AQ414" s="206" t="str">
        <f>IF(SUMIF('7-市场业绩'!F:F,'3-收据记录表'!U414,'7-市场业绩'!I:I)&gt;0,"学习卡","老结算")</f>
        <v>老结算</v>
      </c>
      <c r="AR414" s="206" t="str">
        <f t="shared" si="160"/>
        <v/>
      </c>
      <c r="AS414" s="243" t="e">
        <f t="shared" si="161"/>
        <v>#VALUE!</v>
      </c>
      <c r="AT414" s="243" t="str">
        <f t="shared" si="162"/>
        <v/>
      </c>
      <c r="AU414" s="243" t="str">
        <f t="shared" si="163"/>
        <v/>
      </c>
      <c r="AV414" s="243" t="str">
        <f t="shared" si="164"/>
        <v>无</v>
      </c>
      <c r="AZ414" s="299">
        <v>42552</v>
      </c>
    </row>
    <row r="415" spans="1:52" ht="15" hidden="1" customHeight="1">
      <c r="A415" s="176"/>
      <c r="B415" s="176"/>
      <c r="C415" s="175"/>
      <c r="D415" s="176"/>
      <c r="E415" s="176"/>
      <c r="F415" s="184"/>
      <c r="G415" s="176"/>
      <c r="H415" s="176"/>
      <c r="I415" s="176"/>
      <c r="J415" s="176"/>
      <c r="K415" s="180"/>
      <c r="L415" s="176"/>
      <c r="M415" s="175"/>
      <c r="N415" s="175"/>
      <c r="O415" s="175"/>
      <c r="P415" s="176"/>
      <c r="Q415" s="175"/>
      <c r="R415" s="176"/>
      <c r="S415" s="176"/>
      <c r="T415" s="176"/>
      <c r="U415" s="291" t="str">
        <f t="shared" si="142"/>
        <v/>
      </c>
      <c r="V415" s="292">
        <f>IF(F415=0,0,SUMIFS('4-咨询师业绩明细表'!K:K,'4-咨询师业绩明细表'!E:E,E415,'4-咨询师业绩明细表'!C:C,B415))</f>
        <v>0</v>
      </c>
      <c r="W415" s="292" t="str">
        <f t="shared" si="143"/>
        <v/>
      </c>
      <c r="X415" s="305"/>
      <c r="Y415" s="323">
        <f t="shared" si="144"/>
        <v>0</v>
      </c>
      <c r="Z415" s="324">
        <f t="shared" si="145"/>
        <v>0</v>
      </c>
      <c r="AA415" s="293">
        <f t="shared" si="146"/>
        <v>0</v>
      </c>
      <c r="AB415" s="294" t="str">
        <f t="shared" si="147"/>
        <v/>
      </c>
      <c r="AC415" s="143" t="str">
        <f t="shared" si="148"/>
        <v/>
      </c>
      <c r="AD415" s="143" t="str">
        <f t="shared" si="149"/>
        <v/>
      </c>
      <c r="AE415" s="143" t="str">
        <f t="shared" si="150"/>
        <v/>
      </c>
      <c r="AF415" s="143" t="str">
        <f t="shared" si="151"/>
        <v/>
      </c>
      <c r="AG415" s="143" t="str">
        <f t="shared" si="152"/>
        <v/>
      </c>
      <c r="AH415" s="143" t="str">
        <f>IF(AB415="","",VLOOKUP(AF415,Sheet11!E:F,2,0))</f>
        <v/>
      </c>
      <c r="AI415" s="295" t="str">
        <f>IF(AG415="拼单会员","5年",IF(AB415="","",VLOOKUP(AE415&amp;AH415,Sheet11!$J$3:$K$17,2)))</f>
        <v/>
      </c>
      <c r="AJ415" s="143" t="str">
        <f t="shared" si="153"/>
        <v/>
      </c>
      <c r="AK415" s="296" t="str">
        <f t="shared" si="154"/>
        <v/>
      </c>
      <c r="AL415" s="143" t="str">
        <f t="shared" si="155"/>
        <v/>
      </c>
      <c r="AM415" s="143" t="str">
        <f t="shared" si="156"/>
        <v/>
      </c>
      <c r="AN415" s="143" t="str">
        <f t="shared" si="157"/>
        <v/>
      </c>
      <c r="AO415" s="143" t="str">
        <f t="shared" si="158"/>
        <v/>
      </c>
      <c r="AP415" s="206" t="str">
        <f t="shared" si="159"/>
        <v/>
      </c>
      <c r="AQ415" s="206" t="str">
        <f>IF(SUMIF('7-市场业绩'!F:F,'3-收据记录表'!U415,'7-市场业绩'!I:I)&gt;0,"学习卡","老结算")</f>
        <v>老结算</v>
      </c>
      <c r="AR415" s="206" t="str">
        <f t="shared" si="160"/>
        <v/>
      </c>
      <c r="AS415" s="243" t="e">
        <f t="shared" si="161"/>
        <v>#VALUE!</v>
      </c>
      <c r="AT415" s="243" t="str">
        <f t="shared" si="162"/>
        <v/>
      </c>
      <c r="AU415" s="243" t="str">
        <f t="shared" si="163"/>
        <v/>
      </c>
      <c r="AV415" s="243" t="str">
        <f t="shared" si="164"/>
        <v>无</v>
      </c>
      <c r="AZ415" s="299">
        <v>42552</v>
      </c>
    </row>
    <row r="416" spans="1:52" ht="15" hidden="1" customHeight="1">
      <c r="A416" s="176"/>
      <c r="B416" s="176"/>
      <c r="C416" s="175"/>
      <c r="D416" s="176"/>
      <c r="E416" s="176"/>
      <c r="F416" s="184"/>
      <c r="G416" s="176"/>
      <c r="H416" s="176"/>
      <c r="I416" s="176"/>
      <c r="J416" s="176"/>
      <c r="K416" s="180"/>
      <c r="L416" s="176"/>
      <c r="M416" s="175"/>
      <c r="N416" s="175"/>
      <c r="O416" s="175"/>
      <c r="P416" s="176"/>
      <c r="Q416" s="175"/>
      <c r="R416" s="176"/>
      <c r="S416" s="176"/>
      <c r="T416" s="176"/>
      <c r="U416" s="291" t="str">
        <f t="shared" si="142"/>
        <v/>
      </c>
      <c r="V416" s="292">
        <f>IF(F416=0,0,SUMIFS('4-咨询师业绩明细表'!K:K,'4-咨询师业绩明细表'!E:E,E416,'4-咨询师业绩明细表'!C:C,B416))</f>
        <v>0</v>
      </c>
      <c r="W416" s="292" t="str">
        <f t="shared" si="143"/>
        <v/>
      </c>
      <c r="X416" s="305"/>
      <c r="Y416" s="323">
        <f t="shared" si="144"/>
        <v>0</v>
      </c>
      <c r="Z416" s="324">
        <f t="shared" si="145"/>
        <v>0</v>
      </c>
      <c r="AA416" s="293">
        <f t="shared" si="146"/>
        <v>0</v>
      </c>
      <c r="AB416" s="294" t="str">
        <f t="shared" si="147"/>
        <v/>
      </c>
      <c r="AC416" s="143" t="str">
        <f t="shared" si="148"/>
        <v/>
      </c>
      <c r="AD416" s="143" t="str">
        <f t="shared" si="149"/>
        <v/>
      </c>
      <c r="AE416" s="143" t="str">
        <f t="shared" si="150"/>
        <v/>
      </c>
      <c r="AF416" s="143" t="str">
        <f t="shared" si="151"/>
        <v/>
      </c>
      <c r="AG416" s="143" t="str">
        <f t="shared" si="152"/>
        <v/>
      </c>
      <c r="AH416" s="143" t="str">
        <f>IF(AB416="","",VLOOKUP(AF416,Sheet11!E:F,2,0))</f>
        <v/>
      </c>
      <c r="AI416" s="295" t="str">
        <f>IF(AG416="拼单会员","5年",IF(AB416="","",VLOOKUP(AE416&amp;AH416,Sheet11!$J$3:$K$17,2)))</f>
        <v/>
      </c>
      <c r="AJ416" s="143" t="str">
        <f t="shared" si="153"/>
        <v/>
      </c>
      <c r="AK416" s="296" t="str">
        <f t="shared" si="154"/>
        <v/>
      </c>
      <c r="AL416" s="143" t="str">
        <f t="shared" si="155"/>
        <v/>
      </c>
      <c r="AM416" s="143" t="str">
        <f t="shared" si="156"/>
        <v/>
      </c>
      <c r="AN416" s="143" t="str">
        <f t="shared" si="157"/>
        <v/>
      </c>
      <c r="AO416" s="143" t="str">
        <f t="shared" si="158"/>
        <v/>
      </c>
      <c r="AP416" s="206" t="str">
        <f t="shared" si="159"/>
        <v/>
      </c>
      <c r="AQ416" s="206" t="str">
        <f>IF(SUMIF('7-市场业绩'!F:F,'3-收据记录表'!U416,'7-市场业绩'!I:I)&gt;0,"学习卡","老结算")</f>
        <v>老结算</v>
      </c>
      <c r="AR416" s="206" t="str">
        <f t="shared" si="160"/>
        <v/>
      </c>
      <c r="AS416" s="243" t="e">
        <f t="shared" si="161"/>
        <v>#VALUE!</v>
      </c>
      <c r="AT416" s="243" t="str">
        <f t="shared" si="162"/>
        <v/>
      </c>
      <c r="AU416" s="243" t="str">
        <f t="shared" si="163"/>
        <v/>
      </c>
      <c r="AV416" s="243" t="str">
        <f t="shared" si="164"/>
        <v>无</v>
      </c>
      <c r="AZ416" s="299">
        <v>42552</v>
      </c>
    </row>
    <row r="417" spans="1:52" ht="15" hidden="1" customHeight="1">
      <c r="A417" s="176"/>
      <c r="B417" s="176"/>
      <c r="C417" s="175"/>
      <c r="D417" s="176"/>
      <c r="E417" s="176"/>
      <c r="F417" s="184"/>
      <c r="G417" s="176"/>
      <c r="H417" s="176"/>
      <c r="I417" s="176"/>
      <c r="J417" s="176"/>
      <c r="K417" s="180"/>
      <c r="L417" s="176"/>
      <c r="M417" s="175"/>
      <c r="N417" s="175"/>
      <c r="O417" s="175"/>
      <c r="P417" s="176"/>
      <c r="Q417" s="175"/>
      <c r="R417" s="176"/>
      <c r="S417" s="176"/>
      <c r="T417" s="176"/>
      <c r="U417" s="291" t="str">
        <f t="shared" si="142"/>
        <v/>
      </c>
      <c r="V417" s="292">
        <f>IF(F417=0,0,SUMIFS('4-咨询师业绩明细表'!K:K,'4-咨询师业绩明细表'!E:E,E417,'4-咨询师业绩明细表'!C:C,B417))</f>
        <v>0</v>
      </c>
      <c r="W417" s="292" t="str">
        <f t="shared" si="143"/>
        <v/>
      </c>
      <c r="X417" s="305"/>
      <c r="Y417" s="323">
        <f t="shared" si="144"/>
        <v>0</v>
      </c>
      <c r="Z417" s="324">
        <f t="shared" si="145"/>
        <v>0</v>
      </c>
      <c r="AA417" s="293">
        <f t="shared" si="146"/>
        <v>0</v>
      </c>
      <c r="AB417" s="294" t="str">
        <f t="shared" si="147"/>
        <v/>
      </c>
      <c r="AC417" s="143" t="str">
        <f t="shared" si="148"/>
        <v/>
      </c>
      <c r="AD417" s="143" t="str">
        <f t="shared" si="149"/>
        <v/>
      </c>
      <c r="AE417" s="143" t="str">
        <f t="shared" si="150"/>
        <v/>
      </c>
      <c r="AF417" s="143" t="str">
        <f t="shared" si="151"/>
        <v/>
      </c>
      <c r="AG417" s="143" t="str">
        <f t="shared" si="152"/>
        <v/>
      </c>
      <c r="AH417" s="143" t="str">
        <f>IF(AB417="","",VLOOKUP(AF417,Sheet11!E:F,2,0))</f>
        <v/>
      </c>
      <c r="AI417" s="295" t="str">
        <f>IF(AG417="拼单会员","5年",IF(AB417="","",VLOOKUP(AE417&amp;AH417,Sheet11!$J$3:$K$17,2)))</f>
        <v/>
      </c>
      <c r="AJ417" s="143" t="str">
        <f t="shared" si="153"/>
        <v/>
      </c>
      <c r="AK417" s="296" t="str">
        <f t="shared" si="154"/>
        <v/>
      </c>
      <c r="AL417" s="143" t="str">
        <f t="shared" si="155"/>
        <v/>
      </c>
      <c r="AM417" s="143" t="str">
        <f t="shared" si="156"/>
        <v/>
      </c>
      <c r="AN417" s="143" t="str">
        <f t="shared" si="157"/>
        <v/>
      </c>
      <c r="AO417" s="143" t="str">
        <f t="shared" si="158"/>
        <v/>
      </c>
      <c r="AP417" s="206" t="str">
        <f t="shared" si="159"/>
        <v/>
      </c>
      <c r="AQ417" s="206" t="str">
        <f>IF(SUMIF('7-市场业绩'!F:F,'3-收据记录表'!U417,'7-市场业绩'!I:I)&gt;0,"学习卡","老结算")</f>
        <v>老结算</v>
      </c>
      <c r="AR417" s="206" t="str">
        <f t="shared" si="160"/>
        <v/>
      </c>
      <c r="AS417" s="243" t="e">
        <f t="shared" si="161"/>
        <v>#VALUE!</v>
      </c>
      <c r="AT417" s="243" t="str">
        <f t="shared" si="162"/>
        <v/>
      </c>
      <c r="AU417" s="243" t="str">
        <f t="shared" si="163"/>
        <v/>
      </c>
      <c r="AV417" s="243" t="str">
        <f t="shared" si="164"/>
        <v>无</v>
      </c>
      <c r="AZ417" s="299">
        <v>42552</v>
      </c>
    </row>
    <row r="418" spans="1:52" ht="15" hidden="1" customHeight="1">
      <c r="A418" s="176"/>
      <c r="B418" s="176"/>
      <c r="C418" s="175"/>
      <c r="D418" s="176"/>
      <c r="E418" s="176"/>
      <c r="F418" s="184"/>
      <c r="G418" s="176"/>
      <c r="H418" s="176"/>
      <c r="I418" s="176"/>
      <c r="J418" s="176"/>
      <c r="K418" s="180"/>
      <c r="L418" s="176"/>
      <c r="M418" s="175"/>
      <c r="N418" s="175"/>
      <c r="O418" s="175"/>
      <c r="P418" s="176"/>
      <c r="Q418" s="175"/>
      <c r="R418" s="176"/>
      <c r="S418" s="176"/>
      <c r="T418" s="176"/>
      <c r="U418" s="291" t="str">
        <f t="shared" si="142"/>
        <v/>
      </c>
      <c r="V418" s="292">
        <f>IF(F418=0,0,SUMIFS('4-咨询师业绩明细表'!K:K,'4-咨询师业绩明细表'!E:E,E418,'4-咨询师业绩明细表'!C:C,B418))</f>
        <v>0</v>
      </c>
      <c r="W418" s="292" t="str">
        <f t="shared" si="143"/>
        <v/>
      </c>
      <c r="X418" s="305"/>
      <c r="Y418" s="323">
        <f t="shared" si="144"/>
        <v>0</v>
      </c>
      <c r="Z418" s="324">
        <f t="shared" si="145"/>
        <v>0</v>
      </c>
      <c r="AA418" s="293">
        <f t="shared" si="146"/>
        <v>0</v>
      </c>
      <c r="AB418" s="294" t="str">
        <f t="shared" si="147"/>
        <v/>
      </c>
      <c r="AC418" s="143" t="str">
        <f t="shared" si="148"/>
        <v/>
      </c>
      <c r="AD418" s="143" t="str">
        <f t="shared" si="149"/>
        <v/>
      </c>
      <c r="AE418" s="143" t="str">
        <f t="shared" si="150"/>
        <v/>
      </c>
      <c r="AF418" s="143" t="str">
        <f t="shared" si="151"/>
        <v/>
      </c>
      <c r="AG418" s="143" t="str">
        <f t="shared" si="152"/>
        <v/>
      </c>
      <c r="AH418" s="143" t="str">
        <f>IF(AB418="","",VLOOKUP(AF418,Sheet11!E:F,2,0))</f>
        <v/>
      </c>
      <c r="AI418" s="295" t="str">
        <f>IF(AG418="拼单会员","5年",IF(AB418="","",VLOOKUP(AE418&amp;AH418,Sheet11!$J$3:$K$17,2)))</f>
        <v/>
      </c>
      <c r="AJ418" s="143" t="str">
        <f t="shared" si="153"/>
        <v/>
      </c>
      <c r="AK418" s="296" t="str">
        <f t="shared" si="154"/>
        <v/>
      </c>
      <c r="AL418" s="143" t="str">
        <f t="shared" si="155"/>
        <v/>
      </c>
      <c r="AM418" s="143" t="str">
        <f t="shared" si="156"/>
        <v/>
      </c>
      <c r="AN418" s="143" t="str">
        <f t="shared" si="157"/>
        <v/>
      </c>
      <c r="AO418" s="143" t="str">
        <f t="shared" si="158"/>
        <v/>
      </c>
      <c r="AP418" s="206" t="str">
        <f t="shared" si="159"/>
        <v/>
      </c>
      <c r="AQ418" s="206" t="str">
        <f>IF(SUMIF('7-市场业绩'!F:F,'3-收据记录表'!U418,'7-市场业绩'!I:I)&gt;0,"学习卡","老结算")</f>
        <v>老结算</v>
      </c>
      <c r="AR418" s="206" t="str">
        <f t="shared" si="160"/>
        <v/>
      </c>
      <c r="AS418" s="243" t="e">
        <f t="shared" si="161"/>
        <v>#VALUE!</v>
      </c>
      <c r="AT418" s="243" t="str">
        <f t="shared" si="162"/>
        <v/>
      </c>
      <c r="AU418" s="243" t="str">
        <f t="shared" si="163"/>
        <v/>
      </c>
      <c r="AV418" s="243" t="str">
        <f t="shared" si="164"/>
        <v>无</v>
      </c>
      <c r="AZ418" s="299">
        <v>42552</v>
      </c>
    </row>
    <row r="419" spans="1:52" ht="15" hidden="1" customHeight="1">
      <c r="A419" s="176"/>
      <c r="B419" s="176"/>
      <c r="C419" s="175"/>
      <c r="D419" s="176"/>
      <c r="E419" s="176"/>
      <c r="F419" s="184"/>
      <c r="G419" s="176"/>
      <c r="H419" s="176"/>
      <c r="I419" s="176"/>
      <c r="J419" s="176"/>
      <c r="K419" s="180"/>
      <c r="L419" s="176"/>
      <c r="M419" s="175"/>
      <c r="N419" s="175"/>
      <c r="O419" s="175"/>
      <c r="P419" s="176"/>
      <c r="Q419" s="175"/>
      <c r="R419" s="176"/>
      <c r="S419" s="176"/>
      <c r="T419" s="176"/>
      <c r="U419" s="291" t="str">
        <f t="shared" si="142"/>
        <v/>
      </c>
      <c r="V419" s="292">
        <f>IF(F419=0,0,SUMIFS('4-咨询师业绩明细表'!K:K,'4-咨询师业绩明细表'!E:E,E419,'4-咨询师业绩明细表'!C:C,B419))</f>
        <v>0</v>
      </c>
      <c r="W419" s="292" t="str">
        <f t="shared" si="143"/>
        <v/>
      </c>
      <c r="X419" s="305"/>
      <c r="Y419" s="323">
        <f t="shared" si="144"/>
        <v>0</v>
      </c>
      <c r="Z419" s="324">
        <f t="shared" si="145"/>
        <v>0</v>
      </c>
      <c r="AA419" s="293">
        <f t="shared" si="146"/>
        <v>0</v>
      </c>
      <c r="AB419" s="294" t="str">
        <f t="shared" si="147"/>
        <v/>
      </c>
      <c r="AC419" s="143" t="str">
        <f t="shared" si="148"/>
        <v/>
      </c>
      <c r="AD419" s="143" t="str">
        <f t="shared" si="149"/>
        <v/>
      </c>
      <c r="AE419" s="143" t="str">
        <f t="shared" si="150"/>
        <v/>
      </c>
      <c r="AF419" s="143" t="str">
        <f t="shared" si="151"/>
        <v/>
      </c>
      <c r="AG419" s="143" t="str">
        <f t="shared" si="152"/>
        <v/>
      </c>
      <c r="AH419" s="143" t="str">
        <f>IF(AB419="","",VLOOKUP(AF419,Sheet11!E:F,2,0))</f>
        <v/>
      </c>
      <c r="AI419" s="295" t="str">
        <f>IF(AG419="拼单会员","5年",IF(AB419="","",VLOOKUP(AE419&amp;AH419,Sheet11!$J$3:$K$17,2)))</f>
        <v/>
      </c>
      <c r="AJ419" s="143" t="str">
        <f t="shared" si="153"/>
        <v/>
      </c>
      <c r="AK419" s="296" t="str">
        <f t="shared" si="154"/>
        <v/>
      </c>
      <c r="AL419" s="143" t="str">
        <f t="shared" si="155"/>
        <v/>
      </c>
      <c r="AM419" s="143" t="str">
        <f t="shared" si="156"/>
        <v/>
      </c>
      <c r="AN419" s="143" t="str">
        <f t="shared" si="157"/>
        <v/>
      </c>
      <c r="AO419" s="143" t="str">
        <f t="shared" si="158"/>
        <v/>
      </c>
      <c r="AP419" s="206" t="str">
        <f t="shared" si="159"/>
        <v/>
      </c>
      <c r="AQ419" s="206" t="str">
        <f>IF(SUMIF('7-市场业绩'!F:F,'3-收据记录表'!U419,'7-市场业绩'!I:I)&gt;0,"学习卡","老结算")</f>
        <v>老结算</v>
      </c>
      <c r="AR419" s="206" t="str">
        <f t="shared" si="160"/>
        <v/>
      </c>
      <c r="AS419" s="243" t="e">
        <f t="shared" si="161"/>
        <v>#VALUE!</v>
      </c>
      <c r="AT419" s="243" t="str">
        <f t="shared" si="162"/>
        <v/>
      </c>
      <c r="AU419" s="243" t="str">
        <f t="shared" si="163"/>
        <v/>
      </c>
      <c r="AV419" s="243" t="str">
        <f t="shared" si="164"/>
        <v>无</v>
      </c>
      <c r="AZ419" s="299">
        <v>42552</v>
      </c>
    </row>
    <row r="420" spans="1:52" ht="15" hidden="1" customHeight="1">
      <c r="A420" s="176"/>
      <c r="B420" s="176"/>
      <c r="C420" s="175"/>
      <c r="D420" s="176"/>
      <c r="E420" s="176"/>
      <c r="F420" s="184"/>
      <c r="G420" s="176"/>
      <c r="H420" s="176"/>
      <c r="I420" s="176"/>
      <c r="J420" s="176"/>
      <c r="K420" s="180"/>
      <c r="L420" s="176"/>
      <c r="M420" s="175"/>
      <c r="N420" s="175"/>
      <c r="O420" s="175"/>
      <c r="P420" s="176"/>
      <c r="Q420" s="175"/>
      <c r="R420" s="176"/>
      <c r="S420" s="176"/>
      <c r="T420" s="176"/>
      <c r="U420" s="291" t="str">
        <f t="shared" si="142"/>
        <v/>
      </c>
      <c r="V420" s="292">
        <f>IF(F420=0,0,SUMIFS('4-咨询师业绩明细表'!K:K,'4-咨询师业绩明细表'!E:E,E420,'4-咨询师业绩明细表'!C:C,B420))</f>
        <v>0</v>
      </c>
      <c r="W420" s="292" t="str">
        <f t="shared" si="143"/>
        <v/>
      </c>
      <c r="X420" s="305"/>
      <c r="Y420" s="323">
        <f t="shared" si="144"/>
        <v>0</v>
      </c>
      <c r="Z420" s="324">
        <f t="shared" si="145"/>
        <v>0</v>
      </c>
      <c r="AA420" s="293">
        <f t="shared" si="146"/>
        <v>0</v>
      </c>
      <c r="AB420" s="294" t="str">
        <f t="shared" si="147"/>
        <v/>
      </c>
      <c r="AC420" s="143" t="str">
        <f t="shared" si="148"/>
        <v/>
      </c>
      <c r="AD420" s="143" t="str">
        <f t="shared" si="149"/>
        <v/>
      </c>
      <c r="AE420" s="143" t="str">
        <f t="shared" si="150"/>
        <v/>
      </c>
      <c r="AF420" s="143" t="str">
        <f t="shared" si="151"/>
        <v/>
      </c>
      <c r="AG420" s="143" t="str">
        <f t="shared" si="152"/>
        <v/>
      </c>
      <c r="AH420" s="143" t="str">
        <f>IF(AB420="","",VLOOKUP(AF420,Sheet11!E:F,2,0))</f>
        <v/>
      </c>
      <c r="AI420" s="295" t="str">
        <f>IF(AG420="拼单会员","5年",IF(AB420="","",VLOOKUP(AE420&amp;AH420,Sheet11!$J$3:$K$17,2)))</f>
        <v/>
      </c>
      <c r="AJ420" s="143" t="str">
        <f t="shared" si="153"/>
        <v/>
      </c>
      <c r="AK420" s="296" t="str">
        <f t="shared" si="154"/>
        <v/>
      </c>
      <c r="AL420" s="143" t="str">
        <f t="shared" si="155"/>
        <v/>
      </c>
      <c r="AM420" s="143" t="str">
        <f t="shared" si="156"/>
        <v/>
      </c>
      <c r="AN420" s="143" t="str">
        <f t="shared" si="157"/>
        <v/>
      </c>
      <c r="AO420" s="143" t="str">
        <f t="shared" si="158"/>
        <v/>
      </c>
      <c r="AP420" s="206" t="str">
        <f t="shared" si="159"/>
        <v/>
      </c>
      <c r="AQ420" s="206" t="str">
        <f>IF(SUMIF('7-市场业绩'!F:F,'3-收据记录表'!U420,'7-市场业绩'!I:I)&gt;0,"学习卡","老结算")</f>
        <v>老结算</v>
      </c>
      <c r="AR420" s="206" t="str">
        <f t="shared" si="160"/>
        <v/>
      </c>
      <c r="AS420" s="243" t="e">
        <f t="shared" si="161"/>
        <v>#VALUE!</v>
      </c>
      <c r="AT420" s="243" t="str">
        <f t="shared" si="162"/>
        <v/>
      </c>
      <c r="AU420" s="243" t="str">
        <f t="shared" si="163"/>
        <v/>
      </c>
      <c r="AV420" s="243" t="str">
        <f t="shared" si="164"/>
        <v>无</v>
      </c>
      <c r="AZ420" s="299">
        <v>42552</v>
      </c>
    </row>
    <row r="421" spans="1:52" ht="15" hidden="1" customHeight="1">
      <c r="A421" s="176"/>
      <c r="B421" s="176"/>
      <c r="C421" s="175"/>
      <c r="D421" s="176"/>
      <c r="E421" s="176"/>
      <c r="F421" s="184"/>
      <c r="G421" s="176"/>
      <c r="H421" s="176"/>
      <c r="I421" s="176"/>
      <c r="J421" s="176"/>
      <c r="K421" s="180"/>
      <c r="L421" s="176"/>
      <c r="M421" s="175"/>
      <c r="N421" s="175"/>
      <c r="O421" s="175"/>
      <c r="P421" s="176"/>
      <c r="Q421" s="175"/>
      <c r="R421" s="176"/>
      <c r="S421" s="176"/>
      <c r="T421" s="176"/>
      <c r="U421" s="291" t="str">
        <f t="shared" si="142"/>
        <v/>
      </c>
      <c r="V421" s="292">
        <f>IF(F421=0,0,SUMIFS('4-咨询师业绩明细表'!K:K,'4-咨询师业绩明细表'!E:E,E421,'4-咨询师业绩明细表'!C:C,B421))</f>
        <v>0</v>
      </c>
      <c r="W421" s="292" t="str">
        <f t="shared" si="143"/>
        <v/>
      </c>
      <c r="X421" s="305"/>
      <c r="Y421" s="323">
        <f t="shared" si="144"/>
        <v>0</v>
      </c>
      <c r="Z421" s="324">
        <f t="shared" si="145"/>
        <v>0</v>
      </c>
      <c r="AA421" s="293">
        <f t="shared" si="146"/>
        <v>0</v>
      </c>
      <c r="AB421" s="294" t="str">
        <f t="shared" si="147"/>
        <v/>
      </c>
      <c r="AC421" s="143" t="str">
        <f t="shared" si="148"/>
        <v/>
      </c>
      <c r="AD421" s="143" t="str">
        <f t="shared" si="149"/>
        <v/>
      </c>
      <c r="AE421" s="143" t="str">
        <f t="shared" si="150"/>
        <v/>
      </c>
      <c r="AF421" s="143" t="str">
        <f t="shared" si="151"/>
        <v/>
      </c>
      <c r="AG421" s="143" t="str">
        <f t="shared" si="152"/>
        <v/>
      </c>
      <c r="AH421" s="143" t="str">
        <f>IF(AB421="","",VLOOKUP(AF421,Sheet11!E:F,2,0))</f>
        <v/>
      </c>
      <c r="AI421" s="295" t="str">
        <f>IF(AG421="拼单会员","5年",IF(AB421="","",VLOOKUP(AE421&amp;AH421,Sheet11!$J$3:$K$17,2)))</f>
        <v/>
      </c>
      <c r="AJ421" s="143" t="str">
        <f t="shared" si="153"/>
        <v/>
      </c>
      <c r="AK421" s="296" t="str">
        <f t="shared" si="154"/>
        <v/>
      </c>
      <c r="AL421" s="143" t="str">
        <f t="shared" si="155"/>
        <v/>
      </c>
      <c r="AM421" s="143" t="str">
        <f t="shared" si="156"/>
        <v/>
      </c>
      <c r="AN421" s="143" t="str">
        <f t="shared" si="157"/>
        <v/>
      </c>
      <c r="AO421" s="143" t="str">
        <f t="shared" si="158"/>
        <v/>
      </c>
      <c r="AP421" s="206" t="str">
        <f t="shared" si="159"/>
        <v/>
      </c>
      <c r="AQ421" s="206" t="str">
        <f>IF(SUMIF('7-市场业绩'!F:F,'3-收据记录表'!U421,'7-市场业绩'!I:I)&gt;0,"学习卡","老结算")</f>
        <v>老结算</v>
      </c>
      <c r="AR421" s="206" t="str">
        <f t="shared" si="160"/>
        <v/>
      </c>
      <c r="AS421" s="243" t="e">
        <f t="shared" si="161"/>
        <v>#VALUE!</v>
      </c>
      <c r="AT421" s="243" t="str">
        <f t="shared" si="162"/>
        <v/>
      </c>
      <c r="AU421" s="243" t="str">
        <f t="shared" si="163"/>
        <v/>
      </c>
      <c r="AV421" s="243" t="str">
        <f t="shared" si="164"/>
        <v>无</v>
      </c>
      <c r="AZ421" s="299">
        <v>42552</v>
      </c>
    </row>
    <row r="422" spans="1:52" ht="15" hidden="1" customHeight="1">
      <c r="A422" s="176"/>
      <c r="B422" s="176"/>
      <c r="C422" s="175"/>
      <c r="D422" s="176"/>
      <c r="E422" s="176"/>
      <c r="F422" s="184"/>
      <c r="G422" s="176"/>
      <c r="H422" s="176"/>
      <c r="I422" s="176"/>
      <c r="J422" s="176"/>
      <c r="K422" s="180"/>
      <c r="L422" s="176"/>
      <c r="M422" s="175"/>
      <c r="N422" s="175"/>
      <c r="O422" s="175"/>
      <c r="P422" s="176"/>
      <c r="Q422" s="175"/>
      <c r="R422" s="176"/>
      <c r="S422" s="176"/>
      <c r="T422" s="176"/>
      <c r="U422" s="291" t="str">
        <f t="shared" si="142"/>
        <v/>
      </c>
      <c r="V422" s="292">
        <f>IF(F422=0,0,SUMIFS('4-咨询师业绩明细表'!K:K,'4-咨询师业绩明细表'!E:E,E422,'4-咨询师业绩明细表'!C:C,B422))</f>
        <v>0</v>
      </c>
      <c r="W422" s="292" t="str">
        <f t="shared" si="143"/>
        <v/>
      </c>
      <c r="X422" s="305"/>
      <c r="Y422" s="323">
        <f t="shared" si="144"/>
        <v>0</v>
      </c>
      <c r="Z422" s="324">
        <f t="shared" si="145"/>
        <v>0</v>
      </c>
      <c r="AA422" s="293">
        <f t="shared" si="146"/>
        <v>0</v>
      </c>
      <c r="AB422" s="294" t="str">
        <f t="shared" si="147"/>
        <v/>
      </c>
      <c r="AC422" s="143" t="str">
        <f t="shared" si="148"/>
        <v/>
      </c>
      <c r="AD422" s="143" t="str">
        <f t="shared" si="149"/>
        <v/>
      </c>
      <c r="AE422" s="143" t="str">
        <f t="shared" si="150"/>
        <v/>
      </c>
      <c r="AF422" s="143" t="str">
        <f t="shared" si="151"/>
        <v/>
      </c>
      <c r="AG422" s="143" t="str">
        <f t="shared" si="152"/>
        <v/>
      </c>
      <c r="AH422" s="143" t="str">
        <f>IF(AB422="","",VLOOKUP(AF422,Sheet11!E:F,2,0))</f>
        <v/>
      </c>
      <c r="AI422" s="295" t="str">
        <f>IF(AG422="拼单会员","5年",IF(AB422="","",VLOOKUP(AE422&amp;AH422,Sheet11!$J$3:$K$17,2)))</f>
        <v/>
      </c>
      <c r="AJ422" s="143" t="str">
        <f t="shared" si="153"/>
        <v/>
      </c>
      <c r="AK422" s="296" t="str">
        <f t="shared" si="154"/>
        <v/>
      </c>
      <c r="AL422" s="143" t="str">
        <f t="shared" si="155"/>
        <v/>
      </c>
      <c r="AM422" s="143" t="str">
        <f t="shared" si="156"/>
        <v/>
      </c>
      <c r="AN422" s="143" t="str">
        <f t="shared" si="157"/>
        <v/>
      </c>
      <c r="AO422" s="143" t="str">
        <f t="shared" si="158"/>
        <v/>
      </c>
      <c r="AP422" s="206" t="str">
        <f t="shared" si="159"/>
        <v/>
      </c>
      <c r="AQ422" s="206" t="str">
        <f>IF(SUMIF('7-市场业绩'!F:F,'3-收据记录表'!U422,'7-市场业绩'!I:I)&gt;0,"学习卡","老结算")</f>
        <v>老结算</v>
      </c>
      <c r="AR422" s="206" t="str">
        <f t="shared" si="160"/>
        <v/>
      </c>
      <c r="AS422" s="243" t="e">
        <f t="shared" si="161"/>
        <v>#VALUE!</v>
      </c>
      <c r="AT422" s="243" t="str">
        <f t="shared" si="162"/>
        <v/>
      </c>
      <c r="AU422" s="243" t="str">
        <f t="shared" si="163"/>
        <v/>
      </c>
      <c r="AV422" s="243" t="str">
        <f t="shared" si="164"/>
        <v>无</v>
      </c>
      <c r="AZ422" s="299">
        <v>42552</v>
      </c>
    </row>
    <row r="423" spans="1:52" ht="15" hidden="1" customHeight="1">
      <c r="A423" s="176"/>
      <c r="B423" s="176"/>
      <c r="C423" s="175"/>
      <c r="D423" s="176"/>
      <c r="E423" s="176"/>
      <c r="F423" s="184"/>
      <c r="G423" s="176"/>
      <c r="H423" s="176"/>
      <c r="I423" s="176"/>
      <c r="J423" s="176"/>
      <c r="K423" s="180"/>
      <c r="L423" s="176"/>
      <c r="M423" s="175"/>
      <c r="N423" s="175"/>
      <c r="O423" s="175"/>
      <c r="P423" s="176"/>
      <c r="Q423" s="175"/>
      <c r="R423" s="176"/>
      <c r="S423" s="176"/>
      <c r="T423" s="176"/>
      <c r="U423" s="291" t="str">
        <f t="shared" si="142"/>
        <v/>
      </c>
      <c r="V423" s="292">
        <f>IF(F423=0,0,SUMIFS('4-咨询师业绩明细表'!K:K,'4-咨询师业绩明细表'!E:E,E423,'4-咨询师业绩明细表'!C:C,B423))</f>
        <v>0</v>
      </c>
      <c r="W423" s="292" t="str">
        <f t="shared" si="143"/>
        <v/>
      </c>
      <c r="X423" s="305"/>
      <c r="Y423" s="323">
        <f t="shared" si="144"/>
        <v>0</v>
      </c>
      <c r="Z423" s="324">
        <f t="shared" si="145"/>
        <v>0</v>
      </c>
      <c r="AA423" s="293">
        <f t="shared" si="146"/>
        <v>0</v>
      </c>
      <c r="AB423" s="294" t="str">
        <f t="shared" si="147"/>
        <v/>
      </c>
      <c r="AC423" s="143" t="str">
        <f t="shared" si="148"/>
        <v/>
      </c>
      <c r="AD423" s="143" t="str">
        <f t="shared" si="149"/>
        <v/>
      </c>
      <c r="AE423" s="143" t="str">
        <f t="shared" si="150"/>
        <v/>
      </c>
      <c r="AF423" s="143" t="str">
        <f t="shared" si="151"/>
        <v/>
      </c>
      <c r="AG423" s="143" t="str">
        <f t="shared" si="152"/>
        <v/>
      </c>
      <c r="AH423" s="143" t="str">
        <f>IF(AB423="","",VLOOKUP(AF423,Sheet11!E:F,2,0))</f>
        <v/>
      </c>
      <c r="AI423" s="295" t="str">
        <f>IF(AG423="拼单会员","5年",IF(AB423="","",VLOOKUP(AE423&amp;AH423,Sheet11!$J$3:$K$17,2)))</f>
        <v/>
      </c>
      <c r="AJ423" s="143" t="str">
        <f t="shared" si="153"/>
        <v/>
      </c>
      <c r="AK423" s="296" t="str">
        <f t="shared" si="154"/>
        <v/>
      </c>
      <c r="AL423" s="143" t="str">
        <f t="shared" si="155"/>
        <v/>
      </c>
      <c r="AM423" s="143" t="str">
        <f t="shared" si="156"/>
        <v/>
      </c>
      <c r="AN423" s="143" t="str">
        <f t="shared" si="157"/>
        <v/>
      </c>
      <c r="AO423" s="143" t="str">
        <f t="shared" si="158"/>
        <v/>
      </c>
      <c r="AP423" s="206" t="str">
        <f t="shared" si="159"/>
        <v/>
      </c>
      <c r="AQ423" s="206" t="str">
        <f>IF(SUMIF('7-市场业绩'!F:F,'3-收据记录表'!U423,'7-市场业绩'!I:I)&gt;0,"学习卡","老结算")</f>
        <v>老结算</v>
      </c>
      <c r="AR423" s="206" t="str">
        <f t="shared" si="160"/>
        <v/>
      </c>
      <c r="AS423" s="243" t="e">
        <f t="shared" si="161"/>
        <v>#VALUE!</v>
      </c>
      <c r="AT423" s="243" t="str">
        <f t="shared" si="162"/>
        <v/>
      </c>
      <c r="AU423" s="243" t="str">
        <f t="shared" si="163"/>
        <v/>
      </c>
      <c r="AV423" s="243" t="str">
        <f t="shared" si="164"/>
        <v>无</v>
      </c>
      <c r="AZ423" s="299">
        <v>42552</v>
      </c>
    </row>
    <row r="424" spans="1:52" ht="15" hidden="1" customHeight="1">
      <c r="A424" s="176"/>
      <c r="B424" s="176"/>
      <c r="C424" s="175"/>
      <c r="D424" s="176"/>
      <c r="E424" s="176"/>
      <c r="F424" s="184"/>
      <c r="G424" s="176"/>
      <c r="H424" s="176"/>
      <c r="I424" s="176"/>
      <c r="J424" s="176"/>
      <c r="K424" s="180"/>
      <c r="L424" s="176"/>
      <c r="M424" s="175"/>
      <c r="N424" s="175"/>
      <c r="O424" s="175"/>
      <c r="P424" s="176"/>
      <c r="Q424" s="175"/>
      <c r="R424" s="176"/>
      <c r="S424" s="176"/>
      <c r="T424" s="176"/>
      <c r="U424" s="291" t="str">
        <f t="shared" si="142"/>
        <v/>
      </c>
      <c r="V424" s="292">
        <f>IF(F424=0,0,SUMIFS('4-咨询师业绩明细表'!K:K,'4-咨询师业绩明细表'!E:E,E424,'4-咨询师业绩明细表'!C:C,B424))</f>
        <v>0</v>
      </c>
      <c r="W424" s="292" t="str">
        <f t="shared" si="143"/>
        <v/>
      </c>
      <c r="X424" s="305"/>
      <c r="Y424" s="323">
        <f t="shared" si="144"/>
        <v>0</v>
      </c>
      <c r="Z424" s="324">
        <f t="shared" si="145"/>
        <v>0</v>
      </c>
      <c r="AA424" s="293">
        <f t="shared" si="146"/>
        <v>0</v>
      </c>
      <c r="AB424" s="294" t="str">
        <f t="shared" si="147"/>
        <v/>
      </c>
      <c r="AC424" s="143" t="str">
        <f t="shared" si="148"/>
        <v/>
      </c>
      <c r="AD424" s="143" t="str">
        <f t="shared" si="149"/>
        <v/>
      </c>
      <c r="AE424" s="143" t="str">
        <f t="shared" si="150"/>
        <v/>
      </c>
      <c r="AF424" s="143" t="str">
        <f t="shared" si="151"/>
        <v/>
      </c>
      <c r="AG424" s="143" t="str">
        <f t="shared" si="152"/>
        <v/>
      </c>
      <c r="AH424" s="143" t="str">
        <f>IF(AB424="","",VLOOKUP(AF424,Sheet11!E:F,2,0))</f>
        <v/>
      </c>
      <c r="AI424" s="295" t="str">
        <f>IF(AG424="拼单会员","5年",IF(AB424="","",VLOOKUP(AE424&amp;AH424,Sheet11!$J$3:$K$17,2)))</f>
        <v/>
      </c>
      <c r="AJ424" s="143" t="str">
        <f t="shared" si="153"/>
        <v/>
      </c>
      <c r="AK424" s="296" t="str">
        <f t="shared" si="154"/>
        <v/>
      </c>
      <c r="AL424" s="143" t="str">
        <f t="shared" si="155"/>
        <v/>
      </c>
      <c r="AM424" s="143" t="str">
        <f t="shared" si="156"/>
        <v/>
      </c>
      <c r="AN424" s="143" t="str">
        <f t="shared" si="157"/>
        <v/>
      </c>
      <c r="AO424" s="143" t="str">
        <f t="shared" si="158"/>
        <v/>
      </c>
      <c r="AP424" s="206" t="str">
        <f t="shared" si="159"/>
        <v/>
      </c>
      <c r="AQ424" s="206" t="str">
        <f>IF(SUMIF('7-市场业绩'!F:F,'3-收据记录表'!U424,'7-市场业绩'!I:I)&gt;0,"学习卡","老结算")</f>
        <v>老结算</v>
      </c>
      <c r="AR424" s="206" t="str">
        <f t="shared" si="160"/>
        <v/>
      </c>
      <c r="AS424" s="243" t="e">
        <f t="shared" si="161"/>
        <v>#VALUE!</v>
      </c>
      <c r="AT424" s="243" t="str">
        <f t="shared" si="162"/>
        <v/>
      </c>
      <c r="AU424" s="243" t="str">
        <f t="shared" si="163"/>
        <v/>
      </c>
      <c r="AV424" s="243" t="str">
        <f t="shared" si="164"/>
        <v>无</v>
      </c>
      <c r="AZ424" s="299">
        <v>42552</v>
      </c>
    </row>
    <row r="425" spans="1:52" ht="15" hidden="1" customHeight="1">
      <c r="A425" s="176"/>
      <c r="B425" s="176"/>
      <c r="C425" s="175"/>
      <c r="D425" s="176"/>
      <c r="E425" s="176"/>
      <c r="F425" s="184"/>
      <c r="G425" s="176"/>
      <c r="H425" s="176"/>
      <c r="I425" s="176"/>
      <c r="J425" s="176"/>
      <c r="K425" s="180"/>
      <c r="L425" s="176"/>
      <c r="M425" s="175"/>
      <c r="N425" s="175"/>
      <c r="O425" s="175"/>
      <c r="P425" s="176"/>
      <c r="Q425" s="175"/>
      <c r="R425" s="176"/>
      <c r="S425" s="176"/>
      <c r="T425" s="176"/>
      <c r="U425" s="291" t="str">
        <f t="shared" si="142"/>
        <v/>
      </c>
      <c r="V425" s="292">
        <f>IF(F425=0,0,SUMIFS('4-咨询师业绩明细表'!K:K,'4-咨询师业绩明细表'!E:E,E425,'4-咨询师业绩明细表'!C:C,B425))</f>
        <v>0</v>
      </c>
      <c r="W425" s="292" t="str">
        <f t="shared" si="143"/>
        <v/>
      </c>
      <c r="X425" s="305"/>
      <c r="Y425" s="323">
        <f t="shared" si="144"/>
        <v>0</v>
      </c>
      <c r="Z425" s="324">
        <f t="shared" si="145"/>
        <v>0</v>
      </c>
      <c r="AA425" s="293">
        <f t="shared" si="146"/>
        <v>0</v>
      </c>
      <c r="AB425" s="294" t="str">
        <f t="shared" si="147"/>
        <v/>
      </c>
      <c r="AC425" s="143" t="str">
        <f t="shared" si="148"/>
        <v/>
      </c>
      <c r="AD425" s="143" t="str">
        <f t="shared" si="149"/>
        <v/>
      </c>
      <c r="AE425" s="143" t="str">
        <f t="shared" si="150"/>
        <v/>
      </c>
      <c r="AF425" s="143" t="str">
        <f t="shared" si="151"/>
        <v/>
      </c>
      <c r="AG425" s="143" t="str">
        <f t="shared" si="152"/>
        <v/>
      </c>
      <c r="AH425" s="143" t="str">
        <f>IF(AB425="","",VLOOKUP(AF425,Sheet11!E:F,2,0))</f>
        <v/>
      </c>
      <c r="AI425" s="295" t="str">
        <f>IF(AG425="拼单会员","5年",IF(AB425="","",VLOOKUP(AE425&amp;AH425,Sheet11!$J$3:$K$17,2)))</f>
        <v/>
      </c>
      <c r="AJ425" s="143" t="str">
        <f t="shared" si="153"/>
        <v/>
      </c>
      <c r="AK425" s="296" t="str">
        <f t="shared" si="154"/>
        <v/>
      </c>
      <c r="AL425" s="143" t="str">
        <f t="shared" si="155"/>
        <v/>
      </c>
      <c r="AM425" s="143" t="str">
        <f t="shared" si="156"/>
        <v/>
      </c>
      <c r="AN425" s="143" t="str">
        <f t="shared" si="157"/>
        <v/>
      </c>
      <c r="AO425" s="143" t="str">
        <f t="shared" si="158"/>
        <v/>
      </c>
      <c r="AP425" s="206" t="str">
        <f t="shared" si="159"/>
        <v/>
      </c>
      <c r="AQ425" s="206" t="str">
        <f>IF(SUMIF('7-市场业绩'!F:F,'3-收据记录表'!U425,'7-市场业绩'!I:I)&gt;0,"学习卡","老结算")</f>
        <v>老结算</v>
      </c>
      <c r="AR425" s="206" t="str">
        <f t="shared" si="160"/>
        <v/>
      </c>
      <c r="AS425" s="243" t="e">
        <f t="shared" si="161"/>
        <v>#VALUE!</v>
      </c>
      <c r="AT425" s="243" t="str">
        <f t="shared" si="162"/>
        <v/>
      </c>
      <c r="AU425" s="243" t="str">
        <f t="shared" si="163"/>
        <v/>
      </c>
      <c r="AV425" s="243" t="str">
        <f t="shared" si="164"/>
        <v>无</v>
      </c>
      <c r="AZ425" s="299">
        <v>42552</v>
      </c>
    </row>
    <row r="426" spans="1:52" ht="15" hidden="1" customHeight="1">
      <c r="A426" s="176"/>
      <c r="B426" s="176"/>
      <c r="C426" s="175"/>
      <c r="D426" s="176"/>
      <c r="E426" s="176"/>
      <c r="F426" s="184"/>
      <c r="G426" s="176"/>
      <c r="H426" s="176"/>
      <c r="I426" s="176"/>
      <c r="J426" s="176"/>
      <c r="K426" s="180"/>
      <c r="L426" s="176"/>
      <c r="M426" s="175"/>
      <c r="N426" s="175"/>
      <c r="O426" s="175"/>
      <c r="P426" s="176"/>
      <c r="Q426" s="175"/>
      <c r="R426" s="176"/>
      <c r="S426" s="176"/>
      <c r="T426" s="176"/>
      <c r="U426" s="291" t="str">
        <f t="shared" si="142"/>
        <v/>
      </c>
      <c r="V426" s="292">
        <f>IF(F426=0,0,SUMIFS('4-咨询师业绩明细表'!K:K,'4-咨询师业绩明细表'!E:E,E426,'4-咨询师业绩明细表'!C:C,B426))</f>
        <v>0</v>
      </c>
      <c r="W426" s="292" t="str">
        <f t="shared" si="143"/>
        <v/>
      </c>
      <c r="X426" s="305"/>
      <c r="Y426" s="323">
        <f t="shared" si="144"/>
        <v>0</v>
      </c>
      <c r="Z426" s="324">
        <f t="shared" si="145"/>
        <v>0</v>
      </c>
      <c r="AA426" s="293">
        <f t="shared" si="146"/>
        <v>0</v>
      </c>
      <c r="AB426" s="294" t="str">
        <f t="shared" si="147"/>
        <v/>
      </c>
      <c r="AC426" s="143" t="str">
        <f t="shared" si="148"/>
        <v/>
      </c>
      <c r="AD426" s="143" t="str">
        <f t="shared" si="149"/>
        <v/>
      </c>
      <c r="AE426" s="143" t="str">
        <f t="shared" si="150"/>
        <v/>
      </c>
      <c r="AF426" s="143" t="str">
        <f t="shared" si="151"/>
        <v/>
      </c>
      <c r="AG426" s="143" t="str">
        <f t="shared" si="152"/>
        <v/>
      </c>
      <c r="AH426" s="143" t="str">
        <f>IF(AB426="","",VLOOKUP(AF426,Sheet11!E:F,2,0))</f>
        <v/>
      </c>
      <c r="AI426" s="295" t="str">
        <f>IF(AG426="拼单会员","5年",IF(AB426="","",VLOOKUP(AE426&amp;AH426,Sheet11!$J$3:$K$17,2)))</f>
        <v/>
      </c>
      <c r="AJ426" s="143" t="str">
        <f t="shared" si="153"/>
        <v/>
      </c>
      <c r="AK426" s="296" t="str">
        <f t="shared" si="154"/>
        <v/>
      </c>
      <c r="AL426" s="143" t="str">
        <f t="shared" si="155"/>
        <v/>
      </c>
      <c r="AM426" s="143" t="str">
        <f t="shared" si="156"/>
        <v/>
      </c>
      <c r="AN426" s="143" t="str">
        <f t="shared" si="157"/>
        <v/>
      </c>
      <c r="AO426" s="143" t="str">
        <f t="shared" si="158"/>
        <v/>
      </c>
      <c r="AP426" s="206" t="str">
        <f t="shared" si="159"/>
        <v/>
      </c>
      <c r="AQ426" s="206" t="str">
        <f>IF(SUMIF('7-市场业绩'!F:F,'3-收据记录表'!U426,'7-市场业绩'!I:I)&gt;0,"学习卡","老结算")</f>
        <v>老结算</v>
      </c>
      <c r="AR426" s="206" t="str">
        <f t="shared" si="160"/>
        <v/>
      </c>
      <c r="AS426" s="243" t="e">
        <f t="shared" si="161"/>
        <v>#VALUE!</v>
      </c>
      <c r="AT426" s="243" t="str">
        <f t="shared" si="162"/>
        <v/>
      </c>
      <c r="AU426" s="243" t="str">
        <f t="shared" si="163"/>
        <v/>
      </c>
      <c r="AV426" s="243" t="str">
        <f t="shared" si="164"/>
        <v>无</v>
      </c>
      <c r="AZ426" s="299">
        <v>42552</v>
      </c>
    </row>
    <row r="427" spans="1:52" ht="15" hidden="1" customHeight="1">
      <c r="A427" s="176"/>
      <c r="B427" s="176"/>
      <c r="C427" s="175"/>
      <c r="D427" s="176"/>
      <c r="E427" s="176"/>
      <c r="F427" s="184"/>
      <c r="G427" s="176"/>
      <c r="H427" s="176"/>
      <c r="I427" s="176"/>
      <c r="J427" s="176"/>
      <c r="K427" s="180"/>
      <c r="L427" s="176"/>
      <c r="M427" s="175"/>
      <c r="N427" s="175"/>
      <c r="O427" s="175"/>
      <c r="P427" s="176"/>
      <c r="Q427" s="175"/>
      <c r="R427" s="176"/>
      <c r="S427" s="176"/>
      <c r="T427" s="176"/>
      <c r="U427" s="291" t="str">
        <f t="shared" si="142"/>
        <v/>
      </c>
      <c r="V427" s="292">
        <f>IF(F427=0,0,SUMIFS('4-咨询师业绩明细表'!K:K,'4-咨询师业绩明细表'!E:E,E427,'4-咨询师业绩明细表'!C:C,B427))</f>
        <v>0</v>
      </c>
      <c r="W427" s="292" t="str">
        <f t="shared" si="143"/>
        <v/>
      </c>
      <c r="X427" s="305"/>
      <c r="Y427" s="323">
        <f t="shared" si="144"/>
        <v>0</v>
      </c>
      <c r="Z427" s="324">
        <f t="shared" si="145"/>
        <v>0</v>
      </c>
      <c r="AA427" s="293">
        <f t="shared" si="146"/>
        <v>0</v>
      </c>
      <c r="AB427" s="294" t="str">
        <f t="shared" si="147"/>
        <v/>
      </c>
      <c r="AC427" s="143" t="str">
        <f t="shared" si="148"/>
        <v/>
      </c>
      <c r="AD427" s="143" t="str">
        <f t="shared" si="149"/>
        <v/>
      </c>
      <c r="AE427" s="143" t="str">
        <f t="shared" si="150"/>
        <v/>
      </c>
      <c r="AF427" s="143" t="str">
        <f t="shared" si="151"/>
        <v/>
      </c>
      <c r="AG427" s="143" t="str">
        <f t="shared" si="152"/>
        <v/>
      </c>
      <c r="AH427" s="143" t="str">
        <f>IF(AB427="","",VLOOKUP(AF427,Sheet11!E:F,2,0))</f>
        <v/>
      </c>
      <c r="AI427" s="295" t="str">
        <f>IF(AG427="拼单会员","5年",IF(AB427="","",VLOOKUP(AE427&amp;AH427,Sheet11!$J$3:$K$17,2)))</f>
        <v/>
      </c>
      <c r="AJ427" s="143" t="str">
        <f t="shared" si="153"/>
        <v/>
      </c>
      <c r="AK427" s="296" t="str">
        <f t="shared" si="154"/>
        <v/>
      </c>
      <c r="AL427" s="143" t="str">
        <f t="shared" si="155"/>
        <v/>
      </c>
      <c r="AM427" s="143" t="str">
        <f t="shared" si="156"/>
        <v/>
      </c>
      <c r="AN427" s="143" t="str">
        <f t="shared" si="157"/>
        <v/>
      </c>
      <c r="AO427" s="143" t="str">
        <f t="shared" si="158"/>
        <v/>
      </c>
      <c r="AP427" s="206" t="str">
        <f t="shared" si="159"/>
        <v/>
      </c>
      <c r="AQ427" s="206" t="str">
        <f>IF(SUMIF('7-市场业绩'!F:F,'3-收据记录表'!U427,'7-市场业绩'!I:I)&gt;0,"学习卡","老结算")</f>
        <v>老结算</v>
      </c>
      <c r="AR427" s="206" t="str">
        <f t="shared" si="160"/>
        <v/>
      </c>
      <c r="AS427" s="243" t="e">
        <f t="shared" si="161"/>
        <v>#VALUE!</v>
      </c>
      <c r="AT427" s="243" t="str">
        <f t="shared" si="162"/>
        <v/>
      </c>
      <c r="AU427" s="243" t="str">
        <f t="shared" si="163"/>
        <v/>
      </c>
      <c r="AV427" s="243" t="str">
        <f t="shared" si="164"/>
        <v>无</v>
      </c>
      <c r="AZ427" s="299">
        <v>42552</v>
      </c>
    </row>
    <row r="428" spans="1:52" ht="15" hidden="1" customHeight="1">
      <c r="A428" s="176"/>
      <c r="B428" s="176"/>
      <c r="C428" s="175"/>
      <c r="D428" s="176"/>
      <c r="E428" s="176"/>
      <c r="F428" s="184"/>
      <c r="G428" s="176"/>
      <c r="H428" s="176"/>
      <c r="I428" s="176"/>
      <c r="J428" s="176"/>
      <c r="K428" s="180"/>
      <c r="L428" s="176"/>
      <c r="M428" s="175"/>
      <c r="N428" s="175"/>
      <c r="O428" s="175"/>
      <c r="P428" s="176"/>
      <c r="Q428" s="175"/>
      <c r="R428" s="176"/>
      <c r="S428" s="176"/>
      <c r="T428" s="176"/>
      <c r="U428" s="291" t="str">
        <f t="shared" si="142"/>
        <v/>
      </c>
      <c r="V428" s="292">
        <f>IF(F428=0,0,SUMIFS('4-咨询师业绩明细表'!K:K,'4-咨询师业绩明细表'!E:E,E428,'4-咨询师业绩明细表'!C:C,B428))</f>
        <v>0</v>
      </c>
      <c r="W428" s="292" t="str">
        <f t="shared" si="143"/>
        <v/>
      </c>
      <c r="X428" s="305"/>
      <c r="Y428" s="323">
        <f t="shared" si="144"/>
        <v>0</v>
      </c>
      <c r="Z428" s="324">
        <f t="shared" si="145"/>
        <v>0</v>
      </c>
      <c r="AA428" s="293">
        <f t="shared" si="146"/>
        <v>0</v>
      </c>
      <c r="AB428" s="294" t="str">
        <f t="shared" si="147"/>
        <v/>
      </c>
      <c r="AC428" s="143" t="str">
        <f t="shared" si="148"/>
        <v/>
      </c>
      <c r="AD428" s="143" t="str">
        <f t="shared" si="149"/>
        <v/>
      </c>
      <c r="AE428" s="143" t="str">
        <f t="shared" si="150"/>
        <v/>
      </c>
      <c r="AF428" s="143" t="str">
        <f t="shared" si="151"/>
        <v/>
      </c>
      <c r="AG428" s="143" t="str">
        <f t="shared" si="152"/>
        <v/>
      </c>
      <c r="AH428" s="143" t="str">
        <f>IF(AB428="","",VLOOKUP(AF428,Sheet11!E:F,2,0))</f>
        <v/>
      </c>
      <c r="AI428" s="295" t="str">
        <f>IF(AG428="拼单会员","5年",IF(AB428="","",VLOOKUP(AE428&amp;AH428,Sheet11!$J$3:$K$17,2)))</f>
        <v/>
      </c>
      <c r="AJ428" s="143" t="str">
        <f t="shared" si="153"/>
        <v/>
      </c>
      <c r="AK428" s="296" t="str">
        <f t="shared" si="154"/>
        <v/>
      </c>
      <c r="AL428" s="143" t="str">
        <f t="shared" si="155"/>
        <v/>
      </c>
      <c r="AM428" s="143" t="str">
        <f t="shared" si="156"/>
        <v/>
      </c>
      <c r="AN428" s="143" t="str">
        <f t="shared" si="157"/>
        <v/>
      </c>
      <c r="AO428" s="143" t="str">
        <f t="shared" si="158"/>
        <v/>
      </c>
      <c r="AP428" s="206" t="str">
        <f t="shared" si="159"/>
        <v/>
      </c>
      <c r="AQ428" s="206" t="str">
        <f>IF(SUMIF('7-市场业绩'!F:F,'3-收据记录表'!U428,'7-市场业绩'!I:I)&gt;0,"学习卡","老结算")</f>
        <v>老结算</v>
      </c>
      <c r="AR428" s="206" t="str">
        <f t="shared" si="160"/>
        <v/>
      </c>
      <c r="AS428" s="243" t="e">
        <f t="shared" si="161"/>
        <v>#VALUE!</v>
      </c>
      <c r="AT428" s="243" t="str">
        <f t="shared" si="162"/>
        <v/>
      </c>
      <c r="AU428" s="243" t="str">
        <f t="shared" si="163"/>
        <v/>
      </c>
      <c r="AV428" s="243" t="str">
        <f t="shared" si="164"/>
        <v>无</v>
      </c>
      <c r="AZ428" s="299">
        <v>42552</v>
      </c>
    </row>
    <row r="429" spans="1:52" ht="15" hidden="1" customHeight="1">
      <c r="A429" s="176"/>
      <c r="B429" s="176"/>
      <c r="C429" s="175"/>
      <c r="D429" s="176"/>
      <c r="E429" s="176"/>
      <c r="F429" s="184"/>
      <c r="G429" s="176"/>
      <c r="H429" s="176"/>
      <c r="I429" s="176"/>
      <c r="J429" s="176"/>
      <c r="K429" s="180"/>
      <c r="L429" s="176"/>
      <c r="M429" s="175"/>
      <c r="N429" s="175"/>
      <c r="O429" s="175"/>
      <c r="P429" s="176"/>
      <c r="Q429" s="175"/>
      <c r="R429" s="176"/>
      <c r="S429" s="176"/>
      <c r="T429" s="176"/>
      <c r="U429" s="291" t="str">
        <f t="shared" si="142"/>
        <v/>
      </c>
      <c r="V429" s="292">
        <f>IF(F429=0,0,SUMIFS('4-咨询师业绩明细表'!K:K,'4-咨询师业绩明细表'!E:E,E429,'4-咨询师业绩明细表'!C:C,B429))</f>
        <v>0</v>
      </c>
      <c r="W429" s="292" t="str">
        <f t="shared" si="143"/>
        <v/>
      </c>
      <c r="X429" s="305"/>
      <c r="Y429" s="323">
        <f t="shared" si="144"/>
        <v>0</v>
      </c>
      <c r="Z429" s="324">
        <f t="shared" si="145"/>
        <v>0</v>
      </c>
      <c r="AA429" s="293">
        <f t="shared" si="146"/>
        <v>0</v>
      </c>
      <c r="AB429" s="294" t="str">
        <f t="shared" si="147"/>
        <v/>
      </c>
      <c r="AC429" s="143" t="str">
        <f t="shared" si="148"/>
        <v/>
      </c>
      <c r="AD429" s="143" t="str">
        <f t="shared" si="149"/>
        <v/>
      </c>
      <c r="AE429" s="143" t="str">
        <f t="shared" si="150"/>
        <v/>
      </c>
      <c r="AF429" s="143" t="str">
        <f t="shared" si="151"/>
        <v/>
      </c>
      <c r="AG429" s="143" t="str">
        <f t="shared" si="152"/>
        <v/>
      </c>
      <c r="AH429" s="143" t="str">
        <f>IF(AB429="","",VLOOKUP(AF429,Sheet11!E:F,2,0))</f>
        <v/>
      </c>
      <c r="AI429" s="295" t="str">
        <f>IF(AG429="拼单会员","5年",IF(AB429="","",VLOOKUP(AE429&amp;AH429,Sheet11!$J$3:$K$17,2)))</f>
        <v/>
      </c>
      <c r="AJ429" s="143" t="str">
        <f t="shared" si="153"/>
        <v/>
      </c>
      <c r="AK429" s="296" t="str">
        <f t="shared" si="154"/>
        <v/>
      </c>
      <c r="AL429" s="143" t="str">
        <f t="shared" si="155"/>
        <v/>
      </c>
      <c r="AM429" s="143" t="str">
        <f t="shared" si="156"/>
        <v/>
      </c>
      <c r="AN429" s="143" t="str">
        <f t="shared" si="157"/>
        <v/>
      </c>
      <c r="AO429" s="143" t="str">
        <f t="shared" si="158"/>
        <v/>
      </c>
      <c r="AP429" s="206" t="str">
        <f t="shared" si="159"/>
        <v/>
      </c>
      <c r="AQ429" s="206" t="str">
        <f>IF(SUMIF('7-市场业绩'!F:F,'3-收据记录表'!U429,'7-市场业绩'!I:I)&gt;0,"学习卡","老结算")</f>
        <v>老结算</v>
      </c>
      <c r="AR429" s="206" t="str">
        <f t="shared" si="160"/>
        <v/>
      </c>
      <c r="AS429" s="243" t="e">
        <f t="shared" si="161"/>
        <v>#VALUE!</v>
      </c>
      <c r="AT429" s="243" t="str">
        <f t="shared" si="162"/>
        <v/>
      </c>
      <c r="AU429" s="243" t="str">
        <f t="shared" si="163"/>
        <v/>
      </c>
      <c r="AV429" s="243" t="str">
        <f t="shared" si="164"/>
        <v>无</v>
      </c>
      <c r="AZ429" s="299">
        <v>42552</v>
      </c>
    </row>
    <row r="430" spans="1:52" ht="15" hidden="1" customHeight="1">
      <c r="A430" s="176"/>
      <c r="B430" s="176"/>
      <c r="C430" s="175"/>
      <c r="D430" s="176"/>
      <c r="E430" s="176"/>
      <c r="F430" s="184"/>
      <c r="G430" s="176"/>
      <c r="H430" s="176"/>
      <c r="I430" s="176"/>
      <c r="J430" s="176"/>
      <c r="K430" s="180"/>
      <c r="L430" s="176"/>
      <c r="M430" s="175"/>
      <c r="N430" s="175"/>
      <c r="O430" s="175"/>
      <c r="P430" s="176"/>
      <c r="Q430" s="175"/>
      <c r="R430" s="176"/>
      <c r="S430" s="176"/>
      <c r="T430" s="176"/>
      <c r="U430" s="291" t="str">
        <f t="shared" si="142"/>
        <v/>
      </c>
      <c r="V430" s="292">
        <f>IF(F430=0,0,SUMIFS('4-咨询师业绩明细表'!K:K,'4-咨询师业绩明细表'!E:E,E430,'4-咨询师业绩明细表'!C:C,B430))</f>
        <v>0</v>
      </c>
      <c r="W430" s="292" t="str">
        <f t="shared" si="143"/>
        <v/>
      </c>
      <c r="X430" s="305"/>
      <c r="Y430" s="323">
        <f t="shared" si="144"/>
        <v>0</v>
      </c>
      <c r="Z430" s="324">
        <f t="shared" si="145"/>
        <v>0</v>
      </c>
      <c r="AA430" s="293">
        <f t="shared" si="146"/>
        <v>0</v>
      </c>
      <c r="AB430" s="294" t="str">
        <f t="shared" si="147"/>
        <v/>
      </c>
      <c r="AC430" s="143" t="str">
        <f t="shared" si="148"/>
        <v/>
      </c>
      <c r="AD430" s="143" t="str">
        <f t="shared" si="149"/>
        <v/>
      </c>
      <c r="AE430" s="143" t="str">
        <f t="shared" si="150"/>
        <v/>
      </c>
      <c r="AF430" s="143" t="str">
        <f t="shared" si="151"/>
        <v/>
      </c>
      <c r="AG430" s="143" t="str">
        <f t="shared" si="152"/>
        <v/>
      </c>
      <c r="AH430" s="143" t="str">
        <f>IF(AB430="","",VLOOKUP(AF430,Sheet11!E:F,2,0))</f>
        <v/>
      </c>
      <c r="AI430" s="295" t="str">
        <f>IF(AG430="拼单会员","5年",IF(AB430="","",VLOOKUP(AE430&amp;AH430,Sheet11!$J$3:$K$17,2)))</f>
        <v/>
      </c>
      <c r="AJ430" s="143" t="str">
        <f t="shared" si="153"/>
        <v/>
      </c>
      <c r="AK430" s="296" t="str">
        <f t="shared" si="154"/>
        <v/>
      </c>
      <c r="AL430" s="143" t="str">
        <f t="shared" si="155"/>
        <v/>
      </c>
      <c r="AM430" s="143" t="str">
        <f t="shared" si="156"/>
        <v/>
      </c>
      <c r="AN430" s="143" t="str">
        <f t="shared" si="157"/>
        <v/>
      </c>
      <c r="AO430" s="143" t="str">
        <f t="shared" si="158"/>
        <v/>
      </c>
      <c r="AP430" s="206" t="str">
        <f t="shared" si="159"/>
        <v/>
      </c>
      <c r="AQ430" s="206" t="str">
        <f>IF(SUMIF('7-市场业绩'!F:F,'3-收据记录表'!U430,'7-市场业绩'!I:I)&gt;0,"学习卡","老结算")</f>
        <v>老结算</v>
      </c>
      <c r="AR430" s="206" t="str">
        <f t="shared" si="160"/>
        <v/>
      </c>
      <c r="AS430" s="243" t="e">
        <f t="shared" si="161"/>
        <v>#VALUE!</v>
      </c>
      <c r="AT430" s="243" t="str">
        <f t="shared" si="162"/>
        <v/>
      </c>
      <c r="AU430" s="243" t="str">
        <f t="shared" si="163"/>
        <v/>
      </c>
      <c r="AV430" s="243" t="str">
        <f t="shared" si="164"/>
        <v>无</v>
      </c>
      <c r="AZ430" s="299">
        <v>42552</v>
      </c>
    </row>
    <row r="431" spans="1:52" ht="15" hidden="1" customHeight="1">
      <c r="A431" s="176"/>
      <c r="B431" s="176"/>
      <c r="C431" s="175"/>
      <c r="D431" s="176"/>
      <c r="E431" s="176"/>
      <c r="F431" s="184"/>
      <c r="G431" s="176"/>
      <c r="H431" s="176"/>
      <c r="I431" s="176"/>
      <c r="J431" s="176"/>
      <c r="K431" s="180"/>
      <c r="L431" s="176"/>
      <c r="M431" s="175"/>
      <c r="N431" s="175"/>
      <c r="O431" s="175"/>
      <c r="P431" s="176"/>
      <c r="Q431" s="175"/>
      <c r="R431" s="176"/>
      <c r="S431" s="176"/>
      <c r="T431" s="176"/>
      <c r="U431" s="291" t="str">
        <f t="shared" si="142"/>
        <v/>
      </c>
      <c r="V431" s="292">
        <f>IF(F431=0,0,SUMIFS('4-咨询师业绩明细表'!K:K,'4-咨询师业绩明细表'!E:E,E431,'4-咨询师业绩明细表'!C:C,B431))</f>
        <v>0</v>
      </c>
      <c r="W431" s="292" t="str">
        <f t="shared" si="143"/>
        <v/>
      </c>
      <c r="X431" s="305"/>
      <c r="Y431" s="323">
        <f t="shared" si="144"/>
        <v>0</v>
      </c>
      <c r="Z431" s="324">
        <f t="shared" si="145"/>
        <v>0</v>
      </c>
      <c r="AA431" s="293">
        <f t="shared" si="146"/>
        <v>0</v>
      </c>
      <c r="AB431" s="294" t="str">
        <f t="shared" si="147"/>
        <v/>
      </c>
      <c r="AC431" s="143" t="str">
        <f t="shared" si="148"/>
        <v/>
      </c>
      <c r="AD431" s="143" t="str">
        <f t="shared" si="149"/>
        <v/>
      </c>
      <c r="AE431" s="143" t="str">
        <f t="shared" si="150"/>
        <v/>
      </c>
      <c r="AF431" s="143" t="str">
        <f t="shared" si="151"/>
        <v/>
      </c>
      <c r="AG431" s="143" t="str">
        <f t="shared" si="152"/>
        <v/>
      </c>
      <c r="AH431" s="143" t="str">
        <f>IF(AB431="","",VLOOKUP(AF431,Sheet11!E:F,2,0))</f>
        <v/>
      </c>
      <c r="AI431" s="295" t="str">
        <f>IF(AG431="拼单会员","5年",IF(AB431="","",VLOOKUP(AE431&amp;AH431,Sheet11!$J$3:$K$17,2)))</f>
        <v/>
      </c>
      <c r="AJ431" s="143" t="str">
        <f t="shared" si="153"/>
        <v/>
      </c>
      <c r="AK431" s="296" t="str">
        <f t="shared" si="154"/>
        <v/>
      </c>
      <c r="AL431" s="143" t="str">
        <f t="shared" si="155"/>
        <v/>
      </c>
      <c r="AM431" s="143" t="str">
        <f t="shared" si="156"/>
        <v/>
      </c>
      <c r="AN431" s="143" t="str">
        <f t="shared" si="157"/>
        <v/>
      </c>
      <c r="AO431" s="143" t="str">
        <f t="shared" si="158"/>
        <v/>
      </c>
      <c r="AP431" s="206" t="str">
        <f t="shared" si="159"/>
        <v/>
      </c>
      <c r="AQ431" s="206" t="str">
        <f>IF(SUMIF('7-市场业绩'!F:F,'3-收据记录表'!U431,'7-市场业绩'!I:I)&gt;0,"学习卡","老结算")</f>
        <v>老结算</v>
      </c>
      <c r="AR431" s="206" t="str">
        <f t="shared" si="160"/>
        <v/>
      </c>
      <c r="AS431" s="243" t="e">
        <f t="shared" si="161"/>
        <v>#VALUE!</v>
      </c>
      <c r="AT431" s="243" t="str">
        <f t="shared" si="162"/>
        <v/>
      </c>
      <c r="AU431" s="243" t="str">
        <f t="shared" si="163"/>
        <v/>
      </c>
      <c r="AV431" s="243" t="str">
        <f t="shared" si="164"/>
        <v>无</v>
      </c>
      <c r="AZ431" s="299">
        <v>42552</v>
      </c>
    </row>
    <row r="432" spans="1:52" ht="15" hidden="1" customHeight="1">
      <c r="A432" s="176"/>
      <c r="B432" s="176"/>
      <c r="C432" s="175"/>
      <c r="D432" s="176"/>
      <c r="E432" s="176"/>
      <c r="F432" s="184"/>
      <c r="G432" s="176"/>
      <c r="H432" s="176"/>
      <c r="I432" s="176"/>
      <c r="J432" s="176"/>
      <c r="K432" s="180"/>
      <c r="L432" s="176"/>
      <c r="M432" s="175"/>
      <c r="N432" s="175"/>
      <c r="O432" s="175"/>
      <c r="P432" s="176"/>
      <c r="Q432" s="175"/>
      <c r="R432" s="176"/>
      <c r="S432" s="176"/>
      <c r="T432" s="176"/>
      <c r="U432" s="291" t="str">
        <f t="shared" si="142"/>
        <v/>
      </c>
      <c r="V432" s="292">
        <f>IF(F432=0,0,SUMIFS('4-咨询师业绩明细表'!K:K,'4-咨询师业绩明细表'!E:E,E432,'4-咨询师业绩明细表'!C:C,B432))</f>
        <v>0</v>
      </c>
      <c r="W432" s="292" t="str">
        <f t="shared" si="143"/>
        <v/>
      </c>
      <c r="X432" s="305"/>
      <c r="Y432" s="323">
        <f t="shared" si="144"/>
        <v>0</v>
      </c>
      <c r="Z432" s="324">
        <f t="shared" si="145"/>
        <v>0</v>
      </c>
      <c r="AA432" s="293">
        <f t="shared" si="146"/>
        <v>0</v>
      </c>
      <c r="AB432" s="294" t="str">
        <f t="shared" si="147"/>
        <v/>
      </c>
      <c r="AC432" s="143" t="str">
        <f t="shared" si="148"/>
        <v/>
      </c>
      <c r="AD432" s="143" t="str">
        <f t="shared" si="149"/>
        <v/>
      </c>
      <c r="AE432" s="143" t="str">
        <f t="shared" si="150"/>
        <v/>
      </c>
      <c r="AF432" s="143" t="str">
        <f t="shared" si="151"/>
        <v/>
      </c>
      <c r="AG432" s="143" t="str">
        <f t="shared" si="152"/>
        <v/>
      </c>
      <c r="AH432" s="143" t="str">
        <f>IF(AB432="","",VLOOKUP(AF432,Sheet11!E:F,2,0))</f>
        <v/>
      </c>
      <c r="AI432" s="295" t="str">
        <f>IF(AG432="拼单会员","5年",IF(AB432="","",VLOOKUP(AE432&amp;AH432,Sheet11!$J$3:$K$17,2)))</f>
        <v/>
      </c>
      <c r="AJ432" s="143" t="str">
        <f t="shared" si="153"/>
        <v/>
      </c>
      <c r="AK432" s="296" t="str">
        <f t="shared" si="154"/>
        <v/>
      </c>
      <c r="AL432" s="143" t="str">
        <f t="shared" si="155"/>
        <v/>
      </c>
      <c r="AM432" s="143" t="str">
        <f t="shared" si="156"/>
        <v/>
      </c>
      <c r="AN432" s="143" t="str">
        <f t="shared" si="157"/>
        <v/>
      </c>
      <c r="AO432" s="143" t="str">
        <f t="shared" si="158"/>
        <v/>
      </c>
      <c r="AP432" s="206" t="str">
        <f t="shared" si="159"/>
        <v/>
      </c>
      <c r="AQ432" s="206" t="str">
        <f>IF(SUMIF('7-市场业绩'!F:F,'3-收据记录表'!U432,'7-市场业绩'!I:I)&gt;0,"学习卡","老结算")</f>
        <v>老结算</v>
      </c>
      <c r="AR432" s="206" t="str">
        <f t="shared" si="160"/>
        <v/>
      </c>
      <c r="AS432" s="243" t="e">
        <f t="shared" si="161"/>
        <v>#VALUE!</v>
      </c>
      <c r="AT432" s="243" t="str">
        <f t="shared" si="162"/>
        <v/>
      </c>
      <c r="AU432" s="243" t="str">
        <f t="shared" si="163"/>
        <v/>
      </c>
      <c r="AV432" s="243" t="str">
        <f t="shared" si="164"/>
        <v>无</v>
      </c>
      <c r="AZ432" s="299">
        <v>42552</v>
      </c>
    </row>
    <row r="433" spans="1:52" ht="15" hidden="1" customHeight="1">
      <c r="A433" s="176"/>
      <c r="B433" s="176"/>
      <c r="C433" s="175"/>
      <c r="D433" s="176"/>
      <c r="E433" s="176"/>
      <c r="F433" s="184"/>
      <c r="G433" s="176"/>
      <c r="H433" s="176"/>
      <c r="I433" s="176"/>
      <c r="J433" s="176"/>
      <c r="K433" s="180"/>
      <c r="L433" s="176"/>
      <c r="M433" s="175"/>
      <c r="N433" s="175"/>
      <c r="O433" s="175"/>
      <c r="P433" s="176"/>
      <c r="Q433" s="175"/>
      <c r="R433" s="176"/>
      <c r="S433" s="176"/>
      <c r="T433" s="176"/>
      <c r="U433" s="291" t="str">
        <f t="shared" si="142"/>
        <v/>
      </c>
      <c r="V433" s="292">
        <f>IF(F433=0,0,SUMIFS('4-咨询师业绩明细表'!K:K,'4-咨询师业绩明细表'!E:E,E433,'4-咨询师业绩明细表'!C:C,B433))</f>
        <v>0</v>
      </c>
      <c r="W433" s="292" t="str">
        <f t="shared" si="143"/>
        <v/>
      </c>
      <c r="X433" s="305"/>
      <c r="Y433" s="323">
        <f t="shared" si="144"/>
        <v>0</v>
      </c>
      <c r="Z433" s="324">
        <f t="shared" si="145"/>
        <v>0</v>
      </c>
      <c r="AA433" s="293">
        <f t="shared" si="146"/>
        <v>0</v>
      </c>
      <c r="AB433" s="294" t="str">
        <f t="shared" si="147"/>
        <v/>
      </c>
      <c r="AC433" s="143" t="str">
        <f t="shared" si="148"/>
        <v/>
      </c>
      <c r="AD433" s="143" t="str">
        <f t="shared" si="149"/>
        <v/>
      </c>
      <c r="AE433" s="143" t="str">
        <f t="shared" si="150"/>
        <v/>
      </c>
      <c r="AF433" s="143" t="str">
        <f t="shared" si="151"/>
        <v/>
      </c>
      <c r="AG433" s="143" t="str">
        <f t="shared" si="152"/>
        <v/>
      </c>
      <c r="AH433" s="143" t="str">
        <f>IF(AB433="","",VLOOKUP(AF433,Sheet11!E:F,2,0))</f>
        <v/>
      </c>
      <c r="AI433" s="295" t="str">
        <f>IF(AG433="拼单会员","5年",IF(AB433="","",VLOOKUP(AE433&amp;AH433,Sheet11!$J$3:$K$17,2)))</f>
        <v/>
      </c>
      <c r="AJ433" s="143" t="str">
        <f t="shared" si="153"/>
        <v/>
      </c>
      <c r="AK433" s="296" t="str">
        <f t="shared" si="154"/>
        <v/>
      </c>
      <c r="AL433" s="143" t="str">
        <f t="shared" si="155"/>
        <v/>
      </c>
      <c r="AM433" s="143" t="str">
        <f t="shared" si="156"/>
        <v/>
      </c>
      <c r="AN433" s="143" t="str">
        <f t="shared" si="157"/>
        <v/>
      </c>
      <c r="AO433" s="143" t="str">
        <f t="shared" si="158"/>
        <v/>
      </c>
      <c r="AP433" s="206" t="str">
        <f t="shared" si="159"/>
        <v/>
      </c>
      <c r="AQ433" s="206" t="str">
        <f>IF(SUMIF('7-市场业绩'!F:F,'3-收据记录表'!U433,'7-市场业绩'!I:I)&gt;0,"学习卡","老结算")</f>
        <v>老结算</v>
      </c>
      <c r="AR433" s="206" t="str">
        <f t="shared" si="160"/>
        <v/>
      </c>
      <c r="AS433" s="243" t="e">
        <f t="shared" si="161"/>
        <v>#VALUE!</v>
      </c>
      <c r="AT433" s="243" t="str">
        <f t="shared" si="162"/>
        <v/>
      </c>
      <c r="AU433" s="243" t="str">
        <f t="shared" si="163"/>
        <v/>
      </c>
      <c r="AV433" s="243" t="str">
        <f t="shared" si="164"/>
        <v>无</v>
      </c>
      <c r="AZ433" s="299">
        <v>42552</v>
      </c>
    </row>
    <row r="434" spans="1:52" ht="15" hidden="1" customHeight="1">
      <c r="A434" s="176"/>
      <c r="B434" s="176"/>
      <c r="C434" s="175"/>
      <c r="D434" s="176"/>
      <c r="E434" s="176"/>
      <c r="F434" s="184"/>
      <c r="G434" s="176"/>
      <c r="H434" s="176"/>
      <c r="I434" s="176"/>
      <c r="J434" s="176"/>
      <c r="K434" s="180"/>
      <c r="L434" s="176"/>
      <c r="M434" s="175"/>
      <c r="N434" s="175"/>
      <c r="O434" s="175"/>
      <c r="P434" s="176"/>
      <c r="Q434" s="175"/>
      <c r="R434" s="176"/>
      <c r="S434" s="176"/>
      <c r="T434" s="176"/>
      <c r="U434" s="291" t="str">
        <f t="shared" si="142"/>
        <v/>
      </c>
      <c r="V434" s="292">
        <f>IF(F434=0,0,SUMIFS('4-咨询师业绩明细表'!K:K,'4-咨询师业绩明细表'!E:E,E434,'4-咨询师业绩明细表'!C:C,B434))</f>
        <v>0</v>
      </c>
      <c r="W434" s="292" t="str">
        <f t="shared" si="143"/>
        <v/>
      </c>
      <c r="X434" s="305"/>
      <c r="Y434" s="323">
        <f t="shared" si="144"/>
        <v>0</v>
      </c>
      <c r="Z434" s="324">
        <f t="shared" si="145"/>
        <v>0</v>
      </c>
      <c r="AA434" s="293">
        <f t="shared" si="146"/>
        <v>0</v>
      </c>
      <c r="AB434" s="294" t="str">
        <f t="shared" si="147"/>
        <v/>
      </c>
      <c r="AC434" s="143" t="str">
        <f t="shared" si="148"/>
        <v/>
      </c>
      <c r="AD434" s="143" t="str">
        <f t="shared" si="149"/>
        <v/>
      </c>
      <c r="AE434" s="143" t="str">
        <f t="shared" si="150"/>
        <v/>
      </c>
      <c r="AF434" s="143" t="str">
        <f t="shared" si="151"/>
        <v/>
      </c>
      <c r="AG434" s="143" t="str">
        <f t="shared" si="152"/>
        <v/>
      </c>
      <c r="AH434" s="143" t="str">
        <f>IF(AB434="","",VLOOKUP(AF434,Sheet11!E:F,2,0))</f>
        <v/>
      </c>
      <c r="AI434" s="295" t="str">
        <f>IF(AG434="拼单会员","5年",IF(AB434="","",VLOOKUP(AE434&amp;AH434,Sheet11!$J$3:$K$17,2)))</f>
        <v/>
      </c>
      <c r="AJ434" s="143" t="str">
        <f t="shared" si="153"/>
        <v/>
      </c>
      <c r="AK434" s="296" t="str">
        <f t="shared" si="154"/>
        <v/>
      </c>
      <c r="AL434" s="143" t="str">
        <f t="shared" si="155"/>
        <v/>
      </c>
      <c r="AM434" s="143" t="str">
        <f t="shared" si="156"/>
        <v/>
      </c>
      <c r="AN434" s="143" t="str">
        <f t="shared" si="157"/>
        <v/>
      </c>
      <c r="AO434" s="143" t="str">
        <f t="shared" si="158"/>
        <v/>
      </c>
      <c r="AP434" s="206" t="str">
        <f t="shared" si="159"/>
        <v/>
      </c>
      <c r="AQ434" s="206" t="str">
        <f>IF(SUMIF('7-市场业绩'!F:F,'3-收据记录表'!U434,'7-市场业绩'!I:I)&gt;0,"学习卡","老结算")</f>
        <v>老结算</v>
      </c>
      <c r="AR434" s="206" t="str">
        <f t="shared" si="160"/>
        <v/>
      </c>
      <c r="AS434" s="243" t="e">
        <f t="shared" si="161"/>
        <v>#VALUE!</v>
      </c>
      <c r="AT434" s="243" t="str">
        <f t="shared" si="162"/>
        <v/>
      </c>
      <c r="AU434" s="243" t="str">
        <f t="shared" si="163"/>
        <v/>
      </c>
      <c r="AV434" s="243" t="str">
        <f t="shared" si="164"/>
        <v>无</v>
      </c>
      <c r="AZ434" s="299">
        <v>42552</v>
      </c>
    </row>
    <row r="435" spans="1:52" ht="15" hidden="1" customHeight="1">
      <c r="A435" s="176"/>
      <c r="B435" s="176"/>
      <c r="C435" s="175"/>
      <c r="D435" s="176"/>
      <c r="E435" s="176"/>
      <c r="F435" s="184"/>
      <c r="G435" s="176"/>
      <c r="H435" s="176"/>
      <c r="I435" s="176"/>
      <c r="J435" s="176"/>
      <c r="K435" s="180"/>
      <c r="L435" s="176"/>
      <c r="M435" s="175"/>
      <c r="N435" s="175"/>
      <c r="O435" s="175"/>
      <c r="P435" s="176"/>
      <c r="Q435" s="175"/>
      <c r="R435" s="176"/>
      <c r="S435" s="176"/>
      <c r="T435" s="176"/>
      <c r="U435" s="291" t="str">
        <f t="shared" si="142"/>
        <v/>
      </c>
      <c r="V435" s="292">
        <f>IF(F435=0,0,SUMIFS('4-咨询师业绩明细表'!K:K,'4-咨询师业绩明细表'!E:E,E435,'4-咨询师业绩明细表'!C:C,B435))</f>
        <v>0</v>
      </c>
      <c r="W435" s="292" t="str">
        <f t="shared" si="143"/>
        <v/>
      </c>
      <c r="X435" s="305"/>
      <c r="Y435" s="323">
        <f t="shared" si="144"/>
        <v>0</v>
      </c>
      <c r="Z435" s="324">
        <f t="shared" si="145"/>
        <v>0</v>
      </c>
      <c r="AA435" s="293">
        <f t="shared" si="146"/>
        <v>0</v>
      </c>
      <c r="AB435" s="294" t="str">
        <f t="shared" si="147"/>
        <v/>
      </c>
      <c r="AC435" s="143" t="str">
        <f t="shared" si="148"/>
        <v/>
      </c>
      <c r="AD435" s="143" t="str">
        <f t="shared" si="149"/>
        <v/>
      </c>
      <c r="AE435" s="143" t="str">
        <f t="shared" si="150"/>
        <v/>
      </c>
      <c r="AF435" s="143" t="str">
        <f t="shared" si="151"/>
        <v/>
      </c>
      <c r="AG435" s="143" t="str">
        <f t="shared" si="152"/>
        <v/>
      </c>
      <c r="AH435" s="143" t="str">
        <f>IF(AB435="","",VLOOKUP(AF435,Sheet11!E:F,2,0))</f>
        <v/>
      </c>
      <c r="AI435" s="295" t="str">
        <f>IF(AG435="拼单会员","5年",IF(AB435="","",VLOOKUP(AE435&amp;AH435,Sheet11!$J$3:$K$17,2)))</f>
        <v/>
      </c>
      <c r="AJ435" s="143" t="str">
        <f t="shared" si="153"/>
        <v/>
      </c>
      <c r="AK435" s="296" t="str">
        <f t="shared" si="154"/>
        <v/>
      </c>
      <c r="AL435" s="143" t="str">
        <f t="shared" si="155"/>
        <v/>
      </c>
      <c r="AM435" s="143" t="str">
        <f t="shared" si="156"/>
        <v/>
      </c>
      <c r="AN435" s="143" t="str">
        <f t="shared" si="157"/>
        <v/>
      </c>
      <c r="AO435" s="143" t="str">
        <f t="shared" si="158"/>
        <v/>
      </c>
      <c r="AP435" s="206" t="str">
        <f t="shared" si="159"/>
        <v/>
      </c>
      <c r="AQ435" s="206" t="str">
        <f>IF(SUMIF('7-市场业绩'!F:F,'3-收据记录表'!U435,'7-市场业绩'!I:I)&gt;0,"学习卡","老结算")</f>
        <v>老结算</v>
      </c>
      <c r="AR435" s="206" t="str">
        <f t="shared" si="160"/>
        <v/>
      </c>
      <c r="AS435" s="243" t="e">
        <f t="shared" si="161"/>
        <v>#VALUE!</v>
      </c>
      <c r="AT435" s="243" t="str">
        <f t="shared" si="162"/>
        <v/>
      </c>
      <c r="AU435" s="243" t="str">
        <f t="shared" si="163"/>
        <v/>
      </c>
      <c r="AV435" s="243" t="str">
        <f t="shared" si="164"/>
        <v>无</v>
      </c>
      <c r="AZ435" s="299">
        <v>42552</v>
      </c>
    </row>
    <row r="436" spans="1:52" ht="15" hidden="1" customHeight="1">
      <c r="A436" s="176"/>
      <c r="B436" s="176"/>
      <c r="C436" s="175"/>
      <c r="D436" s="176"/>
      <c r="E436" s="176"/>
      <c r="F436" s="184"/>
      <c r="G436" s="176"/>
      <c r="H436" s="176"/>
      <c r="I436" s="176"/>
      <c r="J436" s="176"/>
      <c r="K436" s="180"/>
      <c r="L436" s="176"/>
      <c r="M436" s="175"/>
      <c r="N436" s="175"/>
      <c r="O436" s="175"/>
      <c r="P436" s="176"/>
      <c r="Q436" s="175"/>
      <c r="R436" s="176"/>
      <c r="S436" s="176"/>
      <c r="T436" s="176"/>
      <c r="U436" s="291" t="str">
        <f t="shared" si="142"/>
        <v/>
      </c>
      <c r="V436" s="292">
        <f>IF(F436=0,0,SUMIFS('4-咨询师业绩明细表'!K:K,'4-咨询师业绩明细表'!E:E,E436,'4-咨询师业绩明细表'!C:C,B436))</f>
        <v>0</v>
      </c>
      <c r="W436" s="292" t="str">
        <f t="shared" si="143"/>
        <v/>
      </c>
      <c r="X436" s="305"/>
      <c r="Y436" s="323">
        <f t="shared" si="144"/>
        <v>0</v>
      </c>
      <c r="Z436" s="324">
        <f t="shared" si="145"/>
        <v>0</v>
      </c>
      <c r="AA436" s="293">
        <f t="shared" si="146"/>
        <v>0</v>
      </c>
      <c r="AB436" s="294" t="str">
        <f t="shared" si="147"/>
        <v/>
      </c>
      <c r="AC436" s="143" t="str">
        <f t="shared" si="148"/>
        <v/>
      </c>
      <c r="AD436" s="143" t="str">
        <f t="shared" si="149"/>
        <v/>
      </c>
      <c r="AE436" s="143" t="str">
        <f t="shared" si="150"/>
        <v/>
      </c>
      <c r="AF436" s="143" t="str">
        <f t="shared" si="151"/>
        <v/>
      </c>
      <c r="AG436" s="143" t="str">
        <f t="shared" si="152"/>
        <v/>
      </c>
      <c r="AH436" s="143" t="str">
        <f>IF(AB436="","",VLOOKUP(AF436,Sheet11!E:F,2,0))</f>
        <v/>
      </c>
      <c r="AI436" s="295" t="str">
        <f>IF(AG436="拼单会员","5年",IF(AB436="","",VLOOKUP(AE436&amp;AH436,Sheet11!$J$3:$K$17,2)))</f>
        <v/>
      </c>
      <c r="AJ436" s="143" t="str">
        <f t="shared" si="153"/>
        <v/>
      </c>
      <c r="AK436" s="296" t="str">
        <f t="shared" si="154"/>
        <v/>
      </c>
      <c r="AL436" s="143" t="str">
        <f t="shared" si="155"/>
        <v/>
      </c>
      <c r="AM436" s="143" t="str">
        <f t="shared" si="156"/>
        <v/>
      </c>
      <c r="AN436" s="143" t="str">
        <f t="shared" si="157"/>
        <v/>
      </c>
      <c r="AO436" s="143" t="str">
        <f t="shared" si="158"/>
        <v/>
      </c>
      <c r="AP436" s="206" t="str">
        <f t="shared" si="159"/>
        <v/>
      </c>
      <c r="AQ436" s="206" t="str">
        <f>IF(SUMIF('7-市场业绩'!F:F,'3-收据记录表'!U436,'7-市场业绩'!I:I)&gt;0,"学习卡","老结算")</f>
        <v>老结算</v>
      </c>
      <c r="AR436" s="206" t="str">
        <f t="shared" si="160"/>
        <v/>
      </c>
      <c r="AS436" s="243" t="e">
        <f t="shared" si="161"/>
        <v>#VALUE!</v>
      </c>
      <c r="AT436" s="243" t="str">
        <f t="shared" si="162"/>
        <v/>
      </c>
      <c r="AU436" s="243" t="str">
        <f t="shared" si="163"/>
        <v/>
      </c>
      <c r="AV436" s="243" t="str">
        <f t="shared" si="164"/>
        <v>无</v>
      </c>
      <c r="AZ436" s="299">
        <v>42552</v>
      </c>
    </row>
    <row r="437" spans="1:52" ht="15" hidden="1" customHeight="1">
      <c r="A437" s="176"/>
      <c r="B437" s="176"/>
      <c r="C437" s="175"/>
      <c r="D437" s="176"/>
      <c r="E437" s="176"/>
      <c r="F437" s="184"/>
      <c r="G437" s="176"/>
      <c r="H437" s="176"/>
      <c r="I437" s="176"/>
      <c r="J437" s="176"/>
      <c r="K437" s="180"/>
      <c r="L437" s="176"/>
      <c r="M437" s="175"/>
      <c r="N437" s="175"/>
      <c r="O437" s="175"/>
      <c r="P437" s="176"/>
      <c r="Q437" s="175"/>
      <c r="R437" s="176"/>
      <c r="S437" s="176"/>
      <c r="T437" s="176"/>
      <c r="U437" s="291" t="str">
        <f t="shared" si="142"/>
        <v/>
      </c>
      <c r="V437" s="292">
        <f>IF(F437=0,0,SUMIFS('4-咨询师业绩明细表'!K:K,'4-咨询师业绩明细表'!E:E,E437,'4-咨询师业绩明细表'!C:C,B437))</f>
        <v>0</v>
      </c>
      <c r="W437" s="292" t="str">
        <f t="shared" si="143"/>
        <v/>
      </c>
      <c r="X437" s="305"/>
      <c r="Y437" s="323">
        <f t="shared" si="144"/>
        <v>0</v>
      </c>
      <c r="Z437" s="324">
        <f t="shared" si="145"/>
        <v>0</v>
      </c>
      <c r="AA437" s="293">
        <f t="shared" si="146"/>
        <v>0</v>
      </c>
      <c r="AB437" s="294" t="str">
        <f t="shared" si="147"/>
        <v/>
      </c>
      <c r="AC437" s="143" t="str">
        <f t="shared" si="148"/>
        <v/>
      </c>
      <c r="AD437" s="143" t="str">
        <f t="shared" si="149"/>
        <v/>
      </c>
      <c r="AE437" s="143" t="str">
        <f t="shared" si="150"/>
        <v/>
      </c>
      <c r="AF437" s="143" t="str">
        <f t="shared" si="151"/>
        <v/>
      </c>
      <c r="AG437" s="143" t="str">
        <f t="shared" si="152"/>
        <v/>
      </c>
      <c r="AH437" s="143" t="str">
        <f>IF(AB437="","",VLOOKUP(AF437,Sheet11!E:F,2,0))</f>
        <v/>
      </c>
      <c r="AI437" s="295" t="str">
        <f>IF(AG437="拼单会员","5年",IF(AB437="","",VLOOKUP(AE437&amp;AH437,Sheet11!$J$3:$K$17,2)))</f>
        <v/>
      </c>
      <c r="AJ437" s="143" t="str">
        <f t="shared" si="153"/>
        <v/>
      </c>
      <c r="AK437" s="296" t="str">
        <f t="shared" si="154"/>
        <v/>
      </c>
      <c r="AL437" s="143" t="str">
        <f t="shared" si="155"/>
        <v/>
      </c>
      <c r="AM437" s="143" t="str">
        <f t="shared" si="156"/>
        <v/>
      </c>
      <c r="AN437" s="143" t="str">
        <f t="shared" si="157"/>
        <v/>
      </c>
      <c r="AO437" s="143" t="str">
        <f t="shared" si="158"/>
        <v/>
      </c>
      <c r="AP437" s="206" t="str">
        <f t="shared" si="159"/>
        <v/>
      </c>
      <c r="AQ437" s="206" t="str">
        <f>IF(SUMIF('7-市场业绩'!F:F,'3-收据记录表'!U437,'7-市场业绩'!I:I)&gt;0,"学习卡","老结算")</f>
        <v>老结算</v>
      </c>
      <c r="AR437" s="206" t="str">
        <f t="shared" si="160"/>
        <v/>
      </c>
      <c r="AS437" s="243" t="e">
        <f t="shared" si="161"/>
        <v>#VALUE!</v>
      </c>
      <c r="AT437" s="243" t="str">
        <f t="shared" si="162"/>
        <v/>
      </c>
      <c r="AU437" s="243" t="str">
        <f t="shared" si="163"/>
        <v/>
      </c>
      <c r="AV437" s="243" t="str">
        <f t="shared" si="164"/>
        <v>无</v>
      </c>
      <c r="AZ437" s="299">
        <v>42552</v>
      </c>
    </row>
    <row r="438" spans="1:52" ht="15" hidden="1" customHeight="1">
      <c r="A438" s="176"/>
      <c r="B438" s="176"/>
      <c r="C438" s="175"/>
      <c r="D438" s="176"/>
      <c r="E438" s="176"/>
      <c r="F438" s="184"/>
      <c r="G438" s="176"/>
      <c r="H438" s="176"/>
      <c r="I438" s="176"/>
      <c r="J438" s="176"/>
      <c r="K438" s="180"/>
      <c r="L438" s="176"/>
      <c r="M438" s="175"/>
      <c r="N438" s="175"/>
      <c r="O438" s="175"/>
      <c r="P438" s="176"/>
      <c r="Q438" s="175"/>
      <c r="R438" s="176"/>
      <c r="S438" s="176"/>
      <c r="T438" s="176"/>
      <c r="U438" s="291" t="str">
        <f t="shared" si="142"/>
        <v/>
      </c>
      <c r="V438" s="292">
        <f>IF(F438=0,0,SUMIFS('4-咨询师业绩明细表'!K:K,'4-咨询师业绩明细表'!E:E,E438,'4-咨询师业绩明细表'!C:C,B438))</f>
        <v>0</v>
      </c>
      <c r="W438" s="292" t="str">
        <f t="shared" si="143"/>
        <v/>
      </c>
      <c r="X438" s="305"/>
      <c r="Y438" s="323">
        <f t="shared" si="144"/>
        <v>0</v>
      </c>
      <c r="Z438" s="324">
        <f t="shared" si="145"/>
        <v>0</v>
      </c>
      <c r="AA438" s="293">
        <f t="shared" si="146"/>
        <v>0</v>
      </c>
      <c r="AB438" s="294" t="str">
        <f t="shared" si="147"/>
        <v/>
      </c>
      <c r="AC438" s="143" t="str">
        <f t="shared" si="148"/>
        <v/>
      </c>
      <c r="AD438" s="143" t="str">
        <f t="shared" si="149"/>
        <v/>
      </c>
      <c r="AE438" s="143" t="str">
        <f t="shared" si="150"/>
        <v/>
      </c>
      <c r="AF438" s="143" t="str">
        <f t="shared" si="151"/>
        <v/>
      </c>
      <c r="AG438" s="143" t="str">
        <f t="shared" si="152"/>
        <v/>
      </c>
      <c r="AH438" s="143" t="str">
        <f>IF(AB438="","",VLOOKUP(AF438,Sheet11!E:F,2,0))</f>
        <v/>
      </c>
      <c r="AI438" s="295" t="str">
        <f>IF(AG438="拼单会员","5年",IF(AB438="","",VLOOKUP(AE438&amp;AH438,Sheet11!$J$3:$K$17,2)))</f>
        <v/>
      </c>
      <c r="AJ438" s="143" t="str">
        <f t="shared" si="153"/>
        <v/>
      </c>
      <c r="AK438" s="296" t="str">
        <f t="shared" si="154"/>
        <v/>
      </c>
      <c r="AL438" s="143" t="str">
        <f t="shared" si="155"/>
        <v/>
      </c>
      <c r="AM438" s="143" t="str">
        <f t="shared" si="156"/>
        <v/>
      </c>
      <c r="AN438" s="143" t="str">
        <f t="shared" si="157"/>
        <v/>
      </c>
      <c r="AO438" s="143" t="str">
        <f t="shared" si="158"/>
        <v/>
      </c>
      <c r="AP438" s="206" t="str">
        <f t="shared" si="159"/>
        <v/>
      </c>
      <c r="AQ438" s="206" t="str">
        <f>IF(SUMIF('7-市场业绩'!F:F,'3-收据记录表'!U438,'7-市场业绩'!I:I)&gt;0,"学习卡","老结算")</f>
        <v>老结算</v>
      </c>
      <c r="AR438" s="206" t="str">
        <f t="shared" si="160"/>
        <v/>
      </c>
      <c r="AS438" s="243" t="e">
        <f t="shared" si="161"/>
        <v>#VALUE!</v>
      </c>
      <c r="AT438" s="243" t="str">
        <f t="shared" si="162"/>
        <v/>
      </c>
      <c r="AU438" s="243" t="str">
        <f t="shared" si="163"/>
        <v/>
      </c>
      <c r="AV438" s="243" t="str">
        <f t="shared" si="164"/>
        <v>无</v>
      </c>
      <c r="AZ438" s="299">
        <v>42552</v>
      </c>
    </row>
    <row r="439" spans="1:52" ht="15" hidden="1" customHeight="1">
      <c r="A439" s="176"/>
      <c r="B439" s="176"/>
      <c r="C439" s="175"/>
      <c r="D439" s="176"/>
      <c r="E439" s="176"/>
      <c r="F439" s="184"/>
      <c r="G439" s="176"/>
      <c r="H439" s="176"/>
      <c r="I439" s="176"/>
      <c r="J439" s="176"/>
      <c r="K439" s="180"/>
      <c r="L439" s="176"/>
      <c r="M439" s="175"/>
      <c r="N439" s="175"/>
      <c r="O439" s="175"/>
      <c r="P439" s="176"/>
      <c r="Q439" s="175"/>
      <c r="R439" s="176"/>
      <c r="S439" s="176"/>
      <c r="T439" s="176"/>
      <c r="U439" s="291" t="str">
        <f t="shared" si="142"/>
        <v/>
      </c>
      <c r="V439" s="292">
        <f>IF(F439=0,0,SUMIFS('4-咨询师业绩明细表'!K:K,'4-咨询师业绩明细表'!E:E,E439,'4-咨询师业绩明细表'!C:C,B439))</f>
        <v>0</v>
      </c>
      <c r="W439" s="292" t="str">
        <f t="shared" si="143"/>
        <v/>
      </c>
      <c r="X439" s="305"/>
      <c r="Y439" s="323">
        <f t="shared" si="144"/>
        <v>0</v>
      </c>
      <c r="Z439" s="324">
        <f t="shared" si="145"/>
        <v>0</v>
      </c>
      <c r="AA439" s="293">
        <f t="shared" si="146"/>
        <v>0</v>
      </c>
      <c r="AB439" s="294" t="str">
        <f t="shared" si="147"/>
        <v/>
      </c>
      <c r="AC439" s="143" t="str">
        <f t="shared" si="148"/>
        <v/>
      </c>
      <c r="AD439" s="143" t="str">
        <f t="shared" si="149"/>
        <v/>
      </c>
      <c r="AE439" s="143" t="str">
        <f t="shared" si="150"/>
        <v/>
      </c>
      <c r="AF439" s="143" t="str">
        <f t="shared" si="151"/>
        <v/>
      </c>
      <c r="AG439" s="143" t="str">
        <f t="shared" si="152"/>
        <v/>
      </c>
      <c r="AH439" s="143" t="str">
        <f>IF(AB439="","",VLOOKUP(AF439,Sheet11!E:F,2,0))</f>
        <v/>
      </c>
      <c r="AI439" s="295" t="str">
        <f>IF(AG439="拼单会员","5年",IF(AB439="","",VLOOKUP(AE439&amp;AH439,Sheet11!$J$3:$K$17,2)))</f>
        <v/>
      </c>
      <c r="AJ439" s="143" t="str">
        <f t="shared" si="153"/>
        <v/>
      </c>
      <c r="AK439" s="296" t="str">
        <f t="shared" si="154"/>
        <v/>
      </c>
      <c r="AL439" s="143" t="str">
        <f t="shared" si="155"/>
        <v/>
      </c>
      <c r="AM439" s="143" t="str">
        <f t="shared" si="156"/>
        <v/>
      </c>
      <c r="AN439" s="143" t="str">
        <f t="shared" si="157"/>
        <v/>
      </c>
      <c r="AO439" s="143" t="str">
        <f t="shared" si="158"/>
        <v/>
      </c>
      <c r="AP439" s="206" t="str">
        <f t="shared" si="159"/>
        <v/>
      </c>
      <c r="AQ439" s="206" t="str">
        <f>IF(SUMIF('7-市场业绩'!F:F,'3-收据记录表'!U439,'7-市场业绩'!I:I)&gt;0,"学习卡","老结算")</f>
        <v>老结算</v>
      </c>
      <c r="AR439" s="206" t="str">
        <f t="shared" si="160"/>
        <v/>
      </c>
      <c r="AS439" s="243" t="e">
        <f t="shared" si="161"/>
        <v>#VALUE!</v>
      </c>
      <c r="AT439" s="243" t="str">
        <f t="shared" si="162"/>
        <v/>
      </c>
      <c r="AU439" s="243" t="str">
        <f t="shared" si="163"/>
        <v/>
      </c>
      <c r="AV439" s="243" t="str">
        <f t="shared" si="164"/>
        <v>无</v>
      </c>
      <c r="AZ439" s="299">
        <v>42552</v>
      </c>
    </row>
    <row r="440" spans="1:52" ht="15" hidden="1" customHeight="1">
      <c r="A440" s="176"/>
      <c r="B440" s="176"/>
      <c r="C440" s="175"/>
      <c r="D440" s="176"/>
      <c r="E440" s="176"/>
      <c r="F440" s="184"/>
      <c r="G440" s="176"/>
      <c r="H440" s="176"/>
      <c r="I440" s="176"/>
      <c r="J440" s="176"/>
      <c r="K440" s="180"/>
      <c r="L440" s="176"/>
      <c r="M440" s="175"/>
      <c r="N440" s="175"/>
      <c r="O440" s="175"/>
      <c r="P440" s="176"/>
      <c r="Q440" s="175"/>
      <c r="R440" s="176"/>
      <c r="S440" s="176"/>
      <c r="T440" s="176"/>
      <c r="U440" s="291" t="str">
        <f t="shared" si="142"/>
        <v/>
      </c>
      <c r="V440" s="292">
        <f>IF(F440=0,0,SUMIFS('4-咨询师业绩明细表'!K:K,'4-咨询师业绩明细表'!E:E,E440,'4-咨询师业绩明细表'!C:C,B440))</f>
        <v>0</v>
      </c>
      <c r="W440" s="292" t="str">
        <f t="shared" si="143"/>
        <v/>
      </c>
      <c r="X440" s="305"/>
      <c r="Y440" s="323">
        <f t="shared" si="144"/>
        <v>0</v>
      </c>
      <c r="Z440" s="324">
        <f t="shared" si="145"/>
        <v>0</v>
      </c>
      <c r="AA440" s="293">
        <f t="shared" si="146"/>
        <v>0</v>
      </c>
      <c r="AB440" s="294" t="str">
        <f t="shared" si="147"/>
        <v/>
      </c>
      <c r="AC440" s="143" t="str">
        <f t="shared" si="148"/>
        <v/>
      </c>
      <c r="AD440" s="143" t="str">
        <f t="shared" si="149"/>
        <v/>
      </c>
      <c r="AE440" s="143" t="str">
        <f t="shared" si="150"/>
        <v/>
      </c>
      <c r="AF440" s="143" t="str">
        <f t="shared" si="151"/>
        <v/>
      </c>
      <c r="AG440" s="143" t="str">
        <f t="shared" si="152"/>
        <v/>
      </c>
      <c r="AH440" s="143" t="str">
        <f>IF(AB440="","",VLOOKUP(AF440,Sheet11!E:F,2,0))</f>
        <v/>
      </c>
      <c r="AI440" s="295" t="str">
        <f>IF(AG440="拼单会员","5年",IF(AB440="","",VLOOKUP(AE440&amp;AH440,Sheet11!$J$3:$K$17,2)))</f>
        <v/>
      </c>
      <c r="AJ440" s="143" t="str">
        <f t="shared" si="153"/>
        <v/>
      </c>
      <c r="AK440" s="296" t="str">
        <f t="shared" si="154"/>
        <v/>
      </c>
      <c r="AL440" s="143" t="str">
        <f t="shared" si="155"/>
        <v/>
      </c>
      <c r="AM440" s="143" t="str">
        <f t="shared" si="156"/>
        <v/>
      </c>
      <c r="AN440" s="143" t="str">
        <f t="shared" si="157"/>
        <v/>
      </c>
      <c r="AO440" s="143" t="str">
        <f t="shared" si="158"/>
        <v/>
      </c>
      <c r="AP440" s="206" t="str">
        <f t="shared" si="159"/>
        <v/>
      </c>
      <c r="AQ440" s="206" t="str">
        <f>IF(SUMIF('7-市场业绩'!F:F,'3-收据记录表'!U440,'7-市场业绩'!I:I)&gt;0,"学习卡","老结算")</f>
        <v>老结算</v>
      </c>
      <c r="AR440" s="206" t="str">
        <f t="shared" si="160"/>
        <v/>
      </c>
      <c r="AS440" s="243" t="e">
        <f t="shared" si="161"/>
        <v>#VALUE!</v>
      </c>
      <c r="AT440" s="243" t="str">
        <f t="shared" si="162"/>
        <v/>
      </c>
      <c r="AU440" s="243" t="str">
        <f t="shared" si="163"/>
        <v/>
      </c>
      <c r="AV440" s="243" t="str">
        <f t="shared" si="164"/>
        <v>无</v>
      </c>
      <c r="AZ440" s="299">
        <v>42552</v>
      </c>
    </row>
    <row r="441" spans="1:52" ht="15" hidden="1" customHeight="1">
      <c r="A441" s="176"/>
      <c r="B441" s="176"/>
      <c r="C441" s="175"/>
      <c r="D441" s="176"/>
      <c r="E441" s="176"/>
      <c r="F441" s="184"/>
      <c r="G441" s="176"/>
      <c r="H441" s="176"/>
      <c r="I441" s="176"/>
      <c r="J441" s="176"/>
      <c r="K441" s="180"/>
      <c r="L441" s="176"/>
      <c r="M441" s="175"/>
      <c r="N441" s="175"/>
      <c r="O441" s="175"/>
      <c r="P441" s="176"/>
      <c r="Q441" s="175"/>
      <c r="R441" s="176"/>
      <c r="S441" s="176"/>
      <c r="T441" s="176"/>
      <c r="U441" s="291" t="str">
        <f t="shared" si="142"/>
        <v/>
      </c>
      <c r="V441" s="292">
        <f>IF(F441=0,0,SUMIFS('4-咨询师业绩明细表'!K:K,'4-咨询师业绩明细表'!E:E,E441,'4-咨询师业绩明细表'!C:C,B441))</f>
        <v>0</v>
      </c>
      <c r="W441" s="292" t="str">
        <f t="shared" si="143"/>
        <v/>
      </c>
      <c r="X441" s="305"/>
      <c r="Y441" s="323">
        <f t="shared" si="144"/>
        <v>0</v>
      </c>
      <c r="Z441" s="324">
        <f t="shared" si="145"/>
        <v>0</v>
      </c>
      <c r="AA441" s="293">
        <f t="shared" si="146"/>
        <v>0</v>
      </c>
      <c r="AB441" s="294" t="str">
        <f t="shared" si="147"/>
        <v/>
      </c>
      <c r="AC441" s="143" t="str">
        <f t="shared" si="148"/>
        <v/>
      </c>
      <c r="AD441" s="143" t="str">
        <f t="shared" si="149"/>
        <v/>
      </c>
      <c r="AE441" s="143" t="str">
        <f t="shared" si="150"/>
        <v/>
      </c>
      <c r="AF441" s="143" t="str">
        <f t="shared" si="151"/>
        <v/>
      </c>
      <c r="AG441" s="143" t="str">
        <f t="shared" si="152"/>
        <v/>
      </c>
      <c r="AH441" s="143" t="str">
        <f>IF(AB441="","",VLOOKUP(AF441,Sheet11!E:F,2,0))</f>
        <v/>
      </c>
      <c r="AI441" s="295" t="str">
        <f>IF(AG441="拼单会员","5年",IF(AB441="","",VLOOKUP(AE441&amp;AH441,Sheet11!$J$3:$K$17,2)))</f>
        <v/>
      </c>
      <c r="AJ441" s="143" t="str">
        <f t="shared" si="153"/>
        <v/>
      </c>
      <c r="AK441" s="296" t="str">
        <f t="shared" si="154"/>
        <v/>
      </c>
      <c r="AL441" s="143" t="str">
        <f t="shared" si="155"/>
        <v/>
      </c>
      <c r="AM441" s="143" t="str">
        <f t="shared" si="156"/>
        <v/>
      </c>
      <c r="AN441" s="143" t="str">
        <f t="shared" si="157"/>
        <v/>
      </c>
      <c r="AO441" s="143" t="str">
        <f t="shared" si="158"/>
        <v/>
      </c>
      <c r="AP441" s="206" t="str">
        <f t="shared" si="159"/>
        <v/>
      </c>
      <c r="AQ441" s="206" t="str">
        <f>IF(SUMIF('7-市场业绩'!F:F,'3-收据记录表'!U441,'7-市场业绩'!I:I)&gt;0,"学习卡","老结算")</f>
        <v>老结算</v>
      </c>
      <c r="AR441" s="206" t="str">
        <f t="shared" si="160"/>
        <v/>
      </c>
      <c r="AS441" s="243" t="e">
        <f t="shared" si="161"/>
        <v>#VALUE!</v>
      </c>
      <c r="AT441" s="243" t="str">
        <f t="shared" si="162"/>
        <v/>
      </c>
      <c r="AU441" s="243" t="str">
        <f t="shared" si="163"/>
        <v/>
      </c>
      <c r="AV441" s="243" t="str">
        <f t="shared" si="164"/>
        <v>无</v>
      </c>
      <c r="AZ441" s="299">
        <v>42552</v>
      </c>
    </row>
    <row r="442" spans="1:52" ht="15" hidden="1" customHeight="1">
      <c r="A442" s="176"/>
      <c r="B442" s="176"/>
      <c r="C442" s="175"/>
      <c r="D442" s="176"/>
      <c r="E442" s="176"/>
      <c r="F442" s="184"/>
      <c r="G442" s="176"/>
      <c r="H442" s="176"/>
      <c r="I442" s="176"/>
      <c r="J442" s="176"/>
      <c r="K442" s="180"/>
      <c r="L442" s="176"/>
      <c r="M442" s="175"/>
      <c r="N442" s="175"/>
      <c r="O442" s="175"/>
      <c r="P442" s="176"/>
      <c r="Q442" s="175"/>
      <c r="R442" s="176"/>
      <c r="S442" s="176"/>
      <c r="T442" s="176"/>
      <c r="U442" s="291" t="str">
        <f t="shared" si="142"/>
        <v/>
      </c>
      <c r="V442" s="292">
        <f>IF(F442=0,0,SUMIFS('4-咨询师业绩明细表'!K:K,'4-咨询师业绩明细表'!E:E,E442,'4-咨询师业绩明细表'!C:C,B442))</f>
        <v>0</v>
      </c>
      <c r="W442" s="292" t="str">
        <f t="shared" si="143"/>
        <v/>
      </c>
      <c r="X442" s="305"/>
      <c r="Y442" s="323">
        <f t="shared" si="144"/>
        <v>0</v>
      </c>
      <c r="Z442" s="324">
        <f t="shared" si="145"/>
        <v>0</v>
      </c>
      <c r="AA442" s="293">
        <f t="shared" si="146"/>
        <v>0</v>
      </c>
      <c r="AB442" s="294" t="str">
        <f t="shared" si="147"/>
        <v/>
      </c>
      <c r="AC442" s="143" t="str">
        <f t="shared" si="148"/>
        <v/>
      </c>
      <c r="AD442" s="143" t="str">
        <f t="shared" si="149"/>
        <v/>
      </c>
      <c r="AE442" s="143" t="str">
        <f t="shared" si="150"/>
        <v/>
      </c>
      <c r="AF442" s="143" t="str">
        <f t="shared" si="151"/>
        <v/>
      </c>
      <c r="AG442" s="143" t="str">
        <f t="shared" si="152"/>
        <v/>
      </c>
      <c r="AH442" s="143" t="str">
        <f>IF(AB442="","",VLOOKUP(AF442,Sheet11!E:F,2,0))</f>
        <v/>
      </c>
      <c r="AI442" s="295" t="str">
        <f>IF(AG442="拼单会员","5年",IF(AB442="","",VLOOKUP(AE442&amp;AH442,Sheet11!$J$3:$K$17,2)))</f>
        <v/>
      </c>
      <c r="AJ442" s="143" t="str">
        <f t="shared" si="153"/>
        <v/>
      </c>
      <c r="AK442" s="296" t="str">
        <f t="shared" si="154"/>
        <v/>
      </c>
      <c r="AL442" s="143" t="str">
        <f t="shared" si="155"/>
        <v/>
      </c>
      <c r="AM442" s="143" t="str">
        <f t="shared" si="156"/>
        <v/>
      </c>
      <c r="AN442" s="143" t="str">
        <f t="shared" si="157"/>
        <v/>
      </c>
      <c r="AO442" s="143" t="str">
        <f t="shared" si="158"/>
        <v/>
      </c>
      <c r="AP442" s="206" t="str">
        <f t="shared" si="159"/>
        <v/>
      </c>
      <c r="AQ442" s="206" t="str">
        <f>IF(SUMIF('7-市场业绩'!F:F,'3-收据记录表'!U442,'7-市场业绩'!I:I)&gt;0,"学习卡","老结算")</f>
        <v>老结算</v>
      </c>
      <c r="AR442" s="206" t="str">
        <f t="shared" si="160"/>
        <v/>
      </c>
      <c r="AS442" s="243" t="e">
        <f t="shared" si="161"/>
        <v>#VALUE!</v>
      </c>
      <c r="AT442" s="243" t="str">
        <f t="shared" si="162"/>
        <v/>
      </c>
      <c r="AU442" s="243" t="str">
        <f t="shared" si="163"/>
        <v/>
      </c>
      <c r="AV442" s="243" t="str">
        <f t="shared" si="164"/>
        <v>无</v>
      </c>
      <c r="AZ442" s="299">
        <v>42552</v>
      </c>
    </row>
    <row r="443" spans="1:52" ht="15" hidden="1" customHeight="1">
      <c r="A443" s="176"/>
      <c r="B443" s="176"/>
      <c r="C443" s="175"/>
      <c r="D443" s="176"/>
      <c r="E443" s="176"/>
      <c r="F443" s="184"/>
      <c r="G443" s="176"/>
      <c r="H443" s="176"/>
      <c r="I443" s="176"/>
      <c r="J443" s="176"/>
      <c r="K443" s="180"/>
      <c r="L443" s="176"/>
      <c r="M443" s="175"/>
      <c r="N443" s="175"/>
      <c r="O443" s="175"/>
      <c r="P443" s="176"/>
      <c r="Q443" s="175"/>
      <c r="R443" s="176"/>
      <c r="S443" s="176"/>
      <c r="T443" s="176"/>
      <c r="U443" s="291" t="str">
        <f t="shared" si="142"/>
        <v/>
      </c>
      <c r="V443" s="292">
        <f>IF(F443=0,0,SUMIFS('4-咨询师业绩明细表'!K:K,'4-咨询师业绩明细表'!E:E,E443,'4-咨询师业绩明细表'!C:C,B443))</f>
        <v>0</v>
      </c>
      <c r="W443" s="292" t="str">
        <f t="shared" si="143"/>
        <v/>
      </c>
      <c r="X443" s="305"/>
      <c r="Y443" s="323">
        <f t="shared" si="144"/>
        <v>0</v>
      </c>
      <c r="Z443" s="324">
        <f t="shared" si="145"/>
        <v>0</v>
      </c>
      <c r="AA443" s="293">
        <f t="shared" si="146"/>
        <v>0</v>
      </c>
      <c r="AB443" s="294" t="str">
        <f t="shared" si="147"/>
        <v/>
      </c>
      <c r="AC443" s="143" t="str">
        <f t="shared" si="148"/>
        <v/>
      </c>
      <c r="AD443" s="143" t="str">
        <f t="shared" si="149"/>
        <v/>
      </c>
      <c r="AE443" s="143" t="str">
        <f t="shared" si="150"/>
        <v/>
      </c>
      <c r="AF443" s="143" t="str">
        <f t="shared" si="151"/>
        <v/>
      </c>
      <c r="AG443" s="143" t="str">
        <f t="shared" si="152"/>
        <v/>
      </c>
      <c r="AH443" s="143" t="str">
        <f>IF(AB443="","",VLOOKUP(AF443,Sheet11!E:F,2,0))</f>
        <v/>
      </c>
      <c r="AI443" s="295" t="str">
        <f>IF(AG443="拼单会员","5年",IF(AB443="","",VLOOKUP(AE443&amp;AH443,Sheet11!$J$3:$K$17,2)))</f>
        <v/>
      </c>
      <c r="AJ443" s="143" t="str">
        <f t="shared" si="153"/>
        <v/>
      </c>
      <c r="AK443" s="296" t="str">
        <f t="shared" si="154"/>
        <v/>
      </c>
      <c r="AL443" s="143" t="str">
        <f t="shared" si="155"/>
        <v/>
      </c>
      <c r="AM443" s="143" t="str">
        <f t="shared" si="156"/>
        <v/>
      </c>
      <c r="AN443" s="143" t="str">
        <f t="shared" si="157"/>
        <v/>
      </c>
      <c r="AO443" s="143" t="str">
        <f t="shared" si="158"/>
        <v/>
      </c>
      <c r="AP443" s="206" t="str">
        <f t="shared" si="159"/>
        <v/>
      </c>
      <c r="AQ443" s="206" t="str">
        <f>IF(SUMIF('7-市场业绩'!F:F,'3-收据记录表'!U443,'7-市场业绩'!I:I)&gt;0,"学习卡","老结算")</f>
        <v>老结算</v>
      </c>
      <c r="AR443" s="206" t="str">
        <f t="shared" si="160"/>
        <v/>
      </c>
      <c r="AS443" s="243" t="e">
        <f t="shared" si="161"/>
        <v>#VALUE!</v>
      </c>
      <c r="AT443" s="243" t="str">
        <f t="shared" si="162"/>
        <v/>
      </c>
      <c r="AU443" s="243" t="str">
        <f t="shared" si="163"/>
        <v/>
      </c>
      <c r="AV443" s="243" t="str">
        <f t="shared" si="164"/>
        <v>无</v>
      </c>
      <c r="AZ443" s="299">
        <v>42552</v>
      </c>
    </row>
    <row r="444" spans="1:52" ht="15" hidden="1" customHeight="1">
      <c r="A444" s="176"/>
      <c r="B444" s="176"/>
      <c r="C444" s="175"/>
      <c r="D444" s="176"/>
      <c r="E444" s="176"/>
      <c r="F444" s="184"/>
      <c r="G444" s="176"/>
      <c r="H444" s="176"/>
      <c r="I444" s="176"/>
      <c r="J444" s="176"/>
      <c r="K444" s="180"/>
      <c r="L444" s="176"/>
      <c r="M444" s="175"/>
      <c r="N444" s="175"/>
      <c r="O444" s="175"/>
      <c r="P444" s="176"/>
      <c r="Q444" s="175"/>
      <c r="R444" s="176"/>
      <c r="S444" s="176"/>
      <c r="T444" s="176"/>
      <c r="U444" s="291" t="str">
        <f t="shared" si="142"/>
        <v/>
      </c>
      <c r="V444" s="292">
        <f>IF(F444=0,0,SUMIFS('4-咨询师业绩明细表'!K:K,'4-咨询师业绩明细表'!E:E,E444,'4-咨询师业绩明细表'!C:C,B444))</f>
        <v>0</v>
      </c>
      <c r="W444" s="292" t="str">
        <f t="shared" si="143"/>
        <v/>
      </c>
      <c r="X444" s="305"/>
      <c r="Y444" s="323">
        <f t="shared" si="144"/>
        <v>0</v>
      </c>
      <c r="Z444" s="324">
        <f t="shared" si="145"/>
        <v>0</v>
      </c>
      <c r="AA444" s="293">
        <f t="shared" si="146"/>
        <v>0</v>
      </c>
      <c r="AB444" s="294" t="str">
        <f t="shared" si="147"/>
        <v/>
      </c>
      <c r="AC444" s="143" t="str">
        <f t="shared" si="148"/>
        <v/>
      </c>
      <c r="AD444" s="143" t="str">
        <f t="shared" si="149"/>
        <v/>
      </c>
      <c r="AE444" s="143" t="str">
        <f t="shared" si="150"/>
        <v/>
      </c>
      <c r="AF444" s="143" t="str">
        <f t="shared" si="151"/>
        <v/>
      </c>
      <c r="AG444" s="143" t="str">
        <f t="shared" si="152"/>
        <v/>
      </c>
      <c r="AH444" s="143" t="str">
        <f>IF(AB444="","",VLOOKUP(AF444,Sheet11!E:F,2,0))</f>
        <v/>
      </c>
      <c r="AI444" s="295" t="str">
        <f>IF(AG444="拼单会员","5年",IF(AB444="","",VLOOKUP(AE444&amp;AH444,Sheet11!$J$3:$K$17,2)))</f>
        <v/>
      </c>
      <c r="AJ444" s="143" t="str">
        <f t="shared" si="153"/>
        <v/>
      </c>
      <c r="AK444" s="296" t="str">
        <f t="shared" si="154"/>
        <v/>
      </c>
      <c r="AL444" s="143" t="str">
        <f t="shared" si="155"/>
        <v/>
      </c>
      <c r="AM444" s="143" t="str">
        <f t="shared" si="156"/>
        <v/>
      </c>
      <c r="AN444" s="143" t="str">
        <f t="shared" si="157"/>
        <v/>
      </c>
      <c r="AO444" s="143" t="str">
        <f t="shared" si="158"/>
        <v/>
      </c>
      <c r="AP444" s="206" t="str">
        <f t="shared" si="159"/>
        <v/>
      </c>
      <c r="AQ444" s="206" t="str">
        <f>IF(SUMIF('7-市场业绩'!F:F,'3-收据记录表'!U444,'7-市场业绩'!I:I)&gt;0,"学习卡","老结算")</f>
        <v>老结算</v>
      </c>
      <c r="AR444" s="206" t="str">
        <f t="shared" si="160"/>
        <v/>
      </c>
      <c r="AS444" s="243" t="e">
        <f t="shared" si="161"/>
        <v>#VALUE!</v>
      </c>
      <c r="AT444" s="243" t="str">
        <f t="shared" si="162"/>
        <v/>
      </c>
      <c r="AU444" s="243" t="str">
        <f t="shared" si="163"/>
        <v/>
      </c>
      <c r="AV444" s="243" t="str">
        <f t="shared" si="164"/>
        <v>无</v>
      </c>
      <c r="AZ444" s="299">
        <v>42552</v>
      </c>
    </row>
    <row r="445" spans="1:52" ht="15" hidden="1" customHeight="1">
      <c r="A445" s="176"/>
      <c r="B445" s="176"/>
      <c r="C445" s="175"/>
      <c r="D445" s="176"/>
      <c r="E445" s="176"/>
      <c r="F445" s="184"/>
      <c r="G445" s="176"/>
      <c r="H445" s="176"/>
      <c r="I445" s="176"/>
      <c r="J445" s="176"/>
      <c r="K445" s="180"/>
      <c r="L445" s="176"/>
      <c r="M445" s="175"/>
      <c r="N445" s="175"/>
      <c r="O445" s="175"/>
      <c r="P445" s="176"/>
      <c r="Q445" s="175"/>
      <c r="R445" s="176"/>
      <c r="S445" s="176"/>
      <c r="T445" s="176"/>
      <c r="U445" s="291" t="str">
        <f t="shared" si="142"/>
        <v/>
      </c>
      <c r="V445" s="292">
        <f>IF(F445=0,0,SUMIFS('4-咨询师业绩明细表'!K:K,'4-咨询师业绩明细表'!E:E,E445,'4-咨询师业绩明细表'!C:C,B445))</f>
        <v>0</v>
      </c>
      <c r="W445" s="292" t="str">
        <f t="shared" si="143"/>
        <v/>
      </c>
      <c r="X445" s="305"/>
      <c r="Y445" s="323">
        <f t="shared" si="144"/>
        <v>0</v>
      </c>
      <c r="Z445" s="324">
        <f t="shared" si="145"/>
        <v>0</v>
      </c>
      <c r="AA445" s="293">
        <f t="shared" si="146"/>
        <v>0</v>
      </c>
      <c r="AB445" s="294" t="str">
        <f t="shared" si="147"/>
        <v/>
      </c>
      <c r="AC445" s="143" t="str">
        <f t="shared" si="148"/>
        <v/>
      </c>
      <c r="AD445" s="143" t="str">
        <f t="shared" si="149"/>
        <v/>
      </c>
      <c r="AE445" s="143" t="str">
        <f t="shared" si="150"/>
        <v/>
      </c>
      <c r="AF445" s="143" t="str">
        <f t="shared" si="151"/>
        <v/>
      </c>
      <c r="AG445" s="143" t="str">
        <f t="shared" si="152"/>
        <v/>
      </c>
      <c r="AH445" s="143" t="str">
        <f>IF(AB445="","",VLOOKUP(AF445,Sheet11!E:F,2,0))</f>
        <v/>
      </c>
      <c r="AI445" s="295" t="str">
        <f>IF(AG445="拼单会员","5年",IF(AB445="","",VLOOKUP(AE445&amp;AH445,Sheet11!$J$3:$K$17,2)))</f>
        <v/>
      </c>
      <c r="AJ445" s="143" t="str">
        <f t="shared" si="153"/>
        <v/>
      </c>
      <c r="AK445" s="296" t="str">
        <f t="shared" si="154"/>
        <v/>
      </c>
      <c r="AL445" s="143" t="str">
        <f t="shared" si="155"/>
        <v/>
      </c>
      <c r="AM445" s="143" t="str">
        <f t="shared" si="156"/>
        <v/>
      </c>
      <c r="AN445" s="143" t="str">
        <f t="shared" si="157"/>
        <v/>
      </c>
      <c r="AO445" s="143" t="str">
        <f t="shared" si="158"/>
        <v/>
      </c>
      <c r="AP445" s="206" t="str">
        <f t="shared" si="159"/>
        <v/>
      </c>
      <c r="AQ445" s="206" t="str">
        <f>IF(SUMIF('7-市场业绩'!F:F,'3-收据记录表'!U445,'7-市场业绩'!I:I)&gt;0,"学习卡","老结算")</f>
        <v>老结算</v>
      </c>
      <c r="AR445" s="206" t="str">
        <f t="shared" si="160"/>
        <v/>
      </c>
      <c r="AS445" s="243" t="e">
        <f t="shared" si="161"/>
        <v>#VALUE!</v>
      </c>
      <c r="AT445" s="243" t="str">
        <f t="shared" si="162"/>
        <v/>
      </c>
      <c r="AU445" s="243" t="str">
        <f t="shared" si="163"/>
        <v/>
      </c>
      <c r="AV445" s="243" t="str">
        <f t="shared" si="164"/>
        <v>无</v>
      </c>
      <c r="AZ445" s="299">
        <v>42552</v>
      </c>
    </row>
    <row r="446" spans="1:52" ht="15" hidden="1" customHeight="1">
      <c r="A446" s="176"/>
      <c r="B446" s="176"/>
      <c r="C446" s="175"/>
      <c r="D446" s="176"/>
      <c r="E446" s="176"/>
      <c r="F446" s="184"/>
      <c r="G446" s="176"/>
      <c r="H446" s="176"/>
      <c r="I446" s="176"/>
      <c r="J446" s="176"/>
      <c r="K446" s="180"/>
      <c r="L446" s="176"/>
      <c r="M446" s="175"/>
      <c r="N446" s="175"/>
      <c r="O446" s="175"/>
      <c r="P446" s="176"/>
      <c r="Q446" s="175"/>
      <c r="R446" s="176"/>
      <c r="S446" s="176"/>
      <c r="T446" s="176"/>
      <c r="U446" s="291" t="str">
        <f t="shared" si="142"/>
        <v/>
      </c>
      <c r="V446" s="292">
        <f>IF(F446=0,0,SUMIFS('4-咨询师业绩明细表'!K:K,'4-咨询师业绩明细表'!E:E,E446,'4-咨询师业绩明细表'!C:C,B446))</f>
        <v>0</v>
      </c>
      <c r="W446" s="292" t="str">
        <f t="shared" si="143"/>
        <v/>
      </c>
      <c r="X446" s="305"/>
      <c r="Y446" s="323">
        <f t="shared" si="144"/>
        <v>0</v>
      </c>
      <c r="Z446" s="324">
        <f t="shared" si="145"/>
        <v>0</v>
      </c>
      <c r="AA446" s="293">
        <f t="shared" si="146"/>
        <v>0</v>
      </c>
      <c r="AB446" s="294" t="str">
        <f t="shared" si="147"/>
        <v/>
      </c>
      <c r="AC446" s="143" t="str">
        <f t="shared" si="148"/>
        <v/>
      </c>
      <c r="AD446" s="143" t="str">
        <f t="shared" si="149"/>
        <v/>
      </c>
      <c r="AE446" s="143" t="str">
        <f t="shared" si="150"/>
        <v/>
      </c>
      <c r="AF446" s="143" t="str">
        <f t="shared" si="151"/>
        <v/>
      </c>
      <c r="AG446" s="143" t="str">
        <f t="shared" si="152"/>
        <v/>
      </c>
      <c r="AH446" s="143" t="str">
        <f>IF(AB446="","",VLOOKUP(AF446,Sheet11!E:F,2,0))</f>
        <v/>
      </c>
      <c r="AI446" s="295" t="str">
        <f>IF(AG446="拼单会员","5年",IF(AB446="","",VLOOKUP(AE446&amp;AH446,Sheet11!$J$3:$K$17,2)))</f>
        <v/>
      </c>
      <c r="AJ446" s="143" t="str">
        <f t="shared" si="153"/>
        <v/>
      </c>
      <c r="AK446" s="296" t="str">
        <f t="shared" si="154"/>
        <v/>
      </c>
      <c r="AL446" s="143" t="str">
        <f t="shared" si="155"/>
        <v/>
      </c>
      <c r="AM446" s="143" t="str">
        <f t="shared" si="156"/>
        <v/>
      </c>
      <c r="AN446" s="143" t="str">
        <f t="shared" si="157"/>
        <v/>
      </c>
      <c r="AO446" s="143" t="str">
        <f t="shared" si="158"/>
        <v/>
      </c>
      <c r="AP446" s="206" t="str">
        <f t="shared" si="159"/>
        <v/>
      </c>
      <c r="AQ446" s="206" t="str">
        <f>IF(SUMIF('7-市场业绩'!F:F,'3-收据记录表'!U446,'7-市场业绩'!I:I)&gt;0,"学习卡","老结算")</f>
        <v>老结算</v>
      </c>
      <c r="AR446" s="206" t="str">
        <f t="shared" si="160"/>
        <v/>
      </c>
      <c r="AS446" s="243" t="e">
        <f t="shared" si="161"/>
        <v>#VALUE!</v>
      </c>
      <c r="AT446" s="243" t="str">
        <f t="shared" si="162"/>
        <v/>
      </c>
      <c r="AU446" s="243" t="str">
        <f t="shared" si="163"/>
        <v/>
      </c>
      <c r="AV446" s="243" t="str">
        <f t="shared" si="164"/>
        <v>无</v>
      </c>
      <c r="AZ446" s="299">
        <v>42552</v>
      </c>
    </row>
    <row r="447" spans="1:52" ht="15" hidden="1" customHeight="1">
      <c r="A447" s="176"/>
      <c r="B447" s="176"/>
      <c r="C447" s="175"/>
      <c r="D447" s="176"/>
      <c r="E447" s="176"/>
      <c r="F447" s="184"/>
      <c r="G447" s="176"/>
      <c r="H447" s="176"/>
      <c r="I447" s="176"/>
      <c r="J447" s="176"/>
      <c r="K447" s="180"/>
      <c r="L447" s="176"/>
      <c r="M447" s="175"/>
      <c r="N447" s="175"/>
      <c r="O447" s="175"/>
      <c r="P447" s="176"/>
      <c r="Q447" s="175"/>
      <c r="R447" s="176"/>
      <c r="S447" s="176"/>
      <c r="T447" s="176"/>
      <c r="U447" s="291" t="str">
        <f t="shared" si="142"/>
        <v/>
      </c>
      <c r="V447" s="292">
        <f>IF(F447=0,0,SUMIFS('4-咨询师业绩明细表'!K:K,'4-咨询师业绩明细表'!E:E,E447,'4-咨询师业绩明细表'!C:C,B447))</f>
        <v>0</v>
      </c>
      <c r="W447" s="292" t="str">
        <f t="shared" si="143"/>
        <v/>
      </c>
      <c r="X447" s="305"/>
      <c r="Y447" s="323">
        <f t="shared" si="144"/>
        <v>0</v>
      </c>
      <c r="Z447" s="324">
        <f t="shared" si="145"/>
        <v>0</v>
      </c>
      <c r="AA447" s="293">
        <f t="shared" si="146"/>
        <v>0</v>
      </c>
      <c r="AB447" s="294" t="str">
        <f t="shared" si="147"/>
        <v/>
      </c>
      <c r="AC447" s="143" t="str">
        <f t="shared" si="148"/>
        <v/>
      </c>
      <c r="AD447" s="143" t="str">
        <f t="shared" si="149"/>
        <v/>
      </c>
      <c r="AE447" s="143" t="str">
        <f t="shared" si="150"/>
        <v/>
      </c>
      <c r="AF447" s="143" t="str">
        <f t="shared" si="151"/>
        <v/>
      </c>
      <c r="AG447" s="143" t="str">
        <f t="shared" si="152"/>
        <v/>
      </c>
      <c r="AH447" s="143" t="str">
        <f>IF(AB447="","",VLOOKUP(AF447,Sheet11!E:F,2,0))</f>
        <v/>
      </c>
      <c r="AI447" s="295" t="str">
        <f>IF(AG447="拼单会员","5年",IF(AB447="","",VLOOKUP(AE447&amp;AH447,Sheet11!$J$3:$K$17,2)))</f>
        <v/>
      </c>
      <c r="AJ447" s="143" t="str">
        <f t="shared" si="153"/>
        <v/>
      </c>
      <c r="AK447" s="296" t="str">
        <f t="shared" si="154"/>
        <v/>
      </c>
      <c r="AL447" s="143" t="str">
        <f t="shared" si="155"/>
        <v/>
      </c>
      <c r="AM447" s="143" t="str">
        <f t="shared" si="156"/>
        <v/>
      </c>
      <c r="AN447" s="143" t="str">
        <f t="shared" si="157"/>
        <v/>
      </c>
      <c r="AO447" s="143" t="str">
        <f t="shared" si="158"/>
        <v/>
      </c>
      <c r="AP447" s="206" t="str">
        <f t="shared" si="159"/>
        <v/>
      </c>
      <c r="AQ447" s="206" t="str">
        <f>IF(SUMIF('7-市场业绩'!F:F,'3-收据记录表'!U447,'7-市场业绩'!I:I)&gt;0,"学习卡","老结算")</f>
        <v>老结算</v>
      </c>
      <c r="AR447" s="206" t="str">
        <f t="shared" si="160"/>
        <v/>
      </c>
      <c r="AS447" s="243" t="e">
        <f t="shared" si="161"/>
        <v>#VALUE!</v>
      </c>
      <c r="AT447" s="243" t="str">
        <f t="shared" si="162"/>
        <v/>
      </c>
      <c r="AU447" s="243" t="str">
        <f t="shared" si="163"/>
        <v/>
      </c>
      <c r="AV447" s="243" t="str">
        <f t="shared" si="164"/>
        <v>无</v>
      </c>
      <c r="AZ447" s="299">
        <v>42552</v>
      </c>
    </row>
    <row r="448" spans="1:52" ht="15" hidden="1" customHeight="1">
      <c r="A448" s="176"/>
      <c r="B448" s="176"/>
      <c r="C448" s="175"/>
      <c r="D448" s="176"/>
      <c r="E448" s="176"/>
      <c r="F448" s="184"/>
      <c r="G448" s="176"/>
      <c r="H448" s="176"/>
      <c r="I448" s="176"/>
      <c r="J448" s="176"/>
      <c r="K448" s="180"/>
      <c r="L448" s="176"/>
      <c r="M448" s="175"/>
      <c r="N448" s="175"/>
      <c r="O448" s="175"/>
      <c r="P448" s="176"/>
      <c r="Q448" s="175"/>
      <c r="R448" s="176"/>
      <c r="S448" s="176"/>
      <c r="T448" s="176"/>
      <c r="U448" s="291" t="str">
        <f t="shared" si="142"/>
        <v/>
      </c>
      <c r="V448" s="292">
        <f>IF(F448=0,0,SUMIFS('4-咨询师业绩明细表'!K:K,'4-咨询师业绩明细表'!E:E,E448,'4-咨询师业绩明细表'!C:C,B448))</f>
        <v>0</v>
      </c>
      <c r="W448" s="292" t="str">
        <f t="shared" si="143"/>
        <v/>
      </c>
      <c r="X448" s="305"/>
      <c r="Y448" s="323">
        <f t="shared" si="144"/>
        <v>0</v>
      </c>
      <c r="Z448" s="324">
        <f t="shared" si="145"/>
        <v>0</v>
      </c>
      <c r="AA448" s="293">
        <f t="shared" si="146"/>
        <v>0</v>
      </c>
      <c r="AB448" s="294" t="str">
        <f t="shared" si="147"/>
        <v/>
      </c>
      <c r="AC448" s="143" t="str">
        <f t="shared" si="148"/>
        <v/>
      </c>
      <c r="AD448" s="143" t="str">
        <f t="shared" si="149"/>
        <v/>
      </c>
      <c r="AE448" s="143" t="str">
        <f t="shared" si="150"/>
        <v/>
      </c>
      <c r="AF448" s="143" t="str">
        <f t="shared" si="151"/>
        <v/>
      </c>
      <c r="AG448" s="143" t="str">
        <f t="shared" si="152"/>
        <v/>
      </c>
      <c r="AH448" s="143" t="str">
        <f>IF(AB448="","",VLOOKUP(AF448,Sheet11!E:F,2,0))</f>
        <v/>
      </c>
      <c r="AI448" s="295" t="str">
        <f>IF(AG448="拼单会员","5年",IF(AB448="","",VLOOKUP(AE448&amp;AH448,Sheet11!$J$3:$K$17,2)))</f>
        <v/>
      </c>
      <c r="AJ448" s="143" t="str">
        <f t="shared" si="153"/>
        <v/>
      </c>
      <c r="AK448" s="296" t="str">
        <f t="shared" si="154"/>
        <v/>
      </c>
      <c r="AL448" s="143" t="str">
        <f t="shared" si="155"/>
        <v/>
      </c>
      <c r="AM448" s="143" t="str">
        <f t="shared" si="156"/>
        <v/>
      </c>
      <c r="AN448" s="143" t="str">
        <f t="shared" si="157"/>
        <v/>
      </c>
      <c r="AO448" s="143" t="str">
        <f t="shared" si="158"/>
        <v/>
      </c>
      <c r="AP448" s="206" t="str">
        <f t="shared" si="159"/>
        <v/>
      </c>
      <c r="AQ448" s="206" t="str">
        <f>IF(SUMIF('7-市场业绩'!F:F,'3-收据记录表'!U448,'7-市场业绩'!I:I)&gt;0,"学习卡","老结算")</f>
        <v>老结算</v>
      </c>
      <c r="AR448" s="206" t="str">
        <f t="shared" si="160"/>
        <v/>
      </c>
      <c r="AS448" s="243" t="e">
        <f t="shared" si="161"/>
        <v>#VALUE!</v>
      </c>
      <c r="AT448" s="243" t="str">
        <f t="shared" si="162"/>
        <v/>
      </c>
      <c r="AU448" s="243" t="str">
        <f t="shared" si="163"/>
        <v/>
      </c>
      <c r="AV448" s="243" t="str">
        <f t="shared" si="164"/>
        <v>无</v>
      </c>
      <c r="AZ448" s="299">
        <v>42552</v>
      </c>
    </row>
    <row r="449" spans="1:52" ht="15" hidden="1" customHeight="1">
      <c r="A449" s="176"/>
      <c r="B449" s="176"/>
      <c r="C449" s="175"/>
      <c r="D449" s="176"/>
      <c r="E449" s="176"/>
      <c r="F449" s="184"/>
      <c r="G449" s="176"/>
      <c r="H449" s="176"/>
      <c r="I449" s="176"/>
      <c r="J449" s="176"/>
      <c r="K449" s="180"/>
      <c r="L449" s="176"/>
      <c r="M449" s="175"/>
      <c r="N449" s="175"/>
      <c r="O449" s="175"/>
      <c r="P449" s="176"/>
      <c r="Q449" s="175"/>
      <c r="R449" s="176"/>
      <c r="S449" s="176"/>
      <c r="T449" s="176"/>
      <c r="U449" s="291" t="str">
        <f t="shared" si="142"/>
        <v/>
      </c>
      <c r="V449" s="292">
        <f>IF(F449=0,0,SUMIFS('4-咨询师业绩明细表'!K:K,'4-咨询师业绩明细表'!E:E,E449,'4-咨询师业绩明细表'!C:C,B449))</f>
        <v>0</v>
      </c>
      <c r="W449" s="292" t="str">
        <f t="shared" si="143"/>
        <v/>
      </c>
      <c r="X449" s="305"/>
      <c r="Y449" s="323">
        <f t="shared" si="144"/>
        <v>0</v>
      </c>
      <c r="Z449" s="324">
        <f t="shared" si="145"/>
        <v>0</v>
      </c>
      <c r="AA449" s="293">
        <f t="shared" si="146"/>
        <v>0</v>
      </c>
      <c r="AB449" s="294" t="str">
        <f t="shared" si="147"/>
        <v/>
      </c>
      <c r="AC449" s="143" t="str">
        <f t="shared" si="148"/>
        <v/>
      </c>
      <c r="AD449" s="143" t="str">
        <f t="shared" si="149"/>
        <v/>
      </c>
      <c r="AE449" s="143" t="str">
        <f t="shared" si="150"/>
        <v/>
      </c>
      <c r="AF449" s="143" t="str">
        <f t="shared" si="151"/>
        <v/>
      </c>
      <c r="AG449" s="143" t="str">
        <f t="shared" si="152"/>
        <v/>
      </c>
      <c r="AH449" s="143" t="str">
        <f>IF(AB449="","",VLOOKUP(AF449,Sheet11!E:F,2,0))</f>
        <v/>
      </c>
      <c r="AI449" s="295" t="str">
        <f>IF(AG449="拼单会员","5年",IF(AB449="","",VLOOKUP(AE449&amp;AH449,Sheet11!$J$3:$K$17,2)))</f>
        <v/>
      </c>
      <c r="AJ449" s="143" t="str">
        <f t="shared" si="153"/>
        <v/>
      </c>
      <c r="AK449" s="296" t="str">
        <f t="shared" si="154"/>
        <v/>
      </c>
      <c r="AL449" s="143" t="str">
        <f t="shared" si="155"/>
        <v/>
      </c>
      <c r="AM449" s="143" t="str">
        <f t="shared" si="156"/>
        <v/>
      </c>
      <c r="AN449" s="143" t="str">
        <f t="shared" si="157"/>
        <v/>
      </c>
      <c r="AO449" s="143" t="str">
        <f t="shared" si="158"/>
        <v/>
      </c>
      <c r="AP449" s="206" t="str">
        <f t="shared" si="159"/>
        <v/>
      </c>
      <c r="AQ449" s="206" t="str">
        <f>IF(SUMIF('7-市场业绩'!F:F,'3-收据记录表'!U449,'7-市场业绩'!I:I)&gt;0,"学习卡","老结算")</f>
        <v>老结算</v>
      </c>
      <c r="AR449" s="206" t="str">
        <f t="shared" si="160"/>
        <v/>
      </c>
      <c r="AS449" s="243" t="e">
        <f t="shared" si="161"/>
        <v>#VALUE!</v>
      </c>
      <c r="AT449" s="243" t="str">
        <f t="shared" si="162"/>
        <v/>
      </c>
      <c r="AU449" s="243" t="str">
        <f t="shared" si="163"/>
        <v/>
      </c>
      <c r="AV449" s="243" t="str">
        <f t="shared" si="164"/>
        <v>无</v>
      </c>
      <c r="AZ449" s="299">
        <v>42552</v>
      </c>
    </row>
    <row r="450" spans="1:52" ht="15" hidden="1" customHeight="1">
      <c r="A450" s="176"/>
      <c r="B450" s="176"/>
      <c r="C450" s="175"/>
      <c r="D450" s="176"/>
      <c r="E450" s="176"/>
      <c r="F450" s="184"/>
      <c r="G450" s="176"/>
      <c r="H450" s="176"/>
      <c r="I450" s="176"/>
      <c r="J450" s="176"/>
      <c r="K450" s="180"/>
      <c r="L450" s="176"/>
      <c r="M450" s="175"/>
      <c r="N450" s="175"/>
      <c r="O450" s="175"/>
      <c r="P450" s="176"/>
      <c r="Q450" s="175"/>
      <c r="R450" s="176"/>
      <c r="S450" s="176"/>
      <c r="T450" s="176"/>
      <c r="U450" s="291" t="str">
        <f t="shared" si="142"/>
        <v/>
      </c>
      <c r="V450" s="292">
        <f>IF(F450=0,0,SUMIFS('4-咨询师业绩明细表'!K:K,'4-咨询师业绩明细表'!E:E,E450,'4-咨询师业绩明细表'!C:C,B450))</f>
        <v>0</v>
      </c>
      <c r="W450" s="292" t="str">
        <f t="shared" si="143"/>
        <v/>
      </c>
      <c r="X450" s="305"/>
      <c r="Y450" s="323">
        <f t="shared" si="144"/>
        <v>0</v>
      </c>
      <c r="Z450" s="324">
        <f t="shared" si="145"/>
        <v>0</v>
      </c>
      <c r="AA450" s="293">
        <f t="shared" si="146"/>
        <v>0</v>
      </c>
      <c r="AB450" s="294" t="str">
        <f t="shared" si="147"/>
        <v/>
      </c>
      <c r="AC450" s="143" t="str">
        <f t="shared" si="148"/>
        <v/>
      </c>
      <c r="AD450" s="143" t="str">
        <f t="shared" si="149"/>
        <v/>
      </c>
      <c r="AE450" s="143" t="str">
        <f t="shared" si="150"/>
        <v/>
      </c>
      <c r="AF450" s="143" t="str">
        <f t="shared" si="151"/>
        <v/>
      </c>
      <c r="AG450" s="143" t="str">
        <f t="shared" si="152"/>
        <v/>
      </c>
      <c r="AH450" s="143" t="str">
        <f>IF(AB450="","",VLOOKUP(AF450,Sheet11!E:F,2,0))</f>
        <v/>
      </c>
      <c r="AI450" s="295" t="str">
        <f>IF(AG450="拼单会员","5年",IF(AB450="","",VLOOKUP(AE450&amp;AH450,Sheet11!$J$3:$K$17,2)))</f>
        <v/>
      </c>
      <c r="AJ450" s="143" t="str">
        <f t="shared" si="153"/>
        <v/>
      </c>
      <c r="AK450" s="296" t="str">
        <f t="shared" si="154"/>
        <v/>
      </c>
      <c r="AL450" s="143" t="str">
        <f t="shared" si="155"/>
        <v/>
      </c>
      <c r="AM450" s="143" t="str">
        <f t="shared" si="156"/>
        <v/>
      </c>
      <c r="AN450" s="143" t="str">
        <f t="shared" si="157"/>
        <v/>
      </c>
      <c r="AO450" s="143" t="str">
        <f t="shared" si="158"/>
        <v/>
      </c>
      <c r="AP450" s="206" t="str">
        <f t="shared" si="159"/>
        <v/>
      </c>
      <c r="AQ450" s="206" t="str">
        <f>IF(SUMIF('7-市场业绩'!F:F,'3-收据记录表'!U450,'7-市场业绩'!I:I)&gt;0,"学习卡","老结算")</f>
        <v>老结算</v>
      </c>
      <c r="AR450" s="206" t="str">
        <f t="shared" si="160"/>
        <v/>
      </c>
      <c r="AS450" s="243" t="e">
        <f t="shared" si="161"/>
        <v>#VALUE!</v>
      </c>
      <c r="AT450" s="243" t="str">
        <f t="shared" si="162"/>
        <v/>
      </c>
      <c r="AU450" s="243" t="str">
        <f t="shared" si="163"/>
        <v/>
      </c>
      <c r="AV450" s="243" t="str">
        <f t="shared" si="164"/>
        <v>无</v>
      </c>
      <c r="AZ450" s="299">
        <v>42552</v>
      </c>
    </row>
    <row r="451" spans="1:52" ht="15" hidden="1" customHeight="1">
      <c r="A451" s="176"/>
      <c r="B451" s="176"/>
      <c r="C451" s="175"/>
      <c r="D451" s="176"/>
      <c r="E451" s="176"/>
      <c r="F451" s="184"/>
      <c r="G451" s="176"/>
      <c r="H451" s="176"/>
      <c r="I451" s="176"/>
      <c r="J451" s="176"/>
      <c r="K451" s="180"/>
      <c r="L451" s="176"/>
      <c r="M451" s="175"/>
      <c r="N451" s="175"/>
      <c r="O451" s="175"/>
      <c r="P451" s="176"/>
      <c r="Q451" s="175"/>
      <c r="R451" s="176"/>
      <c r="S451" s="176"/>
      <c r="T451" s="176"/>
      <c r="U451" s="291" t="str">
        <f t="shared" ref="U451:U514" si="165">SUBSTITUTE(SUBSTITUTE(SUBSTITUTE(SUBSTITUTE(SUBSTITUTE(SUBSTITUTE(S451,"(主签单人)",""),"(03-客户接待员)",""),"（金牌）",""),"（会员学员）",""),"金牌",""),"金牌学员","")</f>
        <v/>
      </c>
      <c r="V451" s="292">
        <f>IF(F451=0,0,SUMIFS('4-咨询师业绩明细表'!K:K,'4-咨询师业绩明细表'!E:E,E451,'4-咨询师业绩明细表'!C:C,B451))</f>
        <v>0</v>
      </c>
      <c r="W451" s="292" t="str">
        <f t="shared" ref="W451:W514" si="166">IF(AB451="","",MID(T451,FIND("@",SUBSTITUTE(T451,"／","@",6))+5,FIND("@",SUBSTITUTE(T451,"／","@",7))-FIND("@",SUBSTITUTE(T451,"／","@",6))-5))</f>
        <v/>
      </c>
      <c r="X451" s="305"/>
      <c r="Y451" s="323">
        <f t="shared" ref="Y451:Y514" si="167">IFERROR(VALUE(MID(T451,FIND("@",SUBSTITUTE(T451,"：","@",1))+1,FIND("@",SUBSTITUTE(T451,"）","@",1))-FIND("@",SUBSTITUTE(T451,"：","@",1))-1)),0)</f>
        <v>0</v>
      </c>
      <c r="Z451" s="324">
        <f t="shared" ref="Z451:Z514" si="168">IFERROR(IF(AND(IFERROR(FIND("预缴定金",T451),0)=0,E451=""),F451,VALUE(MID(T451,FIND("@",SUBSTITUTE(T451,"：","@",2))+1,FIND("@",SUBSTITUTE(T451,"）","@",2))-FIND("@",SUBSTITUTE(T451,"：","@",2))-1))),0)</f>
        <v>0</v>
      </c>
      <c r="AA451" s="293">
        <f t="shared" ref="AA451:AA514" si="169">F451-Z451</f>
        <v>0</v>
      </c>
      <c r="AB451" s="294" t="str">
        <f t="shared" ref="AB451:AB514" si="170">IF(OR(O451="退费",O451="结转",P451="",P451="结转学费",P451="老带新返现"),"",IF(OR(AA451&lt;=0,AND(IFERROR(FIND("预缴定金",T451),0)=0,E451="")),"",LEFT(T451,FIND("／",T451)-1)))</f>
        <v/>
      </c>
      <c r="AC451" s="143" t="str">
        <f t="shared" ref="AC451:AC514" si="171">LEFT(T451,2)</f>
        <v/>
      </c>
      <c r="AD451" s="143" t="str">
        <f t="shared" ref="AD451:AD514" si="172">MID(T451,3,2)</f>
        <v/>
      </c>
      <c r="AE451" s="143" t="str">
        <f t="shared" ref="AE451:AE514" si="173">MID(T451,5,2)</f>
        <v/>
      </c>
      <c r="AF451" s="143" t="str">
        <f t="shared" ref="AF451:AF514" si="174">IF(AB451="","",MIDB(AB451,SEARCHB("?",AB451),2*LEN(AB451)-LENB(AB451)+2))</f>
        <v/>
      </c>
      <c r="AG451" s="143" t="str">
        <f t="shared" ref="AG451:AG514" si="175">IF(AB451="","",RIGHT(MIDB(AB451,SEARCHB("?",AB451),20),LENB(MIDB(AB451,SEARCHB("?",AB451),20))-LEN(MIDB(AB451,SEARCHB("?",AB451),20))-1))</f>
        <v/>
      </c>
      <c r="AH451" s="143" t="str">
        <f>IF(AB451="","",VLOOKUP(AF451,Sheet11!E:F,2,0))</f>
        <v/>
      </c>
      <c r="AI451" s="295" t="str">
        <f>IF(AG451="拼单会员","5年",IF(AB451="","",VLOOKUP(AE451&amp;AH451,Sheet11!$J$3:$K$17,2)))</f>
        <v/>
      </c>
      <c r="AJ451" s="143" t="str">
        <f t="shared" ref="AJ451:AJ514" si="176">IF(AB451="","",VLOOKUP(AG451,BH:BI,2,0))</f>
        <v/>
      </c>
      <c r="AK451" s="296" t="str">
        <f t="shared" ref="AK451:AK514" si="177">IF(AB451="","",MID(T451,FIND("@",SUBSTITUTE(T451,"／","@",5))+8,10))</f>
        <v/>
      </c>
      <c r="AL451" s="143" t="str">
        <f t="shared" ref="AL451:AL514" si="178">IF(AB451="","",IF(AC451="新生","新生",IF((AK451-$AZ$2)&gt;0,"1年追补","老生")))</f>
        <v/>
      </c>
      <c r="AM451" s="143" t="str">
        <f t="shared" ref="AM451:AM514" si="179">IF(AB451="","",IF(OR(AL451="新生",AL451="1年追补"),"新生","老生"))</f>
        <v/>
      </c>
      <c r="AN451" s="143" t="str">
        <f t="shared" ref="AN451:AN514" si="180">IF(AB451="","",IF(AND(AW451="2折秒杀",AC451="新生"),"新生小学国际班5年",IF(AND(AW451="2折秒杀",AL451="1年追补"),"新生小学国际班1年",IF(OR(AW451="国际领袖课程",AW451="国内领袖课程"),AW451,IF(AND(AW451="创始会员",AM451="老生",AJ451="游学会员"),"老生创始会员游学会员",IF(AND(AJ451="国际班",AM451="新生"),AM451&amp;AE451&amp;AJ451&amp;AI451,AM451&amp;AJ451))))))</f>
        <v/>
      </c>
      <c r="AO451" s="143" t="str">
        <f t="shared" ref="AO451:AO514" si="181">IF(AB451="","",VLOOKUP(AG451,BH:BJ,3,0))</f>
        <v/>
      </c>
      <c r="AP451" s="206" t="str">
        <f t="shared" ref="AP451:AP514" si="182">AL451&amp;AO451</f>
        <v/>
      </c>
      <c r="AQ451" s="206" t="str">
        <f>IF(SUMIF('7-市场业绩'!F:F,'3-收据记录表'!U451,'7-市场业绩'!I:I)&gt;0,"学习卡","老结算")</f>
        <v>老结算</v>
      </c>
      <c r="AR451" s="206" t="str">
        <f t="shared" ref="AR451:AR514" si="183">IF(AQ451="学习卡",AN451,AP451)</f>
        <v/>
      </c>
      <c r="AS451" s="243" t="e">
        <f t="shared" ref="AS451:AS514" si="184">MID(T451,FIND("@",SUBSTITUTE(T451,"：","@",4))+1,FIND("@",SUBSTITUTE(T451,"）","@",6))-FIND("@",SUBSTITUTE(T451,"：","@",4))-1)</f>
        <v>#VALUE!</v>
      </c>
      <c r="AT451" s="243" t="str">
        <f t="shared" ref="AT451:AT514" si="185">IFERROR(MID(T451,FIND("@",SUBSTITUTE(T451,"：","@",6))+1,FIND("@",SUBSTITUTE(T451,"-","@",8))-FIND("@",SUBSTITUTE(T451,"：","@",6))-1),"")</f>
        <v/>
      </c>
      <c r="AU451" s="243" t="str">
        <f t="shared" ref="AU451:AU514" si="186">IFERROR(MID(T451,FIND("@",SUBSTITUTE(T451,"-","@",8))+1,FIND("@",SUBSTITUTE(T451,"／","@",3))-FIND("@",SUBSTITUTE(T451,"-","@",8))-1),"")</f>
        <v/>
      </c>
      <c r="AV451" s="243" t="str">
        <f t="shared" ref="AV451:AV514" si="187">IFERROR(MID(T451,FIND("@",SUBSTITUTE(T451,"：","@",4))+1,FIND("@",SUBSTITUTE(T451,"）","@",6))-FIND("@",SUBSTITUTE(T451,"：","@",4))-1),"无")</f>
        <v>无</v>
      </c>
      <c r="AZ451" s="299">
        <v>42552</v>
      </c>
    </row>
    <row r="452" spans="1:52" ht="15" hidden="1" customHeight="1">
      <c r="A452" s="176"/>
      <c r="B452" s="176"/>
      <c r="C452" s="175"/>
      <c r="D452" s="176"/>
      <c r="E452" s="176"/>
      <c r="F452" s="184"/>
      <c r="G452" s="176"/>
      <c r="H452" s="176"/>
      <c r="I452" s="176"/>
      <c r="J452" s="176"/>
      <c r="K452" s="180"/>
      <c r="L452" s="176"/>
      <c r="M452" s="175"/>
      <c r="N452" s="175"/>
      <c r="O452" s="175"/>
      <c r="P452" s="176"/>
      <c r="Q452" s="175"/>
      <c r="R452" s="176"/>
      <c r="S452" s="176"/>
      <c r="T452" s="176"/>
      <c r="U452" s="291" t="str">
        <f t="shared" si="165"/>
        <v/>
      </c>
      <c r="V452" s="292">
        <f>IF(F452=0,0,SUMIFS('4-咨询师业绩明细表'!K:K,'4-咨询师业绩明细表'!E:E,E452,'4-咨询师业绩明细表'!C:C,B452))</f>
        <v>0</v>
      </c>
      <c r="W452" s="292" t="str">
        <f t="shared" si="166"/>
        <v/>
      </c>
      <c r="X452" s="305"/>
      <c r="Y452" s="323">
        <f t="shared" si="167"/>
        <v>0</v>
      </c>
      <c r="Z452" s="324">
        <f t="shared" si="168"/>
        <v>0</v>
      </c>
      <c r="AA452" s="293">
        <f t="shared" si="169"/>
        <v>0</v>
      </c>
      <c r="AB452" s="294" t="str">
        <f t="shared" si="170"/>
        <v/>
      </c>
      <c r="AC452" s="143" t="str">
        <f t="shared" si="171"/>
        <v/>
      </c>
      <c r="AD452" s="143" t="str">
        <f t="shared" si="172"/>
        <v/>
      </c>
      <c r="AE452" s="143" t="str">
        <f t="shared" si="173"/>
        <v/>
      </c>
      <c r="AF452" s="143" t="str">
        <f t="shared" si="174"/>
        <v/>
      </c>
      <c r="AG452" s="143" t="str">
        <f t="shared" si="175"/>
        <v/>
      </c>
      <c r="AH452" s="143" t="str">
        <f>IF(AB452="","",VLOOKUP(AF452,Sheet11!E:F,2,0))</f>
        <v/>
      </c>
      <c r="AI452" s="295" t="str">
        <f>IF(AG452="拼单会员","5年",IF(AB452="","",VLOOKUP(AE452&amp;AH452,Sheet11!$J$3:$K$17,2)))</f>
        <v/>
      </c>
      <c r="AJ452" s="143" t="str">
        <f t="shared" si="176"/>
        <v/>
      </c>
      <c r="AK452" s="296" t="str">
        <f t="shared" si="177"/>
        <v/>
      </c>
      <c r="AL452" s="143" t="str">
        <f t="shared" si="178"/>
        <v/>
      </c>
      <c r="AM452" s="143" t="str">
        <f t="shared" si="179"/>
        <v/>
      </c>
      <c r="AN452" s="143" t="str">
        <f t="shared" si="180"/>
        <v/>
      </c>
      <c r="AO452" s="143" t="str">
        <f t="shared" si="181"/>
        <v/>
      </c>
      <c r="AP452" s="206" t="str">
        <f t="shared" si="182"/>
        <v/>
      </c>
      <c r="AQ452" s="206" t="str">
        <f>IF(SUMIF('7-市场业绩'!F:F,'3-收据记录表'!U452,'7-市场业绩'!I:I)&gt;0,"学习卡","老结算")</f>
        <v>老结算</v>
      </c>
      <c r="AR452" s="206" t="str">
        <f t="shared" si="183"/>
        <v/>
      </c>
      <c r="AS452" s="243" t="e">
        <f t="shared" si="184"/>
        <v>#VALUE!</v>
      </c>
      <c r="AT452" s="243" t="str">
        <f t="shared" si="185"/>
        <v/>
      </c>
      <c r="AU452" s="243" t="str">
        <f t="shared" si="186"/>
        <v/>
      </c>
      <c r="AV452" s="243" t="str">
        <f t="shared" si="187"/>
        <v>无</v>
      </c>
      <c r="AZ452" s="299">
        <v>42552</v>
      </c>
    </row>
    <row r="453" spans="1:52" ht="15" hidden="1" customHeight="1">
      <c r="A453" s="176"/>
      <c r="B453" s="176"/>
      <c r="C453" s="175"/>
      <c r="D453" s="176"/>
      <c r="E453" s="176"/>
      <c r="F453" s="184"/>
      <c r="G453" s="176"/>
      <c r="H453" s="176"/>
      <c r="I453" s="176"/>
      <c r="J453" s="176"/>
      <c r="K453" s="180"/>
      <c r="L453" s="176"/>
      <c r="M453" s="175"/>
      <c r="N453" s="175"/>
      <c r="O453" s="175"/>
      <c r="P453" s="176"/>
      <c r="Q453" s="175"/>
      <c r="R453" s="176"/>
      <c r="S453" s="176"/>
      <c r="T453" s="176"/>
      <c r="U453" s="291" t="str">
        <f t="shared" si="165"/>
        <v/>
      </c>
      <c r="V453" s="292">
        <f>IF(F453=0,0,SUMIFS('4-咨询师业绩明细表'!K:K,'4-咨询师业绩明细表'!E:E,E453,'4-咨询师业绩明细表'!C:C,B453))</f>
        <v>0</v>
      </c>
      <c r="W453" s="292" t="str">
        <f t="shared" si="166"/>
        <v/>
      </c>
      <c r="X453" s="305"/>
      <c r="Y453" s="323">
        <f t="shared" si="167"/>
        <v>0</v>
      </c>
      <c r="Z453" s="324">
        <f t="shared" si="168"/>
        <v>0</v>
      </c>
      <c r="AA453" s="293">
        <f t="shared" si="169"/>
        <v>0</v>
      </c>
      <c r="AB453" s="294" t="str">
        <f t="shared" si="170"/>
        <v/>
      </c>
      <c r="AC453" s="143" t="str">
        <f t="shared" si="171"/>
        <v/>
      </c>
      <c r="AD453" s="143" t="str">
        <f t="shared" si="172"/>
        <v/>
      </c>
      <c r="AE453" s="143" t="str">
        <f t="shared" si="173"/>
        <v/>
      </c>
      <c r="AF453" s="143" t="str">
        <f t="shared" si="174"/>
        <v/>
      </c>
      <c r="AG453" s="143" t="str">
        <f t="shared" si="175"/>
        <v/>
      </c>
      <c r="AH453" s="143" t="str">
        <f>IF(AB453="","",VLOOKUP(AF453,Sheet11!E:F,2,0))</f>
        <v/>
      </c>
      <c r="AI453" s="295" t="str">
        <f>IF(AG453="拼单会员","5年",IF(AB453="","",VLOOKUP(AE453&amp;AH453,Sheet11!$J$3:$K$17,2)))</f>
        <v/>
      </c>
      <c r="AJ453" s="143" t="str">
        <f t="shared" si="176"/>
        <v/>
      </c>
      <c r="AK453" s="296" t="str">
        <f t="shared" si="177"/>
        <v/>
      </c>
      <c r="AL453" s="143" t="str">
        <f t="shared" si="178"/>
        <v/>
      </c>
      <c r="AM453" s="143" t="str">
        <f t="shared" si="179"/>
        <v/>
      </c>
      <c r="AN453" s="143" t="str">
        <f t="shared" si="180"/>
        <v/>
      </c>
      <c r="AO453" s="143" t="str">
        <f t="shared" si="181"/>
        <v/>
      </c>
      <c r="AP453" s="206" t="str">
        <f t="shared" si="182"/>
        <v/>
      </c>
      <c r="AQ453" s="206" t="str">
        <f>IF(SUMIF('7-市场业绩'!F:F,'3-收据记录表'!U453,'7-市场业绩'!I:I)&gt;0,"学习卡","老结算")</f>
        <v>老结算</v>
      </c>
      <c r="AR453" s="206" t="str">
        <f t="shared" si="183"/>
        <v/>
      </c>
      <c r="AS453" s="243" t="e">
        <f t="shared" si="184"/>
        <v>#VALUE!</v>
      </c>
      <c r="AT453" s="243" t="str">
        <f t="shared" si="185"/>
        <v/>
      </c>
      <c r="AU453" s="243" t="str">
        <f t="shared" si="186"/>
        <v/>
      </c>
      <c r="AV453" s="243" t="str">
        <f t="shared" si="187"/>
        <v>无</v>
      </c>
      <c r="AZ453" s="299">
        <v>42552</v>
      </c>
    </row>
    <row r="454" spans="1:52" ht="15" hidden="1" customHeight="1">
      <c r="A454" s="176"/>
      <c r="B454" s="176"/>
      <c r="C454" s="175"/>
      <c r="D454" s="176"/>
      <c r="E454" s="176"/>
      <c r="F454" s="184"/>
      <c r="G454" s="176"/>
      <c r="H454" s="176"/>
      <c r="I454" s="176"/>
      <c r="J454" s="176"/>
      <c r="K454" s="180"/>
      <c r="L454" s="176"/>
      <c r="M454" s="175"/>
      <c r="N454" s="175"/>
      <c r="O454" s="175"/>
      <c r="P454" s="176"/>
      <c r="Q454" s="175"/>
      <c r="R454" s="176"/>
      <c r="S454" s="176"/>
      <c r="T454" s="176"/>
      <c r="U454" s="291" t="str">
        <f t="shared" si="165"/>
        <v/>
      </c>
      <c r="V454" s="292">
        <f>IF(F454=0,0,SUMIFS('4-咨询师业绩明细表'!K:K,'4-咨询师业绩明细表'!E:E,E454,'4-咨询师业绩明细表'!C:C,B454))</f>
        <v>0</v>
      </c>
      <c r="W454" s="292" t="str">
        <f t="shared" si="166"/>
        <v/>
      </c>
      <c r="X454" s="305"/>
      <c r="Y454" s="323">
        <f t="shared" si="167"/>
        <v>0</v>
      </c>
      <c r="Z454" s="324">
        <f t="shared" si="168"/>
        <v>0</v>
      </c>
      <c r="AA454" s="293">
        <f t="shared" si="169"/>
        <v>0</v>
      </c>
      <c r="AB454" s="294" t="str">
        <f t="shared" si="170"/>
        <v/>
      </c>
      <c r="AC454" s="143" t="str">
        <f t="shared" si="171"/>
        <v/>
      </c>
      <c r="AD454" s="143" t="str">
        <f t="shared" si="172"/>
        <v/>
      </c>
      <c r="AE454" s="143" t="str">
        <f t="shared" si="173"/>
        <v/>
      </c>
      <c r="AF454" s="143" t="str">
        <f t="shared" si="174"/>
        <v/>
      </c>
      <c r="AG454" s="143" t="str">
        <f t="shared" si="175"/>
        <v/>
      </c>
      <c r="AH454" s="143" t="str">
        <f>IF(AB454="","",VLOOKUP(AF454,Sheet11!E:F,2,0))</f>
        <v/>
      </c>
      <c r="AI454" s="295" t="str">
        <f>IF(AG454="拼单会员","5年",IF(AB454="","",VLOOKUP(AE454&amp;AH454,Sheet11!$J$3:$K$17,2)))</f>
        <v/>
      </c>
      <c r="AJ454" s="143" t="str">
        <f t="shared" si="176"/>
        <v/>
      </c>
      <c r="AK454" s="296" t="str">
        <f t="shared" si="177"/>
        <v/>
      </c>
      <c r="AL454" s="143" t="str">
        <f t="shared" si="178"/>
        <v/>
      </c>
      <c r="AM454" s="143" t="str">
        <f t="shared" si="179"/>
        <v/>
      </c>
      <c r="AN454" s="143" t="str">
        <f t="shared" si="180"/>
        <v/>
      </c>
      <c r="AO454" s="143" t="str">
        <f t="shared" si="181"/>
        <v/>
      </c>
      <c r="AP454" s="206" t="str">
        <f t="shared" si="182"/>
        <v/>
      </c>
      <c r="AQ454" s="206" t="str">
        <f>IF(SUMIF('7-市场业绩'!F:F,'3-收据记录表'!U454,'7-市场业绩'!I:I)&gt;0,"学习卡","老结算")</f>
        <v>老结算</v>
      </c>
      <c r="AR454" s="206" t="str">
        <f t="shared" si="183"/>
        <v/>
      </c>
      <c r="AS454" s="243" t="e">
        <f t="shared" si="184"/>
        <v>#VALUE!</v>
      </c>
      <c r="AT454" s="243" t="str">
        <f t="shared" si="185"/>
        <v/>
      </c>
      <c r="AU454" s="243" t="str">
        <f t="shared" si="186"/>
        <v/>
      </c>
      <c r="AV454" s="243" t="str">
        <f t="shared" si="187"/>
        <v>无</v>
      </c>
      <c r="AZ454" s="299">
        <v>42552</v>
      </c>
    </row>
    <row r="455" spans="1:52" ht="15" hidden="1" customHeight="1">
      <c r="A455" s="176"/>
      <c r="B455" s="176"/>
      <c r="C455" s="175"/>
      <c r="D455" s="176"/>
      <c r="E455" s="176"/>
      <c r="F455" s="184"/>
      <c r="G455" s="176"/>
      <c r="H455" s="176"/>
      <c r="I455" s="176"/>
      <c r="J455" s="176"/>
      <c r="K455" s="180"/>
      <c r="L455" s="176"/>
      <c r="M455" s="175"/>
      <c r="N455" s="175"/>
      <c r="O455" s="175"/>
      <c r="P455" s="176"/>
      <c r="Q455" s="175"/>
      <c r="R455" s="176"/>
      <c r="S455" s="176"/>
      <c r="T455" s="176"/>
      <c r="U455" s="291" t="str">
        <f t="shared" si="165"/>
        <v/>
      </c>
      <c r="V455" s="292">
        <f>IF(F455=0,0,SUMIFS('4-咨询师业绩明细表'!K:K,'4-咨询师业绩明细表'!E:E,E455,'4-咨询师业绩明细表'!C:C,B455))</f>
        <v>0</v>
      </c>
      <c r="W455" s="292" t="str">
        <f t="shared" si="166"/>
        <v/>
      </c>
      <c r="X455" s="305"/>
      <c r="Y455" s="323">
        <f t="shared" si="167"/>
        <v>0</v>
      </c>
      <c r="Z455" s="324">
        <f t="shared" si="168"/>
        <v>0</v>
      </c>
      <c r="AA455" s="293">
        <f t="shared" si="169"/>
        <v>0</v>
      </c>
      <c r="AB455" s="294" t="str">
        <f t="shared" si="170"/>
        <v/>
      </c>
      <c r="AC455" s="143" t="str">
        <f t="shared" si="171"/>
        <v/>
      </c>
      <c r="AD455" s="143" t="str">
        <f t="shared" si="172"/>
        <v/>
      </c>
      <c r="AE455" s="143" t="str">
        <f t="shared" si="173"/>
        <v/>
      </c>
      <c r="AF455" s="143" t="str">
        <f t="shared" si="174"/>
        <v/>
      </c>
      <c r="AG455" s="143" t="str">
        <f t="shared" si="175"/>
        <v/>
      </c>
      <c r="AH455" s="143" t="str">
        <f>IF(AB455="","",VLOOKUP(AF455,Sheet11!E:F,2,0))</f>
        <v/>
      </c>
      <c r="AI455" s="295" t="str">
        <f>IF(AG455="拼单会员","5年",IF(AB455="","",VLOOKUP(AE455&amp;AH455,Sheet11!$J$3:$K$17,2)))</f>
        <v/>
      </c>
      <c r="AJ455" s="143" t="str">
        <f t="shared" si="176"/>
        <v/>
      </c>
      <c r="AK455" s="296" t="str">
        <f t="shared" si="177"/>
        <v/>
      </c>
      <c r="AL455" s="143" t="str">
        <f t="shared" si="178"/>
        <v/>
      </c>
      <c r="AM455" s="143" t="str">
        <f t="shared" si="179"/>
        <v/>
      </c>
      <c r="AN455" s="143" t="str">
        <f t="shared" si="180"/>
        <v/>
      </c>
      <c r="AO455" s="143" t="str">
        <f t="shared" si="181"/>
        <v/>
      </c>
      <c r="AP455" s="206" t="str">
        <f t="shared" si="182"/>
        <v/>
      </c>
      <c r="AQ455" s="206" t="str">
        <f>IF(SUMIF('7-市场业绩'!F:F,'3-收据记录表'!U455,'7-市场业绩'!I:I)&gt;0,"学习卡","老结算")</f>
        <v>老结算</v>
      </c>
      <c r="AR455" s="206" t="str">
        <f t="shared" si="183"/>
        <v/>
      </c>
      <c r="AS455" s="243" t="e">
        <f t="shared" si="184"/>
        <v>#VALUE!</v>
      </c>
      <c r="AT455" s="243" t="str">
        <f t="shared" si="185"/>
        <v/>
      </c>
      <c r="AU455" s="243" t="str">
        <f t="shared" si="186"/>
        <v/>
      </c>
      <c r="AV455" s="243" t="str">
        <f t="shared" si="187"/>
        <v>无</v>
      </c>
      <c r="AZ455" s="299">
        <v>42552</v>
      </c>
    </row>
    <row r="456" spans="1:52" ht="15" hidden="1" customHeight="1">
      <c r="A456" s="176"/>
      <c r="B456" s="176"/>
      <c r="C456" s="175"/>
      <c r="D456" s="176"/>
      <c r="E456" s="176"/>
      <c r="F456" s="184"/>
      <c r="G456" s="176"/>
      <c r="H456" s="176"/>
      <c r="I456" s="176"/>
      <c r="J456" s="176"/>
      <c r="K456" s="180"/>
      <c r="L456" s="176"/>
      <c r="M456" s="175"/>
      <c r="N456" s="175"/>
      <c r="O456" s="175"/>
      <c r="P456" s="176"/>
      <c r="Q456" s="175"/>
      <c r="R456" s="176"/>
      <c r="S456" s="176"/>
      <c r="T456" s="176"/>
      <c r="U456" s="291" t="str">
        <f t="shared" si="165"/>
        <v/>
      </c>
      <c r="V456" s="292">
        <f>IF(F456=0,0,SUMIFS('4-咨询师业绩明细表'!K:K,'4-咨询师业绩明细表'!E:E,E456,'4-咨询师业绩明细表'!C:C,B456))</f>
        <v>0</v>
      </c>
      <c r="W456" s="292" t="str">
        <f t="shared" si="166"/>
        <v/>
      </c>
      <c r="X456" s="305"/>
      <c r="Y456" s="323">
        <f t="shared" si="167"/>
        <v>0</v>
      </c>
      <c r="Z456" s="324">
        <f t="shared" si="168"/>
        <v>0</v>
      </c>
      <c r="AA456" s="293">
        <f t="shared" si="169"/>
        <v>0</v>
      </c>
      <c r="AB456" s="294" t="str">
        <f t="shared" si="170"/>
        <v/>
      </c>
      <c r="AC456" s="143" t="str">
        <f t="shared" si="171"/>
        <v/>
      </c>
      <c r="AD456" s="143" t="str">
        <f t="shared" si="172"/>
        <v/>
      </c>
      <c r="AE456" s="143" t="str">
        <f t="shared" si="173"/>
        <v/>
      </c>
      <c r="AF456" s="143" t="str">
        <f t="shared" si="174"/>
        <v/>
      </c>
      <c r="AG456" s="143" t="str">
        <f t="shared" si="175"/>
        <v/>
      </c>
      <c r="AH456" s="143" t="str">
        <f>IF(AB456="","",VLOOKUP(AF456,Sheet11!E:F,2,0))</f>
        <v/>
      </c>
      <c r="AI456" s="295" t="str">
        <f>IF(AG456="拼单会员","5年",IF(AB456="","",VLOOKUP(AE456&amp;AH456,Sheet11!$J$3:$K$17,2)))</f>
        <v/>
      </c>
      <c r="AJ456" s="143" t="str">
        <f t="shared" si="176"/>
        <v/>
      </c>
      <c r="AK456" s="296" t="str">
        <f t="shared" si="177"/>
        <v/>
      </c>
      <c r="AL456" s="143" t="str">
        <f t="shared" si="178"/>
        <v/>
      </c>
      <c r="AM456" s="143" t="str">
        <f t="shared" si="179"/>
        <v/>
      </c>
      <c r="AN456" s="143" t="str">
        <f t="shared" si="180"/>
        <v/>
      </c>
      <c r="AO456" s="143" t="str">
        <f t="shared" si="181"/>
        <v/>
      </c>
      <c r="AP456" s="206" t="str">
        <f t="shared" si="182"/>
        <v/>
      </c>
      <c r="AQ456" s="206" t="str">
        <f>IF(SUMIF('7-市场业绩'!F:F,'3-收据记录表'!U456,'7-市场业绩'!I:I)&gt;0,"学习卡","老结算")</f>
        <v>老结算</v>
      </c>
      <c r="AR456" s="206" t="str">
        <f t="shared" si="183"/>
        <v/>
      </c>
      <c r="AS456" s="243" t="e">
        <f t="shared" si="184"/>
        <v>#VALUE!</v>
      </c>
      <c r="AT456" s="243" t="str">
        <f t="shared" si="185"/>
        <v/>
      </c>
      <c r="AU456" s="243" t="str">
        <f t="shared" si="186"/>
        <v/>
      </c>
      <c r="AV456" s="243" t="str">
        <f t="shared" si="187"/>
        <v>无</v>
      </c>
      <c r="AZ456" s="299">
        <v>42552</v>
      </c>
    </row>
    <row r="457" spans="1:52" ht="15" hidden="1" customHeight="1">
      <c r="A457" s="176"/>
      <c r="B457" s="176"/>
      <c r="C457" s="175"/>
      <c r="D457" s="176"/>
      <c r="E457" s="176"/>
      <c r="F457" s="184"/>
      <c r="G457" s="176"/>
      <c r="H457" s="176"/>
      <c r="I457" s="176"/>
      <c r="J457" s="176"/>
      <c r="K457" s="180"/>
      <c r="L457" s="176"/>
      <c r="M457" s="175"/>
      <c r="N457" s="175"/>
      <c r="O457" s="175"/>
      <c r="P457" s="176"/>
      <c r="Q457" s="175"/>
      <c r="R457" s="176"/>
      <c r="S457" s="176"/>
      <c r="T457" s="176"/>
      <c r="U457" s="291" t="str">
        <f t="shared" si="165"/>
        <v/>
      </c>
      <c r="V457" s="292">
        <f>IF(F457=0,0,SUMIFS('4-咨询师业绩明细表'!K:K,'4-咨询师业绩明细表'!E:E,E457,'4-咨询师业绩明细表'!C:C,B457))</f>
        <v>0</v>
      </c>
      <c r="W457" s="292" t="str">
        <f t="shared" si="166"/>
        <v/>
      </c>
      <c r="X457" s="305"/>
      <c r="Y457" s="323">
        <f t="shared" si="167"/>
        <v>0</v>
      </c>
      <c r="Z457" s="324">
        <f t="shared" si="168"/>
        <v>0</v>
      </c>
      <c r="AA457" s="293">
        <f t="shared" si="169"/>
        <v>0</v>
      </c>
      <c r="AB457" s="294" t="str">
        <f t="shared" si="170"/>
        <v/>
      </c>
      <c r="AC457" s="143" t="str">
        <f t="shared" si="171"/>
        <v/>
      </c>
      <c r="AD457" s="143" t="str">
        <f t="shared" si="172"/>
        <v/>
      </c>
      <c r="AE457" s="143" t="str">
        <f t="shared" si="173"/>
        <v/>
      </c>
      <c r="AF457" s="143" t="str">
        <f t="shared" si="174"/>
        <v/>
      </c>
      <c r="AG457" s="143" t="str">
        <f t="shared" si="175"/>
        <v/>
      </c>
      <c r="AH457" s="143" t="str">
        <f>IF(AB457="","",VLOOKUP(AF457,Sheet11!E:F,2,0))</f>
        <v/>
      </c>
      <c r="AI457" s="295" t="str">
        <f>IF(AG457="拼单会员","5年",IF(AB457="","",VLOOKUP(AE457&amp;AH457,Sheet11!$J$3:$K$17,2)))</f>
        <v/>
      </c>
      <c r="AJ457" s="143" t="str">
        <f t="shared" si="176"/>
        <v/>
      </c>
      <c r="AK457" s="296" t="str">
        <f t="shared" si="177"/>
        <v/>
      </c>
      <c r="AL457" s="143" t="str">
        <f t="shared" si="178"/>
        <v/>
      </c>
      <c r="AM457" s="143" t="str">
        <f t="shared" si="179"/>
        <v/>
      </c>
      <c r="AN457" s="143" t="str">
        <f t="shared" si="180"/>
        <v/>
      </c>
      <c r="AO457" s="143" t="str">
        <f t="shared" si="181"/>
        <v/>
      </c>
      <c r="AP457" s="206" t="str">
        <f t="shared" si="182"/>
        <v/>
      </c>
      <c r="AQ457" s="206" t="str">
        <f>IF(SUMIF('7-市场业绩'!F:F,'3-收据记录表'!U457,'7-市场业绩'!I:I)&gt;0,"学习卡","老结算")</f>
        <v>老结算</v>
      </c>
      <c r="AR457" s="206" t="str">
        <f t="shared" si="183"/>
        <v/>
      </c>
      <c r="AS457" s="243" t="e">
        <f t="shared" si="184"/>
        <v>#VALUE!</v>
      </c>
      <c r="AT457" s="243" t="str">
        <f t="shared" si="185"/>
        <v/>
      </c>
      <c r="AU457" s="243" t="str">
        <f t="shared" si="186"/>
        <v/>
      </c>
      <c r="AV457" s="243" t="str">
        <f t="shared" si="187"/>
        <v>无</v>
      </c>
      <c r="AZ457" s="299">
        <v>42552</v>
      </c>
    </row>
    <row r="458" spans="1:52" ht="15" hidden="1" customHeight="1">
      <c r="A458" s="176"/>
      <c r="B458" s="176"/>
      <c r="C458" s="175"/>
      <c r="D458" s="176"/>
      <c r="E458" s="176"/>
      <c r="F458" s="184"/>
      <c r="G458" s="176"/>
      <c r="H458" s="176"/>
      <c r="I458" s="176"/>
      <c r="J458" s="176"/>
      <c r="K458" s="180"/>
      <c r="L458" s="176"/>
      <c r="M458" s="175"/>
      <c r="N458" s="175"/>
      <c r="O458" s="175"/>
      <c r="P458" s="176"/>
      <c r="Q458" s="175"/>
      <c r="R458" s="176"/>
      <c r="S458" s="176"/>
      <c r="T458" s="176"/>
      <c r="U458" s="291" t="str">
        <f t="shared" si="165"/>
        <v/>
      </c>
      <c r="V458" s="292">
        <f>IF(F458=0,0,SUMIFS('4-咨询师业绩明细表'!K:K,'4-咨询师业绩明细表'!E:E,E458,'4-咨询师业绩明细表'!C:C,B458))</f>
        <v>0</v>
      </c>
      <c r="W458" s="292" t="str">
        <f t="shared" si="166"/>
        <v/>
      </c>
      <c r="X458" s="305"/>
      <c r="Y458" s="323">
        <f t="shared" si="167"/>
        <v>0</v>
      </c>
      <c r="Z458" s="324">
        <f t="shared" si="168"/>
        <v>0</v>
      </c>
      <c r="AA458" s="293">
        <f t="shared" si="169"/>
        <v>0</v>
      </c>
      <c r="AB458" s="294" t="str">
        <f t="shared" si="170"/>
        <v/>
      </c>
      <c r="AC458" s="143" t="str">
        <f t="shared" si="171"/>
        <v/>
      </c>
      <c r="AD458" s="143" t="str">
        <f t="shared" si="172"/>
        <v/>
      </c>
      <c r="AE458" s="143" t="str">
        <f t="shared" si="173"/>
        <v/>
      </c>
      <c r="AF458" s="143" t="str">
        <f t="shared" si="174"/>
        <v/>
      </c>
      <c r="AG458" s="143" t="str">
        <f t="shared" si="175"/>
        <v/>
      </c>
      <c r="AH458" s="143" t="str">
        <f>IF(AB458="","",VLOOKUP(AF458,Sheet11!E:F,2,0))</f>
        <v/>
      </c>
      <c r="AI458" s="295" t="str">
        <f>IF(AG458="拼单会员","5年",IF(AB458="","",VLOOKUP(AE458&amp;AH458,Sheet11!$J$3:$K$17,2)))</f>
        <v/>
      </c>
      <c r="AJ458" s="143" t="str">
        <f t="shared" si="176"/>
        <v/>
      </c>
      <c r="AK458" s="296" t="str">
        <f t="shared" si="177"/>
        <v/>
      </c>
      <c r="AL458" s="143" t="str">
        <f t="shared" si="178"/>
        <v/>
      </c>
      <c r="AM458" s="143" t="str">
        <f t="shared" si="179"/>
        <v/>
      </c>
      <c r="AN458" s="143" t="str">
        <f t="shared" si="180"/>
        <v/>
      </c>
      <c r="AO458" s="143" t="str">
        <f t="shared" si="181"/>
        <v/>
      </c>
      <c r="AP458" s="206" t="str">
        <f t="shared" si="182"/>
        <v/>
      </c>
      <c r="AQ458" s="206" t="str">
        <f>IF(SUMIF('7-市场业绩'!F:F,'3-收据记录表'!U458,'7-市场业绩'!I:I)&gt;0,"学习卡","老结算")</f>
        <v>老结算</v>
      </c>
      <c r="AR458" s="206" t="str">
        <f t="shared" si="183"/>
        <v/>
      </c>
      <c r="AS458" s="243" t="e">
        <f t="shared" si="184"/>
        <v>#VALUE!</v>
      </c>
      <c r="AT458" s="243" t="str">
        <f t="shared" si="185"/>
        <v/>
      </c>
      <c r="AU458" s="243" t="str">
        <f t="shared" si="186"/>
        <v/>
      </c>
      <c r="AV458" s="243" t="str">
        <f t="shared" si="187"/>
        <v>无</v>
      </c>
      <c r="AZ458" s="299">
        <v>42552</v>
      </c>
    </row>
    <row r="459" spans="1:52" ht="15" hidden="1" customHeight="1">
      <c r="A459" s="176"/>
      <c r="B459" s="176"/>
      <c r="C459" s="175"/>
      <c r="D459" s="176"/>
      <c r="E459" s="176"/>
      <c r="F459" s="184"/>
      <c r="G459" s="176"/>
      <c r="H459" s="176"/>
      <c r="I459" s="176"/>
      <c r="J459" s="176"/>
      <c r="K459" s="180"/>
      <c r="L459" s="176"/>
      <c r="M459" s="175"/>
      <c r="N459" s="175"/>
      <c r="O459" s="175"/>
      <c r="P459" s="176"/>
      <c r="Q459" s="175"/>
      <c r="R459" s="176"/>
      <c r="S459" s="176"/>
      <c r="T459" s="176"/>
      <c r="U459" s="291" t="str">
        <f t="shared" si="165"/>
        <v/>
      </c>
      <c r="V459" s="292">
        <f>IF(F459=0,0,SUMIFS('4-咨询师业绩明细表'!K:K,'4-咨询师业绩明细表'!E:E,E459,'4-咨询师业绩明细表'!C:C,B459))</f>
        <v>0</v>
      </c>
      <c r="W459" s="292" t="str">
        <f t="shared" si="166"/>
        <v/>
      </c>
      <c r="X459" s="305"/>
      <c r="Y459" s="323">
        <f t="shared" si="167"/>
        <v>0</v>
      </c>
      <c r="Z459" s="324">
        <f t="shared" si="168"/>
        <v>0</v>
      </c>
      <c r="AA459" s="293">
        <f t="shared" si="169"/>
        <v>0</v>
      </c>
      <c r="AB459" s="294" t="str">
        <f t="shared" si="170"/>
        <v/>
      </c>
      <c r="AC459" s="143" t="str">
        <f t="shared" si="171"/>
        <v/>
      </c>
      <c r="AD459" s="143" t="str">
        <f t="shared" si="172"/>
        <v/>
      </c>
      <c r="AE459" s="143" t="str">
        <f t="shared" si="173"/>
        <v/>
      </c>
      <c r="AF459" s="143" t="str">
        <f t="shared" si="174"/>
        <v/>
      </c>
      <c r="AG459" s="143" t="str">
        <f t="shared" si="175"/>
        <v/>
      </c>
      <c r="AH459" s="143" t="str">
        <f>IF(AB459="","",VLOOKUP(AF459,Sheet11!E:F,2,0))</f>
        <v/>
      </c>
      <c r="AI459" s="295" t="str">
        <f>IF(AG459="拼单会员","5年",IF(AB459="","",VLOOKUP(AE459&amp;AH459,Sheet11!$J$3:$K$17,2)))</f>
        <v/>
      </c>
      <c r="AJ459" s="143" t="str">
        <f t="shared" si="176"/>
        <v/>
      </c>
      <c r="AK459" s="296" t="str">
        <f t="shared" si="177"/>
        <v/>
      </c>
      <c r="AL459" s="143" t="str">
        <f t="shared" si="178"/>
        <v/>
      </c>
      <c r="AM459" s="143" t="str">
        <f t="shared" si="179"/>
        <v/>
      </c>
      <c r="AN459" s="143" t="str">
        <f t="shared" si="180"/>
        <v/>
      </c>
      <c r="AO459" s="143" t="str">
        <f t="shared" si="181"/>
        <v/>
      </c>
      <c r="AP459" s="206" t="str">
        <f t="shared" si="182"/>
        <v/>
      </c>
      <c r="AQ459" s="206" t="str">
        <f>IF(SUMIF('7-市场业绩'!F:F,'3-收据记录表'!U459,'7-市场业绩'!I:I)&gt;0,"学习卡","老结算")</f>
        <v>老结算</v>
      </c>
      <c r="AR459" s="206" t="str">
        <f t="shared" si="183"/>
        <v/>
      </c>
      <c r="AS459" s="243" t="e">
        <f t="shared" si="184"/>
        <v>#VALUE!</v>
      </c>
      <c r="AT459" s="243" t="str">
        <f t="shared" si="185"/>
        <v/>
      </c>
      <c r="AU459" s="243" t="str">
        <f t="shared" si="186"/>
        <v/>
      </c>
      <c r="AV459" s="243" t="str">
        <f t="shared" si="187"/>
        <v>无</v>
      </c>
      <c r="AZ459" s="299">
        <v>42552</v>
      </c>
    </row>
    <row r="460" spans="1:52" ht="15" hidden="1" customHeight="1">
      <c r="A460" s="176"/>
      <c r="B460" s="176"/>
      <c r="C460" s="175"/>
      <c r="D460" s="176"/>
      <c r="E460" s="176"/>
      <c r="F460" s="184"/>
      <c r="G460" s="176"/>
      <c r="H460" s="176"/>
      <c r="I460" s="176"/>
      <c r="J460" s="176"/>
      <c r="K460" s="180"/>
      <c r="L460" s="176"/>
      <c r="M460" s="175"/>
      <c r="N460" s="175"/>
      <c r="O460" s="175"/>
      <c r="P460" s="176"/>
      <c r="Q460" s="175"/>
      <c r="R460" s="176"/>
      <c r="S460" s="176"/>
      <c r="T460" s="176"/>
      <c r="U460" s="291" t="str">
        <f t="shared" si="165"/>
        <v/>
      </c>
      <c r="V460" s="292">
        <f>IF(F460=0,0,SUMIFS('4-咨询师业绩明细表'!K:K,'4-咨询师业绩明细表'!E:E,E460,'4-咨询师业绩明细表'!C:C,B460))</f>
        <v>0</v>
      </c>
      <c r="W460" s="292" t="str">
        <f t="shared" si="166"/>
        <v/>
      </c>
      <c r="X460" s="305"/>
      <c r="Y460" s="323">
        <f t="shared" si="167"/>
        <v>0</v>
      </c>
      <c r="Z460" s="324">
        <f t="shared" si="168"/>
        <v>0</v>
      </c>
      <c r="AA460" s="293">
        <f t="shared" si="169"/>
        <v>0</v>
      </c>
      <c r="AB460" s="294" t="str">
        <f t="shared" si="170"/>
        <v/>
      </c>
      <c r="AC460" s="143" t="str">
        <f t="shared" si="171"/>
        <v/>
      </c>
      <c r="AD460" s="143" t="str">
        <f t="shared" si="172"/>
        <v/>
      </c>
      <c r="AE460" s="143" t="str">
        <f t="shared" si="173"/>
        <v/>
      </c>
      <c r="AF460" s="143" t="str">
        <f t="shared" si="174"/>
        <v/>
      </c>
      <c r="AG460" s="143" t="str">
        <f t="shared" si="175"/>
        <v/>
      </c>
      <c r="AH460" s="143" t="str">
        <f>IF(AB460="","",VLOOKUP(AF460,Sheet11!E:F,2,0))</f>
        <v/>
      </c>
      <c r="AI460" s="295" t="str">
        <f>IF(AG460="拼单会员","5年",IF(AB460="","",VLOOKUP(AE460&amp;AH460,Sheet11!$J$3:$K$17,2)))</f>
        <v/>
      </c>
      <c r="AJ460" s="143" t="str">
        <f t="shared" si="176"/>
        <v/>
      </c>
      <c r="AK460" s="296" t="str">
        <f t="shared" si="177"/>
        <v/>
      </c>
      <c r="AL460" s="143" t="str">
        <f t="shared" si="178"/>
        <v/>
      </c>
      <c r="AM460" s="143" t="str">
        <f t="shared" si="179"/>
        <v/>
      </c>
      <c r="AN460" s="143" t="str">
        <f t="shared" si="180"/>
        <v/>
      </c>
      <c r="AO460" s="143" t="str">
        <f t="shared" si="181"/>
        <v/>
      </c>
      <c r="AP460" s="206" t="str">
        <f t="shared" si="182"/>
        <v/>
      </c>
      <c r="AQ460" s="206" t="str">
        <f>IF(SUMIF('7-市场业绩'!F:F,'3-收据记录表'!U460,'7-市场业绩'!I:I)&gt;0,"学习卡","老结算")</f>
        <v>老结算</v>
      </c>
      <c r="AR460" s="206" t="str">
        <f t="shared" si="183"/>
        <v/>
      </c>
      <c r="AS460" s="243" t="e">
        <f t="shared" si="184"/>
        <v>#VALUE!</v>
      </c>
      <c r="AT460" s="243" t="str">
        <f t="shared" si="185"/>
        <v/>
      </c>
      <c r="AU460" s="243" t="str">
        <f t="shared" si="186"/>
        <v/>
      </c>
      <c r="AV460" s="243" t="str">
        <f t="shared" si="187"/>
        <v>无</v>
      </c>
      <c r="AZ460" s="299">
        <v>42552</v>
      </c>
    </row>
    <row r="461" spans="1:52" ht="15" hidden="1" customHeight="1">
      <c r="A461" s="176"/>
      <c r="B461" s="176"/>
      <c r="C461" s="175"/>
      <c r="D461" s="176"/>
      <c r="E461" s="176"/>
      <c r="F461" s="184"/>
      <c r="G461" s="176"/>
      <c r="H461" s="176"/>
      <c r="I461" s="176"/>
      <c r="J461" s="176"/>
      <c r="K461" s="180"/>
      <c r="L461" s="176"/>
      <c r="M461" s="175"/>
      <c r="N461" s="175"/>
      <c r="O461" s="175"/>
      <c r="P461" s="176"/>
      <c r="Q461" s="175"/>
      <c r="R461" s="176"/>
      <c r="S461" s="176"/>
      <c r="T461" s="176"/>
      <c r="U461" s="291" t="str">
        <f t="shared" si="165"/>
        <v/>
      </c>
      <c r="V461" s="292">
        <f>IF(F461=0,0,SUMIFS('4-咨询师业绩明细表'!K:K,'4-咨询师业绩明细表'!E:E,E461,'4-咨询师业绩明细表'!C:C,B461))</f>
        <v>0</v>
      </c>
      <c r="W461" s="292" t="str">
        <f t="shared" si="166"/>
        <v/>
      </c>
      <c r="X461" s="305"/>
      <c r="Y461" s="323">
        <f t="shared" si="167"/>
        <v>0</v>
      </c>
      <c r="Z461" s="324">
        <f t="shared" si="168"/>
        <v>0</v>
      </c>
      <c r="AA461" s="293">
        <f t="shared" si="169"/>
        <v>0</v>
      </c>
      <c r="AB461" s="294" t="str">
        <f t="shared" si="170"/>
        <v/>
      </c>
      <c r="AC461" s="143" t="str">
        <f t="shared" si="171"/>
        <v/>
      </c>
      <c r="AD461" s="143" t="str">
        <f t="shared" si="172"/>
        <v/>
      </c>
      <c r="AE461" s="143" t="str">
        <f t="shared" si="173"/>
        <v/>
      </c>
      <c r="AF461" s="143" t="str">
        <f t="shared" si="174"/>
        <v/>
      </c>
      <c r="AG461" s="143" t="str">
        <f t="shared" si="175"/>
        <v/>
      </c>
      <c r="AH461" s="143" t="str">
        <f>IF(AB461="","",VLOOKUP(AF461,Sheet11!E:F,2,0))</f>
        <v/>
      </c>
      <c r="AI461" s="295" t="str">
        <f>IF(AG461="拼单会员","5年",IF(AB461="","",VLOOKUP(AE461&amp;AH461,Sheet11!$J$3:$K$17,2)))</f>
        <v/>
      </c>
      <c r="AJ461" s="143" t="str">
        <f t="shared" si="176"/>
        <v/>
      </c>
      <c r="AK461" s="296" t="str">
        <f t="shared" si="177"/>
        <v/>
      </c>
      <c r="AL461" s="143" t="str">
        <f t="shared" si="178"/>
        <v/>
      </c>
      <c r="AM461" s="143" t="str">
        <f t="shared" si="179"/>
        <v/>
      </c>
      <c r="AN461" s="143" t="str">
        <f t="shared" si="180"/>
        <v/>
      </c>
      <c r="AO461" s="143" t="str">
        <f t="shared" si="181"/>
        <v/>
      </c>
      <c r="AP461" s="206" t="str">
        <f t="shared" si="182"/>
        <v/>
      </c>
      <c r="AQ461" s="206" t="str">
        <f>IF(SUMIF('7-市场业绩'!F:F,'3-收据记录表'!U461,'7-市场业绩'!I:I)&gt;0,"学习卡","老结算")</f>
        <v>老结算</v>
      </c>
      <c r="AR461" s="206" t="str">
        <f t="shared" si="183"/>
        <v/>
      </c>
      <c r="AS461" s="243" t="e">
        <f t="shared" si="184"/>
        <v>#VALUE!</v>
      </c>
      <c r="AT461" s="243" t="str">
        <f t="shared" si="185"/>
        <v/>
      </c>
      <c r="AU461" s="243" t="str">
        <f t="shared" si="186"/>
        <v/>
      </c>
      <c r="AV461" s="243" t="str">
        <f t="shared" si="187"/>
        <v>无</v>
      </c>
      <c r="AZ461" s="299">
        <v>42552</v>
      </c>
    </row>
    <row r="462" spans="1:52" ht="15" hidden="1" customHeight="1">
      <c r="A462" s="176"/>
      <c r="B462" s="176"/>
      <c r="C462" s="175"/>
      <c r="D462" s="176"/>
      <c r="E462" s="176"/>
      <c r="F462" s="184"/>
      <c r="G462" s="176"/>
      <c r="H462" s="176"/>
      <c r="I462" s="176"/>
      <c r="J462" s="176"/>
      <c r="K462" s="180"/>
      <c r="L462" s="176"/>
      <c r="M462" s="175"/>
      <c r="N462" s="175"/>
      <c r="O462" s="175"/>
      <c r="P462" s="176"/>
      <c r="Q462" s="175"/>
      <c r="R462" s="176"/>
      <c r="S462" s="176"/>
      <c r="T462" s="176"/>
      <c r="U462" s="291" t="str">
        <f t="shared" si="165"/>
        <v/>
      </c>
      <c r="V462" s="292">
        <f>IF(F462=0,0,SUMIFS('4-咨询师业绩明细表'!K:K,'4-咨询师业绩明细表'!E:E,E462,'4-咨询师业绩明细表'!C:C,B462))</f>
        <v>0</v>
      </c>
      <c r="W462" s="292" t="str">
        <f t="shared" si="166"/>
        <v/>
      </c>
      <c r="X462" s="305"/>
      <c r="Y462" s="323">
        <f t="shared" si="167"/>
        <v>0</v>
      </c>
      <c r="Z462" s="324">
        <f t="shared" si="168"/>
        <v>0</v>
      </c>
      <c r="AA462" s="293">
        <f t="shared" si="169"/>
        <v>0</v>
      </c>
      <c r="AB462" s="294" t="str">
        <f t="shared" si="170"/>
        <v/>
      </c>
      <c r="AC462" s="143" t="str">
        <f t="shared" si="171"/>
        <v/>
      </c>
      <c r="AD462" s="143" t="str">
        <f t="shared" si="172"/>
        <v/>
      </c>
      <c r="AE462" s="143" t="str">
        <f t="shared" si="173"/>
        <v/>
      </c>
      <c r="AF462" s="143" t="str">
        <f t="shared" si="174"/>
        <v/>
      </c>
      <c r="AG462" s="143" t="str">
        <f t="shared" si="175"/>
        <v/>
      </c>
      <c r="AH462" s="143" t="str">
        <f>IF(AB462="","",VLOOKUP(AF462,Sheet11!E:F,2,0))</f>
        <v/>
      </c>
      <c r="AI462" s="295" t="str">
        <f>IF(AG462="拼单会员","5年",IF(AB462="","",VLOOKUP(AE462&amp;AH462,Sheet11!$J$3:$K$17,2)))</f>
        <v/>
      </c>
      <c r="AJ462" s="143" t="str">
        <f t="shared" si="176"/>
        <v/>
      </c>
      <c r="AK462" s="296" t="str">
        <f t="shared" si="177"/>
        <v/>
      </c>
      <c r="AL462" s="143" t="str">
        <f t="shared" si="178"/>
        <v/>
      </c>
      <c r="AM462" s="143" t="str">
        <f t="shared" si="179"/>
        <v/>
      </c>
      <c r="AN462" s="143" t="str">
        <f t="shared" si="180"/>
        <v/>
      </c>
      <c r="AO462" s="143" t="str">
        <f t="shared" si="181"/>
        <v/>
      </c>
      <c r="AP462" s="206" t="str">
        <f t="shared" si="182"/>
        <v/>
      </c>
      <c r="AQ462" s="206" t="str">
        <f>IF(SUMIF('7-市场业绩'!F:F,'3-收据记录表'!U462,'7-市场业绩'!I:I)&gt;0,"学习卡","老结算")</f>
        <v>老结算</v>
      </c>
      <c r="AR462" s="206" t="str">
        <f t="shared" si="183"/>
        <v/>
      </c>
      <c r="AS462" s="243" t="e">
        <f t="shared" si="184"/>
        <v>#VALUE!</v>
      </c>
      <c r="AT462" s="243" t="str">
        <f t="shared" si="185"/>
        <v/>
      </c>
      <c r="AU462" s="243" t="str">
        <f t="shared" si="186"/>
        <v/>
      </c>
      <c r="AV462" s="243" t="str">
        <f t="shared" si="187"/>
        <v>无</v>
      </c>
      <c r="AZ462" s="299">
        <v>42552</v>
      </c>
    </row>
    <row r="463" spans="1:52" ht="15" hidden="1" customHeight="1">
      <c r="A463" s="176"/>
      <c r="B463" s="176"/>
      <c r="C463" s="175"/>
      <c r="D463" s="176"/>
      <c r="E463" s="176"/>
      <c r="F463" s="184"/>
      <c r="G463" s="176"/>
      <c r="H463" s="176"/>
      <c r="I463" s="176"/>
      <c r="J463" s="176"/>
      <c r="K463" s="180"/>
      <c r="L463" s="176"/>
      <c r="M463" s="175"/>
      <c r="N463" s="175"/>
      <c r="O463" s="175"/>
      <c r="P463" s="176"/>
      <c r="Q463" s="175"/>
      <c r="R463" s="176"/>
      <c r="S463" s="176"/>
      <c r="T463" s="176"/>
      <c r="U463" s="291" t="str">
        <f t="shared" si="165"/>
        <v/>
      </c>
      <c r="V463" s="292">
        <f>IF(F463=0,0,SUMIFS('4-咨询师业绩明细表'!K:K,'4-咨询师业绩明细表'!E:E,E463,'4-咨询师业绩明细表'!C:C,B463))</f>
        <v>0</v>
      </c>
      <c r="W463" s="292" t="str">
        <f t="shared" si="166"/>
        <v/>
      </c>
      <c r="X463" s="305"/>
      <c r="Y463" s="323">
        <f t="shared" si="167"/>
        <v>0</v>
      </c>
      <c r="Z463" s="324">
        <f t="shared" si="168"/>
        <v>0</v>
      </c>
      <c r="AA463" s="293">
        <f t="shared" si="169"/>
        <v>0</v>
      </c>
      <c r="AB463" s="294" t="str">
        <f t="shared" si="170"/>
        <v/>
      </c>
      <c r="AC463" s="143" t="str">
        <f t="shared" si="171"/>
        <v/>
      </c>
      <c r="AD463" s="143" t="str">
        <f t="shared" si="172"/>
        <v/>
      </c>
      <c r="AE463" s="143" t="str">
        <f t="shared" si="173"/>
        <v/>
      </c>
      <c r="AF463" s="143" t="str">
        <f t="shared" si="174"/>
        <v/>
      </c>
      <c r="AG463" s="143" t="str">
        <f t="shared" si="175"/>
        <v/>
      </c>
      <c r="AH463" s="143" t="str">
        <f>IF(AB463="","",VLOOKUP(AF463,Sheet11!E:F,2,0))</f>
        <v/>
      </c>
      <c r="AI463" s="295" t="str">
        <f>IF(AG463="拼单会员","5年",IF(AB463="","",VLOOKUP(AE463&amp;AH463,Sheet11!$J$3:$K$17,2)))</f>
        <v/>
      </c>
      <c r="AJ463" s="143" t="str">
        <f t="shared" si="176"/>
        <v/>
      </c>
      <c r="AK463" s="296" t="str">
        <f t="shared" si="177"/>
        <v/>
      </c>
      <c r="AL463" s="143" t="str">
        <f t="shared" si="178"/>
        <v/>
      </c>
      <c r="AM463" s="143" t="str">
        <f t="shared" si="179"/>
        <v/>
      </c>
      <c r="AN463" s="143" t="str">
        <f t="shared" si="180"/>
        <v/>
      </c>
      <c r="AO463" s="143" t="str">
        <f t="shared" si="181"/>
        <v/>
      </c>
      <c r="AP463" s="206" t="str">
        <f t="shared" si="182"/>
        <v/>
      </c>
      <c r="AQ463" s="206" t="str">
        <f>IF(SUMIF('7-市场业绩'!F:F,'3-收据记录表'!U463,'7-市场业绩'!I:I)&gt;0,"学习卡","老结算")</f>
        <v>老结算</v>
      </c>
      <c r="AR463" s="206" t="str">
        <f t="shared" si="183"/>
        <v/>
      </c>
      <c r="AS463" s="243" t="e">
        <f t="shared" si="184"/>
        <v>#VALUE!</v>
      </c>
      <c r="AT463" s="243" t="str">
        <f t="shared" si="185"/>
        <v/>
      </c>
      <c r="AU463" s="243" t="str">
        <f t="shared" si="186"/>
        <v/>
      </c>
      <c r="AV463" s="243" t="str">
        <f t="shared" si="187"/>
        <v>无</v>
      </c>
      <c r="AZ463" s="299">
        <v>42552</v>
      </c>
    </row>
    <row r="464" spans="1:52" ht="15" hidden="1" customHeight="1">
      <c r="A464" s="176"/>
      <c r="B464" s="176"/>
      <c r="C464" s="175"/>
      <c r="D464" s="176"/>
      <c r="E464" s="176"/>
      <c r="F464" s="184"/>
      <c r="G464" s="176"/>
      <c r="H464" s="176"/>
      <c r="I464" s="176"/>
      <c r="J464" s="176"/>
      <c r="K464" s="180"/>
      <c r="L464" s="176"/>
      <c r="M464" s="175"/>
      <c r="N464" s="175"/>
      <c r="O464" s="175"/>
      <c r="P464" s="176"/>
      <c r="Q464" s="175"/>
      <c r="R464" s="176"/>
      <c r="S464" s="176"/>
      <c r="T464" s="176"/>
      <c r="U464" s="291" t="str">
        <f t="shared" si="165"/>
        <v/>
      </c>
      <c r="V464" s="292">
        <f>IF(F464=0,0,SUMIFS('4-咨询师业绩明细表'!K:K,'4-咨询师业绩明细表'!E:E,E464,'4-咨询师业绩明细表'!C:C,B464))</f>
        <v>0</v>
      </c>
      <c r="W464" s="292" t="str">
        <f t="shared" si="166"/>
        <v/>
      </c>
      <c r="X464" s="305"/>
      <c r="Y464" s="323">
        <f t="shared" si="167"/>
        <v>0</v>
      </c>
      <c r="Z464" s="324">
        <f t="shared" si="168"/>
        <v>0</v>
      </c>
      <c r="AA464" s="293">
        <f t="shared" si="169"/>
        <v>0</v>
      </c>
      <c r="AB464" s="294" t="str">
        <f t="shared" si="170"/>
        <v/>
      </c>
      <c r="AC464" s="143" t="str">
        <f t="shared" si="171"/>
        <v/>
      </c>
      <c r="AD464" s="143" t="str">
        <f t="shared" si="172"/>
        <v/>
      </c>
      <c r="AE464" s="143" t="str">
        <f t="shared" si="173"/>
        <v/>
      </c>
      <c r="AF464" s="143" t="str">
        <f t="shared" si="174"/>
        <v/>
      </c>
      <c r="AG464" s="143" t="str">
        <f t="shared" si="175"/>
        <v/>
      </c>
      <c r="AH464" s="143" t="str">
        <f>IF(AB464="","",VLOOKUP(AF464,Sheet11!E:F,2,0))</f>
        <v/>
      </c>
      <c r="AI464" s="295" t="str">
        <f>IF(AG464="拼单会员","5年",IF(AB464="","",VLOOKUP(AE464&amp;AH464,Sheet11!$J$3:$K$17,2)))</f>
        <v/>
      </c>
      <c r="AJ464" s="143" t="str">
        <f t="shared" si="176"/>
        <v/>
      </c>
      <c r="AK464" s="296" t="str">
        <f t="shared" si="177"/>
        <v/>
      </c>
      <c r="AL464" s="143" t="str">
        <f t="shared" si="178"/>
        <v/>
      </c>
      <c r="AM464" s="143" t="str">
        <f t="shared" si="179"/>
        <v/>
      </c>
      <c r="AN464" s="143" t="str">
        <f t="shared" si="180"/>
        <v/>
      </c>
      <c r="AO464" s="143" t="str">
        <f t="shared" si="181"/>
        <v/>
      </c>
      <c r="AP464" s="206" t="str">
        <f t="shared" si="182"/>
        <v/>
      </c>
      <c r="AQ464" s="206" t="str">
        <f>IF(SUMIF('7-市场业绩'!F:F,'3-收据记录表'!U464,'7-市场业绩'!I:I)&gt;0,"学习卡","老结算")</f>
        <v>老结算</v>
      </c>
      <c r="AR464" s="206" t="str">
        <f t="shared" si="183"/>
        <v/>
      </c>
      <c r="AS464" s="243" t="e">
        <f t="shared" si="184"/>
        <v>#VALUE!</v>
      </c>
      <c r="AT464" s="243" t="str">
        <f t="shared" si="185"/>
        <v/>
      </c>
      <c r="AU464" s="243" t="str">
        <f t="shared" si="186"/>
        <v/>
      </c>
      <c r="AV464" s="243" t="str">
        <f t="shared" si="187"/>
        <v>无</v>
      </c>
      <c r="AZ464" s="299">
        <v>42552</v>
      </c>
    </row>
    <row r="465" spans="1:52" ht="15" hidden="1" customHeight="1">
      <c r="A465" s="176"/>
      <c r="B465" s="176"/>
      <c r="C465" s="175"/>
      <c r="D465" s="176"/>
      <c r="E465" s="176"/>
      <c r="F465" s="184"/>
      <c r="G465" s="176"/>
      <c r="H465" s="176"/>
      <c r="I465" s="176"/>
      <c r="J465" s="176"/>
      <c r="K465" s="180"/>
      <c r="L465" s="176"/>
      <c r="M465" s="175"/>
      <c r="N465" s="175"/>
      <c r="O465" s="175"/>
      <c r="P465" s="176"/>
      <c r="Q465" s="175"/>
      <c r="R465" s="176"/>
      <c r="S465" s="176"/>
      <c r="T465" s="176"/>
      <c r="U465" s="291" t="str">
        <f t="shared" si="165"/>
        <v/>
      </c>
      <c r="V465" s="292">
        <f>IF(F465=0,0,SUMIFS('4-咨询师业绩明细表'!K:K,'4-咨询师业绩明细表'!E:E,E465,'4-咨询师业绩明细表'!C:C,B465))</f>
        <v>0</v>
      </c>
      <c r="W465" s="292" t="str">
        <f t="shared" si="166"/>
        <v/>
      </c>
      <c r="X465" s="305"/>
      <c r="Y465" s="323">
        <f t="shared" si="167"/>
        <v>0</v>
      </c>
      <c r="Z465" s="324">
        <f t="shared" si="168"/>
        <v>0</v>
      </c>
      <c r="AA465" s="293">
        <f t="shared" si="169"/>
        <v>0</v>
      </c>
      <c r="AB465" s="294" t="str">
        <f t="shared" si="170"/>
        <v/>
      </c>
      <c r="AC465" s="143" t="str">
        <f t="shared" si="171"/>
        <v/>
      </c>
      <c r="AD465" s="143" t="str">
        <f t="shared" si="172"/>
        <v/>
      </c>
      <c r="AE465" s="143" t="str">
        <f t="shared" si="173"/>
        <v/>
      </c>
      <c r="AF465" s="143" t="str">
        <f t="shared" si="174"/>
        <v/>
      </c>
      <c r="AG465" s="143" t="str">
        <f t="shared" si="175"/>
        <v/>
      </c>
      <c r="AH465" s="143" t="str">
        <f>IF(AB465="","",VLOOKUP(AF465,Sheet11!E:F,2,0))</f>
        <v/>
      </c>
      <c r="AI465" s="295" t="str">
        <f>IF(AG465="拼单会员","5年",IF(AB465="","",VLOOKUP(AE465&amp;AH465,Sheet11!$J$3:$K$17,2)))</f>
        <v/>
      </c>
      <c r="AJ465" s="143" t="str">
        <f t="shared" si="176"/>
        <v/>
      </c>
      <c r="AK465" s="296" t="str">
        <f t="shared" si="177"/>
        <v/>
      </c>
      <c r="AL465" s="143" t="str">
        <f t="shared" si="178"/>
        <v/>
      </c>
      <c r="AM465" s="143" t="str">
        <f t="shared" si="179"/>
        <v/>
      </c>
      <c r="AN465" s="143" t="str">
        <f t="shared" si="180"/>
        <v/>
      </c>
      <c r="AO465" s="143" t="str">
        <f t="shared" si="181"/>
        <v/>
      </c>
      <c r="AP465" s="206" t="str">
        <f t="shared" si="182"/>
        <v/>
      </c>
      <c r="AQ465" s="206" t="str">
        <f>IF(SUMIF('7-市场业绩'!F:F,'3-收据记录表'!U465,'7-市场业绩'!I:I)&gt;0,"学习卡","老结算")</f>
        <v>老结算</v>
      </c>
      <c r="AR465" s="206" t="str">
        <f t="shared" si="183"/>
        <v/>
      </c>
      <c r="AS465" s="243" t="e">
        <f t="shared" si="184"/>
        <v>#VALUE!</v>
      </c>
      <c r="AT465" s="243" t="str">
        <f t="shared" si="185"/>
        <v/>
      </c>
      <c r="AU465" s="243" t="str">
        <f t="shared" si="186"/>
        <v/>
      </c>
      <c r="AV465" s="243" t="str">
        <f t="shared" si="187"/>
        <v>无</v>
      </c>
      <c r="AZ465" s="299">
        <v>42552</v>
      </c>
    </row>
    <row r="466" spans="1:52" ht="15" hidden="1" customHeight="1">
      <c r="A466" s="176"/>
      <c r="B466" s="176"/>
      <c r="C466" s="175"/>
      <c r="D466" s="176"/>
      <c r="E466" s="176"/>
      <c r="F466" s="184"/>
      <c r="G466" s="176"/>
      <c r="H466" s="176"/>
      <c r="I466" s="176"/>
      <c r="J466" s="176"/>
      <c r="K466" s="180"/>
      <c r="L466" s="176"/>
      <c r="M466" s="175"/>
      <c r="N466" s="175"/>
      <c r="O466" s="175"/>
      <c r="P466" s="176"/>
      <c r="Q466" s="175"/>
      <c r="R466" s="176"/>
      <c r="S466" s="176"/>
      <c r="T466" s="176"/>
      <c r="U466" s="291" t="str">
        <f t="shared" si="165"/>
        <v/>
      </c>
      <c r="V466" s="292">
        <f>IF(F466=0,0,SUMIFS('4-咨询师业绩明细表'!K:K,'4-咨询师业绩明细表'!E:E,E466,'4-咨询师业绩明细表'!C:C,B466))</f>
        <v>0</v>
      </c>
      <c r="W466" s="292" t="str">
        <f t="shared" si="166"/>
        <v/>
      </c>
      <c r="X466" s="305"/>
      <c r="Y466" s="323">
        <f t="shared" si="167"/>
        <v>0</v>
      </c>
      <c r="Z466" s="324">
        <f t="shared" si="168"/>
        <v>0</v>
      </c>
      <c r="AA466" s="293">
        <f t="shared" si="169"/>
        <v>0</v>
      </c>
      <c r="AB466" s="294" t="str">
        <f t="shared" si="170"/>
        <v/>
      </c>
      <c r="AC466" s="143" t="str">
        <f t="shared" si="171"/>
        <v/>
      </c>
      <c r="AD466" s="143" t="str">
        <f t="shared" si="172"/>
        <v/>
      </c>
      <c r="AE466" s="143" t="str">
        <f t="shared" si="173"/>
        <v/>
      </c>
      <c r="AF466" s="143" t="str">
        <f t="shared" si="174"/>
        <v/>
      </c>
      <c r="AG466" s="143" t="str">
        <f t="shared" si="175"/>
        <v/>
      </c>
      <c r="AH466" s="143" t="str">
        <f>IF(AB466="","",VLOOKUP(AF466,Sheet11!E:F,2,0))</f>
        <v/>
      </c>
      <c r="AI466" s="295" t="str">
        <f>IF(AG466="拼单会员","5年",IF(AB466="","",VLOOKUP(AE466&amp;AH466,Sheet11!$J$3:$K$17,2)))</f>
        <v/>
      </c>
      <c r="AJ466" s="143" t="str">
        <f t="shared" si="176"/>
        <v/>
      </c>
      <c r="AK466" s="296" t="str">
        <f t="shared" si="177"/>
        <v/>
      </c>
      <c r="AL466" s="143" t="str">
        <f t="shared" si="178"/>
        <v/>
      </c>
      <c r="AM466" s="143" t="str">
        <f t="shared" si="179"/>
        <v/>
      </c>
      <c r="AN466" s="143" t="str">
        <f t="shared" si="180"/>
        <v/>
      </c>
      <c r="AO466" s="143" t="str">
        <f t="shared" si="181"/>
        <v/>
      </c>
      <c r="AP466" s="206" t="str">
        <f t="shared" si="182"/>
        <v/>
      </c>
      <c r="AQ466" s="206" t="str">
        <f>IF(SUMIF('7-市场业绩'!F:F,'3-收据记录表'!U466,'7-市场业绩'!I:I)&gt;0,"学习卡","老结算")</f>
        <v>老结算</v>
      </c>
      <c r="AR466" s="206" t="str">
        <f t="shared" si="183"/>
        <v/>
      </c>
      <c r="AS466" s="243" t="e">
        <f t="shared" si="184"/>
        <v>#VALUE!</v>
      </c>
      <c r="AT466" s="243" t="str">
        <f t="shared" si="185"/>
        <v/>
      </c>
      <c r="AU466" s="243" t="str">
        <f t="shared" si="186"/>
        <v/>
      </c>
      <c r="AV466" s="243" t="str">
        <f t="shared" si="187"/>
        <v>无</v>
      </c>
      <c r="AZ466" s="299">
        <v>42552</v>
      </c>
    </row>
    <row r="467" spans="1:52" ht="15" hidden="1" customHeight="1">
      <c r="A467" s="176"/>
      <c r="B467" s="176"/>
      <c r="C467" s="175"/>
      <c r="D467" s="176"/>
      <c r="E467" s="176"/>
      <c r="F467" s="184"/>
      <c r="G467" s="176"/>
      <c r="H467" s="176"/>
      <c r="I467" s="176"/>
      <c r="J467" s="176"/>
      <c r="K467" s="180"/>
      <c r="L467" s="176"/>
      <c r="M467" s="175"/>
      <c r="N467" s="175"/>
      <c r="O467" s="175"/>
      <c r="P467" s="176"/>
      <c r="Q467" s="175"/>
      <c r="R467" s="176"/>
      <c r="S467" s="176"/>
      <c r="T467" s="176"/>
      <c r="U467" s="291" t="str">
        <f t="shared" si="165"/>
        <v/>
      </c>
      <c r="V467" s="292">
        <f>IF(F467=0,0,SUMIFS('4-咨询师业绩明细表'!K:K,'4-咨询师业绩明细表'!E:E,E467,'4-咨询师业绩明细表'!C:C,B467))</f>
        <v>0</v>
      </c>
      <c r="W467" s="292" t="str">
        <f t="shared" si="166"/>
        <v/>
      </c>
      <c r="X467" s="305"/>
      <c r="Y467" s="323">
        <f t="shared" si="167"/>
        <v>0</v>
      </c>
      <c r="Z467" s="324">
        <f t="shared" si="168"/>
        <v>0</v>
      </c>
      <c r="AA467" s="293">
        <f t="shared" si="169"/>
        <v>0</v>
      </c>
      <c r="AB467" s="294" t="str">
        <f t="shared" si="170"/>
        <v/>
      </c>
      <c r="AC467" s="143" t="str">
        <f t="shared" si="171"/>
        <v/>
      </c>
      <c r="AD467" s="143" t="str">
        <f t="shared" si="172"/>
        <v/>
      </c>
      <c r="AE467" s="143" t="str">
        <f t="shared" si="173"/>
        <v/>
      </c>
      <c r="AF467" s="143" t="str">
        <f t="shared" si="174"/>
        <v/>
      </c>
      <c r="AG467" s="143" t="str">
        <f t="shared" si="175"/>
        <v/>
      </c>
      <c r="AH467" s="143" t="str">
        <f>IF(AB467="","",VLOOKUP(AF467,Sheet11!E:F,2,0))</f>
        <v/>
      </c>
      <c r="AI467" s="295" t="str">
        <f>IF(AG467="拼单会员","5年",IF(AB467="","",VLOOKUP(AE467&amp;AH467,Sheet11!$J$3:$K$17,2)))</f>
        <v/>
      </c>
      <c r="AJ467" s="143" t="str">
        <f t="shared" si="176"/>
        <v/>
      </c>
      <c r="AK467" s="296" t="str">
        <f t="shared" si="177"/>
        <v/>
      </c>
      <c r="AL467" s="143" t="str">
        <f t="shared" si="178"/>
        <v/>
      </c>
      <c r="AM467" s="143" t="str">
        <f t="shared" si="179"/>
        <v/>
      </c>
      <c r="AN467" s="143" t="str">
        <f t="shared" si="180"/>
        <v/>
      </c>
      <c r="AO467" s="143" t="str">
        <f t="shared" si="181"/>
        <v/>
      </c>
      <c r="AP467" s="206" t="str">
        <f t="shared" si="182"/>
        <v/>
      </c>
      <c r="AQ467" s="206" t="str">
        <f>IF(SUMIF('7-市场业绩'!F:F,'3-收据记录表'!U467,'7-市场业绩'!I:I)&gt;0,"学习卡","老结算")</f>
        <v>老结算</v>
      </c>
      <c r="AR467" s="206" t="str">
        <f t="shared" si="183"/>
        <v/>
      </c>
      <c r="AS467" s="243" t="e">
        <f t="shared" si="184"/>
        <v>#VALUE!</v>
      </c>
      <c r="AT467" s="243" t="str">
        <f t="shared" si="185"/>
        <v/>
      </c>
      <c r="AU467" s="243" t="str">
        <f t="shared" si="186"/>
        <v/>
      </c>
      <c r="AV467" s="243" t="str">
        <f t="shared" si="187"/>
        <v>无</v>
      </c>
      <c r="AZ467" s="299">
        <v>42552</v>
      </c>
    </row>
    <row r="468" spans="1:52" ht="15" hidden="1" customHeight="1">
      <c r="A468" s="176"/>
      <c r="B468" s="176"/>
      <c r="C468" s="175"/>
      <c r="D468" s="176"/>
      <c r="E468" s="176"/>
      <c r="F468" s="184"/>
      <c r="G468" s="176"/>
      <c r="H468" s="176"/>
      <c r="I468" s="176"/>
      <c r="J468" s="176"/>
      <c r="K468" s="180"/>
      <c r="L468" s="176"/>
      <c r="M468" s="175"/>
      <c r="N468" s="175"/>
      <c r="O468" s="175"/>
      <c r="P468" s="176"/>
      <c r="Q468" s="175"/>
      <c r="R468" s="176"/>
      <c r="S468" s="176"/>
      <c r="T468" s="176"/>
      <c r="U468" s="291" t="str">
        <f t="shared" si="165"/>
        <v/>
      </c>
      <c r="V468" s="292">
        <f>IF(F468=0,0,SUMIFS('4-咨询师业绩明细表'!K:K,'4-咨询师业绩明细表'!E:E,E468,'4-咨询师业绩明细表'!C:C,B468))</f>
        <v>0</v>
      </c>
      <c r="W468" s="292" t="str">
        <f t="shared" si="166"/>
        <v/>
      </c>
      <c r="X468" s="305"/>
      <c r="Y468" s="323">
        <f t="shared" si="167"/>
        <v>0</v>
      </c>
      <c r="Z468" s="324">
        <f t="shared" si="168"/>
        <v>0</v>
      </c>
      <c r="AA468" s="293">
        <f t="shared" si="169"/>
        <v>0</v>
      </c>
      <c r="AB468" s="294" t="str">
        <f t="shared" si="170"/>
        <v/>
      </c>
      <c r="AC468" s="143" t="str">
        <f t="shared" si="171"/>
        <v/>
      </c>
      <c r="AD468" s="143" t="str">
        <f t="shared" si="172"/>
        <v/>
      </c>
      <c r="AE468" s="143" t="str">
        <f t="shared" si="173"/>
        <v/>
      </c>
      <c r="AF468" s="143" t="str">
        <f t="shared" si="174"/>
        <v/>
      </c>
      <c r="AG468" s="143" t="str">
        <f t="shared" si="175"/>
        <v/>
      </c>
      <c r="AH468" s="143" t="str">
        <f>IF(AB468="","",VLOOKUP(AF468,Sheet11!E:F,2,0))</f>
        <v/>
      </c>
      <c r="AI468" s="295" t="str">
        <f>IF(AG468="拼单会员","5年",IF(AB468="","",VLOOKUP(AE468&amp;AH468,Sheet11!$J$3:$K$17,2)))</f>
        <v/>
      </c>
      <c r="AJ468" s="143" t="str">
        <f t="shared" si="176"/>
        <v/>
      </c>
      <c r="AK468" s="296" t="str">
        <f t="shared" si="177"/>
        <v/>
      </c>
      <c r="AL468" s="143" t="str">
        <f t="shared" si="178"/>
        <v/>
      </c>
      <c r="AM468" s="143" t="str">
        <f t="shared" si="179"/>
        <v/>
      </c>
      <c r="AN468" s="143" t="str">
        <f t="shared" si="180"/>
        <v/>
      </c>
      <c r="AO468" s="143" t="str">
        <f t="shared" si="181"/>
        <v/>
      </c>
      <c r="AP468" s="206" t="str">
        <f t="shared" si="182"/>
        <v/>
      </c>
      <c r="AQ468" s="206" t="str">
        <f>IF(SUMIF('7-市场业绩'!F:F,'3-收据记录表'!U468,'7-市场业绩'!I:I)&gt;0,"学习卡","老结算")</f>
        <v>老结算</v>
      </c>
      <c r="AR468" s="206" t="str">
        <f t="shared" si="183"/>
        <v/>
      </c>
      <c r="AS468" s="243" t="e">
        <f t="shared" si="184"/>
        <v>#VALUE!</v>
      </c>
      <c r="AT468" s="243" t="str">
        <f t="shared" si="185"/>
        <v/>
      </c>
      <c r="AU468" s="243" t="str">
        <f t="shared" si="186"/>
        <v/>
      </c>
      <c r="AV468" s="243" t="str">
        <f t="shared" si="187"/>
        <v>无</v>
      </c>
      <c r="AZ468" s="299">
        <v>42552</v>
      </c>
    </row>
    <row r="469" spans="1:52" ht="15" hidden="1" customHeight="1">
      <c r="A469" s="176"/>
      <c r="B469" s="176"/>
      <c r="C469" s="175"/>
      <c r="D469" s="176"/>
      <c r="E469" s="176"/>
      <c r="F469" s="184"/>
      <c r="G469" s="176"/>
      <c r="H469" s="176"/>
      <c r="I469" s="176"/>
      <c r="J469" s="176"/>
      <c r="K469" s="180"/>
      <c r="L469" s="176"/>
      <c r="M469" s="175"/>
      <c r="N469" s="175"/>
      <c r="O469" s="175"/>
      <c r="P469" s="176"/>
      <c r="Q469" s="175"/>
      <c r="R469" s="176"/>
      <c r="S469" s="176"/>
      <c r="T469" s="176"/>
      <c r="U469" s="291" t="str">
        <f t="shared" si="165"/>
        <v/>
      </c>
      <c r="V469" s="292">
        <f>IF(F469=0,0,SUMIFS('4-咨询师业绩明细表'!K:K,'4-咨询师业绩明细表'!E:E,E469,'4-咨询师业绩明细表'!C:C,B469))</f>
        <v>0</v>
      </c>
      <c r="W469" s="292" t="str">
        <f t="shared" si="166"/>
        <v/>
      </c>
      <c r="X469" s="305"/>
      <c r="Y469" s="323">
        <f t="shared" si="167"/>
        <v>0</v>
      </c>
      <c r="Z469" s="324">
        <f t="shared" si="168"/>
        <v>0</v>
      </c>
      <c r="AA469" s="293">
        <f t="shared" si="169"/>
        <v>0</v>
      </c>
      <c r="AB469" s="294" t="str">
        <f t="shared" si="170"/>
        <v/>
      </c>
      <c r="AC469" s="143" t="str">
        <f t="shared" si="171"/>
        <v/>
      </c>
      <c r="AD469" s="143" t="str">
        <f t="shared" si="172"/>
        <v/>
      </c>
      <c r="AE469" s="143" t="str">
        <f t="shared" si="173"/>
        <v/>
      </c>
      <c r="AF469" s="143" t="str">
        <f t="shared" si="174"/>
        <v/>
      </c>
      <c r="AG469" s="143" t="str">
        <f t="shared" si="175"/>
        <v/>
      </c>
      <c r="AH469" s="143" t="str">
        <f>IF(AB469="","",VLOOKUP(AF469,Sheet11!E:F,2,0))</f>
        <v/>
      </c>
      <c r="AI469" s="295" t="str">
        <f>IF(AG469="拼单会员","5年",IF(AB469="","",VLOOKUP(AE469&amp;AH469,Sheet11!$J$3:$K$17,2)))</f>
        <v/>
      </c>
      <c r="AJ469" s="143" t="str">
        <f t="shared" si="176"/>
        <v/>
      </c>
      <c r="AK469" s="296" t="str">
        <f t="shared" si="177"/>
        <v/>
      </c>
      <c r="AL469" s="143" t="str">
        <f t="shared" si="178"/>
        <v/>
      </c>
      <c r="AM469" s="143" t="str">
        <f t="shared" si="179"/>
        <v/>
      </c>
      <c r="AN469" s="143" t="str">
        <f t="shared" si="180"/>
        <v/>
      </c>
      <c r="AO469" s="143" t="str">
        <f t="shared" si="181"/>
        <v/>
      </c>
      <c r="AP469" s="206" t="str">
        <f t="shared" si="182"/>
        <v/>
      </c>
      <c r="AQ469" s="206" t="str">
        <f>IF(SUMIF('7-市场业绩'!F:F,'3-收据记录表'!U469,'7-市场业绩'!I:I)&gt;0,"学习卡","老结算")</f>
        <v>老结算</v>
      </c>
      <c r="AR469" s="206" t="str">
        <f t="shared" si="183"/>
        <v/>
      </c>
      <c r="AS469" s="243" t="e">
        <f t="shared" si="184"/>
        <v>#VALUE!</v>
      </c>
      <c r="AT469" s="243" t="str">
        <f t="shared" si="185"/>
        <v/>
      </c>
      <c r="AU469" s="243" t="str">
        <f t="shared" si="186"/>
        <v/>
      </c>
      <c r="AV469" s="243" t="str">
        <f t="shared" si="187"/>
        <v>无</v>
      </c>
      <c r="AZ469" s="299">
        <v>42552</v>
      </c>
    </row>
    <row r="470" spans="1:52" ht="15" hidden="1" customHeight="1">
      <c r="A470" s="176"/>
      <c r="B470" s="176"/>
      <c r="C470" s="175"/>
      <c r="D470" s="176"/>
      <c r="E470" s="176"/>
      <c r="F470" s="184"/>
      <c r="G470" s="176"/>
      <c r="H470" s="176"/>
      <c r="I470" s="176"/>
      <c r="J470" s="176"/>
      <c r="K470" s="180"/>
      <c r="L470" s="176"/>
      <c r="M470" s="175"/>
      <c r="N470" s="175"/>
      <c r="O470" s="175"/>
      <c r="P470" s="176"/>
      <c r="Q470" s="175"/>
      <c r="R470" s="176"/>
      <c r="S470" s="176"/>
      <c r="T470" s="176"/>
      <c r="U470" s="291" t="str">
        <f t="shared" si="165"/>
        <v/>
      </c>
      <c r="V470" s="292">
        <f>IF(F470=0,0,SUMIFS('4-咨询师业绩明细表'!K:K,'4-咨询师业绩明细表'!E:E,E470,'4-咨询师业绩明细表'!C:C,B470))</f>
        <v>0</v>
      </c>
      <c r="W470" s="292" t="str">
        <f t="shared" si="166"/>
        <v/>
      </c>
      <c r="X470" s="305"/>
      <c r="Y470" s="323">
        <f t="shared" si="167"/>
        <v>0</v>
      </c>
      <c r="Z470" s="324">
        <f t="shared" si="168"/>
        <v>0</v>
      </c>
      <c r="AA470" s="293">
        <f t="shared" si="169"/>
        <v>0</v>
      </c>
      <c r="AB470" s="294" t="str">
        <f t="shared" si="170"/>
        <v/>
      </c>
      <c r="AC470" s="143" t="str">
        <f t="shared" si="171"/>
        <v/>
      </c>
      <c r="AD470" s="143" t="str">
        <f t="shared" si="172"/>
        <v/>
      </c>
      <c r="AE470" s="143" t="str">
        <f t="shared" si="173"/>
        <v/>
      </c>
      <c r="AF470" s="143" t="str">
        <f t="shared" si="174"/>
        <v/>
      </c>
      <c r="AG470" s="143" t="str">
        <f t="shared" si="175"/>
        <v/>
      </c>
      <c r="AH470" s="143" t="str">
        <f>IF(AB470="","",VLOOKUP(AF470,Sheet11!E:F,2,0))</f>
        <v/>
      </c>
      <c r="AI470" s="295" t="str">
        <f>IF(AG470="拼单会员","5年",IF(AB470="","",VLOOKUP(AE470&amp;AH470,Sheet11!$J$3:$K$17,2)))</f>
        <v/>
      </c>
      <c r="AJ470" s="143" t="str">
        <f t="shared" si="176"/>
        <v/>
      </c>
      <c r="AK470" s="296" t="str">
        <f t="shared" si="177"/>
        <v/>
      </c>
      <c r="AL470" s="143" t="str">
        <f t="shared" si="178"/>
        <v/>
      </c>
      <c r="AM470" s="143" t="str">
        <f t="shared" si="179"/>
        <v/>
      </c>
      <c r="AN470" s="143" t="str">
        <f t="shared" si="180"/>
        <v/>
      </c>
      <c r="AO470" s="143" t="str">
        <f t="shared" si="181"/>
        <v/>
      </c>
      <c r="AP470" s="206" t="str">
        <f t="shared" si="182"/>
        <v/>
      </c>
      <c r="AQ470" s="206" t="str">
        <f>IF(SUMIF('7-市场业绩'!F:F,'3-收据记录表'!U470,'7-市场业绩'!I:I)&gt;0,"学习卡","老结算")</f>
        <v>老结算</v>
      </c>
      <c r="AR470" s="206" t="str">
        <f t="shared" si="183"/>
        <v/>
      </c>
      <c r="AS470" s="243" t="e">
        <f t="shared" si="184"/>
        <v>#VALUE!</v>
      </c>
      <c r="AT470" s="243" t="str">
        <f t="shared" si="185"/>
        <v/>
      </c>
      <c r="AU470" s="243" t="str">
        <f t="shared" si="186"/>
        <v/>
      </c>
      <c r="AV470" s="243" t="str">
        <f t="shared" si="187"/>
        <v>无</v>
      </c>
      <c r="AZ470" s="299">
        <v>42552</v>
      </c>
    </row>
    <row r="471" spans="1:52" ht="15" hidden="1" customHeight="1">
      <c r="A471" s="176"/>
      <c r="B471" s="176"/>
      <c r="C471" s="175"/>
      <c r="D471" s="176"/>
      <c r="E471" s="176"/>
      <c r="F471" s="184"/>
      <c r="G471" s="176"/>
      <c r="H471" s="176"/>
      <c r="I471" s="176"/>
      <c r="J471" s="176"/>
      <c r="K471" s="180"/>
      <c r="L471" s="176"/>
      <c r="M471" s="175"/>
      <c r="N471" s="175"/>
      <c r="O471" s="175"/>
      <c r="P471" s="176"/>
      <c r="Q471" s="175"/>
      <c r="R471" s="176"/>
      <c r="S471" s="176"/>
      <c r="T471" s="176"/>
      <c r="U471" s="291" t="str">
        <f t="shared" si="165"/>
        <v/>
      </c>
      <c r="V471" s="292">
        <f>IF(F471=0,0,SUMIFS('4-咨询师业绩明细表'!K:K,'4-咨询师业绩明细表'!E:E,E471,'4-咨询师业绩明细表'!C:C,B471))</f>
        <v>0</v>
      </c>
      <c r="W471" s="292" t="str">
        <f t="shared" si="166"/>
        <v/>
      </c>
      <c r="X471" s="305"/>
      <c r="Y471" s="323">
        <f t="shared" si="167"/>
        <v>0</v>
      </c>
      <c r="Z471" s="324">
        <f t="shared" si="168"/>
        <v>0</v>
      </c>
      <c r="AA471" s="293">
        <f t="shared" si="169"/>
        <v>0</v>
      </c>
      <c r="AB471" s="294" t="str">
        <f t="shared" si="170"/>
        <v/>
      </c>
      <c r="AC471" s="143" t="str">
        <f t="shared" si="171"/>
        <v/>
      </c>
      <c r="AD471" s="143" t="str">
        <f t="shared" si="172"/>
        <v/>
      </c>
      <c r="AE471" s="143" t="str">
        <f t="shared" si="173"/>
        <v/>
      </c>
      <c r="AF471" s="143" t="str">
        <f t="shared" si="174"/>
        <v/>
      </c>
      <c r="AG471" s="143" t="str">
        <f t="shared" si="175"/>
        <v/>
      </c>
      <c r="AH471" s="143" t="str">
        <f>IF(AB471="","",VLOOKUP(AF471,Sheet11!E:F,2,0))</f>
        <v/>
      </c>
      <c r="AI471" s="295" t="str">
        <f>IF(AG471="拼单会员","5年",IF(AB471="","",VLOOKUP(AE471&amp;AH471,Sheet11!$J$3:$K$17,2)))</f>
        <v/>
      </c>
      <c r="AJ471" s="143" t="str">
        <f t="shared" si="176"/>
        <v/>
      </c>
      <c r="AK471" s="296" t="str">
        <f t="shared" si="177"/>
        <v/>
      </c>
      <c r="AL471" s="143" t="str">
        <f t="shared" si="178"/>
        <v/>
      </c>
      <c r="AM471" s="143" t="str">
        <f t="shared" si="179"/>
        <v/>
      </c>
      <c r="AN471" s="143" t="str">
        <f t="shared" si="180"/>
        <v/>
      </c>
      <c r="AO471" s="143" t="str">
        <f t="shared" si="181"/>
        <v/>
      </c>
      <c r="AP471" s="206" t="str">
        <f t="shared" si="182"/>
        <v/>
      </c>
      <c r="AQ471" s="206" t="str">
        <f>IF(SUMIF('7-市场业绩'!F:F,'3-收据记录表'!U471,'7-市场业绩'!I:I)&gt;0,"学习卡","老结算")</f>
        <v>老结算</v>
      </c>
      <c r="AR471" s="206" t="str">
        <f t="shared" si="183"/>
        <v/>
      </c>
      <c r="AS471" s="243" t="e">
        <f t="shared" si="184"/>
        <v>#VALUE!</v>
      </c>
      <c r="AT471" s="243" t="str">
        <f t="shared" si="185"/>
        <v/>
      </c>
      <c r="AU471" s="243" t="str">
        <f t="shared" si="186"/>
        <v/>
      </c>
      <c r="AV471" s="243" t="str">
        <f t="shared" si="187"/>
        <v>无</v>
      </c>
      <c r="AZ471" s="299">
        <v>42552</v>
      </c>
    </row>
    <row r="472" spans="1:52" ht="15" hidden="1" customHeight="1">
      <c r="A472" s="176"/>
      <c r="B472" s="176"/>
      <c r="C472" s="175"/>
      <c r="D472" s="176"/>
      <c r="E472" s="176"/>
      <c r="F472" s="184"/>
      <c r="G472" s="176"/>
      <c r="H472" s="176"/>
      <c r="I472" s="176"/>
      <c r="J472" s="176"/>
      <c r="K472" s="180"/>
      <c r="L472" s="176"/>
      <c r="M472" s="175"/>
      <c r="N472" s="175"/>
      <c r="O472" s="175"/>
      <c r="P472" s="176"/>
      <c r="Q472" s="175"/>
      <c r="R472" s="176"/>
      <c r="S472" s="176"/>
      <c r="T472" s="176"/>
      <c r="U472" s="291" t="str">
        <f t="shared" si="165"/>
        <v/>
      </c>
      <c r="V472" s="292">
        <f>IF(F472=0,0,SUMIFS('4-咨询师业绩明细表'!K:K,'4-咨询师业绩明细表'!E:E,E472,'4-咨询师业绩明细表'!C:C,B472))</f>
        <v>0</v>
      </c>
      <c r="W472" s="292" t="str">
        <f t="shared" si="166"/>
        <v/>
      </c>
      <c r="X472" s="305"/>
      <c r="Y472" s="323">
        <f t="shared" si="167"/>
        <v>0</v>
      </c>
      <c r="Z472" s="324">
        <f t="shared" si="168"/>
        <v>0</v>
      </c>
      <c r="AA472" s="293">
        <f t="shared" si="169"/>
        <v>0</v>
      </c>
      <c r="AB472" s="294" t="str">
        <f t="shared" si="170"/>
        <v/>
      </c>
      <c r="AC472" s="143" t="str">
        <f t="shared" si="171"/>
        <v/>
      </c>
      <c r="AD472" s="143" t="str">
        <f t="shared" si="172"/>
        <v/>
      </c>
      <c r="AE472" s="143" t="str">
        <f t="shared" si="173"/>
        <v/>
      </c>
      <c r="AF472" s="143" t="str">
        <f t="shared" si="174"/>
        <v/>
      </c>
      <c r="AG472" s="143" t="str">
        <f t="shared" si="175"/>
        <v/>
      </c>
      <c r="AH472" s="143" t="str">
        <f>IF(AB472="","",VLOOKUP(AF472,Sheet11!E:F,2,0))</f>
        <v/>
      </c>
      <c r="AI472" s="295" t="str">
        <f>IF(AG472="拼单会员","5年",IF(AB472="","",VLOOKUP(AE472&amp;AH472,Sheet11!$J$3:$K$17,2)))</f>
        <v/>
      </c>
      <c r="AJ472" s="143" t="str">
        <f t="shared" si="176"/>
        <v/>
      </c>
      <c r="AK472" s="296" t="str">
        <f t="shared" si="177"/>
        <v/>
      </c>
      <c r="AL472" s="143" t="str">
        <f t="shared" si="178"/>
        <v/>
      </c>
      <c r="AM472" s="143" t="str">
        <f t="shared" si="179"/>
        <v/>
      </c>
      <c r="AN472" s="143" t="str">
        <f t="shared" si="180"/>
        <v/>
      </c>
      <c r="AO472" s="143" t="str">
        <f t="shared" si="181"/>
        <v/>
      </c>
      <c r="AP472" s="206" t="str">
        <f t="shared" si="182"/>
        <v/>
      </c>
      <c r="AQ472" s="206" t="str">
        <f>IF(SUMIF('7-市场业绩'!F:F,'3-收据记录表'!U472,'7-市场业绩'!I:I)&gt;0,"学习卡","老结算")</f>
        <v>老结算</v>
      </c>
      <c r="AR472" s="206" t="str">
        <f t="shared" si="183"/>
        <v/>
      </c>
      <c r="AS472" s="243" t="e">
        <f t="shared" si="184"/>
        <v>#VALUE!</v>
      </c>
      <c r="AT472" s="243" t="str">
        <f t="shared" si="185"/>
        <v/>
      </c>
      <c r="AU472" s="243" t="str">
        <f t="shared" si="186"/>
        <v/>
      </c>
      <c r="AV472" s="243" t="str">
        <f t="shared" si="187"/>
        <v>无</v>
      </c>
      <c r="AZ472" s="299">
        <v>42552</v>
      </c>
    </row>
    <row r="473" spans="1:52" ht="15" hidden="1" customHeight="1">
      <c r="A473" s="176"/>
      <c r="B473" s="176"/>
      <c r="C473" s="175"/>
      <c r="D473" s="176"/>
      <c r="E473" s="176"/>
      <c r="F473" s="184"/>
      <c r="G473" s="176"/>
      <c r="H473" s="176"/>
      <c r="I473" s="176"/>
      <c r="J473" s="176"/>
      <c r="K473" s="180"/>
      <c r="L473" s="176"/>
      <c r="M473" s="175"/>
      <c r="N473" s="175"/>
      <c r="O473" s="175"/>
      <c r="P473" s="176"/>
      <c r="Q473" s="175"/>
      <c r="R473" s="176"/>
      <c r="S473" s="176"/>
      <c r="T473" s="176"/>
      <c r="U473" s="291" t="str">
        <f t="shared" si="165"/>
        <v/>
      </c>
      <c r="V473" s="292">
        <f>IF(F473=0,0,SUMIFS('4-咨询师业绩明细表'!K:K,'4-咨询师业绩明细表'!E:E,E473,'4-咨询师业绩明细表'!C:C,B473))</f>
        <v>0</v>
      </c>
      <c r="W473" s="292" t="str">
        <f t="shared" si="166"/>
        <v/>
      </c>
      <c r="X473" s="305"/>
      <c r="Y473" s="323">
        <f t="shared" si="167"/>
        <v>0</v>
      </c>
      <c r="Z473" s="324">
        <f t="shared" si="168"/>
        <v>0</v>
      </c>
      <c r="AA473" s="293">
        <f t="shared" si="169"/>
        <v>0</v>
      </c>
      <c r="AB473" s="294" t="str">
        <f t="shared" si="170"/>
        <v/>
      </c>
      <c r="AC473" s="143" t="str">
        <f t="shared" si="171"/>
        <v/>
      </c>
      <c r="AD473" s="143" t="str">
        <f t="shared" si="172"/>
        <v/>
      </c>
      <c r="AE473" s="143" t="str">
        <f t="shared" si="173"/>
        <v/>
      </c>
      <c r="AF473" s="143" t="str">
        <f t="shared" si="174"/>
        <v/>
      </c>
      <c r="AG473" s="143" t="str">
        <f t="shared" si="175"/>
        <v/>
      </c>
      <c r="AH473" s="143" t="str">
        <f>IF(AB473="","",VLOOKUP(AF473,Sheet11!E:F,2,0))</f>
        <v/>
      </c>
      <c r="AI473" s="295" t="str">
        <f>IF(AG473="拼单会员","5年",IF(AB473="","",VLOOKUP(AE473&amp;AH473,Sheet11!$J$3:$K$17,2)))</f>
        <v/>
      </c>
      <c r="AJ473" s="143" t="str">
        <f t="shared" si="176"/>
        <v/>
      </c>
      <c r="AK473" s="296" t="str">
        <f t="shared" si="177"/>
        <v/>
      </c>
      <c r="AL473" s="143" t="str">
        <f t="shared" si="178"/>
        <v/>
      </c>
      <c r="AM473" s="143" t="str">
        <f t="shared" si="179"/>
        <v/>
      </c>
      <c r="AN473" s="143" t="str">
        <f t="shared" si="180"/>
        <v/>
      </c>
      <c r="AO473" s="143" t="str">
        <f t="shared" si="181"/>
        <v/>
      </c>
      <c r="AP473" s="206" t="str">
        <f t="shared" si="182"/>
        <v/>
      </c>
      <c r="AQ473" s="206" t="str">
        <f>IF(SUMIF('7-市场业绩'!F:F,'3-收据记录表'!U473,'7-市场业绩'!I:I)&gt;0,"学习卡","老结算")</f>
        <v>老结算</v>
      </c>
      <c r="AR473" s="206" t="str">
        <f t="shared" si="183"/>
        <v/>
      </c>
      <c r="AS473" s="243" t="e">
        <f t="shared" si="184"/>
        <v>#VALUE!</v>
      </c>
      <c r="AT473" s="243" t="str">
        <f t="shared" si="185"/>
        <v/>
      </c>
      <c r="AU473" s="243" t="str">
        <f t="shared" si="186"/>
        <v/>
      </c>
      <c r="AV473" s="243" t="str">
        <f t="shared" si="187"/>
        <v>无</v>
      </c>
      <c r="AZ473" s="299">
        <v>42552</v>
      </c>
    </row>
    <row r="474" spans="1:52" ht="15" hidden="1" customHeight="1">
      <c r="A474" s="176"/>
      <c r="B474" s="176"/>
      <c r="C474" s="175"/>
      <c r="D474" s="176"/>
      <c r="E474" s="176"/>
      <c r="F474" s="184"/>
      <c r="G474" s="176"/>
      <c r="H474" s="176"/>
      <c r="I474" s="176"/>
      <c r="J474" s="176"/>
      <c r="K474" s="180"/>
      <c r="L474" s="176"/>
      <c r="M474" s="175"/>
      <c r="N474" s="175"/>
      <c r="O474" s="175"/>
      <c r="P474" s="176"/>
      <c r="Q474" s="175"/>
      <c r="R474" s="176"/>
      <c r="S474" s="176"/>
      <c r="T474" s="176"/>
      <c r="U474" s="291" t="str">
        <f t="shared" si="165"/>
        <v/>
      </c>
      <c r="V474" s="292">
        <f>IF(F474=0,0,SUMIFS('4-咨询师业绩明细表'!K:K,'4-咨询师业绩明细表'!E:E,E474,'4-咨询师业绩明细表'!C:C,B474))</f>
        <v>0</v>
      </c>
      <c r="W474" s="292" t="str">
        <f t="shared" si="166"/>
        <v/>
      </c>
      <c r="X474" s="305"/>
      <c r="Y474" s="323">
        <f t="shared" si="167"/>
        <v>0</v>
      </c>
      <c r="Z474" s="324">
        <f t="shared" si="168"/>
        <v>0</v>
      </c>
      <c r="AA474" s="293">
        <f t="shared" si="169"/>
        <v>0</v>
      </c>
      <c r="AB474" s="294" t="str">
        <f t="shared" si="170"/>
        <v/>
      </c>
      <c r="AC474" s="143" t="str">
        <f t="shared" si="171"/>
        <v/>
      </c>
      <c r="AD474" s="143" t="str">
        <f t="shared" si="172"/>
        <v/>
      </c>
      <c r="AE474" s="143" t="str">
        <f t="shared" si="173"/>
        <v/>
      </c>
      <c r="AF474" s="143" t="str">
        <f t="shared" si="174"/>
        <v/>
      </c>
      <c r="AG474" s="143" t="str">
        <f t="shared" si="175"/>
        <v/>
      </c>
      <c r="AH474" s="143" t="str">
        <f>IF(AB474="","",VLOOKUP(AF474,Sheet11!E:F,2,0))</f>
        <v/>
      </c>
      <c r="AI474" s="295" t="str">
        <f>IF(AG474="拼单会员","5年",IF(AB474="","",VLOOKUP(AE474&amp;AH474,Sheet11!$J$3:$K$17,2)))</f>
        <v/>
      </c>
      <c r="AJ474" s="143" t="str">
        <f t="shared" si="176"/>
        <v/>
      </c>
      <c r="AK474" s="296" t="str">
        <f t="shared" si="177"/>
        <v/>
      </c>
      <c r="AL474" s="143" t="str">
        <f t="shared" si="178"/>
        <v/>
      </c>
      <c r="AM474" s="143" t="str">
        <f t="shared" si="179"/>
        <v/>
      </c>
      <c r="AN474" s="143" t="str">
        <f t="shared" si="180"/>
        <v/>
      </c>
      <c r="AO474" s="143" t="str">
        <f t="shared" si="181"/>
        <v/>
      </c>
      <c r="AP474" s="206" t="str">
        <f t="shared" si="182"/>
        <v/>
      </c>
      <c r="AQ474" s="206" t="str">
        <f>IF(SUMIF('7-市场业绩'!F:F,'3-收据记录表'!U474,'7-市场业绩'!I:I)&gt;0,"学习卡","老结算")</f>
        <v>老结算</v>
      </c>
      <c r="AR474" s="206" t="str">
        <f t="shared" si="183"/>
        <v/>
      </c>
      <c r="AS474" s="243" t="e">
        <f t="shared" si="184"/>
        <v>#VALUE!</v>
      </c>
      <c r="AT474" s="243" t="str">
        <f t="shared" si="185"/>
        <v/>
      </c>
      <c r="AU474" s="243" t="str">
        <f t="shared" si="186"/>
        <v/>
      </c>
      <c r="AV474" s="243" t="str">
        <f t="shared" si="187"/>
        <v>无</v>
      </c>
      <c r="AZ474" s="299">
        <v>42552</v>
      </c>
    </row>
    <row r="475" spans="1:52" ht="15" hidden="1" customHeight="1">
      <c r="A475" s="176"/>
      <c r="B475" s="176"/>
      <c r="C475" s="175"/>
      <c r="D475" s="176"/>
      <c r="E475" s="176"/>
      <c r="F475" s="184"/>
      <c r="G475" s="176"/>
      <c r="H475" s="176"/>
      <c r="I475" s="176"/>
      <c r="J475" s="176"/>
      <c r="K475" s="180"/>
      <c r="L475" s="176"/>
      <c r="M475" s="175"/>
      <c r="N475" s="175"/>
      <c r="O475" s="175"/>
      <c r="P475" s="176"/>
      <c r="Q475" s="175"/>
      <c r="R475" s="176"/>
      <c r="S475" s="176"/>
      <c r="T475" s="176"/>
      <c r="U475" s="291" t="str">
        <f t="shared" si="165"/>
        <v/>
      </c>
      <c r="V475" s="292">
        <f>IF(F475=0,0,SUMIFS('4-咨询师业绩明细表'!K:K,'4-咨询师业绩明细表'!E:E,E475,'4-咨询师业绩明细表'!C:C,B475))</f>
        <v>0</v>
      </c>
      <c r="W475" s="292" t="str">
        <f t="shared" si="166"/>
        <v/>
      </c>
      <c r="X475" s="305"/>
      <c r="Y475" s="323">
        <f t="shared" si="167"/>
        <v>0</v>
      </c>
      <c r="Z475" s="324">
        <f t="shared" si="168"/>
        <v>0</v>
      </c>
      <c r="AA475" s="293">
        <f t="shared" si="169"/>
        <v>0</v>
      </c>
      <c r="AB475" s="294" t="str">
        <f t="shared" si="170"/>
        <v/>
      </c>
      <c r="AC475" s="143" t="str">
        <f t="shared" si="171"/>
        <v/>
      </c>
      <c r="AD475" s="143" t="str">
        <f t="shared" si="172"/>
        <v/>
      </c>
      <c r="AE475" s="143" t="str">
        <f t="shared" si="173"/>
        <v/>
      </c>
      <c r="AF475" s="143" t="str">
        <f t="shared" si="174"/>
        <v/>
      </c>
      <c r="AG475" s="143" t="str">
        <f t="shared" si="175"/>
        <v/>
      </c>
      <c r="AH475" s="143" t="str">
        <f>IF(AB475="","",VLOOKUP(AF475,Sheet11!E:F,2,0))</f>
        <v/>
      </c>
      <c r="AI475" s="295" t="str">
        <f>IF(AG475="拼单会员","5年",IF(AB475="","",VLOOKUP(AE475&amp;AH475,Sheet11!$J$3:$K$17,2)))</f>
        <v/>
      </c>
      <c r="AJ475" s="143" t="str">
        <f t="shared" si="176"/>
        <v/>
      </c>
      <c r="AK475" s="296" t="str">
        <f t="shared" si="177"/>
        <v/>
      </c>
      <c r="AL475" s="143" t="str">
        <f t="shared" si="178"/>
        <v/>
      </c>
      <c r="AM475" s="143" t="str">
        <f t="shared" si="179"/>
        <v/>
      </c>
      <c r="AN475" s="143" t="str">
        <f t="shared" si="180"/>
        <v/>
      </c>
      <c r="AO475" s="143" t="str">
        <f t="shared" si="181"/>
        <v/>
      </c>
      <c r="AP475" s="206" t="str">
        <f t="shared" si="182"/>
        <v/>
      </c>
      <c r="AQ475" s="206" t="str">
        <f>IF(SUMIF('7-市场业绩'!F:F,'3-收据记录表'!U475,'7-市场业绩'!I:I)&gt;0,"学习卡","老结算")</f>
        <v>老结算</v>
      </c>
      <c r="AR475" s="206" t="str">
        <f t="shared" si="183"/>
        <v/>
      </c>
      <c r="AS475" s="243" t="e">
        <f t="shared" si="184"/>
        <v>#VALUE!</v>
      </c>
      <c r="AT475" s="243" t="str">
        <f t="shared" si="185"/>
        <v/>
      </c>
      <c r="AU475" s="243" t="str">
        <f t="shared" si="186"/>
        <v/>
      </c>
      <c r="AV475" s="243" t="str">
        <f t="shared" si="187"/>
        <v>无</v>
      </c>
      <c r="AZ475" s="299">
        <v>42552</v>
      </c>
    </row>
    <row r="476" spans="1:52" ht="15" hidden="1" customHeight="1">
      <c r="A476" s="176"/>
      <c r="B476" s="176"/>
      <c r="C476" s="175"/>
      <c r="D476" s="176"/>
      <c r="E476" s="176"/>
      <c r="F476" s="184"/>
      <c r="G476" s="176"/>
      <c r="H476" s="176"/>
      <c r="I476" s="176"/>
      <c r="J476" s="176"/>
      <c r="K476" s="180"/>
      <c r="L476" s="176"/>
      <c r="M476" s="175"/>
      <c r="N476" s="175"/>
      <c r="O476" s="175"/>
      <c r="P476" s="176"/>
      <c r="Q476" s="175"/>
      <c r="R476" s="176"/>
      <c r="S476" s="176"/>
      <c r="T476" s="176"/>
      <c r="U476" s="291" t="str">
        <f t="shared" si="165"/>
        <v/>
      </c>
      <c r="V476" s="292">
        <f>IF(F476=0,0,SUMIFS('4-咨询师业绩明细表'!K:K,'4-咨询师业绩明细表'!E:E,E476,'4-咨询师业绩明细表'!C:C,B476))</f>
        <v>0</v>
      </c>
      <c r="W476" s="292" t="str">
        <f t="shared" si="166"/>
        <v/>
      </c>
      <c r="X476" s="305"/>
      <c r="Y476" s="323">
        <f t="shared" si="167"/>
        <v>0</v>
      </c>
      <c r="Z476" s="324">
        <f t="shared" si="168"/>
        <v>0</v>
      </c>
      <c r="AA476" s="293">
        <f t="shared" si="169"/>
        <v>0</v>
      </c>
      <c r="AB476" s="294" t="str">
        <f t="shared" si="170"/>
        <v/>
      </c>
      <c r="AC476" s="143" t="str">
        <f t="shared" si="171"/>
        <v/>
      </c>
      <c r="AD476" s="143" t="str">
        <f t="shared" si="172"/>
        <v/>
      </c>
      <c r="AE476" s="143" t="str">
        <f t="shared" si="173"/>
        <v/>
      </c>
      <c r="AF476" s="143" t="str">
        <f t="shared" si="174"/>
        <v/>
      </c>
      <c r="AG476" s="143" t="str">
        <f t="shared" si="175"/>
        <v/>
      </c>
      <c r="AH476" s="143" t="str">
        <f>IF(AB476="","",VLOOKUP(AF476,Sheet11!E:F,2,0))</f>
        <v/>
      </c>
      <c r="AI476" s="295" t="str">
        <f>IF(AG476="拼单会员","5年",IF(AB476="","",VLOOKUP(AE476&amp;AH476,Sheet11!$J$3:$K$17,2)))</f>
        <v/>
      </c>
      <c r="AJ476" s="143" t="str">
        <f t="shared" si="176"/>
        <v/>
      </c>
      <c r="AK476" s="296" t="str">
        <f t="shared" si="177"/>
        <v/>
      </c>
      <c r="AL476" s="143" t="str">
        <f t="shared" si="178"/>
        <v/>
      </c>
      <c r="AM476" s="143" t="str">
        <f t="shared" si="179"/>
        <v/>
      </c>
      <c r="AN476" s="143" t="str">
        <f t="shared" si="180"/>
        <v/>
      </c>
      <c r="AO476" s="143" t="str">
        <f t="shared" si="181"/>
        <v/>
      </c>
      <c r="AP476" s="206" t="str">
        <f t="shared" si="182"/>
        <v/>
      </c>
      <c r="AQ476" s="206" t="str">
        <f>IF(SUMIF('7-市场业绩'!F:F,'3-收据记录表'!U476,'7-市场业绩'!I:I)&gt;0,"学习卡","老结算")</f>
        <v>老结算</v>
      </c>
      <c r="AR476" s="206" t="str">
        <f t="shared" si="183"/>
        <v/>
      </c>
      <c r="AS476" s="243" t="e">
        <f t="shared" si="184"/>
        <v>#VALUE!</v>
      </c>
      <c r="AT476" s="243" t="str">
        <f t="shared" si="185"/>
        <v/>
      </c>
      <c r="AU476" s="243" t="str">
        <f t="shared" si="186"/>
        <v/>
      </c>
      <c r="AV476" s="243" t="str">
        <f t="shared" si="187"/>
        <v>无</v>
      </c>
      <c r="AZ476" s="299">
        <v>42552</v>
      </c>
    </row>
    <row r="477" spans="1:52" ht="15" hidden="1" customHeight="1">
      <c r="A477" s="176"/>
      <c r="B477" s="176"/>
      <c r="C477" s="175"/>
      <c r="D477" s="176"/>
      <c r="E477" s="176"/>
      <c r="F477" s="184"/>
      <c r="G477" s="176"/>
      <c r="H477" s="176"/>
      <c r="I477" s="176"/>
      <c r="J477" s="176"/>
      <c r="K477" s="180"/>
      <c r="L477" s="176"/>
      <c r="M477" s="175"/>
      <c r="N477" s="175"/>
      <c r="O477" s="175"/>
      <c r="P477" s="176"/>
      <c r="Q477" s="175"/>
      <c r="R477" s="176"/>
      <c r="S477" s="176"/>
      <c r="T477" s="176"/>
      <c r="U477" s="291" t="str">
        <f t="shared" si="165"/>
        <v/>
      </c>
      <c r="V477" s="292">
        <f>IF(F477=0,0,SUMIFS('4-咨询师业绩明细表'!K:K,'4-咨询师业绩明细表'!E:E,E477,'4-咨询师业绩明细表'!C:C,B477))</f>
        <v>0</v>
      </c>
      <c r="W477" s="292" t="str">
        <f t="shared" si="166"/>
        <v/>
      </c>
      <c r="X477" s="305"/>
      <c r="Y477" s="323">
        <f t="shared" si="167"/>
        <v>0</v>
      </c>
      <c r="Z477" s="324">
        <f t="shared" si="168"/>
        <v>0</v>
      </c>
      <c r="AA477" s="293">
        <f t="shared" si="169"/>
        <v>0</v>
      </c>
      <c r="AB477" s="294" t="str">
        <f t="shared" si="170"/>
        <v/>
      </c>
      <c r="AC477" s="143" t="str">
        <f t="shared" si="171"/>
        <v/>
      </c>
      <c r="AD477" s="143" t="str">
        <f t="shared" si="172"/>
        <v/>
      </c>
      <c r="AE477" s="143" t="str">
        <f t="shared" si="173"/>
        <v/>
      </c>
      <c r="AF477" s="143" t="str">
        <f t="shared" si="174"/>
        <v/>
      </c>
      <c r="AG477" s="143" t="str">
        <f t="shared" si="175"/>
        <v/>
      </c>
      <c r="AH477" s="143" t="str">
        <f>IF(AB477="","",VLOOKUP(AF477,Sheet11!E:F,2,0))</f>
        <v/>
      </c>
      <c r="AI477" s="295" t="str">
        <f>IF(AG477="拼单会员","5年",IF(AB477="","",VLOOKUP(AE477&amp;AH477,Sheet11!$J$3:$K$17,2)))</f>
        <v/>
      </c>
      <c r="AJ477" s="143" t="str">
        <f t="shared" si="176"/>
        <v/>
      </c>
      <c r="AK477" s="296" t="str">
        <f t="shared" si="177"/>
        <v/>
      </c>
      <c r="AL477" s="143" t="str">
        <f t="shared" si="178"/>
        <v/>
      </c>
      <c r="AM477" s="143" t="str">
        <f t="shared" si="179"/>
        <v/>
      </c>
      <c r="AN477" s="143" t="str">
        <f t="shared" si="180"/>
        <v/>
      </c>
      <c r="AO477" s="143" t="str">
        <f t="shared" si="181"/>
        <v/>
      </c>
      <c r="AP477" s="206" t="str">
        <f t="shared" si="182"/>
        <v/>
      </c>
      <c r="AQ477" s="206" t="str">
        <f>IF(SUMIF('7-市场业绩'!F:F,'3-收据记录表'!U477,'7-市场业绩'!I:I)&gt;0,"学习卡","老结算")</f>
        <v>老结算</v>
      </c>
      <c r="AR477" s="206" t="str">
        <f t="shared" si="183"/>
        <v/>
      </c>
      <c r="AS477" s="243" t="e">
        <f t="shared" si="184"/>
        <v>#VALUE!</v>
      </c>
      <c r="AT477" s="243" t="str">
        <f t="shared" si="185"/>
        <v/>
      </c>
      <c r="AU477" s="243" t="str">
        <f t="shared" si="186"/>
        <v/>
      </c>
      <c r="AV477" s="243" t="str">
        <f t="shared" si="187"/>
        <v>无</v>
      </c>
      <c r="AZ477" s="299">
        <v>42552</v>
      </c>
    </row>
    <row r="478" spans="1:52" ht="15" hidden="1" customHeight="1">
      <c r="A478" s="176"/>
      <c r="B478" s="176"/>
      <c r="C478" s="175"/>
      <c r="D478" s="176"/>
      <c r="E478" s="176"/>
      <c r="F478" s="184"/>
      <c r="G478" s="176"/>
      <c r="H478" s="176"/>
      <c r="I478" s="176"/>
      <c r="J478" s="176"/>
      <c r="K478" s="180"/>
      <c r="L478" s="176"/>
      <c r="M478" s="175"/>
      <c r="N478" s="175"/>
      <c r="O478" s="175"/>
      <c r="P478" s="176"/>
      <c r="Q478" s="175"/>
      <c r="R478" s="176"/>
      <c r="S478" s="176"/>
      <c r="T478" s="176"/>
      <c r="U478" s="291" t="str">
        <f t="shared" si="165"/>
        <v/>
      </c>
      <c r="V478" s="292">
        <f>IF(F478=0,0,SUMIFS('4-咨询师业绩明细表'!K:K,'4-咨询师业绩明细表'!E:E,E478,'4-咨询师业绩明细表'!C:C,B478))</f>
        <v>0</v>
      </c>
      <c r="W478" s="292" t="str">
        <f t="shared" si="166"/>
        <v/>
      </c>
      <c r="X478" s="305"/>
      <c r="Y478" s="323">
        <f t="shared" si="167"/>
        <v>0</v>
      </c>
      <c r="Z478" s="324">
        <f t="shared" si="168"/>
        <v>0</v>
      </c>
      <c r="AA478" s="293">
        <f t="shared" si="169"/>
        <v>0</v>
      </c>
      <c r="AB478" s="294" t="str">
        <f t="shared" si="170"/>
        <v/>
      </c>
      <c r="AC478" s="143" t="str">
        <f t="shared" si="171"/>
        <v/>
      </c>
      <c r="AD478" s="143" t="str">
        <f t="shared" si="172"/>
        <v/>
      </c>
      <c r="AE478" s="143" t="str">
        <f t="shared" si="173"/>
        <v/>
      </c>
      <c r="AF478" s="143" t="str">
        <f t="shared" si="174"/>
        <v/>
      </c>
      <c r="AG478" s="143" t="str">
        <f t="shared" si="175"/>
        <v/>
      </c>
      <c r="AH478" s="143" t="str">
        <f>IF(AB478="","",VLOOKUP(AF478,Sheet11!E:F,2,0))</f>
        <v/>
      </c>
      <c r="AI478" s="295" t="str">
        <f>IF(AG478="拼单会员","5年",IF(AB478="","",VLOOKUP(AE478&amp;AH478,Sheet11!$J$3:$K$17,2)))</f>
        <v/>
      </c>
      <c r="AJ478" s="143" t="str">
        <f t="shared" si="176"/>
        <v/>
      </c>
      <c r="AK478" s="296" t="str">
        <f t="shared" si="177"/>
        <v/>
      </c>
      <c r="AL478" s="143" t="str">
        <f t="shared" si="178"/>
        <v/>
      </c>
      <c r="AM478" s="143" t="str">
        <f t="shared" si="179"/>
        <v/>
      </c>
      <c r="AN478" s="143" t="str">
        <f t="shared" si="180"/>
        <v/>
      </c>
      <c r="AO478" s="143" t="str">
        <f t="shared" si="181"/>
        <v/>
      </c>
      <c r="AP478" s="206" t="str">
        <f t="shared" si="182"/>
        <v/>
      </c>
      <c r="AQ478" s="206" t="str">
        <f>IF(SUMIF('7-市场业绩'!F:F,'3-收据记录表'!U478,'7-市场业绩'!I:I)&gt;0,"学习卡","老结算")</f>
        <v>老结算</v>
      </c>
      <c r="AR478" s="206" t="str">
        <f t="shared" si="183"/>
        <v/>
      </c>
      <c r="AS478" s="243" t="e">
        <f t="shared" si="184"/>
        <v>#VALUE!</v>
      </c>
      <c r="AT478" s="243" t="str">
        <f t="shared" si="185"/>
        <v/>
      </c>
      <c r="AU478" s="243" t="str">
        <f t="shared" si="186"/>
        <v/>
      </c>
      <c r="AV478" s="243" t="str">
        <f t="shared" si="187"/>
        <v>无</v>
      </c>
      <c r="AZ478" s="299">
        <v>42552</v>
      </c>
    </row>
    <row r="479" spans="1:52" ht="15" hidden="1" customHeight="1">
      <c r="A479" s="176"/>
      <c r="B479" s="176"/>
      <c r="C479" s="175"/>
      <c r="D479" s="176"/>
      <c r="E479" s="176"/>
      <c r="F479" s="184"/>
      <c r="G479" s="176"/>
      <c r="H479" s="176"/>
      <c r="I479" s="176"/>
      <c r="J479" s="176"/>
      <c r="K479" s="180"/>
      <c r="L479" s="176"/>
      <c r="M479" s="175"/>
      <c r="N479" s="175"/>
      <c r="O479" s="175"/>
      <c r="P479" s="176"/>
      <c r="Q479" s="175"/>
      <c r="R479" s="176"/>
      <c r="S479" s="176"/>
      <c r="T479" s="176"/>
      <c r="U479" s="291" t="str">
        <f t="shared" si="165"/>
        <v/>
      </c>
      <c r="V479" s="292">
        <f>IF(F479=0,0,SUMIFS('4-咨询师业绩明细表'!K:K,'4-咨询师业绩明细表'!E:E,E479,'4-咨询师业绩明细表'!C:C,B479))</f>
        <v>0</v>
      </c>
      <c r="W479" s="292" t="str">
        <f t="shared" si="166"/>
        <v/>
      </c>
      <c r="X479" s="305"/>
      <c r="Y479" s="323">
        <f t="shared" si="167"/>
        <v>0</v>
      </c>
      <c r="Z479" s="324">
        <f t="shared" si="168"/>
        <v>0</v>
      </c>
      <c r="AA479" s="293">
        <f t="shared" si="169"/>
        <v>0</v>
      </c>
      <c r="AB479" s="294" t="str">
        <f t="shared" si="170"/>
        <v/>
      </c>
      <c r="AC479" s="143" t="str">
        <f t="shared" si="171"/>
        <v/>
      </c>
      <c r="AD479" s="143" t="str">
        <f t="shared" si="172"/>
        <v/>
      </c>
      <c r="AE479" s="143" t="str">
        <f t="shared" si="173"/>
        <v/>
      </c>
      <c r="AF479" s="143" t="str">
        <f t="shared" si="174"/>
        <v/>
      </c>
      <c r="AG479" s="143" t="str">
        <f t="shared" si="175"/>
        <v/>
      </c>
      <c r="AH479" s="143" t="str">
        <f>IF(AB479="","",VLOOKUP(AF479,Sheet11!E:F,2,0))</f>
        <v/>
      </c>
      <c r="AI479" s="295" t="str">
        <f>IF(AG479="拼单会员","5年",IF(AB479="","",VLOOKUP(AE479&amp;AH479,Sheet11!$J$3:$K$17,2)))</f>
        <v/>
      </c>
      <c r="AJ479" s="143" t="str">
        <f t="shared" si="176"/>
        <v/>
      </c>
      <c r="AK479" s="296" t="str">
        <f t="shared" si="177"/>
        <v/>
      </c>
      <c r="AL479" s="143" t="str">
        <f t="shared" si="178"/>
        <v/>
      </c>
      <c r="AM479" s="143" t="str">
        <f t="shared" si="179"/>
        <v/>
      </c>
      <c r="AN479" s="143" t="str">
        <f t="shared" si="180"/>
        <v/>
      </c>
      <c r="AO479" s="143" t="str">
        <f t="shared" si="181"/>
        <v/>
      </c>
      <c r="AP479" s="206" t="str">
        <f t="shared" si="182"/>
        <v/>
      </c>
      <c r="AQ479" s="206" t="str">
        <f>IF(SUMIF('7-市场业绩'!F:F,'3-收据记录表'!U479,'7-市场业绩'!I:I)&gt;0,"学习卡","老结算")</f>
        <v>老结算</v>
      </c>
      <c r="AR479" s="206" t="str">
        <f t="shared" si="183"/>
        <v/>
      </c>
      <c r="AS479" s="243" t="e">
        <f t="shared" si="184"/>
        <v>#VALUE!</v>
      </c>
      <c r="AT479" s="243" t="str">
        <f t="shared" si="185"/>
        <v/>
      </c>
      <c r="AU479" s="243" t="str">
        <f t="shared" si="186"/>
        <v/>
      </c>
      <c r="AV479" s="243" t="str">
        <f t="shared" si="187"/>
        <v>无</v>
      </c>
      <c r="AZ479" s="299">
        <v>42552</v>
      </c>
    </row>
    <row r="480" spans="1:52" ht="15" hidden="1" customHeight="1">
      <c r="A480" s="176"/>
      <c r="B480" s="176"/>
      <c r="C480" s="175"/>
      <c r="D480" s="176"/>
      <c r="E480" s="176"/>
      <c r="F480" s="184"/>
      <c r="G480" s="176"/>
      <c r="H480" s="176"/>
      <c r="I480" s="176"/>
      <c r="J480" s="176"/>
      <c r="K480" s="180"/>
      <c r="L480" s="176"/>
      <c r="M480" s="175"/>
      <c r="N480" s="175"/>
      <c r="O480" s="175"/>
      <c r="P480" s="176"/>
      <c r="Q480" s="175"/>
      <c r="R480" s="176"/>
      <c r="S480" s="176"/>
      <c r="T480" s="176"/>
      <c r="U480" s="291" t="str">
        <f t="shared" si="165"/>
        <v/>
      </c>
      <c r="V480" s="292">
        <f>IF(F480=0,0,SUMIFS('4-咨询师业绩明细表'!K:K,'4-咨询师业绩明细表'!E:E,E480,'4-咨询师业绩明细表'!C:C,B480))</f>
        <v>0</v>
      </c>
      <c r="W480" s="292" t="str">
        <f t="shared" si="166"/>
        <v/>
      </c>
      <c r="X480" s="305"/>
      <c r="Y480" s="323">
        <f t="shared" si="167"/>
        <v>0</v>
      </c>
      <c r="Z480" s="324">
        <f t="shared" si="168"/>
        <v>0</v>
      </c>
      <c r="AA480" s="293">
        <f t="shared" si="169"/>
        <v>0</v>
      </c>
      <c r="AB480" s="294" t="str">
        <f t="shared" si="170"/>
        <v/>
      </c>
      <c r="AC480" s="143" t="str">
        <f t="shared" si="171"/>
        <v/>
      </c>
      <c r="AD480" s="143" t="str">
        <f t="shared" si="172"/>
        <v/>
      </c>
      <c r="AE480" s="143" t="str">
        <f t="shared" si="173"/>
        <v/>
      </c>
      <c r="AF480" s="143" t="str">
        <f t="shared" si="174"/>
        <v/>
      </c>
      <c r="AG480" s="143" t="str">
        <f t="shared" si="175"/>
        <v/>
      </c>
      <c r="AH480" s="143" t="str">
        <f>IF(AB480="","",VLOOKUP(AF480,Sheet11!E:F,2,0))</f>
        <v/>
      </c>
      <c r="AI480" s="295" t="str">
        <f>IF(AG480="拼单会员","5年",IF(AB480="","",VLOOKUP(AE480&amp;AH480,Sheet11!$J$3:$K$17,2)))</f>
        <v/>
      </c>
      <c r="AJ480" s="143" t="str">
        <f t="shared" si="176"/>
        <v/>
      </c>
      <c r="AK480" s="296" t="str">
        <f t="shared" si="177"/>
        <v/>
      </c>
      <c r="AL480" s="143" t="str">
        <f t="shared" si="178"/>
        <v/>
      </c>
      <c r="AM480" s="143" t="str">
        <f t="shared" si="179"/>
        <v/>
      </c>
      <c r="AN480" s="143" t="str">
        <f t="shared" si="180"/>
        <v/>
      </c>
      <c r="AO480" s="143" t="str">
        <f t="shared" si="181"/>
        <v/>
      </c>
      <c r="AP480" s="206" t="str">
        <f t="shared" si="182"/>
        <v/>
      </c>
      <c r="AQ480" s="206" t="str">
        <f>IF(SUMIF('7-市场业绩'!F:F,'3-收据记录表'!U480,'7-市场业绩'!I:I)&gt;0,"学习卡","老结算")</f>
        <v>老结算</v>
      </c>
      <c r="AR480" s="206" t="str">
        <f t="shared" si="183"/>
        <v/>
      </c>
      <c r="AS480" s="243" t="e">
        <f t="shared" si="184"/>
        <v>#VALUE!</v>
      </c>
      <c r="AT480" s="243" t="str">
        <f t="shared" si="185"/>
        <v/>
      </c>
      <c r="AU480" s="243" t="str">
        <f t="shared" si="186"/>
        <v/>
      </c>
      <c r="AV480" s="243" t="str">
        <f t="shared" si="187"/>
        <v>无</v>
      </c>
      <c r="AZ480" s="299">
        <v>42552</v>
      </c>
    </row>
    <row r="481" spans="1:52" ht="15" hidden="1" customHeight="1">
      <c r="A481" s="176"/>
      <c r="B481" s="176"/>
      <c r="C481" s="175"/>
      <c r="D481" s="176"/>
      <c r="E481" s="176"/>
      <c r="F481" s="184"/>
      <c r="G481" s="176"/>
      <c r="H481" s="176"/>
      <c r="I481" s="176"/>
      <c r="J481" s="176"/>
      <c r="K481" s="180"/>
      <c r="L481" s="176"/>
      <c r="M481" s="175"/>
      <c r="N481" s="175"/>
      <c r="O481" s="175"/>
      <c r="P481" s="176"/>
      <c r="Q481" s="175"/>
      <c r="R481" s="176"/>
      <c r="S481" s="176"/>
      <c r="T481" s="176"/>
      <c r="U481" s="291" t="str">
        <f t="shared" si="165"/>
        <v/>
      </c>
      <c r="V481" s="292">
        <f>IF(F481=0,0,SUMIFS('4-咨询师业绩明细表'!K:K,'4-咨询师业绩明细表'!E:E,E481,'4-咨询师业绩明细表'!C:C,B481))</f>
        <v>0</v>
      </c>
      <c r="W481" s="292" t="str">
        <f t="shared" si="166"/>
        <v/>
      </c>
      <c r="X481" s="305"/>
      <c r="Y481" s="323">
        <f t="shared" si="167"/>
        <v>0</v>
      </c>
      <c r="Z481" s="324">
        <f t="shared" si="168"/>
        <v>0</v>
      </c>
      <c r="AA481" s="293">
        <f t="shared" si="169"/>
        <v>0</v>
      </c>
      <c r="AB481" s="294" t="str">
        <f t="shared" si="170"/>
        <v/>
      </c>
      <c r="AC481" s="143" t="str">
        <f t="shared" si="171"/>
        <v/>
      </c>
      <c r="AD481" s="143" t="str">
        <f t="shared" si="172"/>
        <v/>
      </c>
      <c r="AE481" s="143" t="str">
        <f t="shared" si="173"/>
        <v/>
      </c>
      <c r="AF481" s="143" t="str">
        <f t="shared" si="174"/>
        <v/>
      </c>
      <c r="AG481" s="143" t="str">
        <f t="shared" si="175"/>
        <v/>
      </c>
      <c r="AH481" s="143" t="str">
        <f>IF(AB481="","",VLOOKUP(AF481,Sheet11!E:F,2,0))</f>
        <v/>
      </c>
      <c r="AI481" s="295" t="str">
        <f>IF(AG481="拼单会员","5年",IF(AB481="","",VLOOKUP(AE481&amp;AH481,Sheet11!$J$3:$K$17,2)))</f>
        <v/>
      </c>
      <c r="AJ481" s="143" t="str">
        <f t="shared" si="176"/>
        <v/>
      </c>
      <c r="AK481" s="296" t="str">
        <f t="shared" si="177"/>
        <v/>
      </c>
      <c r="AL481" s="143" t="str">
        <f t="shared" si="178"/>
        <v/>
      </c>
      <c r="AM481" s="143" t="str">
        <f t="shared" si="179"/>
        <v/>
      </c>
      <c r="AN481" s="143" t="str">
        <f t="shared" si="180"/>
        <v/>
      </c>
      <c r="AO481" s="143" t="str">
        <f t="shared" si="181"/>
        <v/>
      </c>
      <c r="AP481" s="206" t="str">
        <f t="shared" si="182"/>
        <v/>
      </c>
      <c r="AQ481" s="206" t="str">
        <f>IF(SUMIF('7-市场业绩'!F:F,'3-收据记录表'!U481,'7-市场业绩'!I:I)&gt;0,"学习卡","老结算")</f>
        <v>老结算</v>
      </c>
      <c r="AR481" s="206" t="str">
        <f t="shared" si="183"/>
        <v/>
      </c>
      <c r="AS481" s="243" t="e">
        <f t="shared" si="184"/>
        <v>#VALUE!</v>
      </c>
      <c r="AT481" s="243" t="str">
        <f t="shared" si="185"/>
        <v/>
      </c>
      <c r="AU481" s="243" t="str">
        <f t="shared" si="186"/>
        <v/>
      </c>
      <c r="AV481" s="243" t="str">
        <f t="shared" si="187"/>
        <v>无</v>
      </c>
      <c r="AZ481" s="299">
        <v>42552</v>
      </c>
    </row>
    <row r="482" spans="1:52" ht="15" hidden="1" customHeight="1">
      <c r="A482" s="176"/>
      <c r="B482" s="176"/>
      <c r="C482" s="175"/>
      <c r="D482" s="176"/>
      <c r="E482" s="176"/>
      <c r="F482" s="184"/>
      <c r="G482" s="176"/>
      <c r="H482" s="176"/>
      <c r="I482" s="176"/>
      <c r="J482" s="176"/>
      <c r="K482" s="180"/>
      <c r="L482" s="176"/>
      <c r="M482" s="175"/>
      <c r="N482" s="175"/>
      <c r="O482" s="175"/>
      <c r="P482" s="176"/>
      <c r="Q482" s="175"/>
      <c r="R482" s="176"/>
      <c r="S482" s="176"/>
      <c r="T482" s="176"/>
      <c r="U482" s="291" t="str">
        <f t="shared" si="165"/>
        <v/>
      </c>
      <c r="V482" s="292">
        <f>IF(F482=0,0,SUMIFS('4-咨询师业绩明细表'!K:K,'4-咨询师业绩明细表'!E:E,E482,'4-咨询师业绩明细表'!C:C,B482))</f>
        <v>0</v>
      </c>
      <c r="W482" s="292" t="str">
        <f t="shared" si="166"/>
        <v/>
      </c>
      <c r="X482" s="305"/>
      <c r="Y482" s="323">
        <f t="shared" si="167"/>
        <v>0</v>
      </c>
      <c r="Z482" s="324">
        <f t="shared" si="168"/>
        <v>0</v>
      </c>
      <c r="AA482" s="293">
        <f t="shared" si="169"/>
        <v>0</v>
      </c>
      <c r="AB482" s="294" t="str">
        <f t="shared" si="170"/>
        <v/>
      </c>
      <c r="AC482" s="143" t="str">
        <f t="shared" si="171"/>
        <v/>
      </c>
      <c r="AD482" s="143" t="str">
        <f t="shared" si="172"/>
        <v/>
      </c>
      <c r="AE482" s="143" t="str">
        <f t="shared" si="173"/>
        <v/>
      </c>
      <c r="AF482" s="143" t="str">
        <f t="shared" si="174"/>
        <v/>
      </c>
      <c r="AG482" s="143" t="str">
        <f t="shared" si="175"/>
        <v/>
      </c>
      <c r="AH482" s="143" t="str">
        <f>IF(AB482="","",VLOOKUP(AF482,Sheet11!E:F,2,0))</f>
        <v/>
      </c>
      <c r="AI482" s="295" t="str">
        <f>IF(AG482="拼单会员","5年",IF(AB482="","",VLOOKUP(AE482&amp;AH482,Sheet11!$J$3:$K$17,2)))</f>
        <v/>
      </c>
      <c r="AJ482" s="143" t="str">
        <f t="shared" si="176"/>
        <v/>
      </c>
      <c r="AK482" s="296" t="str">
        <f t="shared" si="177"/>
        <v/>
      </c>
      <c r="AL482" s="143" t="str">
        <f t="shared" si="178"/>
        <v/>
      </c>
      <c r="AM482" s="143" t="str">
        <f t="shared" si="179"/>
        <v/>
      </c>
      <c r="AN482" s="143" t="str">
        <f t="shared" si="180"/>
        <v/>
      </c>
      <c r="AO482" s="143" t="str">
        <f t="shared" si="181"/>
        <v/>
      </c>
      <c r="AP482" s="206" t="str">
        <f t="shared" si="182"/>
        <v/>
      </c>
      <c r="AQ482" s="206" t="str">
        <f>IF(SUMIF('7-市场业绩'!F:F,'3-收据记录表'!U482,'7-市场业绩'!I:I)&gt;0,"学习卡","老结算")</f>
        <v>老结算</v>
      </c>
      <c r="AR482" s="206" t="str">
        <f t="shared" si="183"/>
        <v/>
      </c>
      <c r="AS482" s="243" t="e">
        <f t="shared" si="184"/>
        <v>#VALUE!</v>
      </c>
      <c r="AT482" s="243" t="str">
        <f t="shared" si="185"/>
        <v/>
      </c>
      <c r="AU482" s="243" t="str">
        <f t="shared" si="186"/>
        <v/>
      </c>
      <c r="AV482" s="243" t="str">
        <f t="shared" si="187"/>
        <v>无</v>
      </c>
      <c r="AZ482" s="299">
        <v>42552</v>
      </c>
    </row>
    <row r="483" spans="1:52" ht="15" hidden="1" customHeight="1">
      <c r="A483" s="176"/>
      <c r="B483" s="176"/>
      <c r="C483" s="175"/>
      <c r="D483" s="176"/>
      <c r="E483" s="176"/>
      <c r="F483" s="184"/>
      <c r="G483" s="176"/>
      <c r="H483" s="176"/>
      <c r="I483" s="176"/>
      <c r="J483" s="176"/>
      <c r="K483" s="180"/>
      <c r="L483" s="176"/>
      <c r="M483" s="175"/>
      <c r="N483" s="175"/>
      <c r="O483" s="175"/>
      <c r="P483" s="176"/>
      <c r="Q483" s="175"/>
      <c r="R483" s="176"/>
      <c r="S483" s="176"/>
      <c r="T483" s="176"/>
      <c r="U483" s="291" t="str">
        <f t="shared" si="165"/>
        <v/>
      </c>
      <c r="V483" s="292">
        <f>IF(F483=0,0,SUMIFS('4-咨询师业绩明细表'!K:K,'4-咨询师业绩明细表'!E:E,E483,'4-咨询师业绩明细表'!C:C,B483))</f>
        <v>0</v>
      </c>
      <c r="W483" s="292" t="str">
        <f t="shared" si="166"/>
        <v/>
      </c>
      <c r="X483" s="305"/>
      <c r="Y483" s="323">
        <f t="shared" si="167"/>
        <v>0</v>
      </c>
      <c r="Z483" s="324">
        <f t="shared" si="168"/>
        <v>0</v>
      </c>
      <c r="AA483" s="293">
        <f t="shared" si="169"/>
        <v>0</v>
      </c>
      <c r="AB483" s="294" t="str">
        <f t="shared" si="170"/>
        <v/>
      </c>
      <c r="AC483" s="143" t="str">
        <f t="shared" si="171"/>
        <v/>
      </c>
      <c r="AD483" s="143" t="str">
        <f t="shared" si="172"/>
        <v/>
      </c>
      <c r="AE483" s="143" t="str">
        <f t="shared" si="173"/>
        <v/>
      </c>
      <c r="AF483" s="143" t="str">
        <f t="shared" si="174"/>
        <v/>
      </c>
      <c r="AG483" s="143" t="str">
        <f t="shared" si="175"/>
        <v/>
      </c>
      <c r="AH483" s="143" t="str">
        <f>IF(AB483="","",VLOOKUP(AF483,Sheet11!E:F,2,0))</f>
        <v/>
      </c>
      <c r="AI483" s="295" t="str">
        <f>IF(AG483="拼单会员","5年",IF(AB483="","",VLOOKUP(AE483&amp;AH483,Sheet11!$J$3:$K$17,2)))</f>
        <v/>
      </c>
      <c r="AJ483" s="143" t="str">
        <f t="shared" si="176"/>
        <v/>
      </c>
      <c r="AK483" s="296" t="str">
        <f t="shared" si="177"/>
        <v/>
      </c>
      <c r="AL483" s="143" t="str">
        <f t="shared" si="178"/>
        <v/>
      </c>
      <c r="AM483" s="143" t="str">
        <f t="shared" si="179"/>
        <v/>
      </c>
      <c r="AN483" s="143" t="str">
        <f t="shared" si="180"/>
        <v/>
      </c>
      <c r="AO483" s="143" t="str">
        <f t="shared" si="181"/>
        <v/>
      </c>
      <c r="AP483" s="206" t="str">
        <f t="shared" si="182"/>
        <v/>
      </c>
      <c r="AQ483" s="206" t="str">
        <f>IF(SUMIF('7-市场业绩'!F:F,'3-收据记录表'!U483,'7-市场业绩'!I:I)&gt;0,"学习卡","老结算")</f>
        <v>老结算</v>
      </c>
      <c r="AR483" s="206" t="str">
        <f t="shared" si="183"/>
        <v/>
      </c>
      <c r="AS483" s="243" t="e">
        <f t="shared" si="184"/>
        <v>#VALUE!</v>
      </c>
      <c r="AT483" s="243" t="str">
        <f t="shared" si="185"/>
        <v/>
      </c>
      <c r="AU483" s="243" t="str">
        <f t="shared" si="186"/>
        <v/>
      </c>
      <c r="AV483" s="243" t="str">
        <f t="shared" si="187"/>
        <v>无</v>
      </c>
      <c r="AZ483" s="299">
        <v>42552</v>
      </c>
    </row>
    <row r="484" spans="1:52" ht="15" hidden="1" customHeight="1">
      <c r="A484" s="176"/>
      <c r="B484" s="176"/>
      <c r="C484" s="175"/>
      <c r="D484" s="176"/>
      <c r="E484" s="176"/>
      <c r="F484" s="184"/>
      <c r="G484" s="176"/>
      <c r="H484" s="176"/>
      <c r="I484" s="176"/>
      <c r="J484" s="176"/>
      <c r="K484" s="180"/>
      <c r="L484" s="176"/>
      <c r="M484" s="175"/>
      <c r="N484" s="175"/>
      <c r="O484" s="175"/>
      <c r="P484" s="176"/>
      <c r="Q484" s="175"/>
      <c r="R484" s="176"/>
      <c r="S484" s="176"/>
      <c r="T484" s="176"/>
      <c r="U484" s="291" t="str">
        <f t="shared" si="165"/>
        <v/>
      </c>
      <c r="V484" s="292">
        <f>IF(F484=0,0,SUMIFS('4-咨询师业绩明细表'!K:K,'4-咨询师业绩明细表'!E:E,E484,'4-咨询师业绩明细表'!C:C,B484))</f>
        <v>0</v>
      </c>
      <c r="W484" s="292" t="str">
        <f t="shared" si="166"/>
        <v/>
      </c>
      <c r="X484" s="305"/>
      <c r="Y484" s="323">
        <f t="shared" si="167"/>
        <v>0</v>
      </c>
      <c r="Z484" s="324">
        <f t="shared" si="168"/>
        <v>0</v>
      </c>
      <c r="AA484" s="293">
        <f t="shared" si="169"/>
        <v>0</v>
      </c>
      <c r="AB484" s="294" t="str">
        <f t="shared" si="170"/>
        <v/>
      </c>
      <c r="AC484" s="143" t="str">
        <f t="shared" si="171"/>
        <v/>
      </c>
      <c r="AD484" s="143" t="str">
        <f t="shared" si="172"/>
        <v/>
      </c>
      <c r="AE484" s="143" t="str">
        <f t="shared" si="173"/>
        <v/>
      </c>
      <c r="AF484" s="143" t="str">
        <f t="shared" si="174"/>
        <v/>
      </c>
      <c r="AG484" s="143" t="str">
        <f t="shared" si="175"/>
        <v/>
      </c>
      <c r="AH484" s="143" t="str">
        <f>IF(AB484="","",VLOOKUP(AF484,Sheet11!E:F,2,0))</f>
        <v/>
      </c>
      <c r="AI484" s="295" t="str">
        <f>IF(AG484="拼单会员","5年",IF(AB484="","",VLOOKUP(AE484&amp;AH484,Sheet11!$J$3:$K$17,2)))</f>
        <v/>
      </c>
      <c r="AJ484" s="143" t="str">
        <f t="shared" si="176"/>
        <v/>
      </c>
      <c r="AK484" s="296" t="str">
        <f t="shared" si="177"/>
        <v/>
      </c>
      <c r="AL484" s="143" t="str">
        <f t="shared" si="178"/>
        <v/>
      </c>
      <c r="AM484" s="143" t="str">
        <f t="shared" si="179"/>
        <v/>
      </c>
      <c r="AN484" s="143" t="str">
        <f t="shared" si="180"/>
        <v/>
      </c>
      <c r="AO484" s="143" t="str">
        <f t="shared" si="181"/>
        <v/>
      </c>
      <c r="AP484" s="206" t="str">
        <f t="shared" si="182"/>
        <v/>
      </c>
      <c r="AQ484" s="206" t="str">
        <f>IF(SUMIF('7-市场业绩'!F:F,'3-收据记录表'!U484,'7-市场业绩'!I:I)&gt;0,"学习卡","老结算")</f>
        <v>老结算</v>
      </c>
      <c r="AR484" s="206" t="str">
        <f t="shared" si="183"/>
        <v/>
      </c>
      <c r="AS484" s="243" t="e">
        <f t="shared" si="184"/>
        <v>#VALUE!</v>
      </c>
      <c r="AT484" s="243" t="str">
        <f t="shared" si="185"/>
        <v/>
      </c>
      <c r="AU484" s="243" t="str">
        <f t="shared" si="186"/>
        <v/>
      </c>
      <c r="AV484" s="243" t="str">
        <f t="shared" si="187"/>
        <v>无</v>
      </c>
      <c r="AZ484" s="299">
        <v>42552</v>
      </c>
    </row>
    <row r="485" spans="1:52" ht="15" hidden="1" customHeight="1">
      <c r="A485" s="176"/>
      <c r="B485" s="176"/>
      <c r="C485" s="175"/>
      <c r="D485" s="176"/>
      <c r="E485" s="176"/>
      <c r="F485" s="184"/>
      <c r="G485" s="176"/>
      <c r="H485" s="176"/>
      <c r="I485" s="176"/>
      <c r="J485" s="176"/>
      <c r="K485" s="180"/>
      <c r="L485" s="176"/>
      <c r="M485" s="175"/>
      <c r="N485" s="175"/>
      <c r="O485" s="175"/>
      <c r="P485" s="176"/>
      <c r="Q485" s="175"/>
      <c r="R485" s="176"/>
      <c r="S485" s="176"/>
      <c r="T485" s="176"/>
      <c r="U485" s="291" t="str">
        <f t="shared" si="165"/>
        <v/>
      </c>
      <c r="V485" s="292">
        <f>IF(F485=0,0,SUMIFS('4-咨询师业绩明细表'!K:K,'4-咨询师业绩明细表'!E:E,E485,'4-咨询师业绩明细表'!C:C,B485))</f>
        <v>0</v>
      </c>
      <c r="W485" s="292" t="str">
        <f t="shared" si="166"/>
        <v/>
      </c>
      <c r="X485" s="305"/>
      <c r="Y485" s="323">
        <f t="shared" si="167"/>
        <v>0</v>
      </c>
      <c r="Z485" s="324">
        <f t="shared" si="168"/>
        <v>0</v>
      </c>
      <c r="AA485" s="293">
        <f t="shared" si="169"/>
        <v>0</v>
      </c>
      <c r="AB485" s="294" t="str">
        <f t="shared" si="170"/>
        <v/>
      </c>
      <c r="AC485" s="143" t="str">
        <f t="shared" si="171"/>
        <v/>
      </c>
      <c r="AD485" s="143" t="str">
        <f t="shared" si="172"/>
        <v/>
      </c>
      <c r="AE485" s="143" t="str">
        <f t="shared" si="173"/>
        <v/>
      </c>
      <c r="AF485" s="143" t="str">
        <f t="shared" si="174"/>
        <v/>
      </c>
      <c r="AG485" s="143" t="str">
        <f t="shared" si="175"/>
        <v/>
      </c>
      <c r="AH485" s="143" t="str">
        <f>IF(AB485="","",VLOOKUP(AF485,Sheet11!E:F,2,0))</f>
        <v/>
      </c>
      <c r="AI485" s="295" t="str">
        <f>IF(AG485="拼单会员","5年",IF(AB485="","",VLOOKUP(AE485&amp;AH485,Sheet11!$J$3:$K$17,2)))</f>
        <v/>
      </c>
      <c r="AJ485" s="143" t="str">
        <f t="shared" si="176"/>
        <v/>
      </c>
      <c r="AK485" s="296" t="str">
        <f t="shared" si="177"/>
        <v/>
      </c>
      <c r="AL485" s="143" t="str">
        <f t="shared" si="178"/>
        <v/>
      </c>
      <c r="AM485" s="143" t="str">
        <f t="shared" si="179"/>
        <v/>
      </c>
      <c r="AN485" s="143" t="str">
        <f t="shared" si="180"/>
        <v/>
      </c>
      <c r="AO485" s="143" t="str">
        <f t="shared" si="181"/>
        <v/>
      </c>
      <c r="AP485" s="206" t="str">
        <f t="shared" si="182"/>
        <v/>
      </c>
      <c r="AQ485" s="206" t="str">
        <f>IF(SUMIF('7-市场业绩'!F:F,'3-收据记录表'!U485,'7-市场业绩'!I:I)&gt;0,"学习卡","老结算")</f>
        <v>老结算</v>
      </c>
      <c r="AR485" s="206" t="str">
        <f t="shared" si="183"/>
        <v/>
      </c>
      <c r="AS485" s="243" t="e">
        <f t="shared" si="184"/>
        <v>#VALUE!</v>
      </c>
      <c r="AT485" s="243" t="str">
        <f t="shared" si="185"/>
        <v/>
      </c>
      <c r="AU485" s="243" t="str">
        <f t="shared" si="186"/>
        <v/>
      </c>
      <c r="AV485" s="243" t="str">
        <f t="shared" si="187"/>
        <v>无</v>
      </c>
      <c r="AZ485" s="299">
        <v>42552</v>
      </c>
    </row>
    <row r="486" spans="1:52" ht="15" hidden="1" customHeight="1">
      <c r="A486" s="176"/>
      <c r="B486" s="176"/>
      <c r="C486" s="175"/>
      <c r="D486" s="176"/>
      <c r="E486" s="176"/>
      <c r="F486" s="184"/>
      <c r="G486" s="176"/>
      <c r="H486" s="176"/>
      <c r="I486" s="176"/>
      <c r="J486" s="176"/>
      <c r="K486" s="180"/>
      <c r="L486" s="176"/>
      <c r="M486" s="175"/>
      <c r="N486" s="175"/>
      <c r="O486" s="175"/>
      <c r="P486" s="176"/>
      <c r="Q486" s="175"/>
      <c r="R486" s="176"/>
      <c r="S486" s="176"/>
      <c r="T486" s="176"/>
      <c r="U486" s="291" t="str">
        <f t="shared" si="165"/>
        <v/>
      </c>
      <c r="V486" s="292">
        <f>IF(F486=0,0,SUMIFS('4-咨询师业绩明细表'!K:K,'4-咨询师业绩明细表'!E:E,E486,'4-咨询师业绩明细表'!C:C,B486))</f>
        <v>0</v>
      </c>
      <c r="W486" s="292" t="str">
        <f t="shared" si="166"/>
        <v/>
      </c>
      <c r="X486" s="305"/>
      <c r="Y486" s="323">
        <f t="shared" si="167"/>
        <v>0</v>
      </c>
      <c r="Z486" s="324">
        <f t="shared" si="168"/>
        <v>0</v>
      </c>
      <c r="AA486" s="293">
        <f t="shared" si="169"/>
        <v>0</v>
      </c>
      <c r="AB486" s="294" t="str">
        <f t="shared" si="170"/>
        <v/>
      </c>
      <c r="AC486" s="143" t="str">
        <f t="shared" si="171"/>
        <v/>
      </c>
      <c r="AD486" s="143" t="str">
        <f t="shared" si="172"/>
        <v/>
      </c>
      <c r="AE486" s="143" t="str">
        <f t="shared" si="173"/>
        <v/>
      </c>
      <c r="AF486" s="143" t="str">
        <f t="shared" si="174"/>
        <v/>
      </c>
      <c r="AG486" s="143" t="str">
        <f t="shared" si="175"/>
        <v/>
      </c>
      <c r="AH486" s="143" t="str">
        <f>IF(AB486="","",VLOOKUP(AF486,Sheet11!E:F,2,0))</f>
        <v/>
      </c>
      <c r="AI486" s="295" t="str">
        <f>IF(AG486="拼单会员","5年",IF(AB486="","",VLOOKUP(AE486&amp;AH486,Sheet11!$J$3:$K$17,2)))</f>
        <v/>
      </c>
      <c r="AJ486" s="143" t="str">
        <f t="shared" si="176"/>
        <v/>
      </c>
      <c r="AK486" s="296" t="str">
        <f t="shared" si="177"/>
        <v/>
      </c>
      <c r="AL486" s="143" t="str">
        <f t="shared" si="178"/>
        <v/>
      </c>
      <c r="AM486" s="143" t="str">
        <f t="shared" si="179"/>
        <v/>
      </c>
      <c r="AN486" s="143" t="str">
        <f t="shared" si="180"/>
        <v/>
      </c>
      <c r="AO486" s="143" t="str">
        <f t="shared" si="181"/>
        <v/>
      </c>
      <c r="AP486" s="206" t="str">
        <f t="shared" si="182"/>
        <v/>
      </c>
      <c r="AQ486" s="206" t="str">
        <f>IF(SUMIF('7-市场业绩'!F:F,'3-收据记录表'!U486,'7-市场业绩'!I:I)&gt;0,"学习卡","老结算")</f>
        <v>老结算</v>
      </c>
      <c r="AR486" s="206" t="str">
        <f t="shared" si="183"/>
        <v/>
      </c>
      <c r="AS486" s="243" t="e">
        <f t="shared" si="184"/>
        <v>#VALUE!</v>
      </c>
      <c r="AT486" s="243" t="str">
        <f t="shared" si="185"/>
        <v/>
      </c>
      <c r="AU486" s="243" t="str">
        <f t="shared" si="186"/>
        <v/>
      </c>
      <c r="AV486" s="243" t="str">
        <f t="shared" si="187"/>
        <v>无</v>
      </c>
      <c r="AZ486" s="299">
        <v>42552</v>
      </c>
    </row>
    <row r="487" spans="1:52" ht="15" hidden="1" customHeight="1">
      <c r="A487" s="176"/>
      <c r="B487" s="176"/>
      <c r="C487" s="175"/>
      <c r="D487" s="176"/>
      <c r="E487" s="176"/>
      <c r="F487" s="184"/>
      <c r="G487" s="176"/>
      <c r="H487" s="176"/>
      <c r="I487" s="176"/>
      <c r="J487" s="176"/>
      <c r="K487" s="180"/>
      <c r="L487" s="176"/>
      <c r="M487" s="175"/>
      <c r="N487" s="175"/>
      <c r="O487" s="175"/>
      <c r="P487" s="176"/>
      <c r="Q487" s="175"/>
      <c r="R487" s="176"/>
      <c r="S487" s="176"/>
      <c r="T487" s="176"/>
      <c r="U487" s="291" t="str">
        <f t="shared" si="165"/>
        <v/>
      </c>
      <c r="V487" s="292">
        <f>IF(F487=0,0,SUMIFS('4-咨询师业绩明细表'!K:K,'4-咨询师业绩明细表'!E:E,E487,'4-咨询师业绩明细表'!C:C,B487))</f>
        <v>0</v>
      </c>
      <c r="W487" s="292" t="str">
        <f t="shared" si="166"/>
        <v/>
      </c>
      <c r="X487" s="305"/>
      <c r="Y487" s="323">
        <f t="shared" si="167"/>
        <v>0</v>
      </c>
      <c r="Z487" s="324">
        <f t="shared" si="168"/>
        <v>0</v>
      </c>
      <c r="AA487" s="293">
        <f t="shared" si="169"/>
        <v>0</v>
      </c>
      <c r="AB487" s="294" t="str">
        <f t="shared" si="170"/>
        <v/>
      </c>
      <c r="AC487" s="143" t="str">
        <f t="shared" si="171"/>
        <v/>
      </c>
      <c r="AD487" s="143" t="str">
        <f t="shared" si="172"/>
        <v/>
      </c>
      <c r="AE487" s="143" t="str">
        <f t="shared" si="173"/>
        <v/>
      </c>
      <c r="AF487" s="143" t="str">
        <f t="shared" si="174"/>
        <v/>
      </c>
      <c r="AG487" s="143" t="str">
        <f t="shared" si="175"/>
        <v/>
      </c>
      <c r="AH487" s="143" t="str">
        <f>IF(AB487="","",VLOOKUP(AF487,Sheet11!E:F,2,0))</f>
        <v/>
      </c>
      <c r="AI487" s="295" t="str">
        <f>IF(AG487="拼单会员","5年",IF(AB487="","",VLOOKUP(AE487&amp;AH487,Sheet11!$J$3:$K$17,2)))</f>
        <v/>
      </c>
      <c r="AJ487" s="143" t="str">
        <f t="shared" si="176"/>
        <v/>
      </c>
      <c r="AK487" s="296" t="str">
        <f t="shared" si="177"/>
        <v/>
      </c>
      <c r="AL487" s="143" t="str">
        <f t="shared" si="178"/>
        <v/>
      </c>
      <c r="AM487" s="143" t="str">
        <f t="shared" si="179"/>
        <v/>
      </c>
      <c r="AN487" s="143" t="str">
        <f t="shared" si="180"/>
        <v/>
      </c>
      <c r="AO487" s="143" t="str">
        <f t="shared" si="181"/>
        <v/>
      </c>
      <c r="AP487" s="206" t="str">
        <f t="shared" si="182"/>
        <v/>
      </c>
      <c r="AQ487" s="206" t="str">
        <f>IF(SUMIF('7-市场业绩'!F:F,'3-收据记录表'!U487,'7-市场业绩'!I:I)&gt;0,"学习卡","老结算")</f>
        <v>老结算</v>
      </c>
      <c r="AR487" s="206" t="str">
        <f t="shared" si="183"/>
        <v/>
      </c>
      <c r="AS487" s="243" t="e">
        <f t="shared" si="184"/>
        <v>#VALUE!</v>
      </c>
      <c r="AT487" s="243" t="str">
        <f t="shared" si="185"/>
        <v/>
      </c>
      <c r="AU487" s="243" t="str">
        <f t="shared" si="186"/>
        <v/>
      </c>
      <c r="AV487" s="243" t="str">
        <f t="shared" si="187"/>
        <v>无</v>
      </c>
      <c r="AZ487" s="299">
        <v>42552</v>
      </c>
    </row>
    <row r="488" spans="1:52" ht="15" hidden="1" customHeight="1">
      <c r="A488" s="176"/>
      <c r="B488" s="176"/>
      <c r="C488" s="175"/>
      <c r="D488" s="176"/>
      <c r="E488" s="176"/>
      <c r="F488" s="184"/>
      <c r="G488" s="176"/>
      <c r="H488" s="176"/>
      <c r="I488" s="176"/>
      <c r="J488" s="176"/>
      <c r="K488" s="180"/>
      <c r="L488" s="176"/>
      <c r="M488" s="175"/>
      <c r="N488" s="175"/>
      <c r="O488" s="175"/>
      <c r="P488" s="176"/>
      <c r="Q488" s="175"/>
      <c r="R488" s="176"/>
      <c r="S488" s="176"/>
      <c r="T488" s="176"/>
      <c r="U488" s="291" t="str">
        <f t="shared" si="165"/>
        <v/>
      </c>
      <c r="V488" s="292">
        <f>IF(F488=0,0,SUMIFS('4-咨询师业绩明细表'!K:K,'4-咨询师业绩明细表'!E:E,E488,'4-咨询师业绩明细表'!C:C,B488))</f>
        <v>0</v>
      </c>
      <c r="W488" s="292" t="str">
        <f t="shared" si="166"/>
        <v/>
      </c>
      <c r="X488" s="305"/>
      <c r="Y488" s="323">
        <f t="shared" si="167"/>
        <v>0</v>
      </c>
      <c r="Z488" s="324">
        <f t="shared" si="168"/>
        <v>0</v>
      </c>
      <c r="AA488" s="293">
        <f t="shared" si="169"/>
        <v>0</v>
      </c>
      <c r="AB488" s="294" t="str">
        <f t="shared" si="170"/>
        <v/>
      </c>
      <c r="AC488" s="143" t="str">
        <f t="shared" si="171"/>
        <v/>
      </c>
      <c r="AD488" s="143" t="str">
        <f t="shared" si="172"/>
        <v/>
      </c>
      <c r="AE488" s="143" t="str">
        <f t="shared" si="173"/>
        <v/>
      </c>
      <c r="AF488" s="143" t="str">
        <f t="shared" si="174"/>
        <v/>
      </c>
      <c r="AG488" s="143" t="str">
        <f t="shared" si="175"/>
        <v/>
      </c>
      <c r="AH488" s="143" t="str">
        <f>IF(AB488="","",VLOOKUP(AF488,Sheet11!E:F,2,0))</f>
        <v/>
      </c>
      <c r="AI488" s="295" t="str">
        <f>IF(AG488="拼单会员","5年",IF(AB488="","",VLOOKUP(AE488&amp;AH488,Sheet11!$J$3:$K$17,2)))</f>
        <v/>
      </c>
      <c r="AJ488" s="143" t="str">
        <f t="shared" si="176"/>
        <v/>
      </c>
      <c r="AK488" s="296" t="str">
        <f t="shared" si="177"/>
        <v/>
      </c>
      <c r="AL488" s="143" t="str">
        <f t="shared" si="178"/>
        <v/>
      </c>
      <c r="AM488" s="143" t="str">
        <f t="shared" si="179"/>
        <v/>
      </c>
      <c r="AN488" s="143" t="str">
        <f t="shared" si="180"/>
        <v/>
      </c>
      <c r="AO488" s="143" t="str">
        <f t="shared" si="181"/>
        <v/>
      </c>
      <c r="AP488" s="206" t="str">
        <f t="shared" si="182"/>
        <v/>
      </c>
      <c r="AQ488" s="206" t="str">
        <f>IF(SUMIF('7-市场业绩'!F:F,'3-收据记录表'!U488,'7-市场业绩'!I:I)&gt;0,"学习卡","老结算")</f>
        <v>老结算</v>
      </c>
      <c r="AR488" s="206" t="str">
        <f t="shared" si="183"/>
        <v/>
      </c>
      <c r="AS488" s="243" t="e">
        <f t="shared" si="184"/>
        <v>#VALUE!</v>
      </c>
      <c r="AT488" s="243" t="str">
        <f t="shared" si="185"/>
        <v/>
      </c>
      <c r="AU488" s="243" t="str">
        <f t="shared" si="186"/>
        <v/>
      </c>
      <c r="AV488" s="243" t="str">
        <f t="shared" si="187"/>
        <v>无</v>
      </c>
      <c r="AZ488" s="299">
        <v>42552</v>
      </c>
    </row>
    <row r="489" spans="1:52" ht="15" hidden="1" customHeight="1">
      <c r="A489" s="176"/>
      <c r="B489" s="176"/>
      <c r="C489" s="175"/>
      <c r="D489" s="176"/>
      <c r="E489" s="176"/>
      <c r="F489" s="184"/>
      <c r="G489" s="176"/>
      <c r="H489" s="176"/>
      <c r="I489" s="176"/>
      <c r="J489" s="176"/>
      <c r="K489" s="180"/>
      <c r="L489" s="176"/>
      <c r="M489" s="175"/>
      <c r="N489" s="175"/>
      <c r="O489" s="175"/>
      <c r="P489" s="176"/>
      <c r="Q489" s="175"/>
      <c r="R489" s="176"/>
      <c r="S489" s="176"/>
      <c r="T489" s="176"/>
      <c r="U489" s="291" t="str">
        <f t="shared" si="165"/>
        <v/>
      </c>
      <c r="V489" s="292">
        <f>IF(F489=0,0,SUMIFS('4-咨询师业绩明细表'!K:K,'4-咨询师业绩明细表'!E:E,E489,'4-咨询师业绩明细表'!C:C,B489))</f>
        <v>0</v>
      </c>
      <c r="W489" s="292" t="str">
        <f t="shared" si="166"/>
        <v/>
      </c>
      <c r="X489" s="305"/>
      <c r="Y489" s="323">
        <f t="shared" si="167"/>
        <v>0</v>
      </c>
      <c r="Z489" s="324">
        <f t="shared" si="168"/>
        <v>0</v>
      </c>
      <c r="AA489" s="293">
        <f t="shared" si="169"/>
        <v>0</v>
      </c>
      <c r="AB489" s="294" t="str">
        <f t="shared" si="170"/>
        <v/>
      </c>
      <c r="AC489" s="143" t="str">
        <f t="shared" si="171"/>
        <v/>
      </c>
      <c r="AD489" s="143" t="str">
        <f t="shared" si="172"/>
        <v/>
      </c>
      <c r="AE489" s="143" t="str">
        <f t="shared" si="173"/>
        <v/>
      </c>
      <c r="AF489" s="143" t="str">
        <f t="shared" si="174"/>
        <v/>
      </c>
      <c r="AG489" s="143" t="str">
        <f t="shared" si="175"/>
        <v/>
      </c>
      <c r="AH489" s="143" t="str">
        <f>IF(AB489="","",VLOOKUP(AF489,Sheet11!E:F,2,0))</f>
        <v/>
      </c>
      <c r="AI489" s="295" t="str">
        <f>IF(AG489="拼单会员","5年",IF(AB489="","",VLOOKUP(AE489&amp;AH489,Sheet11!$J$3:$K$17,2)))</f>
        <v/>
      </c>
      <c r="AJ489" s="143" t="str">
        <f t="shared" si="176"/>
        <v/>
      </c>
      <c r="AK489" s="296" t="str">
        <f t="shared" si="177"/>
        <v/>
      </c>
      <c r="AL489" s="143" t="str">
        <f t="shared" si="178"/>
        <v/>
      </c>
      <c r="AM489" s="143" t="str">
        <f t="shared" si="179"/>
        <v/>
      </c>
      <c r="AN489" s="143" t="str">
        <f t="shared" si="180"/>
        <v/>
      </c>
      <c r="AO489" s="143" t="str">
        <f t="shared" si="181"/>
        <v/>
      </c>
      <c r="AP489" s="206" t="str">
        <f t="shared" si="182"/>
        <v/>
      </c>
      <c r="AQ489" s="206" t="str">
        <f>IF(SUMIF('7-市场业绩'!F:F,'3-收据记录表'!U489,'7-市场业绩'!I:I)&gt;0,"学习卡","老结算")</f>
        <v>老结算</v>
      </c>
      <c r="AR489" s="206" t="str">
        <f t="shared" si="183"/>
        <v/>
      </c>
      <c r="AS489" s="243" t="e">
        <f t="shared" si="184"/>
        <v>#VALUE!</v>
      </c>
      <c r="AT489" s="243" t="str">
        <f t="shared" si="185"/>
        <v/>
      </c>
      <c r="AU489" s="243" t="str">
        <f t="shared" si="186"/>
        <v/>
      </c>
      <c r="AV489" s="243" t="str">
        <f t="shared" si="187"/>
        <v>无</v>
      </c>
      <c r="AZ489" s="299">
        <v>42552</v>
      </c>
    </row>
    <row r="490" spans="1:52" ht="15" hidden="1" customHeight="1">
      <c r="A490" s="176"/>
      <c r="B490" s="176"/>
      <c r="C490" s="175"/>
      <c r="D490" s="176"/>
      <c r="E490" s="176"/>
      <c r="F490" s="184"/>
      <c r="G490" s="176"/>
      <c r="H490" s="176"/>
      <c r="I490" s="176"/>
      <c r="J490" s="176"/>
      <c r="K490" s="180"/>
      <c r="L490" s="176"/>
      <c r="M490" s="175"/>
      <c r="N490" s="175"/>
      <c r="O490" s="175"/>
      <c r="P490" s="176"/>
      <c r="Q490" s="175"/>
      <c r="R490" s="176"/>
      <c r="S490" s="176"/>
      <c r="T490" s="176"/>
      <c r="U490" s="291" t="str">
        <f t="shared" si="165"/>
        <v/>
      </c>
      <c r="V490" s="292">
        <f>IF(F490=0,0,SUMIFS('4-咨询师业绩明细表'!K:K,'4-咨询师业绩明细表'!E:E,E490,'4-咨询师业绩明细表'!C:C,B490))</f>
        <v>0</v>
      </c>
      <c r="W490" s="292" t="str">
        <f t="shared" si="166"/>
        <v/>
      </c>
      <c r="X490" s="305"/>
      <c r="Y490" s="323">
        <f t="shared" si="167"/>
        <v>0</v>
      </c>
      <c r="Z490" s="324">
        <f t="shared" si="168"/>
        <v>0</v>
      </c>
      <c r="AA490" s="293">
        <f t="shared" si="169"/>
        <v>0</v>
      </c>
      <c r="AB490" s="294" t="str">
        <f t="shared" si="170"/>
        <v/>
      </c>
      <c r="AC490" s="143" t="str">
        <f t="shared" si="171"/>
        <v/>
      </c>
      <c r="AD490" s="143" t="str">
        <f t="shared" si="172"/>
        <v/>
      </c>
      <c r="AE490" s="143" t="str">
        <f t="shared" si="173"/>
        <v/>
      </c>
      <c r="AF490" s="143" t="str">
        <f t="shared" si="174"/>
        <v/>
      </c>
      <c r="AG490" s="143" t="str">
        <f t="shared" si="175"/>
        <v/>
      </c>
      <c r="AH490" s="143" t="str">
        <f>IF(AB490="","",VLOOKUP(AF490,Sheet11!E:F,2,0))</f>
        <v/>
      </c>
      <c r="AI490" s="295" t="str">
        <f>IF(AG490="拼单会员","5年",IF(AB490="","",VLOOKUP(AE490&amp;AH490,Sheet11!$J$3:$K$17,2)))</f>
        <v/>
      </c>
      <c r="AJ490" s="143" t="str">
        <f t="shared" si="176"/>
        <v/>
      </c>
      <c r="AK490" s="296" t="str">
        <f t="shared" si="177"/>
        <v/>
      </c>
      <c r="AL490" s="143" t="str">
        <f t="shared" si="178"/>
        <v/>
      </c>
      <c r="AM490" s="143" t="str">
        <f t="shared" si="179"/>
        <v/>
      </c>
      <c r="AN490" s="143" t="str">
        <f t="shared" si="180"/>
        <v/>
      </c>
      <c r="AO490" s="143" t="str">
        <f t="shared" si="181"/>
        <v/>
      </c>
      <c r="AP490" s="206" t="str">
        <f t="shared" si="182"/>
        <v/>
      </c>
      <c r="AQ490" s="206" t="str">
        <f>IF(SUMIF('7-市场业绩'!F:F,'3-收据记录表'!U490,'7-市场业绩'!I:I)&gt;0,"学习卡","老结算")</f>
        <v>老结算</v>
      </c>
      <c r="AR490" s="206" t="str">
        <f t="shared" si="183"/>
        <v/>
      </c>
      <c r="AS490" s="243" t="e">
        <f t="shared" si="184"/>
        <v>#VALUE!</v>
      </c>
      <c r="AT490" s="243" t="str">
        <f t="shared" si="185"/>
        <v/>
      </c>
      <c r="AU490" s="243" t="str">
        <f t="shared" si="186"/>
        <v/>
      </c>
      <c r="AV490" s="243" t="str">
        <f t="shared" si="187"/>
        <v>无</v>
      </c>
      <c r="AZ490" s="299">
        <v>42552</v>
      </c>
    </row>
    <row r="491" spans="1:52" ht="15" hidden="1" customHeight="1">
      <c r="A491" s="176"/>
      <c r="B491" s="176"/>
      <c r="C491" s="175"/>
      <c r="D491" s="176"/>
      <c r="E491" s="176"/>
      <c r="F491" s="184"/>
      <c r="G491" s="176"/>
      <c r="H491" s="176"/>
      <c r="I491" s="176"/>
      <c r="J491" s="176"/>
      <c r="K491" s="180"/>
      <c r="L491" s="176"/>
      <c r="M491" s="175"/>
      <c r="N491" s="175"/>
      <c r="O491" s="175"/>
      <c r="P491" s="176"/>
      <c r="Q491" s="175"/>
      <c r="R491" s="176"/>
      <c r="S491" s="176"/>
      <c r="T491" s="176"/>
      <c r="U491" s="291" t="str">
        <f t="shared" si="165"/>
        <v/>
      </c>
      <c r="V491" s="292">
        <f>IF(F491=0,0,SUMIFS('4-咨询师业绩明细表'!K:K,'4-咨询师业绩明细表'!E:E,E491,'4-咨询师业绩明细表'!C:C,B491))</f>
        <v>0</v>
      </c>
      <c r="W491" s="292" t="str">
        <f t="shared" si="166"/>
        <v/>
      </c>
      <c r="X491" s="305"/>
      <c r="Y491" s="323">
        <f t="shared" si="167"/>
        <v>0</v>
      </c>
      <c r="Z491" s="324">
        <f t="shared" si="168"/>
        <v>0</v>
      </c>
      <c r="AA491" s="293">
        <f t="shared" si="169"/>
        <v>0</v>
      </c>
      <c r="AB491" s="294" t="str">
        <f t="shared" si="170"/>
        <v/>
      </c>
      <c r="AC491" s="143" t="str">
        <f t="shared" si="171"/>
        <v/>
      </c>
      <c r="AD491" s="143" t="str">
        <f t="shared" si="172"/>
        <v/>
      </c>
      <c r="AE491" s="143" t="str">
        <f t="shared" si="173"/>
        <v/>
      </c>
      <c r="AF491" s="143" t="str">
        <f t="shared" si="174"/>
        <v/>
      </c>
      <c r="AG491" s="143" t="str">
        <f t="shared" si="175"/>
        <v/>
      </c>
      <c r="AH491" s="143" t="str">
        <f>IF(AB491="","",VLOOKUP(AF491,Sheet11!E:F,2,0))</f>
        <v/>
      </c>
      <c r="AI491" s="295" t="str">
        <f>IF(AG491="拼单会员","5年",IF(AB491="","",VLOOKUP(AE491&amp;AH491,Sheet11!$J$3:$K$17,2)))</f>
        <v/>
      </c>
      <c r="AJ491" s="143" t="str">
        <f t="shared" si="176"/>
        <v/>
      </c>
      <c r="AK491" s="296" t="str">
        <f t="shared" si="177"/>
        <v/>
      </c>
      <c r="AL491" s="143" t="str">
        <f t="shared" si="178"/>
        <v/>
      </c>
      <c r="AM491" s="143" t="str">
        <f t="shared" si="179"/>
        <v/>
      </c>
      <c r="AN491" s="143" t="str">
        <f t="shared" si="180"/>
        <v/>
      </c>
      <c r="AO491" s="143" t="str">
        <f t="shared" si="181"/>
        <v/>
      </c>
      <c r="AP491" s="206" t="str">
        <f t="shared" si="182"/>
        <v/>
      </c>
      <c r="AQ491" s="206" t="str">
        <f>IF(SUMIF('7-市场业绩'!F:F,'3-收据记录表'!U491,'7-市场业绩'!I:I)&gt;0,"学习卡","老结算")</f>
        <v>老结算</v>
      </c>
      <c r="AR491" s="206" t="str">
        <f t="shared" si="183"/>
        <v/>
      </c>
      <c r="AS491" s="243" t="e">
        <f t="shared" si="184"/>
        <v>#VALUE!</v>
      </c>
      <c r="AT491" s="243" t="str">
        <f t="shared" si="185"/>
        <v/>
      </c>
      <c r="AU491" s="243" t="str">
        <f t="shared" si="186"/>
        <v/>
      </c>
      <c r="AV491" s="243" t="str">
        <f t="shared" si="187"/>
        <v>无</v>
      </c>
      <c r="AZ491" s="299">
        <v>42552</v>
      </c>
    </row>
    <row r="492" spans="1:52" ht="15" hidden="1" customHeight="1">
      <c r="A492" s="176"/>
      <c r="B492" s="176"/>
      <c r="C492" s="175"/>
      <c r="D492" s="176"/>
      <c r="E492" s="176"/>
      <c r="F492" s="184"/>
      <c r="G492" s="176"/>
      <c r="H492" s="176"/>
      <c r="I492" s="176"/>
      <c r="J492" s="176"/>
      <c r="K492" s="180"/>
      <c r="L492" s="176"/>
      <c r="M492" s="175"/>
      <c r="N492" s="175"/>
      <c r="O492" s="175"/>
      <c r="P492" s="176"/>
      <c r="Q492" s="175"/>
      <c r="R492" s="176"/>
      <c r="S492" s="176"/>
      <c r="T492" s="176"/>
      <c r="U492" s="291" t="str">
        <f t="shared" si="165"/>
        <v/>
      </c>
      <c r="V492" s="292">
        <f>IF(F492=0,0,SUMIFS('4-咨询师业绩明细表'!K:K,'4-咨询师业绩明细表'!E:E,E492,'4-咨询师业绩明细表'!C:C,B492))</f>
        <v>0</v>
      </c>
      <c r="W492" s="292" t="str">
        <f t="shared" si="166"/>
        <v/>
      </c>
      <c r="X492" s="305"/>
      <c r="Y492" s="323">
        <f t="shared" si="167"/>
        <v>0</v>
      </c>
      <c r="Z492" s="324">
        <f t="shared" si="168"/>
        <v>0</v>
      </c>
      <c r="AA492" s="293">
        <f t="shared" si="169"/>
        <v>0</v>
      </c>
      <c r="AB492" s="294" t="str">
        <f t="shared" si="170"/>
        <v/>
      </c>
      <c r="AC492" s="143" t="str">
        <f t="shared" si="171"/>
        <v/>
      </c>
      <c r="AD492" s="143" t="str">
        <f t="shared" si="172"/>
        <v/>
      </c>
      <c r="AE492" s="143" t="str">
        <f t="shared" si="173"/>
        <v/>
      </c>
      <c r="AF492" s="143" t="str">
        <f t="shared" si="174"/>
        <v/>
      </c>
      <c r="AG492" s="143" t="str">
        <f t="shared" si="175"/>
        <v/>
      </c>
      <c r="AH492" s="143" t="str">
        <f>IF(AB492="","",VLOOKUP(AF492,Sheet11!E:F,2,0))</f>
        <v/>
      </c>
      <c r="AI492" s="295" t="str">
        <f>IF(AG492="拼单会员","5年",IF(AB492="","",VLOOKUP(AE492&amp;AH492,Sheet11!$J$3:$K$17,2)))</f>
        <v/>
      </c>
      <c r="AJ492" s="143" t="str">
        <f t="shared" si="176"/>
        <v/>
      </c>
      <c r="AK492" s="296" t="str">
        <f t="shared" si="177"/>
        <v/>
      </c>
      <c r="AL492" s="143" t="str">
        <f t="shared" si="178"/>
        <v/>
      </c>
      <c r="AM492" s="143" t="str">
        <f t="shared" si="179"/>
        <v/>
      </c>
      <c r="AN492" s="143" t="str">
        <f t="shared" si="180"/>
        <v/>
      </c>
      <c r="AO492" s="143" t="str">
        <f t="shared" si="181"/>
        <v/>
      </c>
      <c r="AP492" s="206" t="str">
        <f t="shared" si="182"/>
        <v/>
      </c>
      <c r="AQ492" s="206" t="str">
        <f>IF(SUMIF('7-市场业绩'!F:F,'3-收据记录表'!U492,'7-市场业绩'!I:I)&gt;0,"学习卡","老结算")</f>
        <v>老结算</v>
      </c>
      <c r="AR492" s="206" t="str">
        <f t="shared" si="183"/>
        <v/>
      </c>
      <c r="AS492" s="243" t="e">
        <f t="shared" si="184"/>
        <v>#VALUE!</v>
      </c>
      <c r="AT492" s="243" t="str">
        <f t="shared" si="185"/>
        <v/>
      </c>
      <c r="AU492" s="243" t="str">
        <f t="shared" si="186"/>
        <v/>
      </c>
      <c r="AV492" s="243" t="str">
        <f t="shared" si="187"/>
        <v>无</v>
      </c>
      <c r="AZ492" s="299">
        <v>42552</v>
      </c>
    </row>
    <row r="493" spans="1:52" ht="15" hidden="1" customHeight="1">
      <c r="A493" s="176"/>
      <c r="B493" s="176"/>
      <c r="C493" s="175"/>
      <c r="D493" s="176"/>
      <c r="E493" s="176"/>
      <c r="F493" s="184"/>
      <c r="G493" s="176"/>
      <c r="H493" s="176"/>
      <c r="I493" s="176"/>
      <c r="J493" s="176"/>
      <c r="K493" s="180"/>
      <c r="L493" s="176"/>
      <c r="M493" s="175"/>
      <c r="N493" s="175"/>
      <c r="O493" s="175"/>
      <c r="P493" s="176"/>
      <c r="Q493" s="175"/>
      <c r="R493" s="176"/>
      <c r="S493" s="176"/>
      <c r="T493" s="176"/>
      <c r="U493" s="291" t="str">
        <f t="shared" si="165"/>
        <v/>
      </c>
      <c r="V493" s="292">
        <f>IF(F493=0,0,SUMIFS('4-咨询师业绩明细表'!K:K,'4-咨询师业绩明细表'!E:E,E493,'4-咨询师业绩明细表'!C:C,B493))</f>
        <v>0</v>
      </c>
      <c r="W493" s="292" t="str">
        <f t="shared" si="166"/>
        <v/>
      </c>
      <c r="X493" s="305"/>
      <c r="Y493" s="323">
        <f t="shared" si="167"/>
        <v>0</v>
      </c>
      <c r="Z493" s="324">
        <f t="shared" si="168"/>
        <v>0</v>
      </c>
      <c r="AA493" s="293">
        <f t="shared" si="169"/>
        <v>0</v>
      </c>
      <c r="AB493" s="294" t="str">
        <f t="shared" si="170"/>
        <v/>
      </c>
      <c r="AC493" s="143" t="str">
        <f t="shared" si="171"/>
        <v/>
      </c>
      <c r="AD493" s="143" t="str">
        <f t="shared" si="172"/>
        <v/>
      </c>
      <c r="AE493" s="143" t="str">
        <f t="shared" si="173"/>
        <v/>
      </c>
      <c r="AF493" s="143" t="str">
        <f t="shared" si="174"/>
        <v/>
      </c>
      <c r="AG493" s="143" t="str">
        <f t="shared" si="175"/>
        <v/>
      </c>
      <c r="AH493" s="143" t="str">
        <f>IF(AB493="","",VLOOKUP(AF493,Sheet11!E:F,2,0))</f>
        <v/>
      </c>
      <c r="AI493" s="295" t="str">
        <f>IF(AG493="拼单会员","5年",IF(AB493="","",VLOOKUP(AE493&amp;AH493,Sheet11!$J$3:$K$17,2)))</f>
        <v/>
      </c>
      <c r="AJ493" s="143" t="str">
        <f t="shared" si="176"/>
        <v/>
      </c>
      <c r="AK493" s="296" t="str">
        <f t="shared" si="177"/>
        <v/>
      </c>
      <c r="AL493" s="143" t="str">
        <f t="shared" si="178"/>
        <v/>
      </c>
      <c r="AM493" s="143" t="str">
        <f t="shared" si="179"/>
        <v/>
      </c>
      <c r="AN493" s="143" t="str">
        <f t="shared" si="180"/>
        <v/>
      </c>
      <c r="AO493" s="143" t="str">
        <f t="shared" si="181"/>
        <v/>
      </c>
      <c r="AP493" s="206" t="str">
        <f t="shared" si="182"/>
        <v/>
      </c>
      <c r="AQ493" s="206" t="str">
        <f>IF(SUMIF('7-市场业绩'!F:F,'3-收据记录表'!U493,'7-市场业绩'!I:I)&gt;0,"学习卡","老结算")</f>
        <v>老结算</v>
      </c>
      <c r="AR493" s="206" t="str">
        <f t="shared" si="183"/>
        <v/>
      </c>
      <c r="AS493" s="243" t="e">
        <f t="shared" si="184"/>
        <v>#VALUE!</v>
      </c>
      <c r="AT493" s="243" t="str">
        <f t="shared" si="185"/>
        <v/>
      </c>
      <c r="AU493" s="243" t="str">
        <f t="shared" si="186"/>
        <v/>
      </c>
      <c r="AV493" s="243" t="str">
        <f t="shared" si="187"/>
        <v>无</v>
      </c>
      <c r="AZ493" s="299">
        <v>42552</v>
      </c>
    </row>
    <row r="494" spans="1:52" ht="15" hidden="1" customHeight="1">
      <c r="A494" s="176"/>
      <c r="B494" s="176"/>
      <c r="C494" s="175"/>
      <c r="D494" s="176"/>
      <c r="E494" s="176"/>
      <c r="F494" s="184"/>
      <c r="G494" s="176"/>
      <c r="H494" s="176"/>
      <c r="I494" s="176"/>
      <c r="J494" s="176"/>
      <c r="K494" s="180"/>
      <c r="L494" s="176"/>
      <c r="M494" s="175"/>
      <c r="N494" s="175"/>
      <c r="O494" s="175"/>
      <c r="P494" s="176"/>
      <c r="Q494" s="175"/>
      <c r="R494" s="176"/>
      <c r="S494" s="176"/>
      <c r="T494" s="176"/>
      <c r="U494" s="291" t="str">
        <f t="shared" si="165"/>
        <v/>
      </c>
      <c r="V494" s="292">
        <f>IF(F494=0,0,SUMIFS('4-咨询师业绩明细表'!K:K,'4-咨询师业绩明细表'!E:E,E494,'4-咨询师业绩明细表'!C:C,B494))</f>
        <v>0</v>
      </c>
      <c r="W494" s="292" t="str">
        <f t="shared" si="166"/>
        <v/>
      </c>
      <c r="X494" s="305"/>
      <c r="Y494" s="323">
        <f t="shared" si="167"/>
        <v>0</v>
      </c>
      <c r="Z494" s="324">
        <f t="shared" si="168"/>
        <v>0</v>
      </c>
      <c r="AA494" s="293">
        <f t="shared" si="169"/>
        <v>0</v>
      </c>
      <c r="AB494" s="294" t="str">
        <f t="shared" si="170"/>
        <v/>
      </c>
      <c r="AC494" s="143" t="str">
        <f t="shared" si="171"/>
        <v/>
      </c>
      <c r="AD494" s="143" t="str">
        <f t="shared" si="172"/>
        <v/>
      </c>
      <c r="AE494" s="143" t="str">
        <f t="shared" si="173"/>
        <v/>
      </c>
      <c r="AF494" s="143" t="str">
        <f t="shared" si="174"/>
        <v/>
      </c>
      <c r="AG494" s="143" t="str">
        <f t="shared" si="175"/>
        <v/>
      </c>
      <c r="AH494" s="143" t="str">
        <f>IF(AB494="","",VLOOKUP(AF494,Sheet11!E:F,2,0))</f>
        <v/>
      </c>
      <c r="AI494" s="295" t="str">
        <f>IF(AG494="拼单会员","5年",IF(AB494="","",VLOOKUP(AE494&amp;AH494,Sheet11!$J$3:$K$17,2)))</f>
        <v/>
      </c>
      <c r="AJ494" s="143" t="str">
        <f t="shared" si="176"/>
        <v/>
      </c>
      <c r="AK494" s="296" t="str">
        <f t="shared" si="177"/>
        <v/>
      </c>
      <c r="AL494" s="143" t="str">
        <f t="shared" si="178"/>
        <v/>
      </c>
      <c r="AM494" s="143" t="str">
        <f t="shared" si="179"/>
        <v/>
      </c>
      <c r="AN494" s="143" t="str">
        <f t="shared" si="180"/>
        <v/>
      </c>
      <c r="AO494" s="143" t="str">
        <f t="shared" si="181"/>
        <v/>
      </c>
      <c r="AP494" s="206" t="str">
        <f t="shared" si="182"/>
        <v/>
      </c>
      <c r="AQ494" s="206" t="str">
        <f>IF(SUMIF('7-市场业绩'!F:F,'3-收据记录表'!U494,'7-市场业绩'!I:I)&gt;0,"学习卡","老结算")</f>
        <v>老结算</v>
      </c>
      <c r="AR494" s="206" t="str">
        <f t="shared" si="183"/>
        <v/>
      </c>
      <c r="AS494" s="243" t="e">
        <f t="shared" si="184"/>
        <v>#VALUE!</v>
      </c>
      <c r="AT494" s="243" t="str">
        <f t="shared" si="185"/>
        <v/>
      </c>
      <c r="AU494" s="243" t="str">
        <f t="shared" si="186"/>
        <v/>
      </c>
      <c r="AV494" s="243" t="str">
        <f t="shared" si="187"/>
        <v>无</v>
      </c>
      <c r="AZ494" s="299">
        <v>42552</v>
      </c>
    </row>
    <row r="495" spans="1:52" ht="15" hidden="1" customHeight="1">
      <c r="A495" s="176"/>
      <c r="B495" s="176"/>
      <c r="C495" s="175"/>
      <c r="D495" s="176"/>
      <c r="E495" s="176"/>
      <c r="F495" s="184"/>
      <c r="G495" s="176"/>
      <c r="H495" s="176"/>
      <c r="I495" s="176"/>
      <c r="J495" s="176"/>
      <c r="K495" s="180"/>
      <c r="L495" s="176"/>
      <c r="M495" s="175"/>
      <c r="N495" s="175"/>
      <c r="O495" s="175"/>
      <c r="P495" s="176"/>
      <c r="Q495" s="175"/>
      <c r="R495" s="176"/>
      <c r="S495" s="176"/>
      <c r="T495" s="176"/>
      <c r="U495" s="291" t="str">
        <f t="shared" si="165"/>
        <v/>
      </c>
      <c r="V495" s="292">
        <f>IF(F495=0,0,SUMIFS('4-咨询师业绩明细表'!K:K,'4-咨询师业绩明细表'!E:E,E495,'4-咨询师业绩明细表'!C:C,B495))</f>
        <v>0</v>
      </c>
      <c r="W495" s="292" t="str">
        <f t="shared" si="166"/>
        <v/>
      </c>
      <c r="X495" s="305"/>
      <c r="Y495" s="323">
        <f t="shared" si="167"/>
        <v>0</v>
      </c>
      <c r="Z495" s="324">
        <f t="shared" si="168"/>
        <v>0</v>
      </c>
      <c r="AA495" s="293">
        <f t="shared" si="169"/>
        <v>0</v>
      </c>
      <c r="AB495" s="294" t="str">
        <f t="shared" si="170"/>
        <v/>
      </c>
      <c r="AC495" s="143" t="str">
        <f t="shared" si="171"/>
        <v/>
      </c>
      <c r="AD495" s="143" t="str">
        <f t="shared" si="172"/>
        <v/>
      </c>
      <c r="AE495" s="143" t="str">
        <f t="shared" si="173"/>
        <v/>
      </c>
      <c r="AF495" s="143" t="str">
        <f t="shared" si="174"/>
        <v/>
      </c>
      <c r="AG495" s="143" t="str">
        <f t="shared" si="175"/>
        <v/>
      </c>
      <c r="AH495" s="143" t="str">
        <f>IF(AB495="","",VLOOKUP(AF495,Sheet11!E:F,2,0))</f>
        <v/>
      </c>
      <c r="AI495" s="295" t="str">
        <f>IF(AG495="拼单会员","5年",IF(AB495="","",VLOOKUP(AE495&amp;AH495,Sheet11!$J$3:$K$17,2)))</f>
        <v/>
      </c>
      <c r="AJ495" s="143" t="str">
        <f t="shared" si="176"/>
        <v/>
      </c>
      <c r="AK495" s="296" t="str">
        <f t="shared" si="177"/>
        <v/>
      </c>
      <c r="AL495" s="143" t="str">
        <f t="shared" si="178"/>
        <v/>
      </c>
      <c r="AM495" s="143" t="str">
        <f t="shared" si="179"/>
        <v/>
      </c>
      <c r="AN495" s="143" t="str">
        <f t="shared" si="180"/>
        <v/>
      </c>
      <c r="AO495" s="143" t="str">
        <f t="shared" si="181"/>
        <v/>
      </c>
      <c r="AP495" s="206" t="str">
        <f t="shared" si="182"/>
        <v/>
      </c>
      <c r="AQ495" s="206" t="str">
        <f>IF(SUMIF('7-市场业绩'!F:F,'3-收据记录表'!U495,'7-市场业绩'!I:I)&gt;0,"学习卡","老结算")</f>
        <v>老结算</v>
      </c>
      <c r="AR495" s="206" t="str">
        <f t="shared" si="183"/>
        <v/>
      </c>
      <c r="AS495" s="243" t="e">
        <f t="shared" si="184"/>
        <v>#VALUE!</v>
      </c>
      <c r="AT495" s="243" t="str">
        <f t="shared" si="185"/>
        <v/>
      </c>
      <c r="AU495" s="243" t="str">
        <f t="shared" si="186"/>
        <v/>
      </c>
      <c r="AV495" s="243" t="str">
        <f t="shared" si="187"/>
        <v>无</v>
      </c>
      <c r="AZ495" s="299">
        <v>42552</v>
      </c>
    </row>
    <row r="496" spans="1:52" ht="15" hidden="1" customHeight="1">
      <c r="A496" s="176"/>
      <c r="B496" s="176"/>
      <c r="C496" s="175"/>
      <c r="D496" s="176"/>
      <c r="E496" s="176"/>
      <c r="F496" s="184"/>
      <c r="G496" s="176"/>
      <c r="H496" s="176"/>
      <c r="I496" s="176"/>
      <c r="J496" s="176"/>
      <c r="K496" s="180"/>
      <c r="L496" s="176"/>
      <c r="M496" s="175"/>
      <c r="N496" s="175"/>
      <c r="O496" s="175"/>
      <c r="P496" s="176"/>
      <c r="Q496" s="175"/>
      <c r="R496" s="176"/>
      <c r="S496" s="176"/>
      <c r="T496" s="176"/>
      <c r="U496" s="291" t="str">
        <f t="shared" si="165"/>
        <v/>
      </c>
      <c r="V496" s="292">
        <f>IF(F496=0,0,SUMIFS('4-咨询师业绩明细表'!K:K,'4-咨询师业绩明细表'!E:E,E496,'4-咨询师业绩明细表'!C:C,B496))</f>
        <v>0</v>
      </c>
      <c r="W496" s="292" t="str">
        <f t="shared" si="166"/>
        <v/>
      </c>
      <c r="X496" s="305"/>
      <c r="Y496" s="323">
        <f t="shared" si="167"/>
        <v>0</v>
      </c>
      <c r="Z496" s="324">
        <f t="shared" si="168"/>
        <v>0</v>
      </c>
      <c r="AA496" s="293">
        <f t="shared" si="169"/>
        <v>0</v>
      </c>
      <c r="AB496" s="294" t="str">
        <f t="shared" si="170"/>
        <v/>
      </c>
      <c r="AC496" s="143" t="str">
        <f t="shared" si="171"/>
        <v/>
      </c>
      <c r="AD496" s="143" t="str">
        <f t="shared" si="172"/>
        <v/>
      </c>
      <c r="AE496" s="143" t="str">
        <f t="shared" si="173"/>
        <v/>
      </c>
      <c r="AF496" s="143" t="str">
        <f t="shared" si="174"/>
        <v/>
      </c>
      <c r="AG496" s="143" t="str">
        <f t="shared" si="175"/>
        <v/>
      </c>
      <c r="AH496" s="143" t="str">
        <f>IF(AB496="","",VLOOKUP(AF496,Sheet11!E:F,2,0))</f>
        <v/>
      </c>
      <c r="AI496" s="295" t="str">
        <f>IF(AG496="拼单会员","5年",IF(AB496="","",VLOOKUP(AE496&amp;AH496,Sheet11!$J$3:$K$17,2)))</f>
        <v/>
      </c>
      <c r="AJ496" s="143" t="str">
        <f t="shared" si="176"/>
        <v/>
      </c>
      <c r="AK496" s="296" t="str">
        <f t="shared" si="177"/>
        <v/>
      </c>
      <c r="AL496" s="143" t="str">
        <f t="shared" si="178"/>
        <v/>
      </c>
      <c r="AM496" s="143" t="str">
        <f t="shared" si="179"/>
        <v/>
      </c>
      <c r="AN496" s="143" t="str">
        <f t="shared" si="180"/>
        <v/>
      </c>
      <c r="AO496" s="143" t="str">
        <f t="shared" si="181"/>
        <v/>
      </c>
      <c r="AP496" s="206" t="str">
        <f t="shared" si="182"/>
        <v/>
      </c>
      <c r="AQ496" s="206" t="str">
        <f>IF(SUMIF('7-市场业绩'!F:F,'3-收据记录表'!U496,'7-市场业绩'!I:I)&gt;0,"学习卡","老结算")</f>
        <v>老结算</v>
      </c>
      <c r="AR496" s="206" t="str">
        <f t="shared" si="183"/>
        <v/>
      </c>
      <c r="AS496" s="243" t="e">
        <f t="shared" si="184"/>
        <v>#VALUE!</v>
      </c>
      <c r="AT496" s="243" t="str">
        <f t="shared" si="185"/>
        <v/>
      </c>
      <c r="AU496" s="243" t="str">
        <f t="shared" si="186"/>
        <v/>
      </c>
      <c r="AV496" s="243" t="str">
        <f t="shared" si="187"/>
        <v>无</v>
      </c>
      <c r="AZ496" s="299">
        <v>42552</v>
      </c>
    </row>
    <row r="497" spans="1:52" ht="15" hidden="1" customHeight="1">
      <c r="A497" s="176"/>
      <c r="B497" s="176"/>
      <c r="C497" s="175"/>
      <c r="D497" s="176"/>
      <c r="E497" s="176"/>
      <c r="F497" s="184"/>
      <c r="G497" s="176"/>
      <c r="H497" s="176"/>
      <c r="I497" s="176"/>
      <c r="J497" s="176"/>
      <c r="K497" s="180"/>
      <c r="L497" s="176"/>
      <c r="M497" s="175"/>
      <c r="N497" s="175"/>
      <c r="O497" s="175"/>
      <c r="P497" s="176"/>
      <c r="Q497" s="175"/>
      <c r="R497" s="176"/>
      <c r="S497" s="176"/>
      <c r="T497" s="176"/>
      <c r="U497" s="291" t="str">
        <f t="shared" si="165"/>
        <v/>
      </c>
      <c r="V497" s="292">
        <f>IF(F497=0,0,SUMIFS('4-咨询师业绩明细表'!K:K,'4-咨询师业绩明细表'!E:E,E497,'4-咨询师业绩明细表'!C:C,B497))</f>
        <v>0</v>
      </c>
      <c r="W497" s="292" t="str">
        <f t="shared" si="166"/>
        <v/>
      </c>
      <c r="X497" s="305"/>
      <c r="Y497" s="323">
        <f t="shared" si="167"/>
        <v>0</v>
      </c>
      <c r="Z497" s="324">
        <f t="shared" si="168"/>
        <v>0</v>
      </c>
      <c r="AA497" s="293">
        <f t="shared" si="169"/>
        <v>0</v>
      </c>
      <c r="AB497" s="294" t="str">
        <f t="shared" si="170"/>
        <v/>
      </c>
      <c r="AC497" s="143" t="str">
        <f t="shared" si="171"/>
        <v/>
      </c>
      <c r="AD497" s="143" t="str">
        <f t="shared" si="172"/>
        <v/>
      </c>
      <c r="AE497" s="143" t="str">
        <f t="shared" si="173"/>
        <v/>
      </c>
      <c r="AF497" s="143" t="str">
        <f t="shared" si="174"/>
        <v/>
      </c>
      <c r="AG497" s="143" t="str">
        <f t="shared" si="175"/>
        <v/>
      </c>
      <c r="AH497" s="143" t="str">
        <f>IF(AB497="","",VLOOKUP(AF497,Sheet11!E:F,2,0))</f>
        <v/>
      </c>
      <c r="AI497" s="295" t="str">
        <f>IF(AG497="拼单会员","5年",IF(AB497="","",VLOOKUP(AE497&amp;AH497,Sheet11!$J$3:$K$17,2)))</f>
        <v/>
      </c>
      <c r="AJ497" s="143" t="str">
        <f t="shared" si="176"/>
        <v/>
      </c>
      <c r="AK497" s="296" t="str">
        <f t="shared" si="177"/>
        <v/>
      </c>
      <c r="AL497" s="143" t="str">
        <f t="shared" si="178"/>
        <v/>
      </c>
      <c r="AM497" s="143" t="str">
        <f t="shared" si="179"/>
        <v/>
      </c>
      <c r="AN497" s="143" t="str">
        <f t="shared" si="180"/>
        <v/>
      </c>
      <c r="AO497" s="143" t="str">
        <f t="shared" si="181"/>
        <v/>
      </c>
      <c r="AP497" s="206" t="str">
        <f t="shared" si="182"/>
        <v/>
      </c>
      <c r="AQ497" s="206" t="str">
        <f>IF(SUMIF('7-市场业绩'!F:F,'3-收据记录表'!U497,'7-市场业绩'!I:I)&gt;0,"学习卡","老结算")</f>
        <v>老结算</v>
      </c>
      <c r="AR497" s="206" t="str">
        <f t="shared" si="183"/>
        <v/>
      </c>
      <c r="AS497" s="243" t="e">
        <f t="shared" si="184"/>
        <v>#VALUE!</v>
      </c>
      <c r="AT497" s="243" t="str">
        <f t="shared" si="185"/>
        <v/>
      </c>
      <c r="AU497" s="243" t="str">
        <f t="shared" si="186"/>
        <v/>
      </c>
      <c r="AV497" s="243" t="str">
        <f t="shared" si="187"/>
        <v>无</v>
      </c>
      <c r="AZ497" s="299">
        <v>42552</v>
      </c>
    </row>
    <row r="498" spans="1:52" ht="15" hidden="1" customHeight="1">
      <c r="A498" s="176"/>
      <c r="B498" s="176"/>
      <c r="C498" s="175"/>
      <c r="D498" s="176"/>
      <c r="E498" s="176"/>
      <c r="F498" s="184"/>
      <c r="G498" s="176"/>
      <c r="H498" s="176"/>
      <c r="I498" s="176"/>
      <c r="J498" s="176"/>
      <c r="K498" s="180"/>
      <c r="L498" s="176"/>
      <c r="M498" s="175"/>
      <c r="N498" s="175"/>
      <c r="O498" s="175"/>
      <c r="P498" s="176"/>
      <c r="Q498" s="175"/>
      <c r="R498" s="176"/>
      <c r="S498" s="176"/>
      <c r="T498" s="176"/>
      <c r="U498" s="291" t="str">
        <f t="shared" si="165"/>
        <v/>
      </c>
      <c r="V498" s="292">
        <f>IF(F498=0,0,SUMIFS('4-咨询师业绩明细表'!K:K,'4-咨询师业绩明细表'!E:E,E498,'4-咨询师业绩明细表'!C:C,B498))</f>
        <v>0</v>
      </c>
      <c r="W498" s="292" t="str">
        <f t="shared" si="166"/>
        <v/>
      </c>
      <c r="X498" s="305"/>
      <c r="Y498" s="323">
        <f t="shared" si="167"/>
        <v>0</v>
      </c>
      <c r="Z498" s="324">
        <f t="shared" si="168"/>
        <v>0</v>
      </c>
      <c r="AA498" s="293">
        <f t="shared" si="169"/>
        <v>0</v>
      </c>
      <c r="AB498" s="294" t="str">
        <f t="shared" si="170"/>
        <v/>
      </c>
      <c r="AC498" s="143" t="str">
        <f t="shared" si="171"/>
        <v/>
      </c>
      <c r="AD498" s="143" t="str">
        <f t="shared" si="172"/>
        <v/>
      </c>
      <c r="AE498" s="143" t="str">
        <f t="shared" si="173"/>
        <v/>
      </c>
      <c r="AF498" s="143" t="str">
        <f t="shared" si="174"/>
        <v/>
      </c>
      <c r="AG498" s="143" t="str">
        <f t="shared" si="175"/>
        <v/>
      </c>
      <c r="AH498" s="143" t="str">
        <f>IF(AB498="","",VLOOKUP(AF498,Sheet11!E:F,2,0))</f>
        <v/>
      </c>
      <c r="AI498" s="295" t="str">
        <f>IF(AG498="拼单会员","5年",IF(AB498="","",VLOOKUP(AE498&amp;AH498,Sheet11!$J$3:$K$17,2)))</f>
        <v/>
      </c>
      <c r="AJ498" s="143" t="str">
        <f t="shared" si="176"/>
        <v/>
      </c>
      <c r="AK498" s="296" t="str">
        <f t="shared" si="177"/>
        <v/>
      </c>
      <c r="AL498" s="143" t="str">
        <f t="shared" si="178"/>
        <v/>
      </c>
      <c r="AM498" s="143" t="str">
        <f t="shared" si="179"/>
        <v/>
      </c>
      <c r="AN498" s="143" t="str">
        <f t="shared" si="180"/>
        <v/>
      </c>
      <c r="AO498" s="143" t="str">
        <f t="shared" si="181"/>
        <v/>
      </c>
      <c r="AP498" s="206" t="str">
        <f t="shared" si="182"/>
        <v/>
      </c>
      <c r="AQ498" s="206" t="str">
        <f>IF(SUMIF('7-市场业绩'!F:F,'3-收据记录表'!U498,'7-市场业绩'!I:I)&gt;0,"学习卡","老结算")</f>
        <v>老结算</v>
      </c>
      <c r="AR498" s="206" t="str">
        <f t="shared" si="183"/>
        <v/>
      </c>
      <c r="AS498" s="243" t="e">
        <f t="shared" si="184"/>
        <v>#VALUE!</v>
      </c>
      <c r="AT498" s="243" t="str">
        <f t="shared" si="185"/>
        <v/>
      </c>
      <c r="AU498" s="243" t="str">
        <f t="shared" si="186"/>
        <v/>
      </c>
      <c r="AV498" s="243" t="str">
        <f t="shared" si="187"/>
        <v>无</v>
      </c>
      <c r="AZ498" s="299">
        <v>42552</v>
      </c>
    </row>
    <row r="499" spans="1:52" ht="15" hidden="1" customHeight="1">
      <c r="A499" s="176"/>
      <c r="B499" s="176"/>
      <c r="C499" s="175"/>
      <c r="D499" s="176"/>
      <c r="E499" s="176"/>
      <c r="F499" s="184"/>
      <c r="G499" s="176"/>
      <c r="H499" s="176"/>
      <c r="I499" s="176"/>
      <c r="J499" s="176"/>
      <c r="K499" s="180"/>
      <c r="L499" s="176"/>
      <c r="M499" s="175"/>
      <c r="N499" s="175"/>
      <c r="O499" s="175"/>
      <c r="P499" s="176"/>
      <c r="Q499" s="175"/>
      <c r="R499" s="176"/>
      <c r="S499" s="176"/>
      <c r="T499" s="176"/>
      <c r="U499" s="291" t="str">
        <f t="shared" si="165"/>
        <v/>
      </c>
      <c r="V499" s="292">
        <f>IF(F499=0,0,SUMIFS('4-咨询师业绩明细表'!K:K,'4-咨询师业绩明细表'!E:E,E499,'4-咨询师业绩明细表'!C:C,B499))</f>
        <v>0</v>
      </c>
      <c r="W499" s="292" t="str">
        <f t="shared" si="166"/>
        <v/>
      </c>
      <c r="X499" s="305"/>
      <c r="Y499" s="323">
        <f t="shared" si="167"/>
        <v>0</v>
      </c>
      <c r="Z499" s="324">
        <f t="shared" si="168"/>
        <v>0</v>
      </c>
      <c r="AA499" s="293">
        <f t="shared" si="169"/>
        <v>0</v>
      </c>
      <c r="AB499" s="294" t="str">
        <f t="shared" si="170"/>
        <v/>
      </c>
      <c r="AC499" s="143" t="str">
        <f t="shared" si="171"/>
        <v/>
      </c>
      <c r="AD499" s="143" t="str">
        <f t="shared" si="172"/>
        <v/>
      </c>
      <c r="AE499" s="143" t="str">
        <f t="shared" si="173"/>
        <v/>
      </c>
      <c r="AF499" s="143" t="str">
        <f t="shared" si="174"/>
        <v/>
      </c>
      <c r="AG499" s="143" t="str">
        <f t="shared" si="175"/>
        <v/>
      </c>
      <c r="AH499" s="143" t="str">
        <f>IF(AB499="","",VLOOKUP(AF499,Sheet11!E:F,2,0))</f>
        <v/>
      </c>
      <c r="AI499" s="295" t="str">
        <f>IF(AG499="拼单会员","5年",IF(AB499="","",VLOOKUP(AE499&amp;AH499,Sheet11!$J$3:$K$17,2)))</f>
        <v/>
      </c>
      <c r="AJ499" s="143" t="str">
        <f t="shared" si="176"/>
        <v/>
      </c>
      <c r="AK499" s="296" t="str">
        <f t="shared" si="177"/>
        <v/>
      </c>
      <c r="AL499" s="143" t="str">
        <f t="shared" si="178"/>
        <v/>
      </c>
      <c r="AM499" s="143" t="str">
        <f t="shared" si="179"/>
        <v/>
      </c>
      <c r="AN499" s="143" t="str">
        <f t="shared" si="180"/>
        <v/>
      </c>
      <c r="AO499" s="143" t="str">
        <f t="shared" si="181"/>
        <v/>
      </c>
      <c r="AP499" s="206" t="str">
        <f t="shared" si="182"/>
        <v/>
      </c>
      <c r="AQ499" s="206" t="str">
        <f>IF(SUMIF('7-市场业绩'!F:F,'3-收据记录表'!U499,'7-市场业绩'!I:I)&gt;0,"学习卡","老结算")</f>
        <v>老结算</v>
      </c>
      <c r="AR499" s="206" t="str">
        <f t="shared" si="183"/>
        <v/>
      </c>
      <c r="AS499" s="243" t="e">
        <f t="shared" si="184"/>
        <v>#VALUE!</v>
      </c>
      <c r="AT499" s="243" t="str">
        <f t="shared" si="185"/>
        <v/>
      </c>
      <c r="AU499" s="243" t="str">
        <f t="shared" si="186"/>
        <v/>
      </c>
      <c r="AV499" s="243" t="str">
        <f t="shared" si="187"/>
        <v>无</v>
      </c>
      <c r="AZ499" s="299">
        <v>42552</v>
      </c>
    </row>
    <row r="500" spans="1:52" ht="15" hidden="1" customHeight="1">
      <c r="A500" s="176"/>
      <c r="B500" s="176"/>
      <c r="C500" s="175"/>
      <c r="D500" s="176"/>
      <c r="E500" s="176"/>
      <c r="F500" s="184"/>
      <c r="G500" s="176"/>
      <c r="H500" s="176"/>
      <c r="I500" s="176"/>
      <c r="J500" s="176"/>
      <c r="K500" s="180"/>
      <c r="L500" s="176"/>
      <c r="M500" s="175"/>
      <c r="N500" s="175"/>
      <c r="O500" s="175"/>
      <c r="P500" s="176"/>
      <c r="Q500" s="175"/>
      <c r="R500" s="176"/>
      <c r="S500" s="176"/>
      <c r="T500" s="176"/>
      <c r="U500" s="291" t="str">
        <f t="shared" si="165"/>
        <v/>
      </c>
      <c r="V500" s="292">
        <f>IF(F500=0,0,SUMIFS('4-咨询师业绩明细表'!K:K,'4-咨询师业绩明细表'!E:E,E500,'4-咨询师业绩明细表'!C:C,B500))</f>
        <v>0</v>
      </c>
      <c r="W500" s="292" t="str">
        <f t="shared" si="166"/>
        <v/>
      </c>
      <c r="X500" s="305"/>
      <c r="Y500" s="323">
        <f t="shared" si="167"/>
        <v>0</v>
      </c>
      <c r="Z500" s="324">
        <f t="shared" si="168"/>
        <v>0</v>
      </c>
      <c r="AA500" s="293">
        <f t="shared" si="169"/>
        <v>0</v>
      </c>
      <c r="AB500" s="294" t="str">
        <f t="shared" si="170"/>
        <v/>
      </c>
      <c r="AC500" s="143" t="str">
        <f t="shared" si="171"/>
        <v/>
      </c>
      <c r="AD500" s="143" t="str">
        <f t="shared" si="172"/>
        <v/>
      </c>
      <c r="AE500" s="143" t="str">
        <f t="shared" si="173"/>
        <v/>
      </c>
      <c r="AF500" s="143" t="str">
        <f t="shared" si="174"/>
        <v/>
      </c>
      <c r="AG500" s="143" t="str">
        <f t="shared" si="175"/>
        <v/>
      </c>
      <c r="AH500" s="143" t="str">
        <f>IF(AB500="","",VLOOKUP(AF500,Sheet11!E:F,2,0))</f>
        <v/>
      </c>
      <c r="AI500" s="295" t="str">
        <f>IF(AG500="拼单会员","5年",IF(AB500="","",VLOOKUP(AE500&amp;AH500,Sheet11!$J$3:$K$17,2)))</f>
        <v/>
      </c>
      <c r="AJ500" s="143" t="str">
        <f t="shared" si="176"/>
        <v/>
      </c>
      <c r="AK500" s="296" t="str">
        <f t="shared" si="177"/>
        <v/>
      </c>
      <c r="AL500" s="143" t="str">
        <f t="shared" si="178"/>
        <v/>
      </c>
      <c r="AM500" s="143" t="str">
        <f t="shared" si="179"/>
        <v/>
      </c>
      <c r="AN500" s="143" t="str">
        <f t="shared" si="180"/>
        <v/>
      </c>
      <c r="AO500" s="143" t="str">
        <f t="shared" si="181"/>
        <v/>
      </c>
      <c r="AP500" s="206" t="str">
        <f t="shared" si="182"/>
        <v/>
      </c>
      <c r="AQ500" s="206" t="str">
        <f>IF(SUMIF('7-市场业绩'!F:F,'3-收据记录表'!U500,'7-市场业绩'!I:I)&gt;0,"学习卡","老结算")</f>
        <v>老结算</v>
      </c>
      <c r="AR500" s="206" t="str">
        <f t="shared" si="183"/>
        <v/>
      </c>
      <c r="AS500" s="243" t="e">
        <f t="shared" si="184"/>
        <v>#VALUE!</v>
      </c>
      <c r="AT500" s="243" t="str">
        <f t="shared" si="185"/>
        <v/>
      </c>
      <c r="AU500" s="243" t="str">
        <f t="shared" si="186"/>
        <v/>
      </c>
      <c r="AV500" s="243" t="str">
        <f t="shared" si="187"/>
        <v>无</v>
      </c>
      <c r="AZ500" s="299">
        <v>42552</v>
      </c>
    </row>
    <row r="501" spans="1:52" ht="15" hidden="1" customHeight="1">
      <c r="A501" s="176"/>
      <c r="B501" s="176"/>
      <c r="C501" s="175"/>
      <c r="D501" s="176"/>
      <c r="E501" s="176"/>
      <c r="F501" s="184"/>
      <c r="G501" s="176"/>
      <c r="H501" s="176"/>
      <c r="I501" s="176"/>
      <c r="J501" s="176"/>
      <c r="K501" s="180"/>
      <c r="L501" s="176"/>
      <c r="M501" s="175"/>
      <c r="N501" s="175"/>
      <c r="O501" s="175"/>
      <c r="P501" s="176"/>
      <c r="Q501" s="175"/>
      <c r="R501" s="176"/>
      <c r="S501" s="176"/>
      <c r="T501" s="176"/>
      <c r="U501" s="291" t="str">
        <f t="shared" si="165"/>
        <v/>
      </c>
      <c r="V501" s="292">
        <f>IF(F501=0,0,SUMIFS('4-咨询师业绩明细表'!K:K,'4-咨询师业绩明细表'!E:E,E501,'4-咨询师业绩明细表'!C:C,B501))</f>
        <v>0</v>
      </c>
      <c r="W501" s="292" t="str">
        <f t="shared" si="166"/>
        <v/>
      </c>
      <c r="X501" s="305"/>
      <c r="Y501" s="323">
        <f t="shared" si="167"/>
        <v>0</v>
      </c>
      <c r="Z501" s="324">
        <f t="shared" si="168"/>
        <v>0</v>
      </c>
      <c r="AA501" s="293">
        <f t="shared" si="169"/>
        <v>0</v>
      </c>
      <c r="AB501" s="294" t="str">
        <f t="shared" si="170"/>
        <v/>
      </c>
      <c r="AC501" s="143" t="str">
        <f t="shared" si="171"/>
        <v/>
      </c>
      <c r="AD501" s="143" t="str">
        <f t="shared" si="172"/>
        <v/>
      </c>
      <c r="AE501" s="143" t="str">
        <f t="shared" si="173"/>
        <v/>
      </c>
      <c r="AF501" s="143" t="str">
        <f t="shared" si="174"/>
        <v/>
      </c>
      <c r="AG501" s="143" t="str">
        <f t="shared" si="175"/>
        <v/>
      </c>
      <c r="AH501" s="143" t="str">
        <f>IF(AB501="","",VLOOKUP(AF501,Sheet11!E:F,2,0))</f>
        <v/>
      </c>
      <c r="AI501" s="295" t="str">
        <f>IF(AG501="拼单会员","5年",IF(AB501="","",VLOOKUP(AE501&amp;AH501,Sheet11!$J$3:$K$17,2)))</f>
        <v/>
      </c>
      <c r="AJ501" s="143" t="str">
        <f t="shared" si="176"/>
        <v/>
      </c>
      <c r="AK501" s="296" t="str">
        <f t="shared" si="177"/>
        <v/>
      </c>
      <c r="AL501" s="143" t="str">
        <f t="shared" si="178"/>
        <v/>
      </c>
      <c r="AM501" s="143" t="str">
        <f t="shared" si="179"/>
        <v/>
      </c>
      <c r="AN501" s="143" t="str">
        <f t="shared" si="180"/>
        <v/>
      </c>
      <c r="AO501" s="143" t="str">
        <f t="shared" si="181"/>
        <v/>
      </c>
      <c r="AP501" s="206" t="str">
        <f t="shared" si="182"/>
        <v/>
      </c>
      <c r="AQ501" s="206" t="str">
        <f>IF(SUMIF('7-市场业绩'!F:F,'3-收据记录表'!U501,'7-市场业绩'!I:I)&gt;0,"学习卡","老结算")</f>
        <v>老结算</v>
      </c>
      <c r="AR501" s="206" t="str">
        <f t="shared" si="183"/>
        <v/>
      </c>
      <c r="AS501" s="243" t="e">
        <f t="shared" si="184"/>
        <v>#VALUE!</v>
      </c>
      <c r="AT501" s="243" t="str">
        <f t="shared" si="185"/>
        <v/>
      </c>
      <c r="AU501" s="243" t="str">
        <f t="shared" si="186"/>
        <v/>
      </c>
      <c r="AV501" s="243" t="str">
        <f t="shared" si="187"/>
        <v>无</v>
      </c>
      <c r="AZ501" s="299">
        <v>42552</v>
      </c>
    </row>
    <row r="502" spans="1:52" ht="15" hidden="1" customHeight="1">
      <c r="A502" s="176"/>
      <c r="B502" s="176"/>
      <c r="C502" s="175"/>
      <c r="D502" s="176"/>
      <c r="E502" s="176"/>
      <c r="F502" s="184"/>
      <c r="G502" s="176"/>
      <c r="H502" s="176"/>
      <c r="I502" s="176"/>
      <c r="J502" s="176"/>
      <c r="K502" s="180"/>
      <c r="L502" s="176"/>
      <c r="M502" s="175"/>
      <c r="N502" s="175"/>
      <c r="O502" s="175"/>
      <c r="P502" s="176"/>
      <c r="Q502" s="175"/>
      <c r="R502" s="176"/>
      <c r="S502" s="176"/>
      <c r="T502" s="176"/>
      <c r="U502" s="291" t="str">
        <f t="shared" si="165"/>
        <v/>
      </c>
      <c r="V502" s="292">
        <f>IF(F502=0,0,SUMIFS('4-咨询师业绩明细表'!K:K,'4-咨询师业绩明细表'!E:E,E502,'4-咨询师业绩明细表'!C:C,B502))</f>
        <v>0</v>
      </c>
      <c r="W502" s="292" t="str">
        <f t="shared" si="166"/>
        <v/>
      </c>
      <c r="X502" s="305"/>
      <c r="Y502" s="323">
        <f t="shared" si="167"/>
        <v>0</v>
      </c>
      <c r="Z502" s="324">
        <f t="shared" si="168"/>
        <v>0</v>
      </c>
      <c r="AA502" s="293">
        <f t="shared" si="169"/>
        <v>0</v>
      </c>
      <c r="AB502" s="294" t="str">
        <f t="shared" si="170"/>
        <v/>
      </c>
      <c r="AC502" s="143" t="str">
        <f t="shared" si="171"/>
        <v/>
      </c>
      <c r="AD502" s="143" t="str">
        <f t="shared" si="172"/>
        <v/>
      </c>
      <c r="AE502" s="143" t="str">
        <f t="shared" si="173"/>
        <v/>
      </c>
      <c r="AF502" s="143" t="str">
        <f t="shared" si="174"/>
        <v/>
      </c>
      <c r="AG502" s="143" t="str">
        <f t="shared" si="175"/>
        <v/>
      </c>
      <c r="AH502" s="143" t="str">
        <f>IF(AB502="","",VLOOKUP(AF502,Sheet11!E:F,2,0))</f>
        <v/>
      </c>
      <c r="AI502" s="295" t="str">
        <f>IF(AG502="拼单会员","5年",IF(AB502="","",VLOOKUP(AE502&amp;AH502,Sheet11!$J$3:$K$17,2)))</f>
        <v/>
      </c>
      <c r="AJ502" s="143" t="str">
        <f t="shared" si="176"/>
        <v/>
      </c>
      <c r="AK502" s="296" t="str">
        <f t="shared" si="177"/>
        <v/>
      </c>
      <c r="AL502" s="143" t="str">
        <f t="shared" si="178"/>
        <v/>
      </c>
      <c r="AM502" s="143" t="str">
        <f t="shared" si="179"/>
        <v/>
      </c>
      <c r="AN502" s="143" t="str">
        <f t="shared" si="180"/>
        <v/>
      </c>
      <c r="AO502" s="143" t="str">
        <f t="shared" si="181"/>
        <v/>
      </c>
      <c r="AP502" s="206" t="str">
        <f t="shared" si="182"/>
        <v/>
      </c>
      <c r="AQ502" s="206" t="str">
        <f>IF(SUMIF('7-市场业绩'!F:F,'3-收据记录表'!U502,'7-市场业绩'!I:I)&gt;0,"学习卡","老结算")</f>
        <v>老结算</v>
      </c>
      <c r="AR502" s="206" t="str">
        <f t="shared" si="183"/>
        <v/>
      </c>
      <c r="AS502" s="243" t="e">
        <f t="shared" si="184"/>
        <v>#VALUE!</v>
      </c>
      <c r="AT502" s="243" t="str">
        <f t="shared" si="185"/>
        <v/>
      </c>
      <c r="AU502" s="243" t="str">
        <f t="shared" si="186"/>
        <v/>
      </c>
      <c r="AV502" s="243" t="str">
        <f t="shared" si="187"/>
        <v>无</v>
      </c>
      <c r="AZ502" s="299">
        <v>42552</v>
      </c>
    </row>
    <row r="503" spans="1:52" ht="15" hidden="1" customHeight="1">
      <c r="A503" s="176"/>
      <c r="B503" s="176"/>
      <c r="C503" s="175"/>
      <c r="D503" s="176"/>
      <c r="E503" s="176"/>
      <c r="F503" s="184"/>
      <c r="G503" s="176"/>
      <c r="H503" s="176"/>
      <c r="I503" s="176"/>
      <c r="J503" s="176"/>
      <c r="K503" s="180"/>
      <c r="L503" s="176"/>
      <c r="M503" s="175"/>
      <c r="N503" s="175"/>
      <c r="O503" s="175"/>
      <c r="P503" s="176"/>
      <c r="Q503" s="175"/>
      <c r="R503" s="176"/>
      <c r="S503" s="176"/>
      <c r="T503" s="176"/>
      <c r="U503" s="291" t="str">
        <f t="shared" si="165"/>
        <v/>
      </c>
      <c r="V503" s="292">
        <f>IF(F503=0,0,SUMIFS('4-咨询师业绩明细表'!K:K,'4-咨询师业绩明细表'!E:E,E503,'4-咨询师业绩明细表'!C:C,B503))</f>
        <v>0</v>
      </c>
      <c r="W503" s="292" t="str">
        <f t="shared" si="166"/>
        <v/>
      </c>
      <c r="X503" s="305"/>
      <c r="Y503" s="323">
        <f t="shared" si="167"/>
        <v>0</v>
      </c>
      <c r="Z503" s="324">
        <f t="shared" si="168"/>
        <v>0</v>
      </c>
      <c r="AA503" s="293">
        <f t="shared" si="169"/>
        <v>0</v>
      </c>
      <c r="AB503" s="294" t="str">
        <f t="shared" si="170"/>
        <v/>
      </c>
      <c r="AC503" s="143" t="str">
        <f t="shared" si="171"/>
        <v/>
      </c>
      <c r="AD503" s="143" t="str">
        <f t="shared" si="172"/>
        <v/>
      </c>
      <c r="AE503" s="143" t="str">
        <f t="shared" si="173"/>
        <v/>
      </c>
      <c r="AF503" s="143" t="str">
        <f t="shared" si="174"/>
        <v/>
      </c>
      <c r="AG503" s="143" t="str">
        <f t="shared" si="175"/>
        <v/>
      </c>
      <c r="AH503" s="143" t="str">
        <f>IF(AB503="","",VLOOKUP(AF503,Sheet11!E:F,2,0))</f>
        <v/>
      </c>
      <c r="AI503" s="295" t="str">
        <f>IF(AG503="拼单会员","5年",IF(AB503="","",VLOOKUP(AE503&amp;AH503,Sheet11!$J$3:$K$17,2)))</f>
        <v/>
      </c>
      <c r="AJ503" s="143" t="str">
        <f t="shared" si="176"/>
        <v/>
      </c>
      <c r="AK503" s="296" t="str">
        <f t="shared" si="177"/>
        <v/>
      </c>
      <c r="AL503" s="143" t="str">
        <f t="shared" si="178"/>
        <v/>
      </c>
      <c r="AM503" s="143" t="str">
        <f t="shared" si="179"/>
        <v/>
      </c>
      <c r="AN503" s="143" t="str">
        <f t="shared" si="180"/>
        <v/>
      </c>
      <c r="AO503" s="143" t="str">
        <f t="shared" si="181"/>
        <v/>
      </c>
      <c r="AP503" s="206" t="str">
        <f t="shared" si="182"/>
        <v/>
      </c>
      <c r="AQ503" s="206" t="str">
        <f>IF(SUMIF('7-市场业绩'!F:F,'3-收据记录表'!U503,'7-市场业绩'!I:I)&gt;0,"学习卡","老结算")</f>
        <v>老结算</v>
      </c>
      <c r="AR503" s="206" t="str">
        <f t="shared" si="183"/>
        <v/>
      </c>
      <c r="AS503" s="243" t="e">
        <f t="shared" si="184"/>
        <v>#VALUE!</v>
      </c>
      <c r="AT503" s="243" t="str">
        <f t="shared" si="185"/>
        <v/>
      </c>
      <c r="AU503" s="243" t="str">
        <f t="shared" si="186"/>
        <v/>
      </c>
      <c r="AV503" s="243" t="str">
        <f t="shared" si="187"/>
        <v>无</v>
      </c>
      <c r="AZ503" s="299">
        <v>42552</v>
      </c>
    </row>
    <row r="504" spans="1:52" ht="15" hidden="1" customHeight="1">
      <c r="A504" s="176"/>
      <c r="B504" s="176"/>
      <c r="C504" s="175"/>
      <c r="D504" s="176"/>
      <c r="E504" s="176"/>
      <c r="F504" s="184"/>
      <c r="G504" s="176"/>
      <c r="H504" s="176"/>
      <c r="I504" s="176"/>
      <c r="J504" s="176"/>
      <c r="K504" s="180"/>
      <c r="L504" s="176"/>
      <c r="M504" s="175"/>
      <c r="N504" s="175"/>
      <c r="O504" s="175"/>
      <c r="P504" s="176"/>
      <c r="Q504" s="175"/>
      <c r="R504" s="176"/>
      <c r="S504" s="176"/>
      <c r="T504" s="176"/>
      <c r="U504" s="291" t="str">
        <f t="shared" si="165"/>
        <v/>
      </c>
      <c r="V504" s="292">
        <f>IF(F504=0,0,SUMIFS('4-咨询师业绩明细表'!K:K,'4-咨询师业绩明细表'!E:E,E504,'4-咨询师业绩明细表'!C:C,B504))</f>
        <v>0</v>
      </c>
      <c r="W504" s="292" t="str">
        <f t="shared" si="166"/>
        <v/>
      </c>
      <c r="X504" s="305"/>
      <c r="Y504" s="323">
        <f t="shared" si="167"/>
        <v>0</v>
      </c>
      <c r="Z504" s="324">
        <f t="shared" si="168"/>
        <v>0</v>
      </c>
      <c r="AA504" s="293">
        <f t="shared" si="169"/>
        <v>0</v>
      </c>
      <c r="AB504" s="294" t="str">
        <f t="shared" si="170"/>
        <v/>
      </c>
      <c r="AC504" s="143" t="str">
        <f t="shared" si="171"/>
        <v/>
      </c>
      <c r="AD504" s="143" t="str">
        <f t="shared" si="172"/>
        <v/>
      </c>
      <c r="AE504" s="143" t="str">
        <f t="shared" si="173"/>
        <v/>
      </c>
      <c r="AF504" s="143" t="str">
        <f t="shared" si="174"/>
        <v/>
      </c>
      <c r="AG504" s="143" t="str">
        <f t="shared" si="175"/>
        <v/>
      </c>
      <c r="AH504" s="143" t="str">
        <f>IF(AB504="","",VLOOKUP(AF504,Sheet11!E:F,2,0))</f>
        <v/>
      </c>
      <c r="AI504" s="295" t="str">
        <f>IF(AG504="拼单会员","5年",IF(AB504="","",VLOOKUP(AE504&amp;AH504,Sheet11!$J$3:$K$17,2)))</f>
        <v/>
      </c>
      <c r="AJ504" s="143" t="str">
        <f t="shared" si="176"/>
        <v/>
      </c>
      <c r="AK504" s="296" t="str">
        <f t="shared" si="177"/>
        <v/>
      </c>
      <c r="AL504" s="143" t="str">
        <f t="shared" si="178"/>
        <v/>
      </c>
      <c r="AM504" s="143" t="str">
        <f t="shared" si="179"/>
        <v/>
      </c>
      <c r="AN504" s="143" t="str">
        <f t="shared" si="180"/>
        <v/>
      </c>
      <c r="AO504" s="143" t="str">
        <f t="shared" si="181"/>
        <v/>
      </c>
      <c r="AP504" s="206" t="str">
        <f t="shared" si="182"/>
        <v/>
      </c>
      <c r="AQ504" s="206" t="str">
        <f>IF(SUMIF('7-市场业绩'!F:F,'3-收据记录表'!U504,'7-市场业绩'!I:I)&gt;0,"学习卡","老结算")</f>
        <v>老结算</v>
      </c>
      <c r="AR504" s="206" t="str">
        <f t="shared" si="183"/>
        <v/>
      </c>
      <c r="AS504" s="243" t="e">
        <f t="shared" si="184"/>
        <v>#VALUE!</v>
      </c>
      <c r="AT504" s="243" t="str">
        <f t="shared" si="185"/>
        <v/>
      </c>
      <c r="AU504" s="243" t="str">
        <f t="shared" si="186"/>
        <v/>
      </c>
      <c r="AV504" s="243" t="str">
        <f t="shared" si="187"/>
        <v>无</v>
      </c>
      <c r="AZ504" s="299">
        <v>42552</v>
      </c>
    </row>
    <row r="505" spans="1:52" ht="15" hidden="1" customHeight="1">
      <c r="A505" s="176"/>
      <c r="B505" s="176"/>
      <c r="C505" s="175"/>
      <c r="D505" s="176"/>
      <c r="E505" s="176"/>
      <c r="F505" s="184"/>
      <c r="G505" s="176"/>
      <c r="H505" s="176"/>
      <c r="I505" s="176"/>
      <c r="J505" s="176"/>
      <c r="K505" s="180"/>
      <c r="L505" s="176"/>
      <c r="M505" s="175"/>
      <c r="N505" s="175"/>
      <c r="O505" s="175"/>
      <c r="P505" s="176"/>
      <c r="Q505" s="175"/>
      <c r="R505" s="176"/>
      <c r="S505" s="176"/>
      <c r="T505" s="176"/>
      <c r="U505" s="291" t="str">
        <f t="shared" si="165"/>
        <v/>
      </c>
      <c r="V505" s="292">
        <f>IF(F505=0,0,SUMIFS('4-咨询师业绩明细表'!K:K,'4-咨询师业绩明细表'!E:E,E505,'4-咨询师业绩明细表'!C:C,B505))</f>
        <v>0</v>
      </c>
      <c r="W505" s="292" t="str">
        <f t="shared" si="166"/>
        <v/>
      </c>
      <c r="X505" s="305"/>
      <c r="Y505" s="323">
        <f t="shared" si="167"/>
        <v>0</v>
      </c>
      <c r="Z505" s="324">
        <f t="shared" si="168"/>
        <v>0</v>
      </c>
      <c r="AA505" s="293">
        <f t="shared" si="169"/>
        <v>0</v>
      </c>
      <c r="AB505" s="294" t="str">
        <f t="shared" si="170"/>
        <v/>
      </c>
      <c r="AC505" s="143" t="str">
        <f t="shared" si="171"/>
        <v/>
      </c>
      <c r="AD505" s="143" t="str">
        <f t="shared" si="172"/>
        <v/>
      </c>
      <c r="AE505" s="143" t="str">
        <f t="shared" si="173"/>
        <v/>
      </c>
      <c r="AF505" s="143" t="str">
        <f t="shared" si="174"/>
        <v/>
      </c>
      <c r="AG505" s="143" t="str">
        <f t="shared" si="175"/>
        <v/>
      </c>
      <c r="AH505" s="143" t="str">
        <f>IF(AB505="","",VLOOKUP(AF505,Sheet11!E:F,2,0))</f>
        <v/>
      </c>
      <c r="AI505" s="295" t="str">
        <f>IF(AG505="拼单会员","5年",IF(AB505="","",VLOOKUP(AE505&amp;AH505,Sheet11!$J$3:$K$17,2)))</f>
        <v/>
      </c>
      <c r="AJ505" s="143" t="str">
        <f t="shared" si="176"/>
        <v/>
      </c>
      <c r="AK505" s="296" t="str">
        <f t="shared" si="177"/>
        <v/>
      </c>
      <c r="AL505" s="143" t="str">
        <f t="shared" si="178"/>
        <v/>
      </c>
      <c r="AM505" s="143" t="str">
        <f t="shared" si="179"/>
        <v/>
      </c>
      <c r="AN505" s="143" t="str">
        <f t="shared" si="180"/>
        <v/>
      </c>
      <c r="AO505" s="143" t="str">
        <f t="shared" si="181"/>
        <v/>
      </c>
      <c r="AP505" s="206" t="str">
        <f t="shared" si="182"/>
        <v/>
      </c>
      <c r="AQ505" s="206" t="str">
        <f>IF(SUMIF('7-市场业绩'!F:F,'3-收据记录表'!U505,'7-市场业绩'!I:I)&gt;0,"学习卡","老结算")</f>
        <v>老结算</v>
      </c>
      <c r="AR505" s="206" t="str">
        <f t="shared" si="183"/>
        <v/>
      </c>
      <c r="AS505" s="243" t="e">
        <f t="shared" si="184"/>
        <v>#VALUE!</v>
      </c>
      <c r="AT505" s="243" t="str">
        <f t="shared" si="185"/>
        <v/>
      </c>
      <c r="AU505" s="243" t="str">
        <f t="shared" si="186"/>
        <v/>
      </c>
      <c r="AV505" s="243" t="str">
        <f t="shared" si="187"/>
        <v>无</v>
      </c>
      <c r="AZ505" s="299">
        <v>42552</v>
      </c>
    </row>
    <row r="506" spans="1:52" ht="15" hidden="1" customHeight="1">
      <c r="A506" s="176"/>
      <c r="B506" s="176"/>
      <c r="C506" s="175"/>
      <c r="D506" s="176"/>
      <c r="E506" s="176"/>
      <c r="F506" s="184"/>
      <c r="G506" s="176"/>
      <c r="H506" s="176"/>
      <c r="I506" s="176"/>
      <c r="J506" s="176"/>
      <c r="K506" s="180"/>
      <c r="L506" s="176"/>
      <c r="M506" s="175"/>
      <c r="N506" s="175"/>
      <c r="O506" s="175"/>
      <c r="P506" s="176"/>
      <c r="Q506" s="175"/>
      <c r="R506" s="176"/>
      <c r="S506" s="176"/>
      <c r="T506" s="176"/>
      <c r="U506" s="291" t="str">
        <f t="shared" si="165"/>
        <v/>
      </c>
      <c r="V506" s="292">
        <f>IF(F506=0,0,SUMIFS('4-咨询师业绩明细表'!K:K,'4-咨询师业绩明细表'!E:E,E506,'4-咨询师业绩明细表'!C:C,B506))</f>
        <v>0</v>
      </c>
      <c r="W506" s="292" t="str">
        <f t="shared" si="166"/>
        <v/>
      </c>
      <c r="X506" s="305"/>
      <c r="Y506" s="323">
        <f t="shared" si="167"/>
        <v>0</v>
      </c>
      <c r="Z506" s="324">
        <f t="shared" si="168"/>
        <v>0</v>
      </c>
      <c r="AA506" s="293">
        <f t="shared" si="169"/>
        <v>0</v>
      </c>
      <c r="AB506" s="294" t="str">
        <f t="shared" si="170"/>
        <v/>
      </c>
      <c r="AC506" s="143" t="str">
        <f t="shared" si="171"/>
        <v/>
      </c>
      <c r="AD506" s="143" t="str">
        <f t="shared" si="172"/>
        <v/>
      </c>
      <c r="AE506" s="143" t="str">
        <f t="shared" si="173"/>
        <v/>
      </c>
      <c r="AF506" s="143" t="str">
        <f t="shared" si="174"/>
        <v/>
      </c>
      <c r="AG506" s="143" t="str">
        <f t="shared" si="175"/>
        <v/>
      </c>
      <c r="AH506" s="143" t="str">
        <f>IF(AB506="","",VLOOKUP(AF506,Sheet11!E:F,2,0))</f>
        <v/>
      </c>
      <c r="AI506" s="295" t="str">
        <f>IF(AG506="拼单会员","5年",IF(AB506="","",VLOOKUP(AE506&amp;AH506,Sheet11!$J$3:$K$17,2)))</f>
        <v/>
      </c>
      <c r="AJ506" s="143" t="str">
        <f t="shared" si="176"/>
        <v/>
      </c>
      <c r="AK506" s="296" t="str">
        <f t="shared" si="177"/>
        <v/>
      </c>
      <c r="AL506" s="143" t="str">
        <f t="shared" si="178"/>
        <v/>
      </c>
      <c r="AM506" s="143" t="str">
        <f t="shared" si="179"/>
        <v/>
      </c>
      <c r="AN506" s="143" t="str">
        <f t="shared" si="180"/>
        <v/>
      </c>
      <c r="AO506" s="143" t="str">
        <f t="shared" si="181"/>
        <v/>
      </c>
      <c r="AP506" s="206" t="str">
        <f t="shared" si="182"/>
        <v/>
      </c>
      <c r="AQ506" s="206" t="str">
        <f>IF(SUMIF('7-市场业绩'!F:F,'3-收据记录表'!U506,'7-市场业绩'!I:I)&gt;0,"学习卡","老结算")</f>
        <v>老结算</v>
      </c>
      <c r="AR506" s="206" t="str">
        <f t="shared" si="183"/>
        <v/>
      </c>
      <c r="AS506" s="243" t="e">
        <f t="shared" si="184"/>
        <v>#VALUE!</v>
      </c>
      <c r="AT506" s="243" t="str">
        <f t="shared" si="185"/>
        <v/>
      </c>
      <c r="AU506" s="243" t="str">
        <f t="shared" si="186"/>
        <v/>
      </c>
      <c r="AV506" s="243" t="str">
        <f t="shared" si="187"/>
        <v>无</v>
      </c>
      <c r="AZ506" s="299">
        <v>42552</v>
      </c>
    </row>
    <row r="507" spans="1:52" ht="15" hidden="1" customHeight="1">
      <c r="A507" s="176"/>
      <c r="B507" s="176"/>
      <c r="C507" s="175"/>
      <c r="D507" s="176"/>
      <c r="E507" s="176"/>
      <c r="F507" s="184"/>
      <c r="G507" s="176"/>
      <c r="H507" s="176"/>
      <c r="I507" s="176"/>
      <c r="J507" s="176"/>
      <c r="K507" s="180"/>
      <c r="L507" s="176"/>
      <c r="M507" s="175"/>
      <c r="N507" s="175"/>
      <c r="O507" s="175"/>
      <c r="P507" s="176"/>
      <c r="Q507" s="175"/>
      <c r="R507" s="176"/>
      <c r="S507" s="176"/>
      <c r="T507" s="176"/>
      <c r="U507" s="291" t="str">
        <f t="shared" si="165"/>
        <v/>
      </c>
      <c r="V507" s="292">
        <f>IF(F507=0,0,SUMIFS('4-咨询师业绩明细表'!K:K,'4-咨询师业绩明细表'!E:E,E507,'4-咨询师业绩明细表'!C:C,B507))</f>
        <v>0</v>
      </c>
      <c r="W507" s="292" t="str">
        <f t="shared" si="166"/>
        <v/>
      </c>
      <c r="X507" s="305"/>
      <c r="Y507" s="323">
        <f t="shared" si="167"/>
        <v>0</v>
      </c>
      <c r="Z507" s="324">
        <f t="shared" si="168"/>
        <v>0</v>
      </c>
      <c r="AA507" s="293">
        <f t="shared" si="169"/>
        <v>0</v>
      </c>
      <c r="AB507" s="294" t="str">
        <f t="shared" si="170"/>
        <v/>
      </c>
      <c r="AC507" s="143" t="str">
        <f t="shared" si="171"/>
        <v/>
      </c>
      <c r="AD507" s="143" t="str">
        <f t="shared" si="172"/>
        <v/>
      </c>
      <c r="AE507" s="143" t="str">
        <f t="shared" si="173"/>
        <v/>
      </c>
      <c r="AF507" s="143" t="str">
        <f t="shared" si="174"/>
        <v/>
      </c>
      <c r="AG507" s="143" t="str">
        <f t="shared" si="175"/>
        <v/>
      </c>
      <c r="AH507" s="143" t="str">
        <f>IF(AB507="","",VLOOKUP(AF507,Sheet11!E:F,2,0))</f>
        <v/>
      </c>
      <c r="AI507" s="295" t="str">
        <f>IF(AG507="拼单会员","5年",IF(AB507="","",VLOOKUP(AE507&amp;AH507,Sheet11!$J$3:$K$17,2)))</f>
        <v/>
      </c>
      <c r="AJ507" s="143" t="str">
        <f t="shared" si="176"/>
        <v/>
      </c>
      <c r="AK507" s="296" t="str">
        <f t="shared" si="177"/>
        <v/>
      </c>
      <c r="AL507" s="143" t="str">
        <f t="shared" si="178"/>
        <v/>
      </c>
      <c r="AM507" s="143" t="str">
        <f t="shared" si="179"/>
        <v/>
      </c>
      <c r="AN507" s="143" t="str">
        <f t="shared" si="180"/>
        <v/>
      </c>
      <c r="AO507" s="143" t="str">
        <f t="shared" si="181"/>
        <v/>
      </c>
      <c r="AP507" s="206" t="str">
        <f t="shared" si="182"/>
        <v/>
      </c>
      <c r="AQ507" s="206" t="str">
        <f>IF(SUMIF('7-市场业绩'!F:F,'3-收据记录表'!U507,'7-市场业绩'!I:I)&gt;0,"学习卡","老结算")</f>
        <v>老结算</v>
      </c>
      <c r="AR507" s="206" t="str">
        <f t="shared" si="183"/>
        <v/>
      </c>
      <c r="AS507" s="243" t="e">
        <f t="shared" si="184"/>
        <v>#VALUE!</v>
      </c>
      <c r="AT507" s="243" t="str">
        <f t="shared" si="185"/>
        <v/>
      </c>
      <c r="AU507" s="243" t="str">
        <f t="shared" si="186"/>
        <v/>
      </c>
      <c r="AV507" s="243" t="str">
        <f t="shared" si="187"/>
        <v>无</v>
      </c>
      <c r="AZ507" s="299">
        <v>42552</v>
      </c>
    </row>
    <row r="508" spans="1:52" ht="15" hidden="1" customHeight="1">
      <c r="A508" s="176"/>
      <c r="B508" s="176"/>
      <c r="C508" s="175"/>
      <c r="D508" s="176"/>
      <c r="E508" s="176"/>
      <c r="F508" s="184"/>
      <c r="G508" s="176"/>
      <c r="H508" s="176"/>
      <c r="I508" s="176"/>
      <c r="J508" s="176"/>
      <c r="K508" s="180"/>
      <c r="L508" s="176"/>
      <c r="M508" s="175"/>
      <c r="N508" s="175"/>
      <c r="O508" s="175"/>
      <c r="P508" s="176"/>
      <c r="Q508" s="175"/>
      <c r="R508" s="176"/>
      <c r="S508" s="176"/>
      <c r="T508" s="176"/>
      <c r="U508" s="291" t="str">
        <f t="shared" si="165"/>
        <v/>
      </c>
      <c r="V508" s="292">
        <f>IF(F508=0,0,SUMIFS('4-咨询师业绩明细表'!K:K,'4-咨询师业绩明细表'!E:E,E508,'4-咨询师业绩明细表'!C:C,B508))</f>
        <v>0</v>
      </c>
      <c r="W508" s="292" t="str">
        <f t="shared" si="166"/>
        <v/>
      </c>
      <c r="X508" s="305"/>
      <c r="Y508" s="323">
        <f t="shared" si="167"/>
        <v>0</v>
      </c>
      <c r="Z508" s="324">
        <f t="shared" si="168"/>
        <v>0</v>
      </c>
      <c r="AA508" s="293">
        <f t="shared" si="169"/>
        <v>0</v>
      </c>
      <c r="AB508" s="294" t="str">
        <f t="shared" si="170"/>
        <v/>
      </c>
      <c r="AC508" s="143" t="str">
        <f t="shared" si="171"/>
        <v/>
      </c>
      <c r="AD508" s="143" t="str">
        <f t="shared" si="172"/>
        <v/>
      </c>
      <c r="AE508" s="143" t="str">
        <f t="shared" si="173"/>
        <v/>
      </c>
      <c r="AF508" s="143" t="str">
        <f t="shared" si="174"/>
        <v/>
      </c>
      <c r="AG508" s="143" t="str">
        <f t="shared" si="175"/>
        <v/>
      </c>
      <c r="AH508" s="143" t="str">
        <f>IF(AB508="","",VLOOKUP(AF508,Sheet11!E:F,2,0))</f>
        <v/>
      </c>
      <c r="AI508" s="295" t="str">
        <f>IF(AG508="拼单会员","5年",IF(AB508="","",VLOOKUP(AE508&amp;AH508,Sheet11!$J$3:$K$17,2)))</f>
        <v/>
      </c>
      <c r="AJ508" s="143" t="str">
        <f t="shared" si="176"/>
        <v/>
      </c>
      <c r="AK508" s="296" t="str">
        <f t="shared" si="177"/>
        <v/>
      </c>
      <c r="AL508" s="143" t="str">
        <f t="shared" si="178"/>
        <v/>
      </c>
      <c r="AM508" s="143" t="str">
        <f t="shared" si="179"/>
        <v/>
      </c>
      <c r="AN508" s="143" t="str">
        <f t="shared" si="180"/>
        <v/>
      </c>
      <c r="AO508" s="143" t="str">
        <f t="shared" si="181"/>
        <v/>
      </c>
      <c r="AP508" s="206" t="str">
        <f t="shared" si="182"/>
        <v/>
      </c>
      <c r="AQ508" s="206" t="str">
        <f>IF(SUMIF('7-市场业绩'!F:F,'3-收据记录表'!U508,'7-市场业绩'!I:I)&gt;0,"学习卡","老结算")</f>
        <v>老结算</v>
      </c>
      <c r="AR508" s="206" t="str">
        <f t="shared" si="183"/>
        <v/>
      </c>
      <c r="AS508" s="243" t="e">
        <f t="shared" si="184"/>
        <v>#VALUE!</v>
      </c>
      <c r="AT508" s="243" t="str">
        <f t="shared" si="185"/>
        <v/>
      </c>
      <c r="AU508" s="243" t="str">
        <f t="shared" si="186"/>
        <v/>
      </c>
      <c r="AV508" s="243" t="str">
        <f t="shared" si="187"/>
        <v>无</v>
      </c>
      <c r="AZ508" s="299">
        <v>42552</v>
      </c>
    </row>
    <row r="509" spans="1:52" ht="15" hidden="1" customHeight="1">
      <c r="A509" s="176"/>
      <c r="B509" s="176"/>
      <c r="C509" s="175"/>
      <c r="D509" s="176"/>
      <c r="E509" s="176"/>
      <c r="F509" s="184"/>
      <c r="G509" s="176"/>
      <c r="H509" s="176"/>
      <c r="I509" s="176"/>
      <c r="J509" s="176"/>
      <c r="K509" s="180"/>
      <c r="L509" s="176"/>
      <c r="M509" s="175"/>
      <c r="N509" s="175"/>
      <c r="O509" s="175"/>
      <c r="P509" s="176"/>
      <c r="Q509" s="175"/>
      <c r="R509" s="176"/>
      <c r="S509" s="176"/>
      <c r="T509" s="176"/>
      <c r="U509" s="291" t="str">
        <f t="shared" si="165"/>
        <v/>
      </c>
      <c r="V509" s="292">
        <f>IF(F509=0,0,SUMIFS('4-咨询师业绩明细表'!K:K,'4-咨询师业绩明细表'!E:E,E509,'4-咨询师业绩明细表'!C:C,B509))</f>
        <v>0</v>
      </c>
      <c r="W509" s="292" t="str">
        <f t="shared" si="166"/>
        <v/>
      </c>
      <c r="X509" s="305"/>
      <c r="Y509" s="323">
        <f t="shared" si="167"/>
        <v>0</v>
      </c>
      <c r="Z509" s="324">
        <f t="shared" si="168"/>
        <v>0</v>
      </c>
      <c r="AA509" s="293">
        <f t="shared" si="169"/>
        <v>0</v>
      </c>
      <c r="AB509" s="294" t="str">
        <f t="shared" si="170"/>
        <v/>
      </c>
      <c r="AC509" s="143" t="str">
        <f t="shared" si="171"/>
        <v/>
      </c>
      <c r="AD509" s="143" t="str">
        <f t="shared" si="172"/>
        <v/>
      </c>
      <c r="AE509" s="143" t="str">
        <f t="shared" si="173"/>
        <v/>
      </c>
      <c r="AF509" s="143" t="str">
        <f t="shared" si="174"/>
        <v/>
      </c>
      <c r="AG509" s="143" t="str">
        <f t="shared" si="175"/>
        <v/>
      </c>
      <c r="AH509" s="143" t="str">
        <f>IF(AB509="","",VLOOKUP(AF509,Sheet11!E:F,2,0))</f>
        <v/>
      </c>
      <c r="AI509" s="295" t="str">
        <f>IF(AG509="拼单会员","5年",IF(AB509="","",VLOOKUP(AE509&amp;AH509,Sheet11!$J$3:$K$17,2)))</f>
        <v/>
      </c>
      <c r="AJ509" s="143" t="str">
        <f t="shared" si="176"/>
        <v/>
      </c>
      <c r="AK509" s="296" t="str">
        <f t="shared" si="177"/>
        <v/>
      </c>
      <c r="AL509" s="143" t="str">
        <f t="shared" si="178"/>
        <v/>
      </c>
      <c r="AM509" s="143" t="str">
        <f t="shared" si="179"/>
        <v/>
      </c>
      <c r="AN509" s="143" t="str">
        <f t="shared" si="180"/>
        <v/>
      </c>
      <c r="AO509" s="143" t="str">
        <f t="shared" si="181"/>
        <v/>
      </c>
      <c r="AP509" s="206" t="str">
        <f t="shared" si="182"/>
        <v/>
      </c>
      <c r="AQ509" s="206" t="str">
        <f>IF(SUMIF('7-市场业绩'!F:F,'3-收据记录表'!U509,'7-市场业绩'!I:I)&gt;0,"学习卡","老结算")</f>
        <v>老结算</v>
      </c>
      <c r="AR509" s="206" t="str">
        <f t="shared" si="183"/>
        <v/>
      </c>
      <c r="AS509" s="243" t="e">
        <f t="shared" si="184"/>
        <v>#VALUE!</v>
      </c>
      <c r="AT509" s="243" t="str">
        <f t="shared" si="185"/>
        <v/>
      </c>
      <c r="AU509" s="243" t="str">
        <f t="shared" si="186"/>
        <v/>
      </c>
      <c r="AV509" s="243" t="str">
        <f t="shared" si="187"/>
        <v>无</v>
      </c>
      <c r="AZ509" s="299">
        <v>42552</v>
      </c>
    </row>
    <row r="510" spans="1:52" ht="15" hidden="1" customHeight="1">
      <c r="A510" s="176"/>
      <c r="B510" s="176"/>
      <c r="C510" s="175"/>
      <c r="D510" s="176"/>
      <c r="E510" s="176"/>
      <c r="F510" s="184"/>
      <c r="G510" s="176"/>
      <c r="H510" s="176"/>
      <c r="I510" s="176"/>
      <c r="J510" s="176"/>
      <c r="K510" s="180"/>
      <c r="L510" s="176"/>
      <c r="M510" s="175"/>
      <c r="N510" s="175"/>
      <c r="O510" s="175"/>
      <c r="P510" s="176"/>
      <c r="Q510" s="175"/>
      <c r="R510" s="176"/>
      <c r="S510" s="176"/>
      <c r="T510" s="176"/>
      <c r="U510" s="291" t="str">
        <f t="shared" si="165"/>
        <v/>
      </c>
      <c r="V510" s="292">
        <f>IF(F510=0,0,SUMIFS('4-咨询师业绩明细表'!K:K,'4-咨询师业绩明细表'!E:E,E510,'4-咨询师业绩明细表'!C:C,B510))</f>
        <v>0</v>
      </c>
      <c r="W510" s="292" t="str">
        <f t="shared" si="166"/>
        <v/>
      </c>
      <c r="X510" s="305"/>
      <c r="Y510" s="323">
        <f t="shared" si="167"/>
        <v>0</v>
      </c>
      <c r="Z510" s="324">
        <f t="shared" si="168"/>
        <v>0</v>
      </c>
      <c r="AA510" s="293">
        <f t="shared" si="169"/>
        <v>0</v>
      </c>
      <c r="AB510" s="294" t="str">
        <f t="shared" si="170"/>
        <v/>
      </c>
      <c r="AC510" s="143" t="str">
        <f t="shared" si="171"/>
        <v/>
      </c>
      <c r="AD510" s="143" t="str">
        <f t="shared" si="172"/>
        <v/>
      </c>
      <c r="AE510" s="143" t="str">
        <f t="shared" si="173"/>
        <v/>
      </c>
      <c r="AF510" s="143" t="str">
        <f t="shared" si="174"/>
        <v/>
      </c>
      <c r="AG510" s="143" t="str">
        <f t="shared" si="175"/>
        <v/>
      </c>
      <c r="AH510" s="143" t="str">
        <f>IF(AB510="","",VLOOKUP(AF510,Sheet11!E:F,2,0))</f>
        <v/>
      </c>
      <c r="AI510" s="295" t="str">
        <f>IF(AG510="拼单会员","5年",IF(AB510="","",VLOOKUP(AE510&amp;AH510,Sheet11!$J$3:$K$17,2)))</f>
        <v/>
      </c>
      <c r="AJ510" s="143" t="str">
        <f t="shared" si="176"/>
        <v/>
      </c>
      <c r="AK510" s="296" t="str">
        <f t="shared" si="177"/>
        <v/>
      </c>
      <c r="AL510" s="143" t="str">
        <f t="shared" si="178"/>
        <v/>
      </c>
      <c r="AM510" s="143" t="str">
        <f t="shared" si="179"/>
        <v/>
      </c>
      <c r="AN510" s="143" t="str">
        <f t="shared" si="180"/>
        <v/>
      </c>
      <c r="AO510" s="143" t="str">
        <f t="shared" si="181"/>
        <v/>
      </c>
      <c r="AP510" s="206" t="str">
        <f t="shared" si="182"/>
        <v/>
      </c>
      <c r="AQ510" s="206" t="str">
        <f>IF(SUMIF('7-市场业绩'!F:F,'3-收据记录表'!U510,'7-市场业绩'!I:I)&gt;0,"学习卡","老结算")</f>
        <v>老结算</v>
      </c>
      <c r="AR510" s="206" t="str">
        <f t="shared" si="183"/>
        <v/>
      </c>
      <c r="AS510" s="243" t="e">
        <f t="shared" si="184"/>
        <v>#VALUE!</v>
      </c>
      <c r="AT510" s="243" t="str">
        <f t="shared" si="185"/>
        <v/>
      </c>
      <c r="AU510" s="243" t="str">
        <f t="shared" si="186"/>
        <v/>
      </c>
      <c r="AV510" s="243" t="str">
        <f t="shared" si="187"/>
        <v>无</v>
      </c>
      <c r="AZ510" s="299">
        <v>42552</v>
      </c>
    </row>
    <row r="511" spans="1:52" ht="15" hidden="1" customHeight="1">
      <c r="A511" s="176"/>
      <c r="B511" s="176"/>
      <c r="C511" s="175"/>
      <c r="D511" s="176"/>
      <c r="E511" s="176"/>
      <c r="F511" s="184"/>
      <c r="G511" s="176"/>
      <c r="H511" s="176"/>
      <c r="I511" s="176"/>
      <c r="J511" s="176"/>
      <c r="K511" s="180"/>
      <c r="L511" s="176"/>
      <c r="M511" s="175"/>
      <c r="N511" s="175"/>
      <c r="O511" s="175"/>
      <c r="P511" s="176"/>
      <c r="Q511" s="175"/>
      <c r="R511" s="176"/>
      <c r="S511" s="176"/>
      <c r="T511" s="176"/>
      <c r="U511" s="291" t="str">
        <f t="shared" si="165"/>
        <v/>
      </c>
      <c r="V511" s="292">
        <f>IF(F511=0,0,SUMIFS('4-咨询师业绩明细表'!K:K,'4-咨询师业绩明细表'!E:E,E511,'4-咨询师业绩明细表'!C:C,B511))</f>
        <v>0</v>
      </c>
      <c r="W511" s="292" t="str">
        <f t="shared" si="166"/>
        <v/>
      </c>
      <c r="X511" s="305"/>
      <c r="Y511" s="323">
        <f t="shared" si="167"/>
        <v>0</v>
      </c>
      <c r="Z511" s="324">
        <f t="shared" si="168"/>
        <v>0</v>
      </c>
      <c r="AA511" s="293">
        <f t="shared" si="169"/>
        <v>0</v>
      </c>
      <c r="AB511" s="294" t="str">
        <f t="shared" si="170"/>
        <v/>
      </c>
      <c r="AC511" s="143" t="str">
        <f t="shared" si="171"/>
        <v/>
      </c>
      <c r="AD511" s="143" t="str">
        <f t="shared" si="172"/>
        <v/>
      </c>
      <c r="AE511" s="143" t="str">
        <f t="shared" si="173"/>
        <v/>
      </c>
      <c r="AF511" s="143" t="str">
        <f t="shared" si="174"/>
        <v/>
      </c>
      <c r="AG511" s="143" t="str">
        <f t="shared" si="175"/>
        <v/>
      </c>
      <c r="AH511" s="143" t="str">
        <f>IF(AB511="","",VLOOKUP(AF511,Sheet11!E:F,2,0))</f>
        <v/>
      </c>
      <c r="AI511" s="295" t="str">
        <f>IF(AG511="拼单会员","5年",IF(AB511="","",VLOOKUP(AE511&amp;AH511,Sheet11!$J$3:$K$17,2)))</f>
        <v/>
      </c>
      <c r="AJ511" s="143" t="str">
        <f t="shared" si="176"/>
        <v/>
      </c>
      <c r="AK511" s="296" t="str">
        <f t="shared" si="177"/>
        <v/>
      </c>
      <c r="AL511" s="143" t="str">
        <f t="shared" si="178"/>
        <v/>
      </c>
      <c r="AM511" s="143" t="str">
        <f t="shared" si="179"/>
        <v/>
      </c>
      <c r="AN511" s="143" t="str">
        <f t="shared" si="180"/>
        <v/>
      </c>
      <c r="AO511" s="143" t="str">
        <f t="shared" si="181"/>
        <v/>
      </c>
      <c r="AP511" s="206" t="str">
        <f t="shared" si="182"/>
        <v/>
      </c>
      <c r="AQ511" s="206" t="str">
        <f>IF(SUMIF('7-市场业绩'!F:F,'3-收据记录表'!U511,'7-市场业绩'!I:I)&gt;0,"学习卡","老结算")</f>
        <v>老结算</v>
      </c>
      <c r="AR511" s="206" t="str">
        <f t="shared" si="183"/>
        <v/>
      </c>
      <c r="AS511" s="243" t="e">
        <f t="shared" si="184"/>
        <v>#VALUE!</v>
      </c>
      <c r="AT511" s="243" t="str">
        <f t="shared" si="185"/>
        <v/>
      </c>
      <c r="AU511" s="243" t="str">
        <f t="shared" si="186"/>
        <v/>
      </c>
      <c r="AV511" s="243" t="str">
        <f t="shared" si="187"/>
        <v>无</v>
      </c>
      <c r="AZ511" s="299">
        <v>42552</v>
      </c>
    </row>
    <row r="512" spans="1:52" ht="15" hidden="1" customHeight="1">
      <c r="A512" s="176"/>
      <c r="B512" s="176"/>
      <c r="C512" s="175"/>
      <c r="D512" s="176"/>
      <c r="E512" s="176"/>
      <c r="F512" s="184"/>
      <c r="G512" s="176"/>
      <c r="H512" s="176"/>
      <c r="I512" s="176"/>
      <c r="J512" s="176"/>
      <c r="K512" s="180"/>
      <c r="L512" s="176"/>
      <c r="M512" s="175"/>
      <c r="N512" s="175"/>
      <c r="O512" s="175"/>
      <c r="P512" s="176"/>
      <c r="Q512" s="175"/>
      <c r="R512" s="176"/>
      <c r="S512" s="176"/>
      <c r="T512" s="176"/>
      <c r="U512" s="291" t="str">
        <f t="shared" si="165"/>
        <v/>
      </c>
      <c r="V512" s="292">
        <f>IF(F512=0,0,SUMIFS('4-咨询师业绩明细表'!K:K,'4-咨询师业绩明细表'!E:E,E512,'4-咨询师业绩明细表'!C:C,B512))</f>
        <v>0</v>
      </c>
      <c r="W512" s="292" t="str">
        <f t="shared" si="166"/>
        <v/>
      </c>
      <c r="X512" s="305"/>
      <c r="Y512" s="323">
        <f t="shared" si="167"/>
        <v>0</v>
      </c>
      <c r="Z512" s="324">
        <f t="shared" si="168"/>
        <v>0</v>
      </c>
      <c r="AA512" s="293">
        <f t="shared" si="169"/>
        <v>0</v>
      </c>
      <c r="AB512" s="294" t="str">
        <f t="shared" si="170"/>
        <v/>
      </c>
      <c r="AC512" s="143" t="str">
        <f t="shared" si="171"/>
        <v/>
      </c>
      <c r="AD512" s="143" t="str">
        <f t="shared" si="172"/>
        <v/>
      </c>
      <c r="AE512" s="143" t="str">
        <f t="shared" si="173"/>
        <v/>
      </c>
      <c r="AF512" s="143" t="str">
        <f t="shared" si="174"/>
        <v/>
      </c>
      <c r="AG512" s="143" t="str">
        <f t="shared" si="175"/>
        <v/>
      </c>
      <c r="AH512" s="143" t="str">
        <f>IF(AB512="","",VLOOKUP(AF512,Sheet11!E:F,2,0))</f>
        <v/>
      </c>
      <c r="AI512" s="295" t="str">
        <f>IF(AG512="拼单会员","5年",IF(AB512="","",VLOOKUP(AE512&amp;AH512,Sheet11!$J$3:$K$17,2)))</f>
        <v/>
      </c>
      <c r="AJ512" s="143" t="str">
        <f t="shared" si="176"/>
        <v/>
      </c>
      <c r="AK512" s="296" t="str">
        <f t="shared" si="177"/>
        <v/>
      </c>
      <c r="AL512" s="143" t="str">
        <f t="shared" si="178"/>
        <v/>
      </c>
      <c r="AM512" s="143" t="str">
        <f t="shared" si="179"/>
        <v/>
      </c>
      <c r="AN512" s="143" t="str">
        <f t="shared" si="180"/>
        <v/>
      </c>
      <c r="AO512" s="143" t="str">
        <f t="shared" si="181"/>
        <v/>
      </c>
      <c r="AP512" s="206" t="str">
        <f t="shared" si="182"/>
        <v/>
      </c>
      <c r="AQ512" s="206" t="str">
        <f>IF(SUMIF('7-市场业绩'!F:F,'3-收据记录表'!U512,'7-市场业绩'!I:I)&gt;0,"学习卡","老结算")</f>
        <v>老结算</v>
      </c>
      <c r="AR512" s="206" t="str">
        <f t="shared" si="183"/>
        <v/>
      </c>
      <c r="AS512" s="243" t="e">
        <f t="shared" si="184"/>
        <v>#VALUE!</v>
      </c>
      <c r="AT512" s="243" t="str">
        <f t="shared" si="185"/>
        <v/>
      </c>
      <c r="AU512" s="243" t="str">
        <f t="shared" si="186"/>
        <v/>
      </c>
      <c r="AV512" s="243" t="str">
        <f t="shared" si="187"/>
        <v>无</v>
      </c>
      <c r="AZ512" s="299">
        <v>42552</v>
      </c>
    </row>
    <row r="513" spans="1:52" ht="15" hidden="1" customHeight="1">
      <c r="A513" s="176"/>
      <c r="B513" s="176"/>
      <c r="C513" s="175"/>
      <c r="D513" s="176"/>
      <c r="E513" s="176"/>
      <c r="F513" s="184"/>
      <c r="G513" s="176"/>
      <c r="H513" s="176"/>
      <c r="I513" s="176"/>
      <c r="J513" s="176"/>
      <c r="K513" s="180"/>
      <c r="L513" s="176"/>
      <c r="M513" s="175"/>
      <c r="N513" s="175"/>
      <c r="O513" s="175"/>
      <c r="P513" s="176"/>
      <c r="Q513" s="175"/>
      <c r="R513" s="176"/>
      <c r="S513" s="176"/>
      <c r="T513" s="176"/>
      <c r="U513" s="291" t="str">
        <f t="shared" si="165"/>
        <v/>
      </c>
      <c r="V513" s="292">
        <f>IF(F513=0,0,SUMIFS('4-咨询师业绩明细表'!K:K,'4-咨询师业绩明细表'!E:E,E513,'4-咨询师业绩明细表'!C:C,B513))</f>
        <v>0</v>
      </c>
      <c r="W513" s="292" t="str">
        <f t="shared" si="166"/>
        <v/>
      </c>
      <c r="X513" s="305"/>
      <c r="Y513" s="323">
        <f t="shared" si="167"/>
        <v>0</v>
      </c>
      <c r="Z513" s="324">
        <f t="shared" si="168"/>
        <v>0</v>
      </c>
      <c r="AA513" s="293">
        <f t="shared" si="169"/>
        <v>0</v>
      </c>
      <c r="AB513" s="294" t="str">
        <f t="shared" si="170"/>
        <v/>
      </c>
      <c r="AC513" s="143" t="str">
        <f t="shared" si="171"/>
        <v/>
      </c>
      <c r="AD513" s="143" t="str">
        <f t="shared" si="172"/>
        <v/>
      </c>
      <c r="AE513" s="143" t="str">
        <f t="shared" si="173"/>
        <v/>
      </c>
      <c r="AF513" s="143" t="str">
        <f t="shared" si="174"/>
        <v/>
      </c>
      <c r="AG513" s="143" t="str">
        <f t="shared" si="175"/>
        <v/>
      </c>
      <c r="AH513" s="143" t="str">
        <f>IF(AB513="","",VLOOKUP(AF513,Sheet11!E:F,2,0))</f>
        <v/>
      </c>
      <c r="AI513" s="295" t="str">
        <f>IF(AG513="拼单会员","5年",IF(AB513="","",VLOOKUP(AE513&amp;AH513,Sheet11!$J$3:$K$17,2)))</f>
        <v/>
      </c>
      <c r="AJ513" s="143" t="str">
        <f t="shared" si="176"/>
        <v/>
      </c>
      <c r="AK513" s="296" t="str">
        <f t="shared" si="177"/>
        <v/>
      </c>
      <c r="AL513" s="143" t="str">
        <f t="shared" si="178"/>
        <v/>
      </c>
      <c r="AM513" s="143" t="str">
        <f t="shared" si="179"/>
        <v/>
      </c>
      <c r="AN513" s="143" t="str">
        <f t="shared" si="180"/>
        <v/>
      </c>
      <c r="AO513" s="143" t="str">
        <f t="shared" si="181"/>
        <v/>
      </c>
      <c r="AP513" s="206" t="str">
        <f t="shared" si="182"/>
        <v/>
      </c>
      <c r="AQ513" s="206" t="str">
        <f>IF(SUMIF('7-市场业绩'!F:F,'3-收据记录表'!U513,'7-市场业绩'!I:I)&gt;0,"学习卡","老结算")</f>
        <v>老结算</v>
      </c>
      <c r="AR513" s="206" t="str">
        <f t="shared" si="183"/>
        <v/>
      </c>
      <c r="AS513" s="243" t="e">
        <f t="shared" si="184"/>
        <v>#VALUE!</v>
      </c>
      <c r="AT513" s="243" t="str">
        <f t="shared" si="185"/>
        <v/>
      </c>
      <c r="AU513" s="243" t="str">
        <f t="shared" si="186"/>
        <v/>
      </c>
      <c r="AV513" s="243" t="str">
        <f t="shared" si="187"/>
        <v>无</v>
      </c>
      <c r="AZ513" s="299">
        <v>42552</v>
      </c>
    </row>
    <row r="514" spans="1:52" ht="15" hidden="1" customHeight="1">
      <c r="A514" s="176"/>
      <c r="B514" s="176"/>
      <c r="C514" s="175"/>
      <c r="D514" s="176"/>
      <c r="E514" s="176"/>
      <c r="F514" s="184"/>
      <c r="G514" s="176"/>
      <c r="H514" s="176"/>
      <c r="I514" s="176"/>
      <c r="J514" s="176"/>
      <c r="K514" s="180"/>
      <c r="L514" s="176"/>
      <c r="M514" s="175"/>
      <c r="N514" s="175"/>
      <c r="O514" s="175"/>
      <c r="P514" s="176"/>
      <c r="Q514" s="175"/>
      <c r="R514" s="176"/>
      <c r="S514" s="176"/>
      <c r="T514" s="176"/>
      <c r="U514" s="291" t="str">
        <f t="shared" si="165"/>
        <v/>
      </c>
      <c r="V514" s="292">
        <f>IF(F514=0,0,SUMIFS('4-咨询师业绩明细表'!K:K,'4-咨询师业绩明细表'!E:E,E514,'4-咨询师业绩明细表'!C:C,B514))</f>
        <v>0</v>
      </c>
      <c r="W514" s="292" t="str">
        <f t="shared" si="166"/>
        <v/>
      </c>
      <c r="X514" s="305"/>
      <c r="Y514" s="323">
        <f t="shared" si="167"/>
        <v>0</v>
      </c>
      <c r="Z514" s="324">
        <f t="shared" si="168"/>
        <v>0</v>
      </c>
      <c r="AA514" s="293">
        <f t="shared" si="169"/>
        <v>0</v>
      </c>
      <c r="AB514" s="294" t="str">
        <f t="shared" si="170"/>
        <v/>
      </c>
      <c r="AC514" s="143" t="str">
        <f t="shared" si="171"/>
        <v/>
      </c>
      <c r="AD514" s="143" t="str">
        <f t="shared" si="172"/>
        <v/>
      </c>
      <c r="AE514" s="143" t="str">
        <f t="shared" si="173"/>
        <v/>
      </c>
      <c r="AF514" s="143" t="str">
        <f t="shared" si="174"/>
        <v/>
      </c>
      <c r="AG514" s="143" t="str">
        <f t="shared" si="175"/>
        <v/>
      </c>
      <c r="AH514" s="143" t="str">
        <f>IF(AB514="","",VLOOKUP(AF514,Sheet11!E:F,2,0))</f>
        <v/>
      </c>
      <c r="AI514" s="295" t="str">
        <f>IF(AG514="拼单会员","5年",IF(AB514="","",VLOOKUP(AE514&amp;AH514,Sheet11!$J$3:$K$17,2)))</f>
        <v/>
      </c>
      <c r="AJ514" s="143" t="str">
        <f t="shared" si="176"/>
        <v/>
      </c>
      <c r="AK514" s="296" t="str">
        <f t="shared" si="177"/>
        <v/>
      </c>
      <c r="AL514" s="143" t="str">
        <f t="shared" si="178"/>
        <v/>
      </c>
      <c r="AM514" s="143" t="str">
        <f t="shared" si="179"/>
        <v/>
      </c>
      <c r="AN514" s="143" t="str">
        <f t="shared" si="180"/>
        <v/>
      </c>
      <c r="AO514" s="143" t="str">
        <f t="shared" si="181"/>
        <v/>
      </c>
      <c r="AP514" s="206" t="str">
        <f t="shared" si="182"/>
        <v/>
      </c>
      <c r="AQ514" s="206" t="str">
        <f>IF(SUMIF('7-市场业绩'!F:F,'3-收据记录表'!U514,'7-市场业绩'!I:I)&gt;0,"学习卡","老结算")</f>
        <v>老结算</v>
      </c>
      <c r="AR514" s="206" t="str">
        <f t="shared" si="183"/>
        <v/>
      </c>
      <c r="AS514" s="243" t="e">
        <f t="shared" si="184"/>
        <v>#VALUE!</v>
      </c>
      <c r="AT514" s="243" t="str">
        <f t="shared" si="185"/>
        <v/>
      </c>
      <c r="AU514" s="243" t="str">
        <f t="shared" si="186"/>
        <v/>
      </c>
      <c r="AV514" s="243" t="str">
        <f t="shared" si="187"/>
        <v>无</v>
      </c>
      <c r="AZ514" s="299">
        <v>42552</v>
      </c>
    </row>
    <row r="515" spans="1:52" ht="15" hidden="1" customHeight="1">
      <c r="A515" s="176"/>
      <c r="B515" s="176"/>
      <c r="C515" s="175"/>
      <c r="D515" s="176"/>
      <c r="E515" s="176"/>
      <c r="F515" s="184"/>
      <c r="G515" s="176"/>
      <c r="H515" s="176"/>
      <c r="I515" s="176"/>
      <c r="J515" s="176"/>
      <c r="K515" s="180"/>
      <c r="L515" s="176"/>
      <c r="M515" s="175"/>
      <c r="N515" s="175"/>
      <c r="O515" s="175"/>
      <c r="P515" s="176"/>
      <c r="Q515" s="175"/>
      <c r="R515" s="176"/>
      <c r="S515" s="176"/>
      <c r="T515" s="176"/>
      <c r="U515" s="291" t="str">
        <f t="shared" ref="U515:U578" si="188">SUBSTITUTE(SUBSTITUTE(SUBSTITUTE(SUBSTITUTE(SUBSTITUTE(SUBSTITUTE(S515,"(主签单人)",""),"(03-客户接待员)",""),"（金牌）",""),"（会员学员）",""),"金牌",""),"金牌学员","")</f>
        <v/>
      </c>
      <c r="V515" s="292">
        <f>IF(F515=0,0,SUMIFS('4-咨询师业绩明细表'!K:K,'4-咨询师业绩明细表'!E:E,E515,'4-咨询师业绩明细表'!C:C,B515))</f>
        <v>0</v>
      </c>
      <c r="W515" s="292" t="str">
        <f t="shared" ref="W515:W578" si="189">IF(AB515="","",MID(T515,FIND("@",SUBSTITUTE(T515,"／","@",6))+5,FIND("@",SUBSTITUTE(T515,"／","@",7))-FIND("@",SUBSTITUTE(T515,"／","@",6))-5))</f>
        <v/>
      </c>
      <c r="X515" s="305"/>
      <c r="Y515" s="323">
        <f t="shared" ref="Y515:Y578" si="190">IFERROR(VALUE(MID(T515,FIND("@",SUBSTITUTE(T515,"：","@",1))+1,FIND("@",SUBSTITUTE(T515,"）","@",1))-FIND("@",SUBSTITUTE(T515,"：","@",1))-1)),0)</f>
        <v>0</v>
      </c>
      <c r="Z515" s="324">
        <f t="shared" ref="Z515:Z578" si="191">IFERROR(IF(AND(IFERROR(FIND("预缴定金",T515),0)=0,E515=""),F515,VALUE(MID(T515,FIND("@",SUBSTITUTE(T515,"：","@",2))+1,FIND("@",SUBSTITUTE(T515,"）","@",2))-FIND("@",SUBSTITUTE(T515,"：","@",2))-1))),0)</f>
        <v>0</v>
      </c>
      <c r="AA515" s="293">
        <f t="shared" ref="AA515:AA578" si="192">F515-Z515</f>
        <v>0</v>
      </c>
      <c r="AB515" s="294" t="str">
        <f t="shared" ref="AB515:AB578" si="193">IF(OR(O515="退费",O515="结转",P515="",P515="结转学费",P515="老带新返现"),"",IF(OR(AA515&lt;=0,AND(IFERROR(FIND("预缴定金",T515),0)=0,E515="")),"",LEFT(T515,FIND("／",T515)-1)))</f>
        <v/>
      </c>
      <c r="AC515" s="143" t="str">
        <f t="shared" ref="AC515:AC578" si="194">LEFT(T515,2)</f>
        <v/>
      </c>
      <c r="AD515" s="143" t="str">
        <f t="shared" ref="AD515:AD578" si="195">MID(T515,3,2)</f>
        <v/>
      </c>
      <c r="AE515" s="143" t="str">
        <f t="shared" ref="AE515:AE578" si="196">MID(T515,5,2)</f>
        <v/>
      </c>
      <c r="AF515" s="143" t="str">
        <f t="shared" ref="AF515:AF578" si="197">IF(AB515="","",MIDB(AB515,SEARCHB("?",AB515),2*LEN(AB515)-LENB(AB515)+2))</f>
        <v/>
      </c>
      <c r="AG515" s="143" t="str">
        <f t="shared" ref="AG515:AG578" si="198">IF(AB515="","",RIGHT(MIDB(AB515,SEARCHB("?",AB515),20),LENB(MIDB(AB515,SEARCHB("?",AB515),20))-LEN(MIDB(AB515,SEARCHB("?",AB515),20))-1))</f>
        <v/>
      </c>
      <c r="AH515" s="143" t="str">
        <f>IF(AB515="","",VLOOKUP(AF515,Sheet11!E:F,2,0))</f>
        <v/>
      </c>
      <c r="AI515" s="295" t="str">
        <f>IF(AG515="拼单会员","5年",IF(AB515="","",VLOOKUP(AE515&amp;AH515,Sheet11!$J$3:$K$17,2)))</f>
        <v/>
      </c>
      <c r="AJ515" s="143" t="str">
        <f t="shared" ref="AJ515:AJ578" si="199">IF(AB515="","",VLOOKUP(AG515,BH:BI,2,0))</f>
        <v/>
      </c>
      <c r="AK515" s="296" t="str">
        <f t="shared" ref="AK515:AK578" si="200">IF(AB515="","",MID(T515,FIND("@",SUBSTITUTE(T515,"／","@",5))+8,10))</f>
        <v/>
      </c>
      <c r="AL515" s="143" t="str">
        <f t="shared" ref="AL515:AL578" si="201">IF(AB515="","",IF(AC515="新生","新生",IF((AK515-$AZ$2)&gt;0,"1年追补","老生")))</f>
        <v/>
      </c>
      <c r="AM515" s="143" t="str">
        <f t="shared" ref="AM515:AM578" si="202">IF(AB515="","",IF(OR(AL515="新生",AL515="1年追补"),"新生","老生"))</f>
        <v/>
      </c>
      <c r="AN515" s="143" t="str">
        <f t="shared" ref="AN515:AN578" si="203">IF(AB515="","",IF(AND(AW515="2折秒杀",AC515="新生"),"新生小学国际班5年",IF(AND(AW515="2折秒杀",AL515="1年追补"),"新生小学国际班1年",IF(OR(AW515="国际领袖课程",AW515="国内领袖课程"),AW515,IF(AND(AW515="创始会员",AM515="老生",AJ515="游学会员"),"老生创始会员游学会员",IF(AND(AJ515="国际班",AM515="新生"),AM515&amp;AE515&amp;AJ515&amp;AI515,AM515&amp;AJ515))))))</f>
        <v/>
      </c>
      <c r="AO515" s="143" t="str">
        <f t="shared" ref="AO515:AO578" si="204">IF(AB515="","",VLOOKUP(AG515,BH:BJ,3,0))</f>
        <v/>
      </c>
      <c r="AP515" s="206" t="str">
        <f t="shared" ref="AP515:AP578" si="205">AL515&amp;AO515</f>
        <v/>
      </c>
      <c r="AQ515" s="206" t="str">
        <f>IF(SUMIF('7-市场业绩'!F:F,'3-收据记录表'!U515,'7-市场业绩'!I:I)&gt;0,"学习卡","老结算")</f>
        <v>老结算</v>
      </c>
      <c r="AR515" s="206" t="str">
        <f t="shared" ref="AR515:AR578" si="206">IF(AQ515="学习卡",AN515,AP515)</f>
        <v/>
      </c>
      <c r="AS515" s="243" t="e">
        <f t="shared" ref="AS515:AS578" si="207">MID(T515,FIND("@",SUBSTITUTE(T515,"：","@",4))+1,FIND("@",SUBSTITUTE(T515,"）","@",6))-FIND("@",SUBSTITUTE(T515,"：","@",4))-1)</f>
        <v>#VALUE!</v>
      </c>
      <c r="AT515" s="243" t="str">
        <f t="shared" ref="AT515:AT578" si="208">IFERROR(MID(T515,FIND("@",SUBSTITUTE(T515,"：","@",6))+1,FIND("@",SUBSTITUTE(T515,"-","@",8))-FIND("@",SUBSTITUTE(T515,"：","@",6))-1),"")</f>
        <v/>
      </c>
      <c r="AU515" s="243" t="str">
        <f t="shared" ref="AU515:AU578" si="209">IFERROR(MID(T515,FIND("@",SUBSTITUTE(T515,"-","@",8))+1,FIND("@",SUBSTITUTE(T515,"／","@",3))-FIND("@",SUBSTITUTE(T515,"-","@",8))-1),"")</f>
        <v/>
      </c>
      <c r="AV515" s="243" t="str">
        <f t="shared" ref="AV515:AV578" si="210">IFERROR(MID(T515,FIND("@",SUBSTITUTE(T515,"：","@",4))+1,FIND("@",SUBSTITUTE(T515,"）","@",6))-FIND("@",SUBSTITUTE(T515,"：","@",4))-1),"无")</f>
        <v>无</v>
      </c>
      <c r="AZ515" s="299">
        <v>42552</v>
      </c>
    </row>
    <row r="516" spans="1:52" ht="15" hidden="1" customHeight="1">
      <c r="A516" s="176"/>
      <c r="B516" s="176"/>
      <c r="C516" s="175"/>
      <c r="D516" s="176"/>
      <c r="E516" s="176"/>
      <c r="F516" s="184"/>
      <c r="G516" s="176"/>
      <c r="H516" s="176"/>
      <c r="I516" s="176"/>
      <c r="J516" s="176"/>
      <c r="K516" s="180"/>
      <c r="L516" s="176"/>
      <c r="M516" s="175"/>
      <c r="N516" s="175"/>
      <c r="O516" s="175"/>
      <c r="P516" s="176"/>
      <c r="Q516" s="175"/>
      <c r="R516" s="176"/>
      <c r="S516" s="176"/>
      <c r="T516" s="176"/>
      <c r="U516" s="291" t="str">
        <f t="shared" si="188"/>
        <v/>
      </c>
      <c r="V516" s="292">
        <f>IF(F516=0,0,SUMIFS('4-咨询师业绩明细表'!K:K,'4-咨询师业绩明细表'!E:E,E516,'4-咨询师业绩明细表'!C:C,B516))</f>
        <v>0</v>
      </c>
      <c r="W516" s="292" t="str">
        <f t="shared" si="189"/>
        <v/>
      </c>
      <c r="X516" s="305"/>
      <c r="Y516" s="323">
        <f t="shared" si="190"/>
        <v>0</v>
      </c>
      <c r="Z516" s="324">
        <f t="shared" si="191"/>
        <v>0</v>
      </c>
      <c r="AA516" s="293">
        <f t="shared" si="192"/>
        <v>0</v>
      </c>
      <c r="AB516" s="294" t="str">
        <f t="shared" si="193"/>
        <v/>
      </c>
      <c r="AC516" s="143" t="str">
        <f t="shared" si="194"/>
        <v/>
      </c>
      <c r="AD516" s="143" t="str">
        <f t="shared" si="195"/>
        <v/>
      </c>
      <c r="AE516" s="143" t="str">
        <f t="shared" si="196"/>
        <v/>
      </c>
      <c r="AF516" s="143" t="str">
        <f t="shared" si="197"/>
        <v/>
      </c>
      <c r="AG516" s="143" t="str">
        <f t="shared" si="198"/>
        <v/>
      </c>
      <c r="AH516" s="143" t="str">
        <f>IF(AB516="","",VLOOKUP(AF516,Sheet11!E:F,2,0))</f>
        <v/>
      </c>
      <c r="AI516" s="295" t="str">
        <f>IF(AG516="拼单会员","5年",IF(AB516="","",VLOOKUP(AE516&amp;AH516,Sheet11!$J$3:$K$17,2)))</f>
        <v/>
      </c>
      <c r="AJ516" s="143" t="str">
        <f t="shared" si="199"/>
        <v/>
      </c>
      <c r="AK516" s="296" t="str">
        <f t="shared" si="200"/>
        <v/>
      </c>
      <c r="AL516" s="143" t="str">
        <f t="shared" si="201"/>
        <v/>
      </c>
      <c r="AM516" s="143" t="str">
        <f t="shared" si="202"/>
        <v/>
      </c>
      <c r="AN516" s="143" t="str">
        <f t="shared" si="203"/>
        <v/>
      </c>
      <c r="AO516" s="143" t="str">
        <f t="shared" si="204"/>
        <v/>
      </c>
      <c r="AP516" s="206" t="str">
        <f t="shared" si="205"/>
        <v/>
      </c>
      <c r="AQ516" s="206" t="str">
        <f>IF(SUMIF('7-市场业绩'!F:F,'3-收据记录表'!U516,'7-市场业绩'!I:I)&gt;0,"学习卡","老结算")</f>
        <v>老结算</v>
      </c>
      <c r="AR516" s="206" t="str">
        <f t="shared" si="206"/>
        <v/>
      </c>
      <c r="AS516" s="243" t="e">
        <f t="shared" si="207"/>
        <v>#VALUE!</v>
      </c>
      <c r="AT516" s="243" t="str">
        <f t="shared" si="208"/>
        <v/>
      </c>
      <c r="AU516" s="243" t="str">
        <f t="shared" si="209"/>
        <v/>
      </c>
      <c r="AV516" s="243" t="str">
        <f t="shared" si="210"/>
        <v>无</v>
      </c>
      <c r="AZ516" s="299">
        <v>42552</v>
      </c>
    </row>
    <row r="517" spans="1:52" ht="15" hidden="1" customHeight="1">
      <c r="A517" s="176"/>
      <c r="B517" s="176"/>
      <c r="C517" s="175"/>
      <c r="D517" s="176"/>
      <c r="E517" s="176"/>
      <c r="F517" s="184"/>
      <c r="G517" s="176"/>
      <c r="H517" s="176"/>
      <c r="I517" s="176"/>
      <c r="J517" s="176"/>
      <c r="K517" s="180"/>
      <c r="L517" s="176"/>
      <c r="M517" s="175"/>
      <c r="N517" s="175"/>
      <c r="O517" s="175"/>
      <c r="P517" s="176"/>
      <c r="Q517" s="175"/>
      <c r="R517" s="176"/>
      <c r="S517" s="176"/>
      <c r="T517" s="176"/>
      <c r="U517" s="291" t="str">
        <f t="shared" si="188"/>
        <v/>
      </c>
      <c r="V517" s="292">
        <f>IF(F517=0,0,SUMIFS('4-咨询师业绩明细表'!K:K,'4-咨询师业绩明细表'!E:E,E517,'4-咨询师业绩明细表'!C:C,B517))</f>
        <v>0</v>
      </c>
      <c r="W517" s="292" t="str">
        <f t="shared" si="189"/>
        <v/>
      </c>
      <c r="X517" s="305"/>
      <c r="Y517" s="323">
        <f t="shared" si="190"/>
        <v>0</v>
      </c>
      <c r="Z517" s="324">
        <f t="shared" si="191"/>
        <v>0</v>
      </c>
      <c r="AA517" s="293">
        <f t="shared" si="192"/>
        <v>0</v>
      </c>
      <c r="AB517" s="294" t="str">
        <f t="shared" si="193"/>
        <v/>
      </c>
      <c r="AC517" s="143" t="str">
        <f t="shared" si="194"/>
        <v/>
      </c>
      <c r="AD517" s="143" t="str">
        <f t="shared" si="195"/>
        <v/>
      </c>
      <c r="AE517" s="143" t="str">
        <f t="shared" si="196"/>
        <v/>
      </c>
      <c r="AF517" s="143" t="str">
        <f t="shared" si="197"/>
        <v/>
      </c>
      <c r="AG517" s="143" t="str">
        <f t="shared" si="198"/>
        <v/>
      </c>
      <c r="AH517" s="143" t="str">
        <f>IF(AB517="","",VLOOKUP(AF517,Sheet11!E:F,2,0))</f>
        <v/>
      </c>
      <c r="AI517" s="295" t="str">
        <f>IF(AG517="拼单会员","5年",IF(AB517="","",VLOOKUP(AE517&amp;AH517,Sheet11!$J$3:$K$17,2)))</f>
        <v/>
      </c>
      <c r="AJ517" s="143" t="str">
        <f t="shared" si="199"/>
        <v/>
      </c>
      <c r="AK517" s="296" t="str">
        <f t="shared" si="200"/>
        <v/>
      </c>
      <c r="AL517" s="143" t="str">
        <f t="shared" si="201"/>
        <v/>
      </c>
      <c r="AM517" s="143" t="str">
        <f t="shared" si="202"/>
        <v/>
      </c>
      <c r="AN517" s="143" t="str">
        <f t="shared" si="203"/>
        <v/>
      </c>
      <c r="AO517" s="143" t="str">
        <f t="shared" si="204"/>
        <v/>
      </c>
      <c r="AP517" s="206" t="str">
        <f t="shared" si="205"/>
        <v/>
      </c>
      <c r="AQ517" s="206" t="str">
        <f>IF(SUMIF('7-市场业绩'!F:F,'3-收据记录表'!U517,'7-市场业绩'!I:I)&gt;0,"学习卡","老结算")</f>
        <v>老结算</v>
      </c>
      <c r="AR517" s="206" t="str">
        <f t="shared" si="206"/>
        <v/>
      </c>
      <c r="AS517" s="243" t="e">
        <f t="shared" si="207"/>
        <v>#VALUE!</v>
      </c>
      <c r="AT517" s="243" t="str">
        <f t="shared" si="208"/>
        <v/>
      </c>
      <c r="AU517" s="243" t="str">
        <f t="shared" si="209"/>
        <v/>
      </c>
      <c r="AV517" s="243" t="str">
        <f t="shared" si="210"/>
        <v>无</v>
      </c>
      <c r="AZ517" s="299">
        <v>42552</v>
      </c>
    </row>
    <row r="518" spans="1:52" ht="15" hidden="1" customHeight="1">
      <c r="A518" s="176"/>
      <c r="B518" s="176"/>
      <c r="C518" s="175"/>
      <c r="D518" s="176"/>
      <c r="E518" s="176"/>
      <c r="F518" s="184"/>
      <c r="G518" s="176"/>
      <c r="H518" s="176"/>
      <c r="I518" s="176"/>
      <c r="J518" s="176"/>
      <c r="K518" s="180"/>
      <c r="L518" s="176"/>
      <c r="M518" s="175"/>
      <c r="N518" s="175"/>
      <c r="O518" s="175"/>
      <c r="P518" s="176"/>
      <c r="Q518" s="175"/>
      <c r="R518" s="176"/>
      <c r="S518" s="176"/>
      <c r="T518" s="176"/>
      <c r="U518" s="291" t="str">
        <f t="shared" si="188"/>
        <v/>
      </c>
      <c r="V518" s="292">
        <f>IF(F518=0,0,SUMIFS('4-咨询师业绩明细表'!K:K,'4-咨询师业绩明细表'!E:E,E518,'4-咨询师业绩明细表'!C:C,B518))</f>
        <v>0</v>
      </c>
      <c r="W518" s="292" t="str">
        <f t="shared" si="189"/>
        <v/>
      </c>
      <c r="X518" s="305"/>
      <c r="Y518" s="323">
        <f t="shared" si="190"/>
        <v>0</v>
      </c>
      <c r="Z518" s="324">
        <f t="shared" si="191"/>
        <v>0</v>
      </c>
      <c r="AA518" s="293">
        <f t="shared" si="192"/>
        <v>0</v>
      </c>
      <c r="AB518" s="294" t="str">
        <f t="shared" si="193"/>
        <v/>
      </c>
      <c r="AC518" s="143" t="str">
        <f t="shared" si="194"/>
        <v/>
      </c>
      <c r="AD518" s="143" t="str">
        <f t="shared" si="195"/>
        <v/>
      </c>
      <c r="AE518" s="143" t="str">
        <f t="shared" si="196"/>
        <v/>
      </c>
      <c r="AF518" s="143" t="str">
        <f t="shared" si="197"/>
        <v/>
      </c>
      <c r="AG518" s="143" t="str">
        <f t="shared" si="198"/>
        <v/>
      </c>
      <c r="AH518" s="143" t="str">
        <f>IF(AB518="","",VLOOKUP(AF518,Sheet11!E:F,2,0))</f>
        <v/>
      </c>
      <c r="AI518" s="295" t="str">
        <f>IF(AG518="拼单会员","5年",IF(AB518="","",VLOOKUP(AE518&amp;AH518,Sheet11!$J$3:$K$17,2)))</f>
        <v/>
      </c>
      <c r="AJ518" s="143" t="str">
        <f t="shared" si="199"/>
        <v/>
      </c>
      <c r="AK518" s="296" t="str">
        <f t="shared" si="200"/>
        <v/>
      </c>
      <c r="AL518" s="143" t="str">
        <f t="shared" si="201"/>
        <v/>
      </c>
      <c r="AM518" s="143" t="str">
        <f t="shared" si="202"/>
        <v/>
      </c>
      <c r="AN518" s="143" t="str">
        <f t="shared" si="203"/>
        <v/>
      </c>
      <c r="AO518" s="143" t="str">
        <f t="shared" si="204"/>
        <v/>
      </c>
      <c r="AP518" s="206" t="str">
        <f t="shared" si="205"/>
        <v/>
      </c>
      <c r="AQ518" s="206" t="str">
        <f>IF(SUMIF('7-市场业绩'!F:F,'3-收据记录表'!U518,'7-市场业绩'!I:I)&gt;0,"学习卡","老结算")</f>
        <v>老结算</v>
      </c>
      <c r="AR518" s="206" t="str">
        <f t="shared" si="206"/>
        <v/>
      </c>
      <c r="AS518" s="243" t="e">
        <f t="shared" si="207"/>
        <v>#VALUE!</v>
      </c>
      <c r="AT518" s="243" t="str">
        <f t="shared" si="208"/>
        <v/>
      </c>
      <c r="AU518" s="243" t="str">
        <f t="shared" si="209"/>
        <v/>
      </c>
      <c r="AV518" s="243" t="str">
        <f t="shared" si="210"/>
        <v>无</v>
      </c>
      <c r="AZ518" s="299">
        <v>42552</v>
      </c>
    </row>
    <row r="519" spans="1:52" ht="15" hidden="1" customHeight="1">
      <c r="A519" s="176"/>
      <c r="B519" s="176"/>
      <c r="C519" s="175"/>
      <c r="D519" s="176"/>
      <c r="E519" s="176"/>
      <c r="F519" s="184"/>
      <c r="G519" s="176"/>
      <c r="H519" s="176"/>
      <c r="I519" s="176"/>
      <c r="J519" s="176"/>
      <c r="K519" s="180"/>
      <c r="L519" s="176"/>
      <c r="M519" s="175"/>
      <c r="N519" s="175"/>
      <c r="O519" s="175"/>
      <c r="P519" s="176"/>
      <c r="Q519" s="175"/>
      <c r="R519" s="176"/>
      <c r="S519" s="176"/>
      <c r="T519" s="176"/>
      <c r="U519" s="291" t="str">
        <f t="shared" si="188"/>
        <v/>
      </c>
      <c r="V519" s="292">
        <f>IF(F519=0,0,SUMIFS('4-咨询师业绩明细表'!K:K,'4-咨询师业绩明细表'!E:E,E519,'4-咨询师业绩明细表'!C:C,B519))</f>
        <v>0</v>
      </c>
      <c r="W519" s="292" t="str">
        <f t="shared" si="189"/>
        <v/>
      </c>
      <c r="X519" s="305"/>
      <c r="Y519" s="323">
        <f t="shared" si="190"/>
        <v>0</v>
      </c>
      <c r="Z519" s="324">
        <f t="shared" si="191"/>
        <v>0</v>
      </c>
      <c r="AA519" s="293">
        <f t="shared" si="192"/>
        <v>0</v>
      </c>
      <c r="AB519" s="294" t="str">
        <f t="shared" si="193"/>
        <v/>
      </c>
      <c r="AC519" s="143" t="str">
        <f t="shared" si="194"/>
        <v/>
      </c>
      <c r="AD519" s="143" t="str">
        <f t="shared" si="195"/>
        <v/>
      </c>
      <c r="AE519" s="143" t="str">
        <f t="shared" si="196"/>
        <v/>
      </c>
      <c r="AF519" s="143" t="str">
        <f t="shared" si="197"/>
        <v/>
      </c>
      <c r="AG519" s="143" t="str">
        <f t="shared" si="198"/>
        <v/>
      </c>
      <c r="AH519" s="143" t="str">
        <f>IF(AB519="","",VLOOKUP(AF519,Sheet11!E:F,2,0))</f>
        <v/>
      </c>
      <c r="AI519" s="295" t="str">
        <f>IF(AG519="拼单会员","5年",IF(AB519="","",VLOOKUP(AE519&amp;AH519,Sheet11!$J$3:$K$17,2)))</f>
        <v/>
      </c>
      <c r="AJ519" s="143" t="str">
        <f t="shared" si="199"/>
        <v/>
      </c>
      <c r="AK519" s="296" t="str">
        <f t="shared" si="200"/>
        <v/>
      </c>
      <c r="AL519" s="143" t="str">
        <f t="shared" si="201"/>
        <v/>
      </c>
      <c r="AM519" s="143" t="str">
        <f t="shared" si="202"/>
        <v/>
      </c>
      <c r="AN519" s="143" t="str">
        <f t="shared" si="203"/>
        <v/>
      </c>
      <c r="AO519" s="143" t="str">
        <f t="shared" si="204"/>
        <v/>
      </c>
      <c r="AP519" s="206" t="str">
        <f t="shared" si="205"/>
        <v/>
      </c>
      <c r="AQ519" s="206" t="str">
        <f>IF(SUMIF('7-市场业绩'!F:F,'3-收据记录表'!U519,'7-市场业绩'!I:I)&gt;0,"学习卡","老结算")</f>
        <v>老结算</v>
      </c>
      <c r="AR519" s="206" t="str">
        <f t="shared" si="206"/>
        <v/>
      </c>
      <c r="AS519" s="243" t="e">
        <f t="shared" si="207"/>
        <v>#VALUE!</v>
      </c>
      <c r="AT519" s="243" t="str">
        <f t="shared" si="208"/>
        <v/>
      </c>
      <c r="AU519" s="243" t="str">
        <f t="shared" si="209"/>
        <v/>
      </c>
      <c r="AV519" s="243" t="str">
        <f t="shared" si="210"/>
        <v>无</v>
      </c>
      <c r="AZ519" s="299">
        <v>42552</v>
      </c>
    </row>
    <row r="520" spans="1:52" ht="15" hidden="1" customHeight="1">
      <c r="A520" s="176"/>
      <c r="B520" s="176"/>
      <c r="C520" s="175"/>
      <c r="D520" s="176"/>
      <c r="E520" s="176"/>
      <c r="F520" s="184"/>
      <c r="G520" s="176"/>
      <c r="H520" s="176"/>
      <c r="I520" s="176"/>
      <c r="J520" s="176"/>
      <c r="K520" s="180"/>
      <c r="L520" s="176"/>
      <c r="M520" s="175"/>
      <c r="N520" s="175"/>
      <c r="O520" s="175"/>
      <c r="P520" s="176"/>
      <c r="Q520" s="175"/>
      <c r="R520" s="176"/>
      <c r="S520" s="176"/>
      <c r="T520" s="176"/>
      <c r="U520" s="291" t="str">
        <f t="shared" si="188"/>
        <v/>
      </c>
      <c r="V520" s="292">
        <f>IF(F520=0,0,SUMIFS('4-咨询师业绩明细表'!K:K,'4-咨询师业绩明细表'!E:E,E520,'4-咨询师业绩明细表'!C:C,B520))</f>
        <v>0</v>
      </c>
      <c r="W520" s="292" t="str">
        <f t="shared" si="189"/>
        <v/>
      </c>
      <c r="X520" s="305"/>
      <c r="Y520" s="323">
        <f t="shared" si="190"/>
        <v>0</v>
      </c>
      <c r="Z520" s="324">
        <f t="shared" si="191"/>
        <v>0</v>
      </c>
      <c r="AA520" s="293">
        <f t="shared" si="192"/>
        <v>0</v>
      </c>
      <c r="AB520" s="294" t="str">
        <f t="shared" si="193"/>
        <v/>
      </c>
      <c r="AC520" s="143" t="str">
        <f t="shared" si="194"/>
        <v/>
      </c>
      <c r="AD520" s="143" t="str">
        <f t="shared" si="195"/>
        <v/>
      </c>
      <c r="AE520" s="143" t="str">
        <f t="shared" si="196"/>
        <v/>
      </c>
      <c r="AF520" s="143" t="str">
        <f t="shared" si="197"/>
        <v/>
      </c>
      <c r="AG520" s="143" t="str">
        <f t="shared" si="198"/>
        <v/>
      </c>
      <c r="AH520" s="143" t="str">
        <f>IF(AB520="","",VLOOKUP(AF520,Sheet11!E:F,2,0))</f>
        <v/>
      </c>
      <c r="AI520" s="295" t="str">
        <f>IF(AG520="拼单会员","5年",IF(AB520="","",VLOOKUP(AE520&amp;AH520,Sheet11!$J$3:$K$17,2)))</f>
        <v/>
      </c>
      <c r="AJ520" s="143" t="str">
        <f t="shared" si="199"/>
        <v/>
      </c>
      <c r="AK520" s="296" t="str">
        <f t="shared" si="200"/>
        <v/>
      </c>
      <c r="AL520" s="143" t="str">
        <f t="shared" si="201"/>
        <v/>
      </c>
      <c r="AM520" s="143" t="str">
        <f t="shared" si="202"/>
        <v/>
      </c>
      <c r="AN520" s="143" t="str">
        <f t="shared" si="203"/>
        <v/>
      </c>
      <c r="AO520" s="143" t="str">
        <f t="shared" si="204"/>
        <v/>
      </c>
      <c r="AP520" s="206" t="str">
        <f t="shared" si="205"/>
        <v/>
      </c>
      <c r="AQ520" s="206" t="str">
        <f>IF(SUMIF('7-市场业绩'!F:F,'3-收据记录表'!U520,'7-市场业绩'!I:I)&gt;0,"学习卡","老结算")</f>
        <v>老结算</v>
      </c>
      <c r="AR520" s="206" t="str">
        <f t="shared" si="206"/>
        <v/>
      </c>
      <c r="AS520" s="243" t="e">
        <f t="shared" si="207"/>
        <v>#VALUE!</v>
      </c>
      <c r="AT520" s="243" t="str">
        <f t="shared" si="208"/>
        <v/>
      </c>
      <c r="AU520" s="243" t="str">
        <f t="shared" si="209"/>
        <v/>
      </c>
      <c r="AV520" s="243" t="str">
        <f t="shared" si="210"/>
        <v>无</v>
      </c>
      <c r="AZ520" s="299">
        <v>42552</v>
      </c>
    </row>
    <row r="521" spans="1:52" ht="15" hidden="1" customHeight="1">
      <c r="A521" s="176"/>
      <c r="B521" s="176"/>
      <c r="C521" s="175"/>
      <c r="D521" s="176"/>
      <c r="E521" s="176"/>
      <c r="F521" s="184"/>
      <c r="G521" s="176"/>
      <c r="H521" s="176"/>
      <c r="I521" s="176"/>
      <c r="J521" s="176"/>
      <c r="K521" s="180"/>
      <c r="L521" s="176"/>
      <c r="M521" s="175"/>
      <c r="N521" s="175"/>
      <c r="O521" s="175"/>
      <c r="P521" s="176"/>
      <c r="Q521" s="175"/>
      <c r="R521" s="176"/>
      <c r="S521" s="176"/>
      <c r="T521" s="176"/>
      <c r="U521" s="291" t="str">
        <f t="shared" si="188"/>
        <v/>
      </c>
      <c r="V521" s="292">
        <f>IF(F521=0,0,SUMIFS('4-咨询师业绩明细表'!K:K,'4-咨询师业绩明细表'!E:E,E521,'4-咨询师业绩明细表'!C:C,B521))</f>
        <v>0</v>
      </c>
      <c r="W521" s="292" t="str">
        <f t="shared" si="189"/>
        <v/>
      </c>
      <c r="X521" s="305"/>
      <c r="Y521" s="323">
        <f t="shared" si="190"/>
        <v>0</v>
      </c>
      <c r="Z521" s="324">
        <f t="shared" si="191"/>
        <v>0</v>
      </c>
      <c r="AA521" s="293">
        <f t="shared" si="192"/>
        <v>0</v>
      </c>
      <c r="AB521" s="294" t="str">
        <f t="shared" si="193"/>
        <v/>
      </c>
      <c r="AC521" s="143" t="str">
        <f t="shared" si="194"/>
        <v/>
      </c>
      <c r="AD521" s="143" t="str">
        <f t="shared" si="195"/>
        <v/>
      </c>
      <c r="AE521" s="143" t="str">
        <f t="shared" si="196"/>
        <v/>
      </c>
      <c r="AF521" s="143" t="str">
        <f t="shared" si="197"/>
        <v/>
      </c>
      <c r="AG521" s="143" t="str">
        <f t="shared" si="198"/>
        <v/>
      </c>
      <c r="AH521" s="143" t="str">
        <f>IF(AB521="","",VLOOKUP(AF521,Sheet11!E:F,2,0))</f>
        <v/>
      </c>
      <c r="AI521" s="295" t="str">
        <f>IF(AG521="拼单会员","5年",IF(AB521="","",VLOOKUP(AE521&amp;AH521,Sheet11!$J$3:$K$17,2)))</f>
        <v/>
      </c>
      <c r="AJ521" s="143" t="str">
        <f t="shared" si="199"/>
        <v/>
      </c>
      <c r="AK521" s="296" t="str">
        <f t="shared" si="200"/>
        <v/>
      </c>
      <c r="AL521" s="143" t="str">
        <f t="shared" si="201"/>
        <v/>
      </c>
      <c r="AM521" s="143" t="str">
        <f t="shared" si="202"/>
        <v/>
      </c>
      <c r="AN521" s="143" t="str">
        <f t="shared" si="203"/>
        <v/>
      </c>
      <c r="AO521" s="143" t="str">
        <f t="shared" si="204"/>
        <v/>
      </c>
      <c r="AP521" s="206" t="str">
        <f t="shared" si="205"/>
        <v/>
      </c>
      <c r="AQ521" s="206" t="str">
        <f>IF(SUMIF('7-市场业绩'!F:F,'3-收据记录表'!U521,'7-市场业绩'!I:I)&gt;0,"学习卡","老结算")</f>
        <v>老结算</v>
      </c>
      <c r="AR521" s="206" t="str">
        <f t="shared" si="206"/>
        <v/>
      </c>
      <c r="AS521" s="243" t="e">
        <f t="shared" si="207"/>
        <v>#VALUE!</v>
      </c>
      <c r="AT521" s="243" t="str">
        <f t="shared" si="208"/>
        <v/>
      </c>
      <c r="AU521" s="243" t="str">
        <f t="shared" si="209"/>
        <v/>
      </c>
      <c r="AV521" s="243" t="str">
        <f t="shared" si="210"/>
        <v>无</v>
      </c>
      <c r="AZ521" s="299">
        <v>42552</v>
      </c>
    </row>
    <row r="522" spans="1:52" ht="15" hidden="1" customHeight="1">
      <c r="A522" s="176"/>
      <c r="B522" s="176"/>
      <c r="C522" s="175"/>
      <c r="D522" s="176"/>
      <c r="E522" s="176"/>
      <c r="F522" s="184"/>
      <c r="G522" s="176"/>
      <c r="H522" s="176"/>
      <c r="I522" s="176"/>
      <c r="J522" s="176"/>
      <c r="K522" s="180"/>
      <c r="L522" s="176"/>
      <c r="M522" s="175"/>
      <c r="N522" s="175"/>
      <c r="O522" s="175"/>
      <c r="P522" s="176"/>
      <c r="Q522" s="175"/>
      <c r="R522" s="176"/>
      <c r="S522" s="176"/>
      <c r="T522" s="176"/>
      <c r="U522" s="291" t="str">
        <f t="shared" si="188"/>
        <v/>
      </c>
      <c r="V522" s="292">
        <f>IF(F522=0,0,SUMIFS('4-咨询师业绩明细表'!K:K,'4-咨询师业绩明细表'!E:E,E522,'4-咨询师业绩明细表'!C:C,B522))</f>
        <v>0</v>
      </c>
      <c r="W522" s="292" t="str">
        <f t="shared" si="189"/>
        <v/>
      </c>
      <c r="X522" s="305"/>
      <c r="Y522" s="323">
        <f t="shared" si="190"/>
        <v>0</v>
      </c>
      <c r="Z522" s="324">
        <f t="shared" si="191"/>
        <v>0</v>
      </c>
      <c r="AA522" s="293">
        <f t="shared" si="192"/>
        <v>0</v>
      </c>
      <c r="AB522" s="294" t="str">
        <f t="shared" si="193"/>
        <v/>
      </c>
      <c r="AC522" s="143" t="str">
        <f t="shared" si="194"/>
        <v/>
      </c>
      <c r="AD522" s="143" t="str">
        <f t="shared" si="195"/>
        <v/>
      </c>
      <c r="AE522" s="143" t="str">
        <f t="shared" si="196"/>
        <v/>
      </c>
      <c r="AF522" s="143" t="str">
        <f t="shared" si="197"/>
        <v/>
      </c>
      <c r="AG522" s="143" t="str">
        <f t="shared" si="198"/>
        <v/>
      </c>
      <c r="AH522" s="143" t="str">
        <f>IF(AB522="","",VLOOKUP(AF522,Sheet11!E:F,2,0))</f>
        <v/>
      </c>
      <c r="AI522" s="295" t="str">
        <f>IF(AG522="拼单会员","5年",IF(AB522="","",VLOOKUP(AE522&amp;AH522,Sheet11!$J$3:$K$17,2)))</f>
        <v/>
      </c>
      <c r="AJ522" s="143" t="str">
        <f t="shared" si="199"/>
        <v/>
      </c>
      <c r="AK522" s="296" t="str">
        <f t="shared" si="200"/>
        <v/>
      </c>
      <c r="AL522" s="143" t="str">
        <f t="shared" si="201"/>
        <v/>
      </c>
      <c r="AM522" s="143" t="str">
        <f t="shared" si="202"/>
        <v/>
      </c>
      <c r="AN522" s="143" t="str">
        <f t="shared" si="203"/>
        <v/>
      </c>
      <c r="AO522" s="143" t="str">
        <f t="shared" si="204"/>
        <v/>
      </c>
      <c r="AP522" s="206" t="str">
        <f t="shared" si="205"/>
        <v/>
      </c>
      <c r="AQ522" s="206" t="str">
        <f>IF(SUMIF('7-市场业绩'!F:F,'3-收据记录表'!U522,'7-市场业绩'!I:I)&gt;0,"学习卡","老结算")</f>
        <v>老结算</v>
      </c>
      <c r="AR522" s="206" t="str">
        <f t="shared" si="206"/>
        <v/>
      </c>
      <c r="AS522" s="243" t="e">
        <f t="shared" si="207"/>
        <v>#VALUE!</v>
      </c>
      <c r="AT522" s="243" t="str">
        <f t="shared" si="208"/>
        <v/>
      </c>
      <c r="AU522" s="243" t="str">
        <f t="shared" si="209"/>
        <v/>
      </c>
      <c r="AV522" s="243" t="str">
        <f t="shared" si="210"/>
        <v>无</v>
      </c>
      <c r="AZ522" s="299">
        <v>42552</v>
      </c>
    </row>
    <row r="523" spans="1:52" ht="15" hidden="1" customHeight="1">
      <c r="A523" s="176"/>
      <c r="B523" s="176"/>
      <c r="C523" s="175"/>
      <c r="D523" s="176"/>
      <c r="E523" s="176"/>
      <c r="F523" s="184"/>
      <c r="G523" s="176"/>
      <c r="H523" s="176"/>
      <c r="I523" s="176"/>
      <c r="J523" s="176"/>
      <c r="K523" s="180"/>
      <c r="L523" s="176"/>
      <c r="M523" s="175"/>
      <c r="N523" s="175"/>
      <c r="O523" s="175"/>
      <c r="P523" s="176"/>
      <c r="Q523" s="175"/>
      <c r="R523" s="176"/>
      <c r="S523" s="176"/>
      <c r="T523" s="176"/>
      <c r="U523" s="291" t="str">
        <f t="shared" si="188"/>
        <v/>
      </c>
      <c r="V523" s="292">
        <f>IF(F523=0,0,SUMIFS('4-咨询师业绩明细表'!K:K,'4-咨询师业绩明细表'!E:E,E523,'4-咨询师业绩明细表'!C:C,B523))</f>
        <v>0</v>
      </c>
      <c r="W523" s="292" t="str">
        <f t="shared" si="189"/>
        <v/>
      </c>
      <c r="X523" s="305"/>
      <c r="Y523" s="323">
        <f t="shared" si="190"/>
        <v>0</v>
      </c>
      <c r="Z523" s="324">
        <f t="shared" si="191"/>
        <v>0</v>
      </c>
      <c r="AA523" s="293">
        <f t="shared" si="192"/>
        <v>0</v>
      </c>
      <c r="AB523" s="294" t="str">
        <f t="shared" si="193"/>
        <v/>
      </c>
      <c r="AC523" s="143" t="str">
        <f t="shared" si="194"/>
        <v/>
      </c>
      <c r="AD523" s="143" t="str">
        <f t="shared" si="195"/>
        <v/>
      </c>
      <c r="AE523" s="143" t="str">
        <f t="shared" si="196"/>
        <v/>
      </c>
      <c r="AF523" s="143" t="str">
        <f t="shared" si="197"/>
        <v/>
      </c>
      <c r="AG523" s="143" t="str">
        <f t="shared" si="198"/>
        <v/>
      </c>
      <c r="AH523" s="143" t="str">
        <f>IF(AB523="","",VLOOKUP(AF523,Sheet11!E:F,2,0))</f>
        <v/>
      </c>
      <c r="AI523" s="295" t="str">
        <f>IF(AG523="拼单会员","5年",IF(AB523="","",VLOOKUP(AE523&amp;AH523,Sheet11!$J$3:$K$17,2)))</f>
        <v/>
      </c>
      <c r="AJ523" s="143" t="str">
        <f t="shared" si="199"/>
        <v/>
      </c>
      <c r="AK523" s="296" t="str">
        <f t="shared" si="200"/>
        <v/>
      </c>
      <c r="AL523" s="143" t="str">
        <f t="shared" si="201"/>
        <v/>
      </c>
      <c r="AM523" s="143" t="str">
        <f t="shared" si="202"/>
        <v/>
      </c>
      <c r="AN523" s="143" t="str">
        <f t="shared" si="203"/>
        <v/>
      </c>
      <c r="AO523" s="143" t="str">
        <f t="shared" si="204"/>
        <v/>
      </c>
      <c r="AP523" s="206" t="str">
        <f t="shared" si="205"/>
        <v/>
      </c>
      <c r="AQ523" s="206" t="str">
        <f>IF(SUMIF('7-市场业绩'!F:F,'3-收据记录表'!U523,'7-市场业绩'!I:I)&gt;0,"学习卡","老结算")</f>
        <v>老结算</v>
      </c>
      <c r="AR523" s="206" t="str">
        <f t="shared" si="206"/>
        <v/>
      </c>
      <c r="AS523" s="243" t="e">
        <f t="shared" si="207"/>
        <v>#VALUE!</v>
      </c>
      <c r="AT523" s="243" t="str">
        <f t="shared" si="208"/>
        <v/>
      </c>
      <c r="AU523" s="243" t="str">
        <f t="shared" si="209"/>
        <v/>
      </c>
      <c r="AV523" s="243" t="str">
        <f t="shared" si="210"/>
        <v>无</v>
      </c>
      <c r="AZ523" s="299">
        <v>42552</v>
      </c>
    </row>
    <row r="524" spans="1:52" ht="15" hidden="1" customHeight="1">
      <c r="A524" s="176"/>
      <c r="B524" s="176"/>
      <c r="C524" s="175"/>
      <c r="D524" s="176"/>
      <c r="E524" s="176"/>
      <c r="F524" s="184"/>
      <c r="G524" s="176"/>
      <c r="H524" s="176"/>
      <c r="I524" s="176"/>
      <c r="J524" s="176"/>
      <c r="K524" s="180"/>
      <c r="L524" s="176"/>
      <c r="M524" s="175"/>
      <c r="N524" s="175"/>
      <c r="O524" s="175"/>
      <c r="P524" s="176"/>
      <c r="Q524" s="175"/>
      <c r="R524" s="176"/>
      <c r="S524" s="176"/>
      <c r="T524" s="176"/>
      <c r="U524" s="291" t="str">
        <f t="shared" si="188"/>
        <v/>
      </c>
      <c r="V524" s="292">
        <f>IF(F524=0,0,SUMIFS('4-咨询师业绩明细表'!K:K,'4-咨询师业绩明细表'!E:E,E524,'4-咨询师业绩明细表'!C:C,B524))</f>
        <v>0</v>
      </c>
      <c r="W524" s="292" t="str">
        <f t="shared" si="189"/>
        <v/>
      </c>
      <c r="X524" s="305"/>
      <c r="Y524" s="323">
        <f t="shared" si="190"/>
        <v>0</v>
      </c>
      <c r="Z524" s="324">
        <f t="shared" si="191"/>
        <v>0</v>
      </c>
      <c r="AA524" s="293">
        <f t="shared" si="192"/>
        <v>0</v>
      </c>
      <c r="AB524" s="294" t="str">
        <f t="shared" si="193"/>
        <v/>
      </c>
      <c r="AC524" s="143" t="str">
        <f t="shared" si="194"/>
        <v/>
      </c>
      <c r="AD524" s="143" t="str">
        <f t="shared" si="195"/>
        <v/>
      </c>
      <c r="AE524" s="143" t="str">
        <f t="shared" si="196"/>
        <v/>
      </c>
      <c r="AF524" s="143" t="str">
        <f t="shared" si="197"/>
        <v/>
      </c>
      <c r="AG524" s="143" t="str">
        <f t="shared" si="198"/>
        <v/>
      </c>
      <c r="AH524" s="143" t="str">
        <f>IF(AB524="","",VLOOKUP(AF524,Sheet11!E:F,2,0))</f>
        <v/>
      </c>
      <c r="AI524" s="295" t="str">
        <f>IF(AG524="拼单会员","5年",IF(AB524="","",VLOOKUP(AE524&amp;AH524,Sheet11!$J$3:$K$17,2)))</f>
        <v/>
      </c>
      <c r="AJ524" s="143" t="str">
        <f t="shared" si="199"/>
        <v/>
      </c>
      <c r="AK524" s="296" t="str">
        <f t="shared" si="200"/>
        <v/>
      </c>
      <c r="AL524" s="143" t="str">
        <f t="shared" si="201"/>
        <v/>
      </c>
      <c r="AM524" s="143" t="str">
        <f t="shared" si="202"/>
        <v/>
      </c>
      <c r="AN524" s="143" t="str">
        <f t="shared" si="203"/>
        <v/>
      </c>
      <c r="AO524" s="143" t="str">
        <f t="shared" si="204"/>
        <v/>
      </c>
      <c r="AP524" s="206" t="str">
        <f t="shared" si="205"/>
        <v/>
      </c>
      <c r="AQ524" s="206" t="str">
        <f>IF(SUMIF('7-市场业绩'!F:F,'3-收据记录表'!U524,'7-市场业绩'!I:I)&gt;0,"学习卡","老结算")</f>
        <v>老结算</v>
      </c>
      <c r="AR524" s="206" t="str">
        <f t="shared" si="206"/>
        <v/>
      </c>
      <c r="AS524" s="243" t="e">
        <f t="shared" si="207"/>
        <v>#VALUE!</v>
      </c>
      <c r="AT524" s="243" t="str">
        <f t="shared" si="208"/>
        <v/>
      </c>
      <c r="AU524" s="243" t="str">
        <f t="shared" si="209"/>
        <v/>
      </c>
      <c r="AV524" s="243" t="str">
        <f t="shared" si="210"/>
        <v>无</v>
      </c>
      <c r="AZ524" s="299">
        <v>42552</v>
      </c>
    </row>
    <row r="525" spans="1:52" ht="15" hidden="1" customHeight="1">
      <c r="A525" s="176"/>
      <c r="B525" s="176"/>
      <c r="C525" s="175"/>
      <c r="D525" s="176"/>
      <c r="E525" s="176"/>
      <c r="F525" s="184"/>
      <c r="G525" s="176"/>
      <c r="H525" s="176"/>
      <c r="I525" s="176"/>
      <c r="J525" s="176"/>
      <c r="K525" s="180"/>
      <c r="L525" s="176"/>
      <c r="M525" s="175"/>
      <c r="N525" s="175"/>
      <c r="O525" s="175"/>
      <c r="P525" s="176"/>
      <c r="Q525" s="175"/>
      <c r="R525" s="176"/>
      <c r="S525" s="176"/>
      <c r="T525" s="176"/>
      <c r="U525" s="291" t="str">
        <f t="shared" si="188"/>
        <v/>
      </c>
      <c r="V525" s="292">
        <f>IF(F525=0,0,SUMIFS('4-咨询师业绩明细表'!K:K,'4-咨询师业绩明细表'!E:E,E525,'4-咨询师业绩明细表'!C:C,B525))</f>
        <v>0</v>
      </c>
      <c r="W525" s="292" t="str">
        <f t="shared" si="189"/>
        <v/>
      </c>
      <c r="X525" s="305"/>
      <c r="Y525" s="323">
        <f t="shared" si="190"/>
        <v>0</v>
      </c>
      <c r="Z525" s="324">
        <f t="shared" si="191"/>
        <v>0</v>
      </c>
      <c r="AA525" s="293">
        <f t="shared" si="192"/>
        <v>0</v>
      </c>
      <c r="AB525" s="294" t="str">
        <f t="shared" si="193"/>
        <v/>
      </c>
      <c r="AC525" s="143" t="str">
        <f t="shared" si="194"/>
        <v/>
      </c>
      <c r="AD525" s="143" t="str">
        <f t="shared" si="195"/>
        <v/>
      </c>
      <c r="AE525" s="143" t="str">
        <f t="shared" si="196"/>
        <v/>
      </c>
      <c r="AF525" s="143" t="str">
        <f t="shared" si="197"/>
        <v/>
      </c>
      <c r="AG525" s="143" t="str">
        <f t="shared" si="198"/>
        <v/>
      </c>
      <c r="AH525" s="143" t="str">
        <f>IF(AB525="","",VLOOKUP(AF525,Sheet11!E:F,2,0))</f>
        <v/>
      </c>
      <c r="AI525" s="295" t="str">
        <f>IF(AG525="拼单会员","5年",IF(AB525="","",VLOOKUP(AE525&amp;AH525,Sheet11!$J$3:$K$17,2)))</f>
        <v/>
      </c>
      <c r="AJ525" s="143" t="str">
        <f t="shared" si="199"/>
        <v/>
      </c>
      <c r="AK525" s="296" t="str">
        <f t="shared" si="200"/>
        <v/>
      </c>
      <c r="AL525" s="143" t="str">
        <f t="shared" si="201"/>
        <v/>
      </c>
      <c r="AM525" s="143" t="str">
        <f t="shared" si="202"/>
        <v/>
      </c>
      <c r="AN525" s="143" t="str">
        <f t="shared" si="203"/>
        <v/>
      </c>
      <c r="AO525" s="143" t="str">
        <f t="shared" si="204"/>
        <v/>
      </c>
      <c r="AP525" s="206" t="str">
        <f t="shared" si="205"/>
        <v/>
      </c>
      <c r="AQ525" s="206" t="str">
        <f>IF(SUMIF('7-市场业绩'!F:F,'3-收据记录表'!U525,'7-市场业绩'!I:I)&gt;0,"学习卡","老结算")</f>
        <v>老结算</v>
      </c>
      <c r="AR525" s="206" t="str">
        <f t="shared" si="206"/>
        <v/>
      </c>
      <c r="AS525" s="243" t="e">
        <f t="shared" si="207"/>
        <v>#VALUE!</v>
      </c>
      <c r="AT525" s="243" t="str">
        <f t="shared" si="208"/>
        <v/>
      </c>
      <c r="AU525" s="243" t="str">
        <f t="shared" si="209"/>
        <v/>
      </c>
      <c r="AV525" s="243" t="str">
        <f t="shared" si="210"/>
        <v>无</v>
      </c>
      <c r="AZ525" s="299">
        <v>42552</v>
      </c>
    </row>
    <row r="526" spans="1:52" ht="15" hidden="1" customHeight="1">
      <c r="A526" s="176"/>
      <c r="B526" s="176"/>
      <c r="C526" s="175"/>
      <c r="D526" s="176"/>
      <c r="E526" s="176"/>
      <c r="F526" s="184"/>
      <c r="G526" s="176"/>
      <c r="H526" s="176"/>
      <c r="I526" s="176"/>
      <c r="J526" s="176"/>
      <c r="K526" s="180"/>
      <c r="L526" s="176"/>
      <c r="M526" s="175"/>
      <c r="N526" s="175"/>
      <c r="O526" s="175"/>
      <c r="P526" s="176"/>
      <c r="Q526" s="175"/>
      <c r="R526" s="176"/>
      <c r="S526" s="176"/>
      <c r="T526" s="176"/>
      <c r="U526" s="291" t="str">
        <f t="shared" si="188"/>
        <v/>
      </c>
      <c r="V526" s="292">
        <f>IF(F526=0,0,SUMIFS('4-咨询师业绩明细表'!K:K,'4-咨询师业绩明细表'!E:E,E526,'4-咨询师业绩明细表'!C:C,B526))</f>
        <v>0</v>
      </c>
      <c r="W526" s="292" t="str">
        <f t="shared" si="189"/>
        <v/>
      </c>
      <c r="X526" s="305"/>
      <c r="Y526" s="323">
        <f t="shared" si="190"/>
        <v>0</v>
      </c>
      <c r="Z526" s="324">
        <f t="shared" si="191"/>
        <v>0</v>
      </c>
      <c r="AA526" s="293">
        <f t="shared" si="192"/>
        <v>0</v>
      </c>
      <c r="AB526" s="294" t="str">
        <f t="shared" si="193"/>
        <v/>
      </c>
      <c r="AC526" s="143" t="str">
        <f t="shared" si="194"/>
        <v/>
      </c>
      <c r="AD526" s="143" t="str">
        <f t="shared" si="195"/>
        <v/>
      </c>
      <c r="AE526" s="143" t="str">
        <f t="shared" si="196"/>
        <v/>
      </c>
      <c r="AF526" s="143" t="str">
        <f t="shared" si="197"/>
        <v/>
      </c>
      <c r="AG526" s="143" t="str">
        <f t="shared" si="198"/>
        <v/>
      </c>
      <c r="AH526" s="143" t="str">
        <f>IF(AB526="","",VLOOKUP(AF526,Sheet11!E:F,2,0))</f>
        <v/>
      </c>
      <c r="AI526" s="295" t="str">
        <f>IF(AG526="拼单会员","5年",IF(AB526="","",VLOOKUP(AE526&amp;AH526,Sheet11!$J$3:$K$17,2)))</f>
        <v/>
      </c>
      <c r="AJ526" s="143" t="str">
        <f t="shared" si="199"/>
        <v/>
      </c>
      <c r="AK526" s="296" t="str">
        <f t="shared" si="200"/>
        <v/>
      </c>
      <c r="AL526" s="143" t="str">
        <f t="shared" si="201"/>
        <v/>
      </c>
      <c r="AM526" s="143" t="str">
        <f t="shared" si="202"/>
        <v/>
      </c>
      <c r="AN526" s="143" t="str">
        <f t="shared" si="203"/>
        <v/>
      </c>
      <c r="AO526" s="143" t="str">
        <f t="shared" si="204"/>
        <v/>
      </c>
      <c r="AP526" s="206" t="str">
        <f t="shared" si="205"/>
        <v/>
      </c>
      <c r="AQ526" s="206" t="str">
        <f>IF(SUMIF('7-市场业绩'!F:F,'3-收据记录表'!U526,'7-市场业绩'!I:I)&gt;0,"学习卡","老结算")</f>
        <v>老结算</v>
      </c>
      <c r="AR526" s="206" t="str">
        <f t="shared" si="206"/>
        <v/>
      </c>
      <c r="AS526" s="243" t="e">
        <f t="shared" si="207"/>
        <v>#VALUE!</v>
      </c>
      <c r="AT526" s="243" t="str">
        <f t="shared" si="208"/>
        <v/>
      </c>
      <c r="AU526" s="243" t="str">
        <f t="shared" si="209"/>
        <v/>
      </c>
      <c r="AV526" s="243" t="str">
        <f t="shared" si="210"/>
        <v>无</v>
      </c>
      <c r="AZ526" s="299">
        <v>42552</v>
      </c>
    </row>
    <row r="527" spans="1:52" ht="15" hidden="1" customHeight="1">
      <c r="A527" s="176"/>
      <c r="B527" s="176"/>
      <c r="C527" s="175"/>
      <c r="D527" s="176"/>
      <c r="E527" s="176"/>
      <c r="F527" s="184"/>
      <c r="G527" s="176"/>
      <c r="H527" s="176"/>
      <c r="I527" s="176"/>
      <c r="J527" s="176"/>
      <c r="K527" s="180"/>
      <c r="L527" s="176"/>
      <c r="M527" s="175"/>
      <c r="N527" s="175"/>
      <c r="O527" s="175"/>
      <c r="P527" s="176"/>
      <c r="Q527" s="175"/>
      <c r="R527" s="176"/>
      <c r="S527" s="176"/>
      <c r="T527" s="176"/>
      <c r="U527" s="291" t="str">
        <f t="shared" si="188"/>
        <v/>
      </c>
      <c r="V527" s="292">
        <f>IF(F527=0,0,SUMIFS('4-咨询师业绩明细表'!K:K,'4-咨询师业绩明细表'!E:E,E527,'4-咨询师业绩明细表'!C:C,B527))</f>
        <v>0</v>
      </c>
      <c r="W527" s="292" t="str">
        <f t="shared" si="189"/>
        <v/>
      </c>
      <c r="X527" s="305"/>
      <c r="Y527" s="323">
        <f t="shared" si="190"/>
        <v>0</v>
      </c>
      <c r="Z527" s="324">
        <f t="shared" si="191"/>
        <v>0</v>
      </c>
      <c r="AA527" s="293">
        <f t="shared" si="192"/>
        <v>0</v>
      </c>
      <c r="AB527" s="294" t="str">
        <f t="shared" si="193"/>
        <v/>
      </c>
      <c r="AC527" s="143" t="str">
        <f t="shared" si="194"/>
        <v/>
      </c>
      <c r="AD527" s="143" t="str">
        <f t="shared" si="195"/>
        <v/>
      </c>
      <c r="AE527" s="143" t="str">
        <f t="shared" si="196"/>
        <v/>
      </c>
      <c r="AF527" s="143" t="str">
        <f t="shared" si="197"/>
        <v/>
      </c>
      <c r="AG527" s="143" t="str">
        <f t="shared" si="198"/>
        <v/>
      </c>
      <c r="AH527" s="143" t="str">
        <f>IF(AB527="","",VLOOKUP(AF527,Sheet11!E:F,2,0))</f>
        <v/>
      </c>
      <c r="AI527" s="295" t="str">
        <f>IF(AG527="拼单会员","5年",IF(AB527="","",VLOOKUP(AE527&amp;AH527,Sheet11!$J$3:$K$17,2)))</f>
        <v/>
      </c>
      <c r="AJ527" s="143" t="str">
        <f t="shared" si="199"/>
        <v/>
      </c>
      <c r="AK527" s="296" t="str">
        <f t="shared" si="200"/>
        <v/>
      </c>
      <c r="AL527" s="143" t="str">
        <f t="shared" si="201"/>
        <v/>
      </c>
      <c r="AM527" s="143" t="str">
        <f t="shared" si="202"/>
        <v/>
      </c>
      <c r="AN527" s="143" t="str">
        <f t="shared" si="203"/>
        <v/>
      </c>
      <c r="AO527" s="143" t="str">
        <f t="shared" si="204"/>
        <v/>
      </c>
      <c r="AP527" s="206" t="str">
        <f t="shared" si="205"/>
        <v/>
      </c>
      <c r="AQ527" s="206" t="str">
        <f>IF(SUMIF('7-市场业绩'!F:F,'3-收据记录表'!U527,'7-市场业绩'!I:I)&gt;0,"学习卡","老结算")</f>
        <v>老结算</v>
      </c>
      <c r="AR527" s="206" t="str">
        <f t="shared" si="206"/>
        <v/>
      </c>
      <c r="AS527" s="243" t="e">
        <f t="shared" si="207"/>
        <v>#VALUE!</v>
      </c>
      <c r="AT527" s="243" t="str">
        <f t="shared" si="208"/>
        <v/>
      </c>
      <c r="AU527" s="243" t="str">
        <f t="shared" si="209"/>
        <v/>
      </c>
      <c r="AV527" s="243" t="str">
        <f t="shared" si="210"/>
        <v>无</v>
      </c>
      <c r="AZ527" s="299">
        <v>42552</v>
      </c>
    </row>
    <row r="528" spans="1:52" ht="15" hidden="1" customHeight="1">
      <c r="A528" s="176"/>
      <c r="B528" s="176"/>
      <c r="C528" s="175"/>
      <c r="D528" s="176"/>
      <c r="E528" s="176"/>
      <c r="F528" s="184"/>
      <c r="G528" s="176"/>
      <c r="H528" s="176"/>
      <c r="I528" s="176"/>
      <c r="J528" s="176"/>
      <c r="K528" s="180"/>
      <c r="L528" s="176"/>
      <c r="M528" s="175"/>
      <c r="N528" s="175"/>
      <c r="O528" s="175"/>
      <c r="P528" s="176"/>
      <c r="Q528" s="175"/>
      <c r="R528" s="176"/>
      <c r="S528" s="176"/>
      <c r="T528" s="176"/>
      <c r="U528" s="291" t="str">
        <f t="shared" si="188"/>
        <v/>
      </c>
      <c r="V528" s="292">
        <f>IF(F528=0,0,SUMIFS('4-咨询师业绩明细表'!K:K,'4-咨询师业绩明细表'!E:E,E528,'4-咨询师业绩明细表'!C:C,B528))</f>
        <v>0</v>
      </c>
      <c r="W528" s="292" t="str">
        <f t="shared" si="189"/>
        <v/>
      </c>
      <c r="X528" s="305"/>
      <c r="Y528" s="323">
        <f t="shared" si="190"/>
        <v>0</v>
      </c>
      <c r="Z528" s="324">
        <f t="shared" si="191"/>
        <v>0</v>
      </c>
      <c r="AA528" s="293">
        <f t="shared" si="192"/>
        <v>0</v>
      </c>
      <c r="AB528" s="294" t="str">
        <f t="shared" si="193"/>
        <v/>
      </c>
      <c r="AC528" s="143" t="str">
        <f t="shared" si="194"/>
        <v/>
      </c>
      <c r="AD528" s="143" t="str">
        <f t="shared" si="195"/>
        <v/>
      </c>
      <c r="AE528" s="143" t="str">
        <f t="shared" si="196"/>
        <v/>
      </c>
      <c r="AF528" s="143" t="str">
        <f t="shared" si="197"/>
        <v/>
      </c>
      <c r="AG528" s="143" t="str">
        <f t="shared" si="198"/>
        <v/>
      </c>
      <c r="AH528" s="143" t="str">
        <f>IF(AB528="","",VLOOKUP(AF528,Sheet11!E:F,2,0))</f>
        <v/>
      </c>
      <c r="AI528" s="295" t="str">
        <f>IF(AG528="拼单会员","5年",IF(AB528="","",VLOOKUP(AE528&amp;AH528,Sheet11!$J$3:$K$17,2)))</f>
        <v/>
      </c>
      <c r="AJ528" s="143" t="str">
        <f t="shared" si="199"/>
        <v/>
      </c>
      <c r="AK528" s="296" t="str">
        <f t="shared" si="200"/>
        <v/>
      </c>
      <c r="AL528" s="143" t="str">
        <f t="shared" si="201"/>
        <v/>
      </c>
      <c r="AM528" s="143" t="str">
        <f t="shared" si="202"/>
        <v/>
      </c>
      <c r="AN528" s="143" t="str">
        <f t="shared" si="203"/>
        <v/>
      </c>
      <c r="AO528" s="143" t="str">
        <f t="shared" si="204"/>
        <v/>
      </c>
      <c r="AP528" s="206" t="str">
        <f t="shared" si="205"/>
        <v/>
      </c>
      <c r="AQ528" s="206" t="str">
        <f>IF(SUMIF('7-市场业绩'!F:F,'3-收据记录表'!U528,'7-市场业绩'!I:I)&gt;0,"学习卡","老结算")</f>
        <v>老结算</v>
      </c>
      <c r="AR528" s="206" t="str">
        <f t="shared" si="206"/>
        <v/>
      </c>
      <c r="AS528" s="243" t="e">
        <f t="shared" si="207"/>
        <v>#VALUE!</v>
      </c>
      <c r="AT528" s="243" t="str">
        <f t="shared" si="208"/>
        <v/>
      </c>
      <c r="AU528" s="243" t="str">
        <f t="shared" si="209"/>
        <v/>
      </c>
      <c r="AV528" s="243" t="str">
        <f t="shared" si="210"/>
        <v>无</v>
      </c>
      <c r="AZ528" s="299">
        <v>42552</v>
      </c>
    </row>
    <row r="529" spans="1:52" ht="15" hidden="1" customHeight="1">
      <c r="A529" s="176"/>
      <c r="B529" s="176"/>
      <c r="C529" s="175"/>
      <c r="D529" s="176"/>
      <c r="E529" s="176"/>
      <c r="F529" s="184"/>
      <c r="G529" s="176"/>
      <c r="H529" s="176"/>
      <c r="I529" s="176"/>
      <c r="J529" s="176"/>
      <c r="K529" s="180"/>
      <c r="L529" s="176"/>
      <c r="M529" s="175"/>
      <c r="N529" s="175"/>
      <c r="O529" s="175"/>
      <c r="P529" s="176"/>
      <c r="Q529" s="175"/>
      <c r="R529" s="176"/>
      <c r="S529" s="176"/>
      <c r="T529" s="176"/>
      <c r="U529" s="291" t="str">
        <f t="shared" si="188"/>
        <v/>
      </c>
      <c r="V529" s="292">
        <f>IF(F529=0,0,SUMIFS('4-咨询师业绩明细表'!K:K,'4-咨询师业绩明细表'!E:E,E529,'4-咨询师业绩明细表'!C:C,B529))</f>
        <v>0</v>
      </c>
      <c r="W529" s="292" t="str">
        <f t="shared" si="189"/>
        <v/>
      </c>
      <c r="X529" s="305"/>
      <c r="Y529" s="323">
        <f t="shared" si="190"/>
        <v>0</v>
      </c>
      <c r="Z529" s="324">
        <f t="shared" si="191"/>
        <v>0</v>
      </c>
      <c r="AA529" s="293">
        <f t="shared" si="192"/>
        <v>0</v>
      </c>
      <c r="AB529" s="294" t="str">
        <f t="shared" si="193"/>
        <v/>
      </c>
      <c r="AC529" s="143" t="str">
        <f t="shared" si="194"/>
        <v/>
      </c>
      <c r="AD529" s="143" t="str">
        <f t="shared" si="195"/>
        <v/>
      </c>
      <c r="AE529" s="143" t="str">
        <f t="shared" si="196"/>
        <v/>
      </c>
      <c r="AF529" s="143" t="str">
        <f t="shared" si="197"/>
        <v/>
      </c>
      <c r="AG529" s="143" t="str">
        <f t="shared" si="198"/>
        <v/>
      </c>
      <c r="AH529" s="143" t="str">
        <f>IF(AB529="","",VLOOKUP(AF529,Sheet11!E:F,2,0))</f>
        <v/>
      </c>
      <c r="AI529" s="295" t="str">
        <f>IF(AG529="拼单会员","5年",IF(AB529="","",VLOOKUP(AE529&amp;AH529,Sheet11!$J$3:$K$17,2)))</f>
        <v/>
      </c>
      <c r="AJ529" s="143" t="str">
        <f t="shared" si="199"/>
        <v/>
      </c>
      <c r="AK529" s="296" t="str">
        <f t="shared" si="200"/>
        <v/>
      </c>
      <c r="AL529" s="143" t="str">
        <f t="shared" si="201"/>
        <v/>
      </c>
      <c r="AM529" s="143" t="str">
        <f t="shared" si="202"/>
        <v/>
      </c>
      <c r="AN529" s="143" t="str">
        <f t="shared" si="203"/>
        <v/>
      </c>
      <c r="AO529" s="143" t="str">
        <f t="shared" si="204"/>
        <v/>
      </c>
      <c r="AP529" s="206" t="str">
        <f t="shared" si="205"/>
        <v/>
      </c>
      <c r="AQ529" s="206" t="str">
        <f>IF(SUMIF('7-市场业绩'!F:F,'3-收据记录表'!U529,'7-市场业绩'!I:I)&gt;0,"学习卡","老结算")</f>
        <v>老结算</v>
      </c>
      <c r="AR529" s="206" t="str">
        <f t="shared" si="206"/>
        <v/>
      </c>
      <c r="AS529" s="243" t="e">
        <f t="shared" si="207"/>
        <v>#VALUE!</v>
      </c>
      <c r="AT529" s="243" t="str">
        <f t="shared" si="208"/>
        <v/>
      </c>
      <c r="AU529" s="243" t="str">
        <f t="shared" si="209"/>
        <v/>
      </c>
      <c r="AV529" s="243" t="str">
        <f t="shared" si="210"/>
        <v>无</v>
      </c>
      <c r="AZ529" s="299">
        <v>42552</v>
      </c>
    </row>
    <row r="530" spans="1:52" ht="15" hidden="1" customHeight="1">
      <c r="A530" s="176"/>
      <c r="B530" s="176"/>
      <c r="C530" s="175"/>
      <c r="D530" s="176"/>
      <c r="E530" s="176"/>
      <c r="F530" s="184"/>
      <c r="G530" s="176"/>
      <c r="H530" s="176"/>
      <c r="I530" s="176"/>
      <c r="J530" s="176"/>
      <c r="K530" s="180"/>
      <c r="L530" s="176"/>
      <c r="M530" s="175"/>
      <c r="N530" s="175"/>
      <c r="O530" s="175"/>
      <c r="P530" s="176"/>
      <c r="Q530" s="175"/>
      <c r="R530" s="176"/>
      <c r="S530" s="176"/>
      <c r="T530" s="176"/>
      <c r="U530" s="291" t="str">
        <f t="shared" si="188"/>
        <v/>
      </c>
      <c r="V530" s="292">
        <f>IF(F530=0,0,SUMIFS('4-咨询师业绩明细表'!K:K,'4-咨询师业绩明细表'!E:E,E530,'4-咨询师业绩明细表'!C:C,B530))</f>
        <v>0</v>
      </c>
      <c r="W530" s="292" t="str">
        <f t="shared" si="189"/>
        <v/>
      </c>
      <c r="X530" s="305"/>
      <c r="Y530" s="323">
        <f t="shared" si="190"/>
        <v>0</v>
      </c>
      <c r="Z530" s="324">
        <f t="shared" si="191"/>
        <v>0</v>
      </c>
      <c r="AA530" s="293">
        <f t="shared" si="192"/>
        <v>0</v>
      </c>
      <c r="AB530" s="294" t="str">
        <f t="shared" si="193"/>
        <v/>
      </c>
      <c r="AC530" s="143" t="str">
        <f t="shared" si="194"/>
        <v/>
      </c>
      <c r="AD530" s="143" t="str">
        <f t="shared" si="195"/>
        <v/>
      </c>
      <c r="AE530" s="143" t="str">
        <f t="shared" si="196"/>
        <v/>
      </c>
      <c r="AF530" s="143" t="str">
        <f t="shared" si="197"/>
        <v/>
      </c>
      <c r="AG530" s="143" t="str">
        <f t="shared" si="198"/>
        <v/>
      </c>
      <c r="AH530" s="143" t="str">
        <f>IF(AB530="","",VLOOKUP(AF530,Sheet11!E:F,2,0))</f>
        <v/>
      </c>
      <c r="AI530" s="295" t="str">
        <f>IF(AG530="拼单会员","5年",IF(AB530="","",VLOOKUP(AE530&amp;AH530,Sheet11!$J$3:$K$17,2)))</f>
        <v/>
      </c>
      <c r="AJ530" s="143" t="str">
        <f t="shared" si="199"/>
        <v/>
      </c>
      <c r="AK530" s="296" t="str">
        <f t="shared" si="200"/>
        <v/>
      </c>
      <c r="AL530" s="143" t="str">
        <f t="shared" si="201"/>
        <v/>
      </c>
      <c r="AM530" s="143" t="str">
        <f t="shared" si="202"/>
        <v/>
      </c>
      <c r="AN530" s="143" t="str">
        <f t="shared" si="203"/>
        <v/>
      </c>
      <c r="AO530" s="143" t="str">
        <f t="shared" si="204"/>
        <v/>
      </c>
      <c r="AP530" s="206" t="str">
        <f t="shared" si="205"/>
        <v/>
      </c>
      <c r="AQ530" s="206" t="str">
        <f>IF(SUMIF('7-市场业绩'!F:F,'3-收据记录表'!U530,'7-市场业绩'!I:I)&gt;0,"学习卡","老结算")</f>
        <v>老结算</v>
      </c>
      <c r="AR530" s="206" t="str">
        <f t="shared" si="206"/>
        <v/>
      </c>
      <c r="AS530" s="243" t="e">
        <f t="shared" si="207"/>
        <v>#VALUE!</v>
      </c>
      <c r="AT530" s="243" t="str">
        <f t="shared" si="208"/>
        <v/>
      </c>
      <c r="AU530" s="243" t="str">
        <f t="shared" si="209"/>
        <v/>
      </c>
      <c r="AV530" s="243" t="str">
        <f t="shared" si="210"/>
        <v>无</v>
      </c>
      <c r="AZ530" s="299">
        <v>42552</v>
      </c>
    </row>
    <row r="531" spans="1:52" ht="15" hidden="1" customHeight="1">
      <c r="A531" s="176"/>
      <c r="B531" s="176"/>
      <c r="C531" s="175"/>
      <c r="D531" s="176"/>
      <c r="E531" s="176"/>
      <c r="F531" s="184"/>
      <c r="G531" s="176"/>
      <c r="H531" s="176"/>
      <c r="I531" s="176"/>
      <c r="J531" s="176"/>
      <c r="K531" s="180"/>
      <c r="L531" s="176"/>
      <c r="M531" s="175"/>
      <c r="N531" s="175"/>
      <c r="O531" s="175"/>
      <c r="P531" s="176"/>
      <c r="Q531" s="175"/>
      <c r="R531" s="176"/>
      <c r="S531" s="176"/>
      <c r="T531" s="176"/>
      <c r="U531" s="291" t="str">
        <f t="shared" si="188"/>
        <v/>
      </c>
      <c r="V531" s="292">
        <f>IF(F531=0,0,SUMIFS('4-咨询师业绩明细表'!K:K,'4-咨询师业绩明细表'!E:E,E531,'4-咨询师业绩明细表'!C:C,B531))</f>
        <v>0</v>
      </c>
      <c r="W531" s="292" t="str">
        <f t="shared" si="189"/>
        <v/>
      </c>
      <c r="X531" s="305"/>
      <c r="Y531" s="323">
        <f t="shared" si="190"/>
        <v>0</v>
      </c>
      <c r="Z531" s="324">
        <f t="shared" si="191"/>
        <v>0</v>
      </c>
      <c r="AA531" s="293">
        <f t="shared" si="192"/>
        <v>0</v>
      </c>
      <c r="AB531" s="294" t="str">
        <f t="shared" si="193"/>
        <v/>
      </c>
      <c r="AC531" s="143" t="str">
        <f t="shared" si="194"/>
        <v/>
      </c>
      <c r="AD531" s="143" t="str">
        <f t="shared" si="195"/>
        <v/>
      </c>
      <c r="AE531" s="143" t="str">
        <f t="shared" si="196"/>
        <v/>
      </c>
      <c r="AF531" s="143" t="str">
        <f t="shared" si="197"/>
        <v/>
      </c>
      <c r="AG531" s="143" t="str">
        <f t="shared" si="198"/>
        <v/>
      </c>
      <c r="AH531" s="143" t="str">
        <f>IF(AB531="","",VLOOKUP(AF531,Sheet11!E:F,2,0))</f>
        <v/>
      </c>
      <c r="AI531" s="295" t="str">
        <f>IF(AG531="拼单会员","5年",IF(AB531="","",VLOOKUP(AE531&amp;AH531,Sheet11!$J$3:$K$17,2)))</f>
        <v/>
      </c>
      <c r="AJ531" s="143" t="str">
        <f t="shared" si="199"/>
        <v/>
      </c>
      <c r="AK531" s="296" t="str">
        <f t="shared" si="200"/>
        <v/>
      </c>
      <c r="AL531" s="143" t="str">
        <f t="shared" si="201"/>
        <v/>
      </c>
      <c r="AM531" s="143" t="str">
        <f t="shared" si="202"/>
        <v/>
      </c>
      <c r="AN531" s="143" t="str">
        <f t="shared" si="203"/>
        <v/>
      </c>
      <c r="AO531" s="143" t="str">
        <f t="shared" si="204"/>
        <v/>
      </c>
      <c r="AP531" s="206" t="str">
        <f t="shared" si="205"/>
        <v/>
      </c>
      <c r="AQ531" s="206" t="str">
        <f>IF(SUMIF('7-市场业绩'!F:F,'3-收据记录表'!U531,'7-市场业绩'!I:I)&gt;0,"学习卡","老结算")</f>
        <v>老结算</v>
      </c>
      <c r="AR531" s="206" t="str">
        <f t="shared" si="206"/>
        <v/>
      </c>
      <c r="AS531" s="243" t="e">
        <f t="shared" si="207"/>
        <v>#VALUE!</v>
      </c>
      <c r="AT531" s="243" t="str">
        <f t="shared" si="208"/>
        <v/>
      </c>
      <c r="AU531" s="243" t="str">
        <f t="shared" si="209"/>
        <v/>
      </c>
      <c r="AV531" s="243" t="str">
        <f t="shared" si="210"/>
        <v>无</v>
      </c>
      <c r="AZ531" s="299">
        <v>42552</v>
      </c>
    </row>
    <row r="532" spans="1:52" ht="15" hidden="1" customHeight="1">
      <c r="A532" s="176"/>
      <c r="B532" s="176"/>
      <c r="C532" s="175"/>
      <c r="D532" s="176"/>
      <c r="E532" s="176"/>
      <c r="F532" s="184"/>
      <c r="G532" s="176"/>
      <c r="H532" s="176"/>
      <c r="I532" s="176"/>
      <c r="J532" s="176"/>
      <c r="K532" s="180"/>
      <c r="L532" s="176"/>
      <c r="M532" s="175"/>
      <c r="N532" s="175"/>
      <c r="O532" s="175"/>
      <c r="P532" s="176"/>
      <c r="Q532" s="175"/>
      <c r="R532" s="176"/>
      <c r="S532" s="176"/>
      <c r="T532" s="176"/>
      <c r="U532" s="291" t="str">
        <f t="shared" si="188"/>
        <v/>
      </c>
      <c r="V532" s="292">
        <f>IF(F532=0,0,SUMIFS('4-咨询师业绩明细表'!K:K,'4-咨询师业绩明细表'!E:E,E532,'4-咨询师业绩明细表'!C:C,B532))</f>
        <v>0</v>
      </c>
      <c r="W532" s="292" t="str">
        <f t="shared" si="189"/>
        <v/>
      </c>
      <c r="X532" s="305"/>
      <c r="Y532" s="323">
        <f t="shared" si="190"/>
        <v>0</v>
      </c>
      <c r="Z532" s="324">
        <f t="shared" si="191"/>
        <v>0</v>
      </c>
      <c r="AA532" s="293">
        <f t="shared" si="192"/>
        <v>0</v>
      </c>
      <c r="AB532" s="294" t="str">
        <f t="shared" si="193"/>
        <v/>
      </c>
      <c r="AC532" s="143" t="str">
        <f t="shared" si="194"/>
        <v/>
      </c>
      <c r="AD532" s="143" t="str">
        <f t="shared" si="195"/>
        <v/>
      </c>
      <c r="AE532" s="143" t="str">
        <f t="shared" si="196"/>
        <v/>
      </c>
      <c r="AF532" s="143" t="str">
        <f t="shared" si="197"/>
        <v/>
      </c>
      <c r="AG532" s="143" t="str">
        <f t="shared" si="198"/>
        <v/>
      </c>
      <c r="AH532" s="143" t="str">
        <f>IF(AB532="","",VLOOKUP(AF532,Sheet11!E:F,2,0))</f>
        <v/>
      </c>
      <c r="AI532" s="295" t="str">
        <f>IF(AG532="拼单会员","5年",IF(AB532="","",VLOOKUP(AE532&amp;AH532,Sheet11!$J$3:$K$17,2)))</f>
        <v/>
      </c>
      <c r="AJ532" s="143" t="str">
        <f t="shared" si="199"/>
        <v/>
      </c>
      <c r="AK532" s="296" t="str">
        <f t="shared" si="200"/>
        <v/>
      </c>
      <c r="AL532" s="143" t="str">
        <f t="shared" si="201"/>
        <v/>
      </c>
      <c r="AM532" s="143" t="str">
        <f t="shared" si="202"/>
        <v/>
      </c>
      <c r="AN532" s="143" t="str">
        <f t="shared" si="203"/>
        <v/>
      </c>
      <c r="AO532" s="143" t="str">
        <f t="shared" si="204"/>
        <v/>
      </c>
      <c r="AP532" s="206" t="str">
        <f t="shared" si="205"/>
        <v/>
      </c>
      <c r="AQ532" s="206" t="str">
        <f>IF(SUMIF('7-市场业绩'!F:F,'3-收据记录表'!U532,'7-市场业绩'!I:I)&gt;0,"学习卡","老结算")</f>
        <v>老结算</v>
      </c>
      <c r="AR532" s="206" t="str">
        <f t="shared" si="206"/>
        <v/>
      </c>
      <c r="AS532" s="243" t="e">
        <f t="shared" si="207"/>
        <v>#VALUE!</v>
      </c>
      <c r="AT532" s="243" t="str">
        <f t="shared" si="208"/>
        <v/>
      </c>
      <c r="AU532" s="243" t="str">
        <f t="shared" si="209"/>
        <v/>
      </c>
      <c r="AV532" s="243" t="str">
        <f t="shared" si="210"/>
        <v>无</v>
      </c>
      <c r="AZ532" s="299">
        <v>42552</v>
      </c>
    </row>
    <row r="533" spans="1:52" ht="15" hidden="1" customHeight="1">
      <c r="A533" s="176"/>
      <c r="B533" s="176"/>
      <c r="C533" s="175"/>
      <c r="D533" s="176"/>
      <c r="E533" s="176"/>
      <c r="F533" s="184"/>
      <c r="G533" s="176"/>
      <c r="H533" s="176"/>
      <c r="I533" s="176"/>
      <c r="J533" s="176"/>
      <c r="K533" s="180"/>
      <c r="L533" s="176"/>
      <c r="M533" s="175"/>
      <c r="N533" s="175"/>
      <c r="O533" s="175"/>
      <c r="P533" s="176"/>
      <c r="Q533" s="175"/>
      <c r="R533" s="176"/>
      <c r="S533" s="176"/>
      <c r="T533" s="176"/>
      <c r="U533" s="291" t="str">
        <f t="shared" si="188"/>
        <v/>
      </c>
      <c r="V533" s="292">
        <f>IF(F533=0,0,SUMIFS('4-咨询师业绩明细表'!K:K,'4-咨询师业绩明细表'!E:E,E533,'4-咨询师业绩明细表'!C:C,B533))</f>
        <v>0</v>
      </c>
      <c r="W533" s="292" t="str">
        <f t="shared" si="189"/>
        <v/>
      </c>
      <c r="X533" s="305"/>
      <c r="Y533" s="323">
        <f t="shared" si="190"/>
        <v>0</v>
      </c>
      <c r="Z533" s="324">
        <f t="shared" si="191"/>
        <v>0</v>
      </c>
      <c r="AA533" s="293">
        <f t="shared" si="192"/>
        <v>0</v>
      </c>
      <c r="AB533" s="294" t="str">
        <f t="shared" si="193"/>
        <v/>
      </c>
      <c r="AC533" s="143" t="str">
        <f t="shared" si="194"/>
        <v/>
      </c>
      <c r="AD533" s="143" t="str">
        <f t="shared" si="195"/>
        <v/>
      </c>
      <c r="AE533" s="143" t="str">
        <f t="shared" si="196"/>
        <v/>
      </c>
      <c r="AF533" s="143" t="str">
        <f t="shared" si="197"/>
        <v/>
      </c>
      <c r="AG533" s="143" t="str">
        <f t="shared" si="198"/>
        <v/>
      </c>
      <c r="AH533" s="143" t="str">
        <f>IF(AB533="","",VLOOKUP(AF533,Sheet11!E:F,2,0))</f>
        <v/>
      </c>
      <c r="AI533" s="295" t="str">
        <f>IF(AG533="拼单会员","5年",IF(AB533="","",VLOOKUP(AE533&amp;AH533,Sheet11!$J$3:$K$17,2)))</f>
        <v/>
      </c>
      <c r="AJ533" s="143" t="str">
        <f t="shared" si="199"/>
        <v/>
      </c>
      <c r="AK533" s="296" t="str">
        <f t="shared" si="200"/>
        <v/>
      </c>
      <c r="AL533" s="143" t="str">
        <f t="shared" si="201"/>
        <v/>
      </c>
      <c r="AM533" s="143" t="str">
        <f t="shared" si="202"/>
        <v/>
      </c>
      <c r="AN533" s="143" t="str">
        <f t="shared" si="203"/>
        <v/>
      </c>
      <c r="AO533" s="143" t="str">
        <f t="shared" si="204"/>
        <v/>
      </c>
      <c r="AP533" s="206" t="str">
        <f t="shared" si="205"/>
        <v/>
      </c>
      <c r="AQ533" s="206" t="str">
        <f>IF(SUMIF('7-市场业绩'!F:F,'3-收据记录表'!U533,'7-市场业绩'!I:I)&gt;0,"学习卡","老结算")</f>
        <v>老结算</v>
      </c>
      <c r="AR533" s="206" t="str">
        <f t="shared" si="206"/>
        <v/>
      </c>
      <c r="AS533" s="243" t="e">
        <f t="shared" si="207"/>
        <v>#VALUE!</v>
      </c>
      <c r="AT533" s="243" t="str">
        <f t="shared" si="208"/>
        <v/>
      </c>
      <c r="AU533" s="243" t="str">
        <f t="shared" si="209"/>
        <v/>
      </c>
      <c r="AV533" s="243" t="str">
        <f t="shared" si="210"/>
        <v>无</v>
      </c>
      <c r="AZ533" s="299">
        <v>42552</v>
      </c>
    </row>
    <row r="534" spans="1:52" ht="15" hidden="1" customHeight="1">
      <c r="A534" s="176"/>
      <c r="B534" s="176"/>
      <c r="C534" s="175"/>
      <c r="D534" s="176"/>
      <c r="E534" s="176"/>
      <c r="F534" s="184"/>
      <c r="G534" s="176"/>
      <c r="H534" s="176"/>
      <c r="I534" s="176"/>
      <c r="J534" s="176"/>
      <c r="K534" s="180"/>
      <c r="L534" s="176"/>
      <c r="M534" s="175"/>
      <c r="N534" s="175"/>
      <c r="O534" s="175"/>
      <c r="P534" s="176"/>
      <c r="Q534" s="175"/>
      <c r="R534" s="176"/>
      <c r="S534" s="176"/>
      <c r="T534" s="176"/>
      <c r="U534" s="291" t="str">
        <f t="shared" si="188"/>
        <v/>
      </c>
      <c r="V534" s="292">
        <f>IF(F534=0,0,SUMIFS('4-咨询师业绩明细表'!K:K,'4-咨询师业绩明细表'!E:E,E534,'4-咨询师业绩明细表'!C:C,B534))</f>
        <v>0</v>
      </c>
      <c r="W534" s="292" t="str">
        <f t="shared" si="189"/>
        <v/>
      </c>
      <c r="X534" s="305"/>
      <c r="Y534" s="323">
        <f t="shared" si="190"/>
        <v>0</v>
      </c>
      <c r="Z534" s="324">
        <f t="shared" si="191"/>
        <v>0</v>
      </c>
      <c r="AA534" s="293">
        <f t="shared" si="192"/>
        <v>0</v>
      </c>
      <c r="AB534" s="294" t="str">
        <f t="shared" si="193"/>
        <v/>
      </c>
      <c r="AC534" s="143" t="str">
        <f t="shared" si="194"/>
        <v/>
      </c>
      <c r="AD534" s="143" t="str">
        <f t="shared" si="195"/>
        <v/>
      </c>
      <c r="AE534" s="143" t="str">
        <f t="shared" si="196"/>
        <v/>
      </c>
      <c r="AF534" s="143" t="str">
        <f t="shared" si="197"/>
        <v/>
      </c>
      <c r="AG534" s="143" t="str">
        <f t="shared" si="198"/>
        <v/>
      </c>
      <c r="AH534" s="143" t="str">
        <f>IF(AB534="","",VLOOKUP(AF534,Sheet11!E:F,2,0))</f>
        <v/>
      </c>
      <c r="AI534" s="295" t="str">
        <f>IF(AG534="拼单会员","5年",IF(AB534="","",VLOOKUP(AE534&amp;AH534,Sheet11!$J$3:$K$17,2)))</f>
        <v/>
      </c>
      <c r="AJ534" s="143" t="str">
        <f t="shared" si="199"/>
        <v/>
      </c>
      <c r="AK534" s="296" t="str">
        <f t="shared" si="200"/>
        <v/>
      </c>
      <c r="AL534" s="143" t="str">
        <f t="shared" si="201"/>
        <v/>
      </c>
      <c r="AM534" s="143" t="str">
        <f t="shared" si="202"/>
        <v/>
      </c>
      <c r="AN534" s="143" t="str">
        <f t="shared" si="203"/>
        <v/>
      </c>
      <c r="AO534" s="143" t="str">
        <f t="shared" si="204"/>
        <v/>
      </c>
      <c r="AP534" s="206" t="str">
        <f t="shared" si="205"/>
        <v/>
      </c>
      <c r="AQ534" s="206" t="str">
        <f>IF(SUMIF('7-市场业绩'!F:F,'3-收据记录表'!U534,'7-市场业绩'!I:I)&gt;0,"学习卡","老结算")</f>
        <v>老结算</v>
      </c>
      <c r="AR534" s="206" t="str">
        <f t="shared" si="206"/>
        <v/>
      </c>
      <c r="AS534" s="243" t="e">
        <f t="shared" si="207"/>
        <v>#VALUE!</v>
      </c>
      <c r="AT534" s="243" t="str">
        <f t="shared" si="208"/>
        <v/>
      </c>
      <c r="AU534" s="243" t="str">
        <f t="shared" si="209"/>
        <v/>
      </c>
      <c r="AV534" s="243" t="str">
        <f t="shared" si="210"/>
        <v>无</v>
      </c>
      <c r="AZ534" s="299">
        <v>42552</v>
      </c>
    </row>
    <row r="535" spans="1:52" ht="15" hidden="1" customHeight="1">
      <c r="A535" s="176"/>
      <c r="B535" s="176"/>
      <c r="C535" s="175"/>
      <c r="D535" s="176"/>
      <c r="E535" s="176"/>
      <c r="F535" s="184"/>
      <c r="G535" s="176"/>
      <c r="H535" s="176"/>
      <c r="I535" s="176"/>
      <c r="J535" s="176"/>
      <c r="K535" s="180"/>
      <c r="L535" s="176"/>
      <c r="M535" s="175"/>
      <c r="N535" s="175"/>
      <c r="O535" s="175"/>
      <c r="P535" s="176"/>
      <c r="Q535" s="175"/>
      <c r="R535" s="176"/>
      <c r="S535" s="176"/>
      <c r="T535" s="176"/>
      <c r="U535" s="291" t="str">
        <f t="shared" si="188"/>
        <v/>
      </c>
      <c r="V535" s="292">
        <f>IF(F535=0,0,SUMIFS('4-咨询师业绩明细表'!K:K,'4-咨询师业绩明细表'!E:E,E535,'4-咨询师业绩明细表'!C:C,B535))</f>
        <v>0</v>
      </c>
      <c r="W535" s="292" t="str">
        <f t="shared" si="189"/>
        <v/>
      </c>
      <c r="X535" s="305"/>
      <c r="Y535" s="323">
        <f t="shared" si="190"/>
        <v>0</v>
      </c>
      <c r="Z535" s="324">
        <f t="shared" si="191"/>
        <v>0</v>
      </c>
      <c r="AA535" s="293">
        <f t="shared" si="192"/>
        <v>0</v>
      </c>
      <c r="AB535" s="294" t="str">
        <f t="shared" si="193"/>
        <v/>
      </c>
      <c r="AC535" s="143" t="str">
        <f t="shared" si="194"/>
        <v/>
      </c>
      <c r="AD535" s="143" t="str">
        <f t="shared" si="195"/>
        <v/>
      </c>
      <c r="AE535" s="143" t="str">
        <f t="shared" si="196"/>
        <v/>
      </c>
      <c r="AF535" s="143" t="str">
        <f t="shared" si="197"/>
        <v/>
      </c>
      <c r="AG535" s="143" t="str">
        <f t="shared" si="198"/>
        <v/>
      </c>
      <c r="AH535" s="143" t="str">
        <f>IF(AB535="","",VLOOKUP(AF535,Sheet11!E:F,2,0))</f>
        <v/>
      </c>
      <c r="AI535" s="295" t="str">
        <f>IF(AG535="拼单会员","5年",IF(AB535="","",VLOOKUP(AE535&amp;AH535,Sheet11!$J$3:$K$17,2)))</f>
        <v/>
      </c>
      <c r="AJ535" s="143" t="str">
        <f t="shared" si="199"/>
        <v/>
      </c>
      <c r="AK535" s="296" t="str">
        <f t="shared" si="200"/>
        <v/>
      </c>
      <c r="AL535" s="143" t="str">
        <f t="shared" si="201"/>
        <v/>
      </c>
      <c r="AM535" s="143" t="str">
        <f t="shared" si="202"/>
        <v/>
      </c>
      <c r="AN535" s="143" t="str">
        <f t="shared" si="203"/>
        <v/>
      </c>
      <c r="AO535" s="143" t="str">
        <f t="shared" si="204"/>
        <v/>
      </c>
      <c r="AP535" s="206" t="str">
        <f t="shared" si="205"/>
        <v/>
      </c>
      <c r="AQ535" s="206" t="str">
        <f>IF(SUMIF('7-市场业绩'!F:F,'3-收据记录表'!U535,'7-市场业绩'!I:I)&gt;0,"学习卡","老结算")</f>
        <v>老结算</v>
      </c>
      <c r="AR535" s="206" t="str">
        <f t="shared" si="206"/>
        <v/>
      </c>
      <c r="AS535" s="243" t="e">
        <f t="shared" si="207"/>
        <v>#VALUE!</v>
      </c>
      <c r="AT535" s="243" t="str">
        <f t="shared" si="208"/>
        <v/>
      </c>
      <c r="AU535" s="243" t="str">
        <f t="shared" si="209"/>
        <v/>
      </c>
      <c r="AV535" s="243" t="str">
        <f t="shared" si="210"/>
        <v>无</v>
      </c>
      <c r="AZ535" s="299">
        <v>42552</v>
      </c>
    </row>
    <row r="536" spans="1:52" ht="15" hidden="1" customHeight="1">
      <c r="A536" s="176"/>
      <c r="B536" s="176"/>
      <c r="C536" s="175"/>
      <c r="D536" s="176"/>
      <c r="E536" s="176"/>
      <c r="F536" s="184"/>
      <c r="G536" s="176"/>
      <c r="H536" s="176"/>
      <c r="I536" s="176"/>
      <c r="J536" s="176"/>
      <c r="K536" s="180"/>
      <c r="L536" s="176"/>
      <c r="M536" s="175"/>
      <c r="N536" s="175"/>
      <c r="O536" s="175"/>
      <c r="P536" s="176"/>
      <c r="Q536" s="175"/>
      <c r="R536" s="176"/>
      <c r="S536" s="176"/>
      <c r="T536" s="176"/>
      <c r="U536" s="291" t="str">
        <f t="shared" si="188"/>
        <v/>
      </c>
      <c r="V536" s="292">
        <f>IF(F536=0,0,SUMIFS('4-咨询师业绩明细表'!K:K,'4-咨询师业绩明细表'!E:E,E536,'4-咨询师业绩明细表'!C:C,B536))</f>
        <v>0</v>
      </c>
      <c r="W536" s="292" t="str">
        <f t="shared" si="189"/>
        <v/>
      </c>
      <c r="X536" s="305"/>
      <c r="Y536" s="323">
        <f t="shared" si="190"/>
        <v>0</v>
      </c>
      <c r="Z536" s="324">
        <f t="shared" si="191"/>
        <v>0</v>
      </c>
      <c r="AA536" s="293">
        <f t="shared" si="192"/>
        <v>0</v>
      </c>
      <c r="AB536" s="294" t="str">
        <f t="shared" si="193"/>
        <v/>
      </c>
      <c r="AC536" s="143" t="str">
        <f t="shared" si="194"/>
        <v/>
      </c>
      <c r="AD536" s="143" t="str">
        <f t="shared" si="195"/>
        <v/>
      </c>
      <c r="AE536" s="143" t="str">
        <f t="shared" si="196"/>
        <v/>
      </c>
      <c r="AF536" s="143" t="str">
        <f t="shared" si="197"/>
        <v/>
      </c>
      <c r="AG536" s="143" t="str">
        <f t="shared" si="198"/>
        <v/>
      </c>
      <c r="AH536" s="143" t="str">
        <f>IF(AB536="","",VLOOKUP(AF536,Sheet11!E:F,2,0))</f>
        <v/>
      </c>
      <c r="AI536" s="295" t="str">
        <f>IF(AG536="拼单会员","5年",IF(AB536="","",VLOOKUP(AE536&amp;AH536,Sheet11!$J$3:$K$17,2)))</f>
        <v/>
      </c>
      <c r="AJ536" s="143" t="str">
        <f t="shared" si="199"/>
        <v/>
      </c>
      <c r="AK536" s="296" t="str">
        <f t="shared" si="200"/>
        <v/>
      </c>
      <c r="AL536" s="143" t="str">
        <f t="shared" si="201"/>
        <v/>
      </c>
      <c r="AM536" s="143" t="str">
        <f t="shared" si="202"/>
        <v/>
      </c>
      <c r="AN536" s="143" t="str">
        <f t="shared" si="203"/>
        <v/>
      </c>
      <c r="AO536" s="143" t="str">
        <f t="shared" si="204"/>
        <v/>
      </c>
      <c r="AP536" s="206" t="str">
        <f t="shared" si="205"/>
        <v/>
      </c>
      <c r="AQ536" s="206" t="str">
        <f>IF(SUMIF('7-市场业绩'!F:F,'3-收据记录表'!U536,'7-市场业绩'!I:I)&gt;0,"学习卡","老结算")</f>
        <v>老结算</v>
      </c>
      <c r="AR536" s="206" t="str">
        <f t="shared" si="206"/>
        <v/>
      </c>
      <c r="AS536" s="243" t="e">
        <f t="shared" si="207"/>
        <v>#VALUE!</v>
      </c>
      <c r="AT536" s="243" t="str">
        <f t="shared" si="208"/>
        <v/>
      </c>
      <c r="AU536" s="243" t="str">
        <f t="shared" si="209"/>
        <v/>
      </c>
      <c r="AV536" s="243" t="str">
        <f t="shared" si="210"/>
        <v>无</v>
      </c>
      <c r="AZ536" s="299">
        <v>42552</v>
      </c>
    </row>
    <row r="537" spans="1:52" ht="15" hidden="1" customHeight="1">
      <c r="A537" s="176"/>
      <c r="B537" s="176"/>
      <c r="C537" s="175"/>
      <c r="D537" s="176"/>
      <c r="E537" s="176"/>
      <c r="F537" s="184"/>
      <c r="G537" s="176"/>
      <c r="H537" s="176"/>
      <c r="I537" s="176"/>
      <c r="J537" s="176"/>
      <c r="K537" s="180"/>
      <c r="L537" s="176"/>
      <c r="M537" s="175"/>
      <c r="N537" s="175"/>
      <c r="O537" s="175"/>
      <c r="P537" s="176"/>
      <c r="Q537" s="175"/>
      <c r="R537" s="176"/>
      <c r="S537" s="176"/>
      <c r="T537" s="176"/>
      <c r="U537" s="291" t="str">
        <f t="shared" si="188"/>
        <v/>
      </c>
      <c r="V537" s="292">
        <f>IF(F537=0,0,SUMIFS('4-咨询师业绩明细表'!K:K,'4-咨询师业绩明细表'!E:E,E537,'4-咨询师业绩明细表'!C:C,B537))</f>
        <v>0</v>
      </c>
      <c r="W537" s="292" t="str">
        <f t="shared" si="189"/>
        <v/>
      </c>
      <c r="X537" s="305"/>
      <c r="Y537" s="323">
        <f t="shared" si="190"/>
        <v>0</v>
      </c>
      <c r="Z537" s="324">
        <f t="shared" si="191"/>
        <v>0</v>
      </c>
      <c r="AA537" s="293">
        <f t="shared" si="192"/>
        <v>0</v>
      </c>
      <c r="AB537" s="294" t="str">
        <f t="shared" si="193"/>
        <v/>
      </c>
      <c r="AC537" s="143" t="str">
        <f t="shared" si="194"/>
        <v/>
      </c>
      <c r="AD537" s="143" t="str">
        <f t="shared" si="195"/>
        <v/>
      </c>
      <c r="AE537" s="143" t="str">
        <f t="shared" si="196"/>
        <v/>
      </c>
      <c r="AF537" s="143" t="str">
        <f t="shared" si="197"/>
        <v/>
      </c>
      <c r="AG537" s="143" t="str">
        <f t="shared" si="198"/>
        <v/>
      </c>
      <c r="AH537" s="143" t="str">
        <f>IF(AB537="","",VLOOKUP(AF537,Sheet11!E:F,2,0))</f>
        <v/>
      </c>
      <c r="AI537" s="295" t="str">
        <f>IF(AG537="拼单会员","5年",IF(AB537="","",VLOOKUP(AE537&amp;AH537,Sheet11!$J$3:$K$17,2)))</f>
        <v/>
      </c>
      <c r="AJ537" s="143" t="str">
        <f t="shared" si="199"/>
        <v/>
      </c>
      <c r="AK537" s="296" t="str">
        <f t="shared" si="200"/>
        <v/>
      </c>
      <c r="AL537" s="143" t="str">
        <f t="shared" si="201"/>
        <v/>
      </c>
      <c r="AM537" s="143" t="str">
        <f t="shared" si="202"/>
        <v/>
      </c>
      <c r="AN537" s="143" t="str">
        <f t="shared" si="203"/>
        <v/>
      </c>
      <c r="AO537" s="143" t="str">
        <f t="shared" si="204"/>
        <v/>
      </c>
      <c r="AP537" s="206" t="str">
        <f t="shared" si="205"/>
        <v/>
      </c>
      <c r="AQ537" s="206" t="str">
        <f>IF(SUMIF('7-市场业绩'!F:F,'3-收据记录表'!U537,'7-市场业绩'!I:I)&gt;0,"学习卡","老结算")</f>
        <v>老结算</v>
      </c>
      <c r="AR537" s="206" t="str">
        <f t="shared" si="206"/>
        <v/>
      </c>
      <c r="AS537" s="243" t="e">
        <f t="shared" si="207"/>
        <v>#VALUE!</v>
      </c>
      <c r="AT537" s="243" t="str">
        <f t="shared" si="208"/>
        <v/>
      </c>
      <c r="AU537" s="243" t="str">
        <f t="shared" si="209"/>
        <v/>
      </c>
      <c r="AV537" s="243" t="str">
        <f t="shared" si="210"/>
        <v>无</v>
      </c>
      <c r="AZ537" s="299">
        <v>42552</v>
      </c>
    </row>
    <row r="538" spans="1:52" ht="15" hidden="1" customHeight="1">
      <c r="A538" s="176"/>
      <c r="B538" s="176"/>
      <c r="C538" s="175"/>
      <c r="D538" s="176"/>
      <c r="E538" s="176"/>
      <c r="F538" s="184"/>
      <c r="G538" s="176"/>
      <c r="H538" s="176"/>
      <c r="I538" s="176"/>
      <c r="J538" s="176"/>
      <c r="K538" s="180"/>
      <c r="L538" s="176"/>
      <c r="M538" s="175"/>
      <c r="N538" s="175"/>
      <c r="O538" s="175"/>
      <c r="P538" s="176"/>
      <c r="Q538" s="175"/>
      <c r="R538" s="176"/>
      <c r="S538" s="176"/>
      <c r="T538" s="176"/>
      <c r="U538" s="291" t="str">
        <f t="shared" si="188"/>
        <v/>
      </c>
      <c r="V538" s="292">
        <f>IF(F538=0,0,SUMIFS('4-咨询师业绩明细表'!K:K,'4-咨询师业绩明细表'!E:E,E538,'4-咨询师业绩明细表'!C:C,B538))</f>
        <v>0</v>
      </c>
      <c r="W538" s="292" t="str">
        <f t="shared" si="189"/>
        <v/>
      </c>
      <c r="X538" s="305"/>
      <c r="Y538" s="323">
        <f t="shared" si="190"/>
        <v>0</v>
      </c>
      <c r="Z538" s="324">
        <f t="shared" si="191"/>
        <v>0</v>
      </c>
      <c r="AA538" s="293">
        <f t="shared" si="192"/>
        <v>0</v>
      </c>
      <c r="AB538" s="294" t="str">
        <f t="shared" si="193"/>
        <v/>
      </c>
      <c r="AC538" s="143" t="str">
        <f t="shared" si="194"/>
        <v/>
      </c>
      <c r="AD538" s="143" t="str">
        <f t="shared" si="195"/>
        <v/>
      </c>
      <c r="AE538" s="143" t="str">
        <f t="shared" si="196"/>
        <v/>
      </c>
      <c r="AF538" s="143" t="str">
        <f t="shared" si="197"/>
        <v/>
      </c>
      <c r="AG538" s="143" t="str">
        <f t="shared" si="198"/>
        <v/>
      </c>
      <c r="AH538" s="143" t="str">
        <f>IF(AB538="","",VLOOKUP(AF538,Sheet11!E:F,2,0))</f>
        <v/>
      </c>
      <c r="AI538" s="295" t="str">
        <f>IF(AG538="拼单会员","5年",IF(AB538="","",VLOOKUP(AE538&amp;AH538,Sheet11!$J$3:$K$17,2)))</f>
        <v/>
      </c>
      <c r="AJ538" s="143" t="str">
        <f t="shared" si="199"/>
        <v/>
      </c>
      <c r="AK538" s="296" t="str">
        <f t="shared" si="200"/>
        <v/>
      </c>
      <c r="AL538" s="143" t="str">
        <f t="shared" si="201"/>
        <v/>
      </c>
      <c r="AM538" s="143" t="str">
        <f t="shared" si="202"/>
        <v/>
      </c>
      <c r="AN538" s="143" t="str">
        <f t="shared" si="203"/>
        <v/>
      </c>
      <c r="AO538" s="143" t="str">
        <f t="shared" si="204"/>
        <v/>
      </c>
      <c r="AP538" s="206" t="str">
        <f t="shared" si="205"/>
        <v/>
      </c>
      <c r="AQ538" s="206" t="str">
        <f>IF(SUMIF('7-市场业绩'!F:F,'3-收据记录表'!U538,'7-市场业绩'!I:I)&gt;0,"学习卡","老结算")</f>
        <v>老结算</v>
      </c>
      <c r="AR538" s="206" t="str">
        <f t="shared" si="206"/>
        <v/>
      </c>
      <c r="AS538" s="243" t="e">
        <f t="shared" si="207"/>
        <v>#VALUE!</v>
      </c>
      <c r="AT538" s="243" t="str">
        <f t="shared" si="208"/>
        <v/>
      </c>
      <c r="AU538" s="243" t="str">
        <f t="shared" si="209"/>
        <v/>
      </c>
      <c r="AV538" s="243" t="str">
        <f t="shared" si="210"/>
        <v>无</v>
      </c>
      <c r="AZ538" s="299">
        <v>42552</v>
      </c>
    </row>
    <row r="539" spans="1:52" ht="15" hidden="1" customHeight="1">
      <c r="A539" s="176"/>
      <c r="B539" s="176"/>
      <c r="C539" s="175"/>
      <c r="D539" s="176"/>
      <c r="E539" s="176"/>
      <c r="F539" s="184"/>
      <c r="G539" s="176"/>
      <c r="H539" s="176"/>
      <c r="I539" s="176"/>
      <c r="J539" s="176"/>
      <c r="K539" s="180"/>
      <c r="L539" s="176"/>
      <c r="M539" s="175"/>
      <c r="N539" s="175"/>
      <c r="O539" s="175"/>
      <c r="P539" s="176"/>
      <c r="Q539" s="175"/>
      <c r="R539" s="176"/>
      <c r="S539" s="176"/>
      <c r="T539" s="176"/>
      <c r="U539" s="291" t="str">
        <f t="shared" si="188"/>
        <v/>
      </c>
      <c r="V539" s="292">
        <f>IF(F539=0,0,SUMIFS('4-咨询师业绩明细表'!K:K,'4-咨询师业绩明细表'!E:E,E539,'4-咨询师业绩明细表'!C:C,B539))</f>
        <v>0</v>
      </c>
      <c r="W539" s="292" t="str">
        <f t="shared" si="189"/>
        <v/>
      </c>
      <c r="X539" s="305"/>
      <c r="Y539" s="323">
        <f t="shared" si="190"/>
        <v>0</v>
      </c>
      <c r="Z539" s="324">
        <f t="shared" si="191"/>
        <v>0</v>
      </c>
      <c r="AA539" s="293">
        <f t="shared" si="192"/>
        <v>0</v>
      </c>
      <c r="AB539" s="294" t="str">
        <f t="shared" si="193"/>
        <v/>
      </c>
      <c r="AC539" s="143" t="str">
        <f t="shared" si="194"/>
        <v/>
      </c>
      <c r="AD539" s="143" t="str">
        <f t="shared" si="195"/>
        <v/>
      </c>
      <c r="AE539" s="143" t="str">
        <f t="shared" si="196"/>
        <v/>
      </c>
      <c r="AF539" s="143" t="str">
        <f t="shared" si="197"/>
        <v/>
      </c>
      <c r="AG539" s="143" t="str">
        <f t="shared" si="198"/>
        <v/>
      </c>
      <c r="AH539" s="143" t="str">
        <f>IF(AB539="","",VLOOKUP(AF539,Sheet11!E:F,2,0))</f>
        <v/>
      </c>
      <c r="AI539" s="295" t="str">
        <f>IF(AG539="拼单会员","5年",IF(AB539="","",VLOOKUP(AE539&amp;AH539,Sheet11!$J$3:$K$17,2)))</f>
        <v/>
      </c>
      <c r="AJ539" s="143" t="str">
        <f t="shared" si="199"/>
        <v/>
      </c>
      <c r="AK539" s="296" t="str">
        <f t="shared" si="200"/>
        <v/>
      </c>
      <c r="AL539" s="143" t="str">
        <f t="shared" si="201"/>
        <v/>
      </c>
      <c r="AM539" s="143" t="str">
        <f t="shared" si="202"/>
        <v/>
      </c>
      <c r="AN539" s="143" t="str">
        <f t="shared" si="203"/>
        <v/>
      </c>
      <c r="AO539" s="143" t="str">
        <f t="shared" si="204"/>
        <v/>
      </c>
      <c r="AP539" s="206" t="str">
        <f t="shared" si="205"/>
        <v/>
      </c>
      <c r="AQ539" s="206" t="str">
        <f>IF(SUMIF('7-市场业绩'!F:F,'3-收据记录表'!U539,'7-市场业绩'!I:I)&gt;0,"学习卡","老结算")</f>
        <v>老结算</v>
      </c>
      <c r="AR539" s="206" t="str">
        <f t="shared" si="206"/>
        <v/>
      </c>
      <c r="AS539" s="243" t="e">
        <f t="shared" si="207"/>
        <v>#VALUE!</v>
      </c>
      <c r="AT539" s="243" t="str">
        <f t="shared" si="208"/>
        <v/>
      </c>
      <c r="AU539" s="243" t="str">
        <f t="shared" si="209"/>
        <v/>
      </c>
      <c r="AV539" s="243" t="str">
        <f t="shared" si="210"/>
        <v>无</v>
      </c>
      <c r="AZ539" s="299">
        <v>42552</v>
      </c>
    </row>
    <row r="540" spans="1:52" ht="15" hidden="1" customHeight="1">
      <c r="A540" s="176"/>
      <c r="B540" s="176"/>
      <c r="C540" s="175"/>
      <c r="D540" s="176"/>
      <c r="E540" s="176"/>
      <c r="F540" s="184"/>
      <c r="G540" s="176"/>
      <c r="H540" s="176"/>
      <c r="I540" s="176"/>
      <c r="J540" s="176"/>
      <c r="K540" s="180"/>
      <c r="L540" s="176"/>
      <c r="M540" s="175"/>
      <c r="N540" s="175"/>
      <c r="O540" s="175"/>
      <c r="P540" s="176"/>
      <c r="Q540" s="175"/>
      <c r="R540" s="176"/>
      <c r="S540" s="176"/>
      <c r="T540" s="176"/>
      <c r="U540" s="291" t="str">
        <f t="shared" si="188"/>
        <v/>
      </c>
      <c r="V540" s="292">
        <f>IF(F540=0,0,SUMIFS('4-咨询师业绩明细表'!K:K,'4-咨询师业绩明细表'!E:E,E540,'4-咨询师业绩明细表'!C:C,B540))</f>
        <v>0</v>
      </c>
      <c r="W540" s="292" t="str">
        <f t="shared" si="189"/>
        <v/>
      </c>
      <c r="X540" s="305"/>
      <c r="Y540" s="323">
        <f t="shared" si="190"/>
        <v>0</v>
      </c>
      <c r="Z540" s="324">
        <f t="shared" si="191"/>
        <v>0</v>
      </c>
      <c r="AA540" s="293">
        <f t="shared" si="192"/>
        <v>0</v>
      </c>
      <c r="AB540" s="294" t="str">
        <f t="shared" si="193"/>
        <v/>
      </c>
      <c r="AC540" s="143" t="str">
        <f t="shared" si="194"/>
        <v/>
      </c>
      <c r="AD540" s="143" t="str">
        <f t="shared" si="195"/>
        <v/>
      </c>
      <c r="AE540" s="143" t="str">
        <f t="shared" si="196"/>
        <v/>
      </c>
      <c r="AF540" s="143" t="str">
        <f t="shared" si="197"/>
        <v/>
      </c>
      <c r="AG540" s="143" t="str">
        <f t="shared" si="198"/>
        <v/>
      </c>
      <c r="AH540" s="143" t="str">
        <f>IF(AB540="","",VLOOKUP(AF540,Sheet11!E:F,2,0))</f>
        <v/>
      </c>
      <c r="AI540" s="295" t="str">
        <f>IF(AG540="拼单会员","5年",IF(AB540="","",VLOOKUP(AE540&amp;AH540,Sheet11!$J$3:$K$17,2)))</f>
        <v/>
      </c>
      <c r="AJ540" s="143" t="str">
        <f t="shared" si="199"/>
        <v/>
      </c>
      <c r="AK540" s="296" t="str">
        <f t="shared" si="200"/>
        <v/>
      </c>
      <c r="AL540" s="143" t="str">
        <f t="shared" si="201"/>
        <v/>
      </c>
      <c r="AM540" s="143" t="str">
        <f t="shared" si="202"/>
        <v/>
      </c>
      <c r="AN540" s="143" t="str">
        <f t="shared" si="203"/>
        <v/>
      </c>
      <c r="AO540" s="143" t="str">
        <f t="shared" si="204"/>
        <v/>
      </c>
      <c r="AP540" s="206" t="str">
        <f t="shared" si="205"/>
        <v/>
      </c>
      <c r="AQ540" s="206" t="str">
        <f>IF(SUMIF('7-市场业绩'!F:F,'3-收据记录表'!U540,'7-市场业绩'!I:I)&gt;0,"学习卡","老结算")</f>
        <v>老结算</v>
      </c>
      <c r="AR540" s="206" t="str">
        <f t="shared" si="206"/>
        <v/>
      </c>
      <c r="AS540" s="243" t="e">
        <f t="shared" si="207"/>
        <v>#VALUE!</v>
      </c>
      <c r="AT540" s="243" t="str">
        <f t="shared" si="208"/>
        <v/>
      </c>
      <c r="AU540" s="243" t="str">
        <f t="shared" si="209"/>
        <v/>
      </c>
      <c r="AV540" s="243" t="str">
        <f t="shared" si="210"/>
        <v>无</v>
      </c>
      <c r="AZ540" s="299">
        <v>42552</v>
      </c>
    </row>
    <row r="541" spans="1:52" ht="15" hidden="1" customHeight="1">
      <c r="A541" s="176"/>
      <c r="B541" s="176"/>
      <c r="C541" s="175"/>
      <c r="D541" s="176"/>
      <c r="E541" s="176"/>
      <c r="F541" s="184"/>
      <c r="G541" s="176"/>
      <c r="H541" s="176"/>
      <c r="I541" s="176"/>
      <c r="J541" s="176"/>
      <c r="K541" s="180"/>
      <c r="L541" s="176"/>
      <c r="M541" s="175"/>
      <c r="N541" s="175"/>
      <c r="O541" s="175"/>
      <c r="P541" s="176"/>
      <c r="Q541" s="175"/>
      <c r="R541" s="176"/>
      <c r="S541" s="176"/>
      <c r="T541" s="176"/>
      <c r="U541" s="291" t="str">
        <f t="shared" si="188"/>
        <v/>
      </c>
      <c r="V541" s="292">
        <f>IF(F541=0,0,SUMIFS('4-咨询师业绩明细表'!K:K,'4-咨询师业绩明细表'!E:E,E541,'4-咨询师业绩明细表'!C:C,B541))</f>
        <v>0</v>
      </c>
      <c r="W541" s="292" t="str">
        <f t="shared" si="189"/>
        <v/>
      </c>
      <c r="X541" s="305"/>
      <c r="Y541" s="323">
        <f t="shared" si="190"/>
        <v>0</v>
      </c>
      <c r="Z541" s="324">
        <f t="shared" si="191"/>
        <v>0</v>
      </c>
      <c r="AA541" s="293">
        <f t="shared" si="192"/>
        <v>0</v>
      </c>
      <c r="AB541" s="294" t="str">
        <f t="shared" si="193"/>
        <v/>
      </c>
      <c r="AC541" s="143" t="str">
        <f t="shared" si="194"/>
        <v/>
      </c>
      <c r="AD541" s="143" t="str">
        <f t="shared" si="195"/>
        <v/>
      </c>
      <c r="AE541" s="143" t="str">
        <f t="shared" si="196"/>
        <v/>
      </c>
      <c r="AF541" s="143" t="str">
        <f t="shared" si="197"/>
        <v/>
      </c>
      <c r="AG541" s="143" t="str">
        <f t="shared" si="198"/>
        <v/>
      </c>
      <c r="AH541" s="143" t="str">
        <f>IF(AB541="","",VLOOKUP(AF541,Sheet11!E:F,2,0))</f>
        <v/>
      </c>
      <c r="AI541" s="295" t="str">
        <f>IF(AG541="拼单会员","5年",IF(AB541="","",VLOOKUP(AE541&amp;AH541,Sheet11!$J$3:$K$17,2)))</f>
        <v/>
      </c>
      <c r="AJ541" s="143" t="str">
        <f t="shared" si="199"/>
        <v/>
      </c>
      <c r="AK541" s="296" t="str">
        <f t="shared" si="200"/>
        <v/>
      </c>
      <c r="AL541" s="143" t="str">
        <f t="shared" si="201"/>
        <v/>
      </c>
      <c r="AM541" s="143" t="str">
        <f t="shared" si="202"/>
        <v/>
      </c>
      <c r="AN541" s="143" t="str">
        <f t="shared" si="203"/>
        <v/>
      </c>
      <c r="AO541" s="143" t="str">
        <f t="shared" si="204"/>
        <v/>
      </c>
      <c r="AP541" s="206" t="str">
        <f t="shared" si="205"/>
        <v/>
      </c>
      <c r="AQ541" s="206" t="str">
        <f>IF(SUMIF('7-市场业绩'!F:F,'3-收据记录表'!U541,'7-市场业绩'!I:I)&gt;0,"学习卡","老结算")</f>
        <v>老结算</v>
      </c>
      <c r="AR541" s="206" t="str">
        <f t="shared" si="206"/>
        <v/>
      </c>
      <c r="AS541" s="243" t="e">
        <f t="shared" si="207"/>
        <v>#VALUE!</v>
      </c>
      <c r="AT541" s="243" t="str">
        <f t="shared" si="208"/>
        <v/>
      </c>
      <c r="AU541" s="243" t="str">
        <f t="shared" si="209"/>
        <v/>
      </c>
      <c r="AV541" s="243" t="str">
        <f t="shared" si="210"/>
        <v>无</v>
      </c>
      <c r="AZ541" s="299">
        <v>42552</v>
      </c>
    </row>
    <row r="542" spans="1:52" ht="15" hidden="1" customHeight="1">
      <c r="A542" s="176"/>
      <c r="B542" s="176"/>
      <c r="C542" s="175"/>
      <c r="D542" s="176"/>
      <c r="E542" s="176"/>
      <c r="F542" s="184"/>
      <c r="G542" s="176"/>
      <c r="H542" s="176"/>
      <c r="I542" s="176"/>
      <c r="J542" s="176"/>
      <c r="K542" s="180"/>
      <c r="L542" s="176"/>
      <c r="M542" s="175"/>
      <c r="N542" s="175"/>
      <c r="O542" s="175"/>
      <c r="P542" s="176"/>
      <c r="Q542" s="175"/>
      <c r="R542" s="176"/>
      <c r="S542" s="176"/>
      <c r="T542" s="176"/>
      <c r="U542" s="291" t="str">
        <f t="shared" si="188"/>
        <v/>
      </c>
      <c r="V542" s="292">
        <f>IF(F542=0,0,SUMIFS('4-咨询师业绩明细表'!K:K,'4-咨询师业绩明细表'!E:E,E542,'4-咨询师业绩明细表'!C:C,B542))</f>
        <v>0</v>
      </c>
      <c r="W542" s="292" t="str">
        <f t="shared" si="189"/>
        <v/>
      </c>
      <c r="X542" s="305"/>
      <c r="Y542" s="323">
        <f t="shared" si="190"/>
        <v>0</v>
      </c>
      <c r="Z542" s="324">
        <f t="shared" si="191"/>
        <v>0</v>
      </c>
      <c r="AA542" s="293">
        <f t="shared" si="192"/>
        <v>0</v>
      </c>
      <c r="AB542" s="294" t="str">
        <f t="shared" si="193"/>
        <v/>
      </c>
      <c r="AC542" s="143" t="str">
        <f t="shared" si="194"/>
        <v/>
      </c>
      <c r="AD542" s="143" t="str">
        <f t="shared" si="195"/>
        <v/>
      </c>
      <c r="AE542" s="143" t="str">
        <f t="shared" si="196"/>
        <v/>
      </c>
      <c r="AF542" s="143" t="str">
        <f t="shared" si="197"/>
        <v/>
      </c>
      <c r="AG542" s="143" t="str">
        <f t="shared" si="198"/>
        <v/>
      </c>
      <c r="AH542" s="143" t="str">
        <f>IF(AB542="","",VLOOKUP(AF542,Sheet11!E:F,2,0))</f>
        <v/>
      </c>
      <c r="AI542" s="295" t="str">
        <f>IF(AG542="拼单会员","5年",IF(AB542="","",VLOOKUP(AE542&amp;AH542,Sheet11!$J$3:$K$17,2)))</f>
        <v/>
      </c>
      <c r="AJ542" s="143" t="str">
        <f t="shared" si="199"/>
        <v/>
      </c>
      <c r="AK542" s="296" t="str">
        <f t="shared" si="200"/>
        <v/>
      </c>
      <c r="AL542" s="143" t="str">
        <f t="shared" si="201"/>
        <v/>
      </c>
      <c r="AM542" s="143" t="str">
        <f t="shared" si="202"/>
        <v/>
      </c>
      <c r="AN542" s="143" t="str">
        <f t="shared" si="203"/>
        <v/>
      </c>
      <c r="AO542" s="143" t="str">
        <f t="shared" si="204"/>
        <v/>
      </c>
      <c r="AP542" s="206" t="str">
        <f t="shared" si="205"/>
        <v/>
      </c>
      <c r="AQ542" s="206" t="str">
        <f>IF(SUMIF('7-市场业绩'!F:F,'3-收据记录表'!U542,'7-市场业绩'!I:I)&gt;0,"学习卡","老结算")</f>
        <v>老结算</v>
      </c>
      <c r="AR542" s="206" t="str">
        <f t="shared" si="206"/>
        <v/>
      </c>
      <c r="AS542" s="243" t="e">
        <f t="shared" si="207"/>
        <v>#VALUE!</v>
      </c>
      <c r="AT542" s="243" t="str">
        <f t="shared" si="208"/>
        <v/>
      </c>
      <c r="AU542" s="243" t="str">
        <f t="shared" si="209"/>
        <v/>
      </c>
      <c r="AV542" s="243" t="str">
        <f t="shared" si="210"/>
        <v>无</v>
      </c>
      <c r="AZ542" s="299">
        <v>42552</v>
      </c>
    </row>
    <row r="543" spans="1:52" ht="15" hidden="1" customHeight="1">
      <c r="A543" s="176"/>
      <c r="B543" s="176"/>
      <c r="C543" s="175"/>
      <c r="D543" s="176"/>
      <c r="E543" s="176"/>
      <c r="F543" s="184"/>
      <c r="G543" s="176"/>
      <c r="H543" s="176"/>
      <c r="I543" s="176"/>
      <c r="J543" s="176"/>
      <c r="K543" s="180"/>
      <c r="L543" s="176"/>
      <c r="M543" s="175"/>
      <c r="N543" s="175"/>
      <c r="O543" s="175"/>
      <c r="P543" s="176"/>
      <c r="Q543" s="175"/>
      <c r="R543" s="176"/>
      <c r="S543" s="176"/>
      <c r="T543" s="176"/>
      <c r="U543" s="291" t="str">
        <f t="shared" si="188"/>
        <v/>
      </c>
      <c r="V543" s="292">
        <f>IF(F543=0,0,SUMIFS('4-咨询师业绩明细表'!K:K,'4-咨询师业绩明细表'!E:E,E543,'4-咨询师业绩明细表'!C:C,B543))</f>
        <v>0</v>
      </c>
      <c r="W543" s="292" t="str">
        <f t="shared" si="189"/>
        <v/>
      </c>
      <c r="X543" s="305"/>
      <c r="Y543" s="323">
        <f t="shared" si="190"/>
        <v>0</v>
      </c>
      <c r="Z543" s="324">
        <f t="shared" si="191"/>
        <v>0</v>
      </c>
      <c r="AA543" s="293">
        <f t="shared" si="192"/>
        <v>0</v>
      </c>
      <c r="AB543" s="294" t="str">
        <f t="shared" si="193"/>
        <v/>
      </c>
      <c r="AC543" s="143" t="str">
        <f t="shared" si="194"/>
        <v/>
      </c>
      <c r="AD543" s="143" t="str">
        <f t="shared" si="195"/>
        <v/>
      </c>
      <c r="AE543" s="143" t="str">
        <f t="shared" si="196"/>
        <v/>
      </c>
      <c r="AF543" s="143" t="str">
        <f t="shared" si="197"/>
        <v/>
      </c>
      <c r="AG543" s="143" t="str">
        <f t="shared" si="198"/>
        <v/>
      </c>
      <c r="AH543" s="143" t="str">
        <f>IF(AB543="","",VLOOKUP(AF543,Sheet11!E:F,2,0))</f>
        <v/>
      </c>
      <c r="AI543" s="295" t="str">
        <f>IF(AG543="拼单会员","5年",IF(AB543="","",VLOOKUP(AE543&amp;AH543,Sheet11!$J$3:$K$17,2)))</f>
        <v/>
      </c>
      <c r="AJ543" s="143" t="str">
        <f t="shared" si="199"/>
        <v/>
      </c>
      <c r="AK543" s="296" t="str">
        <f t="shared" si="200"/>
        <v/>
      </c>
      <c r="AL543" s="143" t="str">
        <f t="shared" si="201"/>
        <v/>
      </c>
      <c r="AM543" s="143" t="str">
        <f t="shared" si="202"/>
        <v/>
      </c>
      <c r="AN543" s="143" t="str">
        <f t="shared" si="203"/>
        <v/>
      </c>
      <c r="AO543" s="143" t="str">
        <f t="shared" si="204"/>
        <v/>
      </c>
      <c r="AP543" s="206" t="str">
        <f t="shared" si="205"/>
        <v/>
      </c>
      <c r="AQ543" s="206" t="str">
        <f>IF(SUMIF('7-市场业绩'!F:F,'3-收据记录表'!U543,'7-市场业绩'!I:I)&gt;0,"学习卡","老结算")</f>
        <v>老结算</v>
      </c>
      <c r="AR543" s="206" t="str">
        <f t="shared" si="206"/>
        <v/>
      </c>
      <c r="AS543" s="243" t="e">
        <f t="shared" si="207"/>
        <v>#VALUE!</v>
      </c>
      <c r="AT543" s="243" t="str">
        <f t="shared" si="208"/>
        <v/>
      </c>
      <c r="AU543" s="243" t="str">
        <f t="shared" si="209"/>
        <v/>
      </c>
      <c r="AV543" s="243" t="str">
        <f t="shared" si="210"/>
        <v>无</v>
      </c>
      <c r="AZ543" s="299">
        <v>42552</v>
      </c>
    </row>
    <row r="544" spans="1:52" ht="15" hidden="1" customHeight="1">
      <c r="A544" s="176"/>
      <c r="B544" s="176"/>
      <c r="C544" s="175"/>
      <c r="D544" s="176"/>
      <c r="E544" s="176"/>
      <c r="F544" s="184"/>
      <c r="G544" s="176"/>
      <c r="H544" s="176"/>
      <c r="I544" s="176"/>
      <c r="J544" s="176"/>
      <c r="K544" s="180"/>
      <c r="L544" s="176"/>
      <c r="M544" s="175"/>
      <c r="N544" s="175"/>
      <c r="O544" s="175"/>
      <c r="P544" s="176"/>
      <c r="Q544" s="175"/>
      <c r="R544" s="176"/>
      <c r="S544" s="176"/>
      <c r="T544" s="176"/>
      <c r="U544" s="291" t="str">
        <f t="shared" si="188"/>
        <v/>
      </c>
      <c r="V544" s="292">
        <f>IF(F544=0,0,SUMIFS('4-咨询师业绩明细表'!K:K,'4-咨询师业绩明细表'!E:E,E544,'4-咨询师业绩明细表'!C:C,B544))</f>
        <v>0</v>
      </c>
      <c r="W544" s="292" t="str">
        <f t="shared" si="189"/>
        <v/>
      </c>
      <c r="X544" s="305"/>
      <c r="Y544" s="323">
        <f t="shared" si="190"/>
        <v>0</v>
      </c>
      <c r="Z544" s="324">
        <f t="shared" si="191"/>
        <v>0</v>
      </c>
      <c r="AA544" s="293">
        <f t="shared" si="192"/>
        <v>0</v>
      </c>
      <c r="AB544" s="294" t="str">
        <f t="shared" si="193"/>
        <v/>
      </c>
      <c r="AC544" s="143" t="str">
        <f t="shared" si="194"/>
        <v/>
      </c>
      <c r="AD544" s="143" t="str">
        <f t="shared" si="195"/>
        <v/>
      </c>
      <c r="AE544" s="143" t="str">
        <f t="shared" si="196"/>
        <v/>
      </c>
      <c r="AF544" s="143" t="str">
        <f t="shared" si="197"/>
        <v/>
      </c>
      <c r="AG544" s="143" t="str">
        <f t="shared" si="198"/>
        <v/>
      </c>
      <c r="AH544" s="143" t="str">
        <f>IF(AB544="","",VLOOKUP(AF544,Sheet11!E:F,2,0))</f>
        <v/>
      </c>
      <c r="AI544" s="295" t="str">
        <f>IF(AG544="拼单会员","5年",IF(AB544="","",VLOOKUP(AE544&amp;AH544,Sheet11!$J$3:$K$17,2)))</f>
        <v/>
      </c>
      <c r="AJ544" s="143" t="str">
        <f t="shared" si="199"/>
        <v/>
      </c>
      <c r="AK544" s="296" t="str">
        <f t="shared" si="200"/>
        <v/>
      </c>
      <c r="AL544" s="143" t="str">
        <f t="shared" si="201"/>
        <v/>
      </c>
      <c r="AM544" s="143" t="str">
        <f t="shared" si="202"/>
        <v/>
      </c>
      <c r="AN544" s="143" t="str">
        <f t="shared" si="203"/>
        <v/>
      </c>
      <c r="AO544" s="143" t="str">
        <f t="shared" si="204"/>
        <v/>
      </c>
      <c r="AP544" s="206" t="str">
        <f t="shared" si="205"/>
        <v/>
      </c>
      <c r="AQ544" s="206" t="str">
        <f>IF(SUMIF('7-市场业绩'!F:F,'3-收据记录表'!U544,'7-市场业绩'!I:I)&gt;0,"学习卡","老结算")</f>
        <v>老结算</v>
      </c>
      <c r="AR544" s="206" t="str">
        <f t="shared" si="206"/>
        <v/>
      </c>
      <c r="AS544" s="243" t="e">
        <f t="shared" si="207"/>
        <v>#VALUE!</v>
      </c>
      <c r="AT544" s="243" t="str">
        <f t="shared" si="208"/>
        <v/>
      </c>
      <c r="AU544" s="243" t="str">
        <f t="shared" si="209"/>
        <v/>
      </c>
      <c r="AV544" s="243" t="str">
        <f t="shared" si="210"/>
        <v>无</v>
      </c>
      <c r="AZ544" s="299">
        <v>42552</v>
      </c>
    </row>
    <row r="545" spans="1:52" ht="15" hidden="1" customHeight="1">
      <c r="A545" s="176"/>
      <c r="B545" s="176"/>
      <c r="C545" s="175"/>
      <c r="D545" s="176"/>
      <c r="E545" s="176"/>
      <c r="F545" s="184"/>
      <c r="G545" s="176"/>
      <c r="H545" s="176"/>
      <c r="I545" s="176"/>
      <c r="J545" s="176"/>
      <c r="K545" s="180"/>
      <c r="L545" s="176"/>
      <c r="M545" s="175"/>
      <c r="N545" s="175"/>
      <c r="O545" s="175"/>
      <c r="P545" s="176"/>
      <c r="Q545" s="175"/>
      <c r="R545" s="176"/>
      <c r="S545" s="176"/>
      <c r="T545" s="176"/>
      <c r="U545" s="291" t="str">
        <f t="shared" si="188"/>
        <v/>
      </c>
      <c r="V545" s="292">
        <f>IF(F545=0,0,SUMIFS('4-咨询师业绩明细表'!K:K,'4-咨询师业绩明细表'!E:E,E545,'4-咨询师业绩明细表'!C:C,B545))</f>
        <v>0</v>
      </c>
      <c r="W545" s="292" t="str">
        <f t="shared" si="189"/>
        <v/>
      </c>
      <c r="X545" s="305"/>
      <c r="Y545" s="323">
        <f t="shared" si="190"/>
        <v>0</v>
      </c>
      <c r="Z545" s="324">
        <f t="shared" si="191"/>
        <v>0</v>
      </c>
      <c r="AA545" s="293">
        <f t="shared" si="192"/>
        <v>0</v>
      </c>
      <c r="AB545" s="294" t="str">
        <f t="shared" si="193"/>
        <v/>
      </c>
      <c r="AC545" s="143" t="str">
        <f t="shared" si="194"/>
        <v/>
      </c>
      <c r="AD545" s="143" t="str">
        <f t="shared" si="195"/>
        <v/>
      </c>
      <c r="AE545" s="143" t="str">
        <f t="shared" si="196"/>
        <v/>
      </c>
      <c r="AF545" s="143" t="str">
        <f t="shared" si="197"/>
        <v/>
      </c>
      <c r="AG545" s="143" t="str">
        <f t="shared" si="198"/>
        <v/>
      </c>
      <c r="AH545" s="143" t="str">
        <f>IF(AB545="","",VLOOKUP(AF545,Sheet11!E:F,2,0))</f>
        <v/>
      </c>
      <c r="AI545" s="295" t="str">
        <f>IF(AG545="拼单会员","5年",IF(AB545="","",VLOOKUP(AE545&amp;AH545,Sheet11!$J$3:$K$17,2)))</f>
        <v/>
      </c>
      <c r="AJ545" s="143" t="str">
        <f t="shared" si="199"/>
        <v/>
      </c>
      <c r="AK545" s="296" t="str">
        <f t="shared" si="200"/>
        <v/>
      </c>
      <c r="AL545" s="143" t="str">
        <f t="shared" si="201"/>
        <v/>
      </c>
      <c r="AM545" s="143" t="str">
        <f t="shared" si="202"/>
        <v/>
      </c>
      <c r="AN545" s="143" t="str">
        <f t="shared" si="203"/>
        <v/>
      </c>
      <c r="AO545" s="143" t="str">
        <f t="shared" si="204"/>
        <v/>
      </c>
      <c r="AP545" s="206" t="str">
        <f t="shared" si="205"/>
        <v/>
      </c>
      <c r="AQ545" s="206" t="str">
        <f>IF(SUMIF('7-市场业绩'!F:F,'3-收据记录表'!U545,'7-市场业绩'!I:I)&gt;0,"学习卡","老结算")</f>
        <v>老结算</v>
      </c>
      <c r="AR545" s="206" t="str">
        <f t="shared" si="206"/>
        <v/>
      </c>
      <c r="AS545" s="243" t="e">
        <f t="shared" si="207"/>
        <v>#VALUE!</v>
      </c>
      <c r="AT545" s="243" t="str">
        <f t="shared" si="208"/>
        <v/>
      </c>
      <c r="AU545" s="243" t="str">
        <f t="shared" si="209"/>
        <v/>
      </c>
      <c r="AV545" s="243" t="str">
        <f t="shared" si="210"/>
        <v>无</v>
      </c>
      <c r="AZ545" s="299">
        <v>42552</v>
      </c>
    </row>
    <row r="546" spans="1:52" ht="15" hidden="1" customHeight="1">
      <c r="A546" s="176"/>
      <c r="B546" s="176"/>
      <c r="C546" s="175"/>
      <c r="D546" s="176"/>
      <c r="E546" s="176"/>
      <c r="F546" s="184"/>
      <c r="G546" s="176"/>
      <c r="H546" s="176"/>
      <c r="I546" s="176"/>
      <c r="J546" s="176"/>
      <c r="K546" s="180"/>
      <c r="L546" s="176"/>
      <c r="M546" s="175"/>
      <c r="N546" s="175"/>
      <c r="O546" s="175"/>
      <c r="P546" s="176"/>
      <c r="Q546" s="175"/>
      <c r="R546" s="176"/>
      <c r="S546" s="176"/>
      <c r="T546" s="176"/>
      <c r="U546" s="291" t="str">
        <f t="shared" si="188"/>
        <v/>
      </c>
      <c r="V546" s="292">
        <f>IF(F546=0,0,SUMIFS('4-咨询师业绩明细表'!K:K,'4-咨询师业绩明细表'!E:E,E546,'4-咨询师业绩明细表'!C:C,B546))</f>
        <v>0</v>
      </c>
      <c r="W546" s="292" t="str">
        <f t="shared" si="189"/>
        <v/>
      </c>
      <c r="X546" s="305"/>
      <c r="Y546" s="323">
        <f t="shared" si="190"/>
        <v>0</v>
      </c>
      <c r="Z546" s="324">
        <f t="shared" si="191"/>
        <v>0</v>
      </c>
      <c r="AA546" s="293">
        <f t="shared" si="192"/>
        <v>0</v>
      </c>
      <c r="AB546" s="294" t="str">
        <f t="shared" si="193"/>
        <v/>
      </c>
      <c r="AC546" s="143" t="str">
        <f t="shared" si="194"/>
        <v/>
      </c>
      <c r="AD546" s="143" t="str">
        <f t="shared" si="195"/>
        <v/>
      </c>
      <c r="AE546" s="143" t="str">
        <f t="shared" si="196"/>
        <v/>
      </c>
      <c r="AF546" s="143" t="str">
        <f t="shared" si="197"/>
        <v/>
      </c>
      <c r="AG546" s="143" t="str">
        <f t="shared" si="198"/>
        <v/>
      </c>
      <c r="AH546" s="143" t="str">
        <f>IF(AB546="","",VLOOKUP(AF546,Sheet11!E:F,2,0))</f>
        <v/>
      </c>
      <c r="AI546" s="295" t="str">
        <f>IF(AG546="拼单会员","5年",IF(AB546="","",VLOOKUP(AE546&amp;AH546,Sheet11!$J$3:$K$17,2)))</f>
        <v/>
      </c>
      <c r="AJ546" s="143" t="str">
        <f t="shared" si="199"/>
        <v/>
      </c>
      <c r="AK546" s="296" t="str">
        <f t="shared" si="200"/>
        <v/>
      </c>
      <c r="AL546" s="143" t="str">
        <f t="shared" si="201"/>
        <v/>
      </c>
      <c r="AM546" s="143" t="str">
        <f t="shared" si="202"/>
        <v/>
      </c>
      <c r="AN546" s="143" t="str">
        <f t="shared" si="203"/>
        <v/>
      </c>
      <c r="AO546" s="143" t="str">
        <f t="shared" si="204"/>
        <v/>
      </c>
      <c r="AP546" s="206" t="str">
        <f t="shared" si="205"/>
        <v/>
      </c>
      <c r="AQ546" s="206" t="str">
        <f>IF(SUMIF('7-市场业绩'!F:F,'3-收据记录表'!U546,'7-市场业绩'!I:I)&gt;0,"学习卡","老结算")</f>
        <v>老结算</v>
      </c>
      <c r="AR546" s="206" t="str">
        <f t="shared" si="206"/>
        <v/>
      </c>
      <c r="AS546" s="243" t="e">
        <f t="shared" si="207"/>
        <v>#VALUE!</v>
      </c>
      <c r="AT546" s="243" t="str">
        <f t="shared" si="208"/>
        <v/>
      </c>
      <c r="AU546" s="243" t="str">
        <f t="shared" si="209"/>
        <v/>
      </c>
      <c r="AV546" s="243" t="str">
        <f t="shared" si="210"/>
        <v>无</v>
      </c>
      <c r="AZ546" s="299">
        <v>42552</v>
      </c>
    </row>
    <row r="547" spans="1:52" ht="15" hidden="1" customHeight="1">
      <c r="A547" s="176"/>
      <c r="B547" s="176"/>
      <c r="C547" s="175"/>
      <c r="D547" s="176"/>
      <c r="E547" s="176"/>
      <c r="F547" s="184"/>
      <c r="G547" s="176"/>
      <c r="H547" s="176"/>
      <c r="I547" s="176"/>
      <c r="J547" s="176"/>
      <c r="K547" s="180"/>
      <c r="L547" s="176"/>
      <c r="M547" s="175"/>
      <c r="N547" s="175"/>
      <c r="O547" s="175"/>
      <c r="P547" s="176"/>
      <c r="Q547" s="175"/>
      <c r="R547" s="176"/>
      <c r="S547" s="176"/>
      <c r="T547" s="176"/>
      <c r="U547" s="291" t="str">
        <f t="shared" si="188"/>
        <v/>
      </c>
      <c r="V547" s="292">
        <f>IF(F547=0,0,SUMIFS('4-咨询师业绩明细表'!K:K,'4-咨询师业绩明细表'!E:E,E547,'4-咨询师业绩明细表'!C:C,B547))</f>
        <v>0</v>
      </c>
      <c r="W547" s="292" t="str">
        <f t="shared" si="189"/>
        <v/>
      </c>
      <c r="X547" s="305"/>
      <c r="Y547" s="323">
        <f t="shared" si="190"/>
        <v>0</v>
      </c>
      <c r="Z547" s="324">
        <f t="shared" si="191"/>
        <v>0</v>
      </c>
      <c r="AA547" s="293">
        <f t="shared" si="192"/>
        <v>0</v>
      </c>
      <c r="AB547" s="294" t="str">
        <f t="shared" si="193"/>
        <v/>
      </c>
      <c r="AC547" s="143" t="str">
        <f t="shared" si="194"/>
        <v/>
      </c>
      <c r="AD547" s="143" t="str">
        <f t="shared" si="195"/>
        <v/>
      </c>
      <c r="AE547" s="143" t="str">
        <f t="shared" si="196"/>
        <v/>
      </c>
      <c r="AF547" s="143" t="str">
        <f t="shared" si="197"/>
        <v/>
      </c>
      <c r="AG547" s="143" t="str">
        <f t="shared" si="198"/>
        <v/>
      </c>
      <c r="AH547" s="143" t="str">
        <f>IF(AB547="","",VLOOKUP(AF547,Sheet11!E:F,2,0))</f>
        <v/>
      </c>
      <c r="AI547" s="295" t="str">
        <f>IF(AG547="拼单会员","5年",IF(AB547="","",VLOOKUP(AE547&amp;AH547,Sheet11!$J$3:$K$17,2)))</f>
        <v/>
      </c>
      <c r="AJ547" s="143" t="str">
        <f t="shared" si="199"/>
        <v/>
      </c>
      <c r="AK547" s="296" t="str">
        <f t="shared" si="200"/>
        <v/>
      </c>
      <c r="AL547" s="143" t="str">
        <f t="shared" si="201"/>
        <v/>
      </c>
      <c r="AM547" s="143" t="str">
        <f t="shared" si="202"/>
        <v/>
      </c>
      <c r="AN547" s="143" t="str">
        <f t="shared" si="203"/>
        <v/>
      </c>
      <c r="AO547" s="143" t="str">
        <f t="shared" si="204"/>
        <v/>
      </c>
      <c r="AP547" s="206" t="str">
        <f t="shared" si="205"/>
        <v/>
      </c>
      <c r="AQ547" s="206" t="str">
        <f>IF(SUMIF('7-市场业绩'!F:F,'3-收据记录表'!U547,'7-市场业绩'!I:I)&gt;0,"学习卡","老结算")</f>
        <v>老结算</v>
      </c>
      <c r="AR547" s="206" t="str">
        <f t="shared" si="206"/>
        <v/>
      </c>
      <c r="AS547" s="243" t="e">
        <f t="shared" si="207"/>
        <v>#VALUE!</v>
      </c>
      <c r="AT547" s="243" t="str">
        <f t="shared" si="208"/>
        <v/>
      </c>
      <c r="AU547" s="243" t="str">
        <f t="shared" si="209"/>
        <v/>
      </c>
      <c r="AV547" s="243" t="str">
        <f t="shared" si="210"/>
        <v>无</v>
      </c>
      <c r="AZ547" s="299">
        <v>42552</v>
      </c>
    </row>
    <row r="548" spans="1:52" ht="15" hidden="1" customHeight="1">
      <c r="A548" s="176"/>
      <c r="B548" s="176"/>
      <c r="C548" s="175"/>
      <c r="D548" s="176"/>
      <c r="E548" s="176"/>
      <c r="F548" s="184"/>
      <c r="G548" s="176"/>
      <c r="H548" s="176"/>
      <c r="I548" s="176"/>
      <c r="J548" s="176"/>
      <c r="K548" s="180"/>
      <c r="L548" s="176"/>
      <c r="M548" s="175"/>
      <c r="N548" s="175"/>
      <c r="O548" s="175"/>
      <c r="P548" s="176"/>
      <c r="Q548" s="175"/>
      <c r="R548" s="176"/>
      <c r="S548" s="176"/>
      <c r="T548" s="176"/>
      <c r="U548" s="291" t="str">
        <f t="shared" si="188"/>
        <v/>
      </c>
      <c r="V548" s="292">
        <f>IF(F548=0,0,SUMIFS('4-咨询师业绩明细表'!K:K,'4-咨询师业绩明细表'!E:E,E548,'4-咨询师业绩明细表'!C:C,B548))</f>
        <v>0</v>
      </c>
      <c r="W548" s="292" t="str">
        <f t="shared" si="189"/>
        <v/>
      </c>
      <c r="X548" s="305"/>
      <c r="Y548" s="323">
        <f t="shared" si="190"/>
        <v>0</v>
      </c>
      <c r="Z548" s="324">
        <f t="shared" si="191"/>
        <v>0</v>
      </c>
      <c r="AA548" s="293">
        <f t="shared" si="192"/>
        <v>0</v>
      </c>
      <c r="AB548" s="294" t="str">
        <f t="shared" si="193"/>
        <v/>
      </c>
      <c r="AC548" s="143" t="str">
        <f t="shared" si="194"/>
        <v/>
      </c>
      <c r="AD548" s="143" t="str">
        <f t="shared" si="195"/>
        <v/>
      </c>
      <c r="AE548" s="143" t="str">
        <f t="shared" si="196"/>
        <v/>
      </c>
      <c r="AF548" s="143" t="str">
        <f t="shared" si="197"/>
        <v/>
      </c>
      <c r="AG548" s="143" t="str">
        <f t="shared" si="198"/>
        <v/>
      </c>
      <c r="AH548" s="143" t="str">
        <f>IF(AB548="","",VLOOKUP(AF548,Sheet11!E:F,2,0))</f>
        <v/>
      </c>
      <c r="AI548" s="295" t="str">
        <f>IF(AG548="拼单会员","5年",IF(AB548="","",VLOOKUP(AE548&amp;AH548,Sheet11!$J$3:$K$17,2)))</f>
        <v/>
      </c>
      <c r="AJ548" s="143" t="str">
        <f t="shared" si="199"/>
        <v/>
      </c>
      <c r="AK548" s="296" t="str">
        <f t="shared" si="200"/>
        <v/>
      </c>
      <c r="AL548" s="143" t="str">
        <f t="shared" si="201"/>
        <v/>
      </c>
      <c r="AM548" s="143" t="str">
        <f t="shared" si="202"/>
        <v/>
      </c>
      <c r="AN548" s="143" t="str">
        <f t="shared" si="203"/>
        <v/>
      </c>
      <c r="AO548" s="143" t="str">
        <f t="shared" si="204"/>
        <v/>
      </c>
      <c r="AP548" s="206" t="str">
        <f t="shared" si="205"/>
        <v/>
      </c>
      <c r="AQ548" s="206" t="str">
        <f>IF(SUMIF('7-市场业绩'!F:F,'3-收据记录表'!U548,'7-市场业绩'!I:I)&gt;0,"学习卡","老结算")</f>
        <v>老结算</v>
      </c>
      <c r="AR548" s="206" t="str">
        <f t="shared" si="206"/>
        <v/>
      </c>
      <c r="AS548" s="243" t="e">
        <f t="shared" si="207"/>
        <v>#VALUE!</v>
      </c>
      <c r="AT548" s="243" t="str">
        <f t="shared" si="208"/>
        <v/>
      </c>
      <c r="AU548" s="243" t="str">
        <f t="shared" si="209"/>
        <v/>
      </c>
      <c r="AV548" s="243" t="str">
        <f t="shared" si="210"/>
        <v>无</v>
      </c>
      <c r="AZ548" s="299">
        <v>42552</v>
      </c>
    </row>
    <row r="549" spans="1:52" ht="15" hidden="1" customHeight="1">
      <c r="A549" s="176"/>
      <c r="B549" s="176"/>
      <c r="C549" s="175"/>
      <c r="D549" s="176"/>
      <c r="E549" s="176"/>
      <c r="F549" s="184"/>
      <c r="G549" s="176"/>
      <c r="H549" s="176"/>
      <c r="I549" s="176"/>
      <c r="J549" s="176"/>
      <c r="K549" s="180"/>
      <c r="L549" s="176"/>
      <c r="M549" s="175"/>
      <c r="N549" s="175"/>
      <c r="O549" s="175"/>
      <c r="P549" s="176"/>
      <c r="Q549" s="175"/>
      <c r="R549" s="176"/>
      <c r="S549" s="176"/>
      <c r="T549" s="176"/>
      <c r="U549" s="291" t="str">
        <f t="shared" si="188"/>
        <v/>
      </c>
      <c r="V549" s="292">
        <f>IF(F549=0,0,SUMIFS('4-咨询师业绩明细表'!K:K,'4-咨询师业绩明细表'!E:E,E549,'4-咨询师业绩明细表'!C:C,B549))</f>
        <v>0</v>
      </c>
      <c r="W549" s="292" t="str">
        <f t="shared" si="189"/>
        <v/>
      </c>
      <c r="X549" s="305"/>
      <c r="Y549" s="323">
        <f t="shared" si="190"/>
        <v>0</v>
      </c>
      <c r="Z549" s="324">
        <f t="shared" si="191"/>
        <v>0</v>
      </c>
      <c r="AA549" s="293">
        <f t="shared" si="192"/>
        <v>0</v>
      </c>
      <c r="AB549" s="294" t="str">
        <f t="shared" si="193"/>
        <v/>
      </c>
      <c r="AC549" s="143" t="str">
        <f t="shared" si="194"/>
        <v/>
      </c>
      <c r="AD549" s="143" t="str">
        <f t="shared" si="195"/>
        <v/>
      </c>
      <c r="AE549" s="143" t="str">
        <f t="shared" si="196"/>
        <v/>
      </c>
      <c r="AF549" s="143" t="str">
        <f t="shared" si="197"/>
        <v/>
      </c>
      <c r="AG549" s="143" t="str">
        <f t="shared" si="198"/>
        <v/>
      </c>
      <c r="AH549" s="143" t="str">
        <f>IF(AB549="","",VLOOKUP(AF549,Sheet11!E:F,2,0))</f>
        <v/>
      </c>
      <c r="AI549" s="295" t="str">
        <f>IF(AG549="拼单会员","5年",IF(AB549="","",VLOOKUP(AE549&amp;AH549,Sheet11!$J$3:$K$17,2)))</f>
        <v/>
      </c>
      <c r="AJ549" s="143" t="str">
        <f t="shared" si="199"/>
        <v/>
      </c>
      <c r="AK549" s="296" t="str">
        <f t="shared" si="200"/>
        <v/>
      </c>
      <c r="AL549" s="143" t="str">
        <f t="shared" si="201"/>
        <v/>
      </c>
      <c r="AM549" s="143" t="str">
        <f t="shared" si="202"/>
        <v/>
      </c>
      <c r="AN549" s="143" t="str">
        <f t="shared" si="203"/>
        <v/>
      </c>
      <c r="AO549" s="143" t="str">
        <f t="shared" si="204"/>
        <v/>
      </c>
      <c r="AP549" s="206" t="str">
        <f t="shared" si="205"/>
        <v/>
      </c>
      <c r="AQ549" s="206" t="str">
        <f>IF(SUMIF('7-市场业绩'!F:F,'3-收据记录表'!U549,'7-市场业绩'!I:I)&gt;0,"学习卡","老结算")</f>
        <v>老结算</v>
      </c>
      <c r="AR549" s="206" t="str">
        <f t="shared" si="206"/>
        <v/>
      </c>
      <c r="AS549" s="243" t="e">
        <f t="shared" si="207"/>
        <v>#VALUE!</v>
      </c>
      <c r="AT549" s="243" t="str">
        <f t="shared" si="208"/>
        <v/>
      </c>
      <c r="AU549" s="243" t="str">
        <f t="shared" si="209"/>
        <v/>
      </c>
      <c r="AV549" s="243" t="str">
        <f t="shared" si="210"/>
        <v>无</v>
      </c>
      <c r="AZ549" s="299">
        <v>42552</v>
      </c>
    </row>
    <row r="550" spans="1:52" ht="15" hidden="1" customHeight="1">
      <c r="A550" s="176"/>
      <c r="B550" s="176"/>
      <c r="C550" s="175"/>
      <c r="D550" s="176"/>
      <c r="E550" s="176"/>
      <c r="F550" s="184"/>
      <c r="G550" s="176"/>
      <c r="H550" s="176"/>
      <c r="I550" s="176"/>
      <c r="J550" s="176"/>
      <c r="K550" s="180"/>
      <c r="L550" s="176"/>
      <c r="M550" s="175"/>
      <c r="N550" s="175"/>
      <c r="O550" s="175"/>
      <c r="P550" s="176"/>
      <c r="Q550" s="175"/>
      <c r="R550" s="176"/>
      <c r="S550" s="176"/>
      <c r="T550" s="176"/>
      <c r="U550" s="291" t="str">
        <f t="shared" si="188"/>
        <v/>
      </c>
      <c r="V550" s="292">
        <f>IF(F550=0,0,SUMIFS('4-咨询师业绩明细表'!K:K,'4-咨询师业绩明细表'!E:E,E550,'4-咨询师业绩明细表'!C:C,B550))</f>
        <v>0</v>
      </c>
      <c r="W550" s="292" t="str">
        <f t="shared" si="189"/>
        <v/>
      </c>
      <c r="X550" s="305"/>
      <c r="Y550" s="323">
        <f t="shared" si="190"/>
        <v>0</v>
      </c>
      <c r="Z550" s="324">
        <f t="shared" si="191"/>
        <v>0</v>
      </c>
      <c r="AA550" s="293">
        <f t="shared" si="192"/>
        <v>0</v>
      </c>
      <c r="AB550" s="294" t="str">
        <f t="shared" si="193"/>
        <v/>
      </c>
      <c r="AC550" s="143" t="str">
        <f t="shared" si="194"/>
        <v/>
      </c>
      <c r="AD550" s="143" t="str">
        <f t="shared" si="195"/>
        <v/>
      </c>
      <c r="AE550" s="143" t="str">
        <f t="shared" si="196"/>
        <v/>
      </c>
      <c r="AF550" s="143" t="str">
        <f t="shared" si="197"/>
        <v/>
      </c>
      <c r="AG550" s="143" t="str">
        <f t="shared" si="198"/>
        <v/>
      </c>
      <c r="AH550" s="143" t="str">
        <f>IF(AB550="","",VLOOKUP(AF550,Sheet11!E:F,2,0))</f>
        <v/>
      </c>
      <c r="AI550" s="295" t="str">
        <f>IF(AG550="拼单会员","5年",IF(AB550="","",VLOOKUP(AE550&amp;AH550,Sheet11!$J$3:$K$17,2)))</f>
        <v/>
      </c>
      <c r="AJ550" s="143" t="str">
        <f t="shared" si="199"/>
        <v/>
      </c>
      <c r="AK550" s="296" t="str">
        <f t="shared" si="200"/>
        <v/>
      </c>
      <c r="AL550" s="143" t="str">
        <f t="shared" si="201"/>
        <v/>
      </c>
      <c r="AM550" s="143" t="str">
        <f t="shared" si="202"/>
        <v/>
      </c>
      <c r="AN550" s="143" t="str">
        <f t="shared" si="203"/>
        <v/>
      </c>
      <c r="AO550" s="143" t="str">
        <f t="shared" si="204"/>
        <v/>
      </c>
      <c r="AP550" s="206" t="str">
        <f t="shared" si="205"/>
        <v/>
      </c>
      <c r="AQ550" s="206" t="str">
        <f>IF(SUMIF('7-市场业绩'!F:F,'3-收据记录表'!U550,'7-市场业绩'!I:I)&gt;0,"学习卡","老结算")</f>
        <v>老结算</v>
      </c>
      <c r="AR550" s="206" t="str">
        <f t="shared" si="206"/>
        <v/>
      </c>
      <c r="AS550" s="243" t="e">
        <f t="shared" si="207"/>
        <v>#VALUE!</v>
      </c>
      <c r="AT550" s="243" t="str">
        <f t="shared" si="208"/>
        <v/>
      </c>
      <c r="AU550" s="243" t="str">
        <f t="shared" si="209"/>
        <v/>
      </c>
      <c r="AV550" s="243" t="str">
        <f t="shared" si="210"/>
        <v>无</v>
      </c>
      <c r="AZ550" s="299">
        <v>42552</v>
      </c>
    </row>
    <row r="551" spans="1:52" ht="15" hidden="1" customHeight="1">
      <c r="A551" s="176"/>
      <c r="B551" s="176"/>
      <c r="C551" s="175"/>
      <c r="D551" s="176"/>
      <c r="E551" s="176"/>
      <c r="F551" s="184"/>
      <c r="G551" s="176"/>
      <c r="H551" s="176"/>
      <c r="I551" s="176"/>
      <c r="J551" s="176"/>
      <c r="K551" s="180"/>
      <c r="L551" s="176"/>
      <c r="M551" s="175"/>
      <c r="N551" s="175"/>
      <c r="O551" s="175"/>
      <c r="P551" s="176"/>
      <c r="Q551" s="175"/>
      <c r="R551" s="176"/>
      <c r="S551" s="176"/>
      <c r="T551" s="176"/>
      <c r="U551" s="291" t="str">
        <f t="shared" si="188"/>
        <v/>
      </c>
      <c r="V551" s="292">
        <f>IF(F551=0,0,SUMIFS('4-咨询师业绩明细表'!K:K,'4-咨询师业绩明细表'!E:E,E551,'4-咨询师业绩明细表'!C:C,B551))</f>
        <v>0</v>
      </c>
      <c r="W551" s="292" t="str">
        <f t="shared" si="189"/>
        <v/>
      </c>
      <c r="X551" s="305"/>
      <c r="Y551" s="323">
        <f t="shared" si="190"/>
        <v>0</v>
      </c>
      <c r="Z551" s="324">
        <f t="shared" si="191"/>
        <v>0</v>
      </c>
      <c r="AA551" s="293">
        <f t="shared" si="192"/>
        <v>0</v>
      </c>
      <c r="AB551" s="294" t="str">
        <f t="shared" si="193"/>
        <v/>
      </c>
      <c r="AC551" s="143" t="str">
        <f t="shared" si="194"/>
        <v/>
      </c>
      <c r="AD551" s="143" t="str">
        <f t="shared" si="195"/>
        <v/>
      </c>
      <c r="AE551" s="143" t="str">
        <f t="shared" si="196"/>
        <v/>
      </c>
      <c r="AF551" s="143" t="str">
        <f t="shared" si="197"/>
        <v/>
      </c>
      <c r="AG551" s="143" t="str">
        <f t="shared" si="198"/>
        <v/>
      </c>
      <c r="AH551" s="143" t="str">
        <f>IF(AB551="","",VLOOKUP(AF551,Sheet11!E:F,2,0))</f>
        <v/>
      </c>
      <c r="AI551" s="295" t="str">
        <f>IF(AG551="拼单会员","5年",IF(AB551="","",VLOOKUP(AE551&amp;AH551,Sheet11!$J$3:$K$17,2)))</f>
        <v/>
      </c>
      <c r="AJ551" s="143" t="str">
        <f t="shared" si="199"/>
        <v/>
      </c>
      <c r="AK551" s="296" t="str">
        <f t="shared" si="200"/>
        <v/>
      </c>
      <c r="AL551" s="143" t="str">
        <f t="shared" si="201"/>
        <v/>
      </c>
      <c r="AM551" s="143" t="str">
        <f t="shared" si="202"/>
        <v/>
      </c>
      <c r="AN551" s="143" t="str">
        <f t="shared" si="203"/>
        <v/>
      </c>
      <c r="AO551" s="143" t="str">
        <f t="shared" si="204"/>
        <v/>
      </c>
      <c r="AP551" s="206" t="str">
        <f t="shared" si="205"/>
        <v/>
      </c>
      <c r="AQ551" s="206" t="str">
        <f>IF(SUMIF('7-市场业绩'!F:F,'3-收据记录表'!U551,'7-市场业绩'!I:I)&gt;0,"学习卡","老结算")</f>
        <v>老结算</v>
      </c>
      <c r="AR551" s="206" t="str">
        <f t="shared" si="206"/>
        <v/>
      </c>
      <c r="AS551" s="243" t="e">
        <f t="shared" si="207"/>
        <v>#VALUE!</v>
      </c>
      <c r="AT551" s="243" t="str">
        <f t="shared" si="208"/>
        <v/>
      </c>
      <c r="AU551" s="243" t="str">
        <f t="shared" si="209"/>
        <v/>
      </c>
      <c r="AV551" s="243" t="str">
        <f t="shared" si="210"/>
        <v>无</v>
      </c>
      <c r="AZ551" s="299">
        <v>42552</v>
      </c>
    </row>
    <row r="552" spans="1:52" ht="15" hidden="1" customHeight="1">
      <c r="A552" s="176"/>
      <c r="B552" s="176"/>
      <c r="C552" s="175"/>
      <c r="D552" s="176"/>
      <c r="E552" s="176"/>
      <c r="F552" s="184"/>
      <c r="G552" s="176"/>
      <c r="H552" s="176"/>
      <c r="I552" s="176"/>
      <c r="J552" s="176"/>
      <c r="K552" s="180"/>
      <c r="L552" s="176"/>
      <c r="M552" s="175"/>
      <c r="N552" s="175"/>
      <c r="O552" s="175"/>
      <c r="P552" s="176"/>
      <c r="Q552" s="175"/>
      <c r="R552" s="176"/>
      <c r="S552" s="176"/>
      <c r="T552" s="176"/>
      <c r="U552" s="291" t="str">
        <f t="shared" si="188"/>
        <v/>
      </c>
      <c r="V552" s="292">
        <f>IF(F552=0,0,SUMIFS('4-咨询师业绩明细表'!K:K,'4-咨询师业绩明细表'!E:E,E552,'4-咨询师业绩明细表'!C:C,B552))</f>
        <v>0</v>
      </c>
      <c r="W552" s="292" t="str">
        <f t="shared" si="189"/>
        <v/>
      </c>
      <c r="X552" s="305"/>
      <c r="Y552" s="323">
        <f t="shared" si="190"/>
        <v>0</v>
      </c>
      <c r="Z552" s="324">
        <f t="shared" si="191"/>
        <v>0</v>
      </c>
      <c r="AA552" s="293">
        <f t="shared" si="192"/>
        <v>0</v>
      </c>
      <c r="AB552" s="294" t="str">
        <f t="shared" si="193"/>
        <v/>
      </c>
      <c r="AC552" s="143" t="str">
        <f t="shared" si="194"/>
        <v/>
      </c>
      <c r="AD552" s="143" t="str">
        <f t="shared" si="195"/>
        <v/>
      </c>
      <c r="AE552" s="143" t="str">
        <f t="shared" si="196"/>
        <v/>
      </c>
      <c r="AF552" s="143" t="str">
        <f t="shared" si="197"/>
        <v/>
      </c>
      <c r="AG552" s="143" t="str">
        <f t="shared" si="198"/>
        <v/>
      </c>
      <c r="AH552" s="143" t="str">
        <f>IF(AB552="","",VLOOKUP(AF552,Sheet11!E:F,2,0))</f>
        <v/>
      </c>
      <c r="AI552" s="295" t="str">
        <f>IF(AG552="拼单会员","5年",IF(AB552="","",VLOOKUP(AE552&amp;AH552,Sheet11!$J$3:$K$17,2)))</f>
        <v/>
      </c>
      <c r="AJ552" s="143" t="str">
        <f t="shared" si="199"/>
        <v/>
      </c>
      <c r="AK552" s="296" t="str">
        <f t="shared" si="200"/>
        <v/>
      </c>
      <c r="AL552" s="143" t="str">
        <f t="shared" si="201"/>
        <v/>
      </c>
      <c r="AM552" s="143" t="str">
        <f t="shared" si="202"/>
        <v/>
      </c>
      <c r="AN552" s="143" t="str">
        <f t="shared" si="203"/>
        <v/>
      </c>
      <c r="AO552" s="143" t="str">
        <f t="shared" si="204"/>
        <v/>
      </c>
      <c r="AP552" s="206" t="str">
        <f t="shared" si="205"/>
        <v/>
      </c>
      <c r="AQ552" s="206" t="str">
        <f>IF(SUMIF('7-市场业绩'!F:F,'3-收据记录表'!U552,'7-市场业绩'!I:I)&gt;0,"学习卡","老结算")</f>
        <v>老结算</v>
      </c>
      <c r="AR552" s="206" t="str">
        <f t="shared" si="206"/>
        <v/>
      </c>
      <c r="AS552" s="243" t="e">
        <f t="shared" si="207"/>
        <v>#VALUE!</v>
      </c>
      <c r="AT552" s="243" t="str">
        <f t="shared" si="208"/>
        <v/>
      </c>
      <c r="AU552" s="243" t="str">
        <f t="shared" si="209"/>
        <v/>
      </c>
      <c r="AV552" s="243" t="str">
        <f t="shared" si="210"/>
        <v>无</v>
      </c>
      <c r="AZ552" s="299">
        <v>42552</v>
      </c>
    </row>
    <row r="553" spans="1:52" ht="15" hidden="1" customHeight="1">
      <c r="A553" s="176"/>
      <c r="B553" s="176"/>
      <c r="C553" s="175"/>
      <c r="D553" s="176"/>
      <c r="E553" s="176"/>
      <c r="F553" s="184"/>
      <c r="G553" s="176"/>
      <c r="H553" s="176"/>
      <c r="I553" s="176"/>
      <c r="J553" s="176"/>
      <c r="K553" s="180"/>
      <c r="L553" s="176"/>
      <c r="M553" s="175"/>
      <c r="N553" s="175"/>
      <c r="O553" s="175"/>
      <c r="P553" s="176"/>
      <c r="Q553" s="175"/>
      <c r="R553" s="176"/>
      <c r="S553" s="176"/>
      <c r="T553" s="176"/>
      <c r="U553" s="291" t="str">
        <f t="shared" si="188"/>
        <v/>
      </c>
      <c r="V553" s="292">
        <f>IF(F553=0,0,SUMIFS('4-咨询师业绩明细表'!K:K,'4-咨询师业绩明细表'!E:E,E553,'4-咨询师业绩明细表'!C:C,B553))</f>
        <v>0</v>
      </c>
      <c r="W553" s="292" t="str">
        <f t="shared" si="189"/>
        <v/>
      </c>
      <c r="X553" s="305"/>
      <c r="Y553" s="323">
        <f t="shared" si="190"/>
        <v>0</v>
      </c>
      <c r="Z553" s="324">
        <f t="shared" si="191"/>
        <v>0</v>
      </c>
      <c r="AA553" s="293">
        <f t="shared" si="192"/>
        <v>0</v>
      </c>
      <c r="AB553" s="294" t="str">
        <f t="shared" si="193"/>
        <v/>
      </c>
      <c r="AC553" s="143" t="str">
        <f t="shared" si="194"/>
        <v/>
      </c>
      <c r="AD553" s="143" t="str">
        <f t="shared" si="195"/>
        <v/>
      </c>
      <c r="AE553" s="143" t="str">
        <f t="shared" si="196"/>
        <v/>
      </c>
      <c r="AF553" s="143" t="str">
        <f t="shared" si="197"/>
        <v/>
      </c>
      <c r="AG553" s="143" t="str">
        <f t="shared" si="198"/>
        <v/>
      </c>
      <c r="AH553" s="143" t="str">
        <f>IF(AB553="","",VLOOKUP(AF553,Sheet11!E:F,2,0))</f>
        <v/>
      </c>
      <c r="AI553" s="295" t="str">
        <f>IF(AG553="拼单会员","5年",IF(AB553="","",VLOOKUP(AE553&amp;AH553,Sheet11!$J$3:$K$17,2)))</f>
        <v/>
      </c>
      <c r="AJ553" s="143" t="str">
        <f t="shared" si="199"/>
        <v/>
      </c>
      <c r="AK553" s="296" t="str">
        <f t="shared" si="200"/>
        <v/>
      </c>
      <c r="AL553" s="143" t="str">
        <f t="shared" si="201"/>
        <v/>
      </c>
      <c r="AM553" s="143" t="str">
        <f t="shared" si="202"/>
        <v/>
      </c>
      <c r="AN553" s="143" t="str">
        <f t="shared" si="203"/>
        <v/>
      </c>
      <c r="AO553" s="143" t="str">
        <f t="shared" si="204"/>
        <v/>
      </c>
      <c r="AP553" s="206" t="str">
        <f t="shared" si="205"/>
        <v/>
      </c>
      <c r="AQ553" s="206" t="str">
        <f>IF(SUMIF('7-市场业绩'!F:F,'3-收据记录表'!U553,'7-市场业绩'!I:I)&gt;0,"学习卡","老结算")</f>
        <v>老结算</v>
      </c>
      <c r="AR553" s="206" t="str">
        <f t="shared" si="206"/>
        <v/>
      </c>
      <c r="AS553" s="243" t="e">
        <f t="shared" si="207"/>
        <v>#VALUE!</v>
      </c>
      <c r="AT553" s="243" t="str">
        <f t="shared" si="208"/>
        <v/>
      </c>
      <c r="AU553" s="243" t="str">
        <f t="shared" si="209"/>
        <v/>
      </c>
      <c r="AV553" s="243" t="str">
        <f t="shared" si="210"/>
        <v>无</v>
      </c>
      <c r="AZ553" s="299">
        <v>42552</v>
      </c>
    </row>
    <row r="554" spans="1:52" ht="15" hidden="1" customHeight="1">
      <c r="A554" s="176"/>
      <c r="B554" s="176"/>
      <c r="C554" s="175"/>
      <c r="D554" s="176"/>
      <c r="E554" s="176"/>
      <c r="F554" s="184"/>
      <c r="G554" s="176"/>
      <c r="H554" s="176"/>
      <c r="I554" s="176"/>
      <c r="J554" s="176"/>
      <c r="K554" s="180"/>
      <c r="L554" s="176"/>
      <c r="M554" s="175"/>
      <c r="N554" s="175"/>
      <c r="O554" s="175"/>
      <c r="P554" s="176"/>
      <c r="Q554" s="175"/>
      <c r="R554" s="176"/>
      <c r="S554" s="176"/>
      <c r="T554" s="176"/>
      <c r="U554" s="291" t="str">
        <f t="shared" si="188"/>
        <v/>
      </c>
      <c r="V554" s="292">
        <f>IF(F554=0,0,SUMIFS('4-咨询师业绩明细表'!K:K,'4-咨询师业绩明细表'!E:E,E554,'4-咨询师业绩明细表'!C:C,B554))</f>
        <v>0</v>
      </c>
      <c r="W554" s="292" t="str">
        <f t="shared" si="189"/>
        <v/>
      </c>
      <c r="X554" s="305"/>
      <c r="Y554" s="323">
        <f t="shared" si="190"/>
        <v>0</v>
      </c>
      <c r="Z554" s="324">
        <f t="shared" si="191"/>
        <v>0</v>
      </c>
      <c r="AA554" s="293">
        <f t="shared" si="192"/>
        <v>0</v>
      </c>
      <c r="AB554" s="294" t="str">
        <f t="shared" si="193"/>
        <v/>
      </c>
      <c r="AC554" s="143" t="str">
        <f t="shared" si="194"/>
        <v/>
      </c>
      <c r="AD554" s="143" t="str">
        <f t="shared" si="195"/>
        <v/>
      </c>
      <c r="AE554" s="143" t="str">
        <f t="shared" si="196"/>
        <v/>
      </c>
      <c r="AF554" s="143" t="str">
        <f t="shared" si="197"/>
        <v/>
      </c>
      <c r="AG554" s="143" t="str">
        <f t="shared" si="198"/>
        <v/>
      </c>
      <c r="AH554" s="143" t="str">
        <f>IF(AB554="","",VLOOKUP(AF554,Sheet11!E:F,2,0))</f>
        <v/>
      </c>
      <c r="AI554" s="295" t="str">
        <f>IF(AG554="拼单会员","5年",IF(AB554="","",VLOOKUP(AE554&amp;AH554,Sheet11!$J$3:$K$17,2)))</f>
        <v/>
      </c>
      <c r="AJ554" s="143" t="str">
        <f t="shared" si="199"/>
        <v/>
      </c>
      <c r="AK554" s="296" t="str">
        <f t="shared" si="200"/>
        <v/>
      </c>
      <c r="AL554" s="143" t="str">
        <f t="shared" si="201"/>
        <v/>
      </c>
      <c r="AM554" s="143" t="str">
        <f t="shared" si="202"/>
        <v/>
      </c>
      <c r="AN554" s="143" t="str">
        <f t="shared" si="203"/>
        <v/>
      </c>
      <c r="AO554" s="143" t="str">
        <f t="shared" si="204"/>
        <v/>
      </c>
      <c r="AP554" s="206" t="str">
        <f t="shared" si="205"/>
        <v/>
      </c>
      <c r="AQ554" s="206" t="str">
        <f>IF(SUMIF('7-市场业绩'!F:F,'3-收据记录表'!U554,'7-市场业绩'!I:I)&gt;0,"学习卡","老结算")</f>
        <v>老结算</v>
      </c>
      <c r="AR554" s="206" t="str">
        <f t="shared" si="206"/>
        <v/>
      </c>
      <c r="AS554" s="243" t="e">
        <f t="shared" si="207"/>
        <v>#VALUE!</v>
      </c>
      <c r="AT554" s="243" t="str">
        <f t="shared" si="208"/>
        <v/>
      </c>
      <c r="AU554" s="243" t="str">
        <f t="shared" si="209"/>
        <v/>
      </c>
      <c r="AV554" s="243" t="str">
        <f t="shared" si="210"/>
        <v>无</v>
      </c>
      <c r="AZ554" s="299">
        <v>42552</v>
      </c>
    </row>
    <row r="555" spans="1:52" ht="15" hidden="1" customHeight="1">
      <c r="A555" s="176"/>
      <c r="B555" s="176"/>
      <c r="C555" s="175"/>
      <c r="D555" s="176"/>
      <c r="E555" s="176"/>
      <c r="F555" s="184"/>
      <c r="G555" s="176"/>
      <c r="H555" s="176"/>
      <c r="I555" s="176"/>
      <c r="J555" s="176"/>
      <c r="K555" s="180"/>
      <c r="L555" s="176"/>
      <c r="M555" s="175"/>
      <c r="N555" s="175"/>
      <c r="O555" s="175"/>
      <c r="P555" s="176"/>
      <c r="Q555" s="175"/>
      <c r="R555" s="176"/>
      <c r="S555" s="176"/>
      <c r="T555" s="176"/>
      <c r="U555" s="291" t="str">
        <f t="shared" si="188"/>
        <v/>
      </c>
      <c r="V555" s="292">
        <f>IF(F555=0,0,SUMIFS('4-咨询师业绩明细表'!K:K,'4-咨询师业绩明细表'!E:E,E555,'4-咨询师业绩明细表'!C:C,B555))</f>
        <v>0</v>
      </c>
      <c r="W555" s="292" t="str">
        <f t="shared" si="189"/>
        <v/>
      </c>
      <c r="X555" s="305"/>
      <c r="Y555" s="323">
        <f t="shared" si="190"/>
        <v>0</v>
      </c>
      <c r="Z555" s="324">
        <f t="shared" si="191"/>
        <v>0</v>
      </c>
      <c r="AA555" s="293">
        <f t="shared" si="192"/>
        <v>0</v>
      </c>
      <c r="AB555" s="294" t="str">
        <f t="shared" si="193"/>
        <v/>
      </c>
      <c r="AC555" s="143" t="str">
        <f t="shared" si="194"/>
        <v/>
      </c>
      <c r="AD555" s="143" t="str">
        <f t="shared" si="195"/>
        <v/>
      </c>
      <c r="AE555" s="143" t="str">
        <f t="shared" si="196"/>
        <v/>
      </c>
      <c r="AF555" s="143" t="str">
        <f t="shared" si="197"/>
        <v/>
      </c>
      <c r="AG555" s="143" t="str">
        <f t="shared" si="198"/>
        <v/>
      </c>
      <c r="AH555" s="143" t="str">
        <f>IF(AB555="","",VLOOKUP(AF555,Sheet11!E:F,2,0))</f>
        <v/>
      </c>
      <c r="AI555" s="295" t="str">
        <f>IF(AG555="拼单会员","5年",IF(AB555="","",VLOOKUP(AE555&amp;AH555,Sheet11!$J$3:$K$17,2)))</f>
        <v/>
      </c>
      <c r="AJ555" s="143" t="str">
        <f t="shared" si="199"/>
        <v/>
      </c>
      <c r="AK555" s="296" t="str">
        <f t="shared" si="200"/>
        <v/>
      </c>
      <c r="AL555" s="143" t="str">
        <f t="shared" si="201"/>
        <v/>
      </c>
      <c r="AM555" s="143" t="str">
        <f t="shared" si="202"/>
        <v/>
      </c>
      <c r="AN555" s="143" t="str">
        <f t="shared" si="203"/>
        <v/>
      </c>
      <c r="AO555" s="143" t="str">
        <f t="shared" si="204"/>
        <v/>
      </c>
      <c r="AP555" s="206" t="str">
        <f t="shared" si="205"/>
        <v/>
      </c>
      <c r="AQ555" s="206" t="str">
        <f>IF(SUMIF('7-市场业绩'!F:F,'3-收据记录表'!U555,'7-市场业绩'!I:I)&gt;0,"学习卡","老结算")</f>
        <v>老结算</v>
      </c>
      <c r="AR555" s="206" t="str">
        <f t="shared" si="206"/>
        <v/>
      </c>
      <c r="AS555" s="243" t="e">
        <f t="shared" si="207"/>
        <v>#VALUE!</v>
      </c>
      <c r="AT555" s="243" t="str">
        <f t="shared" si="208"/>
        <v/>
      </c>
      <c r="AU555" s="243" t="str">
        <f t="shared" si="209"/>
        <v/>
      </c>
      <c r="AV555" s="243" t="str">
        <f t="shared" si="210"/>
        <v>无</v>
      </c>
      <c r="AZ555" s="299">
        <v>42552</v>
      </c>
    </row>
    <row r="556" spans="1:52" ht="15" hidden="1" customHeight="1">
      <c r="A556" s="176"/>
      <c r="B556" s="176"/>
      <c r="C556" s="175"/>
      <c r="D556" s="176"/>
      <c r="E556" s="176"/>
      <c r="F556" s="184"/>
      <c r="G556" s="176"/>
      <c r="H556" s="176"/>
      <c r="I556" s="176"/>
      <c r="J556" s="176"/>
      <c r="K556" s="180"/>
      <c r="L556" s="176"/>
      <c r="M556" s="175"/>
      <c r="N556" s="175"/>
      <c r="O556" s="175"/>
      <c r="P556" s="176"/>
      <c r="Q556" s="175"/>
      <c r="R556" s="176"/>
      <c r="S556" s="176"/>
      <c r="T556" s="176"/>
      <c r="U556" s="291" t="str">
        <f t="shared" si="188"/>
        <v/>
      </c>
      <c r="V556" s="292">
        <f>IF(F556=0,0,SUMIFS('4-咨询师业绩明细表'!K:K,'4-咨询师业绩明细表'!E:E,E556,'4-咨询师业绩明细表'!C:C,B556))</f>
        <v>0</v>
      </c>
      <c r="W556" s="292" t="str">
        <f t="shared" si="189"/>
        <v/>
      </c>
      <c r="X556" s="305"/>
      <c r="Y556" s="323">
        <f t="shared" si="190"/>
        <v>0</v>
      </c>
      <c r="Z556" s="324">
        <f t="shared" si="191"/>
        <v>0</v>
      </c>
      <c r="AA556" s="293">
        <f t="shared" si="192"/>
        <v>0</v>
      </c>
      <c r="AB556" s="294" t="str">
        <f t="shared" si="193"/>
        <v/>
      </c>
      <c r="AC556" s="143" t="str">
        <f t="shared" si="194"/>
        <v/>
      </c>
      <c r="AD556" s="143" t="str">
        <f t="shared" si="195"/>
        <v/>
      </c>
      <c r="AE556" s="143" t="str">
        <f t="shared" si="196"/>
        <v/>
      </c>
      <c r="AF556" s="143" t="str">
        <f t="shared" si="197"/>
        <v/>
      </c>
      <c r="AG556" s="143" t="str">
        <f t="shared" si="198"/>
        <v/>
      </c>
      <c r="AH556" s="143" t="str">
        <f>IF(AB556="","",VLOOKUP(AF556,Sheet11!E:F,2,0))</f>
        <v/>
      </c>
      <c r="AI556" s="295" t="str">
        <f>IF(AG556="拼单会员","5年",IF(AB556="","",VLOOKUP(AE556&amp;AH556,Sheet11!$J$3:$K$17,2)))</f>
        <v/>
      </c>
      <c r="AJ556" s="143" t="str">
        <f t="shared" si="199"/>
        <v/>
      </c>
      <c r="AK556" s="296" t="str">
        <f t="shared" si="200"/>
        <v/>
      </c>
      <c r="AL556" s="143" t="str">
        <f t="shared" si="201"/>
        <v/>
      </c>
      <c r="AM556" s="143" t="str">
        <f t="shared" si="202"/>
        <v/>
      </c>
      <c r="AN556" s="143" t="str">
        <f t="shared" si="203"/>
        <v/>
      </c>
      <c r="AO556" s="143" t="str">
        <f t="shared" si="204"/>
        <v/>
      </c>
      <c r="AP556" s="206" t="str">
        <f t="shared" si="205"/>
        <v/>
      </c>
      <c r="AQ556" s="206" t="str">
        <f>IF(SUMIF('7-市场业绩'!F:F,'3-收据记录表'!U556,'7-市场业绩'!I:I)&gt;0,"学习卡","老结算")</f>
        <v>老结算</v>
      </c>
      <c r="AR556" s="206" t="str">
        <f t="shared" si="206"/>
        <v/>
      </c>
      <c r="AS556" s="243" t="e">
        <f t="shared" si="207"/>
        <v>#VALUE!</v>
      </c>
      <c r="AT556" s="243" t="str">
        <f t="shared" si="208"/>
        <v/>
      </c>
      <c r="AU556" s="243" t="str">
        <f t="shared" si="209"/>
        <v/>
      </c>
      <c r="AV556" s="243" t="str">
        <f t="shared" si="210"/>
        <v>无</v>
      </c>
      <c r="AZ556" s="299">
        <v>42552</v>
      </c>
    </row>
    <row r="557" spans="1:52" ht="15" hidden="1" customHeight="1">
      <c r="A557" s="176"/>
      <c r="B557" s="176"/>
      <c r="C557" s="175"/>
      <c r="D557" s="176"/>
      <c r="E557" s="176"/>
      <c r="F557" s="184"/>
      <c r="G557" s="176"/>
      <c r="H557" s="176"/>
      <c r="I557" s="176"/>
      <c r="J557" s="176"/>
      <c r="K557" s="180"/>
      <c r="L557" s="176"/>
      <c r="M557" s="175"/>
      <c r="N557" s="175"/>
      <c r="O557" s="175"/>
      <c r="P557" s="176"/>
      <c r="Q557" s="175"/>
      <c r="R557" s="176"/>
      <c r="S557" s="176"/>
      <c r="T557" s="176"/>
      <c r="U557" s="291" t="str">
        <f t="shared" si="188"/>
        <v/>
      </c>
      <c r="V557" s="292">
        <f>IF(F557=0,0,SUMIFS('4-咨询师业绩明细表'!K:K,'4-咨询师业绩明细表'!E:E,E557,'4-咨询师业绩明细表'!C:C,B557))</f>
        <v>0</v>
      </c>
      <c r="W557" s="292" t="str">
        <f t="shared" si="189"/>
        <v/>
      </c>
      <c r="X557" s="305"/>
      <c r="Y557" s="323">
        <f t="shared" si="190"/>
        <v>0</v>
      </c>
      <c r="Z557" s="324">
        <f t="shared" si="191"/>
        <v>0</v>
      </c>
      <c r="AA557" s="293">
        <f t="shared" si="192"/>
        <v>0</v>
      </c>
      <c r="AB557" s="294" t="str">
        <f t="shared" si="193"/>
        <v/>
      </c>
      <c r="AC557" s="143" t="str">
        <f t="shared" si="194"/>
        <v/>
      </c>
      <c r="AD557" s="143" t="str">
        <f t="shared" si="195"/>
        <v/>
      </c>
      <c r="AE557" s="143" t="str">
        <f t="shared" si="196"/>
        <v/>
      </c>
      <c r="AF557" s="143" t="str">
        <f t="shared" si="197"/>
        <v/>
      </c>
      <c r="AG557" s="143" t="str">
        <f t="shared" si="198"/>
        <v/>
      </c>
      <c r="AH557" s="143" t="str">
        <f>IF(AB557="","",VLOOKUP(AF557,Sheet11!E:F,2,0))</f>
        <v/>
      </c>
      <c r="AI557" s="295" t="str">
        <f>IF(AG557="拼单会员","5年",IF(AB557="","",VLOOKUP(AE557&amp;AH557,Sheet11!$J$3:$K$17,2)))</f>
        <v/>
      </c>
      <c r="AJ557" s="143" t="str">
        <f t="shared" si="199"/>
        <v/>
      </c>
      <c r="AK557" s="296" t="str">
        <f t="shared" si="200"/>
        <v/>
      </c>
      <c r="AL557" s="143" t="str">
        <f t="shared" si="201"/>
        <v/>
      </c>
      <c r="AM557" s="143" t="str">
        <f t="shared" si="202"/>
        <v/>
      </c>
      <c r="AN557" s="143" t="str">
        <f t="shared" si="203"/>
        <v/>
      </c>
      <c r="AO557" s="143" t="str">
        <f t="shared" si="204"/>
        <v/>
      </c>
      <c r="AP557" s="206" t="str">
        <f t="shared" si="205"/>
        <v/>
      </c>
      <c r="AQ557" s="206" t="str">
        <f>IF(SUMIF('7-市场业绩'!F:F,'3-收据记录表'!U557,'7-市场业绩'!I:I)&gt;0,"学习卡","老结算")</f>
        <v>老结算</v>
      </c>
      <c r="AR557" s="206" t="str">
        <f t="shared" si="206"/>
        <v/>
      </c>
      <c r="AS557" s="243" t="e">
        <f t="shared" si="207"/>
        <v>#VALUE!</v>
      </c>
      <c r="AT557" s="243" t="str">
        <f t="shared" si="208"/>
        <v/>
      </c>
      <c r="AU557" s="243" t="str">
        <f t="shared" si="209"/>
        <v/>
      </c>
      <c r="AV557" s="243" t="str">
        <f t="shared" si="210"/>
        <v>无</v>
      </c>
      <c r="AZ557" s="299">
        <v>42552</v>
      </c>
    </row>
    <row r="558" spans="1:52" ht="15" hidden="1" customHeight="1">
      <c r="A558" s="176"/>
      <c r="B558" s="176"/>
      <c r="C558" s="175"/>
      <c r="D558" s="176"/>
      <c r="E558" s="176"/>
      <c r="F558" s="184"/>
      <c r="G558" s="176"/>
      <c r="H558" s="176"/>
      <c r="I558" s="176"/>
      <c r="J558" s="176"/>
      <c r="K558" s="180"/>
      <c r="L558" s="176"/>
      <c r="M558" s="175"/>
      <c r="N558" s="175"/>
      <c r="O558" s="175"/>
      <c r="P558" s="176"/>
      <c r="Q558" s="175"/>
      <c r="R558" s="176"/>
      <c r="S558" s="176"/>
      <c r="T558" s="176"/>
      <c r="U558" s="291" t="str">
        <f t="shared" si="188"/>
        <v/>
      </c>
      <c r="V558" s="292">
        <f>IF(F558=0,0,SUMIFS('4-咨询师业绩明细表'!K:K,'4-咨询师业绩明细表'!E:E,E558,'4-咨询师业绩明细表'!C:C,B558))</f>
        <v>0</v>
      </c>
      <c r="W558" s="292" t="str">
        <f t="shared" si="189"/>
        <v/>
      </c>
      <c r="X558" s="305"/>
      <c r="Y558" s="323">
        <f t="shared" si="190"/>
        <v>0</v>
      </c>
      <c r="Z558" s="324">
        <f t="shared" si="191"/>
        <v>0</v>
      </c>
      <c r="AA558" s="293">
        <f t="shared" si="192"/>
        <v>0</v>
      </c>
      <c r="AB558" s="294" t="str">
        <f t="shared" si="193"/>
        <v/>
      </c>
      <c r="AC558" s="143" t="str">
        <f t="shared" si="194"/>
        <v/>
      </c>
      <c r="AD558" s="143" t="str">
        <f t="shared" si="195"/>
        <v/>
      </c>
      <c r="AE558" s="143" t="str">
        <f t="shared" si="196"/>
        <v/>
      </c>
      <c r="AF558" s="143" t="str">
        <f t="shared" si="197"/>
        <v/>
      </c>
      <c r="AG558" s="143" t="str">
        <f t="shared" si="198"/>
        <v/>
      </c>
      <c r="AH558" s="143" t="str">
        <f>IF(AB558="","",VLOOKUP(AF558,Sheet11!E:F,2,0))</f>
        <v/>
      </c>
      <c r="AI558" s="295" t="str">
        <f>IF(AG558="拼单会员","5年",IF(AB558="","",VLOOKUP(AE558&amp;AH558,Sheet11!$J$3:$K$17,2)))</f>
        <v/>
      </c>
      <c r="AJ558" s="143" t="str">
        <f t="shared" si="199"/>
        <v/>
      </c>
      <c r="AK558" s="296" t="str">
        <f t="shared" si="200"/>
        <v/>
      </c>
      <c r="AL558" s="143" t="str">
        <f t="shared" si="201"/>
        <v/>
      </c>
      <c r="AM558" s="143" t="str">
        <f t="shared" si="202"/>
        <v/>
      </c>
      <c r="AN558" s="143" t="str">
        <f t="shared" si="203"/>
        <v/>
      </c>
      <c r="AO558" s="143" t="str">
        <f t="shared" si="204"/>
        <v/>
      </c>
      <c r="AP558" s="206" t="str">
        <f t="shared" si="205"/>
        <v/>
      </c>
      <c r="AQ558" s="206" t="str">
        <f>IF(SUMIF('7-市场业绩'!F:F,'3-收据记录表'!U558,'7-市场业绩'!I:I)&gt;0,"学习卡","老结算")</f>
        <v>老结算</v>
      </c>
      <c r="AR558" s="206" t="str">
        <f t="shared" si="206"/>
        <v/>
      </c>
      <c r="AS558" s="243" t="e">
        <f t="shared" si="207"/>
        <v>#VALUE!</v>
      </c>
      <c r="AT558" s="243" t="str">
        <f t="shared" si="208"/>
        <v/>
      </c>
      <c r="AU558" s="243" t="str">
        <f t="shared" si="209"/>
        <v/>
      </c>
      <c r="AV558" s="243" t="str">
        <f t="shared" si="210"/>
        <v>无</v>
      </c>
      <c r="AZ558" s="299">
        <v>42552</v>
      </c>
    </row>
    <row r="559" spans="1:52" ht="15" hidden="1" customHeight="1">
      <c r="A559" s="176"/>
      <c r="B559" s="176"/>
      <c r="C559" s="175"/>
      <c r="D559" s="176"/>
      <c r="E559" s="176"/>
      <c r="F559" s="184"/>
      <c r="G559" s="176"/>
      <c r="H559" s="176"/>
      <c r="I559" s="176"/>
      <c r="J559" s="176"/>
      <c r="K559" s="180"/>
      <c r="L559" s="176"/>
      <c r="M559" s="175"/>
      <c r="N559" s="175"/>
      <c r="O559" s="175"/>
      <c r="P559" s="176"/>
      <c r="Q559" s="175"/>
      <c r="R559" s="176"/>
      <c r="S559" s="176"/>
      <c r="T559" s="176"/>
      <c r="U559" s="291" t="str">
        <f t="shared" si="188"/>
        <v/>
      </c>
      <c r="V559" s="292">
        <f>IF(F559=0,0,SUMIFS('4-咨询师业绩明细表'!K:K,'4-咨询师业绩明细表'!E:E,E559,'4-咨询师业绩明细表'!C:C,B559))</f>
        <v>0</v>
      </c>
      <c r="W559" s="292" t="str">
        <f t="shared" si="189"/>
        <v/>
      </c>
      <c r="X559" s="305"/>
      <c r="Y559" s="323">
        <f t="shared" si="190"/>
        <v>0</v>
      </c>
      <c r="Z559" s="324">
        <f t="shared" si="191"/>
        <v>0</v>
      </c>
      <c r="AA559" s="293">
        <f t="shared" si="192"/>
        <v>0</v>
      </c>
      <c r="AB559" s="294" t="str">
        <f t="shared" si="193"/>
        <v/>
      </c>
      <c r="AC559" s="143" t="str">
        <f t="shared" si="194"/>
        <v/>
      </c>
      <c r="AD559" s="143" t="str">
        <f t="shared" si="195"/>
        <v/>
      </c>
      <c r="AE559" s="143" t="str">
        <f t="shared" si="196"/>
        <v/>
      </c>
      <c r="AF559" s="143" t="str">
        <f t="shared" si="197"/>
        <v/>
      </c>
      <c r="AG559" s="143" t="str">
        <f t="shared" si="198"/>
        <v/>
      </c>
      <c r="AH559" s="143" t="str">
        <f>IF(AB559="","",VLOOKUP(AF559,Sheet11!E:F,2,0))</f>
        <v/>
      </c>
      <c r="AI559" s="295" t="str">
        <f>IF(AG559="拼单会员","5年",IF(AB559="","",VLOOKUP(AE559&amp;AH559,Sheet11!$J$3:$K$17,2)))</f>
        <v/>
      </c>
      <c r="AJ559" s="143" t="str">
        <f t="shared" si="199"/>
        <v/>
      </c>
      <c r="AK559" s="296" t="str">
        <f t="shared" si="200"/>
        <v/>
      </c>
      <c r="AL559" s="143" t="str">
        <f t="shared" si="201"/>
        <v/>
      </c>
      <c r="AM559" s="143" t="str">
        <f t="shared" si="202"/>
        <v/>
      </c>
      <c r="AN559" s="143" t="str">
        <f t="shared" si="203"/>
        <v/>
      </c>
      <c r="AO559" s="143" t="str">
        <f t="shared" si="204"/>
        <v/>
      </c>
      <c r="AP559" s="206" t="str">
        <f t="shared" si="205"/>
        <v/>
      </c>
      <c r="AQ559" s="206" t="str">
        <f>IF(SUMIF('7-市场业绩'!F:F,'3-收据记录表'!U559,'7-市场业绩'!I:I)&gt;0,"学习卡","老结算")</f>
        <v>老结算</v>
      </c>
      <c r="AR559" s="206" t="str">
        <f t="shared" si="206"/>
        <v/>
      </c>
      <c r="AS559" s="243" t="e">
        <f t="shared" si="207"/>
        <v>#VALUE!</v>
      </c>
      <c r="AT559" s="243" t="str">
        <f t="shared" si="208"/>
        <v/>
      </c>
      <c r="AU559" s="243" t="str">
        <f t="shared" si="209"/>
        <v/>
      </c>
      <c r="AV559" s="243" t="str">
        <f t="shared" si="210"/>
        <v>无</v>
      </c>
      <c r="AZ559" s="299">
        <v>42552</v>
      </c>
    </row>
    <row r="560" spans="1:52" ht="15" hidden="1" customHeight="1">
      <c r="A560" s="176"/>
      <c r="B560" s="176"/>
      <c r="C560" s="175"/>
      <c r="D560" s="176"/>
      <c r="E560" s="176"/>
      <c r="F560" s="184"/>
      <c r="G560" s="176"/>
      <c r="H560" s="176"/>
      <c r="I560" s="176"/>
      <c r="J560" s="176"/>
      <c r="K560" s="180"/>
      <c r="L560" s="176"/>
      <c r="M560" s="175"/>
      <c r="N560" s="175"/>
      <c r="O560" s="175"/>
      <c r="P560" s="176"/>
      <c r="Q560" s="175"/>
      <c r="R560" s="176"/>
      <c r="S560" s="176"/>
      <c r="T560" s="176"/>
      <c r="U560" s="291" t="str">
        <f t="shared" si="188"/>
        <v/>
      </c>
      <c r="V560" s="292">
        <f>IF(F560=0,0,SUMIFS('4-咨询师业绩明细表'!K:K,'4-咨询师业绩明细表'!E:E,E560,'4-咨询师业绩明细表'!C:C,B560))</f>
        <v>0</v>
      </c>
      <c r="W560" s="292" t="str">
        <f t="shared" si="189"/>
        <v/>
      </c>
      <c r="X560" s="305"/>
      <c r="Y560" s="323">
        <f t="shared" si="190"/>
        <v>0</v>
      </c>
      <c r="Z560" s="324">
        <f t="shared" si="191"/>
        <v>0</v>
      </c>
      <c r="AA560" s="293">
        <f t="shared" si="192"/>
        <v>0</v>
      </c>
      <c r="AB560" s="294" t="str">
        <f t="shared" si="193"/>
        <v/>
      </c>
      <c r="AC560" s="143" t="str">
        <f t="shared" si="194"/>
        <v/>
      </c>
      <c r="AD560" s="143" t="str">
        <f t="shared" si="195"/>
        <v/>
      </c>
      <c r="AE560" s="143" t="str">
        <f t="shared" si="196"/>
        <v/>
      </c>
      <c r="AF560" s="143" t="str">
        <f t="shared" si="197"/>
        <v/>
      </c>
      <c r="AG560" s="143" t="str">
        <f t="shared" si="198"/>
        <v/>
      </c>
      <c r="AH560" s="143" t="str">
        <f>IF(AB560="","",VLOOKUP(AF560,Sheet11!E:F,2,0))</f>
        <v/>
      </c>
      <c r="AI560" s="295" t="str">
        <f>IF(AG560="拼单会员","5年",IF(AB560="","",VLOOKUP(AE560&amp;AH560,Sheet11!$J$3:$K$17,2)))</f>
        <v/>
      </c>
      <c r="AJ560" s="143" t="str">
        <f t="shared" si="199"/>
        <v/>
      </c>
      <c r="AK560" s="296" t="str">
        <f t="shared" si="200"/>
        <v/>
      </c>
      <c r="AL560" s="143" t="str">
        <f t="shared" si="201"/>
        <v/>
      </c>
      <c r="AM560" s="143" t="str">
        <f t="shared" si="202"/>
        <v/>
      </c>
      <c r="AN560" s="143" t="str">
        <f t="shared" si="203"/>
        <v/>
      </c>
      <c r="AO560" s="143" t="str">
        <f t="shared" si="204"/>
        <v/>
      </c>
      <c r="AP560" s="206" t="str">
        <f t="shared" si="205"/>
        <v/>
      </c>
      <c r="AQ560" s="206" t="str">
        <f>IF(SUMIF('7-市场业绩'!F:F,'3-收据记录表'!U560,'7-市场业绩'!I:I)&gt;0,"学习卡","老结算")</f>
        <v>老结算</v>
      </c>
      <c r="AR560" s="206" t="str">
        <f t="shared" si="206"/>
        <v/>
      </c>
      <c r="AS560" s="243" t="e">
        <f t="shared" si="207"/>
        <v>#VALUE!</v>
      </c>
      <c r="AT560" s="243" t="str">
        <f t="shared" si="208"/>
        <v/>
      </c>
      <c r="AU560" s="243" t="str">
        <f t="shared" si="209"/>
        <v/>
      </c>
      <c r="AV560" s="243" t="str">
        <f t="shared" si="210"/>
        <v>无</v>
      </c>
      <c r="AZ560" s="299">
        <v>42552</v>
      </c>
    </row>
    <row r="561" spans="1:52" ht="15" hidden="1" customHeight="1">
      <c r="A561" s="176"/>
      <c r="B561" s="176"/>
      <c r="C561" s="175"/>
      <c r="D561" s="176"/>
      <c r="E561" s="176"/>
      <c r="F561" s="184"/>
      <c r="G561" s="176"/>
      <c r="H561" s="176"/>
      <c r="I561" s="176"/>
      <c r="J561" s="176"/>
      <c r="K561" s="180"/>
      <c r="L561" s="176"/>
      <c r="M561" s="175"/>
      <c r="N561" s="175"/>
      <c r="O561" s="175"/>
      <c r="P561" s="176"/>
      <c r="Q561" s="175"/>
      <c r="R561" s="176"/>
      <c r="S561" s="176"/>
      <c r="T561" s="176"/>
      <c r="U561" s="291" t="str">
        <f t="shared" si="188"/>
        <v/>
      </c>
      <c r="V561" s="292">
        <f>IF(F561=0,0,SUMIFS('4-咨询师业绩明细表'!K:K,'4-咨询师业绩明细表'!E:E,E561,'4-咨询师业绩明细表'!C:C,B561))</f>
        <v>0</v>
      </c>
      <c r="W561" s="292" t="str">
        <f t="shared" si="189"/>
        <v/>
      </c>
      <c r="X561" s="305"/>
      <c r="Y561" s="323">
        <f t="shared" si="190"/>
        <v>0</v>
      </c>
      <c r="Z561" s="324">
        <f t="shared" si="191"/>
        <v>0</v>
      </c>
      <c r="AA561" s="293">
        <f t="shared" si="192"/>
        <v>0</v>
      </c>
      <c r="AB561" s="294" t="str">
        <f t="shared" si="193"/>
        <v/>
      </c>
      <c r="AC561" s="143" t="str">
        <f t="shared" si="194"/>
        <v/>
      </c>
      <c r="AD561" s="143" t="str">
        <f t="shared" si="195"/>
        <v/>
      </c>
      <c r="AE561" s="143" t="str">
        <f t="shared" si="196"/>
        <v/>
      </c>
      <c r="AF561" s="143" t="str">
        <f t="shared" si="197"/>
        <v/>
      </c>
      <c r="AG561" s="143" t="str">
        <f t="shared" si="198"/>
        <v/>
      </c>
      <c r="AH561" s="143" t="str">
        <f>IF(AB561="","",VLOOKUP(AF561,Sheet11!E:F,2,0))</f>
        <v/>
      </c>
      <c r="AI561" s="295" t="str">
        <f>IF(AG561="拼单会员","5年",IF(AB561="","",VLOOKUP(AE561&amp;AH561,Sheet11!$J$3:$K$17,2)))</f>
        <v/>
      </c>
      <c r="AJ561" s="143" t="str">
        <f t="shared" si="199"/>
        <v/>
      </c>
      <c r="AK561" s="296" t="str">
        <f t="shared" si="200"/>
        <v/>
      </c>
      <c r="AL561" s="143" t="str">
        <f t="shared" si="201"/>
        <v/>
      </c>
      <c r="AM561" s="143" t="str">
        <f t="shared" si="202"/>
        <v/>
      </c>
      <c r="AN561" s="143" t="str">
        <f t="shared" si="203"/>
        <v/>
      </c>
      <c r="AO561" s="143" t="str">
        <f t="shared" si="204"/>
        <v/>
      </c>
      <c r="AP561" s="206" t="str">
        <f t="shared" si="205"/>
        <v/>
      </c>
      <c r="AQ561" s="206" t="str">
        <f>IF(SUMIF('7-市场业绩'!F:F,'3-收据记录表'!U561,'7-市场业绩'!I:I)&gt;0,"学习卡","老结算")</f>
        <v>老结算</v>
      </c>
      <c r="AR561" s="206" t="str">
        <f t="shared" si="206"/>
        <v/>
      </c>
      <c r="AS561" s="243" t="e">
        <f t="shared" si="207"/>
        <v>#VALUE!</v>
      </c>
      <c r="AT561" s="243" t="str">
        <f t="shared" si="208"/>
        <v/>
      </c>
      <c r="AU561" s="243" t="str">
        <f t="shared" si="209"/>
        <v/>
      </c>
      <c r="AV561" s="243" t="str">
        <f t="shared" si="210"/>
        <v>无</v>
      </c>
      <c r="AZ561" s="299">
        <v>42552</v>
      </c>
    </row>
    <row r="562" spans="1:52" ht="15" hidden="1" customHeight="1">
      <c r="A562" s="176"/>
      <c r="B562" s="176"/>
      <c r="C562" s="175"/>
      <c r="D562" s="176"/>
      <c r="E562" s="176"/>
      <c r="F562" s="184"/>
      <c r="G562" s="176"/>
      <c r="H562" s="176"/>
      <c r="I562" s="176"/>
      <c r="J562" s="176"/>
      <c r="K562" s="180"/>
      <c r="L562" s="176"/>
      <c r="M562" s="175"/>
      <c r="N562" s="175"/>
      <c r="O562" s="175"/>
      <c r="P562" s="176"/>
      <c r="Q562" s="175"/>
      <c r="R562" s="176"/>
      <c r="S562" s="176"/>
      <c r="T562" s="176"/>
      <c r="U562" s="291" t="str">
        <f t="shared" si="188"/>
        <v/>
      </c>
      <c r="V562" s="292">
        <f>IF(F562=0,0,SUMIFS('4-咨询师业绩明细表'!K:K,'4-咨询师业绩明细表'!E:E,E562,'4-咨询师业绩明细表'!C:C,B562))</f>
        <v>0</v>
      </c>
      <c r="W562" s="292" t="str">
        <f t="shared" si="189"/>
        <v/>
      </c>
      <c r="X562" s="305"/>
      <c r="Y562" s="323">
        <f t="shared" si="190"/>
        <v>0</v>
      </c>
      <c r="Z562" s="324">
        <f t="shared" si="191"/>
        <v>0</v>
      </c>
      <c r="AA562" s="293">
        <f t="shared" si="192"/>
        <v>0</v>
      </c>
      <c r="AB562" s="294" t="str">
        <f t="shared" si="193"/>
        <v/>
      </c>
      <c r="AC562" s="143" t="str">
        <f t="shared" si="194"/>
        <v/>
      </c>
      <c r="AD562" s="143" t="str">
        <f t="shared" si="195"/>
        <v/>
      </c>
      <c r="AE562" s="143" t="str">
        <f t="shared" si="196"/>
        <v/>
      </c>
      <c r="AF562" s="143" t="str">
        <f t="shared" si="197"/>
        <v/>
      </c>
      <c r="AG562" s="143" t="str">
        <f t="shared" si="198"/>
        <v/>
      </c>
      <c r="AH562" s="143" t="str">
        <f>IF(AB562="","",VLOOKUP(AF562,Sheet11!E:F,2,0))</f>
        <v/>
      </c>
      <c r="AI562" s="295" t="str">
        <f>IF(AG562="拼单会员","5年",IF(AB562="","",VLOOKUP(AE562&amp;AH562,Sheet11!$J$3:$K$17,2)))</f>
        <v/>
      </c>
      <c r="AJ562" s="143" t="str">
        <f t="shared" si="199"/>
        <v/>
      </c>
      <c r="AK562" s="296" t="str">
        <f t="shared" si="200"/>
        <v/>
      </c>
      <c r="AL562" s="143" t="str">
        <f t="shared" si="201"/>
        <v/>
      </c>
      <c r="AM562" s="143" t="str">
        <f t="shared" si="202"/>
        <v/>
      </c>
      <c r="AN562" s="143" t="str">
        <f t="shared" si="203"/>
        <v/>
      </c>
      <c r="AO562" s="143" t="str">
        <f t="shared" si="204"/>
        <v/>
      </c>
      <c r="AP562" s="206" t="str">
        <f t="shared" si="205"/>
        <v/>
      </c>
      <c r="AQ562" s="206" t="str">
        <f>IF(SUMIF('7-市场业绩'!F:F,'3-收据记录表'!U562,'7-市场业绩'!I:I)&gt;0,"学习卡","老结算")</f>
        <v>老结算</v>
      </c>
      <c r="AR562" s="206" t="str">
        <f t="shared" si="206"/>
        <v/>
      </c>
      <c r="AS562" s="243" t="e">
        <f t="shared" si="207"/>
        <v>#VALUE!</v>
      </c>
      <c r="AT562" s="243" t="str">
        <f t="shared" si="208"/>
        <v/>
      </c>
      <c r="AU562" s="243" t="str">
        <f t="shared" si="209"/>
        <v/>
      </c>
      <c r="AV562" s="243" t="str">
        <f t="shared" si="210"/>
        <v>无</v>
      </c>
      <c r="AZ562" s="299">
        <v>42552</v>
      </c>
    </row>
    <row r="563" spans="1:52" ht="15" hidden="1" customHeight="1">
      <c r="A563" s="176"/>
      <c r="B563" s="176"/>
      <c r="C563" s="175"/>
      <c r="D563" s="176"/>
      <c r="E563" s="176"/>
      <c r="F563" s="184"/>
      <c r="G563" s="176"/>
      <c r="H563" s="176"/>
      <c r="I563" s="176"/>
      <c r="J563" s="176"/>
      <c r="K563" s="180"/>
      <c r="L563" s="176"/>
      <c r="M563" s="175"/>
      <c r="N563" s="175"/>
      <c r="O563" s="175"/>
      <c r="P563" s="176"/>
      <c r="Q563" s="175"/>
      <c r="R563" s="176"/>
      <c r="S563" s="176"/>
      <c r="T563" s="176"/>
      <c r="U563" s="291" t="str">
        <f t="shared" si="188"/>
        <v/>
      </c>
      <c r="V563" s="292">
        <f>IF(F563=0,0,SUMIFS('4-咨询师业绩明细表'!K:K,'4-咨询师业绩明细表'!E:E,E563,'4-咨询师业绩明细表'!C:C,B563))</f>
        <v>0</v>
      </c>
      <c r="W563" s="292" t="str">
        <f t="shared" si="189"/>
        <v/>
      </c>
      <c r="X563" s="305"/>
      <c r="Y563" s="323">
        <f t="shared" si="190"/>
        <v>0</v>
      </c>
      <c r="Z563" s="324">
        <f t="shared" si="191"/>
        <v>0</v>
      </c>
      <c r="AA563" s="293">
        <f t="shared" si="192"/>
        <v>0</v>
      </c>
      <c r="AB563" s="294" t="str">
        <f t="shared" si="193"/>
        <v/>
      </c>
      <c r="AC563" s="143" t="str">
        <f t="shared" si="194"/>
        <v/>
      </c>
      <c r="AD563" s="143" t="str">
        <f t="shared" si="195"/>
        <v/>
      </c>
      <c r="AE563" s="143" t="str">
        <f t="shared" si="196"/>
        <v/>
      </c>
      <c r="AF563" s="143" t="str">
        <f t="shared" si="197"/>
        <v/>
      </c>
      <c r="AG563" s="143" t="str">
        <f t="shared" si="198"/>
        <v/>
      </c>
      <c r="AH563" s="143" t="str">
        <f>IF(AB563="","",VLOOKUP(AF563,Sheet11!E:F,2,0))</f>
        <v/>
      </c>
      <c r="AI563" s="295" t="str">
        <f>IF(AG563="拼单会员","5年",IF(AB563="","",VLOOKUP(AE563&amp;AH563,Sheet11!$J$3:$K$17,2)))</f>
        <v/>
      </c>
      <c r="AJ563" s="143" t="str">
        <f t="shared" si="199"/>
        <v/>
      </c>
      <c r="AK563" s="296" t="str">
        <f t="shared" si="200"/>
        <v/>
      </c>
      <c r="AL563" s="143" t="str">
        <f t="shared" si="201"/>
        <v/>
      </c>
      <c r="AM563" s="143" t="str">
        <f t="shared" si="202"/>
        <v/>
      </c>
      <c r="AN563" s="143" t="str">
        <f t="shared" si="203"/>
        <v/>
      </c>
      <c r="AO563" s="143" t="str">
        <f t="shared" si="204"/>
        <v/>
      </c>
      <c r="AP563" s="206" t="str">
        <f t="shared" si="205"/>
        <v/>
      </c>
      <c r="AQ563" s="206" t="str">
        <f>IF(SUMIF('7-市场业绩'!F:F,'3-收据记录表'!U563,'7-市场业绩'!I:I)&gt;0,"学习卡","老结算")</f>
        <v>老结算</v>
      </c>
      <c r="AR563" s="206" t="str">
        <f t="shared" si="206"/>
        <v/>
      </c>
      <c r="AS563" s="243" t="e">
        <f t="shared" si="207"/>
        <v>#VALUE!</v>
      </c>
      <c r="AT563" s="243" t="str">
        <f t="shared" si="208"/>
        <v/>
      </c>
      <c r="AU563" s="243" t="str">
        <f t="shared" si="209"/>
        <v/>
      </c>
      <c r="AV563" s="243" t="str">
        <f t="shared" si="210"/>
        <v>无</v>
      </c>
      <c r="AZ563" s="299">
        <v>42552</v>
      </c>
    </row>
    <row r="564" spans="1:52" ht="15" hidden="1" customHeight="1">
      <c r="A564" s="176"/>
      <c r="B564" s="176"/>
      <c r="C564" s="175"/>
      <c r="D564" s="176"/>
      <c r="E564" s="176"/>
      <c r="F564" s="184"/>
      <c r="G564" s="176"/>
      <c r="H564" s="176"/>
      <c r="I564" s="176"/>
      <c r="J564" s="176"/>
      <c r="K564" s="180"/>
      <c r="L564" s="176"/>
      <c r="M564" s="175"/>
      <c r="N564" s="175"/>
      <c r="O564" s="175"/>
      <c r="P564" s="176"/>
      <c r="Q564" s="175"/>
      <c r="R564" s="176"/>
      <c r="S564" s="176"/>
      <c r="T564" s="176"/>
      <c r="U564" s="291" t="str">
        <f t="shared" si="188"/>
        <v/>
      </c>
      <c r="V564" s="292">
        <f>IF(F564=0,0,SUMIFS('4-咨询师业绩明细表'!K:K,'4-咨询师业绩明细表'!E:E,E564,'4-咨询师业绩明细表'!C:C,B564))</f>
        <v>0</v>
      </c>
      <c r="W564" s="292" t="str">
        <f t="shared" si="189"/>
        <v/>
      </c>
      <c r="X564" s="305"/>
      <c r="Y564" s="323">
        <f t="shared" si="190"/>
        <v>0</v>
      </c>
      <c r="Z564" s="324">
        <f t="shared" si="191"/>
        <v>0</v>
      </c>
      <c r="AA564" s="293">
        <f t="shared" si="192"/>
        <v>0</v>
      </c>
      <c r="AB564" s="294" t="str">
        <f t="shared" si="193"/>
        <v/>
      </c>
      <c r="AC564" s="143" t="str">
        <f t="shared" si="194"/>
        <v/>
      </c>
      <c r="AD564" s="143" t="str">
        <f t="shared" si="195"/>
        <v/>
      </c>
      <c r="AE564" s="143" t="str">
        <f t="shared" si="196"/>
        <v/>
      </c>
      <c r="AF564" s="143" t="str">
        <f t="shared" si="197"/>
        <v/>
      </c>
      <c r="AG564" s="143" t="str">
        <f t="shared" si="198"/>
        <v/>
      </c>
      <c r="AH564" s="143" t="str">
        <f>IF(AB564="","",VLOOKUP(AF564,Sheet11!E:F,2,0))</f>
        <v/>
      </c>
      <c r="AI564" s="295" t="str">
        <f>IF(AG564="拼单会员","5年",IF(AB564="","",VLOOKUP(AE564&amp;AH564,Sheet11!$J$3:$K$17,2)))</f>
        <v/>
      </c>
      <c r="AJ564" s="143" t="str">
        <f t="shared" si="199"/>
        <v/>
      </c>
      <c r="AK564" s="296" t="str">
        <f t="shared" si="200"/>
        <v/>
      </c>
      <c r="AL564" s="143" t="str">
        <f t="shared" si="201"/>
        <v/>
      </c>
      <c r="AM564" s="143" t="str">
        <f t="shared" si="202"/>
        <v/>
      </c>
      <c r="AN564" s="143" t="str">
        <f t="shared" si="203"/>
        <v/>
      </c>
      <c r="AO564" s="143" t="str">
        <f t="shared" si="204"/>
        <v/>
      </c>
      <c r="AP564" s="206" t="str">
        <f t="shared" si="205"/>
        <v/>
      </c>
      <c r="AQ564" s="206" t="str">
        <f>IF(SUMIF('7-市场业绩'!F:F,'3-收据记录表'!U564,'7-市场业绩'!I:I)&gt;0,"学习卡","老结算")</f>
        <v>老结算</v>
      </c>
      <c r="AR564" s="206" t="str">
        <f t="shared" si="206"/>
        <v/>
      </c>
      <c r="AS564" s="243" t="e">
        <f t="shared" si="207"/>
        <v>#VALUE!</v>
      </c>
      <c r="AT564" s="243" t="str">
        <f t="shared" si="208"/>
        <v/>
      </c>
      <c r="AU564" s="243" t="str">
        <f t="shared" si="209"/>
        <v/>
      </c>
      <c r="AV564" s="243" t="str">
        <f t="shared" si="210"/>
        <v>无</v>
      </c>
      <c r="AZ564" s="299">
        <v>42552</v>
      </c>
    </row>
    <row r="565" spans="1:52" ht="15" hidden="1" customHeight="1">
      <c r="A565" s="176"/>
      <c r="B565" s="176"/>
      <c r="C565" s="175"/>
      <c r="D565" s="176"/>
      <c r="E565" s="176"/>
      <c r="F565" s="184"/>
      <c r="G565" s="176"/>
      <c r="H565" s="176"/>
      <c r="I565" s="176"/>
      <c r="J565" s="176"/>
      <c r="K565" s="180"/>
      <c r="L565" s="176"/>
      <c r="M565" s="175"/>
      <c r="N565" s="175"/>
      <c r="O565" s="175"/>
      <c r="P565" s="176"/>
      <c r="Q565" s="175"/>
      <c r="R565" s="176"/>
      <c r="S565" s="176"/>
      <c r="T565" s="176"/>
      <c r="U565" s="291" t="str">
        <f t="shared" si="188"/>
        <v/>
      </c>
      <c r="V565" s="292">
        <f>IF(F565=0,0,SUMIFS('4-咨询师业绩明细表'!K:K,'4-咨询师业绩明细表'!E:E,E565,'4-咨询师业绩明细表'!C:C,B565))</f>
        <v>0</v>
      </c>
      <c r="W565" s="292" t="str">
        <f t="shared" si="189"/>
        <v/>
      </c>
      <c r="X565" s="305"/>
      <c r="Y565" s="323">
        <f t="shared" si="190"/>
        <v>0</v>
      </c>
      <c r="Z565" s="324">
        <f t="shared" si="191"/>
        <v>0</v>
      </c>
      <c r="AA565" s="293">
        <f t="shared" si="192"/>
        <v>0</v>
      </c>
      <c r="AB565" s="294" t="str">
        <f t="shared" si="193"/>
        <v/>
      </c>
      <c r="AC565" s="143" t="str">
        <f t="shared" si="194"/>
        <v/>
      </c>
      <c r="AD565" s="143" t="str">
        <f t="shared" si="195"/>
        <v/>
      </c>
      <c r="AE565" s="143" t="str">
        <f t="shared" si="196"/>
        <v/>
      </c>
      <c r="AF565" s="143" t="str">
        <f t="shared" si="197"/>
        <v/>
      </c>
      <c r="AG565" s="143" t="str">
        <f t="shared" si="198"/>
        <v/>
      </c>
      <c r="AH565" s="143" t="str">
        <f>IF(AB565="","",VLOOKUP(AF565,Sheet11!E:F,2,0))</f>
        <v/>
      </c>
      <c r="AI565" s="295" t="str">
        <f>IF(AG565="拼单会员","5年",IF(AB565="","",VLOOKUP(AE565&amp;AH565,Sheet11!$J$3:$K$17,2)))</f>
        <v/>
      </c>
      <c r="AJ565" s="143" t="str">
        <f t="shared" si="199"/>
        <v/>
      </c>
      <c r="AK565" s="296" t="str">
        <f t="shared" si="200"/>
        <v/>
      </c>
      <c r="AL565" s="143" t="str">
        <f t="shared" si="201"/>
        <v/>
      </c>
      <c r="AM565" s="143" t="str">
        <f t="shared" si="202"/>
        <v/>
      </c>
      <c r="AN565" s="143" t="str">
        <f t="shared" si="203"/>
        <v/>
      </c>
      <c r="AO565" s="143" t="str">
        <f t="shared" si="204"/>
        <v/>
      </c>
      <c r="AP565" s="206" t="str">
        <f t="shared" si="205"/>
        <v/>
      </c>
      <c r="AQ565" s="206" t="str">
        <f>IF(SUMIF('7-市场业绩'!F:F,'3-收据记录表'!U565,'7-市场业绩'!I:I)&gt;0,"学习卡","老结算")</f>
        <v>老结算</v>
      </c>
      <c r="AR565" s="206" t="str">
        <f t="shared" si="206"/>
        <v/>
      </c>
      <c r="AS565" s="243" t="e">
        <f t="shared" si="207"/>
        <v>#VALUE!</v>
      </c>
      <c r="AT565" s="243" t="str">
        <f t="shared" si="208"/>
        <v/>
      </c>
      <c r="AU565" s="243" t="str">
        <f t="shared" si="209"/>
        <v/>
      </c>
      <c r="AV565" s="243" t="str">
        <f t="shared" si="210"/>
        <v>无</v>
      </c>
      <c r="AZ565" s="299">
        <v>42552</v>
      </c>
    </row>
    <row r="566" spans="1:52" ht="15" hidden="1" customHeight="1">
      <c r="A566" s="176"/>
      <c r="B566" s="176"/>
      <c r="C566" s="175"/>
      <c r="D566" s="176"/>
      <c r="E566" s="176"/>
      <c r="F566" s="184"/>
      <c r="G566" s="176"/>
      <c r="H566" s="176"/>
      <c r="I566" s="176"/>
      <c r="J566" s="176"/>
      <c r="K566" s="180"/>
      <c r="L566" s="176"/>
      <c r="M566" s="175"/>
      <c r="N566" s="175"/>
      <c r="O566" s="175"/>
      <c r="P566" s="176"/>
      <c r="Q566" s="175"/>
      <c r="R566" s="176"/>
      <c r="S566" s="176"/>
      <c r="T566" s="176"/>
      <c r="U566" s="291" t="str">
        <f t="shared" si="188"/>
        <v/>
      </c>
      <c r="V566" s="292">
        <f>IF(F566=0,0,SUMIFS('4-咨询师业绩明细表'!K:K,'4-咨询师业绩明细表'!E:E,E566,'4-咨询师业绩明细表'!C:C,B566))</f>
        <v>0</v>
      </c>
      <c r="W566" s="292" t="str">
        <f t="shared" si="189"/>
        <v/>
      </c>
      <c r="X566" s="305"/>
      <c r="Y566" s="323">
        <f t="shared" si="190"/>
        <v>0</v>
      </c>
      <c r="Z566" s="324">
        <f t="shared" si="191"/>
        <v>0</v>
      </c>
      <c r="AA566" s="293">
        <f t="shared" si="192"/>
        <v>0</v>
      </c>
      <c r="AB566" s="294" t="str">
        <f t="shared" si="193"/>
        <v/>
      </c>
      <c r="AC566" s="143" t="str">
        <f t="shared" si="194"/>
        <v/>
      </c>
      <c r="AD566" s="143" t="str">
        <f t="shared" si="195"/>
        <v/>
      </c>
      <c r="AE566" s="143" t="str">
        <f t="shared" si="196"/>
        <v/>
      </c>
      <c r="AF566" s="143" t="str">
        <f t="shared" si="197"/>
        <v/>
      </c>
      <c r="AG566" s="143" t="str">
        <f t="shared" si="198"/>
        <v/>
      </c>
      <c r="AH566" s="143" t="str">
        <f>IF(AB566="","",VLOOKUP(AF566,Sheet11!E:F,2,0))</f>
        <v/>
      </c>
      <c r="AI566" s="295" t="str">
        <f>IF(AG566="拼单会员","5年",IF(AB566="","",VLOOKUP(AE566&amp;AH566,Sheet11!$J$3:$K$17,2)))</f>
        <v/>
      </c>
      <c r="AJ566" s="143" t="str">
        <f t="shared" si="199"/>
        <v/>
      </c>
      <c r="AK566" s="296" t="str">
        <f t="shared" si="200"/>
        <v/>
      </c>
      <c r="AL566" s="143" t="str">
        <f t="shared" si="201"/>
        <v/>
      </c>
      <c r="AM566" s="143" t="str">
        <f t="shared" si="202"/>
        <v/>
      </c>
      <c r="AN566" s="143" t="str">
        <f t="shared" si="203"/>
        <v/>
      </c>
      <c r="AO566" s="143" t="str">
        <f t="shared" si="204"/>
        <v/>
      </c>
      <c r="AP566" s="206" t="str">
        <f t="shared" si="205"/>
        <v/>
      </c>
      <c r="AQ566" s="206" t="str">
        <f>IF(SUMIF('7-市场业绩'!F:F,'3-收据记录表'!U566,'7-市场业绩'!I:I)&gt;0,"学习卡","老结算")</f>
        <v>老结算</v>
      </c>
      <c r="AR566" s="206" t="str">
        <f t="shared" si="206"/>
        <v/>
      </c>
      <c r="AS566" s="243" t="e">
        <f t="shared" si="207"/>
        <v>#VALUE!</v>
      </c>
      <c r="AT566" s="243" t="str">
        <f t="shared" si="208"/>
        <v/>
      </c>
      <c r="AU566" s="243" t="str">
        <f t="shared" si="209"/>
        <v/>
      </c>
      <c r="AV566" s="243" t="str">
        <f t="shared" si="210"/>
        <v>无</v>
      </c>
      <c r="AZ566" s="299">
        <v>42552</v>
      </c>
    </row>
    <row r="567" spans="1:52" ht="15" hidden="1" customHeight="1">
      <c r="A567" s="176"/>
      <c r="B567" s="176"/>
      <c r="C567" s="175"/>
      <c r="D567" s="176"/>
      <c r="E567" s="176"/>
      <c r="F567" s="184"/>
      <c r="G567" s="176"/>
      <c r="H567" s="176"/>
      <c r="I567" s="176"/>
      <c r="J567" s="176"/>
      <c r="K567" s="180"/>
      <c r="L567" s="176"/>
      <c r="M567" s="175"/>
      <c r="N567" s="175"/>
      <c r="O567" s="175"/>
      <c r="P567" s="176"/>
      <c r="Q567" s="175"/>
      <c r="R567" s="176"/>
      <c r="S567" s="176"/>
      <c r="T567" s="176"/>
      <c r="U567" s="291" t="str">
        <f t="shared" si="188"/>
        <v/>
      </c>
      <c r="V567" s="292">
        <f>IF(F567=0,0,SUMIFS('4-咨询师业绩明细表'!K:K,'4-咨询师业绩明细表'!E:E,E567,'4-咨询师业绩明细表'!C:C,B567))</f>
        <v>0</v>
      </c>
      <c r="W567" s="292" t="str">
        <f t="shared" si="189"/>
        <v/>
      </c>
      <c r="X567" s="305"/>
      <c r="Y567" s="323">
        <f t="shared" si="190"/>
        <v>0</v>
      </c>
      <c r="Z567" s="324">
        <f t="shared" si="191"/>
        <v>0</v>
      </c>
      <c r="AA567" s="293">
        <f t="shared" si="192"/>
        <v>0</v>
      </c>
      <c r="AB567" s="294" t="str">
        <f t="shared" si="193"/>
        <v/>
      </c>
      <c r="AC567" s="143" t="str">
        <f t="shared" si="194"/>
        <v/>
      </c>
      <c r="AD567" s="143" t="str">
        <f t="shared" si="195"/>
        <v/>
      </c>
      <c r="AE567" s="143" t="str">
        <f t="shared" si="196"/>
        <v/>
      </c>
      <c r="AF567" s="143" t="str">
        <f t="shared" si="197"/>
        <v/>
      </c>
      <c r="AG567" s="143" t="str">
        <f t="shared" si="198"/>
        <v/>
      </c>
      <c r="AH567" s="143" t="str">
        <f>IF(AB567="","",VLOOKUP(AF567,Sheet11!E:F,2,0))</f>
        <v/>
      </c>
      <c r="AI567" s="295" t="str">
        <f>IF(AG567="拼单会员","5年",IF(AB567="","",VLOOKUP(AE567&amp;AH567,Sheet11!$J$3:$K$17,2)))</f>
        <v/>
      </c>
      <c r="AJ567" s="143" t="str">
        <f t="shared" si="199"/>
        <v/>
      </c>
      <c r="AK567" s="296" t="str">
        <f t="shared" si="200"/>
        <v/>
      </c>
      <c r="AL567" s="143" t="str">
        <f t="shared" si="201"/>
        <v/>
      </c>
      <c r="AM567" s="143" t="str">
        <f t="shared" si="202"/>
        <v/>
      </c>
      <c r="AN567" s="143" t="str">
        <f t="shared" si="203"/>
        <v/>
      </c>
      <c r="AO567" s="143" t="str">
        <f t="shared" si="204"/>
        <v/>
      </c>
      <c r="AP567" s="206" t="str">
        <f t="shared" si="205"/>
        <v/>
      </c>
      <c r="AQ567" s="206" t="str">
        <f>IF(SUMIF('7-市场业绩'!F:F,'3-收据记录表'!U567,'7-市场业绩'!I:I)&gt;0,"学习卡","老结算")</f>
        <v>老结算</v>
      </c>
      <c r="AR567" s="206" t="str">
        <f t="shared" si="206"/>
        <v/>
      </c>
      <c r="AS567" s="243" t="e">
        <f t="shared" si="207"/>
        <v>#VALUE!</v>
      </c>
      <c r="AT567" s="243" t="str">
        <f t="shared" si="208"/>
        <v/>
      </c>
      <c r="AU567" s="243" t="str">
        <f t="shared" si="209"/>
        <v/>
      </c>
      <c r="AV567" s="243" t="str">
        <f t="shared" si="210"/>
        <v>无</v>
      </c>
      <c r="AZ567" s="299">
        <v>42552</v>
      </c>
    </row>
    <row r="568" spans="1:52" ht="15" hidden="1" customHeight="1">
      <c r="A568" s="176"/>
      <c r="B568" s="176"/>
      <c r="C568" s="175"/>
      <c r="D568" s="176"/>
      <c r="E568" s="176"/>
      <c r="F568" s="184"/>
      <c r="G568" s="176"/>
      <c r="H568" s="176"/>
      <c r="I568" s="176"/>
      <c r="J568" s="176"/>
      <c r="K568" s="180"/>
      <c r="L568" s="176"/>
      <c r="M568" s="175"/>
      <c r="N568" s="175"/>
      <c r="O568" s="175"/>
      <c r="P568" s="176"/>
      <c r="Q568" s="175"/>
      <c r="R568" s="176"/>
      <c r="S568" s="176"/>
      <c r="T568" s="176"/>
      <c r="U568" s="291" t="str">
        <f t="shared" si="188"/>
        <v/>
      </c>
      <c r="V568" s="292">
        <f>IF(F568=0,0,SUMIFS('4-咨询师业绩明细表'!K:K,'4-咨询师业绩明细表'!E:E,E568,'4-咨询师业绩明细表'!C:C,B568))</f>
        <v>0</v>
      </c>
      <c r="W568" s="292" t="str">
        <f t="shared" si="189"/>
        <v/>
      </c>
      <c r="X568" s="305"/>
      <c r="Y568" s="323">
        <f t="shared" si="190"/>
        <v>0</v>
      </c>
      <c r="Z568" s="324">
        <f t="shared" si="191"/>
        <v>0</v>
      </c>
      <c r="AA568" s="293">
        <f t="shared" si="192"/>
        <v>0</v>
      </c>
      <c r="AB568" s="294" t="str">
        <f t="shared" si="193"/>
        <v/>
      </c>
      <c r="AC568" s="143" t="str">
        <f t="shared" si="194"/>
        <v/>
      </c>
      <c r="AD568" s="143" t="str">
        <f t="shared" si="195"/>
        <v/>
      </c>
      <c r="AE568" s="143" t="str">
        <f t="shared" si="196"/>
        <v/>
      </c>
      <c r="AF568" s="143" t="str">
        <f t="shared" si="197"/>
        <v/>
      </c>
      <c r="AG568" s="143" t="str">
        <f t="shared" si="198"/>
        <v/>
      </c>
      <c r="AH568" s="143" t="str">
        <f>IF(AB568="","",VLOOKUP(AF568,Sheet11!E:F,2,0))</f>
        <v/>
      </c>
      <c r="AI568" s="295" t="str">
        <f>IF(AG568="拼单会员","5年",IF(AB568="","",VLOOKUP(AE568&amp;AH568,Sheet11!$J$3:$K$17,2)))</f>
        <v/>
      </c>
      <c r="AJ568" s="143" t="str">
        <f t="shared" si="199"/>
        <v/>
      </c>
      <c r="AK568" s="296" t="str">
        <f t="shared" si="200"/>
        <v/>
      </c>
      <c r="AL568" s="143" t="str">
        <f t="shared" si="201"/>
        <v/>
      </c>
      <c r="AM568" s="143" t="str">
        <f t="shared" si="202"/>
        <v/>
      </c>
      <c r="AN568" s="143" t="str">
        <f t="shared" si="203"/>
        <v/>
      </c>
      <c r="AO568" s="143" t="str">
        <f t="shared" si="204"/>
        <v/>
      </c>
      <c r="AP568" s="206" t="str">
        <f t="shared" si="205"/>
        <v/>
      </c>
      <c r="AQ568" s="206" t="str">
        <f>IF(SUMIF('7-市场业绩'!F:F,'3-收据记录表'!U568,'7-市场业绩'!I:I)&gt;0,"学习卡","老结算")</f>
        <v>老结算</v>
      </c>
      <c r="AR568" s="206" t="str">
        <f t="shared" si="206"/>
        <v/>
      </c>
      <c r="AS568" s="243" t="e">
        <f t="shared" si="207"/>
        <v>#VALUE!</v>
      </c>
      <c r="AT568" s="243" t="str">
        <f t="shared" si="208"/>
        <v/>
      </c>
      <c r="AU568" s="243" t="str">
        <f t="shared" si="209"/>
        <v/>
      </c>
      <c r="AV568" s="243" t="str">
        <f t="shared" si="210"/>
        <v>无</v>
      </c>
      <c r="AZ568" s="299">
        <v>42552</v>
      </c>
    </row>
    <row r="569" spans="1:52" ht="15" hidden="1" customHeight="1">
      <c r="A569" s="176"/>
      <c r="B569" s="176"/>
      <c r="C569" s="175"/>
      <c r="D569" s="176"/>
      <c r="E569" s="176"/>
      <c r="F569" s="184"/>
      <c r="G569" s="176"/>
      <c r="H569" s="176"/>
      <c r="I569" s="176"/>
      <c r="J569" s="176"/>
      <c r="K569" s="180"/>
      <c r="L569" s="176"/>
      <c r="M569" s="175"/>
      <c r="N569" s="175"/>
      <c r="O569" s="175"/>
      <c r="P569" s="176"/>
      <c r="Q569" s="175"/>
      <c r="R569" s="176"/>
      <c r="S569" s="176"/>
      <c r="T569" s="176"/>
      <c r="U569" s="291" t="str">
        <f t="shared" si="188"/>
        <v/>
      </c>
      <c r="V569" s="292">
        <f>IF(F569=0,0,SUMIFS('4-咨询师业绩明细表'!K:K,'4-咨询师业绩明细表'!E:E,E569,'4-咨询师业绩明细表'!C:C,B569))</f>
        <v>0</v>
      </c>
      <c r="W569" s="292" t="str">
        <f t="shared" si="189"/>
        <v/>
      </c>
      <c r="X569" s="305"/>
      <c r="Y569" s="323">
        <f t="shared" si="190"/>
        <v>0</v>
      </c>
      <c r="Z569" s="324">
        <f t="shared" si="191"/>
        <v>0</v>
      </c>
      <c r="AA569" s="293">
        <f t="shared" si="192"/>
        <v>0</v>
      </c>
      <c r="AB569" s="294" t="str">
        <f t="shared" si="193"/>
        <v/>
      </c>
      <c r="AC569" s="143" t="str">
        <f t="shared" si="194"/>
        <v/>
      </c>
      <c r="AD569" s="143" t="str">
        <f t="shared" si="195"/>
        <v/>
      </c>
      <c r="AE569" s="143" t="str">
        <f t="shared" si="196"/>
        <v/>
      </c>
      <c r="AF569" s="143" t="str">
        <f t="shared" si="197"/>
        <v/>
      </c>
      <c r="AG569" s="143" t="str">
        <f t="shared" si="198"/>
        <v/>
      </c>
      <c r="AH569" s="143" t="str">
        <f>IF(AB569="","",VLOOKUP(AF569,Sheet11!E:F,2,0))</f>
        <v/>
      </c>
      <c r="AI569" s="295" t="str">
        <f>IF(AG569="拼单会员","5年",IF(AB569="","",VLOOKUP(AE569&amp;AH569,Sheet11!$J$3:$K$17,2)))</f>
        <v/>
      </c>
      <c r="AJ569" s="143" t="str">
        <f t="shared" si="199"/>
        <v/>
      </c>
      <c r="AK569" s="296" t="str">
        <f t="shared" si="200"/>
        <v/>
      </c>
      <c r="AL569" s="143" t="str">
        <f t="shared" si="201"/>
        <v/>
      </c>
      <c r="AM569" s="143" t="str">
        <f t="shared" si="202"/>
        <v/>
      </c>
      <c r="AN569" s="143" t="str">
        <f t="shared" si="203"/>
        <v/>
      </c>
      <c r="AO569" s="143" t="str">
        <f t="shared" si="204"/>
        <v/>
      </c>
      <c r="AP569" s="206" t="str">
        <f t="shared" si="205"/>
        <v/>
      </c>
      <c r="AQ569" s="206" t="str">
        <f>IF(SUMIF('7-市场业绩'!F:F,'3-收据记录表'!U569,'7-市场业绩'!I:I)&gt;0,"学习卡","老结算")</f>
        <v>老结算</v>
      </c>
      <c r="AR569" s="206" t="str">
        <f t="shared" si="206"/>
        <v/>
      </c>
      <c r="AS569" s="243" t="e">
        <f t="shared" si="207"/>
        <v>#VALUE!</v>
      </c>
      <c r="AT569" s="243" t="str">
        <f t="shared" si="208"/>
        <v/>
      </c>
      <c r="AU569" s="243" t="str">
        <f t="shared" si="209"/>
        <v/>
      </c>
      <c r="AV569" s="243" t="str">
        <f t="shared" si="210"/>
        <v>无</v>
      </c>
      <c r="AZ569" s="299">
        <v>42552</v>
      </c>
    </row>
    <row r="570" spans="1:52" ht="15" hidden="1" customHeight="1">
      <c r="A570" s="176"/>
      <c r="B570" s="176"/>
      <c r="C570" s="175"/>
      <c r="D570" s="176"/>
      <c r="E570" s="176"/>
      <c r="F570" s="184"/>
      <c r="G570" s="176"/>
      <c r="H570" s="176"/>
      <c r="I570" s="176"/>
      <c r="J570" s="176"/>
      <c r="K570" s="180"/>
      <c r="L570" s="176"/>
      <c r="M570" s="175"/>
      <c r="N570" s="175"/>
      <c r="O570" s="175"/>
      <c r="P570" s="176"/>
      <c r="Q570" s="175"/>
      <c r="R570" s="176"/>
      <c r="S570" s="176"/>
      <c r="T570" s="176"/>
      <c r="U570" s="291" t="str">
        <f t="shared" si="188"/>
        <v/>
      </c>
      <c r="V570" s="292">
        <f>IF(F570=0,0,SUMIFS('4-咨询师业绩明细表'!K:K,'4-咨询师业绩明细表'!E:E,E570,'4-咨询师业绩明细表'!C:C,B570))</f>
        <v>0</v>
      </c>
      <c r="W570" s="292" t="str">
        <f t="shared" si="189"/>
        <v/>
      </c>
      <c r="X570" s="305"/>
      <c r="Y570" s="323">
        <f t="shared" si="190"/>
        <v>0</v>
      </c>
      <c r="Z570" s="324">
        <f t="shared" si="191"/>
        <v>0</v>
      </c>
      <c r="AA570" s="293">
        <f t="shared" si="192"/>
        <v>0</v>
      </c>
      <c r="AB570" s="294" t="str">
        <f t="shared" si="193"/>
        <v/>
      </c>
      <c r="AC570" s="143" t="str">
        <f t="shared" si="194"/>
        <v/>
      </c>
      <c r="AD570" s="143" t="str">
        <f t="shared" si="195"/>
        <v/>
      </c>
      <c r="AE570" s="143" t="str">
        <f t="shared" si="196"/>
        <v/>
      </c>
      <c r="AF570" s="143" t="str">
        <f t="shared" si="197"/>
        <v/>
      </c>
      <c r="AG570" s="143" t="str">
        <f t="shared" si="198"/>
        <v/>
      </c>
      <c r="AH570" s="143" t="str">
        <f>IF(AB570="","",VLOOKUP(AF570,Sheet11!E:F,2,0))</f>
        <v/>
      </c>
      <c r="AI570" s="295" t="str">
        <f>IF(AG570="拼单会员","5年",IF(AB570="","",VLOOKUP(AE570&amp;AH570,Sheet11!$J$3:$K$17,2)))</f>
        <v/>
      </c>
      <c r="AJ570" s="143" t="str">
        <f t="shared" si="199"/>
        <v/>
      </c>
      <c r="AK570" s="296" t="str">
        <f t="shared" si="200"/>
        <v/>
      </c>
      <c r="AL570" s="143" t="str">
        <f t="shared" si="201"/>
        <v/>
      </c>
      <c r="AM570" s="143" t="str">
        <f t="shared" si="202"/>
        <v/>
      </c>
      <c r="AN570" s="143" t="str">
        <f t="shared" si="203"/>
        <v/>
      </c>
      <c r="AO570" s="143" t="str">
        <f t="shared" si="204"/>
        <v/>
      </c>
      <c r="AP570" s="206" t="str">
        <f t="shared" si="205"/>
        <v/>
      </c>
      <c r="AQ570" s="206" t="str">
        <f>IF(SUMIF('7-市场业绩'!F:F,'3-收据记录表'!U570,'7-市场业绩'!I:I)&gt;0,"学习卡","老结算")</f>
        <v>老结算</v>
      </c>
      <c r="AR570" s="206" t="str">
        <f t="shared" si="206"/>
        <v/>
      </c>
      <c r="AS570" s="243" t="e">
        <f t="shared" si="207"/>
        <v>#VALUE!</v>
      </c>
      <c r="AT570" s="243" t="str">
        <f t="shared" si="208"/>
        <v/>
      </c>
      <c r="AU570" s="243" t="str">
        <f t="shared" si="209"/>
        <v/>
      </c>
      <c r="AV570" s="243" t="str">
        <f t="shared" si="210"/>
        <v>无</v>
      </c>
      <c r="AZ570" s="299">
        <v>42552</v>
      </c>
    </row>
    <row r="571" spans="1:52" ht="15" hidden="1" customHeight="1">
      <c r="A571" s="176"/>
      <c r="B571" s="176"/>
      <c r="C571" s="175"/>
      <c r="D571" s="176"/>
      <c r="E571" s="176"/>
      <c r="F571" s="184"/>
      <c r="G571" s="176"/>
      <c r="H571" s="176"/>
      <c r="I571" s="176"/>
      <c r="J571" s="176"/>
      <c r="K571" s="180"/>
      <c r="L571" s="176"/>
      <c r="M571" s="175"/>
      <c r="N571" s="175"/>
      <c r="O571" s="175"/>
      <c r="P571" s="176"/>
      <c r="Q571" s="175"/>
      <c r="R571" s="176"/>
      <c r="S571" s="176"/>
      <c r="T571" s="176"/>
      <c r="U571" s="291" t="str">
        <f t="shared" si="188"/>
        <v/>
      </c>
      <c r="V571" s="292">
        <f>IF(F571=0,0,SUMIFS('4-咨询师业绩明细表'!K:K,'4-咨询师业绩明细表'!E:E,E571,'4-咨询师业绩明细表'!C:C,B571))</f>
        <v>0</v>
      </c>
      <c r="W571" s="292" t="str">
        <f t="shared" si="189"/>
        <v/>
      </c>
      <c r="X571" s="305"/>
      <c r="Y571" s="323">
        <f t="shared" si="190"/>
        <v>0</v>
      </c>
      <c r="Z571" s="324">
        <f t="shared" si="191"/>
        <v>0</v>
      </c>
      <c r="AA571" s="293">
        <f t="shared" si="192"/>
        <v>0</v>
      </c>
      <c r="AB571" s="294" t="str">
        <f t="shared" si="193"/>
        <v/>
      </c>
      <c r="AC571" s="143" t="str">
        <f t="shared" si="194"/>
        <v/>
      </c>
      <c r="AD571" s="143" t="str">
        <f t="shared" si="195"/>
        <v/>
      </c>
      <c r="AE571" s="143" t="str">
        <f t="shared" si="196"/>
        <v/>
      </c>
      <c r="AF571" s="143" t="str">
        <f t="shared" si="197"/>
        <v/>
      </c>
      <c r="AG571" s="143" t="str">
        <f t="shared" si="198"/>
        <v/>
      </c>
      <c r="AH571" s="143" t="str">
        <f>IF(AB571="","",VLOOKUP(AF571,Sheet11!E:F,2,0))</f>
        <v/>
      </c>
      <c r="AI571" s="295" t="str">
        <f>IF(AG571="拼单会员","5年",IF(AB571="","",VLOOKUP(AE571&amp;AH571,Sheet11!$J$3:$K$17,2)))</f>
        <v/>
      </c>
      <c r="AJ571" s="143" t="str">
        <f t="shared" si="199"/>
        <v/>
      </c>
      <c r="AK571" s="296" t="str">
        <f t="shared" si="200"/>
        <v/>
      </c>
      <c r="AL571" s="143" t="str">
        <f t="shared" si="201"/>
        <v/>
      </c>
      <c r="AM571" s="143" t="str">
        <f t="shared" si="202"/>
        <v/>
      </c>
      <c r="AN571" s="143" t="str">
        <f t="shared" si="203"/>
        <v/>
      </c>
      <c r="AO571" s="143" t="str">
        <f t="shared" si="204"/>
        <v/>
      </c>
      <c r="AP571" s="206" t="str">
        <f t="shared" si="205"/>
        <v/>
      </c>
      <c r="AQ571" s="206" t="str">
        <f>IF(SUMIF('7-市场业绩'!F:F,'3-收据记录表'!U571,'7-市场业绩'!I:I)&gt;0,"学习卡","老结算")</f>
        <v>老结算</v>
      </c>
      <c r="AR571" s="206" t="str">
        <f t="shared" si="206"/>
        <v/>
      </c>
      <c r="AS571" s="243" t="e">
        <f t="shared" si="207"/>
        <v>#VALUE!</v>
      </c>
      <c r="AT571" s="243" t="str">
        <f t="shared" si="208"/>
        <v/>
      </c>
      <c r="AU571" s="243" t="str">
        <f t="shared" si="209"/>
        <v/>
      </c>
      <c r="AV571" s="243" t="str">
        <f t="shared" si="210"/>
        <v>无</v>
      </c>
      <c r="AZ571" s="299">
        <v>42552</v>
      </c>
    </row>
    <row r="572" spans="1:52" ht="15" hidden="1" customHeight="1">
      <c r="A572" s="176"/>
      <c r="B572" s="176"/>
      <c r="C572" s="175"/>
      <c r="D572" s="176"/>
      <c r="E572" s="176"/>
      <c r="F572" s="184"/>
      <c r="G572" s="176"/>
      <c r="H572" s="176"/>
      <c r="I572" s="176"/>
      <c r="J572" s="176"/>
      <c r="K572" s="180"/>
      <c r="L572" s="176"/>
      <c r="M572" s="175"/>
      <c r="N572" s="175"/>
      <c r="O572" s="175"/>
      <c r="P572" s="176"/>
      <c r="Q572" s="175"/>
      <c r="R572" s="176"/>
      <c r="S572" s="176"/>
      <c r="T572" s="176"/>
      <c r="U572" s="291" t="str">
        <f t="shared" si="188"/>
        <v/>
      </c>
      <c r="V572" s="292">
        <f>IF(F572=0,0,SUMIFS('4-咨询师业绩明细表'!K:K,'4-咨询师业绩明细表'!E:E,E572,'4-咨询师业绩明细表'!C:C,B572))</f>
        <v>0</v>
      </c>
      <c r="W572" s="292" t="str">
        <f t="shared" si="189"/>
        <v/>
      </c>
      <c r="X572" s="305"/>
      <c r="Y572" s="323">
        <f t="shared" si="190"/>
        <v>0</v>
      </c>
      <c r="Z572" s="324">
        <f t="shared" si="191"/>
        <v>0</v>
      </c>
      <c r="AA572" s="293">
        <f t="shared" si="192"/>
        <v>0</v>
      </c>
      <c r="AB572" s="294" t="str">
        <f t="shared" si="193"/>
        <v/>
      </c>
      <c r="AC572" s="143" t="str">
        <f t="shared" si="194"/>
        <v/>
      </c>
      <c r="AD572" s="143" t="str">
        <f t="shared" si="195"/>
        <v/>
      </c>
      <c r="AE572" s="143" t="str">
        <f t="shared" si="196"/>
        <v/>
      </c>
      <c r="AF572" s="143" t="str">
        <f t="shared" si="197"/>
        <v/>
      </c>
      <c r="AG572" s="143" t="str">
        <f t="shared" si="198"/>
        <v/>
      </c>
      <c r="AH572" s="143" t="str">
        <f>IF(AB572="","",VLOOKUP(AF572,Sheet11!E:F,2,0))</f>
        <v/>
      </c>
      <c r="AI572" s="295" t="str">
        <f>IF(AG572="拼单会员","5年",IF(AB572="","",VLOOKUP(AE572&amp;AH572,Sheet11!$J$3:$K$17,2)))</f>
        <v/>
      </c>
      <c r="AJ572" s="143" t="str">
        <f t="shared" si="199"/>
        <v/>
      </c>
      <c r="AK572" s="296" t="str">
        <f t="shared" si="200"/>
        <v/>
      </c>
      <c r="AL572" s="143" t="str">
        <f t="shared" si="201"/>
        <v/>
      </c>
      <c r="AM572" s="143" t="str">
        <f t="shared" si="202"/>
        <v/>
      </c>
      <c r="AN572" s="143" t="str">
        <f t="shared" si="203"/>
        <v/>
      </c>
      <c r="AO572" s="143" t="str">
        <f t="shared" si="204"/>
        <v/>
      </c>
      <c r="AP572" s="206" t="str">
        <f t="shared" si="205"/>
        <v/>
      </c>
      <c r="AQ572" s="206" t="str">
        <f>IF(SUMIF('7-市场业绩'!F:F,'3-收据记录表'!U572,'7-市场业绩'!I:I)&gt;0,"学习卡","老结算")</f>
        <v>老结算</v>
      </c>
      <c r="AR572" s="206" t="str">
        <f t="shared" si="206"/>
        <v/>
      </c>
      <c r="AS572" s="243" t="e">
        <f t="shared" si="207"/>
        <v>#VALUE!</v>
      </c>
      <c r="AT572" s="243" t="str">
        <f t="shared" si="208"/>
        <v/>
      </c>
      <c r="AU572" s="243" t="str">
        <f t="shared" si="209"/>
        <v/>
      </c>
      <c r="AV572" s="243" t="str">
        <f t="shared" si="210"/>
        <v>无</v>
      </c>
      <c r="AZ572" s="299">
        <v>42552</v>
      </c>
    </row>
    <row r="573" spans="1:52" ht="15" hidden="1" customHeight="1">
      <c r="A573" s="176"/>
      <c r="B573" s="176"/>
      <c r="C573" s="175"/>
      <c r="D573" s="176"/>
      <c r="E573" s="176"/>
      <c r="F573" s="184"/>
      <c r="G573" s="176"/>
      <c r="H573" s="176"/>
      <c r="I573" s="176"/>
      <c r="J573" s="176"/>
      <c r="K573" s="180"/>
      <c r="L573" s="176"/>
      <c r="M573" s="175"/>
      <c r="N573" s="175"/>
      <c r="O573" s="175"/>
      <c r="P573" s="176"/>
      <c r="Q573" s="175"/>
      <c r="R573" s="176"/>
      <c r="S573" s="176"/>
      <c r="T573" s="176"/>
      <c r="U573" s="291" t="str">
        <f t="shared" si="188"/>
        <v/>
      </c>
      <c r="V573" s="292">
        <f>IF(F573=0,0,SUMIFS('4-咨询师业绩明细表'!K:K,'4-咨询师业绩明细表'!E:E,E573,'4-咨询师业绩明细表'!C:C,B573))</f>
        <v>0</v>
      </c>
      <c r="W573" s="292" t="str">
        <f t="shared" si="189"/>
        <v/>
      </c>
      <c r="X573" s="305"/>
      <c r="Y573" s="323">
        <f t="shared" si="190"/>
        <v>0</v>
      </c>
      <c r="Z573" s="324">
        <f t="shared" si="191"/>
        <v>0</v>
      </c>
      <c r="AA573" s="293">
        <f t="shared" si="192"/>
        <v>0</v>
      </c>
      <c r="AB573" s="294" t="str">
        <f t="shared" si="193"/>
        <v/>
      </c>
      <c r="AC573" s="143" t="str">
        <f t="shared" si="194"/>
        <v/>
      </c>
      <c r="AD573" s="143" t="str">
        <f t="shared" si="195"/>
        <v/>
      </c>
      <c r="AE573" s="143" t="str">
        <f t="shared" si="196"/>
        <v/>
      </c>
      <c r="AF573" s="143" t="str">
        <f t="shared" si="197"/>
        <v/>
      </c>
      <c r="AG573" s="143" t="str">
        <f t="shared" si="198"/>
        <v/>
      </c>
      <c r="AH573" s="143" t="str">
        <f>IF(AB573="","",VLOOKUP(AF573,Sheet11!E:F,2,0))</f>
        <v/>
      </c>
      <c r="AI573" s="295" t="str">
        <f>IF(AG573="拼单会员","5年",IF(AB573="","",VLOOKUP(AE573&amp;AH573,Sheet11!$J$3:$K$17,2)))</f>
        <v/>
      </c>
      <c r="AJ573" s="143" t="str">
        <f t="shared" si="199"/>
        <v/>
      </c>
      <c r="AK573" s="296" t="str">
        <f t="shared" si="200"/>
        <v/>
      </c>
      <c r="AL573" s="143" t="str">
        <f t="shared" si="201"/>
        <v/>
      </c>
      <c r="AM573" s="143" t="str">
        <f t="shared" si="202"/>
        <v/>
      </c>
      <c r="AN573" s="143" t="str">
        <f t="shared" si="203"/>
        <v/>
      </c>
      <c r="AO573" s="143" t="str">
        <f t="shared" si="204"/>
        <v/>
      </c>
      <c r="AP573" s="206" t="str">
        <f t="shared" si="205"/>
        <v/>
      </c>
      <c r="AQ573" s="206" t="str">
        <f>IF(SUMIF('7-市场业绩'!F:F,'3-收据记录表'!U573,'7-市场业绩'!I:I)&gt;0,"学习卡","老结算")</f>
        <v>老结算</v>
      </c>
      <c r="AR573" s="206" t="str">
        <f t="shared" si="206"/>
        <v/>
      </c>
      <c r="AS573" s="243" t="e">
        <f t="shared" si="207"/>
        <v>#VALUE!</v>
      </c>
      <c r="AT573" s="243" t="str">
        <f t="shared" si="208"/>
        <v/>
      </c>
      <c r="AU573" s="243" t="str">
        <f t="shared" si="209"/>
        <v/>
      </c>
      <c r="AV573" s="243" t="str">
        <f t="shared" si="210"/>
        <v>无</v>
      </c>
      <c r="AZ573" s="299">
        <v>42552</v>
      </c>
    </row>
    <row r="574" spans="1:52" ht="15" hidden="1" customHeight="1">
      <c r="A574" s="176"/>
      <c r="B574" s="176"/>
      <c r="C574" s="175"/>
      <c r="D574" s="176"/>
      <c r="E574" s="176"/>
      <c r="F574" s="184"/>
      <c r="G574" s="176"/>
      <c r="H574" s="176"/>
      <c r="I574" s="176"/>
      <c r="J574" s="176"/>
      <c r="K574" s="180"/>
      <c r="L574" s="176"/>
      <c r="M574" s="175"/>
      <c r="N574" s="175"/>
      <c r="O574" s="175"/>
      <c r="P574" s="176"/>
      <c r="Q574" s="175"/>
      <c r="R574" s="176"/>
      <c r="S574" s="176"/>
      <c r="T574" s="176"/>
      <c r="U574" s="291" t="str">
        <f t="shared" si="188"/>
        <v/>
      </c>
      <c r="V574" s="292">
        <f>IF(F574=0,0,SUMIFS('4-咨询师业绩明细表'!K:K,'4-咨询师业绩明细表'!E:E,E574,'4-咨询师业绩明细表'!C:C,B574))</f>
        <v>0</v>
      </c>
      <c r="W574" s="292" t="str">
        <f t="shared" si="189"/>
        <v/>
      </c>
      <c r="X574" s="305"/>
      <c r="Y574" s="323">
        <f t="shared" si="190"/>
        <v>0</v>
      </c>
      <c r="Z574" s="324">
        <f t="shared" si="191"/>
        <v>0</v>
      </c>
      <c r="AA574" s="293">
        <f t="shared" si="192"/>
        <v>0</v>
      </c>
      <c r="AB574" s="294" t="str">
        <f t="shared" si="193"/>
        <v/>
      </c>
      <c r="AC574" s="143" t="str">
        <f t="shared" si="194"/>
        <v/>
      </c>
      <c r="AD574" s="143" t="str">
        <f t="shared" si="195"/>
        <v/>
      </c>
      <c r="AE574" s="143" t="str">
        <f t="shared" si="196"/>
        <v/>
      </c>
      <c r="AF574" s="143" t="str">
        <f t="shared" si="197"/>
        <v/>
      </c>
      <c r="AG574" s="143" t="str">
        <f t="shared" si="198"/>
        <v/>
      </c>
      <c r="AH574" s="143" t="str">
        <f>IF(AB574="","",VLOOKUP(AF574,Sheet11!E:F,2,0))</f>
        <v/>
      </c>
      <c r="AI574" s="295" t="str">
        <f>IF(AG574="拼单会员","5年",IF(AB574="","",VLOOKUP(AE574&amp;AH574,Sheet11!$J$3:$K$17,2)))</f>
        <v/>
      </c>
      <c r="AJ574" s="143" t="str">
        <f t="shared" si="199"/>
        <v/>
      </c>
      <c r="AK574" s="296" t="str">
        <f t="shared" si="200"/>
        <v/>
      </c>
      <c r="AL574" s="143" t="str">
        <f t="shared" si="201"/>
        <v/>
      </c>
      <c r="AM574" s="143" t="str">
        <f t="shared" si="202"/>
        <v/>
      </c>
      <c r="AN574" s="143" t="str">
        <f t="shared" si="203"/>
        <v/>
      </c>
      <c r="AO574" s="143" t="str">
        <f t="shared" si="204"/>
        <v/>
      </c>
      <c r="AP574" s="206" t="str">
        <f t="shared" si="205"/>
        <v/>
      </c>
      <c r="AQ574" s="206" t="str">
        <f>IF(SUMIF('7-市场业绩'!F:F,'3-收据记录表'!U574,'7-市场业绩'!I:I)&gt;0,"学习卡","老结算")</f>
        <v>老结算</v>
      </c>
      <c r="AR574" s="206" t="str">
        <f t="shared" si="206"/>
        <v/>
      </c>
      <c r="AS574" s="243" t="e">
        <f t="shared" si="207"/>
        <v>#VALUE!</v>
      </c>
      <c r="AT574" s="243" t="str">
        <f t="shared" si="208"/>
        <v/>
      </c>
      <c r="AU574" s="243" t="str">
        <f t="shared" si="209"/>
        <v/>
      </c>
      <c r="AV574" s="243" t="str">
        <f t="shared" si="210"/>
        <v>无</v>
      </c>
      <c r="AZ574" s="299">
        <v>42552</v>
      </c>
    </row>
    <row r="575" spans="1:52" ht="15" hidden="1" customHeight="1">
      <c r="A575" s="176"/>
      <c r="B575" s="176"/>
      <c r="C575" s="175"/>
      <c r="D575" s="176"/>
      <c r="E575" s="176"/>
      <c r="F575" s="184"/>
      <c r="G575" s="176"/>
      <c r="H575" s="176"/>
      <c r="I575" s="176"/>
      <c r="J575" s="176"/>
      <c r="K575" s="180"/>
      <c r="L575" s="176"/>
      <c r="M575" s="175"/>
      <c r="N575" s="175"/>
      <c r="O575" s="175"/>
      <c r="P575" s="176"/>
      <c r="Q575" s="175"/>
      <c r="R575" s="176"/>
      <c r="S575" s="176"/>
      <c r="T575" s="176"/>
      <c r="U575" s="291" t="str">
        <f t="shared" si="188"/>
        <v/>
      </c>
      <c r="V575" s="292">
        <f>IF(F575=0,0,SUMIFS('4-咨询师业绩明细表'!K:K,'4-咨询师业绩明细表'!E:E,E575,'4-咨询师业绩明细表'!C:C,B575))</f>
        <v>0</v>
      </c>
      <c r="W575" s="292" t="str">
        <f t="shared" si="189"/>
        <v/>
      </c>
      <c r="X575" s="305"/>
      <c r="Y575" s="323">
        <f t="shared" si="190"/>
        <v>0</v>
      </c>
      <c r="Z575" s="324">
        <f t="shared" si="191"/>
        <v>0</v>
      </c>
      <c r="AA575" s="293">
        <f t="shared" si="192"/>
        <v>0</v>
      </c>
      <c r="AB575" s="294" t="str">
        <f t="shared" si="193"/>
        <v/>
      </c>
      <c r="AC575" s="143" t="str">
        <f t="shared" si="194"/>
        <v/>
      </c>
      <c r="AD575" s="143" t="str">
        <f t="shared" si="195"/>
        <v/>
      </c>
      <c r="AE575" s="143" t="str">
        <f t="shared" si="196"/>
        <v/>
      </c>
      <c r="AF575" s="143" t="str">
        <f t="shared" si="197"/>
        <v/>
      </c>
      <c r="AG575" s="143" t="str">
        <f t="shared" si="198"/>
        <v/>
      </c>
      <c r="AH575" s="143" t="str">
        <f>IF(AB575="","",VLOOKUP(AF575,Sheet11!E:F,2,0))</f>
        <v/>
      </c>
      <c r="AI575" s="295" t="str">
        <f>IF(AG575="拼单会员","5年",IF(AB575="","",VLOOKUP(AE575&amp;AH575,Sheet11!$J$3:$K$17,2)))</f>
        <v/>
      </c>
      <c r="AJ575" s="143" t="str">
        <f t="shared" si="199"/>
        <v/>
      </c>
      <c r="AK575" s="296" t="str">
        <f t="shared" si="200"/>
        <v/>
      </c>
      <c r="AL575" s="143" t="str">
        <f t="shared" si="201"/>
        <v/>
      </c>
      <c r="AM575" s="143" t="str">
        <f t="shared" si="202"/>
        <v/>
      </c>
      <c r="AN575" s="143" t="str">
        <f t="shared" si="203"/>
        <v/>
      </c>
      <c r="AO575" s="143" t="str">
        <f t="shared" si="204"/>
        <v/>
      </c>
      <c r="AP575" s="206" t="str">
        <f t="shared" si="205"/>
        <v/>
      </c>
      <c r="AQ575" s="206" t="str">
        <f>IF(SUMIF('7-市场业绩'!F:F,'3-收据记录表'!U575,'7-市场业绩'!I:I)&gt;0,"学习卡","老结算")</f>
        <v>老结算</v>
      </c>
      <c r="AR575" s="206" t="str">
        <f t="shared" si="206"/>
        <v/>
      </c>
      <c r="AS575" s="243" t="e">
        <f t="shared" si="207"/>
        <v>#VALUE!</v>
      </c>
      <c r="AT575" s="243" t="str">
        <f t="shared" si="208"/>
        <v/>
      </c>
      <c r="AU575" s="243" t="str">
        <f t="shared" si="209"/>
        <v/>
      </c>
      <c r="AV575" s="243" t="str">
        <f t="shared" si="210"/>
        <v>无</v>
      </c>
      <c r="AZ575" s="299">
        <v>42552</v>
      </c>
    </row>
    <row r="576" spans="1:52" ht="15" hidden="1" customHeight="1">
      <c r="A576" s="176"/>
      <c r="B576" s="176"/>
      <c r="C576" s="175"/>
      <c r="D576" s="176"/>
      <c r="E576" s="176"/>
      <c r="F576" s="184"/>
      <c r="G576" s="176"/>
      <c r="H576" s="176"/>
      <c r="I576" s="176"/>
      <c r="J576" s="176"/>
      <c r="K576" s="180"/>
      <c r="L576" s="176"/>
      <c r="M576" s="175"/>
      <c r="N576" s="175"/>
      <c r="O576" s="175"/>
      <c r="P576" s="176"/>
      <c r="Q576" s="175"/>
      <c r="R576" s="176"/>
      <c r="S576" s="176"/>
      <c r="T576" s="176"/>
      <c r="U576" s="291" t="str">
        <f t="shared" si="188"/>
        <v/>
      </c>
      <c r="V576" s="292">
        <f>IF(F576=0,0,SUMIFS('4-咨询师业绩明细表'!K:K,'4-咨询师业绩明细表'!E:E,E576,'4-咨询师业绩明细表'!C:C,B576))</f>
        <v>0</v>
      </c>
      <c r="W576" s="292" t="str">
        <f t="shared" si="189"/>
        <v/>
      </c>
      <c r="X576" s="305"/>
      <c r="Y576" s="323">
        <f t="shared" si="190"/>
        <v>0</v>
      </c>
      <c r="Z576" s="324">
        <f t="shared" si="191"/>
        <v>0</v>
      </c>
      <c r="AA576" s="293">
        <f t="shared" si="192"/>
        <v>0</v>
      </c>
      <c r="AB576" s="294" t="str">
        <f t="shared" si="193"/>
        <v/>
      </c>
      <c r="AC576" s="143" t="str">
        <f t="shared" si="194"/>
        <v/>
      </c>
      <c r="AD576" s="143" t="str">
        <f t="shared" si="195"/>
        <v/>
      </c>
      <c r="AE576" s="143" t="str">
        <f t="shared" si="196"/>
        <v/>
      </c>
      <c r="AF576" s="143" t="str">
        <f t="shared" si="197"/>
        <v/>
      </c>
      <c r="AG576" s="143" t="str">
        <f t="shared" si="198"/>
        <v/>
      </c>
      <c r="AH576" s="143" t="str">
        <f>IF(AB576="","",VLOOKUP(AF576,Sheet11!E:F,2,0))</f>
        <v/>
      </c>
      <c r="AI576" s="295" t="str">
        <f>IF(AG576="拼单会员","5年",IF(AB576="","",VLOOKUP(AE576&amp;AH576,Sheet11!$J$3:$K$17,2)))</f>
        <v/>
      </c>
      <c r="AJ576" s="143" t="str">
        <f t="shared" si="199"/>
        <v/>
      </c>
      <c r="AK576" s="296" t="str">
        <f t="shared" si="200"/>
        <v/>
      </c>
      <c r="AL576" s="143" t="str">
        <f t="shared" si="201"/>
        <v/>
      </c>
      <c r="AM576" s="143" t="str">
        <f t="shared" si="202"/>
        <v/>
      </c>
      <c r="AN576" s="143" t="str">
        <f t="shared" si="203"/>
        <v/>
      </c>
      <c r="AO576" s="143" t="str">
        <f t="shared" si="204"/>
        <v/>
      </c>
      <c r="AP576" s="206" t="str">
        <f t="shared" si="205"/>
        <v/>
      </c>
      <c r="AQ576" s="206" t="str">
        <f>IF(SUMIF('7-市场业绩'!F:F,'3-收据记录表'!U576,'7-市场业绩'!I:I)&gt;0,"学习卡","老结算")</f>
        <v>老结算</v>
      </c>
      <c r="AR576" s="206" t="str">
        <f t="shared" si="206"/>
        <v/>
      </c>
      <c r="AS576" s="243" t="e">
        <f t="shared" si="207"/>
        <v>#VALUE!</v>
      </c>
      <c r="AT576" s="243" t="str">
        <f t="shared" si="208"/>
        <v/>
      </c>
      <c r="AU576" s="243" t="str">
        <f t="shared" si="209"/>
        <v/>
      </c>
      <c r="AV576" s="243" t="str">
        <f t="shared" si="210"/>
        <v>无</v>
      </c>
      <c r="AZ576" s="299">
        <v>42552</v>
      </c>
    </row>
    <row r="577" spans="1:52" ht="15" hidden="1" customHeight="1">
      <c r="A577" s="176"/>
      <c r="B577" s="176"/>
      <c r="C577" s="175"/>
      <c r="D577" s="176"/>
      <c r="E577" s="176"/>
      <c r="F577" s="184"/>
      <c r="G577" s="176"/>
      <c r="H577" s="176"/>
      <c r="I577" s="176"/>
      <c r="J577" s="176"/>
      <c r="K577" s="180"/>
      <c r="L577" s="176"/>
      <c r="M577" s="175"/>
      <c r="N577" s="175"/>
      <c r="O577" s="175"/>
      <c r="P577" s="176"/>
      <c r="Q577" s="175"/>
      <c r="R577" s="176"/>
      <c r="S577" s="176"/>
      <c r="T577" s="176"/>
      <c r="U577" s="291" t="str">
        <f t="shared" si="188"/>
        <v/>
      </c>
      <c r="V577" s="292">
        <f>IF(F577=0,0,SUMIFS('4-咨询师业绩明细表'!K:K,'4-咨询师业绩明细表'!E:E,E577,'4-咨询师业绩明细表'!C:C,B577))</f>
        <v>0</v>
      </c>
      <c r="W577" s="292" t="str">
        <f t="shared" si="189"/>
        <v/>
      </c>
      <c r="X577" s="305"/>
      <c r="Y577" s="323">
        <f t="shared" si="190"/>
        <v>0</v>
      </c>
      <c r="Z577" s="324">
        <f t="shared" si="191"/>
        <v>0</v>
      </c>
      <c r="AA577" s="293">
        <f t="shared" si="192"/>
        <v>0</v>
      </c>
      <c r="AB577" s="294" t="str">
        <f t="shared" si="193"/>
        <v/>
      </c>
      <c r="AC577" s="143" t="str">
        <f t="shared" si="194"/>
        <v/>
      </c>
      <c r="AD577" s="143" t="str">
        <f t="shared" si="195"/>
        <v/>
      </c>
      <c r="AE577" s="143" t="str">
        <f t="shared" si="196"/>
        <v/>
      </c>
      <c r="AF577" s="143" t="str">
        <f t="shared" si="197"/>
        <v/>
      </c>
      <c r="AG577" s="143" t="str">
        <f t="shared" si="198"/>
        <v/>
      </c>
      <c r="AH577" s="143" t="str">
        <f>IF(AB577="","",VLOOKUP(AF577,Sheet11!E:F,2,0))</f>
        <v/>
      </c>
      <c r="AI577" s="295" t="str">
        <f>IF(AG577="拼单会员","5年",IF(AB577="","",VLOOKUP(AE577&amp;AH577,Sheet11!$J$3:$K$17,2)))</f>
        <v/>
      </c>
      <c r="AJ577" s="143" t="str">
        <f t="shared" si="199"/>
        <v/>
      </c>
      <c r="AK577" s="296" t="str">
        <f t="shared" si="200"/>
        <v/>
      </c>
      <c r="AL577" s="143" t="str">
        <f t="shared" si="201"/>
        <v/>
      </c>
      <c r="AM577" s="143" t="str">
        <f t="shared" si="202"/>
        <v/>
      </c>
      <c r="AN577" s="143" t="str">
        <f t="shared" si="203"/>
        <v/>
      </c>
      <c r="AO577" s="143" t="str">
        <f t="shared" si="204"/>
        <v/>
      </c>
      <c r="AP577" s="206" t="str">
        <f t="shared" si="205"/>
        <v/>
      </c>
      <c r="AQ577" s="206" t="str">
        <f>IF(SUMIF('7-市场业绩'!F:F,'3-收据记录表'!U577,'7-市场业绩'!I:I)&gt;0,"学习卡","老结算")</f>
        <v>老结算</v>
      </c>
      <c r="AR577" s="206" t="str">
        <f t="shared" si="206"/>
        <v/>
      </c>
      <c r="AS577" s="243" t="e">
        <f t="shared" si="207"/>
        <v>#VALUE!</v>
      </c>
      <c r="AT577" s="243" t="str">
        <f t="shared" si="208"/>
        <v/>
      </c>
      <c r="AU577" s="243" t="str">
        <f t="shared" si="209"/>
        <v/>
      </c>
      <c r="AV577" s="243" t="str">
        <f t="shared" si="210"/>
        <v>无</v>
      </c>
      <c r="AZ577" s="299">
        <v>42552</v>
      </c>
    </row>
    <row r="578" spans="1:52" ht="15" hidden="1" customHeight="1">
      <c r="A578" s="176"/>
      <c r="B578" s="176"/>
      <c r="C578" s="175"/>
      <c r="D578" s="176"/>
      <c r="E578" s="176"/>
      <c r="F578" s="184"/>
      <c r="G578" s="176"/>
      <c r="H578" s="176"/>
      <c r="I578" s="176"/>
      <c r="J578" s="176"/>
      <c r="K578" s="180"/>
      <c r="L578" s="176"/>
      <c r="M578" s="175"/>
      <c r="N578" s="175"/>
      <c r="O578" s="175"/>
      <c r="P578" s="176"/>
      <c r="Q578" s="175"/>
      <c r="R578" s="176"/>
      <c r="S578" s="176"/>
      <c r="T578" s="176"/>
      <c r="U578" s="291" t="str">
        <f t="shared" si="188"/>
        <v/>
      </c>
      <c r="V578" s="292">
        <f>IF(F578=0,0,SUMIFS('4-咨询师业绩明细表'!K:K,'4-咨询师业绩明细表'!E:E,E578,'4-咨询师业绩明细表'!C:C,B578))</f>
        <v>0</v>
      </c>
      <c r="W578" s="292" t="str">
        <f t="shared" si="189"/>
        <v/>
      </c>
      <c r="X578" s="305"/>
      <c r="Y578" s="323">
        <f t="shared" si="190"/>
        <v>0</v>
      </c>
      <c r="Z578" s="324">
        <f t="shared" si="191"/>
        <v>0</v>
      </c>
      <c r="AA578" s="293">
        <f t="shared" si="192"/>
        <v>0</v>
      </c>
      <c r="AB578" s="294" t="str">
        <f t="shared" si="193"/>
        <v/>
      </c>
      <c r="AC578" s="143" t="str">
        <f t="shared" si="194"/>
        <v/>
      </c>
      <c r="AD578" s="143" t="str">
        <f t="shared" si="195"/>
        <v/>
      </c>
      <c r="AE578" s="143" t="str">
        <f t="shared" si="196"/>
        <v/>
      </c>
      <c r="AF578" s="143" t="str">
        <f t="shared" si="197"/>
        <v/>
      </c>
      <c r="AG578" s="143" t="str">
        <f t="shared" si="198"/>
        <v/>
      </c>
      <c r="AH578" s="143" t="str">
        <f>IF(AB578="","",VLOOKUP(AF578,Sheet11!E:F,2,0))</f>
        <v/>
      </c>
      <c r="AI578" s="295" t="str">
        <f>IF(AG578="拼单会员","5年",IF(AB578="","",VLOOKUP(AE578&amp;AH578,Sheet11!$J$3:$K$17,2)))</f>
        <v/>
      </c>
      <c r="AJ578" s="143" t="str">
        <f t="shared" si="199"/>
        <v/>
      </c>
      <c r="AK578" s="296" t="str">
        <f t="shared" si="200"/>
        <v/>
      </c>
      <c r="AL578" s="143" t="str">
        <f t="shared" si="201"/>
        <v/>
      </c>
      <c r="AM578" s="143" t="str">
        <f t="shared" si="202"/>
        <v/>
      </c>
      <c r="AN578" s="143" t="str">
        <f t="shared" si="203"/>
        <v/>
      </c>
      <c r="AO578" s="143" t="str">
        <f t="shared" si="204"/>
        <v/>
      </c>
      <c r="AP578" s="206" t="str">
        <f t="shared" si="205"/>
        <v/>
      </c>
      <c r="AQ578" s="206" t="str">
        <f>IF(SUMIF('7-市场业绩'!F:F,'3-收据记录表'!U578,'7-市场业绩'!I:I)&gt;0,"学习卡","老结算")</f>
        <v>老结算</v>
      </c>
      <c r="AR578" s="206" t="str">
        <f t="shared" si="206"/>
        <v/>
      </c>
      <c r="AS578" s="243" t="e">
        <f t="shared" si="207"/>
        <v>#VALUE!</v>
      </c>
      <c r="AT578" s="243" t="str">
        <f t="shared" si="208"/>
        <v/>
      </c>
      <c r="AU578" s="243" t="str">
        <f t="shared" si="209"/>
        <v/>
      </c>
      <c r="AV578" s="243" t="str">
        <f t="shared" si="210"/>
        <v>无</v>
      </c>
      <c r="AZ578" s="299">
        <v>42552</v>
      </c>
    </row>
    <row r="579" spans="1:52" ht="15" hidden="1" customHeight="1">
      <c r="A579" s="176"/>
      <c r="B579" s="176"/>
      <c r="C579" s="175"/>
      <c r="D579" s="176"/>
      <c r="E579" s="176"/>
      <c r="F579" s="184"/>
      <c r="G579" s="176"/>
      <c r="H579" s="176"/>
      <c r="I579" s="176"/>
      <c r="J579" s="176"/>
      <c r="K579" s="180"/>
      <c r="L579" s="176"/>
      <c r="M579" s="175"/>
      <c r="N579" s="175"/>
      <c r="O579" s="175"/>
      <c r="P579" s="176"/>
      <c r="Q579" s="175"/>
      <c r="R579" s="176"/>
      <c r="S579" s="176"/>
      <c r="T579" s="176"/>
      <c r="U579" s="291" t="str">
        <f t="shared" ref="U579:U642" si="211">SUBSTITUTE(SUBSTITUTE(SUBSTITUTE(SUBSTITUTE(SUBSTITUTE(SUBSTITUTE(S579,"(主签单人)",""),"(03-客户接待员)",""),"（金牌）",""),"（会员学员）",""),"金牌",""),"金牌学员","")</f>
        <v/>
      </c>
      <c r="V579" s="292">
        <f>IF(F579=0,0,SUMIFS('4-咨询师业绩明细表'!K:K,'4-咨询师业绩明细表'!E:E,E579,'4-咨询师业绩明细表'!C:C,B579))</f>
        <v>0</v>
      </c>
      <c r="W579" s="292" t="str">
        <f t="shared" ref="W579:W642" si="212">IF(AB579="","",MID(T579,FIND("@",SUBSTITUTE(T579,"／","@",6))+5,FIND("@",SUBSTITUTE(T579,"／","@",7))-FIND("@",SUBSTITUTE(T579,"／","@",6))-5))</f>
        <v/>
      </c>
      <c r="X579" s="305"/>
      <c r="Y579" s="323">
        <f t="shared" ref="Y579:Y642" si="213">IFERROR(VALUE(MID(T579,FIND("@",SUBSTITUTE(T579,"：","@",1))+1,FIND("@",SUBSTITUTE(T579,"）","@",1))-FIND("@",SUBSTITUTE(T579,"：","@",1))-1)),0)</f>
        <v>0</v>
      </c>
      <c r="Z579" s="324">
        <f t="shared" ref="Z579:Z642" si="214">IFERROR(IF(AND(IFERROR(FIND("预缴定金",T579),0)=0,E579=""),F579,VALUE(MID(T579,FIND("@",SUBSTITUTE(T579,"：","@",2))+1,FIND("@",SUBSTITUTE(T579,"）","@",2))-FIND("@",SUBSTITUTE(T579,"：","@",2))-1))),0)</f>
        <v>0</v>
      </c>
      <c r="AA579" s="293">
        <f t="shared" ref="AA579:AA642" si="215">F579-Z579</f>
        <v>0</v>
      </c>
      <c r="AB579" s="294" t="str">
        <f t="shared" ref="AB579:AB642" si="216">IF(OR(O579="退费",O579="结转",P579="",P579="结转学费",P579="老带新返现"),"",IF(OR(AA579&lt;=0,AND(IFERROR(FIND("预缴定金",T579),0)=0,E579="")),"",LEFT(T579,FIND("／",T579)-1)))</f>
        <v/>
      </c>
      <c r="AC579" s="143" t="str">
        <f t="shared" ref="AC579:AC642" si="217">LEFT(T579,2)</f>
        <v/>
      </c>
      <c r="AD579" s="143" t="str">
        <f t="shared" ref="AD579:AD642" si="218">MID(T579,3,2)</f>
        <v/>
      </c>
      <c r="AE579" s="143" t="str">
        <f t="shared" ref="AE579:AE642" si="219">MID(T579,5,2)</f>
        <v/>
      </c>
      <c r="AF579" s="143" t="str">
        <f t="shared" ref="AF579:AF642" si="220">IF(AB579="","",MIDB(AB579,SEARCHB("?",AB579),2*LEN(AB579)-LENB(AB579)+2))</f>
        <v/>
      </c>
      <c r="AG579" s="143" t="str">
        <f t="shared" ref="AG579:AG642" si="221">IF(AB579="","",RIGHT(MIDB(AB579,SEARCHB("?",AB579),20),LENB(MIDB(AB579,SEARCHB("?",AB579),20))-LEN(MIDB(AB579,SEARCHB("?",AB579),20))-1))</f>
        <v/>
      </c>
      <c r="AH579" s="143" t="str">
        <f>IF(AB579="","",VLOOKUP(AF579,Sheet11!E:F,2,0))</f>
        <v/>
      </c>
      <c r="AI579" s="295" t="str">
        <f>IF(AG579="拼单会员","5年",IF(AB579="","",VLOOKUP(AE579&amp;AH579,Sheet11!$J$3:$K$17,2)))</f>
        <v/>
      </c>
      <c r="AJ579" s="143" t="str">
        <f t="shared" ref="AJ579:AJ642" si="222">IF(AB579="","",VLOOKUP(AG579,BH:BI,2,0))</f>
        <v/>
      </c>
      <c r="AK579" s="296" t="str">
        <f t="shared" ref="AK579:AK642" si="223">IF(AB579="","",MID(T579,FIND("@",SUBSTITUTE(T579,"／","@",5))+8,10))</f>
        <v/>
      </c>
      <c r="AL579" s="143" t="str">
        <f t="shared" ref="AL579:AL642" si="224">IF(AB579="","",IF(AC579="新生","新生",IF((AK579-$AZ$2)&gt;0,"1年追补","老生")))</f>
        <v/>
      </c>
      <c r="AM579" s="143" t="str">
        <f t="shared" ref="AM579:AM642" si="225">IF(AB579="","",IF(OR(AL579="新生",AL579="1年追补"),"新生","老生"))</f>
        <v/>
      </c>
      <c r="AN579" s="143" t="str">
        <f t="shared" ref="AN579:AN642" si="226">IF(AB579="","",IF(AND(AW579="2折秒杀",AC579="新生"),"新生小学国际班5年",IF(AND(AW579="2折秒杀",AL579="1年追补"),"新生小学国际班1年",IF(OR(AW579="国际领袖课程",AW579="国内领袖课程"),AW579,IF(AND(AW579="创始会员",AM579="老生",AJ579="游学会员"),"老生创始会员游学会员",IF(AND(AJ579="国际班",AM579="新生"),AM579&amp;AE579&amp;AJ579&amp;AI579,AM579&amp;AJ579))))))</f>
        <v/>
      </c>
      <c r="AO579" s="143" t="str">
        <f t="shared" ref="AO579:AO642" si="227">IF(AB579="","",VLOOKUP(AG579,BH:BJ,3,0))</f>
        <v/>
      </c>
      <c r="AP579" s="206" t="str">
        <f t="shared" ref="AP579:AP642" si="228">AL579&amp;AO579</f>
        <v/>
      </c>
      <c r="AQ579" s="206" t="str">
        <f>IF(SUMIF('7-市场业绩'!F:F,'3-收据记录表'!U579,'7-市场业绩'!I:I)&gt;0,"学习卡","老结算")</f>
        <v>老结算</v>
      </c>
      <c r="AR579" s="206" t="str">
        <f t="shared" ref="AR579:AR642" si="229">IF(AQ579="学习卡",AN579,AP579)</f>
        <v/>
      </c>
      <c r="AS579" s="243" t="e">
        <f t="shared" ref="AS579:AS642" si="230">MID(T579,FIND("@",SUBSTITUTE(T579,"：","@",4))+1,FIND("@",SUBSTITUTE(T579,"）","@",6))-FIND("@",SUBSTITUTE(T579,"：","@",4))-1)</f>
        <v>#VALUE!</v>
      </c>
      <c r="AT579" s="243" t="str">
        <f t="shared" ref="AT579:AT642" si="231">IFERROR(MID(T579,FIND("@",SUBSTITUTE(T579,"：","@",6))+1,FIND("@",SUBSTITUTE(T579,"-","@",8))-FIND("@",SUBSTITUTE(T579,"：","@",6))-1),"")</f>
        <v/>
      </c>
      <c r="AU579" s="243" t="str">
        <f t="shared" ref="AU579:AU642" si="232">IFERROR(MID(T579,FIND("@",SUBSTITUTE(T579,"-","@",8))+1,FIND("@",SUBSTITUTE(T579,"／","@",3))-FIND("@",SUBSTITUTE(T579,"-","@",8))-1),"")</f>
        <v/>
      </c>
      <c r="AV579" s="243" t="str">
        <f t="shared" ref="AV579:AV642" si="233">IFERROR(MID(T579,FIND("@",SUBSTITUTE(T579,"：","@",4))+1,FIND("@",SUBSTITUTE(T579,"）","@",6))-FIND("@",SUBSTITUTE(T579,"：","@",4))-1),"无")</f>
        <v>无</v>
      </c>
      <c r="AZ579" s="299">
        <v>42552</v>
      </c>
    </row>
    <row r="580" spans="1:52" ht="15" hidden="1" customHeight="1">
      <c r="A580" s="176"/>
      <c r="B580" s="176"/>
      <c r="C580" s="175"/>
      <c r="D580" s="176"/>
      <c r="E580" s="176"/>
      <c r="F580" s="184"/>
      <c r="G580" s="176"/>
      <c r="H580" s="176"/>
      <c r="I580" s="176"/>
      <c r="J580" s="176"/>
      <c r="K580" s="180"/>
      <c r="L580" s="176"/>
      <c r="M580" s="175"/>
      <c r="N580" s="175"/>
      <c r="O580" s="175"/>
      <c r="P580" s="176"/>
      <c r="Q580" s="175"/>
      <c r="R580" s="176"/>
      <c r="S580" s="176"/>
      <c r="T580" s="176"/>
      <c r="U580" s="291" t="str">
        <f t="shared" si="211"/>
        <v/>
      </c>
      <c r="V580" s="292">
        <f>IF(F580=0,0,SUMIFS('4-咨询师业绩明细表'!K:K,'4-咨询师业绩明细表'!E:E,E580,'4-咨询师业绩明细表'!C:C,B580))</f>
        <v>0</v>
      </c>
      <c r="W580" s="292" t="str">
        <f t="shared" si="212"/>
        <v/>
      </c>
      <c r="X580" s="305"/>
      <c r="Y580" s="323">
        <f t="shared" si="213"/>
        <v>0</v>
      </c>
      <c r="Z580" s="324">
        <f t="shared" si="214"/>
        <v>0</v>
      </c>
      <c r="AA580" s="293">
        <f t="shared" si="215"/>
        <v>0</v>
      </c>
      <c r="AB580" s="294" t="str">
        <f t="shared" si="216"/>
        <v/>
      </c>
      <c r="AC580" s="143" t="str">
        <f t="shared" si="217"/>
        <v/>
      </c>
      <c r="AD580" s="143" t="str">
        <f t="shared" si="218"/>
        <v/>
      </c>
      <c r="AE580" s="143" t="str">
        <f t="shared" si="219"/>
        <v/>
      </c>
      <c r="AF580" s="143" t="str">
        <f t="shared" si="220"/>
        <v/>
      </c>
      <c r="AG580" s="143" t="str">
        <f t="shared" si="221"/>
        <v/>
      </c>
      <c r="AH580" s="143" t="str">
        <f>IF(AB580="","",VLOOKUP(AF580,Sheet11!E:F,2,0))</f>
        <v/>
      </c>
      <c r="AI580" s="295" t="str">
        <f>IF(AG580="拼单会员","5年",IF(AB580="","",VLOOKUP(AE580&amp;AH580,Sheet11!$J$3:$K$17,2)))</f>
        <v/>
      </c>
      <c r="AJ580" s="143" t="str">
        <f t="shared" si="222"/>
        <v/>
      </c>
      <c r="AK580" s="296" t="str">
        <f t="shared" si="223"/>
        <v/>
      </c>
      <c r="AL580" s="143" t="str">
        <f t="shared" si="224"/>
        <v/>
      </c>
      <c r="AM580" s="143" t="str">
        <f t="shared" si="225"/>
        <v/>
      </c>
      <c r="AN580" s="143" t="str">
        <f t="shared" si="226"/>
        <v/>
      </c>
      <c r="AO580" s="143" t="str">
        <f t="shared" si="227"/>
        <v/>
      </c>
      <c r="AP580" s="206" t="str">
        <f t="shared" si="228"/>
        <v/>
      </c>
      <c r="AQ580" s="206" t="str">
        <f>IF(SUMIF('7-市场业绩'!F:F,'3-收据记录表'!U580,'7-市场业绩'!I:I)&gt;0,"学习卡","老结算")</f>
        <v>老结算</v>
      </c>
      <c r="AR580" s="206" t="str">
        <f t="shared" si="229"/>
        <v/>
      </c>
      <c r="AS580" s="243" t="e">
        <f t="shared" si="230"/>
        <v>#VALUE!</v>
      </c>
      <c r="AT580" s="243" t="str">
        <f t="shared" si="231"/>
        <v/>
      </c>
      <c r="AU580" s="243" t="str">
        <f t="shared" si="232"/>
        <v/>
      </c>
      <c r="AV580" s="243" t="str">
        <f t="shared" si="233"/>
        <v>无</v>
      </c>
      <c r="AZ580" s="299">
        <v>42552</v>
      </c>
    </row>
    <row r="581" spans="1:52" ht="15" hidden="1" customHeight="1">
      <c r="A581" s="176"/>
      <c r="B581" s="176"/>
      <c r="C581" s="175"/>
      <c r="D581" s="176"/>
      <c r="E581" s="176"/>
      <c r="F581" s="184"/>
      <c r="G581" s="176"/>
      <c r="H581" s="176"/>
      <c r="I581" s="176"/>
      <c r="J581" s="176"/>
      <c r="K581" s="180"/>
      <c r="L581" s="176"/>
      <c r="M581" s="175"/>
      <c r="N581" s="175"/>
      <c r="O581" s="175"/>
      <c r="P581" s="176"/>
      <c r="Q581" s="175"/>
      <c r="R581" s="176"/>
      <c r="S581" s="176"/>
      <c r="T581" s="176"/>
      <c r="U581" s="291" t="str">
        <f t="shared" si="211"/>
        <v/>
      </c>
      <c r="V581" s="292">
        <f>IF(F581=0,0,SUMIFS('4-咨询师业绩明细表'!K:K,'4-咨询师业绩明细表'!E:E,E581,'4-咨询师业绩明细表'!C:C,B581))</f>
        <v>0</v>
      </c>
      <c r="W581" s="292" t="str">
        <f t="shared" si="212"/>
        <v/>
      </c>
      <c r="X581" s="305"/>
      <c r="Y581" s="323">
        <f t="shared" si="213"/>
        <v>0</v>
      </c>
      <c r="Z581" s="324">
        <f t="shared" si="214"/>
        <v>0</v>
      </c>
      <c r="AA581" s="293">
        <f t="shared" si="215"/>
        <v>0</v>
      </c>
      <c r="AB581" s="294" t="str">
        <f t="shared" si="216"/>
        <v/>
      </c>
      <c r="AC581" s="143" t="str">
        <f t="shared" si="217"/>
        <v/>
      </c>
      <c r="AD581" s="143" t="str">
        <f t="shared" si="218"/>
        <v/>
      </c>
      <c r="AE581" s="143" t="str">
        <f t="shared" si="219"/>
        <v/>
      </c>
      <c r="AF581" s="143" t="str">
        <f t="shared" si="220"/>
        <v/>
      </c>
      <c r="AG581" s="143" t="str">
        <f t="shared" si="221"/>
        <v/>
      </c>
      <c r="AH581" s="143" t="str">
        <f>IF(AB581="","",VLOOKUP(AF581,Sheet11!E:F,2,0))</f>
        <v/>
      </c>
      <c r="AI581" s="295" t="str">
        <f>IF(AG581="拼单会员","5年",IF(AB581="","",VLOOKUP(AE581&amp;AH581,Sheet11!$J$3:$K$17,2)))</f>
        <v/>
      </c>
      <c r="AJ581" s="143" t="str">
        <f t="shared" si="222"/>
        <v/>
      </c>
      <c r="AK581" s="296" t="str">
        <f t="shared" si="223"/>
        <v/>
      </c>
      <c r="AL581" s="143" t="str">
        <f t="shared" si="224"/>
        <v/>
      </c>
      <c r="AM581" s="143" t="str">
        <f t="shared" si="225"/>
        <v/>
      </c>
      <c r="AN581" s="143" t="str">
        <f t="shared" si="226"/>
        <v/>
      </c>
      <c r="AO581" s="143" t="str">
        <f t="shared" si="227"/>
        <v/>
      </c>
      <c r="AP581" s="206" t="str">
        <f t="shared" si="228"/>
        <v/>
      </c>
      <c r="AQ581" s="206" t="str">
        <f>IF(SUMIF('7-市场业绩'!F:F,'3-收据记录表'!U581,'7-市场业绩'!I:I)&gt;0,"学习卡","老结算")</f>
        <v>老结算</v>
      </c>
      <c r="AR581" s="206" t="str">
        <f t="shared" si="229"/>
        <v/>
      </c>
      <c r="AS581" s="243" t="e">
        <f t="shared" si="230"/>
        <v>#VALUE!</v>
      </c>
      <c r="AT581" s="243" t="str">
        <f t="shared" si="231"/>
        <v/>
      </c>
      <c r="AU581" s="243" t="str">
        <f t="shared" si="232"/>
        <v/>
      </c>
      <c r="AV581" s="243" t="str">
        <f t="shared" si="233"/>
        <v>无</v>
      </c>
      <c r="AZ581" s="299">
        <v>42552</v>
      </c>
    </row>
    <row r="582" spans="1:52" ht="15" hidden="1" customHeight="1">
      <c r="A582" s="176"/>
      <c r="B582" s="176"/>
      <c r="C582" s="175"/>
      <c r="D582" s="176"/>
      <c r="E582" s="176"/>
      <c r="F582" s="184"/>
      <c r="G582" s="176"/>
      <c r="H582" s="176"/>
      <c r="I582" s="176"/>
      <c r="J582" s="176"/>
      <c r="K582" s="180"/>
      <c r="L582" s="176"/>
      <c r="M582" s="175"/>
      <c r="N582" s="175"/>
      <c r="O582" s="175"/>
      <c r="P582" s="176"/>
      <c r="Q582" s="175"/>
      <c r="R582" s="176"/>
      <c r="S582" s="176"/>
      <c r="T582" s="176"/>
      <c r="U582" s="291" t="str">
        <f t="shared" si="211"/>
        <v/>
      </c>
      <c r="V582" s="292">
        <f>IF(F582=0,0,SUMIFS('4-咨询师业绩明细表'!K:K,'4-咨询师业绩明细表'!E:E,E582,'4-咨询师业绩明细表'!C:C,B582))</f>
        <v>0</v>
      </c>
      <c r="W582" s="292" t="str">
        <f t="shared" si="212"/>
        <v/>
      </c>
      <c r="X582" s="305"/>
      <c r="Y582" s="323">
        <f t="shared" si="213"/>
        <v>0</v>
      </c>
      <c r="Z582" s="324">
        <f t="shared" si="214"/>
        <v>0</v>
      </c>
      <c r="AA582" s="293">
        <f t="shared" si="215"/>
        <v>0</v>
      </c>
      <c r="AB582" s="294" t="str">
        <f t="shared" si="216"/>
        <v/>
      </c>
      <c r="AC582" s="143" t="str">
        <f t="shared" si="217"/>
        <v/>
      </c>
      <c r="AD582" s="143" t="str">
        <f t="shared" si="218"/>
        <v/>
      </c>
      <c r="AE582" s="143" t="str">
        <f t="shared" si="219"/>
        <v/>
      </c>
      <c r="AF582" s="143" t="str">
        <f t="shared" si="220"/>
        <v/>
      </c>
      <c r="AG582" s="143" t="str">
        <f t="shared" si="221"/>
        <v/>
      </c>
      <c r="AH582" s="143" t="str">
        <f>IF(AB582="","",VLOOKUP(AF582,Sheet11!E:F,2,0))</f>
        <v/>
      </c>
      <c r="AI582" s="295" t="str">
        <f>IF(AG582="拼单会员","5年",IF(AB582="","",VLOOKUP(AE582&amp;AH582,Sheet11!$J$3:$K$17,2)))</f>
        <v/>
      </c>
      <c r="AJ582" s="143" t="str">
        <f t="shared" si="222"/>
        <v/>
      </c>
      <c r="AK582" s="296" t="str">
        <f t="shared" si="223"/>
        <v/>
      </c>
      <c r="AL582" s="143" t="str">
        <f t="shared" si="224"/>
        <v/>
      </c>
      <c r="AM582" s="143" t="str">
        <f t="shared" si="225"/>
        <v/>
      </c>
      <c r="AN582" s="143" t="str">
        <f t="shared" si="226"/>
        <v/>
      </c>
      <c r="AO582" s="143" t="str">
        <f t="shared" si="227"/>
        <v/>
      </c>
      <c r="AP582" s="206" t="str">
        <f t="shared" si="228"/>
        <v/>
      </c>
      <c r="AQ582" s="206" t="str">
        <f>IF(SUMIF('7-市场业绩'!F:F,'3-收据记录表'!U582,'7-市场业绩'!I:I)&gt;0,"学习卡","老结算")</f>
        <v>老结算</v>
      </c>
      <c r="AR582" s="206" t="str">
        <f t="shared" si="229"/>
        <v/>
      </c>
      <c r="AS582" s="243" t="e">
        <f t="shared" si="230"/>
        <v>#VALUE!</v>
      </c>
      <c r="AT582" s="243" t="str">
        <f t="shared" si="231"/>
        <v/>
      </c>
      <c r="AU582" s="243" t="str">
        <f t="shared" si="232"/>
        <v/>
      </c>
      <c r="AV582" s="243" t="str">
        <f t="shared" si="233"/>
        <v>无</v>
      </c>
      <c r="AZ582" s="299">
        <v>42552</v>
      </c>
    </row>
    <row r="583" spans="1:52" ht="15" hidden="1" customHeight="1">
      <c r="A583" s="176"/>
      <c r="B583" s="176"/>
      <c r="C583" s="175"/>
      <c r="D583" s="176"/>
      <c r="E583" s="176"/>
      <c r="F583" s="184"/>
      <c r="G583" s="176"/>
      <c r="H583" s="176"/>
      <c r="I583" s="176"/>
      <c r="J583" s="176"/>
      <c r="K583" s="180"/>
      <c r="L583" s="176"/>
      <c r="M583" s="175"/>
      <c r="N583" s="175"/>
      <c r="O583" s="175"/>
      <c r="P583" s="176"/>
      <c r="Q583" s="175"/>
      <c r="R583" s="176"/>
      <c r="S583" s="176"/>
      <c r="T583" s="176"/>
      <c r="U583" s="291" t="str">
        <f t="shared" si="211"/>
        <v/>
      </c>
      <c r="V583" s="292">
        <f>IF(F583=0,0,SUMIFS('4-咨询师业绩明细表'!K:K,'4-咨询师业绩明细表'!E:E,E583,'4-咨询师业绩明细表'!C:C,B583))</f>
        <v>0</v>
      </c>
      <c r="W583" s="292" t="str">
        <f t="shared" si="212"/>
        <v/>
      </c>
      <c r="X583" s="305"/>
      <c r="Y583" s="323">
        <f t="shared" si="213"/>
        <v>0</v>
      </c>
      <c r="Z583" s="324">
        <f t="shared" si="214"/>
        <v>0</v>
      </c>
      <c r="AA583" s="293">
        <f t="shared" si="215"/>
        <v>0</v>
      </c>
      <c r="AB583" s="294" t="str">
        <f t="shared" si="216"/>
        <v/>
      </c>
      <c r="AC583" s="143" t="str">
        <f t="shared" si="217"/>
        <v/>
      </c>
      <c r="AD583" s="143" t="str">
        <f t="shared" si="218"/>
        <v/>
      </c>
      <c r="AE583" s="143" t="str">
        <f t="shared" si="219"/>
        <v/>
      </c>
      <c r="AF583" s="143" t="str">
        <f t="shared" si="220"/>
        <v/>
      </c>
      <c r="AG583" s="143" t="str">
        <f t="shared" si="221"/>
        <v/>
      </c>
      <c r="AH583" s="143" t="str">
        <f>IF(AB583="","",VLOOKUP(AF583,Sheet11!E:F,2,0))</f>
        <v/>
      </c>
      <c r="AI583" s="295" t="str">
        <f>IF(AG583="拼单会员","5年",IF(AB583="","",VLOOKUP(AE583&amp;AH583,Sheet11!$J$3:$K$17,2)))</f>
        <v/>
      </c>
      <c r="AJ583" s="143" t="str">
        <f t="shared" si="222"/>
        <v/>
      </c>
      <c r="AK583" s="296" t="str">
        <f t="shared" si="223"/>
        <v/>
      </c>
      <c r="AL583" s="143" t="str">
        <f t="shared" si="224"/>
        <v/>
      </c>
      <c r="AM583" s="143" t="str">
        <f t="shared" si="225"/>
        <v/>
      </c>
      <c r="AN583" s="143" t="str">
        <f t="shared" si="226"/>
        <v/>
      </c>
      <c r="AO583" s="143" t="str">
        <f t="shared" si="227"/>
        <v/>
      </c>
      <c r="AP583" s="206" t="str">
        <f t="shared" si="228"/>
        <v/>
      </c>
      <c r="AQ583" s="206" t="str">
        <f>IF(SUMIF('7-市场业绩'!F:F,'3-收据记录表'!U583,'7-市场业绩'!I:I)&gt;0,"学习卡","老结算")</f>
        <v>老结算</v>
      </c>
      <c r="AR583" s="206" t="str">
        <f t="shared" si="229"/>
        <v/>
      </c>
      <c r="AS583" s="243" t="e">
        <f t="shared" si="230"/>
        <v>#VALUE!</v>
      </c>
      <c r="AT583" s="243" t="str">
        <f t="shared" si="231"/>
        <v/>
      </c>
      <c r="AU583" s="243" t="str">
        <f t="shared" si="232"/>
        <v/>
      </c>
      <c r="AV583" s="243" t="str">
        <f t="shared" si="233"/>
        <v>无</v>
      </c>
      <c r="AZ583" s="299">
        <v>42552</v>
      </c>
    </row>
    <row r="584" spans="1:52" ht="15" hidden="1" customHeight="1">
      <c r="A584" s="176"/>
      <c r="B584" s="176"/>
      <c r="C584" s="175"/>
      <c r="D584" s="176"/>
      <c r="E584" s="176"/>
      <c r="F584" s="184"/>
      <c r="G584" s="176"/>
      <c r="H584" s="176"/>
      <c r="I584" s="176"/>
      <c r="J584" s="176"/>
      <c r="K584" s="180"/>
      <c r="L584" s="176"/>
      <c r="M584" s="175"/>
      <c r="N584" s="175"/>
      <c r="O584" s="175"/>
      <c r="P584" s="176"/>
      <c r="Q584" s="175"/>
      <c r="R584" s="176"/>
      <c r="S584" s="176"/>
      <c r="T584" s="176"/>
      <c r="U584" s="291" t="str">
        <f t="shared" si="211"/>
        <v/>
      </c>
      <c r="V584" s="292">
        <f>IF(F584=0,0,SUMIFS('4-咨询师业绩明细表'!K:K,'4-咨询师业绩明细表'!E:E,E584,'4-咨询师业绩明细表'!C:C,B584))</f>
        <v>0</v>
      </c>
      <c r="W584" s="292" t="str">
        <f t="shared" si="212"/>
        <v/>
      </c>
      <c r="X584" s="305"/>
      <c r="Y584" s="323">
        <f t="shared" si="213"/>
        <v>0</v>
      </c>
      <c r="Z584" s="324">
        <f t="shared" si="214"/>
        <v>0</v>
      </c>
      <c r="AA584" s="293">
        <f t="shared" si="215"/>
        <v>0</v>
      </c>
      <c r="AB584" s="294" t="str">
        <f t="shared" si="216"/>
        <v/>
      </c>
      <c r="AC584" s="143" t="str">
        <f t="shared" si="217"/>
        <v/>
      </c>
      <c r="AD584" s="143" t="str">
        <f t="shared" si="218"/>
        <v/>
      </c>
      <c r="AE584" s="143" t="str">
        <f t="shared" si="219"/>
        <v/>
      </c>
      <c r="AF584" s="143" t="str">
        <f t="shared" si="220"/>
        <v/>
      </c>
      <c r="AG584" s="143" t="str">
        <f t="shared" si="221"/>
        <v/>
      </c>
      <c r="AH584" s="143" t="str">
        <f>IF(AB584="","",VLOOKUP(AF584,Sheet11!E:F,2,0))</f>
        <v/>
      </c>
      <c r="AI584" s="295" t="str">
        <f>IF(AG584="拼单会员","5年",IF(AB584="","",VLOOKUP(AE584&amp;AH584,Sheet11!$J$3:$K$17,2)))</f>
        <v/>
      </c>
      <c r="AJ584" s="143" t="str">
        <f t="shared" si="222"/>
        <v/>
      </c>
      <c r="AK584" s="296" t="str">
        <f t="shared" si="223"/>
        <v/>
      </c>
      <c r="AL584" s="143" t="str">
        <f t="shared" si="224"/>
        <v/>
      </c>
      <c r="AM584" s="143" t="str">
        <f t="shared" si="225"/>
        <v/>
      </c>
      <c r="AN584" s="143" t="str">
        <f t="shared" si="226"/>
        <v/>
      </c>
      <c r="AO584" s="143" t="str">
        <f t="shared" si="227"/>
        <v/>
      </c>
      <c r="AP584" s="206" t="str">
        <f t="shared" si="228"/>
        <v/>
      </c>
      <c r="AQ584" s="206" t="str">
        <f>IF(SUMIF('7-市场业绩'!F:F,'3-收据记录表'!U584,'7-市场业绩'!I:I)&gt;0,"学习卡","老结算")</f>
        <v>老结算</v>
      </c>
      <c r="AR584" s="206" t="str">
        <f t="shared" si="229"/>
        <v/>
      </c>
      <c r="AS584" s="243" t="e">
        <f t="shared" si="230"/>
        <v>#VALUE!</v>
      </c>
      <c r="AT584" s="243" t="str">
        <f t="shared" si="231"/>
        <v/>
      </c>
      <c r="AU584" s="243" t="str">
        <f t="shared" si="232"/>
        <v/>
      </c>
      <c r="AV584" s="243" t="str">
        <f t="shared" si="233"/>
        <v>无</v>
      </c>
      <c r="AZ584" s="299">
        <v>42552</v>
      </c>
    </row>
    <row r="585" spans="1:52" ht="15" hidden="1" customHeight="1">
      <c r="A585" s="176"/>
      <c r="B585" s="176"/>
      <c r="C585" s="175"/>
      <c r="D585" s="176"/>
      <c r="E585" s="176"/>
      <c r="F585" s="184"/>
      <c r="G585" s="176"/>
      <c r="H585" s="176"/>
      <c r="I585" s="176"/>
      <c r="J585" s="176"/>
      <c r="K585" s="180"/>
      <c r="L585" s="176"/>
      <c r="M585" s="175"/>
      <c r="N585" s="175"/>
      <c r="O585" s="175"/>
      <c r="P585" s="176"/>
      <c r="Q585" s="175"/>
      <c r="R585" s="176"/>
      <c r="S585" s="176"/>
      <c r="T585" s="176"/>
      <c r="U585" s="291" t="str">
        <f t="shared" si="211"/>
        <v/>
      </c>
      <c r="V585" s="292">
        <f>IF(F585=0,0,SUMIFS('4-咨询师业绩明细表'!K:K,'4-咨询师业绩明细表'!E:E,E585,'4-咨询师业绩明细表'!C:C,B585))</f>
        <v>0</v>
      </c>
      <c r="W585" s="292" t="str">
        <f t="shared" si="212"/>
        <v/>
      </c>
      <c r="X585" s="305"/>
      <c r="Y585" s="323">
        <f t="shared" si="213"/>
        <v>0</v>
      </c>
      <c r="Z585" s="324">
        <f t="shared" si="214"/>
        <v>0</v>
      </c>
      <c r="AA585" s="293">
        <f t="shared" si="215"/>
        <v>0</v>
      </c>
      <c r="AB585" s="294" t="str">
        <f t="shared" si="216"/>
        <v/>
      </c>
      <c r="AC585" s="143" t="str">
        <f t="shared" si="217"/>
        <v/>
      </c>
      <c r="AD585" s="143" t="str">
        <f t="shared" si="218"/>
        <v/>
      </c>
      <c r="AE585" s="143" t="str">
        <f t="shared" si="219"/>
        <v/>
      </c>
      <c r="AF585" s="143" t="str">
        <f t="shared" si="220"/>
        <v/>
      </c>
      <c r="AG585" s="143" t="str">
        <f t="shared" si="221"/>
        <v/>
      </c>
      <c r="AH585" s="143" t="str">
        <f>IF(AB585="","",VLOOKUP(AF585,Sheet11!E:F,2,0))</f>
        <v/>
      </c>
      <c r="AI585" s="295" t="str">
        <f>IF(AG585="拼单会员","5年",IF(AB585="","",VLOOKUP(AE585&amp;AH585,Sheet11!$J$3:$K$17,2)))</f>
        <v/>
      </c>
      <c r="AJ585" s="143" t="str">
        <f t="shared" si="222"/>
        <v/>
      </c>
      <c r="AK585" s="296" t="str">
        <f t="shared" si="223"/>
        <v/>
      </c>
      <c r="AL585" s="143" t="str">
        <f t="shared" si="224"/>
        <v/>
      </c>
      <c r="AM585" s="143" t="str">
        <f t="shared" si="225"/>
        <v/>
      </c>
      <c r="AN585" s="143" t="str">
        <f t="shared" si="226"/>
        <v/>
      </c>
      <c r="AO585" s="143" t="str">
        <f t="shared" si="227"/>
        <v/>
      </c>
      <c r="AP585" s="206" t="str">
        <f t="shared" si="228"/>
        <v/>
      </c>
      <c r="AQ585" s="206" t="str">
        <f>IF(SUMIF('7-市场业绩'!F:F,'3-收据记录表'!U585,'7-市场业绩'!I:I)&gt;0,"学习卡","老结算")</f>
        <v>老结算</v>
      </c>
      <c r="AR585" s="206" t="str">
        <f t="shared" si="229"/>
        <v/>
      </c>
      <c r="AS585" s="243" t="e">
        <f t="shared" si="230"/>
        <v>#VALUE!</v>
      </c>
      <c r="AT585" s="243" t="str">
        <f t="shared" si="231"/>
        <v/>
      </c>
      <c r="AU585" s="243" t="str">
        <f t="shared" si="232"/>
        <v/>
      </c>
      <c r="AV585" s="243" t="str">
        <f t="shared" si="233"/>
        <v>无</v>
      </c>
      <c r="AZ585" s="299">
        <v>42552</v>
      </c>
    </row>
    <row r="586" spans="1:52" ht="15" hidden="1" customHeight="1">
      <c r="A586" s="176"/>
      <c r="B586" s="176"/>
      <c r="C586" s="175"/>
      <c r="D586" s="176"/>
      <c r="E586" s="176"/>
      <c r="F586" s="184"/>
      <c r="G586" s="176"/>
      <c r="H586" s="176"/>
      <c r="I586" s="176"/>
      <c r="J586" s="176"/>
      <c r="K586" s="180"/>
      <c r="L586" s="176"/>
      <c r="M586" s="175"/>
      <c r="N586" s="175"/>
      <c r="O586" s="175"/>
      <c r="P586" s="176"/>
      <c r="Q586" s="175"/>
      <c r="R586" s="176"/>
      <c r="S586" s="176"/>
      <c r="T586" s="176"/>
      <c r="U586" s="291" t="str">
        <f t="shared" si="211"/>
        <v/>
      </c>
      <c r="V586" s="292">
        <f>IF(F586=0,0,SUMIFS('4-咨询师业绩明细表'!K:K,'4-咨询师业绩明细表'!E:E,E586,'4-咨询师业绩明细表'!C:C,B586))</f>
        <v>0</v>
      </c>
      <c r="W586" s="292" t="str">
        <f t="shared" si="212"/>
        <v/>
      </c>
      <c r="X586" s="305"/>
      <c r="Y586" s="323">
        <f t="shared" si="213"/>
        <v>0</v>
      </c>
      <c r="Z586" s="324">
        <f t="shared" si="214"/>
        <v>0</v>
      </c>
      <c r="AA586" s="293">
        <f t="shared" si="215"/>
        <v>0</v>
      </c>
      <c r="AB586" s="294" t="str">
        <f t="shared" si="216"/>
        <v/>
      </c>
      <c r="AC586" s="143" t="str">
        <f t="shared" si="217"/>
        <v/>
      </c>
      <c r="AD586" s="143" t="str">
        <f t="shared" si="218"/>
        <v/>
      </c>
      <c r="AE586" s="143" t="str">
        <f t="shared" si="219"/>
        <v/>
      </c>
      <c r="AF586" s="143" t="str">
        <f t="shared" si="220"/>
        <v/>
      </c>
      <c r="AG586" s="143" t="str">
        <f t="shared" si="221"/>
        <v/>
      </c>
      <c r="AH586" s="143" t="str">
        <f>IF(AB586="","",VLOOKUP(AF586,Sheet11!E:F,2,0))</f>
        <v/>
      </c>
      <c r="AI586" s="295" t="str">
        <f>IF(AG586="拼单会员","5年",IF(AB586="","",VLOOKUP(AE586&amp;AH586,Sheet11!$J$3:$K$17,2)))</f>
        <v/>
      </c>
      <c r="AJ586" s="143" t="str">
        <f t="shared" si="222"/>
        <v/>
      </c>
      <c r="AK586" s="296" t="str">
        <f t="shared" si="223"/>
        <v/>
      </c>
      <c r="AL586" s="143" t="str">
        <f t="shared" si="224"/>
        <v/>
      </c>
      <c r="AM586" s="143" t="str">
        <f t="shared" si="225"/>
        <v/>
      </c>
      <c r="AN586" s="143" t="str">
        <f t="shared" si="226"/>
        <v/>
      </c>
      <c r="AO586" s="143" t="str">
        <f t="shared" si="227"/>
        <v/>
      </c>
      <c r="AP586" s="206" t="str">
        <f t="shared" si="228"/>
        <v/>
      </c>
      <c r="AQ586" s="206" t="str">
        <f>IF(SUMIF('7-市场业绩'!F:F,'3-收据记录表'!U586,'7-市场业绩'!I:I)&gt;0,"学习卡","老结算")</f>
        <v>老结算</v>
      </c>
      <c r="AR586" s="206" t="str">
        <f t="shared" si="229"/>
        <v/>
      </c>
      <c r="AS586" s="243" t="e">
        <f t="shared" si="230"/>
        <v>#VALUE!</v>
      </c>
      <c r="AT586" s="243" t="str">
        <f t="shared" si="231"/>
        <v/>
      </c>
      <c r="AU586" s="243" t="str">
        <f t="shared" si="232"/>
        <v/>
      </c>
      <c r="AV586" s="243" t="str">
        <f t="shared" si="233"/>
        <v>无</v>
      </c>
      <c r="AZ586" s="299">
        <v>42552</v>
      </c>
    </row>
    <row r="587" spans="1:52" ht="15" hidden="1" customHeight="1">
      <c r="A587" s="176"/>
      <c r="B587" s="176"/>
      <c r="C587" s="175"/>
      <c r="D587" s="176"/>
      <c r="E587" s="176"/>
      <c r="F587" s="184"/>
      <c r="G587" s="176"/>
      <c r="H587" s="176"/>
      <c r="I587" s="176"/>
      <c r="J587" s="176"/>
      <c r="K587" s="180"/>
      <c r="L587" s="176"/>
      <c r="M587" s="175"/>
      <c r="N587" s="175"/>
      <c r="O587" s="175"/>
      <c r="P587" s="176"/>
      <c r="Q587" s="175"/>
      <c r="R587" s="176"/>
      <c r="S587" s="176"/>
      <c r="T587" s="176"/>
      <c r="U587" s="291" t="str">
        <f t="shared" si="211"/>
        <v/>
      </c>
      <c r="V587" s="292">
        <f>IF(F587=0,0,SUMIFS('4-咨询师业绩明细表'!K:K,'4-咨询师业绩明细表'!E:E,E587,'4-咨询师业绩明细表'!C:C,B587))</f>
        <v>0</v>
      </c>
      <c r="W587" s="292" t="str">
        <f t="shared" si="212"/>
        <v/>
      </c>
      <c r="X587" s="305"/>
      <c r="Y587" s="323">
        <f t="shared" si="213"/>
        <v>0</v>
      </c>
      <c r="Z587" s="324">
        <f t="shared" si="214"/>
        <v>0</v>
      </c>
      <c r="AA587" s="293">
        <f t="shared" si="215"/>
        <v>0</v>
      </c>
      <c r="AB587" s="294" t="str">
        <f t="shared" si="216"/>
        <v/>
      </c>
      <c r="AC587" s="143" t="str">
        <f t="shared" si="217"/>
        <v/>
      </c>
      <c r="AD587" s="143" t="str">
        <f t="shared" si="218"/>
        <v/>
      </c>
      <c r="AE587" s="143" t="str">
        <f t="shared" si="219"/>
        <v/>
      </c>
      <c r="AF587" s="143" t="str">
        <f t="shared" si="220"/>
        <v/>
      </c>
      <c r="AG587" s="143" t="str">
        <f t="shared" si="221"/>
        <v/>
      </c>
      <c r="AH587" s="143" t="str">
        <f>IF(AB587="","",VLOOKUP(AF587,Sheet11!E:F,2,0))</f>
        <v/>
      </c>
      <c r="AI587" s="295" t="str">
        <f>IF(AG587="拼单会员","5年",IF(AB587="","",VLOOKUP(AE587&amp;AH587,Sheet11!$J$3:$K$17,2)))</f>
        <v/>
      </c>
      <c r="AJ587" s="143" t="str">
        <f t="shared" si="222"/>
        <v/>
      </c>
      <c r="AK587" s="296" t="str">
        <f t="shared" si="223"/>
        <v/>
      </c>
      <c r="AL587" s="143" t="str">
        <f t="shared" si="224"/>
        <v/>
      </c>
      <c r="AM587" s="143" t="str">
        <f t="shared" si="225"/>
        <v/>
      </c>
      <c r="AN587" s="143" t="str">
        <f t="shared" si="226"/>
        <v/>
      </c>
      <c r="AO587" s="143" t="str">
        <f t="shared" si="227"/>
        <v/>
      </c>
      <c r="AP587" s="206" t="str">
        <f t="shared" si="228"/>
        <v/>
      </c>
      <c r="AQ587" s="206" t="str">
        <f>IF(SUMIF('7-市场业绩'!F:F,'3-收据记录表'!U587,'7-市场业绩'!I:I)&gt;0,"学习卡","老结算")</f>
        <v>老结算</v>
      </c>
      <c r="AR587" s="206" t="str">
        <f t="shared" si="229"/>
        <v/>
      </c>
      <c r="AS587" s="243" t="e">
        <f t="shared" si="230"/>
        <v>#VALUE!</v>
      </c>
      <c r="AT587" s="243" t="str">
        <f t="shared" si="231"/>
        <v/>
      </c>
      <c r="AU587" s="243" t="str">
        <f t="shared" si="232"/>
        <v/>
      </c>
      <c r="AV587" s="243" t="str">
        <f t="shared" si="233"/>
        <v>无</v>
      </c>
      <c r="AZ587" s="299">
        <v>42552</v>
      </c>
    </row>
    <row r="588" spans="1:52" ht="15" hidden="1" customHeight="1">
      <c r="A588" s="176"/>
      <c r="B588" s="176"/>
      <c r="C588" s="175"/>
      <c r="D588" s="176"/>
      <c r="E588" s="176"/>
      <c r="F588" s="184"/>
      <c r="G588" s="176"/>
      <c r="H588" s="176"/>
      <c r="I588" s="176"/>
      <c r="J588" s="176"/>
      <c r="K588" s="180"/>
      <c r="L588" s="176"/>
      <c r="M588" s="175"/>
      <c r="N588" s="175"/>
      <c r="O588" s="175"/>
      <c r="P588" s="176"/>
      <c r="Q588" s="175"/>
      <c r="R588" s="176"/>
      <c r="S588" s="176"/>
      <c r="T588" s="176"/>
      <c r="U588" s="291" t="str">
        <f t="shared" si="211"/>
        <v/>
      </c>
      <c r="V588" s="292">
        <f>IF(F588=0,0,SUMIFS('4-咨询师业绩明细表'!K:K,'4-咨询师业绩明细表'!E:E,E588,'4-咨询师业绩明细表'!C:C,B588))</f>
        <v>0</v>
      </c>
      <c r="W588" s="292" t="str">
        <f t="shared" si="212"/>
        <v/>
      </c>
      <c r="X588" s="305"/>
      <c r="Y588" s="323">
        <f t="shared" si="213"/>
        <v>0</v>
      </c>
      <c r="Z588" s="324">
        <f t="shared" si="214"/>
        <v>0</v>
      </c>
      <c r="AA588" s="293">
        <f t="shared" si="215"/>
        <v>0</v>
      </c>
      <c r="AB588" s="294" t="str">
        <f t="shared" si="216"/>
        <v/>
      </c>
      <c r="AC588" s="143" t="str">
        <f t="shared" si="217"/>
        <v/>
      </c>
      <c r="AD588" s="143" t="str">
        <f t="shared" si="218"/>
        <v/>
      </c>
      <c r="AE588" s="143" t="str">
        <f t="shared" si="219"/>
        <v/>
      </c>
      <c r="AF588" s="143" t="str">
        <f t="shared" si="220"/>
        <v/>
      </c>
      <c r="AG588" s="143" t="str">
        <f t="shared" si="221"/>
        <v/>
      </c>
      <c r="AH588" s="143" t="str">
        <f>IF(AB588="","",VLOOKUP(AF588,Sheet11!E:F,2,0))</f>
        <v/>
      </c>
      <c r="AI588" s="295" t="str">
        <f>IF(AG588="拼单会员","5年",IF(AB588="","",VLOOKUP(AE588&amp;AH588,Sheet11!$J$3:$K$17,2)))</f>
        <v/>
      </c>
      <c r="AJ588" s="143" t="str">
        <f t="shared" si="222"/>
        <v/>
      </c>
      <c r="AK588" s="296" t="str">
        <f t="shared" si="223"/>
        <v/>
      </c>
      <c r="AL588" s="143" t="str">
        <f t="shared" si="224"/>
        <v/>
      </c>
      <c r="AM588" s="143" t="str">
        <f t="shared" si="225"/>
        <v/>
      </c>
      <c r="AN588" s="143" t="str">
        <f t="shared" si="226"/>
        <v/>
      </c>
      <c r="AO588" s="143" t="str">
        <f t="shared" si="227"/>
        <v/>
      </c>
      <c r="AP588" s="206" t="str">
        <f t="shared" si="228"/>
        <v/>
      </c>
      <c r="AQ588" s="206" t="str">
        <f>IF(SUMIF('7-市场业绩'!F:F,'3-收据记录表'!U588,'7-市场业绩'!I:I)&gt;0,"学习卡","老结算")</f>
        <v>老结算</v>
      </c>
      <c r="AR588" s="206" t="str">
        <f t="shared" si="229"/>
        <v/>
      </c>
      <c r="AS588" s="243" t="e">
        <f t="shared" si="230"/>
        <v>#VALUE!</v>
      </c>
      <c r="AT588" s="243" t="str">
        <f t="shared" si="231"/>
        <v/>
      </c>
      <c r="AU588" s="243" t="str">
        <f t="shared" si="232"/>
        <v/>
      </c>
      <c r="AV588" s="243" t="str">
        <f t="shared" si="233"/>
        <v>无</v>
      </c>
      <c r="AZ588" s="299">
        <v>42552</v>
      </c>
    </row>
    <row r="589" spans="1:52" ht="15" hidden="1" customHeight="1">
      <c r="A589" s="176"/>
      <c r="B589" s="176"/>
      <c r="C589" s="175"/>
      <c r="D589" s="176"/>
      <c r="E589" s="176"/>
      <c r="F589" s="184"/>
      <c r="G589" s="176"/>
      <c r="H589" s="176"/>
      <c r="I589" s="176"/>
      <c r="J589" s="176"/>
      <c r="K589" s="180"/>
      <c r="L589" s="176"/>
      <c r="M589" s="175"/>
      <c r="N589" s="175"/>
      <c r="O589" s="175"/>
      <c r="P589" s="176"/>
      <c r="Q589" s="175"/>
      <c r="R589" s="176"/>
      <c r="S589" s="176"/>
      <c r="T589" s="176"/>
      <c r="U589" s="291" t="str">
        <f t="shared" si="211"/>
        <v/>
      </c>
      <c r="V589" s="292">
        <f>IF(F589=0,0,SUMIFS('4-咨询师业绩明细表'!K:K,'4-咨询师业绩明细表'!E:E,E589,'4-咨询师业绩明细表'!C:C,B589))</f>
        <v>0</v>
      </c>
      <c r="W589" s="292" t="str">
        <f t="shared" si="212"/>
        <v/>
      </c>
      <c r="X589" s="305"/>
      <c r="Y589" s="323">
        <f t="shared" si="213"/>
        <v>0</v>
      </c>
      <c r="Z589" s="324">
        <f t="shared" si="214"/>
        <v>0</v>
      </c>
      <c r="AA589" s="293">
        <f t="shared" si="215"/>
        <v>0</v>
      </c>
      <c r="AB589" s="294" t="str">
        <f t="shared" si="216"/>
        <v/>
      </c>
      <c r="AC589" s="143" t="str">
        <f t="shared" si="217"/>
        <v/>
      </c>
      <c r="AD589" s="143" t="str">
        <f t="shared" si="218"/>
        <v/>
      </c>
      <c r="AE589" s="143" t="str">
        <f t="shared" si="219"/>
        <v/>
      </c>
      <c r="AF589" s="143" t="str">
        <f t="shared" si="220"/>
        <v/>
      </c>
      <c r="AG589" s="143" t="str">
        <f t="shared" si="221"/>
        <v/>
      </c>
      <c r="AH589" s="143" t="str">
        <f>IF(AB589="","",VLOOKUP(AF589,Sheet11!E:F,2,0))</f>
        <v/>
      </c>
      <c r="AI589" s="295" t="str">
        <f>IF(AG589="拼单会员","5年",IF(AB589="","",VLOOKUP(AE589&amp;AH589,Sheet11!$J$3:$K$17,2)))</f>
        <v/>
      </c>
      <c r="AJ589" s="143" t="str">
        <f t="shared" si="222"/>
        <v/>
      </c>
      <c r="AK589" s="296" t="str">
        <f t="shared" si="223"/>
        <v/>
      </c>
      <c r="AL589" s="143" t="str">
        <f t="shared" si="224"/>
        <v/>
      </c>
      <c r="AM589" s="143" t="str">
        <f t="shared" si="225"/>
        <v/>
      </c>
      <c r="AN589" s="143" t="str">
        <f t="shared" si="226"/>
        <v/>
      </c>
      <c r="AO589" s="143" t="str">
        <f t="shared" si="227"/>
        <v/>
      </c>
      <c r="AP589" s="206" t="str">
        <f t="shared" si="228"/>
        <v/>
      </c>
      <c r="AQ589" s="206" t="str">
        <f>IF(SUMIF('7-市场业绩'!F:F,'3-收据记录表'!U589,'7-市场业绩'!I:I)&gt;0,"学习卡","老结算")</f>
        <v>老结算</v>
      </c>
      <c r="AR589" s="206" t="str">
        <f t="shared" si="229"/>
        <v/>
      </c>
      <c r="AS589" s="243" t="e">
        <f t="shared" si="230"/>
        <v>#VALUE!</v>
      </c>
      <c r="AT589" s="243" t="str">
        <f t="shared" si="231"/>
        <v/>
      </c>
      <c r="AU589" s="243" t="str">
        <f t="shared" si="232"/>
        <v/>
      </c>
      <c r="AV589" s="243" t="str">
        <f t="shared" si="233"/>
        <v>无</v>
      </c>
      <c r="AZ589" s="299">
        <v>42552</v>
      </c>
    </row>
    <row r="590" spans="1:52" ht="15" hidden="1" customHeight="1">
      <c r="A590" s="176"/>
      <c r="B590" s="176"/>
      <c r="C590" s="175"/>
      <c r="D590" s="176"/>
      <c r="E590" s="176"/>
      <c r="F590" s="184"/>
      <c r="G590" s="176"/>
      <c r="H590" s="176"/>
      <c r="I590" s="176"/>
      <c r="J590" s="176"/>
      <c r="K590" s="180"/>
      <c r="L590" s="176"/>
      <c r="M590" s="175"/>
      <c r="N590" s="175"/>
      <c r="O590" s="175"/>
      <c r="P590" s="176"/>
      <c r="Q590" s="175"/>
      <c r="R590" s="176"/>
      <c r="S590" s="176"/>
      <c r="T590" s="176"/>
      <c r="U590" s="291" t="str">
        <f t="shared" si="211"/>
        <v/>
      </c>
      <c r="V590" s="292">
        <f>IF(F590=0,0,SUMIFS('4-咨询师业绩明细表'!K:K,'4-咨询师业绩明细表'!E:E,E590,'4-咨询师业绩明细表'!C:C,B590))</f>
        <v>0</v>
      </c>
      <c r="W590" s="292" t="str">
        <f t="shared" si="212"/>
        <v/>
      </c>
      <c r="X590" s="305"/>
      <c r="Y590" s="323">
        <f t="shared" si="213"/>
        <v>0</v>
      </c>
      <c r="Z590" s="324">
        <f t="shared" si="214"/>
        <v>0</v>
      </c>
      <c r="AA590" s="293">
        <f t="shared" si="215"/>
        <v>0</v>
      </c>
      <c r="AB590" s="294" t="str">
        <f t="shared" si="216"/>
        <v/>
      </c>
      <c r="AC590" s="143" t="str">
        <f t="shared" si="217"/>
        <v/>
      </c>
      <c r="AD590" s="143" t="str">
        <f t="shared" si="218"/>
        <v/>
      </c>
      <c r="AE590" s="143" t="str">
        <f t="shared" si="219"/>
        <v/>
      </c>
      <c r="AF590" s="143" t="str">
        <f t="shared" si="220"/>
        <v/>
      </c>
      <c r="AG590" s="143" t="str">
        <f t="shared" si="221"/>
        <v/>
      </c>
      <c r="AH590" s="143" t="str">
        <f>IF(AB590="","",VLOOKUP(AF590,Sheet11!E:F,2,0))</f>
        <v/>
      </c>
      <c r="AI590" s="295" t="str">
        <f>IF(AG590="拼单会员","5年",IF(AB590="","",VLOOKUP(AE590&amp;AH590,Sheet11!$J$3:$K$17,2)))</f>
        <v/>
      </c>
      <c r="AJ590" s="143" t="str">
        <f t="shared" si="222"/>
        <v/>
      </c>
      <c r="AK590" s="296" t="str">
        <f t="shared" si="223"/>
        <v/>
      </c>
      <c r="AL590" s="143" t="str">
        <f t="shared" si="224"/>
        <v/>
      </c>
      <c r="AM590" s="143" t="str">
        <f t="shared" si="225"/>
        <v/>
      </c>
      <c r="AN590" s="143" t="str">
        <f t="shared" si="226"/>
        <v/>
      </c>
      <c r="AO590" s="143" t="str">
        <f t="shared" si="227"/>
        <v/>
      </c>
      <c r="AP590" s="206" t="str">
        <f t="shared" si="228"/>
        <v/>
      </c>
      <c r="AQ590" s="206" t="str">
        <f>IF(SUMIF('7-市场业绩'!F:F,'3-收据记录表'!U590,'7-市场业绩'!I:I)&gt;0,"学习卡","老结算")</f>
        <v>老结算</v>
      </c>
      <c r="AR590" s="206" t="str">
        <f t="shared" si="229"/>
        <v/>
      </c>
      <c r="AS590" s="243" t="e">
        <f t="shared" si="230"/>
        <v>#VALUE!</v>
      </c>
      <c r="AT590" s="243" t="str">
        <f t="shared" si="231"/>
        <v/>
      </c>
      <c r="AU590" s="243" t="str">
        <f t="shared" si="232"/>
        <v/>
      </c>
      <c r="AV590" s="243" t="str">
        <f t="shared" si="233"/>
        <v>无</v>
      </c>
      <c r="AZ590" s="299">
        <v>42552</v>
      </c>
    </row>
    <row r="591" spans="1:52" ht="15" hidden="1" customHeight="1">
      <c r="A591" s="176"/>
      <c r="B591" s="176"/>
      <c r="C591" s="175"/>
      <c r="D591" s="176"/>
      <c r="E591" s="176"/>
      <c r="F591" s="184"/>
      <c r="G591" s="176"/>
      <c r="H591" s="176"/>
      <c r="I591" s="176"/>
      <c r="J591" s="176"/>
      <c r="K591" s="180"/>
      <c r="L591" s="176"/>
      <c r="M591" s="175"/>
      <c r="N591" s="175"/>
      <c r="O591" s="175"/>
      <c r="P591" s="176"/>
      <c r="Q591" s="175"/>
      <c r="R591" s="176"/>
      <c r="S591" s="176"/>
      <c r="T591" s="176"/>
      <c r="U591" s="291" t="str">
        <f t="shared" si="211"/>
        <v/>
      </c>
      <c r="V591" s="292">
        <f>IF(F591=0,0,SUMIFS('4-咨询师业绩明细表'!K:K,'4-咨询师业绩明细表'!E:E,E591,'4-咨询师业绩明细表'!C:C,B591))</f>
        <v>0</v>
      </c>
      <c r="W591" s="292" t="str">
        <f t="shared" si="212"/>
        <v/>
      </c>
      <c r="X591" s="305"/>
      <c r="Y591" s="323">
        <f t="shared" si="213"/>
        <v>0</v>
      </c>
      <c r="Z591" s="324">
        <f t="shared" si="214"/>
        <v>0</v>
      </c>
      <c r="AA591" s="293">
        <f t="shared" si="215"/>
        <v>0</v>
      </c>
      <c r="AB591" s="294" t="str">
        <f t="shared" si="216"/>
        <v/>
      </c>
      <c r="AC591" s="143" t="str">
        <f t="shared" si="217"/>
        <v/>
      </c>
      <c r="AD591" s="143" t="str">
        <f t="shared" si="218"/>
        <v/>
      </c>
      <c r="AE591" s="143" t="str">
        <f t="shared" si="219"/>
        <v/>
      </c>
      <c r="AF591" s="143" t="str">
        <f t="shared" si="220"/>
        <v/>
      </c>
      <c r="AG591" s="143" t="str">
        <f t="shared" si="221"/>
        <v/>
      </c>
      <c r="AH591" s="143" t="str">
        <f>IF(AB591="","",VLOOKUP(AF591,Sheet11!E:F,2,0))</f>
        <v/>
      </c>
      <c r="AI591" s="295" t="str">
        <f>IF(AG591="拼单会员","5年",IF(AB591="","",VLOOKUP(AE591&amp;AH591,Sheet11!$J$3:$K$17,2)))</f>
        <v/>
      </c>
      <c r="AJ591" s="143" t="str">
        <f t="shared" si="222"/>
        <v/>
      </c>
      <c r="AK591" s="296" t="str">
        <f t="shared" si="223"/>
        <v/>
      </c>
      <c r="AL591" s="143" t="str">
        <f t="shared" si="224"/>
        <v/>
      </c>
      <c r="AM591" s="143" t="str">
        <f t="shared" si="225"/>
        <v/>
      </c>
      <c r="AN591" s="143" t="str">
        <f t="shared" si="226"/>
        <v/>
      </c>
      <c r="AO591" s="143" t="str">
        <f t="shared" si="227"/>
        <v/>
      </c>
      <c r="AP591" s="206" t="str">
        <f t="shared" si="228"/>
        <v/>
      </c>
      <c r="AQ591" s="206" t="str">
        <f>IF(SUMIF('7-市场业绩'!F:F,'3-收据记录表'!U591,'7-市场业绩'!I:I)&gt;0,"学习卡","老结算")</f>
        <v>老结算</v>
      </c>
      <c r="AR591" s="206" t="str">
        <f t="shared" si="229"/>
        <v/>
      </c>
      <c r="AS591" s="243" t="e">
        <f t="shared" si="230"/>
        <v>#VALUE!</v>
      </c>
      <c r="AT591" s="243" t="str">
        <f t="shared" si="231"/>
        <v/>
      </c>
      <c r="AU591" s="243" t="str">
        <f t="shared" si="232"/>
        <v/>
      </c>
      <c r="AV591" s="243" t="str">
        <f t="shared" si="233"/>
        <v>无</v>
      </c>
      <c r="AZ591" s="299">
        <v>42552</v>
      </c>
    </row>
    <row r="592" spans="1:52" ht="15" hidden="1" customHeight="1">
      <c r="A592" s="176"/>
      <c r="B592" s="176"/>
      <c r="C592" s="175"/>
      <c r="D592" s="176"/>
      <c r="E592" s="176"/>
      <c r="F592" s="184"/>
      <c r="G592" s="176"/>
      <c r="H592" s="176"/>
      <c r="I592" s="176"/>
      <c r="J592" s="176"/>
      <c r="K592" s="180"/>
      <c r="L592" s="176"/>
      <c r="M592" s="175"/>
      <c r="N592" s="175"/>
      <c r="O592" s="175"/>
      <c r="P592" s="176"/>
      <c r="Q592" s="175"/>
      <c r="R592" s="176"/>
      <c r="S592" s="176"/>
      <c r="T592" s="176"/>
      <c r="U592" s="291" t="str">
        <f t="shared" si="211"/>
        <v/>
      </c>
      <c r="V592" s="292">
        <f>IF(F592=0,0,SUMIFS('4-咨询师业绩明细表'!K:K,'4-咨询师业绩明细表'!E:E,E592,'4-咨询师业绩明细表'!C:C,B592))</f>
        <v>0</v>
      </c>
      <c r="W592" s="292" t="str">
        <f t="shared" si="212"/>
        <v/>
      </c>
      <c r="X592" s="305"/>
      <c r="Y592" s="323">
        <f t="shared" si="213"/>
        <v>0</v>
      </c>
      <c r="Z592" s="324">
        <f t="shared" si="214"/>
        <v>0</v>
      </c>
      <c r="AA592" s="293">
        <f t="shared" si="215"/>
        <v>0</v>
      </c>
      <c r="AB592" s="294" t="str">
        <f t="shared" si="216"/>
        <v/>
      </c>
      <c r="AC592" s="143" t="str">
        <f t="shared" si="217"/>
        <v/>
      </c>
      <c r="AD592" s="143" t="str">
        <f t="shared" si="218"/>
        <v/>
      </c>
      <c r="AE592" s="143" t="str">
        <f t="shared" si="219"/>
        <v/>
      </c>
      <c r="AF592" s="143" t="str">
        <f t="shared" si="220"/>
        <v/>
      </c>
      <c r="AG592" s="143" t="str">
        <f t="shared" si="221"/>
        <v/>
      </c>
      <c r="AH592" s="143" t="str">
        <f>IF(AB592="","",VLOOKUP(AF592,Sheet11!E:F,2,0))</f>
        <v/>
      </c>
      <c r="AI592" s="295" t="str">
        <f>IF(AG592="拼单会员","5年",IF(AB592="","",VLOOKUP(AE592&amp;AH592,Sheet11!$J$3:$K$17,2)))</f>
        <v/>
      </c>
      <c r="AJ592" s="143" t="str">
        <f t="shared" si="222"/>
        <v/>
      </c>
      <c r="AK592" s="296" t="str">
        <f t="shared" si="223"/>
        <v/>
      </c>
      <c r="AL592" s="143" t="str">
        <f t="shared" si="224"/>
        <v/>
      </c>
      <c r="AM592" s="143" t="str">
        <f t="shared" si="225"/>
        <v/>
      </c>
      <c r="AN592" s="143" t="str">
        <f t="shared" si="226"/>
        <v/>
      </c>
      <c r="AO592" s="143" t="str">
        <f t="shared" si="227"/>
        <v/>
      </c>
      <c r="AP592" s="206" t="str">
        <f t="shared" si="228"/>
        <v/>
      </c>
      <c r="AQ592" s="206" t="str">
        <f>IF(SUMIF('7-市场业绩'!F:F,'3-收据记录表'!U592,'7-市场业绩'!I:I)&gt;0,"学习卡","老结算")</f>
        <v>老结算</v>
      </c>
      <c r="AR592" s="206" t="str">
        <f t="shared" si="229"/>
        <v/>
      </c>
      <c r="AS592" s="243" t="e">
        <f t="shared" si="230"/>
        <v>#VALUE!</v>
      </c>
      <c r="AT592" s="243" t="str">
        <f t="shared" si="231"/>
        <v/>
      </c>
      <c r="AU592" s="243" t="str">
        <f t="shared" si="232"/>
        <v/>
      </c>
      <c r="AV592" s="243" t="str">
        <f t="shared" si="233"/>
        <v>无</v>
      </c>
      <c r="AZ592" s="299">
        <v>42552</v>
      </c>
    </row>
    <row r="593" spans="1:52" ht="15" hidden="1" customHeight="1">
      <c r="A593" s="176"/>
      <c r="B593" s="176"/>
      <c r="C593" s="175"/>
      <c r="D593" s="176"/>
      <c r="E593" s="176"/>
      <c r="F593" s="184"/>
      <c r="G593" s="176"/>
      <c r="H593" s="176"/>
      <c r="I593" s="176"/>
      <c r="J593" s="176"/>
      <c r="K593" s="180"/>
      <c r="L593" s="176"/>
      <c r="M593" s="175"/>
      <c r="N593" s="175"/>
      <c r="O593" s="175"/>
      <c r="P593" s="176"/>
      <c r="Q593" s="175"/>
      <c r="R593" s="176"/>
      <c r="S593" s="176"/>
      <c r="T593" s="176"/>
      <c r="U593" s="291" t="str">
        <f t="shared" si="211"/>
        <v/>
      </c>
      <c r="V593" s="292">
        <f>IF(F593=0,0,SUMIFS('4-咨询师业绩明细表'!K:K,'4-咨询师业绩明细表'!E:E,E593,'4-咨询师业绩明细表'!C:C,B593))</f>
        <v>0</v>
      </c>
      <c r="W593" s="292" t="str">
        <f t="shared" si="212"/>
        <v/>
      </c>
      <c r="X593" s="305"/>
      <c r="Y593" s="323">
        <f t="shared" si="213"/>
        <v>0</v>
      </c>
      <c r="Z593" s="324">
        <f t="shared" si="214"/>
        <v>0</v>
      </c>
      <c r="AA593" s="293">
        <f t="shared" si="215"/>
        <v>0</v>
      </c>
      <c r="AB593" s="294" t="str">
        <f t="shared" si="216"/>
        <v/>
      </c>
      <c r="AC593" s="143" t="str">
        <f t="shared" si="217"/>
        <v/>
      </c>
      <c r="AD593" s="143" t="str">
        <f t="shared" si="218"/>
        <v/>
      </c>
      <c r="AE593" s="143" t="str">
        <f t="shared" si="219"/>
        <v/>
      </c>
      <c r="AF593" s="143" t="str">
        <f t="shared" si="220"/>
        <v/>
      </c>
      <c r="AG593" s="143" t="str">
        <f t="shared" si="221"/>
        <v/>
      </c>
      <c r="AH593" s="143" t="str">
        <f>IF(AB593="","",VLOOKUP(AF593,Sheet11!E:F,2,0))</f>
        <v/>
      </c>
      <c r="AI593" s="295" t="str">
        <f>IF(AG593="拼单会员","5年",IF(AB593="","",VLOOKUP(AE593&amp;AH593,Sheet11!$J$3:$K$17,2)))</f>
        <v/>
      </c>
      <c r="AJ593" s="143" t="str">
        <f t="shared" si="222"/>
        <v/>
      </c>
      <c r="AK593" s="296" t="str">
        <f t="shared" si="223"/>
        <v/>
      </c>
      <c r="AL593" s="143" t="str">
        <f t="shared" si="224"/>
        <v/>
      </c>
      <c r="AM593" s="143" t="str">
        <f t="shared" si="225"/>
        <v/>
      </c>
      <c r="AN593" s="143" t="str">
        <f t="shared" si="226"/>
        <v/>
      </c>
      <c r="AO593" s="143" t="str">
        <f t="shared" si="227"/>
        <v/>
      </c>
      <c r="AP593" s="206" t="str">
        <f t="shared" si="228"/>
        <v/>
      </c>
      <c r="AQ593" s="206" t="str">
        <f>IF(SUMIF('7-市场业绩'!F:F,'3-收据记录表'!U593,'7-市场业绩'!I:I)&gt;0,"学习卡","老结算")</f>
        <v>老结算</v>
      </c>
      <c r="AR593" s="206" t="str">
        <f t="shared" si="229"/>
        <v/>
      </c>
      <c r="AS593" s="243" t="e">
        <f t="shared" si="230"/>
        <v>#VALUE!</v>
      </c>
      <c r="AT593" s="243" t="str">
        <f t="shared" si="231"/>
        <v/>
      </c>
      <c r="AU593" s="243" t="str">
        <f t="shared" si="232"/>
        <v/>
      </c>
      <c r="AV593" s="243" t="str">
        <f t="shared" si="233"/>
        <v>无</v>
      </c>
      <c r="AZ593" s="299">
        <v>42552</v>
      </c>
    </row>
    <row r="594" spans="1:52" ht="15" hidden="1" customHeight="1">
      <c r="A594" s="176"/>
      <c r="B594" s="176"/>
      <c r="C594" s="175"/>
      <c r="D594" s="176"/>
      <c r="E594" s="176"/>
      <c r="F594" s="184"/>
      <c r="G594" s="176"/>
      <c r="H594" s="176"/>
      <c r="I594" s="176"/>
      <c r="J594" s="176"/>
      <c r="K594" s="180"/>
      <c r="L594" s="176"/>
      <c r="M594" s="175"/>
      <c r="N594" s="175"/>
      <c r="O594" s="175"/>
      <c r="P594" s="176"/>
      <c r="Q594" s="175"/>
      <c r="R594" s="176"/>
      <c r="S594" s="176"/>
      <c r="T594" s="176"/>
      <c r="U594" s="291" t="str">
        <f t="shared" si="211"/>
        <v/>
      </c>
      <c r="V594" s="292">
        <f>IF(F594=0,0,SUMIFS('4-咨询师业绩明细表'!K:K,'4-咨询师业绩明细表'!E:E,E594,'4-咨询师业绩明细表'!C:C,B594))</f>
        <v>0</v>
      </c>
      <c r="W594" s="292" t="str">
        <f t="shared" si="212"/>
        <v/>
      </c>
      <c r="X594" s="305"/>
      <c r="Y594" s="323">
        <f t="shared" si="213"/>
        <v>0</v>
      </c>
      <c r="Z594" s="324">
        <f t="shared" si="214"/>
        <v>0</v>
      </c>
      <c r="AA594" s="293">
        <f t="shared" si="215"/>
        <v>0</v>
      </c>
      <c r="AB594" s="294" t="str">
        <f t="shared" si="216"/>
        <v/>
      </c>
      <c r="AC594" s="143" t="str">
        <f t="shared" si="217"/>
        <v/>
      </c>
      <c r="AD594" s="143" t="str">
        <f t="shared" si="218"/>
        <v/>
      </c>
      <c r="AE594" s="143" t="str">
        <f t="shared" si="219"/>
        <v/>
      </c>
      <c r="AF594" s="143" t="str">
        <f t="shared" si="220"/>
        <v/>
      </c>
      <c r="AG594" s="143" t="str">
        <f t="shared" si="221"/>
        <v/>
      </c>
      <c r="AH594" s="143" t="str">
        <f>IF(AB594="","",VLOOKUP(AF594,Sheet11!E:F,2,0))</f>
        <v/>
      </c>
      <c r="AI594" s="295" t="str">
        <f>IF(AG594="拼单会员","5年",IF(AB594="","",VLOOKUP(AE594&amp;AH594,Sheet11!$J$3:$K$17,2)))</f>
        <v/>
      </c>
      <c r="AJ594" s="143" t="str">
        <f t="shared" si="222"/>
        <v/>
      </c>
      <c r="AK594" s="296" t="str">
        <f t="shared" si="223"/>
        <v/>
      </c>
      <c r="AL594" s="143" t="str">
        <f t="shared" si="224"/>
        <v/>
      </c>
      <c r="AM594" s="143" t="str">
        <f t="shared" si="225"/>
        <v/>
      </c>
      <c r="AN594" s="143" t="str">
        <f t="shared" si="226"/>
        <v/>
      </c>
      <c r="AO594" s="143" t="str">
        <f t="shared" si="227"/>
        <v/>
      </c>
      <c r="AP594" s="206" t="str">
        <f t="shared" si="228"/>
        <v/>
      </c>
      <c r="AQ594" s="206" t="str">
        <f>IF(SUMIF('7-市场业绩'!F:F,'3-收据记录表'!U594,'7-市场业绩'!I:I)&gt;0,"学习卡","老结算")</f>
        <v>老结算</v>
      </c>
      <c r="AR594" s="206" t="str">
        <f t="shared" si="229"/>
        <v/>
      </c>
      <c r="AS594" s="243" t="e">
        <f t="shared" si="230"/>
        <v>#VALUE!</v>
      </c>
      <c r="AT594" s="243" t="str">
        <f t="shared" si="231"/>
        <v/>
      </c>
      <c r="AU594" s="243" t="str">
        <f t="shared" si="232"/>
        <v/>
      </c>
      <c r="AV594" s="243" t="str">
        <f t="shared" si="233"/>
        <v>无</v>
      </c>
      <c r="AZ594" s="299">
        <v>42552</v>
      </c>
    </row>
    <row r="595" spans="1:52" ht="15" hidden="1" customHeight="1">
      <c r="A595" s="176"/>
      <c r="B595" s="176"/>
      <c r="C595" s="175"/>
      <c r="D595" s="176"/>
      <c r="E595" s="176"/>
      <c r="F595" s="184"/>
      <c r="G595" s="176"/>
      <c r="H595" s="176"/>
      <c r="I595" s="176"/>
      <c r="J595" s="176"/>
      <c r="K595" s="180"/>
      <c r="L595" s="176"/>
      <c r="M595" s="175"/>
      <c r="N595" s="175"/>
      <c r="O595" s="175"/>
      <c r="P595" s="176"/>
      <c r="Q595" s="175"/>
      <c r="R595" s="176"/>
      <c r="S595" s="176"/>
      <c r="T595" s="176"/>
      <c r="U595" s="291" t="str">
        <f t="shared" si="211"/>
        <v/>
      </c>
      <c r="V595" s="292">
        <f>IF(F595=0,0,SUMIFS('4-咨询师业绩明细表'!K:K,'4-咨询师业绩明细表'!E:E,E595,'4-咨询师业绩明细表'!C:C,B595))</f>
        <v>0</v>
      </c>
      <c r="W595" s="292" t="str">
        <f t="shared" si="212"/>
        <v/>
      </c>
      <c r="X595" s="305"/>
      <c r="Y595" s="323">
        <f t="shared" si="213"/>
        <v>0</v>
      </c>
      <c r="Z595" s="324">
        <f t="shared" si="214"/>
        <v>0</v>
      </c>
      <c r="AA595" s="293">
        <f t="shared" si="215"/>
        <v>0</v>
      </c>
      <c r="AB595" s="294" t="str">
        <f t="shared" si="216"/>
        <v/>
      </c>
      <c r="AC595" s="143" t="str">
        <f t="shared" si="217"/>
        <v/>
      </c>
      <c r="AD595" s="143" t="str">
        <f t="shared" si="218"/>
        <v/>
      </c>
      <c r="AE595" s="143" t="str">
        <f t="shared" si="219"/>
        <v/>
      </c>
      <c r="AF595" s="143" t="str">
        <f t="shared" si="220"/>
        <v/>
      </c>
      <c r="AG595" s="143" t="str">
        <f t="shared" si="221"/>
        <v/>
      </c>
      <c r="AH595" s="143" t="str">
        <f>IF(AB595="","",VLOOKUP(AF595,Sheet11!E:F,2,0))</f>
        <v/>
      </c>
      <c r="AI595" s="295" t="str">
        <f>IF(AG595="拼单会员","5年",IF(AB595="","",VLOOKUP(AE595&amp;AH595,Sheet11!$J$3:$K$17,2)))</f>
        <v/>
      </c>
      <c r="AJ595" s="143" t="str">
        <f t="shared" si="222"/>
        <v/>
      </c>
      <c r="AK595" s="296" t="str">
        <f t="shared" si="223"/>
        <v/>
      </c>
      <c r="AL595" s="143" t="str">
        <f t="shared" si="224"/>
        <v/>
      </c>
      <c r="AM595" s="143" t="str">
        <f t="shared" si="225"/>
        <v/>
      </c>
      <c r="AN595" s="143" t="str">
        <f t="shared" si="226"/>
        <v/>
      </c>
      <c r="AO595" s="143" t="str">
        <f t="shared" si="227"/>
        <v/>
      </c>
      <c r="AP595" s="206" t="str">
        <f t="shared" si="228"/>
        <v/>
      </c>
      <c r="AQ595" s="206" t="str">
        <f>IF(SUMIF('7-市场业绩'!F:F,'3-收据记录表'!U595,'7-市场业绩'!I:I)&gt;0,"学习卡","老结算")</f>
        <v>老结算</v>
      </c>
      <c r="AR595" s="206" t="str">
        <f t="shared" si="229"/>
        <v/>
      </c>
      <c r="AS595" s="243" t="e">
        <f t="shared" si="230"/>
        <v>#VALUE!</v>
      </c>
      <c r="AT595" s="243" t="str">
        <f t="shared" si="231"/>
        <v/>
      </c>
      <c r="AU595" s="243" t="str">
        <f t="shared" si="232"/>
        <v/>
      </c>
      <c r="AV595" s="243" t="str">
        <f t="shared" si="233"/>
        <v>无</v>
      </c>
      <c r="AZ595" s="299">
        <v>42552</v>
      </c>
    </row>
    <row r="596" spans="1:52" ht="15" hidden="1" customHeight="1">
      <c r="A596" s="176"/>
      <c r="B596" s="176"/>
      <c r="C596" s="175"/>
      <c r="D596" s="176"/>
      <c r="E596" s="176"/>
      <c r="F596" s="184"/>
      <c r="G596" s="176"/>
      <c r="H596" s="176"/>
      <c r="I596" s="176"/>
      <c r="J596" s="176"/>
      <c r="K596" s="180"/>
      <c r="L596" s="176"/>
      <c r="M596" s="175"/>
      <c r="N596" s="175"/>
      <c r="O596" s="175"/>
      <c r="P596" s="176"/>
      <c r="Q596" s="175"/>
      <c r="R596" s="176"/>
      <c r="S596" s="176"/>
      <c r="T596" s="176"/>
      <c r="U596" s="291" t="str">
        <f t="shared" si="211"/>
        <v/>
      </c>
      <c r="V596" s="292">
        <f>IF(F596=0,0,SUMIFS('4-咨询师业绩明细表'!K:K,'4-咨询师业绩明细表'!E:E,E596,'4-咨询师业绩明细表'!C:C,B596))</f>
        <v>0</v>
      </c>
      <c r="W596" s="292" t="str">
        <f t="shared" si="212"/>
        <v/>
      </c>
      <c r="X596" s="305"/>
      <c r="Y596" s="323">
        <f t="shared" si="213"/>
        <v>0</v>
      </c>
      <c r="Z596" s="324">
        <f t="shared" si="214"/>
        <v>0</v>
      </c>
      <c r="AA596" s="293">
        <f t="shared" si="215"/>
        <v>0</v>
      </c>
      <c r="AB596" s="294" t="str">
        <f t="shared" si="216"/>
        <v/>
      </c>
      <c r="AC596" s="143" t="str">
        <f t="shared" si="217"/>
        <v/>
      </c>
      <c r="AD596" s="143" t="str">
        <f t="shared" si="218"/>
        <v/>
      </c>
      <c r="AE596" s="143" t="str">
        <f t="shared" si="219"/>
        <v/>
      </c>
      <c r="AF596" s="143" t="str">
        <f t="shared" si="220"/>
        <v/>
      </c>
      <c r="AG596" s="143" t="str">
        <f t="shared" si="221"/>
        <v/>
      </c>
      <c r="AH596" s="143" t="str">
        <f>IF(AB596="","",VLOOKUP(AF596,Sheet11!E:F,2,0))</f>
        <v/>
      </c>
      <c r="AI596" s="295" t="str">
        <f>IF(AG596="拼单会员","5年",IF(AB596="","",VLOOKUP(AE596&amp;AH596,Sheet11!$J$3:$K$17,2)))</f>
        <v/>
      </c>
      <c r="AJ596" s="143" t="str">
        <f t="shared" si="222"/>
        <v/>
      </c>
      <c r="AK596" s="296" t="str">
        <f t="shared" si="223"/>
        <v/>
      </c>
      <c r="AL596" s="143" t="str">
        <f t="shared" si="224"/>
        <v/>
      </c>
      <c r="AM596" s="143" t="str">
        <f t="shared" si="225"/>
        <v/>
      </c>
      <c r="AN596" s="143" t="str">
        <f t="shared" si="226"/>
        <v/>
      </c>
      <c r="AO596" s="143" t="str">
        <f t="shared" si="227"/>
        <v/>
      </c>
      <c r="AP596" s="206" t="str">
        <f t="shared" si="228"/>
        <v/>
      </c>
      <c r="AQ596" s="206" t="str">
        <f>IF(SUMIF('7-市场业绩'!F:F,'3-收据记录表'!U596,'7-市场业绩'!I:I)&gt;0,"学习卡","老结算")</f>
        <v>老结算</v>
      </c>
      <c r="AR596" s="206" t="str">
        <f t="shared" si="229"/>
        <v/>
      </c>
      <c r="AS596" s="243" t="e">
        <f t="shared" si="230"/>
        <v>#VALUE!</v>
      </c>
      <c r="AT596" s="243" t="str">
        <f t="shared" si="231"/>
        <v/>
      </c>
      <c r="AU596" s="243" t="str">
        <f t="shared" si="232"/>
        <v/>
      </c>
      <c r="AV596" s="243" t="str">
        <f t="shared" si="233"/>
        <v>无</v>
      </c>
      <c r="AZ596" s="299">
        <v>42552</v>
      </c>
    </row>
    <row r="597" spans="1:52" ht="15" hidden="1" customHeight="1">
      <c r="A597" s="176"/>
      <c r="B597" s="176"/>
      <c r="C597" s="175"/>
      <c r="D597" s="176"/>
      <c r="E597" s="176"/>
      <c r="F597" s="184"/>
      <c r="G597" s="176"/>
      <c r="H597" s="176"/>
      <c r="I597" s="176"/>
      <c r="J597" s="176"/>
      <c r="K597" s="180"/>
      <c r="L597" s="176"/>
      <c r="M597" s="175"/>
      <c r="N597" s="175"/>
      <c r="O597" s="175"/>
      <c r="P597" s="176"/>
      <c r="Q597" s="175"/>
      <c r="R597" s="176"/>
      <c r="S597" s="176"/>
      <c r="T597" s="176"/>
      <c r="U597" s="291" t="str">
        <f t="shared" si="211"/>
        <v/>
      </c>
      <c r="V597" s="292">
        <f>IF(F597=0,0,SUMIFS('4-咨询师业绩明细表'!K:K,'4-咨询师业绩明细表'!E:E,E597,'4-咨询师业绩明细表'!C:C,B597))</f>
        <v>0</v>
      </c>
      <c r="W597" s="292" t="str">
        <f t="shared" si="212"/>
        <v/>
      </c>
      <c r="X597" s="305"/>
      <c r="Y597" s="323">
        <f t="shared" si="213"/>
        <v>0</v>
      </c>
      <c r="Z597" s="324">
        <f t="shared" si="214"/>
        <v>0</v>
      </c>
      <c r="AA597" s="293">
        <f t="shared" si="215"/>
        <v>0</v>
      </c>
      <c r="AB597" s="294" t="str">
        <f t="shared" si="216"/>
        <v/>
      </c>
      <c r="AC597" s="143" t="str">
        <f t="shared" si="217"/>
        <v/>
      </c>
      <c r="AD597" s="143" t="str">
        <f t="shared" si="218"/>
        <v/>
      </c>
      <c r="AE597" s="143" t="str">
        <f t="shared" si="219"/>
        <v/>
      </c>
      <c r="AF597" s="143" t="str">
        <f t="shared" si="220"/>
        <v/>
      </c>
      <c r="AG597" s="143" t="str">
        <f t="shared" si="221"/>
        <v/>
      </c>
      <c r="AH597" s="143" t="str">
        <f>IF(AB597="","",VLOOKUP(AF597,Sheet11!E:F,2,0))</f>
        <v/>
      </c>
      <c r="AI597" s="295" t="str">
        <f>IF(AG597="拼单会员","5年",IF(AB597="","",VLOOKUP(AE597&amp;AH597,Sheet11!$J$3:$K$17,2)))</f>
        <v/>
      </c>
      <c r="AJ597" s="143" t="str">
        <f t="shared" si="222"/>
        <v/>
      </c>
      <c r="AK597" s="296" t="str">
        <f t="shared" si="223"/>
        <v/>
      </c>
      <c r="AL597" s="143" t="str">
        <f t="shared" si="224"/>
        <v/>
      </c>
      <c r="AM597" s="143" t="str">
        <f t="shared" si="225"/>
        <v/>
      </c>
      <c r="AN597" s="143" t="str">
        <f t="shared" si="226"/>
        <v/>
      </c>
      <c r="AO597" s="143" t="str">
        <f t="shared" si="227"/>
        <v/>
      </c>
      <c r="AP597" s="206" t="str">
        <f t="shared" si="228"/>
        <v/>
      </c>
      <c r="AQ597" s="206" t="str">
        <f>IF(SUMIF('7-市场业绩'!F:F,'3-收据记录表'!U597,'7-市场业绩'!I:I)&gt;0,"学习卡","老结算")</f>
        <v>老结算</v>
      </c>
      <c r="AR597" s="206" t="str">
        <f t="shared" si="229"/>
        <v/>
      </c>
      <c r="AS597" s="243" t="e">
        <f t="shared" si="230"/>
        <v>#VALUE!</v>
      </c>
      <c r="AT597" s="243" t="str">
        <f t="shared" si="231"/>
        <v/>
      </c>
      <c r="AU597" s="243" t="str">
        <f t="shared" si="232"/>
        <v/>
      </c>
      <c r="AV597" s="243" t="str">
        <f t="shared" si="233"/>
        <v>无</v>
      </c>
      <c r="AZ597" s="299">
        <v>42552</v>
      </c>
    </row>
    <row r="598" spans="1:52" ht="15" hidden="1" customHeight="1">
      <c r="A598" s="176"/>
      <c r="B598" s="176"/>
      <c r="C598" s="175"/>
      <c r="D598" s="176"/>
      <c r="E598" s="176"/>
      <c r="F598" s="184"/>
      <c r="G598" s="176"/>
      <c r="H598" s="176"/>
      <c r="I598" s="176"/>
      <c r="J598" s="176"/>
      <c r="K598" s="180"/>
      <c r="L598" s="176"/>
      <c r="M598" s="175"/>
      <c r="N598" s="175"/>
      <c r="O598" s="175"/>
      <c r="P598" s="176"/>
      <c r="Q598" s="175"/>
      <c r="R598" s="176"/>
      <c r="S598" s="176"/>
      <c r="T598" s="176"/>
      <c r="U598" s="291" t="str">
        <f t="shared" si="211"/>
        <v/>
      </c>
      <c r="V598" s="292">
        <f>IF(F598=0,0,SUMIFS('4-咨询师业绩明细表'!K:K,'4-咨询师业绩明细表'!E:E,E598,'4-咨询师业绩明细表'!C:C,B598))</f>
        <v>0</v>
      </c>
      <c r="W598" s="292" t="str">
        <f t="shared" si="212"/>
        <v/>
      </c>
      <c r="X598" s="305"/>
      <c r="Y598" s="323">
        <f t="shared" si="213"/>
        <v>0</v>
      </c>
      <c r="Z598" s="324">
        <f t="shared" si="214"/>
        <v>0</v>
      </c>
      <c r="AA598" s="293">
        <f t="shared" si="215"/>
        <v>0</v>
      </c>
      <c r="AB598" s="294" t="str">
        <f t="shared" si="216"/>
        <v/>
      </c>
      <c r="AC598" s="143" t="str">
        <f t="shared" si="217"/>
        <v/>
      </c>
      <c r="AD598" s="143" t="str">
        <f t="shared" si="218"/>
        <v/>
      </c>
      <c r="AE598" s="143" t="str">
        <f t="shared" si="219"/>
        <v/>
      </c>
      <c r="AF598" s="143" t="str">
        <f t="shared" si="220"/>
        <v/>
      </c>
      <c r="AG598" s="143" t="str">
        <f t="shared" si="221"/>
        <v/>
      </c>
      <c r="AH598" s="143" t="str">
        <f>IF(AB598="","",VLOOKUP(AF598,Sheet11!E:F,2,0))</f>
        <v/>
      </c>
      <c r="AI598" s="295" t="str">
        <f>IF(AG598="拼单会员","5年",IF(AB598="","",VLOOKUP(AE598&amp;AH598,Sheet11!$J$3:$K$17,2)))</f>
        <v/>
      </c>
      <c r="AJ598" s="143" t="str">
        <f t="shared" si="222"/>
        <v/>
      </c>
      <c r="AK598" s="296" t="str">
        <f t="shared" si="223"/>
        <v/>
      </c>
      <c r="AL598" s="143" t="str">
        <f t="shared" si="224"/>
        <v/>
      </c>
      <c r="AM598" s="143" t="str">
        <f t="shared" si="225"/>
        <v/>
      </c>
      <c r="AN598" s="143" t="str">
        <f t="shared" si="226"/>
        <v/>
      </c>
      <c r="AO598" s="143" t="str">
        <f t="shared" si="227"/>
        <v/>
      </c>
      <c r="AP598" s="206" t="str">
        <f t="shared" si="228"/>
        <v/>
      </c>
      <c r="AQ598" s="206" t="str">
        <f>IF(SUMIF('7-市场业绩'!F:F,'3-收据记录表'!U598,'7-市场业绩'!I:I)&gt;0,"学习卡","老结算")</f>
        <v>老结算</v>
      </c>
      <c r="AR598" s="206" t="str">
        <f t="shared" si="229"/>
        <v/>
      </c>
      <c r="AS598" s="243" t="e">
        <f t="shared" si="230"/>
        <v>#VALUE!</v>
      </c>
      <c r="AT598" s="243" t="str">
        <f t="shared" si="231"/>
        <v/>
      </c>
      <c r="AU598" s="243" t="str">
        <f t="shared" si="232"/>
        <v/>
      </c>
      <c r="AV598" s="243" t="str">
        <f t="shared" si="233"/>
        <v>无</v>
      </c>
      <c r="AZ598" s="299">
        <v>42552</v>
      </c>
    </row>
    <row r="599" spans="1:52" ht="15" hidden="1" customHeight="1">
      <c r="A599" s="176"/>
      <c r="B599" s="176"/>
      <c r="C599" s="175"/>
      <c r="D599" s="176"/>
      <c r="E599" s="176"/>
      <c r="F599" s="184"/>
      <c r="G599" s="176"/>
      <c r="H599" s="176"/>
      <c r="I599" s="176"/>
      <c r="J599" s="176"/>
      <c r="K599" s="180"/>
      <c r="L599" s="176"/>
      <c r="M599" s="175"/>
      <c r="N599" s="175"/>
      <c r="O599" s="175"/>
      <c r="P599" s="176"/>
      <c r="Q599" s="175"/>
      <c r="R599" s="176"/>
      <c r="S599" s="176"/>
      <c r="T599" s="176"/>
      <c r="U599" s="291" t="str">
        <f t="shared" si="211"/>
        <v/>
      </c>
      <c r="V599" s="292">
        <f>IF(F599=0,0,SUMIFS('4-咨询师业绩明细表'!K:K,'4-咨询师业绩明细表'!E:E,E599,'4-咨询师业绩明细表'!C:C,B599))</f>
        <v>0</v>
      </c>
      <c r="W599" s="292" t="str">
        <f t="shared" si="212"/>
        <v/>
      </c>
      <c r="X599" s="305"/>
      <c r="Y599" s="323">
        <f t="shared" si="213"/>
        <v>0</v>
      </c>
      <c r="Z599" s="324">
        <f t="shared" si="214"/>
        <v>0</v>
      </c>
      <c r="AA599" s="293">
        <f t="shared" si="215"/>
        <v>0</v>
      </c>
      <c r="AB599" s="294" t="str">
        <f t="shared" si="216"/>
        <v/>
      </c>
      <c r="AC599" s="143" t="str">
        <f t="shared" si="217"/>
        <v/>
      </c>
      <c r="AD599" s="143" t="str">
        <f t="shared" si="218"/>
        <v/>
      </c>
      <c r="AE599" s="143" t="str">
        <f t="shared" si="219"/>
        <v/>
      </c>
      <c r="AF599" s="143" t="str">
        <f t="shared" si="220"/>
        <v/>
      </c>
      <c r="AG599" s="143" t="str">
        <f t="shared" si="221"/>
        <v/>
      </c>
      <c r="AH599" s="143" t="str">
        <f>IF(AB599="","",VLOOKUP(AF599,Sheet11!E:F,2,0))</f>
        <v/>
      </c>
      <c r="AI599" s="295" t="str">
        <f>IF(AG599="拼单会员","5年",IF(AB599="","",VLOOKUP(AE599&amp;AH599,Sheet11!$J$3:$K$17,2)))</f>
        <v/>
      </c>
      <c r="AJ599" s="143" t="str">
        <f t="shared" si="222"/>
        <v/>
      </c>
      <c r="AK599" s="296" t="str">
        <f t="shared" si="223"/>
        <v/>
      </c>
      <c r="AL599" s="143" t="str">
        <f t="shared" si="224"/>
        <v/>
      </c>
      <c r="AM599" s="143" t="str">
        <f t="shared" si="225"/>
        <v/>
      </c>
      <c r="AN599" s="143" t="str">
        <f t="shared" si="226"/>
        <v/>
      </c>
      <c r="AO599" s="143" t="str">
        <f t="shared" si="227"/>
        <v/>
      </c>
      <c r="AP599" s="206" t="str">
        <f t="shared" si="228"/>
        <v/>
      </c>
      <c r="AQ599" s="206" t="str">
        <f>IF(SUMIF('7-市场业绩'!F:F,'3-收据记录表'!U599,'7-市场业绩'!I:I)&gt;0,"学习卡","老结算")</f>
        <v>老结算</v>
      </c>
      <c r="AR599" s="206" t="str">
        <f t="shared" si="229"/>
        <v/>
      </c>
      <c r="AS599" s="243" t="e">
        <f t="shared" si="230"/>
        <v>#VALUE!</v>
      </c>
      <c r="AT599" s="243" t="str">
        <f t="shared" si="231"/>
        <v/>
      </c>
      <c r="AU599" s="243" t="str">
        <f t="shared" si="232"/>
        <v/>
      </c>
      <c r="AV599" s="243" t="str">
        <f t="shared" si="233"/>
        <v>无</v>
      </c>
      <c r="AZ599" s="299">
        <v>42552</v>
      </c>
    </row>
    <row r="600" spans="1:52" ht="15" hidden="1" customHeight="1">
      <c r="A600" s="176"/>
      <c r="B600" s="176"/>
      <c r="C600" s="175"/>
      <c r="D600" s="176"/>
      <c r="E600" s="176"/>
      <c r="F600" s="184"/>
      <c r="G600" s="176"/>
      <c r="H600" s="176"/>
      <c r="I600" s="176"/>
      <c r="J600" s="176"/>
      <c r="K600" s="180"/>
      <c r="L600" s="176"/>
      <c r="M600" s="175"/>
      <c r="N600" s="175"/>
      <c r="O600" s="175"/>
      <c r="P600" s="176"/>
      <c r="Q600" s="175"/>
      <c r="R600" s="176"/>
      <c r="S600" s="176"/>
      <c r="T600" s="176"/>
      <c r="U600" s="291" t="str">
        <f t="shared" si="211"/>
        <v/>
      </c>
      <c r="V600" s="292">
        <f>IF(F600=0,0,SUMIFS('4-咨询师业绩明细表'!K:K,'4-咨询师业绩明细表'!E:E,E600,'4-咨询师业绩明细表'!C:C,B600))</f>
        <v>0</v>
      </c>
      <c r="W600" s="292" t="str">
        <f t="shared" si="212"/>
        <v/>
      </c>
      <c r="X600" s="305"/>
      <c r="Y600" s="323">
        <f t="shared" si="213"/>
        <v>0</v>
      </c>
      <c r="Z600" s="324">
        <f t="shared" si="214"/>
        <v>0</v>
      </c>
      <c r="AA600" s="293">
        <f t="shared" si="215"/>
        <v>0</v>
      </c>
      <c r="AB600" s="294" t="str">
        <f t="shared" si="216"/>
        <v/>
      </c>
      <c r="AC600" s="143" t="str">
        <f t="shared" si="217"/>
        <v/>
      </c>
      <c r="AD600" s="143" t="str">
        <f t="shared" si="218"/>
        <v/>
      </c>
      <c r="AE600" s="143" t="str">
        <f t="shared" si="219"/>
        <v/>
      </c>
      <c r="AF600" s="143" t="str">
        <f t="shared" si="220"/>
        <v/>
      </c>
      <c r="AG600" s="143" t="str">
        <f t="shared" si="221"/>
        <v/>
      </c>
      <c r="AH600" s="143" t="str">
        <f>IF(AB600="","",VLOOKUP(AF600,Sheet11!E:F,2,0))</f>
        <v/>
      </c>
      <c r="AI600" s="295" t="str">
        <f>IF(AG600="拼单会员","5年",IF(AB600="","",VLOOKUP(AE600&amp;AH600,Sheet11!$J$3:$K$17,2)))</f>
        <v/>
      </c>
      <c r="AJ600" s="143" t="str">
        <f t="shared" si="222"/>
        <v/>
      </c>
      <c r="AK600" s="296" t="str">
        <f t="shared" si="223"/>
        <v/>
      </c>
      <c r="AL600" s="143" t="str">
        <f t="shared" si="224"/>
        <v/>
      </c>
      <c r="AM600" s="143" t="str">
        <f t="shared" si="225"/>
        <v/>
      </c>
      <c r="AN600" s="143" t="str">
        <f t="shared" si="226"/>
        <v/>
      </c>
      <c r="AO600" s="143" t="str">
        <f t="shared" si="227"/>
        <v/>
      </c>
      <c r="AP600" s="206" t="str">
        <f t="shared" si="228"/>
        <v/>
      </c>
      <c r="AQ600" s="206" t="str">
        <f>IF(SUMIF('7-市场业绩'!F:F,'3-收据记录表'!U600,'7-市场业绩'!I:I)&gt;0,"学习卡","老结算")</f>
        <v>老结算</v>
      </c>
      <c r="AR600" s="206" t="str">
        <f t="shared" si="229"/>
        <v/>
      </c>
      <c r="AS600" s="243" t="e">
        <f t="shared" si="230"/>
        <v>#VALUE!</v>
      </c>
      <c r="AT600" s="243" t="str">
        <f t="shared" si="231"/>
        <v/>
      </c>
      <c r="AU600" s="243" t="str">
        <f t="shared" si="232"/>
        <v/>
      </c>
      <c r="AV600" s="243" t="str">
        <f t="shared" si="233"/>
        <v>无</v>
      </c>
      <c r="AZ600" s="299">
        <v>42552</v>
      </c>
    </row>
    <row r="601" spans="1:52" ht="15" hidden="1" customHeight="1">
      <c r="A601" s="176"/>
      <c r="B601" s="176"/>
      <c r="C601" s="175"/>
      <c r="D601" s="176"/>
      <c r="E601" s="176"/>
      <c r="F601" s="184"/>
      <c r="G601" s="176"/>
      <c r="H601" s="176"/>
      <c r="I601" s="176"/>
      <c r="J601" s="176"/>
      <c r="K601" s="180"/>
      <c r="L601" s="176"/>
      <c r="M601" s="175"/>
      <c r="N601" s="175"/>
      <c r="O601" s="175"/>
      <c r="P601" s="176"/>
      <c r="Q601" s="175"/>
      <c r="R601" s="176"/>
      <c r="S601" s="176"/>
      <c r="T601" s="176"/>
      <c r="U601" s="291" t="str">
        <f t="shared" si="211"/>
        <v/>
      </c>
      <c r="V601" s="292">
        <f>IF(F601=0,0,SUMIFS('4-咨询师业绩明细表'!K:K,'4-咨询师业绩明细表'!E:E,E601,'4-咨询师业绩明细表'!C:C,B601))</f>
        <v>0</v>
      </c>
      <c r="W601" s="292" t="str">
        <f t="shared" si="212"/>
        <v/>
      </c>
      <c r="X601" s="305"/>
      <c r="Y601" s="323">
        <f t="shared" si="213"/>
        <v>0</v>
      </c>
      <c r="Z601" s="324">
        <f t="shared" si="214"/>
        <v>0</v>
      </c>
      <c r="AA601" s="293">
        <f t="shared" si="215"/>
        <v>0</v>
      </c>
      <c r="AB601" s="294" t="str">
        <f t="shared" si="216"/>
        <v/>
      </c>
      <c r="AC601" s="143" t="str">
        <f t="shared" si="217"/>
        <v/>
      </c>
      <c r="AD601" s="143" t="str">
        <f t="shared" si="218"/>
        <v/>
      </c>
      <c r="AE601" s="143" t="str">
        <f t="shared" si="219"/>
        <v/>
      </c>
      <c r="AF601" s="143" t="str">
        <f t="shared" si="220"/>
        <v/>
      </c>
      <c r="AG601" s="143" t="str">
        <f t="shared" si="221"/>
        <v/>
      </c>
      <c r="AH601" s="143" t="str">
        <f>IF(AB601="","",VLOOKUP(AF601,Sheet11!E:F,2,0))</f>
        <v/>
      </c>
      <c r="AI601" s="295" t="str">
        <f>IF(AG601="拼单会员","5年",IF(AB601="","",VLOOKUP(AE601&amp;AH601,Sheet11!$J$3:$K$17,2)))</f>
        <v/>
      </c>
      <c r="AJ601" s="143" t="str">
        <f t="shared" si="222"/>
        <v/>
      </c>
      <c r="AK601" s="296" t="str">
        <f t="shared" si="223"/>
        <v/>
      </c>
      <c r="AL601" s="143" t="str">
        <f t="shared" si="224"/>
        <v/>
      </c>
      <c r="AM601" s="143" t="str">
        <f t="shared" si="225"/>
        <v/>
      </c>
      <c r="AN601" s="143" t="str">
        <f t="shared" si="226"/>
        <v/>
      </c>
      <c r="AO601" s="143" t="str">
        <f t="shared" si="227"/>
        <v/>
      </c>
      <c r="AP601" s="206" t="str">
        <f t="shared" si="228"/>
        <v/>
      </c>
      <c r="AQ601" s="206" t="str">
        <f>IF(SUMIF('7-市场业绩'!F:F,'3-收据记录表'!U601,'7-市场业绩'!I:I)&gt;0,"学习卡","老结算")</f>
        <v>老结算</v>
      </c>
      <c r="AR601" s="206" t="str">
        <f t="shared" si="229"/>
        <v/>
      </c>
      <c r="AS601" s="243" t="e">
        <f t="shared" si="230"/>
        <v>#VALUE!</v>
      </c>
      <c r="AT601" s="243" t="str">
        <f t="shared" si="231"/>
        <v/>
      </c>
      <c r="AU601" s="243" t="str">
        <f t="shared" si="232"/>
        <v/>
      </c>
      <c r="AV601" s="243" t="str">
        <f t="shared" si="233"/>
        <v>无</v>
      </c>
      <c r="AZ601" s="299">
        <v>42552</v>
      </c>
    </row>
    <row r="602" spans="1:52" ht="15" hidden="1" customHeight="1">
      <c r="A602" s="176"/>
      <c r="B602" s="176"/>
      <c r="C602" s="175"/>
      <c r="D602" s="176"/>
      <c r="E602" s="176"/>
      <c r="F602" s="184"/>
      <c r="G602" s="176"/>
      <c r="H602" s="176"/>
      <c r="I602" s="176"/>
      <c r="J602" s="176"/>
      <c r="K602" s="180"/>
      <c r="L602" s="176"/>
      <c r="M602" s="175"/>
      <c r="N602" s="175"/>
      <c r="O602" s="175"/>
      <c r="P602" s="176"/>
      <c r="Q602" s="175"/>
      <c r="R602" s="176"/>
      <c r="S602" s="176"/>
      <c r="T602" s="176"/>
      <c r="U602" s="291" t="str">
        <f t="shared" si="211"/>
        <v/>
      </c>
      <c r="V602" s="292">
        <f>IF(F602=0,0,SUMIFS('4-咨询师业绩明细表'!K:K,'4-咨询师业绩明细表'!E:E,E602,'4-咨询师业绩明细表'!C:C,B602))</f>
        <v>0</v>
      </c>
      <c r="W602" s="292" t="str">
        <f t="shared" si="212"/>
        <v/>
      </c>
      <c r="X602" s="305"/>
      <c r="Y602" s="323">
        <f t="shared" si="213"/>
        <v>0</v>
      </c>
      <c r="Z602" s="324">
        <f t="shared" si="214"/>
        <v>0</v>
      </c>
      <c r="AA602" s="293">
        <f t="shared" si="215"/>
        <v>0</v>
      </c>
      <c r="AB602" s="294" t="str">
        <f t="shared" si="216"/>
        <v/>
      </c>
      <c r="AC602" s="143" t="str">
        <f t="shared" si="217"/>
        <v/>
      </c>
      <c r="AD602" s="143" t="str">
        <f t="shared" si="218"/>
        <v/>
      </c>
      <c r="AE602" s="143" t="str">
        <f t="shared" si="219"/>
        <v/>
      </c>
      <c r="AF602" s="143" t="str">
        <f t="shared" si="220"/>
        <v/>
      </c>
      <c r="AG602" s="143" t="str">
        <f t="shared" si="221"/>
        <v/>
      </c>
      <c r="AH602" s="143" t="str">
        <f>IF(AB602="","",VLOOKUP(AF602,Sheet11!E:F,2,0))</f>
        <v/>
      </c>
      <c r="AI602" s="295" t="str">
        <f>IF(AG602="拼单会员","5年",IF(AB602="","",VLOOKUP(AE602&amp;AH602,Sheet11!$J$3:$K$17,2)))</f>
        <v/>
      </c>
      <c r="AJ602" s="143" t="str">
        <f t="shared" si="222"/>
        <v/>
      </c>
      <c r="AK602" s="296" t="str">
        <f t="shared" si="223"/>
        <v/>
      </c>
      <c r="AL602" s="143" t="str">
        <f t="shared" si="224"/>
        <v/>
      </c>
      <c r="AM602" s="143" t="str">
        <f t="shared" si="225"/>
        <v/>
      </c>
      <c r="AN602" s="143" t="str">
        <f t="shared" si="226"/>
        <v/>
      </c>
      <c r="AO602" s="143" t="str">
        <f t="shared" si="227"/>
        <v/>
      </c>
      <c r="AP602" s="206" t="str">
        <f t="shared" si="228"/>
        <v/>
      </c>
      <c r="AQ602" s="206" t="str">
        <f>IF(SUMIF('7-市场业绩'!F:F,'3-收据记录表'!U602,'7-市场业绩'!I:I)&gt;0,"学习卡","老结算")</f>
        <v>老结算</v>
      </c>
      <c r="AR602" s="206" t="str">
        <f t="shared" si="229"/>
        <v/>
      </c>
      <c r="AS602" s="243" t="e">
        <f t="shared" si="230"/>
        <v>#VALUE!</v>
      </c>
      <c r="AT602" s="243" t="str">
        <f t="shared" si="231"/>
        <v/>
      </c>
      <c r="AU602" s="243" t="str">
        <f t="shared" si="232"/>
        <v/>
      </c>
      <c r="AV602" s="243" t="str">
        <f t="shared" si="233"/>
        <v>无</v>
      </c>
      <c r="AZ602" s="299">
        <v>42552</v>
      </c>
    </row>
    <row r="603" spans="1:52" ht="15" hidden="1" customHeight="1">
      <c r="A603" s="176"/>
      <c r="B603" s="176"/>
      <c r="C603" s="175"/>
      <c r="D603" s="176"/>
      <c r="E603" s="176"/>
      <c r="F603" s="184"/>
      <c r="G603" s="176"/>
      <c r="H603" s="176"/>
      <c r="I603" s="176"/>
      <c r="J603" s="176"/>
      <c r="K603" s="180"/>
      <c r="L603" s="176"/>
      <c r="M603" s="175"/>
      <c r="N603" s="175"/>
      <c r="O603" s="175"/>
      <c r="P603" s="176"/>
      <c r="Q603" s="175"/>
      <c r="R603" s="176"/>
      <c r="S603" s="176"/>
      <c r="T603" s="176"/>
      <c r="U603" s="291" t="str">
        <f t="shared" si="211"/>
        <v/>
      </c>
      <c r="V603" s="292">
        <f>IF(F603=0,0,SUMIFS('4-咨询师业绩明细表'!K:K,'4-咨询师业绩明细表'!E:E,E603,'4-咨询师业绩明细表'!C:C,B603))</f>
        <v>0</v>
      </c>
      <c r="W603" s="292" t="str">
        <f t="shared" si="212"/>
        <v/>
      </c>
      <c r="X603" s="305"/>
      <c r="Y603" s="323">
        <f t="shared" si="213"/>
        <v>0</v>
      </c>
      <c r="Z603" s="324">
        <f t="shared" si="214"/>
        <v>0</v>
      </c>
      <c r="AA603" s="293">
        <f t="shared" si="215"/>
        <v>0</v>
      </c>
      <c r="AB603" s="294" t="str">
        <f t="shared" si="216"/>
        <v/>
      </c>
      <c r="AC603" s="143" t="str">
        <f t="shared" si="217"/>
        <v/>
      </c>
      <c r="AD603" s="143" t="str">
        <f t="shared" si="218"/>
        <v/>
      </c>
      <c r="AE603" s="143" t="str">
        <f t="shared" si="219"/>
        <v/>
      </c>
      <c r="AF603" s="143" t="str">
        <f t="shared" si="220"/>
        <v/>
      </c>
      <c r="AG603" s="143" t="str">
        <f t="shared" si="221"/>
        <v/>
      </c>
      <c r="AH603" s="143" t="str">
        <f>IF(AB603="","",VLOOKUP(AF603,Sheet11!E:F,2,0))</f>
        <v/>
      </c>
      <c r="AI603" s="295" t="str">
        <f>IF(AG603="拼单会员","5年",IF(AB603="","",VLOOKUP(AE603&amp;AH603,Sheet11!$J$3:$K$17,2)))</f>
        <v/>
      </c>
      <c r="AJ603" s="143" t="str">
        <f t="shared" si="222"/>
        <v/>
      </c>
      <c r="AK603" s="296" t="str">
        <f t="shared" si="223"/>
        <v/>
      </c>
      <c r="AL603" s="143" t="str">
        <f t="shared" si="224"/>
        <v/>
      </c>
      <c r="AM603" s="143" t="str">
        <f t="shared" si="225"/>
        <v/>
      </c>
      <c r="AN603" s="143" t="str">
        <f t="shared" si="226"/>
        <v/>
      </c>
      <c r="AO603" s="143" t="str">
        <f t="shared" si="227"/>
        <v/>
      </c>
      <c r="AP603" s="206" t="str">
        <f t="shared" si="228"/>
        <v/>
      </c>
      <c r="AQ603" s="206" t="str">
        <f>IF(SUMIF('7-市场业绩'!F:F,'3-收据记录表'!U603,'7-市场业绩'!I:I)&gt;0,"学习卡","老结算")</f>
        <v>老结算</v>
      </c>
      <c r="AR603" s="206" t="str">
        <f t="shared" si="229"/>
        <v/>
      </c>
      <c r="AS603" s="243" t="e">
        <f t="shared" si="230"/>
        <v>#VALUE!</v>
      </c>
      <c r="AT603" s="243" t="str">
        <f t="shared" si="231"/>
        <v/>
      </c>
      <c r="AU603" s="243" t="str">
        <f t="shared" si="232"/>
        <v/>
      </c>
      <c r="AV603" s="243" t="str">
        <f t="shared" si="233"/>
        <v>无</v>
      </c>
      <c r="AZ603" s="299">
        <v>42552</v>
      </c>
    </row>
    <row r="604" spans="1:52" ht="15" hidden="1" customHeight="1">
      <c r="A604" s="176"/>
      <c r="B604" s="176"/>
      <c r="C604" s="175"/>
      <c r="D604" s="176"/>
      <c r="E604" s="176"/>
      <c r="F604" s="184"/>
      <c r="G604" s="176"/>
      <c r="H604" s="176"/>
      <c r="I604" s="176"/>
      <c r="J604" s="176"/>
      <c r="K604" s="180"/>
      <c r="L604" s="176"/>
      <c r="M604" s="175"/>
      <c r="N604" s="175"/>
      <c r="O604" s="175"/>
      <c r="P604" s="176"/>
      <c r="Q604" s="175"/>
      <c r="R604" s="176"/>
      <c r="S604" s="176"/>
      <c r="T604" s="176"/>
      <c r="U604" s="291" t="str">
        <f t="shared" si="211"/>
        <v/>
      </c>
      <c r="V604" s="292">
        <f>IF(F604=0,0,SUMIFS('4-咨询师业绩明细表'!K:K,'4-咨询师业绩明细表'!E:E,E604,'4-咨询师业绩明细表'!C:C,B604))</f>
        <v>0</v>
      </c>
      <c r="W604" s="292" t="str">
        <f t="shared" si="212"/>
        <v/>
      </c>
      <c r="X604" s="305"/>
      <c r="Y604" s="323">
        <f t="shared" si="213"/>
        <v>0</v>
      </c>
      <c r="Z604" s="324">
        <f t="shared" si="214"/>
        <v>0</v>
      </c>
      <c r="AA604" s="293">
        <f t="shared" si="215"/>
        <v>0</v>
      </c>
      <c r="AB604" s="294" t="str">
        <f t="shared" si="216"/>
        <v/>
      </c>
      <c r="AC604" s="143" t="str">
        <f t="shared" si="217"/>
        <v/>
      </c>
      <c r="AD604" s="143" t="str">
        <f t="shared" si="218"/>
        <v/>
      </c>
      <c r="AE604" s="143" t="str">
        <f t="shared" si="219"/>
        <v/>
      </c>
      <c r="AF604" s="143" t="str">
        <f t="shared" si="220"/>
        <v/>
      </c>
      <c r="AG604" s="143" t="str">
        <f t="shared" si="221"/>
        <v/>
      </c>
      <c r="AH604" s="143" t="str">
        <f>IF(AB604="","",VLOOKUP(AF604,Sheet11!E:F,2,0))</f>
        <v/>
      </c>
      <c r="AI604" s="295" t="str">
        <f>IF(AG604="拼单会员","5年",IF(AB604="","",VLOOKUP(AE604&amp;AH604,Sheet11!$J$3:$K$17,2)))</f>
        <v/>
      </c>
      <c r="AJ604" s="143" t="str">
        <f t="shared" si="222"/>
        <v/>
      </c>
      <c r="AK604" s="296" t="str">
        <f t="shared" si="223"/>
        <v/>
      </c>
      <c r="AL604" s="143" t="str">
        <f t="shared" si="224"/>
        <v/>
      </c>
      <c r="AM604" s="143" t="str">
        <f t="shared" si="225"/>
        <v/>
      </c>
      <c r="AN604" s="143" t="str">
        <f t="shared" si="226"/>
        <v/>
      </c>
      <c r="AO604" s="143" t="str">
        <f t="shared" si="227"/>
        <v/>
      </c>
      <c r="AP604" s="206" t="str">
        <f t="shared" si="228"/>
        <v/>
      </c>
      <c r="AQ604" s="206" t="str">
        <f>IF(SUMIF('7-市场业绩'!F:F,'3-收据记录表'!U604,'7-市场业绩'!I:I)&gt;0,"学习卡","老结算")</f>
        <v>老结算</v>
      </c>
      <c r="AR604" s="206" t="str">
        <f t="shared" si="229"/>
        <v/>
      </c>
      <c r="AS604" s="243" t="e">
        <f t="shared" si="230"/>
        <v>#VALUE!</v>
      </c>
      <c r="AT604" s="243" t="str">
        <f t="shared" si="231"/>
        <v/>
      </c>
      <c r="AU604" s="243" t="str">
        <f t="shared" si="232"/>
        <v/>
      </c>
      <c r="AV604" s="243" t="str">
        <f t="shared" si="233"/>
        <v>无</v>
      </c>
      <c r="AZ604" s="299">
        <v>42552</v>
      </c>
    </row>
    <row r="605" spans="1:52" ht="15" hidden="1" customHeight="1">
      <c r="A605" s="176"/>
      <c r="B605" s="176"/>
      <c r="C605" s="175"/>
      <c r="D605" s="176"/>
      <c r="E605" s="176"/>
      <c r="F605" s="184"/>
      <c r="G605" s="176"/>
      <c r="H605" s="176"/>
      <c r="I605" s="176"/>
      <c r="J605" s="176"/>
      <c r="K605" s="180"/>
      <c r="L605" s="176"/>
      <c r="M605" s="175"/>
      <c r="N605" s="175"/>
      <c r="O605" s="175"/>
      <c r="P605" s="176"/>
      <c r="Q605" s="175"/>
      <c r="R605" s="176"/>
      <c r="S605" s="176"/>
      <c r="T605" s="176"/>
      <c r="U605" s="291" t="str">
        <f t="shared" si="211"/>
        <v/>
      </c>
      <c r="V605" s="292">
        <f>IF(F605=0,0,SUMIFS('4-咨询师业绩明细表'!K:K,'4-咨询师业绩明细表'!E:E,E605,'4-咨询师业绩明细表'!C:C,B605))</f>
        <v>0</v>
      </c>
      <c r="W605" s="292" t="str">
        <f t="shared" si="212"/>
        <v/>
      </c>
      <c r="X605" s="305"/>
      <c r="Y605" s="323">
        <f t="shared" si="213"/>
        <v>0</v>
      </c>
      <c r="Z605" s="324">
        <f t="shared" si="214"/>
        <v>0</v>
      </c>
      <c r="AA605" s="293">
        <f t="shared" si="215"/>
        <v>0</v>
      </c>
      <c r="AB605" s="294" t="str">
        <f t="shared" si="216"/>
        <v/>
      </c>
      <c r="AC605" s="143" t="str">
        <f t="shared" si="217"/>
        <v/>
      </c>
      <c r="AD605" s="143" t="str">
        <f t="shared" si="218"/>
        <v/>
      </c>
      <c r="AE605" s="143" t="str">
        <f t="shared" si="219"/>
        <v/>
      </c>
      <c r="AF605" s="143" t="str">
        <f t="shared" si="220"/>
        <v/>
      </c>
      <c r="AG605" s="143" t="str">
        <f t="shared" si="221"/>
        <v/>
      </c>
      <c r="AH605" s="143" t="str">
        <f>IF(AB605="","",VLOOKUP(AF605,Sheet11!E:F,2,0))</f>
        <v/>
      </c>
      <c r="AI605" s="295" t="str">
        <f>IF(AG605="拼单会员","5年",IF(AB605="","",VLOOKUP(AE605&amp;AH605,Sheet11!$J$3:$K$17,2)))</f>
        <v/>
      </c>
      <c r="AJ605" s="143" t="str">
        <f t="shared" si="222"/>
        <v/>
      </c>
      <c r="AK605" s="296" t="str">
        <f t="shared" si="223"/>
        <v/>
      </c>
      <c r="AL605" s="143" t="str">
        <f t="shared" si="224"/>
        <v/>
      </c>
      <c r="AM605" s="143" t="str">
        <f t="shared" si="225"/>
        <v/>
      </c>
      <c r="AN605" s="143" t="str">
        <f t="shared" si="226"/>
        <v/>
      </c>
      <c r="AO605" s="143" t="str">
        <f t="shared" si="227"/>
        <v/>
      </c>
      <c r="AP605" s="206" t="str">
        <f t="shared" si="228"/>
        <v/>
      </c>
      <c r="AQ605" s="206" t="str">
        <f>IF(SUMIF('7-市场业绩'!F:F,'3-收据记录表'!U605,'7-市场业绩'!I:I)&gt;0,"学习卡","老结算")</f>
        <v>老结算</v>
      </c>
      <c r="AR605" s="206" t="str">
        <f t="shared" si="229"/>
        <v/>
      </c>
      <c r="AS605" s="243" t="e">
        <f t="shared" si="230"/>
        <v>#VALUE!</v>
      </c>
      <c r="AT605" s="243" t="str">
        <f t="shared" si="231"/>
        <v/>
      </c>
      <c r="AU605" s="243" t="str">
        <f t="shared" si="232"/>
        <v/>
      </c>
      <c r="AV605" s="243" t="str">
        <f t="shared" si="233"/>
        <v>无</v>
      </c>
      <c r="AZ605" s="299">
        <v>42552</v>
      </c>
    </row>
    <row r="606" spans="1:52" ht="15" hidden="1" customHeight="1">
      <c r="A606" s="176"/>
      <c r="B606" s="176"/>
      <c r="C606" s="175"/>
      <c r="D606" s="176"/>
      <c r="E606" s="176"/>
      <c r="F606" s="184"/>
      <c r="G606" s="176"/>
      <c r="H606" s="176"/>
      <c r="I606" s="176"/>
      <c r="J606" s="176"/>
      <c r="K606" s="180"/>
      <c r="L606" s="176"/>
      <c r="M606" s="175"/>
      <c r="N606" s="175"/>
      <c r="O606" s="175"/>
      <c r="P606" s="176"/>
      <c r="Q606" s="175"/>
      <c r="R606" s="176"/>
      <c r="S606" s="176"/>
      <c r="T606" s="176"/>
      <c r="U606" s="291" t="str">
        <f t="shared" si="211"/>
        <v/>
      </c>
      <c r="V606" s="292">
        <f>IF(F606=0,0,SUMIFS('4-咨询师业绩明细表'!K:K,'4-咨询师业绩明细表'!E:E,E606,'4-咨询师业绩明细表'!C:C,B606))</f>
        <v>0</v>
      </c>
      <c r="W606" s="292" t="str">
        <f t="shared" si="212"/>
        <v/>
      </c>
      <c r="X606" s="305"/>
      <c r="Y606" s="323">
        <f t="shared" si="213"/>
        <v>0</v>
      </c>
      <c r="Z606" s="324">
        <f t="shared" si="214"/>
        <v>0</v>
      </c>
      <c r="AA606" s="293">
        <f t="shared" si="215"/>
        <v>0</v>
      </c>
      <c r="AB606" s="294" t="str">
        <f t="shared" si="216"/>
        <v/>
      </c>
      <c r="AC606" s="143" t="str">
        <f t="shared" si="217"/>
        <v/>
      </c>
      <c r="AD606" s="143" t="str">
        <f t="shared" si="218"/>
        <v/>
      </c>
      <c r="AE606" s="143" t="str">
        <f t="shared" si="219"/>
        <v/>
      </c>
      <c r="AF606" s="143" t="str">
        <f t="shared" si="220"/>
        <v/>
      </c>
      <c r="AG606" s="143" t="str">
        <f t="shared" si="221"/>
        <v/>
      </c>
      <c r="AH606" s="143" t="str">
        <f>IF(AB606="","",VLOOKUP(AF606,Sheet11!E:F,2,0))</f>
        <v/>
      </c>
      <c r="AI606" s="295" t="str">
        <f>IF(AG606="拼单会员","5年",IF(AB606="","",VLOOKUP(AE606&amp;AH606,Sheet11!$J$3:$K$17,2)))</f>
        <v/>
      </c>
      <c r="AJ606" s="143" t="str">
        <f t="shared" si="222"/>
        <v/>
      </c>
      <c r="AK606" s="296" t="str">
        <f t="shared" si="223"/>
        <v/>
      </c>
      <c r="AL606" s="143" t="str">
        <f t="shared" si="224"/>
        <v/>
      </c>
      <c r="AM606" s="143" t="str">
        <f t="shared" si="225"/>
        <v/>
      </c>
      <c r="AN606" s="143" t="str">
        <f t="shared" si="226"/>
        <v/>
      </c>
      <c r="AO606" s="143" t="str">
        <f t="shared" si="227"/>
        <v/>
      </c>
      <c r="AP606" s="206" t="str">
        <f t="shared" si="228"/>
        <v/>
      </c>
      <c r="AQ606" s="206" t="str">
        <f>IF(SUMIF('7-市场业绩'!F:F,'3-收据记录表'!U606,'7-市场业绩'!I:I)&gt;0,"学习卡","老结算")</f>
        <v>老结算</v>
      </c>
      <c r="AR606" s="206" t="str">
        <f t="shared" si="229"/>
        <v/>
      </c>
      <c r="AS606" s="243" t="e">
        <f t="shared" si="230"/>
        <v>#VALUE!</v>
      </c>
      <c r="AT606" s="243" t="str">
        <f t="shared" si="231"/>
        <v/>
      </c>
      <c r="AU606" s="243" t="str">
        <f t="shared" si="232"/>
        <v/>
      </c>
      <c r="AV606" s="243" t="str">
        <f t="shared" si="233"/>
        <v>无</v>
      </c>
      <c r="AZ606" s="299">
        <v>42552</v>
      </c>
    </row>
    <row r="607" spans="1:52" ht="15" hidden="1" customHeight="1">
      <c r="A607" s="176"/>
      <c r="B607" s="176"/>
      <c r="C607" s="175"/>
      <c r="D607" s="176"/>
      <c r="E607" s="176"/>
      <c r="F607" s="184"/>
      <c r="G607" s="176"/>
      <c r="H607" s="176"/>
      <c r="I607" s="176"/>
      <c r="J607" s="176"/>
      <c r="K607" s="180"/>
      <c r="L607" s="176"/>
      <c r="M607" s="175"/>
      <c r="N607" s="175"/>
      <c r="O607" s="175"/>
      <c r="P607" s="176"/>
      <c r="Q607" s="175"/>
      <c r="R607" s="176"/>
      <c r="S607" s="176"/>
      <c r="T607" s="176"/>
      <c r="U607" s="291" t="str">
        <f t="shared" si="211"/>
        <v/>
      </c>
      <c r="V607" s="292">
        <f>IF(F607=0,0,SUMIFS('4-咨询师业绩明细表'!K:K,'4-咨询师业绩明细表'!E:E,E607,'4-咨询师业绩明细表'!C:C,B607))</f>
        <v>0</v>
      </c>
      <c r="W607" s="292" t="str">
        <f t="shared" si="212"/>
        <v/>
      </c>
      <c r="X607" s="305"/>
      <c r="Y607" s="323">
        <f t="shared" si="213"/>
        <v>0</v>
      </c>
      <c r="Z607" s="324">
        <f t="shared" si="214"/>
        <v>0</v>
      </c>
      <c r="AA607" s="293">
        <f t="shared" si="215"/>
        <v>0</v>
      </c>
      <c r="AB607" s="294" t="str">
        <f t="shared" si="216"/>
        <v/>
      </c>
      <c r="AC607" s="143" t="str">
        <f t="shared" si="217"/>
        <v/>
      </c>
      <c r="AD607" s="143" t="str">
        <f t="shared" si="218"/>
        <v/>
      </c>
      <c r="AE607" s="143" t="str">
        <f t="shared" si="219"/>
        <v/>
      </c>
      <c r="AF607" s="143" t="str">
        <f t="shared" si="220"/>
        <v/>
      </c>
      <c r="AG607" s="143" t="str">
        <f t="shared" si="221"/>
        <v/>
      </c>
      <c r="AH607" s="143" t="str">
        <f>IF(AB607="","",VLOOKUP(AF607,Sheet11!E:F,2,0))</f>
        <v/>
      </c>
      <c r="AI607" s="295" t="str">
        <f>IF(AG607="拼单会员","5年",IF(AB607="","",VLOOKUP(AE607&amp;AH607,Sheet11!$J$3:$K$17,2)))</f>
        <v/>
      </c>
      <c r="AJ607" s="143" t="str">
        <f t="shared" si="222"/>
        <v/>
      </c>
      <c r="AK607" s="296" t="str">
        <f t="shared" si="223"/>
        <v/>
      </c>
      <c r="AL607" s="143" t="str">
        <f t="shared" si="224"/>
        <v/>
      </c>
      <c r="AM607" s="143" t="str">
        <f t="shared" si="225"/>
        <v/>
      </c>
      <c r="AN607" s="143" t="str">
        <f t="shared" si="226"/>
        <v/>
      </c>
      <c r="AO607" s="143" t="str">
        <f t="shared" si="227"/>
        <v/>
      </c>
      <c r="AP607" s="206" t="str">
        <f t="shared" si="228"/>
        <v/>
      </c>
      <c r="AQ607" s="206" t="str">
        <f>IF(SUMIF('7-市场业绩'!F:F,'3-收据记录表'!U607,'7-市场业绩'!I:I)&gt;0,"学习卡","老结算")</f>
        <v>老结算</v>
      </c>
      <c r="AR607" s="206" t="str">
        <f t="shared" si="229"/>
        <v/>
      </c>
      <c r="AS607" s="243" t="e">
        <f t="shared" si="230"/>
        <v>#VALUE!</v>
      </c>
      <c r="AT607" s="243" t="str">
        <f t="shared" si="231"/>
        <v/>
      </c>
      <c r="AU607" s="243" t="str">
        <f t="shared" si="232"/>
        <v/>
      </c>
      <c r="AV607" s="243" t="str">
        <f t="shared" si="233"/>
        <v>无</v>
      </c>
      <c r="AZ607" s="299">
        <v>42552</v>
      </c>
    </row>
    <row r="608" spans="1:52" ht="15" hidden="1" customHeight="1">
      <c r="A608" s="176"/>
      <c r="B608" s="176"/>
      <c r="C608" s="175"/>
      <c r="D608" s="176"/>
      <c r="E608" s="176"/>
      <c r="F608" s="184"/>
      <c r="G608" s="176"/>
      <c r="H608" s="176"/>
      <c r="I608" s="176"/>
      <c r="J608" s="176"/>
      <c r="K608" s="180"/>
      <c r="L608" s="176"/>
      <c r="M608" s="175"/>
      <c r="N608" s="175"/>
      <c r="O608" s="175"/>
      <c r="P608" s="176"/>
      <c r="Q608" s="175"/>
      <c r="R608" s="176"/>
      <c r="S608" s="176"/>
      <c r="T608" s="176"/>
      <c r="U608" s="291" t="str">
        <f t="shared" si="211"/>
        <v/>
      </c>
      <c r="V608" s="292">
        <f>IF(F608=0,0,SUMIFS('4-咨询师业绩明细表'!K:K,'4-咨询师业绩明细表'!E:E,E608,'4-咨询师业绩明细表'!C:C,B608))</f>
        <v>0</v>
      </c>
      <c r="W608" s="292" t="str">
        <f t="shared" si="212"/>
        <v/>
      </c>
      <c r="X608" s="305"/>
      <c r="Y608" s="323">
        <f t="shared" si="213"/>
        <v>0</v>
      </c>
      <c r="Z608" s="324">
        <f t="shared" si="214"/>
        <v>0</v>
      </c>
      <c r="AA608" s="293">
        <f t="shared" si="215"/>
        <v>0</v>
      </c>
      <c r="AB608" s="294" t="str">
        <f t="shared" si="216"/>
        <v/>
      </c>
      <c r="AC608" s="143" t="str">
        <f t="shared" si="217"/>
        <v/>
      </c>
      <c r="AD608" s="143" t="str">
        <f t="shared" si="218"/>
        <v/>
      </c>
      <c r="AE608" s="143" t="str">
        <f t="shared" si="219"/>
        <v/>
      </c>
      <c r="AF608" s="143" t="str">
        <f t="shared" si="220"/>
        <v/>
      </c>
      <c r="AG608" s="143" t="str">
        <f t="shared" si="221"/>
        <v/>
      </c>
      <c r="AH608" s="143" t="str">
        <f>IF(AB608="","",VLOOKUP(AF608,Sheet11!E:F,2,0))</f>
        <v/>
      </c>
      <c r="AI608" s="295" t="str">
        <f>IF(AG608="拼单会员","5年",IF(AB608="","",VLOOKUP(AE608&amp;AH608,Sheet11!$J$3:$K$17,2)))</f>
        <v/>
      </c>
      <c r="AJ608" s="143" t="str">
        <f t="shared" si="222"/>
        <v/>
      </c>
      <c r="AK608" s="296" t="str">
        <f t="shared" si="223"/>
        <v/>
      </c>
      <c r="AL608" s="143" t="str">
        <f t="shared" si="224"/>
        <v/>
      </c>
      <c r="AM608" s="143" t="str">
        <f t="shared" si="225"/>
        <v/>
      </c>
      <c r="AN608" s="143" t="str">
        <f t="shared" si="226"/>
        <v/>
      </c>
      <c r="AO608" s="143" t="str">
        <f t="shared" si="227"/>
        <v/>
      </c>
      <c r="AP608" s="206" t="str">
        <f t="shared" si="228"/>
        <v/>
      </c>
      <c r="AQ608" s="206" t="str">
        <f>IF(SUMIF('7-市场业绩'!F:F,'3-收据记录表'!U608,'7-市场业绩'!I:I)&gt;0,"学习卡","老结算")</f>
        <v>老结算</v>
      </c>
      <c r="AR608" s="206" t="str">
        <f t="shared" si="229"/>
        <v/>
      </c>
      <c r="AS608" s="243" t="e">
        <f t="shared" si="230"/>
        <v>#VALUE!</v>
      </c>
      <c r="AT608" s="243" t="str">
        <f t="shared" si="231"/>
        <v/>
      </c>
      <c r="AU608" s="243" t="str">
        <f t="shared" si="232"/>
        <v/>
      </c>
      <c r="AV608" s="243" t="str">
        <f t="shared" si="233"/>
        <v>无</v>
      </c>
      <c r="AZ608" s="299">
        <v>42552</v>
      </c>
    </row>
    <row r="609" spans="1:52" ht="15" hidden="1" customHeight="1">
      <c r="A609" s="176"/>
      <c r="B609" s="176"/>
      <c r="C609" s="175"/>
      <c r="D609" s="176"/>
      <c r="E609" s="176"/>
      <c r="F609" s="184"/>
      <c r="G609" s="176"/>
      <c r="H609" s="176"/>
      <c r="I609" s="176"/>
      <c r="J609" s="176"/>
      <c r="K609" s="180"/>
      <c r="L609" s="176"/>
      <c r="M609" s="175"/>
      <c r="N609" s="175"/>
      <c r="O609" s="175"/>
      <c r="P609" s="176"/>
      <c r="Q609" s="175"/>
      <c r="R609" s="176"/>
      <c r="S609" s="176"/>
      <c r="T609" s="176"/>
      <c r="U609" s="291" t="str">
        <f t="shared" si="211"/>
        <v/>
      </c>
      <c r="V609" s="292">
        <f>IF(F609=0,0,SUMIFS('4-咨询师业绩明细表'!K:K,'4-咨询师业绩明细表'!E:E,E609,'4-咨询师业绩明细表'!C:C,B609))</f>
        <v>0</v>
      </c>
      <c r="W609" s="292" t="str">
        <f t="shared" si="212"/>
        <v/>
      </c>
      <c r="X609" s="305"/>
      <c r="Y609" s="323">
        <f t="shared" si="213"/>
        <v>0</v>
      </c>
      <c r="Z609" s="324">
        <f t="shared" si="214"/>
        <v>0</v>
      </c>
      <c r="AA609" s="293">
        <f t="shared" si="215"/>
        <v>0</v>
      </c>
      <c r="AB609" s="294" t="str">
        <f t="shared" si="216"/>
        <v/>
      </c>
      <c r="AC609" s="143" t="str">
        <f t="shared" si="217"/>
        <v/>
      </c>
      <c r="AD609" s="143" t="str">
        <f t="shared" si="218"/>
        <v/>
      </c>
      <c r="AE609" s="143" t="str">
        <f t="shared" si="219"/>
        <v/>
      </c>
      <c r="AF609" s="143" t="str">
        <f t="shared" si="220"/>
        <v/>
      </c>
      <c r="AG609" s="143" t="str">
        <f t="shared" si="221"/>
        <v/>
      </c>
      <c r="AH609" s="143" t="str">
        <f>IF(AB609="","",VLOOKUP(AF609,Sheet11!E:F,2,0))</f>
        <v/>
      </c>
      <c r="AI609" s="295" t="str">
        <f>IF(AG609="拼单会员","5年",IF(AB609="","",VLOOKUP(AE609&amp;AH609,Sheet11!$J$3:$K$17,2)))</f>
        <v/>
      </c>
      <c r="AJ609" s="143" t="str">
        <f t="shared" si="222"/>
        <v/>
      </c>
      <c r="AK609" s="296" t="str">
        <f t="shared" si="223"/>
        <v/>
      </c>
      <c r="AL609" s="143" t="str">
        <f t="shared" si="224"/>
        <v/>
      </c>
      <c r="AM609" s="143" t="str">
        <f t="shared" si="225"/>
        <v/>
      </c>
      <c r="AN609" s="143" t="str">
        <f t="shared" si="226"/>
        <v/>
      </c>
      <c r="AO609" s="143" t="str">
        <f t="shared" si="227"/>
        <v/>
      </c>
      <c r="AP609" s="206" t="str">
        <f t="shared" si="228"/>
        <v/>
      </c>
      <c r="AQ609" s="206" t="str">
        <f>IF(SUMIF('7-市场业绩'!F:F,'3-收据记录表'!U609,'7-市场业绩'!I:I)&gt;0,"学习卡","老结算")</f>
        <v>老结算</v>
      </c>
      <c r="AR609" s="206" t="str">
        <f t="shared" si="229"/>
        <v/>
      </c>
      <c r="AS609" s="243" t="e">
        <f t="shared" si="230"/>
        <v>#VALUE!</v>
      </c>
      <c r="AT609" s="243" t="str">
        <f t="shared" si="231"/>
        <v/>
      </c>
      <c r="AU609" s="243" t="str">
        <f t="shared" si="232"/>
        <v/>
      </c>
      <c r="AV609" s="243" t="str">
        <f t="shared" si="233"/>
        <v>无</v>
      </c>
      <c r="AZ609" s="299">
        <v>42552</v>
      </c>
    </row>
    <row r="610" spans="1:52" ht="15" hidden="1" customHeight="1">
      <c r="A610" s="176"/>
      <c r="B610" s="176"/>
      <c r="C610" s="175"/>
      <c r="D610" s="176"/>
      <c r="E610" s="176"/>
      <c r="F610" s="184"/>
      <c r="G610" s="176"/>
      <c r="H610" s="176"/>
      <c r="I610" s="176"/>
      <c r="J610" s="176"/>
      <c r="K610" s="180"/>
      <c r="L610" s="176"/>
      <c r="M610" s="175"/>
      <c r="N610" s="175"/>
      <c r="O610" s="175"/>
      <c r="P610" s="176"/>
      <c r="Q610" s="175"/>
      <c r="R610" s="176"/>
      <c r="S610" s="176"/>
      <c r="T610" s="176"/>
      <c r="U610" s="291" t="str">
        <f t="shared" si="211"/>
        <v/>
      </c>
      <c r="V610" s="292">
        <f>IF(F610=0,0,SUMIFS('4-咨询师业绩明细表'!K:K,'4-咨询师业绩明细表'!E:E,E610,'4-咨询师业绩明细表'!C:C,B610))</f>
        <v>0</v>
      </c>
      <c r="W610" s="292" t="str">
        <f t="shared" si="212"/>
        <v/>
      </c>
      <c r="X610" s="305"/>
      <c r="Y610" s="323">
        <f t="shared" si="213"/>
        <v>0</v>
      </c>
      <c r="Z610" s="324">
        <f t="shared" si="214"/>
        <v>0</v>
      </c>
      <c r="AA610" s="293">
        <f t="shared" si="215"/>
        <v>0</v>
      </c>
      <c r="AB610" s="294" t="str">
        <f t="shared" si="216"/>
        <v/>
      </c>
      <c r="AC610" s="143" t="str">
        <f t="shared" si="217"/>
        <v/>
      </c>
      <c r="AD610" s="143" t="str">
        <f t="shared" si="218"/>
        <v/>
      </c>
      <c r="AE610" s="143" t="str">
        <f t="shared" si="219"/>
        <v/>
      </c>
      <c r="AF610" s="143" t="str">
        <f t="shared" si="220"/>
        <v/>
      </c>
      <c r="AG610" s="143" t="str">
        <f t="shared" si="221"/>
        <v/>
      </c>
      <c r="AH610" s="143" t="str">
        <f>IF(AB610="","",VLOOKUP(AF610,Sheet11!E:F,2,0))</f>
        <v/>
      </c>
      <c r="AI610" s="295" t="str">
        <f>IF(AG610="拼单会员","5年",IF(AB610="","",VLOOKUP(AE610&amp;AH610,Sheet11!$J$3:$K$17,2)))</f>
        <v/>
      </c>
      <c r="AJ610" s="143" t="str">
        <f t="shared" si="222"/>
        <v/>
      </c>
      <c r="AK610" s="296" t="str">
        <f t="shared" si="223"/>
        <v/>
      </c>
      <c r="AL610" s="143" t="str">
        <f t="shared" si="224"/>
        <v/>
      </c>
      <c r="AM610" s="143" t="str">
        <f t="shared" si="225"/>
        <v/>
      </c>
      <c r="AN610" s="143" t="str">
        <f t="shared" si="226"/>
        <v/>
      </c>
      <c r="AO610" s="143" t="str">
        <f t="shared" si="227"/>
        <v/>
      </c>
      <c r="AP610" s="206" t="str">
        <f t="shared" si="228"/>
        <v/>
      </c>
      <c r="AQ610" s="206" t="str">
        <f>IF(SUMIF('7-市场业绩'!F:F,'3-收据记录表'!U610,'7-市场业绩'!I:I)&gt;0,"学习卡","老结算")</f>
        <v>老结算</v>
      </c>
      <c r="AR610" s="206" t="str">
        <f t="shared" si="229"/>
        <v/>
      </c>
      <c r="AS610" s="243" t="e">
        <f t="shared" si="230"/>
        <v>#VALUE!</v>
      </c>
      <c r="AT610" s="243" t="str">
        <f t="shared" si="231"/>
        <v/>
      </c>
      <c r="AU610" s="243" t="str">
        <f t="shared" si="232"/>
        <v/>
      </c>
      <c r="AV610" s="243" t="str">
        <f t="shared" si="233"/>
        <v>无</v>
      </c>
      <c r="AZ610" s="299">
        <v>42552</v>
      </c>
    </row>
    <row r="611" spans="1:52" ht="15" hidden="1" customHeight="1">
      <c r="A611" s="176"/>
      <c r="B611" s="176"/>
      <c r="C611" s="175"/>
      <c r="D611" s="176"/>
      <c r="E611" s="176"/>
      <c r="F611" s="184"/>
      <c r="G611" s="176"/>
      <c r="H611" s="176"/>
      <c r="I611" s="176"/>
      <c r="J611" s="176"/>
      <c r="K611" s="180"/>
      <c r="L611" s="176"/>
      <c r="M611" s="175"/>
      <c r="N611" s="175"/>
      <c r="O611" s="175"/>
      <c r="P611" s="176"/>
      <c r="Q611" s="175"/>
      <c r="R611" s="176"/>
      <c r="S611" s="176"/>
      <c r="T611" s="176"/>
      <c r="U611" s="291" t="str">
        <f t="shared" si="211"/>
        <v/>
      </c>
      <c r="V611" s="292">
        <f>IF(F611=0,0,SUMIFS('4-咨询师业绩明细表'!K:K,'4-咨询师业绩明细表'!E:E,E611,'4-咨询师业绩明细表'!C:C,B611))</f>
        <v>0</v>
      </c>
      <c r="W611" s="292" t="str">
        <f t="shared" si="212"/>
        <v/>
      </c>
      <c r="X611" s="305"/>
      <c r="Y611" s="323">
        <f t="shared" si="213"/>
        <v>0</v>
      </c>
      <c r="Z611" s="324">
        <f t="shared" si="214"/>
        <v>0</v>
      </c>
      <c r="AA611" s="293">
        <f t="shared" si="215"/>
        <v>0</v>
      </c>
      <c r="AB611" s="294" t="str">
        <f t="shared" si="216"/>
        <v/>
      </c>
      <c r="AC611" s="143" t="str">
        <f t="shared" si="217"/>
        <v/>
      </c>
      <c r="AD611" s="143" t="str">
        <f t="shared" si="218"/>
        <v/>
      </c>
      <c r="AE611" s="143" t="str">
        <f t="shared" si="219"/>
        <v/>
      </c>
      <c r="AF611" s="143" t="str">
        <f t="shared" si="220"/>
        <v/>
      </c>
      <c r="AG611" s="143" t="str">
        <f t="shared" si="221"/>
        <v/>
      </c>
      <c r="AH611" s="143" t="str">
        <f>IF(AB611="","",VLOOKUP(AF611,Sheet11!E:F,2,0))</f>
        <v/>
      </c>
      <c r="AI611" s="295" t="str">
        <f>IF(AG611="拼单会员","5年",IF(AB611="","",VLOOKUP(AE611&amp;AH611,Sheet11!$J$3:$K$17,2)))</f>
        <v/>
      </c>
      <c r="AJ611" s="143" t="str">
        <f t="shared" si="222"/>
        <v/>
      </c>
      <c r="AK611" s="296" t="str">
        <f t="shared" si="223"/>
        <v/>
      </c>
      <c r="AL611" s="143" t="str">
        <f t="shared" si="224"/>
        <v/>
      </c>
      <c r="AM611" s="143" t="str">
        <f t="shared" si="225"/>
        <v/>
      </c>
      <c r="AN611" s="143" t="str">
        <f t="shared" si="226"/>
        <v/>
      </c>
      <c r="AO611" s="143" t="str">
        <f t="shared" si="227"/>
        <v/>
      </c>
      <c r="AP611" s="206" t="str">
        <f t="shared" si="228"/>
        <v/>
      </c>
      <c r="AQ611" s="206" t="str">
        <f>IF(SUMIF('7-市场业绩'!F:F,'3-收据记录表'!U611,'7-市场业绩'!I:I)&gt;0,"学习卡","老结算")</f>
        <v>老结算</v>
      </c>
      <c r="AR611" s="206" t="str">
        <f t="shared" si="229"/>
        <v/>
      </c>
      <c r="AS611" s="243" t="e">
        <f t="shared" si="230"/>
        <v>#VALUE!</v>
      </c>
      <c r="AT611" s="243" t="str">
        <f t="shared" si="231"/>
        <v/>
      </c>
      <c r="AU611" s="243" t="str">
        <f t="shared" si="232"/>
        <v/>
      </c>
      <c r="AV611" s="243" t="str">
        <f t="shared" si="233"/>
        <v>无</v>
      </c>
      <c r="AZ611" s="299">
        <v>42552</v>
      </c>
    </row>
    <row r="612" spans="1:52" ht="15" hidden="1" customHeight="1">
      <c r="A612" s="176"/>
      <c r="B612" s="176"/>
      <c r="C612" s="175"/>
      <c r="D612" s="176"/>
      <c r="E612" s="176"/>
      <c r="F612" s="184"/>
      <c r="G612" s="176"/>
      <c r="H612" s="176"/>
      <c r="I612" s="176"/>
      <c r="J612" s="176"/>
      <c r="K612" s="180"/>
      <c r="L612" s="176"/>
      <c r="M612" s="175"/>
      <c r="N612" s="175"/>
      <c r="O612" s="175"/>
      <c r="P612" s="176"/>
      <c r="Q612" s="175"/>
      <c r="R612" s="176"/>
      <c r="S612" s="176"/>
      <c r="T612" s="176"/>
      <c r="U612" s="291" t="str">
        <f t="shared" si="211"/>
        <v/>
      </c>
      <c r="V612" s="292">
        <f>IF(F612=0,0,SUMIFS('4-咨询师业绩明细表'!K:K,'4-咨询师业绩明细表'!E:E,E612,'4-咨询师业绩明细表'!C:C,B612))</f>
        <v>0</v>
      </c>
      <c r="W612" s="292" t="str">
        <f t="shared" si="212"/>
        <v/>
      </c>
      <c r="X612" s="305"/>
      <c r="Y612" s="323">
        <f t="shared" si="213"/>
        <v>0</v>
      </c>
      <c r="Z612" s="324">
        <f t="shared" si="214"/>
        <v>0</v>
      </c>
      <c r="AA612" s="293">
        <f t="shared" si="215"/>
        <v>0</v>
      </c>
      <c r="AB612" s="294" t="str">
        <f t="shared" si="216"/>
        <v/>
      </c>
      <c r="AC612" s="143" t="str">
        <f t="shared" si="217"/>
        <v/>
      </c>
      <c r="AD612" s="143" t="str">
        <f t="shared" si="218"/>
        <v/>
      </c>
      <c r="AE612" s="143" t="str">
        <f t="shared" si="219"/>
        <v/>
      </c>
      <c r="AF612" s="143" t="str">
        <f t="shared" si="220"/>
        <v/>
      </c>
      <c r="AG612" s="143" t="str">
        <f t="shared" si="221"/>
        <v/>
      </c>
      <c r="AH612" s="143" t="str">
        <f>IF(AB612="","",VLOOKUP(AF612,Sheet11!E:F,2,0))</f>
        <v/>
      </c>
      <c r="AI612" s="295" t="str">
        <f>IF(AG612="拼单会员","5年",IF(AB612="","",VLOOKUP(AE612&amp;AH612,Sheet11!$J$3:$K$17,2)))</f>
        <v/>
      </c>
      <c r="AJ612" s="143" t="str">
        <f t="shared" si="222"/>
        <v/>
      </c>
      <c r="AK612" s="296" t="str">
        <f t="shared" si="223"/>
        <v/>
      </c>
      <c r="AL612" s="143" t="str">
        <f t="shared" si="224"/>
        <v/>
      </c>
      <c r="AM612" s="143" t="str">
        <f t="shared" si="225"/>
        <v/>
      </c>
      <c r="AN612" s="143" t="str">
        <f t="shared" si="226"/>
        <v/>
      </c>
      <c r="AO612" s="143" t="str">
        <f t="shared" si="227"/>
        <v/>
      </c>
      <c r="AP612" s="206" t="str">
        <f t="shared" si="228"/>
        <v/>
      </c>
      <c r="AQ612" s="206" t="str">
        <f>IF(SUMIF('7-市场业绩'!F:F,'3-收据记录表'!U612,'7-市场业绩'!I:I)&gt;0,"学习卡","老结算")</f>
        <v>老结算</v>
      </c>
      <c r="AR612" s="206" t="str">
        <f t="shared" si="229"/>
        <v/>
      </c>
      <c r="AS612" s="243" t="e">
        <f t="shared" si="230"/>
        <v>#VALUE!</v>
      </c>
      <c r="AT612" s="243" t="str">
        <f t="shared" si="231"/>
        <v/>
      </c>
      <c r="AU612" s="243" t="str">
        <f t="shared" si="232"/>
        <v/>
      </c>
      <c r="AV612" s="243" t="str">
        <f t="shared" si="233"/>
        <v>无</v>
      </c>
      <c r="AZ612" s="299">
        <v>42552</v>
      </c>
    </row>
    <row r="613" spans="1:52" ht="15" hidden="1" customHeight="1">
      <c r="A613" s="176"/>
      <c r="B613" s="176"/>
      <c r="C613" s="175"/>
      <c r="D613" s="176"/>
      <c r="E613" s="176"/>
      <c r="F613" s="184"/>
      <c r="G613" s="176"/>
      <c r="H613" s="176"/>
      <c r="I613" s="176"/>
      <c r="J613" s="176"/>
      <c r="K613" s="180"/>
      <c r="L613" s="176"/>
      <c r="M613" s="175"/>
      <c r="N613" s="175"/>
      <c r="O613" s="175"/>
      <c r="P613" s="176"/>
      <c r="Q613" s="175"/>
      <c r="R613" s="176"/>
      <c r="S613" s="176"/>
      <c r="T613" s="176"/>
      <c r="U613" s="291" t="str">
        <f t="shared" si="211"/>
        <v/>
      </c>
      <c r="V613" s="292">
        <f>IF(F613=0,0,SUMIFS('4-咨询师业绩明细表'!K:K,'4-咨询师业绩明细表'!E:E,E613,'4-咨询师业绩明细表'!C:C,B613))</f>
        <v>0</v>
      </c>
      <c r="W613" s="292" t="str">
        <f t="shared" si="212"/>
        <v/>
      </c>
      <c r="X613" s="305"/>
      <c r="Y613" s="323">
        <f t="shared" si="213"/>
        <v>0</v>
      </c>
      <c r="Z613" s="324">
        <f t="shared" si="214"/>
        <v>0</v>
      </c>
      <c r="AA613" s="293">
        <f t="shared" si="215"/>
        <v>0</v>
      </c>
      <c r="AB613" s="294" t="str">
        <f t="shared" si="216"/>
        <v/>
      </c>
      <c r="AC613" s="143" t="str">
        <f t="shared" si="217"/>
        <v/>
      </c>
      <c r="AD613" s="143" t="str">
        <f t="shared" si="218"/>
        <v/>
      </c>
      <c r="AE613" s="143" t="str">
        <f t="shared" si="219"/>
        <v/>
      </c>
      <c r="AF613" s="143" t="str">
        <f t="shared" si="220"/>
        <v/>
      </c>
      <c r="AG613" s="143" t="str">
        <f t="shared" si="221"/>
        <v/>
      </c>
      <c r="AH613" s="143" t="str">
        <f>IF(AB613="","",VLOOKUP(AF613,Sheet11!E:F,2,0))</f>
        <v/>
      </c>
      <c r="AI613" s="295" t="str">
        <f>IF(AG613="拼单会员","5年",IF(AB613="","",VLOOKUP(AE613&amp;AH613,Sheet11!$J$3:$K$17,2)))</f>
        <v/>
      </c>
      <c r="AJ613" s="143" t="str">
        <f t="shared" si="222"/>
        <v/>
      </c>
      <c r="AK613" s="296" t="str">
        <f t="shared" si="223"/>
        <v/>
      </c>
      <c r="AL613" s="143" t="str">
        <f t="shared" si="224"/>
        <v/>
      </c>
      <c r="AM613" s="143" t="str">
        <f t="shared" si="225"/>
        <v/>
      </c>
      <c r="AN613" s="143" t="str">
        <f t="shared" si="226"/>
        <v/>
      </c>
      <c r="AO613" s="143" t="str">
        <f t="shared" si="227"/>
        <v/>
      </c>
      <c r="AP613" s="206" t="str">
        <f t="shared" si="228"/>
        <v/>
      </c>
      <c r="AQ613" s="206" t="str">
        <f>IF(SUMIF('7-市场业绩'!F:F,'3-收据记录表'!U613,'7-市场业绩'!I:I)&gt;0,"学习卡","老结算")</f>
        <v>老结算</v>
      </c>
      <c r="AR613" s="206" t="str">
        <f t="shared" si="229"/>
        <v/>
      </c>
      <c r="AS613" s="243" t="e">
        <f t="shared" si="230"/>
        <v>#VALUE!</v>
      </c>
      <c r="AT613" s="243" t="str">
        <f t="shared" si="231"/>
        <v/>
      </c>
      <c r="AU613" s="243" t="str">
        <f t="shared" si="232"/>
        <v/>
      </c>
      <c r="AV613" s="243" t="str">
        <f t="shared" si="233"/>
        <v>无</v>
      </c>
      <c r="AZ613" s="299">
        <v>42552</v>
      </c>
    </row>
    <row r="614" spans="1:52" ht="15" hidden="1" customHeight="1">
      <c r="A614" s="176"/>
      <c r="B614" s="176"/>
      <c r="C614" s="175"/>
      <c r="D614" s="176"/>
      <c r="E614" s="176"/>
      <c r="F614" s="184"/>
      <c r="G614" s="176"/>
      <c r="H614" s="176"/>
      <c r="I614" s="176"/>
      <c r="J614" s="176"/>
      <c r="K614" s="180"/>
      <c r="L614" s="176"/>
      <c r="M614" s="175"/>
      <c r="N614" s="175"/>
      <c r="O614" s="175"/>
      <c r="P614" s="176"/>
      <c r="Q614" s="175"/>
      <c r="R614" s="176"/>
      <c r="S614" s="176"/>
      <c r="T614" s="176"/>
      <c r="U614" s="291" t="str">
        <f t="shared" si="211"/>
        <v/>
      </c>
      <c r="V614" s="292">
        <f>IF(F614=0,0,SUMIFS('4-咨询师业绩明细表'!K:K,'4-咨询师业绩明细表'!E:E,E614,'4-咨询师业绩明细表'!C:C,B614))</f>
        <v>0</v>
      </c>
      <c r="W614" s="292" t="str">
        <f t="shared" si="212"/>
        <v/>
      </c>
      <c r="X614" s="305"/>
      <c r="Y614" s="323">
        <f t="shared" si="213"/>
        <v>0</v>
      </c>
      <c r="Z614" s="324">
        <f t="shared" si="214"/>
        <v>0</v>
      </c>
      <c r="AA614" s="293">
        <f t="shared" si="215"/>
        <v>0</v>
      </c>
      <c r="AB614" s="294" t="str">
        <f t="shared" si="216"/>
        <v/>
      </c>
      <c r="AC614" s="143" t="str">
        <f t="shared" si="217"/>
        <v/>
      </c>
      <c r="AD614" s="143" t="str">
        <f t="shared" si="218"/>
        <v/>
      </c>
      <c r="AE614" s="143" t="str">
        <f t="shared" si="219"/>
        <v/>
      </c>
      <c r="AF614" s="143" t="str">
        <f t="shared" si="220"/>
        <v/>
      </c>
      <c r="AG614" s="143" t="str">
        <f t="shared" si="221"/>
        <v/>
      </c>
      <c r="AH614" s="143" t="str">
        <f>IF(AB614="","",VLOOKUP(AF614,Sheet11!E:F,2,0))</f>
        <v/>
      </c>
      <c r="AI614" s="295" t="str">
        <f>IF(AG614="拼单会员","5年",IF(AB614="","",VLOOKUP(AE614&amp;AH614,Sheet11!$J$3:$K$17,2)))</f>
        <v/>
      </c>
      <c r="AJ614" s="143" t="str">
        <f t="shared" si="222"/>
        <v/>
      </c>
      <c r="AK614" s="296" t="str">
        <f t="shared" si="223"/>
        <v/>
      </c>
      <c r="AL614" s="143" t="str">
        <f t="shared" si="224"/>
        <v/>
      </c>
      <c r="AM614" s="143" t="str">
        <f t="shared" si="225"/>
        <v/>
      </c>
      <c r="AN614" s="143" t="str">
        <f t="shared" si="226"/>
        <v/>
      </c>
      <c r="AO614" s="143" t="str">
        <f t="shared" si="227"/>
        <v/>
      </c>
      <c r="AP614" s="206" t="str">
        <f t="shared" si="228"/>
        <v/>
      </c>
      <c r="AQ614" s="206" t="str">
        <f>IF(SUMIF('7-市场业绩'!F:F,'3-收据记录表'!U614,'7-市场业绩'!I:I)&gt;0,"学习卡","老结算")</f>
        <v>老结算</v>
      </c>
      <c r="AR614" s="206" t="str">
        <f t="shared" si="229"/>
        <v/>
      </c>
      <c r="AS614" s="243" t="e">
        <f t="shared" si="230"/>
        <v>#VALUE!</v>
      </c>
      <c r="AT614" s="243" t="str">
        <f t="shared" si="231"/>
        <v/>
      </c>
      <c r="AU614" s="243" t="str">
        <f t="shared" si="232"/>
        <v/>
      </c>
      <c r="AV614" s="243" t="str">
        <f t="shared" si="233"/>
        <v>无</v>
      </c>
      <c r="AZ614" s="299">
        <v>42552</v>
      </c>
    </row>
    <row r="615" spans="1:52" ht="15" hidden="1" customHeight="1">
      <c r="A615" s="176"/>
      <c r="B615" s="176"/>
      <c r="C615" s="175"/>
      <c r="D615" s="176"/>
      <c r="E615" s="176"/>
      <c r="F615" s="184"/>
      <c r="G615" s="176"/>
      <c r="H615" s="176"/>
      <c r="I615" s="176"/>
      <c r="J615" s="176"/>
      <c r="K615" s="180"/>
      <c r="L615" s="176"/>
      <c r="M615" s="175"/>
      <c r="N615" s="175"/>
      <c r="O615" s="175"/>
      <c r="P615" s="176"/>
      <c r="Q615" s="175"/>
      <c r="R615" s="176"/>
      <c r="S615" s="176"/>
      <c r="T615" s="176"/>
      <c r="U615" s="291" t="str">
        <f t="shared" si="211"/>
        <v/>
      </c>
      <c r="V615" s="292">
        <f>IF(F615=0,0,SUMIFS('4-咨询师业绩明细表'!K:K,'4-咨询师业绩明细表'!E:E,E615,'4-咨询师业绩明细表'!C:C,B615))</f>
        <v>0</v>
      </c>
      <c r="W615" s="292" t="str">
        <f t="shared" si="212"/>
        <v/>
      </c>
      <c r="X615" s="305"/>
      <c r="Y615" s="323">
        <f t="shared" si="213"/>
        <v>0</v>
      </c>
      <c r="Z615" s="324">
        <f t="shared" si="214"/>
        <v>0</v>
      </c>
      <c r="AA615" s="293">
        <f t="shared" si="215"/>
        <v>0</v>
      </c>
      <c r="AB615" s="294" t="str">
        <f t="shared" si="216"/>
        <v/>
      </c>
      <c r="AC615" s="143" t="str">
        <f t="shared" si="217"/>
        <v/>
      </c>
      <c r="AD615" s="143" t="str">
        <f t="shared" si="218"/>
        <v/>
      </c>
      <c r="AE615" s="143" t="str">
        <f t="shared" si="219"/>
        <v/>
      </c>
      <c r="AF615" s="143" t="str">
        <f t="shared" si="220"/>
        <v/>
      </c>
      <c r="AG615" s="143" t="str">
        <f t="shared" si="221"/>
        <v/>
      </c>
      <c r="AH615" s="143" t="str">
        <f>IF(AB615="","",VLOOKUP(AF615,Sheet11!E:F,2,0))</f>
        <v/>
      </c>
      <c r="AI615" s="295" t="str">
        <f>IF(AG615="拼单会员","5年",IF(AB615="","",VLOOKUP(AE615&amp;AH615,Sheet11!$J$3:$K$17,2)))</f>
        <v/>
      </c>
      <c r="AJ615" s="143" t="str">
        <f t="shared" si="222"/>
        <v/>
      </c>
      <c r="AK615" s="296" t="str">
        <f t="shared" si="223"/>
        <v/>
      </c>
      <c r="AL615" s="143" t="str">
        <f t="shared" si="224"/>
        <v/>
      </c>
      <c r="AM615" s="143" t="str">
        <f t="shared" si="225"/>
        <v/>
      </c>
      <c r="AN615" s="143" t="str">
        <f t="shared" si="226"/>
        <v/>
      </c>
      <c r="AO615" s="143" t="str">
        <f t="shared" si="227"/>
        <v/>
      </c>
      <c r="AP615" s="206" t="str">
        <f t="shared" si="228"/>
        <v/>
      </c>
      <c r="AQ615" s="206" t="str">
        <f>IF(SUMIF('7-市场业绩'!F:F,'3-收据记录表'!U615,'7-市场业绩'!I:I)&gt;0,"学习卡","老结算")</f>
        <v>老结算</v>
      </c>
      <c r="AR615" s="206" t="str">
        <f t="shared" si="229"/>
        <v/>
      </c>
      <c r="AS615" s="243" t="e">
        <f t="shared" si="230"/>
        <v>#VALUE!</v>
      </c>
      <c r="AT615" s="243" t="str">
        <f t="shared" si="231"/>
        <v/>
      </c>
      <c r="AU615" s="243" t="str">
        <f t="shared" si="232"/>
        <v/>
      </c>
      <c r="AV615" s="243" t="str">
        <f t="shared" si="233"/>
        <v>无</v>
      </c>
      <c r="AZ615" s="299">
        <v>42552</v>
      </c>
    </row>
    <row r="616" spans="1:52" ht="15" hidden="1" customHeight="1">
      <c r="A616" s="176"/>
      <c r="B616" s="176"/>
      <c r="C616" s="175"/>
      <c r="D616" s="176"/>
      <c r="E616" s="176"/>
      <c r="F616" s="184"/>
      <c r="G616" s="176"/>
      <c r="H616" s="176"/>
      <c r="I616" s="176"/>
      <c r="J616" s="176"/>
      <c r="K616" s="180"/>
      <c r="L616" s="176"/>
      <c r="M616" s="175"/>
      <c r="N616" s="175"/>
      <c r="O616" s="175"/>
      <c r="P616" s="176"/>
      <c r="Q616" s="175"/>
      <c r="R616" s="176"/>
      <c r="S616" s="176"/>
      <c r="T616" s="176"/>
      <c r="U616" s="291" t="str">
        <f t="shared" si="211"/>
        <v/>
      </c>
      <c r="V616" s="292">
        <f>IF(F616=0,0,SUMIFS('4-咨询师业绩明细表'!K:K,'4-咨询师业绩明细表'!E:E,E616,'4-咨询师业绩明细表'!C:C,B616))</f>
        <v>0</v>
      </c>
      <c r="W616" s="292" t="str">
        <f t="shared" si="212"/>
        <v/>
      </c>
      <c r="X616" s="305"/>
      <c r="Y616" s="323">
        <f t="shared" si="213"/>
        <v>0</v>
      </c>
      <c r="Z616" s="324">
        <f t="shared" si="214"/>
        <v>0</v>
      </c>
      <c r="AA616" s="293">
        <f t="shared" si="215"/>
        <v>0</v>
      </c>
      <c r="AB616" s="294" t="str">
        <f t="shared" si="216"/>
        <v/>
      </c>
      <c r="AC616" s="143" t="str">
        <f t="shared" si="217"/>
        <v/>
      </c>
      <c r="AD616" s="143" t="str">
        <f t="shared" si="218"/>
        <v/>
      </c>
      <c r="AE616" s="143" t="str">
        <f t="shared" si="219"/>
        <v/>
      </c>
      <c r="AF616" s="143" t="str">
        <f t="shared" si="220"/>
        <v/>
      </c>
      <c r="AG616" s="143" t="str">
        <f t="shared" si="221"/>
        <v/>
      </c>
      <c r="AH616" s="143" t="str">
        <f>IF(AB616="","",VLOOKUP(AF616,Sheet11!E:F,2,0))</f>
        <v/>
      </c>
      <c r="AI616" s="295" t="str">
        <f>IF(AG616="拼单会员","5年",IF(AB616="","",VLOOKUP(AE616&amp;AH616,Sheet11!$J$3:$K$17,2)))</f>
        <v/>
      </c>
      <c r="AJ616" s="143" t="str">
        <f t="shared" si="222"/>
        <v/>
      </c>
      <c r="AK616" s="296" t="str">
        <f t="shared" si="223"/>
        <v/>
      </c>
      <c r="AL616" s="143" t="str">
        <f t="shared" si="224"/>
        <v/>
      </c>
      <c r="AM616" s="143" t="str">
        <f t="shared" si="225"/>
        <v/>
      </c>
      <c r="AN616" s="143" t="str">
        <f t="shared" si="226"/>
        <v/>
      </c>
      <c r="AO616" s="143" t="str">
        <f t="shared" si="227"/>
        <v/>
      </c>
      <c r="AP616" s="206" t="str">
        <f t="shared" si="228"/>
        <v/>
      </c>
      <c r="AQ616" s="206" t="str">
        <f>IF(SUMIF('7-市场业绩'!F:F,'3-收据记录表'!U616,'7-市场业绩'!I:I)&gt;0,"学习卡","老结算")</f>
        <v>老结算</v>
      </c>
      <c r="AR616" s="206" t="str">
        <f t="shared" si="229"/>
        <v/>
      </c>
      <c r="AS616" s="243" t="e">
        <f t="shared" si="230"/>
        <v>#VALUE!</v>
      </c>
      <c r="AT616" s="243" t="str">
        <f t="shared" si="231"/>
        <v/>
      </c>
      <c r="AU616" s="243" t="str">
        <f t="shared" si="232"/>
        <v/>
      </c>
      <c r="AV616" s="243" t="str">
        <f t="shared" si="233"/>
        <v>无</v>
      </c>
      <c r="AZ616" s="299">
        <v>42552</v>
      </c>
    </row>
    <row r="617" spans="1:52" ht="15" hidden="1" customHeight="1">
      <c r="A617" s="176"/>
      <c r="B617" s="176"/>
      <c r="C617" s="175"/>
      <c r="D617" s="176"/>
      <c r="E617" s="176"/>
      <c r="F617" s="184"/>
      <c r="G617" s="176"/>
      <c r="H617" s="176"/>
      <c r="I617" s="176"/>
      <c r="J617" s="176"/>
      <c r="K617" s="180"/>
      <c r="L617" s="176"/>
      <c r="M617" s="175"/>
      <c r="N617" s="175"/>
      <c r="O617" s="175"/>
      <c r="P617" s="176"/>
      <c r="Q617" s="175"/>
      <c r="R617" s="176"/>
      <c r="S617" s="176"/>
      <c r="T617" s="176"/>
      <c r="U617" s="291" t="str">
        <f t="shared" si="211"/>
        <v/>
      </c>
      <c r="V617" s="292">
        <f>IF(F617=0,0,SUMIFS('4-咨询师业绩明细表'!K:K,'4-咨询师业绩明细表'!E:E,E617,'4-咨询师业绩明细表'!C:C,B617))</f>
        <v>0</v>
      </c>
      <c r="W617" s="292" t="str">
        <f t="shared" si="212"/>
        <v/>
      </c>
      <c r="X617" s="305"/>
      <c r="Y617" s="323">
        <f t="shared" si="213"/>
        <v>0</v>
      </c>
      <c r="Z617" s="324">
        <f t="shared" si="214"/>
        <v>0</v>
      </c>
      <c r="AA617" s="293">
        <f t="shared" si="215"/>
        <v>0</v>
      </c>
      <c r="AB617" s="294" t="str">
        <f t="shared" si="216"/>
        <v/>
      </c>
      <c r="AC617" s="143" t="str">
        <f t="shared" si="217"/>
        <v/>
      </c>
      <c r="AD617" s="143" t="str">
        <f t="shared" si="218"/>
        <v/>
      </c>
      <c r="AE617" s="143" t="str">
        <f t="shared" si="219"/>
        <v/>
      </c>
      <c r="AF617" s="143" t="str">
        <f t="shared" si="220"/>
        <v/>
      </c>
      <c r="AG617" s="143" t="str">
        <f t="shared" si="221"/>
        <v/>
      </c>
      <c r="AH617" s="143" t="str">
        <f>IF(AB617="","",VLOOKUP(AF617,Sheet11!E:F,2,0))</f>
        <v/>
      </c>
      <c r="AI617" s="295" t="str">
        <f>IF(AG617="拼单会员","5年",IF(AB617="","",VLOOKUP(AE617&amp;AH617,Sheet11!$J$3:$K$17,2)))</f>
        <v/>
      </c>
      <c r="AJ617" s="143" t="str">
        <f t="shared" si="222"/>
        <v/>
      </c>
      <c r="AK617" s="296" t="str">
        <f t="shared" si="223"/>
        <v/>
      </c>
      <c r="AL617" s="143" t="str">
        <f t="shared" si="224"/>
        <v/>
      </c>
      <c r="AM617" s="143" t="str">
        <f t="shared" si="225"/>
        <v/>
      </c>
      <c r="AN617" s="143" t="str">
        <f t="shared" si="226"/>
        <v/>
      </c>
      <c r="AO617" s="143" t="str">
        <f t="shared" si="227"/>
        <v/>
      </c>
      <c r="AP617" s="206" t="str">
        <f t="shared" si="228"/>
        <v/>
      </c>
      <c r="AQ617" s="206" t="str">
        <f>IF(SUMIF('7-市场业绩'!F:F,'3-收据记录表'!U617,'7-市场业绩'!I:I)&gt;0,"学习卡","老结算")</f>
        <v>老结算</v>
      </c>
      <c r="AR617" s="206" t="str">
        <f t="shared" si="229"/>
        <v/>
      </c>
      <c r="AS617" s="243" t="e">
        <f t="shared" si="230"/>
        <v>#VALUE!</v>
      </c>
      <c r="AT617" s="243" t="str">
        <f t="shared" si="231"/>
        <v/>
      </c>
      <c r="AU617" s="243" t="str">
        <f t="shared" si="232"/>
        <v/>
      </c>
      <c r="AV617" s="243" t="str">
        <f t="shared" si="233"/>
        <v>无</v>
      </c>
      <c r="AZ617" s="299">
        <v>42552</v>
      </c>
    </row>
    <row r="618" spans="1:52" ht="15" hidden="1" customHeight="1">
      <c r="A618" s="176"/>
      <c r="B618" s="176"/>
      <c r="C618" s="175"/>
      <c r="D618" s="176"/>
      <c r="E618" s="176"/>
      <c r="F618" s="184"/>
      <c r="G618" s="176"/>
      <c r="H618" s="176"/>
      <c r="I618" s="176"/>
      <c r="J618" s="176"/>
      <c r="K618" s="180"/>
      <c r="L618" s="176"/>
      <c r="M618" s="175"/>
      <c r="N618" s="175"/>
      <c r="O618" s="175"/>
      <c r="P618" s="176"/>
      <c r="Q618" s="175"/>
      <c r="R618" s="176"/>
      <c r="S618" s="176"/>
      <c r="T618" s="176"/>
      <c r="U618" s="291" t="str">
        <f t="shared" si="211"/>
        <v/>
      </c>
      <c r="V618" s="292">
        <f>IF(F618=0,0,SUMIFS('4-咨询师业绩明细表'!K:K,'4-咨询师业绩明细表'!E:E,E618,'4-咨询师业绩明细表'!C:C,B618))</f>
        <v>0</v>
      </c>
      <c r="W618" s="292" t="str">
        <f t="shared" si="212"/>
        <v/>
      </c>
      <c r="X618" s="305"/>
      <c r="Y618" s="323">
        <f t="shared" si="213"/>
        <v>0</v>
      </c>
      <c r="Z618" s="324">
        <f t="shared" si="214"/>
        <v>0</v>
      </c>
      <c r="AA618" s="293">
        <f t="shared" si="215"/>
        <v>0</v>
      </c>
      <c r="AB618" s="294" t="str">
        <f t="shared" si="216"/>
        <v/>
      </c>
      <c r="AC618" s="143" t="str">
        <f t="shared" si="217"/>
        <v/>
      </c>
      <c r="AD618" s="143" t="str">
        <f t="shared" si="218"/>
        <v/>
      </c>
      <c r="AE618" s="143" t="str">
        <f t="shared" si="219"/>
        <v/>
      </c>
      <c r="AF618" s="143" t="str">
        <f t="shared" si="220"/>
        <v/>
      </c>
      <c r="AG618" s="143" t="str">
        <f t="shared" si="221"/>
        <v/>
      </c>
      <c r="AH618" s="143" t="str">
        <f>IF(AB618="","",VLOOKUP(AF618,Sheet11!E:F,2,0))</f>
        <v/>
      </c>
      <c r="AI618" s="295" t="str">
        <f>IF(AG618="拼单会员","5年",IF(AB618="","",VLOOKUP(AE618&amp;AH618,Sheet11!$J$3:$K$17,2)))</f>
        <v/>
      </c>
      <c r="AJ618" s="143" t="str">
        <f t="shared" si="222"/>
        <v/>
      </c>
      <c r="AK618" s="296" t="str">
        <f t="shared" si="223"/>
        <v/>
      </c>
      <c r="AL618" s="143" t="str">
        <f t="shared" si="224"/>
        <v/>
      </c>
      <c r="AM618" s="143" t="str">
        <f t="shared" si="225"/>
        <v/>
      </c>
      <c r="AN618" s="143" t="str">
        <f t="shared" si="226"/>
        <v/>
      </c>
      <c r="AO618" s="143" t="str">
        <f t="shared" si="227"/>
        <v/>
      </c>
      <c r="AP618" s="206" t="str">
        <f t="shared" si="228"/>
        <v/>
      </c>
      <c r="AQ618" s="206" t="str">
        <f>IF(SUMIF('7-市场业绩'!F:F,'3-收据记录表'!U618,'7-市场业绩'!I:I)&gt;0,"学习卡","老结算")</f>
        <v>老结算</v>
      </c>
      <c r="AR618" s="206" t="str">
        <f t="shared" si="229"/>
        <v/>
      </c>
      <c r="AS618" s="243" t="e">
        <f t="shared" si="230"/>
        <v>#VALUE!</v>
      </c>
      <c r="AT618" s="243" t="str">
        <f t="shared" si="231"/>
        <v/>
      </c>
      <c r="AU618" s="243" t="str">
        <f t="shared" si="232"/>
        <v/>
      </c>
      <c r="AV618" s="243" t="str">
        <f t="shared" si="233"/>
        <v>无</v>
      </c>
      <c r="AZ618" s="299">
        <v>42552</v>
      </c>
    </row>
    <row r="619" spans="1:52" ht="15" hidden="1" customHeight="1">
      <c r="A619" s="176"/>
      <c r="B619" s="176"/>
      <c r="C619" s="175"/>
      <c r="D619" s="176"/>
      <c r="E619" s="176"/>
      <c r="F619" s="184"/>
      <c r="G619" s="176"/>
      <c r="H619" s="176"/>
      <c r="I619" s="176"/>
      <c r="J619" s="176"/>
      <c r="K619" s="180"/>
      <c r="L619" s="176"/>
      <c r="M619" s="175"/>
      <c r="N619" s="175"/>
      <c r="O619" s="175"/>
      <c r="P619" s="176"/>
      <c r="Q619" s="175"/>
      <c r="R619" s="176"/>
      <c r="S619" s="176"/>
      <c r="T619" s="176"/>
      <c r="U619" s="291" t="str">
        <f t="shared" si="211"/>
        <v/>
      </c>
      <c r="V619" s="292">
        <f>IF(F619=0,0,SUMIFS('4-咨询师业绩明细表'!K:K,'4-咨询师业绩明细表'!E:E,E619,'4-咨询师业绩明细表'!C:C,B619))</f>
        <v>0</v>
      </c>
      <c r="W619" s="292" t="str">
        <f t="shared" si="212"/>
        <v/>
      </c>
      <c r="X619" s="305"/>
      <c r="Y619" s="323">
        <f t="shared" si="213"/>
        <v>0</v>
      </c>
      <c r="Z619" s="324">
        <f t="shared" si="214"/>
        <v>0</v>
      </c>
      <c r="AA619" s="293">
        <f t="shared" si="215"/>
        <v>0</v>
      </c>
      <c r="AB619" s="294" t="str">
        <f t="shared" si="216"/>
        <v/>
      </c>
      <c r="AC619" s="143" t="str">
        <f t="shared" si="217"/>
        <v/>
      </c>
      <c r="AD619" s="143" t="str">
        <f t="shared" si="218"/>
        <v/>
      </c>
      <c r="AE619" s="143" t="str">
        <f t="shared" si="219"/>
        <v/>
      </c>
      <c r="AF619" s="143" t="str">
        <f t="shared" si="220"/>
        <v/>
      </c>
      <c r="AG619" s="143" t="str">
        <f t="shared" si="221"/>
        <v/>
      </c>
      <c r="AH619" s="143" t="str">
        <f>IF(AB619="","",VLOOKUP(AF619,Sheet11!E:F,2,0))</f>
        <v/>
      </c>
      <c r="AI619" s="295" t="str">
        <f>IF(AG619="拼单会员","5年",IF(AB619="","",VLOOKUP(AE619&amp;AH619,Sheet11!$J$3:$K$17,2)))</f>
        <v/>
      </c>
      <c r="AJ619" s="143" t="str">
        <f t="shared" si="222"/>
        <v/>
      </c>
      <c r="AK619" s="296" t="str">
        <f t="shared" si="223"/>
        <v/>
      </c>
      <c r="AL619" s="143" t="str">
        <f t="shared" si="224"/>
        <v/>
      </c>
      <c r="AM619" s="143" t="str">
        <f t="shared" si="225"/>
        <v/>
      </c>
      <c r="AN619" s="143" t="str">
        <f t="shared" si="226"/>
        <v/>
      </c>
      <c r="AO619" s="143" t="str">
        <f t="shared" si="227"/>
        <v/>
      </c>
      <c r="AP619" s="206" t="str">
        <f t="shared" si="228"/>
        <v/>
      </c>
      <c r="AQ619" s="206" t="str">
        <f>IF(SUMIF('7-市场业绩'!F:F,'3-收据记录表'!U619,'7-市场业绩'!I:I)&gt;0,"学习卡","老结算")</f>
        <v>老结算</v>
      </c>
      <c r="AR619" s="206" t="str">
        <f t="shared" si="229"/>
        <v/>
      </c>
      <c r="AS619" s="243" t="e">
        <f t="shared" si="230"/>
        <v>#VALUE!</v>
      </c>
      <c r="AT619" s="243" t="str">
        <f t="shared" si="231"/>
        <v/>
      </c>
      <c r="AU619" s="243" t="str">
        <f t="shared" si="232"/>
        <v/>
      </c>
      <c r="AV619" s="243" t="str">
        <f t="shared" si="233"/>
        <v>无</v>
      </c>
      <c r="AZ619" s="299">
        <v>42552</v>
      </c>
    </row>
    <row r="620" spans="1:52" ht="15" hidden="1" customHeight="1">
      <c r="A620" s="176"/>
      <c r="B620" s="176"/>
      <c r="C620" s="175"/>
      <c r="D620" s="176"/>
      <c r="E620" s="176"/>
      <c r="F620" s="184"/>
      <c r="G620" s="176"/>
      <c r="H620" s="176"/>
      <c r="I620" s="176"/>
      <c r="J620" s="176"/>
      <c r="K620" s="180"/>
      <c r="L620" s="176"/>
      <c r="M620" s="175"/>
      <c r="N620" s="175"/>
      <c r="O620" s="175"/>
      <c r="P620" s="176"/>
      <c r="Q620" s="175"/>
      <c r="R620" s="176"/>
      <c r="S620" s="176"/>
      <c r="T620" s="176"/>
      <c r="U620" s="291" t="str">
        <f t="shared" si="211"/>
        <v/>
      </c>
      <c r="V620" s="292">
        <f>IF(F620=0,0,SUMIFS('4-咨询师业绩明细表'!K:K,'4-咨询师业绩明细表'!E:E,E620,'4-咨询师业绩明细表'!C:C,B620))</f>
        <v>0</v>
      </c>
      <c r="W620" s="292" t="str">
        <f t="shared" si="212"/>
        <v/>
      </c>
      <c r="X620" s="305"/>
      <c r="Y620" s="323">
        <f t="shared" si="213"/>
        <v>0</v>
      </c>
      <c r="Z620" s="324">
        <f t="shared" si="214"/>
        <v>0</v>
      </c>
      <c r="AA620" s="293">
        <f t="shared" si="215"/>
        <v>0</v>
      </c>
      <c r="AB620" s="294" t="str">
        <f t="shared" si="216"/>
        <v/>
      </c>
      <c r="AC620" s="143" t="str">
        <f t="shared" si="217"/>
        <v/>
      </c>
      <c r="AD620" s="143" t="str">
        <f t="shared" si="218"/>
        <v/>
      </c>
      <c r="AE620" s="143" t="str">
        <f t="shared" si="219"/>
        <v/>
      </c>
      <c r="AF620" s="143" t="str">
        <f t="shared" si="220"/>
        <v/>
      </c>
      <c r="AG620" s="143" t="str">
        <f t="shared" si="221"/>
        <v/>
      </c>
      <c r="AH620" s="143" t="str">
        <f>IF(AB620="","",VLOOKUP(AF620,Sheet11!E:F,2,0))</f>
        <v/>
      </c>
      <c r="AI620" s="295" t="str">
        <f>IF(AG620="拼单会员","5年",IF(AB620="","",VLOOKUP(AE620&amp;AH620,Sheet11!$J$3:$K$17,2)))</f>
        <v/>
      </c>
      <c r="AJ620" s="143" t="str">
        <f t="shared" si="222"/>
        <v/>
      </c>
      <c r="AK620" s="296" t="str">
        <f t="shared" si="223"/>
        <v/>
      </c>
      <c r="AL620" s="143" t="str">
        <f t="shared" si="224"/>
        <v/>
      </c>
      <c r="AM620" s="143" t="str">
        <f t="shared" si="225"/>
        <v/>
      </c>
      <c r="AN620" s="143" t="str">
        <f t="shared" si="226"/>
        <v/>
      </c>
      <c r="AO620" s="143" t="str">
        <f t="shared" si="227"/>
        <v/>
      </c>
      <c r="AP620" s="206" t="str">
        <f t="shared" si="228"/>
        <v/>
      </c>
      <c r="AQ620" s="206" t="str">
        <f>IF(SUMIF('7-市场业绩'!F:F,'3-收据记录表'!U620,'7-市场业绩'!I:I)&gt;0,"学习卡","老结算")</f>
        <v>老结算</v>
      </c>
      <c r="AR620" s="206" t="str">
        <f t="shared" si="229"/>
        <v/>
      </c>
      <c r="AS620" s="243" t="e">
        <f t="shared" si="230"/>
        <v>#VALUE!</v>
      </c>
      <c r="AT620" s="243" t="str">
        <f t="shared" si="231"/>
        <v/>
      </c>
      <c r="AU620" s="243" t="str">
        <f t="shared" si="232"/>
        <v/>
      </c>
      <c r="AV620" s="243" t="str">
        <f t="shared" si="233"/>
        <v>无</v>
      </c>
      <c r="AZ620" s="299">
        <v>42552</v>
      </c>
    </row>
    <row r="621" spans="1:52" ht="15" hidden="1" customHeight="1">
      <c r="A621" s="176"/>
      <c r="B621" s="176"/>
      <c r="C621" s="175"/>
      <c r="D621" s="176"/>
      <c r="E621" s="176"/>
      <c r="F621" s="184"/>
      <c r="G621" s="176"/>
      <c r="H621" s="176"/>
      <c r="I621" s="176"/>
      <c r="J621" s="176"/>
      <c r="K621" s="180"/>
      <c r="L621" s="176"/>
      <c r="M621" s="175"/>
      <c r="N621" s="175"/>
      <c r="O621" s="175"/>
      <c r="P621" s="176"/>
      <c r="Q621" s="175"/>
      <c r="R621" s="176"/>
      <c r="S621" s="176"/>
      <c r="T621" s="176"/>
      <c r="U621" s="291" t="str">
        <f t="shared" si="211"/>
        <v/>
      </c>
      <c r="V621" s="292">
        <f>IF(F621=0,0,SUMIFS('4-咨询师业绩明细表'!K:K,'4-咨询师业绩明细表'!E:E,E621,'4-咨询师业绩明细表'!C:C,B621))</f>
        <v>0</v>
      </c>
      <c r="W621" s="292" t="str">
        <f t="shared" si="212"/>
        <v/>
      </c>
      <c r="X621" s="305"/>
      <c r="Y621" s="323">
        <f t="shared" si="213"/>
        <v>0</v>
      </c>
      <c r="Z621" s="324">
        <f t="shared" si="214"/>
        <v>0</v>
      </c>
      <c r="AA621" s="293">
        <f t="shared" si="215"/>
        <v>0</v>
      </c>
      <c r="AB621" s="294" t="str">
        <f t="shared" si="216"/>
        <v/>
      </c>
      <c r="AC621" s="143" t="str">
        <f t="shared" si="217"/>
        <v/>
      </c>
      <c r="AD621" s="143" t="str">
        <f t="shared" si="218"/>
        <v/>
      </c>
      <c r="AE621" s="143" t="str">
        <f t="shared" si="219"/>
        <v/>
      </c>
      <c r="AF621" s="143" t="str">
        <f t="shared" si="220"/>
        <v/>
      </c>
      <c r="AG621" s="143" t="str">
        <f t="shared" si="221"/>
        <v/>
      </c>
      <c r="AH621" s="143" t="str">
        <f>IF(AB621="","",VLOOKUP(AF621,Sheet11!E:F,2,0))</f>
        <v/>
      </c>
      <c r="AI621" s="295" t="str">
        <f>IF(AG621="拼单会员","5年",IF(AB621="","",VLOOKUP(AE621&amp;AH621,Sheet11!$J$3:$K$17,2)))</f>
        <v/>
      </c>
      <c r="AJ621" s="143" t="str">
        <f t="shared" si="222"/>
        <v/>
      </c>
      <c r="AK621" s="296" t="str">
        <f t="shared" si="223"/>
        <v/>
      </c>
      <c r="AL621" s="143" t="str">
        <f t="shared" si="224"/>
        <v/>
      </c>
      <c r="AM621" s="143" t="str">
        <f t="shared" si="225"/>
        <v/>
      </c>
      <c r="AN621" s="143" t="str">
        <f t="shared" si="226"/>
        <v/>
      </c>
      <c r="AO621" s="143" t="str">
        <f t="shared" si="227"/>
        <v/>
      </c>
      <c r="AP621" s="206" t="str">
        <f t="shared" si="228"/>
        <v/>
      </c>
      <c r="AQ621" s="206" t="str">
        <f>IF(SUMIF('7-市场业绩'!F:F,'3-收据记录表'!U621,'7-市场业绩'!I:I)&gt;0,"学习卡","老结算")</f>
        <v>老结算</v>
      </c>
      <c r="AR621" s="206" t="str">
        <f t="shared" si="229"/>
        <v/>
      </c>
      <c r="AS621" s="243" t="e">
        <f t="shared" si="230"/>
        <v>#VALUE!</v>
      </c>
      <c r="AT621" s="243" t="str">
        <f t="shared" si="231"/>
        <v/>
      </c>
      <c r="AU621" s="243" t="str">
        <f t="shared" si="232"/>
        <v/>
      </c>
      <c r="AV621" s="243" t="str">
        <f t="shared" si="233"/>
        <v>无</v>
      </c>
      <c r="AZ621" s="299">
        <v>42552</v>
      </c>
    </row>
    <row r="622" spans="1:52" ht="15" hidden="1" customHeight="1">
      <c r="A622" s="176"/>
      <c r="B622" s="176"/>
      <c r="C622" s="175"/>
      <c r="D622" s="176"/>
      <c r="E622" s="176"/>
      <c r="F622" s="184"/>
      <c r="G622" s="176"/>
      <c r="H622" s="176"/>
      <c r="I622" s="176"/>
      <c r="J622" s="176"/>
      <c r="K622" s="180"/>
      <c r="L622" s="176"/>
      <c r="M622" s="175"/>
      <c r="N622" s="175"/>
      <c r="O622" s="175"/>
      <c r="P622" s="176"/>
      <c r="Q622" s="175"/>
      <c r="R622" s="176"/>
      <c r="S622" s="176"/>
      <c r="T622" s="176"/>
      <c r="U622" s="291" t="str">
        <f t="shared" si="211"/>
        <v/>
      </c>
      <c r="V622" s="292">
        <f>IF(F622=0,0,SUMIFS('4-咨询师业绩明细表'!K:K,'4-咨询师业绩明细表'!E:E,E622,'4-咨询师业绩明细表'!C:C,B622))</f>
        <v>0</v>
      </c>
      <c r="W622" s="292" t="str">
        <f t="shared" si="212"/>
        <v/>
      </c>
      <c r="X622" s="305"/>
      <c r="Y622" s="323">
        <f t="shared" si="213"/>
        <v>0</v>
      </c>
      <c r="Z622" s="324">
        <f t="shared" si="214"/>
        <v>0</v>
      </c>
      <c r="AA622" s="293">
        <f t="shared" si="215"/>
        <v>0</v>
      </c>
      <c r="AB622" s="294" t="str">
        <f t="shared" si="216"/>
        <v/>
      </c>
      <c r="AC622" s="143" t="str">
        <f t="shared" si="217"/>
        <v/>
      </c>
      <c r="AD622" s="143" t="str">
        <f t="shared" si="218"/>
        <v/>
      </c>
      <c r="AE622" s="143" t="str">
        <f t="shared" si="219"/>
        <v/>
      </c>
      <c r="AF622" s="143" t="str">
        <f t="shared" si="220"/>
        <v/>
      </c>
      <c r="AG622" s="143" t="str">
        <f t="shared" si="221"/>
        <v/>
      </c>
      <c r="AH622" s="143" t="str">
        <f>IF(AB622="","",VLOOKUP(AF622,Sheet11!E:F,2,0))</f>
        <v/>
      </c>
      <c r="AI622" s="295" t="str">
        <f>IF(AG622="拼单会员","5年",IF(AB622="","",VLOOKUP(AE622&amp;AH622,Sheet11!$J$3:$K$17,2)))</f>
        <v/>
      </c>
      <c r="AJ622" s="143" t="str">
        <f t="shared" si="222"/>
        <v/>
      </c>
      <c r="AK622" s="296" t="str">
        <f t="shared" si="223"/>
        <v/>
      </c>
      <c r="AL622" s="143" t="str">
        <f t="shared" si="224"/>
        <v/>
      </c>
      <c r="AM622" s="143" t="str">
        <f t="shared" si="225"/>
        <v/>
      </c>
      <c r="AN622" s="143" t="str">
        <f t="shared" si="226"/>
        <v/>
      </c>
      <c r="AO622" s="143" t="str">
        <f t="shared" si="227"/>
        <v/>
      </c>
      <c r="AP622" s="206" t="str">
        <f t="shared" si="228"/>
        <v/>
      </c>
      <c r="AQ622" s="206" t="str">
        <f>IF(SUMIF('7-市场业绩'!F:F,'3-收据记录表'!U622,'7-市场业绩'!I:I)&gt;0,"学习卡","老结算")</f>
        <v>老结算</v>
      </c>
      <c r="AR622" s="206" t="str">
        <f t="shared" si="229"/>
        <v/>
      </c>
      <c r="AS622" s="243" t="e">
        <f t="shared" si="230"/>
        <v>#VALUE!</v>
      </c>
      <c r="AT622" s="243" t="str">
        <f t="shared" si="231"/>
        <v/>
      </c>
      <c r="AU622" s="243" t="str">
        <f t="shared" si="232"/>
        <v/>
      </c>
      <c r="AV622" s="243" t="str">
        <f t="shared" si="233"/>
        <v>无</v>
      </c>
      <c r="AZ622" s="299">
        <v>42552</v>
      </c>
    </row>
    <row r="623" spans="1:52" ht="15" hidden="1" customHeight="1">
      <c r="A623" s="176"/>
      <c r="B623" s="176"/>
      <c r="C623" s="175"/>
      <c r="D623" s="176"/>
      <c r="E623" s="176"/>
      <c r="F623" s="184"/>
      <c r="G623" s="176"/>
      <c r="H623" s="176"/>
      <c r="I623" s="176"/>
      <c r="J623" s="176"/>
      <c r="K623" s="180"/>
      <c r="L623" s="176"/>
      <c r="M623" s="175"/>
      <c r="N623" s="175"/>
      <c r="O623" s="175"/>
      <c r="P623" s="176"/>
      <c r="Q623" s="175"/>
      <c r="R623" s="176"/>
      <c r="S623" s="176"/>
      <c r="T623" s="176"/>
      <c r="U623" s="291" t="str">
        <f t="shared" si="211"/>
        <v/>
      </c>
      <c r="V623" s="292">
        <f>IF(F623=0,0,SUMIFS('4-咨询师业绩明细表'!K:K,'4-咨询师业绩明细表'!E:E,E623,'4-咨询师业绩明细表'!C:C,B623))</f>
        <v>0</v>
      </c>
      <c r="W623" s="292" t="str">
        <f t="shared" si="212"/>
        <v/>
      </c>
      <c r="X623" s="305"/>
      <c r="Y623" s="323">
        <f t="shared" si="213"/>
        <v>0</v>
      </c>
      <c r="Z623" s="324">
        <f t="shared" si="214"/>
        <v>0</v>
      </c>
      <c r="AA623" s="293">
        <f t="shared" si="215"/>
        <v>0</v>
      </c>
      <c r="AB623" s="294" t="str">
        <f t="shared" si="216"/>
        <v/>
      </c>
      <c r="AC623" s="143" t="str">
        <f t="shared" si="217"/>
        <v/>
      </c>
      <c r="AD623" s="143" t="str">
        <f t="shared" si="218"/>
        <v/>
      </c>
      <c r="AE623" s="143" t="str">
        <f t="shared" si="219"/>
        <v/>
      </c>
      <c r="AF623" s="143" t="str">
        <f t="shared" si="220"/>
        <v/>
      </c>
      <c r="AG623" s="143" t="str">
        <f t="shared" si="221"/>
        <v/>
      </c>
      <c r="AH623" s="143" t="str">
        <f>IF(AB623="","",VLOOKUP(AF623,Sheet11!E:F,2,0))</f>
        <v/>
      </c>
      <c r="AI623" s="295" t="str">
        <f>IF(AG623="拼单会员","5年",IF(AB623="","",VLOOKUP(AE623&amp;AH623,Sheet11!$J$3:$K$17,2)))</f>
        <v/>
      </c>
      <c r="AJ623" s="143" t="str">
        <f t="shared" si="222"/>
        <v/>
      </c>
      <c r="AK623" s="296" t="str">
        <f t="shared" si="223"/>
        <v/>
      </c>
      <c r="AL623" s="143" t="str">
        <f t="shared" si="224"/>
        <v/>
      </c>
      <c r="AM623" s="143" t="str">
        <f t="shared" si="225"/>
        <v/>
      </c>
      <c r="AN623" s="143" t="str">
        <f t="shared" si="226"/>
        <v/>
      </c>
      <c r="AO623" s="143" t="str">
        <f t="shared" si="227"/>
        <v/>
      </c>
      <c r="AP623" s="206" t="str">
        <f t="shared" si="228"/>
        <v/>
      </c>
      <c r="AQ623" s="206" t="str">
        <f>IF(SUMIF('7-市场业绩'!F:F,'3-收据记录表'!U623,'7-市场业绩'!I:I)&gt;0,"学习卡","老结算")</f>
        <v>老结算</v>
      </c>
      <c r="AR623" s="206" t="str">
        <f t="shared" si="229"/>
        <v/>
      </c>
      <c r="AS623" s="243" t="e">
        <f t="shared" si="230"/>
        <v>#VALUE!</v>
      </c>
      <c r="AT623" s="243" t="str">
        <f t="shared" si="231"/>
        <v/>
      </c>
      <c r="AU623" s="243" t="str">
        <f t="shared" si="232"/>
        <v/>
      </c>
      <c r="AV623" s="243" t="str">
        <f t="shared" si="233"/>
        <v>无</v>
      </c>
      <c r="AZ623" s="299">
        <v>42552</v>
      </c>
    </row>
    <row r="624" spans="1:52" ht="15" hidden="1" customHeight="1">
      <c r="A624" s="176"/>
      <c r="B624" s="176"/>
      <c r="C624" s="175"/>
      <c r="D624" s="176"/>
      <c r="E624" s="176"/>
      <c r="F624" s="184"/>
      <c r="G624" s="176"/>
      <c r="H624" s="176"/>
      <c r="I624" s="176"/>
      <c r="J624" s="176"/>
      <c r="K624" s="180"/>
      <c r="L624" s="176"/>
      <c r="M624" s="175"/>
      <c r="N624" s="175"/>
      <c r="O624" s="175"/>
      <c r="P624" s="176"/>
      <c r="Q624" s="175"/>
      <c r="R624" s="176"/>
      <c r="S624" s="176"/>
      <c r="T624" s="176"/>
      <c r="U624" s="291" t="str">
        <f t="shared" si="211"/>
        <v/>
      </c>
      <c r="V624" s="292">
        <f>IF(F624=0,0,SUMIFS('4-咨询师业绩明细表'!K:K,'4-咨询师业绩明细表'!E:E,E624,'4-咨询师业绩明细表'!C:C,B624))</f>
        <v>0</v>
      </c>
      <c r="W624" s="292" t="str">
        <f t="shared" si="212"/>
        <v/>
      </c>
      <c r="X624" s="305"/>
      <c r="Y624" s="323">
        <f t="shared" si="213"/>
        <v>0</v>
      </c>
      <c r="Z624" s="324">
        <f t="shared" si="214"/>
        <v>0</v>
      </c>
      <c r="AA624" s="293">
        <f t="shared" si="215"/>
        <v>0</v>
      </c>
      <c r="AB624" s="294" t="str">
        <f t="shared" si="216"/>
        <v/>
      </c>
      <c r="AC624" s="143" t="str">
        <f t="shared" si="217"/>
        <v/>
      </c>
      <c r="AD624" s="143" t="str">
        <f t="shared" si="218"/>
        <v/>
      </c>
      <c r="AE624" s="143" t="str">
        <f t="shared" si="219"/>
        <v/>
      </c>
      <c r="AF624" s="143" t="str">
        <f t="shared" si="220"/>
        <v/>
      </c>
      <c r="AG624" s="143" t="str">
        <f t="shared" si="221"/>
        <v/>
      </c>
      <c r="AH624" s="143" t="str">
        <f>IF(AB624="","",VLOOKUP(AF624,Sheet11!E:F,2,0))</f>
        <v/>
      </c>
      <c r="AI624" s="295" t="str">
        <f>IF(AG624="拼单会员","5年",IF(AB624="","",VLOOKUP(AE624&amp;AH624,Sheet11!$J$3:$K$17,2)))</f>
        <v/>
      </c>
      <c r="AJ624" s="143" t="str">
        <f t="shared" si="222"/>
        <v/>
      </c>
      <c r="AK624" s="296" t="str">
        <f t="shared" si="223"/>
        <v/>
      </c>
      <c r="AL624" s="143" t="str">
        <f t="shared" si="224"/>
        <v/>
      </c>
      <c r="AM624" s="143" t="str">
        <f t="shared" si="225"/>
        <v/>
      </c>
      <c r="AN624" s="143" t="str">
        <f t="shared" si="226"/>
        <v/>
      </c>
      <c r="AO624" s="143" t="str">
        <f t="shared" si="227"/>
        <v/>
      </c>
      <c r="AP624" s="206" t="str">
        <f t="shared" si="228"/>
        <v/>
      </c>
      <c r="AQ624" s="206" t="str">
        <f>IF(SUMIF('7-市场业绩'!F:F,'3-收据记录表'!U624,'7-市场业绩'!I:I)&gt;0,"学习卡","老结算")</f>
        <v>老结算</v>
      </c>
      <c r="AR624" s="206" t="str">
        <f t="shared" si="229"/>
        <v/>
      </c>
      <c r="AS624" s="243" t="e">
        <f t="shared" si="230"/>
        <v>#VALUE!</v>
      </c>
      <c r="AT624" s="243" t="str">
        <f t="shared" si="231"/>
        <v/>
      </c>
      <c r="AU624" s="243" t="str">
        <f t="shared" si="232"/>
        <v/>
      </c>
      <c r="AV624" s="243" t="str">
        <f t="shared" si="233"/>
        <v>无</v>
      </c>
      <c r="AZ624" s="299">
        <v>42552</v>
      </c>
    </row>
    <row r="625" spans="1:52" ht="15" hidden="1" customHeight="1">
      <c r="A625" s="176"/>
      <c r="B625" s="176"/>
      <c r="C625" s="175"/>
      <c r="D625" s="176"/>
      <c r="E625" s="176"/>
      <c r="F625" s="184"/>
      <c r="G625" s="176"/>
      <c r="H625" s="176"/>
      <c r="I625" s="176"/>
      <c r="J625" s="176"/>
      <c r="K625" s="180"/>
      <c r="L625" s="176"/>
      <c r="M625" s="175"/>
      <c r="N625" s="175"/>
      <c r="O625" s="175"/>
      <c r="P625" s="176"/>
      <c r="Q625" s="175"/>
      <c r="R625" s="176"/>
      <c r="S625" s="176"/>
      <c r="T625" s="176"/>
      <c r="U625" s="291" t="str">
        <f t="shared" si="211"/>
        <v/>
      </c>
      <c r="V625" s="292">
        <f>IF(F625=0,0,SUMIFS('4-咨询师业绩明细表'!K:K,'4-咨询师业绩明细表'!E:E,E625,'4-咨询师业绩明细表'!C:C,B625))</f>
        <v>0</v>
      </c>
      <c r="W625" s="292" t="str">
        <f t="shared" si="212"/>
        <v/>
      </c>
      <c r="X625" s="305"/>
      <c r="Y625" s="323">
        <f t="shared" si="213"/>
        <v>0</v>
      </c>
      <c r="Z625" s="324">
        <f t="shared" si="214"/>
        <v>0</v>
      </c>
      <c r="AA625" s="293">
        <f t="shared" si="215"/>
        <v>0</v>
      </c>
      <c r="AB625" s="294" t="str">
        <f t="shared" si="216"/>
        <v/>
      </c>
      <c r="AC625" s="143" t="str">
        <f t="shared" si="217"/>
        <v/>
      </c>
      <c r="AD625" s="143" t="str">
        <f t="shared" si="218"/>
        <v/>
      </c>
      <c r="AE625" s="143" t="str">
        <f t="shared" si="219"/>
        <v/>
      </c>
      <c r="AF625" s="143" t="str">
        <f t="shared" si="220"/>
        <v/>
      </c>
      <c r="AG625" s="143" t="str">
        <f t="shared" si="221"/>
        <v/>
      </c>
      <c r="AH625" s="143" t="str">
        <f>IF(AB625="","",VLOOKUP(AF625,Sheet11!E:F,2,0))</f>
        <v/>
      </c>
      <c r="AI625" s="295" t="str">
        <f>IF(AG625="拼单会员","5年",IF(AB625="","",VLOOKUP(AE625&amp;AH625,Sheet11!$J$3:$K$17,2)))</f>
        <v/>
      </c>
      <c r="AJ625" s="143" t="str">
        <f t="shared" si="222"/>
        <v/>
      </c>
      <c r="AK625" s="296" t="str">
        <f t="shared" si="223"/>
        <v/>
      </c>
      <c r="AL625" s="143" t="str">
        <f t="shared" si="224"/>
        <v/>
      </c>
      <c r="AM625" s="143" t="str">
        <f t="shared" si="225"/>
        <v/>
      </c>
      <c r="AN625" s="143" t="str">
        <f t="shared" si="226"/>
        <v/>
      </c>
      <c r="AO625" s="143" t="str">
        <f t="shared" si="227"/>
        <v/>
      </c>
      <c r="AP625" s="206" t="str">
        <f t="shared" si="228"/>
        <v/>
      </c>
      <c r="AQ625" s="206" t="str">
        <f>IF(SUMIF('7-市场业绩'!F:F,'3-收据记录表'!U625,'7-市场业绩'!I:I)&gt;0,"学习卡","老结算")</f>
        <v>老结算</v>
      </c>
      <c r="AR625" s="206" t="str">
        <f t="shared" si="229"/>
        <v/>
      </c>
      <c r="AS625" s="243" t="e">
        <f t="shared" si="230"/>
        <v>#VALUE!</v>
      </c>
      <c r="AT625" s="243" t="str">
        <f t="shared" si="231"/>
        <v/>
      </c>
      <c r="AU625" s="243" t="str">
        <f t="shared" si="232"/>
        <v/>
      </c>
      <c r="AV625" s="243" t="str">
        <f t="shared" si="233"/>
        <v>无</v>
      </c>
      <c r="AZ625" s="299">
        <v>42552</v>
      </c>
    </row>
    <row r="626" spans="1:52" ht="15" hidden="1" customHeight="1">
      <c r="A626" s="176"/>
      <c r="B626" s="176"/>
      <c r="C626" s="175"/>
      <c r="D626" s="176"/>
      <c r="E626" s="176"/>
      <c r="F626" s="184"/>
      <c r="G626" s="176"/>
      <c r="H626" s="176"/>
      <c r="I626" s="176"/>
      <c r="J626" s="176"/>
      <c r="K626" s="180"/>
      <c r="L626" s="176"/>
      <c r="M626" s="175"/>
      <c r="N626" s="175"/>
      <c r="O626" s="175"/>
      <c r="P626" s="176"/>
      <c r="Q626" s="175"/>
      <c r="R626" s="176"/>
      <c r="S626" s="176"/>
      <c r="T626" s="176"/>
      <c r="U626" s="291" t="str">
        <f t="shared" si="211"/>
        <v/>
      </c>
      <c r="V626" s="292">
        <f>IF(F626=0,0,SUMIFS('4-咨询师业绩明细表'!K:K,'4-咨询师业绩明细表'!E:E,E626,'4-咨询师业绩明细表'!C:C,B626))</f>
        <v>0</v>
      </c>
      <c r="W626" s="292" t="str">
        <f t="shared" si="212"/>
        <v/>
      </c>
      <c r="X626" s="305"/>
      <c r="Y626" s="323">
        <f t="shared" si="213"/>
        <v>0</v>
      </c>
      <c r="Z626" s="324">
        <f t="shared" si="214"/>
        <v>0</v>
      </c>
      <c r="AA626" s="293">
        <f t="shared" si="215"/>
        <v>0</v>
      </c>
      <c r="AB626" s="294" t="str">
        <f t="shared" si="216"/>
        <v/>
      </c>
      <c r="AC626" s="143" t="str">
        <f t="shared" si="217"/>
        <v/>
      </c>
      <c r="AD626" s="143" t="str">
        <f t="shared" si="218"/>
        <v/>
      </c>
      <c r="AE626" s="143" t="str">
        <f t="shared" si="219"/>
        <v/>
      </c>
      <c r="AF626" s="143" t="str">
        <f t="shared" si="220"/>
        <v/>
      </c>
      <c r="AG626" s="143" t="str">
        <f t="shared" si="221"/>
        <v/>
      </c>
      <c r="AH626" s="143" t="str">
        <f>IF(AB626="","",VLOOKUP(AF626,Sheet11!E:F,2,0))</f>
        <v/>
      </c>
      <c r="AI626" s="295" t="str">
        <f>IF(AG626="拼单会员","5年",IF(AB626="","",VLOOKUP(AE626&amp;AH626,Sheet11!$J$3:$K$17,2)))</f>
        <v/>
      </c>
      <c r="AJ626" s="143" t="str">
        <f t="shared" si="222"/>
        <v/>
      </c>
      <c r="AK626" s="296" t="str">
        <f t="shared" si="223"/>
        <v/>
      </c>
      <c r="AL626" s="143" t="str">
        <f t="shared" si="224"/>
        <v/>
      </c>
      <c r="AM626" s="143" t="str">
        <f t="shared" si="225"/>
        <v/>
      </c>
      <c r="AN626" s="143" t="str">
        <f t="shared" si="226"/>
        <v/>
      </c>
      <c r="AO626" s="143" t="str">
        <f t="shared" si="227"/>
        <v/>
      </c>
      <c r="AP626" s="206" t="str">
        <f t="shared" si="228"/>
        <v/>
      </c>
      <c r="AQ626" s="206" t="str">
        <f>IF(SUMIF('7-市场业绩'!F:F,'3-收据记录表'!U626,'7-市场业绩'!I:I)&gt;0,"学习卡","老结算")</f>
        <v>老结算</v>
      </c>
      <c r="AR626" s="206" t="str">
        <f t="shared" si="229"/>
        <v/>
      </c>
      <c r="AS626" s="243" t="e">
        <f t="shared" si="230"/>
        <v>#VALUE!</v>
      </c>
      <c r="AT626" s="243" t="str">
        <f t="shared" si="231"/>
        <v/>
      </c>
      <c r="AU626" s="243" t="str">
        <f t="shared" si="232"/>
        <v/>
      </c>
      <c r="AV626" s="243" t="str">
        <f t="shared" si="233"/>
        <v>无</v>
      </c>
      <c r="AZ626" s="299">
        <v>42552</v>
      </c>
    </row>
    <row r="627" spans="1:52" ht="15" hidden="1" customHeight="1">
      <c r="A627" s="176"/>
      <c r="B627" s="176"/>
      <c r="C627" s="175"/>
      <c r="D627" s="176"/>
      <c r="E627" s="176"/>
      <c r="F627" s="184"/>
      <c r="G627" s="176"/>
      <c r="H627" s="176"/>
      <c r="I627" s="176"/>
      <c r="J627" s="176"/>
      <c r="K627" s="180"/>
      <c r="L627" s="176"/>
      <c r="M627" s="175"/>
      <c r="N627" s="175"/>
      <c r="O627" s="175"/>
      <c r="P627" s="176"/>
      <c r="Q627" s="175"/>
      <c r="R627" s="176"/>
      <c r="S627" s="176"/>
      <c r="T627" s="176"/>
      <c r="U627" s="291" t="str">
        <f t="shared" si="211"/>
        <v/>
      </c>
      <c r="V627" s="292">
        <f>IF(F627=0,0,SUMIFS('4-咨询师业绩明细表'!K:K,'4-咨询师业绩明细表'!E:E,E627,'4-咨询师业绩明细表'!C:C,B627))</f>
        <v>0</v>
      </c>
      <c r="W627" s="292" t="str">
        <f t="shared" si="212"/>
        <v/>
      </c>
      <c r="X627" s="305"/>
      <c r="Y627" s="323">
        <f t="shared" si="213"/>
        <v>0</v>
      </c>
      <c r="Z627" s="324">
        <f t="shared" si="214"/>
        <v>0</v>
      </c>
      <c r="AA627" s="293">
        <f t="shared" si="215"/>
        <v>0</v>
      </c>
      <c r="AB627" s="294" t="str">
        <f t="shared" si="216"/>
        <v/>
      </c>
      <c r="AC627" s="143" t="str">
        <f t="shared" si="217"/>
        <v/>
      </c>
      <c r="AD627" s="143" t="str">
        <f t="shared" si="218"/>
        <v/>
      </c>
      <c r="AE627" s="143" t="str">
        <f t="shared" si="219"/>
        <v/>
      </c>
      <c r="AF627" s="143" t="str">
        <f t="shared" si="220"/>
        <v/>
      </c>
      <c r="AG627" s="143" t="str">
        <f t="shared" si="221"/>
        <v/>
      </c>
      <c r="AH627" s="143" t="str">
        <f>IF(AB627="","",VLOOKUP(AF627,Sheet11!E:F,2,0))</f>
        <v/>
      </c>
      <c r="AI627" s="295" t="str">
        <f>IF(AG627="拼单会员","5年",IF(AB627="","",VLOOKUP(AE627&amp;AH627,Sheet11!$J$3:$K$17,2)))</f>
        <v/>
      </c>
      <c r="AJ627" s="143" t="str">
        <f t="shared" si="222"/>
        <v/>
      </c>
      <c r="AK627" s="296" t="str">
        <f t="shared" si="223"/>
        <v/>
      </c>
      <c r="AL627" s="143" t="str">
        <f t="shared" si="224"/>
        <v/>
      </c>
      <c r="AM627" s="143" t="str">
        <f t="shared" si="225"/>
        <v/>
      </c>
      <c r="AN627" s="143" t="str">
        <f t="shared" si="226"/>
        <v/>
      </c>
      <c r="AO627" s="143" t="str">
        <f t="shared" si="227"/>
        <v/>
      </c>
      <c r="AP627" s="206" t="str">
        <f t="shared" si="228"/>
        <v/>
      </c>
      <c r="AQ627" s="206" t="str">
        <f>IF(SUMIF('7-市场业绩'!F:F,'3-收据记录表'!U627,'7-市场业绩'!I:I)&gt;0,"学习卡","老结算")</f>
        <v>老结算</v>
      </c>
      <c r="AR627" s="206" t="str">
        <f t="shared" si="229"/>
        <v/>
      </c>
      <c r="AS627" s="243" t="e">
        <f t="shared" si="230"/>
        <v>#VALUE!</v>
      </c>
      <c r="AT627" s="243" t="str">
        <f t="shared" si="231"/>
        <v/>
      </c>
      <c r="AU627" s="243" t="str">
        <f t="shared" si="232"/>
        <v/>
      </c>
      <c r="AV627" s="243" t="str">
        <f t="shared" si="233"/>
        <v>无</v>
      </c>
      <c r="AZ627" s="299">
        <v>42552</v>
      </c>
    </row>
    <row r="628" spans="1:52" ht="15" hidden="1" customHeight="1">
      <c r="A628" s="176"/>
      <c r="B628" s="176"/>
      <c r="C628" s="175"/>
      <c r="D628" s="176"/>
      <c r="E628" s="176"/>
      <c r="F628" s="184"/>
      <c r="G628" s="176"/>
      <c r="H628" s="176"/>
      <c r="I628" s="176"/>
      <c r="J628" s="176"/>
      <c r="K628" s="180"/>
      <c r="L628" s="176"/>
      <c r="M628" s="175"/>
      <c r="N628" s="175"/>
      <c r="O628" s="175"/>
      <c r="P628" s="176"/>
      <c r="Q628" s="175"/>
      <c r="R628" s="176"/>
      <c r="S628" s="176"/>
      <c r="T628" s="176"/>
      <c r="U628" s="291" t="str">
        <f t="shared" si="211"/>
        <v/>
      </c>
      <c r="V628" s="292">
        <f>IF(F628=0,0,SUMIFS('4-咨询师业绩明细表'!K:K,'4-咨询师业绩明细表'!E:E,E628,'4-咨询师业绩明细表'!C:C,B628))</f>
        <v>0</v>
      </c>
      <c r="W628" s="292" t="str">
        <f t="shared" si="212"/>
        <v/>
      </c>
      <c r="X628" s="305"/>
      <c r="Y628" s="323">
        <f t="shared" si="213"/>
        <v>0</v>
      </c>
      <c r="Z628" s="324">
        <f t="shared" si="214"/>
        <v>0</v>
      </c>
      <c r="AA628" s="293">
        <f t="shared" si="215"/>
        <v>0</v>
      </c>
      <c r="AB628" s="294" t="str">
        <f t="shared" si="216"/>
        <v/>
      </c>
      <c r="AC628" s="143" t="str">
        <f t="shared" si="217"/>
        <v/>
      </c>
      <c r="AD628" s="143" t="str">
        <f t="shared" si="218"/>
        <v/>
      </c>
      <c r="AE628" s="143" t="str">
        <f t="shared" si="219"/>
        <v/>
      </c>
      <c r="AF628" s="143" t="str">
        <f t="shared" si="220"/>
        <v/>
      </c>
      <c r="AG628" s="143" t="str">
        <f t="shared" si="221"/>
        <v/>
      </c>
      <c r="AH628" s="143" t="str">
        <f>IF(AB628="","",VLOOKUP(AF628,Sheet11!E:F,2,0))</f>
        <v/>
      </c>
      <c r="AI628" s="295" t="str">
        <f>IF(AG628="拼单会员","5年",IF(AB628="","",VLOOKUP(AE628&amp;AH628,Sheet11!$J$3:$K$17,2)))</f>
        <v/>
      </c>
      <c r="AJ628" s="143" t="str">
        <f t="shared" si="222"/>
        <v/>
      </c>
      <c r="AK628" s="296" t="str">
        <f t="shared" si="223"/>
        <v/>
      </c>
      <c r="AL628" s="143" t="str">
        <f t="shared" si="224"/>
        <v/>
      </c>
      <c r="AM628" s="143" t="str">
        <f t="shared" si="225"/>
        <v/>
      </c>
      <c r="AN628" s="143" t="str">
        <f t="shared" si="226"/>
        <v/>
      </c>
      <c r="AO628" s="143" t="str">
        <f t="shared" si="227"/>
        <v/>
      </c>
      <c r="AP628" s="206" t="str">
        <f t="shared" si="228"/>
        <v/>
      </c>
      <c r="AQ628" s="206" t="str">
        <f>IF(SUMIF('7-市场业绩'!F:F,'3-收据记录表'!U628,'7-市场业绩'!I:I)&gt;0,"学习卡","老结算")</f>
        <v>老结算</v>
      </c>
      <c r="AR628" s="206" t="str">
        <f t="shared" si="229"/>
        <v/>
      </c>
      <c r="AS628" s="243" t="e">
        <f t="shared" si="230"/>
        <v>#VALUE!</v>
      </c>
      <c r="AT628" s="243" t="str">
        <f t="shared" si="231"/>
        <v/>
      </c>
      <c r="AU628" s="243" t="str">
        <f t="shared" si="232"/>
        <v/>
      </c>
      <c r="AV628" s="243" t="str">
        <f t="shared" si="233"/>
        <v>无</v>
      </c>
      <c r="AZ628" s="299">
        <v>42552</v>
      </c>
    </row>
    <row r="629" spans="1:52" ht="15" hidden="1" customHeight="1">
      <c r="A629" s="176"/>
      <c r="B629" s="176"/>
      <c r="C629" s="175"/>
      <c r="D629" s="176"/>
      <c r="E629" s="176"/>
      <c r="F629" s="184"/>
      <c r="G629" s="176"/>
      <c r="H629" s="176"/>
      <c r="I629" s="176"/>
      <c r="J629" s="176"/>
      <c r="K629" s="180"/>
      <c r="L629" s="176"/>
      <c r="M629" s="175"/>
      <c r="N629" s="175"/>
      <c r="O629" s="175"/>
      <c r="P629" s="176"/>
      <c r="Q629" s="175"/>
      <c r="R629" s="176"/>
      <c r="S629" s="176"/>
      <c r="T629" s="176"/>
      <c r="U629" s="291" t="str">
        <f t="shared" si="211"/>
        <v/>
      </c>
      <c r="V629" s="292">
        <f>IF(F629=0,0,SUMIFS('4-咨询师业绩明细表'!K:K,'4-咨询师业绩明细表'!E:E,E629,'4-咨询师业绩明细表'!C:C,B629))</f>
        <v>0</v>
      </c>
      <c r="W629" s="292" t="str">
        <f t="shared" si="212"/>
        <v/>
      </c>
      <c r="X629" s="305"/>
      <c r="Y629" s="323">
        <f t="shared" si="213"/>
        <v>0</v>
      </c>
      <c r="Z629" s="324">
        <f t="shared" si="214"/>
        <v>0</v>
      </c>
      <c r="AA629" s="293">
        <f t="shared" si="215"/>
        <v>0</v>
      </c>
      <c r="AB629" s="294" t="str">
        <f t="shared" si="216"/>
        <v/>
      </c>
      <c r="AC629" s="143" t="str">
        <f t="shared" si="217"/>
        <v/>
      </c>
      <c r="AD629" s="143" t="str">
        <f t="shared" si="218"/>
        <v/>
      </c>
      <c r="AE629" s="143" t="str">
        <f t="shared" si="219"/>
        <v/>
      </c>
      <c r="AF629" s="143" t="str">
        <f t="shared" si="220"/>
        <v/>
      </c>
      <c r="AG629" s="143" t="str">
        <f t="shared" si="221"/>
        <v/>
      </c>
      <c r="AH629" s="143" t="str">
        <f>IF(AB629="","",VLOOKUP(AF629,Sheet11!E:F,2,0))</f>
        <v/>
      </c>
      <c r="AI629" s="295" t="str">
        <f>IF(AG629="拼单会员","5年",IF(AB629="","",VLOOKUP(AE629&amp;AH629,Sheet11!$J$3:$K$17,2)))</f>
        <v/>
      </c>
      <c r="AJ629" s="143" t="str">
        <f t="shared" si="222"/>
        <v/>
      </c>
      <c r="AK629" s="296" t="str">
        <f t="shared" si="223"/>
        <v/>
      </c>
      <c r="AL629" s="143" t="str">
        <f t="shared" si="224"/>
        <v/>
      </c>
      <c r="AM629" s="143" t="str">
        <f t="shared" si="225"/>
        <v/>
      </c>
      <c r="AN629" s="143" t="str">
        <f t="shared" si="226"/>
        <v/>
      </c>
      <c r="AO629" s="143" t="str">
        <f t="shared" si="227"/>
        <v/>
      </c>
      <c r="AP629" s="206" t="str">
        <f t="shared" si="228"/>
        <v/>
      </c>
      <c r="AQ629" s="206" t="str">
        <f>IF(SUMIF('7-市场业绩'!F:F,'3-收据记录表'!U629,'7-市场业绩'!I:I)&gt;0,"学习卡","老结算")</f>
        <v>老结算</v>
      </c>
      <c r="AR629" s="206" t="str">
        <f t="shared" si="229"/>
        <v/>
      </c>
      <c r="AS629" s="243" t="e">
        <f t="shared" si="230"/>
        <v>#VALUE!</v>
      </c>
      <c r="AT629" s="243" t="str">
        <f t="shared" si="231"/>
        <v/>
      </c>
      <c r="AU629" s="243" t="str">
        <f t="shared" si="232"/>
        <v/>
      </c>
      <c r="AV629" s="243" t="str">
        <f t="shared" si="233"/>
        <v>无</v>
      </c>
      <c r="AZ629" s="299">
        <v>42552</v>
      </c>
    </row>
    <row r="630" spans="1:52" ht="15" hidden="1" customHeight="1">
      <c r="A630" s="176"/>
      <c r="B630" s="176"/>
      <c r="C630" s="175"/>
      <c r="D630" s="176"/>
      <c r="E630" s="176"/>
      <c r="F630" s="184"/>
      <c r="G630" s="176"/>
      <c r="H630" s="176"/>
      <c r="I630" s="176"/>
      <c r="J630" s="176"/>
      <c r="K630" s="180"/>
      <c r="L630" s="176"/>
      <c r="M630" s="175"/>
      <c r="N630" s="175"/>
      <c r="O630" s="175"/>
      <c r="P630" s="176"/>
      <c r="Q630" s="175"/>
      <c r="R630" s="176"/>
      <c r="S630" s="176"/>
      <c r="T630" s="176"/>
      <c r="U630" s="291" t="str">
        <f t="shared" si="211"/>
        <v/>
      </c>
      <c r="V630" s="292">
        <f>IF(F630=0,0,SUMIFS('4-咨询师业绩明细表'!K:K,'4-咨询师业绩明细表'!E:E,E630,'4-咨询师业绩明细表'!C:C,B630))</f>
        <v>0</v>
      </c>
      <c r="W630" s="292" t="str">
        <f t="shared" si="212"/>
        <v/>
      </c>
      <c r="X630" s="305"/>
      <c r="Y630" s="323">
        <f t="shared" si="213"/>
        <v>0</v>
      </c>
      <c r="Z630" s="324">
        <f t="shared" si="214"/>
        <v>0</v>
      </c>
      <c r="AA630" s="293">
        <f t="shared" si="215"/>
        <v>0</v>
      </c>
      <c r="AB630" s="294" t="str">
        <f t="shared" si="216"/>
        <v/>
      </c>
      <c r="AC630" s="143" t="str">
        <f t="shared" si="217"/>
        <v/>
      </c>
      <c r="AD630" s="143" t="str">
        <f t="shared" si="218"/>
        <v/>
      </c>
      <c r="AE630" s="143" t="str">
        <f t="shared" si="219"/>
        <v/>
      </c>
      <c r="AF630" s="143" t="str">
        <f t="shared" si="220"/>
        <v/>
      </c>
      <c r="AG630" s="143" t="str">
        <f t="shared" si="221"/>
        <v/>
      </c>
      <c r="AH630" s="143" t="str">
        <f>IF(AB630="","",VLOOKUP(AF630,Sheet11!E:F,2,0))</f>
        <v/>
      </c>
      <c r="AI630" s="295" t="str">
        <f>IF(AG630="拼单会员","5年",IF(AB630="","",VLOOKUP(AE630&amp;AH630,Sheet11!$J$3:$K$17,2)))</f>
        <v/>
      </c>
      <c r="AJ630" s="143" t="str">
        <f t="shared" si="222"/>
        <v/>
      </c>
      <c r="AK630" s="296" t="str">
        <f t="shared" si="223"/>
        <v/>
      </c>
      <c r="AL630" s="143" t="str">
        <f t="shared" si="224"/>
        <v/>
      </c>
      <c r="AM630" s="143" t="str">
        <f t="shared" si="225"/>
        <v/>
      </c>
      <c r="AN630" s="143" t="str">
        <f t="shared" si="226"/>
        <v/>
      </c>
      <c r="AO630" s="143" t="str">
        <f t="shared" si="227"/>
        <v/>
      </c>
      <c r="AP630" s="206" t="str">
        <f t="shared" si="228"/>
        <v/>
      </c>
      <c r="AQ630" s="206" t="str">
        <f>IF(SUMIF('7-市场业绩'!F:F,'3-收据记录表'!U630,'7-市场业绩'!I:I)&gt;0,"学习卡","老结算")</f>
        <v>老结算</v>
      </c>
      <c r="AR630" s="206" t="str">
        <f t="shared" si="229"/>
        <v/>
      </c>
      <c r="AS630" s="243" t="e">
        <f t="shared" si="230"/>
        <v>#VALUE!</v>
      </c>
      <c r="AT630" s="243" t="str">
        <f t="shared" si="231"/>
        <v/>
      </c>
      <c r="AU630" s="243" t="str">
        <f t="shared" si="232"/>
        <v/>
      </c>
      <c r="AV630" s="243" t="str">
        <f t="shared" si="233"/>
        <v>无</v>
      </c>
      <c r="AZ630" s="299">
        <v>42552</v>
      </c>
    </row>
    <row r="631" spans="1:52" ht="15" hidden="1" customHeight="1">
      <c r="A631" s="176"/>
      <c r="B631" s="176"/>
      <c r="C631" s="175"/>
      <c r="D631" s="176"/>
      <c r="E631" s="176"/>
      <c r="F631" s="184"/>
      <c r="G631" s="176"/>
      <c r="H631" s="176"/>
      <c r="I631" s="176"/>
      <c r="J631" s="176"/>
      <c r="K631" s="180"/>
      <c r="L631" s="176"/>
      <c r="M631" s="175"/>
      <c r="N631" s="175"/>
      <c r="O631" s="175"/>
      <c r="P631" s="176"/>
      <c r="Q631" s="175"/>
      <c r="R631" s="176"/>
      <c r="S631" s="176"/>
      <c r="T631" s="176"/>
      <c r="U631" s="291" t="str">
        <f t="shared" si="211"/>
        <v/>
      </c>
      <c r="V631" s="292">
        <f>IF(F631=0,0,SUMIFS('4-咨询师业绩明细表'!K:K,'4-咨询师业绩明细表'!E:E,E631,'4-咨询师业绩明细表'!C:C,B631))</f>
        <v>0</v>
      </c>
      <c r="W631" s="292" t="str">
        <f t="shared" si="212"/>
        <v/>
      </c>
      <c r="X631" s="305"/>
      <c r="Y631" s="323">
        <f t="shared" si="213"/>
        <v>0</v>
      </c>
      <c r="Z631" s="324">
        <f t="shared" si="214"/>
        <v>0</v>
      </c>
      <c r="AA631" s="293">
        <f t="shared" si="215"/>
        <v>0</v>
      </c>
      <c r="AB631" s="294" t="str">
        <f t="shared" si="216"/>
        <v/>
      </c>
      <c r="AC631" s="143" t="str">
        <f t="shared" si="217"/>
        <v/>
      </c>
      <c r="AD631" s="143" t="str">
        <f t="shared" si="218"/>
        <v/>
      </c>
      <c r="AE631" s="143" t="str">
        <f t="shared" si="219"/>
        <v/>
      </c>
      <c r="AF631" s="143" t="str">
        <f t="shared" si="220"/>
        <v/>
      </c>
      <c r="AG631" s="143" t="str">
        <f t="shared" si="221"/>
        <v/>
      </c>
      <c r="AH631" s="143" t="str">
        <f>IF(AB631="","",VLOOKUP(AF631,Sheet11!E:F,2,0))</f>
        <v/>
      </c>
      <c r="AI631" s="295" t="str">
        <f>IF(AG631="拼单会员","5年",IF(AB631="","",VLOOKUP(AE631&amp;AH631,Sheet11!$J$3:$K$17,2)))</f>
        <v/>
      </c>
      <c r="AJ631" s="143" t="str">
        <f t="shared" si="222"/>
        <v/>
      </c>
      <c r="AK631" s="296" t="str">
        <f t="shared" si="223"/>
        <v/>
      </c>
      <c r="AL631" s="143" t="str">
        <f t="shared" si="224"/>
        <v/>
      </c>
      <c r="AM631" s="143" t="str">
        <f t="shared" si="225"/>
        <v/>
      </c>
      <c r="AN631" s="143" t="str">
        <f t="shared" si="226"/>
        <v/>
      </c>
      <c r="AO631" s="143" t="str">
        <f t="shared" si="227"/>
        <v/>
      </c>
      <c r="AP631" s="206" t="str">
        <f t="shared" si="228"/>
        <v/>
      </c>
      <c r="AQ631" s="206" t="str">
        <f>IF(SUMIF('7-市场业绩'!F:F,'3-收据记录表'!U631,'7-市场业绩'!I:I)&gt;0,"学习卡","老结算")</f>
        <v>老结算</v>
      </c>
      <c r="AR631" s="206" t="str">
        <f t="shared" si="229"/>
        <v/>
      </c>
      <c r="AS631" s="243" t="e">
        <f t="shared" si="230"/>
        <v>#VALUE!</v>
      </c>
      <c r="AT631" s="243" t="str">
        <f t="shared" si="231"/>
        <v/>
      </c>
      <c r="AU631" s="243" t="str">
        <f t="shared" si="232"/>
        <v/>
      </c>
      <c r="AV631" s="243" t="str">
        <f t="shared" si="233"/>
        <v>无</v>
      </c>
      <c r="AZ631" s="299">
        <v>42552</v>
      </c>
    </row>
    <row r="632" spans="1:52" ht="15" hidden="1" customHeight="1">
      <c r="A632" s="176"/>
      <c r="B632" s="176"/>
      <c r="C632" s="175"/>
      <c r="D632" s="176"/>
      <c r="E632" s="176"/>
      <c r="F632" s="184"/>
      <c r="G632" s="176"/>
      <c r="H632" s="176"/>
      <c r="I632" s="176"/>
      <c r="J632" s="176"/>
      <c r="K632" s="180"/>
      <c r="L632" s="176"/>
      <c r="M632" s="175"/>
      <c r="N632" s="175"/>
      <c r="O632" s="175"/>
      <c r="P632" s="176"/>
      <c r="Q632" s="175"/>
      <c r="R632" s="176"/>
      <c r="S632" s="176"/>
      <c r="T632" s="176"/>
      <c r="U632" s="291" t="str">
        <f t="shared" si="211"/>
        <v/>
      </c>
      <c r="V632" s="292">
        <f>IF(F632=0,0,SUMIFS('4-咨询师业绩明细表'!K:K,'4-咨询师业绩明细表'!E:E,E632,'4-咨询师业绩明细表'!C:C,B632))</f>
        <v>0</v>
      </c>
      <c r="W632" s="292" t="str">
        <f t="shared" si="212"/>
        <v/>
      </c>
      <c r="X632" s="305"/>
      <c r="Y632" s="323">
        <f t="shared" si="213"/>
        <v>0</v>
      </c>
      <c r="Z632" s="324">
        <f t="shared" si="214"/>
        <v>0</v>
      </c>
      <c r="AA632" s="293">
        <f t="shared" si="215"/>
        <v>0</v>
      </c>
      <c r="AB632" s="294" t="str">
        <f t="shared" si="216"/>
        <v/>
      </c>
      <c r="AC632" s="143" t="str">
        <f t="shared" si="217"/>
        <v/>
      </c>
      <c r="AD632" s="143" t="str">
        <f t="shared" si="218"/>
        <v/>
      </c>
      <c r="AE632" s="143" t="str">
        <f t="shared" si="219"/>
        <v/>
      </c>
      <c r="AF632" s="143" t="str">
        <f t="shared" si="220"/>
        <v/>
      </c>
      <c r="AG632" s="143" t="str">
        <f t="shared" si="221"/>
        <v/>
      </c>
      <c r="AH632" s="143" t="str">
        <f>IF(AB632="","",VLOOKUP(AF632,Sheet11!E:F,2,0))</f>
        <v/>
      </c>
      <c r="AI632" s="295" t="str">
        <f>IF(AG632="拼单会员","5年",IF(AB632="","",VLOOKUP(AE632&amp;AH632,Sheet11!$J$3:$K$17,2)))</f>
        <v/>
      </c>
      <c r="AJ632" s="143" t="str">
        <f t="shared" si="222"/>
        <v/>
      </c>
      <c r="AK632" s="296" t="str">
        <f t="shared" si="223"/>
        <v/>
      </c>
      <c r="AL632" s="143" t="str">
        <f t="shared" si="224"/>
        <v/>
      </c>
      <c r="AM632" s="143" t="str">
        <f t="shared" si="225"/>
        <v/>
      </c>
      <c r="AN632" s="143" t="str">
        <f t="shared" si="226"/>
        <v/>
      </c>
      <c r="AO632" s="143" t="str">
        <f t="shared" si="227"/>
        <v/>
      </c>
      <c r="AP632" s="206" t="str">
        <f t="shared" si="228"/>
        <v/>
      </c>
      <c r="AQ632" s="206" t="str">
        <f>IF(SUMIF('7-市场业绩'!F:F,'3-收据记录表'!U632,'7-市场业绩'!I:I)&gt;0,"学习卡","老结算")</f>
        <v>老结算</v>
      </c>
      <c r="AR632" s="206" t="str">
        <f t="shared" si="229"/>
        <v/>
      </c>
      <c r="AS632" s="243" t="e">
        <f t="shared" si="230"/>
        <v>#VALUE!</v>
      </c>
      <c r="AT632" s="243" t="str">
        <f t="shared" si="231"/>
        <v/>
      </c>
      <c r="AU632" s="243" t="str">
        <f t="shared" si="232"/>
        <v/>
      </c>
      <c r="AV632" s="243" t="str">
        <f t="shared" si="233"/>
        <v>无</v>
      </c>
      <c r="AZ632" s="299">
        <v>42552</v>
      </c>
    </row>
    <row r="633" spans="1:52" ht="15" hidden="1" customHeight="1">
      <c r="A633" s="176"/>
      <c r="B633" s="176"/>
      <c r="C633" s="175"/>
      <c r="D633" s="176"/>
      <c r="E633" s="176"/>
      <c r="F633" s="184"/>
      <c r="G633" s="176"/>
      <c r="H633" s="176"/>
      <c r="I633" s="176"/>
      <c r="J633" s="176"/>
      <c r="K633" s="180"/>
      <c r="L633" s="176"/>
      <c r="M633" s="175"/>
      <c r="N633" s="175"/>
      <c r="O633" s="175"/>
      <c r="P633" s="176"/>
      <c r="Q633" s="175"/>
      <c r="R633" s="176"/>
      <c r="S633" s="176"/>
      <c r="T633" s="176"/>
      <c r="U633" s="291" t="str">
        <f t="shared" si="211"/>
        <v/>
      </c>
      <c r="V633" s="292">
        <f>IF(F633=0,0,SUMIFS('4-咨询师业绩明细表'!K:K,'4-咨询师业绩明细表'!E:E,E633,'4-咨询师业绩明细表'!C:C,B633))</f>
        <v>0</v>
      </c>
      <c r="W633" s="292" t="str">
        <f t="shared" si="212"/>
        <v/>
      </c>
      <c r="X633" s="305"/>
      <c r="Y633" s="323">
        <f t="shared" si="213"/>
        <v>0</v>
      </c>
      <c r="Z633" s="324">
        <f t="shared" si="214"/>
        <v>0</v>
      </c>
      <c r="AA633" s="293">
        <f t="shared" si="215"/>
        <v>0</v>
      </c>
      <c r="AB633" s="294" t="str">
        <f t="shared" si="216"/>
        <v/>
      </c>
      <c r="AC633" s="143" t="str">
        <f t="shared" si="217"/>
        <v/>
      </c>
      <c r="AD633" s="143" t="str">
        <f t="shared" si="218"/>
        <v/>
      </c>
      <c r="AE633" s="143" t="str">
        <f t="shared" si="219"/>
        <v/>
      </c>
      <c r="AF633" s="143" t="str">
        <f t="shared" si="220"/>
        <v/>
      </c>
      <c r="AG633" s="143" t="str">
        <f t="shared" si="221"/>
        <v/>
      </c>
      <c r="AH633" s="143" t="str">
        <f>IF(AB633="","",VLOOKUP(AF633,Sheet11!E:F,2,0))</f>
        <v/>
      </c>
      <c r="AI633" s="295" t="str">
        <f>IF(AG633="拼单会员","5年",IF(AB633="","",VLOOKUP(AE633&amp;AH633,Sheet11!$J$3:$K$17,2)))</f>
        <v/>
      </c>
      <c r="AJ633" s="143" t="str">
        <f t="shared" si="222"/>
        <v/>
      </c>
      <c r="AK633" s="296" t="str">
        <f t="shared" si="223"/>
        <v/>
      </c>
      <c r="AL633" s="143" t="str">
        <f t="shared" si="224"/>
        <v/>
      </c>
      <c r="AM633" s="143" t="str">
        <f t="shared" si="225"/>
        <v/>
      </c>
      <c r="AN633" s="143" t="str">
        <f t="shared" si="226"/>
        <v/>
      </c>
      <c r="AO633" s="143" t="str">
        <f t="shared" si="227"/>
        <v/>
      </c>
      <c r="AP633" s="206" t="str">
        <f t="shared" si="228"/>
        <v/>
      </c>
      <c r="AQ633" s="206" t="str">
        <f>IF(SUMIF('7-市场业绩'!F:F,'3-收据记录表'!U633,'7-市场业绩'!I:I)&gt;0,"学习卡","老结算")</f>
        <v>老结算</v>
      </c>
      <c r="AR633" s="206" t="str">
        <f t="shared" si="229"/>
        <v/>
      </c>
      <c r="AS633" s="243" t="e">
        <f t="shared" si="230"/>
        <v>#VALUE!</v>
      </c>
      <c r="AT633" s="243" t="str">
        <f t="shared" si="231"/>
        <v/>
      </c>
      <c r="AU633" s="243" t="str">
        <f t="shared" si="232"/>
        <v/>
      </c>
      <c r="AV633" s="243" t="str">
        <f t="shared" si="233"/>
        <v>无</v>
      </c>
      <c r="AZ633" s="299">
        <v>42552</v>
      </c>
    </row>
    <row r="634" spans="1:52" ht="15" hidden="1" customHeight="1">
      <c r="A634" s="176"/>
      <c r="B634" s="176"/>
      <c r="C634" s="175"/>
      <c r="D634" s="176"/>
      <c r="E634" s="176"/>
      <c r="F634" s="184"/>
      <c r="G634" s="176"/>
      <c r="H634" s="176"/>
      <c r="I634" s="176"/>
      <c r="J634" s="176"/>
      <c r="K634" s="180"/>
      <c r="L634" s="176"/>
      <c r="M634" s="175"/>
      <c r="N634" s="175"/>
      <c r="O634" s="175"/>
      <c r="P634" s="176"/>
      <c r="Q634" s="175"/>
      <c r="R634" s="176"/>
      <c r="S634" s="176"/>
      <c r="T634" s="176"/>
      <c r="U634" s="291" t="str">
        <f t="shared" si="211"/>
        <v/>
      </c>
      <c r="V634" s="292">
        <f>IF(F634=0,0,SUMIFS('4-咨询师业绩明细表'!K:K,'4-咨询师业绩明细表'!E:E,E634,'4-咨询师业绩明细表'!C:C,B634))</f>
        <v>0</v>
      </c>
      <c r="W634" s="292" t="str">
        <f t="shared" si="212"/>
        <v/>
      </c>
      <c r="X634" s="305"/>
      <c r="Y634" s="323">
        <f t="shared" si="213"/>
        <v>0</v>
      </c>
      <c r="Z634" s="324">
        <f t="shared" si="214"/>
        <v>0</v>
      </c>
      <c r="AA634" s="293">
        <f t="shared" si="215"/>
        <v>0</v>
      </c>
      <c r="AB634" s="294" t="str">
        <f t="shared" si="216"/>
        <v/>
      </c>
      <c r="AC634" s="143" t="str">
        <f t="shared" si="217"/>
        <v/>
      </c>
      <c r="AD634" s="143" t="str">
        <f t="shared" si="218"/>
        <v/>
      </c>
      <c r="AE634" s="143" t="str">
        <f t="shared" si="219"/>
        <v/>
      </c>
      <c r="AF634" s="143" t="str">
        <f t="shared" si="220"/>
        <v/>
      </c>
      <c r="AG634" s="143" t="str">
        <f t="shared" si="221"/>
        <v/>
      </c>
      <c r="AH634" s="143" t="str">
        <f>IF(AB634="","",VLOOKUP(AF634,Sheet11!E:F,2,0))</f>
        <v/>
      </c>
      <c r="AI634" s="295" t="str">
        <f>IF(AG634="拼单会员","5年",IF(AB634="","",VLOOKUP(AE634&amp;AH634,Sheet11!$J$3:$K$17,2)))</f>
        <v/>
      </c>
      <c r="AJ634" s="143" t="str">
        <f t="shared" si="222"/>
        <v/>
      </c>
      <c r="AK634" s="296" t="str">
        <f t="shared" si="223"/>
        <v/>
      </c>
      <c r="AL634" s="143" t="str">
        <f t="shared" si="224"/>
        <v/>
      </c>
      <c r="AM634" s="143" t="str">
        <f t="shared" si="225"/>
        <v/>
      </c>
      <c r="AN634" s="143" t="str">
        <f t="shared" si="226"/>
        <v/>
      </c>
      <c r="AO634" s="143" t="str">
        <f t="shared" si="227"/>
        <v/>
      </c>
      <c r="AP634" s="206" t="str">
        <f t="shared" si="228"/>
        <v/>
      </c>
      <c r="AQ634" s="206" t="str">
        <f>IF(SUMIF('7-市场业绩'!F:F,'3-收据记录表'!U634,'7-市场业绩'!I:I)&gt;0,"学习卡","老结算")</f>
        <v>老结算</v>
      </c>
      <c r="AR634" s="206" t="str">
        <f t="shared" si="229"/>
        <v/>
      </c>
      <c r="AS634" s="243" t="e">
        <f t="shared" si="230"/>
        <v>#VALUE!</v>
      </c>
      <c r="AT634" s="243" t="str">
        <f t="shared" si="231"/>
        <v/>
      </c>
      <c r="AU634" s="243" t="str">
        <f t="shared" si="232"/>
        <v/>
      </c>
      <c r="AV634" s="243" t="str">
        <f t="shared" si="233"/>
        <v>无</v>
      </c>
      <c r="AZ634" s="299">
        <v>42552</v>
      </c>
    </row>
    <row r="635" spans="1:52" ht="15" hidden="1" customHeight="1">
      <c r="A635" s="176"/>
      <c r="B635" s="176"/>
      <c r="C635" s="175"/>
      <c r="D635" s="176"/>
      <c r="E635" s="176"/>
      <c r="F635" s="184"/>
      <c r="G635" s="176"/>
      <c r="H635" s="176"/>
      <c r="I635" s="176"/>
      <c r="J635" s="176"/>
      <c r="K635" s="180"/>
      <c r="L635" s="176"/>
      <c r="M635" s="175"/>
      <c r="N635" s="175"/>
      <c r="O635" s="175"/>
      <c r="P635" s="176"/>
      <c r="Q635" s="175"/>
      <c r="R635" s="176"/>
      <c r="S635" s="176"/>
      <c r="T635" s="176"/>
      <c r="U635" s="291" t="str">
        <f t="shared" si="211"/>
        <v/>
      </c>
      <c r="V635" s="292">
        <f>IF(F635=0,0,SUMIFS('4-咨询师业绩明细表'!K:K,'4-咨询师业绩明细表'!E:E,E635,'4-咨询师业绩明细表'!C:C,B635))</f>
        <v>0</v>
      </c>
      <c r="W635" s="292" t="str">
        <f t="shared" si="212"/>
        <v/>
      </c>
      <c r="X635" s="305"/>
      <c r="Y635" s="323">
        <f t="shared" si="213"/>
        <v>0</v>
      </c>
      <c r="Z635" s="324">
        <f t="shared" si="214"/>
        <v>0</v>
      </c>
      <c r="AA635" s="293">
        <f t="shared" si="215"/>
        <v>0</v>
      </c>
      <c r="AB635" s="294" t="str">
        <f t="shared" si="216"/>
        <v/>
      </c>
      <c r="AC635" s="143" t="str">
        <f t="shared" si="217"/>
        <v/>
      </c>
      <c r="AD635" s="143" t="str">
        <f t="shared" si="218"/>
        <v/>
      </c>
      <c r="AE635" s="143" t="str">
        <f t="shared" si="219"/>
        <v/>
      </c>
      <c r="AF635" s="143" t="str">
        <f t="shared" si="220"/>
        <v/>
      </c>
      <c r="AG635" s="143" t="str">
        <f t="shared" si="221"/>
        <v/>
      </c>
      <c r="AH635" s="143" t="str">
        <f>IF(AB635="","",VLOOKUP(AF635,Sheet11!E:F,2,0))</f>
        <v/>
      </c>
      <c r="AI635" s="295" t="str">
        <f>IF(AG635="拼单会员","5年",IF(AB635="","",VLOOKUP(AE635&amp;AH635,Sheet11!$J$3:$K$17,2)))</f>
        <v/>
      </c>
      <c r="AJ635" s="143" t="str">
        <f t="shared" si="222"/>
        <v/>
      </c>
      <c r="AK635" s="296" t="str">
        <f t="shared" si="223"/>
        <v/>
      </c>
      <c r="AL635" s="143" t="str">
        <f t="shared" si="224"/>
        <v/>
      </c>
      <c r="AM635" s="143" t="str">
        <f t="shared" si="225"/>
        <v/>
      </c>
      <c r="AN635" s="143" t="str">
        <f t="shared" si="226"/>
        <v/>
      </c>
      <c r="AO635" s="143" t="str">
        <f t="shared" si="227"/>
        <v/>
      </c>
      <c r="AP635" s="206" t="str">
        <f t="shared" si="228"/>
        <v/>
      </c>
      <c r="AQ635" s="206" t="str">
        <f>IF(SUMIF('7-市场业绩'!F:F,'3-收据记录表'!U635,'7-市场业绩'!I:I)&gt;0,"学习卡","老结算")</f>
        <v>老结算</v>
      </c>
      <c r="AR635" s="206" t="str">
        <f t="shared" si="229"/>
        <v/>
      </c>
      <c r="AS635" s="243" t="e">
        <f t="shared" si="230"/>
        <v>#VALUE!</v>
      </c>
      <c r="AT635" s="243" t="str">
        <f t="shared" si="231"/>
        <v/>
      </c>
      <c r="AU635" s="243" t="str">
        <f t="shared" si="232"/>
        <v/>
      </c>
      <c r="AV635" s="243" t="str">
        <f t="shared" si="233"/>
        <v>无</v>
      </c>
      <c r="AZ635" s="299">
        <v>42552</v>
      </c>
    </row>
    <row r="636" spans="1:52" ht="15" hidden="1" customHeight="1">
      <c r="A636" s="176"/>
      <c r="B636" s="176"/>
      <c r="C636" s="175"/>
      <c r="D636" s="176"/>
      <c r="E636" s="176"/>
      <c r="F636" s="184"/>
      <c r="G636" s="176"/>
      <c r="H636" s="176"/>
      <c r="I636" s="176"/>
      <c r="J636" s="176"/>
      <c r="K636" s="180"/>
      <c r="L636" s="176"/>
      <c r="M636" s="175"/>
      <c r="N636" s="175"/>
      <c r="O636" s="175"/>
      <c r="P636" s="176"/>
      <c r="Q636" s="175"/>
      <c r="R636" s="176"/>
      <c r="S636" s="176"/>
      <c r="T636" s="176"/>
      <c r="U636" s="291" t="str">
        <f t="shared" si="211"/>
        <v/>
      </c>
      <c r="V636" s="292">
        <f>IF(F636=0,0,SUMIFS('4-咨询师业绩明细表'!K:K,'4-咨询师业绩明细表'!E:E,E636,'4-咨询师业绩明细表'!C:C,B636))</f>
        <v>0</v>
      </c>
      <c r="W636" s="292" t="str">
        <f t="shared" si="212"/>
        <v/>
      </c>
      <c r="X636" s="305"/>
      <c r="Y636" s="323">
        <f t="shared" si="213"/>
        <v>0</v>
      </c>
      <c r="Z636" s="324">
        <f t="shared" si="214"/>
        <v>0</v>
      </c>
      <c r="AA636" s="293">
        <f t="shared" si="215"/>
        <v>0</v>
      </c>
      <c r="AB636" s="294" t="str">
        <f t="shared" si="216"/>
        <v/>
      </c>
      <c r="AC636" s="143" t="str">
        <f t="shared" si="217"/>
        <v/>
      </c>
      <c r="AD636" s="143" t="str">
        <f t="shared" si="218"/>
        <v/>
      </c>
      <c r="AE636" s="143" t="str">
        <f t="shared" si="219"/>
        <v/>
      </c>
      <c r="AF636" s="143" t="str">
        <f t="shared" si="220"/>
        <v/>
      </c>
      <c r="AG636" s="143" t="str">
        <f t="shared" si="221"/>
        <v/>
      </c>
      <c r="AH636" s="143" t="str">
        <f>IF(AB636="","",VLOOKUP(AF636,Sheet11!E:F,2,0))</f>
        <v/>
      </c>
      <c r="AI636" s="295" t="str">
        <f>IF(AG636="拼单会员","5年",IF(AB636="","",VLOOKUP(AE636&amp;AH636,Sheet11!$J$3:$K$17,2)))</f>
        <v/>
      </c>
      <c r="AJ636" s="143" t="str">
        <f t="shared" si="222"/>
        <v/>
      </c>
      <c r="AK636" s="296" t="str">
        <f t="shared" si="223"/>
        <v/>
      </c>
      <c r="AL636" s="143" t="str">
        <f t="shared" si="224"/>
        <v/>
      </c>
      <c r="AM636" s="143" t="str">
        <f t="shared" si="225"/>
        <v/>
      </c>
      <c r="AN636" s="143" t="str">
        <f t="shared" si="226"/>
        <v/>
      </c>
      <c r="AO636" s="143" t="str">
        <f t="shared" si="227"/>
        <v/>
      </c>
      <c r="AP636" s="206" t="str">
        <f t="shared" si="228"/>
        <v/>
      </c>
      <c r="AQ636" s="206" t="str">
        <f>IF(SUMIF('7-市场业绩'!F:F,'3-收据记录表'!U636,'7-市场业绩'!I:I)&gt;0,"学习卡","老结算")</f>
        <v>老结算</v>
      </c>
      <c r="AR636" s="206" t="str">
        <f t="shared" si="229"/>
        <v/>
      </c>
      <c r="AS636" s="243" t="e">
        <f t="shared" si="230"/>
        <v>#VALUE!</v>
      </c>
      <c r="AT636" s="243" t="str">
        <f t="shared" si="231"/>
        <v/>
      </c>
      <c r="AU636" s="243" t="str">
        <f t="shared" si="232"/>
        <v/>
      </c>
      <c r="AV636" s="243" t="str">
        <f t="shared" si="233"/>
        <v>无</v>
      </c>
      <c r="AZ636" s="299">
        <v>42552</v>
      </c>
    </row>
    <row r="637" spans="1:52" ht="15" hidden="1" customHeight="1">
      <c r="A637" s="176"/>
      <c r="B637" s="176"/>
      <c r="C637" s="175"/>
      <c r="D637" s="176"/>
      <c r="E637" s="176"/>
      <c r="F637" s="184"/>
      <c r="G637" s="176"/>
      <c r="H637" s="176"/>
      <c r="I637" s="176"/>
      <c r="J637" s="176"/>
      <c r="K637" s="180"/>
      <c r="L637" s="176"/>
      <c r="M637" s="175"/>
      <c r="N637" s="175"/>
      <c r="O637" s="175"/>
      <c r="P637" s="176"/>
      <c r="Q637" s="175"/>
      <c r="R637" s="176"/>
      <c r="S637" s="176"/>
      <c r="T637" s="176"/>
      <c r="U637" s="291" t="str">
        <f t="shared" si="211"/>
        <v/>
      </c>
      <c r="V637" s="292">
        <f>IF(F637=0,0,SUMIFS('4-咨询师业绩明细表'!K:K,'4-咨询师业绩明细表'!E:E,E637,'4-咨询师业绩明细表'!C:C,B637))</f>
        <v>0</v>
      </c>
      <c r="W637" s="292" t="str">
        <f t="shared" si="212"/>
        <v/>
      </c>
      <c r="X637" s="305"/>
      <c r="Y637" s="323">
        <f t="shared" si="213"/>
        <v>0</v>
      </c>
      <c r="Z637" s="324">
        <f t="shared" si="214"/>
        <v>0</v>
      </c>
      <c r="AA637" s="293">
        <f t="shared" si="215"/>
        <v>0</v>
      </c>
      <c r="AB637" s="294" t="str">
        <f t="shared" si="216"/>
        <v/>
      </c>
      <c r="AC637" s="143" t="str">
        <f t="shared" si="217"/>
        <v/>
      </c>
      <c r="AD637" s="143" t="str">
        <f t="shared" si="218"/>
        <v/>
      </c>
      <c r="AE637" s="143" t="str">
        <f t="shared" si="219"/>
        <v/>
      </c>
      <c r="AF637" s="143" t="str">
        <f t="shared" si="220"/>
        <v/>
      </c>
      <c r="AG637" s="143" t="str">
        <f t="shared" si="221"/>
        <v/>
      </c>
      <c r="AH637" s="143" t="str">
        <f>IF(AB637="","",VLOOKUP(AF637,Sheet11!E:F,2,0))</f>
        <v/>
      </c>
      <c r="AI637" s="295" t="str">
        <f>IF(AG637="拼单会员","5年",IF(AB637="","",VLOOKUP(AE637&amp;AH637,Sheet11!$J$3:$K$17,2)))</f>
        <v/>
      </c>
      <c r="AJ637" s="143" t="str">
        <f t="shared" si="222"/>
        <v/>
      </c>
      <c r="AK637" s="296" t="str">
        <f t="shared" si="223"/>
        <v/>
      </c>
      <c r="AL637" s="143" t="str">
        <f t="shared" si="224"/>
        <v/>
      </c>
      <c r="AM637" s="143" t="str">
        <f t="shared" si="225"/>
        <v/>
      </c>
      <c r="AN637" s="143" t="str">
        <f t="shared" si="226"/>
        <v/>
      </c>
      <c r="AO637" s="143" t="str">
        <f t="shared" si="227"/>
        <v/>
      </c>
      <c r="AP637" s="206" t="str">
        <f t="shared" si="228"/>
        <v/>
      </c>
      <c r="AQ637" s="206" t="str">
        <f>IF(SUMIF('7-市场业绩'!F:F,'3-收据记录表'!U637,'7-市场业绩'!I:I)&gt;0,"学习卡","老结算")</f>
        <v>老结算</v>
      </c>
      <c r="AR637" s="206" t="str">
        <f t="shared" si="229"/>
        <v/>
      </c>
      <c r="AS637" s="243" t="e">
        <f t="shared" si="230"/>
        <v>#VALUE!</v>
      </c>
      <c r="AT637" s="243" t="str">
        <f t="shared" si="231"/>
        <v/>
      </c>
      <c r="AU637" s="243" t="str">
        <f t="shared" si="232"/>
        <v/>
      </c>
      <c r="AV637" s="243" t="str">
        <f t="shared" si="233"/>
        <v>无</v>
      </c>
      <c r="AZ637" s="299">
        <v>42552</v>
      </c>
    </row>
    <row r="638" spans="1:52" ht="15" hidden="1" customHeight="1">
      <c r="A638" s="176"/>
      <c r="B638" s="176"/>
      <c r="C638" s="175"/>
      <c r="D638" s="176"/>
      <c r="E638" s="176"/>
      <c r="F638" s="184"/>
      <c r="G638" s="176"/>
      <c r="H638" s="176"/>
      <c r="I638" s="176"/>
      <c r="J638" s="176"/>
      <c r="K638" s="180"/>
      <c r="L638" s="176"/>
      <c r="M638" s="175"/>
      <c r="N638" s="175"/>
      <c r="O638" s="175"/>
      <c r="P638" s="176"/>
      <c r="Q638" s="175"/>
      <c r="R638" s="176"/>
      <c r="S638" s="176"/>
      <c r="T638" s="176"/>
      <c r="U638" s="291" t="str">
        <f t="shared" si="211"/>
        <v/>
      </c>
      <c r="V638" s="292">
        <f>IF(F638=0,0,SUMIFS('4-咨询师业绩明细表'!K:K,'4-咨询师业绩明细表'!E:E,E638,'4-咨询师业绩明细表'!C:C,B638))</f>
        <v>0</v>
      </c>
      <c r="W638" s="292" t="str">
        <f t="shared" si="212"/>
        <v/>
      </c>
      <c r="X638" s="305"/>
      <c r="Y638" s="323">
        <f t="shared" si="213"/>
        <v>0</v>
      </c>
      <c r="Z638" s="324">
        <f t="shared" si="214"/>
        <v>0</v>
      </c>
      <c r="AA638" s="293">
        <f t="shared" si="215"/>
        <v>0</v>
      </c>
      <c r="AB638" s="294" t="str">
        <f t="shared" si="216"/>
        <v/>
      </c>
      <c r="AC638" s="143" t="str">
        <f t="shared" si="217"/>
        <v/>
      </c>
      <c r="AD638" s="143" t="str">
        <f t="shared" si="218"/>
        <v/>
      </c>
      <c r="AE638" s="143" t="str">
        <f t="shared" si="219"/>
        <v/>
      </c>
      <c r="AF638" s="143" t="str">
        <f t="shared" si="220"/>
        <v/>
      </c>
      <c r="AG638" s="143" t="str">
        <f t="shared" si="221"/>
        <v/>
      </c>
      <c r="AH638" s="143" t="str">
        <f>IF(AB638="","",VLOOKUP(AF638,Sheet11!E:F,2,0))</f>
        <v/>
      </c>
      <c r="AI638" s="295" t="str">
        <f>IF(AG638="拼单会员","5年",IF(AB638="","",VLOOKUP(AE638&amp;AH638,Sheet11!$J$3:$K$17,2)))</f>
        <v/>
      </c>
      <c r="AJ638" s="143" t="str">
        <f t="shared" si="222"/>
        <v/>
      </c>
      <c r="AK638" s="296" t="str">
        <f t="shared" si="223"/>
        <v/>
      </c>
      <c r="AL638" s="143" t="str">
        <f t="shared" si="224"/>
        <v/>
      </c>
      <c r="AM638" s="143" t="str">
        <f t="shared" si="225"/>
        <v/>
      </c>
      <c r="AN638" s="143" t="str">
        <f t="shared" si="226"/>
        <v/>
      </c>
      <c r="AO638" s="143" t="str">
        <f t="shared" si="227"/>
        <v/>
      </c>
      <c r="AP638" s="206" t="str">
        <f t="shared" si="228"/>
        <v/>
      </c>
      <c r="AQ638" s="206" t="str">
        <f>IF(SUMIF('7-市场业绩'!F:F,'3-收据记录表'!U638,'7-市场业绩'!I:I)&gt;0,"学习卡","老结算")</f>
        <v>老结算</v>
      </c>
      <c r="AR638" s="206" t="str">
        <f t="shared" si="229"/>
        <v/>
      </c>
      <c r="AS638" s="243" t="e">
        <f t="shared" si="230"/>
        <v>#VALUE!</v>
      </c>
      <c r="AT638" s="243" t="str">
        <f t="shared" si="231"/>
        <v/>
      </c>
      <c r="AU638" s="243" t="str">
        <f t="shared" si="232"/>
        <v/>
      </c>
      <c r="AV638" s="243" t="str">
        <f t="shared" si="233"/>
        <v>无</v>
      </c>
      <c r="AZ638" s="299">
        <v>42552</v>
      </c>
    </row>
    <row r="639" spans="1:52" ht="15" hidden="1" customHeight="1">
      <c r="A639" s="176"/>
      <c r="B639" s="176"/>
      <c r="C639" s="175"/>
      <c r="D639" s="176"/>
      <c r="E639" s="176"/>
      <c r="F639" s="184"/>
      <c r="G639" s="176"/>
      <c r="H639" s="176"/>
      <c r="I639" s="176"/>
      <c r="J639" s="176"/>
      <c r="K639" s="180"/>
      <c r="L639" s="176"/>
      <c r="M639" s="175"/>
      <c r="N639" s="175"/>
      <c r="O639" s="175"/>
      <c r="P639" s="176"/>
      <c r="Q639" s="175"/>
      <c r="R639" s="176"/>
      <c r="S639" s="176"/>
      <c r="T639" s="176"/>
      <c r="U639" s="291" t="str">
        <f t="shared" si="211"/>
        <v/>
      </c>
      <c r="V639" s="292">
        <f>IF(F639=0,0,SUMIFS('4-咨询师业绩明细表'!K:K,'4-咨询师业绩明细表'!E:E,E639,'4-咨询师业绩明细表'!C:C,B639))</f>
        <v>0</v>
      </c>
      <c r="W639" s="292" t="str">
        <f t="shared" si="212"/>
        <v/>
      </c>
      <c r="X639" s="305"/>
      <c r="Y639" s="323">
        <f t="shared" si="213"/>
        <v>0</v>
      </c>
      <c r="Z639" s="324">
        <f t="shared" si="214"/>
        <v>0</v>
      </c>
      <c r="AA639" s="293">
        <f t="shared" si="215"/>
        <v>0</v>
      </c>
      <c r="AB639" s="294" t="str">
        <f t="shared" si="216"/>
        <v/>
      </c>
      <c r="AC639" s="143" t="str">
        <f t="shared" si="217"/>
        <v/>
      </c>
      <c r="AD639" s="143" t="str">
        <f t="shared" si="218"/>
        <v/>
      </c>
      <c r="AE639" s="143" t="str">
        <f t="shared" si="219"/>
        <v/>
      </c>
      <c r="AF639" s="143" t="str">
        <f t="shared" si="220"/>
        <v/>
      </c>
      <c r="AG639" s="143" t="str">
        <f t="shared" si="221"/>
        <v/>
      </c>
      <c r="AH639" s="143" t="str">
        <f>IF(AB639="","",VLOOKUP(AF639,Sheet11!E:F,2,0))</f>
        <v/>
      </c>
      <c r="AI639" s="295" t="str">
        <f>IF(AG639="拼单会员","5年",IF(AB639="","",VLOOKUP(AE639&amp;AH639,Sheet11!$J$3:$K$17,2)))</f>
        <v/>
      </c>
      <c r="AJ639" s="143" t="str">
        <f t="shared" si="222"/>
        <v/>
      </c>
      <c r="AK639" s="296" t="str">
        <f t="shared" si="223"/>
        <v/>
      </c>
      <c r="AL639" s="143" t="str">
        <f t="shared" si="224"/>
        <v/>
      </c>
      <c r="AM639" s="143" t="str">
        <f t="shared" si="225"/>
        <v/>
      </c>
      <c r="AN639" s="143" t="str">
        <f t="shared" si="226"/>
        <v/>
      </c>
      <c r="AO639" s="143" t="str">
        <f t="shared" si="227"/>
        <v/>
      </c>
      <c r="AP639" s="206" t="str">
        <f t="shared" si="228"/>
        <v/>
      </c>
      <c r="AQ639" s="206" t="str">
        <f>IF(SUMIF('7-市场业绩'!F:F,'3-收据记录表'!U639,'7-市场业绩'!I:I)&gt;0,"学习卡","老结算")</f>
        <v>老结算</v>
      </c>
      <c r="AR639" s="206" t="str">
        <f t="shared" si="229"/>
        <v/>
      </c>
      <c r="AS639" s="243" t="e">
        <f t="shared" si="230"/>
        <v>#VALUE!</v>
      </c>
      <c r="AT639" s="243" t="str">
        <f t="shared" si="231"/>
        <v/>
      </c>
      <c r="AU639" s="243" t="str">
        <f t="shared" si="232"/>
        <v/>
      </c>
      <c r="AV639" s="243" t="str">
        <f t="shared" si="233"/>
        <v>无</v>
      </c>
      <c r="AZ639" s="299">
        <v>42552</v>
      </c>
    </row>
    <row r="640" spans="1:52" ht="15" hidden="1" customHeight="1">
      <c r="A640" s="176"/>
      <c r="B640" s="176"/>
      <c r="C640" s="175"/>
      <c r="D640" s="176"/>
      <c r="E640" s="176"/>
      <c r="F640" s="184"/>
      <c r="G640" s="176"/>
      <c r="H640" s="176"/>
      <c r="I640" s="176"/>
      <c r="J640" s="176"/>
      <c r="K640" s="180"/>
      <c r="L640" s="176"/>
      <c r="M640" s="175"/>
      <c r="N640" s="175"/>
      <c r="O640" s="175"/>
      <c r="P640" s="176"/>
      <c r="Q640" s="175"/>
      <c r="R640" s="176"/>
      <c r="S640" s="176"/>
      <c r="T640" s="176"/>
      <c r="U640" s="291" t="str">
        <f t="shared" si="211"/>
        <v/>
      </c>
      <c r="V640" s="292">
        <f>IF(F640=0,0,SUMIFS('4-咨询师业绩明细表'!K:K,'4-咨询师业绩明细表'!E:E,E640,'4-咨询师业绩明细表'!C:C,B640))</f>
        <v>0</v>
      </c>
      <c r="W640" s="292" t="str">
        <f t="shared" si="212"/>
        <v/>
      </c>
      <c r="X640" s="305"/>
      <c r="Y640" s="323">
        <f t="shared" si="213"/>
        <v>0</v>
      </c>
      <c r="Z640" s="324">
        <f t="shared" si="214"/>
        <v>0</v>
      </c>
      <c r="AA640" s="293">
        <f t="shared" si="215"/>
        <v>0</v>
      </c>
      <c r="AB640" s="294" t="str">
        <f t="shared" si="216"/>
        <v/>
      </c>
      <c r="AC640" s="143" t="str">
        <f t="shared" si="217"/>
        <v/>
      </c>
      <c r="AD640" s="143" t="str">
        <f t="shared" si="218"/>
        <v/>
      </c>
      <c r="AE640" s="143" t="str">
        <f t="shared" si="219"/>
        <v/>
      </c>
      <c r="AF640" s="143" t="str">
        <f t="shared" si="220"/>
        <v/>
      </c>
      <c r="AG640" s="143" t="str">
        <f t="shared" si="221"/>
        <v/>
      </c>
      <c r="AH640" s="143" t="str">
        <f>IF(AB640="","",VLOOKUP(AF640,Sheet11!E:F,2,0))</f>
        <v/>
      </c>
      <c r="AI640" s="295" t="str">
        <f>IF(AG640="拼单会员","5年",IF(AB640="","",VLOOKUP(AE640&amp;AH640,Sheet11!$J$3:$K$17,2)))</f>
        <v/>
      </c>
      <c r="AJ640" s="143" t="str">
        <f t="shared" si="222"/>
        <v/>
      </c>
      <c r="AK640" s="296" t="str">
        <f t="shared" si="223"/>
        <v/>
      </c>
      <c r="AL640" s="143" t="str">
        <f t="shared" si="224"/>
        <v/>
      </c>
      <c r="AM640" s="143" t="str">
        <f t="shared" si="225"/>
        <v/>
      </c>
      <c r="AN640" s="143" t="str">
        <f t="shared" si="226"/>
        <v/>
      </c>
      <c r="AO640" s="143" t="str">
        <f t="shared" si="227"/>
        <v/>
      </c>
      <c r="AP640" s="206" t="str">
        <f t="shared" si="228"/>
        <v/>
      </c>
      <c r="AQ640" s="206" t="str">
        <f>IF(SUMIF('7-市场业绩'!F:F,'3-收据记录表'!U640,'7-市场业绩'!I:I)&gt;0,"学习卡","老结算")</f>
        <v>老结算</v>
      </c>
      <c r="AR640" s="206" t="str">
        <f t="shared" si="229"/>
        <v/>
      </c>
      <c r="AS640" s="243" t="e">
        <f t="shared" si="230"/>
        <v>#VALUE!</v>
      </c>
      <c r="AT640" s="243" t="str">
        <f t="shared" si="231"/>
        <v/>
      </c>
      <c r="AU640" s="243" t="str">
        <f t="shared" si="232"/>
        <v/>
      </c>
      <c r="AV640" s="243" t="str">
        <f t="shared" si="233"/>
        <v>无</v>
      </c>
      <c r="AZ640" s="299">
        <v>42552</v>
      </c>
    </row>
    <row r="641" spans="1:52" ht="15" hidden="1" customHeight="1">
      <c r="A641" s="176"/>
      <c r="B641" s="176"/>
      <c r="C641" s="175"/>
      <c r="D641" s="176"/>
      <c r="E641" s="176"/>
      <c r="F641" s="184"/>
      <c r="G641" s="176"/>
      <c r="H641" s="176"/>
      <c r="I641" s="176"/>
      <c r="J641" s="176"/>
      <c r="K641" s="180"/>
      <c r="L641" s="176"/>
      <c r="M641" s="175"/>
      <c r="N641" s="175"/>
      <c r="O641" s="175"/>
      <c r="P641" s="176"/>
      <c r="Q641" s="175"/>
      <c r="R641" s="176"/>
      <c r="S641" s="176"/>
      <c r="T641" s="176"/>
      <c r="U641" s="291" t="str">
        <f t="shared" si="211"/>
        <v/>
      </c>
      <c r="V641" s="292">
        <f>IF(F641=0,0,SUMIFS('4-咨询师业绩明细表'!K:K,'4-咨询师业绩明细表'!E:E,E641,'4-咨询师业绩明细表'!C:C,B641))</f>
        <v>0</v>
      </c>
      <c r="W641" s="292" t="str">
        <f t="shared" si="212"/>
        <v/>
      </c>
      <c r="X641" s="305"/>
      <c r="Y641" s="323">
        <f t="shared" si="213"/>
        <v>0</v>
      </c>
      <c r="Z641" s="324">
        <f t="shared" si="214"/>
        <v>0</v>
      </c>
      <c r="AA641" s="293">
        <f t="shared" si="215"/>
        <v>0</v>
      </c>
      <c r="AB641" s="294" t="str">
        <f t="shared" si="216"/>
        <v/>
      </c>
      <c r="AC641" s="143" t="str">
        <f t="shared" si="217"/>
        <v/>
      </c>
      <c r="AD641" s="143" t="str">
        <f t="shared" si="218"/>
        <v/>
      </c>
      <c r="AE641" s="143" t="str">
        <f t="shared" si="219"/>
        <v/>
      </c>
      <c r="AF641" s="143" t="str">
        <f t="shared" si="220"/>
        <v/>
      </c>
      <c r="AG641" s="143" t="str">
        <f t="shared" si="221"/>
        <v/>
      </c>
      <c r="AH641" s="143" t="str">
        <f>IF(AB641="","",VLOOKUP(AF641,Sheet11!E:F,2,0))</f>
        <v/>
      </c>
      <c r="AI641" s="295" t="str">
        <f>IF(AG641="拼单会员","5年",IF(AB641="","",VLOOKUP(AE641&amp;AH641,Sheet11!$J$3:$K$17,2)))</f>
        <v/>
      </c>
      <c r="AJ641" s="143" t="str">
        <f t="shared" si="222"/>
        <v/>
      </c>
      <c r="AK641" s="296" t="str">
        <f t="shared" si="223"/>
        <v/>
      </c>
      <c r="AL641" s="143" t="str">
        <f t="shared" si="224"/>
        <v/>
      </c>
      <c r="AM641" s="143" t="str">
        <f t="shared" si="225"/>
        <v/>
      </c>
      <c r="AN641" s="143" t="str">
        <f t="shared" si="226"/>
        <v/>
      </c>
      <c r="AO641" s="143" t="str">
        <f t="shared" si="227"/>
        <v/>
      </c>
      <c r="AP641" s="206" t="str">
        <f t="shared" si="228"/>
        <v/>
      </c>
      <c r="AQ641" s="206" t="str">
        <f>IF(SUMIF('7-市场业绩'!F:F,'3-收据记录表'!U641,'7-市场业绩'!I:I)&gt;0,"学习卡","老结算")</f>
        <v>老结算</v>
      </c>
      <c r="AR641" s="206" t="str">
        <f t="shared" si="229"/>
        <v/>
      </c>
      <c r="AS641" s="243" t="e">
        <f t="shared" si="230"/>
        <v>#VALUE!</v>
      </c>
      <c r="AT641" s="243" t="str">
        <f t="shared" si="231"/>
        <v/>
      </c>
      <c r="AU641" s="243" t="str">
        <f t="shared" si="232"/>
        <v/>
      </c>
      <c r="AV641" s="243" t="str">
        <f t="shared" si="233"/>
        <v>无</v>
      </c>
      <c r="AZ641" s="299">
        <v>42552</v>
      </c>
    </row>
    <row r="642" spans="1:52" ht="15" hidden="1" customHeight="1">
      <c r="A642" s="176"/>
      <c r="B642" s="176"/>
      <c r="C642" s="175"/>
      <c r="D642" s="176"/>
      <c r="E642" s="176"/>
      <c r="F642" s="184"/>
      <c r="G642" s="176"/>
      <c r="H642" s="176"/>
      <c r="I642" s="176"/>
      <c r="J642" s="176"/>
      <c r="K642" s="180"/>
      <c r="L642" s="176"/>
      <c r="M642" s="175"/>
      <c r="N642" s="175"/>
      <c r="O642" s="175"/>
      <c r="P642" s="176"/>
      <c r="Q642" s="175"/>
      <c r="R642" s="176"/>
      <c r="S642" s="176"/>
      <c r="T642" s="176"/>
      <c r="U642" s="291" t="str">
        <f t="shared" si="211"/>
        <v/>
      </c>
      <c r="V642" s="292">
        <f>IF(F642=0,0,SUMIFS('4-咨询师业绩明细表'!K:K,'4-咨询师业绩明细表'!E:E,E642,'4-咨询师业绩明细表'!C:C,B642))</f>
        <v>0</v>
      </c>
      <c r="W642" s="292" t="str">
        <f t="shared" si="212"/>
        <v/>
      </c>
      <c r="X642" s="305"/>
      <c r="Y642" s="323">
        <f t="shared" si="213"/>
        <v>0</v>
      </c>
      <c r="Z642" s="324">
        <f t="shared" si="214"/>
        <v>0</v>
      </c>
      <c r="AA642" s="293">
        <f t="shared" si="215"/>
        <v>0</v>
      </c>
      <c r="AB642" s="294" t="str">
        <f t="shared" si="216"/>
        <v/>
      </c>
      <c r="AC642" s="143" t="str">
        <f t="shared" si="217"/>
        <v/>
      </c>
      <c r="AD642" s="143" t="str">
        <f t="shared" si="218"/>
        <v/>
      </c>
      <c r="AE642" s="143" t="str">
        <f t="shared" si="219"/>
        <v/>
      </c>
      <c r="AF642" s="143" t="str">
        <f t="shared" si="220"/>
        <v/>
      </c>
      <c r="AG642" s="143" t="str">
        <f t="shared" si="221"/>
        <v/>
      </c>
      <c r="AH642" s="143" t="str">
        <f>IF(AB642="","",VLOOKUP(AF642,Sheet11!E:F,2,0))</f>
        <v/>
      </c>
      <c r="AI642" s="295" t="str">
        <f>IF(AG642="拼单会员","5年",IF(AB642="","",VLOOKUP(AE642&amp;AH642,Sheet11!$J$3:$K$17,2)))</f>
        <v/>
      </c>
      <c r="AJ642" s="143" t="str">
        <f t="shared" si="222"/>
        <v/>
      </c>
      <c r="AK642" s="296" t="str">
        <f t="shared" si="223"/>
        <v/>
      </c>
      <c r="AL642" s="143" t="str">
        <f t="shared" si="224"/>
        <v/>
      </c>
      <c r="AM642" s="143" t="str">
        <f t="shared" si="225"/>
        <v/>
      </c>
      <c r="AN642" s="143" t="str">
        <f t="shared" si="226"/>
        <v/>
      </c>
      <c r="AO642" s="143" t="str">
        <f t="shared" si="227"/>
        <v/>
      </c>
      <c r="AP642" s="206" t="str">
        <f t="shared" si="228"/>
        <v/>
      </c>
      <c r="AQ642" s="206" t="str">
        <f>IF(SUMIF('7-市场业绩'!F:F,'3-收据记录表'!U642,'7-市场业绩'!I:I)&gt;0,"学习卡","老结算")</f>
        <v>老结算</v>
      </c>
      <c r="AR642" s="206" t="str">
        <f t="shared" si="229"/>
        <v/>
      </c>
      <c r="AS642" s="243" t="e">
        <f t="shared" si="230"/>
        <v>#VALUE!</v>
      </c>
      <c r="AT642" s="243" t="str">
        <f t="shared" si="231"/>
        <v/>
      </c>
      <c r="AU642" s="243" t="str">
        <f t="shared" si="232"/>
        <v/>
      </c>
      <c r="AV642" s="243" t="str">
        <f t="shared" si="233"/>
        <v>无</v>
      </c>
      <c r="AZ642" s="299">
        <v>42552</v>
      </c>
    </row>
    <row r="643" spans="1:52" ht="15" hidden="1" customHeight="1">
      <c r="A643" s="176"/>
      <c r="B643" s="176"/>
      <c r="C643" s="175"/>
      <c r="D643" s="176"/>
      <c r="E643" s="176"/>
      <c r="F643" s="184"/>
      <c r="G643" s="176"/>
      <c r="H643" s="176"/>
      <c r="I643" s="176"/>
      <c r="J643" s="176"/>
      <c r="K643" s="180"/>
      <c r="L643" s="176"/>
      <c r="M643" s="175"/>
      <c r="N643" s="175"/>
      <c r="O643" s="175"/>
      <c r="P643" s="176"/>
      <c r="Q643" s="175"/>
      <c r="R643" s="176"/>
      <c r="S643" s="176"/>
      <c r="T643" s="176"/>
      <c r="U643" s="291" t="str">
        <f t="shared" ref="U643:U706" si="234">SUBSTITUTE(SUBSTITUTE(SUBSTITUTE(SUBSTITUTE(SUBSTITUTE(SUBSTITUTE(S643,"(主签单人)",""),"(03-客户接待员)",""),"（金牌）",""),"（会员学员）",""),"金牌",""),"金牌学员","")</f>
        <v/>
      </c>
      <c r="V643" s="292">
        <f>IF(F643=0,0,SUMIFS('4-咨询师业绩明细表'!K:K,'4-咨询师业绩明细表'!E:E,E643,'4-咨询师业绩明细表'!C:C,B643))</f>
        <v>0</v>
      </c>
      <c r="W643" s="292" t="str">
        <f t="shared" ref="W643:W706" si="235">IF(AB643="","",MID(T643,FIND("@",SUBSTITUTE(T643,"／","@",6))+5,FIND("@",SUBSTITUTE(T643,"／","@",7))-FIND("@",SUBSTITUTE(T643,"／","@",6))-5))</f>
        <v/>
      </c>
      <c r="X643" s="305"/>
      <c r="Y643" s="323">
        <f t="shared" ref="Y643:Y706" si="236">IFERROR(VALUE(MID(T643,FIND("@",SUBSTITUTE(T643,"：","@",1))+1,FIND("@",SUBSTITUTE(T643,"）","@",1))-FIND("@",SUBSTITUTE(T643,"：","@",1))-1)),0)</f>
        <v>0</v>
      </c>
      <c r="Z643" s="324">
        <f t="shared" ref="Z643:Z706" si="237">IFERROR(IF(AND(IFERROR(FIND("预缴定金",T643),0)=0,E643=""),F643,VALUE(MID(T643,FIND("@",SUBSTITUTE(T643,"：","@",2))+1,FIND("@",SUBSTITUTE(T643,"）","@",2))-FIND("@",SUBSTITUTE(T643,"：","@",2))-1))),0)</f>
        <v>0</v>
      </c>
      <c r="AA643" s="293">
        <f t="shared" ref="AA643:AA706" si="238">F643-Z643</f>
        <v>0</v>
      </c>
      <c r="AB643" s="294" t="str">
        <f t="shared" ref="AB643:AB706" si="239">IF(OR(O643="退费",O643="结转",P643="",P643="结转学费",P643="老带新返现"),"",IF(OR(AA643&lt;=0,AND(IFERROR(FIND("预缴定金",T643),0)=0,E643="")),"",LEFT(T643,FIND("／",T643)-1)))</f>
        <v/>
      </c>
      <c r="AC643" s="143" t="str">
        <f t="shared" ref="AC643:AC706" si="240">LEFT(T643,2)</f>
        <v/>
      </c>
      <c r="AD643" s="143" t="str">
        <f t="shared" ref="AD643:AD706" si="241">MID(T643,3,2)</f>
        <v/>
      </c>
      <c r="AE643" s="143" t="str">
        <f t="shared" ref="AE643:AE706" si="242">MID(T643,5,2)</f>
        <v/>
      </c>
      <c r="AF643" s="143" t="str">
        <f t="shared" ref="AF643:AF706" si="243">IF(AB643="","",MIDB(AB643,SEARCHB("?",AB643),2*LEN(AB643)-LENB(AB643)+2))</f>
        <v/>
      </c>
      <c r="AG643" s="143" t="str">
        <f t="shared" ref="AG643:AG706" si="244">IF(AB643="","",RIGHT(MIDB(AB643,SEARCHB("?",AB643),20),LENB(MIDB(AB643,SEARCHB("?",AB643),20))-LEN(MIDB(AB643,SEARCHB("?",AB643),20))-1))</f>
        <v/>
      </c>
      <c r="AH643" s="143" t="str">
        <f>IF(AB643="","",VLOOKUP(AF643,Sheet11!E:F,2,0))</f>
        <v/>
      </c>
      <c r="AI643" s="295" t="str">
        <f>IF(AG643="拼单会员","5年",IF(AB643="","",VLOOKUP(AE643&amp;AH643,Sheet11!$J$3:$K$17,2)))</f>
        <v/>
      </c>
      <c r="AJ643" s="143" t="str">
        <f t="shared" ref="AJ643:AJ706" si="245">IF(AB643="","",VLOOKUP(AG643,BH:BI,2,0))</f>
        <v/>
      </c>
      <c r="AK643" s="296" t="str">
        <f t="shared" ref="AK643:AK706" si="246">IF(AB643="","",MID(T643,FIND("@",SUBSTITUTE(T643,"／","@",5))+8,10))</f>
        <v/>
      </c>
      <c r="AL643" s="143" t="str">
        <f t="shared" ref="AL643:AL706" si="247">IF(AB643="","",IF(AC643="新生","新生",IF((AK643-$AZ$2)&gt;0,"1年追补","老生")))</f>
        <v/>
      </c>
      <c r="AM643" s="143" t="str">
        <f t="shared" ref="AM643:AM706" si="248">IF(AB643="","",IF(OR(AL643="新生",AL643="1年追补"),"新生","老生"))</f>
        <v/>
      </c>
      <c r="AN643" s="143" t="str">
        <f t="shared" ref="AN643:AN706" si="249">IF(AB643="","",IF(AND(AW643="2折秒杀",AC643="新生"),"新生小学国际班5年",IF(AND(AW643="2折秒杀",AL643="1年追补"),"新生小学国际班1年",IF(OR(AW643="国际领袖课程",AW643="国内领袖课程"),AW643,IF(AND(AW643="创始会员",AM643="老生",AJ643="游学会员"),"老生创始会员游学会员",IF(AND(AJ643="国际班",AM643="新生"),AM643&amp;AE643&amp;AJ643&amp;AI643,AM643&amp;AJ643))))))</f>
        <v/>
      </c>
      <c r="AO643" s="143" t="str">
        <f t="shared" ref="AO643:AO706" si="250">IF(AB643="","",VLOOKUP(AG643,BH:BJ,3,0))</f>
        <v/>
      </c>
      <c r="AP643" s="206" t="str">
        <f t="shared" ref="AP643:AP706" si="251">AL643&amp;AO643</f>
        <v/>
      </c>
      <c r="AQ643" s="206" t="str">
        <f>IF(SUMIF('7-市场业绩'!F:F,'3-收据记录表'!U643,'7-市场业绩'!I:I)&gt;0,"学习卡","老结算")</f>
        <v>老结算</v>
      </c>
      <c r="AR643" s="206" t="str">
        <f t="shared" ref="AR643:AR706" si="252">IF(AQ643="学习卡",AN643,AP643)</f>
        <v/>
      </c>
      <c r="AS643" s="243" t="e">
        <f t="shared" ref="AS643:AS706" si="253">MID(T643,FIND("@",SUBSTITUTE(T643,"：","@",4))+1,FIND("@",SUBSTITUTE(T643,"）","@",6))-FIND("@",SUBSTITUTE(T643,"：","@",4))-1)</f>
        <v>#VALUE!</v>
      </c>
      <c r="AT643" s="243" t="str">
        <f t="shared" ref="AT643:AT706" si="254">IFERROR(MID(T643,FIND("@",SUBSTITUTE(T643,"：","@",6))+1,FIND("@",SUBSTITUTE(T643,"-","@",8))-FIND("@",SUBSTITUTE(T643,"：","@",6))-1),"")</f>
        <v/>
      </c>
      <c r="AU643" s="243" t="str">
        <f t="shared" ref="AU643:AU706" si="255">IFERROR(MID(T643,FIND("@",SUBSTITUTE(T643,"-","@",8))+1,FIND("@",SUBSTITUTE(T643,"／","@",3))-FIND("@",SUBSTITUTE(T643,"-","@",8))-1),"")</f>
        <v/>
      </c>
      <c r="AV643" s="243" t="str">
        <f t="shared" ref="AV643:AV706" si="256">IFERROR(MID(T643,FIND("@",SUBSTITUTE(T643,"：","@",4))+1,FIND("@",SUBSTITUTE(T643,"）","@",6))-FIND("@",SUBSTITUTE(T643,"：","@",4))-1),"无")</f>
        <v>无</v>
      </c>
      <c r="AZ643" s="299">
        <v>42552</v>
      </c>
    </row>
    <row r="644" spans="1:52" ht="15" hidden="1" customHeight="1">
      <c r="A644" s="176"/>
      <c r="B644" s="176"/>
      <c r="C644" s="175"/>
      <c r="D644" s="176"/>
      <c r="E644" s="176"/>
      <c r="F644" s="184"/>
      <c r="G644" s="176"/>
      <c r="H644" s="176"/>
      <c r="I644" s="176"/>
      <c r="J644" s="176"/>
      <c r="K644" s="180"/>
      <c r="L644" s="176"/>
      <c r="M644" s="175"/>
      <c r="N644" s="175"/>
      <c r="O644" s="175"/>
      <c r="P644" s="176"/>
      <c r="Q644" s="175"/>
      <c r="R644" s="176"/>
      <c r="S644" s="176"/>
      <c r="T644" s="176"/>
      <c r="U644" s="291" t="str">
        <f t="shared" si="234"/>
        <v/>
      </c>
      <c r="V644" s="292">
        <f>IF(F644=0,0,SUMIFS('4-咨询师业绩明细表'!K:K,'4-咨询师业绩明细表'!E:E,E644,'4-咨询师业绩明细表'!C:C,B644))</f>
        <v>0</v>
      </c>
      <c r="W644" s="292" t="str">
        <f t="shared" si="235"/>
        <v/>
      </c>
      <c r="X644" s="305"/>
      <c r="Y644" s="323">
        <f t="shared" si="236"/>
        <v>0</v>
      </c>
      <c r="Z644" s="324">
        <f t="shared" si="237"/>
        <v>0</v>
      </c>
      <c r="AA644" s="293">
        <f t="shared" si="238"/>
        <v>0</v>
      </c>
      <c r="AB644" s="294" t="str">
        <f t="shared" si="239"/>
        <v/>
      </c>
      <c r="AC644" s="143" t="str">
        <f t="shared" si="240"/>
        <v/>
      </c>
      <c r="AD644" s="143" t="str">
        <f t="shared" si="241"/>
        <v/>
      </c>
      <c r="AE644" s="143" t="str">
        <f t="shared" si="242"/>
        <v/>
      </c>
      <c r="AF644" s="143" t="str">
        <f t="shared" si="243"/>
        <v/>
      </c>
      <c r="AG644" s="143" t="str">
        <f t="shared" si="244"/>
        <v/>
      </c>
      <c r="AH644" s="143" t="str">
        <f>IF(AB644="","",VLOOKUP(AF644,Sheet11!E:F,2,0))</f>
        <v/>
      </c>
      <c r="AI644" s="295" t="str">
        <f>IF(AG644="拼单会员","5年",IF(AB644="","",VLOOKUP(AE644&amp;AH644,Sheet11!$J$3:$K$17,2)))</f>
        <v/>
      </c>
      <c r="AJ644" s="143" t="str">
        <f t="shared" si="245"/>
        <v/>
      </c>
      <c r="AK644" s="296" t="str">
        <f t="shared" si="246"/>
        <v/>
      </c>
      <c r="AL644" s="143" t="str">
        <f t="shared" si="247"/>
        <v/>
      </c>
      <c r="AM644" s="143" t="str">
        <f t="shared" si="248"/>
        <v/>
      </c>
      <c r="AN644" s="143" t="str">
        <f t="shared" si="249"/>
        <v/>
      </c>
      <c r="AO644" s="143" t="str">
        <f t="shared" si="250"/>
        <v/>
      </c>
      <c r="AP644" s="206" t="str">
        <f t="shared" si="251"/>
        <v/>
      </c>
      <c r="AQ644" s="206" t="str">
        <f>IF(SUMIF('7-市场业绩'!F:F,'3-收据记录表'!U644,'7-市场业绩'!I:I)&gt;0,"学习卡","老结算")</f>
        <v>老结算</v>
      </c>
      <c r="AR644" s="206" t="str">
        <f t="shared" si="252"/>
        <v/>
      </c>
      <c r="AS644" s="243" t="e">
        <f t="shared" si="253"/>
        <v>#VALUE!</v>
      </c>
      <c r="AT644" s="243" t="str">
        <f t="shared" si="254"/>
        <v/>
      </c>
      <c r="AU644" s="243" t="str">
        <f t="shared" si="255"/>
        <v/>
      </c>
      <c r="AV644" s="243" t="str">
        <f t="shared" si="256"/>
        <v>无</v>
      </c>
      <c r="AZ644" s="299">
        <v>42552</v>
      </c>
    </row>
    <row r="645" spans="1:52" ht="15" hidden="1" customHeight="1">
      <c r="A645" s="176"/>
      <c r="B645" s="176"/>
      <c r="C645" s="175"/>
      <c r="D645" s="176"/>
      <c r="E645" s="176"/>
      <c r="F645" s="184"/>
      <c r="G645" s="176"/>
      <c r="H645" s="176"/>
      <c r="I645" s="176"/>
      <c r="J645" s="176"/>
      <c r="K645" s="180"/>
      <c r="L645" s="176"/>
      <c r="M645" s="175"/>
      <c r="N645" s="175"/>
      <c r="O645" s="175"/>
      <c r="P645" s="176"/>
      <c r="Q645" s="175"/>
      <c r="R645" s="176"/>
      <c r="S645" s="176"/>
      <c r="T645" s="176"/>
      <c r="U645" s="291" t="str">
        <f t="shared" si="234"/>
        <v/>
      </c>
      <c r="V645" s="292">
        <f>IF(F645=0,0,SUMIFS('4-咨询师业绩明细表'!K:K,'4-咨询师业绩明细表'!E:E,E645,'4-咨询师业绩明细表'!C:C,B645))</f>
        <v>0</v>
      </c>
      <c r="W645" s="292" t="str">
        <f t="shared" si="235"/>
        <v/>
      </c>
      <c r="X645" s="305"/>
      <c r="Y645" s="323">
        <f t="shared" si="236"/>
        <v>0</v>
      </c>
      <c r="Z645" s="324">
        <f t="shared" si="237"/>
        <v>0</v>
      </c>
      <c r="AA645" s="293">
        <f t="shared" si="238"/>
        <v>0</v>
      </c>
      <c r="AB645" s="294" t="str">
        <f t="shared" si="239"/>
        <v/>
      </c>
      <c r="AC645" s="143" t="str">
        <f t="shared" si="240"/>
        <v/>
      </c>
      <c r="AD645" s="143" t="str">
        <f t="shared" si="241"/>
        <v/>
      </c>
      <c r="AE645" s="143" t="str">
        <f t="shared" si="242"/>
        <v/>
      </c>
      <c r="AF645" s="143" t="str">
        <f t="shared" si="243"/>
        <v/>
      </c>
      <c r="AG645" s="143" t="str">
        <f t="shared" si="244"/>
        <v/>
      </c>
      <c r="AH645" s="143" t="str">
        <f>IF(AB645="","",VLOOKUP(AF645,Sheet11!E:F,2,0))</f>
        <v/>
      </c>
      <c r="AI645" s="295" t="str">
        <f>IF(AG645="拼单会员","5年",IF(AB645="","",VLOOKUP(AE645&amp;AH645,Sheet11!$J$3:$K$17,2)))</f>
        <v/>
      </c>
      <c r="AJ645" s="143" t="str">
        <f t="shared" si="245"/>
        <v/>
      </c>
      <c r="AK645" s="296" t="str">
        <f t="shared" si="246"/>
        <v/>
      </c>
      <c r="AL645" s="143" t="str">
        <f t="shared" si="247"/>
        <v/>
      </c>
      <c r="AM645" s="143" t="str">
        <f t="shared" si="248"/>
        <v/>
      </c>
      <c r="AN645" s="143" t="str">
        <f t="shared" si="249"/>
        <v/>
      </c>
      <c r="AO645" s="143" t="str">
        <f t="shared" si="250"/>
        <v/>
      </c>
      <c r="AP645" s="206" t="str">
        <f t="shared" si="251"/>
        <v/>
      </c>
      <c r="AQ645" s="206" t="str">
        <f>IF(SUMIF('7-市场业绩'!F:F,'3-收据记录表'!U645,'7-市场业绩'!I:I)&gt;0,"学习卡","老结算")</f>
        <v>老结算</v>
      </c>
      <c r="AR645" s="206" t="str">
        <f t="shared" si="252"/>
        <v/>
      </c>
      <c r="AS645" s="243" t="e">
        <f t="shared" si="253"/>
        <v>#VALUE!</v>
      </c>
      <c r="AT645" s="243" t="str">
        <f t="shared" si="254"/>
        <v/>
      </c>
      <c r="AU645" s="243" t="str">
        <f t="shared" si="255"/>
        <v/>
      </c>
      <c r="AV645" s="243" t="str">
        <f t="shared" si="256"/>
        <v>无</v>
      </c>
      <c r="AZ645" s="299">
        <v>42552</v>
      </c>
    </row>
    <row r="646" spans="1:52" ht="15" hidden="1" customHeight="1">
      <c r="A646" s="176"/>
      <c r="B646" s="176"/>
      <c r="C646" s="175"/>
      <c r="D646" s="176"/>
      <c r="E646" s="176"/>
      <c r="F646" s="184"/>
      <c r="G646" s="176"/>
      <c r="H646" s="176"/>
      <c r="I646" s="176"/>
      <c r="J646" s="176"/>
      <c r="K646" s="180"/>
      <c r="L646" s="176"/>
      <c r="M646" s="175"/>
      <c r="N646" s="175"/>
      <c r="O646" s="175"/>
      <c r="P646" s="176"/>
      <c r="Q646" s="175"/>
      <c r="R646" s="176"/>
      <c r="S646" s="176"/>
      <c r="T646" s="176"/>
      <c r="U646" s="291" t="str">
        <f t="shared" si="234"/>
        <v/>
      </c>
      <c r="V646" s="292">
        <f>IF(F646=0,0,SUMIFS('4-咨询师业绩明细表'!K:K,'4-咨询师业绩明细表'!E:E,E646,'4-咨询师业绩明细表'!C:C,B646))</f>
        <v>0</v>
      </c>
      <c r="W646" s="292" t="str">
        <f t="shared" si="235"/>
        <v/>
      </c>
      <c r="X646" s="305"/>
      <c r="Y646" s="323">
        <f t="shared" si="236"/>
        <v>0</v>
      </c>
      <c r="Z646" s="324">
        <f t="shared" si="237"/>
        <v>0</v>
      </c>
      <c r="AA646" s="293">
        <f t="shared" si="238"/>
        <v>0</v>
      </c>
      <c r="AB646" s="294" t="str">
        <f t="shared" si="239"/>
        <v/>
      </c>
      <c r="AC646" s="143" t="str">
        <f t="shared" si="240"/>
        <v/>
      </c>
      <c r="AD646" s="143" t="str">
        <f t="shared" si="241"/>
        <v/>
      </c>
      <c r="AE646" s="143" t="str">
        <f t="shared" si="242"/>
        <v/>
      </c>
      <c r="AF646" s="143" t="str">
        <f t="shared" si="243"/>
        <v/>
      </c>
      <c r="AG646" s="143" t="str">
        <f t="shared" si="244"/>
        <v/>
      </c>
      <c r="AH646" s="143" t="str">
        <f>IF(AB646="","",VLOOKUP(AF646,Sheet11!E:F,2,0))</f>
        <v/>
      </c>
      <c r="AI646" s="295" t="str">
        <f>IF(AG646="拼单会员","5年",IF(AB646="","",VLOOKUP(AE646&amp;AH646,Sheet11!$J$3:$K$17,2)))</f>
        <v/>
      </c>
      <c r="AJ646" s="143" t="str">
        <f t="shared" si="245"/>
        <v/>
      </c>
      <c r="AK646" s="296" t="str">
        <f t="shared" si="246"/>
        <v/>
      </c>
      <c r="AL646" s="143" t="str">
        <f t="shared" si="247"/>
        <v/>
      </c>
      <c r="AM646" s="143" t="str">
        <f t="shared" si="248"/>
        <v/>
      </c>
      <c r="AN646" s="143" t="str">
        <f t="shared" si="249"/>
        <v/>
      </c>
      <c r="AO646" s="143" t="str">
        <f t="shared" si="250"/>
        <v/>
      </c>
      <c r="AP646" s="206" t="str">
        <f t="shared" si="251"/>
        <v/>
      </c>
      <c r="AQ646" s="206" t="str">
        <f>IF(SUMIF('7-市场业绩'!F:F,'3-收据记录表'!U646,'7-市场业绩'!I:I)&gt;0,"学习卡","老结算")</f>
        <v>老结算</v>
      </c>
      <c r="AR646" s="206" t="str">
        <f t="shared" si="252"/>
        <v/>
      </c>
      <c r="AS646" s="243" t="e">
        <f t="shared" si="253"/>
        <v>#VALUE!</v>
      </c>
      <c r="AT646" s="243" t="str">
        <f t="shared" si="254"/>
        <v/>
      </c>
      <c r="AU646" s="243" t="str">
        <f t="shared" si="255"/>
        <v/>
      </c>
      <c r="AV646" s="243" t="str">
        <f t="shared" si="256"/>
        <v>无</v>
      </c>
      <c r="AZ646" s="299">
        <v>42552</v>
      </c>
    </row>
    <row r="647" spans="1:52" ht="15" hidden="1" customHeight="1">
      <c r="A647" s="176"/>
      <c r="B647" s="176"/>
      <c r="C647" s="175"/>
      <c r="D647" s="176"/>
      <c r="E647" s="176"/>
      <c r="F647" s="184"/>
      <c r="G647" s="176"/>
      <c r="H647" s="176"/>
      <c r="I647" s="176"/>
      <c r="J647" s="176"/>
      <c r="K647" s="180"/>
      <c r="L647" s="176"/>
      <c r="M647" s="175"/>
      <c r="N647" s="175"/>
      <c r="O647" s="175"/>
      <c r="P647" s="176"/>
      <c r="Q647" s="175"/>
      <c r="R647" s="176"/>
      <c r="S647" s="176"/>
      <c r="T647" s="176"/>
      <c r="U647" s="291" t="str">
        <f t="shared" si="234"/>
        <v/>
      </c>
      <c r="V647" s="292">
        <f>IF(F647=0,0,SUMIFS('4-咨询师业绩明细表'!K:K,'4-咨询师业绩明细表'!E:E,E647,'4-咨询师业绩明细表'!C:C,B647))</f>
        <v>0</v>
      </c>
      <c r="W647" s="292" t="str">
        <f t="shared" si="235"/>
        <v/>
      </c>
      <c r="X647" s="305"/>
      <c r="Y647" s="323">
        <f t="shared" si="236"/>
        <v>0</v>
      </c>
      <c r="Z647" s="324">
        <f t="shared" si="237"/>
        <v>0</v>
      </c>
      <c r="AA647" s="293">
        <f t="shared" si="238"/>
        <v>0</v>
      </c>
      <c r="AB647" s="294" t="str">
        <f t="shared" si="239"/>
        <v/>
      </c>
      <c r="AC647" s="143" t="str">
        <f t="shared" si="240"/>
        <v/>
      </c>
      <c r="AD647" s="143" t="str">
        <f t="shared" si="241"/>
        <v/>
      </c>
      <c r="AE647" s="143" t="str">
        <f t="shared" si="242"/>
        <v/>
      </c>
      <c r="AF647" s="143" t="str">
        <f t="shared" si="243"/>
        <v/>
      </c>
      <c r="AG647" s="143" t="str">
        <f t="shared" si="244"/>
        <v/>
      </c>
      <c r="AH647" s="143" t="str">
        <f>IF(AB647="","",VLOOKUP(AF647,Sheet11!E:F,2,0))</f>
        <v/>
      </c>
      <c r="AI647" s="295" t="str">
        <f>IF(AG647="拼单会员","5年",IF(AB647="","",VLOOKUP(AE647&amp;AH647,Sheet11!$J$3:$K$17,2)))</f>
        <v/>
      </c>
      <c r="AJ647" s="143" t="str">
        <f t="shared" si="245"/>
        <v/>
      </c>
      <c r="AK647" s="296" t="str">
        <f t="shared" si="246"/>
        <v/>
      </c>
      <c r="AL647" s="143" t="str">
        <f t="shared" si="247"/>
        <v/>
      </c>
      <c r="AM647" s="143" t="str">
        <f t="shared" si="248"/>
        <v/>
      </c>
      <c r="AN647" s="143" t="str">
        <f t="shared" si="249"/>
        <v/>
      </c>
      <c r="AO647" s="143" t="str">
        <f t="shared" si="250"/>
        <v/>
      </c>
      <c r="AP647" s="206" t="str">
        <f t="shared" si="251"/>
        <v/>
      </c>
      <c r="AQ647" s="206" t="str">
        <f>IF(SUMIF('7-市场业绩'!F:F,'3-收据记录表'!U647,'7-市场业绩'!I:I)&gt;0,"学习卡","老结算")</f>
        <v>老结算</v>
      </c>
      <c r="AR647" s="206" t="str">
        <f t="shared" si="252"/>
        <v/>
      </c>
      <c r="AS647" s="243" t="e">
        <f t="shared" si="253"/>
        <v>#VALUE!</v>
      </c>
      <c r="AT647" s="243" t="str">
        <f t="shared" si="254"/>
        <v/>
      </c>
      <c r="AU647" s="243" t="str">
        <f t="shared" si="255"/>
        <v/>
      </c>
      <c r="AV647" s="243" t="str">
        <f t="shared" si="256"/>
        <v>无</v>
      </c>
      <c r="AZ647" s="299">
        <v>42552</v>
      </c>
    </row>
    <row r="648" spans="1:52" ht="15" hidden="1" customHeight="1">
      <c r="A648" s="176"/>
      <c r="B648" s="176"/>
      <c r="C648" s="175"/>
      <c r="D648" s="176"/>
      <c r="E648" s="176"/>
      <c r="F648" s="184"/>
      <c r="G648" s="176"/>
      <c r="H648" s="176"/>
      <c r="I648" s="176"/>
      <c r="J648" s="176"/>
      <c r="K648" s="180"/>
      <c r="L648" s="176"/>
      <c r="M648" s="175"/>
      <c r="N648" s="175"/>
      <c r="O648" s="175"/>
      <c r="P648" s="176"/>
      <c r="Q648" s="175"/>
      <c r="R648" s="176"/>
      <c r="S648" s="176"/>
      <c r="T648" s="176"/>
      <c r="U648" s="291" t="str">
        <f t="shared" si="234"/>
        <v/>
      </c>
      <c r="V648" s="292">
        <f>IF(F648=0,0,SUMIFS('4-咨询师业绩明细表'!K:K,'4-咨询师业绩明细表'!E:E,E648,'4-咨询师业绩明细表'!C:C,B648))</f>
        <v>0</v>
      </c>
      <c r="W648" s="292" t="str">
        <f t="shared" si="235"/>
        <v/>
      </c>
      <c r="X648" s="305"/>
      <c r="Y648" s="323">
        <f t="shared" si="236"/>
        <v>0</v>
      </c>
      <c r="Z648" s="324">
        <f t="shared" si="237"/>
        <v>0</v>
      </c>
      <c r="AA648" s="293">
        <f t="shared" si="238"/>
        <v>0</v>
      </c>
      <c r="AB648" s="294" t="str">
        <f t="shared" si="239"/>
        <v/>
      </c>
      <c r="AC648" s="143" t="str">
        <f t="shared" si="240"/>
        <v/>
      </c>
      <c r="AD648" s="143" t="str">
        <f t="shared" si="241"/>
        <v/>
      </c>
      <c r="AE648" s="143" t="str">
        <f t="shared" si="242"/>
        <v/>
      </c>
      <c r="AF648" s="143" t="str">
        <f t="shared" si="243"/>
        <v/>
      </c>
      <c r="AG648" s="143" t="str">
        <f t="shared" si="244"/>
        <v/>
      </c>
      <c r="AH648" s="143" t="str">
        <f>IF(AB648="","",VLOOKUP(AF648,Sheet11!E:F,2,0))</f>
        <v/>
      </c>
      <c r="AI648" s="295" t="str">
        <f>IF(AG648="拼单会员","5年",IF(AB648="","",VLOOKUP(AE648&amp;AH648,Sheet11!$J$3:$K$17,2)))</f>
        <v/>
      </c>
      <c r="AJ648" s="143" t="str">
        <f t="shared" si="245"/>
        <v/>
      </c>
      <c r="AK648" s="296" t="str">
        <f t="shared" si="246"/>
        <v/>
      </c>
      <c r="AL648" s="143" t="str">
        <f t="shared" si="247"/>
        <v/>
      </c>
      <c r="AM648" s="143" t="str">
        <f t="shared" si="248"/>
        <v/>
      </c>
      <c r="AN648" s="143" t="str">
        <f t="shared" si="249"/>
        <v/>
      </c>
      <c r="AO648" s="143" t="str">
        <f t="shared" si="250"/>
        <v/>
      </c>
      <c r="AP648" s="206" t="str">
        <f t="shared" si="251"/>
        <v/>
      </c>
      <c r="AQ648" s="206" t="str">
        <f>IF(SUMIF('7-市场业绩'!F:F,'3-收据记录表'!U648,'7-市场业绩'!I:I)&gt;0,"学习卡","老结算")</f>
        <v>老结算</v>
      </c>
      <c r="AR648" s="206" t="str">
        <f t="shared" si="252"/>
        <v/>
      </c>
      <c r="AS648" s="243" t="e">
        <f t="shared" si="253"/>
        <v>#VALUE!</v>
      </c>
      <c r="AT648" s="243" t="str">
        <f t="shared" si="254"/>
        <v/>
      </c>
      <c r="AU648" s="243" t="str">
        <f t="shared" si="255"/>
        <v/>
      </c>
      <c r="AV648" s="243" t="str">
        <f t="shared" si="256"/>
        <v>无</v>
      </c>
      <c r="AZ648" s="299">
        <v>42552</v>
      </c>
    </row>
    <row r="649" spans="1:52" ht="15" hidden="1" customHeight="1">
      <c r="A649" s="176"/>
      <c r="B649" s="176"/>
      <c r="C649" s="175"/>
      <c r="D649" s="176"/>
      <c r="E649" s="176"/>
      <c r="F649" s="184"/>
      <c r="G649" s="176"/>
      <c r="H649" s="176"/>
      <c r="I649" s="176"/>
      <c r="J649" s="176"/>
      <c r="K649" s="180"/>
      <c r="L649" s="176"/>
      <c r="M649" s="175"/>
      <c r="N649" s="175"/>
      <c r="O649" s="175"/>
      <c r="P649" s="176"/>
      <c r="Q649" s="175"/>
      <c r="R649" s="176"/>
      <c r="S649" s="176"/>
      <c r="T649" s="176"/>
      <c r="U649" s="291" t="str">
        <f t="shared" si="234"/>
        <v/>
      </c>
      <c r="V649" s="292">
        <f>IF(F649=0,0,SUMIFS('4-咨询师业绩明细表'!K:K,'4-咨询师业绩明细表'!E:E,E649,'4-咨询师业绩明细表'!C:C,B649))</f>
        <v>0</v>
      </c>
      <c r="W649" s="292" t="str">
        <f t="shared" si="235"/>
        <v/>
      </c>
      <c r="X649" s="305"/>
      <c r="Y649" s="323">
        <f t="shared" si="236"/>
        <v>0</v>
      </c>
      <c r="Z649" s="324">
        <f t="shared" si="237"/>
        <v>0</v>
      </c>
      <c r="AA649" s="293">
        <f t="shared" si="238"/>
        <v>0</v>
      </c>
      <c r="AB649" s="294" t="str">
        <f t="shared" si="239"/>
        <v/>
      </c>
      <c r="AC649" s="143" t="str">
        <f t="shared" si="240"/>
        <v/>
      </c>
      <c r="AD649" s="143" t="str">
        <f t="shared" si="241"/>
        <v/>
      </c>
      <c r="AE649" s="143" t="str">
        <f t="shared" si="242"/>
        <v/>
      </c>
      <c r="AF649" s="143" t="str">
        <f t="shared" si="243"/>
        <v/>
      </c>
      <c r="AG649" s="143" t="str">
        <f t="shared" si="244"/>
        <v/>
      </c>
      <c r="AH649" s="143" t="str">
        <f>IF(AB649="","",VLOOKUP(AF649,Sheet11!E:F,2,0))</f>
        <v/>
      </c>
      <c r="AI649" s="295" t="str">
        <f>IF(AG649="拼单会员","5年",IF(AB649="","",VLOOKUP(AE649&amp;AH649,Sheet11!$J$3:$K$17,2)))</f>
        <v/>
      </c>
      <c r="AJ649" s="143" t="str">
        <f t="shared" si="245"/>
        <v/>
      </c>
      <c r="AK649" s="296" t="str">
        <f t="shared" si="246"/>
        <v/>
      </c>
      <c r="AL649" s="143" t="str">
        <f t="shared" si="247"/>
        <v/>
      </c>
      <c r="AM649" s="143" t="str">
        <f t="shared" si="248"/>
        <v/>
      </c>
      <c r="AN649" s="143" t="str">
        <f t="shared" si="249"/>
        <v/>
      </c>
      <c r="AO649" s="143" t="str">
        <f t="shared" si="250"/>
        <v/>
      </c>
      <c r="AP649" s="206" t="str">
        <f t="shared" si="251"/>
        <v/>
      </c>
      <c r="AQ649" s="206" t="str">
        <f>IF(SUMIF('7-市场业绩'!F:F,'3-收据记录表'!U649,'7-市场业绩'!I:I)&gt;0,"学习卡","老结算")</f>
        <v>老结算</v>
      </c>
      <c r="AR649" s="206" t="str">
        <f t="shared" si="252"/>
        <v/>
      </c>
      <c r="AS649" s="243" t="e">
        <f t="shared" si="253"/>
        <v>#VALUE!</v>
      </c>
      <c r="AT649" s="243" t="str">
        <f t="shared" si="254"/>
        <v/>
      </c>
      <c r="AU649" s="243" t="str">
        <f t="shared" si="255"/>
        <v/>
      </c>
      <c r="AV649" s="243" t="str">
        <f t="shared" si="256"/>
        <v>无</v>
      </c>
      <c r="AZ649" s="299">
        <v>42552</v>
      </c>
    </row>
    <row r="650" spans="1:52" ht="15" hidden="1" customHeight="1">
      <c r="A650" s="176"/>
      <c r="B650" s="176"/>
      <c r="C650" s="175"/>
      <c r="D650" s="176"/>
      <c r="E650" s="176"/>
      <c r="F650" s="184"/>
      <c r="G650" s="176"/>
      <c r="H650" s="176"/>
      <c r="I650" s="176"/>
      <c r="J650" s="176"/>
      <c r="K650" s="180"/>
      <c r="L650" s="176"/>
      <c r="M650" s="175"/>
      <c r="N650" s="175"/>
      <c r="O650" s="175"/>
      <c r="P650" s="176"/>
      <c r="Q650" s="175"/>
      <c r="R650" s="176"/>
      <c r="S650" s="176"/>
      <c r="T650" s="176"/>
      <c r="U650" s="291" t="str">
        <f t="shared" si="234"/>
        <v/>
      </c>
      <c r="V650" s="292">
        <f>IF(F650=0,0,SUMIFS('4-咨询师业绩明细表'!K:K,'4-咨询师业绩明细表'!E:E,E650,'4-咨询师业绩明细表'!C:C,B650))</f>
        <v>0</v>
      </c>
      <c r="W650" s="292" t="str">
        <f t="shared" si="235"/>
        <v/>
      </c>
      <c r="X650" s="305"/>
      <c r="Y650" s="323">
        <f t="shared" si="236"/>
        <v>0</v>
      </c>
      <c r="Z650" s="324">
        <f t="shared" si="237"/>
        <v>0</v>
      </c>
      <c r="AA650" s="293">
        <f t="shared" si="238"/>
        <v>0</v>
      </c>
      <c r="AB650" s="294" t="str">
        <f t="shared" si="239"/>
        <v/>
      </c>
      <c r="AC650" s="143" t="str">
        <f t="shared" si="240"/>
        <v/>
      </c>
      <c r="AD650" s="143" t="str">
        <f t="shared" si="241"/>
        <v/>
      </c>
      <c r="AE650" s="143" t="str">
        <f t="shared" si="242"/>
        <v/>
      </c>
      <c r="AF650" s="143" t="str">
        <f t="shared" si="243"/>
        <v/>
      </c>
      <c r="AG650" s="143" t="str">
        <f t="shared" si="244"/>
        <v/>
      </c>
      <c r="AH650" s="143" t="str">
        <f>IF(AB650="","",VLOOKUP(AF650,Sheet11!E:F,2,0))</f>
        <v/>
      </c>
      <c r="AI650" s="295" t="str">
        <f>IF(AG650="拼单会员","5年",IF(AB650="","",VLOOKUP(AE650&amp;AH650,Sheet11!$J$3:$K$17,2)))</f>
        <v/>
      </c>
      <c r="AJ650" s="143" t="str">
        <f t="shared" si="245"/>
        <v/>
      </c>
      <c r="AK650" s="296" t="str">
        <f t="shared" si="246"/>
        <v/>
      </c>
      <c r="AL650" s="143" t="str">
        <f t="shared" si="247"/>
        <v/>
      </c>
      <c r="AM650" s="143" t="str">
        <f t="shared" si="248"/>
        <v/>
      </c>
      <c r="AN650" s="143" t="str">
        <f t="shared" si="249"/>
        <v/>
      </c>
      <c r="AO650" s="143" t="str">
        <f t="shared" si="250"/>
        <v/>
      </c>
      <c r="AP650" s="206" t="str">
        <f t="shared" si="251"/>
        <v/>
      </c>
      <c r="AQ650" s="206" t="str">
        <f>IF(SUMIF('7-市场业绩'!F:F,'3-收据记录表'!U650,'7-市场业绩'!I:I)&gt;0,"学习卡","老结算")</f>
        <v>老结算</v>
      </c>
      <c r="AR650" s="206" t="str">
        <f t="shared" si="252"/>
        <v/>
      </c>
      <c r="AS650" s="243" t="e">
        <f t="shared" si="253"/>
        <v>#VALUE!</v>
      </c>
      <c r="AT650" s="243" t="str">
        <f t="shared" si="254"/>
        <v/>
      </c>
      <c r="AU650" s="243" t="str">
        <f t="shared" si="255"/>
        <v/>
      </c>
      <c r="AV650" s="243" t="str">
        <f t="shared" si="256"/>
        <v>无</v>
      </c>
      <c r="AZ650" s="299">
        <v>42552</v>
      </c>
    </row>
    <row r="651" spans="1:52" ht="15" hidden="1" customHeight="1">
      <c r="A651" s="176"/>
      <c r="B651" s="176"/>
      <c r="C651" s="175"/>
      <c r="D651" s="176"/>
      <c r="E651" s="176"/>
      <c r="F651" s="184"/>
      <c r="G651" s="176"/>
      <c r="H651" s="176"/>
      <c r="I651" s="176"/>
      <c r="J651" s="176"/>
      <c r="K651" s="180"/>
      <c r="L651" s="176"/>
      <c r="M651" s="175"/>
      <c r="N651" s="175"/>
      <c r="O651" s="175"/>
      <c r="P651" s="176"/>
      <c r="Q651" s="175"/>
      <c r="R651" s="176"/>
      <c r="S651" s="176"/>
      <c r="T651" s="176"/>
      <c r="U651" s="291" t="str">
        <f t="shared" si="234"/>
        <v/>
      </c>
      <c r="V651" s="292">
        <f>IF(F651=0,0,SUMIFS('4-咨询师业绩明细表'!K:K,'4-咨询师业绩明细表'!E:E,E651,'4-咨询师业绩明细表'!C:C,B651))</f>
        <v>0</v>
      </c>
      <c r="W651" s="292" t="str">
        <f t="shared" si="235"/>
        <v/>
      </c>
      <c r="X651" s="305"/>
      <c r="Y651" s="323">
        <f t="shared" si="236"/>
        <v>0</v>
      </c>
      <c r="Z651" s="324">
        <f t="shared" si="237"/>
        <v>0</v>
      </c>
      <c r="AA651" s="293">
        <f t="shared" si="238"/>
        <v>0</v>
      </c>
      <c r="AB651" s="294" t="str">
        <f t="shared" si="239"/>
        <v/>
      </c>
      <c r="AC651" s="143" t="str">
        <f t="shared" si="240"/>
        <v/>
      </c>
      <c r="AD651" s="143" t="str">
        <f t="shared" si="241"/>
        <v/>
      </c>
      <c r="AE651" s="143" t="str">
        <f t="shared" si="242"/>
        <v/>
      </c>
      <c r="AF651" s="143" t="str">
        <f t="shared" si="243"/>
        <v/>
      </c>
      <c r="AG651" s="143" t="str">
        <f t="shared" si="244"/>
        <v/>
      </c>
      <c r="AH651" s="143" t="str">
        <f>IF(AB651="","",VLOOKUP(AF651,Sheet11!E:F,2,0))</f>
        <v/>
      </c>
      <c r="AI651" s="295" t="str">
        <f>IF(AG651="拼单会员","5年",IF(AB651="","",VLOOKUP(AE651&amp;AH651,Sheet11!$J$3:$K$17,2)))</f>
        <v/>
      </c>
      <c r="AJ651" s="143" t="str">
        <f t="shared" si="245"/>
        <v/>
      </c>
      <c r="AK651" s="296" t="str">
        <f t="shared" si="246"/>
        <v/>
      </c>
      <c r="AL651" s="143" t="str">
        <f t="shared" si="247"/>
        <v/>
      </c>
      <c r="AM651" s="143" t="str">
        <f t="shared" si="248"/>
        <v/>
      </c>
      <c r="AN651" s="143" t="str">
        <f t="shared" si="249"/>
        <v/>
      </c>
      <c r="AO651" s="143" t="str">
        <f t="shared" si="250"/>
        <v/>
      </c>
      <c r="AP651" s="206" t="str">
        <f t="shared" si="251"/>
        <v/>
      </c>
      <c r="AQ651" s="206" t="str">
        <f>IF(SUMIF('7-市场业绩'!F:F,'3-收据记录表'!U651,'7-市场业绩'!I:I)&gt;0,"学习卡","老结算")</f>
        <v>老结算</v>
      </c>
      <c r="AR651" s="206" t="str">
        <f t="shared" si="252"/>
        <v/>
      </c>
      <c r="AS651" s="243" t="e">
        <f t="shared" si="253"/>
        <v>#VALUE!</v>
      </c>
      <c r="AT651" s="243" t="str">
        <f t="shared" si="254"/>
        <v/>
      </c>
      <c r="AU651" s="243" t="str">
        <f t="shared" si="255"/>
        <v/>
      </c>
      <c r="AV651" s="243" t="str">
        <f t="shared" si="256"/>
        <v>无</v>
      </c>
      <c r="AZ651" s="299">
        <v>42552</v>
      </c>
    </row>
    <row r="652" spans="1:52" ht="15" hidden="1" customHeight="1">
      <c r="A652" s="176"/>
      <c r="B652" s="176"/>
      <c r="C652" s="175"/>
      <c r="D652" s="176"/>
      <c r="E652" s="176"/>
      <c r="F652" s="184"/>
      <c r="G652" s="176"/>
      <c r="H652" s="176"/>
      <c r="I652" s="176"/>
      <c r="J652" s="176"/>
      <c r="K652" s="180"/>
      <c r="L652" s="176"/>
      <c r="M652" s="175"/>
      <c r="N652" s="175"/>
      <c r="O652" s="175"/>
      <c r="P652" s="176"/>
      <c r="Q652" s="175"/>
      <c r="R652" s="176"/>
      <c r="S652" s="176"/>
      <c r="T652" s="176"/>
      <c r="U652" s="291" t="str">
        <f t="shared" si="234"/>
        <v/>
      </c>
      <c r="V652" s="292">
        <f>IF(F652=0,0,SUMIFS('4-咨询师业绩明细表'!K:K,'4-咨询师业绩明细表'!E:E,E652,'4-咨询师业绩明细表'!C:C,B652))</f>
        <v>0</v>
      </c>
      <c r="W652" s="292" t="str">
        <f t="shared" si="235"/>
        <v/>
      </c>
      <c r="X652" s="305"/>
      <c r="Y652" s="323">
        <f t="shared" si="236"/>
        <v>0</v>
      </c>
      <c r="Z652" s="324">
        <f t="shared" si="237"/>
        <v>0</v>
      </c>
      <c r="AA652" s="293">
        <f t="shared" si="238"/>
        <v>0</v>
      </c>
      <c r="AB652" s="294" t="str">
        <f t="shared" si="239"/>
        <v/>
      </c>
      <c r="AC652" s="143" t="str">
        <f t="shared" si="240"/>
        <v/>
      </c>
      <c r="AD652" s="143" t="str">
        <f t="shared" si="241"/>
        <v/>
      </c>
      <c r="AE652" s="143" t="str">
        <f t="shared" si="242"/>
        <v/>
      </c>
      <c r="AF652" s="143" t="str">
        <f t="shared" si="243"/>
        <v/>
      </c>
      <c r="AG652" s="143" t="str">
        <f t="shared" si="244"/>
        <v/>
      </c>
      <c r="AH652" s="143" t="str">
        <f>IF(AB652="","",VLOOKUP(AF652,Sheet11!E:F,2,0))</f>
        <v/>
      </c>
      <c r="AI652" s="295" t="str">
        <f>IF(AG652="拼单会员","5年",IF(AB652="","",VLOOKUP(AE652&amp;AH652,Sheet11!$J$3:$K$17,2)))</f>
        <v/>
      </c>
      <c r="AJ652" s="143" t="str">
        <f t="shared" si="245"/>
        <v/>
      </c>
      <c r="AK652" s="296" t="str">
        <f t="shared" si="246"/>
        <v/>
      </c>
      <c r="AL652" s="143" t="str">
        <f t="shared" si="247"/>
        <v/>
      </c>
      <c r="AM652" s="143" t="str">
        <f t="shared" si="248"/>
        <v/>
      </c>
      <c r="AN652" s="143" t="str">
        <f t="shared" si="249"/>
        <v/>
      </c>
      <c r="AO652" s="143" t="str">
        <f t="shared" si="250"/>
        <v/>
      </c>
      <c r="AP652" s="206" t="str">
        <f t="shared" si="251"/>
        <v/>
      </c>
      <c r="AQ652" s="206" t="str">
        <f>IF(SUMIF('7-市场业绩'!F:F,'3-收据记录表'!U652,'7-市场业绩'!I:I)&gt;0,"学习卡","老结算")</f>
        <v>老结算</v>
      </c>
      <c r="AR652" s="206" t="str">
        <f t="shared" si="252"/>
        <v/>
      </c>
      <c r="AS652" s="243" t="e">
        <f t="shared" si="253"/>
        <v>#VALUE!</v>
      </c>
      <c r="AT652" s="243" t="str">
        <f t="shared" si="254"/>
        <v/>
      </c>
      <c r="AU652" s="243" t="str">
        <f t="shared" si="255"/>
        <v/>
      </c>
      <c r="AV652" s="243" t="str">
        <f t="shared" si="256"/>
        <v>无</v>
      </c>
      <c r="AZ652" s="299">
        <v>42552</v>
      </c>
    </row>
    <row r="653" spans="1:52" ht="15" hidden="1" customHeight="1">
      <c r="A653" s="176"/>
      <c r="B653" s="176"/>
      <c r="C653" s="175"/>
      <c r="D653" s="176"/>
      <c r="E653" s="176"/>
      <c r="F653" s="184"/>
      <c r="G653" s="176"/>
      <c r="H653" s="176"/>
      <c r="I653" s="176"/>
      <c r="J653" s="176"/>
      <c r="K653" s="180"/>
      <c r="L653" s="176"/>
      <c r="M653" s="175"/>
      <c r="N653" s="175"/>
      <c r="O653" s="175"/>
      <c r="P653" s="176"/>
      <c r="Q653" s="175"/>
      <c r="R653" s="176"/>
      <c r="S653" s="176"/>
      <c r="T653" s="176"/>
      <c r="U653" s="291" t="str">
        <f t="shared" si="234"/>
        <v/>
      </c>
      <c r="V653" s="292">
        <f>IF(F653=0,0,SUMIFS('4-咨询师业绩明细表'!K:K,'4-咨询师业绩明细表'!E:E,E653,'4-咨询师业绩明细表'!C:C,B653))</f>
        <v>0</v>
      </c>
      <c r="W653" s="292" t="str">
        <f t="shared" si="235"/>
        <v/>
      </c>
      <c r="X653" s="305"/>
      <c r="Y653" s="323">
        <f t="shared" si="236"/>
        <v>0</v>
      </c>
      <c r="Z653" s="324">
        <f t="shared" si="237"/>
        <v>0</v>
      </c>
      <c r="AA653" s="293">
        <f t="shared" si="238"/>
        <v>0</v>
      </c>
      <c r="AB653" s="294" t="str">
        <f t="shared" si="239"/>
        <v/>
      </c>
      <c r="AC653" s="143" t="str">
        <f t="shared" si="240"/>
        <v/>
      </c>
      <c r="AD653" s="143" t="str">
        <f t="shared" si="241"/>
        <v/>
      </c>
      <c r="AE653" s="143" t="str">
        <f t="shared" si="242"/>
        <v/>
      </c>
      <c r="AF653" s="143" t="str">
        <f t="shared" si="243"/>
        <v/>
      </c>
      <c r="AG653" s="143" t="str">
        <f t="shared" si="244"/>
        <v/>
      </c>
      <c r="AH653" s="143" t="str">
        <f>IF(AB653="","",VLOOKUP(AF653,Sheet11!E:F,2,0))</f>
        <v/>
      </c>
      <c r="AI653" s="295" t="str">
        <f>IF(AG653="拼单会员","5年",IF(AB653="","",VLOOKUP(AE653&amp;AH653,Sheet11!$J$3:$K$17,2)))</f>
        <v/>
      </c>
      <c r="AJ653" s="143" t="str">
        <f t="shared" si="245"/>
        <v/>
      </c>
      <c r="AK653" s="296" t="str">
        <f t="shared" si="246"/>
        <v/>
      </c>
      <c r="AL653" s="143" t="str">
        <f t="shared" si="247"/>
        <v/>
      </c>
      <c r="AM653" s="143" t="str">
        <f t="shared" si="248"/>
        <v/>
      </c>
      <c r="AN653" s="143" t="str">
        <f t="shared" si="249"/>
        <v/>
      </c>
      <c r="AO653" s="143" t="str">
        <f t="shared" si="250"/>
        <v/>
      </c>
      <c r="AP653" s="206" t="str">
        <f t="shared" si="251"/>
        <v/>
      </c>
      <c r="AQ653" s="206" t="str">
        <f>IF(SUMIF('7-市场业绩'!F:F,'3-收据记录表'!U653,'7-市场业绩'!I:I)&gt;0,"学习卡","老结算")</f>
        <v>老结算</v>
      </c>
      <c r="AR653" s="206" t="str">
        <f t="shared" si="252"/>
        <v/>
      </c>
      <c r="AS653" s="243" t="e">
        <f t="shared" si="253"/>
        <v>#VALUE!</v>
      </c>
      <c r="AT653" s="243" t="str">
        <f t="shared" si="254"/>
        <v/>
      </c>
      <c r="AU653" s="243" t="str">
        <f t="shared" si="255"/>
        <v/>
      </c>
      <c r="AV653" s="243" t="str">
        <f t="shared" si="256"/>
        <v>无</v>
      </c>
      <c r="AZ653" s="299">
        <v>42552</v>
      </c>
    </row>
    <row r="654" spans="1:52" ht="15" hidden="1" customHeight="1">
      <c r="A654" s="176"/>
      <c r="B654" s="176"/>
      <c r="C654" s="175"/>
      <c r="D654" s="176"/>
      <c r="E654" s="176"/>
      <c r="F654" s="184"/>
      <c r="G654" s="176"/>
      <c r="H654" s="176"/>
      <c r="I654" s="176"/>
      <c r="J654" s="176"/>
      <c r="K654" s="180"/>
      <c r="L654" s="176"/>
      <c r="M654" s="175"/>
      <c r="N654" s="175"/>
      <c r="O654" s="175"/>
      <c r="P654" s="176"/>
      <c r="Q654" s="175"/>
      <c r="R654" s="176"/>
      <c r="S654" s="176"/>
      <c r="T654" s="176"/>
      <c r="U654" s="291" t="str">
        <f t="shared" si="234"/>
        <v/>
      </c>
      <c r="V654" s="292">
        <f>IF(F654=0,0,SUMIFS('4-咨询师业绩明细表'!K:K,'4-咨询师业绩明细表'!E:E,E654,'4-咨询师业绩明细表'!C:C,B654))</f>
        <v>0</v>
      </c>
      <c r="W654" s="292" t="str">
        <f t="shared" si="235"/>
        <v/>
      </c>
      <c r="X654" s="305"/>
      <c r="Y654" s="323">
        <f t="shared" si="236"/>
        <v>0</v>
      </c>
      <c r="Z654" s="324">
        <f t="shared" si="237"/>
        <v>0</v>
      </c>
      <c r="AA654" s="293">
        <f t="shared" si="238"/>
        <v>0</v>
      </c>
      <c r="AB654" s="294" t="str">
        <f t="shared" si="239"/>
        <v/>
      </c>
      <c r="AC654" s="143" t="str">
        <f t="shared" si="240"/>
        <v/>
      </c>
      <c r="AD654" s="143" t="str">
        <f t="shared" si="241"/>
        <v/>
      </c>
      <c r="AE654" s="143" t="str">
        <f t="shared" si="242"/>
        <v/>
      </c>
      <c r="AF654" s="143" t="str">
        <f t="shared" si="243"/>
        <v/>
      </c>
      <c r="AG654" s="143" t="str">
        <f t="shared" si="244"/>
        <v/>
      </c>
      <c r="AH654" s="143" t="str">
        <f>IF(AB654="","",VLOOKUP(AF654,Sheet11!E:F,2,0))</f>
        <v/>
      </c>
      <c r="AI654" s="295" t="str">
        <f>IF(AG654="拼单会员","5年",IF(AB654="","",VLOOKUP(AE654&amp;AH654,Sheet11!$J$3:$K$17,2)))</f>
        <v/>
      </c>
      <c r="AJ654" s="143" t="str">
        <f t="shared" si="245"/>
        <v/>
      </c>
      <c r="AK654" s="296" t="str">
        <f t="shared" si="246"/>
        <v/>
      </c>
      <c r="AL654" s="143" t="str">
        <f t="shared" si="247"/>
        <v/>
      </c>
      <c r="AM654" s="143" t="str">
        <f t="shared" si="248"/>
        <v/>
      </c>
      <c r="AN654" s="143" t="str">
        <f t="shared" si="249"/>
        <v/>
      </c>
      <c r="AO654" s="143" t="str">
        <f t="shared" si="250"/>
        <v/>
      </c>
      <c r="AP654" s="206" t="str">
        <f t="shared" si="251"/>
        <v/>
      </c>
      <c r="AQ654" s="206" t="str">
        <f>IF(SUMIF('7-市场业绩'!F:F,'3-收据记录表'!U654,'7-市场业绩'!I:I)&gt;0,"学习卡","老结算")</f>
        <v>老结算</v>
      </c>
      <c r="AR654" s="206" t="str">
        <f t="shared" si="252"/>
        <v/>
      </c>
      <c r="AS654" s="243" t="e">
        <f t="shared" si="253"/>
        <v>#VALUE!</v>
      </c>
      <c r="AT654" s="243" t="str">
        <f t="shared" si="254"/>
        <v/>
      </c>
      <c r="AU654" s="243" t="str">
        <f t="shared" si="255"/>
        <v/>
      </c>
      <c r="AV654" s="243" t="str">
        <f t="shared" si="256"/>
        <v>无</v>
      </c>
      <c r="AZ654" s="299">
        <v>42552</v>
      </c>
    </row>
    <row r="655" spans="1:52" ht="15" hidden="1" customHeight="1">
      <c r="A655" s="176"/>
      <c r="B655" s="176"/>
      <c r="C655" s="175"/>
      <c r="D655" s="176"/>
      <c r="E655" s="176"/>
      <c r="F655" s="184"/>
      <c r="G655" s="176"/>
      <c r="H655" s="176"/>
      <c r="I655" s="176"/>
      <c r="J655" s="176"/>
      <c r="K655" s="180"/>
      <c r="L655" s="176"/>
      <c r="M655" s="175"/>
      <c r="N655" s="175"/>
      <c r="O655" s="175"/>
      <c r="P655" s="176"/>
      <c r="Q655" s="175"/>
      <c r="R655" s="176"/>
      <c r="S655" s="176"/>
      <c r="T655" s="176"/>
      <c r="U655" s="291" t="str">
        <f t="shared" si="234"/>
        <v/>
      </c>
      <c r="V655" s="292">
        <f>IF(F655=0,0,SUMIFS('4-咨询师业绩明细表'!K:K,'4-咨询师业绩明细表'!E:E,E655,'4-咨询师业绩明细表'!C:C,B655))</f>
        <v>0</v>
      </c>
      <c r="W655" s="292" t="str">
        <f t="shared" si="235"/>
        <v/>
      </c>
      <c r="X655" s="305"/>
      <c r="Y655" s="323">
        <f t="shared" si="236"/>
        <v>0</v>
      </c>
      <c r="Z655" s="324">
        <f t="shared" si="237"/>
        <v>0</v>
      </c>
      <c r="AA655" s="293">
        <f t="shared" si="238"/>
        <v>0</v>
      </c>
      <c r="AB655" s="294" t="str">
        <f t="shared" si="239"/>
        <v/>
      </c>
      <c r="AC655" s="143" t="str">
        <f t="shared" si="240"/>
        <v/>
      </c>
      <c r="AD655" s="143" t="str">
        <f t="shared" si="241"/>
        <v/>
      </c>
      <c r="AE655" s="143" t="str">
        <f t="shared" si="242"/>
        <v/>
      </c>
      <c r="AF655" s="143" t="str">
        <f t="shared" si="243"/>
        <v/>
      </c>
      <c r="AG655" s="143" t="str">
        <f t="shared" si="244"/>
        <v/>
      </c>
      <c r="AH655" s="143" t="str">
        <f>IF(AB655="","",VLOOKUP(AF655,Sheet11!E:F,2,0))</f>
        <v/>
      </c>
      <c r="AI655" s="295" t="str">
        <f>IF(AG655="拼单会员","5年",IF(AB655="","",VLOOKUP(AE655&amp;AH655,Sheet11!$J$3:$K$17,2)))</f>
        <v/>
      </c>
      <c r="AJ655" s="143" t="str">
        <f t="shared" si="245"/>
        <v/>
      </c>
      <c r="AK655" s="296" t="str">
        <f t="shared" si="246"/>
        <v/>
      </c>
      <c r="AL655" s="143" t="str">
        <f t="shared" si="247"/>
        <v/>
      </c>
      <c r="AM655" s="143" t="str">
        <f t="shared" si="248"/>
        <v/>
      </c>
      <c r="AN655" s="143" t="str">
        <f t="shared" si="249"/>
        <v/>
      </c>
      <c r="AO655" s="143" t="str">
        <f t="shared" si="250"/>
        <v/>
      </c>
      <c r="AP655" s="206" t="str">
        <f t="shared" si="251"/>
        <v/>
      </c>
      <c r="AQ655" s="206" t="str">
        <f>IF(SUMIF('7-市场业绩'!F:F,'3-收据记录表'!U655,'7-市场业绩'!I:I)&gt;0,"学习卡","老结算")</f>
        <v>老结算</v>
      </c>
      <c r="AR655" s="206" t="str">
        <f t="shared" si="252"/>
        <v/>
      </c>
      <c r="AS655" s="243" t="e">
        <f t="shared" si="253"/>
        <v>#VALUE!</v>
      </c>
      <c r="AT655" s="243" t="str">
        <f t="shared" si="254"/>
        <v/>
      </c>
      <c r="AU655" s="243" t="str">
        <f t="shared" si="255"/>
        <v/>
      </c>
      <c r="AV655" s="243" t="str">
        <f t="shared" si="256"/>
        <v>无</v>
      </c>
      <c r="AZ655" s="299">
        <v>42552</v>
      </c>
    </row>
    <row r="656" spans="1:52" ht="15" hidden="1" customHeight="1">
      <c r="A656" s="176"/>
      <c r="B656" s="176"/>
      <c r="C656" s="175"/>
      <c r="D656" s="176"/>
      <c r="E656" s="176"/>
      <c r="F656" s="184"/>
      <c r="G656" s="176"/>
      <c r="H656" s="176"/>
      <c r="I656" s="176"/>
      <c r="J656" s="176"/>
      <c r="K656" s="180"/>
      <c r="L656" s="176"/>
      <c r="M656" s="175"/>
      <c r="N656" s="175"/>
      <c r="O656" s="175"/>
      <c r="P656" s="176"/>
      <c r="Q656" s="175"/>
      <c r="R656" s="176"/>
      <c r="S656" s="176"/>
      <c r="T656" s="176"/>
      <c r="U656" s="291" t="str">
        <f t="shared" si="234"/>
        <v/>
      </c>
      <c r="V656" s="292">
        <f>IF(F656=0,0,SUMIFS('4-咨询师业绩明细表'!K:K,'4-咨询师业绩明细表'!E:E,E656,'4-咨询师业绩明细表'!C:C,B656))</f>
        <v>0</v>
      </c>
      <c r="W656" s="292" t="str">
        <f t="shared" si="235"/>
        <v/>
      </c>
      <c r="X656" s="305"/>
      <c r="Y656" s="323">
        <f t="shared" si="236"/>
        <v>0</v>
      </c>
      <c r="Z656" s="324">
        <f t="shared" si="237"/>
        <v>0</v>
      </c>
      <c r="AA656" s="293">
        <f t="shared" si="238"/>
        <v>0</v>
      </c>
      <c r="AB656" s="294" t="str">
        <f t="shared" si="239"/>
        <v/>
      </c>
      <c r="AC656" s="143" t="str">
        <f t="shared" si="240"/>
        <v/>
      </c>
      <c r="AD656" s="143" t="str">
        <f t="shared" si="241"/>
        <v/>
      </c>
      <c r="AE656" s="143" t="str">
        <f t="shared" si="242"/>
        <v/>
      </c>
      <c r="AF656" s="143" t="str">
        <f t="shared" si="243"/>
        <v/>
      </c>
      <c r="AG656" s="143" t="str">
        <f t="shared" si="244"/>
        <v/>
      </c>
      <c r="AH656" s="143" t="str">
        <f>IF(AB656="","",VLOOKUP(AF656,Sheet11!E:F,2,0))</f>
        <v/>
      </c>
      <c r="AI656" s="295" t="str">
        <f>IF(AG656="拼单会员","5年",IF(AB656="","",VLOOKUP(AE656&amp;AH656,Sheet11!$J$3:$K$17,2)))</f>
        <v/>
      </c>
      <c r="AJ656" s="143" t="str">
        <f t="shared" si="245"/>
        <v/>
      </c>
      <c r="AK656" s="296" t="str">
        <f t="shared" si="246"/>
        <v/>
      </c>
      <c r="AL656" s="143" t="str">
        <f t="shared" si="247"/>
        <v/>
      </c>
      <c r="AM656" s="143" t="str">
        <f t="shared" si="248"/>
        <v/>
      </c>
      <c r="AN656" s="143" t="str">
        <f t="shared" si="249"/>
        <v/>
      </c>
      <c r="AO656" s="143" t="str">
        <f t="shared" si="250"/>
        <v/>
      </c>
      <c r="AP656" s="206" t="str">
        <f t="shared" si="251"/>
        <v/>
      </c>
      <c r="AQ656" s="206" t="str">
        <f>IF(SUMIF('7-市场业绩'!F:F,'3-收据记录表'!U656,'7-市场业绩'!I:I)&gt;0,"学习卡","老结算")</f>
        <v>老结算</v>
      </c>
      <c r="AR656" s="206" t="str">
        <f t="shared" si="252"/>
        <v/>
      </c>
      <c r="AS656" s="243" t="e">
        <f t="shared" si="253"/>
        <v>#VALUE!</v>
      </c>
      <c r="AT656" s="243" t="str">
        <f t="shared" si="254"/>
        <v/>
      </c>
      <c r="AU656" s="243" t="str">
        <f t="shared" si="255"/>
        <v/>
      </c>
      <c r="AV656" s="243" t="str">
        <f t="shared" si="256"/>
        <v>无</v>
      </c>
      <c r="AZ656" s="299">
        <v>42552</v>
      </c>
    </row>
    <row r="657" spans="1:52" ht="15" hidden="1" customHeight="1">
      <c r="A657" s="176"/>
      <c r="B657" s="176"/>
      <c r="C657" s="175"/>
      <c r="D657" s="176"/>
      <c r="E657" s="176"/>
      <c r="F657" s="184"/>
      <c r="G657" s="176"/>
      <c r="H657" s="176"/>
      <c r="I657" s="176"/>
      <c r="J657" s="176"/>
      <c r="K657" s="180"/>
      <c r="L657" s="176"/>
      <c r="M657" s="175"/>
      <c r="N657" s="175"/>
      <c r="O657" s="175"/>
      <c r="P657" s="176"/>
      <c r="Q657" s="175"/>
      <c r="R657" s="176"/>
      <c r="S657" s="176"/>
      <c r="T657" s="176"/>
      <c r="U657" s="291" t="str">
        <f t="shared" si="234"/>
        <v/>
      </c>
      <c r="V657" s="292">
        <f>IF(F657=0,0,SUMIFS('4-咨询师业绩明细表'!K:K,'4-咨询师业绩明细表'!E:E,E657,'4-咨询师业绩明细表'!C:C,B657))</f>
        <v>0</v>
      </c>
      <c r="W657" s="292" t="str">
        <f t="shared" si="235"/>
        <v/>
      </c>
      <c r="X657" s="305"/>
      <c r="Y657" s="323">
        <f t="shared" si="236"/>
        <v>0</v>
      </c>
      <c r="Z657" s="324">
        <f t="shared" si="237"/>
        <v>0</v>
      </c>
      <c r="AA657" s="293">
        <f t="shared" si="238"/>
        <v>0</v>
      </c>
      <c r="AB657" s="294" t="str">
        <f t="shared" si="239"/>
        <v/>
      </c>
      <c r="AC657" s="143" t="str">
        <f t="shared" si="240"/>
        <v/>
      </c>
      <c r="AD657" s="143" t="str">
        <f t="shared" si="241"/>
        <v/>
      </c>
      <c r="AE657" s="143" t="str">
        <f t="shared" si="242"/>
        <v/>
      </c>
      <c r="AF657" s="143" t="str">
        <f t="shared" si="243"/>
        <v/>
      </c>
      <c r="AG657" s="143" t="str">
        <f t="shared" si="244"/>
        <v/>
      </c>
      <c r="AH657" s="143" t="str">
        <f>IF(AB657="","",VLOOKUP(AF657,Sheet11!E:F,2,0))</f>
        <v/>
      </c>
      <c r="AI657" s="295" t="str">
        <f>IF(AG657="拼单会员","5年",IF(AB657="","",VLOOKUP(AE657&amp;AH657,Sheet11!$J$3:$K$17,2)))</f>
        <v/>
      </c>
      <c r="AJ657" s="143" t="str">
        <f t="shared" si="245"/>
        <v/>
      </c>
      <c r="AK657" s="296" t="str">
        <f t="shared" si="246"/>
        <v/>
      </c>
      <c r="AL657" s="143" t="str">
        <f t="shared" si="247"/>
        <v/>
      </c>
      <c r="AM657" s="143" t="str">
        <f t="shared" si="248"/>
        <v/>
      </c>
      <c r="AN657" s="143" t="str">
        <f t="shared" si="249"/>
        <v/>
      </c>
      <c r="AO657" s="143" t="str">
        <f t="shared" si="250"/>
        <v/>
      </c>
      <c r="AP657" s="206" t="str">
        <f t="shared" si="251"/>
        <v/>
      </c>
      <c r="AQ657" s="206" t="str">
        <f>IF(SUMIF('7-市场业绩'!F:F,'3-收据记录表'!U657,'7-市场业绩'!I:I)&gt;0,"学习卡","老结算")</f>
        <v>老结算</v>
      </c>
      <c r="AR657" s="206" t="str">
        <f t="shared" si="252"/>
        <v/>
      </c>
      <c r="AS657" s="243" t="e">
        <f t="shared" si="253"/>
        <v>#VALUE!</v>
      </c>
      <c r="AT657" s="243" t="str">
        <f t="shared" si="254"/>
        <v/>
      </c>
      <c r="AU657" s="243" t="str">
        <f t="shared" si="255"/>
        <v/>
      </c>
      <c r="AV657" s="243" t="str">
        <f t="shared" si="256"/>
        <v>无</v>
      </c>
      <c r="AZ657" s="299">
        <v>42552</v>
      </c>
    </row>
    <row r="658" spans="1:52" ht="15" hidden="1" customHeight="1">
      <c r="A658" s="176"/>
      <c r="B658" s="176"/>
      <c r="C658" s="175"/>
      <c r="D658" s="176"/>
      <c r="E658" s="176"/>
      <c r="F658" s="184"/>
      <c r="G658" s="176"/>
      <c r="H658" s="176"/>
      <c r="I658" s="176"/>
      <c r="J658" s="176"/>
      <c r="K658" s="180"/>
      <c r="L658" s="176"/>
      <c r="M658" s="175"/>
      <c r="N658" s="175"/>
      <c r="O658" s="175"/>
      <c r="P658" s="176"/>
      <c r="Q658" s="175"/>
      <c r="R658" s="176"/>
      <c r="S658" s="176"/>
      <c r="T658" s="176"/>
      <c r="U658" s="291" t="str">
        <f t="shared" si="234"/>
        <v/>
      </c>
      <c r="V658" s="292">
        <f>IF(F658=0,0,SUMIFS('4-咨询师业绩明细表'!K:K,'4-咨询师业绩明细表'!E:E,E658,'4-咨询师业绩明细表'!C:C,B658))</f>
        <v>0</v>
      </c>
      <c r="W658" s="292" t="str">
        <f t="shared" si="235"/>
        <v/>
      </c>
      <c r="X658" s="305"/>
      <c r="Y658" s="323">
        <f t="shared" si="236"/>
        <v>0</v>
      </c>
      <c r="Z658" s="324">
        <f t="shared" si="237"/>
        <v>0</v>
      </c>
      <c r="AA658" s="293">
        <f t="shared" si="238"/>
        <v>0</v>
      </c>
      <c r="AB658" s="294" t="str">
        <f t="shared" si="239"/>
        <v/>
      </c>
      <c r="AC658" s="143" t="str">
        <f t="shared" si="240"/>
        <v/>
      </c>
      <c r="AD658" s="143" t="str">
        <f t="shared" si="241"/>
        <v/>
      </c>
      <c r="AE658" s="143" t="str">
        <f t="shared" si="242"/>
        <v/>
      </c>
      <c r="AF658" s="143" t="str">
        <f t="shared" si="243"/>
        <v/>
      </c>
      <c r="AG658" s="143" t="str">
        <f t="shared" si="244"/>
        <v/>
      </c>
      <c r="AH658" s="143" t="str">
        <f>IF(AB658="","",VLOOKUP(AF658,Sheet11!E:F,2,0))</f>
        <v/>
      </c>
      <c r="AI658" s="295" t="str">
        <f>IF(AG658="拼单会员","5年",IF(AB658="","",VLOOKUP(AE658&amp;AH658,Sheet11!$J$3:$K$17,2)))</f>
        <v/>
      </c>
      <c r="AJ658" s="143" t="str">
        <f t="shared" si="245"/>
        <v/>
      </c>
      <c r="AK658" s="296" t="str">
        <f t="shared" si="246"/>
        <v/>
      </c>
      <c r="AL658" s="143" t="str">
        <f t="shared" si="247"/>
        <v/>
      </c>
      <c r="AM658" s="143" t="str">
        <f t="shared" si="248"/>
        <v/>
      </c>
      <c r="AN658" s="143" t="str">
        <f t="shared" si="249"/>
        <v/>
      </c>
      <c r="AO658" s="143" t="str">
        <f t="shared" si="250"/>
        <v/>
      </c>
      <c r="AP658" s="206" t="str">
        <f t="shared" si="251"/>
        <v/>
      </c>
      <c r="AQ658" s="206" t="str">
        <f>IF(SUMIF('7-市场业绩'!F:F,'3-收据记录表'!U658,'7-市场业绩'!I:I)&gt;0,"学习卡","老结算")</f>
        <v>老结算</v>
      </c>
      <c r="AR658" s="206" t="str">
        <f t="shared" si="252"/>
        <v/>
      </c>
      <c r="AS658" s="243" t="e">
        <f t="shared" si="253"/>
        <v>#VALUE!</v>
      </c>
      <c r="AT658" s="243" t="str">
        <f t="shared" si="254"/>
        <v/>
      </c>
      <c r="AU658" s="243" t="str">
        <f t="shared" si="255"/>
        <v/>
      </c>
      <c r="AV658" s="243" t="str">
        <f t="shared" si="256"/>
        <v>无</v>
      </c>
      <c r="AZ658" s="299">
        <v>42552</v>
      </c>
    </row>
    <row r="659" spans="1:52" ht="15" hidden="1" customHeight="1">
      <c r="A659" s="176"/>
      <c r="B659" s="176"/>
      <c r="C659" s="175"/>
      <c r="D659" s="176"/>
      <c r="E659" s="176"/>
      <c r="F659" s="184"/>
      <c r="G659" s="176"/>
      <c r="H659" s="176"/>
      <c r="I659" s="176"/>
      <c r="J659" s="176"/>
      <c r="K659" s="180"/>
      <c r="L659" s="176"/>
      <c r="M659" s="175"/>
      <c r="N659" s="175"/>
      <c r="O659" s="175"/>
      <c r="P659" s="176"/>
      <c r="Q659" s="175"/>
      <c r="R659" s="176"/>
      <c r="S659" s="176"/>
      <c r="T659" s="176"/>
      <c r="U659" s="291" t="str">
        <f t="shared" si="234"/>
        <v/>
      </c>
      <c r="V659" s="292">
        <f>IF(F659=0,0,SUMIFS('4-咨询师业绩明细表'!K:K,'4-咨询师业绩明细表'!E:E,E659,'4-咨询师业绩明细表'!C:C,B659))</f>
        <v>0</v>
      </c>
      <c r="W659" s="292" t="str">
        <f t="shared" si="235"/>
        <v/>
      </c>
      <c r="X659" s="305"/>
      <c r="Y659" s="323">
        <f t="shared" si="236"/>
        <v>0</v>
      </c>
      <c r="Z659" s="324">
        <f t="shared" si="237"/>
        <v>0</v>
      </c>
      <c r="AA659" s="293">
        <f t="shared" si="238"/>
        <v>0</v>
      </c>
      <c r="AB659" s="294" t="str">
        <f t="shared" si="239"/>
        <v/>
      </c>
      <c r="AC659" s="143" t="str">
        <f t="shared" si="240"/>
        <v/>
      </c>
      <c r="AD659" s="143" t="str">
        <f t="shared" si="241"/>
        <v/>
      </c>
      <c r="AE659" s="143" t="str">
        <f t="shared" si="242"/>
        <v/>
      </c>
      <c r="AF659" s="143" t="str">
        <f t="shared" si="243"/>
        <v/>
      </c>
      <c r="AG659" s="143" t="str">
        <f t="shared" si="244"/>
        <v/>
      </c>
      <c r="AH659" s="143" t="str">
        <f>IF(AB659="","",VLOOKUP(AF659,Sheet11!E:F,2,0))</f>
        <v/>
      </c>
      <c r="AI659" s="295" t="str">
        <f>IF(AG659="拼单会员","5年",IF(AB659="","",VLOOKUP(AE659&amp;AH659,Sheet11!$J$3:$K$17,2)))</f>
        <v/>
      </c>
      <c r="AJ659" s="143" t="str">
        <f t="shared" si="245"/>
        <v/>
      </c>
      <c r="AK659" s="296" t="str">
        <f t="shared" si="246"/>
        <v/>
      </c>
      <c r="AL659" s="143" t="str">
        <f t="shared" si="247"/>
        <v/>
      </c>
      <c r="AM659" s="143" t="str">
        <f t="shared" si="248"/>
        <v/>
      </c>
      <c r="AN659" s="143" t="str">
        <f t="shared" si="249"/>
        <v/>
      </c>
      <c r="AO659" s="143" t="str">
        <f t="shared" si="250"/>
        <v/>
      </c>
      <c r="AP659" s="206" t="str">
        <f t="shared" si="251"/>
        <v/>
      </c>
      <c r="AQ659" s="206" t="str">
        <f>IF(SUMIF('7-市场业绩'!F:F,'3-收据记录表'!U659,'7-市场业绩'!I:I)&gt;0,"学习卡","老结算")</f>
        <v>老结算</v>
      </c>
      <c r="AR659" s="206" t="str">
        <f t="shared" si="252"/>
        <v/>
      </c>
      <c r="AS659" s="243" t="e">
        <f t="shared" si="253"/>
        <v>#VALUE!</v>
      </c>
      <c r="AT659" s="243" t="str">
        <f t="shared" si="254"/>
        <v/>
      </c>
      <c r="AU659" s="243" t="str">
        <f t="shared" si="255"/>
        <v/>
      </c>
      <c r="AV659" s="243" t="str">
        <f t="shared" si="256"/>
        <v>无</v>
      </c>
      <c r="AZ659" s="299">
        <v>42552</v>
      </c>
    </row>
    <row r="660" spans="1:52" ht="15" hidden="1" customHeight="1">
      <c r="A660" s="176"/>
      <c r="B660" s="176"/>
      <c r="C660" s="175"/>
      <c r="D660" s="176"/>
      <c r="E660" s="176"/>
      <c r="F660" s="184"/>
      <c r="G660" s="176"/>
      <c r="H660" s="176"/>
      <c r="I660" s="176"/>
      <c r="J660" s="176"/>
      <c r="K660" s="180"/>
      <c r="L660" s="176"/>
      <c r="M660" s="175"/>
      <c r="N660" s="175"/>
      <c r="O660" s="175"/>
      <c r="P660" s="176"/>
      <c r="Q660" s="175"/>
      <c r="R660" s="176"/>
      <c r="S660" s="176"/>
      <c r="T660" s="176"/>
      <c r="U660" s="291" t="str">
        <f t="shared" si="234"/>
        <v/>
      </c>
      <c r="V660" s="292">
        <f>IF(F660=0,0,SUMIFS('4-咨询师业绩明细表'!K:K,'4-咨询师业绩明细表'!E:E,E660,'4-咨询师业绩明细表'!C:C,B660))</f>
        <v>0</v>
      </c>
      <c r="W660" s="292" t="str">
        <f t="shared" si="235"/>
        <v/>
      </c>
      <c r="X660" s="305"/>
      <c r="Y660" s="323">
        <f t="shared" si="236"/>
        <v>0</v>
      </c>
      <c r="Z660" s="324">
        <f t="shared" si="237"/>
        <v>0</v>
      </c>
      <c r="AA660" s="293">
        <f t="shared" si="238"/>
        <v>0</v>
      </c>
      <c r="AB660" s="294" t="str">
        <f t="shared" si="239"/>
        <v/>
      </c>
      <c r="AC660" s="143" t="str">
        <f t="shared" si="240"/>
        <v/>
      </c>
      <c r="AD660" s="143" t="str">
        <f t="shared" si="241"/>
        <v/>
      </c>
      <c r="AE660" s="143" t="str">
        <f t="shared" si="242"/>
        <v/>
      </c>
      <c r="AF660" s="143" t="str">
        <f t="shared" si="243"/>
        <v/>
      </c>
      <c r="AG660" s="143" t="str">
        <f t="shared" si="244"/>
        <v/>
      </c>
      <c r="AH660" s="143" t="str">
        <f>IF(AB660="","",VLOOKUP(AF660,Sheet11!E:F,2,0))</f>
        <v/>
      </c>
      <c r="AI660" s="295" t="str">
        <f>IF(AG660="拼单会员","5年",IF(AB660="","",VLOOKUP(AE660&amp;AH660,Sheet11!$J$3:$K$17,2)))</f>
        <v/>
      </c>
      <c r="AJ660" s="143" t="str">
        <f t="shared" si="245"/>
        <v/>
      </c>
      <c r="AK660" s="296" t="str">
        <f t="shared" si="246"/>
        <v/>
      </c>
      <c r="AL660" s="143" t="str">
        <f t="shared" si="247"/>
        <v/>
      </c>
      <c r="AM660" s="143" t="str">
        <f t="shared" si="248"/>
        <v/>
      </c>
      <c r="AN660" s="143" t="str">
        <f t="shared" si="249"/>
        <v/>
      </c>
      <c r="AO660" s="143" t="str">
        <f t="shared" si="250"/>
        <v/>
      </c>
      <c r="AP660" s="206" t="str">
        <f t="shared" si="251"/>
        <v/>
      </c>
      <c r="AQ660" s="206" t="str">
        <f>IF(SUMIF('7-市场业绩'!F:F,'3-收据记录表'!U660,'7-市场业绩'!I:I)&gt;0,"学习卡","老结算")</f>
        <v>老结算</v>
      </c>
      <c r="AR660" s="206" t="str">
        <f t="shared" si="252"/>
        <v/>
      </c>
      <c r="AS660" s="243" t="e">
        <f t="shared" si="253"/>
        <v>#VALUE!</v>
      </c>
      <c r="AT660" s="243" t="str">
        <f t="shared" si="254"/>
        <v/>
      </c>
      <c r="AU660" s="243" t="str">
        <f t="shared" si="255"/>
        <v/>
      </c>
      <c r="AV660" s="243" t="str">
        <f t="shared" si="256"/>
        <v>无</v>
      </c>
      <c r="AZ660" s="299">
        <v>42552</v>
      </c>
    </row>
    <row r="661" spans="1:52" ht="15" hidden="1" customHeight="1">
      <c r="A661" s="176"/>
      <c r="B661" s="176"/>
      <c r="C661" s="175"/>
      <c r="D661" s="176"/>
      <c r="E661" s="176"/>
      <c r="F661" s="184"/>
      <c r="G661" s="176"/>
      <c r="H661" s="176"/>
      <c r="I661" s="176"/>
      <c r="J661" s="176"/>
      <c r="K661" s="180"/>
      <c r="L661" s="176"/>
      <c r="M661" s="175"/>
      <c r="N661" s="175"/>
      <c r="O661" s="175"/>
      <c r="P661" s="176"/>
      <c r="Q661" s="175"/>
      <c r="R661" s="176"/>
      <c r="S661" s="176"/>
      <c r="T661" s="176"/>
      <c r="U661" s="291" t="str">
        <f t="shared" si="234"/>
        <v/>
      </c>
      <c r="V661" s="292">
        <f>IF(F661=0,0,SUMIFS('4-咨询师业绩明细表'!K:K,'4-咨询师业绩明细表'!E:E,E661,'4-咨询师业绩明细表'!C:C,B661))</f>
        <v>0</v>
      </c>
      <c r="W661" s="292" t="str">
        <f t="shared" si="235"/>
        <v/>
      </c>
      <c r="X661" s="305"/>
      <c r="Y661" s="323">
        <f t="shared" si="236"/>
        <v>0</v>
      </c>
      <c r="Z661" s="324">
        <f t="shared" si="237"/>
        <v>0</v>
      </c>
      <c r="AA661" s="293">
        <f t="shared" si="238"/>
        <v>0</v>
      </c>
      <c r="AB661" s="294" t="str">
        <f t="shared" si="239"/>
        <v/>
      </c>
      <c r="AC661" s="143" t="str">
        <f t="shared" si="240"/>
        <v/>
      </c>
      <c r="AD661" s="143" t="str">
        <f t="shared" si="241"/>
        <v/>
      </c>
      <c r="AE661" s="143" t="str">
        <f t="shared" si="242"/>
        <v/>
      </c>
      <c r="AF661" s="143" t="str">
        <f t="shared" si="243"/>
        <v/>
      </c>
      <c r="AG661" s="143" t="str">
        <f t="shared" si="244"/>
        <v/>
      </c>
      <c r="AH661" s="143" t="str">
        <f>IF(AB661="","",VLOOKUP(AF661,Sheet11!E:F,2,0))</f>
        <v/>
      </c>
      <c r="AI661" s="295" t="str">
        <f>IF(AG661="拼单会员","5年",IF(AB661="","",VLOOKUP(AE661&amp;AH661,Sheet11!$J$3:$K$17,2)))</f>
        <v/>
      </c>
      <c r="AJ661" s="143" t="str">
        <f t="shared" si="245"/>
        <v/>
      </c>
      <c r="AK661" s="296" t="str">
        <f t="shared" si="246"/>
        <v/>
      </c>
      <c r="AL661" s="143" t="str">
        <f t="shared" si="247"/>
        <v/>
      </c>
      <c r="AM661" s="143" t="str">
        <f t="shared" si="248"/>
        <v/>
      </c>
      <c r="AN661" s="143" t="str">
        <f t="shared" si="249"/>
        <v/>
      </c>
      <c r="AO661" s="143" t="str">
        <f t="shared" si="250"/>
        <v/>
      </c>
      <c r="AP661" s="206" t="str">
        <f t="shared" si="251"/>
        <v/>
      </c>
      <c r="AQ661" s="206" t="str">
        <f>IF(SUMIF('7-市场业绩'!F:F,'3-收据记录表'!U661,'7-市场业绩'!I:I)&gt;0,"学习卡","老结算")</f>
        <v>老结算</v>
      </c>
      <c r="AR661" s="206" t="str">
        <f t="shared" si="252"/>
        <v/>
      </c>
      <c r="AS661" s="243" t="e">
        <f t="shared" si="253"/>
        <v>#VALUE!</v>
      </c>
      <c r="AT661" s="243" t="str">
        <f t="shared" si="254"/>
        <v/>
      </c>
      <c r="AU661" s="243" t="str">
        <f t="shared" si="255"/>
        <v/>
      </c>
      <c r="AV661" s="243" t="str">
        <f t="shared" si="256"/>
        <v>无</v>
      </c>
      <c r="AZ661" s="299">
        <v>42552</v>
      </c>
    </row>
    <row r="662" spans="1:52" ht="15" hidden="1" customHeight="1">
      <c r="A662" s="176"/>
      <c r="B662" s="176"/>
      <c r="C662" s="175"/>
      <c r="D662" s="176"/>
      <c r="E662" s="176"/>
      <c r="F662" s="184"/>
      <c r="G662" s="176"/>
      <c r="H662" s="176"/>
      <c r="I662" s="176"/>
      <c r="J662" s="176"/>
      <c r="K662" s="180"/>
      <c r="L662" s="176"/>
      <c r="M662" s="175"/>
      <c r="N662" s="175"/>
      <c r="O662" s="175"/>
      <c r="P662" s="176"/>
      <c r="Q662" s="175"/>
      <c r="R662" s="176"/>
      <c r="S662" s="176"/>
      <c r="T662" s="176"/>
      <c r="U662" s="291" t="str">
        <f t="shared" si="234"/>
        <v/>
      </c>
      <c r="V662" s="292">
        <f>IF(F662=0,0,SUMIFS('4-咨询师业绩明细表'!K:K,'4-咨询师业绩明细表'!E:E,E662,'4-咨询师业绩明细表'!C:C,B662))</f>
        <v>0</v>
      </c>
      <c r="W662" s="292" t="str">
        <f t="shared" si="235"/>
        <v/>
      </c>
      <c r="X662" s="305"/>
      <c r="Y662" s="323">
        <f t="shared" si="236"/>
        <v>0</v>
      </c>
      <c r="Z662" s="324">
        <f t="shared" si="237"/>
        <v>0</v>
      </c>
      <c r="AA662" s="293">
        <f t="shared" si="238"/>
        <v>0</v>
      </c>
      <c r="AB662" s="294" t="str">
        <f t="shared" si="239"/>
        <v/>
      </c>
      <c r="AC662" s="143" t="str">
        <f t="shared" si="240"/>
        <v/>
      </c>
      <c r="AD662" s="143" t="str">
        <f t="shared" si="241"/>
        <v/>
      </c>
      <c r="AE662" s="143" t="str">
        <f t="shared" si="242"/>
        <v/>
      </c>
      <c r="AF662" s="143" t="str">
        <f t="shared" si="243"/>
        <v/>
      </c>
      <c r="AG662" s="143" t="str">
        <f t="shared" si="244"/>
        <v/>
      </c>
      <c r="AH662" s="143" t="str">
        <f>IF(AB662="","",VLOOKUP(AF662,Sheet11!E:F,2,0))</f>
        <v/>
      </c>
      <c r="AI662" s="295" t="str">
        <f>IF(AG662="拼单会员","5年",IF(AB662="","",VLOOKUP(AE662&amp;AH662,Sheet11!$J$3:$K$17,2)))</f>
        <v/>
      </c>
      <c r="AJ662" s="143" t="str">
        <f t="shared" si="245"/>
        <v/>
      </c>
      <c r="AK662" s="296" t="str">
        <f t="shared" si="246"/>
        <v/>
      </c>
      <c r="AL662" s="143" t="str">
        <f t="shared" si="247"/>
        <v/>
      </c>
      <c r="AM662" s="143" t="str">
        <f t="shared" si="248"/>
        <v/>
      </c>
      <c r="AN662" s="143" t="str">
        <f t="shared" si="249"/>
        <v/>
      </c>
      <c r="AO662" s="143" t="str">
        <f t="shared" si="250"/>
        <v/>
      </c>
      <c r="AP662" s="206" t="str">
        <f t="shared" si="251"/>
        <v/>
      </c>
      <c r="AQ662" s="206" t="str">
        <f>IF(SUMIF('7-市场业绩'!F:F,'3-收据记录表'!U662,'7-市场业绩'!I:I)&gt;0,"学习卡","老结算")</f>
        <v>老结算</v>
      </c>
      <c r="AR662" s="206" t="str">
        <f t="shared" si="252"/>
        <v/>
      </c>
      <c r="AS662" s="243" t="e">
        <f t="shared" si="253"/>
        <v>#VALUE!</v>
      </c>
      <c r="AT662" s="243" t="str">
        <f t="shared" si="254"/>
        <v/>
      </c>
      <c r="AU662" s="243" t="str">
        <f t="shared" si="255"/>
        <v/>
      </c>
      <c r="AV662" s="243" t="str">
        <f t="shared" si="256"/>
        <v>无</v>
      </c>
      <c r="AZ662" s="299">
        <v>42552</v>
      </c>
    </row>
    <row r="663" spans="1:52" ht="15" hidden="1" customHeight="1">
      <c r="A663" s="176"/>
      <c r="B663" s="176"/>
      <c r="C663" s="175"/>
      <c r="D663" s="176"/>
      <c r="E663" s="176"/>
      <c r="F663" s="184"/>
      <c r="G663" s="176"/>
      <c r="H663" s="176"/>
      <c r="I663" s="176"/>
      <c r="J663" s="176"/>
      <c r="K663" s="180"/>
      <c r="L663" s="176"/>
      <c r="M663" s="175"/>
      <c r="N663" s="175"/>
      <c r="O663" s="175"/>
      <c r="P663" s="176"/>
      <c r="Q663" s="175"/>
      <c r="R663" s="176"/>
      <c r="S663" s="176"/>
      <c r="T663" s="176"/>
      <c r="U663" s="291" t="str">
        <f t="shared" si="234"/>
        <v/>
      </c>
      <c r="V663" s="292">
        <f>IF(F663=0,0,SUMIFS('4-咨询师业绩明细表'!K:K,'4-咨询师业绩明细表'!E:E,E663,'4-咨询师业绩明细表'!C:C,B663))</f>
        <v>0</v>
      </c>
      <c r="W663" s="292" t="str">
        <f t="shared" si="235"/>
        <v/>
      </c>
      <c r="X663" s="305"/>
      <c r="Y663" s="323">
        <f t="shared" si="236"/>
        <v>0</v>
      </c>
      <c r="Z663" s="324">
        <f t="shared" si="237"/>
        <v>0</v>
      </c>
      <c r="AA663" s="293">
        <f t="shared" si="238"/>
        <v>0</v>
      </c>
      <c r="AB663" s="294" t="str">
        <f t="shared" si="239"/>
        <v/>
      </c>
      <c r="AC663" s="143" t="str">
        <f t="shared" si="240"/>
        <v/>
      </c>
      <c r="AD663" s="143" t="str">
        <f t="shared" si="241"/>
        <v/>
      </c>
      <c r="AE663" s="143" t="str">
        <f t="shared" si="242"/>
        <v/>
      </c>
      <c r="AF663" s="143" t="str">
        <f t="shared" si="243"/>
        <v/>
      </c>
      <c r="AG663" s="143" t="str">
        <f t="shared" si="244"/>
        <v/>
      </c>
      <c r="AH663" s="143" t="str">
        <f>IF(AB663="","",VLOOKUP(AF663,Sheet11!E:F,2,0))</f>
        <v/>
      </c>
      <c r="AI663" s="295" t="str">
        <f>IF(AG663="拼单会员","5年",IF(AB663="","",VLOOKUP(AE663&amp;AH663,Sheet11!$J$3:$K$17,2)))</f>
        <v/>
      </c>
      <c r="AJ663" s="143" t="str">
        <f t="shared" si="245"/>
        <v/>
      </c>
      <c r="AK663" s="296" t="str">
        <f t="shared" si="246"/>
        <v/>
      </c>
      <c r="AL663" s="143" t="str">
        <f t="shared" si="247"/>
        <v/>
      </c>
      <c r="AM663" s="143" t="str">
        <f t="shared" si="248"/>
        <v/>
      </c>
      <c r="AN663" s="143" t="str">
        <f t="shared" si="249"/>
        <v/>
      </c>
      <c r="AO663" s="143" t="str">
        <f t="shared" si="250"/>
        <v/>
      </c>
      <c r="AP663" s="206" t="str">
        <f t="shared" si="251"/>
        <v/>
      </c>
      <c r="AQ663" s="206" t="str">
        <f>IF(SUMIF('7-市场业绩'!F:F,'3-收据记录表'!U663,'7-市场业绩'!I:I)&gt;0,"学习卡","老结算")</f>
        <v>老结算</v>
      </c>
      <c r="AR663" s="206" t="str">
        <f t="shared" si="252"/>
        <v/>
      </c>
      <c r="AS663" s="243" t="e">
        <f t="shared" si="253"/>
        <v>#VALUE!</v>
      </c>
      <c r="AT663" s="243" t="str">
        <f t="shared" si="254"/>
        <v/>
      </c>
      <c r="AU663" s="243" t="str">
        <f t="shared" si="255"/>
        <v/>
      </c>
      <c r="AV663" s="243" t="str">
        <f t="shared" si="256"/>
        <v>无</v>
      </c>
      <c r="AZ663" s="299">
        <v>42552</v>
      </c>
    </row>
    <row r="664" spans="1:52" ht="15" hidden="1" customHeight="1">
      <c r="A664" s="176"/>
      <c r="B664" s="176"/>
      <c r="C664" s="175"/>
      <c r="D664" s="176"/>
      <c r="E664" s="176"/>
      <c r="F664" s="184"/>
      <c r="G664" s="176"/>
      <c r="H664" s="176"/>
      <c r="I664" s="176"/>
      <c r="J664" s="176"/>
      <c r="K664" s="180"/>
      <c r="L664" s="176"/>
      <c r="M664" s="175"/>
      <c r="N664" s="175"/>
      <c r="O664" s="175"/>
      <c r="P664" s="176"/>
      <c r="Q664" s="175"/>
      <c r="R664" s="176"/>
      <c r="S664" s="176"/>
      <c r="T664" s="176"/>
      <c r="U664" s="291" t="str">
        <f t="shared" si="234"/>
        <v/>
      </c>
      <c r="V664" s="292">
        <f>IF(F664=0,0,SUMIFS('4-咨询师业绩明细表'!K:K,'4-咨询师业绩明细表'!E:E,E664,'4-咨询师业绩明细表'!C:C,B664))</f>
        <v>0</v>
      </c>
      <c r="W664" s="292" t="str">
        <f t="shared" si="235"/>
        <v/>
      </c>
      <c r="X664" s="305"/>
      <c r="Y664" s="323">
        <f t="shared" si="236"/>
        <v>0</v>
      </c>
      <c r="Z664" s="324">
        <f t="shared" si="237"/>
        <v>0</v>
      </c>
      <c r="AA664" s="293">
        <f t="shared" si="238"/>
        <v>0</v>
      </c>
      <c r="AB664" s="294" t="str">
        <f t="shared" si="239"/>
        <v/>
      </c>
      <c r="AC664" s="143" t="str">
        <f t="shared" si="240"/>
        <v/>
      </c>
      <c r="AD664" s="143" t="str">
        <f t="shared" si="241"/>
        <v/>
      </c>
      <c r="AE664" s="143" t="str">
        <f t="shared" si="242"/>
        <v/>
      </c>
      <c r="AF664" s="143" t="str">
        <f t="shared" si="243"/>
        <v/>
      </c>
      <c r="AG664" s="143" t="str">
        <f t="shared" si="244"/>
        <v/>
      </c>
      <c r="AH664" s="143" t="str">
        <f>IF(AB664="","",VLOOKUP(AF664,Sheet11!E:F,2,0))</f>
        <v/>
      </c>
      <c r="AI664" s="295" t="str">
        <f>IF(AG664="拼单会员","5年",IF(AB664="","",VLOOKUP(AE664&amp;AH664,Sheet11!$J$3:$K$17,2)))</f>
        <v/>
      </c>
      <c r="AJ664" s="143" t="str">
        <f t="shared" si="245"/>
        <v/>
      </c>
      <c r="AK664" s="296" t="str">
        <f t="shared" si="246"/>
        <v/>
      </c>
      <c r="AL664" s="143" t="str">
        <f t="shared" si="247"/>
        <v/>
      </c>
      <c r="AM664" s="143" t="str">
        <f t="shared" si="248"/>
        <v/>
      </c>
      <c r="AN664" s="143" t="str">
        <f t="shared" si="249"/>
        <v/>
      </c>
      <c r="AO664" s="143" t="str">
        <f t="shared" si="250"/>
        <v/>
      </c>
      <c r="AP664" s="206" t="str">
        <f t="shared" si="251"/>
        <v/>
      </c>
      <c r="AQ664" s="206" t="str">
        <f>IF(SUMIF('7-市场业绩'!F:F,'3-收据记录表'!U664,'7-市场业绩'!I:I)&gt;0,"学习卡","老结算")</f>
        <v>老结算</v>
      </c>
      <c r="AR664" s="206" t="str">
        <f t="shared" si="252"/>
        <v/>
      </c>
      <c r="AS664" s="243" t="e">
        <f t="shared" si="253"/>
        <v>#VALUE!</v>
      </c>
      <c r="AT664" s="243" t="str">
        <f t="shared" si="254"/>
        <v/>
      </c>
      <c r="AU664" s="243" t="str">
        <f t="shared" si="255"/>
        <v/>
      </c>
      <c r="AV664" s="243" t="str">
        <f t="shared" si="256"/>
        <v>无</v>
      </c>
      <c r="AZ664" s="299">
        <v>42552</v>
      </c>
    </row>
    <row r="665" spans="1:52" ht="15" hidden="1" customHeight="1">
      <c r="A665" s="176"/>
      <c r="B665" s="176"/>
      <c r="C665" s="175"/>
      <c r="D665" s="176"/>
      <c r="E665" s="176"/>
      <c r="F665" s="184"/>
      <c r="G665" s="176"/>
      <c r="H665" s="176"/>
      <c r="I665" s="176"/>
      <c r="J665" s="176"/>
      <c r="K665" s="180"/>
      <c r="L665" s="176"/>
      <c r="M665" s="175"/>
      <c r="N665" s="175"/>
      <c r="O665" s="175"/>
      <c r="P665" s="176"/>
      <c r="Q665" s="175"/>
      <c r="R665" s="176"/>
      <c r="S665" s="176"/>
      <c r="T665" s="176"/>
      <c r="U665" s="291" t="str">
        <f t="shared" si="234"/>
        <v/>
      </c>
      <c r="V665" s="292">
        <f>IF(F665=0,0,SUMIFS('4-咨询师业绩明细表'!K:K,'4-咨询师业绩明细表'!E:E,E665,'4-咨询师业绩明细表'!C:C,B665))</f>
        <v>0</v>
      </c>
      <c r="W665" s="292" t="str">
        <f t="shared" si="235"/>
        <v/>
      </c>
      <c r="X665" s="305"/>
      <c r="Y665" s="323">
        <f t="shared" si="236"/>
        <v>0</v>
      </c>
      <c r="Z665" s="324">
        <f t="shared" si="237"/>
        <v>0</v>
      </c>
      <c r="AA665" s="293">
        <f t="shared" si="238"/>
        <v>0</v>
      </c>
      <c r="AB665" s="294" t="str">
        <f t="shared" si="239"/>
        <v/>
      </c>
      <c r="AC665" s="143" t="str">
        <f t="shared" si="240"/>
        <v/>
      </c>
      <c r="AD665" s="143" t="str">
        <f t="shared" si="241"/>
        <v/>
      </c>
      <c r="AE665" s="143" t="str">
        <f t="shared" si="242"/>
        <v/>
      </c>
      <c r="AF665" s="143" t="str">
        <f t="shared" si="243"/>
        <v/>
      </c>
      <c r="AG665" s="143" t="str">
        <f t="shared" si="244"/>
        <v/>
      </c>
      <c r="AH665" s="143" t="str">
        <f>IF(AB665="","",VLOOKUP(AF665,Sheet11!E:F,2,0))</f>
        <v/>
      </c>
      <c r="AI665" s="295" t="str">
        <f>IF(AG665="拼单会员","5年",IF(AB665="","",VLOOKUP(AE665&amp;AH665,Sheet11!$J$3:$K$17,2)))</f>
        <v/>
      </c>
      <c r="AJ665" s="143" t="str">
        <f t="shared" si="245"/>
        <v/>
      </c>
      <c r="AK665" s="296" t="str">
        <f t="shared" si="246"/>
        <v/>
      </c>
      <c r="AL665" s="143" t="str">
        <f t="shared" si="247"/>
        <v/>
      </c>
      <c r="AM665" s="143" t="str">
        <f t="shared" si="248"/>
        <v/>
      </c>
      <c r="AN665" s="143" t="str">
        <f t="shared" si="249"/>
        <v/>
      </c>
      <c r="AO665" s="143" t="str">
        <f t="shared" si="250"/>
        <v/>
      </c>
      <c r="AP665" s="206" t="str">
        <f t="shared" si="251"/>
        <v/>
      </c>
      <c r="AQ665" s="206" t="str">
        <f>IF(SUMIF('7-市场业绩'!F:F,'3-收据记录表'!U665,'7-市场业绩'!I:I)&gt;0,"学习卡","老结算")</f>
        <v>老结算</v>
      </c>
      <c r="AR665" s="206" t="str">
        <f t="shared" si="252"/>
        <v/>
      </c>
      <c r="AS665" s="243" t="e">
        <f t="shared" si="253"/>
        <v>#VALUE!</v>
      </c>
      <c r="AT665" s="243" t="str">
        <f t="shared" si="254"/>
        <v/>
      </c>
      <c r="AU665" s="243" t="str">
        <f t="shared" si="255"/>
        <v/>
      </c>
      <c r="AV665" s="243" t="str">
        <f t="shared" si="256"/>
        <v>无</v>
      </c>
      <c r="AZ665" s="299">
        <v>42552</v>
      </c>
    </row>
    <row r="666" spans="1:52" ht="15" hidden="1" customHeight="1">
      <c r="A666" s="176"/>
      <c r="B666" s="176"/>
      <c r="C666" s="175"/>
      <c r="D666" s="176"/>
      <c r="E666" s="176"/>
      <c r="F666" s="184"/>
      <c r="G666" s="176"/>
      <c r="H666" s="176"/>
      <c r="I666" s="176"/>
      <c r="J666" s="176"/>
      <c r="K666" s="180"/>
      <c r="L666" s="176"/>
      <c r="M666" s="175"/>
      <c r="N666" s="175"/>
      <c r="O666" s="175"/>
      <c r="P666" s="176"/>
      <c r="Q666" s="175"/>
      <c r="R666" s="176"/>
      <c r="S666" s="176"/>
      <c r="T666" s="176"/>
      <c r="U666" s="291" t="str">
        <f t="shared" si="234"/>
        <v/>
      </c>
      <c r="V666" s="292">
        <f>IF(F666=0,0,SUMIFS('4-咨询师业绩明细表'!K:K,'4-咨询师业绩明细表'!E:E,E666,'4-咨询师业绩明细表'!C:C,B666))</f>
        <v>0</v>
      </c>
      <c r="W666" s="292" t="str">
        <f t="shared" si="235"/>
        <v/>
      </c>
      <c r="X666" s="305"/>
      <c r="Y666" s="323">
        <f t="shared" si="236"/>
        <v>0</v>
      </c>
      <c r="Z666" s="324">
        <f t="shared" si="237"/>
        <v>0</v>
      </c>
      <c r="AA666" s="293">
        <f t="shared" si="238"/>
        <v>0</v>
      </c>
      <c r="AB666" s="294" t="str">
        <f t="shared" si="239"/>
        <v/>
      </c>
      <c r="AC666" s="143" t="str">
        <f t="shared" si="240"/>
        <v/>
      </c>
      <c r="AD666" s="143" t="str">
        <f t="shared" si="241"/>
        <v/>
      </c>
      <c r="AE666" s="143" t="str">
        <f t="shared" si="242"/>
        <v/>
      </c>
      <c r="AF666" s="143" t="str">
        <f t="shared" si="243"/>
        <v/>
      </c>
      <c r="AG666" s="143" t="str">
        <f t="shared" si="244"/>
        <v/>
      </c>
      <c r="AH666" s="143" t="str">
        <f>IF(AB666="","",VLOOKUP(AF666,Sheet11!E:F,2,0))</f>
        <v/>
      </c>
      <c r="AI666" s="295" t="str">
        <f>IF(AG666="拼单会员","5年",IF(AB666="","",VLOOKUP(AE666&amp;AH666,Sheet11!$J$3:$K$17,2)))</f>
        <v/>
      </c>
      <c r="AJ666" s="143" t="str">
        <f t="shared" si="245"/>
        <v/>
      </c>
      <c r="AK666" s="296" t="str">
        <f t="shared" si="246"/>
        <v/>
      </c>
      <c r="AL666" s="143" t="str">
        <f t="shared" si="247"/>
        <v/>
      </c>
      <c r="AM666" s="143" t="str">
        <f t="shared" si="248"/>
        <v/>
      </c>
      <c r="AN666" s="143" t="str">
        <f t="shared" si="249"/>
        <v/>
      </c>
      <c r="AO666" s="143" t="str">
        <f t="shared" si="250"/>
        <v/>
      </c>
      <c r="AP666" s="206" t="str">
        <f t="shared" si="251"/>
        <v/>
      </c>
      <c r="AQ666" s="206" t="str">
        <f>IF(SUMIF('7-市场业绩'!F:F,'3-收据记录表'!U666,'7-市场业绩'!I:I)&gt;0,"学习卡","老结算")</f>
        <v>老结算</v>
      </c>
      <c r="AR666" s="206" t="str">
        <f t="shared" si="252"/>
        <v/>
      </c>
      <c r="AS666" s="243" t="e">
        <f t="shared" si="253"/>
        <v>#VALUE!</v>
      </c>
      <c r="AT666" s="243" t="str">
        <f t="shared" si="254"/>
        <v/>
      </c>
      <c r="AU666" s="243" t="str">
        <f t="shared" si="255"/>
        <v/>
      </c>
      <c r="AV666" s="243" t="str">
        <f t="shared" si="256"/>
        <v>无</v>
      </c>
      <c r="AZ666" s="299">
        <v>42552</v>
      </c>
    </row>
    <row r="667" spans="1:52" ht="15" hidden="1" customHeight="1">
      <c r="A667" s="176"/>
      <c r="B667" s="176"/>
      <c r="C667" s="175"/>
      <c r="D667" s="176"/>
      <c r="E667" s="176"/>
      <c r="F667" s="184"/>
      <c r="G667" s="176"/>
      <c r="H667" s="176"/>
      <c r="I667" s="176"/>
      <c r="J667" s="176"/>
      <c r="K667" s="180"/>
      <c r="L667" s="176"/>
      <c r="M667" s="175"/>
      <c r="N667" s="175"/>
      <c r="O667" s="175"/>
      <c r="P667" s="176"/>
      <c r="Q667" s="175"/>
      <c r="R667" s="176"/>
      <c r="S667" s="176"/>
      <c r="T667" s="176"/>
      <c r="U667" s="291" t="str">
        <f t="shared" si="234"/>
        <v/>
      </c>
      <c r="V667" s="292">
        <f>IF(F667=0,0,SUMIFS('4-咨询师业绩明细表'!K:K,'4-咨询师业绩明细表'!E:E,E667,'4-咨询师业绩明细表'!C:C,B667))</f>
        <v>0</v>
      </c>
      <c r="W667" s="292" t="str">
        <f t="shared" si="235"/>
        <v/>
      </c>
      <c r="X667" s="305"/>
      <c r="Y667" s="323">
        <f t="shared" si="236"/>
        <v>0</v>
      </c>
      <c r="Z667" s="324">
        <f t="shared" si="237"/>
        <v>0</v>
      </c>
      <c r="AA667" s="293">
        <f t="shared" si="238"/>
        <v>0</v>
      </c>
      <c r="AB667" s="294" t="str">
        <f t="shared" si="239"/>
        <v/>
      </c>
      <c r="AC667" s="143" t="str">
        <f t="shared" si="240"/>
        <v/>
      </c>
      <c r="AD667" s="143" t="str">
        <f t="shared" si="241"/>
        <v/>
      </c>
      <c r="AE667" s="143" t="str">
        <f t="shared" si="242"/>
        <v/>
      </c>
      <c r="AF667" s="143" t="str">
        <f t="shared" si="243"/>
        <v/>
      </c>
      <c r="AG667" s="143" t="str">
        <f t="shared" si="244"/>
        <v/>
      </c>
      <c r="AH667" s="143" t="str">
        <f>IF(AB667="","",VLOOKUP(AF667,Sheet11!E:F,2,0))</f>
        <v/>
      </c>
      <c r="AI667" s="295" t="str">
        <f>IF(AG667="拼单会员","5年",IF(AB667="","",VLOOKUP(AE667&amp;AH667,Sheet11!$J$3:$K$17,2)))</f>
        <v/>
      </c>
      <c r="AJ667" s="143" t="str">
        <f t="shared" si="245"/>
        <v/>
      </c>
      <c r="AK667" s="296" t="str">
        <f t="shared" si="246"/>
        <v/>
      </c>
      <c r="AL667" s="143" t="str">
        <f t="shared" si="247"/>
        <v/>
      </c>
      <c r="AM667" s="143" t="str">
        <f t="shared" si="248"/>
        <v/>
      </c>
      <c r="AN667" s="143" t="str">
        <f t="shared" si="249"/>
        <v/>
      </c>
      <c r="AO667" s="143" t="str">
        <f t="shared" si="250"/>
        <v/>
      </c>
      <c r="AP667" s="206" t="str">
        <f t="shared" si="251"/>
        <v/>
      </c>
      <c r="AQ667" s="206" t="str">
        <f>IF(SUMIF('7-市场业绩'!F:F,'3-收据记录表'!U667,'7-市场业绩'!I:I)&gt;0,"学习卡","老结算")</f>
        <v>老结算</v>
      </c>
      <c r="AR667" s="206" t="str">
        <f t="shared" si="252"/>
        <v/>
      </c>
      <c r="AS667" s="243" t="e">
        <f t="shared" si="253"/>
        <v>#VALUE!</v>
      </c>
      <c r="AT667" s="243" t="str">
        <f t="shared" si="254"/>
        <v/>
      </c>
      <c r="AU667" s="243" t="str">
        <f t="shared" si="255"/>
        <v/>
      </c>
      <c r="AV667" s="243" t="str">
        <f t="shared" si="256"/>
        <v>无</v>
      </c>
      <c r="AZ667" s="299">
        <v>42552</v>
      </c>
    </row>
    <row r="668" spans="1:52" ht="15" hidden="1" customHeight="1">
      <c r="A668" s="176"/>
      <c r="B668" s="176"/>
      <c r="C668" s="175"/>
      <c r="D668" s="176"/>
      <c r="E668" s="176"/>
      <c r="F668" s="184"/>
      <c r="G668" s="176"/>
      <c r="H668" s="176"/>
      <c r="I668" s="176"/>
      <c r="J668" s="176"/>
      <c r="K668" s="180"/>
      <c r="L668" s="176"/>
      <c r="M668" s="175"/>
      <c r="N668" s="175"/>
      <c r="O668" s="175"/>
      <c r="P668" s="176"/>
      <c r="Q668" s="175"/>
      <c r="R668" s="176"/>
      <c r="S668" s="176"/>
      <c r="T668" s="176"/>
      <c r="U668" s="291" t="str">
        <f t="shared" si="234"/>
        <v/>
      </c>
      <c r="V668" s="292">
        <f>IF(F668=0,0,SUMIFS('4-咨询师业绩明细表'!K:K,'4-咨询师业绩明细表'!E:E,E668,'4-咨询师业绩明细表'!C:C,B668))</f>
        <v>0</v>
      </c>
      <c r="W668" s="292" t="str">
        <f t="shared" si="235"/>
        <v/>
      </c>
      <c r="X668" s="305"/>
      <c r="Y668" s="323">
        <f t="shared" si="236"/>
        <v>0</v>
      </c>
      <c r="Z668" s="324">
        <f t="shared" si="237"/>
        <v>0</v>
      </c>
      <c r="AA668" s="293">
        <f t="shared" si="238"/>
        <v>0</v>
      </c>
      <c r="AB668" s="294" t="str">
        <f t="shared" si="239"/>
        <v/>
      </c>
      <c r="AC668" s="143" t="str">
        <f t="shared" si="240"/>
        <v/>
      </c>
      <c r="AD668" s="143" t="str">
        <f t="shared" si="241"/>
        <v/>
      </c>
      <c r="AE668" s="143" t="str">
        <f t="shared" si="242"/>
        <v/>
      </c>
      <c r="AF668" s="143" t="str">
        <f t="shared" si="243"/>
        <v/>
      </c>
      <c r="AG668" s="143" t="str">
        <f t="shared" si="244"/>
        <v/>
      </c>
      <c r="AH668" s="143" t="str">
        <f>IF(AB668="","",VLOOKUP(AF668,Sheet11!E:F,2,0))</f>
        <v/>
      </c>
      <c r="AI668" s="295" t="str">
        <f>IF(AG668="拼单会员","5年",IF(AB668="","",VLOOKUP(AE668&amp;AH668,Sheet11!$J$3:$K$17,2)))</f>
        <v/>
      </c>
      <c r="AJ668" s="143" t="str">
        <f t="shared" si="245"/>
        <v/>
      </c>
      <c r="AK668" s="296" t="str">
        <f t="shared" si="246"/>
        <v/>
      </c>
      <c r="AL668" s="143" t="str">
        <f t="shared" si="247"/>
        <v/>
      </c>
      <c r="AM668" s="143" t="str">
        <f t="shared" si="248"/>
        <v/>
      </c>
      <c r="AN668" s="143" t="str">
        <f t="shared" si="249"/>
        <v/>
      </c>
      <c r="AO668" s="143" t="str">
        <f t="shared" si="250"/>
        <v/>
      </c>
      <c r="AP668" s="206" t="str">
        <f t="shared" si="251"/>
        <v/>
      </c>
      <c r="AQ668" s="206" t="str">
        <f>IF(SUMIF('7-市场业绩'!F:F,'3-收据记录表'!U668,'7-市场业绩'!I:I)&gt;0,"学习卡","老结算")</f>
        <v>老结算</v>
      </c>
      <c r="AR668" s="206" t="str">
        <f t="shared" si="252"/>
        <v/>
      </c>
      <c r="AS668" s="243" t="e">
        <f t="shared" si="253"/>
        <v>#VALUE!</v>
      </c>
      <c r="AT668" s="243" t="str">
        <f t="shared" si="254"/>
        <v/>
      </c>
      <c r="AU668" s="243" t="str">
        <f t="shared" si="255"/>
        <v/>
      </c>
      <c r="AV668" s="243" t="str">
        <f t="shared" si="256"/>
        <v>无</v>
      </c>
      <c r="AZ668" s="299">
        <v>42552</v>
      </c>
    </row>
    <row r="669" spans="1:52" ht="15" hidden="1" customHeight="1">
      <c r="A669" s="176"/>
      <c r="B669" s="176"/>
      <c r="C669" s="175"/>
      <c r="D669" s="176"/>
      <c r="E669" s="176"/>
      <c r="F669" s="184"/>
      <c r="G669" s="176"/>
      <c r="H669" s="176"/>
      <c r="I669" s="176"/>
      <c r="J669" s="176"/>
      <c r="K669" s="180"/>
      <c r="L669" s="176"/>
      <c r="M669" s="175"/>
      <c r="N669" s="175"/>
      <c r="O669" s="175"/>
      <c r="P669" s="176"/>
      <c r="Q669" s="175"/>
      <c r="R669" s="176"/>
      <c r="S669" s="176"/>
      <c r="T669" s="176"/>
      <c r="U669" s="291" t="str">
        <f t="shared" si="234"/>
        <v/>
      </c>
      <c r="V669" s="292">
        <f>IF(F669=0,0,SUMIFS('4-咨询师业绩明细表'!K:K,'4-咨询师业绩明细表'!E:E,E669,'4-咨询师业绩明细表'!C:C,B669))</f>
        <v>0</v>
      </c>
      <c r="W669" s="292" t="str">
        <f t="shared" si="235"/>
        <v/>
      </c>
      <c r="X669" s="305"/>
      <c r="Y669" s="323">
        <f t="shared" si="236"/>
        <v>0</v>
      </c>
      <c r="Z669" s="324">
        <f t="shared" si="237"/>
        <v>0</v>
      </c>
      <c r="AA669" s="293">
        <f t="shared" si="238"/>
        <v>0</v>
      </c>
      <c r="AB669" s="294" t="str">
        <f t="shared" si="239"/>
        <v/>
      </c>
      <c r="AC669" s="143" t="str">
        <f t="shared" si="240"/>
        <v/>
      </c>
      <c r="AD669" s="143" t="str">
        <f t="shared" si="241"/>
        <v/>
      </c>
      <c r="AE669" s="143" t="str">
        <f t="shared" si="242"/>
        <v/>
      </c>
      <c r="AF669" s="143" t="str">
        <f t="shared" si="243"/>
        <v/>
      </c>
      <c r="AG669" s="143" t="str">
        <f t="shared" si="244"/>
        <v/>
      </c>
      <c r="AH669" s="143" t="str">
        <f>IF(AB669="","",VLOOKUP(AF669,Sheet11!E:F,2,0))</f>
        <v/>
      </c>
      <c r="AI669" s="295" t="str">
        <f>IF(AG669="拼单会员","5年",IF(AB669="","",VLOOKUP(AE669&amp;AH669,Sheet11!$J$3:$K$17,2)))</f>
        <v/>
      </c>
      <c r="AJ669" s="143" t="str">
        <f t="shared" si="245"/>
        <v/>
      </c>
      <c r="AK669" s="296" t="str">
        <f t="shared" si="246"/>
        <v/>
      </c>
      <c r="AL669" s="143" t="str">
        <f t="shared" si="247"/>
        <v/>
      </c>
      <c r="AM669" s="143" t="str">
        <f t="shared" si="248"/>
        <v/>
      </c>
      <c r="AN669" s="143" t="str">
        <f t="shared" si="249"/>
        <v/>
      </c>
      <c r="AO669" s="143" t="str">
        <f t="shared" si="250"/>
        <v/>
      </c>
      <c r="AP669" s="206" t="str">
        <f t="shared" si="251"/>
        <v/>
      </c>
      <c r="AQ669" s="206" t="str">
        <f>IF(SUMIF('7-市场业绩'!F:F,'3-收据记录表'!U669,'7-市场业绩'!I:I)&gt;0,"学习卡","老结算")</f>
        <v>老结算</v>
      </c>
      <c r="AR669" s="206" t="str">
        <f t="shared" si="252"/>
        <v/>
      </c>
      <c r="AS669" s="243" t="e">
        <f t="shared" si="253"/>
        <v>#VALUE!</v>
      </c>
      <c r="AT669" s="243" t="str">
        <f t="shared" si="254"/>
        <v/>
      </c>
      <c r="AU669" s="243" t="str">
        <f t="shared" si="255"/>
        <v/>
      </c>
      <c r="AV669" s="243" t="str">
        <f t="shared" si="256"/>
        <v>无</v>
      </c>
      <c r="AZ669" s="299">
        <v>42552</v>
      </c>
    </row>
    <row r="670" spans="1:52" ht="15" hidden="1" customHeight="1">
      <c r="A670" s="176"/>
      <c r="B670" s="176"/>
      <c r="C670" s="175"/>
      <c r="D670" s="176"/>
      <c r="E670" s="176"/>
      <c r="F670" s="184"/>
      <c r="G670" s="176"/>
      <c r="H670" s="176"/>
      <c r="I670" s="176"/>
      <c r="J670" s="176"/>
      <c r="K670" s="180"/>
      <c r="L670" s="176"/>
      <c r="M670" s="175"/>
      <c r="N670" s="175"/>
      <c r="O670" s="175"/>
      <c r="P670" s="176"/>
      <c r="Q670" s="175"/>
      <c r="R670" s="176"/>
      <c r="S670" s="176"/>
      <c r="T670" s="176"/>
      <c r="U670" s="291" t="str">
        <f t="shared" si="234"/>
        <v/>
      </c>
      <c r="V670" s="292">
        <f>IF(F670=0,0,SUMIFS('4-咨询师业绩明细表'!K:K,'4-咨询师业绩明细表'!E:E,E670,'4-咨询师业绩明细表'!C:C,B670))</f>
        <v>0</v>
      </c>
      <c r="W670" s="292" t="str">
        <f t="shared" si="235"/>
        <v/>
      </c>
      <c r="X670" s="305"/>
      <c r="Y670" s="323">
        <f t="shared" si="236"/>
        <v>0</v>
      </c>
      <c r="Z670" s="324">
        <f t="shared" si="237"/>
        <v>0</v>
      </c>
      <c r="AA670" s="293">
        <f t="shared" si="238"/>
        <v>0</v>
      </c>
      <c r="AB670" s="294" t="str">
        <f t="shared" si="239"/>
        <v/>
      </c>
      <c r="AC670" s="143" t="str">
        <f t="shared" si="240"/>
        <v/>
      </c>
      <c r="AD670" s="143" t="str">
        <f t="shared" si="241"/>
        <v/>
      </c>
      <c r="AE670" s="143" t="str">
        <f t="shared" si="242"/>
        <v/>
      </c>
      <c r="AF670" s="143" t="str">
        <f t="shared" si="243"/>
        <v/>
      </c>
      <c r="AG670" s="143" t="str">
        <f t="shared" si="244"/>
        <v/>
      </c>
      <c r="AH670" s="143" t="str">
        <f>IF(AB670="","",VLOOKUP(AF670,Sheet11!E:F,2,0))</f>
        <v/>
      </c>
      <c r="AI670" s="295" t="str">
        <f>IF(AG670="拼单会员","5年",IF(AB670="","",VLOOKUP(AE670&amp;AH670,Sheet11!$J$3:$K$17,2)))</f>
        <v/>
      </c>
      <c r="AJ670" s="143" t="str">
        <f t="shared" si="245"/>
        <v/>
      </c>
      <c r="AK670" s="296" t="str">
        <f t="shared" si="246"/>
        <v/>
      </c>
      <c r="AL670" s="143" t="str">
        <f t="shared" si="247"/>
        <v/>
      </c>
      <c r="AM670" s="143" t="str">
        <f t="shared" si="248"/>
        <v/>
      </c>
      <c r="AN670" s="143" t="str">
        <f t="shared" si="249"/>
        <v/>
      </c>
      <c r="AO670" s="143" t="str">
        <f t="shared" si="250"/>
        <v/>
      </c>
      <c r="AP670" s="206" t="str">
        <f t="shared" si="251"/>
        <v/>
      </c>
      <c r="AQ670" s="206" t="str">
        <f>IF(SUMIF('7-市场业绩'!F:F,'3-收据记录表'!U670,'7-市场业绩'!I:I)&gt;0,"学习卡","老结算")</f>
        <v>老结算</v>
      </c>
      <c r="AR670" s="206" t="str">
        <f t="shared" si="252"/>
        <v/>
      </c>
      <c r="AS670" s="243" t="e">
        <f t="shared" si="253"/>
        <v>#VALUE!</v>
      </c>
      <c r="AT670" s="243" t="str">
        <f t="shared" si="254"/>
        <v/>
      </c>
      <c r="AU670" s="243" t="str">
        <f t="shared" si="255"/>
        <v/>
      </c>
      <c r="AV670" s="243" t="str">
        <f t="shared" si="256"/>
        <v>无</v>
      </c>
      <c r="AZ670" s="299">
        <v>42552</v>
      </c>
    </row>
    <row r="671" spans="1:52" ht="15" hidden="1" customHeight="1">
      <c r="A671" s="176"/>
      <c r="B671" s="176"/>
      <c r="C671" s="175"/>
      <c r="D671" s="176"/>
      <c r="E671" s="176"/>
      <c r="F671" s="184"/>
      <c r="G671" s="176"/>
      <c r="H671" s="176"/>
      <c r="I671" s="176"/>
      <c r="J671" s="176"/>
      <c r="K671" s="180"/>
      <c r="L671" s="176"/>
      <c r="M671" s="175"/>
      <c r="N671" s="175"/>
      <c r="O671" s="175"/>
      <c r="P671" s="176"/>
      <c r="Q671" s="175"/>
      <c r="R671" s="176"/>
      <c r="S671" s="176"/>
      <c r="T671" s="176"/>
      <c r="U671" s="291" t="str">
        <f t="shared" si="234"/>
        <v/>
      </c>
      <c r="V671" s="292">
        <f>IF(F671=0,0,SUMIFS('4-咨询师业绩明细表'!K:K,'4-咨询师业绩明细表'!E:E,E671,'4-咨询师业绩明细表'!C:C,B671))</f>
        <v>0</v>
      </c>
      <c r="W671" s="292" t="str">
        <f t="shared" si="235"/>
        <v/>
      </c>
      <c r="X671" s="305"/>
      <c r="Y671" s="323">
        <f t="shared" si="236"/>
        <v>0</v>
      </c>
      <c r="Z671" s="324">
        <f t="shared" si="237"/>
        <v>0</v>
      </c>
      <c r="AA671" s="293">
        <f t="shared" si="238"/>
        <v>0</v>
      </c>
      <c r="AB671" s="294" t="str">
        <f t="shared" si="239"/>
        <v/>
      </c>
      <c r="AC671" s="143" t="str">
        <f t="shared" si="240"/>
        <v/>
      </c>
      <c r="AD671" s="143" t="str">
        <f t="shared" si="241"/>
        <v/>
      </c>
      <c r="AE671" s="143" t="str">
        <f t="shared" si="242"/>
        <v/>
      </c>
      <c r="AF671" s="143" t="str">
        <f t="shared" si="243"/>
        <v/>
      </c>
      <c r="AG671" s="143" t="str">
        <f t="shared" si="244"/>
        <v/>
      </c>
      <c r="AH671" s="143" t="str">
        <f>IF(AB671="","",VLOOKUP(AF671,Sheet11!E:F,2,0))</f>
        <v/>
      </c>
      <c r="AI671" s="295" t="str">
        <f>IF(AG671="拼单会员","5年",IF(AB671="","",VLOOKUP(AE671&amp;AH671,Sheet11!$J$3:$K$17,2)))</f>
        <v/>
      </c>
      <c r="AJ671" s="143" t="str">
        <f t="shared" si="245"/>
        <v/>
      </c>
      <c r="AK671" s="296" t="str">
        <f t="shared" si="246"/>
        <v/>
      </c>
      <c r="AL671" s="143" t="str">
        <f t="shared" si="247"/>
        <v/>
      </c>
      <c r="AM671" s="143" t="str">
        <f t="shared" si="248"/>
        <v/>
      </c>
      <c r="AN671" s="143" t="str">
        <f t="shared" si="249"/>
        <v/>
      </c>
      <c r="AO671" s="143" t="str">
        <f t="shared" si="250"/>
        <v/>
      </c>
      <c r="AP671" s="206" t="str">
        <f t="shared" si="251"/>
        <v/>
      </c>
      <c r="AQ671" s="206" t="str">
        <f>IF(SUMIF('7-市场业绩'!F:F,'3-收据记录表'!U671,'7-市场业绩'!I:I)&gt;0,"学习卡","老结算")</f>
        <v>老结算</v>
      </c>
      <c r="AR671" s="206" t="str">
        <f t="shared" si="252"/>
        <v/>
      </c>
      <c r="AS671" s="243" t="e">
        <f t="shared" si="253"/>
        <v>#VALUE!</v>
      </c>
      <c r="AT671" s="243" t="str">
        <f t="shared" si="254"/>
        <v/>
      </c>
      <c r="AU671" s="243" t="str">
        <f t="shared" si="255"/>
        <v/>
      </c>
      <c r="AV671" s="243" t="str">
        <f t="shared" si="256"/>
        <v>无</v>
      </c>
      <c r="AZ671" s="299">
        <v>42552</v>
      </c>
    </row>
    <row r="672" spans="1:52" ht="15" hidden="1" customHeight="1">
      <c r="A672" s="176"/>
      <c r="B672" s="176"/>
      <c r="C672" s="175"/>
      <c r="D672" s="176"/>
      <c r="E672" s="176"/>
      <c r="F672" s="184"/>
      <c r="G672" s="176"/>
      <c r="H672" s="176"/>
      <c r="I672" s="176"/>
      <c r="J672" s="176"/>
      <c r="K672" s="180"/>
      <c r="L672" s="176"/>
      <c r="M672" s="175"/>
      <c r="N672" s="175"/>
      <c r="O672" s="175"/>
      <c r="P672" s="176"/>
      <c r="Q672" s="175"/>
      <c r="R672" s="176"/>
      <c r="S672" s="176"/>
      <c r="T672" s="176"/>
      <c r="U672" s="291" t="str">
        <f t="shared" si="234"/>
        <v/>
      </c>
      <c r="V672" s="292">
        <f>IF(F672=0,0,SUMIFS('4-咨询师业绩明细表'!K:K,'4-咨询师业绩明细表'!E:E,E672,'4-咨询师业绩明细表'!C:C,B672))</f>
        <v>0</v>
      </c>
      <c r="W672" s="292" t="str">
        <f t="shared" si="235"/>
        <v/>
      </c>
      <c r="X672" s="305"/>
      <c r="Y672" s="323">
        <f t="shared" si="236"/>
        <v>0</v>
      </c>
      <c r="Z672" s="324">
        <f t="shared" si="237"/>
        <v>0</v>
      </c>
      <c r="AA672" s="293">
        <f t="shared" si="238"/>
        <v>0</v>
      </c>
      <c r="AB672" s="294" t="str">
        <f t="shared" si="239"/>
        <v/>
      </c>
      <c r="AC672" s="143" t="str">
        <f t="shared" si="240"/>
        <v/>
      </c>
      <c r="AD672" s="143" t="str">
        <f t="shared" si="241"/>
        <v/>
      </c>
      <c r="AE672" s="143" t="str">
        <f t="shared" si="242"/>
        <v/>
      </c>
      <c r="AF672" s="143" t="str">
        <f t="shared" si="243"/>
        <v/>
      </c>
      <c r="AG672" s="143" t="str">
        <f t="shared" si="244"/>
        <v/>
      </c>
      <c r="AH672" s="143" t="str">
        <f>IF(AB672="","",VLOOKUP(AF672,Sheet11!E:F,2,0))</f>
        <v/>
      </c>
      <c r="AI672" s="295" t="str">
        <f>IF(AG672="拼单会员","5年",IF(AB672="","",VLOOKUP(AE672&amp;AH672,Sheet11!$J$3:$K$17,2)))</f>
        <v/>
      </c>
      <c r="AJ672" s="143" t="str">
        <f t="shared" si="245"/>
        <v/>
      </c>
      <c r="AK672" s="296" t="str">
        <f t="shared" si="246"/>
        <v/>
      </c>
      <c r="AL672" s="143" t="str">
        <f t="shared" si="247"/>
        <v/>
      </c>
      <c r="AM672" s="143" t="str">
        <f t="shared" si="248"/>
        <v/>
      </c>
      <c r="AN672" s="143" t="str">
        <f t="shared" si="249"/>
        <v/>
      </c>
      <c r="AO672" s="143" t="str">
        <f t="shared" si="250"/>
        <v/>
      </c>
      <c r="AP672" s="206" t="str">
        <f t="shared" si="251"/>
        <v/>
      </c>
      <c r="AQ672" s="206" t="str">
        <f>IF(SUMIF('7-市场业绩'!F:F,'3-收据记录表'!U672,'7-市场业绩'!I:I)&gt;0,"学习卡","老结算")</f>
        <v>老结算</v>
      </c>
      <c r="AR672" s="206" t="str">
        <f t="shared" si="252"/>
        <v/>
      </c>
      <c r="AS672" s="243" t="e">
        <f t="shared" si="253"/>
        <v>#VALUE!</v>
      </c>
      <c r="AT672" s="243" t="str">
        <f t="shared" si="254"/>
        <v/>
      </c>
      <c r="AU672" s="243" t="str">
        <f t="shared" si="255"/>
        <v/>
      </c>
      <c r="AV672" s="243" t="str">
        <f t="shared" si="256"/>
        <v>无</v>
      </c>
      <c r="AZ672" s="299">
        <v>42552</v>
      </c>
    </row>
    <row r="673" spans="1:52" ht="15" hidden="1" customHeight="1">
      <c r="A673" s="176"/>
      <c r="B673" s="176"/>
      <c r="C673" s="175"/>
      <c r="D673" s="176"/>
      <c r="E673" s="176"/>
      <c r="F673" s="184"/>
      <c r="G673" s="176"/>
      <c r="H673" s="176"/>
      <c r="I673" s="176"/>
      <c r="J673" s="176"/>
      <c r="K673" s="180"/>
      <c r="L673" s="176"/>
      <c r="M673" s="175"/>
      <c r="N673" s="175"/>
      <c r="O673" s="175"/>
      <c r="P673" s="176"/>
      <c r="Q673" s="175"/>
      <c r="R673" s="176"/>
      <c r="S673" s="176"/>
      <c r="T673" s="176"/>
      <c r="U673" s="291" t="str">
        <f t="shared" si="234"/>
        <v/>
      </c>
      <c r="V673" s="292">
        <f>IF(F673=0,0,SUMIFS('4-咨询师业绩明细表'!K:K,'4-咨询师业绩明细表'!E:E,E673,'4-咨询师业绩明细表'!C:C,B673))</f>
        <v>0</v>
      </c>
      <c r="W673" s="292" t="str">
        <f t="shared" si="235"/>
        <v/>
      </c>
      <c r="X673" s="305"/>
      <c r="Y673" s="323">
        <f t="shared" si="236"/>
        <v>0</v>
      </c>
      <c r="Z673" s="324">
        <f t="shared" si="237"/>
        <v>0</v>
      </c>
      <c r="AA673" s="293">
        <f t="shared" si="238"/>
        <v>0</v>
      </c>
      <c r="AB673" s="294" t="str">
        <f t="shared" si="239"/>
        <v/>
      </c>
      <c r="AC673" s="143" t="str">
        <f t="shared" si="240"/>
        <v/>
      </c>
      <c r="AD673" s="143" t="str">
        <f t="shared" si="241"/>
        <v/>
      </c>
      <c r="AE673" s="143" t="str">
        <f t="shared" si="242"/>
        <v/>
      </c>
      <c r="AF673" s="143" t="str">
        <f t="shared" si="243"/>
        <v/>
      </c>
      <c r="AG673" s="143" t="str">
        <f t="shared" si="244"/>
        <v/>
      </c>
      <c r="AH673" s="143" t="str">
        <f>IF(AB673="","",VLOOKUP(AF673,Sheet11!E:F,2,0))</f>
        <v/>
      </c>
      <c r="AI673" s="295" t="str">
        <f>IF(AG673="拼单会员","5年",IF(AB673="","",VLOOKUP(AE673&amp;AH673,Sheet11!$J$3:$K$17,2)))</f>
        <v/>
      </c>
      <c r="AJ673" s="143" t="str">
        <f t="shared" si="245"/>
        <v/>
      </c>
      <c r="AK673" s="296" t="str">
        <f t="shared" si="246"/>
        <v/>
      </c>
      <c r="AL673" s="143" t="str">
        <f t="shared" si="247"/>
        <v/>
      </c>
      <c r="AM673" s="143" t="str">
        <f t="shared" si="248"/>
        <v/>
      </c>
      <c r="AN673" s="143" t="str">
        <f t="shared" si="249"/>
        <v/>
      </c>
      <c r="AO673" s="143" t="str">
        <f t="shared" si="250"/>
        <v/>
      </c>
      <c r="AP673" s="206" t="str">
        <f t="shared" si="251"/>
        <v/>
      </c>
      <c r="AQ673" s="206" t="str">
        <f>IF(SUMIF('7-市场业绩'!F:F,'3-收据记录表'!U673,'7-市场业绩'!I:I)&gt;0,"学习卡","老结算")</f>
        <v>老结算</v>
      </c>
      <c r="AR673" s="206" t="str">
        <f t="shared" si="252"/>
        <v/>
      </c>
      <c r="AS673" s="243" t="e">
        <f t="shared" si="253"/>
        <v>#VALUE!</v>
      </c>
      <c r="AT673" s="243" t="str">
        <f t="shared" si="254"/>
        <v/>
      </c>
      <c r="AU673" s="243" t="str">
        <f t="shared" si="255"/>
        <v/>
      </c>
      <c r="AV673" s="243" t="str">
        <f t="shared" si="256"/>
        <v>无</v>
      </c>
      <c r="AZ673" s="299">
        <v>42552</v>
      </c>
    </row>
    <row r="674" spans="1:52" ht="15" hidden="1" customHeight="1">
      <c r="A674" s="176"/>
      <c r="B674" s="176"/>
      <c r="C674" s="175"/>
      <c r="D674" s="176"/>
      <c r="E674" s="176"/>
      <c r="F674" s="184"/>
      <c r="G674" s="176"/>
      <c r="H674" s="176"/>
      <c r="I674" s="176"/>
      <c r="J674" s="176"/>
      <c r="K674" s="180"/>
      <c r="L674" s="176"/>
      <c r="M674" s="175"/>
      <c r="N674" s="175"/>
      <c r="O674" s="175"/>
      <c r="P674" s="176"/>
      <c r="Q674" s="175"/>
      <c r="R674" s="176"/>
      <c r="S674" s="176"/>
      <c r="T674" s="176"/>
      <c r="U674" s="291" t="str">
        <f t="shared" si="234"/>
        <v/>
      </c>
      <c r="V674" s="292">
        <f>IF(F674=0,0,SUMIFS('4-咨询师业绩明细表'!K:K,'4-咨询师业绩明细表'!E:E,E674,'4-咨询师业绩明细表'!C:C,B674))</f>
        <v>0</v>
      </c>
      <c r="W674" s="292" t="str">
        <f t="shared" si="235"/>
        <v/>
      </c>
      <c r="X674" s="305"/>
      <c r="Y674" s="323">
        <f t="shared" si="236"/>
        <v>0</v>
      </c>
      <c r="Z674" s="324">
        <f t="shared" si="237"/>
        <v>0</v>
      </c>
      <c r="AA674" s="293">
        <f t="shared" si="238"/>
        <v>0</v>
      </c>
      <c r="AB674" s="294" t="str">
        <f t="shared" si="239"/>
        <v/>
      </c>
      <c r="AC674" s="143" t="str">
        <f t="shared" si="240"/>
        <v/>
      </c>
      <c r="AD674" s="143" t="str">
        <f t="shared" si="241"/>
        <v/>
      </c>
      <c r="AE674" s="143" t="str">
        <f t="shared" si="242"/>
        <v/>
      </c>
      <c r="AF674" s="143" t="str">
        <f t="shared" si="243"/>
        <v/>
      </c>
      <c r="AG674" s="143" t="str">
        <f t="shared" si="244"/>
        <v/>
      </c>
      <c r="AH674" s="143" t="str">
        <f>IF(AB674="","",VLOOKUP(AF674,Sheet11!E:F,2,0))</f>
        <v/>
      </c>
      <c r="AI674" s="295" t="str">
        <f>IF(AG674="拼单会员","5年",IF(AB674="","",VLOOKUP(AE674&amp;AH674,Sheet11!$J$3:$K$17,2)))</f>
        <v/>
      </c>
      <c r="AJ674" s="143" t="str">
        <f t="shared" si="245"/>
        <v/>
      </c>
      <c r="AK674" s="296" t="str">
        <f t="shared" si="246"/>
        <v/>
      </c>
      <c r="AL674" s="143" t="str">
        <f t="shared" si="247"/>
        <v/>
      </c>
      <c r="AM674" s="143" t="str">
        <f t="shared" si="248"/>
        <v/>
      </c>
      <c r="AN674" s="143" t="str">
        <f t="shared" si="249"/>
        <v/>
      </c>
      <c r="AO674" s="143" t="str">
        <f t="shared" si="250"/>
        <v/>
      </c>
      <c r="AP674" s="206" t="str">
        <f t="shared" si="251"/>
        <v/>
      </c>
      <c r="AQ674" s="206" t="str">
        <f>IF(SUMIF('7-市场业绩'!F:F,'3-收据记录表'!U674,'7-市场业绩'!I:I)&gt;0,"学习卡","老结算")</f>
        <v>老结算</v>
      </c>
      <c r="AR674" s="206" t="str">
        <f t="shared" si="252"/>
        <v/>
      </c>
      <c r="AS674" s="243" t="e">
        <f t="shared" si="253"/>
        <v>#VALUE!</v>
      </c>
      <c r="AT674" s="243" t="str">
        <f t="shared" si="254"/>
        <v/>
      </c>
      <c r="AU674" s="243" t="str">
        <f t="shared" si="255"/>
        <v/>
      </c>
      <c r="AV674" s="243" t="str">
        <f t="shared" si="256"/>
        <v>无</v>
      </c>
      <c r="AZ674" s="299">
        <v>42552</v>
      </c>
    </row>
    <row r="675" spans="1:52" ht="15" hidden="1" customHeight="1">
      <c r="A675" s="176"/>
      <c r="B675" s="176"/>
      <c r="C675" s="175"/>
      <c r="D675" s="176"/>
      <c r="E675" s="176"/>
      <c r="F675" s="184"/>
      <c r="G675" s="176"/>
      <c r="H675" s="176"/>
      <c r="I675" s="176"/>
      <c r="J675" s="176"/>
      <c r="K675" s="180"/>
      <c r="L675" s="176"/>
      <c r="M675" s="175"/>
      <c r="N675" s="175"/>
      <c r="O675" s="175"/>
      <c r="P675" s="176"/>
      <c r="Q675" s="175"/>
      <c r="R675" s="176"/>
      <c r="S675" s="176"/>
      <c r="T675" s="176"/>
      <c r="U675" s="291" t="str">
        <f t="shared" si="234"/>
        <v/>
      </c>
      <c r="V675" s="292">
        <f>IF(F675=0,0,SUMIFS('4-咨询师业绩明细表'!K:K,'4-咨询师业绩明细表'!E:E,E675,'4-咨询师业绩明细表'!C:C,B675))</f>
        <v>0</v>
      </c>
      <c r="W675" s="292" t="str">
        <f t="shared" si="235"/>
        <v/>
      </c>
      <c r="X675" s="305"/>
      <c r="Y675" s="323">
        <f t="shared" si="236"/>
        <v>0</v>
      </c>
      <c r="Z675" s="324">
        <f t="shared" si="237"/>
        <v>0</v>
      </c>
      <c r="AA675" s="293">
        <f t="shared" si="238"/>
        <v>0</v>
      </c>
      <c r="AB675" s="294" t="str">
        <f t="shared" si="239"/>
        <v/>
      </c>
      <c r="AC675" s="143" t="str">
        <f t="shared" si="240"/>
        <v/>
      </c>
      <c r="AD675" s="143" t="str">
        <f t="shared" si="241"/>
        <v/>
      </c>
      <c r="AE675" s="143" t="str">
        <f t="shared" si="242"/>
        <v/>
      </c>
      <c r="AF675" s="143" t="str">
        <f t="shared" si="243"/>
        <v/>
      </c>
      <c r="AG675" s="143" t="str">
        <f t="shared" si="244"/>
        <v/>
      </c>
      <c r="AH675" s="143" t="str">
        <f>IF(AB675="","",VLOOKUP(AF675,Sheet11!E:F,2,0))</f>
        <v/>
      </c>
      <c r="AI675" s="295" t="str">
        <f>IF(AG675="拼单会员","5年",IF(AB675="","",VLOOKUP(AE675&amp;AH675,Sheet11!$J$3:$K$17,2)))</f>
        <v/>
      </c>
      <c r="AJ675" s="143" t="str">
        <f t="shared" si="245"/>
        <v/>
      </c>
      <c r="AK675" s="296" t="str">
        <f t="shared" si="246"/>
        <v/>
      </c>
      <c r="AL675" s="143" t="str">
        <f t="shared" si="247"/>
        <v/>
      </c>
      <c r="AM675" s="143" t="str">
        <f t="shared" si="248"/>
        <v/>
      </c>
      <c r="AN675" s="143" t="str">
        <f t="shared" si="249"/>
        <v/>
      </c>
      <c r="AO675" s="143" t="str">
        <f t="shared" si="250"/>
        <v/>
      </c>
      <c r="AP675" s="206" t="str">
        <f t="shared" si="251"/>
        <v/>
      </c>
      <c r="AQ675" s="206" t="str">
        <f>IF(SUMIF('7-市场业绩'!F:F,'3-收据记录表'!U675,'7-市场业绩'!I:I)&gt;0,"学习卡","老结算")</f>
        <v>老结算</v>
      </c>
      <c r="AR675" s="206" t="str">
        <f t="shared" si="252"/>
        <v/>
      </c>
      <c r="AS675" s="243" t="e">
        <f t="shared" si="253"/>
        <v>#VALUE!</v>
      </c>
      <c r="AT675" s="243" t="str">
        <f t="shared" si="254"/>
        <v/>
      </c>
      <c r="AU675" s="243" t="str">
        <f t="shared" si="255"/>
        <v/>
      </c>
      <c r="AV675" s="243" t="str">
        <f t="shared" si="256"/>
        <v>无</v>
      </c>
      <c r="AZ675" s="299">
        <v>42552</v>
      </c>
    </row>
    <row r="676" spans="1:52" ht="15" hidden="1" customHeight="1">
      <c r="A676" s="176"/>
      <c r="B676" s="176"/>
      <c r="C676" s="175"/>
      <c r="D676" s="176"/>
      <c r="E676" s="176"/>
      <c r="F676" s="184"/>
      <c r="G676" s="176"/>
      <c r="H676" s="176"/>
      <c r="I676" s="176"/>
      <c r="J676" s="176"/>
      <c r="K676" s="180"/>
      <c r="L676" s="176"/>
      <c r="M676" s="175"/>
      <c r="N676" s="175"/>
      <c r="O676" s="175"/>
      <c r="P676" s="176"/>
      <c r="Q676" s="175"/>
      <c r="R676" s="176"/>
      <c r="S676" s="176"/>
      <c r="T676" s="176"/>
      <c r="U676" s="291" t="str">
        <f t="shared" si="234"/>
        <v/>
      </c>
      <c r="V676" s="292">
        <f>IF(F676=0,0,SUMIFS('4-咨询师业绩明细表'!K:K,'4-咨询师业绩明细表'!E:E,E676,'4-咨询师业绩明细表'!C:C,B676))</f>
        <v>0</v>
      </c>
      <c r="W676" s="292" t="str">
        <f t="shared" si="235"/>
        <v/>
      </c>
      <c r="X676" s="305"/>
      <c r="Y676" s="323">
        <f t="shared" si="236"/>
        <v>0</v>
      </c>
      <c r="Z676" s="324">
        <f t="shared" si="237"/>
        <v>0</v>
      </c>
      <c r="AA676" s="293">
        <f t="shared" si="238"/>
        <v>0</v>
      </c>
      <c r="AB676" s="294" t="str">
        <f t="shared" si="239"/>
        <v/>
      </c>
      <c r="AC676" s="143" t="str">
        <f t="shared" si="240"/>
        <v/>
      </c>
      <c r="AD676" s="143" t="str">
        <f t="shared" si="241"/>
        <v/>
      </c>
      <c r="AE676" s="143" t="str">
        <f t="shared" si="242"/>
        <v/>
      </c>
      <c r="AF676" s="143" t="str">
        <f t="shared" si="243"/>
        <v/>
      </c>
      <c r="AG676" s="143" t="str">
        <f t="shared" si="244"/>
        <v/>
      </c>
      <c r="AH676" s="143" t="str">
        <f>IF(AB676="","",VLOOKUP(AF676,Sheet11!E:F,2,0))</f>
        <v/>
      </c>
      <c r="AI676" s="295" t="str">
        <f>IF(AG676="拼单会员","5年",IF(AB676="","",VLOOKUP(AE676&amp;AH676,Sheet11!$J$3:$K$17,2)))</f>
        <v/>
      </c>
      <c r="AJ676" s="143" t="str">
        <f t="shared" si="245"/>
        <v/>
      </c>
      <c r="AK676" s="296" t="str">
        <f t="shared" si="246"/>
        <v/>
      </c>
      <c r="AL676" s="143" t="str">
        <f t="shared" si="247"/>
        <v/>
      </c>
      <c r="AM676" s="143" t="str">
        <f t="shared" si="248"/>
        <v/>
      </c>
      <c r="AN676" s="143" t="str">
        <f t="shared" si="249"/>
        <v/>
      </c>
      <c r="AO676" s="143" t="str">
        <f t="shared" si="250"/>
        <v/>
      </c>
      <c r="AP676" s="206" t="str">
        <f t="shared" si="251"/>
        <v/>
      </c>
      <c r="AQ676" s="206" t="str">
        <f>IF(SUMIF('7-市场业绩'!F:F,'3-收据记录表'!U676,'7-市场业绩'!I:I)&gt;0,"学习卡","老结算")</f>
        <v>老结算</v>
      </c>
      <c r="AR676" s="206" t="str">
        <f t="shared" si="252"/>
        <v/>
      </c>
      <c r="AS676" s="243" t="e">
        <f t="shared" si="253"/>
        <v>#VALUE!</v>
      </c>
      <c r="AT676" s="243" t="str">
        <f t="shared" si="254"/>
        <v/>
      </c>
      <c r="AU676" s="243" t="str">
        <f t="shared" si="255"/>
        <v/>
      </c>
      <c r="AV676" s="243" t="str">
        <f t="shared" si="256"/>
        <v>无</v>
      </c>
      <c r="AZ676" s="299">
        <v>42552</v>
      </c>
    </row>
    <row r="677" spans="1:52" ht="15" hidden="1" customHeight="1">
      <c r="A677" s="176"/>
      <c r="B677" s="176"/>
      <c r="C677" s="175"/>
      <c r="D677" s="176"/>
      <c r="E677" s="176"/>
      <c r="F677" s="184"/>
      <c r="G677" s="176"/>
      <c r="H677" s="176"/>
      <c r="I677" s="176"/>
      <c r="J677" s="176"/>
      <c r="K677" s="180"/>
      <c r="L677" s="176"/>
      <c r="M677" s="175"/>
      <c r="N677" s="175"/>
      <c r="O677" s="175"/>
      <c r="P677" s="176"/>
      <c r="Q677" s="175"/>
      <c r="R677" s="176"/>
      <c r="S677" s="176"/>
      <c r="T677" s="176"/>
      <c r="U677" s="291" t="str">
        <f t="shared" si="234"/>
        <v/>
      </c>
      <c r="V677" s="292">
        <f>IF(F677=0,0,SUMIFS('4-咨询师业绩明细表'!K:K,'4-咨询师业绩明细表'!E:E,E677,'4-咨询师业绩明细表'!C:C,B677))</f>
        <v>0</v>
      </c>
      <c r="W677" s="292" t="str">
        <f t="shared" si="235"/>
        <v/>
      </c>
      <c r="X677" s="305"/>
      <c r="Y677" s="323">
        <f t="shared" si="236"/>
        <v>0</v>
      </c>
      <c r="Z677" s="324">
        <f t="shared" si="237"/>
        <v>0</v>
      </c>
      <c r="AA677" s="293">
        <f t="shared" si="238"/>
        <v>0</v>
      </c>
      <c r="AB677" s="294" t="str">
        <f t="shared" si="239"/>
        <v/>
      </c>
      <c r="AC677" s="143" t="str">
        <f t="shared" si="240"/>
        <v/>
      </c>
      <c r="AD677" s="143" t="str">
        <f t="shared" si="241"/>
        <v/>
      </c>
      <c r="AE677" s="143" t="str">
        <f t="shared" si="242"/>
        <v/>
      </c>
      <c r="AF677" s="143" t="str">
        <f t="shared" si="243"/>
        <v/>
      </c>
      <c r="AG677" s="143" t="str">
        <f t="shared" si="244"/>
        <v/>
      </c>
      <c r="AH677" s="143" t="str">
        <f>IF(AB677="","",VLOOKUP(AF677,Sheet11!E:F,2,0))</f>
        <v/>
      </c>
      <c r="AI677" s="295" t="str">
        <f>IF(AG677="拼单会员","5年",IF(AB677="","",VLOOKUP(AE677&amp;AH677,Sheet11!$J$3:$K$17,2)))</f>
        <v/>
      </c>
      <c r="AJ677" s="143" t="str">
        <f t="shared" si="245"/>
        <v/>
      </c>
      <c r="AK677" s="296" t="str">
        <f t="shared" si="246"/>
        <v/>
      </c>
      <c r="AL677" s="143" t="str">
        <f t="shared" si="247"/>
        <v/>
      </c>
      <c r="AM677" s="143" t="str">
        <f t="shared" si="248"/>
        <v/>
      </c>
      <c r="AN677" s="143" t="str">
        <f t="shared" si="249"/>
        <v/>
      </c>
      <c r="AO677" s="143" t="str">
        <f t="shared" si="250"/>
        <v/>
      </c>
      <c r="AP677" s="206" t="str">
        <f t="shared" si="251"/>
        <v/>
      </c>
      <c r="AQ677" s="206" t="str">
        <f>IF(SUMIF('7-市场业绩'!F:F,'3-收据记录表'!U677,'7-市场业绩'!I:I)&gt;0,"学习卡","老结算")</f>
        <v>老结算</v>
      </c>
      <c r="AR677" s="206" t="str">
        <f t="shared" si="252"/>
        <v/>
      </c>
      <c r="AS677" s="243" t="e">
        <f t="shared" si="253"/>
        <v>#VALUE!</v>
      </c>
      <c r="AT677" s="243" t="str">
        <f t="shared" si="254"/>
        <v/>
      </c>
      <c r="AU677" s="243" t="str">
        <f t="shared" si="255"/>
        <v/>
      </c>
      <c r="AV677" s="243" t="str">
        <f t="shared" si="256"/>
        <v>无</v>
      </c>
      <c r="AZ677" s="299">
        <v>42552</v>
      </c>
    </row>
    <row r="678" spans="1:52" ht="15" hidden="1" customHeight="1">
      <c r="A678" s="176"/>
      <c r="B678" s="176"/>
      <c r="C678" s="175"/>
      <c r="D678" s="176"/>
      <c r="E678" s="176"/>
      <c r="F678" s="184"/>
      <c r="G678" s="176"/>
      <c r="H678" s="176"/>
      <c r="I678" s="176"/>
      <c r="J678" s="176"/>
      <c r="K678" s="180"/>
      <c r="L678" s="176"/>
      <c r="M678" s="175"/>
      <c r="N678" s="175"/>
      <c r="O678" s="175"/>
      <c r="P678" s="176"/>
      <c r="Q678" s="175"/>
      <c r="R678" s="176"/>
      <c r="S678" s="176"/>
      <c r="T678" s="176"/>
      <c r="U678" s="291" t="str">
        <f t="shared" si="234"/>
        <v/>
      </c>
      <c r="V678" s="292">
        <f>IF(F678=0,0,SUMIFS('4-咨询师业绩明细表'!K:K,'4-咨询师业绩明细表'!E:E,E678,'4-咨询师业绩明细表'!C:C,B678))</f>
        <v>0</v>
      </c>
      <c r="W678" s="292" t="str">
        <f t="shared" si="235"/>
        <v/>
      </c>
      <c r="X678" s="305"/>
      <c r="Y678" s="323">
        <f t="shared" si="236"/>
        <v>0</v>
      </c>
      <c r="Z678" s="324">
        <f t="shared" si="237"/>
        <v>0</v>
      </c>
      <c r="AA678" s="293">
        <f t="shared" si="238"/>
        <v>0</v>
      </c>
      <c r="AB678" s="294" t="str">
        <f t="shared" si="239"/>
        <v/>
      </c>
      <c r="AC678" s="143" t="str">
        <f t="shared" si="240"/>
        <v/>
      </c>
      <c r="AD678" s="143" t="str">
        <f t="shared" si="241"/>
        <v/>
      </c>
      <c r="AE678" s="143" t="str">
        <f t="shared" si="242"/>
        <v/>
      </c>
      <c r="AF678" s="143" t="str">
        <f t="shared" si="243"/>
        <v/>
      </c>
      <c r="AG678" s="143" t="str">
        <f t="shared" si="244"/>
        <v/>
      </c>
      <c r="AH678" s="143" t="str">
        <f>IF(AB678="","",VLOOKUP(AF678,Sheet11!E:F,2,0))</f>
        <v/>
      </c>
      <c r="AI678" s="295" t="str">
        <f>IF(AG678="拼单会员","5年",IF(AB678="","",VLOOKUP(AE678&amp;AH678,Sheet11!$J$3:$K$17,2)))</f>
        <v/>
      </c>
      <c r="AJ678" s="143" t="str">
        <f t="shared" si="245"/>
        <v/>
      </c>
      <c r="AK678" s="296" t="str">
        <f t="shared" si="246"/>
        <v/>
      </c>
      <c r="AL678" s="143" t="str">
        <f t="shared" si="247"/>
        <v/>
      </c>
      <c r="AM678" s="143" t="str">
        <f t="shared" si="248"/>
        <v/>
      </c>
      <c r="AN678" s="143" t="str">
        <f t="shared" si="249"/>
        <v/>
      </c>
      <c r="AO678" s="143" t="str">
        <f t="shared" si="250"/>
        <v/>
      </c>
      <c r="AP678" s="206" t="str">
        <f t="shared" si="251"/>
        <v/>
      </c>
      <c r="AQ678" s="206" t="str">
        <f>IF(SUMIF('7-市场业绩'!F:F,'3-收据记录表'!U678,'7-市场业绩'!I:I)&gt;0,"学习卡","老结算")</f>
        <v>老结算</v>
      </c>
      <c r="AR678" s="206" t="str">
        <f t="shared" si="252"/>
        <v/>
      </c>
      <c r="AS678" s="243" t="e">
        <f t="shared" si="253"/>
        <v>#VALUE!</v>
      </c>
      <c r="AT678" s="243" t="str">
        <f t="shared" si="254"/>
        <v/>
      </c>
      <c r="AU678" s="243" t="str">
        <f t="shared" si="255"/>
        <v/>
      </c>
      <c r="AV678" s="243" t="str">
        <f t="shared" si="256"/>
        <v>无</v>
      </c>
      <c r="AZ678" s="299">
        <v>42552</v>
      </c>
    </row>
    <row r="679" spans="1:52" ht="15" hidden="1" customHeight="1">
      <c r="A679" s="176"/>
      <c r="B679" s="176"/>
      <c r="C679" s="175"/>
      <c r="D679" s="176"/>
      <c r="E679" s="176"/>
      <c r="F679" s="184"/>
      <c r="G679" s="176"/>
      <c r="H679" s="176"/>
      <c r="I679" s="176"/>
      <c r="J679" s="176"/>
      <c r="K679" s="180"/>
      <c r="L679" s="176"/>
      <c r="M679" s="175"/>
      <c r="N679" s="175"/>
      <c r="O679" s="175"/>
      <c r="P679" s="176"/>
      <c r="Q679" s="175"/>
      <c r="R679" s="176"/>
      <c r="S679" s="176"/>
      <c r="T679" s="176"/>
      <c r="U679" s="291" t="str">
        <f t="shared" si="234"/>
        <v/>
      </c>
      <c r="V679" s="292">
        <f>IF(F679=0,0,SUMIFS('4-咨询师业绩明细表'!K:K,'4-咨询师业绩明细表'!E:E,E679,'4-咨询师业绩明细表'!C:C,B679))</f>
        <v>0</v>
      </c>
      <c r="W679" s="292" t="str">
        <f t="shared" si="235"/>
        <v/>
      </c>
      <c r="X679" s="305"/>
      <c r="Y679" s="323">
        <f t="shared" si="236"/>
        <v>0</v>
      </c>
      <c r="Z679" s="324">
        <f t="shared" si="237"/>
        <v>0</v>
      </c>
      <c r="AA679" s="293">
        <f t="shared" si="238"/>
        <v>0</v>
      </c>
      <c r="AB679" s="294" t="str">
        <f t="shared" si="239"/>
        <v/>
      </c>
      <c r="AC679" s="143" t="str">
        <f t="shared" si="240"/>
        <v/>
      </c>
      <c r="AD679" s="143" t="str">
        <f t="shared" si="241"/>
        <v/>
      </c>
      <c r="AE679" s="143" t="str">
        <f t="shared" si="242"/>
        <v/>
      </c>
      <c r="AF679" s="143" t="str">
        <f t="shared" si="243"/>
        <v/>
      </c>
      <c r="AG679" s="143" t="str">
        <f t="shared" si="244"/>
        <v/>
      </c>
      <c r="AH679" s="143" t="str">
        <f>IF(AB679="","",VLOOKUP(AF679,Sheet11!E:F,2,0))</f>
        <v/>
      </c>
      <c r="AI679" s="295" t="str">
        <f>IF(AG679="拼单会员","5年",IF(AB679="","",VLOOKUP(AE679&amp;AH679,Sheet11!$J$3:$K$17,2)))</f>
        <v/>
      </c>
      <c r="AJ679" s="143" t="str">
        <f t="shared" si="245"/>
        <v/>
      </c>
      <c r="AK679" s="296" t="str">
        <f t="shared" si="246"/>
        <v/>
      </c>
      <c r="AL679" s="143" t="str">
        <f t="shared" si="247"/>
        <v/>
      </c>
      <c r="AM679" s="143" t="str">
        <f t="shared" si="248"/>
        <v/>
      </c>
      <c r="AN679" s="143" t="str">
        <f t="shared" si="249"/>
        <v/>
      </c>
      <c r="AO679" s="143" t="str">
        <f t="shared" si="250"/>
        <v/>
      </c>
      <c r="AP679" s="206" t="str">
        <f t="shared" si="251"/>
        <v/>
      </c>
      <c r="AQ679" s="206" t="str">
        <f>IF(SUMIF('7-市场业绩'!F:F,'3-收据记录表'!U679,'7-市场业绩'!I:I)&gt;0,"学习卡","老结算")</f>
        <v>老结算</v>
      </c>
      <c r="AR679" s="206" t="str">
        <f t="shared" si="252"/>
        <v/>
      </c>
      <c r="AS679" s="243" t="e">
        <f t="shared" si="253"/>
        <v>#VALUE!</v>
      </c>
      <c r="AT679" s="243" t="str">
        <f t="shared" si="254"/>
        <v/>
      </c>
      <c r="AU679" s="243" t="str">
        <f t="shared" si="255"/>
        <v/>
      </c>
      <c r="AV679" s="243" t="str">
        <f t="shared" si="256"/>
        <v>无</v>
      </c>
      <c r="AZ679" s="299">
        <v>42552</v>
      </c>
    </row>
    <row r="680" spans="1:52" ht="15" hidden="1" customHeight="1">
      <c r="A680" s="176"/>
      <c r="B680" s="176"/>
      <c r="C680" s="175"/>
      <c r="D680" s="176"/>
      <c r="E680" s="176"/>
      <c r="F680" s="184"/>
      <c r="G680" s="176"/>
      <c r="H680" s="176"/>
      <c r="I680" s="176"/>
      <c r="J680" s="176"/>
      <c r="K680" s="180"/>
      <c r="L680" s="176"/>
      <c r="M680" s="175"/>
      <c r="N680" s="175"/>
      <c r="O680" s="175"/>
      <c r="P680" s="176"/>
      <c r="Q680" s="175"/>
      <c r="R680" s="176"/>
      <c r="S680" s="176"/>
      <c r="T680" s="176"/>
      <c r="U680" s="291" t="str">
        <f t="shared" si="234"/>
        <v/>
      </c>
      <c r="V680" s="292">
        <f>IF(F680=0,0,SUMIFS('4-咨询师业绩明细表'!K:K,'4-咨询师业绩明细表'!E:E,E680,'4-咨询师业绩明细表'!C:C,B680))</f>
        <v>0</v>
      </c>
      <c r="W680" s="292" t="str">
        <f t="shared" si="235"/>
        <v/>
      </c>
      <c r="X680" s="305"/>
      <c r="Y680" s="323">
        <f t="shared" si="236"/>
        <v>0</v>
      </c>
      <c r="Z680" s="324">
        <f t="shared" si="237"/>
        <v>0</v>
      </c>
      <c r="AA680" s="293">
        <f t="shared" si="238"/>
        <v>0</v>
      </c>
      <c r="AB680" s="294" t="str">
        <f t="shared" si="239"/>
        <v/>
      </c>
      <c r="AC680" s="143" t="str">
        <f t="shared" si="240"/>
        <v/>
      </c>
      <c r="AD680" s="143" t="str">
        <f t="shared" si="241"/>
        <v/>
      </c>
      <c r="AE680" s="143" t="str">
        <f t="shared" si="242"/>
        <v/>
      </c>
      <c r="AF680" s="143" t="str">
        <f t="shared" si="243"/>
        <v/>
      </c>
      <c r="AG680" s="143" t="str">
        <f t="shared" si="244"/>
        <v/>
      </c>
      <c r="AH680" s="143" t="str">
        <f>IF(AB680="","",VLOOKUP(AF680,Sheet11!E:F,2,0))</f>
        <v/>
      </c>
      <c r="AI680" s="295" t="str">
        <f>IF(AG680="拼单会员","5年",IF(AB680="","",VLOOKUP(AE680&amp;AH680,Sheet11!$J$3:$K$17,2)))</f>
        <v/>
      </c>
      <c r="AJ680" s="143" t="str">
        <f t="shared" si="245"/>
        <v/>
      </c>
      <c r="AK680" s="296" t="str">
        <f t="shared" si="246"/>
        <v/>
      </c>
      <c r="AL680" s="143" t="str">
        <f t="shared" si="247"/>
        <v/>
      </c>
      <c r="AM680" s="143" t="str">
        <f t="shared" si="248"/>
        <v/>
      </c>
      <c r="AN680" s="143" t="str">
        <f t="shared" si="249"/>
        <v/>
      </c>
      <c r="AO680" s="143" t="str">
        <f t="shared" si="250"/>
        <v/>
      </c>
      <c r="AP680" s="206" t="str">
        <f t="shared" si="251"/>
        <v/>
      </c>
      <c r="AQ680" s="206" t="str">
        <f>IF(SUMIF('7-市场业绩'!F:F,'3-收据记录表'!U680,'7-市场业绩'!I:I)&gt;0,"学习卡","老结算")</f>
        <v>老结算</v>
      </c>
      <c r="AR680" s="206" t="str">
        <f t="shared" si="252"/>
        <v/>
      </c>
      <c r="AS680" s="243" t="e">
        <f t="shared" si="253"/>
        <v>#VALUE!</v>
      </c>
      <c r="AT680" s="243" t="str">
        <f t="shared" si="254"/>
        <v/>
      </c>
      <c r="AU680" s="243" t="str">
        <f t="shared" si="255"/>
        <v/>
      </c>
      <c r="AV680" s="243" t="str">
        <f t="shared" si="256"/>
        <v>无</v>
      </c>
      <c r="AZ680" s="299">
        <v>42552</v>
      </c>
    </row>
    <row r="681" spans="1:52" ht="15" hidden="1" customHeight="1">
      <c r="A681" s="176"/>
      <c r="B681" s="176"/>
      <c r="C681" s="175"/>
      <c r="D681" s="176"/>
      <c r="E681" s="176"/>
      <c r="F681" s="184"/>
      <c r="G681" s="176"/>
      <c r="H681" s="176"/>
      <c r="I681" s="176"/>
      <c r="J681" s="176"/>
      <c r="K681" s="180"/>
      <c r="L681" s="176"/>
      <c r="M681" s="175"/>
      <c r="N681" s="175"/>
      <c r="O681" s="175"/>
      <c r="P681" s="176"/>
      <c r="Q681" s="175"/>
      <c r="R681" s="176"/>
      <c r="S681" s="176"/>
      <c r="T681" s="176"/>
      <c r="U681" s="291" t="str">
        <f t="shared" si="234"/>
        <v/>
      </c>
      <c r="V681" s="292">
        <f>IF(F681=0,0,SUMIFS('4-咨询师业绩明细表'!K:K,'4-咨询师业绩明细表'!E:E,E681,'4-咨询师业绩明细表'!C:C,B681))</f>
        <v>0</v>
      </c>
      <c r="W681" s="292" t="str">
        <f t="shared" si="235"/>
        <v/>
      </c>
      <c r="X681" s="305"/>
      <c r="Y681" s="323">
        <f t="shared" si="236"/>
        <v>0</v>
      </c>
      <c r="Z681" s="324">
        <f t="shared" si="237"/>
        <v>0</v>
      </c>
      <c r="AA681" s="293">
        <f t="shared" si="238"/>
        <v>0</v>
      </c>
      <c r="AB681" s="294" t="str">
        <f t="shared" si="239"/>
        <v/>
      </c>
      <c r="AC681" s="143" t="str">
        <f t="shared" si="240"/>
        <v/>
      </c>
      <c r="AD681" s="143" t="str">
        <f t="shared" si="241"/>
        <v/>
      </c>
      <c r="AE681" s="143" t="str">
        <f t="shared" si="242"/>
        <v/>
      </c>
      <c r="AF681" s="143" t="str">
        <f t="shared" si="243"/>
        <v/>
      </c>
      <c r="AG681" s="143" t="str">
        <f t="shared" si="244"/>
        <v/>
      </c>
      <c r="AH681" s="143" t="str">
        <f>IF(AB681="","",VLOOKUP(AF681,Sheet11!E:F,2,0))</f>
        <v/>
      </c>
      <c r="AI681" s="295" t="str">
        <f>IF(AG681="拼单会员","5年",IF(AB681="","",VLOOKUP(AE681&amp;AH681,Sheet11!$J$3:$K$17,2)))</f>
        <v/>
      </c>
      <c r="AJ681" s="143" t="str">
        <f t="shared" si="245"/>
        <v/>
      </c>
      <c r="AK681" s="296" t="str">
        <f t="shared" si="246"/>
        <v/>
      </c>
      <c r="AL681" s="143" t="str">
        <f t="shared" si="247"/>
        <v/>
      </c>
      <c r="AM681" s="143" t="str">
        <f t="shared" si="248"/>
        <v/>
      </c>
      <c r="AN681" s="143" t="str">
        <f t="shared" si="249"/>
        <v/>
      </c>
      <c r="AO681" s="143" t="str">
        <f t="shared" si="250"/>
        <v/>
      </c>
      <c r="AP681" s="206" t="str">
        <f t="shared" si="251"/>
        <v/>
      </c>
      <c r="AQ681" s="206" t="str">
        <f>IF(SUMIF('7-市场业绩'!F:F,'3-收据记录表'!U681,'7-市场业绩'!I:I)&gt;0,"学习卡","老结算")</f>
        <v>老结算</v>
      </c>
      <c r="AR681" s="206" t="str">
        <f t="shared" si="252"/>
        <v/>
      </c>
      <c r="AS681" s="243" t="e">
        <f t="shared" si="253"/>
        <v>#VALUE!</v>
      </c>
      <c r="AT681" s="243" t="str">
        <f t="shared" si="254"/>
        <v/>
      </c>
      <c r="AU681" s="243" t="str">
        <f t="shared" si="255"/>
        <v/>
      </c>
      <c r="AV681" s="243" t="str">
        <f t="shared" si="256"/>
        <v>无</v>
      </c>
      <c r="AZ681" s="299">
        <v>42552</v>
      </c>
    </row>
    <row r="682" spans="1:52" ht="15" hidden="1" customHeight="1">
      <c r="A682" s="176"/>
      <c r="B682" s="176"/>
      <c r="C682" s="175"/>
      <c r="D682" s="176"/>
      <c r="E682" s="176"/>
      <c r="F682" s="184"/>
      <c r="G682" s="176"/>
      <c r="H682" s="176"/>
      <c r="I682" s="176"/>
      <c r="J682" s="176"/>
      <c r="K682" s="180"/>
      <c r="L682" s="176"/>
      <c r="M682" s="175"/>
      <c r="N682" s="175"/>
      <c r="O682" s="175"/>
      <c r="P682" s="176"/>
      <c r="Q682" s="175"/>
      <c r="R682" s="176"/>
      <c r="S682" s="176"/>
      <c r="T682" s="176"/>
      <c r="U682" s="291" t="str">
        <f t="shared" si="234"/>
        <v/>
      </c>
      <c r="V682" s="292">
        <f>IF(F682=0,0,SUMIFS('4-咨询师业绩明细表'!K:K,'4-咨询师业绩明细表'!E:E,E682,'4-咨询师业绩明细表'!C:C,B682))</f>
        <v>0</v>
      </c>
      <c r="W682" s="292" t="str">
        <f t="shared" si="235"/>
        <v/>
      </c>
      <c r="X682" s="305"/>
      <c r="Y682" s="323">
        <f t="shared" si="236"/>
        <v>0</v>
      </c>
      <c r="Z682" s="324">
        <f t="shared" si="237"/>
        <v>0</v>
      </c>
      <c r="AA682" s="293">
        <f t="shared" si="238"/>
        <v>0</v>
      </c>
      <c r="AB682" s="294" t="str">
        <f t="shared" si="239"/>
        <v/>
      </c>
      <c r="AC682" s="143" t="str">
        <f t="shared" si="240"/>
        <v/>
      </c>
      <c r="AD682" s="143" t="str">
        <f t="shared" si="241"/>
        <v/>
      </c>
      <c r="AE682" s="143" t="str">
        <f t="shared" si="242"/>
        <v/>
      </c>
      <c r="AF682" s="143" t="str">
        <f t="shared" si="243"/>
        <v/>
      </c>
      <c r="AG682" s="143" t="str">
        <f t="shared" si="244"/>
        <v/>
      </c>
      <c r="AH682" s="143" t="str">
        <f>IF(AB682="","",VLOOKUP(AF682,Sheet11!E:F,2,0))</f>
        <v/>
      </c>
      <c r="AI682" s="295" t="str">
        <f>IF(AG682="拼单会员","5年",IF(AB682="","",VLOOKUP(AE682&amp;AH682,Sheet11!$J$3:$K$17,2)))</f>
        <v/>
      </c>
      <c r="AJ682" s="143" t="str">
        <f t="shared" si="245"/>
        <v/>
      </c>
      <c r="AK682" s="296" t="str">
        <f t="shared" si="246"/>
        <v/>
      </c>
      <c r="AL682" s="143" t="str">
        <f t="shared" si="247"/>
        <v/>
      </c>
      <c r="AM682" s="143" t="str">
        <f t="shared" si="248"/>
        <v/>
      </c>
      <c r="AN682" s="143" t="str">
        <f t="shared" si="249"/>
        <v/>
      </c>
      <c r="AO682" s="143" t="str">
        <f t="shared" si="250"/>
        <v/>
      </c>
      <c r="AP682" s="206" t="str">
        <f t="shared" si="251"/>
        <v/>
      </c>
      <c r="AQ682" s="206" t="str">
        <f>IF(SUMIF('7-市场业绩'!F:F,'3-收据记录表'!U682,'7-市场业绩'!I:I)&gt;0,"学习卡","老结算")</f>
        <v>老结算</v>
      </c>
      <c r="AR682" s="206" t="str">
        <f t="shared" si="252"/>
        <v/>
      </c>
      <c r="AS682" s="243" t="e">
        <f t="shared" si="253"/>
        <v>#VALUE!</v>
      </c>
      <c r="AT682" s="243" t="str">
        <f t="shared" si="254"/>
        <v/>
      </c>
      <c r="AU682" s="243" t="str">
        <f t="shared" si="255"/>
        <v/>
      </c>
      <c r="AV682" s="243" t="str">
        <f t="shared" si="256"/>
        <v>无</v>
      </c>
      <c r="AZ682" s="299">
        <v>42552</v>
      </c>
    </row>
    <row r="683" spans="1:52" ht="15" hidden="1" customHeight="1">
      <c r="A683" s="176"/>
      <c r="B683" s="176"/>
      <c r="C683" s="175"/>
      <c r="D683" s="176"/>
      <c r="E683" s="176"/>
      <c r="F683" s="184"/>
      <c r="G683" s="176"/>
      <c r="H683" s="176"/>
      <c r="I683" s="176"/>
      <c r="J683" s="176"/>
      <c r="K683" s="180"/>
      <c r="L683" s="176"/>
      <c r="M683" s="175"/>
      <c r="N683" s="175"/>
      <c r="O683" s="175"/>
      <c r="P683" s="176"/>
      <c r="Q683" s="175"/>
      <c r="R683" s="176"/>
      <c r="S683" s="176"/>
      <c r="T683" s="176"/>
      <c r="U683" s="291" t="str">
        <f t="shared" si="234"/>
        <v/>
      </c>
      <c r="V683" s="292">
        <f>IF(F683=0,0,SUMIFS('4-咨询师业绩明细表'!K:K,'4-咨询师业绩明细表'!E:E,E683,'4-咨询师业绩明细表'!C:C,B683))</f>
        <v>0</v>
      </c>
      <c r="W683" s="292" t="str">
        <f t="shared" si="235"/>
        <v/>
      </c>
      <c r="X683" s="305"/>
      <c r="Y683" s="323">
        <f t="shared" si="236"/>
        <v>0</v>
      </c>
      <c r="Z683" s="324">
        <f t="shared" si="237"/>
        <v>0</v>
      </c>
      <c r="AA683" s="293">
        <f t="shared" si="238"/>
        <v>0</v>
      </c>
      <c r="AB683" s="294" t="str">
        <f t="shared" si="239"/>
        <v/>
      </c>
      <c r="AC683" s="143" t="str">
        <f t="shared" si="240"/>
        <v/>
      </c>
      <c r="AD683" s="143" t="str">
        <f t="shared" si="241"/>
        <v/>
      </c>
      <c r="AE683" s="143" t="str">
        <f t="shared" si="242"/>
        <v/>
      </c>
      <c r="AF683" s="143" t="str">
        <f t="shared" si="243"/>
        <v/>
      </c>
      <c r="AG683" s="143" t="str">
        <f t="shared" si="244"/>
        <v/>
      </c>
      <c r="AH683" s="143" t="str">
        <f>IF(AB683="","",VLOOKUP(AF683,Sheet11!E:F,2,0))</f>
        <v/>
      </c>
      <c r="AI683" s="295" t="str">
        <f>IF(AG683="拼单会员","5年",IF(AB683="","",VLOOKUP(AE683&amp;AH683,Sheet11!$J$3:$K$17,2)))</f>
        <v/>
      </c>
      <c r="AJ683" s="143" t="str">
        <f t="shared" si="245"/>
        <v/>
      </c>
      <c r="AK683" s="296" t="str">
        <f t="shared" si="246"/>
        <v/>
      </c>
      <c r="AL683" s="143" t="str">
        <f t="shared" si="247"/>
        <v/>
      </c>
      <c r="AM683" s="143" t="str">
        <f t="shared" si="248"/>
        <v/>
      </c>
      <c r="AN683" s="143" t="str">
        <f t="shared" si="249"/>
        <v/>
      </c>
      <c r="AO683" s="143" t="str">
        <f t="shared" si="250"/>
        <v/>
      </c>
      <c r="AP683" s="206" t="str">
        <f t="shared" si="251"/>
        <v/>
      </c>
      <c r="AQ683" s="206" t="str">
        <f>IF(SUMIF('7-市场业绩'!F:F,'3-收据记录表'!U683,'7-市场业绩'!I:I)&gt;0,"学习卡","老结算")</f>
        <v>老结算</v>
      </c>
      <c r="AR683" s="206" t="str">
        <f t="shared" si="252"/>
        <v/>
      </c>
      <c r="AS683" s="243" t="e">
        <f t="shared" si="253"/>
        <v>#VALUE!</v>
      </c>
      <c r="AT683" s="243" t="str">
        <f t="shared" si="254"/>
        <v/>
      </c>
      <c r="AU683" s="243" t="str">
        <f t="shared" si="255"/>
        <v/>
      </c>
      <c r="AV683" s="243" t="str">
        <f t="shared" si="256"/>
        <v>无</v>
      </c>
      <c r="AZ683" s="299">
        <v>42552</v>
      </c>
    </row>
    <row r="684" spans="1:52" ht="15" hidden="1" customHeight="1">
      <c r="A684" s="176"/>
      <c r="B684" s="176"/>
      <c r="C684" s="175"/>
      <c r="D684" s="176"/>
      <c r="E684" s="176"/>
      <c r="F684" s="184"/>
      <c r="G684" s="176"/>
      <c r="H684" s="176"/>
      <c r="I684" s="176"/>
      <c r="J684" s="176"/>
      <c r="K684" s="180"/>
      <c r="L684" s="176"/>
      <c r="M684" s="175"/>
      <c r="N684" s="175"/>
      <c r="O684" s="175"/>
      <c r="P684" s="176"/>
      <c r="Q684" s="175"/>
      <c r="R684" s="176"/>
      <c r="S684" s="176"/>
      <c r="T684" s="176"/>
      <c r="U684" s="291" t="str">
        <f t="shared" si="234"/>
        <v/>
      </c>
      <c r="V684" s="292">
        <f>IF(F684=0,0,SUMIFS('4-咨询师业绩明细表'!K:K,'4-咨询师业绩明细表'!E:E,E684,'4-咨询师业绩明细表'!C:C,B684))</f>
        <v>0</v>
      </c>
      <c r="W684" s="292" t="str">
        <f t="shared" si="235"/>
        <v/>
      </c>
      <c r="X684" s="305"/>
      <c r="Y684" s="323">
        <f t="shared" si="236"/>
        <v>0</v>
      </c>
      <c r="Z684" s="324">
        <f t="shared" si="237"/>
        <v>0</v>
      </c>
      <c r="AA684" s="293">
        <f t="shared" si="238"/>
        <v>0</v>
      </c>
      <c r="AB684" s="294" t="str">
        <f t="shared" si="239"/>
        <v/>
      </c>
      <c r="AC684" s="143" t="str">
        <f t="shared" si="240"/>
        <v/>
      </c>
      <c r="AD684" s="143" t="str">
        <f t="shared" si="241"/>
        <v/>
      </c>
      <c r="AE684" s="143" t="str">
        <f t="shared" si="242"/>
        <v/>
      </c>
      <c r="AF684" s="143" t="str">
        <f t="shared" si="243"/>
        <v/>
      </c>
      <c r="AG684" s="143" t="str">
        <f t="shared" si="244"/>
        <v/>
      </c>
      <c r="AH684" s="143" t="str">
        <f>IF(AB684="","",VLOOKUP(AF684,Sheet11!E:F,2,0))</f>
        <v/>
      </c>
      <c r="AI684" s="295" t="str">
        <f>IF(AG684="拼单会员","5年",IF(AB684="","",VLOOKUP(AE684&amp;AH684,Sheet11!$J$3:$K$17,2)))</f>
        <v/>
      </c>
      <c r="AJ684" s="143" t="str">
        <f t="shared" si="245"/>
        <v/>
      </c>
      <c r="AK684" s="296" t="str">
        <f t="shared" si="246"/>
        <v/>
      </c>
      <c r="AL684" s="143" t="str">
        <f t="shared" si="247"/>
        <v/>
      </c>
      <c r="AM684" s="143" t="str">
        <f t="shared" si="248"/>
        <v/>
      </c>
      <c r="AN684" s="143" t="str">
        <f t="shared" si="249"/>
        <v/>
      </c>
      <c r="AO684" s="143" t="str">
        <f t="shared" si="250"/>
        <v/>
      </c>
      <c r="AP684" s="206" t="str">
        <f t="shared" si="251"/>
        <v/>
      </c>
      <c r="AQ684" s="206" t="str">
        <f>IF(SUMIF('7-市场业绩'!F:F,'3-收据记录表'!U684,'7-市场业绩'!I:I)&gt;0,"学习卡","老结算")</f>
        <v>老结算</v>
      </c>
      <c r="AR684" s="206" t="str">
        <f t="shared" si="252"/>
        <v/>
      </c>
      <c r="AS684" s="243" t="e">
        <f t="shared" si="253"/>
        <v>#VALUE!</v>
      </c>
      <c r="AT684" s="243" t="str">
        <f t="shared" si="254"/>
        <v/>
      </c>
      <c r="AU684" s="243" t="str">
        <f t="shared" si="255"/>
        <v/>
      </c>
      <c r="AV684" s="243" t="str">
        <f t="shared" si="256"/>
        <v>无</v>
      </c>
      <c r="AZ684" s="299">
        <v>42552</v>
      </c>
    </row>
    <row r="685" spans="1:52" ht="15" hidden="1" customHeight="1">
      <c r="A685" s="176"/>
      <c r="B685" s="176"/>
      <c r="C685" s="175"/>
      <c r="D685" s="176"/>
      <c r="E685" s="176"/>
      <c r="F685" s="184"/>
      <c r="G685" s="176"/>
      <c r="H685" s="176"/>
      <c r="I685" s="176"/>
      <c r="J685" s="176"/>
      <c r="K685" s="180"/>
      <c r="L685" s="176"/>
      <c r="M685" s="175"/>
      <c r="N685" s="175"/>
      <c r="O685" s="175"/>
      <c r="P685" s="176"/>
      <c r="Q685" s="175"/>
      <c r="R685" s="176"/>
      <c r="S685" s="176"/>
      <c r="T685" s="176"/>
      <c r="U685" s="291" t="str">
        <f t="shared" si="234"/>
        <v/>
      </c>
      <c r="V685" s="292">
        <f>IF(F685=0,0,SUMIFS('4-咨询师业绩明细表'!K:K,'4-咨询师业绩明细表'!E:E,E685,'4-咨询师业绩明细表'!C:C,B685))</f>
        <v>0</v>
      </c>
      <c r="W685" s="292" t="str">
        <f t="shared" si="235"/>
        <v/>
      </c>
      <c r="X685" s="305"/>
      <c r="Y685" s="323">
        <f t="shared" si="236"/>
        <v>0</v>
      </c>
      <c r="Z685" s="324">
        <f t="shared" si="237"/>
        <v>0</v>
      </c>
      <c r="AA685" s="293">
        <f t="shared" si="238"/>
        <v>0</v>
      </c>
      <c r="AB685" s="294" t="str">
        <f t="shared" si="239"/>
        <v/>
      </c>
      <c r="AC685" s="143" t="str">
        <f t="shared" si="240"/>
        <v/>
      </c>
      <c r="AD685" s="143" t="str">
        <f t="shared" si="241"/>
        <v/>
      </c>
      <c r="AE685" s="143" t="str">
        <f t="shared" si="242"/>
        <v/>
      </c>
      <c r="AF685" s="143" t="str">
        <f t="shared" si="243"/>
        <v/>
      </c>
      <c r="AG685" s="143" t="str">
        <f t="shared" si="244"/>
        <v/>
      </c>
      <c r="AH685" s="143" t="str">
        <f>IF(AB685="","",VLOOKUP(AF685,Sheet11!E:F,2,0))</f>
        <v/>
      </c>
      <c r="AI685" s="295" t="str">
        <f>IF(AG685="拼单会员","5年",IF(AB685="","",VLOOKUP(AE685&amp;AH685,Sheet11!$J$3:$K$17,2)))</f>
        <v/>
      </c>
      <c r="AJ685" s="143" t="str">
        <f t="shared" si="245"/>
        <v/>
      </c>
      <c r="AK685" s="296" t="str">
        <f t="shared" si="246"/>
        <v/>
      </c>
      <c r="AL685" s="143" t="str">
        <f t="shared" si="247"/>
        <v/>
      </c>
      <c r="AM685" s="143" t="str">
        <f t="shared" si="248"/>
        <v/>
      </c>
      <c r="AN685" s="143" t="str">
        <f t="shared" si="249"/>
        <v/>
      </c>
      <c r="AO685" s="143" t="str">
        <f t="shared" si="250"/>
        <v/>
      </c>
      <c r="AP685" s="206" t="str">
        <f t="shared" si="251"/>
        <v/>
      </c>
      <c r="AQ685" s="206" t="str">
        <f>IF(SUMIF('7-市场业绩'!F:F,'3-收据记录表'!U685,'7-市场业绩'!I:I)&gt;0,"学习卡","老结算")</f>
        <v>老结算</v>
      </c>
      <c r="AR685" s="206" t="str">
        <f t="shared" si="252"/>
        <v/>
      </c>
      <c r="AS685" s="243" t="e">
        <f t="shared" si="253"/>
        <v>#VALUE!</v>
      </c>
      <c r="AT685" s="243" t="str">
        <f t="shared" si="254"/>
        <v/>
      </c>
      <c r="AU685" s="243" t="str">
        <f t="shared" si="255"/>
        <v/>
      </c>
      <c r="AV685" s="243" t="str">
        <f t="shared" si="256"/>
        <v>无</v>
      </c>
      <c r="AZ685" s="299">
        <v>42552</v>
      </c>
    </row>
    <row r="686" spans="1:52" ht="15" hidden="1" customHeight="1">
      <c r="A686" s="176"/>
      <c r="B686" s="176"/>
      <c r="C686" s="175"/>
      <c r="D686" s="176"/>
      <c r="E686" s="176"/>
      <c r="F686" s="184"/>
      <c r="G686" s="176"/>
      <c r="H686" s="176"/>
      <c r="I686" s="176"/>
      <c r="J686" s="176"/>
      <c r="K686" s="180"/>
      <c r="L686" s="176"/>
      <c r="M686" s="175"/>
      <c r="N686" s="175"/>
      <c r="O686" s="175"/>
      <c r="P686" s="176"/>
      <c r="Q686" s="175"/>
      <c r="R686" s="176"/>
      <c r="S686" s="176"/>
      <c r="T686" s="176"/>
      <c r="U686" s="291" t="str">
        <f t="shared" si="234"/>
        <v/>
      </c>
      <c r="V686" s="292">
        <f>IF(F686=0,0,SUMIFS('4-咨询师业绩明细表'!K:K,'4-咨询师业绩明细表'!E:E,E686,'4-咨询师业绩明细表'!C:C,B686))</f>
        <v>0</v>
      </c>
      <c r="W686" s="292" t="str">
        <f t="shared" si="235"/>
        <v/>
      </c>
      <c r="X686" s="305"/>
      <c r="Y686" s="323">
        <f t="shared" si="236"/>
        <v>0</v>
      </c>
      <c r="Z686" s="324">
        <f t="shared" si="237"/>
        <v>0</v>
      </c>
      <c r="AA686" s="293">
        <f t="shared" si="238"/>
        <v>0</v>
      </c>
      <c r="AB686" s="294" t="str">
        <f t="shared" si="239"/>
        <v/>
      </c>
      <c r="AC686" s="143" t="str">
        <f t="shared" si="240"/>
        <v/>
      </c>
      <c r="AD686" s="143" t="str">
        <f t="shared" si="241"/>
        <v/>
      </c>
      <c r="AE686" s="143" t="str">
        <f t="shared" si="242"/>
        <v/>
      </c>
      <c r="AF686" s="143" t="str">
        <f t="shared" si="243"/>
        <v/>
      </c>
      <c r="AG686" s="143" t="str">
        <f t="shared" si="244"/>
        <v/>
      </c>
      <c r="AH686" s="143" t="str">
        <f>IF(AB686="","",VLOOKUP(AF686,Sheet11!E:F,2,0))</f>
        <v/>
      </c>
      <c r="AI686" s="295" t="str">
        <f>IF(AG686="拼单会员","5年",IF(AB686="","",VLOOKUP(AE686&amp;AH686,Sheet11!$J$3:$K$17,2)))</f>
        <v/>
      </c>
      <c r="AJ686" s="143" t="str">
        <f t="shared" si="245"/>
        <v/>
      </c>
      <c r="AK686" s="296" t="str">
        <f t="shared" si="246"/>
        <v/>
      </c>
      <c r="AL686" s="143" t="str">
        <f t="shared" si="247"/>
        <v/>
      </c>
      <c r="AM686" s="143" t="str">
        <f t="shared" si="248"/>
        <v/>
      </c>
      <c r="AN686" s="143" t="str">
        <f t="shared" si="249"/>
        <v/>
      </c>
      <c r="AO686" s="143" t="str">
        <f t="shared" si="250"/>
        <v/>
      </c>
      <c r="AP686" s="206" t="str">
        <f t="shared" si="251"/>
        <v/>
      </c>
      <c r="AQ686" s="206" t="str">
        <f>IF(SUMIF('7-市场业绩'!F:F,'3-收据记录表'!U686,'7-市场业绩'!I:I)&gt;0,"学习卡","老结算")</f>
        <v>老结算</v>
      </c>
      <c r="AR686" s="206" t="str">
        <f t="shared" si="252"/>
        <v/>
      </c>
      <c r="AS686" s="243" t="e">
        <f t="shared" si="253"/>
        <v>#VALUE!</v>
      </c>
      <c r="AT686" s="243" t="str">
        <f t="shared" si="254"/>
        <v/>
      </c>
      <c r="AU686" s="243" t="str">
        <f t="shared" si="255"/>
        <v/>
      </c>
      <c r="AV686" s="243" t="str">
        <f t="shared" si="256"/>
        <v>无</v>
      </c>
      <c r="AZ686" s="299">
        <v>42552</v>
      </c>
    </row>
    <row r="687" spans="1:52" ht="15" hidden="1" customHeight="1">
      <c r="A687" s="176"/>
      <c r="B687" s="176"/>
      <c r="C687" s="175"/>
      <c r="D687" s="176"/>
      <c r="E687" s="176"/>
      <c r="F687" s="184"/>
      <c r="G687" s="176"/>
      <c r="H687" s="176"/>
      <c r="I687" s="176"/>
      <c r="J687" s="176"/>
      <c r="K687" s="180"/>
      <c r="L687" s="176"/>
      <c r="M687" s="175"/>
      <c r="N687" s="175"/>
      <c r="O687" s="175"/>
      <c r="P687" s="176"/>
      <c r="Q687" s="175"/>
      <c r="R687" s="176"/>
      <c r="S687" s="176"/>
      <c r="T687" s="176"/>
      <c r="U687" s="291" t="str">
        <f t="shared" si="234"/>
        <v/>
      </c>
      <c r="V687" s="292">
        <f>IF(F687=0,0,SUMIFS('4-咨询师业绩明细表'!K:K,'4-咨询师业绩明细表'!E:E,E687,'4-咨询师业绩明细表'!C:C,B687))</f>
        <v>0</v>
      </c>
      <c r="W687" s="292" t="str">
        <f t="shared" si="235"/>
        <v/>
      </c>
      <c r="X687" s="305"/>
      <c r="Y687" s="323">
        <f t="shared" si="236"/>
        <v>0</v>
      </c>
      <c r="Z687" s="324">
        <f t="shared" si="237"/>
        <v>0</v>
      </c>
      <c r="AA687" s="293">
        <f t="shared" si="238"/>
        <v>0</v>
      </c>
      <c r="AB687" s="294" t="str">
        <f t="shared" si="239"/>
        <v/>
      </c>
      <c r="AC687" s="143" t="str">
        <f t="shared" si="240"/>
        <v/>
      </c>
      <c r="AD687" s="143" t="str">
        <f t="shared" si="241"/>
        <v/>
      </c>
      <c r="AE687" s="143" t="str">
        <f t="shared" si="242"/>
        <v/>
      </c>
      <c r="AF687" s="143" t="str">
        <f t="shared" si="243"/>
        <v/>
      </c>
      <c r="AG687" s="143" t="str">
        <f t="shared" si="244"/>
        <v/>
      </c>
      <c r="AH687" s="143" t="str">
        <f>IF(AB687="","",VLOOKUP(AF687,Sheet11!E:F,2,0))</f>
        <v/>
      </c>
      <c r="AI687" s="295" t="str">
        <f>IF(AG687="拼单会员","5年",IF(AB687="","",VLOOKUP(AE687&amp;AH687,Sheet11!$J$3:$K$17,2)))</f>
        <v/>
      </c>
      <c r="AJ687" s="143" t="str">
        <f t="shared" si="245"/>
        <v/>
      </c>
      <c r="AK687" s="296" t="str">
        <f t="shared" si="246"/>
        <v/>
      </c>
      <c r="AL687" s="143" t="str">
        <f t="shared" si="247"/>
        <v/>
      </c>
      <c r="AM687" s="143" t="str">
        <f t="shared" si="248"/>
        <v/>
      </c>
      <c r="AN687" s="143" t="str">
        <f t="shared" si="249"/>
        <v/>
      </c>
      <c r="AO687" s="143" t="str">
        <f t="shared" si="250"/>
        <v/>
      </c>
      <c r="AP687" s="206" t="str">
        <f t="shared" si="251"/>
        <v/>
      </c>
      <c r="AQ687" s="206" t="str">
        <f>IF(SUMIF('7-市场业绩'!F:F,'3-收据记录表'!U687,'7-市场业绩'!I:I)&gt;0,"学习卡","老结算")</f>
        <v>老结算</v>
      </c>
      <c r="AR687" s="206" t="str">
        <f t="shared" si="252"/>
        <v/>
      </c>
      <c r="AS687" s="243" t="e">
        <f t="shared" si="253"/>
        <v>#VALUE!</v>
      </c>
      <c r="AT687" s="243" t="str">
        <f t="shared" si="254"/>
        <v/>
      </c>
      <c r="AU687" s="243" t="str">
        <f t="shared" si="255"/>
        <v/>
      </c>
      <c r="AV687" s="243" t="str">
        <f t="shared" si="256"/>
        <v>无</v>
      </c>
      <c r="AZ687" s="299">
        <v>42552</v>
      </c>
    </row>
    <row r="688" spans="1:52" ht="15" hidden="1" customHeight="1">
      <c r="A688" s="176"/>
      <c r="B688" s="176"/>
      <c r="C688" s="175"/>
      <c r="D688" s="176"/>
      <c r="E688" s="176"/>
      <c r="F688" s="184"/>
      <c r="G688" s="176"/>
      <c r="H688" s="176"/>
      <c r="I688" s="176"/>
      <c r="J688" s="176"/>
      <c r="K688" s="180"/>
      <c r="L688" s="176"/>
      <c r="M688" s="175"/>
      <c r="N688" s="175"/>
      <c r="O688" s="175"/>
      <c r="P688" s="176"/>
      <c r="Q688" s="175"/>
      <c r="R688" s="176"/>
      <c r="S688" s="176"/>
      <c r="T688" s="176"/>
      <c r="U688" s="291" t="str">
        <f t="shared" si="234"/>
        <v/>
      </c>
      <c r="V688" s="292">
        <f>IF(F688=0,0,SUMIFS('4-咨询师业绩明细表'!K:K,'4-咨询师业绩明细表'!E:E,E688,'4-咨询师业绩明细表'!C:C,B688))</f>
        <v>0</v>
      </c>
      <c r="W688" s="292" t="str">
        <f t="shared" si="235"/>
        <v/>
      </c>
      <c r="X688" s="305"/>
      <c r="Y688" s="323">
        <f t="shared" si="236"/>
        <v>0</v>
      </c>
      <c r="Z688" s="324">
        <f t="shared" si="237"/>
        <v>0</v>
      </c>
      <c r="AA688" s="293">
        <f t="shared" si="238"/>
        <v>0</v>
      </c>
      <c r="AB688" s="294" t="str">
        <f t="shared" si="239"/>
        <v/>
      </c>
      <c r="AC688" s="143" t="str">
        <f t="shared" si="240"/>
        <v/>
      </c>
      <c r="AD688" s="143" t="str">
        <f t="shared" si="241"/>
        <v/>
      </c>
      <c r="AE688" s="143" t="str">
        <f t="shared" si="242"/>
        <v/>
      </c>
      <c r="AF688" s="143" t="str">
        <f t="shared" si="243"/>
        <v/>
      </c>
      <c r="AG688" s="143" t="str">
        <f t="shared" si="244"/>
        <v/>
      </c>
      <c r="AH688" s="143" t="str">
        <f>IF(AB688="","",VLOOKUP(AF688,Sheet11!E:F,2,0))</f>
        <v/>
      </c>
      <c r="AI688" s="295" t="str">
        <f>IF(AG688="拼单会员","5年",IF(AB688="","",VLOOKUP(AE688&amp;AH688,Sheet11!$J$3:$K$17,2)))</f>
        <v/>
      </c>
      <c r="AJ688" s="143" t="str">
        <f t="shared" si="245"/>
        <v/>
      </c>
      <c r="AK688" s="296" t="str">
        <f t="shared" si="246"/>
        <v/>
      </c>
      <c r="AL688" s="143" t="str">
        <f t="shared" si="247"/>
        <v/>
      </c>
      <c r="AM688" s="143" t="str">
        <f t="shared" si="248"/>
        <v/>
      </c>
      <c r="AN688" s="143" t="str">
        <f t="shared" si="249"/>
        <v/>
      </c>
      <c r="AO688" s="143" t="str">
        <f t="shared" si="250"/>
        <v/>
      </c>
      <c r="AP688" s="206" t="str">
        <f t="shared" si="251"/>
        <v/>
      </c>
      <c r="AQ688" s="206" t="str">
        <f>IF(SUMIF('7-市场业绩'!F:F,'3-收据记录表'!U688,'7-市场业绩'!I:I)&gt;0,"学习卡","老结算")</f>
        <v>老结算</v>
      </c>
      <c r="AR688" s="206" t="str">
        <f t="shared" si="252"/>
        <v/>
      </c>
      <c r="AS688" s="243" t="e">
        <f t="shared" si="253"/>
        <v>#VALUE!</v>
      </c>
      <c r="AT688" s="243" t="str">
        <f t="shared" si="254"/>
        <v/>
      </c>
      <c r="AU688" s="243" t="str">
        <f t="shared" si="255"/>
        <v/>
      </c>
      <c r="AV688" s="243" t="str">
        <f t="shared" si="256"/>
        <v>无</v>
      </c>
      <c r="AZ688" s="299">
        <v>42552</v>
      </c>
    </row>
    <row r="689" spans="1:52" ht="15" hidden="1" customHeight="1">
      <c r="A689" s="176"/>
      <c r="B689" s="176"/>
      <c r="C689" s="175"/>
      <c r="D689" s="176"/>
      <c r="E689" s="176"/>
      <c r="F689" s="184"/>
      <c r="G689" s="176"/>
      <c r="H689" s="176"/>
      <c r="I689" s="176"/>
      <c r="J689" s="176"/>
      <c r="K689" s="180"/>
      <c r="L689" s="176"/>
      <c r="M689" s="175"/>
      <c r="N689" s="175"/>
      <c r="O689" s="175"/>
      <c r="P689" s="176"/>
      <c r="Q689" s="175"/>
      <c r="R689" s="176"/>
      <c r="S689" s="176"/>
      <c r="T689" s="176"/>
      <c r="U689" s="291" t="str">
        <f t="shared" si="234"/>
        <v/>
      </c>
      <c r="V689" s="292">
        <f>IF(F689=0,0,SUMIFS('4-咨询师业绩明细表'!K:K,'4-咨询师业绩明细表'!E:E,E689,'4-咨询师业绩明细表'!C:C,B689))</f>
        <v>0</v>
      </c>
      <c r="W689" s="292" t="str">
        <f t="shared" si="235"/>
        <v/>
      </c>
      <c r="X689" s="305"/>
      <c r="Y689" s="323">
        <f t="shared" si="236"/>
        <v>0</v>
      </c>
      <c r="Z689" s="324">
        <f t="shared" si="237"/>
        <v>0</v>
      </c>
      <c r="AA689" s="293">
        <f t="shared" si="238"/>
        <v>0</v>
      </c>
      <c r="AB689" s="294" t="str">
        <f t="shared" si="239"/>
        <v/>
      </c>
      <c r="AC689" s="143" t="str">
        <f t="shared" si="240"/>
        <v/>
      </c>
      <c r="AD689" s="143" t="str">
        <f t="shared" si="241"/>
        <v/>
      </c>
      <c r="AE689" s="143" t="str">
        <f t="shared" si="242"/>
        <v/>
      </c>
      <c r="AF689" s="143" t="str">
        <f t="shared" si="243"/>
        <v/>
      </c>
      <c r="AG689" s="143" t="str">
        <f t="shared" si="244"/>
        <v/>
      </c>
      <c r="AH689" s="143" t="str">
        <f>IF(AB689="","",VLOOKUP(AF689,Sheet11!E:F,2,0))</f>
        <v/>
      </c>
      <c r="AI689" s="295" t="str">
        <f>IF(AG689="拼单会员","5年",IF(AB689="","",VLOOKUP(AE689&amp;AH689,Sheet11!$J$3:$K$17,2)))</f>
        <v/>
      </c>
      <c r="AJ689" s="143" t="str">
        <f t="shared" si="245"/>
        <v/>
      </c>
      <c r="AK689" s="296" t="str">
        <f t="shared" si="246"/>
        <v/>
      </c>
      <c r="AL689" s="143" t="str">
        <f t="shared" si="247"/>
        <v/>
      </c>
      <c r="AM689" s="143" t="str">
        <f t="shared" si="248"/>
        <v/>
      </c>
      <c r="AN689" s="143" t="str">
        <f t="shared" si="249"/>
        <v/>
      </c>
      <c r="AO689" s="143" t="str">
        <f t="shared" si="250"/>
        <v/>
      </c>
      <c r="AP689" s="206" t="str">
        <f t="shared" si="251"/>
        <v/>
      </c>
      <c r="AQ689" s="206" t="str">
        <f>IF(SUMIF('7-市场业绩'!F:F,'3-收据记录表'!U689,'7-市场业绩'!I:I)&gt;0,"学习卡","老结算")</f>
        <v>老结算</v>
      </c>
      <c r="AR689" s="206" t="str">
        <f t="shared" si="252"/>
        <v/>
      </c>
      <c r="AS689" s="243" t="e">
        <f t="shared" si="253"/>
        <v>#VALUE!</v>
      </c>
      <c r="AT689" s="243" t="str">
        <f t="shared" si="254"/>
        <v/>
      </c>
      <c r="AU689" s="243" t="str">
        <f t="shared" si="255"/>
        <v/>
      </c>
      <c r="AV689" s="243" t="str">
        <f t="shared" si="256"/>
        <v>无</v>
      </c>
      <c r="AZ689" s="299">
        <v>42552</v>
      </c>
    </row>
    <row r="690" spans="1:52" ht="15" hidden="1" customHeight="1">
      <c r="A690" s="176"/>
      <c r="B690" s="176"/>
      <c r="C690" s="175"/>
      <c r="D690" s="176"/>
      <c r="E690" s="176"/>
      <c r="F690" s="184"/>
      <c r="G690" s="176"/>
      <c r="H690" s="176"/>
      <c r="I690" s="176"/>
      <c r="J690" s="176"/>
      <c r="K690" s="180"/>
      <c r="L690" s="176"/>
      <c r="M690" s="175"/>
      <c r="N690" s="175"/>
      <c r="O690" s="175"/>
      <c r="P690" s="176"/>
      <c r="Q690" s="175"/>
      <c r="R690" s="176"/>
      <c r="S690" s="176"/>
      <c r="T690" s="176"/>
      <c r="U690" s="291" t="str">
        <f t="shared" si="234"/>
        <v/>
      </c>
      <c r="V690" s="292">
        <f>IF(F690=0,0,SUMIFS('4-咨询师业绩明细表'!K:K,'4-咨询师业绩明细表'!E:E,E690,'4-咨询师业绩明细表'!C:C,B690))</f>
        <v>0</v>
      </c>
      <c r="W690" s="292" t="str">
        <f t="shared" si="235"/>
        <v/>
      </c>
      <c r="X690" s="305"/>
      <c r="Y690" s="323">
        <f t="shared" si="236"/>
        <v>0</v>
      </c>
      <c r="Z690" s="324">
        <f t="shared" si="237"/>
        <v>0</v>
      </c>
      <c r="AA690" s="293">
        <f t="shared" si="238"/>
        <v>0</v>
      </c>
      <c r="AB690" s="294" t="str">
        <f t="shared" si="239"/>
        <v/>
      </c>
      <c r="AC690" s="143" t="str">
        <f t="shared" si="240"/>
        <v/>
      </c>
      <c r="AD690" s="143" t="str">
        <f t="shared" si="241"/>
        <v/>
      </c>
      <c r="AE690" s="143" t="str">
        <f t="shared" si="242"/>
        <v/>
      </c>
      <c r="AF690" s="143" t="str">
        <f t="shared" si="243"/>
        <v/>
      </c>
      <c r="AG690" s="143" t="str">
        <f t="shared" si="244"/>
        <v/>
      </c>
      <c r="AH690" s="143" t="str">
        <f>IF(AB690="","",VLOOKUP(AF690,Sheet11!E:F,2,0))</f>
        <v/>
      </c>
      <c r="AI690" s="295" t="str">
        <f>IF(AG690="拼单会员","5年",IF(AB690="","",VLOOKUP(AE690&amp;AH690,Sheet11!$J$3:$K$17,2)))</f>
        <v/>
      </c>
      <c r="AJ690" s="143" t="str">
        <f t="shared" si="245"/>
        <v/>
      </c>
      <c r="AK690" s="296" t="str">
        <f t="shared" si="246"/>
        <v/>
      </c>
      <c r="AL690" s="143" t="str">
        <f t="shared" si="247"/>
        <v/>
      </c>
      <c r="AM690" s="143" t="str">
        <f t="shared" si="248"/>
        <v/>
      </c>
      <c r="AN690" s="143" t="str">
        <f t="shared" si="249"/>
        <v/>
      </c>
      <c r="AO690" s="143" t="str">
        <f t="shared" si="250"/>
        <v/>
      </c>
      <c r="AP690" s="206" t="str">
        <f t="shared" si="251"/>
        <v/>
      </c>
      <c r="AQ690" s="206" t="str">
        <f>IF(SUMIF('7-市场业绩'!F:F,'3-收据记录表'!U690,'7-市场业绩'!I:I)&gt;0,"学习卡","老结算")</f>
        <v>老结算</v>
      </c>
      <c r="AR690" s="206" t="str">
        <f t="shared" si="252"/>
        <v/>
      </c>
      <c r="AS690" s="243" t="e">
        <f t="shared" si="253"/>
        <v>#VALUE!</v>
      </c>
      <c r="AT690" s="243" t="str">
        <f t="shared" si="254"/>
        <v/>
      </c>
      <c r="AU690" s="243" t="str">
        <f t="shared" si="255"/>
        <v/>
      </c>
      <c r="AV690" s="243" t="str">
        <f t="shared" si="256"/>
        <v>无</v>
      </c>
      <c r="AZ690" s="299">
        <v>42552</v>
      </c>
    </row>
    <row r="691" spans="1:52" ht="15" hidden="1" customHeight="1">
      <c r="A691" s="176"/>
      <c r="B691" s="176"/>
      <c r="C691" s="175"/>
      <c r="D691" s="176"/>
      <c r="E691" s="176"/>
      <c r="F691" s="184"/>
      <c r="G691" s="176"/>
      <c r="H691" s="176"/>
      <c r="I691" s="176"/>
      <c r="J691" s="176"/>
      <c r="K691" s="180"/>
      <c r="L691" s="176"/>
      <c r="M691" s="175"/>
      <c r="N691" s="175"/>
      <c r="O691" s="175"/>
      <c r="P691" s="176"/>
      <c r="Q691" s="175"/>
      <c r="R691" s="176"/>
      <c r="S691" s="176"/>
      <c r="T691" s="176"/>
      <c r="U691" s="291" t="str">
        <f t="shared" si="234"/>
        <v/>
      </c>
      <c r="V691" s="292">
        <f>IF(F691=0,0,SUMIFS('4-咨询师业绩明细表'!K:K,'4-咨询师业绩明细表'!E:E,E691,'4-咨询师业绩明细表'!C:C,B691))</f>
        <v>0</v>
      </c>
      <c r="W691" s="292" t="str">
        <f t="shared" si="235"/>
        <v/>
      </c>
      <c r="X691" s="305"/>
      <c r="Y691" s="323">
        <f t="shared" si="236"/>
        <v>0</v>
      </c>
      <c r="Z691" s="324">
        <f t="shared" si="237"/>
        <v>0</v>
      </c>
      <c r="AA691" s="293">
        <f t="shared" si="238"/>
        <v>0</v>
      </c>
      <c r="AB691" s="294" t="str">
        <f t="shared" si="239"/>
        <v/>
      </c>
      <c r="AC691" s="143" t="str">
        <f t="shared" si="240"/>
        <v/>
      </c>
      <c r="AD691" s="143" t="str">
        <f t="shared" si="241"/>
        <v/>
      </c>
      <c r="AE691" s="143" t="str">
        <f t="shared" si="242"/>
        <v/>
      </c>
      <c r="AF691" s="143" t="str">
        <f t="shared" si="243"/>
        <v/>
      </c>
      <c r="AG691" s="143" t="str">
        <f t="shared" si="244"/>
        <v/>
      </c>
      <c r="AH691" s="143" t="str">
        <f>IF(AB691="","",VLOOKUP(AF691,Sheet11!E:F,2,0))</f>
        <v/>
      </c>
      <c r="AI691" s="295" t="str">
        <f>IF(AG691="拼单会员","5年",IF(AB691="","",VLOOKUP(AE691&amp;AH691,Sheet11!$J$3:$K$17,2)))</f>
        <v/>
      </c>
      <c r="AJ691" s="143" t="str">
        <f t="shared" si="245"/>
        <v/>
      </c>
      <c r="AK691" s="296" t="str">
        <f t="shared" si="246"/>
        <v/>
      </c>
      <c r="AL691" s="143" t="str">
        <f t="shared" si="247"/>
        <v/>
      </c>
      <c r="AM691" s="143" t="str">
        <f t="shared" si="248"/>
        <v/>
      </c>
      <c r="AN691" s="143" t="str">
        <f t="shared" si="249"/>
        <v/>
      </c>
      <c r="AO691" s="143" t="str">
        <f t="shared" si="250"/>
        <v/>
      </c>
      <c r="AP691" s="206" t="str">
        <f t="shared" si="251"/>
        <v/>
      </c>
      <c r="AQ691" s="206" t="str">
        <f>IF(SUMIF('7-市场业绩'!F:F,'3-收据记录表'!U691,'7-市场业绩'!I:I)&gt;0,"学习卡","老结算")</f>
        <v>老结算</v>
      </c>
      <c r="AR691" s="206" t="str">
        <f t="shared" si="252"/>
        <v/>
      </c>
      <c r="AS691" s="243" t="e">
        <f t="shared" si="253"/>
        <v>#VALUE!</v>
      </c>
      <c r="AT691" s="243" t="str">
        <f t="shared" si="254"/>
        <v/>
      </c>
      <c r="AU691" s="243" t="str">
        <f t="shared" si="255"/>
        <v/>
      </c>
      <c r="AV691" s="243" t="str">
        <f t="shared" si="256"/>
        <v>无</v>
      </c>
      <c r="AZ691" s="299">
        <v>42552</v>
      </c>
    </row>
    <row r="692" spans="1:52" ht="15" hidden="1" customHeight="1">
      <c r="A692" s="176"/>
      <c r="B692" s="176"/>
      <c r="C692" s="175"/>
      <c r="D692" s="176"/>
      <c r="E692" s="176"/>
      <c r="F692" s="184"/>
      <c r="G692" s="176"/>
      <c r="H692" s="176"/>
      <c r="I692" s="176"/>
      <c r="J692" s="176"/>
      <c r="K692" s="180"/>
      <c r="L692" s="176"/>
      <c r="M692" s="175"/>
      <c r="N692" s="175"/>
      <c r="O692" s="175"/>
      <c r="P692" s="176"/>
      <c r="Q692" s="175"/>
      <c r="R692" s="176"/>
      <c r="S692" s="176"/>
      <c r="T692" s="176"/>
      <c r="U692" s="291" t="str">
        <f t="shared" si="234"/>
        <v/>
      </c>
      <c r="V692" s="292">
        <f>IF(F692=0,0,SUMIFS('4-咨询师业绩明细表'!K:K,'4-咨询师业绩明细表'!E:E,E692,'4-咨询师业绩明细表'!C:C,B692))</f>
        <v>0</v>
      </c>
      <c r="W692" s="292" t="str">
        <f t="shared" si="235"/>
        <v/>
      </c>
      <c r="X692" s="305"/>
      <c r="Y692" s="323">
        <f t="shared" si="236"/>
        <v>0</v>
      </c>
      <c r="Z692" s="324">
        <f t="shared" si="237"/>
        <v>0</v>
      </c>
      <c r="AA692" s="293">
        <f t="shared" si="238"/>
        <v>0</v>
      </c>
      <c r="AB692" s="294" t="str">
        <f t="shared" si="239"/>
        <v/>
      </c>
      <c r="AC692" s="143" t="str">
        <f t="shared" si="240"/>
        <v/>
      </c>
      <c r="AD692" s="143" t="str">
        <f t="shared" si="241"/>
        <v/>
      </c>
      <c r="AE692" s="143" t="str">
        <f t="shared" si="242"/>
        <v/>
      </c>
      <c r="AF692" s="143" t="str">
        <f t="shared" si="243"/>
        <v/>
      </c>
      <c r="AG692" s="143" t="str">
        <f t="shared" si="244"/>
        <v/>
      </c>
      <c r="AH692" s="143" t="str">
        <f>IF(AB692="","",VLOOKUP(AF692,Sheet11!E:F,2,0))</f>
        <v/>
      </c>
      <c r="AI692" s="295" t="str">
        <f>IF(AG692="拼单会员","5年",IF(AB692="","",VLOOKUP(AE692&amp;AH692,Sheet11!$J$3:$K$17,2)))</f>
        <v/>
      </c>
      <c r="AJ692" s="143" t="str">
        <f t="shared" si="245"/>
        <v/>
      </c>
      <c r="AK692" s="296" t="str">
        <f t="shared" si="246"/>
        <v/>
      </c>
      <c r="AL692" s="143" t="str">
        <f t="shared" si="247"/>
        <v/>
      </c>
      <c r="AM692" s="143" t="str">
        <f t="shared" si="248"/>
        <v/>
      </c>
      <c r="AN692" s="143" t="str">
        <f t="shared" si="249"/>
        <v/>
      </c>
      <c r="AO692" s="143" t="str">
        <f t="shared" si="250"/>
        <v/>
      </c>
      <c r="AP692" s="206" t="str">
        <f t="shared" si="251"/>
        <v/>
      </c>
      <c r="AQ692" s="206" t="str">
        <f>IF(SUMIF('7-市场业绩'!F:F,'3-收据记录表'!U692,'7-市场业绩'!I:I)&gt;0,"学习卡","老结算")</f>
        <v>老结算</v>
      </c>
      <c r="AR692" s="206" t="str">
        <f t="shared" si="252"/>
        <v/>
      </c>
      <c r="AS692" s="243" t="e">
        <f t="shared" si="253"/>
        <v>#VALUE!</v>
      </c>
      <c r="AT692" s="243" t="str">
        <f t="shared" si="254"/>
        <v/>
      </c>
      <c r="AU692" s="243" t="str">
        <f t="shared" si="255"/>
        <v/>
      </c>
      <c r="AV692" s="243" t="str">
        <f t="shared" si="256"/>
        <v>无</v>
      </c>
      <c r="AZ692" s="299">
        <v>42552</v>
      </c>
    </row>
    <row r="693" spans="1:52" ht="15" hidden="1" customHeight="1">
      <c r="A693" s="176"/>
      <c r="B693" s="176"/>
      <c r="C693" s="175"/>
      <c r="D693" s="176"/>
      <c r="E693" s="176"/>
      <c r="F693" s="184"/>
      <c r="G693" s="176"/>
      <c r="H693" s="176"/>
      <c r="I693" s="176"/>
      <c r="J693" s="176"/>
      <c r="K693" s="180"/>
      <c r="L693" s="176"/>
      <c r="M693" s="175"/>
      <c r="N693" s="175"/>
      <c r="O693" s="175"/>
      <c r="P693" s="176"/>
      <c r="Q693" s="175"/>
      <c r="R693" s="176"/>
      <c r="S693" s="176"/>
      <c r="T693" s="176"/>
      <c r="U693" s="291" t="str">
        <f t="shared" si="234"/>
        <v/>
      </c>
      <c r="V693" s="292">
        <f>IF(F693=0,0,SUMIFS('4-咨询师业绩明细表'!K:K,'4-咨询师业绩明细表'!E:E,E693,'4-咨询师业绩明细表'!C:C,B693))</f>
        <v>0</v>
      </c>
      <c r="W693" s="292" t="str">
        <f t="shared" si="235"/>
        <v/>
      </c>
      <c r="X693" s="305"/>
      <c r="Y693" s="323">
        <f t="shared" si="236"/>
        <v>0</v>
      </c>
      <c r="Z693" s="324">
        <f t="shared" si="237"/>
        <v>0</v>
      </c>
      <c r="AA693" s="293">
        <f t="shared" si="238"/>
        <v>0</v>
      </c>
      <c r="AB693" s="294" t="str">
        <f t="shared" si="239"/>
        <v/>
      </c>
      <c r="AC693" s="143" t="str">
        <f t="shared" si="240"/>
        <v/>
      </c>
      <c r="AD693" s="143" t="str">
        <f t="shared" si="241"/>
        <v/>
      </c>
      <c r="AE693" s="143" t="str">
        <f t="shared" si="242"/>
        <v/>
      </c>
      <c r="AF693" s="143" t="str">
        <f t="shared" si="243"/>
        <v/>
      </c>
      <c r="AG693" s="143" t="str">
        <f t="shared" si="244"/>
        <v/>
      </c>
      <c r="AH693" s="143" t="str">
        <f>IF(AB693="","",VLOOKUP(AF693,Sheet11!E:F,2,0))</f>
        <v/>
      </c>
      <c r="AI693" s="295" t="str">
        <f>IF(AG693="拼单会员","5年",IF(AB693="","",VLOOKUP(AE693&amp;AH693,Sheet11!$J$3:$K$17,2)))</f>
        <v/>
      </c>
      <c r="AJ693" s="143" t="str">
        <f t="shared" si="245"/>
        <v/>
      </c>
      <c r="AK693" s="296" t="str">
        <f t="shared" si="246"/>
        <v/>
      </c>
      <c r="AL693" s="143" t="str">
        <f t="shared" si="247"/>
        <v/>
      </c>
      <c r="AM693" s="143" t="str">
        <f t="shared" si="248"/>
        <v/>
      </c>
      <c r="AN693" s="143" t="str">
        <f t="shared" si="249"/>
        <v/>
      </c>
      <c r="AO693" s="143" t="str">
        <f t="shared" si="250"/>
        <v/>
      </c>
      <c r="AP693" s="206" t="str">
        <f t="shared" si="251"/>
        <v/>
      </c>
      <c r="AQ693" s="206" t="str">
        <f>IF(SUMIF('7-市场业绩'!F:F,'3-收据记录表'!U693,'7-市场业绩'!I:I)&gt;0,"学习卡","老结算")</f>
        <v>老结算</v>
      </c>
      <c r="AR693" s="206" t="str">
        <f t="shared" si="252"/>
        <v/>
      </c>
      <c r="AS693" s="243" t="e">
        <f t="shared" si="253"/>
        <v>#VALUE!</v>
      </c>
      <c r="AT693" s="243" t="str">
        <f t="shared" si="254"/>
        <v/>
      </c>
      <c r="AU693" s="243" t="str">
        <f t="shared" si="255"/>
        <v/>
      </c>
      <c r="AV693" s="243" t="str">
        <f t="shared" si="256"/>
        <v>无</v>
      </c>
      <c r="AZ693" s="299">
        <v>42552</v>
      </c>
    </row>
    <row r="694" spans="1:52" ht="15" hidden="1" customHeight="1">
      <c r="A694" s="176"/>
      <c r="B694" s="176"/>
      <c r="C694" s="175"/>
      <c r="D694" s="176"/>
      <c r="E694" s="176"/>
      <c r="F694" s="184"/>
      <c r="G694" s="176"/>
      <c r="H694" s="176"/>
      <c r="I694" s="176"/>
      <c r="J694" s="176"/>
      <c r="K694" s="180"/>
      <c r="L694" s="176"/>
      <c r="M694" s="175"/>
      <c r="N694" s="175"/>
      <c r="O694" s="175"/>
      <c r="P694" s="176"/>
      <c r="Q694" s="175"/>
      <c r="R694" s="176"/>
      <c r="S694" s="176"/>
      <c r="T694" s="176"/>
      <c r="U694" s="291" t="str">
        <f t="shared" si="234"/>
        <v/>
      </c>
      <c r="V694" s="292">
        <f>IF(F694=0,0,SUMIFS('4-咨询师业绩明细表'!K:K,'4-咨询师业绩明细表'!E:E,E694,'4-咨询师业绩明细表'!C:C,B694))</f>
        <v>0</v>
      </c>
      <c r="W694" s="292" t="str">
        <f t="shared" si="235"/>
        <v/>
      </c>
      <c r="X694" s="305"/>
      <c r="Y694" s="323">
        <f t="shared" si="236"/>
        <v>0</v>
      </c>
      <c r="Z694" s="324">
        <f t="shared" si="237"/>
        <v>0</v>
      </c>
      <c r="AA694" s="293">
        <f t="shared" si="238"/>
        <v>0</v>
      </c>
      <c r="AB694" s="294" t="str">
        <f t="shared" si="239"/>
        <v/>
      </c>
      <c r="AC694" s="143" t="str">
        <f t="shared" si="240"/>
        <v/>
      </c>
      <c r="AD694" s="143" t="str">
        <f t="shared" si="241"/>
        <v/>
      </c>
      <c r="AE694" s="143" t="str">
        <f t="shared" si="242"/>
        <v/>
      </c>
      <c r="AF694" s="143" t="str">
        <f t="shared" si="243"/>
        <v/>
      </c>
      <c r="AG694" s="143" t="str">
        <f t="shared" si="244"/>
        <v/>
      </c>
      <c r="AH694" s="143" t="str">
        <f>IF(AB694="","",VLOOKUP(AF694,Sheet11!E:F,2,0))</f>
        <v/>
      </c>
      <c r="AI694" s="295" t="str">
        <f>IF(AG694="拼单会员","5年",IF(AB694="","",VLOOKUP(AE694&amp;AH694,Sheet11!$J$3:$K$17,2)))</f>
        <v/>
      </c>
      <c r="AJ694" s="143" t="str">
        <f t="shared" si="245"/>
        <v/>
      </c>
      <c r="AK694" s="296" t="str">
        <f t="shared" si="246"/>
        <v/>
      </c>
      <c r="AL694" s="143" t="str">
        <f t="shared" si="247"/>
        <v/>
      </c>
      <c r="AM694" s="143" t="str">
        <f t="shared" si="248"/>
        <v/>
      </c>
      <c r="AN694" s="143" t="str">
        <f t="shared" si="249"/>
        <v/>
      </c>
      <c r="AO694" s="143" t="str">
        <f t="shared" si="250"/>
        <v/>
      </c>
      <c r="AP694" s="206" t="str">
        <f t="shared" si="251"/>
        <v/>
      </c>
      <c r="AQ694" s="206" t="str">
        <f>IF(SUMIF('7-市场业绩'!F:F,'3-收据记录表'!U694,'7-市场业绩'!I:I)&gt;0,"学习卡","老结算")</f>
        <v>老结算</v>
      </c>
      <c r="AR694" s="206" t="str">
        <f t="shared" si="252"/>
        <v/>
      </c>
      <c r="AS694" s="243" t="e">
        <f t="shared" si="253"/>
        <v>#VALUE!</v>
      </c>
      <c r="AT694" s="243" t="str">
        <f t="shared" si="254"/>
        <v/>
      </c>
      <c r="AU694" s="243" t="str">
        <f t="shared" si="255"/>
        <v/>
      </c>
      <c r="AV694" s="243" t="str">
        <f t="shared" si="256"/>
        <v>无</v>
      </c>
      <c r="AZ694" s="299">
        <v>42552</v>
      </c>
    </row>
    <row r="695" spans="1:52" ht="15" hidden="1" customHeight="1">
      <c r="A695" s="176"/>
      <c r="B695" s="176"/>
      <c r="C695" s="175"/>
      <c r="D695" s="176"/>
      <c r="E695" s="176"/>
      <c r="F695" s="184"/>
      <c r="G695" s="176"/>
      <c r="H695" s="176"/>
      <c r="I695" s="176"/>
      <c r="J695" s="176"/>
      <c r="K695" s="180"/>
      <c r="L695" s="176"/>
      <c r="M695" s="175"/>
      <c r="N695" s="175"/>
      <c r="O695" s="175"/>
      <c r="P695" s="176"/>
      <c r="Q695" s="175"/>
      <c r="R695" s="176"/>
      <c r="S695" s="176"/>
      <c r="T695" s="176"/>
      <c r="U695" s="291" t="str">
        <f t="shared" si="234"/>
        <v/>
      </c>
      <c r="V695" s="292">
        <f>IF(F695=0,0,SUMIFS('4-咨询师业绩明细表'!K:K,'4-咨询师业绩明细表'!E:E,E695,'4-咨询师业绩明细表'!C:C,B695))</f>
        <v>0</v>
      </c>
      <c r="W695" s="292" t="str">
        <f t="shared" si="235"/>
        <v/>
      </c>
      <c r="X695" s="305"/>
      <c r="Y695" s="323">
        <f t="shared" si="236"/>
        <v>0</v>
      </c>
      <c r="Z695" s="324">
        <f t="shared" si="237"/>
        <v>0</v>
      </c>
      <c r="AA695" s="293">
        <f t="shared" si="238"/>
        <v>0</v>
      </c>
      <c r="AB695" s="294" t="str">
        <f t="shared" si="239"/>
        <v/>
      </c>
      <c r="AC695" s="143" t="str">
        <f t="shared" si="240"/>
        <v/>
      </c>
      <c r="AD695" s="143" t="str">
        <f t="shared" si="241"/>
        <v/>
      </c>
      <c r="AE695" s="143" t="str">
        <f t="shared" si="242"/>
        <v/>
      </c>
      <c r="AF695" s="143" t="str">
        <f t="shared" si="243"/>
        <v/>
      </c>
      <c r="AG695" s="143" t="str">
        <f t="shared" si="244"/>
        <v/>
      </c>
      <c r="AH695" s="143" t="str">
        <f>IF(AB695="","",VLOOKUP(AF695,Sheet11!E:F,2,0))</f>
        <v/>
      </c>
      <c r="AI695" s="295" t="str">
        <f>IF(AG695="拼单会员","5年",IF(AB695="","",VLOOKUP(AE695&amp;AH695,Sheet11!$J$3:$K$17,2)))</f>
        <v/>
      </c>
      <c r="AJ695" s="143" t="str">
        <f t="shared" si="245"/>
        <v/>
      </c>
      <c r="AK695" s="296" t="str">
        <f t="shared" si="246"/>
        <v/>
      </c>
      <c r="AL695" s="143" t="str">
        <f t="shared" si="247"/>
        <v/>
      </c>
      <c r="AM695" s="143" t="str">
        <f t="shared" si="248"/>
        <v/>
      </c>
      <c r="AN695" s="143" t="str">
        <f t="shared" si="249"/>
        <v/>
      </c>
      <c r="AO695" s="143" t="str">
        <f t="shared" si="250"/>
        <v/>
      </c>
      <c r="AP695" s="206" t="str">
        <f t="shared" si="251"/>
        <v/>
      </c>
      <c r="AQ695" s="206" t="str">
        <f>IF(SUMIF('7-市场业绩'!F:F,'3-收据记录表'!U695,'7-市场业绩'!I:I)&gt;0,"学习卡","老结算")</f>
        <v>老结算</v>
      </c>
      <c r="AR695" s="206" t="str">
        <f t="shared" si="252"/>
        <v/>
      </c>
      <c r="AS695" s="243" t="e">
        <f t="shared" si="253"/>
        <v>#VALUE!</v>
      </c>
      <c r="AT695" s="243" t="str">
        <f t="shared" si="254"/>
        <v/>
      </c>
      <c r="AU695" s="243" t="str">
        <f t="shared" si="255"/>
        <v/>
      </c>
      <c r="AV695" s="243" t="str">
        <f t="shared" si="256"/>
        <v>无</v>
      </c>
      <c r="AZ695" s="299">
        <v>42552</v>
      </c>
    </row>
    <row r="696" spans="1:52" ht="15" hidden="1" customHeight="1">
      <c r="A696" s="176"/>
      <c r="B696" s="176"/>
      <c r="C696" s="175"/>
      <c r="D696" s="176"/>
      <c r="E696" s="176"/>
      <c r="F696" s="184"/>
      <c r="G696" s="176"/>
      <c r="H696" s="176"/>
      <c r="I696" s="176"/>
      <c r="J696" s="176"/>
      <c r="K696" s="180"/>
      <c r="L696" s="176"/>
      <c r="M696" s="175"/>
      <c r="N696" s="175"/>
      <c r="O696" s="175"/>
      <c r="P696" s="176"/>
      <c r="Q696" s="175"/>
      <c r="R696" s="176"/>
      <c r="S696" s="176"/>
      <c r="T696" s="176"/>
      <c r="U696" s="291" t="str">
        <f t="shared" si="234"/>
        <v/>
      </c>
      <c r="V696" s="292">
        <f>IF(F696=0,0,SUMIFS('4-咨询师业绩明细表'!K:K,'4-咨询师业绩明细表'!E:E,E696,'4-咨询师业绩明细表'!C:C,B696))</f>
        <v>0</v>
      </c>
      <c r="W696" s="292" t="str">
        <f t="shared" si="235"/>
        <v/>
      </c>
      <c r="X696" s="305"/>
      <c r="Y696" s="323">
        <f t="shared" si="236"/>
        <v>0</v>
      </c>
      <c r="Z696" s="324">
        <f t="shared" si="237"/>
        <v>0</v>
      </c>
      <c r="AA696" s="293">
        <f t="shared" si="238"/>
        <v>0</v>
      </c>
      <c r="AB696" s="294" t="str">
        <f t="shared" si="239"/>
        <v/>
      </c>
      <c r="AC696" s="143" t="str">
        <f t="shared" si="240"/>
        <v/>
      </c>
      <c r="AD696" s="143" t="str">
        <f t="shared" si="241"/>
        <v/>
      </c>
      <c r="AE696" s="143" t="str">
        <f t="shared" si="242"/>
        <v/>
      </c>
      <c r="AF696" s="143" t="str">
        <f t="shared" si="243"/>
        <v/>
      </c>
      <c r="AG696" s="143" t="str">
        <f t="shared" si="244"/>
        <v/>
      </c>
      <c r="AH696" s="143" t="str">
        <f>IF(AB696="","",VLOOKUP(AF696,Sheet11!E:F,2,0))</f>
        <v/>
      </c>
      <c r="AI696" s="295" t="str">
        <f>IF(AG696="拼单会员","5年",IF(AB696="","",VLOOKUP(AE696&amp;AH696,Sheet11!$J$3:$K$17,2)))</f>
        <v/>
      </c>
      <c r="AJ696" s="143" t="str">
        <f t="shared" si="245"/>
        <v/>
      </c>
      <c r="AK696" s="296" t="str">
        <f t="shared" si="246"/>
        <v/>
      </c>
      <c r="AL696" s="143" t="str">
        <f t="shared" si="247"/>
        <v/>
      </c>
      <c r="AM696" s="143" t="str">
        <f t="shared" si="248"/>
        <v/>
      </c>
      <c r="AN696" s="143" t="str">
        <f t="shared" si="249"/>
        <v/>
      </c>
      <c r="AO696" s="143" t="str">
        <f t="shared" si="250"/>
        <v/>
      </c>
      <c r="AP696" s="206" t="str">
        <f t="shared" si="251"/>
        <v/>
      </c>
      <c r="AQ696" s="206" t="str">
        <f>IF(SUMIF('7-市场业绩'!F:F,'3-收据记录表'!U696,'7-市场业绩'!I:I)&gt;0,"学习卡","老结算")</f>
        <v>老结算</v>
      </c>
      <c r="AR696" s="206" t="str">
        <f t="shared" si="252"/>
        <v/>
      </c>
      <c r="AS696" s="243" t="e">
        <f t="shared" si="253"/>
        <v>#VALUE!</v>
      </c>
      <c r="AT696" s="243" t="str">
        <f t="shared" si="254"/>
        <v/>
      </c>
      <c r="AU696" s="243" t="str">
        <f t="shared" si="255"/>
        <v/>
      </c>
      <c r="AV696" s="243" t="str">
        <f t="shared" si="256"/>
        <v>无</v>
      </c>
      <c r="AZ696" s="299">
        <v>42552</v>
      </c>
    </row>
    <row r="697" spans="1:52" ht="15" hidden="1" customHeight="1">
      <c r="A697" s="176"/>
      <c r="B697" s="176"/>
      <c r="C697" s="175"/>
      <c r="D697" s="176"/>
      <c r="E697" s="176"/>
      <c r="F697" s="184"/>
      <c r="G697" s="176"/>
      <c r="H697" s="176"/>
      <c r="I697" s="176"/>
      <c r="J697" s="176"/>
      <c r="K697" s="180"/>
      <c r="L697" s="176"/>
      <c r="M697" s="175"/>
      <c r="N697" s="175"/>
      <c r="O697" s="175"/>
      <c r="P697" s="176"/>
      <c r="Q697" s="175"/>
      <c r="R697" s="176"/>
      <c r="S697" s="176"/>
      <c r="T697" s="176"/>
      <c r="U697" s="291" t="str">
        <f t="shared" si="234"/>
        <v/>
      </c>
      <c r="V697" s="292">
        <f>IF(F697=0,0,SUMIFS('4-咨询师业绩明细表'!K:K,'4-咨询师业绩明细表'!E:E,E697,'4-咨询师业绩明细表'!C:C,B697))</f>
        <v>0</v>
      </c>
      <c r="W697" s="292" t="str">
        <f t="shared" si="235"/>
        <v/>
      </c>
      <c r="X697" s="305"/>
      <c r="Y697" s="323">
        <f t="shared" si="236"/>
        <v>0</v>
      </c>
      <c r="Z697" s="324">
        <f t="shared" si="237"/>
        <v>0</v>
      </c>
      <c r="AA697" s="293">
        <f t="shared" si="238"/>
        <v>0</v>
      </c>
      <c r="AB697" s="294" t="str">
        <f t="shared" si="239"/>
        <v/>
      </c>
      <c r="AC697" s="143" t="str">
        <f t="shared" si="240"/>
        <v/>
      </c>
      <c r="AD697" s="143" t="str">
        <f t="shared" si="241"/>
        <v/>
      </c>
      <c r="AE697" s="143" t="str">
        <f t="shared" si="242"/>
        <v/>
      </c>
      <c r="AF697" s="143" t="str">
        <f t="shared" si="243"/>
        <v/>
      </c>
      <c r="AG697" s="143" t="str">
        <f t="shared" si="244"/>
        <v/>
      </c>
      <c r="AH697" s="143" t="str">
        <f>IF(AB697="","",VLOOKUP(AF697,Sheet11!E:F,2,0))</f>
        <v/>
      </c>
      <c r="AI697" s="295" t="str">
        <f>IF(AG697="拼单会员","5年",IF(AB697="","",VLOOKUP(AE697&amp;AH697,Sheet11!$J$3:$K$17,2)))</f>
        <v/>
      </c>
      <c r="AJ697" s="143" t="str">
        <f t="shared" si="245"/>
        <v/>
      </c>
      <c r="AK697" s="296" t="str">
        <f t="shared" si="246"/>
        <v/>
      </c>
      <c r="AL697" s="143" t="str">
        <f t="shared" si="247"/>
        <v/>
      </c>
      <c r="AM697" s="143" t="str">
        <f t="shared" si="248"/>
        <v/>
      </c>
      <c r="AN697" s="143" t="str">
        <f t="shared" si="249"/>
        <v/>
      </c>
      <c r="AO697" s="143" t="str">
        <f t="shared" si="250"/>
        <v/>
      </c>
      <c r="AP697" s="206" t="str">
        <f t="shared" si="251"/>
        <v/>
      </c>
      <c r="AQ697" s="206" t="str">
        <f>IF(SUMIF('7-市场业绩'!F:F,'3-收据记录表'!U697,'7-市场业绩'!I:I)&gt;0,"学习卡","老结算")</f>
        <v>老结算</v>
      </c>
      <c r="AR697" s="206" t="str">
        <f t="shared" si="252"/>
        <v/>
      </c>
      <c r="AS697" s="243" t="e">
        <f t="shared" si="253"/>
        <v>#VALUE!</v>
      </c>
      <c r="AT697" s="243" t="str">
        <f t="shared" si="254"/>
        <v/>
      </c>
      <c r="AU697" s="243" t="str">
        <f t="shared" si="255"/>
        <v/>
      </c>
      <c r="AV697" s="243" t="str">
        <f t="shared" si="256"/>
        <v>无</v>
      </c>
      <c r="AZ697" s="299">
        <v>42552</v>
      </c>
    </row>
    <row r="698" spans="1:52" ht="15" hidden="1" customHeight="1">
      <c r="A698" s="176"/>
      <c r="B698" s="176"/>
      <c r="C698" s="175"/>
      <c r="D698" s="176"/>
      <c r="E698" s="176"/>
      <c r="F698" s="184"/>
      <c r="G698" s="176"/>
      <c r="H698" s="176"/>
      <c r="I698" s="176"/>
      <c r="J698" s="176"/>
      <c r="K698" s="180"/>
      <c r="L698" s="176"/>
      <c r="M698" s="175"/>
      <c r="N698" s="175"/>
      <c r="O698" s="175"/>
      <c r="P698" s="176"/>
      <c r="Q698" s="175"/>
      <c r="R698" s="176"/>
      <c r="S698" s="176"/>
      <c r="T698" s="176"/>
      <c r="U698" s="291" t="str">
        <f t="shared" si="234"/>
        <v/>
      </c>
      <c r="V698" s="292">
        <f>IF(F698=0,0,SUMIFS('4-咨询师业绩明细表'!K:K,'4-咨询师业绩明细表'!E:E,E698,'4-咨询师业绩明细表'!C:C,B698))</f>
        <v>0</v>
      </c>
      <c r="W698" s="292" t="str">
        <f t="shared" si="235"/>
        <v/>
      </c>
      <c r="X698" s="305"/>
      <c r="Y698" s="323">
        <f t="shared" si="236"/>
        <v>0</v>
      </c>
      <c r="Z698" s="324">
        <f t="shared" si="237"/>
        <v>0</v>
      </c>
      <c r="AA698" s="293">
        <f t="shared" si="238"/>
        <v>0</v>
      </c>
      <c r="AB698" s="294" t="str">
        <f t="shared" si="239"/>
        <v/>
      </c>
      <c r="AC698" s="143" t="str">
        <f t="shared" si="240"/>
        <v/>
      </c>
      <c r="AD698" s="143" t="str">
        <f t="shared" si="241"/>
        <v/>
      </c>
      <c r="AE698" s="143" t="str">
        <f t="shared" si="242"/>
        <v/>
      </c>
      <c r="AF698" s="143" t="str">
        <f t="shared" si="243"/>
        <v/>
      </c>
      <c r="AG698" s="143" t="str">
        <f t="shared" si="244"/>
        <v/>
      </c>
      <c r="AH698" s="143" t="str">
        <f>IF(AB698="","",VLOOKUP(AF698,Sheet11!E:F,2,0))</f>
        <v/>
      </c>
      <c r="AI698" s="295" t="str">
        <f>IF(AG698="拼单会员","5年",IF(AB698="","",VLOOKUP(AE698&amp;AH698,Sheet11!$J$3:$K$17,2)))</f>
        <v/>
      </c>
      <c r="AJ698" s="143" t="str">
        <f t="shared" si="245"/>
        <v/>
      </c>
      <c r="AK698" s="296" t="str">
        <f t="shared" si="246"/>
        <v/>
      </c>
      <c r="AL698" s="143" t="str">
        <f t="shared" si="247"/>
        <v/>
      </c>
      <c r="AM698" s="143" t="str">
        <f t="shared" si="248"/>
        <v/>
      </c>
      <c r="AN698" s="143" t="str">
        <f t="shared" si="249"/>
        <v/>
      </c>
      <c r="AO698" s="143" t="str">
        <f t="shared" si="250"/>
        <v/>
      </c>
      <c r="AP698" s="206" t="str">
        <f t="shared" si="251"/>
        <v/>
      </c>
      <c r="AQ698" s="206" t="str">
        <f>IF(SUMIF('7-市场业绩'!F:F,'3-收据记录表'!U698,'7-市场业绩'!I:I)&gt;0,"学习卡","老结算")</f>
        <v>老结算</v>
      </c>
      <c r="AR698" s="206" t="str">
        <f t="shared" si="252"/>
        <v/>
      </c>
      <c r="AS698" s="243" t="e">
        <f t="shared" si="253"/>
        <v>#VALUE!</v>
      </c>
      <c r="AT698" s="243" t="str">
        <f t="shared" si="254"/>
        <v/>
      </c>
      <c r="AU698" s="243" t="str">
        <f t="shared" si="255"/>
        <v/>
      </c>
      <c r="AV698" s="243" t="str">
        <f t="shared" si="256"/>
        <v>无</v>
      </c>
      <c r="AZ698" s="299">
        <v>42552</v>
      </c>
    </row>
    <row r="699" spans="1:52" ht="15" hidden="1" customHeight="1">
      <c r="A699" s="176"/>
      <c r="B699" s="176"/>
      <c r="C699" s="175"/>
      <c r="D699" s="176"/>
      <c r="E699" s="176"/>
      <c r="F699" s="184"/>
      <c r="G699" s="176"/>
      <c r="H699" s="176"/>
      <c r="I699" s="176"/>
      <c r="J699" s="176"/>
      <c r="K699" s="180"/>
      <c r="L699" s="176"/>
      <c r="M699" s="175"/>
      <c r="N699" s="175"/>
      <c r="O699" s="175"/>
      <c r="P699" s="176"/>
      <c r="Q699" s="175"/>
      <c r="R699" s="176"/>
      <c r="S699" s="176"/>
      <c r="T699" s="176"/>
      <c r="U699" s="291" t="str">
        <f t="shared" si="234"/>
        <v/>
      </c>
      <c r="V699" s="292">
        <f>IF(F699=0,0,SUMIFS('4-咨询师业绩明细表'!K:K,'4-咨询师业绩明细表'!E:E,E699,'4-咨询师业绩明细表'!C:C,B699))</f>
        <v>0</v>
      </c>
      <c r="W699" s="292" t="str">
        <f t="shared" si="235"/>
        <v/>
      </c>
      <c r="X699" s="305"/>
      <c r="Y699" s="323">
        <f t="shared" si="236"/>
        <v>0</v>
      </c>
      <c r="Z699" s="324">
        <f t="shared" si="237"/>
        <v>0</v>
      </c>
      <c r="AA699" s="293">
        <f t="shared" si="238"/>
        <v>0</v>
      </c>
      <c r="AB699" s="294" t="str">
        <f t="shared" si="239"/>
        <v/>
      </c>
      <c r="AC699" s="143" t="str">
        <f t="shared" si="240"/>
        <v/>
      </c>
      <c r="AD699" s="143" t="str">
        <f t="shared" si="241"/>
        <v/>
      </c>
      <c r="AE699" s="143" t="str">
        <f t="shared" si="242"/>
        <v/>
      </c>
      <c r="AF699" s="143" t="str">
        <f t="shared" si="243"/>
        <v/>
      </c>
      <c r="AG699" s="143" t="str">
        <f t="shared" si="244"/>
        <v/>
      </c>
      <c r="AH699" s="143" t="str">
        <f>IF(AB699="","",VLOOKUP(AF699,Sheet11!E:F,2,0))</f>
        <v/>
      </c>
      <c r="AI699" s="295" t="str">
        <f>IF(AG699="拼单会员","5年",IF(AB699="","",VLOOKUP(AE699&amp;AH699,Sheet11!$J$3:$K$17,2)))</f>
        <v/>
      </c>
      <c r="AJ699" s="143" t="str">
        <f t="shared" si="245"/>
        <v/>
      </c>
      <c r="AK699" s="296" t="str">
        <f t="shared" si="246"/>
        <v/>
      </c>
      <c r="AL699" s="143" t="str">
        <f t="shared" si="247"/>
        <v/>
      </c>
      <c r="AM699" s="143" t="str">
        <f t="shared" si="248"/>
        <v/>
      </c>
      <c r="AN699" s="143" t="str">
        <f t="shared" si="249"/>
        <v/>
      </c>
      <c r="AO699" s="143" t="str">
        <f t="shared" si="250"/>
        <v/>
      </c>
      <c r="AP699" s="206" t="str">
        <f t="shared" si="251"/>
        <v/>
      </c>
      <c r="AQ699" s="206" t="str">
        <f>IF(SUMIF('7-市场业绩'!F:F,'3-收据记录表'!U699,'7-市场业绩'!I:I)&gt;0,"学习卡","老结算")</f>
        <v>老结算</v>
      </c>
      <c r="AR699" s="206" t="str">
        <f t="shared" si="252"/>
        <v/>
      </c>
      <c r="AS699" s="243" t="e">
        <f t="shared" si="253"/>
        <v>#VALUE!</v>
      </c>
      <c r="AT699" s="243" t="str">
        <f t="shared" si="254"/>
        <v/>
      </c>
      <c r="AU699" s="243" t="str">
        <f t="shared" si="255"/>
        <v/>
      </c>
      <c r="AV699" s="243" t="str">
        <f t="shared" si="256"/>
        <v>无</v>
      </c>
      <c r="AZ699" s="299">
        <v>42552</v>
      </c>
    </row>
    <row r="700" spans="1:52" ht="15" hidden="1" customHeight="1">
      <c r="A700" s="176"/>
      <c r="B700" s="176"/>
      <c r="C700" s="175"/>
      <c r="D700" s="176"/>
      <c r="E700" s="176"/>
      <c r="F700" s="184"/>
      <c r="G700" s="176"/>
      <c r="H700" s="176"/>
      <c r="I700" s="176"/>
      <c r="J700" s="176"/>
      <c r="K700" s="180"/>
      <c r="L700" s="176"/>
      <c r="M700" s="175"/>
      <c r="N700" s="175"/>
      <c r="O700" s="175"/>
      <c r="P700" s="176"/>
      <c r="Q700" s="175"/>
      <c r="R700" s="176"/>
      <c r="S700" s="176"/>
      <c r="T700" s="176"/>
      <c r="U700" s="291" t="str">
        <f t="shared" si="234"/>
        <v/>
      </c>
      <c r="V700" s="292">
        <f>IF(F700=0,0,SUMIFS('4-咨询师业绩明细表'!K:K,'4-咨询师业绩明细表'!E:E,E700,'4-咨询师业绩明细表'!C:C,B700))</f>
        <v>0</v>
      </c>
      <c r="W700" s="292" t="str">
        <f t="shared" si="235"/>
        <v/>
      </c>
      <c r="X700" s="305"/>
      <c r="Y700" s="323">
        <f t="shared" si="236"/>
        <v>0</v>
      </c>
      <c r="Z700" s="324">
        <f t="shared" si="237"/>
        <v>0</v>
      </c>
      <c r="AA700" s="293">
        <f t="shared" si="238"/>
        <v>0</v>
      </c>
      <c r="AB700" s="294" t="str">
        <f t="shared" si="239"/>
        <v/>
      </c>
      <c r="AC700" s="143" t="str">
        <f t="shared" si="240"/>
        <v/>
      </c>
      <c r="AD700" s="143" t="str">
        <f t="shared" si="241"/>
        <v/>
      </c>
      <c r="AE700" s="143" t="str">
        <f t="shared" si="242"/>
        <v/>
      </c>
      <c r="AF700" s="143" t="str">
        <f t="shared" si="243"/>
        <v/>
      </c>
      <c r="AG700" s="143" t="str">
        <f t="shared" si="244"/>
        <v/>
      </c>
      <c r="AH700" s="143" t="str">
        <f>IF(AB700="","",VLOOKUP(AF700,Sheet11!E:F,2,0))</f>
        <v/>
      </c>
      <c r="AI700" s="295" t="str">
        <f>IF(AG700="拼单会员","5年",IF(AB700="","",VLOOKUP(AE700&amp;AH700,Sheet11!$J$3:$K$17,2)))</f>
        <v/>
      </c>
      <c r="AJ700" s="143" t="str">
        <f t="shared" si="245"/>
        <v/>
      </c>
      <c r="AK700" s="296" t="str">
        <f t="shared" si="246"/>
        <v/>
      </c>
      <c r="AL700" s="143" t="str">
        <f t="shared" si="247"/>
        <v/>
      </c>
      <c r="AM700" s="143" t="str">
        <f t="shared" si="248"/>
        <v/>
      </c>
      <c r="AN700" s="143" t="str">
        <f t="shared" si="249"/>
        <v/>
      </c>
      <c r="AO700" s="143" t="str">
        <f t="shared" si="250"/>
        <v/>
      </c>
      <c r="AP700" s="206" t="str">
        <f t="shared" si="251"/>
        <v/>
      </c>
      <c r="AQ700" s="206" t="str">
        <f>IF(SUMIF('7-市场业绩'!F:F,'3-收据记录表'!U700,'7-市场业绩'!I:I)&gt;0,"学习卡","老结算")</f>
        <v>老结算</v>
      </c>
      <c r="AR700" s="206" t="str">
        <f t="shared" si="252"/>
        <v/>
      </c>
      <c r="AS700" s="243" t="e">
        <f t="shared" si="253"/>
        <v>#VALUE!</v>
      </c>
      <c r="AT700" s="243" t="str">
        <f t="shared" si="254"/>
        <v/>
      </c>
      <c r="AU700" s="243" t="str">
        <f t="shared" si="255"/>
        <v/>
      </c>
      <c r="AV700" s="243" t="str">
        <f t="shared" si="256"/>
        <v>无</v>
      </c>
      <c r="AZ700" s="299">
        <v>42552</v>
      </c>
    </row>
    <row r="701" spans="1:52" ht="15" hidden="1" customHeight="1">
      <c r="A701" s="176"/>
      <c r="B701" s="176"/>
      <c r="C701" s="175"/>
      <c r="D701" s="176"/>
      <c r="E701" s="176"/>
      <c r="F701" s="184"/>
      <c r="G701" s="176"/>
      <c r="H701" s="176"/>
      <c r="I701" s="176"/>
      <c r="J701" s="176"/>
      <c r="K701" s="180"/>
      <c r="L701" s="176"/>
      <c r="M701" s="175"/>
      <c r="N701" s="175"/>
      <c r="O701" s="175"/>
      <c r="P701" s="176"/>
      <c r="Q701" s="175"/>
      <c r="R701" s="176"/>
      <c r="S701" s="176"/>
      <c r="T701" s="176"/>
      <c r="U701" s="291" t="str">
        <f t="shared" si="234"/>
        <v/>
      </c>
      <c r="V701" s="292">
        <f>IF(F701=0,0,SUMIFS('4-咨询师业绩明细表'!K:K,'4-咨询师业绩明细表'!E:E,E701,'4-咨询师业绩明细表'!C:C,B701))</f>
        <v>0</v>
      </c>
      <c r="W701" s="292" t="str">
        <f t="shared" si="235"/>
        <v/>
      </c>
      <c r="X701" s="305"/>
      <c r="Y701" s="323">
        <f t="shared" si="236"/>
        <v>0</v>
      </c>
      <c r="Z701" s="324">
        <f t="shared" si="237"/>
        <v>0</v>
      </c>
      <c r="AA701" s="293">
        <f t="shared" si="238"/>
        <v>0</v>
      </c>
      <c r="AB701" s="294" t="str">
        <f t="shared" si="239"/>
        <v/>
      </c>
      <c r="AC701" s="143" t="str">
        <f t="shared" si="240"/>
        <v/>
      </c>
      <c r="AD701" s="143" t="str">
        <f t="shared" si="241"/>
        <v/>
      </c>
      <c r="AE701" s="143" t="str">
        <f t="shared" si="242"/>
        <v/>
      </c>
      <c r="AF701" s="143" t="str">
        <f t="shared" si="243"/>
        <v/>
      </c>
      <c r="AG701" s="143" t="str">
        <f t="shared" si="244"/>
        <v/>
      </c>
      <c r="AH701" s="143" t="str">
        <f>IF(AB701="","",VLOOKUP(AF701,Sheet11!E:F,2,0))</f>
        <v/>
      </c>
      <c r="AI701" s="295" t="str">
        <f>IF(AG701="拼单会员","5年",IF(AB701="","",VLOOKUP(AE701&amp;AH701,Sheet11!$J$3:$K$17,2)))</f>
        <v/>
      </c>
      <c r="AJ701" s="143" t="str">
        <f t="shared" si="245"/>
        <v/>
      </c>
      <c r="AK701" s="296" t="str">
        <f t="shared" si="246"/>
        <v/>
      </c>
      <c r="AL701" s="143" t="str">
        <f t="shared" si="247"/>
        <v/>
      </c>
      <c r="AM701" s="143" t="str">
        <f t="shared" si="248"/>
        <v/>
      </c>
      <c r="AN701" s="143" t="str">
        <f t="shared" si="249"/>
        <v/>
      </c>
      <c r="AO701" s="143" t="str">
        <f t="shared" si="250"/>
        <v/>
      </c>
      <c r="AP701" s="206" t="str">
        <f t="shared" si="251"/>
        <v/>
      </c>
      <c r="AQ701" s="206" t="str">
        <f>IF(SUMIF('7-市场业绩'!F:F,'3-收据记录表'!U701,'7-市场业绩'!I:I)&gt;0,"学习卡","老结算")</f>
        <v>老结算</v>
      </c>
      <c r="AR701" s="206" t="str">
        <f t="shared" si="252"/>
        <v/>
      </c>
      <c r="AS701" s="243" t="e">
        <f t="shared" si="253"/>
        <v>#VALUE!</v>
      </c>
      <c r="AT701" s="243" t="str">
        <f t="shared" si="254"/>
        <v/>
      </c>
      <c r="AU701" s="243" t="str">
        <f t="shared" si="255"/>
        <v/>
      </c>
      <c r="AV701" s="243" t="str">
        <f t="shared" si="256"/>
        <v>无</v>
      </c>
      <c r="AZ701" s="299">
        <v>42552</v>
      </c>
    </row>
    <row r="702" spans="1:52" ht="15" hidden="1" customHeight="1">
      <c r="A702" s="176"/>
      <c r="B702" s="176"/>
      <c r="C702" s="175"/>
      <c r="D702" s="176"/>
      <c r="E702" s="176"/>
      <c r="F702" s="184"/>
      <c r="G702" s="176"/>
      <c r="H702" s="176"/>
      <c r="I702" s="176"/>
      <c r="J702" s="176"/>
      <c r="K702" s="180"/>
      <c r="L702" s="176"/>
      <c r="M702" s="175"/>
      <c r="N702" s="175"/>
      <c r="O702" s="175"/>
      <c r="P702" s="176"/>
      <c r="Q702" s="175"/>
      <c r="R702" s="176"/>
      <c r="S702" s="176"/>
      <c r="T702" s="176"/>
      <c r="U702" s="291" t="str">
        <f t="shared" si="234"/>
        <v/>
      </c>
      <c r="V702" s="292">
        <f>IF(F702=0,0,SUMIFS('4-咨询师业绩明细表'!K:K,'4-咨询师业绩明细表'!E:E,E702,'4-咨询师业绩明细表'!C:C,B702))</f>
        <v>0</v>
      </c>
      <c r="W702" s="292" t="str">
        <f t="shared" si="235"/>
        <v/>
      </c>
      <c r="X702" s="305"/>
      <c r="Y702" s="323">
        <f t="shared" si="236"/>
        <v>0</v>
      </c>
      <c r="Z702" s="324">
        <f t="shared" si="237"/>
        <v>0</v>
      </c>
      <c r="AA702" s="293">
        <f t="shared" si="238"/>
        <v>0</v>
      </c>
      <c r="AB702" s="294" t="str">
        <f t="shared" si="239"/>
        <v/>
      </c>
      <c r="AC702" s="143" t="str">
        <f t="shared" si="240"/>
        <v/>
      </c>
      <c r="AD702" s="143" t="str">
        <f t="shared" si="241"/>
        <v/>
      </c>
      <c r="AE702" s="143" t="str">
        <f t="shared" si="242"/>
        <v/>
      </c>
      <c r="AF702" s="143" t="str">
        <f t="shared" si="243"/>
        <v/>
      </c>
      <c r="AG702" s="143" t="str">
        <f t="shared" si="244"/>
        <v/>
      </c>
      <c r="AH702" s="143" t="str">
        <f>IF(AB702="","",VLOOKUP(AF702,Sheet11!E:F,2,0))</f>
        <v/>
      </c>
      <c r="AI702" s="295" t="str">
        <f>IF(AG702="拼单会员","5年",IF(AB702="","",VLOOKUP(AE702&amp;AH702,Sheet11!$J$3:$K$17,2)))</f>
        <v/>
      </c>
      <c r="AJ702" s="143" t="str">
        <f t="shared" si="245"/>
        <v/>
      </c>
      <c r="AK702" s="296" t="str">
        <f t="shared" si="246"/>
        <v/>
      </c>
      <c r="AL702" s="143" t="str">
        <f t="shared" si="247"/>
        <v/>
      </c>
      <c r="AM702" s="143" t="str">
        <f t="shared" si="248"/>
        <v/>
      </c>
      <c r="AN702" s="143" t="str">
        <f t="shared" si="249"/>
        <v/>
      </c>
      <c r="AO702" s="143" t="str">
        <f t="shared" si="250"/>
        <v/>
      </c>
      <c r="AP702" s="206" t="str">
        <f t="shared" si="251"/>
        <v/>
      </c>
      <c r="AQ702" s="206" t="str">
        <f>IF(SUMIF('7-市场业绩'!F:F,'3-收据记录表'!U702,'7-市场业绩'!I:I)&gt;0,"学习卡","老结算")</f>
        <v>老结算</v>
      </c>
      <c r="AR702" s="206" t="str">
        <f t="shared" si="252"/>
        <v/>
      </c>
      <c r="AS702" s="243" t="e">
        <f t="shared" si="253"/>
        <v>#VALUE!</v>
      </c>
      <c r="AT702" s="243" t="str">
        <f t="shared" si="254"/>
        <v/>
      </c>
      <c r="AU702" s="243" t="str">
        <f t="shared" si="255"/>
        <v/>
      </c>
      <c r="AV702" s="243" t="str">
        <f t="shared" si="256"/>
        <v>无</v>
      </c>
      <c r="AZ702" s="299">
        <v>42552</v>
      </c>
    </row>
    <row r="703" spans="1:52" ht="15" hidden="1" customHeight="1">
      <c r="A703" s="176"/>
      <c r="B703" s="176"/>
      <c r="C703" s="175"/>
      <c r="D703" s="176"/>
      <c r="E703" s="176"/>
      <c r="F703" s="184"/>
      <c r="G703" s="176"/>
      <c r="H703" s="176"/>
      <c r="I703" s="176"/>
      <c r="J703" s="176"/>
      <c r="K703" s="180"/>
      <c r="L703" s="176"/>
      <c r="M703" s="175"/>
      <c r="N703" s="175"/>
      <c r="O703" s="175"/>
      <c r="P703" s="176"/>
      <c r="Q703" s="175"/>
      <c r="R703" s="176"/>
      <c r="S703" s="176"/>
      <c r="T703" s="176"/>
      <c r="U703" s="291" t="str">
        <f t="shared" si="234"/>
        <v/>
      </c>
      <c r="V703" s="292">
        <f>IF(F703=0,0,SUMIFS('4-咨询师业绩明细表'!K:K,'4-咨询师业绩明细表'!E:E,E703,'4-咨询师业绩明细表'!C:C,B703))</f>
        <v>0</v>
      </c>
      <c r="W703" s="292" t="str">
        <f t="shared" si="235"/>
        <v/>
      </c>
      <c r="X703" s="305"/>
      <c r="Y703" s="323">
        <f t="shared" si="236"/>
        <v>0</v>
      </c>
      <c r="Z703" s="324">
        <f t="shared" si="237"/>
        <v>0</v>
      </c>
      <c r="AA703" s="293">
        <f t="shared" si="238"/>
        <v>0</v>
      </c>
      <c r="AB703" s="294" t="str">
        <f t="shared" si="239"/>
        <v/>
      </c>
      <c r="AC703" s="143" t="str">
        <f t="shared" si="240"/>
        <v/>
      </c>
      <c r="AD703" s="143" t="str">
        <f t="shared" si="241"/>
        <v/>
      </c>
      <c r="AE703" s="143" t="str">
        <f t="shared" si="242"/>
        <v/>
      </c>
      <c r="AF703" s="143" t="str">
        <f t="shared" si="243"/>
        <v/>
      </c>
      <c r="AG703" s="143" t="str">
        <f t="shared" si="244"/>
        <v/>
      </c>
      <c r="AH703" s="143" t="str">
        <f>IF(AB703="","",VLOOKUP(AF703,Sheet11!E:F,2,0))</f>
        <v/>
      </c>
      <c r="AI703" s="295" t="str">
        <f>IF(AG703="拼单会员","5年",IF(AB703="","",VLOOKUP(AE703&amp;AH703,Sheet11!$J$3:$K$17,2)))</f>
        <v/>
      </c>
      <c r="AJ703" s="143" t="str">
        <f t="shared" si="245"/>
        <v/>
      </c>
      <c r="AK703" s="296" t="str">
        <f t="shared" si="246"/>
        <v/>
      </c>
      <c r="AL703" s="143" t="str">
        <f t="shared" si="247"/>
        <v/>
      </c>
      <c r="AM703" s="143" t="str">
        <f t="shared" si="248"/>
        <v/>
      </c>
      <c r="AN703" s="143" t="str">
        <f t="shared" si="249"/>
        <v/>
      </c>
      <c r="AO703" s="143" t="str">
        <f t="shared" si="250"/>
        <v/>
      </c>
      <c r="AP703" s="206" t="str">
        <f t="shared" si="251"/>
        <v/>
      </c>
      <c r="AQ703" s="206" t="str">
        <f>IF(SUMIF('7-市场业绩'!F:F,'3-收据记录表'!U703,'7-市场业绩'!I:I)&gt;0,"学习卡","老结算")</f>
        <v>老结算</v>
      </c>
      <c r="AR703" s="206" t="str">
        <f t="shared" si="252"/>
        <v/>
      </c>
      <c r="AS703" s="243" t="e">
        <f t="shared" si="253"/>
        <v>#VALUE!</v>
      </c>
      <c r="AT703" s="243" t="str">
        <f t="shared" si="254"/>
        <v/>
      </c>
      <c r="AU703" s="243" t="str">
        <f t="shared" si="255"/>
        <v/>
      </c>
      <c r="AV703" s="243" t="str">
        <f t="shared" si="256"/>
        <v>无</v>
      </c>
      <c r="AZ703" s="299">
        <v>42552</v>
      </c>
    </row>
    <row r="704" spans="1:52" ht="15" hidden="1" customHeight="1">
      <c r="A704" s="176"/>
      <c r="B704" s="176"/>
      <c r="C704" s="175"/>
      <c r="D704" s="176"/>
      <c r="E704" s="176"/>
      <c r="F704" s="184"/>
      <c r="G704" s="176"/>
      <c r="H704" s="176"/>
      <c r="I704" s="176"/>
      <c r="J704" s="176"/>
      <c r="K704" s="180"/>
      <c r="L704" s="176"/>
      <c r="M704" s="175"/>
      <c r="N704" s="175"/>
      <c r="O704" s="175"/>
      <c r="P704" s="176"/>
      <c r="Q704" s="175"/>
      <c r="R704" s="176"/>
      <c r="S704" s="176"/>
      <c r="T704" s="176"/>
      <c r="U704" s="291" t="str">
        <f t="shared" si="234"/>
        <v/>
      </c>
      <c r="V704" s="292">
        <f>IF(F704=0,0,SUMIFS('4-咨询师业绩明细表'!K:K,'4-咨询师业绩明细表'!E:E,E704,'4-咨询师业绩明细表'!C:C,B704))</f>
        <v>0</v>
      </c>
      <c r="W704" s="292" t="str">
        <f t="shared" si="235"/>
        <v/>
      </c>
      <c r="X704" s="305"/>
      <c r="Y704" s="323">
        <f t="shared" si="236"/>
        <v>0</v>
      </c>
      <c r="Z704" s="324">
        <f t="shared" si="237"/>
        <v>0</v>
      </c>
      <c r="AA704" s="293">
        <f t="shared" si="238"/>
        <v>0</v>
      </c>
      <c r="AB704" s="294" t="str">
        <f t="shared" si="239"/>
        <v/>
      </c>
      <c r="AC704" s="143" t="str">
        <f t="shared" si="240"/>
        <v/>
      </c>
      <c r="AD704" s="143" t="str">
        <f t="shared" si="241"/>
        <v/>
      </c>
      <c r="AE704" s="143" t="str">
        <f t="shared" si="242"/>
        <v/>
      </c>
      <c r="AF704" s="143" t="str">
        <f t="shared" si="243"/>
        <v/>
      </c>
      <c r="AG704" s="143" t="str">
        <f t="shared" si="244"/>
        <v/>
      </c>
      <c r="AH704" s="143" t="str">
        <f>IF(AB704="","",VLOOKUP(AF704,Sheet11!E:F,2,0))</f>
        <v/>
      </c>
      <c r="AI704" s="295" t="str">
        <f>IF(AG704="拼单会员","5年",IF(AB704="","",VLOOKUP(AE704&amp;AH704,Sheet11!$J$3:$K$17,2)))</f>
        <v/>
      </c>
      <c r="AJ704" s="143" t="str">
        <f t="shared" si="245"/>
        <v/>
      </c>
      <c r="AK704" s="296" t="str">
        <f t="shared" si="246"/>
        <v/>
      </c>
      <c r="AL704" s="143" t="str">
        <f t="shared" si="247"/>
        <v/>
      </c>
      <c r="AM704" s="143" t="str">
        <f t="shared" si="248"/>
        <v/>
      </c>
      <c r="AN704" s="143" t="str">
        <f t="shared" si="249"/>
        <v/>
      </c>
      <c r="AO704" s="143" t="str">
        <f t="shared" si="250"/>
        <v/>
      </c>
      <c r="AP704" s="206" t="str">
        <f t="shared" si="251"/>
        <v/>
      </c>
      <c r="AQ704" s="206" t="str">
        <f>IF(SUMIF('7-市场业绩'!F:F,'3-收据记录表'!U704,'7-市场业绩'!I:I)&gt;0,"学习卡","老结算")</f>
        <v>老结算</v>
      </c>
      <c r="AR704" s="206" t="str">
        <f t="shared" si="252"/>
        <v/>
      </c>
      <c r="AS704" s="243" t="e">
        <f t="shared" si="253"/>
        <v>#VALUE!</v>
      </c>
      <c r="AT704" s="243" t="str">
        <f t="shared" si="254"/>
        <v/>
      </c>
      <c r="AU704" s="243" t="str">
        <f t="shared" si="255"/>
        <v/>
      </c>
      <c r="AV704" s="243" t="str">
        <f t="shared" si="256"/>
        <v>无</v>
      </c>
      <c r="AZ704" s="299">
        <v>42552</v>
      </c>
    </row>
    <row r="705" spans="1:52" ht="15" hidden="1" customHeight="1">
      <c r="A705" s="176"/>
      <c r="B705" s="176"/>
      <c r="C705" s="175"/>
      <c r="D705" s="176"/>
      <c r="E705" s="176"/>
      <c r="F705" s="184"/>
      <c r="G705" s="176"/>
      <c r="H705" s="176"/>
      <c r="I705" s="176"/>
      <c r="J705" s="176"/>
      <c r="K705" s="180"/>
      <c r="L705" s="176"/>
      <c r="M705" s="175"/>
      <c r="N705" s="175"/>
      <c r="O705" s="175"/>
      <c r="P705" s="176"/>
      <c r="Q705" s="175"/>
      <c r="R705" s="176"/>
      <c r="S705" s="176"/>
      <c r="T705" s="176"/>
      <c r="U705" s="291" t="str">
        <f t="shared" si="234"/>
        <v/>
      </c>
      <c r="V705" s="292">
        <f>IF(F705=0,0,SUMIFS('4-咨询师业绩明细表'!K:K,'4-咨询师业绩明细表'!E:E,E705,'4-咨询师业绩明细表'!C:C,B705))</f>
        <v>0</v>
      </c>
      <c r="W705" s="292" t="str">
        <f t="shared" si="235"/>
        <v/>
      </c>
      <c r="X705" s="305"/>
      <c r="Y705" s="323">
        <f t="shared" si="236"/>
        <v>0</v>
      </c>
      <c r="Z705" s="324">
        <f t="shared" si="237"/>
        <v>0</v>
      </c>
      <c r="AA705" s="293">
        <f t="shared" si="238"/>
        <v>0</v>
      </c>
      <c r="AB705" s="294" t="str">
        <f t="shared" si="239"/>
        <v/>
      </c>
      <c r="AC705" s="143" t="str">
        <f t="shared" si="240"/>
        <v/>
      </c>
      <c r="AD705" s="143" t="str">
        <f t="shared" si="241"/>
        <v/>
      </c>
      <c r="AE705" s="143" t="str">
        <f t="shared" si="242"/>
        <v/>
      </c>
      <c r="AF705" s="143" t="str">
        <f t="shared" si="243"/>
        <v/>
      </c>
      <c r="AG705" s="143" t="str">
        <f t="shared" si="244"/>
        <v/>
      </c>
      <c r="AH705" s="143" t="str">
        <f>IF(AB705="","",VLOOKUP(AF705,Sheet11!E:F,2,0))</f>
        <v/>
      </c>
      <c r="AI705" s="295" t="str">
        <f>IF(AG705="拼单会员","5年",IF(AB705="","",VLOOKUP(AE705&amp;AH705,Sheet11!$J$3:$K$17,2)))</f>
        <v/>
      </c>
      <c r="AJ705" s="143" t="str">
        <f t="shared" si="245"/>
        <v/>
      </c>
      <c r="AK705" s="296" t="str">
        <f t="shared" si="246"/>
        <v/>
      </c>
      <c r="AL705" s="143" t="str">
        <f t="shared" si="247"/>
        <v/>
      </c>
      <c r="AM705" s="143" t="str">
        <f t="shared" si="248"/>
        <v/>
      </c>
      <c r="AN705" s="143" t="str">
        <f t="shared" si="249"/>
        <v/>
      </c>
      <c r="AO705" s="143" t="str">
        <f t="shared" si="250"/>
        <v/>
      </c>
      <c r="AP705" s="206" t="str">
        <f t="shared" si="251"/>
        <v/>
      </c>
      <c r="AQ705" s="206" t="str">
        <f>IF(SUMIF('7-市场业绩'!F:F,'3-收据记录表'!U705,'7-市场业绩'!I:I)&gt;0,"学习卡","老结算")</f>
        <v>老结算</v>
      </c>
      <c r="AR705" s="206" t="str">
        <f t="shared" si="252"/>
        <v/>
      </c>
      <c r="AS705" s="243" t="e">
        <f t="shared" si="253"/>
        <v>#VALUE!</v>
      </c>
      <c r="AT705" s="243" t="str">
        <f t="shared" si="254"/>
        <v/>
      </c>
      <c r="AU705" s="243" t="str">
        <f t="shared" si="255"/>
        <v/>
      </c>
      <c r="AV705" s="243" t="str">
        <f t="shared" si="256"/>
        <v>无</v>
      </c>
      <c r="AZ705" s="299">
        <v>42552</v>
      </c>
    </row>
    <row r="706" spans="1:52" ht="15" hidden="1" customHeight="1">
      <c r="A706" s="176"/>
      <c r="B706" s="176"/>
      <c r="C706" s="175"/>
      <c r="D706" s="176"/>
      <c r="E706" s="176"/>
      <c r="F706" s="184"/>
      <c r="G706" s="176"/>
      <c r="H706" s="176"/>
      <c r="I706" s="176"/>
      <c r="J706" s="176"/>
      <c r="K706" s="180"/>
      <c r="L706" s="176"/>
      <c r="M706" s="175"/>
      <c r="N706" s="175"/>
      <c r="O706" s="175"/>
      <c r="P706" s="176"/>
      <c r="Q706" s="175"/>
      <c r="R706" s="176"/>
      <c r="S706" s="176"/>
      <c r="T706" s="176"/>
      <c r="U706" s="291" t="str">
        <f t="shared" si="234"/>
        <v/>
      </c>
      <c r="V706" s="292">
        <f>IF(F706=0,0,SUMIFS('4-咨询师业绩明细表'!K:K,'4-咨询师业绩明细表'!E:E,E706,'4-咨询师业绩明细表'!C:C,B706))</f>
        <v>0</v>
      </c>
      <c r="W706" s="292" t="str">
        <f t="shared" si="235"/>
        <v/>
      </c>
      <c r="X706" s="305"/>
      <c r="Y706" s="323">
        <f t="shared" si="236"/>
        <v>0</v>
      </c>
      <c r="Z706" s="324">
        <f t="shared" si="237"/>
        <v>0</v>
      </c>
      <c r="AA706" s="293">
        <f t="shared" si="238"/>
        <v>0</v>
      </c>
      <c r="AB706" s="294" t="str">
        <f t="shared" si="239"/>
        <v/>
      </c>
      <c r="AC706" s="143" t="str">
        <f t="shared" si="240"/>
        <v/>
      </c>
      <c r="AD706" s="143" t="str">
        <f t="shared" si="241"/>
        <v/>
      </c>
      <c r="AE706" s="143" t="str">
        <f t="shared" si="242"/>
        <v/>
      </c>
      <c r="AF706" s="143" t="str">
        <f t="shared" si="243"/>
        <v/>
      </c>
      <c r="AG706" s="143" t="str">
        <f t="shared" si="244"/>
        <v/>
      </c>
      <c r="AH706" s="143" t="str">
        <f>IF(AB706="","",VLOOKUP(AF706,Sheet11!E:F,2,0))</f>
        <v/>
      </c>
      <c r="AI706" s="295" t="str">
        <f>IF(AG706="拼单会员","5年",IF(AB706="","",VLOOKUP(AE706&amp;AH706,Sheet11!$J$3:$K$17,2)))</f>
        <v/>
      </c>
      <c r="AJ706" s="143" t="str">
        <f t="shared" si="245"/>
        <v/>
      </c>
      <c r="AK706" s="296" t="str">
        <f t="shared" si="246"/>
        <v/>
      </c>
      <c r="AL706" s="143" t="str">
        <f t="shared" si="247"/>
        <v/>
      </c>
      <c r="AM706" s="143" t="str">
        <f t="shared" si="248"/>
        <v/>
      </c>
      <c r="AN706" s="143" t="str">
        <f t="shared" si="249"/>
        <v/>
      </c>
      <c r="AO706" s="143" t="str">
        <f t="shared" si="250"/>
        <v/>
      </c>
      <c r="AP706" s="206" t="str">
        <f t="shared" si="251"/>
        <v/>
      </c>
      <c r="AQ706" s="206" t="str">
        <f>IF(SUMIF('7-市场业绩'!F:F,'3-收据记录表'!U706,'7-市场业绩'!I:I)&gt;0,"学习卡","老结算")</f>
        <v>老结算</v>
      </c>
      <c r="AR706" s="206" t="str">
        <f t="shared" si="252"/>
        <v/>
      </c>
      <c r="AS706" s="243" t="e">
        <f t="shared" si="253"/>
        <v>#VALUE!</v>
      </c>
      <c r="AT706" s="243" t="str">
        <f t="shared" si="254"/>
        <v/>
      </c>
      <c r="AU706" s="243" t="str">
        <f t="shared" si="255"/>
        <v/>
      </c>
      <c r="AV706" s="243" t="str">
        <f t="shared" si="256"/>
        <v>无</v>
      </c>
      <c r="AZ706" s="299">
        <v>42552</v>
      </c>
    </row>
    <row r="707" spans="1:52" ht="15" hidden="1" customHeight="1">
      <c r="A707" s="176"/>
      <c r="B707" s="176"/>
      <c r="C707" s="175"/>
      <c r="D707" s="176"/>
      <c r="E707" s="176"/>
      <c r="F707" s="184"/>
      <c r="G707" s="176"/>
      <c r="H707" s="176"/>
      <c r="I707" s="176"/>
      <c r="J707" s="176"/>
      <c r="K707" s="180"/>
      <c r="L707" s="176"/>
      <c r="M707" s="175"/>
      <c r="N707" s="175"/>
      <c r="O707" s="175"/>
      <c r="P707" s="176"/>
      <c r="Q707" s="175"/>
      <c r="R707" s="176"/>
      <c r="S707" s="176"/>
      <c r="T707" s="176"/>
      <c r="U707" s="291" t="str">
        <f t="shared" ref="U707:U770" si="257">SUBSTITUTE(SUBSTITUTE(SUBSTITUTE(SUBSTITUTE(SUBSTITUTE(SUBSTITUTE(S707,"(主签单人)",""),"(03-客户接待员)",""),"（金牌）",""),"（会员学员）",""),"金牌",""),"金牌学员","")</f>
        <v/>
      </c>
      <c r="V707" s="292">
        <f>IF(F707=0,0,SUMIFS('4-咨询师业绩明细表'!K:K,'4-咨询师业绩明细表'!E:E,E707,'4-咨询师业绩明细表'!C:C,B707))</f>
        <v>0</v>
      </c>
      <c r="W707" s="292" t="str">
        <f t="shared" ref="W707:W770" si="258">IF(AB707="","",MID(T707,FIND("@",SUBSTITUTE(T707,"／","@",6))+5,FIND("@",SUBSTITUTE(T707,"／","@",7))-FIND("@",SUBSTITUTE(T707,"／","@",6))-5))</f>
        <v/>
      </c>
      <c r="X707" s="305"/>
      <c r="Y707" s="323">
        <f t="shared" ref="Y707:Y770" si="259">IFERROR(VALUE(MID(T707,FIND("@",SUBSTITUTE(T707,"：","@",1))+1,FIND("@",SUBSTITUTE(T707,"）","@",1))-FIND("@",SUBSTITUTE(T707,"：","@",1))-1)),0)</f>
        <v>0</v>
      </c>
      <c r="Z707" s="324">
        <f t="shared" ref="Z707:Z770" si="260">IFERROR(IF(AND(IFERROR(FIND("预缴定金",T707),0)=0,E707=""),F707,VALUE(MID(T707,FIND("@",SUBSTITUTE(T707,"：","@",2))+1,FIND("@",SUBSTITUTE(T707,"）","@",2))-FIND("@",SUBSTITUTE(T707,"：","@",2))-1))),0)</f>
        <v>0</v>
      </c>
      <c r="AA707" s="293">
        <f t="shared" ref="AA707:AA770" si="261">F707-Z707</f>
        <v>0</v>
      </c>
      <c r="AB707" s="294" t="str">
        <f t="shared" ref="AB707:AB770" si="262">IF(OR(O707="退费",O707="结转",P707="",P707="结转学费",P707="老带新返现"),"",IF(OR(AA707&lt;=0,AND(IFERROR(FIND("预缴定金",T707),0)=0,E707="")),"",LEFT(T707,FIND("／",T707)-1)))</f>
        <v/>
      </c>
      <c r="AC707" s="143" t="str">
        <f t="shared" ref="AC707:AC770" si="263">LEFT(T707,2)</f>
        <v/>
      </c>
      <c r="AD707" s="143" t="str">
        <f t="shared" ref="AD707:AD770" si="264">MID(T707,3,2)</f>
        <v/>
      </c>
      <c r="AE707" s="143" t="str">
        <f t="shared" ref="AE707:AE770" si="265">MID(T707,5,2)</f>
        <v/>
      </c>
      <c r="AF707" s="143" t="str">
        <f t="shared" ref="AF707:AF770" si="266">IF(AB707="","",MIDB(AB707,SEARCHB("?",AB707),2*LEN(AB707)-LENB(AB707)+2))</f>
        <v/>
      </c>
      <c r="AG707" s="143" t="str">
        <f t="shared" ref="AG707:AG770" si="267">IF(AB707="","",RIGHT(MIDB(AB707,SEARCHB("?",AB707),20),LENB(MIDB(AB707,SEARCHB("?",AB707),20))-LEN(MIDB(AB707,SEARCHB("?",AB707),20))-1))</f>
        <v/>
      </c>
      <c r="AH707" s="143" t="str">
        <f>IF(AB707="","",VLOOKUP(AF707,Sheet11!E:F,2,0))</f>
        <v/>
      </c>
      <c r="AI707" s="295" t="str">
        <f>IF(AG707="拼单会员","5年",IF(AB707="","",VLOOKUP(AE707&amp;AH707,Sheet11!$J$3:$K$17,2)))</f>
        <v/>
      </c>
      <c r="AJ707" s="143" t="str">
        <f t="shared" ref="AJ707:AJ770" si="268">IF(AB707="","",VLOOKUP(AG707,BH:BI,2,0))</f>
        <v/>
      </c>
      <c r="AK707" s="296" t="str">
        <f t="shared" ref="AK707:AK770" si="269">IF(AB707="","",MID(T707,FIND("@",SUBSTITUTE(T707,"／","@",5))+8,10))</f>
        <v/>
      </c>
      <c r="AL707" s="143" t="str">
        <f t="shared" ref="AL707:AL770" si="270">IF(AB707="","",IF(AC707="新生","新生",IF((AK707-$AZ$2)&gt;0,"1年追补","老生")))</f>
        <v/>
      </c>
      <c r="AM707" s="143" t="str">
        <f t="shared" ref="AM707:AM770" si="271">IF(AB707="","",IF(OR(AL707="新生",AL707="1年追补"),"新生","老生"))</f>
        <v/>
      </c>
      <c r="AN707" s="143" t="str">
        <f t="shared" ref="AN707:AN770" si="272">IF(AB707="","",IF(AND(AW707="2折秒杀",AC707="新生"),"新生小学国际班5年",IF(AND(AW707="2折秒杀",AL707="1年追补"),"新生小学国际班1年",IF(OR(AW707="国际领袖课程",AW707="国内领袖课程"),AW707,IF(AND(AW707="创始会员",AM707="老生",AJ707="游学会员"),"老生创始会员游学会员",IF(AND(AJ707="国际班",AM707="新生"),AM707&amp;AE707&amp;AJ707&amp;AI707,AM707&amp;AJ707))))))</f>
        <v/>
      </c>
      <c r="AO707" s="143" t="str">
        <f t="shared" ref="AO707:AO770" si="273">IF(AB707="","",VLOOKUP(AG707,BH:BJ,3,0))</f>
        <v/>
      </c>
      <c r="AP707" s="206" t="str">
        <f t="shared" ref="AP707:AP770" si="274">AL707&amp;AO707</f>
        <v/>
      </c>
      <c r="AQ707" s="206" t="str">
        <f>IF(SUMIF('7-市场业绩'!F:F,'3-收据记录表'!U707,'7-市场业绩'!I:I)&gt;0,"学习卡","老结算")</f>
        <v>老结算</v>
      </c>
      <c r="AR707" s="206" t="str">
        <f t="shared" ref="AR707:AR770" si="275">IF(AQ707="学习卡",AN707,AP707)</f>
        <v/>
      </c>
      <c r="AS707" s="243" t="e">
        <f t="shared" ref="AS707:AS770" si="276">MID(T707,FIND("@",SUBSTITUTE(T707,"：","@",4))+1,FIND("@",SUBSTITUTE(T707,"）","@",6))-FIND("@",SUBSTITUTE(T707,"：","@",4))-1)</f>
        <v>#VALUE!</v>
      </c>
      <c r="AT707" s="243" t="str">
        <f t="shared" ref="AT707:AT770" si="277">IFERROR(MID(T707,FIND("@",SUBSTITUTE(T707,"：","@",6))+1,FIND("@",SUBSTITUTE(T707,"-","@",8))-FIND("@",SUBSTITUTE(T707,"：","@",6))-1),"")</f>
        <v/>
      </c>
      <c r="AU707" s="243" t="str">
        <f t="shared" ref="AU707:AU770" si="278">IFERROR(MID(T707,FIND("@",SUBSTITUTE(T707,"-","@",8))+1,FIND("@",SUBSTITUTE(T707,"／","@",3))-FIND("@",SUBSTITUTE(T707,"-","@",8))-1),"")</f>
        <v/>
      </c>
      <c r="AV707" s="243" t="str">
        <f t="shared" ref="AV707:AV770" si="279">IFERROR(MID(T707,FIND("@",SUBSTITUTE(T707,"：","@",4))+1,FIND("@",SUBSTITUTE(T707,"）","@",6))-FIND("@",SUBSTITUTE(T707,"：","@",4))-1),"无")</f>
        <v>无</v>
      </c>
      <c r="AZ707" s="299">
        <v>42552</v>
      </c>
    </row>
    <row r="708" spans="1:52" ht="15" hidden="1" customHeight="1">
      <c r="A708" s="176"/>
      <c r="B708" s="176"/>
      <c r="C708" s="175"/>
      <c r="D708" s="176"/>
      <c r="E708" s="176"/>
      <c r="F708" s="184"/>
      <c r="G708" s="176"/>
      <c r="H708" s="176"/>
      <c r="I708" s="176"/>
      <c r="J708" s="176"/>
      <c r="K708" s="180"/>
      <c r="L708" s="176"/>
      <c r="M708" s="175"/>
      <c r="N708" s="175"/>
      <c r="O708" s="175"/>
      <c r="P708" s="176"/>
      <c r="Q708" s="175"/>
      <c r="R708" s="176"/>
      <c r="S708" s="176"/>
      <c r="T708" s="176"/>
      <c r="U708" s="291" t="str">
        <f t="shared" si="257"/>
        <v/>
      </c>
      <c r="V708" s="292">
        <f>IF(F708=0,0,SUMIFS('4-咨询师业绩明细表'!K:K,'4-咨询师业绩明细表'!E:E,E708,'4-咨询师业绩明细表'!C:C,B708))</f>
        <v>0</v>
      </c>
      <c r="W708" s="292" t="str">
        <f t="shared" si="258"/>
        <v/>
      </c>
      <c r="X708" s="305"/>
      <c r="Y708" s="323">
        <f t="shared" si="259"/>
        <v>0</v>
      </c>
      <c r="Z708" s="324">
        <f t="shared" si="260"/>
        <v>0</v>
      </c>
      <c r="AA708" s="293">
        <f t="shared" si="261"/>
        <v>0</v>
      </c>
      <c r="AB708" s="294" t="str">
        <f t="shared" si="262"/>
        <v/>
      </c>
      <c r="AC708" s="143" t="str">
        <f t="shared" si="263"/>
        <v/>
      </c>
      <c r="AD708" s="143" t="str">
        <f t="shared" si="264"/>
        <v/>
      </c>
      <c r="AE708" s="143" t="str">
        <f t="shared" si="265"/>
        <v/>
      </c>
      <c r="AF708" s="143" t="str">
        <f t="shared" si="266"/>
        <v/>
      </c>
      <c r="AG708" s="143" t="str">
        <f t="shared" si="267"/>
        <v/>
      </c>
      <c r="AH708" s="143" t="str">
        <f>IF(AB708="","",VLOOKUP(AF708,Sheet11!E:F,2,0))</f>
        <v/>
      </c>
      <c r="AI708" s="295" t="str">
        <f>IF(AG708="拼单会员","5年",IF(AB708="","",VLOOKUP(AE708&amp;AH708,Sheet11!$J$3:$K$17,2)))</f>
        <v/>
      </c>
      <c r="AJ708" s="143" t="str">
        <f t="shared" si="268"/>
        <v/>
      </c>
      <c r="AK708" s="296" t="str">
        <f t="shared" si="269"/>
        <v/>
      </c>
      <c r="AL708" s="143" t="str">
        <f t="shared" si="270"/>
        <v/>
      </c>
      <c r="AM708" s="143" t="str">
        <f t="shared" si="271"/>
        <v/>
      </c>
      <c r="AN708" s="143" t="str">
        <f t="shared" si="272"/>
        <v/>
      </c>
      <c r="AO708" s="143" t="str">
        <f t="shared" si="273"/>
        <v/>
      </c>
      <c r="AP708" s="206" t="str">
        <f t="shared" si="274"/>
        <v/>
      </c>
      <c r="AQ708" s="206" t="str">
        <f>IF(SUMIF('7-市场业绩'!F:F,'3-收据记录表'!U708,'7-市场业绩'!I:I)&gt;0,"学习卡","老结算")</f>
        <v>老结算</v>
      </c>
      <c r="AR708" s="206" t="str">
        <f t="shared" si="275"/>
        <v/>
      </c>
      <c r="AS708" s="243" t="e">
        <f t="shared" si="276"/>
        <v>#VALUE!</v>
      </c>
      <c r="AT708" s="243" t="str">
        <f t="shared" si="277"/>
        <v/>
      </c>
      <c r="AU708" s="243" t="str">
        <f t="shared" si="278"/>
        <v/>
      </c>
      <c r="AV708" s="243" t="str">
        <f t="shared" si="279"/>
        <v>无</v>
      </c>
      <c r="AZ708" s="299">
        <v>42552</v>
      </c>
    </row>
    <row r="709" spans="1:52" ht="15" hidden="1" customHeight="1">
      <c r="A709" s="176"/>
      <c r="B709" s="176"/>
      <c r="C709" s="175"/>
      <c r="D709" s="176"/>
      <c r="E709" s="176"/>
      <c r="F709" s="184"/>
      <c r="G709" s="176"/>
      <c r="H709" s="176"/>
      <c r="I709" s="176"/>
      <c r="J709" s="176"/>
      <c r="K709" s="180"/>
      <c r="L709" s="176"/>
      <c r="M709" s="175"/>
      <c r="N709" s="175"/>
      <c r="O709" s="175"/>
      <c r="P709" s="176"/>
      <c r="Q709" s="175"/>
      <c r="R709" s="176"/>
      <c r="S709" s="176"/>
      <c r="T709" s="176"/>
      <c r="U709" s="291" t="str">
        <f t="shared" si="257"/>
        <v/>
      </c>
      <c r="V709" s="292">
        <f>IF(F709=0,0,SUMIFS('4-咨询师业绩明细表'!K:K,'4-咨询师业绩明细表'!E:E,E709,'4-咨询师业绩明细表'!C:C,B709))</f>
        <v>0</v>
      </c>
      <c r="W709" s="292" t="str">
        <f t="shared" si="258"/>
        <v/>
      </c>
      <c r="X709" s="305"/>
      <c r="Y709" s="323">
        <f t="shared" si="259"/>
        <v>0</v>
      </c>
      <c r="Z709" s="324">
        <f t="shared" si="260"/>
        <v>0</v>
      </c>
      <c r="AA709" s="293">
        <f t="shared" si="261"/>
        <v>0</v>
      </c>
      <c r="AB709" s="294" t="str">
        <f t="shared" si="262"/>
        <v/>
      </c>
      <c r="AC709" s="143" t="str">
        <f t="shared" si="263"/>
        <v/>
      </c>
      <c r="AD709" s="143" t="str">
        <f t="shared" si="264"/>
        <v/>
      </c>
      <c r="AE709" s="143" t="str">
        <f t="shared" si="265"/>
        <v/>
      </c>
      <c r="AF709" s="143" t="str">
        <f t="shared" si="266"/>
        <v/>
      </c>
      <c r="AG709" s="143" t="str">
        <f t="shared" si="267"/>
        <v/>
      </c>
      <c r="AH709" s="143" t="str">
        <f>IF(AB709="","",VLOOKUP(AF709,Sheet11!E:F,2,0))</f>
        <v/>
      </c>
      <c r="AI709" s="295" t="str">
        <f>IF(AG709="拼单会员","5年",IF(AB709="","",VLOOKUP(AE709&amp;AH709,Sheet11!$J$3:$K$17,2)))</f>
        <v/>
      </c>
      <c r="AJ709" s="143" t="str">
        <f t="shared" si="268"/>
        <v/>
      </c>
      <c r="AK709" s="296" t="str">
        <f t="shared" si="269"/>
        <v/>
      </c>
      <c r="AL709" s="143" t="str">
        <f t="shared" si="270"/>
        <v/>
      </c>
      <c r="AM709" s="143" t="str">
        <f t="shared" si="271"/>
        <v/>
      </c>
      <c r="AN709" s="143" t="str">
        <f t="shared" si="272"/>
        <v/>
      </c>
      <c r="AO709" s="143" t="str">
        <f t="shared" si="273"/>
        <v/>
      </c>
      <c r="AP709" s="206" t="str">
        <f t="shared" si="274"/>
        <v/>
      </c>
      <c r="AQ709" s="206" t="str">
        <f>IF(SUMIF('7-市场业绩'!F:F,'3-收据记录表'!U709,'7-市场业绩'!I:I)&gt;0,"学习卡","老结算")</f>
        <v>老结算</v>
      </c>
      <c r="AR709" s="206" t="str">
        <f t="shared" si="275"/>
        <v/>
      </c>
      <c r="AS709" s="243" t="e">
        <f t="shared" si="276"/>
        <v>#VALUE!</v>
      </c>
      <c r="AT709" s="243" t="str">
        <f t="shared" si="277"/>
        <v/>
      </c>
      <c r="AU709" s="243" t="str">
        <f t="shared" si="278"/>
        <v/>
      </c>
      <c r="AV709" s="243" t="str">
        <f t="shared" si="279"/>
        <v>无</v>
      </c>
      <c r="AZ709" s="299">
        <v>42552</v>
      </c>
    </row>
    <row r="710" spans="1:52" ht="15" hidden="1" customHeight="1">
      <c r="A710" s="176"/>
      <c r="B710" s="176"/>
      <c r="C710" s="175"/>
      <c r="D710" s="176"/>
      <c r="E710" s="176"/>
      <c r="F710" s="184"/>
      <c r="G710" s="176"/>
      <c r="H710" s="176"/>
      <c r="I710" s="176"/>
      <c r="J710" s="176"/>
      <c r="K710" s="180"/>
      <c r="L710" s="176"/>
      <c r="M710" s="175"/>
      <c r="N710" s="175"/>
      <c r="O710" s="175"/>
      <c r="P710" s="176"/>
      <c r="Q710" s="175"/>
      <c r="R710" s="176"/>
      <c r="S710" s="176"/>
      <c r="T710" s="176"/>
      <c r="U710" s="291" t="str">
        <f t="shared" si="257"/>
        <v/>
      </c>
      <c r="V710" s="292">
        <f>IF(F710=0,0,SUMIFS('4-咨询师业绩明细表'!K:K,'4-咨询师业绩明细表'!E:E,E710,'4-咨询师业绩明细表'!C:C,B710))</f>
        <v>0</v>
      </c>
      <c r="W710" s="292" t="str">
        <f t="shared" si="258"/>
        <v/>
      </c>
      <c r="X710" s="305"/>
      <c r="Y710" s="323">
        <f t="shared" si="259"/>
        <v>0</v>
      </c>
      <c r="Z710" s="324">
        <f t="shared" si="260"/>
        <v>0</v>
      </c>
      <c r="AA710" s="293">
        <f t="shared" si="261"/>
        <v>0</v>
      </c>
      <c r="AB710" s="294" t="str">
        <f t="shared" si="262"/>
        <v/>
      </c>
      <c r="AC710" s="143" t="str">
        <f t="shared" si="263"/>
        <v/>
      </c>
      <c r="AD710" s="143" t="str">
        <f t="shared" si="264"/>
        <v/>
      </c>
      <c r="AE710" s="143" t="str">
        <f t="shared" si="265"/>
        <v/>
      </c>
      <c r="AF710" s="143" t="str">
        <f t="shared" si="266"/>
        <v/>
      </c>
      <c r="AG710" s="143" t="str">
        <f t="shared" si="267"/>
        <v/>
      </c>
      <c r="AH710" s="143" t="str">
        <f>IF(AB710="","",VLOOKUP(AF710,Sheet11!E:F,2,0))</f>
        <v/>
      </c>
      <c r="AI710" s="295" t="str">
        <f>IF(AG710="拼单会员","5年",IF(AB710="","",VLOOKUP(AE710&amp;AH710,Sheet11!$J$3:$K$17,2)))</f>
        <v/>
      </c>
      <c r="AJ710" s="143" t="str">
        <f t="shared" si="268"/>
        <v/>
      </c>
      <c r="AK710" s="296" t="str">
        <f t="shared" si="269"/>
        <v/>
      </c>
      <c r="AL710" s="143" t="str">
        <f t="shared" si="270"/>
        <v/>
      </c>
      <c r="AM710" s="143" t="str">
        <f t="shared" si="271"/>
        <v/>
      </c>
      <c r="AN710" s="143" t="str">
        <f t="shared" si="272"/>
        <v/>
      </c>
      <c r="AO710" s="143" t="str">
        <f t="shared" si="273"/>
        <v/>
      </c>
      <c r="AP710" s="206" t="str">
        <f t="shared" si="274"/>
        <v/>
      </c>
      <c r="AQ710" s="206" t="str">
        <f>IF(SUMIF('7-市场业绩'!F:F,'3-收据记录表'!U710,'7-市场业绩'!I:I)&gt;0,"学习卡","老结算")</f>
        <v>老结算</v>
      </c>
      <c r="AR710" s="206" t="str">
        <f t="shared" si="275"/>
        <v/>
      </c>
      <c r="AS710" s="243" t="e">
        <f t="shared" si="276"/>
        <v>#VALUE!</v>
      </c>
      <c r="AT710" s="243" t="str">
        <f t="shared" si="277"/>
        <v/>
      </c>
      <c r="AU710" s="243" t="str">
        <f t="shared" si="278"/>
        <v/>
      </c>
      <c r="AV710" s="243" t="str">
        <f t="shared" si="279"/>
        <v>无</v>
      </c>
      <c r="AZ710" s="299">
        <v>42552</v>
      </c>
    </row>
    <row r="711" spans="1:52" ht="15" hidden="1" customHeight="1">
      <c r="A711" s="176"/>
      <c r="B711" s="176"/>
      <c r="C711" s="175"/>
      <c r="D711" s="176"/>
      <c r="E711" s="176"/>
      <c r="F711" s="184"/>
      <c r="G711" s="176"/>
      <c r="H711" s="176"/>
      <c r="I711" s="176"/>
      <c r="J711" s="176"/>
      <c r="K711" s="180"/>
      <c r="L711" s="176"/>
      <c r="M711" s="175"/>
      <c r="N711" s="175"/>
      <c r="O711" s="175"/>
      <c r="P711" s="176"/>
      <c r="Q711" s="175"/>
      <c r="R711" s="176"/>
      <c r="S711" s="176"/>
      <c r="T711" s="176"/>
      <c r="U711" s="291" t="str">
        <f t="shared" si="257"/>
        <v/>
      </c>
      <c r="V711" s="292">
        <f>IF(F711=0,0,SUMIFS('4-咨询师业绩明细表'!K:K,'4-咨询师业绩明细表'!E:E,E711,'4-咨询师业绩明细表'!C:C,B711))</f>
        <v>0</v>
      </c>
      <c r="W711" s="292" t="str">
        <f t="shared" si="258"/>
        <v/>
      </c>
      <c r="X711" s="305"/>
      <c r="Y711" s="323">
        <f t="shared" si="259"/>
        <v>0</v>
      </c>
      <c r="Z711" s="324">
        <f t="shared" si="260"/>
        <v>0</v>
      </c>
      <c r="AA711" s="293">
        <f t="shared" si="261"/>
        <v>0</v>
      </c>
      <c r="AB711" s="294" t="str">
        <f t="shared" si="262"/>
        <v/>
      </c>
      <c r="AC711" s="143" t="str">
        <f t="shared" si="263"/>
        <v/>
      </c>
      <c r="AD711" s="143" t="str">
        <f t="shared" si="264"/>
        <v/>
      </c>
      <c r="AE711" s="143" t="str">
        <f t="shared" si="265"/>
        <v/>
      </c>
      <c r="AF711" s="143" t="str">
        <f t="shared" si="266"/>
        <v/>
      </c>
      <c r="AG711" s="143" t="str">
        <f t="shared" si="267"/>
        <v/>
      </c>
      <c r="AH711" s="143" t="str">
        <f>IF(AB711="","",VLOOKUP(AF711,Sheet11!E:F,2,0))</f>
        <v/>
      </c>
      <c r="AI711" s="295" t="str">
        <f>IF(AG711="拼单会员","5年",IF(AB711="","",VLOOKUP(AE711&amp;AH711,Sheet11!$J$3:$K$17,2)))</f>
        <v/>
      </c>
      <c r="AJ711" s="143" t="str">
        <f t="shared" si="268"/>
        <v/>
      </c>
      <c r="AK711" s="296" t="str">
        <f t="shared" si="269"/>
        <v/>
      </c>
      <c r="AL711" s="143" t="str">
        <f t="shared" si="270"/>
        <v/>
      </c>
      <c r="AM711" s="143" t="str">
        <f t="shared" si="271"/>
        <v/>
      </c>
      <c r="AN711" s="143" t="str">
        <f t="shared" si="272"/>
        <v/>
      </c>
      <c r="AO711" s="143" t="str">
        <f t="shared" si="273"/>
        <v/>
      </c>
      <c r="AP711" s="206" t="str">
        <f t="shared" si="274"/>
        <v/>
      </c>
      <c r="AQ711" s="206" t="str">
        <f>IF(SUMIF('7-市场业绩'!F:F,'3-收据记录表'!U711,'7-市场业绩'!I:I)&gt;0,"学习卡","老结算")</f>
        <v>老结算</v>
      </c>
      <c r="AR711" s="206" t="str">
        <f t="shared" si="275"/>
        <v/>
      </c>
      <c r="AS711" s="243" t="e">
        <f t="shared" si="276"/>
        <v>#VALUE!</v>
      </c>
      <c r="AT711" s="243" t="str">
        <f t="shared" si="277"/>
        <v/>
      </c>
      <c r="AU711" s="243" t="str">
        <f t="shared" si="278"/>
        <v/>
      </c>
      <c r="AV711" s="243" t="str">
        <f t="shared" si="279"/>
        <v>无</v>
      </c>
      <c r="AZ711" s="299">
        <v>42552</v>
      </c>
    </row>
    <row r="712" spans="1:52" ht="15" hidden="1" customHeight="1">
      <c r="A712" s="176"/>
      <c r="B712" s="176"/>
      <c r="C712" s="175"/>
      <c r="D712" s="176"/>
      <c r="E712" s="176"/>
      <c r="F712" s="184"/>
      <c r="G712" s="176"/>
      <c r="H712" s="176"/>
      <c r="I712" s="176"/>
      <c r="J712" s="176"/>
      <c r="K712" s="180"/>
      <c r="L712" s="176"/>
      <c r="M712" s="175"/>
      <c r="N712" s="175"/>
      <c r="O712" s="175"/>
      <c r="P712" s="176"/>
      <c r="Q712" s="175"/>
      <c r="R712" s="176"/>
      <c r="S712" s="176"/>
      <c r="T712" s="176"/>
      <c r="U712" s="291" t="str">
        <f t="shared" si="257"/>
        <v/>
      </c>
      <c r="V712" s="292">
        <f>IF(F712=0,0,SUMIFS('4-咨询师业绩明细表'!K:K,'4-咨询师业绩明细表'!E:E,E712,'4-咨询师业绩明细表'!C:C,B712))</f>
        <v>0</v>
      </c>
      <c r="W712" s="292" t="str">
        <f t="shared" si="258"/>
        <v/>
      </c>
      <c r="X712" s="305"/>
      <c r="Y712" s="323">
        <f t="shared" si="259"/>
        <v>0</v>
      </c>
      <c r="Z712" s="324">
        <f t="shared" si="260"/>
        <v>0</v>
      </c>
      <c r="AA712" s="293">
        <f t="shared" si="261"/>
        <v>0</v>
      </c>
      <c r="AB712" s="294" t="str">
        <f t="shared" si="262"/>
        <v/>
      </c>
      <c r="AC712" s="143" t="str">
        <f t="shared" si="263"/>
        <v/>
      </c>
      <c r="AD712" s="143" t="str">
        <f t="shared" si="264"/>
        <v/>
      </c>
      <c r="AE712" s="143" t="str">
        <f t="shared" si="265"/>
        <v/>
      </c>
      <c r="AF712" s="143" t="str">
        <f t="shared" si="266"/>
        <v/>
      </c>
      <c r="AG712" s="143" t="str">
        <f t="shared" si="267"/>
        <v/>
      </c>
      <c r="AH712" s="143" t="str">
        <f>IF(AB712="","",VLOOKUP(AF712,Sheet11!E:F,2,0))</f>
        <v/>
      </c>
      <c r="AI712" s="295" t="str">
        <f>IF(AG712="拼单会员","5年",IF(AB712="","",VLOOKUP(AE712&amp;AH712,Sheet11!$J$3:$K$17,2)))</f>
        <v/>
      </c>
      <c r="AJ712" s="143" t="str">
        <f t="shared" si="268"/>
        <v/>
      </c>
      <c r="AK712" s="296" t="str">
        <f t="shared" si="269"/>
        <v/>
      </c>
      <c r="AL712" s="143" t="str">
        <f t="shared" si="270"/>
        <v/>
      </c>
      <c r="AM712" s="143" t="str">
        <f t="shared" si="271"/>
        <v/>
      </c>
      <c r="AN712" s="143" t="str">
        <f t="shared" si="272"/>
        <v/>
      </c>
      <c r="AO712" s="143" t="str">
        <f t="shared" si="273"/>
        <v/>
      </c>
      <c r="AP712" s="206" t="str">
        <f t="shared" si="274"/>
        <v/>
      </c>
      <c r="AQ712" s="206" t="str">
        <f>IF(SUMIF('7-市场业绩'!F:F,'3-收据记录表'!U712,'7-市场业绩'!I:I)&gt;0,"学习卡","老结算")</f>
        <v>老结算</v>
      </c>
      <c r="AR712" s="206" t="str">
        <f t="shared" si="275"/>
        <v/>
      </c>
      <c r="AS712" s="243" t="e">
        <f t="shared" si="276"/>
        <v>#VALUE!</v>
      </c>
      <c r="AT712" s="243" t="str">
        <f t="shared" si="277"/>
        <v/>
      </c>
      <c r="AU712" s="243" t="str">
        <f t="shared" si="278"/>
        <v/>
      </c>
      <c r="AV712" s="243" t="str">
        <f t="shared" si="279"/>
        <v>无</v>
      </c>
      <c r="AZ712" s="299">
        <v>42552</v>
      </c>
    </row>
    <row r="713" spans="1:52" ht="15" hidden="1" customHeight="1">
      <c r="A713" s="176"/>
      <c r="B713" s="176"/>
      <c r="C713" s="175"/>
      <c r="D713" s="176"/>
      <c r="E713" s="176"/>
      <c r="F713" s="184"/>
      <c r="G713" s="176"/>
      <c r="H713" s="176"/>
      <c r="I713" s="176"/>
      <c r="J713" s="176"/>
      <c r="K713" s="180"/>
      <c r="L713" s="176"/>
      <c r="M713" s="175"/>
      <c r="N713" s="175"/>
      <c r="O713" s="175"/>
      <c r="P713" s="176"/>
      <c r="Q713" s="175"/>
      <c r="R713" s="176"/>
      <c r="S713" s="176"/>
      <c r="T713" s="176"/>
      <c r="U713" s="291" t="str">
        <f t="shared" si="257"/>
        <v/>
      </c>
      <c r="V713" s="292">
        <f>IF(F713=0,0,SUMIFS('4-咨询师业绩明细表'!K:K,'4-咨询师业绩明细表'!E:E,E713,'4-咨询师业绩明细表'!C:C,B713))</f>
        <v>0</v>
      </c>
      <c r="W713" s="292" t="str">
        <f t="shared" si="258"/>
        <v/>
      </c>
      <c r="X713" s="305"/>
      <c r="Y713" s="323">
        <f t="shared" si="259"/>
        <v>0</v>
      </c>
      <c r="Z713" s="324">
        <f t="shared" si="260"/>
        <v>0</v>
      </c>
      <c r="AA713" s="293">
        <f t="shared" si="261"/>
        <v>0</v>
      </c>
      <c r="AB713" s="294" t="str">
        <f t="shared" si="262"/>
        <v/>
      </c>
      <c r="AC713" s="143" t="str">
        <f t="shared" si="263"/>
        <v/>
      </c>
      <c r="AD713" s="143" t="str">
        <f t="shared" si="264"/>
        <v/>
      </c>
      <c r="AE713" s="143" t="str">
        <f t="shared" si="265"/>
        <v/>
      </c>
      <c r="AF713" s="143" t="str">
        <f t="shared" si="266"/>
        <v/>
      </c>
      <c r="AG713" s="143" t="str">
        <f t="shared" si="267"/>
        <v/>
      </c>
      <c r="AH713" s="143" t="str">
        <f>IF(AB713="","",VLOOKUP(AF713,Sheet11!E:F,2,0))</f>
        <v/>
      </c>
      <c r="AI713" s="295" t="str">
        <f>IF(AG713="拼单会员","5年",IF(AB713="","",VLOOKUP(AE713&amp;AH713,Sheet11!$J$3:$K$17,2)))</f>
        <v/>
      </c>
      <c r="AJ713" s="143" t="str">
        <f t="shared" si="268"/>
        <v/>
      </c>
      <c r="AK713" s="296" t="str">
        <f t="shared" si="269"/>
        <v/>
      </c>
      <c r="AL713" s="143" t="str">
        <f t="shared" si="270"/>
        <v/>
      </c>
      <c r="AM713" s="143" t="str">
        <f t="shared" si="271"/>
        <v/>
      </c>
      <c r="AN713" s="143" t="str">
        <f t="shared" si="272"/>
        <v/>
      </c>
      <c r="AO713" s="143" t="str">
        <f t="shared" si="273"/>
        <v/>
      </c>
      <c r="AP713" s="206" t="str">
        <f t="shared" si="274"/>
        <v/>
      </c>
      <c r="AQ713" s="206" t="str">
        <f>IF(SUMIF('7-市场业绩'!F:F,'3-收据记录表'!U713,'7-市场业绩'!I:I)&gt;0,"学习卡","老结算")</f>
        <v>老结算</v>
      </c>
      <c r="AR713" s="206" t="str">
        <f t="shared" si="275"/>
        <v/>
      </c>
      <c r="AS713" s="243" t="e">
        <f t="shared" si="276"/>
        <v>#VALUE!</v>
      </c>
      <c r="AT713" s="243" t="str">
        <f t="shared" si="277"/>
        <v/>
      </c>
      <c r="AU713" s="243" t="str">
        <f t="shared" si="278"/>
        <v/>
      </c>
      <c r="AV713" s="243" t="str">
        <f t="shared" si="279"/>
        <v>无</v>
      </c>
      <c r="AZ713" s="299">
        <v>42552</v>
      </c>
    </row>
    <row r="714" spans="1:52" ht="15" hidden="1" customHeight="1">
      <c r="A714" s="176"/>
      <c r="B714" s="176"/>
      <c r="C714" s="175"/>
      <c r="D714" s="176"/>
      <c r="E714" s="176"/>
      <c r="F714" s="184"/>
      <c r="G714" s="176"/>
      <c r="H714" s="176"/>
      <c r="I714" s="176"/>
      <c r="J714" s="176"/>
      <c r="K714" s="180"/>
      <c r="L714" s="176"/>
      <c r="M714" s="175"/>
      <c r="N714" s="175"/>
      <c r="O714" s="175"/>
      <c r="P714" s="176"/>
      <c r="Q714" s="175"/>
      <c r="R714" s="176"/>
      <c r="S714" s="176"/>
      <c r="T714" s="176"/>
      <c r="U714" s="291" t="str">
        <f t="shared" si="257"/>
        <v/>
      </c>
      <c r="V714" s="292">
        <f>IF(F714=0,0,SUMIFS('4-咨询师业绩明细表'!K:K,'4-咨询师业绩明细表'!E:E,E714,'4-咨询师业绩明细表'!C:C,B714))</f>
        <v>0</v>
      </c>
      <c r="W714" s="292" t="str">
        <f t="shared" si="258"/>
        <v/>
      </c>
      <c r="X714" s="305"/>
      <c r="Y714" s="323">
        <f t="shared" si="259"/>
        <v>0</v>
      </c>
      <c r="Z714" s="324">
        <f t="shared" si="260"/>
        <v>0</v>
      </c>
      <c r="AA714" s="293">
        <f t="shared" si="261"/>
        <v>0</v>
      </c>
      <c r="AB714" s="294" t="str">
        <f t="shared" si="262"/>
        <v/>
      </c>
      <c r="AC714" s="143" t="str">
        <f t="shared" si="263"/>
        <v/>
      </c>
      <c r="AD714" s="143" t="str">
        <f t="shared" si="264"/>
        <v/>
      </c>
      <c r="AE714" s="143" t="str">
        <f t="shared" si="265"/>
        <v/>
      </c>
      <c r="AF714" s="143" t="str">
        <f t="shared" si="266"/>
        <v/>
      </c>
      <c r="AG714" s="143" t="str">
        <f t="shared" si="267"/>
        <v/>
      </c>
      <c r="AH714" s="143" t="str">
        <f>IF(AB714="","",VLOOKUP(AF714,Sheet11!E:F,2,0))</f>
        <v/>
      </c>
      <c r="AI714" s="295" t="str">
        <f>IF(AG714="拼单会员","5年",IF(AB714="","",VLOOKUP(AE714&amp;AH714,Sheet11!$J$3:$K$17,2)))</f>
        <v/>
      </c>
      <c r="AJ714" s="143" t="str">
        <f t="shared" si="268"/>
        <v/>
      </c>
      <c r="AK714" s="296" t="str">
        <f t="shared" si="269"/>
        <v/>
      </c>
      <c r="AL714" s="143" t="str">
        <f t="shared" si="270"/>
        <v/>
      </c>
      <c r="AM714" s="143" t="str">
        <f t="shared" si="271"/>
        <v/>
      </c>
      <c r="AN714" s="143" t="str">
        <f t="shared" si="272"/>
        <v/>
      </c>
      <c r="AO714" s="143" t="str">
        <f t="shared" si="273"/>
        <v/>
      </c>
      <c r="AP714" s="206" t="str">
        <f t="shared" si="274"/>
        <v/>
      </c>
      <c r="AQ714" s="206" t="str">
        <f>IF(SUMIF('7-市场业绩'!F:F,'3-收据记录表'!U714,'7-市场业绩'!I:I)&gt;0,"学习卡","老结算")</f>
        <v>老结算</v>
      </c>
      <c r="AR714" s="206" t="str">
        <f t="shared" si="275"/>
        <v/>
      </c>
      <c r="AS714" s="243" t="e">
        <f t="shared" si="276"/>
        <v>#VALUE!</v>
      </c>
      <c r="AT714" s="243" t="str">
        <f t="shared" si="277"/>
        <v/>
      </c>
      <c r="AU714" s="243" t="str">
        <f t="shared" si="278"/>
        <v/>
      </c>
      <c r="AV714" s="243" t="str">
        <f t="shared" si="279"/>
        <v>无</v>
      </c>
      <c r="AZ714" s="299">
        <v>42552</v>
      </c>
    </row>
    <row r="715" spans="1:52" ht="15" hidden="1" customHeight="1">
      <c r="A715" s="176"/>
      <c r="B715" s="176"/>
      <c r="C715" s="175"/>
      <c r="D715" s="176"/>
      <c r="E715" s="176"/>
      <c r="F715" s="184"/>
      <c r="G715" s="176"/>
      <c r="H715" s="176"/>
      <c r="I715" s="176"/>
      <c r="J715" s="176"/>
      <c r="K715" s="180"/>
      <c r="L715" s="176"/>
      <c r="M715" s="175"/>
      <c r="N715" s="175"/>
      <c r="O715" s="175"/>
      <c r="P715" s="176"/>
      <c r="Q715" s="175"/>
      <c r="R715" s="176"/>
      <c r="S715" s="176"/>
      <c r="T715" s="176"/>
      <c r="U715" s="291" t="str">
        <f t="shared" si="257"/>
        <v/>
      </c>
      <c r="V715" s="292">
        <f>IF(F715=0,0,SUMIFS('4-咨询师业绩明细表'!K:K,'4-咨询师业绩明细表'!E:E,E715,'4-咨询师业绩明细表'!C:C,B715))</f>
        <v>0</v>
      </c>
      <c r="W715" s="292" t="str">
        <f t="shared" si="258"/>
        <v/>
      </c>
      <c r="X715" s="305"/>
      <c r="Y715" s="323">
        <f t="shared" si="259"/>
        <v>0</v>
      </c>
      <c r="Z715" s="324">
        <f t="shared" si="260"/>
        <v>0</v>
      </c>
      <c r="AA715" s="293">
        <f t="shared" si="261"/>
        <v>0</v>
      </c>
      <c r="AB715" s="294" t="str">
        <f t="shared" si="262"/>
        <v/>
      </c>
      <c r="AC715" s="143" t="str">
        <f t="shared" si="263"/>
        <v/>
      </c>
      <c r="AD715" s="143" t="str">
        <f t="shared" si="264"/>
        <v/>
      </c>
      <c r="AE715" s="143" t="str">
        <f t="shared" si="265"/>
        <v/>
      </c>
      <c r="AF715" s="143" t="str">
        <f t="shared" si="266"/>
        <v/>
      </c>
      <c r="AG715" s="143" t="str">
        <f t="shared" si="267"/>
        <v/>
      </c>
      <c r="AH715" s="143" t="str">
        <f>IF(AB715="","",VLOOKUP(AF715,Sheet11!E:F,2,0))</f>
        <v/>
      </c>
      <c r="AI715" s="295" t="str">
        <f>IF(AG715="拼单会员","5年",IF(AB715="","",VLOOKUP(AE715&amp;AH715,Sheet11!$J$3:$K$17,2)))</f>
        <v/>
      </c>
      <c r="AJ715" s="143" t="str">
        <f t="shared" si="268"/>
        <v/>
      </c>
      <c r="AK715" s="296" t="str">
        <f t="shared" si="269"/>
        <v/>
      </c>
      <c r="AL715" s="143" t="str">
        <f t="shared" si="270"/>
        <v/>
      </c>
      <c r="AM715" s="143" t="str">
        <f t="shared" si="271"/>
        <v/>
      </c>
      <c r="AN715" s="143" t="str">
        <f t="shared" si="272"/>
        <v/>
      </c>
      <c r="AO715" s="143" t="str">
        <f t="shared" si="273"/>
        <v/>
      </c>
      <c r="AP715" s="206" t="str">
        <f t="shared" si="274"/>
        <v/>
      </c>
      <c r="AQ715" s="206" t="str">
        <f>IF(SUMIF('7-市场业绩'!F:F,'3-收据记录表'!U715,'7-市场业绩'!I:I)&gt;0,"学习卡","老结算")</f>
        <v>老结算</v>
      </c>
      <c r="AR715" s="206" t="str">
        <f t="shared" si="275"/>
        <v/>
      </c>
      <c r="AS715" s="243" t="e">
        <f t="shared" si="276"/>
        <v>#VALUE!</v>
      </c>
      <c r="AT715" s="243" t="str">
        <f t="shared" si="277"/>
        <v/>
      </c>
      <c r="AU715" s="243" t="str">
        <f t="shared" si="278"/>
        <v/>
      </c>
      <c r="AV715" s="243" t="str">
        <f t="shared" si="279"/>
        <v>无</v>
      </c>
      <c r="AZ715" s="299">
        <v>42552</v>
      </c>
    </row>
    <row r="716" spans="1:52" ht="15" hidden="1" customHeight="1">
      <c r="A716" s="176"/>
      <c r="B716" s="176"/>
      <c r="C716" s="175"/>
      <c r="D716" s="176"/>
      <c r="E716" s="176"/>
      <c r="F716" s="184"/>
      <c r="G716" s="176"/>
      <c r="H716" s="176"/>
      <c r="I716" s="176"/>
      <c r="J716" s="176"/>
      <c r="K716" s="180"/>
      <c r="L716" s="176"/>
      <c r="M716" s="175"/>
      <c r="N716" s="175"/>
      <c r="O716" s="175"/>
      <c r="P716" s="176"/>
      <c r="Q716" s="175"/>
      <c r="R716" s="176"/>
      <c r="S716" s="176"/>
      <c r="T716" s="176"/>
      <c r="U716" s="291" t="str">
        <f t="shared" si="257"/>
        <v/>
      </c>
      <c r="V716" s="292">
        <f>IF(F716=0,0,SUMIFS('4-咨询师业绩明细表'!K:K,'4-咨询师业绩明细表'!E:E,E716,'4-咨询师业绩明细表'!C:C,B716))</f>
        <v>0</v>
      </c>
      <c r="W716" s="292" t="str">
        <f t="shared" si="258"/>
        <v/>
      </c>
      <c r="X716" s="305"/>
      <c r="Y716" s="323">
        <f t="shared" si="259"/>
        <v>0</v>
      </c>
      <c r="Z716" s="324">
        <f t="shared" si="260"/>
        <v>0</v>
      </c>
      <c r="AA716" s="293">
        <f t="shared" si="261"/>
        <v>0</v>
      </c>
      <c r="AB716" s="294" t="str">
        <f t="shared" si="262"/>
        <v/>
      </c>
      <c r="AC716" s="143" t="str">
        <f t="shared" si="263"/>
        <v/>
      </c>
      <c r="AD716" s="143" t="str">
        <f t="shared" si="264"/>
        <v/>
      </c>
      <c r="AE716" s="143" t="str">
        <f t="shared" si="265"/>
        <v/>
      </c>
      <c r="AF716" s="143" t="str">
        <f t="shared" si="266"/>
        <v/>
      </c>
      <c r="AG716" s="143" t="str">
        <f t="shared" si="267"/>
        <v/>
      </c>
      <c r="AH716" s="143" t="str">
        <f>IF(AB716="","",VLOOKUP(AF716,Sheet11!E:F,2,0))</f>
        <v/>
      </c>
      <c r="AI716" s="295" t="str">
        <f>IF(AG716="拼单会员","5年",IF(AB716="","",VLOOKUP(AE716&amp;AH716,Sheet11!$J$3:$K$17,2)))</f>
        <v/>
      </c>
      <c r="AJ716" s="143" t="str">
        <f t="shared" si="268"/>
        <v/>
      </c>
      <c r="AK716" s="296" t="str">
        <f t="shared" si="269"/>
        <v/>
      </c>
      <c r="AL716" s="143" t="str">
        <f t="shared" si="270"/>
        <v/>
      </c>
      <c r="AM716" s="143" t="str">
        <f t="shared" si="271"/>
        <v/>
      </c>
      <c r="AN716" s="143" t="str">
        <f t="shared" si="272"/>
        <v/>
      </c>
      <c r="AO716" s="143" t="str">
        <f t="shared" si="273"/>
        <v/>
      </c>
      <c r="AP716" s="206" t="str">
        <f t="shared" si="274"/>
        <v/>
      </c>
      <c r="AQ716" s="206" t="str">
        <f>IF(SUMIF('7-市场业绩'!F:F,'3-收据记录表'!U716,'7-市场业绩'!I:I)&gt;0,"学习卡","老结算")</f>
        <v>老结算</v>
      </c>
      <c r="AR716" s="206" t="str">
        <f t="shared" si="275"/>
        <v/>
      </c>
      <c r="AS716" s="243" t="e">
        <f t="shared" si="276"/>
        <v>#VALUE!</v>
      </c>
      <c r="AT716" s="243" t="str">
        <f t="shared" si="277"/>
        <v/>
      </c>
      <c r="AU716" s="243" t="str">
        <f t="shared" si="278"/>
        <v/>
      </c>
      <c r="AV716" s="243" t="str">
        <f t="shared" si="279"/>
        <v>无</v>
      </c>
      <c r="AZ716" s="299">
        <v>42552</v>
      </c>
    </row>
    <row r="717" spans="1:52" ht="15" hidden="1" customHeight="1">
      <c r="A717" s="176"/>
      <c r="B717" s="176"/>
      <c r="C717" s="175"/>
      <c r="D717" s="176"/>
      <c r="E717" s="176"/>
      <c r="F717" s="184"/>
      <c r="G717" s="176"/>
      <c r="H717" s="176"/>
      <c r="I717" s="176"/>
      <c r="J717" s="176"/>
      <c r="K717" s="180"/>
      <c r="L717" s="176"/>
      <c r="M717" s="175"/>
      <c r="N717" s="175"/>
      <c r="O717" s="175"/>
      <c r="P717" s="176"/>
      <c r="Q717" s="175"/>
      <c r="R717" s="176"/>
      <c r="S717" s="176"/>
      <c r="T717" s="176"/>
      <c r="U717" s="291" t="str">
        <f t="shared" si="257"/>
        <v/>
      </c>
      <c r="V717" s="292">
        <f>IF(F717=0,0,SUMIFS('4-咨询师业绩明细表'!K:K,'4-咨询师业绩明细表'!E:E,E717,'4-咨询师业绩明细表'!C:C,B717))</f>
        <v>0</v>
      </c>
      <c r="W717" s="292" t="str">
        <f t="shared" si="258"/>
        <v/>
      </c>
      <c r="X717" s="305"/>
      <c r="Y717" s="323">
        <f t="shared" si="259"/>
        <v>0</v>
      </c>
      <c r="Z717" s="324">
        <f t="shared" si="260"/>
        <v>0</v>
      </c>
      <c r="AA717" s="293">
        <f t="shared" si="261"/>
        <v>0</v>
      </c>
      <c r="AB717" s="294" t="str">
        <f t="shared" si="262"/>
        <v/>
      </c>
      <c r="AC717" s="143" t="str">
        <f t="shared" si="263"/>
        <v/>
      </c>
      <c r="AD717" s="143" t="str">
        <f t="shared" si="264"/>
        <v/>
      </c>
      <c r="AE717" s="143" t="str">
        <f t="shared" si="265"/>
        <v/>
      </c>
      <c r="AF717" s="143" t="str">
        <f t="shared" si="266"/>
        <v/>
      </c>
      <c r="AG717" s="143" t="str">
        <f t="shared" si="267"/>
        <v/>
      </c>
      <c r="AH717" s="143" t="str">
        <f>IF(AB717="","",VLOOKUP(AF717,Sheet11!E:F,2,0))</f>
        <v/>
      </c>
      <c r="AI717" s="295" t="str">
        <f>IF(AG717="拼单会员","5年",IF(AB717="","",VLOOKUP(AE717&amp;AH717,Sheet11!$J$3:$K$17,2)))</f>
        <v/>
      </c>
      <c r="AJ717" s="143" t="str">
        <f t="shared" si="268"/>
        <v/>
      </c>
      <c r="AK717" s="296" t="str">
        <f t="shared" si="269"/>
        <v/>
      </c>
      <c r="AL717" s="143" t="str">
        <f t="shared" si="270"/>
        <v/>
      </c>
      <c r="AM717" s="143" t="str">
        <f t="shared" si="271"/>
        <v/>
      </c>
      <c r="AN717" s="143" t="str">
        <f t="shared" si="272"/>
        <v/>
      </c>
      <c r="AO717" s="143" t="str">
        <f t="shared" si="273"/>
        <v/>
      </c>
      <c r="AP717" s="206" t="str">
        <f t="shared" si="274"/>
        <v/>
      </c>
      <c r="AQ717" s="206" t="str">
        <f>IF(SUMIF('7-市场业绩'!F:F,'3-收据记录表'!U717,'7-市场业绩'!I:I)&gt;0,"学习卡","老结算")</f>
        <v>老结算</v>
      </c>
      <c r="AR717" s="206" t="str">
        <f t="shared" si="275"/>
        <v/>
      </c>
      <c r="AS717" s="243" t="e">
        <f t="shared" si="276"/>
        <v>#VALUE!</v>
      </c>
      <c r="AT717" s="243" t="str">
        <f t="shared" si="277"/>
        <v/>
      </c>
      <c r="AU717" s="243" t="str">
        <f t="shared" si="278"/>
        <v/>
      </c>
      <c r="AV717" s="243" t="str">
        <f t="shared" si="279"/>
        <v>无</v>
      </c>
      <c r="AZ717" s="299">
        <v>42552</v>
      </c>
    </row>
    <row r="718" spans="1:52" ht="15" hidden="1" customHeight="1">
      <c r="A718" s="176"/>
      <c r="B718" s="176"/>
      <c r="C718" s="175"/>
      <c r="D718" s="176"/>
      <c r="E718" s="176"/>
      <c r="F718" s="184"/>
      <c r="G718" s="176"/>
      <c r="H718" s="176"/>
      <c r="I718" s="176"/>
      <c r="J718" s="176"/>
      <c r="K718" s="180"/>
      <c r="L718" s="176"/>
      <c r="M718" s="175"/>
      <c r="N718" s="175"/>
      <c r="O718" s="175"/>
      <c r="P718" s="176"/>
      <c r="Q718" s="175"/>
      <c r="R718" s="176"/>
      <c r="S718" s="176"/>
      <c r="T718" s="176"/>
      <c r="U718" s="291" t="str">
        <f t="shared" si="257"/>
        <v/>
      </c>
      <c r="V718" s="292">
        <f>IF(F718=0,0,SUMIFS('4-咨询师业绩明细表'!K:K,'4-咨询师业绩明细表'!E:E,E718,'4-咨询师业绩明细表'!C:C,B718))</f>
        <v>0</v>
      </c>
      <c r="W718" s="292" t="str">
        <f t="shared" si="258"/>
        <v/>
      </c>
      <c r="X718" s="305"/>
      <c r="Y718" s="323">
        <f t="shared" si="259"/>
        <v>0</v>
      </c>
      <c r="Z718" s="324">
        <f t="shared" si="260"/>
        <v>0</v>
      </c>
      <c r="AA718" s="293">
        <f t="shared" si="261"/>
        <v>0</v>
      </c>
      <c r="AB718" s="294" t="str">
        <f t="shared" si="262"/>
        <v/>
      </c>
      <c r="AC718" s="143" t="str">
        <f t="shared" si="263"/>
        <v/>
      </c>
      <c r="AD718" s="143" t="str">
        <f t="shared" si="264"/>
        <v/>
      </c>
      <c r="AE718" s="143" t="str">
        <f t="shared" si="265"/>
        <v/>
      </c>
      <c r="AF718" s="143" t="str">
        <f t="shared" si="266"/>
        <v/>
      </c>
      <c r="AG718" s="143" t="str">
        <f t="shared" si="267"/>
        <v/>
      </c>
      <c r="AH718" s="143" t="str">
        <f>IF(AB718="","",VLOOKUP(AF718,Sheet11!E:F,2,0))</f>
        <v/>
      </c>
      <c r="AI718" s="295" t="str">
        <f>IF(AG718="拼单会员","5年",IF(AB718="","",VLOOKUP(AE718&amp;AH718,Sheet11!$J$3:$K$17,2)))</f>
        <v/>
      </c>
      <c r="AJ718" s="143" t="str">
        <f t="shared" si="268"/>
        <v/>
      </c>
      <c r="AK718" s="296" t="str">
        <f t="shared" si="269"/>
        <v/>
      </c>
      <c r="AL718" s="143" t="str">
        <f t="shared" si="270"/>
        <v/>
      </c>
      <c r="AM718" s="143" t="str">
        <f t="shared" si="271"/>
        <v/>
      </c>
      <c r="AN718" s="143" t="str">
        <f t="shared" si="272"/>
        <v/>
      </c>
      <c r="AO718" s="143" t="str">
        <f t="shared" si="273"/>
        <v/>
      </c>
      <c r="AP718" s="206" t="str">
        <f t="shared" si="274"/>
        <v/>
      </c>
      <c r="AQ718" s="206" t="str">
        <f>IF(SUMIF('7-市场业绩'!F:F,'3-收据记录表'!U718,'7-市场业绩'!I:I)&gt;0,"学习卡","老结算")</f>
        <v>老结算</v>
      </c>
      <c r="AR718" s="206" t="str">
        <f t="shared" si="275"/>
        <v/>
      </c>
      <c r="AS718" s="243" t="e">
        <f t="shared" si="276"/>
        <v>#VALUE!</v>
      </c>
      <c r="AT718" s="243" t="str">
        <f t="shared" si="277"/>
        <v/>
      </c>
      <c r="AU718" s="243" t="str">
        <f t="shared" si="278"/>
        <v/>
      </c>
      <c r="AV718" s="243" t="str">
        <f t="shared" si="279"/>
        <v>无</v>
      </c>
      <c r="AZ718" s="299">
        <v>42552</v>
      </c>
    </row>
    <row r="719" spans="1:52" ht="15" hidden="1" customHeight="1">
      <c r="A719" s="176"/>
      <c r="B719" s="176"/>
      <c r="C719" s="175"/>
      <c r="D719" s="176"/>
      <c r="E719" s="176"/>
      <c r="F719" s="184"/>
      <c r="G719" s="176"/>
      <c r="H719" s="176"/>
      <c r="I719" s="176"/>
      <c r="J719" s="176"/>
      <c r="K719" s="180"/>
      <c r="L719" s="176"/>
      <c r="M719" s="175"/>
      <c r="N719" s="175"/>
      <c r="O719" s="175"/>
      <c r="P719" s="176"/>
      <c r="Q719" s="175"/>
      <c r="R719" s="176"/>
      <c r="S719" s="176"/>
      <c r="T719" s="176"/>
      <c r="U719" s="291" t="str">
        <f t="shared" si="257"/>
        <v/>
      </c>
      <c r="V719" s="292">
        <f>IF(F719=0,0,SUMIFS('4-咨询师业绩明细表'!K:K,'4-咨询师业绩明细表'!E:E,E719,'4-咨询师业绩明细表'!C:C,B719))</f>
        <v>0</v>
      </c>
      <c r="W719" s="292" t="str">
        <f t="shared" si="258"/>
        <v/>
      </c>
      <c r="X719" s="305"/>
      <c r="Y719" s="323">
        <f t="shared" si="259"/>
        <v>0</v>
      </c>
      <c r="Z719" s="324">
        <f t="shared" si="260"/>
        <v>0</v>
      </c>
      <c r="AA719" s="293">
        <f t="shared" si="261"/>
        <v>0</v>
      </c>
      <c r="AB719" s="294" t="str">
        <f t="shared" si="262"/>
        <v/>
      </c>
      <c r="AC719" s="143" t="str">
        <f t="shared" si="263"/>
        <v/>
      </c>
      <c r="AD719" s="143" t="str">
        <f t="shared" si="264"/>
        <v/>
      </c>
      <c r="AE719" s="143" t="str">
        <f t="shared" si="265"/>
        <v/>
      </c>
      <c r="AF719" s="143" t="str">
        <f t="shared" si="266"/>
        <v/>
      </c>
      <c r="AG719" s="143" t="str">
        <f t="shared" si="267"/>
        <v/>
      </c>
      <c r="AH719" s="143" t="str">
        <f>IF(AB719="","",VLOOKUP(AF719,Sheet11!E:F,2,0))</f>
        <v/>
      </c>
      <c r="AI719" s="295" t="str">
        <f>IF(AG719="拼单会员","5年",IF(AB719="","",VLOOKUP(AE719&amp;AH719,Sheet11!$J$3:$K$17,2)))</f>
        <v/>
      </c>
      <c r="AJ719" s="143" t="str">
        <f t="shared" si="268"/>
        <v/>
      </c>
      <c r="AK719" s="296" t="str">
        <f t="shared" si="269"/>
        <v/>
      </c>
      <c r="AL719" s="143" t="str">
        <f t="shared" si="270"/>
        <v/>
      </c>
      <c r="AM719" s="143" t="str">
        <f t="shared" si="271"/>
        <v/>
      </c>
      <c r="AN719" s="143" t="str">
        <f t="shared" si="272"/>
        <v/>
      </c>
      <c r="AO719" s="143" t="str">
        <f t="shared" si="273"/>
        <v/>
      </c>
      <c r="AP719" s="206" t="str">
        <f t="shared" si="274"/>
        <v/>
      </c>
      <c r="AQ719" s="206" t="str">
        <f>IF(SUMIF('7-市场业绩'!F:F,'3-收据记录表'!U719,'7-市场业绩'!I:I)&gt;0,"学习卡","老结算")</f>
        <v>老结算</v>
      </c>
      <c r="AR719" s="206" t="str">
        <f t="shared" si="275"/>
        <v/>
      </c>
      <c r="AS719" s="243" t="e">
        <f t="shared" si="276"/>
        <v>#VALUE!</v>
      </c>
      <c r="AT719" s="243" t="str">
        <f t="shared" si="277"/>
        <v/>
      </c>
      <c r="AU719" s="243" t="str">
        <f t="shared" si="278"/>
        <v/>
      </c>
      <c r="AV719" s="243" t="str">
        <f t="shared" si="279"/>
        <v>无</v>
      </c>
      <c r="AZ719" s="299">
        <v>42552</v>
      </c>
    </row>
    <row r="720" spans="1:52" ht="15" hidden="1" customHeight="1">
      <c r="A720" s="176"/>
      <c r="B720" s="176"/>
      <c r="C720" s="175"/>
      <c r="D720" s="176"/>
      <c r="E720" s="176"/>
      <c r="F720" s="184"/>
      <c r="G720" s="176"/>
      <c r="H720" s="176"/>
      <c r="I720" s="176"/>
      <c r="J720" s="176"/>
      <c r="K720" s="180"/>
      <c r="L720" s="176"/>
      <c r="M720" s="175"/>
      <c r="N720" s="175"/>
      <c r="O720" s="175"/>
      <c r="P720" s="176"/>
      <c r="Q720" s="175"/>
      <c r="R720" s="176"/>
      <c r="S720" s="176"/>
      <c r="T720" s="176"/>
      <c r="U720" s="291" t="str">
        <f t="shared" si="257"/>
        <v/>
      </c>
      <c r="V720" s="292">
        <f>IF(F720=0,0,SUMIFS('4-咨询师业绩明细表'!K:K,'4-咨询师业绩明细表'!E:E,E720,'4-咨询师业绩明细表'!C:C,B720))</f>
        <v>0</v>
      </c>
      <c r="W720" s="292" t="str">
        <f t="shared" si="258"/>
        <v/>
      </c>
      <c r="X720" s="305"/>
      <c r="Y720" s="323">
        <f t="shared" si="259"/>
        <v>0</v>
      </c>
      <c r="Z720" s="324">
        <f t="shared" si="260"/>
        <v>0</v>
      </c>
      <c r="AA720" s="293">
        <f t="shared" si="261"/>
        <v>0</v>
      </c>
      <c r="AB720" s="294" t="str">
        <f t="shared" si="262"/>
        <v/>
      </c>
      <c r="AC720" s="143" t="str">
        <f t="shared" si="263"/>
        <v/>
      </c>
      <c r="AD720" s="143" t="str">
        <f t="shared" si="264"/>
        <v/>
      </c>
      <c r="AE720" s="143" t="str">
        <f t="shared" si="265"/>
        <v/>
      </c>
      <c r="AF720" s="143" t="str">
        <f t="shared" si="266"/>
        <v/>
      </c>
      <c r="AG720" s="143" t="str">
        <f t="shared" si="267"/>
        <v/>
      </c>
      <c r="AH720" s="143" t="str">
        <f>IF(AB720="","",VLOOKUP(AF720,Sheet11!E:F,2,0))</f>
        <v/>
      </c>
      <c r="AI720" s="295" t="str">
        <f>IF(AG720="拼单会员","5年",IF(AB720="","",VLOOKUP(AE720&amp;AH720,Sheet11!$J$3:$K$17,2)))</f>
        <v/>
      </c>
      <c r="AJ720" s="143" t="str">
        <f t="shared" si="268"/>
        <v/>
      </c>
      <c r="AK720" s="296" t="str">
        <f t="shared" si="269"/>
        <v/>
      </c>
      <c r="AL720" s="143" t="str">
        <f t="shared" si="270"/>
        <v/>
      </c>
      <c r="AM720" s="143" t="str">
        <f t="shared" si="271"/>
        <v/>
      </c>
      <c r="AN720" s="143" t="str">
        <f t="shared" si="272"/>
        <v/>
      </c>
      <c r="AO720" s="143" t="str">
        <f t="shared" si="273"/>
        <v/>
      </c>
      <c r="AP720" s="206" t="str">
        <f t="shared" si="274"/>
        <v/>
      </c>
      <c r="AQ720" s="206" t="str">
        <f>IF(SUMIF('7-市场业绩'!F:F,'3-收据记录表'!U720,'7-市场业绩'!I:I)&gt;0,"学习卡","老结算")</f>
        <v>老结算</v>
      </c>
      <c r="AR720" s="206" t="str">
        <f t="shared" si="275"/>
        <v/>
      </c>
      <c r="AS720" s="243" t="e">
        <f t="shared" si="276"/>
        <v>#VALUE!</v>
      </c>
      <c r="AT720" s="243" t="str">
        <f t="shared" si="277"/>
        <v/>
      </c>
      <c r="AU720" s="243" t="str">
        <f t="shared" si="278"/>
        <v/>
      </c>
      <c r="AV720" s="243" t="str">
        <f t="shared" si="279"/>
        <v>无</v>
      </c>
      <c r="AZ720" s="299">
        <v>42552</v>
      </c>
    </row>
    <row r="721" spans="1:52" ht="15" hidden="1" customHeight="1">
      <c r="A721" s="176"/>
      <c r="B721" s="176"/>
      <c r="C721" s="175"/>
      <c r="D721" s="176"/>
      <c r="E721" s="176"/>
      <c r="F721" s="184"/>
      <c r="G721" s="176"/>
      <c r="H721" s="176"/>
      <c r="I721" s="176"/>
      <c r="J721" s="176"/>
      <c r="K721" s="180"/>
      <c r="L721" s="176"/>
      <c r="M721" s="175"/>
      <c r="N721" s="175"/>
      <c r="O721" s="175"/>
      <c r="P721" s="176"/>
      <c r="Q721" s="175"/>
      <c r="R721" s="176"/>
      <c r="S721" s="176"/>
      <c r="T721" s="176"/>
      <c r="U721" s="291" t="str">
        <f t="shared" si="257"/>
        <v/>
      </c>
      <c r="V721" s="292">
        <f>IF(F721=0,0,SUMIFS('4-咨询师业绩明细表'!K:K,'4-咨询师业绩明细表'!E:E,E721,'4-咨询师业绩明细表'!C:C,B721))</f>
        <v>0</v>
      </c>
      <c r="W721" s="292" t="str">
        <f t="shared" si="258"/>
        <v/>
      </c>
      <c r="X721" s="305"/>
      <c r="Y721" s="323">
        <f t="shared" si="259"/>
        <v>0</v>
      </c>
      <c r="Z721" s="324">
        <f t="shared" si="260"/>
        <v>0</v>
      </c>
      <c r="AA721" s="293">
        <f t="shared" si="261"/>
        <v>0</v>
      </c>
      <c r="AB721" s="294" t="str">
        <f t="shared" si="262"/>
        <v/>
      </c>
      <c r="AC721" s="143" t="str">
        <f t="shared" si="263"/>
        <v/>
      </c>
      <c r="AD721" s="143" t="str">
        <f t="shared" si="264"/>
        <v/>
      </c>
      <c r="AE721" s="143" t="str">
        <f t="shared" si="265"/>
        <v/>
      </c>
      <c r="AF721" s="143" t="str">
        <f t="shared" si="266"/>
        <v/>
      </c>
      <c r="AG721" s="143" t="str">
        <f t="shared" si="267"/>
        <v/>
      </c>
      <c r="AH721" s="143" t="str">
        <f>IF(AB721="","",VLOOKUP(AF721,Sheet11!E:F,2,0))</f>
        <v/>
      </c>
      <c r="AI721" s="295" t="str">
        <f>IF(AG721="拼单会员","5年",IF(AB721="","",VLOOKUP(AE721&amp;AH721,Sheet11!$J$3:$K$17,2)))</f>
        <v/>
      </c>
      <c r="AJ721" s="143" t="str">
        <f t="shared" si="268"/>
        <v/>
      </c>
      <c r="AK721" s="296" t="str">
        <f t="shared" si="269"/>
        <v/>
      </c>
      <c r="AL721" s="143" t="str">
        <f t="shared" si="270"/>
        <v/>
      </c>
      <c r="AM721" s="143" t="str">
        <f t="shared" si="271"/>
        <v/>
      </c>
      <c r="AN721" s="143" t="str">
        <f t="shared" si="272"/>
        <v/>
      </c>
      <c r="AO721" s="143" t="str">
        <f t="shared" si="273"/>
        <v/>
      </c>
      <c r="AP721" s="206" t="str">
        <f t="shared" si="274"/>
        <v/>
      </c>
      <c r="AQ721" s="206" t="str">
        <f>IF(SUMIF('7-市场业绩'!F:F,'3-收据记录表'!U721,'7-市场业绩'!I:I)&gt;0,"学习卡","老结算")</f>
        <v>老结算</v>
      </c>
      <c r="AR721" s="206" t="str">
        <f t="shared" si="275"/>
        <v/>
      </c>
      <c r="AS721" s="243" t="e">
        <f t="shared" si="276"/>
        <v>#VALUE!</v>
      </c>
      <c r="AT721" s="243" t="str">
        <f t="shared" si="277"/>
        <v/>
      </c>
      <c r="AU721" s="243" t="str">
        <f t="shared" si="278"/>
        <v/>
      </c>
      <c r="AV721" s="243" t="str">
        <f t="shared" si="279"/>
        <v>无</v>
      </c>
      <c r="AZ721" s="299">
        <v>42552</v>
      </c>
    </row>
    <row r="722" spans="1:52" ht="15" hidden="1" customHeight="1">
      <c r="A722" s="176"/>
      <c r="B722" s="176"/>
      <c r="C722" s="175"/>
      <c r="D722" s="176"/>
      <c r="E722" s="176"/>
      <c r="F722" s="184"/>
      <c r="G722" s="176"/>
      <c r="H722" s="176"/>
      <c r="I722" s="176"/>
      <c r="J722" s="176"/>
      <c r="K722" s="180"/>
      <c r="L722" s="176"/>
      <c r="M722" s="175"/>
      <c r="N722" s="175"/>
      <c r="O722" s="175"/>
      <c r="P722" s="176"/>
      <c r="Q722" s="175"/>
      <c r="R722" s="176"/>
      <c r="S722" s="176"/>
      <c r="T722" s="176"/>
      <c r="U722" s="291" t="str">
        <f t="shared" si="257"/>
        <v/>
      </c>
      <c r="V722" s="292">
        <f>IF(F722=0,0,SUMIFS('4-咨询师业绩明细表'!K:K,'4-咨询师业绩明细表'!E:E,E722,'4-咨询师业绩明细表'!C:C,B722))</f>
        <v>0</v>
      </c>
      <c r="W722" s="292" t="str">
        <f t="shared" si="258"/>
        <v/>
      </c>
      <c r="X722" s="305"/>
      <c r="Y722" s="323">
        <f t="shared" si="259"/>
        <v>0</v>
      </c>
      <c r="Z722" s="324">
        <f t="shared" si="260"/>
        <v>0</v>
      </c>
      <c r="AA722" s="293">
        <f t="shared" si="261"/>
        <v>0</v>
      </c>
      <c r="AB722" s="294" t="str">
        <f t="shared" si="262"/>
        <v/>
      </c>
      <c r="AC722" s="143" t="str">
        <f t="shared" si="263"/>
        <v/>
      </c>
      <c r="AD722" s="143" t="str">
        <f t="shared" si="264"/>
        <v/>
      </c>
      <c r="AE722" s="143" t="str">
        <f t="shared" si="265"/>
        <v/>
      </c>
      <c r="AF722" s="143" t="str">
        <f t="shared" si="266"/>
        <v/>
      </c>
      <c r="AG722" s="143" t="str">
        <f t="shared" si="267"/>
        <v/>
      </c>
      <c r="AH722" s="143" t="str">
        <f>IF(AB722="","",VLOOKUP(AF722,Sheet11!E:F,2,0))</f>
        <v/>
      </c>
      <c r="AI722" s="295" t="str">
        <f>IF(AG722="拼单会员","5年",IF(AB722="","",VLOOKUP(AE722&amp;AH722,Sheet11!$J$3:$K$17,2)))</f>
        <v/>
      </c>
      <c r="AJ722" s="143" t="str">
        <f t="shared" si="268"/>
        <v/>
      </c>
      <c r="AK722" s="296" t="str">
        <f t="shared" si="269"/>
        <v/>
      </c>
      <c r="AL722" s="143" t="str">
        <f t="shared" si="270"/>
        <v/>
      </c>
      <c r="AM722" s="143" t="str">
        <f t="shared" si="271"/>
        <v/>
      </c>
      <c r="AN722" s="143" t="str">
        <f t="shared" si="272"/>
        <v/>
      </c>
      <c r="AO722" s="143" t="str">
        <f t="shared" si="273"/>
        <v/>
      </c>
      <c r="AP722" s="206" t="str">
        <f t="shared" si="274"/>
        <v/>
      </c>
      <c r="AQ722" s="206" t="str">
        <f>IF(SUMIF('7-市场业绩'!F:F,'3-收据记录表'!U722,'7-市场业绩'!I:I)&gt;0,"学习卡","老结算")</f>
        <v>老结算</v>
      </c>
      <c r="AR722" s="206" t="str">
        <f t="shared" si="275"/>
        <v/>
      </c>
      <c r="AS722" s="243" t="e">
        <f t="shared" si="276"/>
        <v>#VALUE!</v>
      </c>
      <c r="AT722" s="243" t="str">
        <f t="shared" si="277"/>
        <v/>
      </c>
      <c r="AU722" s="243" t="str">
        <f t="shared" si="278"/>
        <v/>
      </c>
      <c r="AV722" s="243" t="str">
        <f t="shared" si="279"/>
        <v>无</v>
      </c>
      <c r="AZ722" s="299">
        <v>42552</v>
      </c>
    </row>
    <row r="723" spans="1:52" ht="15" hidden="1" customHeight="1">
      <c r="A723" s="176"/>
      <c r="B723" s="176"/>
      <c r="C723" s="175"/>
      <c r="D723" s="176"/>
      <c r="E723" s="176"/>
      <c r="F723" s="184"/>
      <c r="G723" s="176"/>
      <c r="H723" s="176"/>
      <c r="I723" s="176"/>
      <c r="J723" s="176"/>
      <c r="K723" s="180"/>
      <c r="L723" s="176"/>
      <c r="M723" s="175"/>
      <c r="N723" s="175"/>
      <c r="O723" s="175"/>
      <c r="P723" s="176"/>
      <c r="Q723" s="175"/>
      <c r="R723" s="176"/>
      <c r="S723" s="176"/>
      <c r="T723" s="176"/>
      <c r="U723" s="291" t="str">
        <f t="shared" si="257"/>
        <v/>
      </c>
      <c r="V723" s="292">
        <f>IF(F723=0,0,SUMIFS('4-咨询师业绩明细表'!K:K,'4-咨询师业绩明细表'!E:E,E723,'4-咨询师业绩明细表'!C:C,B723))</f>
        <v>0</v>
      </c>
      <c r="W723" s="292" t="str">
        <f t="shared" si="258"/>
        <v/>
      </c>
      <c r="X723" s="305"/>
      <c r="Y723" s="323">
        <f t="shared" si="259"/>
        <v>0</v>
      </c>
      <c r="Z723" s="324">
        <f t="shared" si="260"/>
        <v>0</v>
      </c>
      <c r="AA723" s="293">
        <f t="shared" si="261"/>
        <v>0</v>
      </c>
      <c r="AB723" s="294" t="str">
        <f t="shared" si="262"/>
        <v/>
      </c>
      <c r="AC723" s="143" t="str">
        <f t="shared" si="263"/>
        <v/>
      </c>
      <c r="AD723" s="143" t="str">
        <f t="shared" si="264"/>
        <v/>
      </c>
      <c r="AE723" s="143" t="str">
        <f t="shared" si="265"/>
        <v/>
      </c>
      <c r="AF723" s="143" t="str">
        <f t="shared" si="266"/>
        <v/>
      </c>
      <c r="AG723" s="143" t="str">
        <f t="shared" si="267"/>
        <v/>
      </c>
      <c r="AH723" s="143" t="str">
        <f>IF(AB723="","",VLOOKUP(AF723,Sheet11!E:F,2,0))</f>
        <v/>
      </c>
      <c r="AI723" s="295" t="str">
        <f>IF(AG723="拼单会员","5年",IF(AB723="","",VLOOKUP(AE723&amp;AH723,Sheet11!$J$3:$K$17,2)))</f>
        <v/>
      </c>
      <c r="AJ723" s="143" t="str">
        <f t="shared" si="268"/>
        <v/>
      </c>
      <c r="AK723" s="296" t="str">
        <f t="shared" si="269"/>
        <v/>
      </c>
      <c r="AL723" s="143" t="str">
        <f t="shared" si="270"/>
        <v/>
      </c>
      <c r="AM723" s="143" t="str">
        <f t="shared" si="271"/>
        <v/>
      </c>
      <c r="AN723" s="143" t="str">
        <f t="shared" si="272"/>
        <v/>
      </c>
      <c r="AO723" s="143" t="str">
        <f t="shared" si="273"/>
        <v/>
      </c>
      <c r="AP723" s="206" t="str">
        <f t="shared" si="274"/>
        <v/>
      </c>
      <c r="AQ723" s="206" t="str">
        <f>IF(SUMIF('7-市场业绩'!F:F,'3-收据记录表'!U723,'7-市场业绩'!I:I)&gt;0,"学习卡","老结算")</f>
        <v>老结算</v>
      </c>
      <c r="AR723" s="206" t="str">
        <f t="shared" si="275"/>
        <v/>
      </c>
      <c r="AS723" s="243" t="e">
        <f t="shared" si="276"/>
        <v>#VALUE!</v>
      </c>
      <c r="AT723" s="243" t="str">
        <f t="shared" si="277"/>
        <v/>
      </c>
      <c r="AU723" s="243" t="str">
        <f t="shared" si="278"/>
        <v/>
      </c>
      <c r="AV723" s="243" t="str">
        <f t="shared" si="279"/>
        <v>无</v>
      </c>
      <c r="AZ723" s="299">
        <v>42552</v>
      </c>
    </row>
    <row r="724" spans="1:52" ht="15" hidden="1" customHeight="1">
      <c r="A724" s="176"/>
      <c r="B724" s="176"/>
      <c r="C724" s="175"/>
      <c r="D724" s="176"/>
      <c r="E724" s="176"/>
      <c r="F724" s="184"/>
      <c r="G724" s="176"/>
      <c r="H724" s="176"/>
      <c r="I724" s="176"/>
      <c r="J724" s="176"/>
      <c r="K724" s="180"/>
      <c r="L724" s="176"/>
      <c r="M724" s="175"/>
      <c r="N724" s="175"/>
      <c r="O724" s="175"/>
      <c r="P724" s="176"/>
      <c r="Q724" s="175"/>
      <c r="R724" s="176"/>
      <c r="S724" s="176"/>
      <c r="T724" s="176"/>
      <c r="U724" s="291" t="str">
        <f t="shared" si="257"/>
        <v/>
      </c>
      <c r="V724" s="292">
        <f>IF(F724=0,0,SUMIFS('4-咨询师业绩明细表'!K:K,'4-咨询师业绩明细表'!E:E,E724,'4-咨询师业绩明细表'!C:C,B724))</f>
        <v>0</v>
      </c>
      <c r="W724" s="292" t="str">
        <f t="shared" si="258"/>
        <v/>
      </c>
      <c r="X724" s="305"/>
      <c r="Y724" s="323">
        <f t="shared" si="259"/>
        <v>0</v>
      </c>
      <c r="Z724" s="324">
        <f t="shared" si="260"/>
        <v>0</v>
      </c>
      <c r="AA724" s="293">
        <f t="shared" si="261"/>
        <v>0</v>
      </c>
      <c r="AB724" s="294" t="str">
        <f t="shared" si="262"/>
        <v/>
      </c>
      <c r="AC724" s="143" t="str">
        <f t="shared" si="263"/>
        <v/>
      </c>
      <c r="AD724" s="143" t="str">
        <f t="shared" si="264"/>
        <v/>
      </c>
      <c r="AE724" s="143" t="str">
        <f t="shared" si="265"/>
        <v/>
      </c>
      <c r="AF724" s="143" t="str">
        <f t="shared" si="266"/>
        <v/>
      </c>
      <c r="AG724" s="143" t="str">
        <f t="shared" si="267"/>
        <v/>
      </c>
      <c r="AH724" s="143" t="str">
        <f>IF(AB724="","",VLOOKUP(AF724,Sheet11!E:F,2,0))</f>
        <v/>
      </c>
      <c r="AI724" s="295" t="str">
        <f>IF(AG724="拼单会员","5年",IF(AB724="","",VLOOKUP(AE724&amp;AH724,Sheet11!$J$3:$K$17,2)))</f>
        <v/>
      </c>
      <c r="AJ724" s="143" t="str">
        <f t="shared" si="268"/>
        <v/>
      </c>
      <c r="AK724" s="296" t="str">
        <f t="shared" si="269"/>
        <v/>
      </c>
      <c r="AL724" s="143" t="str">
        <f t="shared" si="270"/>
        <v/>
      </c>
      <c r="AM724" s="143" t="str">
        <f t="shared" si="271"/>
        <v/>
      </c>
      <c r="AN724" s="143" t="str">
        <f t="shared" si="272"/>
        <v/>
      </c>
      <c r="AO724" s="143" t="str">
        <f t="shared" si="273"/>
        <v/>
      </c>
      <c r="AP724" s="206" t="str">
        <f t="shared" si="274"/>
        <v/>
      </c>
      <c r="AQ724" s="206" t="str">
        <f>IF(SUMIF('7-市场业绩'!F:F,'3-收据记录表'!U724,'7-市场业绩'!I:I)&gt;0,"学习卡","老结算")</f>
        <v>老结算</v>
      </c>
      <c r="AR724" s="206" t="str">
        <f t="shared" si="275"/>
        <v/>
      </c>
      <c r="AS724" s="243" t="e">
        <f t="shared" si="276"/>
        <v>#VALUE!</v>
      </c>
      <c r="AT724" s="243" t="str">
        <f t="shared" si="277"/>
        <v/>
      </c>
      <c r="AU724" s="243" t="str">
        <f t="shared" si="278"/>
        <v/>
      </c>
      <c r="AV724" s="243" t="str">
        <f t="shared" si="279"/>
        <v>无</v>
      </c>
      <c r="AZ724" s="299">
        <v>42552</v>
      </c>
    </row>
    <row r="725" spans="1:52" ht="15" hidden="1" customHeight="1">
      <c r="A725" s="176"/>
      <c r="B725" s="176"/>
      <c r="C725" s="175"/>
      <c r="D725" s="176"/>
      <c r="E725" s="176"/>
      <c r="F725" s="184"/>
      <c r="G725" s="176"/>
      <c r="H725" s="176"/>
      <c r="I725" s="176"/>
      <c r="J725" s="176"/>
      <c r="K725" s="180"/>
      <c r="L725" s="176"/>
      <c r="M725" s="175"/>
      <c r="N725" s="175"/>
      <c r="O725" s="175"/>
      <c r="P725" s="176"/>
      <c r="Q725" s="175"/>
      <c r="R725" s="176"/>
      <c r="S725" s="176"/>
      <c r="T725" s="176"/>
      <c r="U725" s="291" t="str">
        <f t="shared" si="257"/>
        <v/>
      </c>
      <c r="V725" s="292">
        <f>IF(F725=0,0,SUMIFS('4-咨询师业绩明细表'!K:K,'4-咨询师业绩明细表'!E:E,E725,'4-咨询师业绩明细表'!C:C,B725))</f>
        <v>0</v>
      </c>
      <c r="W725" s="292" t="str">
        <f t="shared" si="258"/>
        <v/>
      </c>
      <c r="X725" s="305"/>
      <c r="Y725" s="323">
        <f t="shared" si="259"/>
        <v>0</v>
      </c>
      <c r="Z725" s="324">
        <f t="shared" si="260"/>
        <v>0</v>
      </c>
      <c r="AA725" s="293">
        <f t="shared" si="261"/>
        <v>0</v>
      </c>
      <c r="AB725" s="294" t="str">
        <f t="shared" si="262"/>
        <v/>
      </c>
      <c r="AC725" s="143" t="str">
        <f t="shared" si="263"/>
        <v/>
      </c>
      <c r="AD725" s="143" t="str">
        <f t="shared" si="264"/>
        <v/>
      </c>
      <c r="AE725" s="143" t="str">
        <f t="shared" si="265"/>
        <v/>
      </c>
      <c r="AF725" s="143" t="str">
        <f t="shared" si="266"/>
        <v/>
      </c>
      <c r="AG725" s="143" t="str">
        <f t="shared" si="267"/>
        <v/>
      </c>
      <c r="AH725" s="143" t="str">
        <f>IF(AB725="","",VLOOKUP(AF725,Sheet11!E:F,2,0))</f>
        <v/>
      </c>
      <c r="AI725" s="295" t="str">
        <f>IF(AG725="拼单会员","5年",IF(AB725="","",VLOOKUP(AE725&amp;AH725,Sheet11!$J$3:$K$17,2)))</f>
        <v/>
      </c>
      <c r="AJ725" s="143" t="str">
        <f t="shared" si="268"/>
        <v/>
      </c>
      <c r="AK725" s="296" t="str">
        <f t="shared" si="269"/>
        <v/>
      </c>
      <c r="AL725" s="143" t="str">
        <f t="shared" si="270"/>
        <v/>
      </c>
      <c r="AM725" s="143" t="str">
        <f t="shared" si="271"/>
        <v/>
      </c>
      <c r="AN725" s="143" t="str">
        <f t="shared" si="272"/>
        <v/>
      </c>
      <c r="AO725" s="143" t="str">
        <f t="shared" si="273"/>
        <v/>
      </c>
      <c r="AP725" s="206" t="str">
        <f t="shared" si="274"/>
        <v/>
      </c>
      <c r="AQ725" s="206" t="str">
        <f>IF(SUMIF('7-市场业绩'!F:F,'3-收据记录表'!U725,'7-市场业绩'!I:I)&gt;0,"学习卡","老结算")</f>
        <v>老结算</v>
      </c>
      <c r="AR725" s="206" t="str">
        <f t="shared" si="275"/>
        <v/>
      </c>
      <c r="AS725" s="243" t="e">
        <f t="shared" si="276"/>
        <v>#VALUE!</v>
      </c>
      <c r="AT725" s="243" t="str">
        <f t="shared" si="277"/>
        <v/>
      </c>
      <c r="AU725" s="243" t="str">
        <f t="shared" si="278"/>
        <v/>
      </c>
      <c r="AV725" s="243" t="str">
        <f t="shared" si="279"/>
        <v>无</v>
      </c>
      <c r="AZ725" s="299">
        <v>42552</v>
      </c>
    </row>
    <row r="726" spans="1:52" ht="15" hidden="1" customHeight="1">
      <c r="A726" s="176"/>
      <c r="B726" s="176"/>
      <c r="C726" s="175"/>
      <c r="D726" s="176"/>
      <c r="E726" s="176"/>
      <c r="F726" s="184"/>
      <c r="G726" s="176"/>
      <c r="H726" s="176"/>
      <c r="I726" s="176"/>
      <c r="J726" s="176"/>
      <c r="K726" s="180"/>
      <c r="L726" s="176"/>
      <c r="M726" s="175"/>
      <c r="N726" s="175"/>
      <c r="O726" s="175"/>
      <c r="P726" s="176"/>
      <c r="Q726" s="175"/>
      <c r="R726" s="176"/>
      <c r="S726" s="176"/>
      <c r="T726" s="176"/>
      <c r="U726" s="291" t="str">
        <f t="shared" si="257"/>
        <v/>
      </c>
      <c r="V726" s="292">
        <f>IF(F726=0,0,SUMIFS('4-咨询师业绩明细表'!K:K,'4-咨询师业绩明细表'!E:E,E726,'4-咨询师业绩明细表'!C:C,B726))</f>
        <v>0</v>
      </c>
      <c r="W726" s="292" t="str">
        <f t="shared" si="258"/>
        <v/>
      </c>
      <c r="X726" s="305"/>
      <c r="Y726" s="323">
        <f t="shared" si="259"/>
        <v>0</v>
      </c>
      <c r="Z726" s="324">
        <f t="shared" si="260"/>
        <v>0</v>
      </c>
      <c r="AA726" s="293">
        <f t="shared" si="261"/>
        <v>0</v>
      </c>
      <c r="AB726" s="294" t="str">
        <f t="shared" si="262"/>
        <v/>
      </c>
      <c r="AC726" s="143" t="str">
        <f t="shared" si="263"/>
        <v/>
      </c>
      <c r="AD726" s="143" t="str">
        <f t="shared" si="264"/>
        <v/>
      </c>
      <c r="AE726" s="143" t="str">
        <f t="shared" si="265"/>
        <v/>
      </c>
      <c r="AF726" s="143" t="str">
        <f t="shared" si="266"/>
        <v/>
      </c>
      <c r="AG726" s="143" t="str">
        <f t="shared" si="267"/>
        <v/>
      </c>
      <c r="AH726" s="143" t="str">
        <f>IF(AB726="","",VLOOKUP(AF726,Sheet11!E:F,2,0))</f>
        <v/>
      </c>
      <c r="AI726" s="295" t="str">
        <f>IF(AG726="拼单会员","5年",IF(AB726="","",VLOOKUP(AE726&amp;AH726,Sheet11!$J$3:$K$17,2)))</f>
        <v/>
      </c>
      <c r="AJ726" s="143" t="str">
        <f t="shared" si="268"/>
        <v/>
      </c>
      <c r="AK726" s="296" t="str">
        <f t="shared" si="269"/>
        <v/>
      </c>
      <c r="AL726" s="143" t="str">
        <f t="shared" si="270"/>
        <v/>
      </c>
      <c r="AM726" s="143" t="str">
        <f t="shared" si="271"/>
        <v/>
      </c>
      <c r="AN726" s="143" t="str">
        <f t="shared" si="272"/>
        <v/>
      </c>
      <c r="AO726" s="143" t="str">
        <f t="shared" si="273"/>
        <v/>
      </c>
      <c r="AP726" s="206" t="str">
        <f t="shared" si="274"/>
        <v/>
      </c>
      <c r="AQ726" s="206" t="str">
        <f>IF(SUMIF('7-市场业绩'!F:F,'3-收据记录表'!U726,'7-市场业绩'!I:I)&gt;0,"学习卡","老结算")</f>
        <v>老结算</v>
      </c>
      <c r="AR726" s="206" t="str">
        <f t="shared" si="275"/>
        <v/>
      </c>
      <c r="AS726" s="243" t="e">
        <f t="shared" si="276"/>
        <v>#VALUE!</v>
      </c>
      <c r="AT726" s="243" t="str">
        <f t="shared" si="277"/>
        <v/>
      </c>
      <c r="AU726" s="243" t="str">
        <f t="shared" si="278"/>
        <v/>
      </c>
      <c r="AV726" s="243" t="str">
        <f t="shared" si="279"/>
        <v>无</v>
      </c>
      <c r="AZ726" s="299">
        <v>42552</v>
      </c>
    </row>
    <row r="727" spans="1:52" ht="15" hidden="1" customHeight="1">
      <c r="A727" s="176"/>
      <c r="B727" s="176"/>
      <c r="C727" s="175"/>
      <c r="D727" s="176"/>
      <c r="E727" s="176"/>
      <c r="F727" s="184"/>
      <c r="G727" s="176"/>
      <c r="H727" s="176"/>
      <c r="I727" s="176"/>
      <c r="J727" s="176"/>
      <c r="K727" s="180"/>
      <c r="L727" s="176"/>
      <c r="M727" s="175"/>
      <c r="N727" s="175"/>
      <c r="O727" s="175"/>
      <c r="P727" s="176"/>
      <c r="Q727" s="175"/>
      <c r="R727" s="176"/>
      <c r="S727" s="176"/>
      <c r="T727" s="176"/>
      <c r="U727" s="291" t="str">
        <f t="shared" si="257"/>
        <v/>
      </c>
      <c r="V727" s="292">
        <f>IF(F727=0,0,SUMIFS('4-咨询师业绩明细表'!K:K,'4-咨询师业绩明细表'!E:E,E727,'4-咨询师业绩明细表'!C:C,B727))</f>
        <v>0</v>
      </c>
      <c r="W727" s="292" t="str">
        <f t="shared" si="258"/>
        <v/>
      </c>
      <c r="X727" s="305"/>
      <c r="Y727" s="323">
        <f t="shared" si="259"/>
        <v>0</v>
      </c>
      <c r="Z727" s="324">
        <f t="shared" si="260"/>
        <v>0</v>
      </c>
      <c r="AA727" s="293">
        <f t="shared" si="261"/>
        <v>0</v>
      </c>
      <c r="AB727" s="294" t="str">
        <f t="shared" si="262"/>
        <v/>
      </c>
      <c r="AC727" s="143" t="str">
        <f t="shared" si="263"/>
        <v/>
      </c>
      <c r="AD727" s="143" t="str">
        <f t="shared" si="264"/>
        <v/>
      </c>
      <c r="AE727" s="143" t="str">
        <f t="shared" si="265"/>
        <v/>
      </c>
      <c r="AF727" s="143" t="str">
        <f t="shared" si="266"/>
        <v/>
      </c>
      <c r="AG727" s="143" t="str">
        <f t="shared" si="267"/>
        <v/>
      </c>
      <c r="AH727" s="143" t="str">
        <f>IF(AB727="","",VLOOKUP(AF727,Sheet11!E:F,2,0))</f>
        <v/>
      </c>
      <c r="AI727" s="295" t="str">
        <f>IF(AG727="拼单会员","5年",IF(AB727="","",VLOOKUP(AE727&amp;AH727,Sheet11!$J$3:$K$17,2)))</f>
        <v/>
      </c>
      <c r="AJ727" s="143" t="str">
        <f t="shared" si="268"/>
        <v/>
      </c>
      <c r="AK727" s="296" t="str">
        <f t="shared" si="269"/>
        <v/>
      </c>
      <c r="AL727" s="143" t="str">
        <f t="shared" si="270"/>
        <v/>
      </c>
      <c r="AM727" s="143" t="str">
        <f t="shared" si="271"/>
        <v/>
      </c>
      <c r="AN727" s="143" t="str">
        <f t="shared" si="272"/>
        <v/>
      </c>
      <c r="AO727" s="143" t="str">
        <f t="shared" si="273"/>
        <v/>
      </c>
      <c r="AP727" s="206" t="str">
        <f t="shared" si="274"/>
        <v/>
      </c>
      <c r="AQ727" s="206" t="str">
        <f>IF(SUMIF('7-市场业绩'!F:F,'3-收据记录表'!U727,'7-市场业绩'!I:I)&gt;0,"学习卡","老结算")</f>
        <v>老结算</v>
      </c>
      <c r="AR727" s="206" t="str">
        <f t="shared" si="275"/>
        <v/>
      </c>
      <c r="AS727" s="243" t="e">
        <f t="shared" si="276"/>
        <v>#VALUE!</v>
      </c>
      <c r="AT727" s="243" t="str">
        <f t="shared" si="277"/>
        <v/>
      </c>
      <c r="AU727" s="243" t="str">
        <f t="shared" si="278"/>
        <v/>
      </c>
      <c r="AV727" s="243" t="str">
        <f t="shared" si="279"/>
        <v>无</v>
      </c>
      <c r="AZ727" s="299">
        <v>42552</v>
      </c>
    </row>
    <row r="728" spans="1:52" ht="15" hidden="1" customHeight="1">
      <c r="A728" s="176"/>
      <c r="B728" s="176"/>
      <c r="C728" s="175"/>
      <c r="D728" s="176"/>
      <c r="E728" s="176"/>
      <c r="F728" s="184"/>
      <c r="G728" s="176"/>
      <c r="H728" s="176"/>
      <c r="I728" s="176"/>
      <c r="J728" s="176"/>
      <c r="K728" s="180"/>
      <c r="L728" s="176"/>
      <c r="M728" s="175"/>
      <c r="N728" s="175"/>
      <c r="O728" s="175"/>
      <c r="P728" s="176"/>
      <c r="Q728" s="175"/>
      <c r="R728" s="176"/>
      <c r="S728" s="176"/>
      <c r="T728" s="176"/>
      <c r="U728" s="291" t="str">
        <f t="shared" si="257"/>
        <v/>
      </c>
      <c r="V728" s="292">
        <f>IF(F728=0,0,SUMIFS('4-咨询师业绩明细表'!K:K,'4-咨询师业绩明细表'!E:E,E728,'4-咨询师业绩明细表'!C:C,B728))</f>
        <v>0</v>
      </c>
      <c r="W728" s="292" t="str">
        <f t="shared" si="258"/>
        <v/>
      </c>
      <c r="X728" s="305"/>
      <c r="Y728" s="323">
        <f t="shared" si="259"/>
        <v>0</v>
      </c>
      <c r="Z728" s="324">
        <f t="shared" si="260"/>
        <v>0</v>
      </c>
      <c r="AA728" s="293">
        <f t="shared" si="261"/>
        <v>0</v>
      </c>
      <c r="AB728" s="294" t="str">
        <f t="shared" si="262"/>
        <v/>
      </c>
      <c r="AC728" s="143" t="str">
        <f t="shared" si="263"/>
        <v/>
      </c>
      <c r="AD728" s="143" t="str">
        <f t="shared" si="264"/>
        <v/>
      </c>
      <c r="AE728" s="143" t="str">
        <f t="shared" si="265"/>
        <v/>
      </c>
      <c r="AF728" s="143" t="str">
        <f t="shared" si="266"/>
        <v/>
      </c>
      <c r="AG728" s="143" t="str">
        <f t="shared" si="267"/>
        <v/>
      </c>
      <c r="AH728" s="143" t="str">
        <f>IF(AB728="","",VLOOKUP(AF728,Sheet11!E:F,2,0))</f>
        <v/>
      </c>
      <c r="AI728" s="295" t="str">
        <f>IF(AG728="拼单会员","5年",IF(AB728="","",VLOOKUP(AE728&amp;AH728,Sheet11!$J$3:$K$17,2)))</f>
        <v/>
      </c>
      <c r="AJ728" s="143" t="str">
        <f t="shared" si="268"/>
        <v/>
      </c>
      <c r="AK728" s="296" t="str">
        <f t="shared" si="269"/>
        <v/>
      </c>
      <c r="AL728" s="143" t="str">
        <f t="shared" si="270"/>
        <v/>
      </c>
      <c r="AM728" s="143" t="str">
        <f t="shared" si="271"/>
        <v/>
      </c>
      <c r="AN728" s="143" t="str">
        <f t="shared" si="272"/>
        <v/>
      </c>
      <c r="AO728" s="143" t="str">
        <f t="shared" si="273"/>
        <v/>
      </c>
      <c r="AP728" s="206" t="str">
        <f t="shared" si="274"/>
        <v/>
      </c>
      <c r="AQ728" s="206" t="str">
        <f>IF(SUMIF('7-市场业绩'!F:F,'3-收据记录表'!U728,'7-市场业绩'!I:I)&gt;0,"学习卡","老结算")</f>
        <v>老结算</v>
      </c>
      <c r="AR728" s="206" t="str">
        <f t="shared" si="275"/>
        <v/>
      </c>
      <c r="AS728" s="243" t="e">
        <f t="shared" si="276"/>
        <v>#VALUE!</v>
      </c>
      <c r="AT728" s="243" t="str">
        <f t="shared" si="277"/>
        <v/>
      </c>
      <c r="AU728" s="243" t="str">
        <f t="shared" si="278"/>
        <v/>
      </c>
      <c r="AV728" s="243" t="str">
        <f t="shared" si="279"/>
        <v>无</v>
      </c>
      <c r="AZ728" s="299">
        <v>42552</v>
      </c>
    </row>
    <row r="729" spans="1:52" ht="15" hidden="1" customHeight="1">
      <c r="A729" s="176"/>
      <c r="B729" s="176"/>
      <c r="C729" s="175"/>
      <c r="D729" s="176"/>
      <c r="E729" s="176"/>
      <c r="F729" s="184"/>
      <c r="G729" s="176"/>
      <c r="H729" s="176"/>
      <c r="I729" s="176"/>
      <c r="J729" s="176"/>
      <c r="K729" s="180"/>
      <c r="L729" s="176"/>
      <c r="M729" s="175"/>
      <c r="N729" s="175"/>
      <c r="O729" s="175"/>
      <c r="P729" s="176"/>
      <c r="Q729" s="175"/>
      <c r="R729" s="176"/>
      <c r="S729" s="176"/>
      <c r="T729" s="176"/>
      <c r="U729" s="291" t="str">
        <f t="shared" si="257"/>
        <v/>
      </c>
      <c r="V729" s="292">
        <f>IF(F729=0,0,SUMIFS('4-咨询师业绩明细表'!K:K,'4-咨询师业绩明细表'!E:E,E729,'4-咨询师业绩明细表'!C:C,B729))</f>
        <v>0</v>
      </c>
      <c r="W729" s="292" t="str">
        <f t="shared" si="258"/>
        <v/>
      </c>
      <c r="X729" s="305"/>
      <c r="Y729" s="323">
        <f t="shared" si="259"/>
        <v>0</v>
      </c>
      <c r="Z729" s="324">
        <f t="shared" si="260"/>
        <v>0</v>
      </c>
      <c r="AA729" s="293">
        <f t="shared" si="261"/>
        <v>0</v>
      </c>
      <c r="AB729" s="294" t="str">
        <f t="shared" si="262"/>
        <v/>
      </c>
      <c r="AC729" s="143" t="str">
        <f t="shared" si="263"/>
        <v/>
      </c>
      <c r="AD729" s="143" t="str">
        <f t="shared" si="264"/>
        <v/>
      </c>
      <c r="AE729" s="143" t="str">
        <f t="shared" si="265"/>
        <v/>
      </c>
      <c r="AF729" s="143" t="str">
        <f t="shared" si="266"/>
        <v/>
      </c>
      <c r="AG729" s="143" t="str">
        <f t="shared" si="267"/>
        <v/>
      </c>
      <c r="AH729" s="143" t="str">
        <f>IF(AB729="","",VLOOKUP(AF729,Sheet11!E:F,2,0))</f>
        <v/>
      </c>
      <c r="AI729" s="295" t="str">
        <f>IF(AG729="拼单会员","5年",IF(AB729="","",VLOOKUP(AE729&amp;AH729,Sheet11!$J$3:$K$17,2)))</f>
        <v/>
      </c>
      <c r="AJ729" s="143" t="str">
        <f t="shared" si="268"/>
        <v/>
      </c>
      <c r="AK729" s="296" t="str">
        <f t="shared" si="269"/>
        <v/>
      </c>
      <c r="AL729" s="143" t="str">
        <f t="shared" si="270"/>
        <v/>
      </c>
      <c r="AM729" s="143" t="str">
        <f t="shared" si="271"/>
        <v/>
      </c>
      <c r="AN729" s="143" t="str">
        <f t="shared" si="272"/>
        <v/>
      </c>
      <c r="AO729" s="143" t="str">
        <f t="shared" si="273"/>
        <v/>
      </c>
      <c r="AP729" s="206" t="str">
        <f t="shared" si="274"/>
        <v/>
      </c>
      <c r="AQ729" s="206" t="str">
        <f>IF(SUMIF('7-市场业绩'!F:F,'3-收据记录表'!U729,'7-市场业绩'!I:I)&gt;0,"学习卡","老结算")</f>
        <v>老结算</v>
      </c>
      <c r="AR729" s="206" t="str">
        <f t="shared" si="275"/>
        <v/>
      </c>
      <c r="AS729" s="243" t="e">
        <f t="shared" si="276"/>
        <v>#VALUE!</v>
      </c>
      <c r="AT729" s="243" t="str">
        <f t="shared" si="277"/>
        <v/>
      </c>
      <c r="AU729" s="243" t="str">
        <f t="shared" si="278"/>
        <v/>
      </c>
      <c r="AV729" s="243" t="str">
        <f t="shared" si="279"/>
        <v>无</v>
      </c>
      <c r="AZ729" s="299">
        <v>42552</v>
      </c>
    </row>
    <row r="730" spans="1:52" ht="15" hidden="1" customHeight="1">
      <c r="A730" s="176"/>
      <c r="B730" s="176"/>
      <c r="C730" s="175"/>
      <c r="D730" s="176"/>
      <c r="E730" s="176"/>
      <c r="F730" s="184"/>
      <c r="G730" s="176"/>
      <c r="H730" s="176"/>
      <c r="I730" s="176"/>
      <c r="J730" s="176"/>
      <c r="K730" s="180"/>
      <c r="L730" s="176"/>
      <c r="M730" s="175"/>
      <c r="N730" s="175"/>
      <c r="O730" s="175"/>
      <c r="P730" s="176"/>
      <c r="Q730" s="175"/>
      <c r="R730" s="176"/>
      <c r="S730" s="176"/>
      <c r="T730" s="176"/>
      <c r="U730" s="291" t="str">
        <f t="shared" si="257"/>
        <v/>
      </c>
      <c r="V730" s="292">
        <f>IF(F730=0,0,SUMIFS('4-咨询师业绩明细表'!K:K,'4-咨询师业绩明细表'!E:E,E730,'4-咨询师业绩明细表'!C:C,B730))</f>
        <v>0</v>
      </c>
      <c r="W730" s="292" t="str">
        <f t="shared" si="258"/>
        <v/>
      </c>
      <c r="X730" s="305"/>
      <c r="Y730" s="323">
        <f t="shared" si="259"/>
        <v>0</v>
      </c>
      <c r="Z730" s="324">
        <f t="shared" si="260"/>
        <v>0</v>
      </c>
      <c r="AA730" s="293">
        <f t="shared" si="261"/>
        <v>0</v>
      </c>
      <c r="AB730" s="294" t="str">
        <f t="shared" si="262"/>
        <v/>
      </c>
      <c r="AC730" s="143" t="str">
        <f t="shared" si="263"/>
        <v/>
      </c>
      <c r="AD730" s="143" t="str">
        <f t="shared" si="264"/>
        <v/>
      </c>
      <c r="AE730" s="143" t="str">
        <f t="shared" si="265"/>
        <v/>
      </c>
      <c r="AF730" s="143" t="str">
        <f t="shared" si="266"/>
        <v/>
      </c>
      <c r="AG730" s="143" t="str">
        <f t="shared" si="267"/>
        <v/>
      </c>
      <c r="AH730" s="143" t="str">
        <f>IF(AB730="","",VLOOKUP(AF730,Sheet11!E:F,2,0))</f>
        <v/>
      </c>
      <c r="AI730" s="295" t="str">
        <f>IF(AG730="拼单会员","5年",IF(AB730="","",VLOOKUP(AE730&amp;AH730,Sheet11!$J$3:$K$17,2)))</f>
        <v/>
      </c>
      <c r="AJ730" s="143" t="str">
        <f t="shared" si="268"/>
        <v/>
      </c>
      <c r="AK730" s="296" t="str">
        <f t="shared" si="269"/>
        <v/>
      </c>
      <c r="AL730" s="143" t="str">
        <f t="shared" si="270"/>
        <v/>
      </c>
      <c r="AM730" s="143" t="str">
        <f t="shared" si="271"/>
        <v/>
      </c>
      <c r="AN730" s="143" t="str">
        <f t="shared" si="272"/>
        <v/>
      </c>
      <c r="AO730" s="143" t="str">
        <f t="shared" si="273"/>
        <v/>
      </c>
      <c r="AP730" s="206" t="str">
        <f t="shared" si="274"/>
        <v/>
      </c>
      <c r="AQ730" s="206" t="str">
        <f>IF(SUMIF('7-市场业绩'!F:F,'3-收据记录表'!U730,'7-市场业绩'!I:I)&gt;0,"学习卡","老结算")</f>
        <v>老结算</v>
      </c>
      <c r="AR730" s="206" t="str">
        <f t="shared" si="275"/>
        <v/>
      </c>
      <c r="AS730" s="243" t="e">
        <f t="shared" si="276"/>
        <v>#VALUE!</v>
      </c>
      <c r="AT730" s="243" t="str">
        <f t="shared" si="277"/>
        <v/>
      </c>
      <c r="AU730" s="243" t="str">
        <f t="shared" si="278"/>
        <v/>
      </c>
      <c r="AV730" s="243" t="str">
        <f t="shared" si="279"/>
        <v>无</v>
      </c>
      <c r="AZ730" s="299">
        <v>42552</v>
      </c>
    </row>
    <row r="731" spans="1:52" ht="15" hidden="1" customHeight="1">
      <c r="A731" s="176"/>
      <c r="B731" s="176"/>
      <c r="C731" s="175"/>
      <c r="D731" s="176"/>
      <c r="E731" s="176"/>
      <c r="F731" s="184"/>
      <c r="G731" s="176"/>
      <c r="H731" s="176"/>
      <c r="I731" s="176"/>
      <c r="J731" s="176"/>
      <c r="K731" s="180"/>
      <c r="L731" s="176"/>
      <c r="M731" s="175"/>
      <c r="N731" s="175"/>
      <c r="O731" s="175"/>
      <c r="P731" s="176"/>
      <c r="Q731" s="175"/>
      <c r="R731" s="176"/>
      <c r="S731" s="176"/>
      <c r="T731" s="176"/>
      <c r="U731" s="291" t="str">
        <f t="shared" si="257"/>
        <v/>
      </c>
      <c r="V731" s="292">
        <f>IF(F731=0,0,SUMIFS('4-咨询师业绩明细表'!K:K,'4-咨询师业绩明细表'!E:E,E731,'4-咨询师业绩明细表'!C:C,B731))</f>
        <v>0</v>
      </c>
      <c r="W731" s="292" t="str">
        <f t="shared" si="258"/>
        <v/>
      </c>
      <c r="X731" s="305"/>
      <c r="Y731" s="323">
        <f t="shared" si="259"/>
        <v>0</v>
      </c>
      <c r="Z731" s="324">
        <f t="shared" si="260"/>
        <v>0</v>
      </c>
      <c r="AA731" s="293">
        <f t="shared" si="261"/>
        <v>0</v>
      </c>
      <c r="AB731" s="294" t="str">
        <f t="shared" si="262"/>
        <v/>
      </c>
      <c r="AC731" s="143" t="str">
        <f t="shared" si="263"/>
        <v/>
      </c>
      <c r="AD731" s="143" t="str">
        <f t="shared" si="264"/>
        <v/>
      </c>
      <c r="AE731" s="143" t="str">
        <f t="shared" si="265"/>
        <v/>
      </c>
      <c r="AF731" s="143" t="str">
        <f t="shared" si="266"/>
        <v/>
      </c>
      <c r="AG731" s="143" t="str">
        <f t="shared" si="267"/>
        <v/>
      </c>
      <c r="AH731" s="143" t="str">
        <f>IF(AB731="","",VLOOKUP(AF731,Sheet11!E:F,2,0))</f>
        <v/>
      </c>
      <c r="AI731" s="295" t="str">
        <f>IF(AG731="拼单会员","5年",IF(AB731="","",VLOOKUP(AE731&amp;AH731,Sheet11!$J$3:$K$17,2)))</f>
        <v/>
      </c>
      <c r="AJ731" s="143" t="str">
        <f t="shared" si="268"/>
        <v/>
      </c>
      <c r="AK731" s="296" t="str">
        <f t="shared" si="269"/>
        <v/>
      </c>
      <c r="AL731" s="143" t="str">
        <f t="shared" si="270"/>
        <v/>
      </c>
      <c r="AM731" s="143" t="str">
        <f t="shared" si="271"/>
        <v/>
      </c>
      <c r="AN731" s="143" t="str">
        <f t="shared" si="272"/>
        <v/>
      </c>
      <c r="AO731" s="143" t="str">
        <f t="shared" si="273"/>
        <v/>
      </c>
      <c r="AP731" s="206" t="str">
        <f t="shared" si="274"/>
        <v/>
      </c>
      <c r="AQ731" s="206" t="str">
        <f>IF(SUMIF('7-市场业绩'!F:F,'3-收据记录表'!U731,'7-市场业绩'!I:I)&gt;0,"学习卡","老结算")</f>
        <v>老结算</v>
      </c>
      <c r="AR731" s="206" t="str">
        <f t="shared" si="275"/>
        <v/>
      </c>
      <c r="AS731" s="243" t="e">
        <f t="shared" si="276"/>
        <v>#VALUE!</v>
      </c>
      <c r="AT731" s="243" t="str">
        <f t="shared" si="277"/>
        <v/>
      </c>
      <c r="AU731" s="243" t="str">
        <f t="shared" si="278"/>
        <v/>
      </c>
      <c r="AV731" s="243" t="str">
        <f t="shared" si="279"/>
        <v>无</v>
      </c>
      <c r="AZ731" s="299">
        <v>42552</v>
      </c>
    </row>
    <row r="732" spans="1:52" ht="15" hidden="1" customHeight="1">
      <c r="A732" s="176"/>
      <c r="B732" s="176"/>
      <c r="C732" s="175"/>
      <c r="D732" s="176"/>
      <c r="E732" s="176"/>
      <c r="F732" s="184"/>
      <c r="G732" s="176"/>
      <c r="H732" s="176"/>
      <c r="I732" s="176"/>
      <c r="J732" s="176"/>
      <c r="K732" s="180"/>
      <c r="L732" s="176"/>
      <c r="M732" s="175"/>
      <c r="N732" s="175"/>
      <c r="O732" s="175"/>
      <c r="P732" s="176"/>
      <c r="Q732" s="175"/>
      <c r="R732" s="176"/>
      <c r="S732" s="176"/>
      <c r="T732" s="176"/>
      <c r="U732" s="291" t="str">
        <f t="shared" si="257"/>
        <v/>
      </c>
      <c r="V732" s="292">
        <f>IF(F732=0,0,SUMIFS('4-咨询师业绩明细表'!K:K,'4-咨询师业绩明细表'!E:E,E732,'4-咨询师业绩明细表'!C:C,B732))</f>
        <v>0</v>
      </c>
      <c r="W732" s="292" t="str">
        <f t="shared" si="258"/>
        <v/>
      </c>
      <c r="X732" s="305"/>
      <c r="Y732" s="323">
        <f t="shared" si="259"/>
        <v>0</v>
      </c>
      <c r="Z732" s="324">
        <f t="shared" si="260"/>
        <v>0</v>
      </c>
      <c r="AA732" s="293">
        <f t="shared" si="261"/>
        <v>0</v>
      </c>
      <c r="AB732" s="294" t="str">
        <f t="shared" si="262"/>
        <v/>
      </c>
      <c r="AC732" s="143" t="str">
        <f t="shared" si="263"/>
        <v/>
      </c>
      <c r="AD732" s="143" t="str">
        <f t="shared" si="264"/>
        <v/>
      </c>
      <c r="AE732" s="143" t="str">
        <f t="shared" si="265"/>
        <v/>
      </c>
      <c r="AF732" s="143" t="str">
        <f t="shared" si="266"/>
        <v/>
      </c>
      <c r="AG732" s="143" t="str">
        <f t="shared" si="267"/>
        <v/>
      </c>
      <c r="AH732" s="143" t="str">
        <f>IF(AB732="","",VLOOKUP(AF732,Sheet11!E:F,2,0))</f>
        <v/>
      </c>
      <c r="AI732" s="295" t="str">
        <f>IF(AG732="拼单会员","5年",IF(AB732="","",VLOOKUP(AE732&amp;AH732,Sheet11!$J$3:$K$17,2)))</f>
        <v/>
      </c>
      <c r="AJ732" s="143" t="str">
        <f t="shared" si="268"/>
        <v/>
      </c>
      <c r="AK732" s="296" t="str">
        <f t="shared" si="269"/>
        <v/>
      </c>
      <c r="AL732" s="143" t="str">
        <f t="shared" si="270"/>
        <v/>
      </c>
      <c r="AM732" s="143" t="str">
        <f t="shared" si="271"/>
        <v/>
      </c>
      <c r="AN732" s="143" t="str">
        <f t="shared" si="272"/>
        <v/>
      </c>
      <c r="AO732" s="143" t="str">
        <f t="shared" si="273"/>
        <v/>
      </c>
      <c r="AP732" s="206" t="str">
        <f t="shared" si="274"/>
        <v/>
      </c>
      <c r="AQ732" s="206" t="str">
        <f>IF(SUMIF('7-市场业绩'!F:F,'3-收据记录表'!U732,'7-市场业绩'!I:I)&gt;0,"学习卡","老结算")</f>
        <v>老结算</v>
      </c>
      <c r="AR732" s="206" t="str">
        <f t="shared" si="275"/>
        <v/>
      </c>
      <c r="AS732" s="243" t="e">
        <f t="shared" si="276"/>
        <v>#VALUE!</v>
      </c>
      <c r="AT732" s="243" t="str">
        <f t="shared" si="277"/>
        <v/>
      </c>
      <c r="AU732" s="243" t="str">
        <f t="shared" si="278"/>
        <v/>
      </c>
      <c r="AV732" s="243" t="str">
        <f t="shared" si="279"/>
        <v>无</v>
      </c>
      <c r="AZ732" s="299">
        <v>42552</v>
      </c>
    </row>
    <row r="733" spans="1:52" ht="15" hidden="1" customHeight="1">
      <c r="A733" s="176"/>
      <c r="B733" s="176"/>
      <c r="C733" s="175"/>
      <c r="D733" s="176"/>
      <c r="E733" s="176"/>
      <c r="F733" s="184"/>
      <c r="G733" s="176"/>
      <c r="H733" s="176"/>
      <c r="I733" s="176"/>
      <c r="J733" s="176"/>
      <c r="K733" s="180"/>
      <c r="L733" s="176"/>
      <c r="M733" s="175"/>
      <c r="N733" s="175"/>
      <c r="O733" s="175"/>
      <c r="P733" s="176"/>
      <c r="Q733" s="175"/>
      <c r="R733" s="176"/>
      <c r="S733" s="176"/>
      <c r="T733" s="176"/>
      <c r="U733" s="291" t="str">
        <f t="shared" si="257"/>
        <v/>
      </c>
      <c r="V733" s="292">
        <f>IF(F733=0,0,SUMIFS('4-咨询师业绩明细表'!K:K,'4-咨询师业绩明细表'!E:E,E733,'4-咨询师业绩明细表'!C:C,B733))</f>
        <v>0</v>
      </c>
      <c r="W733" s="292" t="str">
        <f t="shared" si="258"/>
        <v/>
      </c>
      <c r="X733" s="305"/>
      <c r="Y733" s="323">
        <f t="shared" si="259"/>
        <v>0</v>
      </c>
      <c r="Z733" s="324">
        <f t="shared" si="260"/>
        <v>0</v>
      </c>
      <c r="AA733" s="293">
        <f t="shared" si="261"/>
        <v>0</v>
      </c>
      <c r="AB733" s="294" t="str">
        <f t="shared" si="262"/>
        <v/>
      </c>
      <c r="AC733" s="143" t="str">
        <f t="shared" si="263"/>
        <v/>
      </c>
      <c r="AD733" s="143" t="str">
        <f t="shared" si="264"/>
        <v/>
      </c>
      <c r="AE733" s="143" t="str">
        <f t="shared" si="265"/>
        <v/>
      </c>
      <c r="AF733" s="143" t="str">
        <f t="shared" si="266"/>
        <v/>
      </c>
      <c r="AG733" s="143" t="str">
        <f t="shared" si="267"/>
        <v/>
      </c>
      <c r="AH733" s="143" t="str">
        <f>IF(AB733="","",VLOOKUP(AF733,Sheet11!E:F,2,0))</f>
        <v/>
      </c>
      <c r="AI733" s="295" t="str">
        <f>IF(AG733="拼单会员","5年",IF(AB733="","",VLOOKUP(AE733&amp;AH733,Sheet11!$J$3:$K$17,2)))</f>
        <v/>
      </c>
      <c r="AJ733" s="143" t="str">
        <f t="shared" si="268"/>
        <v/>
      </c>
      <c r="AK733" s="296" t="str">
        <f t="shared" si="269"/>
        <v/>
      </c>
      <c r="AL733" s="143" t="str">
        <f t="shared" si="270"/>
        <v/>
      </c>
      <c r="AM733" s="143" t="str">
        <f t="shared" si="271"/>
        <v/>
      </c>
      <c r="AN733" s="143" t="str">
        <f t="shared" si="272"/>
        <v/>
      </c>
      <c r="AO733" s="143" t="str">
        <f t="shared" si="273"/>
        <v/>
      </c>
      <c r="AP733" s="206" t="str">
        <f t="shared" si="274"/>
        <v/>
      </c>
      <c r="AQ733" s="206" t="str">
        <f>IF(SUMIF('7-市场业绩'!F:F,'3-收据记录表'!U733,'7-市场业绩'!I:I)&gt;0,"学习卡","老结算")</f>
        <v>老结算</v>
      </c>
      <c r="AR733" s="206" t="str">
        <f t="shared" si="275"/>
        <v/>
      </c>
      <c r="AS733" s="243" t="e">
        <f t="shared" si="276"/>
        <v>#VALUE!</v>
      </c>
      <c r="AT733" s="243" t="str">
        <f t="shared" si="277"/>
        <v/>
      </c>
      <c r="AU733" s="243" t="str">
        <f t="shared" si="278"/>
        <v/>
      </c>
      <c r="AV733" s="243" t="str">
        <f t="shared" si="279"/>
        <v>无</v>
      </c>
      <c r="AZ733" s="299">
        <v>42552</v>
      </c>
    </row>
    <row r="734" spans="1:52" ht="15" hidden="1" customHeight="1">
      <c r="A734" s="176"/>
      <c r="B734" s="176"/>
      <c r="C734" s="175"/>
      <c r="D734" s="176"/>
      <c r="E734" s="176"/>
      <c r="F734" s="184"/>
      <c r="G734" s="176"/>
      <c r="H734" s="176"/>
      <c r="I734" s="176"/>
      <c r="J734" s="176"/>
      <c r="K734" s="180"/>
      <c r="L734" s="176"/>
      <c r="M734" s="175"/>
      <c r="N734" s="175"/>
      <c r="O734" s="175"/>
      <c r="P734" s="176"/>
      <c r="Q734" s="175"/>
      <c r="R734" s="176"/>
      <c r="S734" s="176"/>
      <c r="T734" s="176"/>
      <c r="U734" s="291" t="str">
        <f t="shared" si="257"/>
        <v/>
      </c>
      <c r="V734" s="292">
        <f>IF(F734=0,0,SUMIFS('4-咨询师业绩明细表'!K:K,'4-咨询师业绩明细表'!E:E,E734,'4-咨询师业绩明细表'!C:C,B734))</f>
        <v>0</v>
      </c>
      <c r="W734" s="292" t="str">
        <f t="shared" si="258"/>
        <v/>
      </c>
      <c r="X734" s="305"/>
      <c r="Y734" s="323">
        <f t="shared" si="259"/>
        <v>0</v>
      </c>
      <c r="Z734" s="324">
        <f t="shared" si="260"/>
        <v>0</v>
      </c>
      <c r="AA734" s="293">
        <f t="shared" si="261"/>
        <v>0</v>
      </c>
      <c r="AB734" s="294" t="str">
        <f t="shared" si="262"/>
        <v/>
      </c>
      <c r="AC734" s="143" t="str">
        <f t="shared" si="263"/>
        <v/>
      </c>
      <c r="AD734" s="143" t="str">
        <f t="shared" si="264"/>
        <v/>
      </c>
      <c r="AE734" s="143" t="str">
        <f t="shared" si="265"/>
        <v/>
      </c>
      <c r="AF734" s="143" t="str">
        <f t="shared" si="266"/>
        <v/>
      </c>
      <c r="AG734" s="143" t="str">
        <f t="shared" si="267"/>
        <v/>
      </c>
      <c r="AH734" s="143" t="str">
        <f>IF(AB734="","",VLOOKUP(AF734,Sheet11!E:F,2,0))</f>
        <v/>
      </c>
      <c r="AI734" s="295" t="str">
        <f>IF(AG734="拼单会员","5年",IF(AB734="","",VLOOKUP(AE734&amp;AH734,Sheet11!$J$3:$K$17,2)))</f>
        <v/>
      </c>
      <c r="AJ734" s="143" t="str">
        <f t="shared" si="268"/>
        <v/>
      </c>
      <c r="AK734" s="296" t="str">
        <f t="shared" si="269"/>
        <v/>
      </c>
      <c r="AL734" s="143" t="str">
        <f t="shared" si="270"/>
        <v/>
      </c>
      <c r="AM734" s="143" t="str">
        <f t="shared" si="271"/>
        <v/>
      </c>
      <c r="AN734" s="143" t="str">
        <f t="shared" si="272"/>
        <v/>
      </c>
      <c r="AO734" s="143" t="str">
        <f t="shared" si="273"/>
        <v/>
      </c>
      <c r="AP734" s="206" t="str">
        <f t="shared" si="274"/>
        <v/>
      </c>
      <c r="AQ734" s="206" t="str">
        <f>IF(SUMIF('7-市场业绩'!F:F,'3-收据记录表'!U734,'7-市场业绩'!I:I)&gt;0,"学习卡","老结算")</f>
        <v>老结算</v>
      </c>
      <c r="AR734" s="206" t="str">
        <f t="shared" si="275"/>
        <v/>
      </c>
      <c r="AS734" s="243" t="e">
        <f t="shared" si="276"/>
        <v>#VALUE!</v>
      </c>
      <c r="AT734" s="243" t="str">
        <f t="shared" si="277"/>
        <v/>
      </c>
      <c r="AU734" s="243" t="str">
        <f t="shared" si="278"/>
        <v/>
      </c>
      <c r="AV734" s="243" t="str">
        <f t="shared" si="279"/>
        <v>无</v>
      </c>
      <c r="AZ734" s="299">
        <v>42552</v>
      </c>
    </row>
    <row r="735" spans="1:52" ht="15" hidden="1" customHeight="1">
      <c r="A735" s="176"/>
      <c r="B735" s="176"/>
      <c r="C735" s="175"/>
      <c r="D735" s="176"/>
      <c r="E735" s="176"/>
      <c r="F735" s="184"/>
      <c r="G735" s="176"/>
      <c r="H735" s="176"/>
      <c r="I735" s="176"/>
      <c r="J735" s="176"/>
      <c r="K735" s="180"/>
      <c r="L735" s="176"/>
      <c r="M735" s="175"/>
      <c r="N735" s="175"/>
      <c r="O735" s="175"/>
      <c r="P735" s="176"/>
      <c r="Q735" s="175"/>
      <c r="R735" s="176"/>
      <c r="S735" s="176"/>
      <c r="T735" s="176"/>
      <c r="U735" s="291" t="str">
        <f t="shared" si="257"/>
        <v/>
      </c>
      <c r="V735" s="292">
        <f>IF(F735=0,0,SUMIFS('4-咨询师业绩明细表'!K:K,'4-咨询师业绩明细表'!E:E,E735,'4-咨询师业绩明细表'!C:C,B735))</f>
        <v>0</v>
      </c>
      <c r="W735" s="292" t="str">
        <f t="shared" si="258"/>
        <v/>
      </c>
      <c r="X735" s="305"/>
      <c r="Y735" s="323">
        <f t="shared" si="259"/>
        <v>0</v>
      </c>
      <c r="Z735" s="324">
        <f t="shared" si="260"/>
        <v>0</v>
      </c>
      <c r="AA735" s="293">
        <f t="shared" si="261"/>
        <v>0</v>
      </c>
      <c r="AB735" s="294" t="str">
        <f t="shared" si="262"/>
        <v/>
      </c>
      <c r="AC735" s="143" t="str">
        <f t="shared" si="263"/>
        <v/>
      </c>
      <c r="AD735" s="143" t="str">
        <f t="shared" si="264"/>
        <v/>
      </c>
      <c r="AE735" s="143" t="str">
        <f t="shared" si="265"/>
        <v/>
      </c>
      <c r="AF735" s="143" t="str">
        <f t="shared" si="266"/>
        <v/>
      </c>
      <c r="AG735" s="143" t="str">
        <f t="shared" si="267"/>
        <v/>
      </c>
      <c r="AH735" s="143" t="str">
        <f>IF(AB735="","",VLOOKUP(AF735,Sheet11!E:F,2,0))</f>
        <v/>
      </c>
      <c r="AI735" s="295" t="str">
        <f>IF(AG735="拼单会员","5年",IF(AB735="","",VLOOKUP(AE735&amp;AH735,Sheet11!$J$3:$K$17,2)))</f>
        <v/>
      </c>
      <c r="AJ735" s="143" t="str">
        <f t="shared" si="268"/>
        <v/>
      </c>
      <c r="AK735" s="296" t="str">
        <f t="shared" si="269"/>
        <v/>
      </c>
      <c r="AL735" s="143" t="str">
        <f t="shared" si="270"/>
        <v/>
      </c>
      <c r="AM735" s="143" t="str">
        <f t="shared" si="271"/>
        <v/>
      </c>
      <c r="AN735" s="143" t="str">
        <f t="shared" si="272"/>
        <v/>
      </c>
      <c r="AO735" s="143" t="str">
        <f t="shared" si="273"/>
        <v/>
      </c>
      <c r="AP735" s="206" t="str">
        <f t="shared" si="274"/>
        <v/>
      </c>
      <c r="AQ735" s="206" t="str">
        <f>IF(SUMIF('7-市场业绩'!F:F,'3-收据记录表'!U735,'7-市场业绩'!I:I)&gt;0,"学习卡","老结算")</f>
        <v>老结算</v>
      </c>
      <c r="AR735" s="206" t="str">
        <f t="shared" si="275"/>
        <v/>
      </c>
      <c r="AS735" s="243" t="e">
        <f t="shared" si="276"/>
        <v>#VALUE!</v>
      </c>
      <c r="AT735" s="243" t="str">
        <f t="shared" si="277"/>
        <v/>
      </c>
      <c r="AU735" s="243" t="str">
        <f t="shared" si="278"/>
        <v/>
      </c>
      <c r="AV735" s="243" t="str">
        <f t="shared" si="279"/>
        <v>无</v>
      </c>
      <c r="AZ735" s="299">
        <v>42552</v>
      </c>
    </row>
    <row r="736" spans="1:52" ht="15" hidden="1" customHeight="1">
      <c r="A736" s="176"/>
      <c r="B736" s="176"/>
      <c r="C736" s="175"/>
      <c r="D736" s="176"/>
      <c r="E736" s="176"/>
      <c r="F736" s="184"/>
      <c r="G736" s="176"/>
      <c r="H736" s="176"/>
      <c r="I736" s="176"/>
      <c r="J736" s="176"/>
      <c r="K736" s="180"/>
      <c r="L736" s="176"/>
      <c r="M736" s="175"/>
      <c r="N736" s="175"/>
      <c r="O736" s="175"/>
      <c r="P736" s="176"/>
      <c r="Q736" s="175"/>
      <c r="R736" s="176"/>
      <c r="S736" s="176"/>
      <c r="T736" s="176"/>
      <c r="U736" s="291" t="str">
        <f t="shared" si="257"/>
        <v/>
      </c>
      <c r="V736" s="292">
        <f>IF(F736=0,0,SUMIFS('4-咨询师业绩明细表'!K:K,'4-咨询师业绩明细表'!E:E,E736,'4-咨询师业绩明细表'!C:C,B736))</f>
        <v>0</v>
      </c>
      <c r="W736" s="292" t="str">
        <f t="shared" si="258"/>
        <v/>
      </c>
      <c r="X736" s="305"/>
      <c r="Y736" s="323">
        <f t="shared" si="259"/>
        <v>0</v>
      </c>
      <c r="Z736" s="324">
        <f t="shared" si="260"/>
        <v>0</v>
      </c>
      <c r="AA736" s="293">
        <f t="shared" si="261"/>
        <v>0</v>
      </c>
      <c r="AB736" s="294" t="str">
        <f t="shared" si="262"/>
        <v/>
      </c>
      <c r="AC736" s="143" t="str">
        <f t="shared" si="263"/>
        <v/>
      </c>
      <c r="AD736" s="143" t="str">
        <f t="shared" si="264"/>
        <v/>
      </c>
      <c r="AE736" s="143" t="str">
        <f t="shared" si="265"/>
        <v/>
      </c>
      <c r="AF736" s="143" t="str">
        <f t="shared" si="266"/>
        <v/>
      </c>
      <c r="AG736" s="143" t="str">
        <f t="shared" si="267"/>
        <v/>
      </c>
      <c r="AH736" s="143" t="str">
        <f>IF(AB736="","",VLOOKUP(AF736,Sheet11!E:F,2,0))</f>
        <v/>
      </c>
      <c r="AI736" s="295" t="str">
        <f>IF(AG736="拼单会员","5年",IF(AB736="","",VLOOKUP(AE736&amp;AH736,Sheet11!$J$3:$K$17,2)))</f>
        <v/>
      </c>
      <c r="AJ736" s="143" t="str">
        <f t="shared" si="268"/>
        <v/>
      </c>
      <c r="AK736" s="296" t="str">
        <f t="shared" si="269"/>
        <v/>
      </c>
      <c r="AL736" s="143" t="str">
        <f t="shared" si="270"/>
        <v/>
      </c>
      <c r="AM736" s="143" t="str">
        <f t="shared" si="271"/>
        <v/>
      </c>
      <c r="AN736" s="143" t="str">
        <f t="shared" si="272"/>
        <v/>
      </c>
      <c r="AO736" s="143" t="str">
        <f t="shared" si="273"/>
        <v/>
      </c>
      <c r="AP736" s="206" t="str">
        <f t="shared" si="274"/>
        <v/>
      </c>
      <c r="AQ736" s="206" t="str">
        <f>IF(SUMIF('7-市场业绩'!F:F,'3-收据记录表'!U736,'7-市场业绩'!I:I)&gt;0,"学习卡","老结算")</f>
        <v>老结算</v>
      </c>
      <c r="AR736" s="206" t="str">
        <f t="shared" si="275"/>
        <v/>
      </c>
      <c r="AS736" s="243" t="e">
        <f t="shared" si="276"/>
        <v>#VALUE!</v>
      </c>
      <c r="AT736" s="243" t="str">
        <f t="shared" si="277"/>
        <v/>
      </c>
      <c r="AU736" s="243" t="str">
        <f t="shared" si="278"/>
        <v/>
      </c>
      <c r="AV736" s="243" t="str">
        <f t="shared" si="279"/>
        <v>无</v>
      </c>
      <c r="AZ736" s="299">
        <v>42552</v>
      </c>
    </row>
    <row r="737" spans="1:52" ht="15" hidden="1" customHeight="1">
      <c r="A737" s="176"/>
      <c r="B737" s="176"/>
      <c r="C737" s="175"/>
      <c r="D737" s="176"/>
      <c r="E737" s="176"/>
      <c r="F737" s="184"/>
      <c r="G737" s="176"/>
      <c r="H737" s="176"/>
      <c r="I737" s="176"/>
      <c r="J737" s="176"/>
      <c r="K737" s="180"/>
      <c r="L737" s="176"/>
      <c r="M737" s="175"/>
      <c r="N737" s="175"/>
      <c r="O737" s="175"/>
      <c r="P737" s="176"/>
      <c r="Q737" s="175"/>
      <c r="R737" s="176"/>
      <c r="S737" s="176"/>
      <c r="T737" s="176"/>
      <c r="U737" s="291" t="str">
        <f t="shared" si="257"/>
        <v/>
      </c>
      <c r="V737" s="292">
        <f>IF(F737=0,0,SUMIFS('4-咨询师业绩明细表'!K:K,'4-咨询师业绩明细表'!E:E,E737,'4-咨询师业绩明细表'!C:C,B737))</f>
        <v>0</v>
      </c>
      <c r="W737" s="292" t="str">
        <f t="shared" si="258"/>
        <v/>
      </c>
      <c r="X737" s="305"/>
      <c r="Y737" s="323">
        <f t="shared" si="259"/>
        <v>0</v>
      </c>
      <c r="Z737" s="324">
        <f t="shared" si="260"/>
        <v>0</v>
      </c>
      <c r="AA737" s="293">
        <f t="shared" si="261"/>
        <v>0</v>
      </c>
      <c r="AB737" s="294" t="str">
        <f t="shared" si="262"/>
        <v/>
      </c>
      <c r="AC737" s="143" t="str">
        <f t="shared" si="263"/>
        <v/>
      </c>
      <c r="AD737" s="143" t="str">
        <f t="shared" si="264"/>
        <v/>
      </c>
      <c r="AE737" s="143" t="str">
        <f t="shared" si="265"/>
        <v/>
      </c>
      <c r="AF737" s="143" t="str">
        <f t="shared" si="266"/>
        <v/>
      </c>
      <c r="AG737" s="143" t="str">
        <f t="shared" si="267"/>
        <v/>
      </c>
      <c r="AH737" s="143" t="str">
        <f>IF(AB737="","",VLOOKUP(AF737,Sheet11!E:F,2,0))</f>
        <v/>
      </c>
      <c r="AI737" s="295" t="str">
        <f>IF(AG737="拼单会员","5年",IF(AB737="","",VLOOKUP(AE737&amp;AH737,Sheet11!$J$3:$K$17,2)))</f>
        <v/>
      </c>
      <c r="AJ737" s="143" t="str">
        <f t="shared" si="268"/>
        <v/>
      </c>
      <c r="AK737" s="296" t="str">
        <f t="shared" si="269"/>
        <v/>
      </c>
      <c r="AL737" s="143" t="str">
        <f t="shared" si="270"/>
        <v/>
      </c>
      <c r="AM737" s="143" t="str">
        <f t="shared" si="271"/>
        <v/>
      </c>
      <c r="AN737" s="143" t="str">
        <f t="shared" si="272"/>
        <v/>
      </c>
      <c r="AO737" s="143" t="str">
        <f t="shared" si="273"/>
        <v/>
      </c>
      <c r="AP737" s="206" t="str">
        <f t="shared" si="274"/>
        <v/>
      </c>
      <c r="AQ737" s="206" t="str">
        <f>IF(SUMIF('7-市场业绩'!F:F,'3-收据记录表'!U737,'7-市场业绩'!I:I)&gt;0,"学习卡","老结算")</f>
        <v>老结算</v>
      </c>
      <c r="AR737" s="206" t="str">
        <f t="shared" si="275"/>
        <v/>
      </c>
      <c r="AS737" s="243" t="e">
        <f t="shared" si="276"/>
        <v>#VALUE!</v>
      </c>
      <c r="AT737" s="243" t="str">
        <f t="shared" si="277"/>
        <v/>
      </c>
      <c r="AU737" s="243" t="str">
        <f t="shared" si="278"/>
        <v/>
      </c>
      <c r="AV737" s="243" t="str">
        <f t="shared" si="279"/>
        <v>无</v>
      </c>
      <c r="AZ737" s="299">
        <v>42552</v>
      </c>
    </row>
    <row r="738" spans="1:52" ht="15" hidden="1" customHeight="1">
      <c r="A738" s="176"/>
      <c r="B738" s="176"/>
      <c r="C738" s="175"/>
      <c r="D738" s="176"/>
      <c r="E738" s="176"/>
      <c r="F738" s="184"/>
      <c r="G738" s="176"/>
      <c r="H738" s="176"/>
      <c r="I738" s="176"/>
      <c r="J738" s="176"/>
      <c r="K738" s="180"/>
      <c r="L738" s="176"/>
      <c r="M738" s="175"/>
      <c r="N738" s="175"/>
      <c r="O738" s="175"/>
      <c r="P738" s="176"/>
      <c r="Q738" s="175"/>
      <c r="R738" s="176"/>
      <c r="S738" s="176"/>
      <c r="T738" s="176"/>
      <c r="U738" s="291" t="str">
        <f t="shared" si="257"/>
        <v/>
      </c>
      <c r="V738" s="292">
        <f>IF(F738=0,0,SUMIFS('4-咨询师业绩明细表'!K:K,'4-咨询师业绩明细表'!E:E,E738,'4-咨询师业绩明细表'!C:C,B738))</f>
        <v>0</v>
      </c>
      <c r="W738" s="292" t="str">
        <f t="shared" si="258"/>
        <v/>
      </c>
      <c r="X738" s="305"/>
      <c r="Y738" s="323">
        <f t="shared" si="259"/>
        <v>0</v>
      </c>
      <c r="Z738" s="324">
        <f t="shared" si="260"/>
        <v>0</v>
      </c>
      <c r="AA738" s="293">
        <f t="shared" si="261"/>
        <v>0</v>
      </c>
      <c r="AB738" s="294" t="str">
        <f t="shared" si="262"/>
        <v/>
      </c>
      <c r="AC738" s="143" t="str">
        <f t="shared" si="263"/>
        <v/>
      </c>
      <c r="AD738" s="143" t="str">
        <f t="shared" si="264"/>
        <v/>
      </c>
      <c r="AE738" s="143" t="str">
        <f t="shared" si="265"/>
        <v/>
      </c>
      <c r="AF738" s="143" t="str">
        <f t="shared" si="266"/>
        <v/>
      </c>
      <c r="AG738" s="143" t="str">
        <f t="shared" si="267"/>
        <v/>
      </c>
      <c r="AH738" s="143" t="str">
        <f>IF(AB738="","",VLOOKUP(AF738,Sheet11!E:F,2,0))</f>
        <v/>
      </c>
      <c r="AI738" s="295" t="str">
        <f>IF(AG738="拼单会员","5年",IF(AB738="","",VLOOKUP(AE738&amp;AH738,Sheet11!$J$3:$K$17,2)))</f>
        <v/>
      </c>
      <c r="AJ738" s="143" t="str">
        <f t="shared" si="268"/>
        <v/>
      </c>
      <c r="AK738" s="296" t="str">
        <f t="shared" si="269"/>
        <v/>
      </c>
      <c r="AL738" s="143" t="str">
        <f t="shared" si="270"/>
        <v/>
      </c>
      <c r="AM738" s="143" t="str">
        <f t="shared" si="271"/>
        <v/>
      </c>
      <c r="AN738" s="143" t="str">
        <f t="shared" si="272"/>
        <v/>
      </c>
      <c r="AO738" s="143" t="str">
        <f t="shared" si="273"/>
        <v/>
      </c>
      <c r="AP738" s="206" t="str">
        <f t="shared" si="274"/>
        <v/>
      </c>
      <c r="AQ738" s="206" t="str">
        <f>IF(SUMIF('7-市场业绩'!F:F,'3-收据记录表'!U738,'7-市场业绩'!I:I)&gt;0,"学习卡","老结算")</f>
        <v>老结算</v>
      </c>
      <c r="AR738" s="206" t="str">
        <f t="shared" si="275"/>
        <v/>
      </c>
      <c r="AS738" s="243" t="e">
        <f t="shared" si="276"/>
        <v>#VALUE!</v>
      </c>
      <c r="AT738" s="243" t="str">
        <f t="shared" si="277"/>
        <v/>
      </c>
      <c r="AU738" s="243" t="str">
        <f t="shared" si="278"/>
        <v/>
      </c>
      <c r="AV738" s="243" t="str">
        <f t="shared" si="279"/>
        <v>无</v>
      </c>
      <c r="AZ738" s="299">
        <v>42552</v>
      </c>
    </row>
    <row r="739" spans="1:52" ht="15" hidden="1" customHeight="1">
      <c r="A739" s="176"/>
      <c r="B739" s="176"/>
      <c r="C739" s="175"/>
      <c r="D739" s="176"/>
      <c r="E739" s="176"/>
      <c r="F739" s="184"/>
      <c r="G739" s="176"/>
      <c r="H739" s="176"/>
      <c r="I739" s="176"/>
      <c r="J739" s="176"/>
      <c r="K739" s="180"/>
      <c r="L739" s="176"/>
      <c r="M739" s="175"/>
      <c r="N739" s="175"/>
      <c r="O739" s="175"/>
      <c r="P739" s="176"/>
      <c r="Q739" s="175"/>
      <c r="R739" s="176"/>
      <c r="S739" s="176"/>
      <c r="T739" s="176"/>
      <c r="U739" s="291" t="str">
        <f t="shared" si="257"/>
        <v/>
      </c>
      <c r="V739" s="292">
        <f>IF(F739=0,0,SUMIFS('4-咨询师业绩明细表'!K:K,'4-咨询师业绩明细表'!E:E,E739,'4-咨询师业绩明细表'!C:C,B739))</f>
        <v>0</v>
      </c>
      <c r="W739" s="292" t="str">
        <f t="shared" si="258"/>
        <v/>
      </c>
      <c r="X739" s="305"/>
      <c r="Y739" s="323">
        <f t="shared" si="259"/>
        <v>0</v>
      </c>
      <c r="Z739" s="324">
        <f t="shared" si="260"/>
        <v>0</v>
      </c>
      <c r="AA739" s="293">
        <f t="shared" si="261"/>
        <v>0</v>
      </c>
      <c r="AB739" s="294" t="str">
        <f t="shared" si="262"/>
        <v/>
      </c>
      <c r="AC739" s="143" t="str">
        <f t="shared" si="263"/>
        <v/>
      </c>
      <c r="AD739" s="143" t="str">
        <f t="shared" si="264"/>
        <v/>
      </c>
      <c r="AE739" s="143" t="str">
        <f t="shared" si="265"/>
        <v/>
      </c>
      <c r="AF739" s="143" t="str">
        <f t="shared" si="266"/>
        <v/>
      </c>
      <c r="AG739" s="143" t="str">
        <f t="shared" si="267"/>
        <v/>
      </c>
      <c r="AH739" s="143" t="str">
        <f>IF(AB739="","",VLOOKUP(AF739,Sheet11!E:F,2,0))</f>
        <v/>
      </c>
      <c r="AI739" s="295" t="str">
        <f>IF(AG739="拼单会员","5年",IF(AB739="","",VLOOKUP(AE739&amp;AH739,Sheet11!$J$3:$K$17,2)))</f>
        <v/>
      </c>
      <c r="AJ739" s="143" t="str">
        <f t="shared" si="268"/>
        <v/>
      </c>
      <c r="AK739" s="296" t="str">
        <f t="shared" si="269"/>
        <v/>
      </c>
      <c r="AL739" s="143" t="str">
        <f t="shared" si="270"/>
        <v/>
      </c>
      <c r="AM739" s="143" t="str">
        <f t="shared" si="271"/>
        <v/>
      </c>
      <c r="AN739" s="143" t="str">
        <f t="shared" si="272"/>
        <v/>
      </c>
      <c r="AO739" s="143" t="str">
        <f t="shared" si="273"/>
        <v/>
      </c>
      <c r="AP739" s="206" t="str">
        <f t="shared" si="274"/>
        <v/>
      </c>
      <c r="AQ739" s="206" t="str">
        <f>IF(SUMIF('7-市场业绩'!F:F,'3-收据记录表'!U739,'7-市场业绩'!I:I)&gt;0,"学习卡","老结算")</f>
        <v>老结算</v>
      </c>
      <c r="AR739" s="206" t="str">
        <f t="shared" si="275"/>
        <v/>
      </c>
      <c r="AS739" s="243" t="e">
        <f t="shared" si="276"/>
        <v>#VALUE!</v>
      </c>
      <c r="AT739" s="243" t="str">
        <f t="shared" si="277"/>
        <v/>
      </c>
      <c r="AU739" s="243" t="str">
        <f t="shared" si="278"/>
        <v/>
      </c>
      <c r="AV739" s="243" t="str">
        <f t="shared" si="279"/>
        <v>无</v>
      </c>
      <c r="AZ739" s="299">
        <v>42552</v>
      </c>
    </row>
    <row r="740" spans="1:52" ht="15" hidden="1" customHeight="1">
      <c r="A740" s="176"/>
      <c r="B740" s="176"/>
      <c r="C740" s="175"/>
      <c r="D740" s="176"/>
      <c r="E740" s="176"/>
      <c r="F740" s="184"/>
      <c r="G740" s="176"/>
      <c r="H740" s="176"/>
      <c r="I740" s="176"/>
      <c r="J740" s="176"/>
      <c r="K740" s="180"/>
      <c r="L740" s="176"/>
      <c r="M740" s="175"/>
      <c r="N740" s="175"/>
      <c r="O740" s="175"/>
      <c r="P740" s="176"/>
      <c r="Q740" s="175"/>
      <c r="R740" s="176"/>
      <c r="S740" s="176"/>
      <c r="T740" s="176"/>
      <c r="U740" s="291" t="str">
        <f t="shared" si="257"/>
        <v/>
      </c>
      <c r="V740" s="292">
        <f>IF(F740=0,0,SUMIFS('4-咨询师业绩明细表'!K:K,'4-咨询师业绩明细表'!E:E,E740,'4-咨询师业绩明细表'!C:C,B740))</f>
        <v>0</v>
      </c>
      <c r="W740" s="292" t="str">
        <f t="shared" si="258"/>
        <v/>
      </c>
      <c r="X740" s="305"/>
      <c r="Y740" s="323">
        <f t="shared" si="259"/>
        <v>0</v>
      </c>
      <c r="Z740" s="324">
        <f t="shared" si="260"/>
        <v>0</v>
      </c>
      <c r="AA740" s="293">
        <f t="shared" si="261"/>
        <v>0</v>
      </c>
      <c r="AB740" s="294" t="str">
        <f t="shared" si="262"/>
        <v/>
      </c>
      <c r="AC740" s="143" t="str">
        <f t="shared" si="263"/>
        <v/>
      </c>
      <c r="AD740" s="143" t="str">
        <f t="shared" si="264"/>
        <v/>
      </c>
      <c r="AE740" s="143" t="str">
        <f t="shared" si="265"/>
        <v/>
      </c>
      <c r="AF740" s="143" t="str">
        <f t="shared" si="266"/>
        <v/>
      </c>
      <c r="AG740" s="143" t="str">
        <f t="shared" si="267"/>
        <v/>
      </c>
      <c r="AH740" s="143" t="str">
        <f>IF(AB740="","",VLOOKUP(AF740,Sheet11!E:F,2,0))</f>
        <v/>
      </c>
      <c r="AI740" s="295" t="str">
        <f>IF(AG740="拼单会员","5年",IF(AB740="","",VLOOKUP(AE740&amp;AH740,Sheet11!$J$3:$K$17,2)))</f>
        <v/>
      </c>
      <c r="AJ740" s="143" t="str">
        <f t="shared" si="268"/>
        <v/>
      </c>
      <c r="AK740" s="296" t="str">
        <f t="shared" si="269"/>
        <v/>
      </c>
      <c r="AL740" s="143" t="str">
        <f t="shared" si="270"/>
        <v/>
      </c>
      <c r="AM740" s="143" t="str">
        <f t="shared" si="271"/>
        <v/>
      </c>
      <c r="AN740" s="143" t="str">
        <f t="shared" si="272"/>
        <v/>
      </c>
      <c r="AO740" s="143" t="str">
        <f t="shared" si="273"/>
        <v/>
      </c>
      <c r="AP740" s="206" t="str">
        <f t="shared" si="274"/>
        <v/>
      </c>
      <c r="AQ740" s="206" t="str">
        <f>IF(SUMIF('7-市场业绩'!F:F,'3-收据记录表'!U740,'7-市场业绩'!I:I)&gt;0,"学习卡","老结算")</f>
        <v>老结算</v>
      </c>
      <c r="AR740" s="206" t="str">
        <f t="shared" si="275"/>
        <v/>
      </c>
      <c r="AS740" s="243" t="e">
        <f t="shared" si="276"/>
        <v>#VALUE!</v>
      </c>
      <c r="AT740" s="243" t="str">
        <f t="shared" si="277"/>
        <v/>
      </c>
      <c r="AU740" s="243" t="str">
        <f t="shared" si="278"/>
        <v/>
      </c>
      <c r="AV740" s="243" t="str">
        <f t="shared" si="279"/>
        <v>无</v>
      </c>
      <c r="AZ740" s="299">
        <v>42552</v>
      </c>
    </row>
    <row r="741" spans="1:52" ht="15" hidden="1" customHeight="1">
      <c r="A741" s="176"/>
      <c r="B741" s="176"/>
      <c r="C741" s="175"/>
      <c r="D741" s="176"/>
      <c r="E741" s="176"/>
      <c r="F741" s="184"/>
      <c r="G741" s="176"/>
      <c r="H741" s="176"/>
      <c r="I741" s="176"/>
      <c r="J741" s="176"/>
      <c r="K741" s="180"/>
      <c r="L741" s="176"/>
      <c r="M741" s="175"/>
      <c r="N741" s="175"/>
      <c r="O741" s="175"/>
      <c r="P741" s="176"/>
      <c r="Q741" s="175"/>
      <c r="R741" s="176"/>
      <c r="S741" s="176"/>
      <c r="T741" s="176"/>
      <c r="U741" s="291" t="str">
        <f t="shared" si="257"/>
        <v/>
      </c>
      <c r="V741" s="292">
        <f>IF(F741=0,0,SUMIFS('4-咨询师业绩明细表'!K:K,'4-咨询师业绩明细表'!E:E,E741,'4-咨询师业绩明细表'!C:C,B741))</f>
        <v>0</v>
      </c>
      <c r="W741" s="292" t="str">
        <f t="shared" si="258"/>
        <v/>
      </c>
      <c r="X741" s="305"/>
      <c r="Y741" s="323">
        <f t="shared" si="259"/>
        <v>0</v>
      </c>
      <c r="Z741" s="324">
        <f t="shared" si="260"/>
        <v>0</v>
      </c>
      <c r="AA741" s="293">
        <f t="shared" si="261"/>
        <v>0</v>
      </c>
      <c r="AB741" s="294" t="str">
        <f t="shared" si="262"/>
        <v/>
      </c>
      <c r="AC741" s="143" t="str">
        <f t="shared" si="263"/>
        <v/>
      </c>
      <c r="AD741" s="143" t="str">
        <f t="shared" si="264"/>
        <v/>
      </c>
      <c r="AE741" s="143" t="str">
        <f t="shared" si="265"/>
        <v/>
      </c>
      <c r="AF741" s="143" t="str">
        <f t="shared" si="266"/>
        <v/>
      </c>
      <c r="AG741" s="143" t="str">
        <f t="shared" si="267"/>
        <v/>
      </c>
      <c r="AH741" s="143" t="str">
        <f>IF(AB741="","",VLOOKUP(AF741,Sheet11!E:F,2,0))</f>
        <v/>
      </c>
      <c r="AI741" s="295" t="str">
        <f>IF(AG741="拼单会员","5年",IF(AB741="","",VLOOKUP(AE741&amp;AH741,Sheet11!$J$3:$K$17,2)))</f>
        <v/>
      </c>
      <c r="AJ741" s="143" t="str">
        <f t="shared" si="268"/>
        <v/>
      </c>
      <c r="AK741" s="296" t="str">
        <f t="shared" si="269"/>
        <v/>
      </c>
      <c r="AL741" s="143" t="str">
        <f t="shared" si="270"/>
        <v/>
      </c>
      <c r="AM741" s="143" t="str">
        <f t="shared" si="271"/>
        <v/>
      </c>
      <c r="AN741" s="143" t="str">
        <f t="shared" si="272"/>
        <v/>
      </c>
      <c r="AO741" s="143" t="str">
        <f t="shared" si="273"/>
        <v/>
      </c>
      <c r="AP741" s="206" t="str">
        <f t="shared" si="274"/>
        <v/>
      </c>
      <c r="AQ741" s="206" t="str">
        <f>IF(SUMIF('7-市场业绩'!F:F,'3-收据记录表'!U741,'7-市场业绩'!I:I)&gt;0,"学习卡","老结算")</f>
        <v>老结算</v>
      </c>
      <c r="AR741" s="206" t="str">
        <f t="shared" si="275"/>
        <v/>
      </c>
      <c r="AS741" s="243" t="e">
        <f t="shared" si="276"/>
        <v>#VALUE!</v>
      </c>
      <c r="AT741" s="243" t="str">
        <f t="shared" si="277"/>
        <v/>
      </c>
      <c r="AU741" s="243" t="str">
        <f t="shared" si="278"/>
        <v/>
      </c>
      <c r="AV741" s="243" t="str">
        <f t="shared" si="279"/>
        <v>无</v>
      </c>
      <c r="AZ741" s="299">
        <v>42552</v>
      </c>
    </row>
    <row r="742" spans="1:52" ht="15" hidden="1" customHeight="1">
      <c r="A742" s="176"/>
      <c r="B742" s="176"/>
      <c r="C742" s="175"/>
      <c r="D742" s="176"/>
      <c r="E742" s="176"/>
      <c r="F742" s="184"/>
      <c r="G742" s="176"/>
      <c r="H742" s="176"/>
      <c r="I742" s="176"/>
      <c r="J742" s="176"/>
      <c r="K742" s="180"/>
      <c r="L742" s="176"/>
      <c r="M742" s="175"/>
      <c r="N742" s="175"/>
      <c r="O742" s="175"/>
      <c r="P742" s="176"/>
      <c r="Q742" s="175"/>
      <c r="R742" s="176"/>
      <c r="S742" s="176"/>
      <c r="T742" s="176"/>
      <c r="U742" s="291" t="str">
        <f t="shared" si="257"/>
        <v/>
      </c>
      <c r="V742" s="292">
        <f>IF(F742=0,0,SUMIFS('4-咨询师业绩明细表'!K:K,'4-咨询师业绩明细表'!E:E,E742,'4-咨询师业绩明细表'!C:C,B742))</f>
        <v>0</v>
      </c>
      <c r="W742" s="292" t="str">
        <f t="shared" si="258"/>
        <v/>
      </c>
      <c r="X742" s="305"/>
      <c r="Y742" s="323">
        <f t="shared" si="259"/>
        <v>0</v>
      </c>
      <c r="Z742" s="324">
        <f t="shared" si="260"/>
        <v>0</v>
      </c>
      <c r="AA742" s="293">
        <f t="shared" si="261"/>
        <v>0</v>
      </c>
      <c r="AB742" s="294" t="str">
        <f t="shared" si="262"/>
        <v/>
      </c>
      <c r="AC742" s="143" t="str">
        <f t="shared" si="263"/>
        <v/>
      </c>
      <c r="AD742" s="143" t="str">
        <f t="shared" si="264"/>
        <v/>
      </c>
      <c r="AE742" s="143" t="str">
        <f t="shared" si="265"/>
        <v/>
      </c>
      <c r="AF742" s="143" t="str">
        <f t="shared" si="266"/>
        <v/>
      </c>
      <c r="AG742" s="143" t="str">
        <f t="shared" si="267"/>
        <v/>
      </c>
      <c r="AH742" s="143" t="str">
        <f>IF(AB742="","",VLOOKUP(AF742,Sheet11!E:F,2,0))</f>
        <v/>
      </c>
      <c r="AI742" s="295" t="str">
        <f>IF(AG742="拼单会员","5年",IF(AB742="","",VLOOKUP(AE742&amp;AH742,Sheet11!$J$3:$K$17,2)))</f>
        <v/>
      </c>
      <c r="AJ742" s="143" t="str">
        <f t="shared" si="268"/>
        <v/>
      </c>
      <c r="AK742" s="296" t="str">
        <f t="shared" si="269"/>
        <v/>
      </c>
      <c r="AL742" s="143" t="str">
        <f t="shared" si="270"/>
        <v/>
      </c>
      <c r="AM742" s="143" t="str">
        <f t="shared" si="271"/>
        <v/>
      </c>
      <c r="AN742" s="143" t="str">
        <f t="shared" si="272"/>
        <v/>
      </c>
      <c r="AO742" s="143" t="str">
        <f t="shared" si="273"/>
        <v/>
      </c>
      <c r="AP742" s="206" t="str">
        <f t="shared" si="274"/>
        <v/>
      </c>
      <c r="AQ742" s="206" t="str">
        <f>IF(SUMIF('7-市场业绩'!F:F,'3-收据记录表'!U742,'7-市场业绩'!I:I)&gt;0,"学习卡","老结算")</f>
        <v>老结算</v>
      </c>
      <c r="AR742" s="206" t="str">
        <f t="shared" si="275"/>
        <v/>
      </c>
      <c r="AS742" s="243" t="e">
        <f t="shared" si="276"/>
        <v>#VALUE!</v>
      </c>
      <c r="AT742" s="243" t="str">
        <f t="shared" si="277"/>
        <v/>
      </c>
      <c r="AU742" s="243" t="str">
        <f t="shared" si="278"/>
        <v/>
      </c>
      <c r="AV742" s="243" t="str">
        <f t="shared" si="279"/>
        <v>无</v>
      </c>
      <c r="AZ742" s="299">
        <v>42552</v>
      </c>
    </row>
    <row r="743" spans="1:52" ht="15" hidden="1" customHeight="1">
      <c r="A743" s="176"/>
      <c r="B743" s="176"/>
      <c r="C743" s="175"/>
      <c r="D743" s="176"/>
      <c r="E743" s="176"/>
      <c r="F743" s="184"/>
      <c r="G743" s="176"/>
      <c r="H743" s="176"/>
      <c r="I743" s="176"/>
      <c r="J743" s="176"/>
      <c r="K743" s="180"/>
      <c r="L743" s="176"/>
      <c r="M743" s="175"/>
      <c r="N743" s="175"/>
      <c r="O743" s="175"/>
      <c r="P743" s="176"/>
      <c r="Q743" s="175"/>
      <c r="R743" s="176"/>
      <c r="S743" s="176"/>
      <c r="T743" s="176"/>
      <c r="U743" s="291" t="str">
        <f t="shared" si="257"/>
        <v/>
      </c>
      <c r="V743" s="292">
        <f>IF(F743=0,0,SUMIFS('4-咨询师业绩明细表'!K:K,'4-咨询师业绩明细表'!E:E,E743,'4-咨询师业绩明细表'!C:C,B743))</f>
        <v>0</v>
      </c>
      <c r="W743" s="292" t="str">
        <f t="shared" si="258"/>
        <v/>
      </c>
      <c r="X743" s="305"/>
      <c r="Y743" s="323">
        <f t="shared" si="259"/>
        <v>0</v>
      </c>
      <c r="Z743" s="324">
        <f t="shared" si="260"/>
        <v>0</v>
      </c>
      <c r="AA743" s="293">
        <f t="shared" si="261"/>
        <v>0</v>
      </c>
      <c r="AB743" s="294" t="str">
        <f t="shared" si="262"/>
        <v/>
      </c>
      <c r="AC743" s="143" t="str">
        <f t="shared" si="263"/>
        <v/>
      </c>
      <c r="AD743" s="143" t="str">
        <f t="shared" si="264"/>
        <v/>
      </c>
      <c r="AE743" s="143" t="str">
        <f t="shared" si="265"/>
        <v/>
      </c>
      <c r="AF743" s="143" t="str">
        <f t="shared" si="266"/>
        <v/>
      </c>
      <c r="AG743" s="143" t="str">
        <f t="shared" si="267"/>
        <v/>
      </c>
      <c r="AH743" s="143" t="str">
        <f>IF(AB743="","",VLOOKUP(AF743,Sheet11!E:F,2,0))</f>
        <v/>
      </c>
      <c r="AI743" s="295" t="str">
        <f>IF(AG743="拼单会员","5年",IF(AB743="","",VLOOKUP(AE743&amp;AH743,Sheet11!$J$3:$K$17,2)))</f>
        <v/>
      </c>
      <c r="AJ743" s="143" t="str">
        <f t="shared" si="268"/>
        <v/>
      </c>
      <c r="AK743" s="296" t="str">
        <f t="shared" si="269"/>
        <v/>
      </c>
      <c r="AL743" s="143" t="str">
        <f t="shared" si="270"/>
        <v/>
      </c>
      <c r="AM743" s="143" t="str">
        <f t="shared" si="271"/>
        <v/>
      </c>
      <c r="AN743" s="143" t="str">
        <f t="shared" si="272"/>
        <v/>
      </c>
      <c r="AO743" s="143" t="str">
        <f t="shared" si="273"/>
        <v/>
      </c>
      <c r="AP743" s="206" t="str">
        <f t="shared" si="274"/>
        <v/>
      </c>
      <c r="AQ743" s="206" t="str">
        <f>IF(SUMIF('7-市场业绩'!F:F,'3-收据记录表'!U743,'7-市场业绩'!I:I)&gt;0,"学习卡","老结算")</f>
        <v>老结算</v>
      </c>
      <c r="AR743" s="206" t="str">
        <f t="shared" si="275"/>
        <v/>
      </c>
      <c r="AS743" s="243" t="e">
        <f t="shared" si="276"/>
        <v>#VALUE!</v>
      </c>
      <c r="AT743" s="243" t="str">
        <f t="shared" si="277"/>
        <v/>
      </c>
      <c r="AU743" s="243" t="str">
        <f t="shared" si="278"/>
        <v/>
      </c>
      <c r="AV743" s="243" t="str">
        <f t="shared" si="279"/>
        <v>无</v>
      </c>
      <c r="AZ743" s="299">
        <v>42552</v>
      </c>
    </row>
    <row r="744" spans="1:52" ht="15" hidden="1" customHeight="1">
      <c r="A744" s="176"/>
      <c r="B744" s="176"/>
      <c r="C744" s="175"/>
      <c r="D744" s="176"/>
      <c r="E744" s="176"/>
      <c r="F744" s="184"/>
      <c r="G744" s="176"/>
      <c r="H744" s="176"/>
      <c r="I744" s="176"/>
      <c r="J744" s="176"/>
      <c r="K744" s="180"/>
      <c r="L744" s="176"/>
      <c r="M744" s="175"/>
      <c r="N744" s="175"/>
      <c r="O744" s="175"/>
      <c r="P744" s="176"/>
      <c r="Q744" s="175"/>
      <c r="R744" s="176"/>
      <c r="S744" s="176"/>
      <c r="T744" s="176"/>
      <c r="U744" s="291" t="str">
        <f t="shared" si="257"/>
        <v/>
      </c>
      <c r="V744" s="292">
        <f>IF(F744=0,0,SUMIFS('4-咨询师业绩明细表'!K:K,'4-咨询师业绩明细表'!E:E,E744,'4-咨询师业绩明细表'!C:C,B744))</f>
        <v>0</v>
      </c>
      <c r="W744" s="292" t="str">
        <f t="shared" si="258"/>
        <v/>
      </c>
      <c r="X744" s="305"/>
      <c r="Y744" s="323">
        <f t="shared" si="259"/>
        <v>0</v>
      </c>
      <c r="Z744" s="324">
        <f t="shared" si="260"/>
        <v>0</v>
      </c>
      <c r="AA744" s="293">
        <f t="shared" si="261"/>
        <v>0</v>
      </c>
      <c r="AB744" s="294" t="str">
        <f t="shared" si="262"/>
        <v/>
      </c>
      <c r="AC744" s="143" t="str">
        <f t="shared" si="263"/>
        <v/>
      </c>
      <c r="AD744" s="143" t="str">
        <f t="shared" si="264"/>
        <v/>
      </c>
      <c r="AE744" s="143" t="str">
        <f t="shared" si="265"/>
        <v/>
      </c>
      <c r="AF744" s="143" t="str">
        <f t="shared" si="266"/>
        <v/>
      </c>
      <c r="AG744" s="143" t="str">
        <f t="shared" si="267"/>
        <v/>
      </c>
      <c r="AH744" s="143" t="str">
        <f>IF(AB744="","",VLOOKUP(AF744,Sheet11!E:F,2,0))</f>
        <v/>
      </c>
      <c r="AI744" s="295" t="str">
        <f>IF(AG744="拼单会员","5年",IF(AB744="","",VLOOKUP(AE744&amp;AH744,Sheet11!$J$3:$K$17,2)))</f>
        <v/>
      </c>
      <c r="AJ744" s="143" t="str">
        <f t="shared" si="268"/>
        <v/>
      </c>
      <c r="AK744" s="296" t="str">
        <f t="shared" si="269"/>
        <v/>
      </c>
      <c r="AL744" s="143" t="str">
        <f t="shared" si="270"/>
        <v/>
      </c>
      <c r="AM744" s="143" t="str">
        <f t="shared" si="271"/>
        <v/>
      </c>
      <c r="AN744" s="143" t="str">
        <f t="shared" si="272"/>
        <v/>
      </c>
      <c r="AO744" s="143" t="str">
        <f t="shared" si="273"/>
        <v/>
      </c>
      <c r="AP744" s="206" t="str">
        <f t="shared" si="274"/>
        <v/>
      </c>
      <c r="AQ744" s="206" t="str">
        <f>IF(SUMIF('7-市场业绩'!F:F,'3-收据记录表'!U744,'7-市场业绩'!I:I)&gt;0,"学习卡","老结算")</f>
        <v>老结算</v>
      </c>
      <c r="AR744" s="206" t="str">
        <f t="shared" si="275"/>
        <v/>
      </c>
      <c r="AS744" s="243" t="e">
        <f t="shared" si="276"/>
        <v>#VALUE!</v>
      </c>
      <c r="AT744" s="243" t="str">
        <f t="shared" si="277"/>
        <v/>
      </c>
      <c r="AU744" s="243" t="str">
        <f t="shared" si="278"/>
        <v/>
      </c>
      <c r="AV744" s="243" t="str">
        <f t="shared" si="279"/>
        <v>无</v>
      </c>
      <c r="AZ744" s="299">
        <v>42552</v>
      </c>
    </row>
    <row r="745" spans="1:52" ht="15" hidden="1" customHeight="1">
      <c r="A745" s="176"/>
      <c r="B745" s="176"/>
      <c r="C745" s="175"/>
      <c r="D745" s="176"/>
      <c r="E745" s="176"/>
      <c r="F745" s="184"/>
      <c r="G745" s="176"/>
      <c r="H745" s="176"/>
      <c r="I745" s="176"/>
      <c r="J745" s="176"/>
      <c r="K745" s="180"/>
      <c r="L745" s="176"/>
      <c r="M745" s="175"/>
      <c r="N745" s="175"/>
      <c r="O745" s="175"/>
      <c r="P745" s="176"/>
      <c r="Q745" s="175"/>
      <c r="R745" s="176"/>
      <c r="S745" s="176"/>
      <c r="T745" s="176"/>
      <c r="U745" s="291" t="str">
        <f t="shared" si="257"/>
        <v/>
      </c>
      <c r="V745" s="292">
        <f>IF(F745=0,0,SUMIFS('4-咨询师业绩明细表'!K:K,'4-咨询师业绩明细表'!E:E,E745,'4-咨询师业绩明细表'!C:C,B745))</f>
        <v>0</v>
      </c>
      <c r="W745" s="292" t="str">
        <f t="shared" si="258"/>
        <v/>
      </c>
      <c r="X745" s="305"/>
      <c r="Y745" s="323">
        <f t="shared" si="259"/>
        <v>0</v>
      </c>
      <c r="Z745" s="324">
        <f t="shared" si="260"/>
        <v>0</v>
      </c>
      <c r="AA745" s="293">
        <f t="shared" si="261"/>
        <v>0</v>
      </c>
      <c r="AB745" s="294" t="str">
        <f t="shared" si="262"/>
        <v/>
      </c>
      <c r="AC745" s="143" t="str">
        <f t="shared" si="263"/>
        <v/>
      </c>
      <c r="AD745" s="143" t="str">
        <f t="shared" si="264"/>
        <v/>
      </c>
      <c r="AE745" s="143" t="str">
        <f t="shared" si="265"/>
        <v/>
      </c>
      <c r="AF745" s="143" t="str">
        <f t="shared" si="266"/>
        <v/>
      </c>
      <c r="AG745" s="143" t="str">
        <f t="shared" si="267"/>
        <v/>
      </c>
      <c r="AH745" s="143" t="str">
        <f>IF(AB745="","",VLOOKUP(AF745,Sheet11!E:F,2,0))</f>
        <v/>
      </c>
      <c r="AI745" s="295" t="str">
        <f>IF(AG745="拼单会员","5年",IF(AB745="","",VLOOKUP(AE745&amp;AH745,Sheet11!$J$3:$K$17,2)))</f>
        <v/>
      </c>
      <c r="AJ745" s="143" t="str">
        <f t="shared" si="268"/>
        <v/>
      </c>
      <c r="AK745" s="296" t="str">
        <f t="shared" si="269"/>
        <v/>
      </c>
      <c r="AL745" s="143" t="str">
        <f t="shared" si="270"/>
        <v/>
      </c>
      <c r="AM745" s="143" t="str">
        <f t="shared" si="271"/>
        <v/>
      </c>
      <c r="AN745" s="143" t="str">
        <f t="shared" si="272"/>
        <v/>
      </c>
      <c r="AO745" s="143" t="str">
        <f t="shared" si="273"/>
        <v/>
      </c>
      <c r="AP745" s="206" t="str">
        <f t="shared" si="274"/>
        <v/>
      </c>
      <c r="AQ745" s="206" t="str">
        <f>IF(SUMIF('7-市场业绩'!F:F,'3-收据记录表'!U745,'7-市场业绩'!I:I)&gt;0,"学习卡","老结算")</f>
        <v>老结算</v>
      </c>
      <c r="AR745" s="206" t="str">
        <f t="shared" si="275"/>
        <v/>
      </c>
      <c r="AS745" s="243" t="e">
        <f t="shared" si="276"/>
        <v>#VALUE!</v>
      </c>
      <c r="AT745" s="243" t="str">
        <f t="shared" si="277"/>
        <v/>
      </c>
      <c r="AU745" s="243" t="str">
        <f t="shared" si="278"/>
        <v/>
      </c>
      <c r="AV745" s="243" t="str">
        <f t="shared" si="279"/>
        <v>无</v>
      </c>
      <c r="AZ745" s="299">
        <v>42552</v>
      </c>
    </row>
    <row r="746" spans="1:52" ht="15" hidden="1" customHeight="1">
      <c r="A746" s="176"/>
      <c r="B746" s="176"/>
      <c r="C746" s="175"/>
      <c r="D746" s="176"/>
      <c r="E746" s="176"/>
      <c r="F746" s="184"/>
      <c r="G746" s="176"/>
      <c r="H746" s="176"/>
      <c r="I746" s="176"/>
      <c r="J746" s="176"/>
      <c r="K746" s="180"/>
      <c r="L746" s="176"/>
      <c r="M746" s="175"/>
      <c r="N746" s="175"/>
      <c r="O746" s="175"/>
      <c r="P746" s="176"/>
      <c r="Q746" s="175"/>
      <c r="R746" s="176"/>
      <c r="S746" s="176"/>
      <c r="T746" s="176"/>
      <c r="U746" s="291" t="str">
        <f t="shared" si="257"/>
        <v/>
      </c>
      <c r="V746" s="292">
        <f>IF(F746=0,0,SUMIFS('4-咨询师业绩明细表'!K:K,'4-咨询师业绩明细表'!E:E,E746,'4-咨询师业绩明细表'!C:C,B746))</f>
        <v>0</v>
      </c>
      <c r="W746" s="292" t="str">
        <f t="shared" si="258"/>
        <v/>
      </c>
      <c r="X746" s="305"/>
      <c r="Y746" s="323">
        <f t="shared" si="259"/>
        <v>0</v>
      </c>
      <c r="Z746" s="324">
        <f t="shared" si="260"/>
        <v>0</v>
      </c>
      <c r="AA746" s="293">
        <f t="shared" si="261"/>
        <v>0</v>
      </c>
      <c r="AB746" s="294" t="str">
        <f t="shared" si="262"/>
        <v/>
      </c>
      <c r="AC746" s="143" t="str">
        <f t="shared" si="263"/>
        <v/>
      </c>
      <c r="AD746" s="143" t="str">
        <f t="shared" si="264"/>
        <v/>
      </c>
      <c r="AE746" s="143" t="str">
        <f t="shared" si="265"/>
        <v/>
      </c>
      <c r="AF746" s="143" t="str">
        <f t="shared" si="266"/>
        <v/>
      </c>
      <c r="AG746" s="143" t="str">
        <f t="shared" si="267"/>
        <v/>
      </c>
      <c r="AH746" s="143" t="str">
        <f>IF(AB746="","",VLOOKUP(AF746,Sheet11!E:F,2,0))</f>
        <v/>
      </c>
      <c r="AI746" s="295" t="str">
        <f>IF(AG746="拼单会员","5年",IF(AB746="","",VLOOKUP(AE746&amp;AH746,Sheet11!$J$3:$K$17,2)))</f>
        <v/>
      </c>
      <c r="AJ746" s="143" t="str">
        <f t="shared" si="268"/>
        <v/>
      </c>
      <c r="AK746" s="296" t="str">
        <f t="shared" si="269"/>
        <v/>
      </c>
      <c r="AL746" s="143" t="str">
        <f t="shared" si="270"/>
        <v/>
      </c>
      <c r="AM746" s="143" t="str">
        <f t="shared" si="271"/>
        <v/>
      </c>
      <c r="AN746" s="143" t="str">
        <f t="shared" si="272"/>
        <v/>
      </c>
      <c r="AO746" s="143" t="str">
        <f t="shared" si="273"/>
        <v/>
      </c>
      <c r="AP746" s="206" t="str">
        <f t="shared" si="274"/>
        <v/>
      </c>
      <c r="AQ746" s="206" t="str">
        <f>IF(SUMIF('7-市场业绩'!F:F,'3-收据记录表'!U746,'7-市场业绩'!I:I)&gt;0,"学习卡","老结算")</f>
        <v>老结算</v>
      </c>
      <c r="AR746" s="206" t="str">
        <f t="shared" si="275"/>
        <v/>
      </c>
      <c r="AS746" s="243" t="e">
        <f t="shared" si="276"/>
        <v>#VALUE!</v>
      </c>
      <c r="AT746" s="243" t="str">
        <f t="shared" si="277"/>
        <v/>
      </c>
      <c r="AU746" s="243" t="str">
        <f t="shared" si="278"/>
        <v/>
      </c>
      <c r="AV746" s="243" t="str">
        <f t="shared" si="279"/>
        <v>无</v>
      </c>
      <c r="AZ746" s="299">
        <v>42552</v>
      </c>
    </row>
    <row r="747" spans="1:52" ht="15" hidden="1" customHeight="1">
      <c r="A747" s="176"/>
      <c r="B747" s="176"/>
      <c r="C747" s="175"/>
      <c r="D747" s="176"/>
      <c r="E747" s="176"/>
      <c r="F747" s="184"/>
      <c r="G747" s="176"/>
      <c r="H747" s="176"/>
      <c r="I747" s="176"/>
      <c r="J747" s="176"/>
      <c r="K747" s="180"/>
      <c r="L747" s="176"/>
      <c r="M747" s="175"/>
      <c r="N747" s="175"/>
      <c r="O747" s="175"/>
      <c r="P747" s="176"/>
      <c r="Q747" s="175"/>
      <c r="R747" s="176"/>
      <c r="S747" s="176"/>
      <c r="T747" s="176"/>
      <c r="U747" s="291" t="str">
        <f t="shared" si="257"/>
        <v/>
      </c>
      <c r="V747" s="292">
        <f>IF(F747=0,0,SUMIFS('4-咨询师业绩明细表'!K:K,'4-咨询师业绩明细表'!E:E,E747,'4-咨询师业绩明细表'!C:C,B747))</f>
        <v>0</v>
      </c>
      <c r="W747" s="292" t="str">
        <f t="shared" si="258"/>
        <v/>
      </c>
      <c r="X747" s="305"/>
      <c r="Y747" s="323">
        <f t="shared" si="259"/>
        <v>0</v>
      </c>
      <c r="Z747" s="324">
        <f t="shared" si="260"/>
        <v>0</v>
      </c>
      <c r="AA747" s="293">
        <f t="shared" si="261"/>
        <v>0</v>
      </c>
      <c r="AB747" s="294" t="str">
        <f t="shared" si="262"/>
        <v/>
      </c>
      <c r="AC747" s="143" t="str">
        <f t="shared" si="263"/>
        <v/>
      </c>
      <c r="AD747" s="143" t="str">
        <f t="shared" si="264"/>
        <v/>
      </c>
      <c r="AE747" s="143" t="str">
        <f t="shared" si="265"/>
        <v/>
      </c>
      <c r="AF747" s="143" t="str">
        <f t="shared" si="266"/>
        <v/>
      </c>
      <c r="AG747" s="143" t="str">
        <f t="shared" si="267"/>
        <v/>
      </c>
      <c r="AH747" s="143" t="str">
        <f>IF(AB747="","",VLOOKUP(AF747,Sheet11!E:F,2,0))</f>
        <v/>
      </c>
      <c r="AI747" s="295" t="str">
        <f>IF(AG747="拼单会员","5年",IF(AB747="","",VLOOKUP(AE747&amp;AH747,Sheet11!$J$3:$K$17,2)))</f>
        <v/>
      </c>
      <c r="AJ747" s="143" t="str">
        <f t="shared" si="268"/>
        <v/>
      </c>
      <c r="AK747" s="296" t="str">
        <f t="shared" si="269"/>
        <v/>
      </c>
      <c r="AL747" s="143" t="str">
        <f t="shared" si="270"/>
        <v/>
      </c>
      <c r="AM747" s="143" t="str">
        <f t="shared" si="271"/>
        <v/>
      </c>
      <c r="AN747" s="143" t="str">
        <f t="shared" si="272"/>
        <v/>
      </c>
      <c r="AO747" s="143" t="str">
        <f t="shared" si="273"/>
        <v/>
      </c>
      <c r="AP747" s="206" t="str">
        <f t="shared" si="274"/>
        <v/>
      </c>
      <c r="AQ747" s="206" t="str">
        <f>IF(SUMIF('7-市场业绩'!F:F,'3-收据记录表'!U747,'7-市场业绩'!I:I)&gt;0,"学习卡","老结算")</f>
        <v>老结算</v>
      </c>
      <c r="AR747" s="206" t="str">
        <f t="shared" si="275"/>
        <v/>
      </c>
      <c r="AS747" s="243" t="e">
        <f t="shared" si="276"/>
        <v>#VALUE!</v>
      </c>
      <c r="AT747" s="243" t="str">
        <f t="shared" si="277"/>
        <v/>
      </c>
      <c r="AU747" s="243" t="str">
        <f t="shared" si="278"/>
        <v/>
      </c>
      <c r="AV747" s="243" t="str">
        <f t="shared" si="279"/>
        <v>无</v>
      </c>
      <c r="AZ747" s="299">
        <v>42552</v>
      </c>
    </row>
    <row r="748" spans="1:52" ht="15" hidden="1" customHeight="1">
      <c r="A748" s="176"/>
      <c r="B748" s="176"/>
      <c r="C748" s="175"/>
      <c r="D748" s="176"/>
      <c r="E748" s="176"/>
      <c r="F748" s="184"/>
      <c r="G748" s="176"/>
      <c r="H748" s="176"/>
      <c r="I748" s="176"/>
      <c r="J748" s="176"/>
      <c r="K748" s="180"/>
      <c r="L748" s="176"/>
      <c r="M748" s="175"/>
      <c r="N748" s="175"/>
      <c r="O748" s="175"/>
      <c r="P748" s="176"/>
      <c r="Q748" s="175"/>
      <c r="R748" s="176"/>
      <c r="S748" s="176"/>
      <c r="T748" s="176"/>
      <c r="U748" s="291" t="str">
        <f t="shared" si="257"/>
        <v/>
      </c>
      <c r="V748" s="292">
        <f>IF(F748=0,0,SUMIFS('4-咨询师业绩明细表'!K:K,'4-咨询师业绩明细表'!E:E,E748,'4-咨询师业绩明细表'!C:C,B748))</f>
        <v>0</v>
      </c>
      <c r="W748" s="292" t="str">
        <f t="shared" si="258"/>
        <v/>
      </c>
      <c r="X748" s="305"/>
      <c r="Y748" s="323">
        <f t="shared" si="259"/>
        <v>0</v>
      </c>
      <c r="Z748" s="324">
        <f t="shared" si="260"/>
        <v>0</v>
      </c>
      <c r="AA748" s="293">
        <f t="shared" si="261"/>
        <v>0</v>
      </c>
      <c r="AB748" s="294" t="str">
        <f t="shared" si="262"/>
        <v/>
      </c>
      <c r="AC748" s="143" t="str">
        <f t="shared" si="263"/>
        <v/>
      </c>
      <c r="AD748" s="143" t="str">
        <f t="shared" si="264"/>
        <v/>
      </c>
      <c r="AE748" s="143" t="str">
        <f t="shared" si="265"/>
        <v/>
      </c>
      <c r="AF748" s="143" t="str">
        <f t="shared" si="266"/>
        <v/>
      </c>
      <c r="AG748" s="143" t="str">
        <f t="shared" si="267"/>
        <v/>
      </c>
      <c r="AH748" s="143" t="str">
        <f>IF(AB748="","",VLOOKUP(AF748,Sheet11!E:F,2,0))</f>
        <v/>
      </c>
      <c r="AI748" s="295" t="str">
        <f>IF(AG748="拼单会员","5年",IF(AB748="","",VLOOKUP(AE748&amp;AH748,Sheet11!$J$3:$K$17,2)))</f>
        <v/>
      </c>
      <c r="AJ748" s="143" t="str">
        <f t="shared" si="268"/>
        <v/>
      </c>
      <c r="AK748" s="296" t="str">
        <f t="shared" si="269"/>
        <v/>
      </c>
      <c r="AL748" s="143" t="str">
        <f t="shared" si="270"/>
        <v/>
      </c>
      <c r="AM748" s="143" t="str">
        <f t="shared" si="271"/>
        <v/>
      </c>
      <c r="AN748" s="143" t="str">
        <f t="shared" si="272"/>
        <v/>
      </c>
      <c r="AO748" s="143" t="str">
        <f t="shared" si="273"/>
        <v/>
      </c>
      <c r="AP748" s="206" t="str">
        <f t="shared" si="274"/>
        <v/>
      </c>
      <c r="AQ748" s="206" t="str">
        <f>IF(SUMIF('7-市场业绩'!F:F,'3-收据记录表'!U748,'7-市场业绩'!I:I)&gt;0,"学习卡","老结算")</f>
        <v>老结算</v>
      </c>
      <c r="AR748" s="206" t="str">
        <f t="shared" si="275"/>
        <v/>
      </c>
      <c r="AS748" s="243" t="e">
        <f t="shared" si="276"/>
        <v>#VALUE!</v>
      </c>
      <c r="AT748" s="243" t="str">
        <f t="shared" si="277"/>
        <v/>
      </c>
      <c r="AU748" s="243" t="str">
        <f t="shared" si="278"/>
        <v/>
      </c>
      <c r="AV748" s="243" t="str">
        <f t="shared" si="279"/>
        <v>无</v>
      </c>
      <c r="AZ748" s="299">
        <v>42552</v>
      </c>
    </row>
    <row r="749" spans="1:52" ht="15" hidden="1" customHeight="1">
      <c r="A749" s="176"/>
      <c r="B749" s="176"/>
      <c r="C749" s="175"/>
      <c r="D749" s="176"/>
      <c r="E749" s="176"/>
      <c r="F749" s="184"/>
      <c r="G749" s="176"/>
      <c r="H749" s="176"/>
      <c r="I749" s="176"/>
      <c r="J749" s="176"/>
      <c r="K749" s="180"/>
      <c r="L749" s="176"/>
      <c r="M749" s="175"/>
      <c r="N749" s="175"/>
      <c r="O749" s="175"/>
      <c r="P749" s="176"/>
      <c r="Q749" s="175"/>
      <c r="R749" s="176"/>
      <c r="S749" s="176"/>
      <c r="T749" s="176"/>
      <c r="U749" s="291" t="str">
        <f t="shared" si="257"/>
        <v/>
      </c>
      <c r="V749" s="292">
        <f>IF(F749=0,0,SUMIFS('4-咨询师业绩明细表'!K:K,'4-咨询师业绩明细表'!E:E,E749,'4-咨询师业绩明细表'!C:C,B749))</f>
        <v>0</v>
      </c>
      <c r="W749" s="292" t="str">
        <f t="shared" si="258"/>
        <v/>
      </c>
      <c r="X749" s="305"/>
      <c r="Y749" s="323">
        <f t="shared" si="259"/>
        <v>0</v>
      </c>
      <c r="Z749" s="324">
        <f t="shared" si="260"/>
        <v>0</v>
      </c>
      <c r="AA749" s="293">
        <f t="shared" si="261"/>
        <v>0</v>
      </c>
      <c r="AB749" s="294" t="str">
        <f t="shared" si="262"/>
        <v/>
      </c>
      <c r="AC749" s="143" t="str">
        <f t="shared" si="263"/>
        <v/>
      </c>
      <c r="AD749" s="143" t="str">
        <f t="shared" si="264"/>
        <v/>
      </c>
      <c r="AE749" s="143" t="str">
        <f t="shared" si="265"/>
        <v/>
      </c>
      <c r="AF749" s="143" t="str">
        <f t="shared" si="266"/>
        <v/>
      </c>
      <c r="AG749" s="143" t="str">
        <f t="shared" si="267"/>
        <v/>
      </c>
      <c r="AH749" s="143" t="str">
        <f>IF(AB749="","",VLOOKUP(AF749,Sheet11!E:F,2,0))</f>
        <v/>
      </c>
      <c r="AI749" s="295" t="str">
        <f>IF(AG749="拼单会员","5年",IF(AB749="","",VLOOKUP(AE749&amp;AH749,Sheet11!$J$3:$K$17,2)))</f>
        <v/>
      </c>
      <c r="AJ749" s="143" t="str">
        <f t="shared" si="268"/>
        <v/>
      </c>
      <c r="AK749" s="296" t="str">
        <f t="shared" si="269"/>
        <v/>
      </c>
      <c r="AL749" s="143" t="str">
        <f t="shared" si="270"/>
        <v/>
      </c>
      <c r="AM749" s="143" t="str">
        <f t="shared" si="271"/>
        <v/>
      </c>
      <c r="AN749" s="143" t="str">
        <f t="shared" si="272"/>
        <v/>
      </c>
      <c r="AO749" s="143" t="str">
        <f t="shared" si="273"/>
        <v/>
      </c>
      <c r="AP749" s="206" t="str">
        <f t="shared" si="274"/>
        <v/>
      </c>
      <c r="AQ749" s="206" t="str">
        <f>IF(SUMIF('7-市场业绩'!F:F,'3-收据记录表'!U749,'7-市场业绩'!I:I)&gt;0,"学习卡","老结算")</f>
        <v>老结算</v>
      </c>
      <c r="AR749" s="206" t="str">
        <f t="shared" si="275"/>
        <v/>
      </c>
      <c r="AS749" s="243" t="e">
        <f t="shared" si="276"/>
        <v>#VALUE!</v>
      </c>
      <c r="AT749" s="243" t="str">
        <f t="shared" si="277"/>
        <v/>
      </c>
      <c r="AU749" s="243" t="str">
        <f t="shared" si="278"/>
        <v/>
      </c>
      <c r="AV749" s="243" t="str">
        <f t="shared" si="279"/>
        <v>无</v>
      </c>
      <c r="AZ749" s="299">
        <v>42552</v>
      </c>
    </row>
    <row r="750" spans="1:52" ht="15" hidden="1" customHeight="1">
      <c r="A750" s="176"/>
      <c r="B750" s="176"/>
      <c r="C750" s="175"/>
      <c r="D750" s="176"/>
      <c r="E750" s="176"/>
      <c r="F750" s="184"/>
      <c r="G750" s="176"/>
      <c r="H750" s="176"/>
      <c r="I750" s="176"/>
      <c r="J750" s="176"/>
      <c r="K750" s="180"/>
      <c r="L750" s="176"/>
      <c r="M750" s="175"/>
      <c r="N750" s="175"/>
      <c r="O750" s="175"/>
      <c r="P750" s="176"/>
      <c r="Q750" s="175"/>
      <c r="R750" s="176"/>
      <c r="S750" s="176"/>
      <c r="T750" s="176"/>
      <c r="U750" s="291" t="str">
        <f t="shared" si="257"/>
        <v/>
      </c>
      <c r="V750" s="292">
        <f>IF(F750=0,0,SUMIFS('4-咨询师业绩明细表'!K:K,'4-咨询师业绩明细表'!E:E,E750,'4-咨询师业绩明细表'!C:C,B750))</f>
        <v>0</v>
      </c>
      <c r="W750" s="292" t="str">
        <f t="shared" si="258"/>
        <v/>
      </c>
      <c r="X750" s="305"/>
      <c r="Y750" s="323">
        <f t="shared" si="259"/>
        <v>0</v>
      </c>
      <c r="Z750" s="324">
        <f t="shared" si="260"/>
        <v>0</v>
      </c>
      <c r="AA750" s="293">
        <f t="shared" si="261"/>
        <v>0</v>
      </c>
      <c r="AB750" s="294" t="str">
        <f t="shared" si="262"/>
        <v/>
      </c>
      <c r="AC750" s="143" t="str">
        <f t="shared" si="263"/>
        <v/>
      </c>
      <c r="AD750" s="143" t="str">
        <f t="shared" si="264"/>
        <v/>
      </c>
      <c r="AE750" s="143" t="str">
        <f t="shared" si="265"/>
        <v/>
      </c>
      <c r="AF750" s="143" t="str">
        <f t="shared" si="266"/>
        <v/>
      </c>
      <c r="AG750" s="143" t="str">
        <f t="shared" si="267"/>
        <v/>
      </c>
      <c r="AH750" s="143" t="str">
        <f>IF(AB750="","",VLOOKUP(AF750,Sheet11!E:F,2,0))</f>
        <v/>
      </c>
      <c r="AI750" s="295" t="str">
        <f>IF(AG750="拼单会员","5年",IF(AB750="","",VLOOKUP(AE750&amp;AH750,Sheet11!$J$3:$K$17,2)))</f>
        <v/>
      </c>
      <c r="AJ750" s="143" t="str">
        <f t="shared" si="268"/>
        <v/>
      </c>
      <c r="AK750" s="296" t="str">
        <f t="shared" si="269"/>
        <v/>
      </c>
      <c r="AL750" s="143" t="str">
        <f t="shared" si="270"/>
        <v/>
      </c>
      <c r="AM750" s="143" t="str">
        <f t="shared" si="271"/>
        <v/>
      </c>
      <c r="AN750" s="143" t="str">
        <f t="shared" si="272"/>
        <v/>
      </c>
      <c r="AO750" s="143" t="str">
        <f t="shared" si="273"/>
        <v/>
      </c>
      <c r="AP750" s="206" t="str">
        <f t="shared" si="274"/>
        <v/>
      </c>
      <c r="AQ750" s="206" t="str">
        <f>IF(SUMIF('7-市场业绩'!F:F,'3-收据记录表'!U750,'7-市场业绩'!I:I)&gt;0,"学习卡","老结算")</f>
        <v>老结算</v>
      </c>
      <c r="AR750" s="206" t="str">
        <f t="shared" si="275"/>
        <v/>
      </c>
      <c r="AS750" s="243" t="e">
        <f t="shared" si="276"/>
        <v>#VALUE!</v>
      </c>
      <c r="AT750" s="243" t="str">
        <f t="shared" si="277"/>
        <v/>
      </c>
      <c r="AU750" s="243" t="str">
        <f t="shared" si="278"/>
        <v/>
      </c>
      <c r="AV750" s="243" t="str">
        <f t="shared" si="279"/>
        <v>无</v>
      </c>
      <c r="AZ750" s="299">
        <v>42552</v>
      </c>
    </row>
    <row r="751" spans="1:52" ht="15" hidden="1" customHeight="1">
      <c r="A751" s="176"/>
      <c r="B751" s="176"/>
      <c r="C751" s="175"/>
      <c r="D751" s="176"/>
      <c r="E751" s="176"/>
      <c r="F751" s="184"/>
      <c r="G751" s="176"/>
      <c r="H751" s="176"/>
      <c r="I751" s="176"/>
      <c r="J751" s="176"/>
      <c r="K751" s="180"/>
      <c r="L751" s="176"/>
      <c r="M751" s="175"/>
      <c r="N751" s="175"/>
      <c r="O751" s="175"/>
      <c r="P751" s="176"/>
      <c r="Q751" s="175"/>
      <c r="R751" s="176"/>
      <c r="S751" s="176"/>
      <c r="T751" s="176"/>
      <c r="U751" s="291" t="str">
        <f t="shared" si="257"/>
        <v/>
      </c>
      <c r="V751" s="292">
        <f>IF(F751=0,0,SUMIFS('4-咨询师业绩明细表'!K:K,'4-咨询师业绩明细表'!E:E,E751,'4-咨询师业绩明细表'!C:C,B751))</f>
        <v>0</v>
      </c>
      <c r="W751" s="292" t="str">
        <f t="shared" si="258"/>
        <v/>
      </c>
      <c r="X751" s="305"/>
      <c r="Y751" s="323">
        <f t="shared" si="259"/>
        <v>0</v>
      </c>
      <c r="Z751" s="324">
        <f t="shared" si="260"/>
        <v>0</v>
      </c>
      <c r="AA751" s="293">
        <f t="shared" si="261"/>
        <v>0</v>
      </c>
      <c r="AB751" s="294" t="str">
        <f t="shared" si="262"/>
        <v/>
      </c>
      <c r="AC751" s="143" t="str">
        <f t="shared" si="263"/>
        <v/>
      </c>
      <c r="AD751" s="143" t="str">
        <f t="shared" si="264"/>
        <v/>
      </c>
      <c r="AE751" s="143" t="str">
        <f t="shared" si="265"/>
        <v/>
      </c>
      <c r="AF751" s="143" t="str">
        <f t="shared" si="266"/>
        <v/>
      </c>
      <c r="AG751" s="143" t="str">
        <f t="shared" si="267"/>
        <v/>
      </c>
      <c r="AH751" s="143" t="str">
        <f>IF(AB751="","",VLOOKUP(AF751,Sheet11!E:F,2,0))</f>
        <v/>
      </c>
      <c r="AI751" s="295" t="str">
        <f>IF(AG751="拼单会员","5年",IF(AB751="","",VLOOKUP(AE751&amp;AH751,Sheet11!$J$3:$K$17,2)))</f>
        <v/>
      </c>
      <c r="AJ751" s="143" t="str">
        <f t="shared" si="268"/>
        <v/>
      </c>
      <c r="AK751" s="296" t="str">
        <f t="shared" si="269"/>
        <v/>
      </c>
      <c r="AL751" s="143" t="str">
        <f t="shared" si="270"/>
        <v/>
      </c>
      <c r="AM751" s="143" t="str">
        <f t="shared" si="271"/>
        <v/>
      </c>
      <c r="AN751" s="143" t="str">
        <f t="shared" si="272"/>
        <v/>
      </c>
      <c r="AO751" s="143" t="str">
        <f t="shared" si="273"/>
        <v/>
      </c>
      <c r="AP751" s="206" t="str">
        <f t="shared" si="274"/>
        <v/>
      </c>
      <c r="AQ751" s="206" t="str">
        <f>IF(SUMIF('7-市场业绩'!F:F,'3-收据记录表'!U751,'7-市场业绩'!I:I)&gt;0,"学习卡","老结算")</f>
        <v>老结算</v>
      </c>
      <c r="AR751" s="206" t="str">
        <f t="shared" si="275"/>
        <v/>
      </c>
      <c r="AS751" s="243" t="e">
        <f t="shared" si="276"/>
        <v>#VALUE!</v>
      </c>
      <c r="AT751" s="243" t="str">
        <f t="shared" si="277"/>
        <v/>
      </c>
      <c r="AU751" s="243" t="str">
        <f t="shared" si="278"/>
        <v/>
      </c>
      <c r="AV751" s="243" t="str">
        <f t="shared" si="279"/>
        <v>无</v>
      </c>
      <c r="AZ751" s="299">
        <v>42552</v>
      </c>
    </row>
    <row r="752" spans="1:52" ht="15" hidden="1" customHeight="1">
      <c r="A752" s="176"/>
      <c r="B752" s="176"/>
      <c r="C752" s="175"/>
      <c r="D752" s="176"/>
      <c r="E752" s="176"/>
      <c r="F752" s="184"/>
      <c r="G752" s="176"/>
      <c r="H752" s="176"/>
      <c r="I752" s="176"/>
      <c r="J752" s="176"/>
      <c r="K752" s="180"/>
      <c r="L752" s="176"/>
      <c r="M752" s="175"/>
      <c r="N752" s="175"/>
      <c r="O752" s="175"/>
      <c r="P752" s="176"/>
      <c r="Q752" s="175"/>
      <c r="R752" s="176"/>
      <c r="S752" s="176"/>
      <c r="T752" s="176"/>
      <c r="U752" s="291" t="str">
        <f t="shared" si="257"/>
        <v/>
      </c>
      <c r="V752" s="292">
        <f>IF(F752=0,0,SUMIFS('4-咨询师业绩明细表'!K:K,'4-咨询师业绩明细表'!E:E,E752,'4-咨询师业绩明细表'!C:C,B752))</f>
        <v>0</v>
      </c>
      <c r="W752" s="292" t="str">
        <f t="shared" si="258"/>
        <v/>
      </c>
      <c r="X752" s="305"/>
      <c r="Y752" s="323">
        <f t="shared" si="259"/>
        <v>0</v>
      </c>
      <c r="Z752" s="324">
        <f t="shared" si="260"/>
        <v>0</v>
      </c>
      <c r="AA752" s="293">
        <f t="shared" si="261"/>
        <v>0</v>
      </c>
      <c r="AB752" s="294" t="str">
        <f t="shared" si="262"/>
        <v/>
      </c>
      <c r="AC752" s="143" t="str">
        <f t="shared" si="263"/>
        <v/>
      </c>
      <c r="AD752" s="143" t="str">
        <f t="shared" si="264"/>
        <v/>
      </c>
      <c r="AE752" s="143" t="str">
        <f t="shared" si="265"/>
        <v/>
      </c>
      <c r="AF752" s="143" t="str">
        <f t="shared" si="266"/>
        <v/>
      </c>
      <c r="AG752" s="143" t="str">
        <f t="shared" si="267"/>
        <v/>
      </c>
      <c r="AH752" s="143" t="str">
        <f>IF(AB752="","",VLOOKUP(AF752,Sheet11!E:F,2,0))</f>
        <v/>
      </c>
      <c r="AI752" s="295" t="str">
        <f>IF(AG752="拼单会员","5年",IF(AB752="","",VLOOKUP(AE752&amp;AH752,Sheet11!$J$3:$K$17,2)))</f>
        <v/>
      </c>
      <c r="AJ752" s="143" t="str">
        <f t="shared" si="268"/>
        <v/>
      </c>
      <c r="AK752" s="296" t="str">
        <f t="shared" si="269"/>
        <v/>
      </c>
      <c r="AL752" s="143" t="str">
        <f t="shared" si="270"/>
        <v/>
      </c>
      <c r="AM752" s="143" t="str">
        <f t="shared" si="271"/>
        <v/>
      </c>
      <c r="AN752" s="143" t="str">
        <f t="shared" si="272"/>
        <v/>
      </c>
      <c r="AO752" s="143" t="str">
        <f t="shared" si="273"/>
        <v/>
      </c>
      <c r="AP752" s="206" t="str">
        <f t="shared" si="274"/>
        <v/>
      </c>
      <c r="AQ752" s="206" t="str">
        <f>IF(SUMIF('7-市场业绩'!F:F,'3-收据记录表'!U752,'7-市场业绩'!I:I)&gt;0,"学习卡","老结算")</f>
        <v>老结算</v>
      </c>
      <c r="AR752" s="206" t="str">
        <f t="shared" si="275"/>
        <v/>
      </c>
      <c r="AS752" s="243" t="e">
        <f t="shared" si="276"/>
        <v>#VALUE!</v>
      </c>
      <c r="AT752" s="243" t="str">
        <f t="shared" si="277"/>
        <v/>
      </c>
      <c r="AU752" s="243" t="str">
        <f t="shared" si="278"/>
        <v/>
      </c>
      <c r="AV752" s="243" t="str">
        <f t="shared" si="279"/>
        <v>无</v>
      </c>
      <c r="AZ752" s="299">
        <v>42552</v>
      </c>
    </row>
    <row r="753" spans="1:52" ht="15" hidden="1" customHeight="1">
      <c r="A753" s="176"/>
      <c r="B753" s="176"/>
      <c r="C753" s="175"/>
      <c r="D753" s="176"/>
      <c r="E753" s="176"/>
      <c r="F753" s="184"/>
      <c r="G753" s="176"/>
      <c r="H753" s="176"/>
      <c r="I753" s="176"/>
      <c r="J753" s="176"/>
      <c r="K753" s="180"/>
      <c r="L753" s="176"/>
      <c r="M753" s="175"/>
      <c r="N753" s="175"/>
      <c r="O753" s="175"/>
      <c r="P753" s="176"/>
      <c r="Q753" s="175"/>
      <c r="R753" s="176"/>
      <c r="S753" s="176"/>
      <c r="T753" s="176"/>
      <c r="U753" s="291" t="str">
        <f t="shared" si="257"/>
        <v/>
      </c>
      <c r="V753" s="292">
        <f>IF(F753=0,0,SUMIFS('4-咨询师业绩明细表'!K:K,'4-咨询师业绩明细表'!E:E,E753,'4-咨询师业绩明细表'!C:C,B753))</f>
        <v>0</v>
      </c>
      <c r="W753" s="292" t="str">
        <f t="shared" si="258"/>
        <v/>
      </c>
      <c r="X753" s="305"/>
      <c r="Y753" s="323">
        <f t="shared" si="259"/>
        <v>0</v>
      </c>
      <c r="Z753" s="324">
        <f t="shared" si="260"/>
        <v>0</v>
      </c>
      <c r="AA753" s="293">
        <f t="shared" si="261"/>
        <v>0</v>
      </c>
      <c r="AB753" s="294" t="str">
        <f t="shared" si="262"/>
        <v/>
      </c>
      <c r="AC753" s="143" t="str">
        <f t="shared" si="263"/>
        <v/>
      </c>
      <c r="AD753" s="143" t="str">
        <f t="shared" si="264"/>
        <v/>
      </c>
      <c r="AE753" s="143" t="str">
        <f t="shared" si="265"/>
        <v/>
      </c>
      <c r="AF753" s="143" t="str">
        <f t="shared" si="266"/>
        <v/>
      </c>
      <c r="AG753" s="143" t="str">
        <f t="shared" si="267"/>
        <v/>
      </c>
      <c r="AH753" s="143" t="str">
        <f>IF(AB753="","",VLOOKUP(AF753,Sheet11!E:F,2,0))</f>
        <v/>
      </c>
      <c r="AI753" s="295" t="str">
        <f>IF(AG753="拼单会员","5年",IF(AB753="","",VLOOKUP(AE753&amp;AH753,Sheet11!$J$3:$K$17,2)))</f>
        <v/>
      </c>
      <c r="AJ753" s="143" t="str">
        <f t="shared" si="268"/>
        <v/>
      </c>
      <c r="AK753" s="296" t="str">
        <f t="shared" si="269"/>
        <v/>
      </c>
      <c r="AL753" s="143" t="str">
        <f t="shared" si="270"/>
        <v/>
      </c>
      <c r="AM753" s="143" t="str">
        <f t="shared" si="271"/>
        <v/>
      </c>
      <c r="AN753" s="143" t="str">
        <f t="shared" si="272"/>
        <v/>
      </c>
      <c r="AO753" s="143" t="str">
        <f t="shared" si="273"/>
        <v/>
      </c>
      <c r="AP753" s="206" t="str">
        <f t="shared" si="274"/>
        <v/>
      </c>
      <c r="AQ753" s="206" t="str">
        <f>IF(SUMIF('7-市场业绩'!F:F,'3-收据记录表'!U753,'7-市场业绩'!I:I)&gt;0,"学习卡","老结算")</f>
        <v>老结算</v>
      </c>
      <c r="AR753" s="206" t="str">
        <f t="shared" si="275"/>
        <v/>
      </c>
      <c r="AS753" s="243" t="e">
        <f t="shared" si="276"/>
        <v>#VALUE!</v>
      </c>
      <c r="AT753" s="243" t="str">
        <f t="shared" si="277"/>
        <v/>
      </c>
      <c r="AU753" s="243" t="str">
        <f t="shared" si="278"/>
        <v/>
      </c>
      <c r="AV753" s="243" t="str">
        <f t="shared" si="279"/>
        <v>无</v>
      </c>
      <c r="AZ753" s="299">
        <v>42552</v>
      </c>
    </row>
    <row r="754" spans="1:52" ht="15" hidden="1" customHeight="1">
      <c r="A754" s="176"/>
      <c r="B754" s="176"/>
      <c r="C754" s="175"/>
      <c r="D754" s="176"/>
      <c r="E754" s="176"/>
      <c r="F754" s="184"/>
      <c r="G754" s="176"/>
      <c r="H754" s="176"/>
      <c r="I754" s="176"/>
      <c r="J754" s="176"/>
      <c r="K754" s="180"/>
      <c r="L754" s="176"/>
      <c r="M754" s="175"/>
      <c r="N754" s="175"/>
      <c r="O754" s="175"/>
      <c r="P754" s="176"/>
      <c r="Q754" s="175"/>
      <c r="R754" s="176"/>
      <c r="S754" s="176"/>
      <c r="T754" s="176"/>
      <c r="U754" s="291" t="str">
        <f t="shared" si="257"/>
        <v/>
      </c>
      <c r="V754" s="292">
        <f>IF(F754=0,0,SUMIFS('4-咨询师业绩明细表'!K:K,'4-咨询师业绩明细表'!E:E,E754,'4-咨询师业绩明细表'!C:C,B754))</f>
        <v>0</v>
      </c>
      <c r="W754" s="292" t="str">
        <f t="shared" si="258"/>
        <v/>
      </c>
      <c r="X754" s="305"/>
      <c r="Y754" s="323">
        <f t="shared" si="259"/>
        <v>0</v>
      </c>
      <c r="Z754" s="324">
        <f t="shared" si="260"/>
        <v>0</v>
      </c>
      <c r="AA754" s="293">
        <f t="shared" si="261"/>
        <v>0</v>
      </c>
      <c r="AB754" s="294" t="str">
        <f t="shared" si="262"/>
        <v/>
      </c>
      <c r="AC754" s="143" t="str">
        <f t="shared" si="263"/>
        <v/>
      </c>
      <c r="AD754" s="143" t="str">
        <f t="shared" si="264"/>
        <v/>
      </c>
      <c r="AE754" s="143" t="str">
        <f t="shared" si="265"/>
        <v/>
      </c>
      <c r="AF754" s="143" t="str">
        <f t="shared" si="266"/>
        <v/>
      </c>
      <c r="AG754" s="143" t="str">
        <f t="shared" si="267"/>
        <v/>
      </c>
      <c r="AH754" s="143" t="str">
        <f>IF(AB754="","",VLOOKUP(AF754,Sheet11!E:F,2,0))</f>
        <v/>
      </c>
      <c r="AI754" s="295" t="str">
        <f>IF(AG754="拼单会员","5年",IF(AB754="","",VLOOKUP(AE754&amp;AH754,Sheet11!$J$3:$K$17,2)))</f>
        <v/>
      </c>
      <c r="AJ754" s="143" t="str">
        <f t="shared" si="268"/>
        <v/>
      </c>
      <c r="AK754" s="296" t="str">
        <f t="shared" si="269"/>
        <v/>
      </c>
      <c r="AL754" s="143" t="str">
        <f t="shared" si="270"/>
        <v/>
      </c>
      <c r="AM754" s="143" t="str">
        <f t="shared" si="271"/>
        <v/>
      </c>
      <c r="AN754" s="143" t="str">
        <f t="shared" si="272"/>
        <v/>
      </c>
      <c r="AO754" s="143" t="str">
        <f t="shared" si="273"/>
        <v/>
      </c>
      <c r="AP754" s="206" t="str">
        <f t="shared" si="274"/>
        <v/>
      </c>
      <c r="AQ754" s="206" t="str">
        <f>IF(SUMIF('7-市场业绩'!F:F,'3-收据记录表'!U754,'7-市场业绩'!I:I)&gt;0,"学习卡","老结算")</f>
        <v>老结算</v>
      </c>
      <c r="AR754" s="206" t="str">
        <f t="shared" si="275"/>
        <v/>
      </c>
      <c r="AS754" s="243" t="e">
        <f t="shared" si="276"/>
        <v>#VALUE!</v>
      </c>
      <c r="AT754" s="243" t="str">
        <f t="shared" si="277"/>
        <v/>
      </c>
      <c r="AU754" s="243" t="str">
        <f t="shared" si="278"/>
        <v/>
      </c>
      <c r="AV754" s="243" t="str">
        <f t="shared" si="279"/>
        <v>无</v>
      </c>
      <c r="AZ754" s="299">
        <v>42552</v>
      </c>
    </row>
    <row r="755" spans="1:52" ht="15" hidden="1" customHeight="1">
      <c r="A755" s="176"/>
      <c r="B755" s="176"/>
      <c r="C755" s="175"/>
      <c r="D755" s="176"/>
      <c r="E755" s="176"/>
      <c r="F755" s="184"/>
      <c r="G755" s="176"/>
      <c r="H755" s="176"/>
      <c r="I755" s="176"/>
      <c r="J755" s="176"/>
      <c r="K755" s="180"/>
      <c r="L755" s="176"/>
      <c r="M755" s="175"/>
      <c r="N755" s="175"/>
      <c r="O755" s="175"/>
      <c r="P755" s="176"/>
      <c r="Q755" s="175"/>
      <c r="R755" s="176"/>
      <c r="S755" s="176"/>
      <c r="T755" s="176"/>
      <c r="U755" s="291" t="str">
        <f t="shared" si="257"/>
        <v/>
      </c>
      <c r="V755" s="292">
        <f>IF(F755=0,0,SUMIFS('4-咨询师业绩明细表'!K:K,'4-咨询师业绩明细表'!E:E,E755,'4-咨询师业绩明细表'!C:C,B755))</f>
        <v>0</v>
      </c>
      <c r="W755" s="292" t="str">
        <f t="shared" si="258"/>
        <v/>
      </c>
      <c r="X755" s="305"/>
      <c r="Y755" s="323">
        <f t="shared" si="259"/>
        <v>0</v>
      </c>
      <c r="Z755" s="324">
        <f t="shared" si="260"/>
        <v>0</v>
      </c>
      <c r="AA755" s="293">
        <f t="shared" si="261"/>
        <v>0</v>
      </c>
      <c r="AB755" s="294" t="str">
        <f t="shared" si="262"/>
        <v/>
      </c>
      <c r="AC755" s="143" t="str">
        <f t="shared" si="263"/>
        <v/>
      </c>
      <c r="AD755" s="143" t="str">
        <f t="shared" si="264"/>
        <v/>
      </c>
      <c r="AE755" s="143" t="str">
        <f t="shared" si="265"/>
        <v/>
      </c>
      <c r="AF755" s="143" t="str">
        <f t="shared" si="266"/>
        <v/>
      </c>
      <c r="AG755" s="143" t="str">
        <f t="shared" si="267"/>
        <v/>
      </c>
      <c r="AH755" s="143" t="str">
        <f>IF(AB755="","",VLOOKUP(AF755,Sheet11!E:F,2,0))</f>
        <v/>
      </c>
      <c r="AI755" s="295" t="str">
        <f>IF(AG755="拼单会员","5年",IF(AB755="","",VLOOKUP(AE755&amp;AH755,Sheet11!$J$3:$K$17,2)))</f>
        <v/>
      </c>
      <c r="AJ755" s="143" t="str">
        <f t="shared" si="268"/>
        <v/>
      </c>
      <c r="AK755" s="296" t="str">
        <f t="shared" si="269"/>
        <v/>
      </c>
      <c r="AL755" s="143" t="str">
        <f t="shared" si="270"/>
        <v/>
      </c>
      <c r="AM755" s="143" t="str">
        <f t="shared" si="271"/>
        <v/>
      </c>
      <c r="AN755" s="143" t="str">
        <f t="shared" si="272"/>
        <v/>
      </c>
      <c r="AO755" s="143" t="str">
        <f t="shared" si="273"/>
        <v/>
      </c>
      <c r="AP755" s="206" t="str">
        <f t="shared" si="274"/>
        <v/>
      </c>
      <c r="AQ755" s="206" t="str">
        <f>IF(SUMIF('7-市场业绩'!F:F,'3-收据记录表'!U755,'7-市场业绩'!I:I)&gt;0,"学习卡","老结算")</f>
        <v>老结算</v>
      </c>
      <c r="AR755" s="206" t="str">
        <f t="shared" si="275"/>
        <v/>
      </c>
      <c r="AS755" s="243" t="e">
        <f t="shared" si="276"/>
        <v>#VALUE!</v>
      </c>
      <c r="AT755" s="243" t="str">
        <f t="shared" si="277"/>
        <v/>
      </c>
      <c r="AU755" s="243" t="str">
        <f t="shared" si="278"/>
        <v/>
      </c>
      <c r="AV755" s="243" t="str">
        <f t="shared" si="279"/>
        <v>无</v>
      </c>
      <c r="AZ755" s="299">
        <v>42552</v>
      </c>
    </row>
    <row r="756" spans="1:52" ht="15" hidden="1" customHeight="1">
      <c r="A756" s="176"/>
      <c r="B756" s="176"/>
      <c r="C756" s="175"/>
      <c r="D756" s="176"/>
      <c r="E756" s="176"/>
      <c r="F756" s="184"/>
      <c r="G756" s="176"/>
      <c r="H756" s="176"/>
      <c r="I756" s="176"/>
      <c r="J756" s="176"/>
      <c r="K756" s="180"/>
      <c r="L756" s="176"/>
      <c r="M756" s="175"/>
      <c r="N756" s="175"/>
      <c r="O756" s="175"/>
      <c r="P756" s="176"/>
      <c r="Q756" s="175"/>
      <c r="R756" s="176"/>
      <c r="S756" s="176"/>
      <c r="T756" s="176"/>
      <c r="U756" s="291" t="str">
        <f t="shared" si="257"/>
        <v/>
      </c>
      <c r="V756" s="292">
        <f>IF(F756=0,0,SUMIFS('4-咨询师业绩明细表'!K:K,'4-咨询师业绩明细表'!E:E,E756,'4-咨询师业绩明细表'!C:C,B756))</f>
        <v>0</v>
      </c>
      <c r="W756" s="292" t="str">
        <f t="shared" si="258"/>
        <v/>
      </c>
      <c r="X756" s="305"/>
      <c r="Y756" s="323">
        <f t="shared" si="259"/>
        <v>0</v>
      </c>
      <c r="Z756" s="324">
        <f t="shared" si="260"/>
        <v>0</v>
      </c>
      <c r="AA756" s="293">
        <f t="shared" si="261"/>
        <v>0</v>
      </c>
      <c r="AB756" s="294" t="str">
        <f t="shared" si="262"/>
        <v/>
      </c>
      <c r="AC756" s="143" t="str">
        <f t="shared" si="263"/>
        <v/>
      </c>
      <c r="AD756" s="143" t="str">
        <f t="shared" si="264"/>
        <v/>
      </c>
      <c r="AE756" s="143" t="str">
        <f t="shared" si="265"/>
        <v/>
      </c>
      <c r="AF756" s="143" t="str">
        <f t="shared" si="266"/>
        <v/>
      </c>
      <c r="AG756" s="143" t="str">
        <f t="shared" si="267"/>
        <v/>
      </c>
      <c r="AH756" s="143" t="str">
        <f>IF(AB756="","",VLOOKUP(AF756,Sheet11!E:F,2,0))</f>
        <v/>
      </c>
      <c r="AI756" s="295" t="str">
        <f>IF(AG756="拼单会员","5年",IF(AB756="","",VLOOKUP(AE756&amp;AH756,Sheet11!$J$3:$K$17,2)))</f>
        <v/>
      </c>
      <c r="AJ756" s="143" t="str">
        <f t="shared" si="268"/>
        <v/>
      </c>
      <c r="AK756" s="296" t="str">
        <f t="shared" si="269"/>
        <v/>
      </c>
      <c r="AL756" s="143" t="str">
        <f t="shared" si="270"/>
        <v/>
      </c>
      <c r="AM756" s="143" t="str">
        <f t="shared" si="271"/>
        <v/>
      </c>
      <c r="AN756" s="143" t="str">
        <f t="shared" si="272"/>
        <v/>
      </c>
      <c r="AO756" s="143" t="str">
        <f t="shared" si="273"/>
        <v/>
      </c>
      <c r="AP756" s="206" t="str">
        <f t="shared" si="274"/>
        <v/>
      </c>
      <c r="AQ756" s="206" t="str">
        <f>IF(SUMIF('7-市场业绩'!F:F,'3-收据记录表'!U756,'7-市场业绩'!I:I)&gt;0,"学习卡","老结算")</f>
        <v>老结算</v>
      </c>
      <c r="AR756" s="206" t="str">
        <f t="shared" si="275"/>
        <v/>
      </c>
      <c r="AS756" s="243" t="e">
        <f t="shared" si="276"/>
        <v>#VALUE!</v>
      </c>
      <c r="AT756" s="243" t="str">
        <f t="shared" si="277"/>
        <v/>
      </c>
      <c r="AU756" s="243" t="str">
        <f t="shared" si="278"/>
        <v/>
      </c>
      <c r="AV756" s="243" t="str">
        <f t="shared" si="279"/>
        <v>无</v>
      </c>
      <c r="AZ756" s="299">
        <v>42552</v>
      </c>
    </row>
    <row r="757" spans="1:52" ht="15" hidden="1" customHeight="1">
      <c r="A757" s="176"/>
      <c r="B757" s="176"/>
      <c r="C757" s="175"/>
      <c r="D757" s="176"/>
      <c r="E757" s="176"/>
      <c r="F757" s="184"/>
      <c r="G757" s="176"/>
      <c r="H757" s="176"/>
      <c r="I757" s="176"/>
      <c r="J757" s="176"/>
      <c r="K757" s="180"/>
      <c r="L757" s="176"/>
      <c r="M757" s="175"/>
      <c r="N757" s="175"/>
      <c r="O757" s="175"/>
      <c r="P757" s="176"/>
      <c r="Q757" s="175"/>
      <c r="R757" s="176"/>
      <c r="S757" s="176"/>
      <c r="T757" s="176"/>
      <c r="U757" s="291" t="str">
        <f t="shared" si="257"/>
        <v/>
      </c>
      <c r="V757" s="292">
        <f>IF(F757=0,0,SUMIFS('4-咨询师业绩明细表'!K:K,'4-咨询师业绩明细表'!E:E,E757,'4-咨询师业绩明细表'!C:C,B757))</f>
        <v>0</v>
      </c>
      <c r="W757" s="292" t="str">
        <f t="shared" si="258"/>
        <v/>
      </c>
      <c r="X757" s="305"/>
      <c r="Y757" s="323">
        <f t="shared" si="259"/>
        <v>0</v>
      </c>
      <c r="Z757" s="324">
        <f t="shared" si="260"/>
        <v>0</v>
      </c>
      <c r="AA757" s="293">
        <f t="shared" si="261"/>
        <v>0</v>
      </c>
      <c r="AB757" s="294" t="str">
        <f t="shared" si="262"/>
        <v/>
      </c>
      <c r="AC757" s="143" t="str">
        <f t="shared" si="263"/>
        <v/>
      </c>
      <c r="AD757" s="143" t="str">
        <f t="shared" si="264"/>
        <v/>
      </c>
      <c r="AE757" s="143" t="str">
        <f t="shared" si="265"/>
        <v/>
      </c>
      <c r="AF757" s="143" t="str">
        <f t="shared" si="266"/>
        <v/>
      </c>
      <c r="AG757" s="143" t="str">
        <f t="shared" si="267"/>
        <v/>
      </c>
      <c r="AH757" s="143" t="str">
        <f>IF(AB757="","",VLOOKUP(AF757,Sheet11!E:F,2,0))</f>
        <v/>
      </c>
      <c r="AI757" s="295" t="str">
        <f>IF(AG757="拼单会员","5年",IF(AB757="","",VLOOKUP(AE757&amp;AH757,Sheet11!$J$3:$K$17,2)))</f>
        <v/>
      </c>
      <c r="AJ757" s="143" t="str">
        <f t="shared" si="268"/>
        <v/>
      </c>
      <c r="AK757" s="296" t="str">
        <f t="shared" si="269"/>
        <v/>
      </c>
      <c r="AL757" s="143" t="str">
        <f t="shared" si="270"/>
        <v/>
      </c>
      <c r="AM757" s="143" t="str">
        <f t="shared" si="271"/>
        <v/>
      </c>
      <c r="AN757" s="143" t="str">
        <f t="shared" si="272"/>
        <v/>
      </c>
      <c r="AO757" s="143" t="str">
        <f t="shared" si="273"/>
        <v/>
      </c>
      <c r="AP757" s="206" t="str">
        <f t="shared" si="274"/>
        <v/>
      </c>
      <c r="AQ757" s="206" t="str">
        <f>IF(SUMIF('7-市场业绩'!F:F,'3-收据记录表'!U757,'7-市场业绩'!I:I)&gt;0,"学习卡","老结算")</f>
        <v>老结算</v>
      </c>
      <c r="AR757" s="206" t="str">
        <f t="shared" si="275"/>
        <v/>
      </c>
      <c r="AS757" s="243" t="e">
        <f t="shared" si="276"/>
        <v>#VALUE!</v>
      </c>
      <c r="AT757" s="243" t="str">
        <f t="shared" si="277"/>
        <v/>
      </c>
      <c r="AU757" s="243" t="str">
        <f t="shared" si="278"/>
        <v/>
      </c>
      <c r="AV757" s="243" t="str">
        <f t="shared" si="279"/>
        <v>无</v>
      </c>
      <c r="AZ757" s="299">
        <v>42552</v>
      </c>
    </row>
    <row r="758" spans="1:52" ht="15" hidden="1" customHeight="1">
      <c r="A758" s="176"/>
      <c r="B758" s="176"/>
      <c r="C758" s="175"/>
      <c r="D758" s="176"/>
      <c r="E758" s="176"/>
      <c r="F758" s="184"/>
      <c r="G758" s="176"/>
      <c r="H758" s="176"/>
      <c r="I758" s="176"/>
      <c r="J758" s="176"/>
      <c r="K758" s="180"/>
      <c r="L758" s="176"/>
      <c r="M758" s="175"/>
      <c r="N758" s="175"/>
      <c r="O758" s="175"/>
      <c r="P758" s="176"/>
      <c r="Q758" s="175"/>
      <c r="R758" s="176"/>
      <c r="S758" s="176"/>
      <c r="T758" s="176"/>
      <c r="U758" s="291" t="str">
        <f t="shared" si="257"/>
        <v/>
      </c>
      <c r="V758" s="292">
        <f>IF(F758=0,0,SUMIFS('4-咨询师业绩明细表'!K:K,'4-咨询师业绩明细表'!E:E,E758,'4-咨询师业绩明细表'!C:C,B758))</f>
        <v>0</v>
      </c>
      <c r="W758" s="292" t="str">
        <f t="shared" si="258"/>
        <v/>
      </c>
      <c r="X758" s="305"/>
      <c r="Y758" s="323">
        <f t="shared" si="259"/>
        <v>0</v>
      </c>
      <c r="Z758" s="324">
        <f t="shared" si="260"/>
        <v>0</v>
      </c>
      <c r="AA758" s="293">
        <f t="shared" si="261"/>
        <v>0</v>
      </c>
      <c r="AB758" s="294" t="str">
        <f t="shared" si="262"/>
        <v/>
      </c>
      <c r="AC758" s="143" t="str">
        <f t="shared" si="263"/>
        <v/>
      </c>
      <c r="AD758" s="143" t="str">
        <f t="shared" si="264"/>
        <v/>
      </c>
      <c r="AE758" s="143" t="str">
        <f t="shared" si="265"/>
        <v/>
      </c>
      <c r="AF758" s="143" t="str">
        <f t="shared" si="266"/>
        <v/>
      </c>
      <c r="AG758" s="143" t="str">
        <f t="shared" si="267"/>
        <v/>
      </c>
      <c r="AH758" s="143" t="str">
        <f>IF(AB758="","",VLOOKUP(AF758,Sheet11!E:F,2,0))</f>
        <v/>
      </c>
      <c r="AI758" s="295" t="str">
        <f>IF(AG758="拼单会员","5年",IF(AB758="","",VLOOKUP(AE758&amp;AH758,Sheet11!$J$3:$K$17,2)))</f>
        <v/>
      </c>
      <c r="AJ758" s="143" t="str">
        <f t="shared" si="268"/>
        <v/>
      </c>
      <c r="AK758" s="296" t="str">
        <f t="shared" si="269"/>
        <v/>
      </c>
      <c r="AL758" s="143" t="str">
        <f t="shared" si="270"/>
        <v/>
      </c>
      <c r="AM758" s="143" t="str">
        <f t="shared" si="271"/>
        <v/>
      </c>
      <c r="AN758" s="143" t="str">
        <f t="shared" si="272"/>
        <v/>
      </c>
      <c r="AO758" s="143" t="str">
        <f t="shared" si="273"/>
        <v/>
      </c>
      <c r="AP758" s="206" t="str">
        <f t="shared" si="274"/>
        <v/>
      </c>
      <c r="AQ758" s="206" t="str">
        <f>IF(SUMIF('7-市场业绩'!F:F,'3-收据记录表'!U758,'7-市场业绩'!I:I)&gt;0,"学习卡","老结算")</f>
        <v>老结算</v>
      </c>
      <c r="AR758" s="206" t="str">
        <f t="shared" si="275"/>
        <v/>
      </c>
      <c r="AS758" s="243" t="e">
        <f t="shared" si="276"/>
        <v>#VALUE!</v>
      </c>
      <c r="AT758" s="243" t="str">
        <f t="shared" si="277"/>
        <v/>
      </c>
      <c r="AU758" s="243" t="str">
        <f t="shared" si="278"/>
        <v/>
      </c>
      <c r="AV758" s="243" t="str">
        <f t="shared" si="279"/>
        <v>无</v>
      </c>
      <c r="AZ758" s="299">
        <v>42552</v>
      </c>
    </row>
    <row r="759" spans="1:52" ht="15" hidden="1" customHeight="1">
      <c r="A759" s="176"/>
      <c r="B759" s="176"/>
      <c r="C759" s="175"/>
      <c r="D759" s="176"/>
      <c r="E759" s="176"/>
      <c r="F759" s="184"/>
      <c r="G759" s="176"/>
      <c r="H759" s="176"/>
      <c r="I759" s="176"/>
      <c r="J759" s="176"/>
      <c r="K759" s="180"/>
      <c r="L759" s="176"/>
      <c r="M759" s="175"/>
      <c r="N759" s="175"/>
      <c r="O759" s="175"/>
      <c r="P759" s="176"/>
      <c r="Q759" s="175"/>
      <c r="R759" s="176"/>
      <c r="S759" s="176"/>
      <c r="T759" s="176"/>
      <c r="U759" s="291" t="str">
        <f t="shared" si="257"/>
        <v/>
      </c>
      <c r="V759" s="292">
        <f>IF(F759=0,0,SUMIFS('4-咨询师业绩明细表'!K:K,'4-咨询师业绩明细表'!E:E,E759,'4-咨询师业绩明细表'!C:C,B759))</f>
        <v>0</v>
      </c>
      <c r="W759" s="292" t="str">
        <f t="shared" si="258"/>
        <v/>
      </c>
      <c r="X759" s="305"/>
      <c r="Y759" s="323">
        <f t="shared" si="259"/>
        <v>0</v>
      </c>
      <c r="Z759" s="324">
        <f t="shared" si="260"/>
        <v>0</v>
      </c>
      <c r="AA759" s="293">
        <f t="shared" si="261"/>
        <v>0</v>
      </c>
      <c r="AB759" s="294" t="str">
        <f t="shared" si="262"/>
        <v/>
      </c>
      <c r="AC759" s="143" t="str">
        <f t="shared" si="263"/>
        <v/>
      </c>
      <c r="AD759" s="143" t="str">
        <f t="shared" si="264"/>
        <v/>
      </c>
      <c r="AE759" s="143" t="str">
        <f t="shared" si="265"/>
        <v/>
      </c>
      <c r="AF759" s="143" t="str">
        <f t="shared" si="266"/>
        <v/>
      </c>
      <c r="AG759" s="143" t="str">
        <f t="shared" si="267"/>
        <v/>
      </c>
      <c r="AH759" s="143" t="str">
        <f>IF(AB759="","",VLOOKUP(AF759,Sheet11!E:F,2,0))</f>
        <v/>
      </c>
      <c r="AI759" s="295" t="str">
        <f>IF(AG759="拼单会员","5年",IF(AB759="","",VLOOKUP(AE759&amp;AH759,Sheet11!$J$3:$K$17,2)))</f>
        <v/>
      </c>
      <c r="AJ759" s="143" t="str">
        <f t="shared" si="268"/>
        <v/>
      </c>
      <c r="AK759" s="296" t="str">
        <f t="shared" si="269"/>
        <v/>
      </c>
      <c r="AL759" s="143" t="str">
        <f t="shared" si="270"/>
        <v/>
      </c>
      <c r="AM759" s="143" t="str">
        <f t="shared" si="271"/>
        <v/>
      </c>
      <c r="AN759" s="143" t="str">
        <f t="shared" si="272"/>
        <v/>
      </c>
      <c r="AO759" s="143" t="str">
        <f t="shared" si="273"/>
        <v/>
      </c>
      <c r="AP759" s="206" t="str">
        <f t="shared" si="274"/>
        <v/>
      </c>
      <c r="AQ759" s="206" t="str">
        <f>IF(SUMIF('7-市场业绩'!F:F,'3-收据记录表'!U759,'7-市场业绩'!I:I)&gt;0,"学习卡","老结算")</f>
        <v>老结算</v>
      </c>
      <c r="AR759" s="206" t="str">
        <f t="shared" si="275"/>
        <v/>
      </c>
      <c r="AS759" s="243" t="e">
        <f t="shared" si="276"/>
        <v>#VALUE!</v>
      </c>
      <c r="AT759" s="243" t="str">
        <f t="shared" si="277"/>
        <v/>
      </c>
      <c r="AU759" s="243" t="str">
        <f t="shared" si="278"/>
        <v/>
      </c>
      <c r="AV759" s="243" t="str">
        <f t="shared" si="279"/>
        <v>无</v>
      </c>
      <c r="AZ759" s="299">
        <v>42552</v>
      </c>
    </row>
    <row r="760" spans="1:52" ht="15" hidden="1" customHeight="1">
      <c r="A760" s="176"/>
      <c r="B760" s="176"/>
      <c r="C760" s="175"/>
      <c r="D760" s="176"/>
      <c r="E760" s="176"/>
      <c r="F760" s="184"/>
      <c r="G760" s="176"/>
      <c r="H760" s="176"/>
      <c r="I760" s="176"/>
      <c r="J760" s="176"/>
      <c r="K760" s="180"/>
      <c r="L760" s="176"/>
      <c r="M760" s="175"/>
      <c r="N760" s="175"/>
      <c r="O760" s="175"/>
      <c r="P760" s="176"/>
      <c r="Q760" s="175"/>
      <c r="R760" s="176"/>
      <c r="S760" s="176"/>
      <c r="T760" s="176"/>
      <c r="U760" s="291" t="str">
        <f t="shared" si="257"/>
        <v/>
      </c>
      <c r="V760" s="292">
        <f>IF(F760=0,0,SUMIFS('4-咨询师业绩明细表'!K:K,'4-咨询师业绩明细表'!E:E,E760,'4-咨询师业绩明细表'!C:C,B760))</f>
        <v>0</v>
      </c>
      <c r="W760" s="292" t="str">
        <f t="shared" si="258"/>
        <v/>
      </c>
      <c r="X760" s="305"/>
      <c r="Y760" s="323">
        <f t="shared" si="259"/>
        <v>0</v>
      </c>
      <c r="Z760" s="324">
        <f t="shared" si="260"/>
        <v>0</v>
      </c>
      <c r="AA760" s="293">
        <f t="shared" si="261"/>
        <v>0</v>
      </c>
      <c r="AB760" s="294" t="str">
        <f t="shared" si="262"/>
        <v/>
      </c>
      <c r="AC760" s="143" t="str">
        <f t="shared" si="263"/>
        <v/>
      </c>
      <c r="AD760" s="143" t="str">
        <f t="shared" si="264"/>
        <v/>
      </c>
      <c r="AE760" s="143" t="str">
        <f t="shared" si="265"/>
        <v/>
      </c>
      <c r="AF760" s="143" t="str">
        <f t="shared" si="266"/>
        <v/>
      </c>
      <c r="AG760" s="143" t="str">
        <f t="shared" si="267"/>
        <v/>
      </c>
      <c r="AH760" s="143" t="str">
        <f>IF(AB760="","",VLOOKUP(AF760,Sheet11!E:F,2,0))</f>
        <v/>
      </c>
      <c r="AI760" s="295" t="str">
        <f>IF(AG760="拼单会员","5年",IF(AB760="","",VLOOKUP(AE760&amp;AH760,Sheet11!$J$3:$K$17,2)))</f>
        <v/>
      </c>
      <c r="AJ760" s="143" t="str">
        <f t="shared" si="268"/>
        <v/>
      </c>
      <c r="AK760" s="296" t="str">
        <f t="shared" si="269"/>
        <v/>
      </c>
      <c r="AL760" s="143" t="str">
        <f t="shared" si="270"/>
        <v/>
      </c>
      <c r="AM760" s="143" t="str">
        <f t="shared" si="271"/>
        <v/>
      </c>
      <c r="AN760" s="143" t="str">
        <f t="shared" si="272"/>
        <v/>
      </c>
      <c r="AO760" s="143" t="str">
        <f t="shared" si="273"/>
        <v/>
      </c>
      <c r="AP760" s="206" t="str">
        <f t="shared" si="274"/>
        <v/>
      </c>
      <c r="AQ760" s="206" t="str">
        <f>IF(SUMIF('7-市场业绩'!F:F,'3-收据记录表'!U760,'7-市场业绩'!I:I)&gt;0,"学习卡","老结算")</f>
        <v>老结算</v>
      </c>
      <c r="AR760" s="206" t="str">
        <f t="shared" si="275"/>
        <v/>
      </c>
      <c r="AS760" s="243" t="e">
        <f t="shared" si="276"/>
        <v>#VALUE!</v>
      </c>
      <c r="AT760" s="243" t="str">
        <f t="shared" si="277"/>
        <v/>
      </c>
      <c r="AU760" s="243" t="str">
        <f t="shared" si="278"/>
        <v/>
      </c>
      <c r="AV760" s="243" t="str">
        <f t="shared" si="279"/>
        <v>无</v>
      </c>
      <c r="AZ760" s="299">
        <v>42552</v>
      </c>
    </row>
    <row r="761" spans="1:52" ht="15" hidden="1" customHeight="1">
      <c r="A761" s="176"/>
      <c r="B761" s="176"/>
      <c r="C761" s="175"/>
      <c r="D761" s="176"/>
      <c r="E761" s="176"/>
      <c r="F761" s="184"/>
      <c r="G761" s="176"/>
      <c r="H761" s="176"/>
      <c r="I761" s="176"/>
      <c r="J761" s="176"/>
      <c r="K761" s="180"/>
      <c r="L761" s="176"/>
      <c r="M761" s="175"/>
      <c r="N761" s="175"/>
      <c r="O761" s="175"/>
      <c r="P761" s="176"/>
      <c r="Q761" s="175"/>
      <c r="R761" s="176"/>
      <c r="S761" s="176"/>
      <c r="T761" s="176"/>
      <c r="U761" s="291" t="str">
        <f t="shared" si="257"/>
        <v/>
      </c>
      <c r="V761" s="292">
        <f>IF(F761=0,0,SUMIFS('4-咨询师业绩明细表'!K:K,'4-咨询师业绩明细表'!E:E,E761,'4-咨询师业绩明细表'!C:C,B761))</f>
        <v>0</v>
      </c>
      <c r="W761" s="292" t="str">
        <f t="shared" si="258"/>
        <v/>
      </c>
      <c r="X761" s="305"/>
      <c r="Y761" s="323">
        <f t="shared" si="259"/>
        <v>0</v>
      </c>
      <c r="Z761" s="324">
        <f t="shared" si="260"/>
        <v>0</v>
      </c>
      <c r="AA761" s="293">
        <f t="shared" si="261"/>
        <v>0</v>
      </c>
      <c r="AB761" s="294" t="str">
        <f t="shared" si="262"/>
        <v/>
      </c>
      <c r="AC761" s="143" t="str">
        <f t="shared" si="263"/>
        <v/>
      </c>
      <c r="AD761" s="143" t="str">
        <f t="shared" si="264"/>
        <v/>
      </c>
      <c r="AE761" s="143" t="str">
        <f t="shared" si="265"/>
        <v/>
      </c>
      <c r="AF761" s="143" t="str">
        <f t="shared" si="266"/>
        <v/>
      </c>
      <c r="AG761" s="143" t="str">
        <f t="shared" si="267"/>
        <v/>
      </c>
      <c r="AH761" s="143" t="str">
        <f>IF(AB761="","",VLOOKUP(AF761,Sheet11!E:F,2,0))</f>
        <v/>
      </c>
      <c r="AI761" s="295" t="str">
        <f>IF(AG761="拼单会员","5年",IF(AB761="","",VLOOKUP(AE761&amp;AH761,Sheet11!$J$3:$K$17,2)))</f>
        <v/>
      </c>
      <c r="AJ761" s="143" t="str">
        <f t="shared" si="268"/>
        <v/>
      </c>
      <c r="AK761" s="296" t="str">
        <f t="shared" si="269"/>
        <v/>
      </c>
      <c r="AL761" s="143" t="str">
        <f t="shared" si="270"/>
        <v/>
      </c>
      <c r="AM761" s="143" t="str">
        <f t="shared" si="271"/>
        <v/>
      </c>
      <c r="AN761" s="143" t="str">
        <f t="shared" si="272"/>
        <v/>
      </c>
      <c r="AO761" s="143" t="str">
        <f t="shared" si="273"/>
        <v/>
      </c>
      <c r="AP761" s="206" t="str">
        <f t="shared" si="274"/>
        <v/>
      </c>
      <c r="AQ761" s="206" t="str">
        <f>IF(SUMIF('7-市场业绩'!F:F,'3-收据记录表'!U761,'7-市场业绩'!I:I)&gt;0,"学习卡","老结算")</f>
        <v>老结算</v>
      </c>
      <c r="AR761" s="206" t="str">
        <f t="shared" si="275"/>
        <v/>
      </c>
      <c r="AS761" s="243" t="e">
        <f t="shared" si="276"/>
        <v>#VALUE!</v>
      </c>
      <c r="AT761" s="243" t="str">
        <f t="shared" si="277"/>
        <v/>
      </c>
      <c r="AU761" s="243" t="str">
        <f t="shared" si="278"/>
        <v/>
      </c>
      <c r="AV761" s="243" t="str">
        <f t="shared" si="279"/>
        <v>无</v>
      </c>
      <c r="AZ761" s="299">
        <v>42552</v>
      </c>
    </row>
    <row r="762" spans="1:52" ht="15" hidden="1" customHeight="1">
      <c r="A762" s="176"/>
      <c r="B762" s="176"/>
      <c r="C762" s="175"/>
      <c r="D762" s="176"/>
      <c r="E762" s="176"/>
      <c r="F762" s="184"/>
      <c r="G762" s="176"/>
      <c r="H762" s="176"/>
      <c r="I762" s="176"/>
      <c r="J762" s="176"/>
      <c r="K762" s="180"/>
      <c r="L762" s="176"/>
      <c r="M762" s="175"/>
      <c r="N762" s="175"/>
      <c r="O762" s="175"/>
      <c r="P762" s="176"/>
      <c r="Q762" s="175"/>
      <c r="R762" s="176"/>
      <c r="S762" s="176"/>
      <c r="T762" s="176"/>
      <c r="U762" s="291" t="str">
        <f t="shared" si="257"/>
        <v/>
      </c>
      <c r="V762" s="292">
        <f>IF(F762=0,0,SUMIFS('4-咨询师业绩明细表'!K:K,'4-咨询师业绩明细表'!E:E,E762,'4-咨询师业绩明细表'!C:C,B762))</f>
        <v>0</v>
      </c>
      <c r="W762" s="292" t="str">
        <f t="shared" si="258"/>
        <v/>
      </c>
      <c r="X762" s="305"/>
      <c r="Y762" s="323">
        <f t="shared" si="259"/>
        <v>0</v>
      </c>
      <c r="Z762" s="324">
        <f t="shared" si="260"/>
        <v>0</v>
      </c>
      <c r="AA762" s="293">
        <f t="shared" si="261"/>
        <v>0</v>
      </c>
      <c r="AB762" s="294" t="str">
        <f t="shared" si="262"/>
        <v/>
      </c>
      <c r="AC762" s="143" t="str">
        <f t="shared" si="263"/>
        <v/>
      </c>
      <c r="AD762" s="143" t="str">
        <f t="shared" si="264"/>
        <v/>
      </c>
      <c r="AE762" s="143" t="str">
        <f t="shared" si="265"/>
        <v/>
      </c>
      <c r="AF762" s="143" t="str">
        <f t="shared" si="266"/>
        <v/>
      </c>
      <c r="AG762" s="143" t="str">
        <f t="shared" si="267"/>
        <v/>
      </c>
      <c r="AH762" s="143" t="str">
        <f>IF(AB762="","",VLOOKUP(AF762,Sheet11!E:F,2,0))</f>
        <v/>
      </c>
      <c r="AI762" s="295" t="str">
        <f>IF(AG762="拼单会员","5年",IF(AB762="","",VLOOKUP(AE762&amp;AH762,Sheet11!$J$3:$K$17,2)))</f>
        <v/>
      </c>
      <c r="AJ762" s="143" t="str">
        <f t="shared" si="268"/>
        <v/>
      </c>
      <c r="AK762" s="296" t="str">
        <f t="shared" si="269"/>
        <v/>
      </c>
      <c r="AL762" s="143" t="str">
        <f t="shared" si="270"/>
        <v/>
      </c>
      <c r="AM762" s="143" t="str">
        <f t="shared" si="271"/>
        <v/>
      </c>
      <c r="AN762" s="143" t="str">
        <f t="shared" si="272"/>
        <v/>
      </c>
      <c r="AO762" s="143" t="str">
        <f t="shared" si="273"/>
        <v/>
      </c>
      <c r="AP762" s="206" t="str">
        <f t="shared" si="274"/>
        <v/>
      </c>
      <c r="AQ762" s="206" t="str">
        <f>IF(SUMIF('7-市场业绩'!F:F,'3-收据记录表'!U762,'7-市场业绩'!I:I)&gt;0,"学习卡","老结算")</f>
        <v>老结算</v>
      </c>
      <c r="AR762" s="206" t="str">
        <f t="shared" si="275"/>
        <v/>
      </c>
      <c r="AS762" s="243" t="e">
        <f t="shared" si="276"/>
        <v>#VALUE!</v>
      </c>
      <c r="AT762" s="243" t="str">
        <f t="shared" si="277"/>
        <v/>
      </c>
      <c r="AU762" s="243" t="str">
        <f t="shared" si="278"/>
        <v/>
      </c>
      <c r="AV762" s="243" t="str">
        <f t="shared" si="279"/>
        <v>无</v>
      </c>
      <c r="AZ762" s="299">
        <v>42552</v>
      </c>
    </row>
    <row r="763" spans="1:52" ht="15" hidden="1" customHeight="1">
      <c r="A763" s="176"/>
      <c r="B763" s="176"/>
      <c r="C763" s="175"/>
      <c r="D763" s="176"/>
      <c r="E763" s="176"/>
      <c r="F763" s="184"/>
      <c r="G763" s="176"/>
      <c r="H763" s="176"/>
      <c r="I763" s="176"/>
      <c r="J763" s="176"/>
      <c r="K763" s="180"/>
      <c r="L763" s="176"/>
      <c r="M763" s="175"/>
      <c r="N763" s="175"/>
      <c r="O763" s="175"/>
      <c r="P763" s="176"/>
      <c r="Q763" s="175"/>
      <c r="R763" s="176"/>
      <c r="S763" s="176"/>
      <c r="T763" s="176"/>
      <c r="U763" s="291" t="str">
        <f t="shared" si="257"/>
        <v/>
      </c>
      <c r="V763" s="292">
        <f>IF(F763=0,0,SUMIFS('4-咨询师业绩明细表'!K:K,'4-咨询师业绩明细表'!E:E,E763,'4-咨询师业绩明细表'!C:C,B763))</f>
        <v>0</v>
      </c>
      <c r="W763" s="292" t="str">
        <f t="shared" si="258"/>
        <v/>
      </c>
      <c r="X763" s="305"/>
      <c r="Y763" s="323">
        <f t="shared" si="259"/>
        <v>0</v>
      </c>
      <c r="Z763" s="324">
        <f t="shared" si="260"/>
        <v>0</v>
      </c>
      <c r="AA763" s="293">
        <f t="shared" si="261"/>
        <v>0</v>
      </c>
      <c r="AB763" s="294" t="str">
        <f t="shared" si="262"/>
        <v/>
      </c>
      <c r="AC763" s="143" t="str">
        <f t="shared" si="263"/>
        <v/>
      </c>
      <c r="AD763" s="143" t="str">
        <f t="shared" si="264"/>
        <v/>
      </c>
      <c r="AE763" s="143" t="str">
        <f t="shared" si="265"/>
        <v/>
      </c>
      <c r="AF763" s="143" t="str">
        <f t="shared" si="266"/>
        <v/>
      </c>
      <c r="AG763" s="143" t="str">
        <f t="shared" si="267"/>
        <v/>
      </c>
      <c r="AH763" s="143" t="str">
        <f>IF(AB763="","",VLOOKUP(AF763,Sheet11!E:F,2,0))</f>
        <v/>
      </c>
      <c r="AI763" s="295" t="str">
        <f>IF(AG763="拼单会员","5年",IF(AB763="","",VLOOKUP(AE763&amp;AH763,Sheet11!$J$3:$K$17,2)))</f>
        <v/>
      </c>
      <c r="AJ763" s="143" t="str">
        <f t="shared" si="268"/>
        <v/>
      </c>
      <c r="AK763" s="296" t="str">
        <f t="shared" si="269"/>
        <v/>
      </c>
      <c r="AL763" s="143" t="str">
        <f t="shared" si="270"/>
        <v/>
      </c>
      <c r="AM763" s="143" t="str">
        <f t="shared" si="271"/>
        <v/>
      </c>
      <c r="AN763" s="143" t="str">
        <f t="shared" si="272"/>
        <v/>
      </c>
      <c r="AO763" s="143" t="str">
        <f t="shared" si="273"/>
        <v/>
      </c>
      <c r="AP763" s="206" t="str">
        <f t="shared" si="274"/>
        <v/>
      </c>
      <c r="AQ763" s="206" t="str">
        <f>IF(SUMIF('7-市场业绩'!F:F,'3-收据记录表'!U763,'7-市场业绩'!I:I)&gt;0,"学习卡","老结算")</f>
        <v>老结算</v>
      </c>
      <c r="AR763" s="206" t="str">
        <f t="shared" si="275"/>
        <v/>
      </c>
      <c r="AS763" s="243" t="e">
        <f t="shared" si="276"/>
        <v>#VALUE!</v>
      </c>
      <c r="AT763" s="243" t="str">
        <f t="shared" si="277"/>
        <v/>
      </c>
      <c r="AU763" s="243" t="str">
        <f t="shared" si="278"/>
        <v/>
      </c>
      <c r="AV763" s="243" t="str">
        <f t="shared" si="279"/>
        <v>无</v>
      </c>
      <c r="AZ763" s="299">
        <v>42552</v>
      </c>
    </row>
    <row r="764" spans="1:52" ht="15" hidden="1" customHeight="1">
      <c r="A764" s="176"/>
      <c r="B764" s="176"/>
      <c r="C764" s="175"/>
      <c r="D764" s="176"/>
      <c r="E764" s="176"/>
      <c r="F764" s="184"/>
      <c r="G764" s="176"/>
      <c r="H764" s="176"/>
      <c r="I764" s="176"/>
      <c r="J764" s="176"/>
      <c r="K764" s="180"/>
      <c r="L764" s="176"/>
      <c r="M764" s="175"/>
      <c r="N764" s="175"/>
      <c r="O764" s="175"/>
      <c r="P764" s="176"/>
      <c r="Q764" s="175"/>
      <c r="R764" s="176"/>
      <c r="S764" s="176"/>
      <c r="T764" s="176"/>
      <c r="U764" s="291" t="str">
        <f t="shared" si="257"/>
        <v/>
      </c>
      <c r="V764" s="292">
        <f>IF(F764=0,0,SUMIFS('4-咨询师业绩明细表'!K:K,'4-咨询师业绩明细表'!E:E,E764,'4-咨询师业绩明细表'!C:C,B764))</f>
        <v>0</v>
      </c>
      <c r="W764" s="292" t="str">
        <f t="shared" si="258"/>
        <v/>
      </c>
      <c r="X764" s="305"/>
      <c r="Y764" s="323">
        <f t="shared" si="259"/>
        <v>0</v>
      </c>
      <c r="Z764" s="324">
        <f t="shared" si="260"/>
        <v>0</v>
      </c>
      <c r="AA764" s="293">
        <f t="shared" si="261"/>
        <v>0</v>
      </c>
      <c r="AB764" s="294" t="str">
        <f t="shared" si="262"/>
        <v/>
      </c>
      <c r="AC764" s="143" t="str">
        <f t="shared" si="263"/>
        <v/>
      </c>
      <c r="AD764" s="143" t="str">
        <f t="shared" si="264"/>
        <v/>
      </c>
      <c r="AE764" s="143" t="str">
        <f t="shared" si="265"/>
        <v/>
      </c>
      <c r="AF764" s="143" t="str">
        <f t="shared" si="266"/>
        <v/>
      </c>
      <c r="AG764" s="143" t="str">
        <f t="shared" si="267"/>
        <v/>
      </c>
      <c r="AH764" s="143" t="str">
        <f>IF(AB764="","",VLOOKUP(AF764,Sheet11!E:F,2,0))</f>
        <v/>
      </c>
      <c r="AI764" s="295" t="str">
        <f>IF(AG764="拼单会员","5年",IF(AB764="","",VLOOKUP(AE764&amp;AH764,Sheet11!$J$3:$K$17,2)))</f>
        <v/>
      </c>
      <c r="AJ764" s="143" t="str">
        <f t="shared" si="268"/>
        <v/>
      </c>
      <c r="AK764" s="296" t="str">
        <f t="shared" si="269"/>
        <v/>
      </c>
      <c r="AL764" s="143" t="str">
        <f t="shared" si="270"/>
        <v/>
      </c>
      <c r="AM764" s="143" t="str">
        <f t="shared" si="271"/>
        <v/>
      </c>
      <c r="AN764" s="143" t="str">
        <f t="shared" si="272"/>
        <v/>
      </c>
      <c r="AO764" s="143" t="str">
        <f t="shared" si="273"/>
        <v/>
      </c>
      <c r="AP764" s="206" t="str">
        <f t="shared" si="274"/>
        <v/>
      </c>
      <c r="AQ764" s="206" t="str">
        <f>IF(SUMIF('7-市场业绩'!F:F,'3-收据记录表'!U764,'7-市场业绩'!I:I)&gt;0,"学习卡","老结算")</f>
        <v>老结算</v>
      </c>
      <c r="AR764" s="206" t="str">
        <f t="shared" si="275"/>
        <v/>
      </c>
      <c r="AS764" s="243" t="e">
        <f t="shared" si="276"/>
        <v>#VALUE!</v>
      </c>
      <c r="AT764" s="243" t="str">
        <f t="shared" si="277"/>
        <v/>
      </c>
      <c r="AU764" s="243" t="str">
        <f t="shared" si="278"/>
        <v/>
      </c>
      <c r="AV764" s="243" t="str">
        <f t="shared" si="279"/>
        <v>无</v>
      </c>
      <c r="AZ764" s="299">
        <v>42552</v>
      </c>
    </row>
    <row r="765" spans="1:52" ht="15" hidden="1" customHeight="1">
      <c r="A765" s="176"/>
      <c r="B765" s="176"/>
      <c r="C765" s="175"/>
      <c r="D765" s="176"/>
      <c r="E765" s="176"/>
      <c r="F765" s="184"/>
      <c r="G765" s="176"/>
      <c r="H765" s="176"/>
      <c r="I765" s="176"/>
      <c r="J765" s="176"/>
      <c r="K765" s="180"/>
      <c r="L765" s="176"/>
      <c r="M765" s="175"/>
      <c r="N765" s="175"/>
      <c r="O765" s="175"/>
      <c r="P765" s="176"/>
      <c r="Q765" s="175"/>
      <c r="R765" s="176"/>
      <c r="S765" s="176"/>
      <c r="T765" s="176"/>
      <c r="U765" s="291" t="str">
        <f t="shared" si="257"/>
        <v/>
      </c>
      <c r="V765" s="292">
        <f>IF(F765=0,0,SUMIFS('4-咨询师业绩明细表'!K:K,'4-咨询师业绩明细表'!E:E,E765,'4-咨询师业绩明细表'!C:C,B765))</f>
        <v>0</v>
      </c>
      <c r="W765" s="292" t="str">
        <f t="shared" si="258"/>
        <v/>
      </c>
      <c r="X765" s="305"/>
      <c r="Y765" s="323">
        <f t="shared" si="259"/>
        <v>0</v>
      </c>
      <c r="Z765" s="324">
        <f t="shared" si="260"/>
        <v>0</v>
      </c>
      <c r="AA765" s="293">
        <f t="shared" si="261"/>
        <v>0</v>
      </c>
      <c r="AB765" s="294" t="str">
        <f t="shared" si="262"/>
        <v/>
      </c>
      <c r="AC765" s="143" t="str">
        <f t="shared" si="263"/>
        <v/>
      </c>
      <c r="AD765" s="143" t="str">
        <f t="shared" si="264"/>
        <v/>
      </c>
      <c r="AE765" s="143" t="str">
        <f t="shared" si="265"/>
        <v/>
      </c>
      <c r="AF765" s="143" t="str">
        <f t="shared" si="266"/>
        <v/>
      </c>
      <c r="AG765" s="143" t="str">
        <f t="shared" si="267"/>
        <v/>
      </c>
      <c r="AH765" s="143" t="str">
        <f>IF(AB765="","",VLOOKUP(AF765,Sheet11!E:F,2,0))</f>
        <v/>
      </c>
      <c r="AI765" s="295" t="str">
        <f>IF(AG765="拼单会员","5年",IF(AB765="","",VLOOKUP(AE765&amp;AH765,Sheet11!$J$3:$K$17,2)))</f>
        <v/>
      </c>
      <c r="AJ765" s="143" t="str">
        <f t="shared" si="268"/>
        <v/>
      </c>
      <c r="AK765" s="296" t="str">
        <f t="shared" si="269"/>
        <v/>
      </c>
      <c r="AL765" s="143" t="str">
        <f t="shared" si="270"/>
        <v/>
      </c>
      <c r="AM765" s="143" t="str">
        <f t="shared" si="271"/>
        <v/>
      </c>
      <c r="AN765" s="143" t="str">
        <f t="shared" si="272"/>
        <v/>
      </c>
      <c r="AO765" s="143" t="str">
        <f t="shared" si="273"/>
        <v/>
      </c>
      <c r="AP765" s="206" t="str">
        <f t="shared" si="274"/>
        <v/>
      </c>
      <c r="AQ765" s="206" t="str">
        <f>IF(SUMIF('7-市场业绩'!F:F,'3-收据记录表'!U765,'7-市场业绩'!I:I)&gt;0,"学习卡","老结算")</f>
        <v>老结算</v>
      </c>
      <c r="AR765" s="206" t="str">
        <f t="shared" si="275"/>
        <v/>
      </c>
      <c r="AS765" s="243" t="e">
        <f t="shared" si="276"/>
        <v>#VALUE!</v>
      </c>
      <c r="AT765" s="243" t="str">
        <f t="shared" si="277"/>
        <v/>
      </c>
      <c r="AU765" s="243" t="str">
        <f t="shared" si="278"/>
        <v/>
      </c>
      <c r="AV765" s="243" t="str">
        <f t="shared" si="279"/>
        <v>无</v>
      </c>
      <c r="AZ765" s="299">
        <v>42552</v>
      </c>
    </row>
    <row r="766" spans="1:52" ht="15" hidden="1" customHeight="1">
      <c r="A766" s="176"/>
      <c r="B766" s="176"/>
      <c r="C766" s="175"/>
      <c r="D766" s="176"/>
      <c r="E766" s="176"/>
      <c r="F766" s="184"/>
      <c r="G766" s="176"/>
      <c r="H766" s="176"/>
      <c r="I766" s="176"/>
      <c r="J766" s="176"/>
      <c r="K766" s="180"/>
      <c r="L766" s="176"/>
      <c r="M766" s="175"/>
      <c r="N766" s="175"/>
      <c r="O766" s="175"/>
      <c r="P766" s="176"/>
      <c r="Q766" s="175"/>
      <c r="R766" s="176"/>
      <c r="S766" s="176"/>
      <c r="T766" s="176"/>
      <c r="U766" s="291" t="str">
        <f t="shared" si="257"/>
        <v/>
      </c>
      <c r="V766" s="292">
        <f>IF(F766=0,0,SUMIFS('4-咨询师业绩明细表'!K:K,'4-咨询师业绩明细表'!E:E,E766,'4-咨询师业绩明细表'!C:C,B766))</f>
        <v>0</v>
      </c>
      <c r="W766" s="292" t="str">
        <f t="shared" si="258"/>
        <v/>
      </c>
      <c r="X766" s="305"/>
      <c r="Y766" s="323">
        <f t="shared" si="259"/>
        <v>0</v>
      </c>
      <c r="Z766" s="324">
        <f t="shared" si="260"/>
        <v>0</v>
      </c>
      <c r="AA766" s="293">
        <f t="shared" si="261"/>
        <v>0</v>
      </c>
      <c r="AB766" s="294" t="str">
        <f t="shared" si="262"/>
        <v/>
      </c>
      <c r="AC766" s="143" t="str">
        <f t="shared" si="263"/>
        <v/>
      </c>
      <c r="AD766" s="143" t="str">
        <f t="shared" si="264"/>
        <v/>
      </c>
      <c r="AE766" s="143" t="str">
        <f t="shared" si="265"/>
        <v/>
      </c>
      <c r="AF766" s="143" t="str">
        <f t="shared" si="266"/>
        <v/>
      </c>
      <c r="AG766" s="143" t="str">
        <f t="shared" si="267"/>
        <v/>
      </c>
      <c r="AH766" s="143" t="str">
        <f>IF(AB766="","",VLOOKUP(AF766,Sheet11!E:F,2,0))</f>
        <v/>
      </c>
      <c r="AI766" s="295" t="str">
        <f>IF(AG766="拼单会员","5年",IF(AB766="","",VLOOKUP(AE766&amp;AH766,Sheet11!$J$3:$K$17,2)))</f>
        <v/>
      </c>
      <c r="AJ766" s="143" t="str">
        <f t="shared" si="268"/>
        <v/>
      </c>
      <c r="AK766" s="296" t="str">
        <f t="shared" si="269"/>
        <v/>
      </c>
      <c r="AL766" s="143" t="str">
        <f t="shared" si="270"/>
        <v/>
      </c>
      <c r="AM766" s="143" t="str">
        <f t="shared" si="271"/>
        <v/>
      </c>
      <c r="AN766" s="143" t="str">
        <f t="shared" si="272"/>
        <v/>
      </c>
      <c r="AO766" s="143" t="str">
        <f t="shared" si="273"/>
        <v/>
      </c>
      <c r="AP766" s="206" t="str">
        <f t="shared" si="274"/>
        <v/>
      </c>
      <c r="AQ766" s="206" t="str">
        <f>IF(SUMIF('7-市场业绩'!F:F,'3-收据记录表'!U766,'7-市场业绩'!I:I)&gt;0,"学习卡","老结算")</f>
        <v>老结算</v>
      </c>
      <c r="AR766" s="206" t="str">
        <f t="shared" si="275"/>
        <v/>
      </c>
      <c r="AS766" s="243" t="e">
        <f t="shared" si="276"/>
        <v>#VALUE!</v>
      </c>
      <c r="AT766" s="243" t="str">
        <f t="shared" si="277"/>
        <v/>
      </c>
      <c r="AU766" s="243" t="str">
        <f t="shared" si="278"/>
        <v/>
      </c>
      <c r="AV766" s="243" t="str">
        <f t="shared" si="279"/>
        <v>无</v>
      </c>
      <c r="AZ766" s="299">
        <v>42552</v>
      </c>
    </row>
    <row r="767" spans="1:52" ht="15" hidden="1" customHeight="1">
      <c r="A767" s="176"/>
      <c r="B767" s="176"/>
      <c r="C767" s="175"/>
      <c r="D767" s="176"/>
      <c r="E767" s="176"/>
      <c r="F767" s="184"/>
      <c r="G767" s="176"/>
      <c r="H767" s="176"/>
      <c r="I767" s="176"/>
      <c r="J767" s="176"/>
      <c r="K767" s="180"/>
      <c r="L767" s="176"/>
      <c r="M767" s="175"/>
      <c r="N767" s="175"/>
      <c r="O767" s="175"/>
      <c r="P767" s="176"/>
      <c r="Q767" s="175"/>
      <c r="R767" s="176"/>
      <c r="S767" s="176"/>
      <c r="T767" s="176"/>
      <c r="U767" s="291" t="str">
        <f t="shared" si="257"/>
        <v/>
      </c>
      <c r="V767" s="292">
        <f>IF(F767=0,0,SUMIFS('4-咨询师业绩明细表'!K:K,'4-咨询师业绩明细表'!E:E,E767,'4-咨询师业绩明细表'!C:C,B767))</f>
        <v>0</v>
      </c>
      <c r="W767" s="292" t="str">
        <f t="shared" si="258"/>
        <v/>
      </c>
      <c r="X767" s="305"/>
      <c r="Y767" s="323">
        <f t="shared" si="259"/>
        <v>0</v>
      </c>
      <c r="Z767" s="324">
        <f t="shared" si="260"/>
        <v>0</v>
      </c>
      <c r="AA767" s="293">
        <f t="shared" si="261"/>
        <v>0</v>
      </c>
      <c r="AB767" s="294" t="str">
        <f t="shared" si="262"/>
        <v/>
      </c>
      <c r="AC767" s="143" t="str">
        <f t="shared" si="263"/>
        <v/>
      </c>
      <c r="AD767" s="143" t="str">
        <f t="shared" si="264"/>
        <v/>
      </c>
      <c r="AE767" s="143" t="str">
        <f t="shared" si="265"/>
        <v/>
      </c>
      <c r="AF767" s="143" t="str">
        <f t="shared" si="266"/>
        <v/>
      </c>
      <c r="AG767" s="143" t="str">
        <f t="shared" si="267"/>
        <v/>
      </c>
      <c r="AH767" s="143" t="str">
        <f>IF(AB767="","",VLOOKUP(AF767,Sheet11!E:F,2,0))</f>
        <v/>
      </c>
      <c r="AI767" s="295" t="str">
        <f>IF(AG767="拼单会员","5年",IF(AB767="","",VLOOKUP(AE767&amp;AH767,Sheet11!$J$3:$K$17,2)))</f>
        <v/>
      </c>
      <c r="AJ767" s="143" t="str">
        <f t="shared" si="268"/>
        <v/>
      </c>
      <c r="AK767" s="296" t="str">
        <f t="shared" si="269"/>
        <v/>
      </c>
      <c r="AL767" s="143" t="str">
        <f t="shared" si="270"/>
        <v/>
      </c>
      <c r="AM767" s="143" t="str">
        <f t="shared" si="271"/>
        <v/>
      </c>
      <c r="AN767" s="143" t="str">
        <f t="shared" si="272"/>
        <v/>
      </c>
      <c r="AO767" s="143" t="str">
        <f t="shared" si="273"/>
        <v/>
      </c>
      <c r="AP767" s="206" t="str">
        <f t="shared" si="274"/>
        <v/>
      </c>
      <c r="AQ767" s="206" t="str">
        <f>IF(SUMIF('7-市场业绩'!F:F,'3-收据记录表'!U767,'7-市场业绩'!I:I)&gt;0,"学习卡","老结算")</f>
        <v>老结算</v>
      </c>
      <c r="AR767" s="206" t="str">
        <f t="shared" si="275"/>
        <v/>
      </c>
      <c r="AS767" s="243" t="e">
        <f t="shared" si="276"/>
        <v>#VALUE!</v>
      </c>
      <c r="AT767" s="243" t="str">
        <f t="shared" si="277"/>
        <v/>
      </c>
      <c r="AU767" s="243" t="str">
        <f t="shared" si="278"/>
        <v/>
      </c>
      <c r="AV767" s="243" t="str">
        <f t="shared" si="279"/>
        <v>无</v>
      </c>
      <c r="AZ767" s="299">
        <v>42552</v>
      </c>
    </row>
    <row r="768" spans="1:52" ht="15" hidden="1" customHeight="1">
      <c r="A768" s="176"/>
      <c r="B768" s="176"/>
      <c r="C768" s="175"/>
      <c r="D768" s="176"/>
      <c r="E768" s="176"/>
      <c r="F768" s="184"/>
      <c r="G768" s="176"/>
      <c r="H768" s="176"/>
      <c r="I768" s="176"/>
      <c r="J768" s="176"/>
      <c r="K768" s="180"/>
      <c r="L768" s="176"/>
      <c r="M768" s="175"/>
      <c r="N768" s="175"/>
      <c r="O768" s="175"/>
      <c r="P768" s="176"/>
      <c r="Q768" s="175"/>
      <c r="R768" s="176"/>
      <c r="S768" s="176"/>
      <c r="T768" s="176"/>
      <c r="U768" s="291" t="str">
        <f t="shared" si="257"/>
        <v/>
      </c>
      <c r="V768" s="292">
        <f>IF(F768=0,0,SUMIFS('4-咨询师业绩明细表'!K:K,'4-咨询师业绩明细表'!E:E,E768,'4-咨询师业绩明细表'!C:C,B768))</f>
        <v>0</v>
      </c>
      <c r="W768" s="292" t="str">
        <f t="shared" si="258"/>
        <v/>
      </c>
      <c r="X768" s="305"/>
      <c r="Y768" s="323">
        <f t="shared" si="259"/>
        <v>0</v>
      </c>
      <c r="Z768" s="324">
        <f t="shared" si="260"/>
        <v>0</v>
      </c>
      <c r="AA768" s="293">
        <f t="shared" si="261"/>
        <v>0</v>
      </c>
      <c r="AB768" s="294" t="str">
        <f t="shared" si="262"/>
        <v/>
      </c>
      <c r="AC768" s="143" t="str">
        <f t="shared" si="263"/>
        <v/>
      </c>
      <c r="AD768" s="143" t="str">
        <f t="shared" si="264"/>
        <v/>
      </c>
      <c r="AE768" s="143" t="str">
        <f t="shared" si="265"/>
        <v/>
      </c>
      <c r="AF768" s="143" t="str">
        <f t="shared" si="266"/>
        <v/>
      </c>
      <c r="AG768" s="143" t="str">
        <f t="shared" si="267"/>
        <v/>
      </c>
      <c r="AH768" s="143" t="str">
        <f>IF(AB768="","",VLOOKUP(AF768,Sheet11!E:F,2,0))</f>
        <v/>
      </c>
      <c r="AI768" s="295" t="str">
        <f>IF(AG768="拼单会员","5年",IF(AB768="","",VLOOKUP(AE768&amp;AH768,Sheet11!$J$3:$K$17,2)))</f>
        <v/>
      </c>
      <c r="AJ768" s="143" t="str">
        <f t="shared" si="268"/>
        <v/>
      </c>
      <c r="AK768" s="296" t="str">
        <f t="shared" si="269"/>
        <v/>
      </c>
      <c r="AL768" s="143" t="str">
        <f t="shared" si="270"/>
        <v/>
      </c>
      <c r="AM768" s="143" t="str">
        <f t="shared" si="271"/>
        <v/>
      </c>
      <c r="AN768" s="143" t="str">
        <f t="shared" si="272"/>
        <v/>
      </c>
      <c r="AO768" s="143" t="str">
        <f t="shared" si="273"/>
        <v/>
      </c>
      <c r="AP768" s="206" t="str">
        <f t="shared" si="274"/>
        <v/>
      </c>
      <c r="AQ768" s="206" t="str">
        <f>IF(SUMIF('7-市场业绩'!F:F,'3-收据记录表'!U768,'7-市场业绩'!I:I)&gt;0,"学习卡","老结算")</f>
        <v>老结算</v>
      </c>
      <c r="AR768" s="206" t="str">
        <f t="shared" si="275"/>
        <v/>
      </c>
      <c r="AS768" s="243" t="e">
        <f t="shared" si="276"/>
        <v>#VALUE!</v>
      </c>
      <c r="AT768" s="243" t="str">
        <f t="shared" si="277"/>
        <v/>
      </c>
      <c r="AU768" s="243" t="str">
        <f t="shared" si="278"/>
        <v/>
      </c>
      <c r="AV768" s="243" t="str">
        <f t="shared" si="279"/>
        <v>无</v>
      </c>
      <c r="AZ768" s="299">
        <v>42552</v>
      </c>
    </row>
    <row r="769" spans="1:52" ht="15" hidden="1" customHeight="1">
      <c r="A769" s="176"/>
      <c r="B769" s="176"/>
      <c r="C769" s="175"/>
      <c r="D769" s="176"/>
      <c r="E769" s="176"/>
      <c r="F769" s="184"/>
      <c r="G769" s="176"/>
      <c r="H769" s="176"/>
      <c r="I769" s="176"/>
      <c r="J769" s="176"/>
      <c r="K769" s="180"/>
      <c r="L769" s="176"/>
      <c r="M769" s="175"/>
      <c r="N769" s="175"/>
      <c r="O769" s="175"/>
      <c r="P769" s="176"/>
      <c r="Q769" s="175"/>
      <c r="R769" s="176"/>
      <c r="S769" s="176"/>
      <c r="T769" s="176"/>
      <c r="U769" s="291" t="str">
        <f t="shared" si="257"/>
        <v/>
      </c>
      <c r="V769" s="292">
        <f>IF(F769=0,0,SUMIFS('4-咨询师业绩明细表'!K:K,'4-咨询师业绩明细表'!E:E,E769,'4-咨询师业绩明细表'!C:C,B769))</f>
        <v>0</v>
      </c>
      <c r="W769" s="292" t="str">
        <f t="shared" si="258"/>
        <v/>
      </c>
      <c r="X769" s="305"/>
      <c r="Y769" s="323">
        <f t="shared" si="259"/>
        <v>0</v>
      </c>
      <c r="Z769" s="324">
        <f t="shared" si="260"/>
        <v>0</v>
      </c>
      <c r="AA769" s="293">
        <f t="shared" si="261"/>
        <v>0</v>
      </c>
      <c r="AB769" s="294" t="str">
        <f t="shared" si="262"/>
        <v/>
      </c>
      <c r="AC769" s="143" t="str">
        <f t="shared" si="263"/>
        <v/>
      </c>
      <c r="AD769" s="143" t="str">
        <f t="shared" si="264"/>
        <v/>
      </c>
      <c r="AE769" s="143" t="str">
        <f t="shared" si="265"/>
        <v/>
      </c>
      <c r="AF769" s="143" t="str">
        <f t="shared" si="266"/>
        <v/>
      </c>
      <c r="AG769" s="143" t="str">
        <f t="shared" si="267"/>
        <v/>
      </c>
      <c r="AH769" s="143" t="str">
        <f>IF(AB769="","",VLOOKUP(AF769,Sheet11!E:F,2,0))</f>
        <v/>
      </c>
      <c r="AI769" s="295" t="str">
        <f>IF(AG769="拼单会员","5年",IF(AB769="","",VLOOKUP(AE769&amp;AH769,Sheet11!$J$3:$K$17,2)))</f>
        <v/>
      </c>
      <c r="AJ769" s="143" t="str">
        <f t="shared" si="268"/>
        <v/>
      </c>
      <c r="AK769" s="296" t="str">
        <f t="shared" si="269"/>
        <v/>
      </c>
      <c r="AL769" s="143" t="str">
        <f t="shared" si="270"/>
        <v/>
      </c>
      <c r="AM769" s="143" t="str">
        <f t="shared" si="271"/>
        <v/>
      </c>
      <c r="AN769" s="143" t="str">
        <f t="shared" si="272"/>
        <v/>
      </c>
      <c r="AO769" s="143" t="str">
        <f t="shared" si="273"/>
        <v/>
      </c>
      <c r="AP769" s="206" t="str">
        <f t="shared" si="274"/>
        <v/>
      </c>
      <c r="AQ769" s="206" t="str">
        <f>IF(SUMIF('7-市场业绩'!F:F,'3-收据记录表'!U769,'7-市场业绩'!I:I)&gt;0,"学习卡","老结算")</f>
        <v>老结算</v>
      </c>
      <c r="AR769" s="206" t="str">
        <f t="shared" si="275"/>
        <v/>
      </c>
      <c r="AS769" s="243" t="e">
        <f t="shared" si="276"/>
        <v>#VALUE!</v>
      </c>
      <c r="AT769" s="243" t="str">
        <f t="shared" si="277"/>
        <v/>
      </c>
      <c r="AU769" s="243" t="str">
        <f t="shared" si="278"/>
        <v/>
      </c>
      <c r="AV769" s="243" t="str">
        <f t="shared" si="279"/>
        <v>无</v>
      </c>
      <c r="AZ769" s="299">
        <v>42552</v>
      </c>
    </row>
    <row r="770" spans="1:52" ht="15" hidden="1" customHeight="1">
      <c r="A770" s="176"/>
      <c r="B770" s="176"/>
      <c r="C770" s="175"/>
      <c r="D770" s="176"/>
      <c r="E770" s="176"/>
      <c r="F770" s="184"/>
      <c r="G770" s="176"/>
      <c r="H770" s="176"/>
      <c r="I770" s="176"/>
      <c r="J770" s="176"/>
      <c r="K770" s="180"/>
      <c r="L770" s="176"/>
      <c r="M770" s="175"/>
      <c r="N770" s="175"/>
      <c r="O770" s="175"/>
      <c r="P770" s="176"/>
      <c r="Q770" s="175"/>
      <c r="R770" s="176"/>
      <c r="S770" s="176"/>
      <c r="T770" s="176"/>
      <c r="U770" s="291" t="str">
        <f t="shared" si="257"/>
        <v/>
      </c>
      <c r="V770" s="292">
        <f>IF(F770=0,0,SUMIFS('4-咨询师业绩明细表'!K:K,'4-咨询师业绩明细表'!E:E,E770,'4-咨询师业绩明细表'!C:C,B770))</f>
        <v>0</v>
      </c>
      <c r="W770" s="292" t="str">
        <f t="shared" si="258"/>
        <v/>
      </c>
      <c r="X770" s="305"/>
      <c r="Y770" s="323">
        <f t="shared" si="259"/>
        <v>0</v>
      </c>
      <c r="Z770" s="324">
        <f t="shared" si="260"/>
        <v>0</v>
      </c>
      <c r="AA770" s="293">
        <f t="shared" si="261"/>
        <v>0</v>
      </c>
      <c r="AB770" s="294" t="str">
        <f t="shared" si="262"/>
        <v/>
      </c>
      <c r="AC770" s="143" t="str">
        <f t="shared" si="263"/>
        <v/>
      </c>
      <c r="AD770" s="143" t="str">
        <f t="shared" si="264"/>
        <v/>
      </c>
      <c r="AE770" s="143" t="str">
        <f t="shared" si="265"/>
        <v/>
      </c>
      <c r="AF770" s="143" t="str">
        <f t="shared" si="266"/>
        <v/>
      </c>
      <c r="AG770" s="143" t="str">
        <f t="shared" si="267"/>
        <v/>
      </c>
      <c r="AH770" s="143" t="str">
        <f>IF(AB770="","",VLOOKUP(AF770,Sheet11!E:F,2,0))</f>
        <v/>
      </c>
      <c r="AI770" s="295" t="str">
        <f>IF(AG770="拼单会员","5年",IF(AB770="","",VLOOKUP(AE770&amp;AH770,Sheet11!$J$3:$K$17,2)))</f>
        <v/>
      </c>
      <c r="AJ770" s="143" t="str">
        <f t="shared" si="268"/>
        <v/>
      </c>
      <c r="AK770" s="296" t="str">
        <f t="shared" si="269"/>
        <v/>
      </c>
      <c r="AL770" s="143" t="str">
        <f t="shared" si="270"/>
        <v/>
      </c>
      <c r="AM770" s="143" t="str">
        <f t="shared" si="271"/>
        <v/>
      </c>
      <c r="AN770" s="143" t="str">
        <f t="shared" si="272"/>
        <v/>
      </c>
      <c r="AO770" s="143" t="str">
        <f t="shared" si="273"/>
        <v/>
      </c>
      <c r="AP770" s="206" t="str">
        <f t="shared" si="274"/>
        <v/>
      </c>
      <c r="AQ770" s="206" t="str">
        <f>IF(SUMIF('7-市场业绩'!F:F,'3-收据记录表'!U770,'7-市场业绩'!I:I)&gt;0,"学习卡","老结算")</f>
        <v>老结算</v>
      </c>
      <c r="AR770" s="206" t="str">
        <f t="shared" si="275"/>
        <v/>
      </c>
      <c r="AS770" s="243" t="e">
        <f t="shared" si="276"/>
        <v>#VALUE!</v>
      </c>
      <c r="AT770" s="243" t="str">
        <f t="shared" si="277"/>
        <v/>
      </c>
      <c r="AU770" s="243" t="str">
        <f t="shared" si="278"/>
        <v/>
      </c>
      <c r="AV770" s="243" t="str">
        <f t="shared" si="279"/>
        <v>无</v>
      </c>
      <c r="AZ770" s="299">
        <v>42552</v>
      </c>
    </row>
    <row r="771" spans="1:52" ht="15" hidden="1" customHeight="1">
      <c r="A771" s="176"/>
      <c r="B771" s="176"/>
      <c r="C771" s="175"/>
      <c r="D771" s="176"/>
      <c r="E771" s="176"/>
      <c r="F771" s="184"/>
      <c r="G771" s="176"/>
      <c r="H771" s="176"/>
      <c r="I771" s="176"/>
      <c r="J771" s="176"/>
      <c r="K771" s="180"/>
      <c r="L771" s="176"/>
      <c r="M771" s="175"/>
      <c r="N771" s="175"/>
      <c r="O771" s="175"/>
      <c r="P771" s="176"/>
      <c r="Q771" s="175"/>
      <c r="R771" s="176"/>
      <c r="S771" s="176"/>
      <c r="T771" s="176"/>
      <c r="U771" s="291" t="str">
        <f t="shared" ref="U771:U834" si="280">SUBSTITUTE(SUBSTITUTE(SUBSTITUTE(SUBSTITUTE(SUBSTITUTE(SUBSTITUTE(S771,"(主签单人)",""),"(03-客户接待员)",""),"（金牌）",""),"（会员学员）",""),"金牌",""),"金牌学员","")</f>
        <v/>
      </c>
      <c r="V771" s="292">
        <f>IF(F771=0,0,SUMIFS('4-咨询师业绩明细表'!K:K,'4-咨询师业绩明细表'!E:E,E771,'4-咨询师业绩明细表'!C:C,B771))</f>
        <v>0</v>
      </c>
      <c r="W771" s="292" t="str">
        <f t="shared" ref="W771:W834" si="281">IF(AB771="","",MID(T771,FIND("@",SUBSTITUTE(T771,"／","@",6))+5,FIND("@",SUBSTITUTE(T771,"／","@",7))-FIND("@",SUBSTITUTE(T771,"／","@",6))-5))</f>
        <v/>
      </c>
      <c r="X771" s="305"/>
      <c r="Y771" s="323">
        <f t="shared" ref="Y771:Y834" si="282">IFERROR(VALUE(MID(T771,FIND("@",SUBSTITUTE(T771,"：","@",1))+1,FIND("@",SUBSTITUTE(T771,"）","@",1))-FIND("@",SUBSTITUTE(T771,"：","@",1))-1)),0)</f>
        <v>0</v>
      </c>
      <c r="Z771" s="324">
        <f t="shared" ref="Z771:Z834" si="283">IFERROR(IF(AND(IFERROR(FIND("预缴定金",T771),0)=0,E771=""),F771,VALUE(MID(T771,FIND("@",SUBSTITUTE(T771,"：","@",2))+1,FIND("@",SUBSTITUTE(T771,"）","@",2))-FIND("@",SUBSTITUTE(T771,"：","@",2))-1))),0)</f>
        <v>0</v>
      </c>
      <c r="AA771" s="293">
        <f t="shared" ref="AA771:AA834" si="284">F771-Z771</f>
        <v>0</v>
      </c>
      <c r="AB771" s="294" t="str">
        <f t="shared" ref="AB771:AB834" si="285">IF(OR(O771="退费",O771="结转",P771="",P771="结转学费",P771="老带新返现"),"",IF(OR(AA771&lt;=0,AND(IFERROR(FIND("预缴定金",T771),0)=0,E771="")),"",LEFT(T771,FIND("／",T771)-1)))</f>
        <v/>
      </c>
      <c r="AC771" s="143" t="str">
        <f t="shared" ref="AC771:AC834" si="286">LEFT(T771,2)</f>
        <v/>
      </c>
      <c r="AD771" s="143" t="str">
        <f t="shared" ref="AD771:AD834" si="287">MID(T771,3,2)</f>
        <v/>
      </c>
      <c r="AE771" s="143" t="str">
        <f t="shared" ref="AE771:AE834" si="288">MID(T771,5,2)</f>
        <v/>
      </c>
      <c r="AF771" s="143" t="str">
        <f t="shared" ref="AF771:AF834" si="289">IF(AB771="","",MIDB(AB771,SEARCHB("?",AB771),2*LEN(AB771)-LENB(AB771)+2))</f>
        <v/>
      </c>
      <c r="AG771" s="143" t="str">
        <f t="shared" ref="AG771:AG834" si="290">IF(AB771="","",RIGHT(MIDB(AB771,SEARCHB("?",AB771),20),LENB(MIDB(AB771,SEARCHB("?",AB771),20))-LEN(MIDB(AB771,SEARCHB("?",AB771),20))-1))</f>
        <v/>
      </c>
      <c r="AH771" s="143" t="str">
        <f>IF(AB771="","",VLOOKUP(AF771,Sheet11!E:F,2,0))</f>
        <v/>
      </c>
      <c r="AI771" s="295" t="str">
        <f>IF(AG771="拼单会员","5年",IF(AB771="","",VLOOKUP(AE771&amp;AH771,Sheet11!$J$3:$K$17,2)))</f>
        <v/>
      </c>
      <c r="AJ771" s="143" t="str">
        <f t="shared" ref="AJ771:AJ834" si="291">IF(AB771="","",VLOOKUP(AG771,BH:BI,2,0))</f>
        <v/>
      </c>
      <c r="AK771" s="296" t="str">
        <f t="shared" ref="AK771:AK834" si="292">IF(AB771="","",MID(T771,FIND("@",SUBSTITUTE(T771,"／","@",5))+8,10))</f>
        <v/>
      </c>
      <c r="AL771" s="143" t="str">
        <f t="shared" ref="AL771:AL834" si="293">IF(AB771="","",IF(AC771="新生","新生",IF((AK771-$AZ$2)&gt;0,"1年追补","老生")))</f>
        <v/>
      </c>
      <c r="AM771" s="143" t="str">
        <f t="shared" ref="AM771:AM834" si="294">IF(AB771="","",IF(OR(AL771="新生",AL771="1年追补"),"新生","老生"))</f>
        <v/>
      </c>
      <c r="AN771" s="143" t="str">
        <f t="shared" ref="AN771:AN834" si="295">IF(AB771="","",IF(AND(AW771="2折秒杀",AC771="新生"),"新生小学国际班5年",IF(AND(AW771="2折秒杀",AL771="1年追补"),"新生小学国际班1年",IF(OR(AW771="国际领袖课程",AW771="国内领袖课程"),AW771,IF(AND(AW771="创始会员",AM771="老生",AJ771="游学会员"),"老生创始会员游学会员",IF(AND(AJ771="国际班",AM771="新生"),AM771&amp;AE771&amp;AJ771&amp;AI771,AM771&amp;AJ771))))))</f>
        <v/>
      </c>
      <c r="AO771" s="143" t="str">
        <f t="shared" ref="AO771:AO834" si="296">IF(AB771="","",VLOOKUP(AG771,BH:BJ,3,0))</f>
        <v/>
      </c>
      <c r="AP771" s="206" t="str">
        <f t="shared" ref="AP771:AP834" si="297">AL771&amp;AO771</f>
        <v/>
      </c>
      <c r="AQ771" s="206" t="str">
        <f>IF(SUMIF('7-市场业绩'!F:F,'3-收据记录表'!U771,'7-市场业绩'!I:I)&gt;0,"学习卡","老结算")</f>
        <v>老结算</v>
      </c>
      <c r="AR771" s="206" t="str">
        <f t="shared" ref="AR771:AR834" si="298">IF(AQ771="学习卡",AN771,AP771)</f>
        <v/>
      </c>
      <c r="AS771" s="243" t="e">
        <f t="shared" ref="AS771:AS834" si="299">MID(T771,FIND("@",SUBSTITUTE(T771,"：","@",4))+1,FIND("@",SUBSTITUTE(T771,"）","@",6))-FIND("@",SUBSTITUTE(T771,"：","@",4))-1)</f>
        <v>#VALUE!</v>
      </c>
      <c r="AT771" s="243" t="str">
        <f t="shared" ref="AT771:AT834" si="300">IFERROR(MID(T771,FIND("@",SUBSTITUTE(T771,"：","@",6))+1,FIND("@",SUBSTITUTE(T771,"-","@",8))-FIND("@",SUBSTITUTE(T771,"：","@",6))-1),"")</f>
        <v/>
      </c>
      <c r="AU771" s="243" t="str">
        <f t="shared" ref="AU771:AU834" si="301">IFERROR(MID(T771,FIND("@",SUBSTITUTE(T771,"-","@",8))+1,FIND("@",SUBSTITUTE(T771,"／","@",3))-FIND("@",SUBSTITUTE(T771,"-","@",8))-1),"")</f>
        <v/>
      </c>
      <c r="AV771" s="243" t="str">
        <f t="shared" ref="AV771:AV834" si="302">IFERROR(MID(T771,FIND("@",SUBSTITUTE(T771,"：","@",4))+1,FIND("@",SUBSTITUTE(T771,"）","@",6))-FIND("@",SUBSTITUTE(T771,"：","@",4))-1),"无")</f>
        <v>无</v>
      </c>
      <c r="AZ771" s="299">
        <v>42552</v>
      </c>
    </row>
    <row r="772" spans="1:52" ht="15" hidden="1" customHeight="1">
      <c r="A772" s="176"/>
      <c r="B772" s="176"/>
      <c r="C772" s="175"/>
      <c r="D772" s="176"/>
      <c r="E772" s="176"/>
      <c r="F772" s="184"/>
      <c r="G772" s="176"/>
      <c r="H772" s="176"/>
      <c r="I772" s="176"/>
      <c r="J772" s="176"/>
      <c r="K772" s="180"/>
      <c r="L772" s="176"/>
      <c r="M772" s="175"/>
      <c r="N772" s="175"/>
      <c r="O772" s="175"/>
      <c r="P772" s="176"/>
      <c r="Q772" s="175"/>
      <c r="R772" s="176"/>
      <c r="S772" s="176"/>
      <c r="T772" s="176"/>
      <c r="U772" s="291" t="str">
        <f t="shared" si="280"/>
        <v/>
      </c>
      <c r="V772" s="292">
        <f>IF(F772=0,0,SUMIFS('4-咨询师业绩明细表'!K:K,'4-咨询师业绩明细表'!E:E,E772,'4-咨询师业绩明细表'!C:C,B772))</f>
        <v>0</v>
      </c>
      <c r="W772" s="292" t="str">
        <f t="shared" si="281"/>
        <v/>
      </c>
      <c r="X772" s="305"/>
      <c r="Y772" s="323">
        <f t="shared" si="282"/>
        <v>0</v>
      </c>
      <c r="Z772" s="324">
        <f t="shared" si="283"/>
        <v>0</v>
      </c>
      <c r="AA772" s="293">
        <f t="shared" si="284"/>
        <v>0</v>
      </c>
      <c r="AB772" s="294" t="str">
        <f t="shared" si="285"/>
        <v/>
      </c>
      <c r="AC772" s="143" t="str">
        <f t="shared" si="286"/>
        <v/>
      </c>
      <c r="AD772" s="143" t="str">
        <f t="shared" si="287"/>
        <v/>
      </c>
      <c r="AE772" s="143" t="str">
        <f t="shared" si="288"/>
        <v/>
      </c>
      <c r="AF772" s="143" t="str">
        <f t="shared" si="289"/>
        <v/>
      </c>
      <c r="AG772" s="143" t="str">
        <f t="shared" si="290"/>
        <v/>
      </c>
      <c r="AH772" s="143" t="str">
        <f>IF(AB772="","",VLOOKUP(AF772,Sheet11!E:F,2,0))</f>
        <v/>
      </c>
      <c r="AI772" s="295" t="str">
        <f>IF(AG772="拼单会员","5年",IF(AB772="","",VLOOKUP(AE772&amp;AH772,Sheet11!$J$3:$K$17,2)))</f>
        <v/>
      </c>
      <c r="AJ772" s="143" t="str">
        <f t="shared" si="291"/>
        <v/>
      </c>
      <c r="AK772" s="296" t="str">
        <f t="shared" si="292"/>
        <v/>
      </c>
      <c r="AL772" s="143" t="str">
        <f t="shared" si="293"/>
        <v/>
      </c>
      <c r="AM772" s="143" t="str">
        <f t="shared" si="294"/>
        <v/>
      </c>
      <c r="AN772" s="143" t="str">
        <f t="shared" si="295"/>
        <v/>
      </c>
      <c r="AO772" s="143" t="str">
        <f t="shared" si="296"/>
        <v/>
      </c>
      <c r="AP772" s="206" t="str">
        <f t="shared" si="297"/>
        <v/>
      </c>
      <c r="AQ772" s="206" t="str">
        <f>IF(SUMIF('7-市场业绩'!F:F,'3-收据记录表'!U772,'7-市场业绩'!I:I)&gt;0,"学习卡","老结算")</f>
        <v>老结算</v>
      </c>
      <c r="AR772" s="206" t="str">
        <f t="shared" si="298"/>
        <v/>
      </c>
      <c r="AS772" s="243" t="e">
        <f t="shared" si="299"/>
        <v>#VALUE!</v>
      </c>
      <c r="AT772" s="243" t="str">
        <f t="shared" si="300"/>
        <v/>
      </c>
      <c r="AU772" s="243" t="str">
        <f t="shared" si="301"/>
        <v/>
      </c>
      <c r="AV772" s="243" t="str">
        <f t="shared" si="302"/>
        <v>无</v>
      </c>
      <c r="AZ772" s="299">
        <v>42552</v>
      </c>
    </row>
    <row r="773" spans="1:52" ht="15" hidden="1" customHeight="1">
      <c r="A773" s="176"/>
      <c r="B773" s="176"/>
      <c r="C773" s="175"/>
      <c r="D773" s="176"/>
      <c r="E773" s="176"/>
      <c r="F773" s="184"/>
      <c r="G773" s="176"/>
      <c r="H773" s="176"/>
      <c r="I773" s="176"/>
      <c r="J773" s="176"/>
      <c r="K773" s="180"/>
      <c r="L773" s="176"/>
      <c r="M773" s="175"/>
      <c r="N773" s="175"/>
      <c r="O773" s="175"/>
      <c r="P773" s="176"/>
      <c r="Q773" s="175"/>
      <c r="R773" s="176"/>
      <c r="S773" s="176"/>
      <c r="T773" s="176"/>
      <c r="U773" s="291" t="str">
        <f t="shared" si="280"/>
        <v/>
      </c>
      <c r="V773" s="292">
        <f>IF(F773=0,0,SUMIFS('4-咨询师业绩明细表'!K:K,'4-咨询师业绩明细表'!E:E,E773,'4-咨询师业绩明细表'!C:C,B773))</f>
        <v>0</v>
      </c>
      <c r="W773" s="292" t="str">
        <f t="shared" si="281"/>
        <v/>
      </c>
      <c r="X773" s="305"/>
      <c r="Y773" s="323">
        <f t="shared" si="282"/>
        <v>0</v>
      </c>
      <c r="Z773" s="324">
        <f t="shared" si="283"/>
        <v>0</v>
      </c>
      <c r="AA773" s="293">
        <f t="shared" si="284"/>
        <v>0</v>
      </c>
      <c r="AB773" s="294" t="str">
        <f t="shared" si="285"/>
        <v/>
      </c>
      <c r="AC773" s="143" t="str">
        <f t="shared" si="286"/>
        <v/>
      </c>
      <c r="AD773" s="143" t="str">
        <f t="shared" si="287"/>
        <v/>
      </c>
      <c r="AE773" s="143" t="str">
        <f t="shared" si="288"/>
        <v/>
      </c>
      <c r="AF773" s="143" t="str">
        <f t="shared" si="289"/>
        <v/>
      </c>
      <c r="AG773" s="143" t="str">
        <f t="shared" si="290"/>
        <v/>
      </c>
      <c r="AH773" s="143" t="str">
        <f>IF(AB773="","",VLOOKUP(AF773,Sheet11!E:F,2,0))</f>
        <v/>
      </c>
      <c r="AI773" s="295" t="str">
        <f>IF(AG773="拼单会员","5年",IF(AB773="","",VLOOKUP(AE773&amp;AH773,Sheet11!$J$3:$K$17,2)))</f>
        <v/>
      </c>
      <c r="AJ773" s="143" t="str">
        <f t="shared" si="291"/>
        <v/>
      </c>
      <c r="AK773" s="296" t="str">
        <f t="shared" si="292"/>
        <v/>
      </c>
      <c r="AL773" s="143" t="str">
        <f t="shared" si="293"/>
        <v/>
      </c>
      <c r="AM773" s="143" t="str">
        <f t="shared" si="294"/>
        <v/>
      </c>
      <c r="AN773" s="143" t="str">
        <f t="shared" si="295"/>
        <v/>
      </c>
      <c r="AO773" s="143" t="str">
        <f t="shared" si="296"/>
        <v/>
      </c>
      <c r="AP773" s="206" t="str">
        <f t="shared" si="297"/>
        <v/>
      </c>
      <c r="AQ773" s="206" t="str">
        <f>IF(SUMIF('7-市场业绩'!F:F,'3-收据记录表'!U773,'7-市场业绩'!I:I)&gt;0,"学习卡","老结算")</f>
        <v>老结算</v>
      </c>
      <c r="AR773" s="206" t="str">
        <f t="shared" si="298"/>
        <v/>
      </c>
      <c r="AS773" s="243" t="e">
        <f t="shared" si="299"/>
        <v>#VALUE!</v>
      </c>
      <c r="AT773" s="243" t="str">
        <f t="shared" si="300"/>
        <v/>
      </c>
      <c r="AU773" s="243" t="str">
        <f t="shared" si="301"/>
        <v/>
      </c>
      <c r="AV773" s="243" t="str">
        <f t="shared" si="302"/>
        <v>无</v>
      </c>
      <c r="AZ773" s="299">
        <v>42552</v>
      </c>
    </row>
    <row r="774" spans="1:52" ht="15" hidden="1" customHeight="1">
      <c r="A774" s="176"/>
      <c r="B774" s="176"/>
      <c r="C774" s="175"/>
      <c r="D774" s="176"/>
      <c r="E774" s="176"/>
      <c r="F774" s="184"/>
      <c r="G774" s="176"/>
      <c r="H774" s="176"/>
      <c r="I774" s="176"/>
      <c r="J774" s="176"/>
      <c r="K774" s="180"/>
      <c r="L774" s="176"/>
      <c r="M774" s="175"/>
      <c r="N774" s="175"/>
      <c r="O774" s="175"/>
      <c r="P774" s="176"/>
      <c r="Q774" s="175"/>
      <c r="R774" s="176"/>
      <c r="S774" s="176"/>
      <c r="T774" s="176"/>
      <c r="U774" s="291" t="str">
        <f t="shared" si="280"/>
        <v/>
      </c>
      <c r="V774" s="292">
        <f>IF(F774=0,0,SUMIFS('4-咨询师业绩明细表'!K:K,'4-咨询师业绩明细表'!E:E,E774,'4-咨询师业绩明细表'!C:C,B774))</f>
        <v>0</v>
      </c>
      <c r="W774" s="292" t="str">
        <f t="shared" si="281"/>
        <v/>
      </c>
      <c r="X774" s="305"/>
      <c r="Y774" s="323">
        <f t="shared" si="282"/>
        <v>0</v>
      </c>
      <c r="Z774" s="324">
        <f t="shared" si="283"/>
        <v>0</v>
      </c>
      <c r="AA774" s="293">
        <f t="shared" si="284"/>
        <v>0</v>
      </c>
      <c r="AB774" s="294" t="str">
        <f t="shared" si="285"/>
        <v/>
      </c>
      <c r="AC774" s="143" t="str">
        <f t="shared" si="286"/>
        <v/>
      </c>
      <c r="AD774" s="143" t="str">
        <f t="shared" si="287"/>
        <v/>
      </c>
      <c r="AE774" s="143" t="str">
        <f t="shared" si="288"/>
        <v/>
      </c>
      <c r="AF774" s="143" t="str">
        <f t="shared" si="289"/>
        <v/>
      </c>
      <c r="AG774" s="143" t="str">
        <f t="shared" si="290"/>
        <v/>
      </c>
      <c r="AH774" s="143" t="str">
        <f>IF(AB774="","",VLOOKUP(AF774,Sheet11!E:F,2,0))</f>
        <v/>
      </c>
      <c r="AI774" s="295" t="str">
        <f>IF(AG774="拼单会员","5年",IF(AB774="","",VLOOKUP(AE774&amp;AH774,Sheet11!$J$3:$K$17,2)))</f>
        <v/>
      </c>
      <c r="AJ774" s="143" t="str">
        <f t="shared" si="291"/>
        <v/>
      </c>
      <c r="AK774" s="296" t="str">
        <f t="shared" si="292"/>
        <v/>
      </c>
      <c r="AL774" s="143" t="str">
        <f t="shared" si="293"/>
        <v/>
      </c>
      <c r="AM774" s="143" t="str">
        <f t="shared" si="294"/>
        <v/>
      </c>
      <c r="AN774" s="143" t="str">
        <f t="shared" si="295"/>
        <v/>
      </c>
      <c r="AO774" s="143" t="str">
        <f t="shared" si="296"/>
        <v/>
      </c>
      <c r="AP774" s="206" t="str">
        <f t="shared" si="297"/>
        <v/>
      </c>
      <c r="AQ774" s="206" t="str">
        <f>IF(SUMIF('7-市场业绩'!F:F,'3-收据记录表'!U774,'7-市场业绩'!I:I)&gt;0,"学习卡","老结算")</f>
        <v>老结算</v>
      </c>
      <c r="AR774" s="206" t="str">
        <f t="shared" si="298"/>
        <v/>
      </c>
      <c r="AS774" s="243" t="e">
        <f t="shared" si="299"/>
        <v>#VALUE!</v>
      </c>
      <c r="AT774" s="243" t="str">
        <f t="shared" si="300"/>
        <v/>
      </c>
      <c r="AU774" s="243" t="str">
        <f t="shared" si="301"/>
        <v/>
      </c>
      <c r="AV774" s="243" t="str">
        <f t="shared" si="302"/>
        <v>无</v>
      </c>
      <c r="AZ774" s="299">
        <v>42552</v>
      </c>
    </row>
    <row r="775" spans="1:52" ht="15" hidden="1" customHeight="1">
      <c r="A775" s="176"/>
      <c r="B775" s="176"/>
      <c r="C775" s="175"/>
      <c r="D775" s="176"/>
      <c r="E775" s="176"/>
      <c r="F775" s="184"/>
      <c r="G775" s="176"/>
      <c r="H775" s="176"/>
      <c r="I775" s="176"/>
      <c r="J775" s="176"/>
      <c r="K775" s="180"/>
      <c r="L775" s="176"/>
      <c r="M775" s="175"/>
      <c r="N775" s="175"/>
      <c r="O775" s="175"/>
      <c r="P775" s="176"/>
      <c r="Q775" s="175"/>
      <c r="R775" s="176"/>
      <c r="S775" s="176"/>
      <c r="T775" s="176"/>
      <c r="U775" s="291" t="str">
        <f t="shared" si="280"/>
        <v/>
      </c>
      <c r="V775" s="292">
        <f>IF(F775=0,0,SUMIFS('4-咨询师业绩明细表'!K:K,'4-咨询师业绩明细表'!E:E,E775,'4-咨询师业绩明细表'!C:C,B775))</f>
        <v>0</v>
      </c>
      <c r="W775" s="292" t="str">
        <f t="shared" si="281"/>
        <v/>
      </c>
      <c r="X775" s="305"/>
      <c r="Y775" s="323">
        <f t="shared" si="282"/>
        <v>0</v>
      </c>
      <c r="Z775" s="324">
        <f t="shared" si="283"/>
        <v>0</v>
      </c>
      <c r="AA775" s="293">
        <f t="shared" si="284"/>
        <v>0</v>
      </c>
      <c r="AB775" s="294" t="str">
        <f t="shared" si="285"/>
        <v/>
      </c>
      <c r="AC775" s="143" t="str">
        <f t="shared" si="286"/>
        <v/>
      </c>
      <c r="AD775" s="143" t="str">
        <f t="shared" si="287"/>
        <v/>
      </c>
      <c r="AE775" s="143" t="str">
        <f t="shared" si="288"/>
        <v/>
      </c>
      <c r="AF775" s="143" t="str">
        <f t="shared" si="289"/>
        <v/>
      </c>
      <c r="AG775" s="143" t="str">
        <f t="shared" si="290"/>
        <v/>
      </c>
      <c r="AH775" s="143" t="str">
        <f>IF(AB775="","",VLOOKUP(AF775,Sheet11!E:F,2,0))</f>
        <v/>
      </c>
      <c r="AI775" s="295" t="str">
        <f>IF(AG775="拼单会员","5年",IF(AB775="","",VLOOKUP(AE775&amp;AH775,Sheet11!$J$3:$K$17,2)))</f>
        <v/>
      </c>
      <c r="AJ775" s="143" t="str">
        <f t="shared" si="291"/>
        <v/>
      </c>
      <c r="AK775" s="296" t="str">
        <f t="shared" si="292"/>
        <v/>
      </c>
      <c r="AL775" s="143" t="str">
        <f t="shared" si="293"/>
        <v/>
      </c>
      <c r="AM775" s="143" t="str">
        <f t="shared" si="294"/>
        <v/>
      </c>
      <c r="AN775" s="143" t="str">
        <f t="shared" si="295"/>
        <v/>
      </c>
      <c r="AO775" s="143" t="str">
        <f t="shared" si="296"/>
        <v/>
      </c>
      <c r="AP775" s="206" t="str">
        <f t="shared" si="297"/>
        <v/>
      </c>
      <c r="AQ775" s="206" t="str">
        <f>IF(SUMIF('7-市场业绩'!F:F,'3-收据记录表'!U775,'7-市场业绩'!I:I)&gt;0,"学习卡","老结算")</f>
        <v>老结算</v>
      </c>
      <c r="AR775" s="206" t="str">
        <f t="shared" si="298"/>
        <v/>
      </c>
      <c r="AS775" s="243" t="e">
        <f t="shared" si="299"/>
        <v>#VALUE!</v>
      </c>
      <c r="AT775" s="243" t="str">
        <f t="shared" si="300"/>
        <v/>
      </c>
      <c r="AU775" s="243" t="str">
        <f t="shared" si="301"/>
        <v/>
      </c>
      <c r="AV775" s="243" t="str">
        <f t="shared" si="302"/>
        <v>无</v>
      </c>
      <c r="AZ775" s="299">
        <v>42552</v>
      </c>
    </row>
    <row r="776" spans="1:52" ht="15" hidden="1" customHeight="1">
      <c r="A776" s="176"/>
      <c r="B776" s="176"/>
      <c r="C776" s="175"/>
      <c r="D776" s="176"/>
      <c r="E776" s="176"/>
      <c r="F776" s="184"/>
      <c r="G776" s="176"/>
      <c r="H776" s="176"/>
      <c r="I776" s="176"/>
      <c r="J776" s="176"/>
      <c r="K776" s="180"/>
      <c r="L776" s="176"/>
      <c r="M776" s="175"/>
      <c r="N776" s="175"/>
      <c r="O776" s="175"/>
      <c r="P776" s="176"/>
      <c r="Q776" s="175"/>
      <c r="R776" s="176"/>
      <c r="S776" s="176"/>
      <c r="T776" s="176"/>
      <c r="U776" s="291" t="str">
        <f t="shared" si="280"/>
        <v/>
      </c>
      <c r="V776" s="292">
        <f>IF(F776=0,0,SUMIFS('4-咨询师业绩明细表'!K:K,'4-咨询师业绩明细表'!E:E,E776,'4-咨询师业绩明细表'!C:C,B776))</f>
        <v>0</v>
      </c>
      <c r="W776" s="292" t="str">
        <f t="shared" si="281"/>
        <v/>
      </c>
      <c r="X776" s="305"/>
      <c r="Y776" s="323">
        <f t="shared" si="282"/>
        <v>0</v>
      </c>
      <c r="Z776" s="324">
        <f t="shared" si="283"/>
        <v>0</v>
      </c>
      <c r="AA776" s="293">
        <f t="shared" si="284"/>
        <v>0</v>
      </c>
      <c r="AB776" s="294" t="str">
        <f t="shared" si="285"/>
        <v/>
      </c>
      <c r="AC776" s="143" t="str">
        <f t="shared" si="286"/>
        <v/>
      </c>
      <c r="AD776" s="143" t="str">
        <f t="shared" si="287"/>
        <v/>
      </c>
      <c r="AE776" s="143" t="str">
        <f t="shared" si="288"/>
        <v/>
      </c>
      <c r="AF776" s="143" t="str">
        <f t="shared" si="289"/>
        <v/>
      </c>
      <c r="AG776" s="143" t="str">
        <f t="shared" si="290"/>
        <v/>
      </c>
      <c r="AH776" s="143" t="str">
        <f>IF(AB776="","",VLOOKUP(AF776,Sheet11!E:F,2,0))</f>
        <v/>
      </c>
      <c r="AI776" s="295" t="str">
        <f>IF(AG776="拼单会员","5年",IF(AB776="","",VLOOKUP(AE776&amp;AH776,Sheet11!$J$3:$K$17,2)))</f>
        <v/>
      </c>
      <c r="AJ776" s="143" t="str">
        <f t="shared" si="291"/>
        <v/>
      </c>
      <c r="AK776" s="296" t="str">
        <f t="shared" si="292"/>
        <v/>
      </c>
      <c r="AL776" s="143" t="str">
        <f t="shared" si="293"/>
        <v/>
      </c>
      <c r="AM776" s="143" t="str">
        <f t="shared" si="294"/>
        <v/>
      </c>
      <c r="AN776" s="143" t="str">
        <f t="shared" si="295"/>
        <v/>
      </c>
      <c r="AO776" s="143" t="str">
        <f t="shared" si="296"/>
        <v/>
      </c>
      <c r="AP776" s="206" t="str">
        <f t="shared" si="297"/>
        <v/>
      </c>
      <c r="AQ776" s="206" t="str">
        <f>IF(SUMIF('7-市场业绩'!F:F,'3-收据记录表'!U776,'7-市场业绩'!I:I)&gt;0,"学习卡","老结算")</f>
        <v>老结算</v>
      </c>
      <c r="AR776" s="206" t="str">
        <f t="shared" si="298"/>
        <v/>
      </c>
      <c r="AS776" s="243" t="e">
        <f t="shared" si="299"/>
        <v>#VALUE!</v>
      </c>
      <c r="AT776" s="243" t="str">
        <f t="shared" si="300"/>
        <v/>
      </c>
      <c r="AU776" s="243" t="str">
        <f t="shared" si="301"/>
        <v/>
      </c>
      <c r="AV776" s="243" t="str">
        <f t="shared" si="302"/>
        <v>无</v>
      </c>
      <c r="AZ776" s="299">
        <v>42552</v>
      </c>
    </row>
    <row r="777" spans="1:52" ht="15" hidden="1" customHeight="1">
      <c r="A777" s="176"/>
      <c r="B777" s="176"/>
      <c r="C777" s="175"/>
      <c r="D777" s="176"/>
      <c r="E777" s="176"/>
      <c r="F777" s="184"/>
      <c r="G777" s="176"/>
      <c r="H777" s="176"/>
      <c r="I777" s="176"/>
      <c r="J777" s="176"/>
      <c r="K777" s="180"/>
      <c r="L777" s="176"/>
      <c r="M777" s="175"/>
      <c r="N777" s="175"/>
      <c r="O777" s="175"/>
      <c r="P777" s="176"/>
      <c r="Q777" s="175"/>
      <c r="R777" s="176"/>
      <c r="S777" s="176"/>
      <c r="T777" s="176"/>
      <c r="U777" s="291" t="str">
        <f t="shared" si="280"/>
        <v/>
      </c>
      <c r="V777" s="292">
        <f>IF(F777=0,0,SUMIFS('4-咨询师业绩明细表'!K:K,'4-咨询师业绩明细表'!E:E,E777,'4-咨询师业绩明细表'!C:C,B777))</f>
        <v>0</v>
      </c>
      <c r="W777" s="292" t="str">
        <f t="shared" si="281"/>
        <v/>
      </c>
      <c r="X777" s="305"/>
      <c r="Y777" s="323">
        <f t="shared" si="282"/>
        <v>0</v>
      </c>
      <c r="Z777" s="324">
        <f t="shared" si="283"/>
        <v>0</v>
      </c>
      <c r="AA777" s="293">
        <f t="shared" si="284"/>
        <v>0</v>
      </c>
      <c r="AB777" s="294" t="str">
        <f t="shared" si="285"/>
        <v/>
      </c>
      <c r="AC777" s="143" t="str">
        <f t="shared" si="286"/>
        <v/>
      </c>
      <c r="AD777" s="143" t="str">
        <f t="shared" si="287"/>
        <v/>
      </c>
      <c r="AE777" s="143" t="str">
        <f t="shared" si="288"/>
        <v/>
      </c>
      <c r="AF777" s="143" t="str">
        <f t="shared" si="289"/>
        <v/>
      </c>
      <c r="AG777" s="143" t="str">
        <f t="shared" si="290"/>
        <v/>
      </c>
      <c r="AH777" s="143" t="str">
        <f>IF(AB777="","",VLOOKUP(AF777,Sheet11!E:F,2,0))</f>
        <v/>
      </c>
      <c r="AI777" s="295" t="str">
        <f>IF(AG777="拼单会员","5年",IF(AB777="","",VLOOKUP(AE777&amp;AH777,Sheet11!$J$3:$K$17,2)))</f>
        <v/>
      </c>
      <c r="AJ777" s="143" t="str">
        <f t="shared" si="291"/>
        <v/>
      </c>
      <c r="AK777" s="296" t="str">
        <f t="shared" si="292"/>
        <v/>
      </c>
      <c r="AL777" s="143" t="str">
        <f t="shared" si="293"/>
        <v/>
      </c>
      <c r="AM777" s="143" t="str">
        <f t="shared" si="294"/>
        <v/>
      </c>
      <c r="AN777" s="143" t="str">
        <f t="shared" si="295"/>
        <v/>
      </c>
      <c r="AO777" s="143" t="str">
        <f t="shared" si="296"/>
        <v/>
      </c>
      <c r="AP777" s="206" t="str">
        <f t="shared" si="297"/>
        <v/>
      </c>
      <c r="AQ777" s="206" t="str">
        <f>IF(SUMIF('7-市场业绩'!F:F,'3-收据记录表'!U777,'7-市场业绩'!I:I)&gt;0,"学习卡","老结算")</f>
        <v>老结算</v>
      </c>
      <c r="AR777" s="206" t="str">
        <f t="shared" si="298"/>
        <v/>
      </c>
      <c r="AS777" s="243" t="e">
        <f t="shared" si="299"/>
        <v>#VALUE!</v>
      </c>
      <c r="AT777" s="243" t="str">
        <f t="shared" si="300"/>
        <v/>
      </c>
      <c r="AU777" s="243" t="str">
        <f t="shared" si="301"/>
        <v/>
      </c>
      <c r="AV777" s="243" t="str">
        <f t="shared" si="302"/>
        <v>无</v>
      </c>
      <c r="AZ777" s="299">
        <v>42552</v>
      </c>
    </row>
    <row r="778" spans="1:52" ht="15" hidden="1" customHeight="1">
      <c r="A778" s="176"/>
      <c r="B778" s="176"/>
      <c r="C778" s="175"/>
      <c r="D778" s="176"/>
      <c r="E778" s="176"/>
      <c r="F778" s="184"/>
      <c r="G778" s="176"/>
      <c r="H778" s="176"/>
      <c r="I778" s="176"/>
      <c r="J778" s="176"/>
      <c r="K778" s="180"/>
      <c r="L778" s="176"/>
      <c r="M778" s="175"/>
      <c r="N778" s="175"/>
      <c r="O778" s="175"/>
      <c r="P778" s="176"/>
      <c r="Q778" s="175"/>
      <c r="R778" s="176"/>
      <c r="S778" s="176"/>
      <c r="T778" s="176"/>
      <c r="U778" s="291" t="str">
        <f t="shared" si="280"/>
        <v/>
      </c>
      <c r="V778" s="292">
        <f>IF(F778=0,0,SUMIFS('4-咨询师业绩明细表'!K:K,'4-咨询师业绩明细表'!E:E,E778,'4-咨询师业绩明细表'!C:C,B778))</f>
        <v>0</v>
      </c>
      <c r="W778" s="292" t="str">
        <f t="shared" si="281"/>
        <v/>
      </c>
      <c r="X778" s="305"/>
      <c r="Y778" s="323">
        <f t="shared" si="282"/>
        <v>0</v>
      </c>
      <c r="Z778" s="324">
        <f t="shared" si="283"/>
        <v>0</v>
      </c>
      <c r="AA778" s="293">
        <f t="shared" si="284"/>
        <v>0</v>
      </c>
      <c r="AB778" s="294" t="str">
        <f t="shared" si="285"/>
        <v/>
      </c>
      <c r="AC778" s="143" t="str">
        <f t="shared" si="286"/>
        <v/>
      </c>
      <c r="AD778" s="143" t="str">
        <f t="shared" si="287"/>
        <v/>
      </c>
      <c r="AE778" s="143" t="str">
        <f t="shared" si="288"/>
        <v/>
      </c>
      <c r="AF778" s="143" t="str">
        <f t="shared" si="289"/>
        <v/>
      </c>
      <c r="AG778" s="143" t="str">
        <f t="shared" si="290"/>
        <v/>
      </c>
      <c r="AH778" s="143" t="str">
        <f>IF(AB778="","",VLOOKUP(AF778,Sheet11!E:F,2,0))</f>
        <v/>
      </c>
      <c r="AI778" s="295" t="str">
        <f>IF(AG778="拼单会员","5年",IF(AB778="","",VLOOKUP(AE778&amp;AH778,Sheet11!$J$3:$K$17,2)))</f>
        <v/>
      </c>
      <c r="AJ778" s="143" t="str">
        <f t="shared" si="291"/>
        <v/>
      </c>
      <c r="AK778" s="296" t="str">
        <f t="shared" si="292"/>
        <v/>
      </c>
      <c r="AL778" s="143" t="str">
        <f t="shared" si="293"/>
        <v/>
      </c>
      <c r="AM778" s="143" t="str">
        <f t="shared" si="294"/>
        <v/>
      </c>
      <c r="AN778" s="143" t="str">
        <f t="shared" si="295"/>
        <v/>
      </c>
      <c r="AO778" s="143" t="str">
        <f t="shared" si="296"/>
        <v/>
      </c>
      <c r="AP778" s="206" t="str">
        <f t="shared" si="297"/>
        <v/>
      </c>
      <c r="AQ778" s="206" t="str">
        <f>IF(SUMIF('7-市场业绩'!F:F,'3-收据记录表'!U778,'7-市场业绩'!I:I)&gt;0,"学习卡","老结算")</f>
        <v>老结算</v>
      </c>
      <c r="AR778" s="206" t="str">
        <f t="shared" si="298"/>
        <v/>
      </c>
      <c r="AS778" s="243" t="e">
        <f t="shared" si="299"/>
        <v>#VALUE!</v>
      </c>
      <c r="AT778" s="243" t="str">
        <f t="shared" si="300"/>
        <v/>
      </c>
      <c r="AU778" s="243" t="str">
        <f t="shared" si="301"/>
        <v/>
      </c>
      <c r="AV778" s="243" t="str">
        <f t="shared" si="302"/>
        <v>无</v>
      </c>
      <c r="AZ778" s="299">
        <v>42552</v>
      </c>
    </row>
    <row r="779" spans="1:52" ht="15" hidden="1" customHeight="1">
      <c r="A779" s="176"/>
      <c r="B779" s="176"/>
      <c r="C779" s="175"/>
      <c r="D779" s="176"/>
      <c r="E779" s="176"/>
      <c r="F779" s="184"/>
      <c r="G779" s="176"/>
      <c r="H779" s="176"/>
      <c r="I779" s="176"/>
      <c r="J779" s="176"/>
      <c r="K779" s="180"/>
      <c r="L779" s="176"/>
      <c r="M779" s="175"/>
      <c r="N779" s="175"/>
      <c r="O779" s="175"/>
      <c r="P779" s="176"/>
      <c r="Q779" s="175"/>
      <c r="R779" s="176"/>
      <c r="S779" s="176"/>
      <c r="T779" s="176"/>
      <c r="U779" s="291" t="str">
        <f t="shared" si="280"/>
        <v/>
      </c>
      <c r="V779" s="292">
        <f>IF(F779=0,0,SUMIFS('4-咨询师业绩明细表'!K:K,'4-咨询师业绩明细表'!E:E,E779,'4-咨询师业绩明细表'!C:C,B779))</f>
        <v>0</v>
      </c>
      <c r="W779" s="292" t="str">
        <f t="shared" si="281"/>
        <v/>
      </c>
      <c r="X779" s="305"/>
      <c r="Y779" s="323">
        <f t="shared" si="282"/>
        <v>0</v>
      </c>
      <c r="Z779" s="324">
        <f t="shared" si="283"/>
        <v>0</v>
      </c>
      <c r="AA779" s="293">
        <f t="shared" si="284"/>
        <v>0</v>
      </c>
      <c r="AB779" s="294" t="str">
        <f t="shared" si="285"/>
        <v/>
      </c>
      <c r="AC779" s="143" t="str">
        <f t="shared" si="286"/>
        <v/>
      </c>
      <c r="AD779" s="143" t="str">
        <f t="shared" si="287"/>
        <v/>
      </c>
      <c r="AE779" s="143" t="str">
        <f t="shared" si="288"/>
        <v/>
      </c>
      <c r="AF779" s="143" t="str">
        <f t="shared" si="289"/>
        <v/>
      </c>
      <c r="AG779" s="143" t="str">
        <f t="shared" si="290"/>
        <v/>
      </c>
      <c r="AH779" s="143" t="str">
        <f>IF(AB779="","",VLOOKUP(AF779,Sheet11!E:F,2,0))</f>
        <v/>
      </c>
      <c r="AI779" s="295" t="str">
        <f>IF(AG779="拼单会员","5年",IF(AB779="","",VLOOKUP(AE779&amp;AH779,Sheet11!$J$3:$K$17,2)))</f>
        <v/>
      </c>
      <c r="AJ779" s="143" t="str">
        <f t="shared" si="291"/>
        <v/>
      </c>
      <c r="AK779" s="296" t="str">
        <f t="shared" si="292"/>
        <v/>
      </c>
      <c r="AL779" s="143" t="str">
        <f t="shared" si="293"/>
        <v/>
      </c>
      <c r="AM779" s="143" t="str">
        <f t="shared" si="294"/>
        <v/>
      </c>
      <c r="AN779" s="143" t="str">
        <f t="shared" si="295"/>
        <v/>
      </c>
      <c r="AO779" s="143" t="str">
        <f t="shared" si="296"/>
        <v/>
      </c>
      <c r="AP779" s="206" t="str">
        <f t="shared" si="297"/>
        <v/>
      </c>
      <c r="AQ779" s="206" t="str">
        <f>IF(SUMIF('7-市场业绩'!F:F,'3-收据记录表'!U779,'7-市场业绩'!I:I)&gt;0,"学习卡","老结算")</f>
        <v>老结算</v>
      </c>
      <c r="AR779" s="206" t="str">
        <f t="shared" si="298"/>
        <v/>
      </c>
      <c r="AS779" s="243" t="e">
        <f t="shared" si="299"/>
        <v>#VALUE!</v>
      </c>
      <c r="AT779" s="243" t="str">
        <f t="shared" si="300"/>
        <v/>
      </c>
      <c r="AU779" s="243" t="str">
        <f t="shared" si="301"/>
        <v/>
      </c>
      <c r="AV779" s="243" t="str">
        <f t="shared" si="302"/>
        <v>无</v>
      </c>
      <c r="AZ779" s="299">
        <v>42552</v>
      </c>
    </row>
    <row r="780" spans="1:52" ht="15" hidden="1" customHeight="1">
      <c r="A780" s="176"/>
      <c r="B780" s="176"/>
      <c r="C780" s="175"/>
      <c r="D780" s="176"/>
      <c r="E780" s="176"/>
      <c r="F780" s="184"/>
      <c r="G780" s="176"/>
      <c r="H780" s="176"/>
      <c r="I780" s="176"/>
      <c r="J780" s="176"/>
      <c r="K780" s="180"/>
      <c r="L780" s="176"/>
      <c r="M780" s="175"/>
      <c r="N780" s="175"/>
      <c r="O780" s="175"/>
      <c r="P780" s="176"/>
      <c r="Q780" s="175"/>
      <c r="R780" s="176"/>
      <c r="S780" s="176"/>
      <c r="T780" s="176"/>
      <c r="U780" s="291" t="str">
        <f t="shared" si="280"/>
        <v/>
      </c>
      <c r="V780" s="292">
        <f>IF(F780=0,0,SUMIFS('4-咨询师业绩明细表'!K:K,'4-咨询师业绩明细表'!E:E,E780,'4-咨询师业绩明细表'!C:C,B780))</f>
        <v>0</v>
      </c>
      <c r="W780" s="292" t="str">
        <f t="shared" si="281"/>
        <v/>
      </c>
      <c r="X780" s="305"/>
      <c r="Y780" s="323">
        <f t="shared" si="282"/>
        <v>0</v>
      </c>
      <c r="Z780" s="324">
        <f t="shared" si="283"/>
        <v>0</v>
      </c>
      <c r="AA780" s="293">
        <f t="shared" si="284"/>
        <v>0</v>
      </c>
      <c r="AB780" s="294" t="str">
        <f t="shared" si="285"/>
        <v/>
      </c>
      <c r="AC780" s="143" t="str">
        <f t="shared" si="286"/>
        <v/>
      </c>
      <c r="AD780" s="143" t="str">
        <f t="shared" si="287"/>
        <v/>
      </c>
      <c r="AE780" s="143" t="str">
        <f t="shared" si="288"/>
        <v/>
      </c>
      <c r="AF780" s="143" t="str">
        <f t="shared" si="289"/>
        <v/>
      </c>
      <c r="AG780" s="143" t="str">
        <f t="shared" si="290"/>
        <v/>
      </c>
      <c r="AH780" s="143" t="str">
        <f>IF(AB780="","",VLOOKUP(AF780,Sheet11!E:F,2,0))</f>
        <v/>
      </c>
      <c r="AI780" s="295" t="str">
        <f>IF(AG780="拼单会员","5年",IF(AB780="","",VLOOKUP(AE780&amp;AH780,Sheet11!$J$3:$K$17,2)))</f>
        <v/>
      </c>
      <c r="AJ780" s="143" t="str">
        <f t="shared" si="291"/>
        <v/>
      </c>
      <c r="AK780" s="296" t="str">
        <f t="shared" si="292"/>
        <v/>
      </c>
      <c r="AL780" s="143" t="str">
        <f t="shared" si="293"/>
        <v/>
      </c>
      <c r="AM780" s="143" t="str">
        <f t="shared" si="294"/>
        <v/>
      </c>
      <c r="AN780" s="143" t="str">
        <f t="shared" si="295"/>
        <v/>
      </c>
      <c r="AO780" s="143" t="str">
        <f t="shared" si="296"/>
        <v/>
      </c>
      <c r="AP780" s="206" t="str">
        <f t="shared" si="297"/>
        <v/>
      </c>
      <c r="AQ780" s="206" t="str">
        <f>IF(SUMIF('7-市场业绩'!F:F,'3-收据记录表'!U780,'7-市场业绩'!I:I)&gt;0,"学习卡","老结算")</f>
        <v>老结算</v>
      </c>
      <c r="AR780" s="206" t="str">
        <f t="shared" si="298"/>
        <v/>
      </c>
      <c r="AS780" s="243" t="e">
        <f t="shared" si="299"/>
        <v>#VALUE!</v>
      </c>
      <c r="AT780" s="243" t="str">
        <f t="shared" si="300"/>
        <v/>
      </c>
      <c r="AU780" s="243" t="str">
        <f t="shared" si="301"/>
        <v/>
      </c>
      <c r="AV780" s="243" t="str">
        <f t="shared" si="302"/>
        <v>无</v>
      </c>
      <c r="AZ780" s="299">
        <v>42552</v>
      </c>
    </row>
    <row r="781" spans="1:52" ht="15" hidden="1" customHeight="1">
      <c r="A781" s="176"/>
      <c r="B781" s="176"/>
      <c r="C781" s="175"/>
      <c r="D781" s="176"/>
      <c r="E781" s="176"/>
      <c r="F781" s="184"/>
      <c r="G781" s="176"/>
      <c r="H781" s="176"/>
      <c r="I781" s="176"/>
      <c r="J781" s="176"/>
      <c r="K781" s="180"/>
      <c r="L781" s="176"/>
      <c r="M781" s="175"/>
      <c r="N781" s="175"/>
      <c r="O781" s="175"/>
      <c r="P781" s="176"/>
      <c r="Q781" s="175"/>
      <c r="R781" s="176"/>
      <c r="S781" s="176"/>
      <c r="T781" s="176"/>
      <c r="U781" s="291" t="str">
        <f t="shared" si="280"/>
        <v/>
      </c>
      <c r="V781" s="292">
        <f>IF(F781=0,0,SUMIFS('4-咨询师业绩明细表'!K:K,'4-咨询师业绩明细表'!E:E,E781,'4-咨询师业绩明细表'!C:C,B781))</f>
        <v>0</v>
      </c>
      <c r="W781" s="292" t="str">
        <f t="shared" si="281"/>
        <v/>
      </c>
      <c r="X781" s="305"/>
      <c r="Y781" s="323">
        <f t="shared" si="282"/>
        <v>0</v>
      </c>
      <c r="Z781" s="324">
        <f t="shared" si="283"/>
        <v>0</v>
      </c>
      <c r="AA781" s="293">
        <f t="shared" si="284"/>
        <v>0</v>
      </c>
      <c r="AB781" s="294" t="str">
        <f t="shared" si="285"/>
        <v/>
      </c>
      <c r="AC781" s="143" t="str">
        <f t="shared" si="286"/>
        <v/>
      </c>
      <c r="AD781" s="143" t="str">
        <f t="shared" si="287"/>
        <v/>
      </c>
      <c r="AE781" s="143" t="str">
        <f t="shared" si="288"/>
        <v/>
      </c>
      <c r="AF781" s="143" t="str">
        <f t="shared" si="289"/>
        <v/>
      </c>
      <c r="AG781" s="143" t="str">
        <f t="shared" si="290"/>
        <v/>
      </c>
      <c r="AH781" s="143" t="str">
        <f>IF(AB781="","",VLOOKUP(AF781,Sheet11!E:F,2,0))</f>
        <v/>
      </c>
      <c r="AI781" s="295" t="str">
        <f>IF(AG781="拼单会员","5年",IF(AB781="","",VLOOKUP(AE781&amp;AH781,Sheet11!$J$3:$K$17,2)))</f>
        <v/>
      </c>
      <c r="AJ781" s="143" t="str">
        <f t="shared" si="291"/>
        <v/>
      </c>
      <c r="AK781" s="296" t="str">
        <f t="shared" si="292"/>
        <v/>
      </c>
      <c r="AL781" s="143" t="str">
        <f t="shared" si="293"/>
        <v/>
      </c>
      <c r="AM781" s="143" t="str">
        <f t="shared" si="294"/>
        <v/>
      </c>
      <c r="AN781" s="143" t="str">
        <f t="shared" si="295"/>
        <v/>
      </c>
      <c r="AO781" s="143" t="str">
        <f t="shared" si="296"/>
        <v/>
      </c>
      <c r="AP781" s="206" t="str">
        <f t="shared" si="297"/>
        <v/>
      </c>
      <c r="AQ781" s="206" t="str">
        <f>IF(SUMIF('7-市场业绩'!F:F,'3-收据记录表'!U781,'7-市场业绩'!I:I)&gt;0,"学习卡","老结算")</f>
        <v>老结算</v>
      </c>
      <c r="AR781" s="206" t="str">
        <f t="shared" si="298"/>
        <v/>
      </c>
      <c r="AS781" s="243" t="e">
        <f t="shared" si="299"/>
        <v>#VALUE!</v>
      </c>
      <c r="AT781" s="243" t="str">
        <f t="shared" si="300"/>
        <v/>
      </c>
      <c r="AU781" s="243" t="str">
        <f t="shared" si="301"/>
        <v/>
      </c>
      <c r="AV781" s="243" t="str">
        <f t="shared" si="302"/>
        <v>无</v>
      </c>
      <c r="AZ781" s="299">
        <v>42552</v>
      </c>
    </row>
    <row r="782" spans="1:52" ht="15" hidden="1" customHeight="1">
      <c r="A782" s="176"/>
      <c r="B782" s="176"/>
      <c r="C782" s="175"/>
      <c r="D782" s="176"/>
      <c r="E782" s="176"/>
      <c r="F782" s="184"/>
      <c r="G782" s="176"/>
      <c r="H782" s="176"/>
      <c r="I782" s="176"/>
      <c r="J782" s="176"/>
      <c r="K782" s="180"/>
      <c r="L782" s="176"/>
      <c r="M782" s="175"/>
      <c r="N782" s="175"/>
      <c r="O782" s="175"/>
      <c r="P782" s="176"/>
      <c r="Q782" s="175"/>
      <c r="R782" s="176"/>
      <c r="S782" s="176"/>
      <c r="T782" s="176"/>
      <c r="U782" s="291" t="str">
        <f t="shared" si="280"/>
        <v/>
      </c>
      <c r="V782" s="292">
        <f>IF(F782=0,0,SUMIFS('4-咨询师业绩明细表'!K:K,'4-咨询师业绩明细表'!E:E,E782,'4-咨询师业绩明细表'!C:C,B782))</f>
        <v>0</v>
      </c>
      <c r="W782" s="292" t="str">
        <f t="shared" si="281"/>
        <v/>
      </c>
      <c r="X782" s="305"/>
      <c r="Y782" s="323">
        <f t="shared" si="282"/>
        <v>0</v>
      </c>
      <c r="Z782" s="324">
        <f t="shared" si="283"/>
        <v>0</v>
      </c>
      <c r="AA782" s="293">
        <f t="shared" si="284"/>
        <v>0</v>
      </c>
      <c r="AB782" s="294" t="str">
        <f t="shared" si="285"/>
        <v/>
      </c>
      <c r="AC782" s="143" t="str">
        <f t="shared" si="286"/>
        <v/>
      </c>
      <c r="AD782" s="143" t="str">
        <f t="shared" si="287"/>
        <v/>
      </c>
      <c r="AE782" s="143" t="str">
        <f t="shared" si="288"/>
        <v/>
      </c>
      <c r="AF782" s="143" t="str">
        <f t="shared" si="289"/>
        <v/>
      </c>
      <c r="AG782" s="143" t="str">
        <f t="shared" si="290"/>
        <v/>
      </c>
      <c r="AH782" s="143" t="str">
        <f>IF(AB782="","",VLOOKUP(AF782,Sheet11!E:F,2,0))</f>
        <v/>
      </c>
      <c r="AI782" s="295" t="str">
        <f>IF(AG782="拼单会员","5年",IF(AB782="","",VLOOKUP(AE782&amp;AH782,Sheet11!$J$3:$K$17,2)))</f>
        <v/>
      </c>
      <c r="AJ782" s="143" t="str">
        <f t="shared" si="291"/>
        <v/>
      </c>
      <c r="AK782" s="296" t="str">
        <f t="shared" si="292"/>
        <v/>
      </c>
      <c r="AL782" s="143" t="str">
        <f t="shared" si="293"/>
        <v/>
      </c>
      <c r="AM782" s="143" t="str">
        <f t="shared" si="294"/>
        <v/>
      </c>
      <c r="AN782" s="143" t="str">
        <f t="shared" si="295"/>
        <v/>
      </c>
      <c r="AO782" s="143" t="str">
        <f t="shared" si="296"/>
        <v/>
      </c>
      <c r="AP782" s="206" t="str">
        <f t="shared" si="297"/>
        <v/>
      </c>
      <c r="AQ782" s="206" t="str">
        <f>IF(SUMIF('7-市场业绩'!F:F,'3-收据记录表'!U782,'7-市场业绩'!I:I)&gt;0,"学习卡","老结算")</f>
        <v>老结算</v>
      </c>
      <c r="AR782" s="206" t="str">
        <f t="shared" si="298"/>
        <v/>
      </c>
      <c r="AS782" s="243" t="e">
        <f t="shared" si="299"/>
        <v>#VALUE!</v>
      </c>
      <c r="AT782" s="243" t="str">
        <f t="shared" si="300"/>
        <v/>
      </c>
      <c r="AU782" s="243" t="str">
        <f t="shared" si="301"/>
        <v/>
      </c>
      <c r="AV782" s="243" t="str">
        <f t="shared" si="302"/>
        <v>无</v>
      </c>
      <c r="AZ782" s="299">
        <v>42552</v>
      </c>
    </row>
    <row r="783" spans="1:52" ht="15" hidden="1" customHeight="1">
      <c r="A783" s="176"/>
      <c r="B783" s="176"/>
      <c r="C783" s="175"/>
      <c r="D783" s="176"/>
      <c r="E783" s="176"/>
      <c r="F783" s="184"/>
      <c r="G783" s="176"/>
      <c r="H783" s="176"/>
      <c r="I783" s="176"/>
      <c r="J783" s="176"/>
      <c r="K783" s="180"/>
      <c r="L783" s="176"/>
      <c r="M783" s="175"/>
      <c r="N783" s="175"/>
      <c r="O783" s="175"/>
      <c r="P783" s="176"/>
      <c r="Q783" s="175"/>
      <c r="R783" s="176"/>
      <c r="S783" s="176"/>
      <c r="T783" s="176"/>
      <c r="U783" s="291" t="str">
        <f t="shared" si="280"/>
        <v/>
      </c>
      <c r="V783" s="292">
        <f>IF(F783=0,0,SUMIFS('4-咨询师业绩明细表'!K:K,'4-咨询师业绩明细表'!E:E,E783,'4-咨询师业绩明细表'!C:C,B783))</f>
        <v>0</v>
      </c>
      <c r="W783" s="292" t="str">
        <f t="shared" si="281"/>
        <v/>
      </c>
      <c r="X783" s="305"/>
      <c r="Y783" s="323">
        <f t="shared" si="282"/>
        <v>0</v>
      </c>
      <c r="Z783" s="324">
        <f t="shared" si="283"/>
        <v>0</v>
      </c>
      <c r="AA783" s="293">
        <f t="shared" si="284"/>
        <v>0</v>
      </c>
      <c r="AB783" s="294" t="str">
        <f t="shared" si="285"/>
        <v/>
      </c>
      <c r="AC783" s="143" t="str">
        <f t="shared" si="286"/>
        <v/>
      </c>
      <c r="AD783" s="143" t="str">
        <f t="shared" si="287"/>
        <v/>
      </c>
      <c r="AE783" s="143" t="str">
        <f t="shared" si="288"/>
        <v/>
      </c>
      <c r="AF783" s="143" t="str">
        <f t="shared" si="289"/>
        <v/>
      </c>
      <c r="AG783" s="143" t="str">
        <f t="shared" si="290"/>
        <v/>
      </c>
      <c r="AH783" s="143" t="str">
        <f>IF(AB783="","",VLOOKUP(AF783,Sheet11!E:F,2,0))</f>
        <v/>
      </c>
      <c r="AI783" s="295" t="str">
        <f>IF(AG783="拼单会员","5年",IF(AB783="","",VLOOKUP(AE783&amp;AH783,Sheet11!$J$3:$K$17,2)))</f>
        <v/>
      </c>
      <c r="AJ783" s="143" t="str">
        <f t="shared" si="291"/>
        <v/>
      </c>
      <c r="AK783" s="296" t="str">
        <f t="shared" si="292"/>
        <v/>
      </c>
      <c r="AL783" s="143" t="str">
        <f t="shared" si="293"/>
        <v/>
      </c>
      <c r="AM783" s="143" t="str">
        <f t="shared" si="294"/>
        <v/>
      </c>
      <c r="AN783" s="143" t="str">
        <f t="shared" si="295"/>
        <v/>
      </c>
      <c r="AO783" s="143" t="str">
        <f t="shared" si="296"/>
        <v/>
      </c>
      <c r="AP783" s="206" t="str">
        <f t="shared" si="297"/>
        <v/>
      </c>
      <c r="AQ783" s="206" t="str">
        <f>IF(SUMIF('7-市场业绩'!F:F,'3-收据记录表'!U783,'7-市场业绩'!I:I)&gt;0,"学习卡","老结算")</f>
        <v>老结算</v>
      </c>
      <c r="AR783" s="206" t="str">
        <f t="shared" si="298"/>
        <v/>
      </c>
      <c r="AS783" s="243" t="e">
        <f t="shared" si="299"/>
        <v>#VALUE!</v>
      </c>
      <c r="AT783" s="243" t="str">
        <f t="shared" si="300"/>
        <v/>
      </c>
      <c r="AU783" s="243" t="str">
        <f t="shared" si="301"/>
        <v/>
      </c>
      <c r="AV783" s="243" t="str">
        <f t="shared" si="302"/>
        <v>无</v>
      </c>
      <c r="AZ783" s="299">
        <v>42552</v>
      </c>
    </row>
    <row r="784" spans="1:52" ht="15" hidden="1" customHeight="1">
      <c r="A784" s="176"/>
      <c r="B784" s="176"/>
      <c r="C784" s="175"/>
      <c r="D784" s="176"/>
      <c r="E784" s="176"/>
      <c r="F784" s="184"/>
      <c r="G784" s="176"/>
      <c r="H784" s="176"/>
      <c r="I784" s="176"/>
      <c r="J784" s="176"/>
      <c r="K784" s="180"/>
      <c r="L784" s="176"/>
      <c r="M784" s="175"/>
      <c r="N784" s="175"/>
      <c r="O784" s="175"/>
      <c r="P784" s="176"/>
      <c r="Q784" s="175"/>
      <c r="R784" s="176"/>
      <c r="S784" s="176"/>
      <c r="T784" s="176"/>
      <c r="U784" s="291" t="str">
        <f t="shared" si="280"/>
        <v/>
      </c>
      <c r="V784" s="292">
        <f>IF(F784=0,0,SUMIFS('4-咨询师业绩明细表'!K:K,'4-咨询师业绩明细表'!E:E,E784,'4-咨询师业绩明细表'!C:C,B784))</f>
        <v>0</v>
      </c>
      <c r="W784" s="292" t="str">
        <f t="shared" si="281"/>
        <v/>
      </c>
      <c r="X784" s="305"/>
      <c r="Y784" s="323">
        <f t="shared" si="282"/>
        <v>0</v>
      </c>
      <c r="Z784" s="324">
        <f t="shared" si="283"/>
        <v>0</v>
      </c>
      <c r="AA784" s="293">
        <f t="shared" si="284"/>
        <v>0</v>
      </c>
      <c r="AB784" s="294" t="str">
        <f t="shared" si="285"/>
        <v/>
      </c>
      <c r="AC784" s="143" t="str">
        <f t="shared" si="286"/>
        <v/>
      </c>
      <c r="AD784" s="143" t="str">
        <f t="shared" si="287"/>
        <v/>
      </c>
      <c r="AE784" s="143" t="str">
        <f t="shared" si="288"/>
        <v/>
      </c>
      <c r="AF784" s="143" t="str">
        <f t="shared" si="289"/>
        <v/>
      </c>
      <c r="AG784" s="143" t="str">
        <f t="shared" si="290"/>
        <v/>
      </c>
      <c r="AH784" s="143" t="str">
        <f>IF(AB784="","",VLOOKUP(AF784,Sheet11!E:F,2,0))</f>
        <v/>
      </c>
      <c r="AI784" s="295" t="str">
        <f>IF(AG784="拼单会员","5年",IF(AB784="","",VLOOKUP(AE784&amp;AH784,Sheet11!$J$3:$K$17,2)))</f>
        <v/>
      </c>
      <c r="AJ784" s="143" t="str">
        <f t="shared" si="291"/>
        <v/>
      </c>
      <c r="AK784" s="296" t="str">
        <f t="shared" si="292"/>
        <v/>
      </c>
      <c r="AL784" s="143" t="str">
        <f t="shared" si="293"/>
        <v/>
      </c>
      <c r="AM784" s="143" t="str">
        <f t="shared" si="294"/>
        <v/>
      </c>
      <c r="AN784" s="143" t="str">
        <f t="shared" si="295"/>
        <v/>
      </c>
      <c r="AO784" s="143" t="str">
        <f t="shared" si="296"/>
        <v/>
      </c>
      <c r="AP784" s="206" t="str">
        <f t="shared" si="297"/>
        <v/>
      </c>
      <c r="AQ784" s="206" t="str">
        <f>IF(SUMIF('7-市场业绩'!F:F,'3-收据记录表'!U784,'7-市场业绩'!I:I)&gt;0,"学习卡","老结算")</f>
        <v>老结算</v>
      </c>
      <c r="AR784" s="206" t="str">
        <f t="shared" si="298"/>
        <v/>
      </c>
      <c r="AS784" s="243" t="e">
        <f t="shared" si="299"/>
        <v>#VALUE!</v>
      </c>
      <c r="AT784" s="243" t="str">
        <f t="shared" si="300"/>
        <v/>
      </c>
      <c r="AU784" s="243" t="str">
        <f t="shared" si="301"/>
        <v/>
      </c>
      <c r="AV784" s="243" t="str">
        <f t="shared" si="302"/>
        <v>无</v>
      </c>
      <c r="AZ784" s="299">
        <v>42552</v>
      </c>
    </row>
    <row r="785" spans="1:52" ht="15" hidden="1" customHeight="1">
      <c r="A785" s="176"/>
      <c r="B785" s="176"/>
      <c r="C785" s="175"/>
      <c r="D785" s="176"/>
      <c r="E785" s="176"/>
      <c r="F785" s="184"/>
      <c r="G785" s="176"/>
      <c r="H785" s="176"/>
      <c r="I785" s="176"/>
      <c r="J785" s="176"/>
      <c r="K785" s="180"/>
      <c r="L785" s="176"/>
      <c r="M785" s="175"/>
      <c r="N785" s="175"/>
      <c r="O785" s="175"/>
      <c r="P785" s="176"/>
      <c r="Q785" s="175"/>
      <c r="R785" s="176"/>
      <c r="S785" s="176"/>
      <c r="T785" s="176"/>
      <c r="U785" s="291" t="str">
        <f t="shared" si="280"/>
        <v/>
      </c>
      <c r="V785" s="292">
        <f>IF(F785=0,0,SUMIFS('4-咨询师业绩明细表'!K:K,'4-咨询师业绩明细表'!E:E,E785,'4-咨询师业绩明细表'!C:C,B785))</f>
        <v>0</v>
      </c>
      <c r="W785" s="292" t="str">
        <f t="shared" si="281"/>
        <v/>
      </c>
      <c r="X785" s="305"/>
      <c r="Y785" s="323">
        <f t="shared" si="282"/>
        <v>0</v>
      </c>
      <c r="Z785" s="324">
        <f t="shared" si="283"/>
        <v>0</v>
      </c>
      <c r="AA785" s="293">
        <f t="shared" si="284"/>
        <v>0</v>
      </c>
      <c r="AB785" s="294" t="str">
        <f t="shared" si="285"/>
        <v/>
      </c>
      <c r="AC785" s="143" t="str">
        <f t="shared" si="286"/>
        <v/>
      </c>
      <c r="AD785" s="143" t="str">
        <f t="shared" si="287"/>
        <v/>
      </c>
      <c r="AE785" s="143" t="str">
        <f t="shared" si="288"/>
        <v/>
      </c>
      <c r="AF785" s="143" t="str">
        <f t="shared" si="289"/>
        <v/>
      </c>
      <c r="AG785" s="143" t="str">
        <f t="shared" si="290"/>
        <v/>
      </c>
      <c r="AH785" s="143" t="str">
        <f>IF(AB785="","",VLOOKUP(AF785,Sheet11!E:F,2,0))</f>
        <v/>
      </c>
      <c r="AI785" s="295" t="str">
        <f>IF(AG785="拼单会员","5年",IF(AB785="","",VLOOKUP(AE785&amp;AH785,Sheet11!$J$3:$K$17,2)))</f>
        <v/>
      </c>
      <c r="AJ785" s="143" t="str">
        <f t="shared" si="291"/>
        <v/>
      </c>
      <c r="AK785" s="296" t="str">
        <f t="shared" si="292"/>
        <v/>
      </c>
      <c r="AL785" s="143" t="str">
        <f t="shared" si="293"/>
        <v/>
      </c>
      <c r="AM785" s="143" t="str">
        <f t="shared" si="294"/>
        <v/>
      </c>
      <c r="AN785" s="143" t="str">
        <f t="shared" si="295"/>
        <v/>
      </c>
      <c r="AO785" s="143" t="str">
        <f t="shared" si="296"/>
        <v/>
      </c>
      <c r="AP785" s="206" t="str">
        <f t="shared" si="297"/>
        <v/>
      </c>
      <c r="AQ785" s="206" t="str">
        <f>IF(SUMIF('7-市场业绩'!F:F,'3-收据记录表'!U785,'7-市场业绩'!I:I)&gt;0,"学习卡","老结算")</f>
        <v>老结算</v>
      </c>
      <c r="AR785" s="206" t="str">
        <f t="shared" si="298"/>
        <v/>
      </c>
      <c r="AS785" s="243" t="e">
        <f t="shared" si="299"/>
        <v>#VALUE!</v>
      </c>
      <c r="AT785" s="243" t="str">
        <f t="shared" si="300"/>
        <v/>
      </c>
      <c r="AU785" s="243" t="str">
        <f t="shared" si="301"/>
        <v/>
      </c>
      <c r="AV785" s="243" t="str">
        <f t="shared" si="302"/>
        <v>无</v>
      </c>
      <c r="AZ785" s="299">
        <v>42552</v>
      </c>
    </row>
    <row r="786" spans="1:52" ht="15" hidden="1" customHeight="1">
      <c r="A786" s="176"/>
      <c r="B786" s="176"/>
      <c r="C786" s="175"/>
      <c r="D786" s="176"/>
      <c r="E786" s="176"/>
      <c r="F786" s="184"/>
      <c r="G786" s="176"/>
      <c r="H786" s="176"/>
      <c r="I786" s="176"/>
      <c r="J786" s="176"/>
      <c r="K786" s="180"/>
      <c r="L786" s="176"/>
      <c r="M786" s="175"/>
      <c r="N786" s="175"/>
      <c r="O786" s="175"/>
      <c r="P786" s="176"/>
      <c r="Q786" s="175"/>
      <c r="R786" s="176"/>
      <c r="S786" s="176"/>
      <c r="T786" s="176"/>
      <c r="U786" s="291" t="str">
        <f t="shared" si="280"/>
        <v/>
      </c>
      <c r="V786" s="292">
        <f>IF(F786=0,0,SUMIFS('4-咨询师业绩明细表'!K:K,'4-咨询师业绩明细表'!E:E,E786,'4-咨询师业绩明细表'!C:C,B786))</f>
        <v>0</v>
      </c>
      <c r="W786" s="292" t="str">
        <f t="shared" si="281"/>
        <v/>
      </c>
      <c r="X786" s="305"/>
      <c r="Y786" s="323">
        <f t="shared" si="282"/>
        <v>0</v>
      </c>
      <c r="Z786" s="324">
        <f t="shared" si="283"/>
        <v>0</v>
      </c>
      <c r="AA786" s="293">
        <f t="shared" si="284"/>
        <v>0</v>
      </c>
      <c r="AB786" s="294" t="str">
        <f t="shared" si="285"/>
        <v/>
      </c>
      <c r="AC786" s="143" t="str">
        <f t="shared" si="286"/>
        <v/>
      </c>
      <c r="AD786" s="143" t="str">
        <f t="shared" si="287"/>
        <v/>
      </c>
      <c r="AE786" s="143" t="str">
        <f t="shared" si="288"/>
        <v/>
      </c>
      <c r="AF786" s="143" t="str">
        <f t="shared" si="289"/>
        <v/>
      </c>
      <c r="AG786" s="143" t="str">
        <f t="shared" si="290"/>
        <v/>
      </c>
      <c r="AH786" s="143" t="str">
        <f>IF(AB786="","",VLOOKUP(AF786,Sheet11!E:F,2,0))</f>
        <v/>
      </c>
      <c r="AI786" s="295" t="str">
        <f>IF(AG786="拼单会员","5年",IF(AB786="","",VLOOKUP(AE786&amp;AH786,Sheet11!$J$3:$K$17,2)))</f>
        <v/>
      </c>
      <c r="AJ786" s="143" t="str">
        <f t="shared" si="291"/>
        <v/>
      </c>
      <c r="AK786" s="296" t="str">
        <f t="shared" si="292"/>
        <v/>
      </c>
      <c r="AL786" s="143" t="str">
        <f t="shared" si="293"/>
        <v/>
      </c>
      <c r="AM786" s="143" t="str">
        <f t="shared" si="294"/>
        <v/>
      </c>
      <c r="AN786" s="143" t="str">
        <f t="shared" si="295"/>
        <v/>
      </c>
      <c r="AO786" s="143" t="str">
        <f t="shared" si="296"/>
        <v/>
      </c>
      <c r="AP786" s="206" t="str">
        <f t="shared" si="297"/>
        <v/>
      </c>
      <c r="AQ786" s="206" t="str">
        <f>IF(SUMIF('7-市场业绩'!F:F,'3-收据记录表'!U786,'7-市场业绩'!I:I)&gt;0,"学习卡","老结算")</f>
        <v>老结算</v>
      </c>
      <c r="AR786" s="206" t="str">
        <f t="shared" si="298"/>
        <v/>
      </c>
      <c r="AS786" s="243" t="e">
        <f t="shared" si="299"/>
        <v>#VALUE!</v>
      </c>
      <c r="AT786" s="243" t="str">
        <f t="shared" si="300"/>
        <v/>
      </c>
      <c r="AU786" s="243" t="str">
        <f t="shared" si="301"/>
        <v/>
      </c>
      <c r="AV786" s="243" t="str">
        <f t="shared" si="302"/>
        <v>无</v>
      </c>
      <c r="AZ786" s="299">
        <v>42552</v>
      </c>
    </row>
    <row r="787" spans="1:52" ht="15" hidden="1" customHeight="1">
      <c r="A787" s="176"/>
      <c r="B787" s="176"/>
      <c r="C787" s="175"/>
      <c r="D787" s="176"/>
      <c r="E787" s="176"/>
      <c r="F787" s="184"/>
      <c r="G787" s="176"/>
      <c r="H787" s="176"/>
      <c r="I787" s="176"/>
      <c r="J787" s="176"/>
      <c r="K787" s="180"/>
      <c r="L787" s="176"/>
      <c r="M787" s="175"/>
      <c r="N787" s="175"/>
      <c r="O787" s="175"/>
      <c r="P787" s="176"/>
      <c r="Q787" s="175"/>
      <c r="R787" s="176"/>
      <c r="S787" s="176"/>
      <c r="T787" s="176"/>
      <c r="U787" s="291" t="str">
        <f t="shared" si="280"/>
        <v/>
      </c>
      <c r="V787" s="292">
        <f>IF(F787=0,0,SUMIFS('4-咨询师业绩明细表'!K:K,'4-咨询师业绩明细表'!E:E,E787,'4-咨询师业绩明细表'!C:C,B787))</f>
        <v>0</v>
      </c>
      <c r="W787" s="292" t="str">
        <f t="shared" si="281"/>
        <v/>
      </c>
      <c r="X787" s="305"/>
      <c r="Y787" s="323">
        <f t="shared" si="282"/>
        <v>0</v>
      </c>
      <c r="Z787" s="324">
        <f t="shared" si="283"/>
        <v>0</v>
      </c>
      <c r="AA787" s="293">
        <f t="shared" si="284"/>
        <v>0</v>
      </c>
      <c r="AB787" s="294" t="str">
        <f t="shared" si="285"/>
        <v/>
      </c>
      <c r="AC787" s="143" t="str">
        <f t="shared" si="286"/>
        <v/>
      </c>
      <c r="AD787" s="143" t="str">
        <f t="shared" si="287"/>
        <v/>
      </c>
      <c r="AE787" s="143" t="str">
        <f t="shared" si="288"/>
        <v/>
      </c>
      <c r="AF787" s="143" t="str">
        <f t="shared" si="289"/>
        <v/>
      </c>
      <c r="AG787" s="143" t="str">
        <f t="shared" si="290"/>
        <v/>
      </c>
      <c r="AH787" s="143" t="str">
        <f>IF(AB787="","",VLOOKUP(AF787,Sheet11!E:F,2,0))</f>
        <v/>
      </c>
      <c r="AI787" s="295" t="str">
        <f>IF(AG787="拼单会员","5年",IF(AB787="","",VLOOKUP(AE787&amp;AH787,Sheet11!$J$3:$K$17,2)))</f>
        <v/>
      </c>
      <c r="AJ787" s="143" t="str">
        <f t="shared" si="291"/>
        <v/>
      </c>
      <c r="AK787" s="296" t="str">
        <f t="shared" si="292"/>
        <v/>
      </c>
      <c r="AL787" s="143" t="str">
        <f t="shared" si="293"/>
        <v/>
      </c>
      <c r="AM787" s="143" t="str">
        <f t="shared" si="294"/>
        <v/>
      </c>
      <c r="AN787" s="143" t="str">
        <f t="shared" si="295"/>
        <v/>
      </c>
      <c r="AO787" s="143" t="str">
        <f t="shared" si="296"/>
        <v/>
      </c>
      <c r="AP787" s="206" t="str">
        <f t="shared" si="297"/>
        <v/>
      </c>
      <c r="AQ787" s="206" t="str">
        <f>IF(SUMIF('7-市场业绩'!F:F,'3-收据记录表'!U787,'7-市场业绩'!I:I)&gt;0,"学习卡","老结算")</f>
        <v>老结算</v>
      </c>
      <c r="AR787" s="206" t="str">
        <f t="shared" si="298"/>
        <v/>
      </c>
      <c r="AS787" s="243" t="e">
        <f t="shared" si="299"/>
        <v>#VALUE!</v>
      </c>
      <c r="AT787" s="243" t="str">
        <f t="shared" si="300"/>
        <v/>
      </c>
      <c r="AU787" s="243" t="str">
        <f t="shared" si="301"/>
        <v/>
      </c>
      <c r="AV787" s="243" t="str">
        <f t="shared" si="302"/>
        <v>无</v>
      </c>
      <c r="AZ787" s="299">
        <v>42552</v>
      </c>
    </row>
    <row r="788" spans="1:52" ht="15" hidden="1" customHeight="1">
      <c r="A788" s="176"/>
      <c r="B788" s="176"/>
      <c r="C788" s="175"/>
      <c r="D788" s="176"/>
      <c r="E788" s="176"/>
      <c r="F788" s="184"/>
      <c r="G788" s="176"/>
      <c r="H788" s="176"/>
      <c r="I788" s="176"/>
      <c r="J788" s="176"/>
      <c r="K788" s="180"/>
      <c r="L788" s="176"/>
      <c r="M788" s="175"/>
      <c r="N788" s="175"/>
      <c r="O788" s="175"/>
      <c r="P788" s="176"/>
      <c r="Q788" s="175"/>
      <c r="R788" s="176"/>
      <c r="S788" s="176"/>
      <c r="T788" s="176"/>
      <c r="U788" s="291" t="str">
        <f t="shared" si="280"/>
        <v/>
      </c>
      <c r="V788" s="292">
        <f>IF(F788=0,0,SUMIFS('4-咨询师业绩明细表'!K:K,'4-咨询师业绩明细表'!E:E,E788,'4-咨询师业绩明细表'!C:C,B788))</f>
        <v>0</v>
      </c>
      <c r="W788" s="292" t="str">
        <f t="shared" si="281"/>
        <v/>
      </c>
      <c r="X788" s="305"/>
      <c r="Y788" s="323">
        <f t="shared" si="282"/>
        <v>0</v>
      </c>
      <c r="Z788" s="324">
        <f t="shared" si="283"/>
        <v>0</v>
      </c>
      <c r="AA788" s="293">
        <f t="shared" si="284"/>
        <v>0</v>
      </c>
      <c r="AB788" s="294" t="str">
        <f t="shared" si="285"/>
        <v/>
      </c>
      <c r="AC788" s="143" t="str">
        <f t="shared" si="286"/>
        <v/>
      </c>
      <c r="AD788" s="143" t="str">
        <f t="shared" si="287"/>
        <v/>
      </c>
      <c r="AE788" s="143" t="str">
        <f t="shared" si="288"/>
        <v/>
      </c>
      <c r="AF788" s="143" t="str">
        <f t="shared" si="289"/>
        <v/>
      </c>
      <c r="AG788" s="143" t="str">
        <f t="shared" si="290"/>
        <v/>
      </c>
      <c r="AH788" s="143" t="str">
        <f>IF(AB788="","",VLOOKUP(AF788,Sheet11!E:F,2,0))</f>
        <v/>
      </c>
      <c r="AI788" s="295" t="str">
        <f>IF(AG788="拼单会员","5年",IF(AB788="","",VLOOKUP(AE788&amp;AH788,Sheet11!$J$3:$K$17,2)))</f>
        <v/>
      </c>
      <c r="AJ788" s="143" t="str">
        <f t="shared" si="291"/>
        <v/>
      </c>
      <c r="AK788" s="296" t="str">
        <f t="shared" si="292"/>
        <v/>
      </c>
      <c r="AL788" s="143" t="str">
        <f t="shared" si="293"/>
        <v/>
      </c>
      <c r="AM788" s="143" t="str">
        <f t="shared" si="294"/>
        <v/>
      </c>
      <c r="AN788" s="143" t="str">
        <f t="shared" si="295"/>
        <v/>
      </c>
      <c r="AO788" s="143" t="str">
        <f t="shared" si="296"/>
        <v/>
      </c>
      <c r="AP788" s="206" t="str">
        <f t="shared" si="297"/>
        <v/>
      </c>
      <c r="AQ788" s="206" t="str">
        <f>IF(SUMIF('7-市场业绩'!F:F,'3-收据记录表'!U788,'7-市场业绩'!I:I)&gt;0,"学习卡","老结算")</f>
        <v>老结算</v>
      </c>
      <c r="AR788" s="206" t="str">
        <f t="shared" si="298"/>
        <v/>
      </c>
      <c r="AS788" s="243" t="e">
        <f t="shared" si="299"/>
        <v>#VALUE!</v>
      </c>
      <c r="AT788" s="243" t="str">
        <f t="shared" si="300"/>
        <v/>
      </c>
      <c r="AU788" s="243" t="str">
        <f t="shared" si="301"/>
        <v/>
      </c>
      <c r="AV788" s="243" t="str">
        <f t="shared" si="302"/>
        <v>无</v>
      </c>
      <c r="AZ788" s="299">
        <v>42552</v>
      </c>
    </row>
    <row r="789" spans="1:52" ht="15" hidden="1" customHeight="1">
      <c r="A789" s="176"/>
      <c r="B789" s="176"/>
      <c r="C789" s="175"/>
      <c r="D789" s="176"/>
      <c r="E789" s="176"/>
      <c r="F789" s="184"/>
      <c r="G789" s="176"/>
      <c r="H789" s="176"/>
      <c r="I789" s="176"/>
      <c r="J789" s="176"/>
      <c r="K789" s="180"/>
      <c r="L789" s="176"/>
      <c r="M789" s="175"/>
      <c r="N789" s="175"/>
      <c r="O789" s="175"/>
      <c r="P789" s="176"/>
      <c r="Q789" s="175"/>
      <c r="R789" s="176"/>
      <c r="S789" s="176"/>
      <c r="T789" s="176"/>
      <c r="U789" s="291" t="str">
        <f t="shared" si="280"/>
        <v/>
      </c>
      <c r="V789" s="292">
        <f>IF(F789=0,0,SUMIFS('4-咨询师业绩明细表'!K:K,'4-咨询师业绩明细表'!E:E,E789,'4-咨询师业绩明细表'!C:C,B789))</f>
        <v>0</v>
      </c>
      <c r="W789" s="292" t="str">
        <f t="shared" si="281"/>
        <v/>
      </c>
      <c r="X789" s="305"/>
      <c r="Y789" s="323">
        <f t="shared" si="282"/>
        <v>0</v>
      </c>
      <c r="Z789" s="324">
        <f t="shared" si="283"/>
        <v>0</v>
      </c>
      <c r="AA789" s="293">
        <f t="shared" si="284"/>
        <v>0</v>
      </c>
      <c r="AB789" s="294" t="str">
        <f t="shared" si="285"/>
        <v/>
      </c>
      <c r="AC789" s="143" t="str">
        <f t="shared" si="286"/>
        <v/>
      </c>
      <c r="AD789" s="143" t="str">
        <f t="shared" si="287"/>
        <v/>
      </c>
      <c r="AE789" s="143" t="str">
        <f t="shared" si="288"/>
        <v/>
      </c>
      <c r="AF789" s="143" t="str">
        <f t="shared" si="289"/>
        <v/>
      </c>
      <c r="AG789" s="143" t="str">
        <f t="shared" si="290"/>
        <v/>
      </c>
      <c r="AH789" s="143" t="str">
        <f>IF(AB789="","",VLOOKUP(AF789,Sheet11!E:F,2,0))</f>
        <v/>
      </c>
      <c r="AI789" s="295" t="str">
        <f>IF(AG789="拼单会员","5年",IF(AB789="","",VLOOKUP(AE789&amp;AH789,Sheet11!$J$3:$K$17,2)))</f>
        <v/>
      </c>
      <c r="AJ789" s="143" t="str">
        <f t="shared" si="291"/>
        <v/>
      </c>
      <c r="AK789" s="296" t="str">
        <f t="shared" si="292"/>
        <v/>
      </c>
      <c r="AL789" s="143" t="str">
        <f t="shared" si="293"/>
        <v/>
      </c>
      <c r="AM789" s="143" t="str">
        <f t="shared" si="294"/>
        <v/>
      </c>
      <c r="AN789" s="143" t="str">
        <f t="shared" si="295"/>
        <v/>
      </c>
      <c r="AO789" s="143" t="str">
        <f t="shared" si="296"/>
        <v/>
      </c>
      <c r="AP789" s="206" t="str">
        <f t="shared" si="297"/>
        <v/>
      </c>
      <c r="AQ789" s="206" t="str">
        <f>IF(SUMIF('7-市场业绩'!F:F,'3-收据记录表'!U789,'7-市场业绩'!I:I)&gt;0,"学习卡","老结算")</f>
        <v>老结算</v>
      </c>
      <c r="AR789" s="206" t="str">
        <f t="shared" si="298"/>
        <v/>
      </c>
      <c r="AS789" s="243" t="e">
        <f t="shared" si="299"/>
        <v>#VALUE!</v>
      </c>
      <c r="AT789" s="243" t="str">
        <f t="shared" si="300"/>
        <v/>
      </c>
      <c r="AU789" s="243" t="str">
        <f t="shared" si="301"/>
        <v/>
      </c>
      <c r="AV789" s="243" t="str">
        <f t="shared" si="302"/>
        <v>无</v>
      </c>
      <c r="AZ789" s="299">
        <v>42552</v>
      </c>
    </row>
    <row r="790" spans="1:52" ht="15" hidden="1" customHeight="1">
      <c r="A790" s="176"/>
      <c r="B790" s="176"/>
      <c r="C790" s="175"/>
      <c r="D790" s="176"/>
      <c r="E790" s="176"/>
      <c r="F790" s="184"/>
      <c r="G790" s="176"/>
      <c r="H790" s="176"/>
      <c r="I790" s="176"/>
      <c r="J790" s="176"/>
      <c r="K790" s="180"/>
      <c r="L790" s="176"/>
      <c r="M790" s="175"/>
      <c r="N790" s="175"/>
      <c r="O790" s="175"/>
      <c r="P790" s="176"/>
      <c r="Q790" s="175"/>
      <c r="R790" s="176"/>
      <c r="S790" s="176"/>
      <c r="T790" s="176"/>
      <c r="U790" s="291" t="str">
        <f t="shared" si="280"/>
        <v/>
      </c>
      <c r="V790" s="292">
        <f>IF(F790=0,0,SUMIFS('4-咨询师业绩明细表'!K:K,'4-咨询师业绩明细表'!E:E,E790,'4-咨询师业绩明细表'!C:C,B790))</f>
        <v>0</v>
      </c>
      <c r="W790" s="292" t="str">
        <f t="shared" si="281"/>
        <v/>
      </c>
      <c r="X790" s="305"/>
      <c r="Y790" s="323">
        <f t="shared" si="282"/>
        <v>0</v>
      </c>
      <c r="Z790" s="324">
        <f t="shared" si="283"/>
        <v>0</v>
      </c>
      <c r="AA790" s="293">
        <f t="shared" si="284"/>
        <v>0</v>
      </c>
      <c r="AB790" s="294" t="str">
        <f t="shared" si="285"/>
        <v/>
      </c>
      <c r="AC790" s="143" t="str">
        <f t="shared" si="286"/>
        <v/>
      </c>
      <c r="AD790" s="143" t="str">
        <f t="shared" si="287"/>
        <v/>
      </c>
      <c r="AE790" s="143" t="str">
        <f t="shared" si="288"/>
        <v/>
      </c>
      <c r="AF790" s="143" t="str">
        <f t="shared" si="289"/>
        <v/>
      </c>
      <c r="AG790" s="143" t="str">
        <f t="shared" si="290"/>
        <v/>
      </c>
      <c r="AH790" s="143" t="str">
        <f>IF(AB790="","",VLOOKUP(AF790,Sheet11!E:F,2,0))</f>
        <v/>
      </c>
      <c r="AI790" s="295" t="str">
        <f>IF(AG790="拼单会员","5年",IF(AB790="","",VLOOKUP(AE790&amp;AH790,Sheet11!$J$3:$K$17,2)))</f>
        <v/>
      </c>
      <c r="AJ790" s="143" t="str">
        <f t="shared" si="291"/>
        <v/>
      </c>
      <c r="AK790" s="296" t="str">
        <f t="shared" si="292"/>
        <v/>
      </c>
      <c r="AL790" s="143" t="str">
        <f t="shared" si="293"/>
        <v/>
      </c>
      <c r="AM790" s="143" t="str">
        <f t="shared" si="294"/>
        <v/>
      </c>
      <c r="AN790" s="143" t="str">
        <f t="shared" si="295"/>
        <v/>
      </c>
      <c r="AO790" s="143" t="str">
        <f t="shared" si="296"/>
        <v/>
      </c>
      <c r="AP790" s="206" t="str">
        <f t="shared" si="297"/>
        <v/>
      </c>
      <c r="AQ790" s="206" t="str">
        <f>IF(SUMIF('7-市场业绩'!F:F,'3-收据记录表'!U790,'7-市场业绩'!I:I)&gt;0,"学习卡","老结算")</f>
        <v>老结算</v>
      </c>
      <c r="AR790" s="206" t="str">
        <f t="shared" si="298"/>
        <v/>
      </c>
      <c r="AS790" s="243" t="e">
        <f t="shared" si="299"/>
        <v>#VALUE!</v>
      </c>
      <c r="AT790" s="243" t="str">
        <f t="shared" si="300"/>
        <v/>
      </c>
      <c r="AU790" s="243" t="str">
        <f t="shared" si="301"/>
        <v/>
      </c>
      <c r="AV790" s="243" t="str">
        <f t="shared" si="302"/>
        <v>无</v>
      </c>
      <c r="AZ790" s="299">
        <v>42552</v>
      </c>
    </row>
    <row r="791" spans="1:52" ht="15" hidden="1" customHeight="1">
      <c r="A791" s="176"/>
      <c r="B791" s="176"/>
      <c r="C791" s="175"/>
      <c r="D791" s="176"/>
      <c r="E791" s="176"/>
      <c r="F791" s="184"/>
      <c r="G791" s="176"/>
      <c r="H791" s="176"/>
      <c r="I791" s="176"/>
      <c r="J791" s="176"/>
      <c r="K791" s="180"/>
      <c r="L791" s="176"/>
      <c r="M791" s="175"/>
      <c r="N791" s="175"/>
      <c r="O791" s="175"/>
      <c r="P791" s="176"/>
      <c r="Q791" s="175"/>
      <c r="R791" s="176"/>
      <c r="S791" s="176"/>
      <c r="T791" s="176"/>
      <c r="U791" s="291" t="str">
        <f t="shared" si="280"/>
        <v/>
      </c>
      <c r="V791" s="292">
        <f>IF(F791=0,0,SUMIFS('4-咨询师业绩明细表'!K:K,'4-咨询师业绩明细表'!E:E,E791,'4-咨询师业绩明细表'!C:C,B791))</f>
        <v>0</v>
      </c>
      <c r="W791" s="292" t="str">
        <f t="shared" si="281"/>
        <v/>
      </c>
      <c r="X791" s="305"/>
      <c r="Y791" s="323">
        <f t="shared" si="282"/>
        <v>0</v>
      </c>
      <c r="Z791" s="324">
        <f t="shared" si="283"/>
        <v>0</v>
      </c>
      <c r="AA791" s="293">
        <f t="shared" si="284"/>
        <v>0</v>
      </c>
      <c r="AB791" s="294" t="str">
        <f t="shared" si="285"/>
        <v/>
      </c>
      <c r="AC791" s="143" t="str">
        <f t="shared" si="286"/>
        <v/>
      </c>
      <c r="AD791" s="143" t="str">
        <f t="shared" si="287"/>
        <v/>
      </c>
      <c r="AE791" s="143" t="str">
        <f t="shared" si="288"/>
        <v/>
      </c>
      <c r="AF791" s="143" t="str">
        <f t="shared" si="289"/>
        <v/>
      </c>
      <c r="AG791" s="143" t="str">
        <f t="shared" si="290"/>
        <v/>
      </c>
      <c r="AH791" s="143" t="str">
        <f>IF(AB791="","",VLOOKUP(AF791,Sheet11!E:F,2,0))</f>
        <v/>
      </c>
      <c r="AI791" s="295" t="str">
        <f>IF(AG791="拼单会员","5年",IF(AB791="","",VLOOKUP(AE791&amp;AH791,Sheet11!$J$3:$K$17,2)))</f>
        <v/>
      </c>
      <c r="AJ791" s="143" t="str">
        <f t="shared" si="291"/>
        <v/>
      </c>
      <c r="AK791" s="296" t="str">
        <f t="shared" si="292"/>
        <v/>
      </c>
      <c r="AL791" s="143" t="str">
        <f t="shared" si="293"/>
        <v/>
      </c>
      <c r="AM791" s="143" t="str">
        <f t="shared" si="294"/>
        <v/>
      </c>
      <c r="AN791" s="143" t="str">
        <f t="shared" si="295"/>
        <v/>
      </c>
      <c r="AO791" s="143" t="str">
        <f t="shared" si="296"/>
        <v/>
      </c>
      <c r="AP791" s="206" t="str">
        <f t="shared" si="297"/>
        <v/>
      </c>
      <c r="AQ791" s="206" t="str">
        <f>IF(SUMIF('7-市场业绩'!F:F,'3-收据记录表'!U791,'7-市场业绩'!I:I)&gt;0,"学习卡","老结算")</f>
        <v>老结算</v>
      </c>
      <c r="AR791" s="206" t="str">
        <f t="shared" si="298"/>
        <v/>
      </c>
      <c r="AS791" s="243" t="e">
        <f t="shared" si="299"/>
        <v>#VALUE!</v>
      </c>
      <c r="AT791" s="243" t="str">
        <f t="shared" si="300"/>
        <v/>
      </c>
      <c r="AU791" s="243" t="str">
        <f t="shared" si="301"/>
        <v/>
      </c>
      <c r="AV791" s="243" t="str">
        <f t="shared" si="302"/>
        <v>无</v>
      </c>
      <c r="AZ791" s="299">
        <v>42552</v>
      </c>
    </row>
    <row r="792" spans="1:52" ht="15" hidden="1" customHeight="1">
      <c r="A792" s="176"/>
      <c r="B792" s="176"/>
      <c r="C792" s="175"/>
      <c r="D792" s="176"/>
      <c r="E792" s="176"/>
      <c r="F792" s="184"/>
      <c r="G792" s="176"/>
      <c r="H792" s="176"/>
      <c r="I792" s="176"/>
      <c r="J792" s="176"/>
      <c r="K792" s="180"/>
      <c r="L792" s="176"/>
      <c r="M792" s="175"/>
      <c r="N792" s="175"/>
      <c r="O792" s="175"/>
      <c r="P792" s="176"/>
      <c r="Q792" s="175"/>
      <c r="R792" s="176"/>
      <c r="S792" s="176"/>
      <c r="T792" s="176"/>
      <c r="U792" s="291" t="str">
        <f t="shared" si="280"/>
        <v/>
      </c>
      <c r="V792" s="292">
        <f>IF(F792=0,0,SUMIFS('4-咨询师业绩明细表'!K:K,'4-咨询师业绩明细表'!E:E,E792,'4-咨询师业绩明细表'!C:C,B792))</f>
        <v>0</v>
      </c>
      <c r="W792" s="292" t="str">
        <f t="shared" si="281"/>
        <v/>
      </c>
      <c r="X792" s="305"/>
      <c r="Y792" s="323">
        <f t="shared" si="282"/>
        <v>0</v>
      </c>
      <c r="Z792" s="324">
        <f t="shared" si="283"/>
        <v>0</v>
      </c>
      <c r="AA792" s="293">
        <f t="shared" si="284"/>
        <v>0</v>
      </c>
      <c r="AB792" s="294" t="str">
        <f t="shared" si="285"/>
        <v/>
      </c>
      <c r="AC792" s="143" t="str">
        <f t="shared" si="286"/>
        <v/>
      </c>
      <c r="AD792" s="143" t="str">
        <f t="shared" si="287"/>
        <v/>
      </c>
      <c r="AE792" s="143" t="str">
        <f t="shared" si="288"/>
        <v/>
      </c>
      <c r="AF792" s="143" t="str">
        <f t="shared" si="289"/>
        <v/>
      </c>
      <c r="AG792" s="143" t="str">
        <f t="shared" si="290"/>
        <v/>
      </c>
      <c r="AH792" s="143" t="str">
        <f>IF(AB792="","",VLOOKUP(AF792,Sheet11!E:F,2,0))</f>
        <v/>
      </c>
      <c r="AI792" s="295" t="str">
        <f>IF(AG792="拼单会员","5年",IF(AB792="","",VLOOKUP(AE792&amp;AH792,Sheet11!$J$3:$K$17,2)))</f>
        <v/>
      </c>
      <c r="AJ792" s="143" t="str">
        <f t="shared" si="291"/>
        <v/>
      </c>
      <c r="AK792" s="296" t="str">
        <f t="shared" si="292"/>
        <v/>
      </c>
      <c r="AL792" s="143" t="str">
        <f t="shared" si="293"/>
        <v/>
      </c>
      <c r="AM792" s="143" t="str">
        <f t="shared" si="294"/>
        <v/>
      </c>
      <c r="AN792" s="143" t="str">
        <f t="shared" si="295"/>
        <v/>
      </c>
      <c r="AO792" s="143" t="str">
        <f t="shared" si="296"/>
        <v/>
      </c>
      <c r="AP792" s="206" t="str">
        <f t="shared" si="297"/>
        <v/>
      </c>
      <c r="AQ792" s="206" t="str">
        <f>IF(SUMIF('7-市场业绩'!F:F,'3-收据记录表'!U792,'7-市场业绩'!I:I)&gt;0,"学习卡","老结算")</f>
        <v>老结算</v>
      </c>
      <c r="AR792" s="206" t="str">
        <f t="shared" si="298"/>
        <v/>
      </c>
      <c r="AS792" s="243" t="e">
        <f t="shared" si="299"/>
        <v>#VALUE!</v>
      </c>
      <c r="AT792" s="243" t="str">
        <f t="shared" si="300"/>
        <v/>
      </c>
      <c r="AU792" s="243" t="str">
        <f t="shared" si="301"/>
        <v/>
      </c>
      <c r="AV792" s="243" t="str">
        <f t="shared" si="302"/>
        <v>无</v>
      </c>
      <c r="AZ792" s="299">
        <v>42552</v>
      </c>
    </row>
    <row r="793" spans="1:52" ht="15" hidden="1" customHeight="1">
      <c r="A793" s="176"/>
      <c r="B793" s="176"/>
      <c r="C793" s="175"/>
      <c r="D793" s="176"/>
      <c r="E793" s="176"/>
      <c r="F793" s="184"/>
      <c r="G793" s="176"/>
      <c r="H793" s="176"/>
      <c r="I793" s="176"/>
      <c r="J793" s="176"/>
      <c r="K793" s="180"/>
      <c r="L793" s="176"/>
      <c r="M793" s="175"/>
      <c r="N793" s="175"/>
      <c r="O793" s="175"/>
      <c r="P793" s="176"/>
      <c r="Q793" s="175"/>
      <c r="R793" s="176"/>
      <c r="S793" s="176"/>
      <c r="T793" s="176"/>
      <c r="U793" s="291" t="str">
        <f t="shared" si="280"/>
        <v/>
      </c>
      <c r="V793" s="292">
        <f>IF(F793=0,0,SUMIFS('4-咨询师业绩明细表'!K:K,'4-咨询师业绩明细表'!E:E,E793,'4-咨询师业绩明细表'!C:C,B793))</f>
        <v>0</v>
      </c>
      <c r="W793" s="292" t="str">
        <f t="shared" si="281"/>
        <v/>
      </c>
      <c r="X793" s="305"/>
      <c r="Y793" s="323">
        <f t="shared" si="282"/>
        <v>0</v>
      </c>
      <c r="Z793" s="324">
        <f t="shared" si="283"/>
        <v>0</v>
      </c>
      <c r="AA793" s="293">
        <f t="shared" si="284"/>
        <v>0</v>
      </c>
      <c r="AB793" s="294" t="str">
        <f t="shared" si="285"/>
        <v/>
      </c>
      <c r="AC793" s="143" t="str">
        <f t="shared" si="286"/>
        <v/>
      </c>
      <c r="AD793" s="143" t="str">
        <f t="shared" si="287"/>
        <v/>
      </c>
      <c r="AE793" s="143" t="str">
        <f t="shared" si="288"/>
        <v/>
      </c>
      <c r="AF793" s="143" t="str">
        <f t="shared" si="289"/>
        <v/>
      </c>
      <c r="AG793" s="143" t="str">
        <f t="shared" si="290"/>
        <v/>
      </c>
      <c r="AH793" s="143" t="str">
        <f>IF(AB793="","",VLOOKUP(AF793,Sheet11!E:F,2,0))</f>
        <v/>
      </c>
      <c r="AI793" s="295" t="str">
        <f>IF(AG793="拼单会员","5年",IF(AB793="","",VLOOKUP(AE793&amp;AH793,Sheet11!$J$3:$K$17,2)))</f>
        <v/>
      </c>
      <c r="AJ793" s="143" t="str">
        <f t="shared" si="291"/>
        <v/>
      </c>
      <c r="AK793" s="296" t="str">
        <f t="shared" si="292"/>
        <v/>
      </c>
      <c r="AL793" s="143" t="str">
        <f t="shared" si="293"/>
        <v/>
      </c>
      <c r="AM793" s="143" t="str">
        <f t="shared" si="294"/>
        <v/>
      </c>
      <c r="AN793" s="143" t="str">
        <f t="shared" si="295"/>
        <v/>
      </c>
      <c r="AO793" s="143" t="str">
        <f t="shared" si="296"/>
        <v/>
      </c>
      <c r="AP793" s="206" t="str">
        <f t="shared" si="297"/>
        <v/>
      </c>
      <c r="AQ793" s="206" t="str">
        <f>IF(SUMIF('7-市场业绩'!F:F,'3-收据记录表'!U793,'7-市场业绩'!I:I)&gt;0,"学习卡","老结算")</f>
        <v>老结算</v>
      </c>
      <c r="AR793" s="206" t="str">
        <f t="shared" si="298"/>
        <v/>
      </c>
      <c r="AS793" s="243" t="e">
        <f t="shared" si="299"/>
        <v>#VALUE!</v>
      </c>
      <c r="AT793" s="243" t="str">
        <f t="shared" si="300"/>
        <v/>
      </c>
      <c r="AU793" s="243" t="str">
        <f t="shared" si="301"/>
        <v/>
      </c>
      <c r="AV793" s="243" t="str">
        <f t="shared" si="302"/>
        <v>无</v>
      </c>
      <c r="AZ793" s="299">
        <v>42552</v>
      </c>
    </row>
    <row r="794" spans="1:52" ht="15" hidden="1" customHeight="1">
      <c r="A794" s="176"/>
      <c r="B794" s="176"/>
      <c r="C794" s="175"/>
      <c r="D794" s="176"/>
      <c r="E794" s="176"/>
      <c r="F794" s="184"/>
      <c r="G794" s="176"/>
      <c r="H794" s="176"/>
      <c r="I794" s="176"/>
      <c r="J794" s="176"/>
      <c r="K794" s="180"/>
      <c r="L794" s="176"/>
      <c r="M794" s="175"/>
      <c r="N794" s="175"/>
      <c r="O794" s="175"/>
      <c r="P794" s="176"/>
      <c r="Q794" s="175"/>
      <c r="R794" s="176"/>
      <c r="S794" s="176"/>
      <c r="T794" s="176"/>
      <c r="U794" s="291" t="str">
        <f t="shared" si="280"/>
        <v/>
      </c>
      <c r="V794" s="292">
        <f>IF(F794=0,0,SUMIFS('4-咨询师业绩明细表'!K:K,'4-咨询师业绩明细表'!E:E,E794,'4-咨询师业绩明细表'!C:C,B794))</f>
        <v>0</v>
      </c>
      <c r="W794" s="292" t="str">
        <f t="shared" si="281"/>
        <v/>
      </c>
      <c r="X794" s="305"/>
      <c r="Y794" s="323">
        <f t="shared" si="282"/>
        <v>0</v>
      </c>
      <c r="Z794" s="324">
        <f t="shared" si="283"/>
        <v>0</v>
      </c>
      <c r="AA794" s="293">
        <f t="shared" si="284"/>
        <v>0</v>
      </c>
      <c r="AB794" s="294" t="str">
        <f t="shared" si="285"/>
        <v/>
      </c>
      <c r="AC794" s="143" t="str">
        <f t="shared" si="286"/>
        <v/>
      </c>
      <c r="AD794" s="143" t="str">
        <f t="shared" si="287"/>
        <v/>
      </c>
      <c r="AE794" s="143" t="str">
        <f t="shared" si="288"/>
        <v/>
      </c>
      <c r="AF794" s="143" t="str">
        <f t="shared" si="289"/>
        <v/>
      </c>
      <c r="AG794" s="143" t="str">
        <f t="shared" si="290"/>
        <v/>
      </c>
      <c r="AH794" s="143" t="str">
        <f>IF(AB794="","",VLOOKUP(AF794,Sheet11!E:F,2,0))</f>
        <v/>
      </c>
      <c r="AI794" s="295" t="str">
        <f>IF(AG794="拼单会员","5年",IF(AB794="","",VLOOKUP(AE794&amp;AH794,Sheet11!$J$3:$K$17,2)))</f>
        <v/>
      </c>
      <c r="AJ794" s="143" t="str">
        <f t="shared" si="291"/>
        <v/>
      </c>
      <c r="AK794" s="296" t="str">
        <f t="shared" si="292"/>
        <v/>
      </c>
      <c r="AL794" s="143" t="str">
        <f t="shared" si="293"/>
        <v/>
      </c>
      <c r="AM794" s="143" t="str">
        <f t="shared" si="294"/>
        <v/>
      </c>
      <c r="AN794" s="143" t="str">
        <f t="shared" si="295"/>
        <v/>
      </c>
      <c r="AO794" s="143" t="str">
        <f t="shared" si="296"/>
        <v/>
      </c>
      <c r="AP794" s="206" t="str">
        <f t="shared" si="297"/>
        <v/>
      </c>
      <c r="AQ794" s="206" t="str">
        <f>IF(SUMIF('7-市场业绩'!F:F,'3-收据记录表'!U794,'7-市场业绩'!I:I)&gt;0,"学习卡","老结算")</f>
        <v>老结算</v>
      </c>
      <c r="AR794" s="206" t="str">
        <f t="shared" si="298"/>
        <v/>
      </c>
      <c r="AS794" s="243" t="e">
        <f t="shared" si="299"/>
        <v>#VALUE!</v>
      </c>
      <c r="AT794" s="243" t="str">
        <f t="shared" si="300"/>
        <v/>
      </c>
      <c r="AU794" s="243" t="str">
        <f t="shared" si="301"/>
        <v/>
      </c>
      <c r="AV794" s="243" t="str">
        <f t="shared" si="302"/>
        <v>无</v>
      </c>
      <c r="AZ794" s="299">
        <v>42552</v>
      </c>
    </row>
    <row r="795" spans="1:52" ht="15" hidden="1" customHeight="1">
      <c r="A795" s="176"/>
      <c r="B795" s="176"/>
      <c r="C795" s="175"/>
      <c r="D795" s="176"/>
      <c r="E795" s="176"/>
      <c r="F795" s="184"/>
      <c r="G795" s="176"/>
      <c r="H795" s="176"/>
      <c r="I795" s="176"/>
      <c r="J795" s="176"/>
      <c r="K795" s="180"/>
      <c r="L795" s="176"/>
      <c r="M795" s="175"/>
      <c r="N795" s="175"/>
      <c r="O795" s="175"/>
      <c r="P795" s="176"/>
      <c r="Q795" s="175"/>
      <c r="R795" s="176"/>
      <c r="S795" s="176"/>
      <c r="T795" s="176"/>
      <c r="U795" s="291" t="str">
        <f t="shared" si="280"/>
        <v/>
      </c>
      <c r="V795" s="292">
        <f>IF(F795=0,0,SUMIFS('4-咨询师业绩明细表'!K:K,'4-咨询师业绩明细表'!E:E,E795,'4-咨询师业绩明细表'!C:C,B795))</f>
        <v>0</v>
      </c>
      <c r="W795" s="292" t="str">
        <f t="shared" si="281"/>
        <v/>
      </c>
      <c r="X795" s="305"/>
      <c r="Y795" s="323">
        <f t="shared" si="282"/>
        <v>0</v>
      </c>
      <c r="Z795" s="324">
        <f t="shared" si="283"/>
        <v>0</v>
      </c>
      <c r="AA795" s="293">
        <f t="shared" si="284"/>
        <v>0</v>
      </c>
      <c r="AB795" s="294" t="str">
        <f t="shared" si="285"/>
        <v/>
      </c>
      <c r="AC795" s="143" t="str">
        <f t="shared" si="286"/>
        <v/>
      </c>
      <c r="AD795" s="143" t="str">
        <f t="shared" si="287"/>
        <v/>
      </c>
      <c r="AE795" s="143" t="str">
        <f t="shared" si="288"/>
        <v/>
      </c>
      <c r="AF795" s="143" t="str">
        <f t="shared" si="289"/>
        <v/>
      </c>
      <c r="AG795" s="143" t="str">
        <f t="shared" si="290"/>
        <v/>
      </c>
      <c r="AH795" s="143" t="str">
        <f>IF(AB795="","",VLOOKUP(AF795,Sheet11!E:F,2,0))</f>
        <v/>
      </c>
      <c r="AI795" s="295" t="str">
        <f>IF(AG795="拼单会员","5年",IF(AB795="","",VLOOKUP(AE795&amp;AH795,Sheet11!$J$3:$K$17,2)))</f>
        <v/>
      </c>
      <c r="AJ795" s="143" t="str">
        <f t="shared" si="291"/>
        <v/>
      </c>
      <c r="AK795" s="296" t="str">
        <f t="shared" si="292"/>
        <v/>
      </c>
      <c r="AL795" s="143" t="str">
        <f t="shared" si="293"/>
        <v/>
      </c>
      <c r="AM795" s="143" t="str">
        <f t="shared" si="294"/>
        <v/>
      </c>
      <c r="AN795" s="143" t="str">
        <f t="shared" si="295"/>
        <v/>
      </c>
      <c r="AO795" s="143" t="str">
        <f t="shared" si="296"/>
        <v/>
      </c>
      <c r="AP795" s="206" t="str">
        <f t="shared" si="297"/>
        <v/>
      </c>
      <c r="AQ795" s="206" t="str">
        <f>IF(SUMIF('7-市场业绩'!F:F,'3-收据记录表'!U795,'7-市场业绩'!I:I)&gt;0,"学习卡","老结算")</f>
        <v>老结算</v>
      </c>
      <c r="AR795" s="206" t="str">
        <f t="shared" si="298"/>
        <v/>
      </c>
      <c r="AS795" s="243" t="e">
        <f t="shared" si="299"/>
        <v>#VALUE!</v>
      </c>
      <c r="AT795" s="243" t="str">
        <f t="shared" si="300"/>
        <v/>
      </c>
      <c r="AU795" s="243" t="str">
        <f t="shared" si="301"/>
        <v/>
      </c>
      <c r="AV795" s="243" t="str">
        <f t="shared" si="302"/>
        <v>无</v>
      </c>
      <c r="AZ795" s="299">
        <v>42552</v>
      </c>
    </row>
    <row r="796" spans="1:52" ht="15" hidden="1" customHeight="1">
      <c r="A796" s="176"/>
      <c r="B796" s="176"/>
      <c r="C796" s="175"/>
      <c r="D796" s="176"/>
      <c r="E796" s="176"/>
      <c r="F796" s="184"/>
      <c r="G796" s="176"/>
      <c r="H796" s="176"/>
      <c r="I796" s="176"/>
      <c r="J796" s="176"/>
      <c r="K796" s="180"/>
      <c r="L796" s="176"/>
      <c r="M796" s="175"/>
      <c r="N796" s="175"/>
      <c r="O796" s="175"/>
      <c r="P796" s="176"/>
      <c r="Q796" s="175"/>
      <c r="R796" s="176"/>
      <c r="S796" s="176"/>
      <c r="T796" s="176"/>
      <c r="U796" s="291" t="str">
        <f t="shared" si="280"/>
        <v/>
      </c>
      <c r="V796" s="292">
        <f>IF(F796=0,0,SUMIFS('4-咨询师业绩明细表'!K:K,'4-咨询师业绩明细表'!E:E,E796,'4-咨询师业绩明细表'!C:C,B796))</f>
        <v>0</v>
      </c>
      <c r="W796" s="292" t="str">
        <f t="shared" si="281"/>
        <v/>
      </c>
      <c r="X796" s="305"/>
      <c r="Y796" s="323">
        <f t="shared" si="282"/>
        <v>0</v>
      </c>
      <c r="Z796" s="324">
        <f t="shared" si="283"/>
        <v>0</v>
      </c>
      <c r="AA796" s="293">
        <f t="shared" si="284"/>
        <v>0</v>
      </c>
      <c r="AB796" s="294" t="str">
        <f t="shared" si="285"/>
        <v/>
      </c>
      <c r="AC796" s="143" t="str">
        <f t="shared" si="286"/>
        <v/>
      </c>
      <c r="AD796" s="143" t="str">
        <f t="shared" si="287"/>
        <v/>
      </c>
      <c r="AE796" s="143" t="str">
        <f t="shared" si="288"/>
        <v/>
      </c>
      <c r="AF796" s="143" t="str">
        <f t="shared" si="289"/>
        <v/>
      </c>
      <c r="AG796" s="143" t="str">
        <f t="shared" si="290"/>
        <v/>
      </c>
      <c r="AH796" s="143" t="str">
        <f>IF(AB796="","",VLOOKUP(AF796,Sheet11!E:F,2,0))</f>
        <v/>
      </c>
      <c r="AI796" s="295" t="str">
        <f>IF(AG796="拼单会员","5年",IF(AB796="","",VLOOKUP(AE796&amp;AH796,Sheet11!$J$3:$K$17,2)))</f>
        <v/>
      </c>
      <c r="AJ796" s="143" t="str">
        <f t="shared" si="291"/>
        <v/>
      </c>
      <c r="AK796" s="296" t="str">
        <f t="shared" si="292"/>
        <v/>
      </c>
      <c r="AL796" s="143" t="str">
        <f t="shared" si="293"/>
        <v/>
      </c>
      <c r="AM796" s="143" t="str">
        <f t="shared" si="294"/>
        <v/>
      </c>
      <c r="AN796" s="143" t="str">
        <f t="shared" si="295"/>
        <v/>
      </c>
      <c r="AO796" s="143" t="str">
        <f t="shared" si="296"/>
        <v/>
      </c>
      <c r="AP796" s="206" t="str">
        <f t="shared" si="297"/>
        <v/>
      </c>
      <c r="AQ796" s="206" t="str">
        <f>IF(SUMIF('7-市场业绩'!F:F,'3-收据记录表'!U796,'7-市场业绩'!I:I)&gt;0,"学习卡","老结算")</f>
        <v>老结算</v>
      </c>
      <c r="AR796" s="206" t="str">
        <f t="shared" si="298"/>
        <v/>
      </c>
      <c r="AS796" s="243" t="e">
        <f t="shared" si="299"/>
        <v>#VALUE!</v>
      </c>
      <c r="AT796" s="243" t="str">
        <f t="shared" si="300"/>
        <v/>
      </c>
      <c r="AU796" s="243" t="str">
        <f t="shared" si="301"/>
        <v/>
      </c>
      <c r="AV796" s="243" t="str">
        <f t="shared" si="302"/>
        <v>无</v>
      </c>
      <c r="AZ796" s="299">
        <v>42552</v>
      </c>
    </row>
    <row r="797" spans="1:52" ht="15" hidden="1" customHeight="1">
      <c r="A797" s="176"/>
      <c r="B797" s="176"/>
      <c r="C797" s="175"/>
      <c r="D797" s="176"/>
      <c r="E797" s="176"/>
      <c r="F797" s="184"/>
      <c r="G797" s="176"/>
      <c r="H797" s="176"/>
      <c r="I797" s="176"/>
      <c r="J797" s="176"/>
      <c r="K797" s="180"/>
      <c r="L797" s="176"/>
      <c r="M797" s="175"/>
      <c r="N797" s="175"/>
      <c r="O797" s="175"/>
      <c r="P797" s="176"/>
      <c r="Q797" s="175"/>
      <c r="R797" s="176"/>
      <c r="S797" s="176"/>
      <c r="T797" s="176"/>
      <c r="U797" s="291" t="str">
        <f t="shared" si="280"/>
        <v/>
      </c>
      <c r="V797" s="292">
        <f>IF(F797=0,0,SUMIFS('4-咨询师业绩明细表'!K:K,'4-咨询师业绩明细表'!E:E,E797,'4-咨询师业绩明细表'!C:C,B797))</f>
        <v>0</v>
      </c>
      <c r="W797" s="292" t="str">
        <f t="shared" si="281"/>
        <v/>
      </c>
      <c r="X797" s="305"/>
      <c r="Y797" s="323">
        <f t="shared" si="282"/>
        <v>0</v>
      </c>
      <c r="Z797" s="324">
        <f t="shared" si="283"/>
        <v>0</v>
      </c>
      <c r="AA797" s="293">
        <f t="shared" si="284"/>
        <v>0</v>
      </c>
      <c r="AB797" s="294" t="str">
        <f t="shared" si="285"/>
        <v/>
      </c>
      <c r="AC797" s="143" t="str">
        <f t="shared" si="286"/>
        <v/>
      </c>
      <c r="AD797" s="143" t="str">
        <f t="shared" si="287"/>
        <v/>
      </c>
      <c r="AE797" s="143" t="str">
        <f t="shared" si="288"/>
        <v/>
      </c>
      <c r="AF797" s="143" t="str">
        <f t="shared" si="289"/>
        <v/>
      </c>
      <c r="AG797" s="143" t="str">
        <f t="shared" si="290"/>
        <v/>
      </c>
      <c r="AH797" s="143" t="str">
        <f>IF(AB797="","",VLOOKUP(AF797,Sheet11!E:F,2,0))</f>
        <v/>
      </c>
      <c r="AI797" s="295" t="str">
        <f>IF(AG797="拼单会员","5年",IF(AB797="","",VLOOKUP(AE797&amp;AH797,Sheet11!$J$3:$K$17,2)))</f>
        <v/>
      </c>
      <c r="AJ797" s="143" t="str">
        <f t="shared" si="291"/>
        <v/>
      </c>
      <c r="AK797" s="296" t="str">
        <f t="shared" si="292"/>
        <v/>
      </c>
      <c r="AL797" s="143" t="str">
        <f t="shared" si="293"/>
        <v/>
      </c>
      <c r="AM797" s="143" t="str">
        <f t="shared" si="294"/>
        <v/>
      </c>
      <c r="AN797" s="143" t="str">
        <f t="shared" si="295"/>
        <v/>
      </c>
      <c r="AO797" s="143" t="str">
        <f t="shared" si="296"/>
        <v/>
      </c>
      <c r="AP797" s="206" t="str">
        <f t="shared" si="297"/>
        <v/>
      </c>
      <c r="AQ797" s="206" t="str">
        <f>IF(SUMIF('7-市场业绩'!F:F,'3-收据记录表'!U797,'7-市场业绩'!I:I)&gt;0,"学习卡","老结算")</f>
        <v>老结算</v>
      </c>
      <c r="AR797" s="206" t="str">
        <f t="shared" si="298"/>
        <v/>
      </c>
      <c r="AS797" s="243" t="e">
        <f t="shared" si="299"/>
        <v>#VALUE!</v>
      </c>
      <c r="AT797" s="243" t="str">
        <f t="shared" si="300"/>
        <v/>
      </c>
      <c r="AU797" s="243" t="str">
        <f t="shared" si="301"/>
        <v/>
      </c>
      <c r="AV797" s="243" t="str">
        <f t="shared" si="302"/>
        <v>无</v>
      </c>
      <c r="AZ797" s="299">
        <v>42552</v>
      </c>
    </row>
    <row r="798" spans="1:52" ht="15" hidden="1" customHeight="1">
      <c r="A798" s="176"/>
      <c r="B798" s="176"/>
      <c r="C798" s="175"/>
      <c r="D798" s="176"/>
      <c r="E798" s="176"/>
      <c r="F798" s="184"/>
      <c r="G798" s="176"/>
      <c r="H798" s="176"/>
      <c r="I798" s="176"/>
      <c r="J798" s="176"/>
      <c r="K798" s="180"/>
      <c r="L798" s="176"/>
      <c r="M798" s="175"/>
      <c r="N798" s="175"/>
      <c r="O798" s="175"/>
      <c r="P798" s="176"/>
      <c r="Q798" s="175"/>
      <c r="R798" s="176"/>
      <c r="S798" s="176"/>
      <c r="T798" s="176"/>
      <c r="U798" s="291" t="str">
        <f t="shared" si="280"/>
        <v/>
      </c>
      <c r="V798" s="292">
        <f>IF(F798=0,0,SUMIFS('4-咨询师业绩明细表'!K:K,'4-咨询师业绩明细表'!E:E,E798,'4-咨询师业绩明细表'!C:C,B798))</f>
        <v>0</v>
      </c>
      <c r="W798" s="292" t="str">
        <f t="shared" si="281"/>
        <v/>
      </c>
      <c r="X798" s="305"/>
      <c r="Y798" s="323">
        <f t="shared" si="282"/>
        <v>0</v>
      </c>
      <c r="Z798" s="324">
        <f t="shared" si="283"/>
        <v>0</v>
      </c>
      <c r="AA798" s="293">
        <f t="shared" si="284"/>
        <v>0</v>
      </c>
      <c r="AB798" s="294" t="str">
        <f t="shared" si="285"/>
        <v/>
      </c>
      <c r="AC798" s="143" t="str">
        <f t="shared" si="286"/>
        <v/>
      </c>
      <c r="AD798" s="143" t="str">
        <f t="shared" si="287"/>
        <v/>
      </c>
      <c r="AE798" s="143" t="str">
        <f t="shared" si="288"/>
        <v/>
      </c>
      <c r="AF798" s="143" t="str">
        <f t="shared" si="289"/>
        <v/>
      </c>
      <c r="AG798" s="143" t="str">
        <f t="shared" si="290"/>
        <v/>
      </c>
      <c r="AH798" s="143" t="str">
        <f>IF(AB798="","",VLOOKUP(AF798,Sheet11!E:F,2,0))</f>
        <v/>
      </c>
      <c r="AI798" s="295" t="str">
        <f>IF(AG798="拼单会员","5年",IF(AB798="","",VLOOKUP(AE798&amp;AH798,Sheet11!$J$3:$K$17,2)))</f>
        <v/>
      </c>
      <c r="AJ798" s="143" t="str">
        <f t="shared" si="291"/>
        <v/>
      </c>
      <c r="AK798" s="296" t="str">
        <f t="shared" si="292"/>
        <v/>
      </c>
      <c r="AL798" s="143" t="str">
        <f t="shared" si="293"/>
        <v/>
      </c>
      <c r="AM798" s="143" t="str">
        <f t="shared" si="294"/>
        <v/>
      </c>
      <c r="AN798" s="143" t="str">
        <f t="shared" si="295"/>
        <v/>
      </c>
      <c r="AO798" s="143" t="str">
        <f t="shared" si="296"/>
        <v/>
      </c>
      <c r="AP798" s="206" t="str">
        <f t="shared" si="297"/>
        <v/>
      </c>
      <c r="AQ798" s="206" t="str">
        <f>IF(SUMIF('7-市场业绩'!F:F,'3-收据记录表'!U798,'7-市场业绩'!I:I)&gt;0,"学习卡","老结算")</f>
        <v>老结算</v>
      </c>
      <c r="AR798" s="206" t="str">
        <f t="shared" si="298"/>
        <v/>
      </c>
      <c r="AS798" s="243" t="e">
        <f t="shared" si="299"/>
        <v>#VALUE!</v>
      </c>
      <c r="AT798" s="243" t="str">
        <f t="shared" si="300"/>
        <v/>
      </c>
      <c r="AU798" s="243" t="str">
        <f t="shared" si="301"/>
        <v/>
      </c>
      <c r="AV798" s="243" t="str">
        <f t="shared" si="302"/>
        <v>无</v>
      </c>
      <c r="AZ798" s="299">
        <v>42552</v>
      </c>
    </row>
    <row r="799" spans="1:52" ht="15" hidden="1" customHeight="1">
      <c r="A799" s="176"/>
      <c r="B799" s="176"/>
      <c r="C799" s="175"/>
      <c r="D799" s="176"/>
      <c r="E799" s="176"/>
      <c r="F799" s="184"/>
      <c r="G799" s="176"/>
      <c r="H799" s="176"/>
      <c r="I799" s="176"/>
      <c r="J799" s="176"/>
      <c r="K799" s="180"/>
      <c r="L799" s="176"/>
      <c r="M799" s="175"/>
      <c r="N799" s="175"/>
      <c r="O799" s="175"/>
      <c r="P799" s="176"/>
      <c r="Q799" s="175"/>
      <c r="R799" s="176"/>
      <c r="S799" s="176"/>
      <c r="T799" s="176"/>
      <c r="U799" s="291" t="str">
        <f t="shared" si="280"/>
        <v/>
      </c>
      <c r="V799" s="292">
        <f>IF(F799=0,0,SUMIFS('4-咨询师业绩明细表'!K:K,'4-咨询师业绩明细表'!E:E,E799,'4-咨询师业绩明细表'!C:C,B799))</f>
        <v>0</v>
      </c>
      <c r="W799" s="292" t="str">
        <f t="shared" si="281"/>
        <v/>
      </c>
      <c r="X799" s="305"/>
      <c r="Y799" s="323">
        <f t="shared" si="282"/>
        <v>0</v>
      </c>
      <c r="Z799" s="324">
        <f t="shared" si="283"/>
        <v>0</v>
      </c>
      <c r="AA799" s="293">
        <f t="shared" si="284"/>
        <v>0</v>
      </c>
      <c r="AB799" s="294" t="str">
        <f t="shared" si="285"/>
        <v/>
      </c>
      <c r="AC799" s="143" t="str">
        <f t="shared" si="286"/>
        <v/>
      </c>
      <c r="AD799" s="143" t="str">
        <f t="shared" si="287"/>
        <v/>
      </c>
      <c r="AE799" s="143" t="str">
        <f t="shared" si="288"/>
        <v/>
      </c>
      <c r="AF799" s="143" t="str">
        <f t="shared" si="289"/>
        <v/>
      </c>
      <c r="AG799" s="143" t="str">
        <f t="shared" si="290"/>
        <v/>
      </c>
      <c r="AH799" s="143" t="str">
        <f>IF(AB799="","",VLOOKUP(AF799,Sheet11!E:F,2,0))</f>
        <v/>
      </c>
      <c r="AI799" s="295" t="str">
        <f>IF(AG799="拼单会员","5年",IF(AB799="","",VLOOKUP(AE799&amp;AH799,Sheet11!$J$3:$K$17,2)))</f>
        <v/>
      </c>
      <c r="AJ799" s="143" t="str">
        <f t="shared" si="291"/>
        <v/>
      </c>
      <c r="AK799" s="296" t="str">
        <f t="shared" si="292"/>
        <v/>
      </c>
      <c r="AL799" s="143" t="str">
        <f t="shared" si="293"/>
        <v/>
      </c>
      <c r="AM799" s="143" t="str">
        <f t="shared" si="294"/>
        <v/>
      </c>
      <c r="AN799" s="143" t="str">
        <f t="shared" si="295"/>
        <v/>
      </c>
      <c r="AO799" s="143" t="str">
        <f t="shared" si="296"/>
        <v/>
      </c>
      <c r="AP799" s="206" t="str">
        <f t="shared" si="297"/>
        <v/>
      </c>
      <c r="AQ799" s="206" t="str">
        <f>IF(SUMIF('7-市场业绩'!F:F,'3-收据记录表'!U799,'7-市场业绩'!I:I)&gt;0,"学习卡","老结算")</f>
        <v>老结算</v>
      </c>
      <c r="AR799" s="206" t="str">
        <f t="shared" si="298"/>
        <v/>
      </c>
      <c r="AS799" s="243" t="e">
        <f t="shared" si="299"/>
        <v>#VALUE!</v>
      </c>
      <c r="AT799" s="243" t="str">
        <f t="shared" si="300"/>
        <v/>
      </c>
      <c r="AU799" s="243" t="str">
        <f t="shared" si="301"/>
        <v/>
      </c>
      <c r="AV799" s="243" t="str">
        <f t="shared" si="302"/>
        <v>无</v>
      </c>
      <c r="AZ799" s="299">
        <v>42552</v>
      </c>
    </row>
    <row r="800" spans="1:52" ht="15" hidden="1" customHeight="1">
      <c r="A800" s="176"/>
      <c r="B800" s="176"/>
      <c r="C800" s="175"/>
      <c r="D800" s="176"/>
      <c r="E800" s="176"/>
      <c r="F800" s="184"/>
      <c r="G800" s="176"/>
      <c r="H800" s="176"/>
      <c r="I800" s="176"/>
      <c r="J800" s="176"/>
      <c r="K800" s="180"/>
      <c r="L800" s="176"/>
      <c r="M800" s="175"/>
      <c r="N800" s="175"/>
      <c r="O800" s="175"/>
      <c r="P800" s="176"/>
      <c r="Q800" s="175"/>
      <c r="R800" s="176"/>
      <c r="S800" s="176"/>
      <c r="T800" s="176"/>
      <c r="U800" s="291" t="str">
        <f t="shared" si="280"/>
        <v/>
      </c>
      <c r="V800" s="292">
        <f>IF(F800=0,0,SUMIFS('4-咨询师业绩明细表'!K:K,'4-咨询师业绩明细表'!E:E,E800,'4-咨询师业绩明细表'!C:C,B800))</f>
        <v>0</v>
      </c>
      <c r="W800" s="292" t="str">
        <f t="shared" si="281"/>
        <v/>
      </c>
      <c r="X800" s="305"/>
      <c r="Y800" s="323">
        <f t="shared" si="282"/>
        <v>0</v>
      </c>
      <c r="Z800" s="324">
        <f t="shared" si="283"/>
        <v>0</v>
      </c>
      <c r="AA800" s="293">
        <f t="shared" si="284"/>
        <v>0</v>
      </c>
      <c r="AB800" s="294" t="str">
        <f t="shared" si="285"/>
        <v/>
      </c>
      <c r="AC800" s="143" t="str">
        <f t="shared" si="286"/>
        <v/>
      </c>
      <c r="AD800" s="143" t="str">
        <f t="shared" si="287"/>
        <v/>
      </c>
      <c r="AE800" s="143" t="str">
        <f t="shared" si="288"/>
        <v/>
      </c>
      <c r="AF800" s="143" t="str">
        <f t="shared" si="289"/>
        <v/>
      </c>
      <c r="AG800" s="143" t="str">
        <f t="shared" si="290"/>
        <v/>
      </c>
      <c r="AH800" s="143" t="str">
        <f>IF(AB800="","",VLOOKUP(AF800,Sheet11!E:F,2,0))</f>
        <v/>
      </c>
      <c r="AI800" s="295" t="str">
        <f>IF(AG800="拼单会员","5年",IF(AB800="","",VLOOKUP(AE800&amp;AH800,Sheet11!$J$3:$K$17,2)))</f>
        <v/>
      </c>
      <c r="AJ800" s="143" t="str">
        <f t="shared" si="291"/>
        <v/>
      </c>
      <c r="AK800" s="296" t="str">
        <f t="shared" si="292"/>
        <v/>
      </c>
      <c r="AL800" s="143" t="str">
        <f t="shared" si="293"/>
        <v/>
      </c>
      <c r="AM800" s="143" t="str">
        <f t="shared" si="294"/>
        <v/>
      </c>
      <c r="AN800" s="143" t="str">
        <f t="shared" si="295"/>
        <v/>
      </c>
      <c r="AO800" s="143" t="str">
        <f t="shared" si="296"/>
        <v/>
      </c>
      <c r="AP800" s="206" t="str">
        <f t="shared" si="297"/>
        <v/>
      </c>
      <c r="AQ800" s="206" t="str">
        <f>IF(SUMIF('7-市场业绩'!F:F,'3-收据记录表'!U800,'7-市场业绩'!I:I)&gt;0,"学习卡","老结算")</f>
        <v>老结算</v>
      </c>
      <c r="AR800" s="206" t="str">
        <f t="shared" si="298"/>
        <v/>
      </c>
      <c r="AS800" s="243" t="e">
        <f t="shared" si="299"/>
        <v>#VALUE!</v>
      </c>
      <c r="AT800" s="243" t="str">
        <f t="shared" si="300"/>
        <v/>
      </c>
      <c r="AU800" s="243" t="str">
        <f t="shared" si="301"/>
        <v/>
      </c>
      <c r="AV800" s="243" t="str">
        <f t="shared" si="302"/>
        <v>无</v>
      </c>
      <c r="AZ800" s="299">
        <v>42552</v>
      </c>
    </row>
    <row r="801" spans="1:52" ht="15" hidden="1" customHeight="1">
      <c r="A801" s="176"/>
      <c r="B801" s="176"/>
      <c r="C801" s="175"/>
      <c r="D801" s="176"/>
      <c r="E801" s="176"/>
      <c r="F801" s="184"/>
      <c r="G801" s="176"/>
      <c r="H801" s="176"/>
      <c r="I801" s="176"/>
      <c r="J801" s="176"/>
      <c r="K801" s="180"/>
      <c r="L801" s="176"/>
      <c r="M801" s="175"/>
      <c r="N801" s="175"/>
      <c r="O801" s="175"/>
      <c r="P801" s="176"/>
      <c r="Q801" s="175"/>
      <c r="R801" s="176"/>
      <c r="S801" s="176"/>
      <c r="T801" s="176"/>
      <c r="U801" s="291" t="str">
        <f t="shared" si="280"/>
        <v/>
      </c>
      <c r="V801" s="292">
        <f>IF(F801=0,0,SUMIFS('4-咨询师业绩明细表'!K:K,'4-咨询师业绩明细表'!E:E,E801,'4-咨询师业绩明细表'!C:C,B801))</f>
        <v>0</v>
      </c>
      <c r="W801" s="292" t="str">
        <f t="shared" si="281"/>
        <v/>
      </c>
      <c r="X801" s="305"/>
      <c r="Y801" s="323">
        <f t="shared" si="282"/>
        <v>0</v>
      </c>
      <c r="Z801" s="324">
        <f t="shared" si="283"/>
        <v>0</v>
      </c>
      <c r="AA801" s="293">
        <f t="shared" si="284"/>
        <v>0</v>
      </c>
      <c r="AB801" s="294" t="str">
        <f t="shared" si="285"/>
        <v/>
      </c>
      <c r="AC801" s="143" t="str">
        <f t="shared" si="286"/>
        <v/>
      </c>
      <c r="AD801" s="143" t="str">
        <f t="shared" si="287"/>
        <v/>
      </c>
      <c r="AE801" s="143" t="str">
        <f t="shared" si="288"/>
        <v/>
      </c>
      <c r="AF801" s="143" t="str">
        <f t="shared" si="289"/>
        <v/>
      </c>
      <c r="AG801" s="143" t="str">
        <f t="shared" si="290"/>
        <v/>
      </c>
      <c r="AH801" s="143" t="str">
        <f>IF(AB801="","",VLOOKUP(AF801,Sheet11!E:F,2,0))</f>
        <v/>
      </c>
      <c r="AI801" s="295" t="str">
        <f>IF(AG801="拼单会员","5年",IF(AB801="","",VLOOKUP(AE801&amp;AH801,Sheet11!$J$3:$K$17,2)))</f>
        <v/>
      </c>
      <c r="AJ801" s="143" t="str">
        <f t="shared" si="291"/>
        <v/>
      </c>
      <c r="AK801" s="296" t="str">
        <f t="shared" si="292"/>
        <v/>
      </c>
      <c r="AL801" s="143" t="str">
        <f t="shared" si="293"/>
        <v/>
      </c>
      <c r="AM801" s="143" t="str">
        <f t="shared" si="294"/>
        <v/>
      </c>
      <c r="AN801" s="143" t="str">
        <f t="shared" si="295"/>
        <v/>
      </c>
      <c r="AO801" s="143" t="str">
        <f t="shared" si="296"/>
        <v/>
      </c>
      <c r="AP801" s="206" t="str">
        <f t="shared" si="297"/>
        <v/>
      </c>
      <c r="AQ801" s="206" t="str">
        <f>IF(SUMIF('7-市场业绩'!F:F,'3-收据记录表'!U801,'7-市场业绩'!I:I)&gt;0,"学习卡","老结算")</f>
        <v>老结算</v>
      </c>
      <c r="AR801" s="206" t="str">
        <f t="shared" si="298"/>
        <v/>
      </c>
      <c r="AS801" s="243" t="e">
        <f t="shared" si="299"/>
        <v>#VALUE!</v>
      </c>
      <c r="AT801" s="243" t="str">
        <f t="shared" si="300"/>
        <v/>
      </c>
      <c r="AU801" s="243" t="str">
        <f t="shared" si="301"/>
        <v/>
      </c>
      <c r="AV801" s="243" t="str">
        <f t="shared" si="302"/>
        <v>无</v>
      </c>
      <c r="AZ801" s="299">
        <v>42552</v>
      </c>
    </row>
    <row r="802" spans="1:52" ht="15" hidden="1" customHeight="1">
      <c r="A802" s="176"/>
      <c r="B802" s="176"/>
      <c r="C802" s="175"/>
      <c r="D802" s="176"/>
      <c r="E802" s="176"/>
      <c r="F802" s="184"/>
      <c r="G802" s="176"/>
      <c r="H802" s="176"/>
      <c r="I802" s="176"/>
      <c r="J802" s="176"/>
      <c r="K802" s="180"/>
      <c r="L802" s="176"/>
      <c r="M802" s="175"/>
      <c r="N802" s="175"/>
      <c r="O802" s="175"/>
      <c r="P802" s="176"/>
      <c r="Q802" s="175"/>
      <c r="R802" s="176"/>
      <c r="S802" s="176"/>
      <c r="T802" s="176"/>
      <c r="U802" s="291" t="str">
        <f t="shared" si="280"/>
        <v/>
      </c>
      <c r="V802" s="292">
        <f>IF(F802=0,0,SUMIFS('4-咨询师业绩明细表'!K:K,'4-咨询师业绩明细表'!E:E,E802,'4-咨询师业绩明细表'!C:C,B802))</f>
        <v>0</v>
      </c>
      <c r="W802" s="292" t="str">
        <f t="shared" si="281"/>
        <v/>
      </c>
      <c r="X802" s="305"/>
      <c r="Y802" s="323">
        <f t="shared" si="282"/>
        <v>0</v>
      </c>
      <c r="Z802" s="324">
        <f t="shared" si="283"/>
        <v>0</v>
      </c>
      <c r="AA802" s="293">
        <f t="shared" si="284"/>
        <v>0</v>
      </c>
      <c r="AB802" s="294" t="str">
        <f t="shared" si="285"/>
        <v/>
      </c>
      <c r="AC802" s="143" t="str">
        <f t="shared" si="286"/>
        <v/>
      </c>
      <c r="AD802" s="143" t="str">
        <f t="shared" si="287"/>
        <v/>
      </c>
      <c r="AE802" s="143" t="str">
        <f t="shared" si="288"/>
        <v/>
      </c>
      <c r="AF802" s="143" t="str">
        <f t="shared" si="289"/>
        <v/>
      </c>
      <c r="AG802" s="143" t="str">
        <f t="shared" si="290"/>
        <v/>
      </c>
      <c r="AH802" s="143" t="str">
        <f>IF(AB802="","",VLOOKUP(AF802,Sheet11!E:F,2,0))</f>
        <v/>
      </c>
      <c r="AI802" s="295" t="str">
        <f>IF(AG802="拼单会员","5年",IF(AB802="","",VLOOKUP(AE802&amp;AH802,Sheet11!$J$3:$K$17,2)))</f>
        <v/>
      </c>
      <c r="AJ802" s="143" t="str">
        <f t="shared" si="291"/>
        <v/>
      </c>
      <c r="AK802" s="296" t="str">
        <f t="shared" si="292"/>
        <v/>
      </c>
      <c r="AL802" s="143" t="str">
        <f t="shared" si="293"/>
        <v/>
      </c>
      <c r="AM802" s="143" t="str">
        <f t="shared" si="294"/>
        <v/>
      </c>
      <c r="AN802" s="143" t="str">
        <f t="shared" si="295"/>
        <v/>
      </c>
      <c r="AO802" s="143" t="str">
        <f t="shared" si="296"/>
        <v/>
      </c>
      <c r="AP802" s="206" t="str">
        <f t="shared" si="297"/>
        <v/>
      </c>
      <c r="AQ802" s="206" t="str">
        <f>IF(SUMIF('7-市场业绩'!F:F,'3-收据记录表'!U802,'7-市场业绩'!I:I)&gt;0,"学习卡","老结算")</f>
        <v>老结算</v>
      </c>
      <c r="AR802" s="206" t="str">
        <f t="shared" si="298"/>
        <v/>
      </c>
      <c r="AS802" s="243" t="e">
        <f t="shared" si="299"/>
        <v>#VALUE!</v>
      </c>
      <c r="AT802" s="243" t="str">
        <f t="shared" si="300"/>
        <v/>
      </c>
      <c r="AU802" s="243" t="str">
        <f t="shared" si="301"/>
        <v/>
      </c>
      <c r="AV802" s="243" t="str">
        <f t="shared" si="302"/>
        <v>无</v>
      </c>
      <c r="AZ802" s="299">
        <v>42552</v>
      </c>
    </row>
    <row r="803" spans="1:52" ht="15" hidden="1" customHeight="1">
      <c r="A803" s="176"/>
      <c r="B803" s="176"/>
      <c r="C803" s="175"/>
      <c r="D803" s="176"/>
      <c r="E803" s="176"/>
      <c r="F803" s="184"/>
      <c r="G803" s="176"/>
      <c r="H803" s="176"/>
      <c r="I803" s="176"/>
      <c r="J803" s="176"/>
      <c r="K803" s="180"/>
      <c r="L803" s="176"/>
      <c r="M803" s="175"/>
      <c r="N803" s="175"/>
      <c r="O803" s="175"/>
      <c r="P803" s="176"/>
      <c r="Q803" s="175"/>
      <c r="R803" s="176"/>
      <c r="S803" s="176"/>
      <c r="T803" s="176"/>
      <c r="U803" s="291" t="str">
        <f t="shared" si="280"/>
        <v/>
      </c>
      <c r="V803" s="292">
        <f>IF(F803=0,0,SUMIFS('4-咨询师业绩明细表'!K:K,'4-咨询师业绩明细表'!E:E,E803,'4-咨询师业绩明细表'!C:C,B803))</f>
        <v>0</v>
      </c>
      <c r="W803" s="292" t="str">
        <f t="shared" si="281"/>
        <v/>
      </c>
      <c r="X803" s="305"/>
      <c r="Y803" s="323">
        <f t="shared" si="282"/>
        <v>0</v>
      </c>
      <c r="Z803" s="324">
        <f t="shared" si="283"/>
        <v>0</v>
      </c>
      <c r="AA803" s="293">
        <f t="shared" si="284"/>
        <v>0</v>
      </c>
      <c r="AB803" s="294" t="str">
        <f t="shared" si="285"/>
        <v/>
      </c>
      <c r="AC803" s="143" t="str">
        <f t="shared" si="286"/>
        <v/>
      </c>
      <c r="AD803" s="143" t="str">
        <f t="shared" si="287"/>
        <v/>
      </c>
      <c r="AE803" s="143" t="str">
        <f t="shared" si="288"/>
        <v/>
      </c>
      <c r="AF803" s="143" t="str">
        <f t="shared" si="289"/>
        <v/>
      </c>
      <c r="AG803" s="143" t="str">
        <f t="shared" si="290"/>
        <v/>
      </c>
      <c r="AH803" s="143" t="str">
        <f>IF(AB803="","",VLOOKUP(AF803,Sheet11!E:F,2,0))</f>
        <v/>
      </c>
      <c r="AI803" s="295" t="str">
        <f>IF(AG803="拼单会员","5年",IF(AB803="","",VLOOKUP(AE803&amp;AH803,Sheet11!$J$3:$K$17,2)))</f>
        <v/>
      </c>
      <c r="AJ803" s="143" t="str">
        <f t="shared" si="291"/>
        <v/>
      </c>
      <c r="AK803" s="296" t="str">
        <f t="shared" si="292"/>
        <v/>
      </c>
      <c r="AL803" s="143" t="str">
        <f t="shared" si="293"/>
        <v/>
      </c>
      <c r="AM803" s="143" t="str">
        <f t="shared" si="294"/>
        <v/>
      </c>
      <c r="AN803" s="143" t="str">
        <f t="shared" si="295"/>
        <v/>
      </c>
      <c r="AO803" s="143" t="str">
        <f t="shared" si="296"/>
        <v/>
      </c>
      <c r="AP803" s="206" t="str">
        <f t="shared" si="297"/>
        <v/>
      </c>
      <c r="AQ803" s="206" t="str">
        <f>IF(SUMIF('7-市场业绩'!F:F,'3-收据记录表'!U803,'7-市场业绩'!I:I)&gt;0,"学习卡","老结算")</f>
        <v>老结算</v>
      </c>
      <c r="AR803" s="206" t="str">
        <f t="shared" si="298"/>
        <v/>
      </c>
      <c r="AS803" s="243" t="e">
        <f t="shared" si="299"/>
        <v>#VALUE!</v>
      </c>
      <c r="AT803" s="243" t="str">
        <f t="shared" si="300"/>
        <v/>
      </c>
      <c r="AU803" s="243" t="str">
        <f t="shared" si="301"/>
        <v/>
      </c>
      <c r="AV803" s="243" t="str">
        <f t="shared" si="302"/>
        <v>无</v>
      </c>
      <c r="AZ803" s="299">
        <v>42552</v>
      </c>
    </row>
    <row r="804" spans="1:52" ht="15" hidden="1" customHeight="1">
      <c r="A804" s="176"/>
      <c r="B804" s="176"/>
      <c r="C804" s="175"/>
      <c r="D804" s="176"/>
      <c r="E804" s="176"/>
      <c r="F804" s="184"/>
      <c r="G804" s="176"/>
      <c r="H804" s="176"/>
      <c r="I804" s="176"/>
      <c r="J804" s="176"/>
      <c r="K804" s="180"/>
      <c r="L804" s="176"/>
      <c r="M804" s="175"/>
      <c r="N804" s="175"/>
      <c r="O804" s="175"/>
      <c r="P804" s="176"/>
      <c r="Q804" s="175"/>
      <c r="R804" s="176"/>
      <c r="S804" s="176"/>
      <c r="T804" s="176"/>
      <c r="U804" s="291" t="str">
        <f t="shared" si="280"/>
        <v/>
      </c>
      <c r="V804" s="292">
        <f>IF(F804=0,0,SUMIFS('4-咨询师业绩明细表'!K:K,'4-咨询师业绩明细表'!E:E,E804,'4-咨询师业绩明细表'!C:C,B804))</f>
        <v>0</v>
      </c>
      <c r="W804" s="292" t="str">
        <f t="shared" si="281"/>
        <v/>
      </c>
      <c r="X804" s="305"/>
      <c r="Y804" s="323">
        <f t="shared" si="282"/>
        <v>0</v>
      </c>
      <c r="Z804" s="324">
        <f t="shared" si="283"/>
        <v>0</v>
      </c>
      <c r="AA804" s="293">
        <f t="shared" si="284"/>
        <v>0</v>
      </c>
      <c r="AB804" s="294" t="str">
        <f t="shared" si="285"/>
        <v/>
      </c>
      <c r="AC804" s="143" t="str">
        <f t="shared" si="286"/>
        <v/>
      </c>
      <c r="AD804" s="143" t="str">
        <f t="shared" si="287"/>
        <v/>
      </c>
      <c r="AE804" s="143" t="str">
        <f t="shared" si="288"/>
        <v/>
      </c>
      <c r="AF804" s="143" t="str">
        <f t="shared" si="289"/>
        <v/>
      </c>
      <c r="AG804" s="143" t="str">
        <f t="shared" si="290"/>
        <v/>
      </c>
      <c r="AH804" s="143" t="str">
        <f>IF(AB804="","",VLOOKUP(AF804,Sheet11!E:F,2,0))</f>
        <v/>
      </c>
      <c r="AI804" s="295" t="str">
        <f>IF(AG804="拼单会员","5年",IF(AB804="","",VLOOKUP(AE804&amp;AH804,Sheet11!$J$3:$K$17,2)))</f>
        <v/>
      </c>
      <c r="AJ804" s="143" t="str">
        <f t="shared" si="291"/>
        <v/>
      </c>
      <c r="AK804" s="296" t="str">
        <f t="shared" si="292"/>
        <v/>
      </c>
      <c r="AL804" s="143" t="str">
        <f t="shared" si="293"/>
        <v/>
      </c>
      <c r="AM804" s="143" t="str">
        <f t="shared" si="294"/>
        <v/>
      </c>
      <c r="AN804" s="143" t="str">
        <f t="shared" si="295"/>
        <v/>
      </c>
      <c r="AO804" s="143" t="str">
        <f t="shared" si="296"/>
        <v/>
      </c>
      <c r="AP804" s="206" t="str">
        <f t="shared" si="297"/>
        <v/>
      </c>
      <c r="AQ804" s="206" t="str">
        <f>IF(SUMIF('7-市场业绩'!F:F,'3-收据记录表'!U804,'7-市场业绩'!I:I)&gt;0,"学习卡","老结算")</f>
        <v>老结算</v>
      </c>
      <c r="AR804" s="206" t="str">
        <f t="shared" si="298"/>
        <v/>
      </c>
      <c r="AS804" s="243" t="e">
        <f t="shared" si="299"/>
        <v>#VALUE!</v>
      </c>
      <c r="AT804" s="243" t="str">
        <f t="shared" si="300"/>
        <v/>
      </c>
      <c r="AU804" s="243" t="str">
        <f t="shared" si="301"/>
        <v/>
      </c>
      <c r="AV804" s="243" t="str">
        <f t="shared" si="302"/>
        <v>无</v>
      </c>
      <c r="AZ804" s="299">
        <v>42552</v>
      </c>
    </row>
    <row r="805" spans="1:52" ht="15" hidden="1" customHeight="1">
      <c r="A805" s="176"/>
      <c r="B805" s="176"/>
      <c r="C805" s="175"/>
      <c r="D805" s="176"/>
      <c r="E805" s="176"/>
      <c r="F805" s="184"/>
      <c r="G805" s="176"/>
      <c r="H805" s="176"/>
      <c r="I805" s="176"/>
      <c r="J805" s="176"/>
      <c r="K805" s="180"/>
      <c r="L805" s="176"/>
      <c r="M805" s="175"/>
      <c r="N805" s="175"/>
      <c r="O805" s="175"/>
      <c r="P805" s="176"/>
      <c r="Q805" s="175"/>
      <c r="R805" s="176"/>
      <c r="S805" s="176"/>
      <c r="T805" s="176"/>
      <c r="U805" s="291" t="str">
        <f t="shared" si="280"/>
        <v/>
      </c>
      <c r="V805" s="292">
        <f>IF(F805=0,0,SUMIFS('4-咨询师业绩明细表'!K:K,'4-咨询师业绩明细表'!E:E,E805,'4-咨询师业绩明细表'!C:C,B805))</f>
        <v>0</v>
      </c>
      <c r="W805" s="292" t="str">
        <f t="shared" si="281"/>
        <v/>
      </c>
      <c r="X805" s="305"/>
      <c r="Y805" s="323">
        <f t="shared" si="282"/>
        <v>0</v>
      </c>
      <c r="Z805" s="324">
        <f t="shared" si="283"/>
        <v>0</v>
      </c>
      <c r="AA805" s="293">
        <f t="shared" si="284"/>
        <v>0</v>
      </c>
      <c r="AB805" s="294" t="str">
        <f t="shared" si="285"/>
        <v/>
      </c>
      <c r="AC805" s="143" t="str">
        <f t="shared" si="286"/>
        <v/>
      </c>
      <c r="AD805" s="143" t="str">
        <f t="shared" si="287"/>
        <v/>
      </c>
      <c r="AE805" s="143" t="str">
        <f t="shared" si="288"/>
        <v/>
      </c>
      <c r="AF805" s="143" t="str">
        <f t="shared" si="289"/>
        <v/>
      </c>
      <c r="AG805" s="143" t="str">
        <f t="shared" si="290"/>
        <v/>
      </c>
      <c r="AH805" s="143" t="str">
        <f>IF(AB805="","",VLOOKUP(AF805,Sheet11!E:F,2,0))</f>
        <v/>
      </c>
      <c r="AI805" s="295" t="str">
        <f>IF(AG805="拼单会员","5年",IF(AB805="","",VLOOKUP(AE805&amp;AH805,Sheet11!$J$3:$K$17,2)))</f>
        <v/>
      </c>
      <c r="AJ805" s="143" t="str">
        <f t="shared" si="291"/>
        <v/>
      </c>
      <c r="AK805" s="296" t="str">
        <f t="shared" si="292"/>
        <v/>
      </c>
      <c r="AL805" s="143" t="str">
        <f t="shared" si="293"/>
        <v/>
      </c>
      <c r="AM805" s="143" t="str">
        <f t="shared" si="294"/>
        <v/>
      </c>
      <c r="AN805" s="143" t="str">
        <f t="shared" si="295"/>
        <v/>
      </c>
      <c r="AO805" s="143" t="str">
        <f t="shared" si="296"/>
        <v/>
      </c>
      <c r="AP805" s="206" t="str">
        <f t="shared" si="297"/>
        <v/>
      </c>
      <c r="AQ805" s="206" t="str">
        <f>IF(SUMIF('7-市场业绩'!F:F,'3-收据记录表'!U805,'7-市场业绩'!I:I)&gt;0,"学习卡","老结算")</f>
        <v>老结算</v>
      </c>
      <c r="AR805" s="206" t="str">
        <f t="shared" si="298"/>
        <v/>
      </c>
      <c r="AS805" s="243" t="e">
        <f t="shared" si="299"/>
        <v>#VALUE!</v>
      </c>
      <c r="AT805" s="243" t="str">
        <f t="shared" si="300"/>
        <v/>
      </c>
      <c r="AU805" s="243" t="str">
        <f t="shared" si="301"/>
        <v/>
      </c>
      <c r="AV805" s="243" t="str">
        <f t="shared" si="302"/>
        <v>无</v>
      </c>
      <c r="AZ805" s="299">
        <v>42552</v>
      </c>
    </row>
    <row r="806" spans="1:52" ht="15" hidden="1" customHeight="1">
      <c r="A806" s="176"/>
      <c r="B806" s="176"/>
      <c r="C806" s="175"/>
      <c r="D806" s="176"/>
      <c r="E806" s="176"/>
      <c r="F806" s="184"/>
      <c r="G806" s="176"/>
      <c r="H806" s="176"/>
      <c r="I806" s="176"/>
      <c r="J806" s="176"/>
      <c r="K806" s="180"/>
      <c r="L806" s="176"/>
      <c r="M806" s="175"/>
      <c r="N806" s="175"/>
      <c r="O806" s="175"/>
      <c r="P806" s="176"/>
      <c r="Q806" s="175"/>
      <c r="R806" s="176"/>
      <c r="S806" s="176"/>
      <c r="T806" s="176"/>
      <c r="U806" s="291" t="str">
        <f t="shared" si="280"/>
        <v/>
      </c>
      <c r="V806" s="292">
        <f>IF(F806=0,0,SUMIFS('4-咨询师业绩明细表'!K:K,'4-咨询师业绩明细表'!E:E,E806,'4-咨询师业绩明细表'!C:C,B806))</f>
        <v>0</v>
      </c>
      <c r="W806" s="292" t="str">
        <f t="shared" si="281"/>
        <v/>
      </c>
      <c r="X806" s="305"/>
      <c r="Y806" s="323">
        <f t="shared" si="282"/>
        <v>0</v>
      </c>
      <c r="Z806" s="324">
        <f t="shared" si="283"/>
        <v>0</v>
      </c>
      <c r="AA806" s="293">
        <f t="shared" si="284"/>
        <v>0</v>
      </c>
      <c r="AB806" s="294" t="str">
        <f t="shared" si="285"/>
        <v/>
      </c>
      <c r="AC806" s="143" t="str">
        <f t="shared" si="286"/>
        <v/>
      </c>
      <c r="AD806" s="143" t="str">
        <f t="shared" si="287"/>
        <v/>
      </c>
      <c r="AE806" s="143" t="str">
        <f t="shared" si="288"/>
        <v/>
      </c>
      <c r="AF806" s="143" t="str">
        <f t="shared" si="289"/>
        <v/>
      </c>
      <c r="AG806" s="143" t="str">
        <f t="shared" si="290"/>
        <v/>
      </c>
      <c r="AH806" s="143" t="str">
        <f>IF(AB806="","",VLOOKUP(AF806,Sheet11!E:F,2,0))</f>
        <v/>
      </c>
      <c r="AI806" s="295" t="str">
        <f>IF(AG806="拼单会员","5年",IF(AB806="","",VLOOKUP(AE806&amp;AH806,Sheet11!$J$3:$K$17,2)))</f>
        <v/>
      </c>
      <c r="AJ806" s="143" t="str">
        <f t="shared" si="291"/>
        <v/>
      </c>
      <c r="AK806" s="296" t="str">
        <f t="shared" si="292"/>
        <v/>
      </c>
      <c r="AL806" s="143" t="str">
        <f t="shared" si="293"/>
        <v/>
      </c>
      <c r="AM806" s="143" t="str">
        <f t="shared" si="294"/>
        <v/>
      </c>
      <c r="AN806" s="143" t="str">
        <f t="shared" si="295"/>
        <v/>
      </c>
      <c r="AO806" s="143" t="str">
        <f t="shared" si="296"/>
        <v/>
      </c>
      <c r="AP806" s="206" t="str">
        <f t="shared" si="297"/>
        <v/>
      </c>
      <c r="AQ806" s="206" t="str">
        <f>IF(SUMIF('7-市场业绩'!F:F,'3-收据记录表'!U806,'7-市场业绩'!I:I)&gt;0,"学习卡","老结算")</f>
        <v>老结算</v>
      </c>
      <c r="AR806" s="206" t="str">
        <f t="shared" si="298"/>
        <v/>
      </c>
      <c r="AS806" s="243" t="e">
        <f t="shared" si="299"/>
        <v>#VALUE!</v>
      </c>
      <c r="AT806" s="243" t="str">
        <f t="shared" si="300"/>
        <v/>
      </c>
      <c r="AU806" s="243" t="str">
        <f t="shared" si="301"/>
        <v/>
      </c>
      <c r="AV806" s="243" t="str">
        <f t="shared" si="302"/>
        <v>无</v>
      </c>
      <c r="AZ806" s="299">
        <v>42552</v>
      </c>
    </row>
    <row r="807" spans="1:52" ht="15" hidden="1" customHeight="1">
      <c r="A807" s="176"/>
      <c r="B807" s="176"/>
      <c r="C807" s="175"/>
      <c r="D807" s="176"/>
      <c r="E807" s="176"/>
      <c r="F807" s="184"/>
      <c r="G807" s="176"/>
      <c r="H807" s="176"/>
      <c r="I807" s="176"/>
      <c r="J807" s="176"/>
      <c r="K807" s="180"/>
      <c r="L807" s="176"/>
      <c r="M807" s="175"/>
      <c r="N807" s="175"/>
      <c r="O807" s="175"/>
      <c r="P807" s="176"/>
      <c r="Q807" s="175"/>
      <c r="R807" s="176"/>
      <c r="S807" s="176"/>
      <c r="T807" s="176"/>
      <c r="U807" s="291" t="str">
        <f t="shared" si="280"/>
        <v/>
      </c>
      <c r="V807" s="292">
        <f>IF(F807=0,0,SUMIFS('4-咨询师业绩明细表'!K:K,'4-咨询师业绩明细表'!E:E,E807,'4-咨询师业绩明细表'!C:C,B807))</f>
        <v>0</v>
      </c>
      <c r="W807" s="292" t="str">
        <f t="shared" si="281"/>
        <v/>
      </c>
      <c r="X807" s="305"/>
      <c r="Y807" s="323">
        <f t="shared" si="282"/>
        <v>0</v>
      </c>
      <c r="Z807" s="324">
        <f t="shared" si="283"/>
        <v>0</v>
      </c>
      <c r="AA807" s="293">
        <f t="shared" si="284"/>
        <v>0</v>
      </c>
      <c r="AB807" s="294" t="str">
        <f t="shared" si="285"/>
        <v/>
      </c>
      <c r="AC807" s="143" t="str">
        <f t="shared" si="286"/>
        <v/>
      </c>
      <c r="AD807" s="143" t="str">
        <f t="shared" si="287"/>
        <v/>
      </c>
      <c r="AE807" s="143" t="str">
        <f t="shared" si="288"/>
        <v/>
      </c>
      <c r="AF807" s="143" t="str">
        <f t="shared" si="289"/>
        <v/>
      </c>
      <c r="AG807" s="143" t="str">
        <f t="shared" si="290"/>
        <v/>
      </c>
      <c r="AH807" s="143" t="str">
        <f>IF(AB807="","",VLOOKUP(AF807,Sheet11!E:F,2,0))</f>
        <v/>
      </c>
      <c r="AI807" s="295" t="str">
        <f>IF(AG807="拼单会员","5年",IF(AB807="","",VLOOKUP(AE807&amp;AH807,Sheet11!$J$3:$K$17,2)))</f>
        <v/>
      </c>
      <c r="AJ807" s="143" t="str">
        <f t="shared" si="291"/>
        <v/>
      </c>
      <c r="AK807" s="296" t="str">
        <f t="shared" si="292"/>
        <v/>
      </c>
      <c r="AL807" s="143" t="str">
        <f t="shared" si="293"/>
        <v/>
      </c>
      <c r="AM807" s="143" t="str">
        <f t="shared" si="294"/>
        <v/>
      </c>
      <c r="AN807" s="143" t="str">
        <f t="shared" si="295"/>
        <v/>
      </c>
      <c r="AO807" s="143" t="str">
        <f t="shared" si="296"/>
        <v/>
      </c>
      <c r="AP807" s="206" t="str">
        <f t="shared" si="297"/>
        <v/>
      </c>
      <c r="AQ807" s="206" t="str">
        <f>IF(SUMIF('7-市场业绩'!F:F,'3-收据记录表'!U807,'7-市场业绩'!I:I)&gt;0,"学习卡","老结算")</f>
        <v>老结算</v>
      </c>
      <c r="AR807" s="206" t="str">
        <f t="shared" si="298"/>
        <v/>
      </c>
      <c r="AS807" s="243" t="e">
        <f t="shared" si="299"/>
        <v>#VALUE!</v>
      </c>
      <c r="AT807" s="243" t="str">
        <f t="shared" si="300"/>
        <v/>
      </c>
      <c r="AU807" s="243" t="str">
        <f t="shared" si="301"/>
        <v/>
      </c>
      <c r="AV807" s="243" t="str">
        <f t="shared" si="302"/>
        <v>无</v>
      </c>
      <c r="AZ807" s="299">
        <v>42552</v>
      </c>
    </row>
    <row r="808" spans="1:52" ht="15" hidden="1" customHeight="1">
      <c r="A808" s="176"/>
      <c r="B808" s="176"/>
      <c r="C808" s="175"/>
      <c r="D808" s="176"/>
      <c r="E808" s="176"/>
      <c r="F808" s="184"/>
      <c r="G808" s="176"/>
      <c r="H808" s="176"/>
      <c r="I808" s="176"/>
      <c r="J808" s="176"/>
      <c r="K808" s="180"/>
      <c r="L808" s="176"/>
      <c r="M808" s="175"/>
      <c r="N808" s="175"/>
      <c r="O808" s="175"/>
      <c r="P808" s="176"/>
      <c r="Q808" s="175"/>
      <c r="R808" s="176"/>
      <c r="S808" s="176"/>
      <c r="T808" s="176"/>
      <c r="U808" s="291" t="str">
        <f t="shared" si="280"/>
        <v/>
      </c>
      <c r="V808" s="292">
        <f>IF(F808=0,0,SUMIFS('4-咨询师业绩明细表'!K:K,'4-咨询师业绩明细表'!E:E,E808,'4-咨询师业绩明细表'!C:C,B808))</f>
        <v>0</v>
      </c>
      <c r="W808" s="292" t="str">
        <f t="shared" si="281"/>
        <v/>
      </c>
      <c r="X808" s="305"/>
      <c r="Y808" s="323">
        <f t="shared" si="282"/>
        <v>0</v>
      </c>
      <c r="Z808" s="324">
        <f t="shared" si="283"/>
        <v>0</v>
      </c>
      <c r="AA808" s="293">
        <f t="shared" si="284"/>
        <v>0</v>
      </c>
      <c r="AB808" s="294" t="str">
        <f t="shared" si="285"/>
        <v/>
      </c>
      <c r="AC808" s="143" t="str">
        <f t="shared" si="286"/>
        <v/>
      </c>
      <c r="AD808" s="143" t="str">
        <f t="shared" si="287"/>
        <v/>
      </c>
      <c r="AE808" s="143" t="str">
        <f t="shared" si="288"/>
        <v/>
      </c>
      <c r="AF808" s="143" t="str">
        <f t="shared" si="289"/>
        <v/>
      </c>
      <c r="AG808" s="143" t="str">
        <f t="shared" si="290"/>
        <v/>
      </c>
      <c r="AH808" s="143" t="str">
        <f>IF(AB808="","",VLOOKUP(AF808,Sheet11!E:F,2,0))</f>
        <v/>
      </c>
      <c r="AI808" s="295" t="str">
        <f>IF(AG808="拼单会员","5年",IF(AB808="","",VLOOKUP(AE808&amp;AH808,Sheet11!$J$3:$K$17,2)))</f>
        <v/>
      </c>
      <c r="AJ808" s="143" t="str">
        <f t="shared" si="291"/>
        <v/>
      </c>
      <c r="AK808" s="296" t="str">
        <f t="shared" si="292"/>
        <v/>
      </c>
      <c r="AL808" s="143" t="str">
        <f t="shared" si="293"/>
        <v/>
      </c>
      <c r="AM808" s="143" t="str">
        <f t="shared" si="294"/>
        <v/>
      </c>
      <c r="AN808" s="143" t="str">
        <f t="shared" si="295"/>
        <v/>
      </c>
      <c r="AO808" s="143" t="str">
        <f t="shared" si="296"/>
        <v/>
      </c>
      <c r="AP808" s="206" t="str">
        <f t="shared" si="297"/>
        <v/>
      </c>
      <c r="AQ808" s="206" t="str">
        <f>IF(SUMIF('7-市场业绩'!F:F,'3-收据记录表'!U808,'7-市场业绩'!I:I)&gt;0,"学习卡","老结算")</f>
        <v>老结算</v>
      </c>
      <c r="AR808" s="206" t="str">
        <f t="shared" si="298"/>
        <v/>
      </c>
      <c r="AS808" s="243" t="e">
        <f t="shared" si="299"/>
        <v>#VALUE!</v>
      </c>
      <c r="AT808" s="243" t="str">
        <f t="shared" si="300"/>
        <v/>
      </c>
      <c r="AU808" s="243" t="str">
        <f t="shared" si="301"/>
        <v/>
      </c>
      <c r="AV808" s="243" t="str">
        <f t="shared" si="302"/>
        <v>无</v>
      </c>
      <c r="AZ808" s="299">
        <v>42552</v>
      </c>
    </row>
    <row r="809" spans="1:52" ht="15" hidden="1" customHeight="1">
      <c r="A809" s="176"/>
      <c r="B809" s="176"/>
      <c r="C809" s="175"/>
      <c r="D809" s="176"/>
      <c r="E809" s="176"/>
      <c r="F809" s="184"/>
      <c r="G809" s="176"/>
      <c r="H809" s="176"/>
      <c r="I809" s="176"/>
      <c r="J809" s="176"/>
      <c r="K809" s="180"/>
      <c r="L809" s="176"/>
      <c r="M809" s="175"/>
      <c r="N809" s="175"/>
      <c r="O809" s="175"/>
      <c r="P809" s="176"/>
      <c r="Q809" s="175"/>
      <c r="R809" s="176"/>
      <c r="S809" s="176"/>
      <c r="T809" s="176"/>
      <c r="U809" s="291" t="str">
        <f t="shared" si="280"/>
        <v/>
      </c>
      <c r="V809" s="292">
        <f>IF(F809=0,0,SUMIFS('4-咨询师业绩明细表'!K:K,'4-咨询师业绩明细表'!E:E,E809,'4-咨询师业绩明细表'!C:C,B809))</f>
        <v>0</v>
      </c>
      <c r="W809" s="292" t="str">
        <f t="shared" si="281"/>
        <v/>
      </c>
      <c r="X809" s="305"/>
      <c r="Y809" s="323">
        <f t="shared" si="282"/>
        <v>0</v>
      </c>
      <c r="Z809" s="324">
        <f t="shared" si="283"/>
        <v>0</v>
      </c>
      <c r="AA809" s="293">
        <f t="shared" si="284"/>
        <v>0</v>
      </c>
      <c r="AB809" s="294" t="str">
        <f t="shared" si="285"/>
        <v/>
      </c>
      <c r="AC809" s="143" t="str">
        <f t="shared" si="286"/>
        <v/>
      </c>
      <c r="AD809" s="143" t="str">
        <f t="shared" si="287"/>
        <v/>
      </c>
      <c r="AE809" s="143" t="str">
        <f t="shared" si="288"/>
        <v/>
      </c>
      <c r="AF809" s="143" t="str">
        <f t="shared" si="289"/>
        <v/>
      </c>
      <c r="AG809" s="143" t="str">
        <f t="shared" si="290"/>
        <v/>
      </c>
      <c r="AH809" s="143" t="str">
        <f>IF(AB809="","",VLOOKUP(AF809,Sheet11!E:F,2,0))</f>
        <v/>
      </c>
      <c r="AI809" s="295" t="str">
        <f>IF(AG809="拼单会员","5年",IF(AB809="","",VLOOKUP(AE809&amp;AH809,Sheet11!$J$3:$K$17,2)))</f>
        <v/>
      </c>
      <c r="AJ809" s="143" t="str">
        <f t="shared" si="291"/>
        <v/>
      </c>
      <c r="AK809" s="296" t="str">
        <f t="shared" si="292"/>
        <v/>
      </c>
      <c r="AL809" s="143" t="str">
        <f t="shared" si="293"/>
        <v/>
      </c>
      <c r="AM809" s="143" t="str">
        <f t="shared" si="294"/>
        <v/>
      </c>
      <c r="AN809" s="143" t="str">
        <f t="shared" si="295"/>
        <v/>
      </c>
      <c r="AO809" s="143" t="str">
        <f t="shared" si="296"/>
        <v/>
      </c>
      <c r="AP809" s="206" t="str">
        <f t="shared" si="297"/>
        <v/>
      </c>
      <c r="AQ809" s="206" t="str">
        <f>IF(SUMIF('7-市场业绩'!F:F,'3-收据记录表'!U809,'7-市场业绩'!I:I)&gt;0,"学习卡","老结算")</f>
        <v>老结算</v>
      </c>
      <c r="AR809" s="206" t="str">
        <f t="shared" si="298"/>
        <v/>
      </c>
      <c r="AS809" s="243" t="e">
        <f t="shared" si="299"/>
        <v>#VALUE!</v>
      </c>
      <c r="AT809" s="243" t="str">
        <f t="shared" si="300"/>
        <v/>
      </c>
      <c r="AU809" s="243" t="str">
        <f t="shared" si="301"/>
        <v/>
      </c>
      <c r="AV809" s="243" t="str">
        <f t="shared" si="302"/>
        <v>无</v>
      </c>
      <c r="AZ809" s="299">
        <v>42552</v>
      </c>
    </row>
    <row r="810" spans="1:52" ht="15" hidden="1" customHeight="1">
      <c r="A810" s="176"/>
      <c r="B810" s="176"/>
      <c r="C810" s="175"/>
      <c r="D810" s="176"/>
      <c r="E810" s="176"/>
      <c r="F810" s="184"/>
      <c r="G810" s="176"/>
      <c r="H810" s="176"/>
      <c r="I810" s="176"/>
      <c r="J810" s="176"/>
      <c r="K810" s="180"/>
      <c r="L810" s="176"/>
      <c r="M810" s="175"/>
      <c r="N810" s="175"/>
      <c r="O810" s="175"/>
      <c r="P810" s="176"/>
      <c r="Q810" s="175"/>
      <c r="R810" s="176"/>
      <c r="S810" s="176"/>
      <c r="T810" s="176"/>
      <c r="U810" s="291" t="str">
        <f t="shared" si="280"/>
        <v/>
      </c>
      <c r="V810" s="292">
        <f>IF(F810=0,0,SUMIFS('4-咨询师业绩明细表'!K:K,'4-咨询师业绩明细表'!E:E,E810,'4-咨询师业绩明细表'!C:C,B810))</f>
        <v>0</v>
      </c>
      <c r="W810" s="292" t="str">
        <f t="shared" si="281"/>
        <v/>
      </c>
      <c r="X810" s="305"/>
      <c r="Y810" s="323">
        <f t="shared" si="282"/>
        <v>0</v>
      </c>
      <c r="Z810" s="324">
        <f t="shared" si="283"/>
        <v>0</v>
      </c>
      <c r="AA810" s="293">
        <f t="shared" si="284"/>
        <v>0</v>
      </c>
      <c r="AB810" s="294" t="str">
        <f t="shared" si="285"/>
        <v/>
      </c>
      <c r="AC810" s="143" t="str">
        <f t="shared" si="286"/>
        <v/>
      </c>
      <c r="AD810" s="143" t="str">
        <f t="shared" si="287"/>
        <v/>
      </c>
      <c r="AE810" s="143" t="str">
        <f t="shared" si="288"/>
        <v/>
      </c>
      <c r="AF810" s="143" t="str">
        <f t="shared" si="289"/>
        <v/>
      </c>
      <c r="AG810" s="143" t="str">
        <f t="shared" si="290"/>
        <v/>
      </c>
      <c r="AH810" s="143" t="str">
        <f>IF(AB810="","",VLOOKUP(AF810,Sheet11!E:F,2,0))</f>
        <v/>
      </c>
      <c r="AI810" s="295" t="str">
        <f>IF(AG810="拼单会员","5年",IF(AB810="","",VLOOKUP(AE810&amp;AH810,Sheet11!$J$3:$K$17,2)))</f>
        <v/>
      </c>
      <c r="AJ810" s="143" t="str">
        <f t="shared" si="291"/>
        <v/>
      </c>
      <c r="AK810" s="296" t="str">
        <f t="shared" si="292"/>
        <v/>
      </c>
      <c r="AL810" s="143" t="str">
        <f t="shared" si="293"/>
        <v/>
      </c>
      <c r="AM810" s="143" t="str">
        <f t="shared" si="294"/>
        <v/>
      </c>
      <c r="AN810" s="143" t="str">
        <f t="shared" si="295"/>
        <v/>
      </c>
      <c r="AO810" s="143" t="str">
        <f t="shared" si="296"/>
        <v/>
      </c>
      <c r="AP810" s="206" t="str">
        <f t="shared" si="297"/>
        <v/>
      </c>
      <c r="AQ810" s="206" t="str">
        <f>IF(SUMIF('7-市场业绩'!F:F,'3-收据记录表'!U810,'7-市场业绩'!I:I)&gt;0,"学习卡","老结算")</f>
        <v>老结算</v>
      </c>
      <c r="AR810" s="206" t="str">
        <f t="shared" si="298"/>
        <v/>
      </c>
      <c r="AS810" s="243" t="e">
        <f t="shared" si="299"/>
        <v>#VALUE!</v>
      </c>
      <c r="AT810" s="243" t="str">
        <f t="shared" si="300"/>
        <v/>
      </c>
      <c r="AU810" s="243" t="str">
        <f t="shared" si="301"/>
        <v/>
      </c>
      <c r="AV810" s="243" t="str">
        <f t="shared" si="302"/>
        <v>无</v>
      </c>
      <c r="AZ810" s="299">
        <v>42552</v>
      </c>
    </row>
    <row r="811" spans="1:52" ht="15" hidden="1" customHeight="1">
      <c r="A811" s="176"/>
      <c r="B811" s="176"/>
      <c r="C811" s="175"/>
      <c r="D811" s="176"/>
      <c r="E811" s="176"/>
      <c r="F811" s="184"/>
      <c r="G811" s="176"/>
      <c r="H811" s="176"/>
      <c r="I811" s="176"/>
      <c r="J811" s="176"/>
      <c r="K811" s="180"/>
      <c r="L811" s="176"/>
      <c r="M811" s="175"/>
      <c r="N811" s="175"/>
      <c r="O811" s="175"/>
      <c r="P811" s="176"/>
      <c r="Q811" s="175"/>
      <c r="R811" s="176"/>
      <c r="S811" s="176"/>
      <c r="T811" s="176"/>
      <c r="U811" s="291" t="str">
        <f t="shared" si="280"/>
        <v/>
      </c>
      <c r="V811" s="292">
        <f>IF(F811=0,0,SUMIFS('4-咨询师业绩明细表'!K:K,'4-咨询师业绩明细表'!E:E,E811,'4-咨询师业绩明细表'!C:C,B811))</f>
        <v>0</v>
      </c>
      <c r="W811" s="292" t="str">
        <f t="shared" si="281"/>
        <v/>
      </c>
      <c r="X811" s="305"/>
      <c r="Y811" s="323">
        <f t="shared" si="282"/>
        <v>0</v>
      </c>
      <c r="Z811" s="324">
        <f t="shared" si="283"/>
        <v>0</v>
      </c>
      <c r="AA811" s="293">
        <f t="shared" si="284"/>
        <v>0</v>
      </c>
      <c r="AB811" s="294" t="str">
        <f t="shared" si="285"/>
        <v/>
      </c>
      <c r="AC811" s="143" t="str">
        <f t="shared" si="286"/>
        <v/>
      </c>
      <c r="AD811" s="143" t="str">
        <f t="shared" si="287"/>
        <v/>
      </c>
      <c r="AE811" s="143" t="str">
        <f t="shared" si="288"/>
        <v/>
      </c>
      <c r="AF811" s="143" t="str">
        <f t="shared" si="289"/>
        <v/>
      </c>
      <c r="AG811" s="143" t="str">
        <f t="shared" si="290"/>
        <v/>
      </c>
      <c r="AH811" s="143" t="str">
        <f>IF(AB811="","",VLOOKUP(AF811,Sheet11!E:F,2,0))</f>
        <v/>
      </c>
      <c r="AI811" s="295" t="str">
        <f>IF(AG811="拼单会员","5年",IF(AB811="","",VLOOKUP(AE811&amp;AH811,Sheet11!$J$3:$K$17,2)))</f>
        <v/>
      </c>
      <c r="AJ811" s="143" t="str">
        <f t="shared" si="291"/>
        <v/>
      </c>
      <c r="AK811" s="296" t="str">
        <f t="shared" si="292"/>
        <v/>
      </c>
      <c r="AL811" s="143" t="str">
        <f t="shared" si="293"/>
        <v/>
      </c>
      <c r="AM811" s="143" t="str">
        <f t="shared" si="294"/>
        <v/>
      </c>
      <c r="AN811" s="143" t="str">
        <f t="shared" si="295"/>
        <v/>
      </c>
      <c r="AO811" s="143" t="str">
        <f t="shared" si="296"/>
        <v/>
      </c>
      <c r="AP811" s="206" t="str">
        <f t="shared" si="297"/>
        <v/>
      </c>
      <c r="AQ811" s="206" t="str">
        <f>IF(SUMIF('7-市场业绩'!F:F,'3-收据记录表'!U811,'7-市场业绩'!I:I)&gt;0,"学习卡","老结算")</f>
        <v>老结算</v>
      </c>
      <c r="AR811" s="206" t="str">
        <f t="shared" si="298"/>
        <v/>
      </c>
      <c r="AS811" s="243" t="e">
        <f t="shared" si="299"/>
        <v>#VALUE!</v>
      </c>
      <c r="AT811" s="243" t="str">
        <f t="shared" si="300"/>
        <v/>
      </c>
      <c r="AU811" s="243" t="str">
        <f t="shared" si="301"/>
        <v/>
      </c>
      <c r="AV811" s="243" t="str">
        <f t="shared" si="302"/>
        <v>无</v>
      </c>
      <c r="AZ811" s="299">
        <v>42552</v>
      </c>
    </row>
    <row r="812" spans="1:52" ht="15" hidden="1" customHeight="1">
      <c r="A812" s="176"/>
      <c r="B812" s="176"/>
      <c r="C812" s="175"/>
      <c r="D812" s="176"/>
      <c r="E812" s="176"/>
      <c r="F812" s="184"/>
      <c r="G812" s="176"/>
      <c r="H812" s="176"/>
      <c r="I812" s="176"/>
      <c r="J812" s="176"/>
      <c r="K812" s="180"/>
      <c r="L812" s="176"/>
      <c r="M812" s="175"/>
      <c r="N812" s="175"/>
      <c r="O812" s="175"/>
      <c r="P812" s="176"/>
      <c r="Q812" s="175"/>
      <c r="R812" s="176"/>
      <c r="S812" s="176"/>
      <c r="T812" s="176"/>
      <c r="U812" s="291" t="str">
        <f t="shared" si="280"/>
        <v/>
      </c>
      <c r="V812" s="292">
        <f>IF(F812=0,0,SUMIFS('4-咨询师业绩明细表'!K:K,'4-咨询师业绩明细表'!E:E,E812,'4-咨询师业绩明细表'!C:C,B812))</f>
        <v>0</v>
      </c>
      <c r="W812" s="292" t="str">
        <f t="shared" si="281"/>
        <v/>
      </c>
      <c r="X812" s="305"/>
      <c r="Y812" s="323">
        <f t="shared" si="282"/>
        <v>0</v>
      </c>
      <c r="Z812" s="324">
        <f t="shared" si="283"/>
        <v>0</v>
      </c>
      <c r="AA812" s="293">
        <f t="shared" si="284"/>
        <v>0</v>
      </c>
      <c r="AB812" s="294" t="str">
        <f t="shared" si="285"/>
        <v/>
      </c>
      <c r="AC812" s="143" t="str">
        <f t="shared" si="286"/>
        <v/>
      </c>
      <c r="AD812" s="143" t="str">
        <f t="shared" si="287"/>
        <v/>
      </c>
      <c r="AE812" s="143" t="str">
        <f t="shared" si="288"/>
        <v/>
      </c>
      <c r="AF812" s="143" t="str">
        <f t="shared" si="289"/>
        <v/>
      </c>
      <c r="AG812" s="143" t="str">
        <f t="shared" si="290"/>
        <v/>
      </c>
      <c r="AH812" s="143" t="str">
        <f>IF(AB812="","",VLOOKUP(AF812,Sheet11!E:F,2,0))</f>
        <v/>
      </c>
      <c r="AI812" s="295" t="str">
        <f>IF(AG812="拼单会员","5年",IF(AB812="","",VLOOKUP(AE812&amp;AH812,Sheet11!$J$3:$K$17,2)))</f>
        <v/>
      </c>
      <c r="AJ812" s="143" t="str">
        <f t="shared" si="291"/>
        <v/>
      </c>
      <c r="AK812" s="296" t="str">
        <f t="shared" si="292"/>
        <v/>
      </c>
      <c r="AL812" s="143" t="str">
        <f t="shared" si="293"/>
        <v/>
      </c>
      <c r="AM812" s="143" t="str">
        <f t="shared" si="294"/>
        <v/>
      </c>
      <c r="AN812" s="143" t="str">
        <f t="shared" si="295"/>
        <v/>
      </c>
      <c r="AO812" s="143" t="str">
        <f t="shared" si="296"/>
        <v/>
      </c>
      <c r="AP812" s="206" t="str">
        <f t="shared" si="297"/>
        <v/>
      </c>
      <c r="AQ812" s="206" t="str">
        <f>IF(SUMIF('7-市场业绩'!F:F,'3-收据记录表'!U812,'7-市场业绩'!I:I)&gt;0,"学习卡","老结算")</f>
        <v>老结算</v>
      </c>
      <c r="AR812" s="206" t="str">
        <f t="shared" si="298"/>
        <v/>
      </c>
      <c r="AS812" s="243" t="e">
        <f t="shared" si="299"/>
        <v>#VALUE!</v>
      </c>
      <c r="AT812" s="243" t="str">
        <f t="shared" si="300"/>
        <v/>
      </c>
      <c r="AU812" s="243" t="str">
        <f t="shared" si="301"/>
        <v/>
      </c>
      <c r="AV812" s="243" t="str">
        <f t="shared" si="302"/>
        <v>无</v>
      </c>
      <c r="AZ812" s="299">
        <v>42552</v>
      </c>
    </row>
    <row r="813" spans="1:52" ht="15" hidden="1" customHeight="1">
      <c r="A813" s="176"/>
      <c r="B813" s="176"/>
      <c r="C813" s="175"/>
      <c r="D813" s="176"/>
      <c r="E813" s="176"/>
      <c r="F813" s="184"/>
      <c r="G813" s="176"/>
      <c r="H813" s="176"/>
      <c r="I813" s="176"/>
      <c r="J813" s="176"/>
      <c r="K813" s="180"/>
      <c r="L813" s="176"/>
      <c r="M813" s="175"/>
      <c r="N813" s="175"/>
      <c r="O813" s="175"/>
      <c r="P813" s="176"/>
      <c r="Q813" s="175"/>
      <c r="R813" s="176"/>
      <c r="S813" s="176"/>
      <c r="T813" s="176"/>
      <c r="U813" s="291" t="str">
        <f t="shared" si="280"/>
        <v/>
      </c>
      <c r="V813" s="292">
        <f>IF(F813=0,0,SUMIFS('4-咨询师业绩明细表'!K:K,'4-咨询师业绩明细表'!E:E,E813,'4-咨询师业绩明细表'!C:C,B813))</f>
        <v>0</v>
      </c>
      <c r="W813" s="292" t="str">
        <f t="shared" si="281"/>
        <v/>
      </c>
      <c r="X813" s="305"/>
      <c r="Y813" s="323">
        <f t="shared" si="282"/>
        <v>0</v>
      </c>
      <c r="Z813" s="324">
        <f t="shared" si="283"/>
        <v>0</v>
      </c>
      <c r="AA813" s="293">
        <f t="shared" si="284"/>
        <v>0</v>
      </c>
      <c r="AB813" s="294" t="str">
        <f t="shared" si="285"/>
        <v/>
      </c>
      <c r="AC813" s="143" t="str">
        <f t="shared" si="286"/>
        <v/>
      </c>
      <c r="AD813" s="143" t="str">
        <f t="shared" si="287"/>
        <v/>
      </c>
      <c r="AE813" s="143" t="str">
        <f t="shared" si="288"/>
        <v/>
      </c>
      <c r="AF813" s="143" t="str">
        <f t="shared" si="289"/>
        <v/>
      </c>
      <c r="AG813" s="143" t="str">
        <f t="shared" si="290"/>
        <v/>
      </c>
      <c r="AH813" s="143" t="str">
        <f>IF(AB813="","",VLOOKUP(AF813,Sheet11!E:F,2,0))</f>
        <v/>
      </c>
      <c r="AI813" s="295" t="str">
        <f>IF(AG813="拼单会员","5年",IF(AB813="","",VLOOKUP(AE813&amp;AH813,Sheet11!$J$3:$K$17,2)))</f>
        <v/>
      </c>
      <c r="AJ813" s="143" t="str">
        <f t="shared" si="291"/>
        <v/>
      </c>
      <c r="AK813" s="296" t="str">
        <f t="shared" si="292"/>
        <v/>
      </c>
      <c r="AL813" s="143" t="str">
        <f t="shared" si="293"/>
        <v/>
      </c>
      <c r="AM813" s="143" t="str">
        <f t="shared" si="294"/>
        <v/>
      </c>
      <c r="AN813" s="143" t="str">
        <f t="shared" si="295"/>
        <v/>
      </c>
      <c r="AO813" s="143" t="str">
        <f t="shared" si="296"/>
        <v/>
      </c>
      <c r="AP813" s="206" t="str">
        <f t="shared" si="297"/>
        <v/>
      </c>
      <c r="AQ813" s="206" t="str">
        <f>IF(SUMIF('7-市场业绩'!F:F,'3-收据记录表'!U813,'7-市场业绩'!I:I)&gt;0,"学习卡","老结算")</f>
        <v>老结算</v>
      </c>
      <c r="AR813" s="206" t="str">
        <f t="shared" si="298"/>
        <v/>
      </c>
      <c r="AS813" s="243" t="e">
        <f t="shared" si="299"/>
        <v>#VALUE!</v>
      </c>
      <c r="AT813" s="243" t="str">
        <f t="shared" si="300"/>
        <v/>
      </c>
      <c r="AU813" s="243" t="str">
        <f t="shared" si="301"/>
        <v/>
      </c>
      <c r="AV813" s="243" t="str">
        <f t="shared" si="302"/>
        <v>无</v>
      </c>
      <c r="AZ813" s="299">
        <v>42552</v>
      </c>
    </row>
    <row r="814" spans="1:52" ht="15" hidden="1" customHeight="1">
      <c r="A814" s="176"/>
      <c r="B814" s="176"/>
      <c r="C814" s="175"/>
      <c r="D814" s="176"/>
      <c r="E814" s="176"/>
      <c r="F814" s="184"/>
      <c r="G814" s="176"/>
      <c r="H814" s="176"/>
      <c r="I814" s="176"/>
      <c r="J814" s="176"/>
      <c r="K814" s="180"/>
      <c r="L814" s="176"/>
      <c r="M814" s="175"/>
      <c r="N814" s="175"/>
      <c r="O814" s="175"/>
      <c r="P814" s="176"/>
      <c r="Q814" s="175"/>
      <c r="R814" s="176"/>
      <c r="S814" s="176"/>
      <c r="T814" s="176"/>
      <c r="U814" s="291" t="str">
        <f t="shared" si="280"/>
        <v/>
      </c>
      <c r="V814" s="292">
        <f>IF(F814=0,0,SUMIFS('4-咨询师业绩明细表'!K:K,'4-咨询师业绩明细表'!E:E,E814,'4-咨询师业绩明细表'!C:C,B814))</f>
        <v>0</v>
      </c>
      <c r="W814" s="292" t="str">
        <f t="shared" si="281"/>
        <v/>
      </c>
      <c r="X814" s="305"/>
      <c r="Y814" s="323">
        <f t="shared" si="282"/>
        <v>0</v>
      </c>
      <c r="Z814" s="324">
        <f t="shared" si="283"/>
        <v>0</v>
      </c>
      <c r="AA814" s="293">
        <f t="shared" si="284"/>
        <v>0</v>
      </c>
      <c r="AB814" s="294" t="str">
        <f t="shared" si="285"/>
        <v/>
      </c>
      <c r="AC814" s="143" t="str">
        <f t="shared" si="286"/>
        <v/>
      </c>
      <c r="AD814" s="143" t="str">
        <f t="shared" si="287"/>
        <v/>
      </c>
      <c r="AE814" s="143" t="str">
        <f t="shared" si="288"/>
        <v/>
      </c>
      <c r="AF814" s="143" t="str">
        <f t="shared" si="289"/>
        <v/>
      </c>
      <c r="AG814" s="143" t="str">
        <f t="shared" si="290"/>
        <v/>
      </c>
      <c r="AH814" s="143" t="str">
        <f>IF(AB814="","",VLOOKUP(AF814,Sheet11!E:F,2,0))</f>
        <v/>
      </c>
      <c r="AI814" s="295" t="str">
        <f>IF(AG814="拼单会员","5年",IF(AB814="","",VLOOKUP(AE814&amp;AH814,Sheet11!$J$3:$K$17,2)))</f>
        <v/>
      </c>
      <c r="AJ814" s="143" t="str">
        <f t="shared" si="291"/>
        <v/>
      </c>
      <c r="AK814" s="296" t="str">
        <f t="shared" si="292"/>
        <v/>
      </c>
      <c r="AL814" s="143" t="str">
        <f t="shared" si="293"/>
        <v/>
      </c>
      <c r="AM814" s="143" t="str">
        <f t="shared" si="294"/>
        <v/>
      </c>
      <c r="AN814" s="143" t="str">
        <f t="shared" si="295"/>
        <v/>
      </c>
      <c r="AO814" s="143" t="str">
        <f t="shared" si="296"/>
        <v/>
      </c>
      <c r="AP814" s="206" t="str">
        <f t="shared" si="297"/>
        <v/>
      </c>
      <c r="AQ814" s="206" t="str">
        <f>IF(SUMIF('7-市场业绩'!F:F,'3-收据记录表'!U814,'7-市场业绩'!I:I)&gt;0,"学习卡","老结算")</f>
        <v>老结算</v>
      </c>
      <c r="AR814" s="206" t="str">
        <f t="shared" si="298"/>
        <v/>
      </c>
      <c r="AS814" s="243" t="e">
        <f t="shared" si="299"/>
        <v>#VALUE!</v>
      </c>
      <c r="AT814" s="243" t="str">
        <f t="shared" si="300"/>
        <v/>
      </c>
      <c r="AU814" s="243" t="str">
        <f t="shared" si="301"/>
        <v/>
      </c>
      <c r="AV814" s="243" t="str">
        <f t="shared" si="302"/>
        <v>无</v>
      </c>
      <c r="AZ814" s="299">
        <v>42552</v>
      </c>
    </row>
    <row r="815" spans="1:52" ht="15" hidden="1" customHeight="1">
      <c r="A815" s="176"/>
      <c r="B815" s="176"/>
      <c r="C815" s="175"/>
      <c r="D815" s="176"/>
      <c r="E815" s="176"/>
      <c r="F815" s="184"/>
      <c r="G815" s="176"/>
      <c r="H815" s="176"/>
      <c r="I815" s="176"/>
      <c r="J815" s="176"/>
      <c r="K815" s="180"/>
      <c r="L815" s="176"/>
      <c r="M815" s="175"/>
      <c r="N815" s="175"/>
      <c r="O815" s="175"/>
      <c r="P815" s="176"/>
      <c r="Q815" s="175"/>
      <c r="R815" s="176"/>
      <c r="S815" s="176"/>
      <c r="T815" s="176"/>
      <c r="U815" s="291" t="str">
        <f t="shared" si="280"/>
        <v/>
      </c>
      <c r="V815" s="292">
        <f>IF(F815=0,0,SUMIFS('4-咨询师业绩明细表'!K:K,'4-咨询师业绩明细表'!E:E,E815,'4-咨询师业绩明细表'!C:C,B815))</f>
        <v>0</v>
      </c>
      <c r="W815" s="292" t="str">
        <f t="shared" si="281"/>
        <v/>
      </c>
      <c r="X815" s="305"/>
      <c r="Y815" s="323">
        <f t="shared" si="282"/>
        <v>0</v>
      </c>
      <c r="Z815" s="324">
        <f t="shared" si="283"/>
        <v>0</v>
      </c>
      <c r="AA815" s="293">
        <f t="shared" si="284"/>
        <v>0</v>
      </c>
      <c r="AB815" s="294" t="str">
        <f t="shared" si="285"/>
        <v/>
      </c>
      <c r="AC815" s="143" t="str">
        <f t="shared" si="286"/>
        <v/>
      </c>
      <c r="AD815" s="143" t="str">
        <f t="shared" si="287"/>
        <v/>
      </c>
      <c r="AE815" s="143" t="str">
        <f t="shared" si="288"/>
        <v/>
      </c>
      <c r="AF815" s="143" t="str">
        <f t="shared" si="289"/>
        <v/>
      </c>
      <c r="AG815" s="143" t="str">
        <f t="shared" si="290"/>
        <v/>
      </c>
      <c r="AH815" s="143" t="str">
        <f>IF(AB815="","",VLOOKUP(AF815,Sheet11!E:F,2,0))</f>
        <v/>
      </c>
      <c r="AI815" s="295" t="str">
        <f>IF(AG815="拼单会员","5年",IF(AB815="","",VLOOKUP(AE815&amp;AH815,Sheet11!$J$3:$K$17,2)))</f>
        <v/>
      </c>
      <c r="AJ815" s="143" t="str">
        <f t="shared" si="291"/>
        <v/>
      </c>
      <c r="AK815" s="296" t="str">
        <f t="shared" si="292"/>
        <v/>
      </c>
      <c r="AL815" s="143" t="str">
        <f t="shared" si="293"/>
        <v/>
      </c>
      <c r="AM815" s="143" t="str">
        <f t="shared" si="294"/>
        <v/>
      </c>
      <c r="AN815" s="143" t="str">
        <f t="shared" si="295"/>
        <v/>
      </c>
      <c r="AO815" s="143" t="str">
        <f t="shared" si="296"/>
        <v/>
      </c>
      <c r="AP815" s="206" t="str">
        <f t="shared" si="297"/>
        <v/>
      </c>
      <c r="AQ815" s="206" t="str">
        <f>IF(SUMIF('7-市场业绩'!F:F,'3-收据记录表'!U815,'7-市场业绩'!I:I)&gt;0,"学习卡","老结算")</f>
        <v>老结算</v>
      </c>
      <c r="AR815" s="206" t="str">
        <f t="shared" si="298"/>
        <v/>
      </c>
      <c r="AS815" s="243" t="e">
        <f t="shared" si="299"/>
        <v>#VALUE!</v>
      </c>
      <c r="AT815" s="243" t="str">
        <f t="shared" si="300"/>
        <v/>
      </c>
      <c r="AU815" s="243" t="str">
        <f t="shared" si="301"/>
        <v/>
      </c>
      <c r="AV815" s="243" t="str">
        <f t="shared" si="302"/>
        <v>无</v>
      </c>
      <c r="AZ815" s="299">
        <v>42552</v>
      </c>
    </row>
    <row r="816" spans="1:52" ht="15" hidden="1" customHeight="1">
      <c r="A816" s="176"/>
      <c r="B816" s="176"/>
      <c r="C816" s="175"/>
      <c r="D816" s="176"/>
      <c r="E816" s="176"/>
      <c r="F816" s="184"/>
      <c r="G816" s="176"/>
      <c r="H816" s="176"/>
      <c r="I816" s="176"/>
      <c r="J816" s="176"/>
      <c r="K816" s="180"/>
      <c r="L816" s="176"/>
      <c r="M816" s="175"/>
      <c r="N816" s="175"/>
      <c r="O816" s="175"/>
      <c r="P816" s="176"/>
      <c r="Q816" s="175"/>
      <c r="R816" s="176"/>
      <c r="S816" s="176"/>
      <c r="T816" s="176"/>
      <c r="U816" s="291" t="str">
        <f t="shared" si="280"/>
        <v/>
      </c>
      <c r="V816" s="292">
        <f>IF(F816=0,0,SUMIFS('4-咨询师业绩明细表'!K:K,'4-咨询师业绩明细表'!E:E,E816,'4-咨询师业绩明细表'!C:C,B816))</f>
        <v>0</v>
      </c>
      <c r="W816" s="292" t="str">
        <f t="shared" si="281"/>
        <v/>
      </c>
      <c r="X816" s="305"/>
      <c r="Y816" s="323">
        <f t="shared" si="282"/>
        <v>0</v>
      </c>
      <c r="Z816" s="324">
        <f t="shared" si="283"/>
        <v>0</v>
      </c>
      <c r="AA816" s="293">
        <f t="shared" si="284"/>
        <v>0</v>
      </c>
      <c r="AB816" s="294" t="str">
        <f t="shared" si="285"/>
        <v/>
      </c>
      <c r="AC816" s="143" t="str">
        <f t="shared" si="286"/>
        <v/>
      </c>
      <c r="AD816" s="143" t="str">
        <f t="shared" si="287"/>
        <v/>
      </c>
      <c r="AE816" s="143" t="str">
        <f t="shared" si="288"/>
        <v/>
      </c>
      <c r="AF816" s="143" t="str">
        <f t="shared" si="289"/>
        <v/>
      </c>
      <c r="AG816" s="143" t="str">
        <f t="shared" si="290"/>
        <v/>
      </c>
      <c r="AH816" s="143" t="str">
        <f>IF(AB816="","",VLOOKUP(AF816,Sheet11!E:F,2,0))</f>
        <v/>
      </c>
      <c r="AI816" s="295" t="str">
        <f>IF(AG816="拼单会员","5年",IF(AB816="","",VLOOKUP(AE816&amp;AH816,Sheet11!$J$3:$K$17,2)))</f>
        <v/>
      </c>
      <c r="AJ816" s="143" t="str">
        <f t="shared" si="291"/>
        <v/>
      </c>
      <c r="AK816" s="296" t="str">
        <f t="shared" si="292"/>
        <v/>
      </c>
      <c r="AL816" s="143" t="str">
        <f t="shared" si="293"/>
        <v/>
      </c>
      <c r="AM816" s="143" t="str">
        <f t="shared" si="294"/>
        <v/>
      </c>
      <c r="AN816" s="143" t="str">
        <f t="shared" si="295"/>
        <v/>
      </c>
      <c r="AO816" s="143" t="str">
        <f t="shared" si="296"/>
        <v/>
      </c>
      <c r="AP816" s="206" t="str">
        <f t="shared" si="297"/>
        <v/>
      </c>
      <c r="AQ816" s="206" t="str">
        <f>IF(SUMIF('7-市场业绩'!F:F,'3-收据记录表'!U816,'7-市场业绩'!I:I)&gt;0,"学习卡","老结算")</f>
        <v>老结算</v>
      </c>
      <c r="AR816" s="206" t="str">
        <f t="shared" si="298"/>
        <v/>
      </c>
      <c r="AS816" s="243" t="e">
        <f t="shared" si="299"/>
        <v>#VALUE!</v>
      </c>
      <c r="AT816" s="243" t="str">
        <f t="shared" si="300"/>
        <v/>
      </c>
      <c r="AU816" s="243" t="str">
        <f t="shared" si="301"/>
        <v/>
      </c>
      <c r="AV816" s="243" t="str">
        <f t="shared" si="302"/>
        <v>无</v>
      </c>
      <c r="AZ816" s="299">
        <v>42552</v>
      </c>
    </row>
    <row r="817" spans="1:52" ht="15" hidden="1" customHeight="1">
      <c r="A817" s="176"/>
      <c r="B817" s="176"/>
      <c r="C817" s="175"/>
      <c r="D817" s="176"/>
      <c r="E817" s="176"/>
      <c r="F817" s="184"/>
      <c r="G817" s="176"/>
      <c r="H817" s="176"/>
      <c r="I817" s="176"/>
      <c r="J817" s="176"/>
      <c r="K817" s="180"/>
      <c r="L817" s="176"/>
      <c r="M817" s="175"/>
      <c r="N817" s="175"/>
      <c r="O817" s="175"/>
      <c r="P817" s="176"/>
      <c r="Q817" s="175"/>
      <c r="R817" s="176"/>
      <c r="S817" s="176"/>
      <c r="T817" s="176"/>
      <c r="U817" s="291" t="str">
        <f t="shared" si="280"/>
        <v/>
      </c>
      <c r="V817" s="292">
        <f>IF(F817=0,0,SUMIFS('4-咨询师业绩明细表'!K:K,'4-咨询师业绩明细表'!E:E,E817,'4-咨询师业绩明细表'!C:C,B817))</f>
        <v>0</v>
      </c>
      <c r="W817" s="292" t="str">
        <f t="shared" si="281"/>
        <v/>
      </c>
      <c r="X817" s="305"/>
      <c r="Y817" s="323">
        <f t="shared" si="282"/>
        <v>0</v>
      </c>
      <c r="Z817" s="324">
        <f t="shared" si="283"/>
        <v>0</v>
      </c>
      <c r="AA817" s="293">
        <f t="shared" si="284"/>
        <v>0</v>
      </c>
      <c r="AB817" s="294" t="str">
        <f t="shared" si="285"/>
        <v/>
      </c>
      <c r="AC817" s="143" t="str">
        <f t="shared" si="286"/>
        <v/>
      </c>
      <c r="AD817" s="143" t="str">
        <f t="shared" si="287"/>
        <v/>
      </c>
      <c r="AE817" s="143" t="str">
        <f t="shared" si="288"/>
        <v/>
      </c>
      <c r="AF817" s="143" t="str">
        <f t="shared" si="289"/>
        <v/>
      </c>
      <c r="AG817" s="143" t="str">
        <f t="shared" si="290"/>
        <v/>
      </c>
      <c r="AH817" s="143" t="str">
        <f>IF(AB817="","",VLOOKUP(AF817,Sheet11!E:F,2,0))</f>
        <v/>
      </c>
      <c r="AI817" s="295" t="str">
        <f>IF(AG817="拼单会员","5年",IF(AB817="","",VLOOKUP(AE817&amp;AH817,Sheet11!$J$3:$K$17,2)))</f>
        <v/>
      </c>
      <c r="AJ817" s="143" t="str">
        <f t="shared" si="291"/>
        <v/>
      </c>
      <c r="AK817" s="296" t="str">
        <f t="shared" si="292"/>
        <v/>
      </c>
      <c r="AL817" s="143" t="str">
        <f t="shared" si="293"/>
        <v/>
      </c>
      <c r="AM817" s="143" t="str">
        <f t="shared" si="294"/>
        <v/>
      </c>
      <c r="AN817" s="143" t="str">
        <f t="shared" si="295"/>
        <v/>
      </c>
      <c r="AO817" s="143" t="str">
        <f t="shared" si="296"/>
        <v/>
      </c>
      <c r="AP817" s="206" t="str">
        <f t="shared" si="297"/>
        <v/>
      </c>
      <c r="AQ817" s="206" t="str">
        <f>IF(SUMIF('7-市场业绩'!F:F,'3-收据记录表'!U817,'7-市场业绩'!I:I)&gt;0,"学习卡","老结算")</f>
        <v>老结算</v>
      </c>
      <c r="AR817" s="206" t="str">
        <f t="shared" si="298"/>
        <v/>
      </c>
      <c r="AS817" s="243" t="e">
        <f t="shared" si="299"/>
        <v>#VALUE!</v>
      </c>
      <c r="AT817" s="243" t="str">
        <f t="shared" si="300"/>
        <v/>
      </c>
      <c r="AU817" s="243" t="str">
        <f t="shared" si="301"/>
        <v/>
      </c>
      <c r="AV817" s="243" t="str">
        <f t="shared" si="302"/>
        <v>无</v>
      </c>
      <c r="AZ817" s="299">
        <v>42552</v>
      </c>
    </row>
    <row r="818" spans="1:52" ht="15" hidden="1" customHeight="1">
      <c r="A818" s="176"/>
      <c r="B818" s="176"/>
      <c r="C818" s="175"/>
      <c r="D818" s="176"/>
      <c r="E818" s="176"/>
      <c r="F818" s="184"/>
      <c r="G818" s="176"/>
      <c r="H818" s="176"/>
      <c r="I818" s="176"/>
      <c r="J818" s="176"/>
      <c r="K818" s="180"/>
      <c r="L818" s="176"/>
      <c r="M818" s="175"/>
      <c r="N818" s="175"/>
      <c r="O818" s="175"/>
      <c r="P818" s="176"/>
      <c r="Q818" s="175"/>
      <c r="R818" s="176"/>
      <c r="S818" s="176"/>
      <c r="T818" s="176"/>
      <c r="U818" s="291" t="str">
        <f t="shared" si="280"/>
        <v/>
      </c>
      <c r="V818" s="292">
        <f>IF(F818=0,0,SUMIFS('4-咨询师业绩明细表'!K:K,'4-咨询师业绩明细表'!E:E,E818,'4-咨询师业绩明细表'!C:C,B818))</f>
        <v>0</v>
      </c>
      <c r="W818" s="292" t="str">
        <f t="shared" si="281"/>
        <v/>
      </c>
      <c r="X818" s="305"/>
      <c r="Y818" s="323">
        <f t="shared" si="282"/>
        <v>0</v>
      </c>
      <c r="Z818" s="324">
        <f t="shared" si="283"/>
        <v>0</v>
      </c>
      <c r="AA818" s="293">
        <f t="shared" si="284"/>
        <v>0</v>
      </c>
      <c r="AB818" s="294" t="str">
        <f t="shared" si="285"/>
        <v/>
      </c>
      <c r="AC818" s="143" t="str">
        <f t="shared" si="286"/>
        <v/>
      </c>
      <c r="AD818" s="143" t="str">
        <f t="shared" si="287"/>
        <v/>
      </c>
      <c r="AE818" s="143" t="str">
        <f t="shared" si="288"/>
        <v/>
      </c>
      <c r="AF818" s="143" t="str">
        <f t="shared" si="289"/>
        <v/>
      </c>
      <c r="AG818" s="143" t="str">
        <f t="shared" si="290"/>
        <v/>
      </c>
      <c r="AH818" s="143" t="str">
        <f>IF(AB818="","",VLOOKUP(AF818,Sheet11!E:F,2,0))</f>
        <v/>
      </c>
      <c r="AI818" s="295" t="str">
        <f>IF(AG818="拼单会员","5年",IF(AB818="","",VLOOKUP(AE818&amp;AH818,Sheet11!$J$3:$K$17,2)))</f>
        <v/>
      </c>
      <c r="AJ818" s="143" t="str">
        <f t="shared" si="291"/>
        <v/>
      </c>
      <c r="AK818" s="296" t="str">
        <f t="shared" si="292"/>
        <v/>
      </c>
      <c r="AL818" s="143" t="str">
        <f t="shared" si="293"/>
        <v/>
      </c>
      <c r="AM818" s="143" t="str">
        <f t="shared" si="294"/>
        <v/>
      </c>
      <c r="AN818" s="143" t="str">
        <f t="shared" si="295"/>
        <v/>
      </c>
      <c r="AO818" s="143" t="str">
        <f t="shared" si="296"/>
        <v/>
      </c>
      <c r="AP818" s="206" t="str">
        <f t="shared" si="297"/>
        <v/>
      </c>
      <c r="AQ818" s="206" t="str">
        <f>IF(SUMIF('7-市场业绩'!F:F,'3-收据记录表'!U818,'7-市场业绩'!I:I)&gt;0,"学习卡","老结算")</f>
        <v>老结算</v>
      </c>
      <c r="AR818" s="206" t="str">
        <f t="shared" si="298"/>
        <v/>
      </c>
      <c r="AS818" s="243" t="e">
        <f t="shared" si="299"/>
        <v>#VALUE!</v>
      </c>
      <c r="AT818" s="243" t="str">
        <f t="shared" si="300"/>
        <v/>
      </c>
      <c r="AU818" s="243" t="str">
        <f t="shared" si="301"/>
        <v/>
      </c>
      <c r="AV818" s="243" t="str">
        <f t="shared" si="302"/>
        <v>无</v>
      </c>
      <c r="AZ818" s="299">
        <v>42552</v>
      </c>
    </row>
    <row r="819" spans="1:52" ht="15" hidden="1" customHeight="1">
      <c r="A819" s="176"/>
      <c r="B819" s="176"/>
      <c r="C819" s="175"/>
      <c r="D819" s="176"/>
      <c r="E819" s="176"/>
      <c r="F819" s="184"/>
      <c r="G819" s="176"/>
      <c r="H819" s="176"/>
      <c r="I819" s="176"/>
      <c r="J819" s="176"/>
      <c r="K819" s="180"/>
      <c r="L819" s="176"/>
      <c r="M819" s="175"/>
      <c r="N819" s="175"/>
      <c r="O819" s="175"/>
      <c r="P819" s="176"/>
      <c r="Q819" s="175"/>
      <c r="R819" s="176"/>
      <c r="S819" s="176"/>
      <c r="T819" s="176"/>
      <c r="U819" s="291" t="str">
        <f t="shared" si="280"/>
        <v/>
      </c>
      <c r="V819" s="292">
        <f>IF(F819=0,0,SUMIFS('4-咨询师业绩明细表'!K:K,'4-咨询师业绩明细表'!E:E,E819,'4-咨询师业绩明细表'!C:C,B819))</f>
        <v>0</v>
      </c>
      <c r="W819" s="292" t="str">
        <f t="shared" si="281"/>
        <v/>
      </c>
      <c r="X819" s="305"/>
      <c r="Y819" s="323">
        <f t="shared" si="282"/>
        <v>0</v>
      </c>
      <c r="Z819" s="324">
        <f t="shared" si="283"/>
        <v>0</v>
      </c>
      <c r="AA819" s="293">
        <f t="shared" si="284"/>
        <v>0</v>
      </c>
      <c r="AB819" s="294" t="str">
        <f t="shared" si="285"/>
        <v/>
      </c>
      <c r="AC819" s="143" t="str">
        <f t="shared" si="286"/>
        <v/>
      </c>
      <c r="AD819" s="143" t="str">
        <f t="shared" si="287"/>
        <v/>
      </c>
      <c r="AE819" s="143" t="str">
        <f t="shared" si="288"/>
        <v/>
      </c>
      <c r="AF819" s="143" t="str">
        <f t="shared" si="289"/>
        <v/>
      </c>
      <c r="AG819" s="143" t="str">
        <f t="shared" si="290"/>
        <v/>
      </c>
      <c r="AH819" s="143" t="str">
        <f>IF(AB819="","",VLOOKUP(AF819,Sheet11!E:F,2,0))</f>
        <v/>
      </c>
      <c r="AI819" s="295" t="str">
        <f>IF(AG819="拼单会员","5年",IF(AB819="","",VLOOKUP(AE819&amp;AH819,Sheet11!$J$3:$K$17,2)))</f>
        <v/>
      </c>
      <c r="AJ819" s="143" t="str">
        <f t="shared" si="291"/>
        <v/>
      </c>
      <c r="AK819" s="296" t="str">
        <f t="shared" si="292"/>
        <v/>
      </c>
      <c r="AL819" s="143" t="str">
        <f t="shared" si="293"/>
        <v/>
      </c>
      <c r="AM819" s="143" t="str">
        <f t="shared" si="294"/>
        <v/>
      </c>
      <c r="AN819" s="143" t="str">
        <f t="shared" si="295"/>
        <v/>
      </c>
      <c r="AO819" s="143" t="str">
        <f t="shared" si="296"/>
        <v/>
      </c>
      <c r="AP819" s="206" t="str">
        <f t="shared" si="297"/>
        <v/>
      </c>
      <c r="AQ819" s="206" t="str">
        <f>IF(SUMIF('7-市场业绩'!F:F,'3-收据记录表'!U819,'7-市场业绩'!I:I)&gt;0,"学习卡","老结算")</f>
        <v>老结算</v>
      </c>
      <c r="AR819" s="206" t="str">
        <f t="shared" si="298"/>
        <v/>
      </c>
      <c r="AS819" s="243" t="e">
        <f t="shared" si="299"/>
        <v>#VALUE!</v>
      </c>
      <c r="AT819" s="243" t="str">
        <f t="shared" si="300"/>
        <v/>
      </c>
      <c r="AU819" s="243" t="str">
        <f t="shared" si="301"/>
        <v/>
      </c>
      <c r="AV819" s="243" t="str">
        <f t="shared" si="302"/>
        <v>无</v>
      </c>
      <c r="AZ819" s="299">
        <v>42552</v>
      </c>
    </row>
    <row r="820" spans="1:52" ht="15" hidden="1" customHeight="1">
      <c r="A820" s="176"/>
      <c r="B820" s="176"/>
      <c r="C820" s="175"/>
      <c r="D820" s="176"/>
      <c r="E820" s="176"/>
      <c r="F820" s="184"/>
      <c r="G820" s="176"/>
      <c r="H820" s="176"/>
      <c r="I820" s="176"/>
      <c r="J820" s="176"/>
      <c r="K820" s="180"/>
      <c r="L820" s="176"/>
      <c r="M820" s="175"/>
      <c r="N820" s="175"/>
      <c r="O820" s="175"/>
      <c r="P820" s="176"/>
      <c r="Q820" s="175"/>
      <c r="R820" s="176"/>
      <c r="S820" s="176"/>
      <c r="T820" s="176"/>
      <c r="U820" s="291" t="str">
        <f t="shared" si="280"/>
        <v/>
      </c>
      <c r="V820" s="292">
        <f>IF(F820=0,0,SUMIFS('4-咨询师业绩明细表'!K:K,'4-咨询师业绩明细表'!E:E,E820,'4-咨询师业绩明细表'!C:C,B820))</f>
        <v>0</v>
      </c>
      <c r="W820" s="292" t="str">
        <f t="shared" si="281"/>
        <v/>
      </c>
      <c r="X820" s="305"/>
      <c r="Y820" s="323">
        <f t="shared" si="282"/>
        <v>0</v>
      </c>
      <c r="Z820" s="324">
        <f t="shared" si="283"/>
        <v>0</v>
      </c>
      <c r="AA820" s="293">
        <f t="shared" si="284"/>
        <v>0</v>
      </c>
      <c r="AB820" s="294" t="str">
        <f t="shared" si="285"/>
        <v/>
      </c>
      <c r="AC820" s="143" t="str">
        <f t="shared" si="286"/>
        <v/>
      </c>
      <c r="AD820" s="143" t="str">
        <f t="shared" si="287"/>
        <v/>
      </c>
      <c r="AE820" s="143" t="str">
        <f t="shared" si="288"/>
        <v/>
      </c>
      <c r="AF820" s="143" t="str">
        <f t="shared" si="289"/>
        <v/>
      </c>
      <c r="AG820" s="143" t="str">
        <f t="shared" si="290"/>
        <v/>
      </c>
      <c r="AH820" s="143" t="str">
        <f>IF(AB820="","",VLOOKUP(AF820,Sheet11!E:F,2,0))</f>
        <v/>
      </c>
      <c r="AI820" s="295" t="str">
        <f>IF(AG820="拼单会员","5年",IF(AB820="","",VLOOKUP(AE820&amp;AH820,Sheet11!$J$3:$K$17,2)))</f>
        <v/>
      </c>
      <c r="AJ820" s="143" t="str">
        <f t="shared" si="291"/>
        <v/>
      </c>
      <c r="AK820" s="296" t="str">
        <f t="shared" si="292"/>
        <v/>
      </c>
      <c r="AL820" s="143" t="str">
        <f t="shared" si="293"/>
        <v/>
      </c>
      <c r="AM820" s="143" t="str">
        <f t="shared" si="294"/>
        <v/>
      </c>
      <c r="AN820" s="143" t="str">
        <f t="shared" si="295"/>
        <v/>
      </c>
      <c r="AO820" s="143" t="str">
        <f t="shared" si="296"/>
        <v/>
      </c>
      <c r="AP820" s="206" t="str">
        <f t="shared" si="297"/>
        <v/>
      </c>
      <c r="AQ820" s="206" t="str">
        <f>IF(SUMIF('7-市场业绩'!F:F,'3-收据记录表'!U820,'7-市场业绩'!I:I)&gt;0,"学习卡","老结算")</f>
        <v>老结算</v>
      </c>
      <c r="AR820" s="206" t="str">
        <f t="shared" si="298"/>
        <v/>
      </c>
      <c r="AS820" s="243" t="e">
        <f t="shared" si="299"/>
        <v>#VALUE!</v>
      </c>
      <c r="AT820" s="243" t="str">
        <f t="shared" si="300"/>
        <v/>
      </c>
      <c r="AU820" s="243" t="str">
        <f t="shared" si="301"/>
        <v/>
      </c>
      <c r="AV820" s="243" t="str">
        <f t="shared" si="302"/>
        <v>无</v>
      </c>
      <c r="AZ820" s="299">
        <v>42552</v>
      </c>
    </row>
    <row r="821" spans="1:52" ht="15" hidden="1" customHeight="1">
      <c r="A821" s="176"/>
      <c r="B821" s="176"/>
      <c r="C821" s="175"/>
      <c r="D821" s="176"/>
      <c r="E821" s="176"/>
      <c r="F821" s="184"/>
      <c r="G821" s="176"/>
      <c r="H821" s="176"/>
      <c r="I821" s="176"/>
      <c r="J821" s="176"/>
      <c r="K821" s="180"/>
      <c r="L821" s="176"/>
      <c r="M821" s="175"/>
      <c r="N821" s="175"/>
      <c r="O821" s="175"/>
      <c r="P821" s="176"/>
      <c r="Q821" s="175"/>
      <c r="R821" s="176"/>
      <c r="S821" s="176"/>
      <c r="T821" s="176"/>
      <c r="U821" s="291" t="str">
        <f t="shared" si="280"/>
        <v/>
      </c>
      <c r="V821" s="292">
        <f>IF(F821=0,0,SUMIFS('4-咨询师业绩明细表'!K:K,'4-咨询师业绩明细表'!E:E,E821,'4-咨询师业绩明细表'!C:C,B821))</f>
        <v>0</v>
      </c>
      <c r="W821" s="292" t="str">
        <f t="shared" si="281"/>
        <v/>
      </c>
      <c r="X821" s="305"/>
      <c r="Y821" s="323">
        <f t="shared" si="282"/>
        <v>0</v>
      </c>
      <c r="Z821" s="324">
        <f t="shared" si="283"/>
        <v>0</v>
      </c>
      <c r="AA821" s="293">
        <f t="shared" si="284"/>
        <v>0</v>
      </c>
      <c r="AB821" s="294" t="str">
        <f t="shared" si="285"/>
        <v/>
      </c>
      <c r="AC821" s="143" t="str">
        <f t="shared" si="286"/>
        <v/>
      </c>
      <c r="AD821" s="143" t="str">
        <f t="shared" si="287"/>
        <v/>
      </c>
      <c r="AE821" s="143" t="str">
        <f t="shared" si="288"/>
        <v/>
      </c>
      <c r="AF821" s="143" t="str">
        <f t="shared" si="289"/>
        <v/>
      </c>
      <c r="AG821" s="143" t="str">
        <f t="shared" si="290"/>
        <v/>
      </c>
      <c r="AH821" s="143" t="str">
        <f>IF(AB821="","",VLOOKUP(AF821,Sheet11!E:F,2,0))</f>
        <v/>
      </c>
      <c r="AI821" s="295" t="str">
        <f>IF(AG821="拼单会员","5年",IF(AB821="","",VLOOKUP(AE821&amp;AH821,Sheet11!$J$3:$K$17,2)))</f>
        <v/>
      </c>
      <c r="AJ821" s="143" t="str">
        <f t="shared" si="291"/>
        <v/>
      </c>
      <c r="AK821" s="296" t="str">
        <f t="shared" si="292"/>
        <v/>
      </c>
      <c r="AL821" s="143" t="str">
        <f t="shared" si="293"/>
        <v/>
      </c>
      <c r="AM821" s="143" t="str">
        <f t="shared" si="294"/>
        <v/>
      </c>
      <c r="AN821" s="143" t="str">
        <f t="shared" si="295"/>
        <v/>
      </c>
      <c r="AO821" s="143" t="str">
        <f t="shared" si="296"/>
        <v/>
      </c>
      <c r="AP821" s="206" t="str">
        <f t="shared" si="297"/>
        <v/>
      </c>
      <c r="AQ821" s="206" t="str">
        <f>IF(SUMIF('7-市场业绩'!F:F,'3-收据记录表'!U821,'7-市场业绩'!I:I)&gt;0,"学习卡","老结算")</f>
        <v>老结算</v>
      </c>
      <c r="AR821" s="206" t="str">
        <f t="shared" si="298"/>
        <v/>
      </c>
      <c r="AS821" s="243" t="e">
        <f t="shared" si="299"/>
        <v>#VALUE!</v>
      </c>
      <c r="AT821" s="243" t="str">
        <f t="shared" si="300"/>
        <v/>
      </c>
      <c r="AU821" s="243" t="str">
        <f t="shared" si="301"/>
        <v/>
      </c>
      <c r="AV821" s="243" t="str">
        <f t="shared" si="302"/>
        <v>无</v>
      </c>
      <c r="AZ821" s="299">
        <v>42552</v>
      </c>
    </row>
    <row r="822" spans="1:52" ht="15" hidden="1" customHeight="1">
      <c r="A822" s="176"/>
      <c r="B822" s="176"/>
      <c r="C822" s="175"/>
      <c r="D822" s="176"/>
      <c r="E822" s="176"/>
      <c r="F822" s="184"/>
      <c r="G822" s="176"/>
      <c r="H822" s="176"/>
      <c r="I822" s="176"/>
      <c r="J822" s="176"/>
      <c r="K822" s="180"/>
      <c r="L822" s="176"/>
      <c r="M822" s="175"/>
      <c r="N822" s="175"/>
      <c r="O822" s="175"/>
      <c r="P822" s="176"/>
      <c r="Q822" s="175"/>
      <c r="R822" s="176"/>
      <c r="S822" s="176"/>
      <c r="T822" s="176"/>
      <c r="U822" s="291" t="str">
        <f t="shared" si="280"/>
        <v/>
      </c>
      <c r="V822" s="292">
        <f>IF(F822=0,0,SUMIFS('4-咨询师业绩明细表'!K:K,'4-咨询师业绩明细表'!E:E,E822,'4-咨询师业绩明细表'!C:C,B822))</f>
        <v>0</v>
      </c>
      <c r="W822" s="292" t="str">
        <f t="shared" si="281"/>
        <v/>
      </c>
      <c r="X822" s="305"/>
      <c r="Y822" s="323">
        <f t="shared" si="282"/>
        <v>0</v>
      </c>
      <c r="Z822" s="324">
        <f t="shared" si="283"/>
        <v>0</v>
      </c>
      <c r="AA822" s="293">
        <f t="shared" si="284"/>
        <v>0</v>
      </c>
      <c r="AB822" s="294" t="str">
        <f t="shared" si="285"/>
        <v/>
      </c>
      <c r="AC822" s="143" t="str">
        <f t="shared" si="286"/>
        <v/>
      </c>
      <c r="AD822" s="143" t="str">
        <f t="shared" si="287"/>
        <v/>
      </c>
      <c r="AE822" s="143" t="str">
        <f t="shared" si="288"/>
        <v/>
      </c>
      <c r="AF822" s="143" t="str">
        <f t="shared" si="289"/>
        <v/>
      </c>
      <c r="AG822" s="143" t="str">
        <f t="shared" si="290"/>
        <v/>
      </c>
      <c r="AH822" s="143" t="str">
        <f>IF(AB822="","",VLOOKUP(AF822,Sheet11!E:F,2,0))</f>
        <v/>
      </c>
      <c r="AI822" s="295" t="str">
        <f>IF(AG822="拼单会员","5年",IF(AB822="","",VLOOKUP(AE822&amp;AH822,Sheet11!$J$3:$K$17,2)))</f>
        <v/>
      </c>
      <c r="AJ822" s="143" t="str">
        <f t="shared" si="291"/>
        <v/>
      </c>
      <c r="AK822" s="296" t="str">
        <f t="shared" si="292"/>
        <v/>
      </c>
      <c r="AL822" s="143" t="str">
        <f t="shared" si="293"/>
        <v/>
      </c>
      <c r="AM822" s="143" t="str">
        <f t="shared" si="294"/>
        <v/>
      </c>
      <c r="AN822" s="143" t="str">
        <f t="shared" si="295"/>
        <v/>
      </c>
      <c r="AO822" s="143" t="str">
        <f t="shared" si="296"/>
        <v/>
      </c>
      <c r="AP822" s="206" t="str">
        <f t="shared" si="297"/>
        <v/>
      </c>
      <c r="AQ822" s="206" t="str">
        <f>IF(SUMIF('7-市场业绩'!F:F,'3-收据记录表'!U822,'7-市场业绩'!I:I)&gt;0,"学习卡","老结算")</f>
        <v>老结算</v>
      </c>
      <c r="AR822" s="206" t="str">
        <f t="shared" si="298"/>
        <v/>
      </c>
      <c r="AS822" s="243" t="e">
        <f t="shared" si="299"/>
        <v>#VALUE!</v>
      </c>
      <c r="AT822" s="243" t="str">
        <f t="shared" si="300"/>
        <v/>
      </c>
      <c r="AU822" s="243" t="str">
        <f t="shared" si="301"/>
        <v/>
      </c>
      <c r="AV822" s="243" t="str">
        <f t="shared" si="302"/>
        <v>无</v>
      </c>
      <c r="AZ822" s="299">
        <v>42552</v>
      </c>
    </row>
    <row r="823" spans="1:52" ht="15" hidden="1" customHeight="1">
      <c r="A823" s="176"/>
      <c r="B823" s="176"/>
      <c r="C823" s="175"/>
      <c r="D823" s="176"/>
      <c r="E823" s="176"/>
      <c r="F823" s="184"/>
      <c r="G823" s="176"/>
      <c r="H823" s="176"/>
      <c r="I823" s="176"/>
      <c r="J823" s="176"/>
      <c r="K823" s="180"/>
      <c r="L823" s="176"/>
      <c r="M823" s="175"/>
      <c r="N823" s="175"/>
      <c r="O823" s="175"/>
      <c r="P823" s="176"/>
      <c r="Q823" s="175"/>
      <c r="R823" s="176"/>
      <c r="S823" s="176"/>
      <c r="T823" s="176"/>
      <c r="U823" s="291" t="str">
        <f t="shared" si="280"/>
        <v/>
      </c>
      <c r="V823" s="292">
        <f>IF(F823=0,0,SUMIFS('4-咨询师业绩明细表'!K:K,'4-咨询师业绩明细表'!E:E,E823,'4-咨询师业绩明细表'!C:C,B823))</f>
        <v>0</v>
      </c>
      <c r="W823" s="292" t="str">
        <f t="shared" si="281"/>
        <v/>
      </c>
      <c r="X823" s="305"/>
      <c r="Y823" s="323">
        <f t="shared" si="282"/>
        <v>0</v>
      </c>
      <c r="Z823" s="324">
        <f t="shared" si="283"/>
        <v>0</v>
      </c>
      <c r="AA823" s="293">
        <f t="shared" si="284"/>
        <v>0</v>
      </c>
      <c r="AB823" s="294" t="str">
        <f t="shared" si="285"/>
        <v/>
      </c>
      <c r="AC823" s="143" t="str">
        <f t="shared" si="286"/>
        <v/>
      </c>
      <c r="AD823" s="143" t="str">
        <f t="shared" si="287"/>
        <v/>
      </c>
      <c r="AE823" s="143" t="str">
        <f t="shared" si="288"/>
        <v/>
      </c>
      <c r="AF823" s="143" t="str">
        <f t="shared" si="289"/>
        <v/>
      </c>
      <c r="AG823" s="143" t="str">
        <f t="shared" si="290"/>
        <v/>
      </c>
      <c r="AH823" s="143" t="str">
        <f>IF(AB823="","",VLOOKUP(AF823,Sheet11!E:F,2,0))</f>
        <v/>
      </c>
      <c r="AI823" s="295" t="str">
        <f>IF(AG823="拼单会员","5年",IF(AB823="","",VLOOKUP(AE823&amp;AH823,Sheet11!$J$3:$K$17,2)))</f>
        <v/>
      </c>
      <c r="AJ823" s="143" t="str">
        <f t="shared" si="291"/>
        <v/>
      </c>
      <c r="AK823" s="296" t="str">
        <f t="shared" si="292"/>
        <v/>
      </c>
      <c r="AL823" s="143" t="str">
        <f t="shared" si="293"/>
        <v/>
      </c>
      <c r="AM823" s="143" t="str">
        <f t="shared" si="294"/>
        <v/>
      </c>
      <c r="AN823" s="143" t="str">
        <f t="shared" si="295"/>
        <v/>
      </c>
      <c r="AO823" s="143" t="str">
        <f t="shared" si="296"/>
        <v/>
      </c>
      <c r="AP823" s="206" t="str">
        <f t="shared" si="297"/>
        <v/>
      </c>
      <c r="AQ823" s="206" t="str">
        <f>IF(SUMIF('7-市场业绩'!F:F,'3-收据记录表'!U823,'7-市场业绩'!I:I)&gt;0,"学习卡","老结算")</f>
        <v>老结算</v>
      </c>
      <c r="AR823" s="206" t="str">
        <f t="shared" si="298"/>
        <v/>
      </c>
      <c r="AS823" s="243" t="e">
        <f t="shared" si="299"/>
        <v>#VALUE!</v>
      </c>
      <c r="AT823" s="243" t="str">
        <f t="shared" si="300"/>
        <v/>
      </c>
      <c r="AU823" s="243" t="str">
        <f t="shared" si="301"/>
        <v/>
      </c>
      <c r="AV823" s="243" t="str">
        <f t="shared" si="302"/>
        <v>无</v>
      </c>
      <c r="AZ823" s="299">
        <v>42552</v>
      </c>
    </row>
    <row r="824" spans="1:52" ht="15" hidden="1" customHeight="1">
      <c r="A824" s="176"/>
      <c r="B824" s="176"/>
      <c r="C824" s="175"/>
      <c r="D824" s="176"/>
      <c r="E824" s="176"/>
      <c r="F824" s="184"/>
      <c r="G824" s="176"/>
      <c r="H824" s="176"/>
      <c r="I824" s="176"/>
      <c r="J824" s="176"/>
      <c r="K824" s="180"/>
      <c r="L824" s="176"/>
      <c r="M824" s="175"/>
      <c r="N824" s="175"/>
      <c r="O824" s="175"/>
      <c r="P824" s="176"/>
      <c r="Q824" s="175"/>
      <c r="R824" s="176"/>
      <c r="S824" s="176"/>
      <c r="T824" s="176"/>
      <c r="U824" s="291" t="str">
        <f t="shared" si="280"/>
        <v/>
      </c>
      <c r="V824" s="292">
        <f>IF(F824=0,0,SUMIFS('4-咨询师业绩明细表'!K:K,'4-咨询师业绩明细表'!E:E,E824,'4-咨询师业绩明细表'!C:C,B824))</f>
        <v>0</v>
      </c>
      <c r="W824" s="292" t="str">
        <f t="shared" si="281"/>
        <v/>
      </c>
      <c r="X824" s="305"/>
      <c r="Y824" s="323">
        <f t="shared" si="282"/>
        <v>0</v>
      </c>
      <c r="Z824" s="324">
        <f t="shared" si="283"/>
        <v>0</v>
      </c>
      <c r="AA824" s="293">
        <f t="shared" si="284"/>
        <v>0</v>
      </c>
      <c r="AB824" s="294" t="str">
        <f t="shared" si="285"/>
        <v/>
      </c>
      <c r="AC824" s="143" t="str">
        <f t="shared" si="286"/>
        <v/>
      </c>
      <c r="AD824" s="143" t="str">
        <f t="shared" si="287"/>
        <v/>
      </c>
      <c r="AE824" s="143" t="str">
        <f t="shared" si="288"/>
        <v/>
      </c>
      <c r="AF824" s="143" t="str">
        <f t="shared" si="289"/>
        <v/>
      </c>
      <c r="AG824" s="143" t="str">
        <f t="shared" si="290"/>
        <v/>
      </c>
      <c r="AH824" s="143" t="str">
        <f>IF(AB824="","",VLOOKUP(AF824,Sheet11!E:F,2,0))</f>
        <v/>
      </c>
      <c r="AI824" s="295" t="str">
        <f>IF(AG824="拼单会员","5年",IF(AB824="","",VLOOKUP(AE824&amp;AH824,Sheet11!$J$3:$K$17,2)))</f>
        <v/>
      </c>
      <c r="AJ824" s="143" t="str">
        <f t="shared" si="291"/>
        <v/>
      </c>
      <c r="AK824" s="296" t="str">
        <f t="shared" si="292"/>
        <v/>
      </c>
      <c r="AL824" s="143" t="str">
        <f t="shared" si="293"/>
        <v/>
      </c>
      <c r="AM824" s="143" t="str">
        <f t="shared" si="294"/>
        <v/>
      </c>
      <c r="AN824" s="143" t="str">
        <f t="shared" si="295"/>
        <v/>
      </c>
      <c r="AO824" s="143" t="str">
        <f t="shared" si="296"/>
        <v/>
      </c>
      <c r="AP824" s="206" t="str">
        <f t="shared" si="297"/>
        <v/>
      </c>
      <c r="AQ824" s="206" t="str">
        <f>IF(SUMIF('7-市场业绩'!F:F,'3-收据记录表'!U824,'7-市场业绩'!I:I)&gt;0,"学习卡","老结算")</f>
        <v>老结算</v>
      </c>
      <c r="AR824" s="206" t="str">
        <f t="shared" si="298"/>
        <v/>
      </c>
      <c r="AS824" s="243" t="e">
        <f t="shared" si="299"/>
        <v>#VALUE!</v>
      </c>
      <c r="AT824" s="243" t="str">
        <f t="shared" si="300"/>
        <v/>
      </c>
      <c r="AU824" s="243" t="str">
        <f t="shared" si="301"/>
        <v/>
      </c>
      <c r="AV824" s="243" t="str">
        <f t="shared" si="302"/>
        <v>无</v>
      </c>
      <c r="AZ824" s="299">
        <v>42552</v>
      </c>
    </row>
    <row r="825" spans="1:52" ht="15" hidden="1" customHeight="1">
      <c r="A825" s="176"/>
      <c r="B825" s="176"/>
      <c r="C825" s="175"/>
      <c r="D825" s="176"/>
      <c r="E825" s="176"/>
      <c r="F825" s="184"/>
      <c r="G825" s="176"/>
      <c r="H825" s="176"/>
      <c r="I825" s="176"/>
      <c r="J825" s="176"/>
      <c r="K825" s="180"/>
      <c r="L825" s="176"/>
      <c r="M825" s="175"/>
      <c r="N825" s="175"/>
      <c r="O825" s="175"/>
      <c r="P825" s="176"/>
      <c r="Q825" s="175"/>
      <c r="R825" s="176"/>
      <c r="S825" s="176"/>
      <c r="T825" s="176"/>
      <c r="U825" s="291" t="str">
        <f t="shared" si="280"/>
        <v/>
      </c>
      <c r="V825" s="292">
        <f>IF(F825=0,0,SUMIFS('4-咨询师业绩明细表'!K:K,'4-咨询师业绩明细表'!E:E,E825,'4-咨询师业绩明细表'!C:C,B825))</f>
        <v>0</v>
      </c>
      <c r="W825" s="292" t="str">
        <f t="shared" si="281"/>
        <v/>
      </c>
      <c r="X825" s="305"/>
      <c r="Y825" s="323">
        <f t="shared" si="282"/>
        <v>0</v>
      </c>
      <c r="Z825" s="324">
        <f t="shared" si="283"/>
        <v>0</v>
      </c>
      <c r="AA825" s="293">
        <f t="shared" si="284"/>
        <v>0</v>
      </c>
      <c r="AB825" s="294" t="str">
        <f t="shared" si="285"/>
        <v/>
      </c>
      <c r="AC825" s="143" t="str">
        <f t="shared" si="286"/>
        <v/>
      </c>
      <c r="AD825" s="143" t="str">
        <f t="shared" si="287"/>
        <v/>
      </c>
      <c r="AE825" s="143" t="str">
        <f t="shared" si="288"/>
        <v/>
      </c>
      <c r="AF825" s="143" t="str">
        <f t="shared" si="289"/>
        <v/>
      </c>
      <c r="AG825" s="143" t="str">
        <f t="shared" si="290"/>
        <v/>
      </c>
      <c r="AH825" s="143" t="str">
        <f>IF(AB825="","",VLOOKUP(AF825,Sheet11!E:F,2,0))</f>
        <v/>
      </c>
      <c r="AI825" s="295" t="str">
        <f>IF(AG825="拼单会员","5年",IF(AB825="","",VLOOKUP(AE825&amp;AH825,Sheet11!$J$3:$K$17,2)))</f>
        <v/>
      </c>
      <c r="AJ825" s="143" t="str">
        <f t="shared" si="291"/>
        <v/>
      </c>
      <c r="AK825" s="296" t="str">
        <f t="shared" si="292"/>
        <v/>
      </c>
      <c r="AL825" s="143" t="str">
        <f t="shared" si="293"/>
        <v/>
      </c>
      <c r="AM825" s="143" t="str">
        <f t="shared" si="294"/>
        <v/>
      </c>
      <c r="AN825" s="143" t="str">
        <f t="shared" si="295"/>
        <v/>
      </c>
      <c r="AO825" s="143" t="str">
        <f t="shared" si="296"/>
        <v/>
      </c>
      <c r="AP825" s="206" t="str">
        <f t="shared" si="297"/>
        <v/>
      </c>
      <c r="AQ825" s="206" t="str">
        <f>IF(SUMIF('7-市场业绩'!F:F,'3-收据记录表'!U825,'7-市场业绩'!I:I)&gt;0,"学习卡","老结算")</f>
        <v>老结算</v>
      </c>
      <c r="AR825" s="206" t="str">
        <f t="shared" si="298"/>
        <v/>
      </c>
      <c r="AS825" s="243" t="e">
        <f t="shared" si="299"/>
        <v>#VALUE!</v>
      </c>
      <c r="AT825" s="243" t="str">
        <f t="shared" si="300"/>
        <v/>
      </c>
      <c r="AU825" s="243" t="str">
        <f t="shared" si="301"/>
        <v/>
      </c>
      <c r="AV825" s="243" t="str">
        <f t="shared" si="302"/>
        <v>无</v>
      </c>
      <c r="AZ825" s="299">
        <v>42552</v>
      </c>
    </row>
    <row r="826" spans="1:52" ht="15" hidden="1" customHeight="1">
      <c r="A826" s="176"/>
      <c r="B826" s="176"/>
      <c r="C826" s="175"/>
      <c r="D826" s="176"/>
      <c r="E826" s="176"/>
      <c r="F826" s="184"/>
      <c r="G826" s="176"/>
      <c r="H826" s="176"/>
      <c r="I826" s="176"/>
      <c r="J826" s="176"/>
      <c r="K826" s="180"/>
      <c r="L826" s="176"/>
      <c r="M826" s="175"/>
      <c r="N826" s="175"/>
      <c r="O826" s="175"/>
      <c r="P826" s="176"/>
      <c r="Q826" s="175"/>
      <c r="R826" s="176"/>
      <c r="S826" s="176"/>
      <c r="T826" s="176"/>
      <c r="U826" s="291" t="str">
        <f t="shared" si="280"/>
        <v/>
      </c>
      <c r="V826" s="292">
        <f>IF(F826=0,0,SUMIFS('4-咨询师业绩明细表'!K:K,'4-咨询师业绩明细表'!E:E,E826,'4-咨询师业绩明细表'!C:C,B826))</f>
        <v>0</v>
      </c>
      <c r="W826" s="292" t="str">
        <f t="shared" si="281"/>
        <v/>
      </c>
      <c r="X826" s="305"/>
      <c r="Y826" s="323">
        <f t="shared" si="282"/>
        <v>0</v>
      </c>
      <c r="Z826" s="324">
        <f t="shared" si="283"/>
        <v>0</v>
      </c>
      <c r="AA826" s="293">
        <f t="shared" si="284"/>
        <v>0</v>
      </c>
      <c r="AB826" s="294" t="str">
        <f t="shared" si="285"/>
        <v/>
      </c>
      <c r="AC826" s="143" t="str">
        <f t="shared" si="286"/>
        <v/>
      </c>
      <c r="AD826" s="143" t="str">
        <f t="shared" si="287"/>
        <v/>
      </c>
      <c r="AE826" s="143" t="str">
        <f t="shared" si="288"/>
        <v/>
      </c>
      <c r="AF826" s="143" t="str">
        <f t="shared" si="289"/>
        <v/>
      </c>
      <c r="AG826" s="143" t="str">
        <f t="shared" si="290"/>
        <v/>
      </c>
      <c r="AH826" s="143" t="str">
        <f>IF(AB826="","",VLOOKUP(AF826,Sheet11!E:F,2,0))</f>
        <v/>
      </c>
      <c r="AI826" s="295" t="str">
        <f>IF(AG826="拼单会员","5年",IF(AB826="","",VLOOKUP(AE826&amp;AH826,Sheet11!$J$3:$K$17,2)))</f>
        <v/>
      </c>
      <c r="AJ826" s="143" t="str">
        <f t="shared" si="291"/>
        <v/>
      </c>
      <c r="AK826" s="296" t="str">
        <f t="shared" si="292"/>
        <v/>
      </c>
      <c r="AL826" s="143" t="str">
        <f t="shared" si="293"/>
        <v/>
      </c>
      <c r="AM826" s="143" t="str">
        <f t="shared" si="294"/>
        <v/>
      </c>
      <c r="AN826" s="143" t="str">
        <f t="shared" si="295"/>
        <v/>
      </c>
      <c r="AO826" s="143" t="str">
        <f t="shared" si="296"/>
        <v/>
      </c>
      <c r="AP826" s="206" t="str">
        <f t="shared" si="297"/>
        <v/>
      </c>
      <c r="AQ826" s="206" t="str">
        <f>IF(SUMIF('7-市场业绩'!F:F,'3-收据记录表'!U826,'7-市场业绩'!I:I)&gt;0,"学习卡","老结算")</f>
        <v>老结算</v>
      </c>
      <c r="AR826" s="206" t="str">
        <f t="shared" si="298"/>
        <v/>
      </c>
      <c r="AS826" s="243" t="e">
        <f t="shared" si="299"/>
        <v>#VALUE!</v>
      </c>
      <c r="AT826" s="243" t="str">
        <f t="shared" si="300"/>
        <v/>
      </c>
      <c r="AU826" s="243" t="str">
        <f t="shared" si="301"/>
        <v/>
      </c>
      <c r="AV826" s="243" t="str">
        <f t="shared" si="302"/>
        <v>无</v>
      </c>
      <c r="AZ826" s="299">
        <v>42552</v>
      </c>
    </row>
    <row r="827" spans="1:52" ht="15" hidden="1" customHeight="1">
      <c r="A827" s="176"/>
      <c r="B827" s="176"/>
      <c r="C827" s="175"/>
      <c r="D827" s="176"/>
      <c r="E827" s="176"/>
      <c r="F827" s="184"/>
      <c r="G827" s="176"/>
      <c r="H827" s="176"/>
      <c r="I827" s="176"/>
      <c r="J827" s="176"/>
      <c r="K827" s="180"/>
      <c r="L827" s="176"/>
      <c r="M827" s="175"/>
      <c r="N827" s="175"/>
      <c r="O827" s="175"/>
      <c r="P827" s="176"/>
      <c r="Q827" s="175"/>
      <c r="R827" s="176"/>
      <c r="S827" s="176"/>
      <c r="T827" s="176"/>
      <c r="U827" s="291" t="str">
        <f t="shared" si="280"/>
        <v/>
      </c>
      <c r="V827" s="292">
        <f>IF(F827=0,0,SUMIFS('4-咨询师业绩明细表'!K:K,'4-咨询师业绩明细表'!E:E,E827,'4-咨询师业绩明细表'!C:C,B827))</f>
        <v>0</v>
      </c>
      <c r="W827" s="292" t="str">
        <f t="shared" si="281"/>
        <v/>
      </c>
      <c r="X827" s="305"/>
      <c r="Y827" s="323">
        <f t="shared" si="282"/>
        <v>0</v>
      </c>
      <c r="Z827" s="324">
        <f t="shared" si="283"/>
        <v>0</v>
      </c>
      <c r="AA827" s="293">
        <f t="shared" si="284"/>
        <v>0</v>
      </c>
      <c r="AB827" s="294" t="str">
        <f t="shared" si="285"/>
        <v/>
      </c>
      <c r="AC827" s="143" t="str">
        <f t="shared" si="286"/>
        <v/>
      </c>
      <c r="AD827" s="143" t="str">
        <f t="shared" si="287"/>
        <v/>
      </c>
      <c r="AE827" s="143" t="str">
        <f t="shared" si="288"/>
        <v/>
      </c>
      <c r="AF827" s="143" t="str">
        <f t="shared" si="289"/>
        <v/>
      </c>
      <c r="AG827" s="143" t="str">
        <f t="shared" si="290"/>
        <v/>
      </c>
      <c r="AH827" s="143" t="str">
        <f>IF(AB827="","",VLOOKUP(AF827,Sheet11!E:F,2,0))</f>
        <v/>
      </c>
      <c r="AI827" s="295" t="str">
        <f>IF(AG827="拼单会员","5年",IF(AB827="","",VLOOKUP(AE827&amp;AH827,Sheet11!$J$3:$K$17,2)))</f>
        <v/>
      </c>
      <c r="AJ827" s="143" t="str">
        <f t="shared" si="291"/>
        <v/>
      </c>
      <c r="AK827" s="296" t="str">
        <f t="shared" si="292"/>
        <v/>
      </c>
      <c r="AL827" s="143" t="str">
        <f t="shared" si="293"/>
        <v/>
      </c>
      <c r="AM827" s="143" t="str">
        <f t="shared" si="294"/>
        <v/>
      </c>
      <c r="AN827" s="143" t="str">
        <f t="shared" si="295"/>
        <v/>
      </c>
      <c r="AO827" s="143" t="str">
        <f t="shared" si="296"/>
        <v/>
      </c>
      <c r="AP827" s="206" t="str">
        <f t="shared" si="297"/>
        <v/>
      </c>
      <c r="AQ827" s="206" t="str">
        <f>IF(SUMIF('7-市场业绩'!F:F,'3-收据记录表'!U827,'7-市场业绩'!I:I)&gt;0,"学习卡","老结算")</f>
        <v>老结算</v>
      </c>
      <c r="AR827" s="206" t="str">
        <f t="shared" si="298"/>
        <v/>
      </c>
      <c r="AS827" s="243" t="e">
        <f t="shared" si="299"/>
        <v>#VALUE!</v>
      </c>
      <c r="AT827" s="243" t="str">
        <f t="shared" si="300"/>
        <v/>
      </c>
      <c r="AU827" s="243" t="str">
        <f t="shared" si="301"/>
        <v/>
      </c>
      <c r="AV827" s="243" t="str">
        <f t="shared" si="302"/>
        <v>无</v>
      </c>
      <c r="AZ827" s="299">
        <v>42552</v>
      </c>
    </row>
    <row r="828" spans="1:52" ht="15" hidden="1" customHeight="1">
      <c r="A828" s="176"/>
      <c r="B828" s="176"/>
      <c r="C828" s="175"/>
      <c r="D828" s="176"/>
      <c r="E828" s="176"/>
      <c r="F828" s="184"/>
      <c r="G828" s="176"/>
      <c r="H828" s="176"/>
      <c r="I828" s="176"/>
      <c r="J828" s="176"/>
      <c r="K828" s="180"/>
      <c r="L828" s="176"/>
      <c r="M828" s="175"/>
      <c r="N828" s="175"/>
      <c r="O828" s="175"/>
      <c r="P828" s="176"/>
      <c r="Q828" s="175"/>
      <c r="R828" s="176"/>
      <c r="S828" s="176"/>
      <c r="T828" s="176"/>
      <c r="U828" s="291" t="str">
        <f t="shared" si="280"/>
        <v/>
      </c>
      <c r="V828" s="292">
        <f>IF(F828=0,0,SUMIFS('4-咨询师业绩明细表'!K:K,'4-咨询师业绩明细表'!E:E,E828,'4-咨询师业绩明细表'!C:C,B828))</f>
        <v>0</v>
      </c>
      <c r="W828" s="292" t="str">
        <f t="shared" si="281"/>
        <v/>
      </c>
      <c r="X828" s="305"/>
      <c r="Y828" s="323">
        <f t="shared" si="282"/>
        <v>0</v>
      </c>
      <c r="Z828" s="324">
        <f t="shared" si="283"/>
        <v>0</v>
      </c>
      <c r="AA828" s="293">
        <f t="shared" si="284"/>
        <v>0</v>
      </c>
      <c r="AB828" s="294" t="str">
        <f t="shared" si="285"/>
        <v/>
      </c>
      <c r="AC828" s="143" t="str">
        <f t="shared" si="286"/>
        <v/>
      </c>
      <c r="AD828" s="143" t="str">
        <f t="shared" si="287"/>
        <v/>
      </c>
      <c r="AE828" s="143" t="str">
        <f t="shared" si="288"/>
        <v/>
      </c>
      <c r="AF828" s="143" t="str">
        <f t="shared" si="289"/>
        <v/>
      </c>
      <c r="AG828" s="143" t="str">
        <f t="shared" si="290"/>
        <v/>
      </c>
      <c r="AH828" s="143" t="str">
        <f>IF(AB828="","",VLOOKUP(AF828,Sheet11!E:F,2,0))</f>
        <v/>
      </c>
      <c r="AI828" s="295" t="str">
        <f>IF(AG828="拼单会员","5年",IF(AB828="","",VLOOKUP(AE828&amp;AH828,Sheet11!$J$3:$K$17,2)))</f>
        <v/>
      </c>
      <c r="AJ828" s="143" t="str">
        <f t="shared" si="291"/>
        <v/>
      </c>
      <c r="AK828" s="296" t="str">
        <f t="shared" si="292"/>
        <v/>
      </c>
      <c r="AL828" s="143" t="str">
        <f t="shared" si="293"/>
        <v/>
      </c>
      <c r="AM828" s="143" t="str">
        <f t="shared" si="294"/>
        <v/>
      </c>
      <c r="AN828" s="143" t="str">
        <f t="shared" si="295"/>
        <v/>
      </c>
      <c r="AO828" s="143" t="str">
        <f t="shared" si="296"/>
        <v/>
      </c>
      <c r="AP828" s="206" t="str">
        <f t="shared" si="297"/>
        <v/>
      </c>
      <c r="AQ828" s="206" t="str">
        <f>IF(SUMIF('7-市场业绩'!F:F,'3-收据记录表'!U828,'7-市场业绩'!I:I)&gt;0,"学习卡","老结算")</f>
        <v>老结算</v>
      </c>
      <c r="AR828" s="206" t="str">
        <f t="shared" si="298"/>
        <v/>
      </c>
      <c r="AS828" s="243" t="e">
        <f t="shared" si="299"/>
        <v>#VALUE!</v>
      </c>
      <c r="AT828" s="243" t="str">
        <f t="shared" si="300"/>
        <v/>
      </c>
      <c r="AU828" s="243" t="str">
        <f t="shared" si="301"/>
        <v/>
      </c>
      <c r="AV828" s="243" t="str">
        <f t="shared" si="302"/>
        <v>无</v>
      </c>
      <c r="AZ828" s="299">
        <v>42552</v>
      </c>
    </row>
    <row r="829" spans="1:52" ht="15" hidden="1" customHeight="1">
      <c r="A829" s="176"/>
      <c r="B829" s="176"/>
      <c r="C829" s="175"/>
      <c r="D829" s="176"/>
      <c r="E829" s="176"/>
      <c r="F829" s="184"/>
      <c r="G829" s="176"/>
      <c r="H829" s="176"/>
      <c r="I829" s="176"/>
      <c r="J829" s="176"/>
      <c r="K829" s="180"/>
      <c r="L829" s="176"/>
      <c r="M829" s="175"/>
      <c r="N829" s="175"/>
      <c r="O829" s="175"/>
      <c r="P829" s="176"/>
      <c r="Q829" s="175"/>
      <c r="R829" s="176"/>
      <c r="S829" s="176"/>
      <c r="T829" s="176"/>
      <c r="U829" s="291" t="str">
        <f t="shared" si="280"/>
        <v/>
      </c>
      <c r="V829" s="292">
        <f>IF(F829=0,0,SUMIFS('4-咨询师业绩明细表'!K:K,'4-咨询师业绩明细表'!E:E,E829,'4-咨询师业绩明细表'!C:C,B829))</f>
        <v>0</v>
      </c>
      <c r="W829" s="292" t="str">
        <f t="shared" si="281"/>
        <v/>
      </c>
      <c r="X829" s="305"/>
      <c r="Y829" s="323">
        <f t="shared" si="282"/>
        <v>0</v>
      </c>
      <c r="Z829" s="324">
        <f t="shared" si="283"/>
        <v>0</v>
      </c>
      <c r="AA829" s="293">
        <f t="shared" si="284"/>
        <v>0</v>
      </c>
      <c r="AB829" s="294" t="str">
        <f t="shared" si="285"/>
        <v/>
      </c>
      <c r="AC829" s="143" t="str">
        <f t="shared" si="286"/>
        <v/>
      </c>
      <c r="AD829" s="143" t="str">
        <f t="shared" si="287"/>
        <v/>
      </c>
      <c r="AE829" s="143" t="str">
        <f t="shared" si="288"/>
        <v/>
      </c>
      <c r="AF829" s="143" t="str">
        <f t="shared" si="289"/>
        <v/>
      </c>
      <c r="AG829" s="143" t="str">
        <f t="shared" si="290"/>
        <v/>
      </c>
      <c r="AH829" s="143" t="str">
        <f>IF(AB829="","",VLOOKUP(AF829,Sheet11!E:F,2,0))</f>
        <v/>
      </c>
      <c r="AI829" s="295" t="str">
        <f>IF(AG829="拼单会员","5年",IF(AB829="","",VLOOKUP(AE829&amp;AH829,Sheet11!$J$3:$K$17,2)))</f>
        <v/>
      </c>
      <c r="AJ829" s="143" t="str">
        <f t="shared" si="291"/>
        <v/>
      </c>
      <c r="AK829" s="296" t="str">
        <f t="shared" si="292"/>
        <v/>
      </c>
      <c r="AL829" s="143" t="str">
        <f t="shared" si="293"/>
        <v/>
      </c>
      <c r="AM829" s="143" t="str">
        <f t="shared" si="294"/>
        <v/>
      </c>
      <c r="AN829" s="143" t="str">
        <f t="shared" si="295"/>
        <v/>
      </c>
      <c r="AO829" s="143" t="str">
        <f t="shared" si="296"/>
        <v/>
      </c>
      <c r="AP829" s="206" t="str">
        <f t="shared" si="297"/>
        <v/>
      </c>
      <c r="AQ829" s="206" t="str">
        <f>IF(SUMIF('7-市场业绩'!F:F,'3-收据记录表'!U829,'7-市场业绩'!I:I)&gt;0,"学习卡","老结算")</f>
        <v>老结算</v>
      </c>
      <c r="AR829" s="206" t="str">
        <f t="shared" si="298"/>
        <v/>
      </c>
      <c r="AS829" s="243" t="e">
        <f t="shared" si="299"/>
        <v>#VALUE!</v>
      </c>
      <c r="AT829" s="243" t="str">
        <f t="shared" si="300"/>
        <v/>
      </c>
      <c r="AU829" s="243" t="str">
        <f t="shared" si="301"/>
        <v/>
      </c>
      <c r="AV829" s="243" t="str">
        <f t="shared" si="302"/>
        <v>无</v>
      </c>
      <c r="AZ829" s="299">
        <v>42552</v>
      </c>
    </row>
    <row r="830" spans="1:52" ht="15" hidden="1" customHeight="1">
      <c r="A830" s="176"/>
      <c r="B830" s="176"/>
      <c r="C830" s="175"/>
      <c r="D830" s="176"/>
      <c r="E830" s="176"/>
      <c r="F830" s="184"/>
      <c r="G830" s="176"/>
      <c r="H830" s="176"/>
      <c r="I830" s="176"/>
      <c r="J830" s="176"/>
      <c r="K830" s="180"/>
      <c r="L830" s="176"/>
      <c r="M830" s="175"/>
      <c r="N830" s="175"/>
      <c r="O830" s="175"/>
      <c r="P830" s="176"/>
      <c r="Q830" s="175"/>
      <c r="R830" s="176"/>
      <c r="S830" s="176"/>
      <c r="T830" s="176"/>
      <c r="U830" s="291" t="str">
        <f t="shared" si="280"/>
        <v/>
      </c>
      <c r="V830" s="292">
        <f>IF(F830=0,0,SUMIFS('4-咨询师业绩明细表'!K:K,'4-咨询师业绩明细表'!E:E,E830,'4-咨询师业绩明细表'!C:C,B830))</f>
        <v>0</v>
      </c>
      <c r="W830" s="292" t="str">
        <f t="shared" si="281"/>
        <v/>
      </c>
      <c r="X830" s="305"/>
      <c r="Y830" s="323">
        <f t="shared" si="282"/>
        <v>0</v>
      </c>
      <c r="Z830" s="324">
        <f t="shared" si="283"/>
        <v>0</v>
      </c>
      <c r="AA830" s="293">
        <f t="shared" si="284"/>
        <v>0</v>
      </c>
      <c r="AB830" s="294" t="str">
        <f t="shared" si="285"/>
        <v/>
      </c>
      <c r="AC830" s="143" t="str">
        <f t="shared" si="286"/>
        <v/>
      </c>
      <c r="AD830" s="143" t="str">
        <f t="shared" si="287"/>
        <v/>
      </c>
      <c r="AE830" s="143" t="str">
        <f t="shared" si="288"/>
        <v/>
      </c>
      <c r="AF830" s="143" t="str">
        <f t="shared" si="289"/>
        <v/>
      </c>
      <c r="AG830" s="143" t="str">
        <f t="shared" si="290"/>
        <v/>
      </c>
      <c r="AH830" s="143" t="str">
        <f>IF(AB830="","",VLOOKUP(AF830,Sheet11!E:F,2,0))</f>
        <v/>
      </c>
      <c r="AI830" s="295" t="str">
        <f>IF(AG830="拼单会员","5年",IF(AB830="","",VLOOKUP(AE830&amp;AH830,Sheet11!$J$3:$K$17,2)))</f>
        <v/>
      </c>
      <c r="AJ830" s="143" t="str">
        <f t="shared" si="291"/>
        <v/>
      </c>
      <c r="AK830" s="296" t="str">
        <f t="shared" si="292"/>
        <v/>
      </c>
      <c r="AL830" s="143" t="str">
        <f t="shared" si="293"/>
        <v/>
      </c>
      <c r="AM830" s="143" t="str">
        <f t="shared" si="294"/>
        <v/>
      </c>
      <c r="AN830" s="143" t="str">
        <f t="shared" si="295"/>
        <v/>
      </c>
      <c r="AO830" s="143" t="str">
        <f t="shared" si="296"/>
        <v/>
      </c>
      <c r="AP830" s="206" t="str">
        <f t="shared" si="297"/>
        <v/>
      </c>
      <c r="AQ830" s="206" t="str">
        <f>IF(SUMIF('7-市场业绩'!F:F,'3-收据记录表'!U830,'7-市场业绩'!I:I)&gt;0,"学习卡","老结算")</f>
        <v>老结算</v>
      </c>
      <c r="AR830" s="206" t="str">
        <f t="shared" si="298"/>
        <v/>
      </c>
      <c r="AS830" s="243" t="e">
        <f t="shared" si="299"/>
        <v>#VALUE!</v>
      </c>
      <c r="AT830" s="243" t="str">
        <f t="shared" si="300"/>
        <v/>
      </c>
      <c r="AU830" s="243" t="str">
        <f t="shared" si="301"/>
        <v/>
      </c>
      <c r="AV830" s="243" t="str">
        <f t="shared" si="302"/>
        <v>无</v>
      </c>
      <c r="AZ830" s="299">
        <v>42552</v>
      </c>
    </row>
    <row r="831" spans="1:52" ht="15" hidden="1" customHeight="1">
      <c r="A831" s="176"/>
      <c r="B831" s="176"/>
      <c r="C831" s="175"/>
      <c r="D831" s="176"/>
      <c r="E831" s="176"/>
      <c r="F831" s="184"/>
      <c r="G831" s="176"/>
      <c r="H831" s="176"/>
      <c r="I831" s="176"/>
      <c r="J831" s="176"/>
      <c r="K831" s="180"/>
      <c r="L831" s="176"/>
      <c r="M831" s="175"/>
      <c r="N831" s="175"/>
      <c r="O831" s="175"/>
      <c r="P831" s="176"/>
      <c r="Q831" s="175"/>
      <c r="R831" s="176"/>
      <c r="S831" s="176"/>
      <c r="T831" s="176"/>
      <c r="U831" s="291" t="str">
        <f t="shared" si="280"/>
        <v/>
      </c>
      <c r="V831" s="292">
        <f>IF(F831=0,0,SUMIFS('4-咨询师业绩明细表'!K:K,'4-咨询师业绩明细表'!E:E,E831,'4-咨询师业绩明细表'!C:C,B831))</f>
        <v>0</v>
      </c>
      <c r="W831" s="292" t="str">
        <f t="shared" si="281"/>
        <v/>
      </c>
      <c r="X831" s="305"/>
      <c r="Y831" s="323">
        <f t="shared" si="282"/>
        <v>0</v>
      </c>
      <c r="Z831" s="324">
        <f t="shared" si="283"/>
        <v>0</v>
      </c>
      <c r="AA831" s="293">
        <f t="shared" si="284"/>
        <v>0</v>
      </c>
      <c r="AB831" s="294" t="str">
        <f t="shared" si="285"/>
        <v/>
      </c>
      <c r="AC831" s="143" t="str">
        <f t="shared" si="286"/>
        <v/>
      </c>
      <c r="AD831" s="143" t="str">
        <f t="shared" si="287"/>
        <v/>
      </c>
      <c r="AE831" s="143" t="str">
        <f t="shared" si="288"/>
        <v/>
      </c>
      <c r="AF831" s="143" t="str">
        <f t="shared" si="289"/>
        <v/>
      </c>
      <c r="AG831" s="143" t="str">
        <f t="shared" si="290"/>
        <v/>
      </c>
      <c r="AH831" s="143" t="str">
        <f>IF(AB831="","",VLOOKUP(AF831,Sheet11!E:F,2,0))</f>
        <v/>
      </c>
      <c r="AI831" s="295" t="str">
        <f>IF(AG831="拼单会员","5年",IF(AB831="","",VLOOKUP(AE831&amp;AH831,Sheet11!$J$3:$K$17,2)))</f>
        <v/>
      </c>
      <c r="AJ831" s="143" t="str">
        <f t="shared" si="291"/>
        <v/>
      </c>
      <c r="AK831" s="296" t="str">
        <f t="shared" si="292"/>
        <v/>
      </c>
      <c r="AL831" s="143" t="str">
        <f t="shared" si="293"/>
        <v/>
      </c>
      <c r="AM831" s="143" t="str">
        <f t="shared" si="294"/>
        <v/>
      </c>
      <c r="AN831" s="143" t="str">
        <f t="shared" si="295"/>
        <v/>
      </c>
      <c r="AO831" s="143" t="str">
        <f t="shared" si="296"/>
        <v/>
      </c>
      <c r="AP831" s="206" t="str">
        <f t="shared" si="297"/>
        <v/>
      </c>
      <c r="AQ831" s="206" t="str">
        <f>IF(SUMIF('7-市场业绩'!F:F,'3-收据记录表'!U831,'7-市场业绩'!I:I)&gt;0,"学习卡","老结算")</f>
        <v>老结算</v>
      </c>
      <c r="AR831" s="206" t="str">
        <f t="shared" si="298"/>
        <v/>
      </c>
      <c r="AS831" s="243" t="e">
        <f t="shared" si="299"/>
        <v>#VALUE!</v>
      </c>
      <c r="AT831" s="243" t="str">
        <f t="shared" si="300"/>
        <v/>
      </c>
      <c r="AU831" s="243" t="str">
        <f t="shared" si="301"/>
        <v/>
      </c>
      <c r="AV831" s="243" t="str">
        <f t="shared" si="302"/>
        <v>无</v>
      </c>
      <c r="AZ831" s="299">
        <v>42552</v>
      </c>
    </row>
    <row r="832" spans="1:52" ht="15" hidden="1" customHeight="1">
      <c r="A832" s="176"/>
      <c r="B832" s="176"/>
      <c r="C832" s="175"/>
      <c r="D832" s="176"/>
      <c r="E832" s="176"/>
      <c r="F832" s="184"/>
      <c r="G832" s="176"/>
      <c r="H832" s="176"/>
      <c r="I832" s="176"/>
      <c r="J832" s="176"/>
      <c r="K832" s="180"/>
      <c r="L832" s="176"/>
      <c r="M832" s="175"/>
      <c r="N832" s="175"/>
      <c r="O832" s="175"/>
      <c r="P832" s="176"/>
      <c r="Q832" s="175"/>
      <c r="R832" s="176"/>
      <c r="S832" s="176"/>
      <c r="T832" s="176"/>
      <c r="U832" s="291" t="str">
        <f t="shared" si="280"/>
        <v/>
      </c>
      <c r="V832" s="292">
        <f>IF(F832=0,0,SUMIFS('4-咨询师业绩明细表'!K:K,'4-咨询师业绩明细表'!E:E,E832,'4-咨询师业绩明细表'!C:C,B832))</f>
        <v>0</v>
      </c>
      <c r="W832" s="292" t="str">
        <f t="shared" si="281"/>
        <v/>
      </c>
      <c r="X832" s="305"/>
      <c r="Y832" s="323">
        <f t="shared" si="282"/>
        <v>0</v>
      </c>
      <c r="Z832" s="324">
        <f t="shared" si="283"/>
        <v>0</v>
      </c>
      <c r="AA832" s="293">
        <f t="shared" si="284"/>
        <v>0</v>
      </c>
      <c r="AB832" s="294" t="str">
        <f t="shared" si="285"/>
        <v/>
      </c>
      <c r="AC832" s="143" t="str">
        <f t="shared" si="286"/>
        <v/>
      </c>
      <c r="AD832" s="143" t="str">
        <f t="shared" si="287"/>
        <v/>
      </c>
      <c r="AE832" s="143" t="str">
        <f t="shared" si="288"/>
        <v/>
      </c>
      <c r="AF832" s="143" t="str">
        <f t="shared" si="289"/>
        <v/>
      </c>
      <c r="AG832" s="143" t="str">
        <f t="shared" si="290"/>
        <v/>
      </c>
      <c r="AH832" s="143" t="str">
        <f>IF(AB832="","",VLOOKUP(AF832,Sheet11!E:F,2,0))</f>
        <v/>
      </c>
      <c r="AI832" s="295" t="str">
        <f>IF(AG832="拼单会员","5年",IF(AB832="","",VLOOKUP(AE832&amp;AH832,Sheet11!$J$3:$K$17,2)))</f>
        <v/>
      </c>
      <c r="AJ832" s="143" t="str">
        <f t="shared" si="291"/>
        <v/>
      </c>
      <c r="AK832" s="296" t="str">
        <f t="shared" si="292"/>
        <v/>
      </c>
      <c r="AL832" s="143" t="str">
        <f t="shared" si="293"/>
        <v/>
      </c>
      <c r="AM832" s="143" t="str">
        <f t="shared" si="294"/>
        <v/>
      </c>
      <c r="AN832" s="143" t="str">
        <f t="shared" si="295"/>
        <v/>
      </c>
      <c r="AO832" s="143" t="str">
        <f t="shared" si="296"/>
        <v/>
      </c>
      <c r="AP832" s="206" t="str">
        <f t="shared" si="297"/>
        <v/>
      </c>
      <c r="AQ832" s="206" t="str">
        <f>IF(SUMIF('7-市场业绩'!F:F,'3-收据记录表'!U832,'7-市场业绩'!I:I)&gt;0,"学习卡","老结算")</f>
        <v>老结算</v>
      </c>
      <c r="AR832" s="206" t="str">
        <f t="shared" si="298"/>
        <v/>
      </c>
      <c r="AS832" s="243" t="e">
        <f t="shared" si="299"/>
        <v>#VALUE!</v>
      </c>
      <c r="AT832" s="243" t="str">
        <f t="shared" si="300"/>
        <v/>
      </c>
      <c r="AU832" s="243" t="str">
        <f t="shared" si="301"/>
        <v/>
      </c>
      <c r="AV832" s="243" t="str">
        <f t="shared" si="302"/>
        <v>无</v>
      </c>
      <c r="AZ832" s="299">
        <v>42552</v>
      </c>
    </row>
    <row r="833" spans="1:52" ht="15" hidden="1" customHeight="1">
      <c r="A833" s="176"/>
      <c r="B833" s="176"/>
      <c r="C833" s="175"/>
      <c r="D833" s="176"/>
      <c r="E833" s="176"/>
      <c r="F833" s="184"/>
      <c r="G833" s="176"/>
      <c r="H833" s="176"/>
      <c r="I833" s="176"/>
      <c r="J833" s="176"/>
      <c r="K833" s="180"/>
      <c r="L833" s="176"/>
      <c r="M833" s="175"/>
      <c r="N833" s="175"/>
      <c r="O833" s="175"/>
      <c r="P833" s="176"/>
      <c r="Q833" s="175"/>
      <c r="R833" s="176"/>
      <c r="S833" s="176"/>
      <c r="T833" s="176"/>
      <c r="U833" s="291" t="str">
        <f t="shared" si="280"/>
        <v/>
      </c>
      <c r="V833" s="292">
        <f>IF(F833=0,0,SUMIFS('4-咨询师业绩明细表'!K:K,'4-咨询师业绩明细表'!E:E,E833,'4-咨询师业绩明细表'!C:C,B833))</f>
        <v>0</v>
      </c>
      <c r="W833" s="292" t="str">
        <f t="shared" si="281"/>
        <v/>
      </c>
      <c r="X833" s="305"/>
      <c r="Y833" s="323">
        <f t="shared" si="282"/>
        <v>0</v>
      </c>
      <c r="Z833" s="324">
        <f t="shared" si="283"/>
        <v>0</v>
      </c>
      <c r="AA833" s="293">
        <f t="shared" si="284"/>
        <v>0</v>
      </c>
      <c r="AB833" s="294" t="str">
        <f t="shared" si="285"/>
        <v/>
      </c>
      <c r="AC833" s="143" t="str">
        <f t="shared" si="286"/>
        <v/>
      </c>
      <c r="AD833" s="143" t="str">
        <f t="shared" si="287"/>
        <v/>
      </c>
      <c r="AE833" s="143" t="str">
        <f t="shared" si="288"/>
        <v/>
      </c>
      <c r="AF833" s="143" t="str">
        <f t="shared" si="289"/>
        <v/>
      </c>
      <c r="AG833" s="143" t="str">
        <f t="shared" si="290"/>
        <v/>
      </c>
      <c r="AH833" s="143" t="str">
        <f>IF(AB833="","",VLOOKUP(AF833,Sheet11!E:F,2,0))</f>
        <v/>
      </c>
      <c r="AI833" s="295" t="str">
        <f>IF(AG833="拼单会员","5年",IF(AB833="","",VLOOKUP(AE833&amp;AH833,Sheet11!$J$3:$K$17,2)))</f>
        <v/>
      </c>
      <c r="AJ833" s="143" t="str">
        <f t="shared" si="291"/>
        <v/>
      </c>
      <c r="AK833" s="296" t="str">
        <f t="shared" si="292"/>
        <v/>
      </c>
      <c r="AL833" s="143" t="str">
        <f t="shared" si="293"/>
        <v/>
      </c>
      <c r="AM833" s="143" t="str">
        <f t="shared" si="294"/>
        <v/>
      </c>
      <c r="AN833" s="143" t="str">
        <f t="shared" si="295"/>
        <v/>
      </c>
      <c r="AO833" s="143" t="str">
        <f t="shared" si="296"/>
        <v/>
      </c>
      <c r="AP833" s="206" t="str">
        <f t="shared" si="297"/>
        <v/>
      </c>
      <c r="AQ833" s="206" t="str">
        <f>IF(SUMIF('7-市场业绩'!F:F,'3-收据记录表'!U833,'7-市场业绩'!I:I)&gt;0,"学习卡","老结算")</f>
        <v>老结算</v>
      </c>
      <c r="AR833" s="206" t="str">
        <f t="shared" si="298"/>
        <v/>
      </c>
      <c r="AS833" s="243" t="e">
        <f t="shared" si="299"/>
        <v>#VALUE!</v>
      </c>
      <c r="AT833" s="243" t="str">
        <f t="shared" si="300"/>
        <v/>
      </c>
      <c r="AU833" s="243" t="str">
        <f t="shared" si="301"/>
        <v/>
      </c>
      <c r="AV833" s="243" t="str">
        <f t="shared" si="302"/>
        <v>无</v>
      </c>
      <c r="AZ833" s="299">
        <v>42552</v>
      </c>
    </row>
    <row r="834" spans="1:52" ht="15" hidden="1" customHeight="1">
      <c r="A834" s="176"/>
      <c r="B834" s="176"/>
      <c r="C834" s="175"/>
      <c r="D834" s="176"/>
      <c r="E834" s="176"/>
      <c r="F834" s="184"/>
      <c r="G834" s="176"/>
      <c r="H834" s="176"/>
      <c r="I834" s="176"/>
      <c r="J834" s="176"/>
      <c r="K834" s="180"/>
      <c r="L834" s="176"/>
      <c r="M834" s="175"/>
      <c r="N834" s="175"/>
      <c r="O834" s="175"/>
      <c r="P834" s="176"/>
      <c r="Q834" s="175"/>
      <c r="R834" s="176"/>
      <c r="S834" s="176"/>
      <c r="T834" s="176"/>
      <c r="U834" s="291" t="str">
        <f t="shared" si="280"/>
        <v/>
      </c>
      <c r="V834" s="292">
        <f>IF(F834=0,0,SUMIFS('4-咨询师业绩明细表'!K:K,'4-咨询师业绩明细表'!E:E,E834,'4-咨询师业绩明细表'!C:C,B834))</f>
        <v>0</v>
      </c>
      <c r="W834" s="292" t="str">
        <f t="shared" si="281"/>
        <v/>
      </c>
      <c r="X834" s="305"/>
      <c r="Y834" s="323">
        <f t="shared" si="282"/>
        <v>0</v>
      </c>
      <c r="Z834" s="324">
        <f t="shared" si="283"/>
        <v>0</v>
      </c>
      <c r="AA834" s="293">
        <f t="shared" si="284"/>
        <v>0</v>
      </c>
      <c r="AB834" s="294" t="str">
        <f t="shared" si="285"/>
        <v/>
      </c>
      <c r="AC834" s="143" t="str">
        <f t="shared" si="286"/>
        <v/>
      </c>
      <c r="AD834" s="143" t="str">
        <f t="shared" si="287"/>
        <v/>
      </c>
      <c r="AE834" s="143" t="str">
        <f t="shared" si="288"/>
        <v/>
      </c>
      <c r="AF834" s="143" t="str">
        <f t="shared" si="289"/>
        <v/>
      </c>
      <c r="AG834" s="143" t="str">
        <f t="shared" si="290"/>
        <v/>
      </c>
      <c r="AH834" s="143" t="str">
        <f>IF(AB834="","",VLOOKUP(AF834,Sheet11!E:F,2,0))</f>
        <v/>
      </c>
      <c r="AI834" s="295" t="str">
        <f>IF(AG834="拼单会员","5年",IF(AB834="","",VLOOKUP(AE834&amp;AH834,Sheet11!$J$3:$K$17,2)))</f>
        <v/>
      </c>
      <c r="AJ834" s="143" t="str">
        <f t="shared" si="291"/>
        <v/>
      </c>
      <c r="AK834" s="296" t="str">
        <f t="shared" si="292"/>
        <v/>
      </c>
      <c r="AL834" s="143" t="str">
        <f t="shared" si="293"/>
        <v/>
      </c>
      <c r="AM834" s="143" t="str">
        <f t="shared" si="294"/>
        <v/>
      </c>
      <c r="AN834" s="143" t="str">
        <f t="shared" si="295"/>
        <v/>
      </c>
      <c r="AO834" s="143" t="str">
        <f t="shared" si="296"/>
        <v/>
      </c>
      <c r="AP834" s="206" t="str">
        <f t="shared" si="297"/>
        <v/>
      </c>
      <c r="AQ834" s="206" t="str">
        <f>IF(SUMIF('7-市场业绩'!F:F,'3-收据记录表'!U834,'7-市场业绩'!I:I)&gt;0,"学习卡","老结算")</f>
        <v>老结算</v>
      </c>
      <c r="AR834" s="206" t="str">
        <f t="shared" si="298"/>
        <v/>
      </c>
      <c r="AS834" s="243" t="e">
        <f t="shared" si="299"/>
        <v>#VALUE!</v>
      </c>
      <c r="AT834" s="243" t="str">
        <f t="shared" si="300"/>
        <v/>
      </c>
      <c r="AU834" s="243" t="str">
        <f t="shared" si="301"/>
        <v/>
      </c>
      <c r="AV834" s="243" t="str">
        <f t="shared" si="302"/>
        <v>无</v>
      </c>
      <c r="AZ834" s="299">
        <v>42552</v>
      </c>
    </row>
    <row r="835" spans="1:52" ht="15" hidden="1" customHeight="1">
      <c r="A835" s="176"/>
      <c r="B835" s="176"/>
      <c r="C835" s="175"/>
      <c r="D835" s="176"/>
      <c r="E835" s="176"/>
      <c r="F835" s="184"/>
      <c r="G835" s="176"/>
      <c r="H835" s="176"/>
      <c r="I835" s="176"/>
      <c r="J835" s="176"/>
      <c r="K835" s="180"/>
      <c r="L835" s="176"/>
      <c r="M835" s="175"/>
      <c r="N835" s="175"/>
      <c r="O835" s="175"/>
      <c r="P835" s="176"/>
      <c r="Q835" s="175"/>
      <c r="R835" s="176"/>
      <c r="S835" s="176"/>
      <c r="T835" s="176"/>
      <c r="U835" s="291" t="str">
        <f t="shared" ref="U835:U898" si="303">SUBSTITUTE(SUBSTITUTE(SUBSTITUTE(SUBSTITUTE(SUBSTITUTE(SUBSTITUTE(S835,"(主签单人)",""),"(03-客户接待员)",""),"（金牌）",""),"（会员学员）",""),"金牌",""),"金牌学员","")</f>
        <v/>
      </c>
      <c r="V835" s="292">
        <f>IF(F835=0,0,SUMIFS('4-咨询师业绩明细表'!K:K,'4-咨询师业绩明细表'!E:E,E835,'4-咨询师业绩明细表'!C:C,B835))</f>
        <v>0</v>
      </c>
      <c r="W835" s="292" t="str">
        <f t="shared" ref="W835:W898" si="304">IF(AB835="","",MID(T835,FIND("@",SUBSTITUTE(T835,"／","@",6))+5,FIND("@",SUBSTITUTE(T835,"／","@",7))-FIND("@",SUBSTITUTE(T835,"／","@",6))-5))</f>
        <v/>
      </c>
      <c r="X835" s="305"/>
      <c r="Y835" s="323">
        <f t="shared" ref="Y835:Y898" si="305">IFERROR(VALUE(MID(T835,FIND("@",SUBSTITUTE(T835,"：","@",1))+1,FIND("@",SUBSTITUTE(T835,"）","@",1))-FIND("@",SUBSTITUTE(T835,"：","@",1))-1)),0)</f>
        <v>0</v>
      </c>
      <c r="Z835" s="324">
        <f t="shared" ref="Z835:Z898" si="306">IFERROR(IF(AND(IFERROR(FIND("预缴定金",T835),0)=0,E835=""),F835,VALUE(MID(T835,FIND("@",SUBSTITUTE(T835,"：","@",2))+1,FIND("@",SUBSTITUTE(T835,"）","@",2))-FIND("@",SUBSTITUTE(T835,"：","@",2))-1))),0)</f>
        <v>0</v>
      </c>
      <c r="AA835" s="293">
        <f t="shared" ref="AA835:AA898" si="307">F835-Z835</f>
        <v>0</v>
      </c>
      <c r="AB835" s="294" t="str">
        <f t="shared" ref="AB835:AB898" si="308">IF(OR(O835="退费",O835="结转",P835="",P835="结转学费",P835="老带新返现"),"",IF(OR(AA835&lt;=0,AND(IFERROR(FIND("预缴定金",T835),0)=0,E835="")),"",LEFT(T835,FIND("／",T835)-1)))</f>
        <v/>
      </c>
      <c r="AC835" s="143" t="str">
        <f t="shared" ref="AC835:AC898" si="309">LEFT(T835,2)</f>
        <v/>
      </c>
      <c r="AD835" s="143" t="str">
        <f t="shared" ref="AD835:AD898" si="310">MID(T835,3,2)</f>
        <v/>
      </c>
      <c r="AE835" s="143" t="str">
        <f t="shared" ref="AE835:AE898" si="311">MID(T835,5,2)</f>
        <v/>
      </c>
      <c r="AF835" s="143" t="str">
        <f t="shared" ref="AF835:AF898" si="312">IF(AB835="","",MIDB(AB835,SEARCHB("?",AB835),2*LEN(AB835)-LENB(AB835)+2))</f>
        <v/>
      </c>
      <c r="AG835" s="143" t="str">
        <f t="shared" ref="AG835:AG898" si="313">IF(AB835="","",RIGHT(MIDB(AB835,SEARCHB("?",AB835),20),LENB(MIDB(AB835,SEARCHB("?",AB835),20))-LEN(MIDB(AB835,SEARCHB("?",AB835),20))-1))</f>
        <v/>
      </c>
      <c r="AH835" s="143" t="str">
        <f>IF(AB835="","",VLOOKUP(AF835,Sheet11!E:F,2,0))</f>
        <v/>
      </c>
      <c r="AI835" s="295" t="str">
        <f>IF(AG835="拼单会员","5年",IF(AB835="","",VLOOKUP(AE835&amp;AH835,Sheet11!$J$3:$K$17,2)))</f>
        <v/>
      </c>
      <c r="AJ835" s="143" t="str">
        <f t="shared" ref="AJ835:AJ898" si="314">IF(AB835="","",VLOOKUP(AG835,BH:BI,2,0))</f>
        <v/>
      </c>
      <c r="AK835" s="296" t="str">
        <f t="shared" ref="AK835:AK898" si="315">IF(AB835="","",MID(T835,FIND("@",SUBSTITUTE(T835,"／","@",5))+8,10))</f>
        <v/>
      </c>
      <c r="AL835" s="143" t="str">
        <f t="shared" ref="AL835:AL898" si="316">IF(AB835="","",IF(AC835="新生","新生",IF((AK835-$AZ$2)&gt;0,"1年追补","老生")))</f>
        <v/>
      </c>
      <c r="AM835" s="143" t="str">
        <f t="shared" ref="AM835:AM898" si="317">IF(AB835="","",IF(OR(AL835="新生",AL835="1年追补"),"新生","老生"))</f>
        <v/>
      </c>
      <c r="AN835" s="143" t="str">
        <f t="shared" ref="AN835:AN898" si="318">IF(AB835="","",IF(AND(AW835="2折秒杀",AC835="新生"),"新生小学国际班5年",IF(AND(AW835="2折秒杀",AL835="1年追补"),"新生小学国际班1年",IF(OR(AW835="国际领袖课程",AW835="国内领袖课程"),AW835,IF(AND(AW835="创始会员",AM835="老生",AJ835="游学会员"),"老生创始会员游学会员",IF(AND(AJ835="国际班",AM835="新生"),AM835&amp;AE835&amp;AJ835&amp;AI835,AM835&amp;AJ835))))))</f>
        <v/>
      </c>
      <c r="AO835" s="143" t="str">
        <f t="shared" ref="AO835:AO898" si="319">IF(AB835="","",VLOOKUP(AG835,BH:BJ,3,0))</f>
        <v/>
      </c>
      <c r="AP835" s="206" t="str">
        <f t="shared" ref="AP835:AP898" si="320">AL835&amp;AO835</f>
        <v/>
      </c>
      <c r="AQ835" s="206" t="str">
        <f>IF(SUMIF('7-市场业绩'!F:F,'3-收据记录表'!U835,'7-市场业绩'!I:I)&gt;0,"学习卡","老结算")</f>
        <v>老结算</v>
      </c>
      <c r="AR835" s="206" t="str">
        <f t="shared" ref="AR835:AR898" si="321">IF(AQ835="学习卡",AN835,AP835)</f>
        <v/>
      </c>
      <c r="AS835" s="243" t="e">
        <f t="shared" ref="AS835:AS898" si="322">MID(T835,FIND("@",SUBSTITUTE(T835,"：","@",4))+1,FIND("@",SUBSTITUTE(T835,"）","@",6))-FIND("@",SUBSTITUTE(T835,"：","@",4))-1)</f>
        <v>#VALUE!</v>
      </c>
      <c r="AT835" s="243" t="str">
        <f t="shared" ref="AT835:AT898" si="323">IFERROR(MID(T835,FIND("@",SUBSTITUTE(T835,"：","@",6))+1,FIND("@",SUBSTITUTE(T835,"-","@",8))-FIND("@",SUBSTITUTE(T835,"：","@",6))-1),"")</f>
        <v/>
      </c>
      <c r="AU835" s="243" t="str">
        <f t="shared" ref="AU835:AU898" si="324">IFERROR(MID(T835,FIND("@",SUBSTITUTE(T835,"-","@",8))+1,FIND("@",SUBSTITUTE(T835,"／","@",3))-FIND("@",SUBSTITUTE(T835,"-","@",8))-1),"")</f>
        <v/>
      </c>
      <c r="AV835" s="243" t="str">
        <f t="shared" ref="AV835:AV898" si="325">IFERROR(MID(T835,FIND("@",SUBSTITUTE(T835,"：","@",4))+1,FIND("@",SUBSTITUTE(T835,"）","@",6))-FIND("@",SUBSTITUTE(T835,"：","@",4))-1),"无")</f>
        <v>无</v>
      </c>
      <c r="AZ835" s="299">
        <v>42552</v>
      </c>
    </row>
    <row r="836" spans="1:52" ht="15" hidden="1" customHeight="1">
      <c r="A836" s="176"/>
      <c r="B836" s="176"/>
      <c r="C836" s="175"/>
      <c r="D836" s="176"/>
      <c r="E836" s="176"/>
      <c r="F836" s="184"/>
      <c r="G836" s="176"/>
      <c r="H836" s="176"/>
      <c r="I836" s="176"/>
      <c r="J836" s="176"/>
      <c r="K836" s="180"/>
      <c r="L836" s="176"/>
      <c r="M836" s="175"/>
      <c r="N836" s="175"/>
      <c r="O836" s="175"/>
      <c r="P836" s="176"/>
      <c r="Q836" s="175"/>
      <c r="R836" s="176"/>
      <c r="S836" s="176"/>
      <c r="T836" s="176"/>
      <c r="U836" s="291" t="str">
        <f t="shared" si="303"/>
        <v/>
      </c>
      <c r="V836" s="292">
        <f>IF(F836=0,0,SUMIFS('4-咨询师业绩明细表'!K:K,'4-咨询师业绩明细表'!E:E,E836,'4-咨询师业绩明细表'!C:C,B836))</f>
        <v>0</v>
      </c>
      <c r="W836" s="292" t="str">
        <f t="shared" si="304"/>
        <v/>
      </c>
      <c r="X836" s="305"/>
      <c r="Y836" s="323">
        <f t="shared" si="305"/>
        <v>0</v>
      </c>
      <c r="Z836" s="324">
        <f t="shared" si="306"/>
        <v>0</v>
      </c>
      <c r="AA836" s="293">
        <f t="shared" si="307"/>
        <v>0</v>
      </c>
      <c r="AB836" s="294" t="str">
        <f t="shared" si="308"/>
        <v/>
      </c>
      <c r="AC836" s="143" t="str">
        <f t="shared" si="309"/>
        <v/>
      </c>
      <c r="AD836" s="143" t="str">
        <f t="shared" si="310"/>
        <v/>
      </c>
      <c r="AE836" s="143" t="str">
        <f t="shared" si="311"/>
        <v/>
      </c>
      <c r="AF836" s="143" t="str">
        <f t="shared" si="312"/>
        <v/>
      </c>
      <c r="AG836" s="143" t="str">
        <f t="shared" si="313"/>
        <v/>
      </c>
      <c r="AH836" s="143" t="str">
        <f>IF(AB836="","",VLOOKUP(AF836,Sheet11!E:F,2,0))</f>
        <v/>
      </c>
      <c r="AI836" s="295" t="str">
        <f>IF(AG836="拼单会员","5年",IF(AB836="","",VLOOKUP(AE836&amp;AH836,Sheet11!$J$3:$K$17,2)))</f>
        <v/>
      </c>
      <c r="AJ836" s="143" t="str">
        <f t="shared" si="314"/>
        <v/>
      </c>
      <c r="AK836" s="296" t="str">
        <f t="shared" si="315"/>
        <v/>
      </c>
      <c r="AL836" s="143" t="str">
        <f t="shared" si="316"/>
        <v/>
      </c>
      <c r="AM836" s="143" t="str">
        <f t="shared" si="317"/>
        <v/>
      </c>
      <c r="AN836" s="143" t="str">
        <f t="shared" si="318"/>
        <v/>
      </c>
      <c r="AO836" s="143" t="str">
        <f t="shared" si="319"/>
        <v/>
      </c>
      <c r="AP836" s="206" t="str">
        <f t="shared" si="320"/>
        <v/>
      </c>
      <c r="AQ836" s="206" t="str">
        <f>IF(SUMIF('7-市场业绩'!F:F,'3-收据记录表'!U836,'7-市场业绩'!I:I)&gt;0,"学习卡","老结算")</f>
        <v>老结算</v>
      </c>
      <c r="AR836" s="206" t="str">
        <f t="shared" si="321"/>
        <v/>
      </c>
      <c r="AS836" s="243" t="e">
        <f t="shared" si="322"/>
        <v>#VALUE!</v>
      </c>
      <c r="AT836" s="243" t="str">
        <f t="shared" si="323"/>
        <v/>
      </c>
      <c r="AU836" s="243" t="str">
        <f t="shared" si="324"/>
        <v/>
      </c>
      <c r="AV836" s="243" t="str">
        <f t="shared" si="325"/>
        <v>无</v>
      </c>
      <c r="AZ836" s="299">
        <v>42552</v>
      </c>
    </row>
    <row r="837" spans="1:52" ht="15" hidden="1" customHeight="1">
      <c r="A837" s="176"/>
      <c r="B837" s="176"/>
      <c r="C837" s="175"/>
      <c r="D837" s="176"/>
      <c r="E837" s="176"/>
      <c r="F837" s="184"/>
      <c r="G837" s="176"/>
      <c r="H837" s="176"/>
      <c r="I837" s="176"/>
      <c r="J837" s="176"/>
      <c r="K837" s="180"/>
      <c r="L837" s="176"/>
      <c r="M837" s="175"/>
      <c r="N837" s="175"/>
      <c r="O837" s="175"/>
      <c r="P837" s="176"/>
      <c r="Q837" s="175"/>
      <c r="R837" s="176"/>
      <c r="S837" s="176"/>
      <c r="T837" s="176"/>
      <c r="U837" s="291" t="str">
        <f t="shared" si="303"/>
        <v/>
      </c>
      <c r="V837" s="292">
        <f>IF(F837=0,0,SUMIFS('4-咨询师业绩明细表'!K:K,'4-咨询师业绩明细表'!E:E,E837,'4-咨询师业绩明细表'!C:C,B837))</f>
        <v>0</v>
      </c>
      <c r="W837" s="292" t="str">
        <f t="shared" si="304"/>
        <v/>
      </c>
      <c r="X837" s="305"/>
      <c r="Y837" s="323">
        <f t="shared" si="305"/>
        <v>0</v>
      </c>
      <c r="Z837" s="324">
        <f t="shared" si="306"/>
        <v>0</v>
      </c>
      <c r="AA837" s="293">
        <f t="shared" si="307"/>
        <v>0</v>
      </c>
      <c r="AB837" s="294" t="str">
        <f t="shared" si="308"/>
        <v/>
      </c>
      <c r="AC837" s="143" t="str">
        <f t="shared" si="309"/>
        <v/>
      </c>
      <c r="AD837" s="143" t="str">
        <f t="shared" si="310"/>
        <v/>
      </c>
      <c r="AE837" s="143" t="str">
        <f t="shared" si="311"/>
        <v/>
      </c>
      <c r="AF837" s="143" t="str">
        <f t="shared" si="312"/>
        <v/>
      </c>
      <c r="AG837" s="143" t="str">
        <f t="shared" si="313"/>
        <v/>
      </c>
      <c r="AH837" s="143" t="str">
        <f>IF(AB837="","",VLOOKUP(AF837,Sheet11!E:F,2,0))</f>
        <v/>
      </c>
      <c r="AI837" s="295" t="str">
        <f>IF(AG837="拼单会员","5年",IF(AB837="","",VLOOKUP(AE837&amp;AH837,Sheet11!$J$3:$K$17,2)))</f>
        <v/>
      </c>
      <c r="AJ837" s="143" t="str">
        <f t="shared" si="314"/>
        <v/>
      </c>
      <c r="AK837" s="296" t="str">
        <f t="shared" si="315"/>
        <v/>
      </c>
      <c r="AL837" s="143" t="str">
        <f t="shared" si="316"/>
        <v/>
      </c>
      <c r="AM837" s="143" t="str">
        <f t="shared" si="317"/>
        <v/>
      </c>
      <c r="AN837" s="143" t="str">
        <f t="shared" si="318"/>
        <v/>
      </c>
      <c r="AO837" s="143" t="str">
        <f t="shared" si="319"/>
        <v/>
      </c>
      <c r="AP837" s="206" t="str">
        <f t="shared" si="320"/>
        <v/>
      </c>
      <c r="AQ837" s="206" t="str">
        <f>IF(SUMIF('7-市场业绩'!F:F,'3-收据记录表'!U837,'7-市场业绩'!I:I)&gt;0,"学习卡","老结算")</f>
        <v>老结算</v>
      </c>
      <c r="AR837" s="206" t="str">
        <f t="shared" si="321"/>
        <v/>
      </c>
      <c r="AS837" s="243" t="e">
        <f t="shared" si="322"/>
        <v>#VALUE!</v>
      </c>
      <c r="AT837" s="243" t="str">
        <f t="shared" si="323"/>
        <v/>
      </c>
      <c r="AU837" s="243" t="str">
        <f t="shared" si="324"/>
        <v/>
      </c>
      <c r="AV837" s="243" t="str">
        <f t="shared" si="325"/>
        <v>无</v>
      </c>
      <c r="AZ837" s="299">
        <v>42552</v>
      </c>
    </row>
    <row r="838" spans="1:52" ht="15" hidden="1" customHeight="1">
      <c r="A838" s="176"/>
      <c r="B838" s="176"/>
      <c r="C838" s="175"/>
      <c r="D838" s="176"/>
      <c r="E838" s="176"/>
      <c r="F838" s="184"/>
      <c r="G838" s="176"/>
      <c r="H838" s="176"/>
      <c r="I838" s="176"/>
      <c r="J838" s="176"/>
      <c r="K838" s="180"/>
      <c r="L838" s="176"/>
      <c r="M838" s="175"/>
      <c r="N838" s="175"/>
      <c r="O838" s="175"/>
      <c r="P838" s="176"/>
      <c r="Q838" s="175"/>
      <c r="R838" s="176"/>
      <c r="S838" s="176"/>
      <c r="T838" s="176"/>
      <c r="U838" s="291" t="str">
        <f t="shared" si="303"/>
        <v/>
      </c>
      <c r="V838" s="292">
        <f>IF(F838=0,0,SUMIFS('4-咨询师业绩明细表'!K:K,'4-咨询师业绩明细表'!E:E,E838,'4-咨询师业绩明细表'!C:C,B838))</f>
        <v>0</v>
      </c>
      <c r="W838" s="292" t="str">
        <f t="shared" si="304"/>
        <v/>
      </c>
      <c r="X838" s="305"/>
      <c r="Y838" s="323">
        <f t="shared" si="305"/>
        <v>0</v>
      </c>
      <c r="Z838" s="324">
        <f t="shared" si="306"/>
        <v>0</v>
      </c>
      <c r="AA838" s="293">
        <f t="shared" si="307"/>
        <v>0</v>
      </c>
      <c r="AB838" s="294" t="str">
        <f t="shared" si="308"/>
        <v/>
      </c>
      <c r="AC838" s="143" t="str">
        <f t="shared" si="309"/>
        <v/>
      </c>
      <c r="AD838" s="143" t="str">
        <f t="shared" si="310"/>
        <v/>
      </c>
      <c r="AE838" s="143" t="str">
        <f t="shared" si="311"/>
        <v/>
      </c>
      <c r="AF838" s="143" t="str">
        <f t="shared" si="312"/>
        <v/>
      </c>
      <c r="AG838" s="143" t="str">
        <f t="shared" si="313"/>
        <v/>
      </c>
      <c r="AH838" s="143" t="str">
        <f>IF(AB838="","",VLOOKUP(AF838,Sheet11!E:F,2,0))</f>
        <v/>
      </c>
      <c r="AI838" s="295" t="str">
        <f>IF(AG838="拼单会员","5年",IF(AB838="","",VLOOKUP(AE838&amp;AH838,Sheet11!$J$3:$K$17,2)))</f>
        <v/>
      </c>
      <c r="AJ838" s="143" t="str">
        <f t="shared" si="314"/>
        <v/>
      </c>
      <c r="AK838" s="296" t="str">
        <f t="shared" si="315"/>
        <v/>
      </c>
      <c r="AL838" s="143" t="str">
        <f t="shared" si="316"/>
        <v/>
      </c>
      <c r="AM838" s="143" t="str">
        <f t="shared" si="317"/>
        <v/>
      </c>
      <c r="AN838" s="143" t="str">
        <f t="shared" si="318"/>
        <v/>
      </c>
      <c r="AO838" s="143" t="str">
        <f t="shared" si="319"/>
        <v/>
      </c>
      <c r="AP838" s="206" t="str">
        <f t="shared" si="320"/>
        <v/>
      </c>
      <c r="AQ838" s="206" t="str">
        <f>IF(SUMIF('7-市场业绩'!F:F,'3-收据记录表'!U838,'7-市场业绩'!I:I)&gt;0,"学习卡","老结算")</f>
        <v>老结算</v>
      </c>
      <c r="AR838" s="206" t="str">
        <f t="shared" si="321"/>
        <v/>
      </c>
      <c r="AS838" s="243" t="e">
        <f t="shared" si="322"/>
        <v>#VALUE!</v>
      </c>
      <c r="AT838" s="243" t="str">
        <f t="shared" si="323"/>
        <v/>
      </c>
      <c r="AU838" s="243" t="str">
        <f t="shared" si="324"/>
        <v/>
      </c>
      <c r="AV838" s="243" t="str">
        <f t="shared" si="325"/>
        <v>无</v>
      </c>
      <c r="AZ838" s="299">
        <v>42552</v>
      </c>
    </row>
    <row r="839" spans="1:52" ht="15" hidden="1" customHeight="1">
      <c r="A839" s="176"/>
      <c r="B839" s="176"/>
      <c r="C839" s="175"/>
      <c r="D839" s="176"/>
      <c r="E839" s="176"/>
      <c r="F839" s="184"/>
      <c r="G839" s="176"/>
      <c r="H839" s="176"/>
      <c r="I839" s="176"/>
      <c r="J839" s="176"/>
      <c r="K839" s="180"/>
      <c r="L839" s="176"/>
      <c r="M839" s="175"/>
      <c r="N839" s="175"/>
      <c r="O839" s="175"/>
      <c r="P839" s="176"/>
      <c r="Q839" s="175"/>
      <c r="R839" s="176"/>
      <c r="S839" s="176"/>
      <c r="T839" s="176"/>
      <c r="U839" s="291" t="str">
        <f t="shared" si="303"/>
        <v/>
      </c>
      <c r="V839" s="292">
        <f>IF(F839=0,0,SUMIFS('4-咨询师业绩明细表'!K:K,'4-咨询师业绩明细表'!E:E,E839,'4-咨询师业绩明细表'!C:C,B839))</f>
        <v>0</v>
      </c>
      <c r="W839" s="292" t="str">
        <f t="shared" si="304"/>
        <v/>
      </c>
      <c r="X839" s="305"/>
      <c r="Y839" s="323">
        <f t="shared" si="305"/>
        <v>0</v>
      </c>
      <c r="Z839" s="324">
        <f t="shared" si="306"/>
        <v>0</v>
      </c>
      <c r="AA839" s="293">
        <f t="shared" si="307"/>
        <v>0</v>
      </c>
      <c r="AB839" s="294" t="str">
        <f t="shared" si="308"/>
        <v/>
      </c>
      <c r="AC839" s="143" t="str">
        <f t="shared" si="309"/>
        <v/>
      </c>
      <c r="AD839" s="143" t="str">
        <f t="shared" si="310"/>
        <v/>
      </c>
      <c r="AE839" s="143" t="str">
        <f t="shared" si="311"/>
        <v/>
      </c>
      <c r="AF839" s="143" t="str">
        <f t="shared" si="312"/>
        <v/>
      </c>
      <c r="AG839" s="143" t="str">
        <f t="shared" si="313"/>
        <v/>
      </c>
      <c r="AH839" s="143" t="str">
        <f>IF(AB839="","",VLOOKUP(AF839,Sheet11!E:F,2,0))</f>
        <v/>
      </c>
      <c r="AI839" s="295" t="str">
        <f>IF(AG839="拼单会员","5年",IF(AB839="","",VLOOKUP(AE839&amp;AH839,Sheet11!$J$3:$K$17,2)))</f>
        <v/>
      </c>
      <c r="AJ839" s="143" t="str">
        <f t="shared" si="314"/>
        <v/>
      </c>
      <c r="AK839" s="296" t="str">
        <f t="shared" si="315"/>
        <v/>
      </c>
      <c r="AL839" s="143" t="str">
        <f t="shared" si="316"/>
        <v/>
      </c>
      <c r="AM839" s="143" t="str">
        <f t="shared" si="317"/>
        <v/>
      </c>
      <c r="AN839" s="143" t="str">
        <f t="shared" si="318"/>
        <v/>
      </c>
      <c r="AO839" s="143" t="str">
        <f t="shared" si="319"/>
        <v/>
      </c>
      <c r="AP839" s="206" t="str">
        <f t="shared" si="320"/>
        <v/>
      </c>
      <c r="AQ839" s="206" t="str">
        <f>IF(SUMIF('7-市场业绩'!F:F,'3-收据记录表'!U839,'7-市场业绩'!I:I)&gt;0,"学习卡","老结算")</f>
        <v>老结算</v>
      </c>
      <c r="AR839" s="206" t="str">
        <f t="shared" si="321"/>
        <v/>
      </c>
      <c r="AS839" s="243" t="e">
        <f t="shared" si="322"/>
        <v>#VALUE!</v>
      </c>
      <c r="AT839" s="243" t="str">
        <f t="shared" si="323"/>
        <v/>
      </c>
      <c r="AU839" s="243" t="str">
        <f t="shared" si="324"/>
        <v/>
      </c>
      <c r="AV839" s="243" t="str">
        <f t="shared" si="325"/>
        <v>无</v>
      </c>
      <c r="AZ839" s="299">
        <v>42552</v>
      </c>
    </row>
    <row r="840" spans="1:52" ht="15" hidden="1" customHeight="1">
      <c r="A840" s="176"/>
      <c r="B840" s="176"/>
      <c r="C840" s="175"/>
      <c r="D840" s="176"/>
      <c r="E840" s="176"/>
      <c r="F840" s="184"/>
      <c r="G840" s="176"/>
      <c r="H840" s="176"/>
      <c r="I840" s="176"/>
      <c r="J840" s="176"/>
      <c r="K840" s="180"/>
      <c r="L840" s="176"/>
      <c r="M840" s="175"/>
      <c r="N840" s="175"/>
      <c r="O840" s="175"/>
      <c r="P840" s="176"/>
      <c r="Q840" s="175"/>
      <c r="R840" s="176"/>
      <c r="S840" s="176"/>
      <c r="T840" s="176"/>
      <c r="U840" s="291" t="str">
        <f t="shared" si="303"/>
        <v/>
      </c>
      <c r="V840" s="292">
        <f>IF(F840=0,0,SUMIFS('4-咨询师业绩明细表'!K:K,'4-咨询师业绩明细表'!E:E,E840,'4-咨询师业绩明细表'!C:C,B840))</f>
        <v>0</v>
      </c>
      <c r="W840" s="292" t="str">
        <f t="shared" si="304"/>
        <v/>
      </c>
      <c r="X840" s="305"/>
      <c r="Y840" s="323">
        <f t="shared" si="305"/>
        <v>0</v>
      </c>
      <c r="Z840" s="324">
        <f t="shared" si="306"/>
        <v>0</v>
      </c>
      <c r="AA840" s="293">
        <f t="shared" si="307"/>
        <v>0</v>
      </c>
      <c r="AB840" s="294" t="str">
        <f t="shared" si="308"/>
        <v/>
      </c>
      <c r="AC840" s="143" t="str">
        <f t="shared" si="309"/>
        <v/>
      </c>
      <c r="AD840" s="143" t="str">
        <f t="shared" si="310"/>
        <v/>
      </c>
      <c r="AE840" s="143" t="str">
        <f t="shared" si="311"/>
        <v/>
      </c>
      <c r="AF840" s="143" t="str">
        <f t="shared" si="312"/>
        <v/>
      </c>
      <c r="AG840" s="143" t="str">
        <f t="shared" si="313"/>
        <v/>
      </c>
      <c r="AH840" s="143" t="str">
        <f>IF(AB840="","",VLOOKUP(AF840,Sheet11!E:F,2,0))</f>
        <v/>
      </c>
      <c r="AI840" s="295" t="str">
        <f>IF(AG840="拼单会员","5年",IF(AB840="","",VLOOKUP(AE840&amp;AH840,Sheet11!$J$3:$K$17,2)))</f>
        <v/>
      </c>
      <c r="AJ840" s="143" t="str">
        <f t="shared" si="314"/>
        <v/>
      </c>
      <c r="AK840" s="296" t="str">
        <f t="shared" si="315"/>
        <v/>
      </c>
      <c r="AL840" s="143" t="str">
        <f t="shared" si="316"/>
        <v/>
      </c>
      <c r="AM840" s="143" t="str">
        <f t="shared" si="317"/>
        <v/>
      </c>
      <c r="AN840" s="143" t="str">
        <f t="shared" si="318"/>
        <v/>
      </c>
      <c r="AO840" s="143" t="str">
        <f t="shared" si="319"/>
        <v/>
      </c>
      <c r="AP840" s="206" t="str">
        <f t="shared" si="320"/>
        <v/>
      </c>
      <c r="AQ840" s="206" t="str">
        <f>IF(SUMIF('7-市场业绩'!F:F,'3-收据记录表'!U840,'7-市场业绩'!I:I)&gt;0,"学习卡","老结算")</f>
        <v>老结算</v>
      </c>
      <c r="AR840" s="206" t="str">
        <f t="shared" si="321"/>
        <v/>
      </c>
      <c r="AS840" s="243" t="e">
        <f t="shared" si="322"/>
        <v>#VALUE!</v>
      </c>
      <c r="AT840" s="243" t="str">
        <f t="shared" si="323"/>
        <v/>
      </c>
      <c r="AU840" s="243" t="str">
        <f t="shared" si="324"/>
        <v/>
      </c>
      <c r="AV840" s="243" t="str">
        <f t="shared" si="325"/>
        <v>无</v>
      </c>
      <c r="AZ840" s="299">
        <v>42552</v>
      </c>
    </row>
    <row r="841" spans="1:52" ht="15" hidden="1" customHeight="1">
      <c r="A841" s="176"/>
      <c r="B841" s="176"/>
      <c r="C841" s="175"/>
      <c r="D841" s="176"/>
      <c r="E841" s="176"/>
      <c r="F841" s="184"/>
      <c r="G841" s="176"/>
      <c r="H841" s="176"/>
      <c r="I841" s="176"/>
      <c r="J841" s="176"/>
      <c r="K841" s="180"/>
      <c r="L841" s="176"/>
      <c r="M841" s="175"/>
      <c r="N841" s="175"/>
      <c r="O841" s="175"/>
      <c r="P841" s="176"/>
      <c r="Q841" s="175"/>
      <c r="R841" s="176"/>
      <c r="S841" s="176"/>
      <c r="T841" s="176"/>
      <c r="U841" s="291" t="str">
        <f t="shared" si="303"/>
        <v/>
      </c>
      <c r="V841" s="292">
        <f>IF(F841=0,0,SUMIFS('4-咨询师业绩明细表'!K:K,'4-咨询师业绩明细表'!E:E,E841,'4-咨询师业绩明细表'!C:C,B841))</f>
        <v>0</v>
      </c>
      <c r="W841" s="292" t="str">
        <f t="shared" si="304"/>
        <v/>
      </c>
      <c r="X841" s="305"/>
      <c r="Y841" s="323">
        <f t="shared" si="305"/>
        <v>0</v>
      </c>
      <c r="Z841" s="324">
        <f t="shared" si="306"/>
        <v>0</v>
      </c>
      <c r="AA841" s="293">
        <f t="shared" si="307"/>
        <v>0</v>
      </c>
      <c r="AB841" s="294" t="str">
        <f t="shared" si="308"/>
        <v/>
      </c>
      <c r="AC841" s="143" t="str">
        <f t="shared" si="309"/>
        <v/>
      </c>
      <c r="AD841" s="143" t="str">
        <f t="shared" si="310"/>
        <v/>
      </c>
      <c r="AE841" s="143" t="str">
        <f t="shared" si="311"/>
        <v/>
      </c>
      <c r="AF841" s="143" t="str">
        <f t="shared" si="312"/>
        <v/>
      </c>
      <c r="AG841" s="143" t="str">
        <f t="shared" si="313"/>
        <v/>
      </c>
      <c r="AH841" s="143" t="str">
        <f>IF(AB841="","",VLOOKUP(AF841,Sheet11!E:F,2,0))</f>
        <v/>
      </c>
      <c r="AI841" s="295" t="str">
        <f>IF(AG841="拼单会员","5年",IF(AB841="","",VLOOKUP(AE841&amp;AH841,Sheet11!$J$3:$K$17,2)))</f>
        <v/>
      </c>
      <c r="AJ841" s="143" t="str">
        <f t="shared" si="314"/>
        <v/>
      </c>
      <c r="AK841" s="296" t="str">
        <f t="shared" si="315"/>
        <v/>
      </c>
      <c r="AL841" s="143" t="str">
        <f t="shared" si="316"/>
        <v/>
      </c>
      <c r="AM841" s="143" t="str">
        <f t="shared" si="317"/>
        <v/>
      </c>
      <c r="AN841" s="143" t="str">
        <f t="shared" si="318"/>
        <v/>
      </c>
      <c r="AO841" s="143" t="str">
        <f t="shared" si="319"/>
        <v/>
      </c>
      <c r="AP841" s="206" t="str">
        <f t="shared" si="320"/>
        <v/>
      </c>
      <c r="AQ841" s="206" t="str">
        <f>IF(SUMIF('7-市场业绩'!F:F,'3-收据记录表'!U841,'7-市场业绩'!I:I)&gt;0,"学习卡","老结算")</f>
        <v>老结算</v>
      </c>
      <c r="AR841" s="206" t="str">
        <f t="shared" si="321"/>
        <v/>
      </c>
      <c r="AS841" s="243" t="e">
        <f t="shared" si="322"/>
        <v>#VALUE!</v>
      </c>
      <c r="AT841" s="243" t="str">
        <f t="shared" si="323"/>
        <v/>
      </c>
      <c r="AU841" s="243" t="str">
        <f t="shared" si="324"/>
        <v/>
      </c>
      <c r="AV841" s="243" t="str">
        <f t="shared" si="325"/>
        <v>无</v>
      </c>
      <c r="AZ841" s="299">
        <v>42552</v>
      </c>
    </row>
    <row r="842" spans="1:52" ht="15" hidden="1" customHeight="1">
      <c r="A842" s="176"/>
      <c r="B842" s="176"/>
      <c r="C842" s="175"/>
      <c r="D842" s="176"/>
      <c r="E842" s="176"/>
      <c r="F842" s="184"/>
      <c r="G842" s="176"/>
      <c r="H842" s="176"/>
      <c r="I842" s="176"/>
      <c r="J842" s="176"/>
      <c r="K842" s="180"/>
      <c r="L842" s="176"/>
      <c r="M842" s="175"/>
      <c r="N842" s="175"/>
      <c r="O842" s="175"/>
      <c r="P842" s="176"/>
      <c r="Q842" s="175"/>
      <c r="R842" s="176"/>
      <c r="S842" s="176"/>
      <c r="T842" s="176"/>
      <c r="U842" s="291" t="str">
        <f t="shared" si="303"/>
        <v/>
      </c>
      <c r="V842" s="292">
        <f>IF(F842=0,0,SUMIFS('4-咨询师业绩明细表'!K:K,'4-咨询师业绩明细表'!E:E,E842,'4-咨询师业绩明细表'!C:C,B842))</f>
        <v>0</v>
      </c>
      <c r="W842" s="292" t="str">
        <f t="shared" si="304"/>
        <v/>
      </c>
      <c r="X842" s="305"/>
      <c r="Y842" s="323">
        <f t="shared" si="305"/>
        <v>0</v>
      </c>
      <c r="Z842" s="324">
        <f t="shared" si="306"/>
        <v>0</v>
      </c>
      <c r="AA842" s="293">
        <f t="shared" si="307"/>
        <v>0</v>
      </c>
      <c r="AB842" s="294" t="str">
        <f t="shared" si="308"/>
        <v/>
      </c>
      <c r="AC842" s="143" t="str">
        <f t="shared" si="309"/>
        <v/>
      </c>
      <c r="AD842" s="143" t="str">
        <f t="shared" si="310"/>
        <v/>
      </c>
      <c r="AE842" s="143" t="str">
        <f t="shared" si="311"/>
        <v/>
      </c>
      <c r="AF842" s="143" t="str">
        <f t="shared" si="312"/>
        <v/>
      </c>
      <c r="AG842" s="143" t="str">
        <f t="shared" si="313"/>
        <v/>
      </c>
      <c r="AH842" s="143" t="str">
        <f>IF(AB842="","",VLOOKUP(AF842,Sheet11!E:F,2,0))</f>
        <v/>
      </c>
      <c r="AI842" s="295" t="str">
        <f>IF(AG842="拼单会员","5年",IF(AB842="","",VLOOKUP(AE842&amp;AH842,Sheet11!$J$3:$K$17,2)))</f>
        <v/>
      </c>
      <c r="AJ842" s="143" t="str">
        <f t="shared" si="314"/>
        <v/>
      </c>
      <c r="AK842" s="296" t="str">
        <f t="shared" si="315"/>
        <v/>
      </c>
      <c r="AL842" s="143" t="str">
        <f t="shared" si="316"/>
        <v/>
      </c>
      <c r="AM842" s="143" t="str">
        <f t="shared" si="317"/>
        <v/>
      </c>
      <c r="AN842" s="143" t="str">
        <f t="shared" si="318"/>
        <v/>
      </c>
      <c r="AO842" s="143" t="str">
        <f t="shared" si="319"/>
        <v/>
      </c>
      <c r="AP842" s="206" t="str">
        <f t="shared" si="320"/>
        <v/>
      </c>
      <c r="AQ842" s="206" t="str">
        <f>IF(SUMIF('7-市场业绩'!F:F,'3-收据记录表'!U842,'7-市场业绩'!I:I)&gt;0,"学习卡","老结算")</f>
        <v>老结算</v>
      </c>
      <c r="AR842" s="206" t="str">
        <f t="shared" si="321"/>
        <v/>
      </c>
      <c r="AS842" s="243" t="e">
        <f t="shared" si="322"/>
        <v>#VALUE!</v>
      </c>
      <c r="AT842" s="243" t="str">
        <f t="shared" si="323"/>
        <v/>
      </c>
      <c r="AU842" s="243" t="str">
        <f t="shared" si="324"/>
        <v/>
      </c>
      <c r="AV842" s="243" t="str">
        <f t="shared" si="325"/>
        <v>无</v>
      </c>
      <c r="AZ842" s="299">
        <v>42552</v>
      </c>
    </row>
    <row r="843" spans="1:52" ht="15" hidden="1" customHeight="1">
      <c r="A843" s="176"/>
      <c r="B843" s="176"/>
      <c r="C843" s="175"/>
      <c r="D843" s="176"/>
      <c r="E843" s="176"/>
      <c r="F843" s="184"/>
      <c r="G843" s="176"/>
      <c r="H843" s="176"/>
      <c r="I843" s="176"/>
      <c r="J843" s="176"/>
      <c r="K843" s="180"/>
      <c r="L843" s="176"/>
      <c r="M843" s="175"/>
      <c r="N843" s="175"/>
      <c r="O843" s="175"/>
      <c r="P843" s="176"/>
      <c r="Q843" s="175"/>
      <c r="R843" s="176"/>
      <c r="S843" s="176"/>
      <c r="T843" s="176"/>
      <c r="U843" s="291" t="str">
        <f t="shared" si="303"/>
        <v/>
      </c>
      <c r="V843" s="292">
        <f>IF(F843=0,0,SUMIFS('4-咨询师业绩明细表'!K:K,'4-咨询师业绩明细表'!E:E,E843,'4-咨询师业绩明细表'!C:C,B843))</f>
        <v>0</v>
      </c>
      <c r="W843" s="292" t="str">
        <f t="shared" si="304"/>
        <v/>
      </c>
      <c r="X843" s="305"/>
      <c r="Y843" s="323">
        <f t="shared" si="305"/>
        <v>0</v>
      </c>
      <c r="Z843" s="324">
        <f t="shared" si="306"/>
        <v>0</v>
      </c>
      <c r="AA843" s="293">
        <f t="shared" si="307"/>
        <v>0</v>
      </c>
      <c r="AB843" s="294" t="str">
        <f t="shared" si="308"/>
        <v/>
      </c>
      <c r="AC843" s="143" t="str">
        <f t="shared" si="309"/>
        <v/>
      </c>
      <c r="AD843" s="143" t="str">
        <f t="shared" si="310"/>
        <v/>
      </c>
      <c r="AE843" s="143" t="str">
        <f t="shared" si="311"/>
        <v/>
      </c>
      <c r="AF843" s="143" t="str">
        <f t="shared" si="312"/>
        <v/>
      </c>
      <c r="AG843" s="143" t="str">
        <f t="shared" si="313"/>
        <v/>
      </c>
      <c r="AH843" s="143" t="str">
        <f>IF(AB843="","",VLOOKUP(AF843,Sheet11!E:F,2,0))</f>
        <v/>
      </c>
      <c r="AI843" s="295" t="str">
        <f>IF(AG843="拼单会员","5年",IF(AB843="","",VLOOKUP(AE843&amp;AH843,Sheet11!$J$3:$K$17,2)))</f>
        <v/>
      </c>
      <c r="AJ843" s="143" t="str">
        <f t="shared" si="314"/>
        <v/>
      </c>
      <c r="AK843" s="296" t="str">
        <f t="shared" si="315"/>
        <v/>
      </c>
      <c r="AL843" s="143" t="str">
        <f t="shared" si="316"/>
        <v/>
      </c>
      <c r="AM843" s="143" t="str">
        <f t="shared" si="317"/>
        <v/>
      </c>
      <c r="AN843" s="143" t="str">
        <f t="shared" si="318"/>
        <v/>
      </c>
      <c r="AO843" s="143" t="str">
        <f t="shared" si="319"/>
        <v/>
      </c>
      <c r="AP843" s="206" t="str">
        <f t="shared" si="320"/>
        <v/>
      </c>
      <c r="AQ843" s="206" t="str">
        <f>IF(SUMIF('7-市场业绩'!F:F,'3-收据记录表'!U843,'7-市场业绩'!I:I)&gt;0,"学习卡","老结算")</f>
        <v>老结算</v>
      </c>
      <c r="AR843" s="206" t="str">
        <f t="shared" si="321"/>
        <v/>
      </c>
      <c r="AS843" s="243" t="e">
        <f t="shared" si="322"/>
        <v>#VALUE!</v>
      </c>
      <c r="AT843" s="243" t="str">
        <f t="shared" si="323"/>
        <v/>
      </c>
      <c r="AU843" s="243" t="str">
        <f t="shared" si="324"/>
        <v/>
      </c>
      <c r="AV843" s="243" t="str">
        <f t="shared" si="325"/>
        <v>无</v>
      </c>
      <c r="AZ843" s="299">
        <v>42552</v>
      </c>
    </row>
    <row r="844" spans="1:52" ht="15" hidden="1" customHeight="1">
      <c r="A844" s="176"/>
      <c r="B844" s="176"/>
      <c r="C844" s="175"/>
      <c r="D844" s="176"/>
      <c r="E844" s="176"/>
      <c r="F844" s="184"/>
      <c r="G844" s="176"/>
      <c r="H844" s="176"/>
      <c r="I844" s="176"/>
      <c r="J844" s="176"/>
      <c r="K844" s="180"/>
      <c r="L844" s="176"/>
      <c r="M844" s="175"/>
      <c r="N844" s="175"/>
      <c r="O844" s="175"/>
      <c r="P844" s="176"/>
      <c r="Q844" s="175"/>
      <c r="R844" s="176"/>
      <c r="S844" s="176"/>
      <c r="T844" s="176"/>
      <c r="U844" s="291" t="str">
        <f t="shared" si="303"/>
        <v/>
      </c>
      <c r="V844" s="292">
        <f>IF(F844=0,0,SUMIFS('4-咨询师业绩明细表'!K:K,'4-咨询师业绩明细表'!E:E,E844,'4-咨询师业绩明细表'!C:C,B844))</f>
        <v>0</v>
      </c>
      <c r="W844" s="292" t="str">
        <f t="shared" si="304"/>
        <v/>
      </c>
      <c r="X844" s="305"/>
      <c r="Y844" s="323">
        <f t="shared" si="305"/>
        <v>0</v>
      </c>
      <c r="Z844" s="324">
        <f t="shared" si="306"/>
        <v>0</v>
      </c>
      <c r="AA844" s="293">
        <f t="shared" si="307"/>
        <v>0</v>
      </c>
      <c r="AB844" s="294" t="str">
        <f t="shared" si="308"/>
        <v/>
      </c>
      <c r="AC844" s="143" t="str">
        <f t="shared" si="309"/>
        <v/>
      </c>
      <c r="AD844" s="143" t="str">
        <f t="shared" si="310"/>
        <v/>
      </c>
      <c r="AE844" s="143" t="str">
        <f t="shared" si="311"/>
        <v/>
      </c>
      <c r="AF844" s="143" t="str">
        <f t="shared" si="312"/>
        <v/>
      </c>
      <c r="AG844" s="143" t="str">
        <f t="shared" si="313"/>
        <v/>
      </c>
      <c r="AH844" s="143" t="str">
        <f>IF(AB844="","",VLOOKUP(AF844,Sheet11!E:F,2,0))</f>
        <v/>
      </c>
      <c r="AI844" s="295" t="str">
        <f>IF(AG844="拼单会员","5年",IF(AB844="","",VLOOKUP(AE844&amp;AH844,Sheet11!$J$3:$K$17,2)))</f>
        <v/>
      </c>
      <c r="AJ844" s="143" t="str">
        <f t="shared" si="314"/>
        <v/>
      </c>
      <c r="AK844" s="296" t="str">
        <f t="shared" si="315"/>
        <v/>
      </c>
      <c r="AL844" s="143" t="str">
        <f t="shared" si="316"/>
        <v/>
      </c>
      <c r="AM844" s="143" t="str">
        <f t="shared" si="317"/>
        <v/>
      </c>
      <c r="AN844" s="143" t="str">
        <f t="shared" si="318"/>
        <v/>
      </c>
      <c r="AO844" s="143" t="str">
        <f t="shared" si="319"/>
        <v/>
      </c>
      <c r="AP844" s="206" t="str">
        <f t="shared" si="320"/>
        <v/>
      </c>
      <c r="AQ844" s="206" t="str">
        <f>IF(SUMIF('7-市场业绩'!F:F,'3-收据记录表'!U844,'7-市场业绩'!I:I)&gt;0,"学习卡","老结算")</f>
        <v>老结算</v>
      </c>
      <c r="AR844" s="206" t="str">
        <f t="shared" si="321"/>
        <v/>
      </c>
      <c r="AS844" s="243" t="e">
        <f t="shared" si="322"/>
        <v>#VALUE!</v>
      </c>
      <c r="AT844" s="243" t="str">
        <f t="shared" si="323"/>
        <v/>
      </c>
      <c r="AU844" s="243" t="str">
        <f t="shared" si="324"/>
        <v/>
      </c>
      <c r="AV844" s="243" t="str">
        <f t="shared" si="325"/>
        <v>无</v>
      </c>
      <c r="AZ844" s="299">
        <v>42552</v>
      </c>
    </row>
    <row r="845" spans="1:52" ht="15" hidden="1" customHeight="1">
      <c r="A845" s="176"/>
      <c r="B845" s="176"/>
      <c r="C845" s="175"/>
      <c r="D845" s="176"/>
      <c r="E845" s="176"/>
      <c r="F845" s="184"/>
      <c r="G845" s="176"/>
      <c r="H845" s="176"/>
      <c r="I845" s="176"/>
      <c r="J845" s="176"/>
      <c r="K845" s="180"/>
      <c r="L845" s="176"/>
      <c r="M845" s="175"/>
      <c r="N845" s="175"/>
      <c r="O845" s="175"/>
      <c r="P845" s="176"/>
      <c r="Q845" s="175"/>
      <c r="R845" s="176"/>
      <c r="S845" s="176"/>
      <c r="T845" s="176"/>
      <c r="U845" s="291" t="str">
        <f t="shared" si="303"/>
        <v/>
      </c>
      <c r="V845" s="292">
        <f>IF(F845=0,0,SUMIFS('4-咨询师业绩明细表'!K:K,'4-咨询师业绩明细表'!E:E,E845,'4-咨询师业绩明细表'!C:C,B845))</f>
        <v>0</v>
      </c>
      <c r="W845" s="292" t="str">
        <f t="shared" si="304"/>
        <v/>
      </c>
      <c r="X845" s="305"/>
      <c r="Y845" s="323">
        <f t="shared" si="305"/>
        <v>0</v>
      </c>
      <c r="Z845" s="324">
        <f t="shared" si="306"/>
        <v>0</v>
      </c>
      <c r="AA845" s="293">
        <f t="shared" si="307"/>
        <v>0</v>
      </c>
      <c r="AB845" s="294" t="str">
        <f t="shared" si="308"/>
        <v/>
      </c>
      <c r="AC845" s="143" t="str">
        <f t="shared" si="309"/>
        <v/>
      </c>
      <c r="AD845" s="143" t="str">
        <f t="shared" si="310"/>
        <v/>
      </c>
      <c r="AE845" s="143" t="str">
        <f t="shared" si="311"/>
        <v/>
      </c>
      <c r="AF845" s="143" t="str">
        <f t="shared" si="312"/>
        <v/>
      </c>
      <c r="AG845" s="143" t="str">
        <f t="shared" si="313"/>
        <v/>
      </c>
      <c r="AH845" s="143" t="str">
        <f>IF(AB845="","",VLOOKUP(AF845,Sheet11!E:F,2,0))</f>
        <v/>
      </c>
      <c r="AI845" s="295" t="str">
        <f>IF(AG845="拼单会员","5年",IF(AB845="","",VLOOKUP(AE845&amp;AH845,Sheet11!$J$3:$K$17,2)))</f>
        <v/>
      </c>
      <c r="AJ845" s="143" t="str">
        <f t="shared" si="314"/>
        <v/>
      </c>
      <c r="AK845" s="296" t="str">
        <f t="shared" si="315"/>
        <v/>
      </c>
      <c r="AL845" s="143" t="str">
        <f t="shared" si="316"/>
        <v/>
      </c>
      <c r="AM845" s="143" t="str">
        <f t="shared" si="317"/>
        <v/>
      </c>
      <c r="AN845" s="143" t="str">
        <f t="shared" si="318"/>
        <v/>
      </c>
      <c r="AO845" s="143" t="str">
        <f t="shared" si="319"/>
        <v/>
      </c>
      <c r="AP845" s="206" t="str">
        <f t="shared" si="320"/>
        <v/>
      </c>
      <c r="AQ845" s="206" t="str">
        <f>IF(SUMIF('7-市场业绩'!F:F,'3-收据记录表'!U845,'7-市场业绩'!I:I)&gt;0,"学习卡","老结算")</f>
        <v>老结算</v>
      </c>
      <c r="AR845" s="206" t="str">
        <f t="shared" si="321"/>
        <v/>
      </c>
      <c r="AS845" s="243" t="e">
        <f t="shared" si="322"/>
        <v>#VALUE!</v>
      </c>
      <c r="AT845" s="243" t="str">
        <f t="shared" si="323"/>
        <v/>
      </c>
      <c r="AU845" s="243" t="str">
        <f t="shared" si="324"/>
        <v/>
      </c>
      <c r="AV845" s="243" t="str">
        <f t="shared" si="325"/>
        <v>无</v>
      </c>
      <c r="AZ845" s="299">
        <v>42552</v>
      </c>
    </row>
    <row r="846" spans="1:52" ht="15" hidden="1" customHeight="1">
      <c r="A846" s="176"/>
      <c r="B846" s="176"/>
      <c r="C846" s="175"/>
      <c r="D846" s="176"/>
      <c r="E846" s="176"/>
      <c r="F846" s="184"/>
      <c r="G846" s="176"/>
      <c r="H846" s="176"/>
      <c r="I846" s="176"/>
      <c r="J846" s="176"/>
      <c r="K846" s="180"/>
      <c r="L846" s="176"/>
      <c r="M846" s="175"/>
      <c r="N846" s="175"/>
      <c r="O846" s="175"/>
      <c r="P846" s="176"/>
      <c r="Q846" s="175"/>
      <c r="R846" s="176"/>
      <c r="S846" s="176"/>
      <c r="T846" s="176"/>
      <c r="U846" s="291" t="str">
        <f t="shared" si="303"/>
        <v/>
      </c>
      <c r="V846" s="292">
        <f>IF(F846=0,0,SUMIFS('4-咨询师业绩明细表'!K:K,'4-咨询师业绩明细表'!E:E,E846,'4-咨询师业绩明细表'!C:C,B846))</f>
        <v>0</v>
      </c>
      <c r="W846" s="292" t="str">
        <f t="shared" si="304"/>
        <v/>
      </c>
      <c r="X846" s="305"/>
      <c r="Y846" s="323">
        <f t="shared" si="305"/>
        <v>0</v>
      </c>
      <c r="Z846" s="324">
        <f t="shared" si="306"/>
        <v>0</v>
      </c>
      <c r="AA846" s="293">
        <f t="shared" si="307"/>
        <v>0</v>
      </c>
      <c r="AB846" s="294" t="str">
        <f t="shared" si="308"/>
        <v/>
      </c>
      <c r="AC846" s="143" t="str">
        <f t="shared" si="309"/>
        <v/>
      </c>
      <c r="AD846" s="143" t="str">
        <f t="shared" si="310"/>
        <v/>
      </c>
      <c r="AE846" s="143" t="str">
        <f t="shared" si="311"/>
        <v/>
      </c>
      <c r="AF846" s="143" t="str">
        <f t="shared" si="312"/>
        <v/>
      </c>
      <c r="AG846" s="143" t="str">
        <f t="shared" si="313"/>
        <v/>
      </c>
      <c r="AH846" s="143" t="str">
        <f>IF(AB846="","",VLOOKUP(AF846,Sheet11!E:F,2,0))</f>
        <v/>
      </c>
      <c r="AI846" s="295" t="str">
        <f>IF(AG846="拼单会员","5年",IF(AB846="","",VLOOKUP(AE846&amp;AH846,Sheet11!$J$3:$K$17,2)))</f>
        <v/>
      </c>
      <c r="AJ846" s="143" t="str">
        <f t="shared" si="314"/>
        <v/>
      </c>
      <c r="AK846" s="296" t="str">
        <f t="shared" si="315"/>
        <v/>
      </c>
      <c r="AL846" s="143" t="str">
        <f t="shared" si="316"/>
        <v/>
      </c>
      <c r="AM846" s="143" t="str">
        <f t="shared" si="317"/>
        <v/>
      </c>
      <c r="AN846" s="143" t="str">
        <f t="shared" si="318"/>
        <v/>
      </c>
      <c r="AO846" s="143" t="str">
        <f t="shared" si="319"/>
        <v/>
      </c>
      <c r="AP846" s="206" t="str">
        <f t="shared" si="320"/>
        <v/>
      </c>
      <c r="AQ846" s="206" t="str">
        <f>IF(SUMIF('7-市场业绩'!F:F,'3-收据记录表'!U846,'7-市场业绩'!I:I)&gt;0,"学习卡","老结算")</f>
        <v>老结算</v>
      </c>
      <c r="AR846" s="206" t="str">
        <f t="shared" si="321"/>
        <v/>
      </c>
      <c r="AS846" s="243" t="e">
        <f t="shared" si="322"/>
        <v>#VALUE!</v>
      </c>
      <c r="AT846" s="243" t="str">
        <f t="shared" si="323"/>
        <v/>
      </c>
      <c r="AU846" s="243" t="str">
        <f t="shared" si="324"/>
        <v/>
      </c>
      <c r="AV846" s="243" t="str">
        <f t="shared" si="325"/>
        <v>无</v>
      </c>
      <c r="AZ846" s="299">
        <v>42552</v>
      </c>
    </row>
    <row r="847" spans="1:52" ht="15" hidden="1" customHeight="1">
      <c r="A847" s="176"/>
      <c r="B847" s="176"/>
      <c r="C847" s="175"/>
      <c r="D847" s="176"/>
      <c r="E847" s="176"/>
      <c r="F847" s="184"/>
      <c r="G847" s="176"/>
      <c r="H847" s="176"/>
      <c r="I847" s="176"/>
      <c r="J847" s="176"/>
      <c r="K847" s="180"/>
      <c r="L847" s="176"/>
      <c r="M847" s="175"/>
      <c r="N847" s="175"/>
      <c r="O847" s="175"/>
      <c r="P847" s="176"/>
      <c r="Q847" s="175"/>
      <c r="R847" s="176"/>
      <c r="S847" s="176"/>
      <c r="T847" s="176"/>
      <c r="U847" s="291" t="str">
        <f t="shared" si="303"/>
        <v/>
      </c>
      <c r="V847" s="292">
        <f>IF(F847=0,0,SUMIFS('4-咨询师业绩明细表'!K:K,'4-咨询师业绩明细表'!E:E,E847,'4-咨询师业绩明细表'!C:C,B847))</f>
        <v>0</v>
      </c>
      <c r="W847" s="292" t="str">
        <f t="shared" si="304"/>
        <v/>
      </c>
      <c r="X847" s="305"/>
      <c r="Y847" s="323">
        <f t="shared" si="305"/>
        <v>0</v>
      </c>
      <c r="Z847" s="324">
        <f t="shared" si="306"/>
        <v>0</v>
      </c>
      <c r="AA847" s="293">
        <f t="shared" si="307"/>
        <v>0</v>
      </c>
      <c r="AB847" s="294" t="str">
        <f t="shared" si="308"/>
        <v/>
      </c>
      <c r="AC847" s="143" t="str">
        <f t="shared" si="309"/>
        <v/>
      </c>
      <c r="AD847" s="143" t="str">
        <f t="shared" si="310"/>
        <v/>
      </c>
      <c r="AE847" s="143" t="str">
        <f t="shared" si="311"/>
        <v/>
      </c>
      <c r="AF847" s="143" t="str">
        <f t="shared" si="312"/>
        <v/>
      </c>
      <c r="AG847" s="143" t="str">
        <f t="shared" si="313"/>
        <v/>
      </c>
      <c r="AH847" s="143" t="str">
        <f>IF(AB847="","",VLOOKUP(AF847,Sheet11!E:F,2,0))</f>
        <v/>
      </c>
      <c r="AI847" s="295" t="str">
        <f>IF(AG847="拼单会员","5年",IF(AB847="","",VLOOKUP(AE847&amp;AH847,Sheet11!$J$3:$K$17,2)))</f>
        <v/>
      </c>
      <c r="AJ847" s="143" t="str">
        <f t="shared" si="314"/>
        <v/>
      </c>
      <c r="AK847" s="296" t="str">
        <f t="shared" si="315"/>
        <v/>
      </c>
      <c r="AL847" s="143" t="str">
        <f t="shared" si="316"/>
        <v/>
      </c>
      <c r="AM847" s="143" t="str">
        <f t="shared" si="317"/>
        <v/>
      </c>
      <c r="AN847" s="143" t="str">
        <f t="shared" si="318"/>
        <v/>
      </c>
      <c r="AO847" s="143" t="str">
        <f t="shared" si="319"/>
        <v/>
      </c>
      <c r="AP847" s="206" t="str">
        <f t="shared" si="320"/>
        <v/>
      </c>
      <c r="AQ847" s="206" t="str">
        <f>IF(SUMIF('7-市场业绩'!F:F,'3-收据记录表'!U847,'7-市场业绩'!I:I)&gt;0,"学习卡","老结算")</f>
        <v>老结算</v>
      </c>
      <c r="AR847" s="206" t="str">
        <f t="shared" si="321"/>
        <v/>
      </c>
      <c r="AS847" s="243" t="e">
        <f t="shared" si="322"/>
        <v>#VALUE!</v>
      </c>
      <c r="AT847" s="243" t="str">
        <f t="shared" si="323"/>
        <v/>
      </c>
      <c r="AU847" s="243" t="str">
        <f t="shared" si="324"/>
        <v/>
      </c>
      <c r="AV847" s="243" t="str">
        <f t="shared" si="325"/>
        <v>无</v>
      </c>
      <c r="AZ847" s="299">
        <v>42552</v>
      </c>
    </row>
    <row r="848" spans="1:52" ht="15" hidden="1" customHeight="1">
      <c r="A848" s="176"/>
      <c r="B848" s="176"/>
      <c r="C848" s="175"/>
      <c r="D848" s="176"/>
      <c r="E848" s="176"/>
      <c r="F848" s="184"/>
      <c r="G848" s="176"/>
      <c r="H848" s="176"/>
      <c r="I848" s="176"/>
      <c r="J848" s="176"/>
      <c r="K848" s="180"/>
      <c r="L848" s="176"/>
      <c r="M848" s="175"/>
      <c r="N848" s="175"/>
      <c r="O848" s="175"/>
      <c r="P848" s="176"/>
      <c r="Q848" s="175"/>
      <c r="R848" s="176"/>
      <c r="S848" s="176"/>
      <c r="T848" s="176"/>
      <c r="U848" s="291" t="str">
        <f t="shared" si="303"/>
        <v/>
      </c>
      <c r="V848" s="292">
        <f>IF(F848=0,0,SUMIFS('4-咨询师业绩明细表'!K:K,'4-咨询师业绩明细表'!E:E,E848,'4-咨询师业绩明细表'!C:C,B848))</f>
        <v>0</v>
      </c>
      <c r="W848" s="292" t="str">
        <f t="shared" si="304"/>
        <v/>
      </c>
      <c r="X848" s="305"/>
      <c r="Y848" s="323">
        <f t="shared" si="305"/>
        <v>0</v>
      </c>
      <c r="Z848" s="324">
        <f t="shared" si="306"/>
        <v>0</v>
      </c>
      <c r="AA848" s="293">
        <f t="shared" si="307"/>
        <v>0</v>
      </c>
      <c r="AB848" s="294" t="str">
        <f t="shared" si="308"/>
        <v/>
      </c>
      <c r="AC848" s="143" t="str">
        <f t="shared" si="309"/>
        <v/>
      </c>
      <c r="AD848" s="143" t="str">
        <f t="shared" si="310"/>
        <v/>
      </c>
      <c r="AE848" s="143" t="str">
        <f t="shared" si="311"/>
        <v/>
      </c>
      <c r="AF848" s="143" t="str">
        <f t="shared" si="312"/>
        <v/>
      </c>
      <c r="AG848" s="143" t="str">
        <f t="shared" si="313"/>
        <v/>
      </c>
      <c r="AH848" s="143" t="str">
        <f>IF(AB848="","",VLOOKUP(AF848,Sheet11!E:F,2,0))</f>
        <v/>
      </c>
      <c r="AI848" s="295" t="str">
        <f>IF(AG848="拼单会员","5年",IF(AB848="","",VLOOKUP(AE848&amp;AH848,Sheet11!$J$3:$K$17,2)))</f>
        <v/>
      </c>
      <c r="AJ848" s="143" t="str">
        <f t="shared" si="314"/>
        <v/>
      </c>
      <c r="AK848" s="296" t="str">
        <f t="shared" si="315"/>
        <v/>
      </c>
      <c r="AL848" s="143" t="str">
        <f t="shared" si="316"/>
        <v/>
      </c>
      <c r="AM848" s="143" t="str">
        <f t="shared" si="317"/>
        <v/>
      </c>
      <c r="AN848" s="143" t="str">
        <f t="shared" si="318"/>
        <v/>
      </c>
      <c r="AO848" s="143" t="str">
        <f t="shared" si="319"/>
        <v/>
      </c>
      <c r="AP848" s="206" t="str">
        <f t="shared" si="320"/>
        <v/>
      </c>
      <c r="AQ848" s="206" t="str">
        <f>IF(SUMIF('7-市场业绩'!F:F,'3-收据记录表'!U848,'7-市场业绩'!I:I)&gt;0,"学习卡","老结算")</f>
        <v>老结算</v>
      </c>
      <c r="AR848" s="206" t="str">
        <f t="shared" si="321"/>
        <v/>
      </c>
      <c r="AS848" s="243" t="e">
        <f t="shared" si="322"/>
        <v>#VALUE!</v>
      </c>
      <c r="AT848" s="243" t="str">
        <f t="shared" si="323"/>
        <v/>
      </c>
      <c r="AU848" s="243" t="str">
        <f t="shared" si="324"/>
        <v/>
      </c>
      <c r="AV848" s="243" t="str">
        <f t="shared" si="325"/>
        <v>无</v>
      </c>
      <c r="AZ848" s="299">
        <v>42552</v>
      </c>
    </row>
    <row r="849" spans="1:52" ht="15" hidden="1" customHeight="1">
      <c r="A849" s="176"/>
      <c r="B849" s="176"/>
      <c r="C849" s="175"/>
      <c r="D849" s="176"/>
      <c r="E849" s="176"/>
      <c r="F849" s="184"/>
      <c r="G849" s="176"/>
      <c r="H849" s="176"/>
      <c r="I849" s="176"/>
      <c r="J849" s="176"/>
      <c r="K849" s="180"/>
      <c r="L849" s="176"/>
      <c r="M849" s="175"/>
      <c r="N849" s="175"/>
      <c r="O849" s="175"/>
      <c r="P849" s="176"/>
      <c r="Q849" s="175"/>
      <c r="R849" s="176"/>
      <c r="S849" s="176"/>
      <c r="T849" s="176"/>
      <c r="U849" s="291" t="str">
        <f t="shared" si="303"/>
        <v/>
      </c>
      <c r="V849" s="292">
        <f>IF(F849=0,0,SUMIFS('4-咨询师业绩明细表'!K:K,'4-咨询师业绩明细表'!E:E,E849,'4-咨询师业绩明细表'!C:C,B849))</f>
        <v>0</v>
      </c>
      <c r="W849" s="292" t="str">
        <f t="shared" si="304"/>
        <v/>
      </c>
      <c r="X849" s="305"/>
      <c r="Y849" s="323">
        <f t="shared" si="305"/>
        <v>0</v>
      </c>
      <c r="Z849" s="324">
        <f t="shared" si="306"/>
        <v>0</v>
      </c>
      <c r="AA849" s="293">
        <f t="shared" si="307"/>
        <v>0</v>
      </c>
      <c r="AB849" s="294" t="str">
        <f t="shared" si="308"/>
        <v/>
      </c>
      <c r="AC849" s="143" t="str">
        <f t="shared" si="309"/>
        <v/>
      </c>
      <c r="AD849" s="143" t="str">
        <f t="shared" si="310"/>
        <v/>
      </c>
      <c r="AE849" s="143" t="str">
        <f t="shared" si="311"/>
        <v/>
      </c>
      <c r="AF849" s="143" t="str">
        <f t="shared" si="312"/>
        <v/>
      </c>
      <c r="AG849" s="143" t="str">
        <f t="shared" si="313"/>
        <v/>
      </c>
      <c r="AH849" s="143" t="str">
        <f>IF(AB849="","",VLOOKUP(AF849,Sheet11!E:F,2,0))</f>
        <v/>
      </c>
      <c r="AI849" s="295" t="str">
        <f>IF(AG849="拼单会员","5年",IF(AB849="","",VLOOKUP(AE849&amp;AH849,Sheet11!$J$3:$K$17,2)))</f>
        <v/>
      </c>
      <c r="AJ849" s="143" t="str">
        <f t="shared" si="314"/>
        <v/>
      </c>
      <c r="AK849" s="296" t="str">
        <f t="shared" si="315"/>
        <v/>
      </c>
      <c r="AL849" s="143" t="str">
        <f t="shared" si="316"/>
        <v/>
      </c>
      <c r="AM849" s="143" t="str">
        <f t="shared" si="317"/>
        <v/>
      </c>
      <c r="AN849" s="143" t="str">
        <f t="shared" si="318"/>
        <v/>
      </c>
      <c r="AO849" s="143" t="str">
        <f t="shared" si="319"/>
        <v/>
      </c>
      <c r="AP849" s="206" t="str">
        <f t="shared" si="320"/>
        <v/>
      </c>
      <c r="AQ849" s="206" t="str">
        <f>IF(SUMIF('7-市场业绩'!F:F,'3-收据记录表'!U849,'7-市场业绩'!I:I)&gt;0,"学习卡","老结算")</f>
        <v>老结算</v>
      </c>
      <c r="AR849" s="206" t="str">
        <f t="shared" si="321"/>
        <v/>
      </c>
      <c r="AS849" s="243" t="e">
        <f t="shared" si="322"/>
        <v>#VALUE!</v>
      </c>
      <c r="AT849" s="243" t="str">
        <f t="shared" si="323"/>
        <v/>
      </c>
      <c r="AU849" s="243" t="str">
        <f t="shared" si="324"/>
        <v/>
      </c>
      <c r="AV849" s="243" t="str">
        <f t="shared" si="325"/>
        <v>无</v>
      </c>
      <c r="AZ849" s="299">
        <v>42552</v>
      </c>
    </row>
    <row r="850" spans="1:52" ht="15" hidden="1" customHeight="1">
      <c r="A850" s="176"/>
      <c r="B850" s="176"/>
      <c r="C850" s="175"/>
      <c r="D850" s="176"/>
      <c r="E850" s="176"/>
      <c r="F850" s="184"/>
      <c r="G850" s="176"/>
      <c r="H850" s="176"/>
      <c r="I850" s="176"/>
      <c r="J850" s="176"/>
      <c r="K850" s="180"/>
      <c r="L850" s="176"/>
      <c r="M850" s="175"/>
      <c r="N850" s="175"/>
      <c r="O850" s="175"/>
      <c r="P850" s="176"/>
      <c r="Q850" s="175"/>
      <c r="R850" s="176"/>
      <c r="S850" s="176"/>
      <c r="T850" s="176"/>
      <c r="U850" s="291" t="str">
        <f t="shared" si="303"/>
        <v/>
      </c>
      <c r="V850" s="292">
        <f>IF(F850=0,0,SUMIFS('4-咨询师业绩明细表'!K:K,'4-咨询师业绩明细表'!E:E,E850,'4-咨询师业绩明细表'!C:C,B850))</f>
        <v>0</v>
      </c>
      <c r="W850" s="292" t="str">
        <f t="shared" si="304"/>
        <v/>
      </c>
      <c r="X850" s="305"/>
      <c r="Y850" s="323">
        <f t="shared" si="305"/>
        <v>0</v>
      </c>
      <c r="Z850" s="324">
        <f t="shared" si="306"/>
        <v>0</v>
      </c>
      <c r="AA850" s="293">
        <f t="shared" si="307"/>
        <v>0</v>
      </c>
      <c r="AB850" s="294" t="str">
        <f t="shared" si="308"/>
        <v/>
      </c>
      <c r="AC850" s="143" t="str">
        <f t="shared" si="309"/>
        <v/>
      </c>
      <c r="AD850" s="143" t="str">
        <f t="shared" si="310"/>
        <v/>
      </c>
      <c r="AE850" s="143" t="str">
        <f t="shared" si="311"/>
        <v/>
      </c>
      <c r="AF850" s="143" t="str">
        <f t="shared" si="312"/>
        <v/>
      </c>
      <c r="AG850" s="143" t="str">
        <f t="shared" si="313"/>
        <v/>
      </c>
      <c r="AH850" s="143" t="str">
        <f>IF(AB850="","",VLOOKUP(AF850,Sheet11!E:F,2,0))</f>
        <v/>
      </c>
      <c r="AI850" s="295" t="str">
        <f>IF(AG850="拼单会员","5年",IF(AB850="","",VLOOKUP(AE850&amp;AH850,Sheet11!$J$3:$K$17,2)))</f>
        <v/>
      </c>
      <c r="AJ850" s="143" t="str">
        <f t="shared" si="314"/>
        <v/>
      </c>
      <c r="AK850" s="296" t="str">
        <f t="shared" si="315"/>
        <v/>
      </c>
      <c r="AL850" s="143" t="str">
        <f t="shared" si="316"/>
        <v/>
      </c>
      <c r="AM850" s="143" t="str">
        <f t="shared" si="317"/>
        <v/>
      </c>
      <c r="AN850" s="143" t="str">
        <f t="shared" si="318"/>
        <v/>
      </c>
      <c r="AO850" s="143" t="str">
        <f t="shared" si="319"/>
        <v/>
      </c>
      <c r="AP850" s="206" t="str">
        <f t="shared" si="320"/>
        <v/>
      </c>
      <c r="AQ850" s="206" t="str">
        <f>IF(SUMIF('7-市场业绩'!F:F,'3-收据记录表'!U850,'7-市场业绩'!I:I)&gt;0,"学习卡","老结算")</f>
        <v>老结算</v>
      </c>
      <c r="AR850" s="206" t="str">
        <f t="shared" si="321"/>
        <v/>
      </c>
      <c r="AS850" s="243" t="e">
        <f t="shared" si="322"/>
        <v>#VALUE!</v>
      </c>
      <c r="AT850" s="243" t="str">
        <f t="shared" si="323"/>
        <v/>
      </c>
      <c r="AU850" s="243" t="str">
        <f t="shared" si="324"/>
        <v/>
      </c>
      <c r="AV850" s="243" t="str">
        <f t="shared" si="325"/>
        <v>无</v>
      </c>
      <c r="AZ850" s="299">
        <v>42552</v>
      </c>
    </row>
    <row r="851" spans="1:52" ht="15" hidden="1" customHeight="1">
      <c r="A851" s="176"/>
      <c r="B851" s="176"/>
      <c r="C851" s="175"/>
      <c r="D851" s="176"/>
      <c r="E851" s="176"/>
      <c r="F851" s="184"/>
      <c r="G851" s="176"/>
      <c r="H851" s="176"/>
      <c r="I851" s="176"/>
      <c r="J851" s="176"/>
      <c r="K851" s="180"/>
      <c r="L851" s="176"/>
      <c r="M851" s="175"/>
      <c r="N851" s="175"/>
      <c r="O851" s="175"/>
      <c r="P851" s="176"/>
      <c r="Q851" s="175"/>
      <c r="R851" s="176"/>
      <c r="S851" s="176"/>
      <c r="T851" s="176"/>
      <c r="U851" s="291" t="str">
        <f t="shared" si="303"/>
        <v/>
      </c>
      <c r="V851" s="292">
        <f>IF(F851=0,0,SUMIFS('4-咨询师业绩明细表'!K:K,'4-咨询师业绩明细表'!E:E,E851,'4-咨询师业绩明细表'!C:C,B851))</f>
        <v>0</v>
      </c>
      <c r="W851" s="292" t="str">
        <f t="shared" si="304"/>
        <v/>
      </c>
      <c r="X851" s="305"/>
      <c r="Y851" s="323">
        <f t="shared" si="305"/>
        <v>0</v>
      </c>
      <c r="Z851" s="324">
        <f t="shared" si="306"/>
        <v>0</v>
      </c>
      <c r="AA851" s="293">
        <f t="shared" si="307"/>
        <v>0</v>
      </c>
      <c r="AB851" s="294" t="str">
        <f t="shared" si="308"/>
        <v/>
      </c>
      <c r="AC851" s="143" t="str">
        <f t="shared" si="309"/>
        <v/>
      </c>
      <c r="AD851" s="143" t="str">
        <f t="shared" si="310"/>
        <v/>
      </c>
      <c r="AE851" s="143" t="str">
        <f t="shared" si="311"/>
        <v/>
      </c>
      <c r="AF851" s="143" t="str">
        <f t="shared" si="312"/>
        <v/>
      </c>
      <c r="AG851" s="143" t="str">
        <f t="shared" si="313"/>
        <v/>
      </c>
      <c r="AH851" s="143" t="str">
        <f>IF(AB851="","",VLOOKUP(AF851,Sheet11!E:F,2,0))</f>
        <v/>
      </c>
      <c r="AI851" s="295" t="str">
        <f>IF(AG851="拼单会员","5年",IF(AB851="","",VLOOKUP(AE851&amp;AH851,Sheet11!$J$3:$K$17,2)))</f>
        <v/>
      </c>
      <c r="AJ851" s="143" t="str">
        <f t="shared" si="314"/>
        <v/>
      </c>
      <c r="AK851" s="296" t="str">
        <f t="shared" si="315"/>
        <v/>
      </c>
      <c r="AL851" s="143" t="str">
        <f t="shared" si="316"/>
        <v/>
      </c>
      <c r="AM851" s="143" t="str">
        <f t="shared" si="317"/>
        <v/>
      </c>
      <c r="AN851" s="143" t="str">
        <f t="shared" si="318"/>
        <v/>
      </c>
      <c r="AO851" s="143" t="str">
        <f t="shared" si="319"/>
        <v/>
      </c>
      <c r="AP851" s="206" t="str">
        <f t="shared" si="320"/>
        <v/>
      </c>
      <c r="AQ851" s="206" t="str">
        <f>IF(SUMIF('7-市场业绩'!F:F,'3-收据记录表'!U851,'7-市场业绩'!I:I)&gt;0,"学习卡","老结算")</f>
        <v>老结算</v>
      </c>
      <c r="AR851" s="206" t="str">
        <f t="shared" si="321"/>
        <v/>
      </c>
      <c r="AS851" s="243" t="e">
        <f t="shared" si="322"/>
        <v>#VALUE!</v>
      </c>
      <c r="AT851" s="243" t="str">
        <f t="shared" si="323"/>
        <v/>
      </c>
      <c r="AU851" s="243" t="str">
        <f t="shared" si="324"/>
        <v/>
      </c>
      <c r="AV851" s="243" t="str">
        <f t="shared" si="325"/>
        <v>无</v>
      </c>
      <c r="AZ851" s="299">
        <v>42552</v>
      </c>
    </row>
    <row r="852" spans="1:52" ht="15" hidden="1" customHeight="1">
      <c r="A852" s="176"/>
      <c r="B852" s="176"/>
      <c r="C852" s="175"/>
      <c r="D852" s="176"/>
      <c r="E852" s="176"/>
      <c r="F852" s="184"/>
      <c r="G852" s="176"/>
      <c r="H852" s="176"/>
      <c r="I852" s="176"/>
      <c r="J852" s="176"/>
      <c r="K852" s="180"/>
      <c r="L852" s="176"/>
      <c r="M852" s="175"/>
      <c r="N852" s="175"/>
      <c r="O852" s="175"/>
      <c r="P852" s="176"/>
      <c r="Q852" s="175"/>
      <c r="R852" s="176"/>
      <c r="S852" s="176"/>
      <c r="T852" s="176"/>
      <c r="U852" s="291" t="str">
        <f t="shared" si="303"/>
        <v/>
      </c>
      <c r="V852" s="292">
        <f>IF(F852=0,0,SUMIFS('4-咨询师业绩明细表'!K:K,'4-咨询师业绩明细表'!E:E,E852,'4-咨询师业绩明细表'!C:C,B852))</f>
        <v>0</v>
      </c>
      <c r="W852" s="292" t="str">
        <f t="shared" si="304"/>
        <v/>
      </c>
      <c r="X852" s="305"/>
      <c r="Y852" s="323">
        <f t="shared" si="305"/>
        <v>0</v>
      </c>
      <c r="Z852" s="324">
        <f t="shared" si="306"/>
        <v>0</v>
      </c>
      <c r="AA852" s="293">
        <f t="shared" si="307"/>
        <v>0</v>
      </c>
      <c r="AB852" s="294" t="str">
        <f t="shared" si="308"/>
        <v/>
      </c>
      <c r="AC852" s="143" t="str">
        <f t="shared" si="309"/>
        <v/>
      </c>
      <c r="AD852" s="143" t="str">
        <f t="shared" si="310"/>
        <v/>
      </c>
      <c r="AE852" s="143" t="str">
        <f t="shared" si="311"/>
        <v/>
      </c>
      <c r="AF852" s="143" t="str">
        <f t="shared" si="312"/>
        <v/>
      </c>
      <c r="AG852" s="143" t="str">
        <f t="shared" si="313"/>
        <v/>
      </c>
      <c r="AH852" s="143" t="str">
        <f>IF(AB852="","",VLOOKUP(AF852,Sheet11!E:F,2,0))</f>
        <v/>
      </c>
      <c r="AI852" s="295" t="str">
        <f>IF(AG852="拼单会员","5年",IF(AB852="","",VLOOKUP(AE852&amp;AH852,Sheet11!$J$3:$K$17,2)))</f>
        <v/>
      </c>
      <c r="AJ852" s="143" t="str">
        <f t="shared" si="314"/>
        <v/>
      </c>
      <c r="AK852" s="296" t="str">
        <f t="shared" si="315"/>
        <v/>
      </c>
      <c r="AL852" s="143" t="str">
        <f t="shared" si="316"/>
        <v/>
      </c>
      <c r="AM852" s="143" t="str">
        <f t="shared" si="317"/>
        <v/>
      </c>
      <c r="AN852" s="143" t="str">
        <f t="shared" si="318"/>
        <v/>
      </c>
      <c r="AO852" s="143" t="str">
        <f t="shared" si="319"/>
        <v/>
      </c>
      <c r="AP852" s="206" t="str">
        <f t="shared" si="320"/>
        <v/>
      </c>
      <c r="AQ852" s="206" t="str">
        <f>IF(SUMIF('7-市场业绩'!F:F,'3-收据记录表'!U852,'7-市场业绩'!I:I)&gt;0,"学习卡","老结算")</f>
        <v>老结算</v>
      </c>
      <c r="AR852" s="206" t="str">
        <f t="shared" si="321"/>
        <v/>
      </c>
      <c r="AS852" s="243" t="e">
        <f t="shared" si="322"/>
        <v>#VALUE!</v>
      </c>
      <c r="AT852" s="243" t="str">
        <f t="shared" si="323"/>
        <v/>
      </c>
      <c r="AU852" s="243" t="str">
        <f t="shared" si="324"/>
        <v/>
      </c>
      <c r="AV852" s="243" t="str">
        <f t="shared" si="325"/>
        <v>无</v>
      </c>
      <c r="AZ852" s="299">
        <v>42552</v>
      </c>
    </row>
    <row r="853" spans="1:52" ht="15" hidden="1" customHeight="1">
      <c r="A853" s="176"/>
      <c r="B853" s="176"/>
      <c r="C853" s="175"/>
      <c r="D853" s="176"/>
      <c r="E853" s="176"/>
      <c r="F853" s="184"/>
      <c r="G853" s="176"/>
      <c r="H853" s="176"/>
      <c r="I853" s="176"/>
      <c r="J853" s="176"/>
      <c r="K853" s="180"/>
      <c r="L853" s="176"/>
      <c r="M853" s="175"/>
      <c r="N853" s="175"/>
      <c r="O853" s="175"/>
      <c r="P853" s="176"/>
      <c r="Q853" s="175"/>
      <c r="R853" s="176"/>
      <c r="S853" s="176"/>
      <c r="T853" s="176"/>
      <c r="U853" s="291" t="str">
        <f t="shared" si="303"/>
        <v/>
      </c>
      <c r="V853" s="292">
        <f>IF(F853=0,0,SUMIFS('4-咨询师业绩明细表'!K:K,'4-咨询师业绩明细表'!E:E,E853,'4-咨询师业绩明细表'!C:C,B853))</f>
        <v>0</v>
      </c>
      <c r="W853" s="292" t="str">
        <f t="shared" si="304"/>
        <v/>
      </c>
      <c r="X853" s="305"/>
      <c r="Y853" s="323">
        <f t="shared" si="305"/>
        <v>0</v>
      </c>
      <c r="Z853" s="324">
        <f t="shared" si="306"/>
        <v>0</v>
      </c>
      <c r="AA853" s="293">
        <f t="shared" si="307"/>
        <v>0</v>
      </c>
      <c r="AB853" s="294" t="str">
        <f t="shared" si="308"/>
        <v/>
      </c>
      <c r="AC853" s="143" t="str">
        <f t="shared" si="309"/>
        <v/>
      </c>
      <c r="AD853" s="143" t="str">
        <f t="shared" si="310"/>
        <v/>
      </c>
      <c r="AE853" s="143" t="str">
        <f t="shared" si="311"/>
        <v/>
      </c>
      <c r="AF853" s="143" t="str">
        <f t="shared" si="312"/>
        <v/>
      </c>
      <c r="AG853" s="143" t="str">
        <f t="shared" si="313"/>
        <v/>
      </c>
      <c r="AH853" s="143" t="str">
        <f>IF(AB853="","",VLOOKUP(AF853,Sheet11!E:F,2,0))</f>
        <v/>
      </c>
      <c r="AI853" s="295" t="str">
        <f>IF(AG853="拼单会员","5年",IF(AB853="","",VLOOKUP(AE853&amp;AH853,Sheet11!$J$3:$K$17,2)))</f>
        <v/>
      </c>
      <c r="AJ853" s="143" t="str">
        <f t="shared" si="314"/>
        <v/>
      </c>
      <c r="AK853" s="296" t="str">
        <f t="shared" si="315"/>
        <v/>
      </c>
      <c r="AL853" s="143" t="str">
        <f t="shared" si="316"/>
        <v/>
      </c>
      <c r="AM853" s="143" t="str">
        <f t="shared" si="317"/>
        <v/>
      </c>
      <c r="AN853" s="143" t="str">
        <f t="shared" si="318"/>
        <v/>
      </c>
      <c r="AO853" s="143" t="str">
        <f t="shared" si="319"/>
        <v/>
      </c>
      <c r="AP853" s="206" t="str">
        <f t="shared" si="320"/>
        <v/>
      </c>
      <c r="AQ853" s="206" t="str">
        <f>IF(SUMIF('7-市场业绩'!F:F,'3-收据记录表'!U853,'7-市场业绩'!I:I)&gt;0,"学习卡","老结算")</f>
        <v>老结算</v>
      </c>
      <c r="AR853" s="206" t="str">
        <f t="shared" si="321"/>
        <v/>
      </c>
      <c r="AS853" s="243" t="e">
        <f t="shared" si="322"/>
        <v>#VALUE!</v>
      </c>
      <c r="AT853" s="243" t="str">
        <f t="shared" si="323"/>
        <v/>
      </c>
      <c r="AU853" s="243" t="str">
        <f t="shared" si="324"/>
        <v/>
      </c>
      <c r="AV853" s="243" t="str">
        <f t="shared" si="325"/>
        <v>无</v>
      </c>
      <c r="AZ853" s="299">
        <v>42552</v>
      </c>
    </row>
    <row r="854" spans="1:52" ht="15" hidden="1" customHeight="1">
      <c r="A854" s="176"/>
      <c r="B854" s="176"/>
      <c r="C854" s="175"/>
      <c r="D854" s="176"/>
      <c r="E854" s="176"/>
      <c r="F854" s="184"/>
      <c r="G854" s="176"/>
      <c r="H854" s="176"/>
      <c r="I854" s="176"/>
      <c r="J854" s="176"/>
      <c r="K854" s="180"/>
      <c r="L854" s="176"/>
      <c r="M854" s="175"/>
      <c r="N854" s="175"/>
      <c r="O854" s="175"/>
      <c r="P854" s="176"/>
      <c r="Q854" s="175"/>
      <c r="R854" s="176"/>
      <c r="S854" s="176"/>
      <c r="T854" s="176"/>
      <c r="U854" s="291" t="str">
        <f t="shared" si="303"/>
        <v/>
      </c>
      <c r="V854" s="292">
        <f>IF(F854=0,0,SUMIFS('4-咨询师业绩明细表'!K:K,'4-咨询师业绩明细表'!E:E,E854,'4-咨询师业绩明细表'!C:C,B854))</f>
        <v>0</v>
      </c>
      <c r="W854" s="292" t="str">
        <f t="shared" si="304"/>
        <v/>
      </c>
      <c r="X854" s="305"/>
      <c r="Y854" s="323">
        <f t="shared" si="305"/>
        <v>0</v>
      </c>
      <c r="Z854" s="324">
        <f t="shared" si="306"/>
        <v>0</v>
      </c>
      <c r="AA854" s="293">
        <f t="shared" si="307"/>
        <v>0</v>
      </c>
      <c r="AB854" s="294" t="str">
        <f t="shared" si="308"/>
        <v/>
      </c>
      <c r="AC854" s="143" t="str">
        <f t="shared" si="309"/>
        <v/>
      </c>
      <c r="AD854" s="143" t="str">
        <f t="shared" si="310"/>
        <v/>
      </c>
      <c r="AE854" s="143" t="str">
        <f t="shared" si="311"/>
        <v/>
      </c>
      <c r="AF854" s="143" t="str">
        <f t="shared" si="312"/>
        <v/>
      </c>
      <c r="AG854" s="143" t="str">
        <f t="shared" si="313"/>
        <v/>
      </c>
      <c r="AH854" s="143" t="str">
        <f>IF(AB854="","",VLOOKUP(AF854,Sheet11!E:F,2,0))</f>
        <v/>
      </c>
      <c r="AI854" s="295" t="str">
        <f>IF(AG854="拼单会员","5年",IF(AB854="","",VLOOKUP(AE854&amp;AH854,Sheet11!$J$3:$K$17,2)))</f>
        <v/>
      </c>
      <c r="AJ854" s="143" t="str">
        <f t="shared" si="314"/>
        <v/>
      </c>
      <c r="AK854" s="296" t="str">
        <f t="shared" si="315"/>
        <v/>
      </c>
      <c r="AL854" s="143" t="str">
        <f t="shared" si="316"/>
        <v/>
      </c>
      <c r="AM854" s="143" t="str">
        <f t="shared" si="317"/>
        <v/>
      </c>
      <c r="AN854" s="143" t="str">
        <f t="shared" si="318"/>
        <v/>
      </c>
      <c r="AO854" s="143" t="str">
        <f t="shared" si="319"/>
        <v/>
      </c>
      <c r="AP854" s="206" t="str">
        <f t="shared" si="320"/>
        <v/>
      </c>
      <c r="AQ854" s="206" t="str">
        <f>IF(SUMIF('7-市场业绩'!F:F,'3-收据记录表'!U854,'7-市场业绩'!I:I)&gt;0,"学习卡","老结算")</f>
        <v>老结算</v>
      </c>
      <c r="AR854" s="206" t="str">
        <f t="shared" si="321"/>
        <v/>
      </c>
      <c r="AS854" s="243" t="e">
        <f t="shared" si="322"/>
        <v>#VALUE!</v>
      </c>
      <c r="AT854" s="243" t="str">
        <f t="shared" si="323"/>
        <v/>
      </c>
      <c r="AU854" s="243" t="str">
        <f t="shared" si="324"/>
        <v/>
      </c>
      <c r="AV854" s="243" t="str">
        <f t="shared" si="325"/>
        <v>无</v>
      </c>
      <c r="AZ854" s="299">
        <v>42552</v>
      </c>
    </row>
    <row r="855" spans="1:52" ht="15" hidden="1" customHeight="1">
      <c r="A855" s="176"/>
      <c r="B855" s="176"/>
      <c r="C855" s="175"/>
      <c r="D855" s="176"/>
      <c r="E855" s="176"/>
      <c r="F855" s="184"/>
      <c r="G855" s="176"/>
      <c r="H855" s="176"/>
      <c r="I855" s="176"/>
      <c r="J855" s="176"/>
      <c r="K855" s="180"/>
      <c r="L855" s="176"/>
      <c r="M855" s="175"/>
      <c r="N855" s="175"/>
      <c r="O855" s="175"/>
      <c r="P855" s="176"/>
      <c r="Q855" s="175"/>
      <c r="R855" s="176"/>
      <c r="S855" s="176"/>
      <c r="T855" s="176"/>
      <c r="U855" s="291" t="str">
        <f t="shared" si="303"/>
        <v/>
      </c>
      <c r="V855" s="292">
        <f>IF(F855=0,0,SUMIFS('4-咨询师业绩明细表'!K:K,'4-咨询师业绩明细表'!E:E,E855,'4-咨询师业绩明细表'!C:C,B855))</f>
        <v>0</v>
      </c>
      <c r="W855" s="292" t="str">
        <f t="shared" si="304"/>
        <v/>
      </c>
      <c r="X855" s="305"/>
      <c r="Y855" s="323">
        <f t="shared" si="305"/>
        <v>0</v>
      </c>
      <c r="Z855" s="324">
        <f t="shared" si="306"/>
        <v>0</v>
      </c>
      <c r="AA855" s="293">
        <f t="shared" si="307"/>
        <v>0</v>
      </c>
      <c r="AB855" s="294" t="str">
        <f t="shared" si="308"/>
        <v/>
      </c>
      <c r="AC855" s="143" t="str">
        <f t="shared" si="309"/>
        <v/>
      </c>
      <c r="AD855" s="143" t="str">
        <f t="shared" si="310"/>
        <v/>
      </c>
      <c r="AE855" s="143" t="str">
        <f t="shared" si="311"/>
        <v/>
      </c>
      <c r="AF855" s="143" t="str">
        <f t="shared" si="312"/>
        <v/>
      </c>
      <c r="AG855" s="143" t="str">
        <f t="shared" si="313"/>
        <v/>
      </c>
      <c r="AH855" s="143" t="str">
        <f>IF(AB855="","",VLOOKUP(AF855,Sheet11!E:F,2,0))</f>
        <v/>
      </c>
      <c r="AI855" s="295" t="str">
        <f>IF(AG855="拼单会员","5年",IF(AB855="","",VLOOKUP(AE855&amp;AH855,Sheet11!$J$3:$K$17,2)))</f>
        <v/>
      </c>
      <c r="AJ855" s="143" t="str">
        <f t="shared" si="314"/>
        <v/>
      </c>
      <c r="AK855" s="296" t="str">
        <f t="shared" si="315"/>
        <v/>
      </c>
      <c r="AL855" s="143" t="str">
        <f t="shared" si="316"/>
        <v/>
      </c>
      <c r="AM855" s="143" t="str">
        <f t="shared" si="317"/>
        <v/>
      </c>
      <c r="AN855" s="143" t="str">
        <f t="shared" si="318"/>
        <v/>
      </c>
      <c r="AO855" s="143" t="str">
        <f t="shared" si="319"/>
        <v/>
      </c>
      <c r="AP855" s="206" t="str">
        <f t="shared" si="320"/>
        <v/>
      </c>
      <c r="AQ855" s="206" t="str">
        <f>IF(SUMIF('7-市场业绩'!F:F,'3-收据记录表'!U855,'7-市场业绩'!I:I)&gt;0,"学习卡","老结算")</f>
        <v>老结算</v>
      </c>
      <c r="AR855" s="206" t="str">
        <f t="shared" si="321"/>
        <v/>
      </c>
      <c r="AS855" s="243" t="e">
        <f t="shared" si="322"/>
        <v>#VALUE!</v>
      </c>
      <c r="AT855" s="243" t="str">
        <f t="shared" si="323"/>
        <v/>
      </c>
      <c r="AU855" s="243" t="str">
        <f t="shared" si="324"/>
        <v/>
      </c>
      <c r="AV855" s="243" t="str">
        <f t="shared" si="325"/>
        <v>无</v>
      </c>
      <c r="AZ855" s="299">
        <v>42552</v>
      </c>
    </row>
    <row r="856" spans="1:52" ht="15" hidden="1" customHeight="1">
      <c r="A856" s="176"/>
      <c r="B856" s="176"/>
      <c r="C856" s="175"/>
      <c r="D856" s="176"/>
      <c r="E856" s="176"/>
      <c r="F856" s="184"/>
      <c r="G856" s="176"/>
      <c r="H856" s="176"/>
      <c r="I856" s="176"/>
      <c r="J856" s="176"/>
      <c r="K856" s="180"/>
      <c r="L856" s="176"/>
      <c r="M856" s="175"/>
      <c r="N856" s="175"/>
      <c r="O856" s="175"/>
      <c r="P856" s="176"/>
      <c r="Q856" s="175"/>
      <c r="R856" s="176"/>
      <c r="S856" s="176"/>
      <c r="T856" s="176"/>
      <c r="U856" s="291" t="str">
        <f t="shared" si="303"/>
        <v/>
      </c>
      <c r="V856" s="292">
        <f>IF(F856=0,0,SUMIFS('4-咨询师业绩明细表'!K:K,'4-咨询师业绩明细表'!E:E,E856,'4-咨询师业绩明细表'!C:C,B856))</f>
        <v>0</v>
      </c>
      <c r="W856" s="292" t="str">
        <f t="shared" si="304"/>
        <v/>
      </c>
      <c r="X856" s="305"/>
      <c r="Y856" s="323">
        <f t="shared" si="305"/>
        <v>0</v>
      </c>
      <c r="Z856" s="324">
        <f t="shared" si="306"/>
        <v>0</v>
      </c>
      <c r="AA856" s="293">
        <f t="shared" si="307"/>
        <v>0</v>
      </c>
      <c r="AB856" s="294" t="str">
        <f t="shared" si="308"/>
        <v/>
      </c>
      <c r="AC856" s="143" t="str">
        <f t="shared" si="309"/>
        <v/>
      </c>
      <c r="AD856" s="143" t="str">
        <f t="shared" si="310"/>
        <v/>
      </c>
      <c r="AE856" s="143" t="str">
        <f t="shared" si="311"/>
        <v/>
      </c>
      <c r="AF856" s="143" t="str">
        <f t="shared" si="312"/>
        <v/>
      </c>
      <c r="AG856" s="143" t="str">
        <f t="shared" si="313"/>
        <v/>
      </c>
      <c r="AH856" s="143" t="str">
        <f>IF(AB856="","",VLOOKUP(AF856,Sheet11!E:F,2,0))</f>
        <v/>
      </c>
      <c r="AI856" s="295" t="str">
        <f>IF(AG856="拼单会员","5年",IF(AB856="","",VLOOKUP(AE856&amp;AH856,Sheet11!$J$3:$K$17,2)))</f>
        <v/>
      </c>
      <c r="AJ856" s="143" t="str">
        <f t="shared" si="314"/>
        <v/>
      </c>
      <c r="AK856" s="296" t="str">
        <f t="shared" si="315"/>
        <v/>
      </c>
      <c r="AL856" s="143" t="str">
        <f t="shared" si="316"/>
        <v/>
      </c>
      <c r="AM856" s="143" t="str">
        <f t="shared" si="317"/>
        <v/>
      </c>
      <c r="AN856" s="143" t="str">
        <f t="shared" si="318"/>
        <v/>
      </c>
      <c r="AO856" s="143" t="str">
        <f t="shared" si="319"/>
        <v/>
      </c>
      <c r="AP856" s="206" t="str">
        <f t="shared" si="320"/>
        <v/>
      </c>
      <c r="AQ856" s="206" t="str">
        <f>IF(SUMIF('7-市场业绩'!F:F,'3-收据记录表'!U856,'7-市场业绩'!I:I)&gt;0,"学习卡","老结算")</f>
        <v>老结算</v>
      </c>
      <c r="AR856" s="206" t="str">
        <f t="shared" si="321"/>
        <v/>
      </c>
      <c r="AS856" s="243" t="e">
        <f t="shared" si="322"/>
        <v>#VALUE!</v>
      </c>
      <c r="AT856" s="243" t="str">
        <f t="shared" si="323"/>
        <v/>
      </c>
      <c r="AU856" s="243" t="str">
        <f t="shared" si="324"/>
        <v/>
      </c>
      <c r="AV856" s="243" t="str">
        <f t="shared" si="325"/>
        <v>无</v>
      </c>
      <c r="AZ856" s="299">
        <v>42552</v>
      </c>
    </row>
    <row r="857" spans="1:52" ht="15" hidden="1" customHeight="1">
      <c r="A857" s="176"/>
      <c r="B857" s="176"/>
      <c r="C857" s="175"/>
      <c r="D857" s="176"/>
      <c r="E857" s="176"/>
      <c r="F857" s="184"/>
      <c r="G857" s="176"/>
      <c r="H857" s="176"/>
      <c r="I857" s="176"/>
      <c r="J857" s="176"/>
      <c r="K857" s="180"/>
      <c r="L857" s="176"/>
      <c r="M857" s="175"/>
      <c r="N857" s="175"/>
      <c r="O857" s="175"/>
      <c r="P857" s="176"/>
      <c r="Q857" s="175"/>
      <c r="R857" s="176"/>
      <c r="S857" s="176"/>
      <c r="T857" s="176"/>
      <c r="U857" s="291" t="str">
        <f t="shared" si="303"/>
        <v/>
      </c>
      <c r="V857" s="292">
        <f>IF(F857=0,0,SUMIFS('4-咨询师业绩明细表'!K:K,'4-咨询师业绩明细表'!E:E,E857,'4-咨询师业绩明细表'!C:C,B857))</f>
        <v>0</v>
      </c>
      <c r="W857" s="292" t="str">
        <f t="shared" si="304"/>
        <v/>
      </c>
      <c r="X857" s="305"/>
      <c r="Y857" s="323">
        <f t="shared" si="305"/>
        <v>0</v>
      </c>
      <c r="Z857" s="324">
        <f t="shared" si="306"/>
        <v>0</v>
      </c>
      <c r="AA857" s="293">
        <f t="shared" si="307"/>
        <v>0</v>
      </c>
      <c r="AB857" s="294" t="str">
        <f t="shared" si="308"/>
        <v/>
      </c>
      <c r="AC857" s="143" t="str">
        <f t="shared" si="309"/>
        <v/>
      </c>
      <c r="AD857" s="143" t="str">
        <f t="shared" si="310"/>
        <v/>
      </c>
      <c r="AE857" s="143" t="str">
        <f t="shared" si="311"/>
        <v/>
      </c>
      <c r="AF857" s="143" t="str">
        <f t="shared" si="312"/>
        <v/>
      </c>
      <c r="AG857" s="143" t="str">
        <f t="shared" si="313"/>
        <v/>
      </c>
      <c r="AH857" s="143" t="str">
        <f>IF(AB857="","",VLOOKUP(AF857,Sheet11!E:F,2,0))</f>
        <v/>
      </c>
      <c r="AI857" s="295" t="str">
        <f>IF(AG857="拼单会员","5年",IF(AB857="","",VLOOKUP(AE857&amp;AH857,Sheet11!$J$3:$K$17,2)))</f>
        <v/>
      </c>
      <c r="AJ857" s="143" t="str">
        <f t="shared" si="314"/>
        <v/>
      </c>
      <c r="AK857" s="296" t="str">
        <f t="shared" si="315"/>
        <v/>
      </c>
      <c r="AL857" s="143" t="str">
        <f t="shared" si="316"/>
        <v/>
      </c>
      <c r="AM857" s="143" t="str">
        <f t="shared" si="317"/>
        <v/>
      </c>
      <c r="AN857" s="143" t="str">
        <f t="shared" si="318"/>
        <v/>
      </c>
      <c r="AO857" s="143" t="str">
        <f t="shared" si="319"/>
        <v/>
      </c>
      <c r="AP857" s="206" t="str">
        <f t="shared" si="320"/>
        <v/>
      </c>
      <c r="AQ857" s="206" t="str">
        <f>IF(SUMIF('7-市场业绩'!F:F,'3-收据记录表'!U857,'7-市场业绩'!I:I)&gt;0,"学习卡","老结算")</f>
        <v>老结算</v>
      </c>
      <c r="AR857" s="206" t="str">
        <f t="shared" si="321"/>
        <v/>
      </c>
      <c r="AS857" s="243" t="e">
        <f t="shared" si="322"/>
        <v>#VALUE!</v>
      </c>
      <c r="AT857" s="243" t="str">
        <f t="shared" si="323"/>
        <v/>
      </c>
      <c r="AU857" s="243" t="str">
        <f t="shared" si="324"/>
        <v/>
      </c>
      <c r="AV857" s="243" t="str">
        <f t="shared" si="325"/>
        <v>无</v>
      </c>
      <c r="AZ857" s="299">
        <v>42552</v>
      </c>
    </row>
    <row r="858" spans="1:52" ht="15" hidden="1" customHeight="1">
      <c r="A858" s="176"/>
      <c r="B858" s="176"/>
      <c r="C858" s="175"/>
      <c r="D858" s="176"/>
      <c r="E858" s="176"/>
      <c r="F858" s="184"/>
      <c r="G858" s="176"/>
      <c r="H858" s="176"/>
      <c r="I858" s="176"/>
      <c r="J858" s="176"/>
      <c r="K858" s="180"/>
      <c r="L858" s="176"/>
      <c r="M858" s="175"/>
      <c r="N858" s="175"/>
      <c r="O858" s="175"/>
      <c r="P858" s="176"/>
      <c r="Q858" s="175"/>
      <c r="R858" s="176"/>
      <c r="S858" s="176"/>
      <c r="T858" s="176"/>
      <c r="U858" s="291" t="str">
        <f t="shared" si="303"/>
        <v/>
      </c>
      <c r="V858" s="292">
        <f>IF(F858=0,0,SUMIFS('4-咨询师业绩明细表'!K:K,'4-咨询师业绩明细表'!E:E,E858,'4-咨询师业绩明细表'!C:C,B858))</f>
        <v>0</v>
      </c>
      <c r="W858" s="292" t="str">
        <f t="shared" si="304"/>
        <v/>
      </c>
      <c r="X858" s="305"/>
      <c r="Y858" s="323">
        <f t="shared" si="305"/>
        <v>0</v>
      </c>
      <c r="Z858" s="324">
        <f t="shared" si="306"/>
        <v>0</v>
      </c>
      <c r="AA858" s="293">
        <f t="shared" si="307"/>
        <v>0</v>
      </c>
      <c r="AB858" s="294" t="str">
        <f t="shared" si="308"/>
        <v/>
      </c>
      <c r="AC858" s="143" t="str">
        <f t="shared" si="309"/>
        <v/>
      </c>
      <c r="AD858" s="143" t="str">
        <f t="shared" si="310"/>
        <v/>
      </c>
      <c r="AE858" s="143" t="str">
        <f t="shared" si="311"/>
        <v/>
      </c>
      <c r="AF858" s="143" t="str">
        <f t="shared" si="312"/>
        <v/>
      </c>
      <c r="AG858" s="143" t="str">
        <f t="shared" si="313"/>
        <v/>
      </c>
      <c r="AH858" s="143" t="str">
        <f>IF(AB858="","",VLOOKUP(AF858,Sheet11!E:F,2,0))</f>
        <v/>
      </c>
      <c r="AI858" s="295" t="str">
        <f>IF(AG858="拼单会员","5年",IF(AB858="","",VLOOKUP(AE858&amp;AH858,Sheet11!$J$3:$K$17,2)))</f>
        <v/>
      </c>
      <c r="AJ858" s="143" t="str">
        <f t="shared" si="314"/>
        <v/>
      </c>
      <c r="AK858" s="296" t="str">
        <f t="shared" si="315"/>
        <v/>
      </c>
      <c r="AL858" s="143" t="str">
        <f t="shared" si="316"/>
        <v/>
      </c>
      <c r="AM858" s="143" t="str">
        <f t="shared" si="317"/>
        <v/>
      </c>
      <c r="AN858" s="143" t="str">
        <f t="shared" si="318"/>
        <v/>
      </c>
      <c r="AO858" s="143" t="str">
        <f t="shared" si="319"/>
        <v/>
      </c>
      <c r="AP858" s="206" t="str">
        <f t="shared" si="320"/>
        <v/>
      </c>
      <c r="AQ858" s="206" t="str">
        <f>IF(SUMIF('7-市场业绩'!F:F,'3-收据记录表'!U858,'7-市场业绩'!I:I)&gt;0,"学习卡","老结算")</f>
        <v>老结算</v>
      </c>
      <c r="AR858" s="206" t="str">
        <f t="shared" si="321"/>
        <v/>
      </c>
      <c r="AS858" s="243" t="e">
        <f t="shared" si="322"/>
        <v>#VALUE!</v>
      </c>
      <c r="AT858" s="243" t="str">
        <f t="shared" si="323"/>
        <v/>
      </c>
      <c r="AU858" s="243" t="str">
        <f t="shared" si="324"/>
        <v/>
      </c>
      <c r="AV858" s="243" t="str">
        <f t="shared" si="325"/>
        <v>无</v>
      </c>
      <c r="AZ858" s="299">
        <v>42552</v>
      </c>
    </row>
    <row r="859" spans="1:52" ht="15" hidden="1" customHeight="1">
      <c r="A859" s="176"/>
      <c r="B859" s="176"/>
      <c r="C859" s="175"/>
      <c r="D859" s="176"/>
      <c r="E859" s="176"/>
      <c r="F859" s="184"/>
      <c r="G859" s="176"/>
      <c r="H859" s="176"/>
      <c r="I859" s="176"/>
      <c r="J859" s="176"/>
      <c r="K859" s="180"/>
      <c r="L859" s="176"/>
      <c r="M859" s="175"/>
      <c r="N859" s="175"/>
      <c r="O859" s="175"/>
      <c r="P859" s="176"/>
      <c r="Q859" s="175"/>
      <c r="R859" s="176"/>
      <c r="S859" s="176"/>
      <c r="T859" s="176"/>
      <c r="U859" s="291" t="str">
        <f t="shared" si="303"/>
        <v/>
      </c>
      <c r="V859" s="292">
        <f>IF(F859=0,0,SUMIFS('4-咨询师业绩明细表'!K:K,'4-咨询师业绩明细表'!E:E,E859,'4-咨询师业绩明细表'!C:C,B859))</f>
        <v>0</v>
      </c>
      <c r="W859" s="292" t="str">
        <f t="shared" si="304"/>
        <v/>
      </c>
      <c r="X859" s="305"/>
      <c r="Y859" s="323">
        <f t="shared" si="305"/>
        <v>0</v>
      </c>
      <c r="Z859" s="324">
        <f t="shared" si="306"/>
        <v>0</v>
      </c>
      <c r="AA859" s="293">
        <f t="shared" si="307"/>
        <v>0</v>
      </c>
      <c r="AB859" s="294" t="str">
        <f t="shared" si="308"/>
        <v/>
      </c>
      <c r="AC859" s="143" t="str">
        <f t="shared" si="309"/>
        <v/>
      </c>
      <c r="AD859" s="143" t="str">
        <f t="shared" si="310"/>
        <v/>
      </c>
      <c r="AE859" s="143" t="str">
        <f t="shared" si="311"/>
        <v/>
      </c>
      <c r="AF859" s="143" t="str">
        <f t="shared" si="312"/>
        <v/>
      </c>
      <c r="AG859" s="143" t="str">
        <f t="shared" si="313"/>
        <v/>
      </c>
      <c r="AH859" s="143" t="str">
        <f>IF(AB859="","",VLOOKUP(AF859,Sheet11!E:F,2,0))</f>
        <v/>
      </c>
      <c r="AI859" s="295" t="str">
        <f>IF(AG859="拼单会员","5年",IF(AB859="","",VLOOKUP(AE859&amp;AH859,Sheet11!$J$3:$K$17,2)))</f>
        <v/>
      </c>
      <c r="AJ859" s="143" t="str">
        <f t="shared" si="314"/>
        <v/>
      </c>
      <c r="AK859" s="296" t="str">
        <f t="shared" si="315"/>
        <v/>
      </c>
      <c r="AL859" s="143" t="str">
        <f t="shared" si="316"/>
        <v/>
      </c>
      <c r="AM859" s="143" t="str">
        <f t="shared" si="317"/>
        <v/>
      </c>
      <c r="AN859" s="143" t="str">
        <f t="shared" si="318"/>
        <v/>
      </c>
      <c r="AO859" s="143" t="str">
        <f t="shared" si="319"/>
        <v/>
      </c>
      <c r="AP859" s="206" t="str">
        <f t="shared" si="320"/>
        <v/>
      </c>
      <c r="AQ859" s="206" t="str">
        <f>IF(SUMIF('7-市场业绩'!F:F,'3-收据记录表'!U859,'7-市场业绩'!I:I)&gt;0,"学习卡","老结算")</f>
        <v>老结算</v>
      </c>
      <c r="AR859" s="206" t="str">
        <f t="shared" si="321"/>
        <v/>
      </c>
      <c r="AS859" s="243" t="e">
        <f t="shared" si="322"/>
        <v>#VALUE!</v>
      </c>
      <c r="AT859" s="243" t="str">
        <f t="shared" si="323"/>
        <v/>
      </c>
      <c r="AU859" s="243" t="str">
        <f t="shared" si="324"/>
        <v/>
      </c>
      <c r="AV859" s="243" t="str">
        <f t="shared" si="325"/>
        <v>无</v>
      </c>
      <c r="AZ859" s="299">
        <v>42552</v>
      </c>
    </row>
    <row r="860" spans="1:52" ht="15" hidden="1" customHeight="1">
      <c r="A860" s="176"/>
      <c r="B860" s="176"/>
      <c r="C860" s="175"/>
      <c r="D860" s="176"/>
      <c r="E860" s="176"/>
      <c r="F860" s="184"/>
      <c r="G860" s="176"/>
      <c r="H860" s="176"/>
      <c r="I860" s="176"/>
      <c r="J860" s="176"/>
      <c r="K860" s="180"/>
      <c r="L860" s="176"/>
      <c r="M860" s="175"/>
      <c r="N860" s="175"/>
      <c r="O860" s="175"/>
      <c r="P860" s="176"/>
      <c r="Q860" s="175"/>
      <c r="R860" s="176"/>
      <c r="S860" s="176"/>
      <c r="T860" s="176"/>
      <c r="U860" s="291" t="str">
        <f t="shared" si="303"/>
        <v/>
      </c>
      <c r="V860" s="292">
        <f>IF(F860=0,0,SUMIFS('4-咨询师业绩明细表'!K:K,'4-咨询师业绩明细表'!E:E,E860,'4-咨询师业绩明细表'!C:C,B860))</f>
        <v>0</v>
      </c>
      <c r="W860" s="292" t="str">
        <f t="shared" si="304"/>
        <v/>
      </c>
      <c r="X860" s="305"/>
      <c r="Y860" s="323">
        <f t="shared" si="305"/>
        <v>0</v>
      </c>
      <c r="Z860" s="324">
        <f t="shared" si="306"/>
        <v>0</v>
      </c>
      <c r="AA860" s="293">
        <f t="shared" si="307"/>
        <v>0</v>
      </c>
      <c r="AB860" s="294" t="str">
        <f t="shared" si="308"/>
        <v/>
      </c>
      <c r="AC860" s="143" t="str">
        <f t="shared" si="309"/>
        <v/>
      </c>
      <c r="AD860" s="143" t="str">
        <f t="shared" si="310"/>
        <v/>
      </c>
      <c r="AE860" s="143" t="str">
        <f t="shared" si="311"/>
        <v/>
      </c>
      <c r="AF860" s="143" t="str">
        <f t="shared" si="312"/>
        <v/>
      </c>
      <c r="AG860" s="143" t="str">
        <f t="shared" si="313"/>
        <v/>
      </c>
      <c r="AH860" s="143" t="str">
        <f>IF(AB860="","",VLOOKUP(AF860,Sheet11!E:F,2,0))</f>
        <v/>
      </c>
      <c r="AI860" s="295" t="str">
        <f>IF(AG860="拼单会员","5年",IF(AB860="","",VLOOKUP(AE860&amp;AH860,Sheet11!$J$3:$K$17,2)))</f>
        <v/>
      </c>
      <c r="AJ860" s="143" t="str">
        <f t="shared" si="314"/>
        <v/>
      </c>
      <c r="AK860" s="296" t="str">
        <f t="shared" si="315"/>
        <v/>
      </c>
      <c r="AL860" s="143" t="str">
        <f t="shared" si="316"/>
        <v/>
      </c>
      <c r="AM860" s="143" t="str">
        <f t="shared" si="317"/>
        <v/>
      </c>
      <c r="AN860" s="143" t="str">
        <f t="shared" si="318"/>
        <v/>
      </c>
      <c r="AO860" s="143" t="str">
        <f t="shared" si="319"/>
        <v/>
      </c>
      <c r="AP860" s="206" t="str">
        <f t="shared" si="320"/>
        <v/>
      </c>
      <c r="AQ860" s="206" t="str">
        <f>IF(SUMIF('7-市场业绩'!F:F,'3-收据记录表'!U860,'7-市场业绩'!I:I)&gt;0,"学习卡","老结算")</f>
        <v>老结算</v>
      </c>
      <c r="AR860" s="206" t="str">
        <f t="shared" si="321"/>
        <v/>
      </c>
      <c r="AS860" s="243" t="e">
        <f t="shared" si="322"/>
        <v>#VALUE!</v>
      </c>
      <c r="AT860" s="243" t="str">
        <f t="shared" si="323"/>
        <v/>
      </c>
      <c r="AU860" s="243" t="str">
        <f t="shared" si="324"/>
        <v/>
      </c>
      <c r="AV860" s="243" t="str">
        <f t="shared" si="325"/>
        <v>无</v>
      </c>
      <c r="AZ860" s="299">
        <v>42552</v>
      </c>
    </row>
    <row r="861" spans="1:52" ht="15" hidden="1" customHeight="1">
      <c r="A861" s="176"/>
      <c r="B861" s="176"/>
      <c r="C861" s="175"/>
      <c r="D861" s="176"/>
      <c r="E861" s="176"/>
      <c r="F861" s="184"/>
      <c r="G861" s="176"/>
      <c r="H861" s="176"/>
      <c r="I861" s="176"/>
      <c r="J861" s="176"/>
      <c r="K861" s="180"/>
      <c r="L861" s="176"/>
      <c r="M861" s="175"/>
      <c r="N861" s="175"/>
      <c r="O861" s="175"/>
      <c r="P861" s="176"/>
      <c r="Q861" s="175"/>
      <c r="R861" s="176"/>
      <c r="S861" s="176"/>
      <c r="T861" s="176"/>
      <c r="U861" s="291" t="str">
        <f t="shared" si="303"/>
        <v/>
      </c>
      <c r="V861" s="292">
        <f>IF(F861=0,0,SUMIFS('4-咨询师业绩明细表'!K:K,'4-咨询师业绩明细表'!E:E,E861,'4-咨询师业绩明细表'!C:C,B861))</f>
        <v>0</v>
      </c>
      <c r="W861" s="292" t="str">
        <f t="shared" si="304"/>
        <v/>
      </c>
      <c r="X861" s="305"/>
      <c r="Y861" s="323">
        <f t="shared" si="305"/>
        <v>0</v>
      </c>
      <c r="Z861" s="324">
        <f t="shared" si="306"/>
        <v>0</v>
      </c>
      <c r="AA861" s="293">
        <f t="shared" si="307"/>
        <v>0</v>
      </c>
      <c r="AB861" s="294" t="str">
        <f t="shared" si="308"/>
        <v/>
      </c>
      <c r="AC861" s="143" t="str">
        <f t="shared" si="309"/>
        <v/>
      </c>
      <c r="AD861" s="143" t="str">
        <f t="shared" si="310"/>
        <v/>
      </c>
      <c r="AE861" s="143" t="str">
        <f t="shared" si="311"/>
        <v/>
      </c>
      <c r="AF861" s="143" t="str">
        <f t="shared" si="312"/>
        <v/>
      </c>
      <c r="AG861" s="143" t="str">
        <f t="shared" si="313"/>
        <v/>
      </c>
      <c r="AH861" s="143" t="str">
        <f>IF(AB861="","",VLOOKUP(AF861,Sheet11!E:F,2,0))</f>
        <v/>
      </c>
      <c r="AI861" s="295" t="str">
        <f>IF(AG861="拼单会员","5年",IF(AB861="","",VLOOKUP(AE861&amp;AH861,Sheet11!$J$3:$K$17,2)))</f>
        <v/>
      </c>
      <c r="AJ861" s="143" t="str">
        <f t="shared" si="314"/>
        <v/>
      </c>
      <c r="AK861" s="296" t="str">
        <f t="shared" si="315"/>
        <v/>
      </c>
      <c r="AL861" s="143" t="str">
        <f t="shared" si="316"/>
        <v/>
      </c>
      <c r="AM861" s="143" t="str">
        <f t="shared" si="317"/>
        <v/>
      </c>
      <c r="AN861" s="143" t="str">
        <f t="shared" si="318"/>
        <v/>
      </c>
      <c r="AO861" s="143" t="str">
        <f t="shared" si="319"/>
        <v/>
      </c>
      <c r="AP861" s="206" t="str">
        <f t="shared" si="320"/>
        <v/>
      </c>
      <c r="AQ861" s="206" t="str">
        <f>IF(SUMIF('7-市场业绩'!F:F,'3-收据记录表'!U861,'7-市场业绩'!I:I)&gt;0,"学习卡","老结算")</f>
        <v>老结算</v>
      </c>
      <c r="AR861" s="206" t="str">
        <f t="shared" si="321"/>
        <v/>
      </c>
      <c r="AS861" s="243" t="e">
        <f t="shared" si="322"/>
        <v>#VALUE!</v>
      </c>
      <c r="AT861" s="243" t="str">
        <f t="shared" si="323"/>
        <v/>
      </c>
      <c r="AU861" s="243" t="str">
        <f t="shared" si="324"/>
        <v/>
      </c>
      <c r="AV861" s="243" t="str">
        <f t="shared" si="325"/>
        <v>无</v>
      </c>
      <c r="AZ861" s="299">
        <v>42552</v>
      </c>
    </row>
    <row r="862" spans="1:52" ht="15" hidden="1" customHeight="1">
      <c r="A862" s="176"/>
      <c r="B862" s="176"/>
      <c r="C862" s="175"/>
      <c r="D862" s="176"/>
      <c r="E862" s="176"/>
      <c r="F862" s="184"/>
      <c r="G862" s="176"/>
      <c r="H862" s="176"/>
      <c r="I862" s="176"/>
      <c r="J862" s="176"/>
      <c r="K862" s="180"/>
      <c r="L862" s="176"/>
      <c r="M862" s="175"/>
      <c r="N862" s="175"/>
      <c r="O862" s="175"/>
      <c r="P862" s="176"/>
      <c r="Q862" s="175"/>
      <c r="R862" s="176"/>
      <c r="S862" s="176"/>
      <c r="T862" s="176"/>
      <c r="U862" s="291" t="str">
        <f t="shared" si="303"/>
        <v/>
      </c>
      <c r="V862" s="292">
        <f>IF(F862=0,0,SUMIFS('4-咨询师业绩明细表'!K:K,'4-咨询师业绩明细表'!E:E,E862,'4-咨询师业绩明细表'!C:C,B862))</f>
        <v>0</v>
      </c>
      <c r="W862" s="292" t="str">
        <f t="shared" si="304"/>
        <v/>
      </c>
      <c r="X862" s="305"/>
      <c r="Y862" s="323">
        <f t="shared" si="305"/>
        <v>0</v>
      </c>
      <c r="Z862" s="324">
        <f t="shared" si="306"/>
        <v>0</v>
      </c>
      <c r="AA862" s="293">
        <f t="shared" si="307"/>
        <v>0</v>
      </c>
      <c r="AB862" s="294" t="str">
        <f t="shared" si="308"/>
        <v/>
      </c>
      <c r="AC862" s="143" t="str">
        <f t="shared" si="309"/>
        <v/>
      </c>
      <c r="AD862" s="143" t="str">
        <f t="shared" si="310"/>
        <v/>
      </c>
      <c r="AE862" s="143" t="str">
        <f t="shared" si="311"/>
        <v/>
      </c>
      <c r="AF862" s="143" t="str">
        <f t="shared" si="312"/>
        <v/>
      </c>
      <c r="AG862" s="143" t="str">
        <f t="shared" si="313"/>
        <v/>
      </c>
      <c r="AH862" s="143" t="str">
        <f>IF(AB862="","",VLOOKUP(AF862,Sheet11!E:F,2,0))</f>
        <v/>
      </c>
      <c r="AI862" s="295" t="str">
        <f>IF(AG862="拼单会员","5年",IF(AB862="","",VLOOKUP(AE862&amp;AH862,Sheet11!$J$3:$K$17,2)))</f>
        <v/>
      </c>
      <c r="AJ862" s="143" t="str">
        <f t="shared" si="314"/>
        <v/>
      </c>
      <c r="AK862" s="296" t="str">
        <f t="shared" si="315"/>
        <v/>
      </c>
      <c r="AL862" s="143" t="str">
        <f t="shared" si="316"/>
        <v/>
      </c>
      <c r="AM862" s="143" t="str">
        <f t="shared" si="317"/>
        <v/>
      </c>
      <c r="AN862" s="143" t="str">
        <f t="shared" si="318"/>
        <v/>
      </c>
      <c r="AO862" s="143" t="str">
        <f t="shared" si="319"/>
        <v/>
      </c>
      <c r="AP862" s="206" t="str">
        <f t="shared" si="320"/>
        <v/>
      </c>
      <c r="AQ862" s="206" t="str">
        <f>IF(SUMIF('7-市场业绩'!F:F,'3-收据记录表'!U862,'7-市场业绩'!I:I)&gt;0,"学习卡","老结算")</f>
        <v>老结算</v>
      </c>
      <c r="AR862" s="206" t="str">
        <f t="shared" si="321"/>
        <v/>
      </c>
      <c r="AS862" s="243" t="e">
        <f t="shared" si="322"/>
        <v>#VALUE!</v>
      </c>
      <c r="AT862" s="243" t="str">
        <f t="shared" si="323"/>
        <v/>
      </c>
      <c r="AU862" s="243" t="str">
        <f t="shared" si="324"/>
        <v/>
      </c>
      <c r="AV862" s="243" t="str">
        <f t="shared" si="325"/>
        <v>无</v>
      </c>
      <c r="AZ862" s="299">
        <v>42552</v>
      </c>
    </row>
    <row r="863" spans="1:52" ht="15" hidden="1" customHeight="1">
      <c r="A863" s="176"/>
      <c r="B863" s="176"/>
      <c r="C863" s="175"/>
      <c r="D863" s="176"/>
      <c r="E863" s="176"/>
      <c r="F863" s="184"/>
      <c r="G863" s="176"/>
      <c r="H863" s="176"/>
      <c r="I863" s="176"/>
      <c r="J863" s="176"/>
      <c r="K863" s="180"/>
      <c r="L863" s="176"/>
      <c r="M863" s="175"/>
      <c r="N863" s="175"/>
      <c r="O863" s="175"/>
      <c r="P863" s="176"/>
      <c r="Q863" s="175"/>
      <c r="R863" s="176"/>
      <c r="S863" s="176"/>
      <c r="T863" s="176"/>
      <c r="U863" s="291" t="str">
        <f t="shared" si="303"/>
        <v/>
      </c>
      <c r="V863" s="292">
        <f>IF(F863=0,0,SUMIFS('4-咨询师业绩明细表'!K:K,'4-咨询师业绩明细表'!E:E,E863,'4-咨询师业绩明细表'!C:C,B863))</f>
        <v>0</v>
      </c>
      <c r="W863" s="292" t="str">
        <f t="shared" si="304"/>
        <v/>
      </c>
      <c r="X863" s="305"/>
      <c r="Y863" s="323">
        <f t="shared" si="305"/>
        <v>0</v>
      </c>
      <c r="Z863" s="324">
        <f t="shared" si="306"/>
        <v>0</v>
      </c>
      <c r="AA863" s="293">
        <f t="shared" si="307"/>
        <v>0</v>
      </c>
      <c r="AB863" s="294" t="str">
        <f t="shared" si="308"/>
        <v/>
      </c>
      <c r="AC863" s="143" t="str">
        <f t="shared" si="309"/>
        <v/>
      </c>
      <c r="AD863" s="143" t="str">
        <f t="shared" si="310"/>
        <v/>
      </c>
      <c r="AE863" s="143" t="str">
        <f t="shared" si="311"/>
        <v/>
      </c>
      <c r="AF863" s="143" t="str">
        <f t="shared" si="312"/>
        <v/>
      </c>
      <c r="AG863" s="143" t="str">
        <f t="shared" si="313"/>
        <v/>
      </c>
      <c r="AH863" s="143" t="str">
        <f>IF(AB863="","",VLOOKUP(AF863,Sheet11!E:F,2,0))</f>
        <v/>
      </c>
      <c r="AI863" s="295" t="str">
        <f>IF(AG863="拼单会员","5年",IF(AB863="","",VLOOKUP(AE863&amp;AH863,Sheet11!$J$3:$K$17,2)))</f>
        <v/>
      </c>
      <c r="AJ863" s="143" t="str">
        <f t="shared" si="314"/>
        <v/>
      </c>
      <c r="AK863" s="296" t="str">
        <f t="shared" si="315"/>
        <v/>
      </c>
      <c r="AL863" s="143" t="str">
        <f t="shared" si="316"/>
        <v/>
      </c>
      <c r="AM863" s="143" t="str">
        <f t="shared" si="317"/>
        <v/>
      </c>
      <c r="AN863" s="143" t="str">
        <f t="shared" si="318"/>
        <v/>
      </c>
      <c r="AO863" s="143" t="str">
        <f t="shared" si="319"/>
        <v/>
      </c>
      <c r="AP863" s="206" t="str">
        <f t="shared" si="320"/>
        <v/>
      </c>
      <c r="AQ863" s="206" t="str">
        <f>IF(SUMIF('7-市场业绩'!F:F,'3-收据记录表'!U863,'7-市场业绩'!I:I)&gt;0,"学习卡","老结算")</f>
        <v>老结算</v>
      </c>
      <c r="AR863" s="206" t="str">
        <f t="shared" si="321"/>
        <v/>
      </c>
      <c r="AS863" s="243" t="e">
        <f t="shared" si="322"/>
        <v>#VALUE!</v>
      </c>
      <c r="AT863" s="243" t="str">
        <f t="shared" si="323"/>
        <v/>
      </c>
      <c r="AU863" s="243" t="str">
        <f t="shared" si="324"/>
        <v/>
      </c>
      <c r="AV863" s="243" t="str">
        <f t="shared" si="325"/>
        <v>无</v>
      </c>
      <c r="AZ863" s="299">
        <v>42552</v>
      </c>
    </row>
    <row r="864" spans="1:52" ht="15" hidden="1" customHeight="1">
      <c r="A864" s="176"/>
      <c r="B864" s="176"/>
      <c r="C864" s="175"/>
      <c r="D864" s="176"/>
      <c r="E864" s="176"/>
      <c r="F864" s="184"/>
      <c r="G864" s="176"/>
      <c r="H864" s="176"/>
      <c r="I864" s="176"/>
      <c r="J864" s="176"/>
      <c r="K864" s="180"/>
      <c r="L864" s="176"/>
      <c r="M864" s="175"/>
      <c r="N864" s="175"/>
      <c r="O864" s="175"/>
      <c r="P864" s="176"/>
      <c r="Q864" s="175"/>
      <c r="R864" s="176"/>
      <c r="S864" s="176"/>
      <c r="T864" s="176"/>
      <c r="U864" s="291" t="str">
        <f t="shared" si="303"/>
        <v/>
      </c>
      <c r="V864" s="292">
        <f>IF(F864=0,0,SUMIFS('4-咨询师业绩明细表'!K:K,'4-咨询师业绩明细表'!E:E,E864,'4-咨询师业绩明细表'!C:C,B864))</f>
        <v>0</v>
      </c>
      <c r="W864" s="292" t="str">
        <f t="shared" si="304"/>
        <v/>
      </c>
      <c r="X864" s="305"/>
      <c r="Y864" s="323">
        <f t="shared" si="305"/>
        <v>0</v>
      </c>
      <c r="Z864" s="324">
        <f t="shared" si="306"/>
        <v>0</v>
      </c>
      <c r="AA864" s="293">
        <f t="shared" si="307"/>
        <v>0</v>
      </c>
      <c r="AB864" s="294" t="str">
        <f t="shared" si="308"/>
        <v/>
      </c>
      <c r="AC864" s="143" t="str">
        <f t="shared" si="309"/>
        <v/>
      </c>
      <c r="AD864" s="143" t="str">
        <f t="shared" si="310"/>
        <v/>
      </c>
      <c r="AE864" s="143" t="str">
        <f t="shared" si="311"/>
        <v/>
      </c>
      <c r="AF864" s="143" t="str">
        <f t="shared" si="312"/>
        <v/>
      </c>
      <c r="AG864" s="143" t="str">
        <f t="shared" si="313"/>
        <v/>
      </c>
      <c r="AH864" s="143" t="str">
        <f>IF(AB864="","",VLOOKUP(AF864,Sheet11!E:F,2,0))</f>
        <v/>
      </c>
      <c r="AI864" s="295" t="str">
        <f>IF(AG864="拼单会员","5年",IF(AB864="","",VLOOKUP(AE864&amp;AH864,Sheet11!$J$3:$K$17,2)))</f>
        <v/>
      </c>
      <c r="AJ864" s="143" t="str">
        <f t="shared" si="314"/>
        <v/>
      </c>
      <c r="AK864" s="296" t="str">
        <f t="shared" si="315"/>
        <v/>
      </c>
      <c r="AL864" s="143" t="str">
        <f t="shared" si="316"/>
        <v/>
      </c>
      <c r="AM864" s="143" t="str">
        <f t="shared" si="317"/>
        <v/>
      </c>
      <c r="AN864" s="143" t="str">
        <f t="shared" si="318"/>
        <v/>
      </c>
      <c r="AO864" s="143" t="str">
        <f t="shared" si="319"/>
        <v/>
      </c>
      <c r="AP864" s="206" t="str">
        <f t="shared" si="320"/>
        <v/>
      </c>
      <c r="AQ864" s="206" t="str">
        <f>IF(SUMIF('7-市场业绩'!F:F,'3-收据记录表'!U864,'7-市场业绩'!I:I)&gt;0,"学习卡","老结算")</f>
        <v>老结算</v>
      </c>
      <c r="AR864" s="206" t="str">
        <f t="shared" si="321"/>
        <v/>
      </c>
      <c r="AS864" s="243" t="e">
        <f t="shared" si="322"/>
        <v>#VALUE!</v>
      </c>
      <c r="AT864" s="243" t="str">
        <f t="shared" si="323"/>
        <v/>
      </c>
      <c r="AU864" s="243" t="str">
        <f t="shared" si="324"/>
        <v/>
      </c>
      <c r="AV864" s="243" t="str">
        <f t="shared" si="325"/>
        <v>无</v>
      </c>
      <c r="AZ864" s="299">
        <v>42552</v>
      </c>
    </row>
    <row r="865" spans="1:52" ht="15" hidden="1" customHeight="1">
      <c r="A865" s="176"/>
      <c r="B865" s="176"/>
      <c r="C865" s="175"/>
      <c r="D865" s="176"/>
      <c r="E865" s="176"/>
      <c r="F865" s="184"/>
      <c r="G865" s="176"/>
      <c r="H865" s="176"/>
      <c r="I865" s="176"/>
      <c r="J865" s="176"/>
      <c r="K865" s="180"/>
      <c r="L865" s="176"/>
      <c r="M865" s="175"/>
      <c r="N865" s="175"/>
      <c r="O865" s="175"/>
      <c r="P865" s="176"/>
      <c r="Q865" s="175"/>
      <c r="R865" s="176"/>
      <c r="S865" s="176"/>
      <c r="T865" s="176"/>
      <c r="U865" s="291" t="str">
        <f t="shared" si="303"/>
        <v/>
      </c>
      <c r="V865" s="292">
        <f>IF(F865=0,0,SUMIFS('4-咨询师业绩明细表'!K:K,'4-咨询师业绩明细表'!E:E,E865,'4-咨询师业绩明细表'!C:C,B865))</f>
        <v>0</v>
      </c>
      <c r="W865" s="292" t="str">
        <f t="shared" si="304"/>
        <v/>
      </c>
      <c r="X865" s="305"/>
      <c r="Y865" s="323">
        <f t="shared" si="305"/>
        <v>0</v>
      </c>
      <c r="Z865" s="324">
        <f t="shared" si="306"/>
        <v>0</v>
      </c>
      <c r="AA865" s="293">
        <f t="shared" si="307"/>
        <v>0</v>
      </c>
      <c r="AB865" s="294" t="str">
        <f t="shared" si="308"/>
        <v/>
      </c>
      <c r="AC865" s="143" t="str">
        <f t="shared" si="309"/>
        <v/>
      </c>
      <c r="AD865" s="143" t="str">
        <f t="shared" si="310"/>
        <v/>
      </c>
      <c r="AE865" s="143" t="str">
        <f t="shared" si="311"/>
        <v/>
      </c>
      <c r="AF865" s="143" t="str">
        <f t="shared" si="312"/>
        <v/>
      </c>
      <c r="AG865" s="143" t="str">
        <f t="shared" si="313"/>
        <v/>
      </c>
      <c r="AH865" s="143" t="str">
        <f>IF(AB865="","",VLOOKUP(AF865,Sheet11!E:F,2,0))</f>
        <v/>
      </c>
      <c r="AI865" s="295" t="str">
        <f>IF(AG865="拼单会员","5年",IF(AB865="","",VLOOKUP(AE865&amp;AH865,Sheet11!$J$3:$K$17,2)))</f>
        <v/>
      </c>
      <c r="AJ865" s="143" t="str">
        <f t="shared" si="314"/>
        <v/>
      </c>
      <c r="AK865" s="296" t="str">
        <f t="shared" si="315"/>
        <v/>
      </c>
      <c r="AL865" s="143" t="str">
        <f t="shared" si="316"/>
        <v/>
      </c>
      <c r="AM865" s="143" t="str">
        <f t="shared" si="317"/>
        <v/>
      </c>
      <c r="AN865" s="143" t="str">
        <f t="shared" si="318"/>
        <v/>
      </c>
      <c r="AO865" s="143" t="str">
        <f t="shared" si="319"/>
        <v/>
      </c>
      <c r="AP865" s="206" t="str">
        <f t="shared" si="320"/>
        <v/>
      </c>
      <c r="AQ865" s="206" t="str">
        <f>IF(SUMIF('7-市场业绩'!F:F,'3-收据记录表'!U865,'7-市场业绩'!I:I)&gt;0,"学习卡","老结算")</f>
        <v>老结算</v>
      </c>
      <c r="AR865" s="206" t="str">
        <f t="shared" si="321"/>
        <v/>
      </c>
      <c r="AS865" s="243" t="e">
        <f t="shared" si="322"/>
        <v>#VALUE!</v>
      </c>
      <c r="AT865" s="243" t="str">
        <f t="shared" si="323"/>
        <v/>
      </c>
      <c r="AU865" s="243" t="str">
        <f t="shared" si="324"/>
        <v/>
      </c>
      <c r="AV865" s="243" t="str">
        <f t="shared" si="325"/>
        <v>无</v>
      </c>
      <c r="AZ865" s="299">
        <v>42552</v>
      </c>
    </row>
    <row r="866" spans="1:52" ht="15" hidden="1" customHeight="1">
      <c r="A866" s="176"/>
      <c r="B866" s="176"/>
      <c r="C866" s="175"/>
      <c r="D866" s="176"/>
      <c r="E866" s="176"/>
      <c r="F866" s="184"/>
      <c r="G866" s="176"/>
      <c r="H866" s="176"/>
      <c r="I866" s="176"/>
      <c r="J866" s="176"/>
      <c r="K866" s="180"/>
      <c r="L866" s="176"/>
      <c r="M866" s="175"/>
      <c r="N866" s="175"/>
      <c r="O866" s="175"/>
      <c r="P866" s="176"/>
      <c r="Q866" s="175"/>
      <c r="R866" s="176"/>
      <c r="S866" s="176"/>
      <c r="T866" s="176"/>
      <c r="U866" s="291" t="str">
        <f t="shared" si="303"/>
        <v/>
      </c>
      <c r="V866" s="292">
        <f>IF(F866=0,0,SUMIFS('4-咨询师业绩明细表'!K:K,'4-咨询师业绩明细表'!E:E,E866,'4-咨询师业绩明细表'!C:C,B866))</f>
        <v>0</v>
      </c>
      <c r="W866" s="292" t="str">
        <f t="shared" si="304"/>
        <v/>
      </c>
      <c r="X866" s="305"/>
      <c r="Y866" s="323">
        <f t="shared" si="305"/>
        <v>0</v>
      </c>
      <c r="Z866" s="324">
        <f t="shared" si="306"/>
        <v>0</v>
      </c>
      <c r="AA866" s="293">
        <f t="shared" si="307"/>
        <v>0</v>
      </c>
      <c r="AB866" s="294" t="str">
        <f t="shared" si="308"/>
        <v/>
      </c>
      <c r="AC866" s="143" t="str">
        <f t="shared" si="309"/>
        <v/>
      </c>
      <c r="AD866" s="143" t="str">
        <f t="shared" si="310"/>
        <v/>
      </c>
      <c r="AE866" s="143" t="str">
        <f t="shared" si="311"/>
        <v/>
      </c>
      <c r="AF866" s="143" t="str">
        <f t="shared" si="312"/>
        <v/>
      </c>
      <c r="AG866" s="143" t="str">
        <f t="shared" si="313"/>
        <v/>
      </c>
      <c r="AH866" s="143" t="str">
        <f>IF(AB866="","",VLOOKUP(AF866,Sheet11!E:F,2,0))</f>
        <v/>
      </c>
      <c r="AI866" s="295" t="str">
        <f>IF(AG866="拼单会员","5年",IF(AB866="","",VLOOKUP(AE866&amp;AH866,Sheet11!$J$3:$K$17,2)))</f>
        <v/>
      </c>
      <c r="AJ866" s="143" t="str">
        <f t="shared" si="314"/>
        <v/>
      </c>
      <c r="AK866" s="296" t="str">
        <f t="shared" si="315"/>
        <v/>
      </c>
      <c r="AL866" s="143" t="str">
        <f t="shared" si="316"/>
        <v/>
      </c>
      <c r="AM866" s="143" t="str">
        <f t="shared" si="317"/>
        <v/>
      </c>
      <c r="AN866" s="143" t="str">
        <f t="shared" si="318"/>
        <v/>
      </c>
      <c r="AO866" s="143" t="str">
        <f t="shared" si="319"/>
        <v/>
      </c>
      <c r="AP866" s="206" t="str">
        <f t="shared" si="320"/>
        <v/>
      </c>
      <c r="AQ866" s="206" t="str">
        <f>IF(SUMIF('7-市场业绩'!F:F,'3-收据记录表'!U866,'7-市场业绩'!I:I)&gt;0,"学习卡","老结算")</f>
        <v>老结算</v>
      </c>
      <c r="AR866" s="206" t="str">
        <f t="shared" si="321"/>
        <v/>
      </c>
      <c r="AS866" s="243" t="e">
        <f t="shared" si="322"/>
        <v>#VALUE!</v>
      </c>
      <c r="AT866" s="243" t="str">
        <f t="shared" si="323"/>
        <v/>
      </c>
      <c r="AU866" s="243" t="str">
        <f t="shared" si="324"/>
        <v/>
      </c>
      <c r="AV866" s="243" t="str">
        <f t="shared" si="325"/>
        <v>无</v>
      </c>
      <c r="AZ866" s="299">
        <v>42552</v>
      </c>
    </row>
    <row r="867" spans="1:52" ht="15" hidden="1" customHeight="1">
      <c r="A867" s="176"/>
      <c r="B867" s="176"/>
      <c r="C867" s="175"/>
      <c r="D867" s="176"/>
      <c r="E867" s="176"/>
      <c r="F867" s="184"/>
      <c r="G867" s="176"/>
      <c r="H867" s="176"/>
      <c r="I867" s="176"/>
      <c r="J867" s="176"/>
      <c r="K867" s="180"/>
      <c r="L867" s="176"/>
      <c r="M867" s="175"/>
      <c r="N867" s="175"/>
      <c r="O867" s="175"/>
      <c r="P867" s="176"/>
      <c r="Q867" s="175"/>
      <c r="R867" s="176"/>
      <c r="S867" s="176"/>
      <c r="T867" s="176"/>
      <c r="U867" s="291" t="str">
        <f t="shared" si="303"/>
        <v/>
      </c>
      <c r="V867" s="292">
        <f>IF(F867=0,0,SUMIFS('4-咨询师业绩明细表'!K:K,'4-咨询师业绩明细表'!E:E,E867,'4-咨询师业绩明细表'!C:C,B867))</f>
        <v>0</v>
      </c>
      <c r="W867" s="292" t="str">
        <f t="shared" si="304"/>
        <v/>
      </c>
      <c r="X867" s="305"/>
      <c r="Y867" s="323">
        <f t="shared" si="305"/>
        <v>0</v>
      </c>
      <c r="Z867" s="324">
        <f t="shared" si="306"/>
        <v>0</v>
      </c>
      <c r="AA867" s="293">
        <f t="shared" si="307"/>
        <v>0</v>
      </c>
      <c r="AB867" s="294" t="str">
        <f t="shared" si="308"/>
        <v/>
      </c>
      <c r="AC867" s="143" t="str">
        <f t="shared" si="309"/>
        <v/>
      </c>
      <c r="AD867" s="143" t="str">
        <f t="shared" si="310"/>
        <v/>
      </c>
      <c r="AE867" s="143" t="str">
        <f t="shared" si="311"/>
        <v/>
      </c>
      <c r="AF867" s="143" t="str">
        <f t="shared" si="312"/>
        <v/>
      </c>
      <c r="AG867" s="143" t="str">
        <f t="shared" si="313"/>
        <v/>
      </c>
      <c r="AH867" s="143" t="str">
        <f>IF(AB867="","",VLOOKUP(AF867,Sheet11!E:F,2,0))</f>
        <v/>
      </c>
      <c r="AI867" s="295" t="str">
        <f>IF(AG867="拼单会员","5年",IF(AB867="","",VLOOKUP(AE867&amp;AH867,Sheet11!$J$3:$K$17,2)))</f>
        <v/>
      </c>
      <c r="AJ867" s="143" t="str">
        <f t="shared" si="314"/>
        <v/>
      </c>
      <c r="AK867" s="296" t="str">
        <f t="shared" si="315"/>
        <v/>
      </c>
      <c r="AL867" s="143" t="str">
        <f t="shared" si="316"/>
        <v/>
      </c>
      <c r="AM867" s="143" t="str">
        <f t="shared" si="317"/>
        <v/>
      </c>
      <c r="AN867" s="143" t="str">
        <f t="shared" si="318"/>
        <v/>
      </c>
      <c r="AO867" s="143" t="str">
        <f t="shared" si="319"/>
        <v/>
      </c>
      <c r="AP867" s="206" t="str">
        <f t="shared" si="320"/>
        <v/>
      </c>
      <c r="AQ867" s="206" t="str">
        <f>IF(SUMIF('7-市场业绩'!F:F,'3-收据记录表'!U867,'7-市场业绩'!I:I)&gt;0,"学习卡","老结算")</f>
        <v>老结算</v>
      </c>
      <c r="AR867" s="206" t="str">
        <f t="shared" si="321"/>
        <v/>
      </c>
      <c r="AS867" s="243" t="e">
        <f t="shared" si="322"/>
        <v>#VALUE!</v>
      </c>
      <c r="AT867" s="243" t="str">
        <f t="shared" si="323"/>
        <v/>
      </c>
      <c r="AU867" s="243" t="str">
        <f t="shared" si="324"/>
        <v/>
      </c>
      <c r="AV867" s="243" t="str">
        <f t="shared" si="325"/>
        <v>无</v>
      </c>
      <c r="AZ867" s="299">
        <v>42552</v>
      </c>
    </row>
    <row r="868" spans="1:52" ht="15" hidden="1" customHeight="1">
      <c r="A868" s="176"/>
      <c r="B868" s="176"/>
      <c r="C868" s="175"/>
      <c r="D868" s="176"/>
      <c r="E868" s="176"/>
      <c r="F868" s="184"/>
      <c r="G868" s="176"/>
      <c r="H868" s="176"/>
      <c r="I868" s="176"/>
      <c r="J868" s="176"/>
      <c r="K868" s="180"/>
      <c r="L868" s="176"/>
      <c r="M868" s="175"/>
      <c r="N868" s="175"/>
      <c r="O868" s="175"/>
      <c r="P868" s="176"/>
      <c r="Q868" s="175"/>
      <c r="R868" s="176"/>
      <c r="S868" s="176"/>
      <c r="T868" s="176"/>
      <c r="U868" s="291" t="str">
        <f t="shared" si="303"/>
        <v/>
      </c>
      <c r="V868" s="292">
        <f>IF(F868=0,0,SUMIFS('4-咨询师业绩明细表'!K:K,'4-咨询师业绩明细表'!E:E,E868,'4-咨询师业绩明细表'!C:C,B868))</f>
        <v>0</v>
      </c>
      <c r="W868" s="292" t="str">
        <f t="shared" si="304"/>
        <v/>
      </c>
      <c r="X868" s="305"/>
      <c r="Y868" s="323">
        <f t="shared" si="305"/>
        <v>0</v>
      </c>
      <c r="Z868" s="324">
        <f t="shared" si="306"/>
        <v>0</v>
      </c>
      <c r="AA868" s="293">
        <f t="shared" si="307"/>
        <v>0</v>
      </c>
      <c r="AB868" s="294" t="str">
        <f t="shared" si="308"/>
        <v/>
      </c>
      <c r="AC868" s="143" t="str">
        <f t="shared" si="309"/>
        <v/>
      </c>
      <c r="AD868" s="143" t="str">
        <f t="shared" si="310"/>
        <v/>
      </c>
      <c r="AE868" s="143" t="str">
        <f t="shared" si="311"/>
        <v/>
      </c>
      <c r="AF868" s="143" t="str">
        <f t="shared" si="312"/>
        <v/>
      </c>
      <c r="AG868" s="143" t="str">
        <f t="shared" si="313"/>
        <v/>
      </c>
      <c r="AH868" s="143" t="str">
        <f>IF(AB868="","",VLOOKUP(AF868,Sheet11!E:F,2,0))</f>
        <v/>
      </c>
      <c r="AI868" s="295" t="str">
        <f>IF(AG868="拼单会员","5年",IF(AB868="","",VLOOKUP(AE868&amp;AH868,Sheet11!$J$3:$K$17,2)))</f>
        <v/>
      </c>
      <c r="AJ868" s="143" t="str">
        <f t="shared" si="314"/>
        <v/>
      </c>
      <c r="AK868" s="296" t="str">
        <f t="shared" si="315"/>
        <v/>
      </c>
      <c r="AL868" s="143" t="str">
        <f t="shared" si="316"/>
        <v/>
      </c>
      <c r="AM868" s="143" t="str">
        <f t="shared" si="317"/>
        <v/>
      </c>
      <c r="AN868" s="143" t="str">
        <f t="shared" si="318"/>
        <v/>
      </c>
      <c r="AO868" s="143" t="str">
        <f t="shared" si="319"/>
        <v/>
      </c>
      <c r="AP868" s="206" t="str">
        <f t="shared" si="320"/>
        <v/>
      </c>
      <c r="AQ868" s="206" t="str">
        <f>IF(SUMIF('7-市场业绩'!F:F,'3-收据记录表'!U868,'7-市场业绩'!I:I)&gt;0,"学习卡","老结算")</f>
        <v>老结算</v>
      </c>
      <c r="AR868" s="206" t="str">
        <f t="shared" si="321"/>
        <v/>
      </c>
      <c r="AS868" s="243" t="e">
        <f t="shared" si="322"/>
        <v>#VALUE!</v>
      </c>
      <c r="AT868" s="243" t="str">
        <f t="shared" si="323"/>
        <v/>
      </c>
      <c r="AU868" s="243" t="str">
        <f t="shared" si="324"/>
        <v/>
      </c>
      <c r="AV868" s="243" t="str">
        <f t="shared" si="325"/>
        <v>无</v>
      </c>
      <c r="AZ868" s="299">
        <v>42552</v>
      </c>
    </row>
    <row r="869" spans="1:52" ht="15" hidden="1" customHeight="1">
      <c r="A869" s="176"/>
      <c r="B869" s="176"/>
      <c r="C869" s="175"/>
      <c r="D869" s="176"/>
      <c r="E869" s="176"/>
      <c r="F869" s="184"/>
      <c r="G869" s="176"/>
      <c r="H869" s="176"/>
      <c r="I869" s="176"/>
      <c r="J869" s="176"/>
      <c r="K869" s="180"/>
      <c r="L869" s="176"/>
      <c r="M869" s="175"/>
      <c r="N869" s="175"/>
      <c r="O869" s="175"/>
      <c r="P869" s="176"/>
      <c r="Q869" s="175"/>
      <c r="R869" s="176"/>
      <c r="S869" s="176"/>
      <c r="T869" s="176"/>
      <c r="U869" s="291" t="str">
        <f t="shared" si="303"/>
        <v/>
      </c>
      <c r="V869" s="292">
        <f>IF(F869=0,0,SUMIFS('4-咨询师业绩明细表'!K:K,'4-咨询师业绩明细表'!E:E,E869,'4-咨询师业绩明细表'!C:C,B869))</f>
        <v>0</v>
      </c>
      <c r="W869" s="292" t="str">
        <f t="shared" si="304"/>
        <v/>
      </c>
      <c r="X869" s="305"/>
      <c r="Y869" s="323">
        <f t="shared" si="305"/>
        <v>0</v>
      </c>
      <c r="Z869" s="324">
        <f t="shared" si="306"/>
        <v>0</v>
      </c>
      <c r="AA869" s="293">
        <f t="shared" si="307"/>
        <v>0</v>
      </c>
      <c r="AB869" s="294" t="str">
        <f t="shared" si="308"/>
        <v/>
      </c>
      <c r="AC869" s="143" t="str">
        <f t="shared" si="309"/>
        <v/>
      </c>
      <c r="AD869" s="143" t="str">
        <f t="shared" si="310"/>
        <v/>
      </c>
      <c r="AE869" s="143" t="str">
        <f t="shared" si="311"/>
        <v/>
      </c>
      <c r="AF869" s="143" t="str">
        <f t="shared" si="312"/>
        <v/>
      </c>
      <c r="AG869" s="143" t="str">
        <f t="shared" si="313"/>
        <v/>
      </c>
      <c r="AH869" s="143" t="str">
        <f>IF(AB869="","",VLOOKUP(AF869,Sheet11!E:F,2,0))</f>
        <v/>
      </c>
      <c r="AI869" s="295" t="str">
        <f>IF(AG869="拼单会员","5年",IF(AB869="","",VLOOKUP(AE869&amp;AH869,Sheet11!$J$3:$K$17,2)))</f>
        <v/>
      </c>
      <c r="AJ869" s="143" t="str">
        <f t="shared" si="314"/>
        <v/>
      </c>
      <c r="AK869" s="296" t="str">
        <f t="shared" si="315"/>
        <v/>
      </c>
      <c r="AL869" s="143" t="str">
        <f t="shared" si="316"/>
        <v/>
      </c>
      <c r="AM869" s="143" t="str">
        <f t="shared" si="317"/>
        <v/>
      </c>
      <c r="AN869" s="143" t="str">
        <f t="shared" si="318"/>
        <v/>
      </c>
      <c r="AO869" s="143" t="str">
        <f t="shared" si="319"/>
        <v/>
      </c>
      <c r="AP869" s="206" t="str">
        <f t="shared" si="320"/>
        <v/>
      </c>
      <c r="AQ869" s="206" t="str">
        <f>IF(SUMIF('7-市场业绩'!F:F,'3-收据记录表'!U869,'7-市场业绩'!I:I)&gt;0,"学习卡","老结算")</f>
        <v>老结算</v>
      </c>
      <c r="AR869" s="206" t="str">
        <f t="shared" si="321"/>
        <v/>
      </c>
      <c r="AS869" s="243" t="e">
        <f t="shared" si="322"/>
        <v>#VALUE!</v>
      </c>
      <c r="AT869" s="243" t="str">
        <f t="shared" si="323"/>
        <v/>
      </c>
      <c r="AU869" s="243" t="str">
        <f t="shared" si="324"/>
        <v/>
      </c>
      <c r="AV869" s="243" t="str">
        <f t="shared" si="325"/>
        <v>无</v>
      </c>
      <c r="AZ869" s="299">
        <v>42552</v>
      </c>
    </row>
    <row r="870" spans="1:52" ht="15" hidden="1" customHeight="1">
      <c r="A870" s="176"/>
      <c r="B870" s="176"/>
      <c r="C870" s="175"/>
      <c r="D870" s="176"/>
      <c r="E870" s="176"/>
      <c r="F870" s="184"/>
      <c r="G870" s="176"/>
      <c r="H870" s="176"/>
      <c r="I870" s="176"/>
      <c r="J870" s="176"/>
      <c r="K870" s="180"/>
      <c r="L870" s="176"/>
      <c r="M870" s="175"/>
      <c r="N870" s="175"/>
      <c r="O870" s="175"/>
      <c r="P870" s="176"/>
      <c r="Q870" s="175"/>
      <c r="R870" s="176"/>
      <c r="S870" s="176"/>
      <c r="T870" s="176"/>
      <c r="U870" s="291" t="str">
        <f t="shared" si="303"/>
        <v/>
      </c>
      <c r="V870" s="292">
        <f>IF(F870=0,0,SUMIFS('4-咨询师业绩明细表'!K:K,'4-咨询师业绩明细表'!E:E,E870,'4-咨询师业绩明细表'!C:C,B870))</f>
        <v>0</v>
      </c>
      <c r="W870" s="292" t="str">
        <f t="shared" si="304"/>
        <v/>
      </c>
      <c r="X870" s="305"/>
      <c r="Y870" s="323">
        <f t="shared" si="305"/>
        <v>0</v>
      </c>
      <c r="Z870" s="324">
        <f t="shared" si="306"/>
        <v>0</v>
      </c>
      <c r="AA870" s="293">
        <f t="shared" si="307"/>
        <v>0</v>
      </c>
      <c r="AB870" s="294" t="str">
        <f t="shared" si="308"/>
        <v/>
      </c>
      <c r="AC870" s="143" t="str">
        <f t="shared" si="309"/>
        <v/>
      </c>
      <c r="AD870" s="143" t="str">
        <f t="shared" si="310"/>
        <v/>
      </c>
      <c r="AE870" s="143" t="str">
        <f t="shared" si="311"/>
        <v/>
      </c>
      <c r="AF870" s="143" t="str">
        <f t="shared" si="312"/>
        <v/>
      </c>
      <c r="AG870" s="143" t="str">
        <f t="shared" si="313"/>
        <v/>
      </c>
      <c r="AH870" s="143" t="str">
        <f>IF(AB870="","",VLOOKUP(AF870,Sheet11!E:F,2,0))</f>
        <v/>
      </c>
      <c r="AI870" s="295" t="str">
        <f>IF(AG870="拼单会员","5年",IF(AB870="","",VLOOKUP(AE870&amp;AH870,Sheet11!$J$3:$K$17,2)))</f>
        <v/>
      </c>
      <c r="AJ870" s="143" t="str">
        <f t="shared" si="314"/>
        <v/>
      </c>
      <c r="AK870" s="296" t="str">
        <f t="shared" si="315"/>
        <v/>
      </c>
      <c r="AL870" s="143" t="str">
        <f t="shared" si="316"/>
        <v/>
      </c>
      <c r="AM870" s="143" t="str">
        <f t="shared" si="317"/>
        <v/>
      </c>
      <c r="AN870" s="143" t="str">
        <f t="shared" si="318"/>
        <v/>
      </c>
      <c r="AO870" s="143" t="str">
        <f t="shared" si="319"/>
        <v/>
      </c>
      <c r="AP870" s="206" t="str">
        <f t="shared" si="320"/>
        <v/>
      </c>
      <c r="AQ870" s="206" t="str">
        <f>IF(SUMIF('7-市场业绩'!F:F,'3-收据记录表'!U870,'7-市场业绩'!I:I)&gt;0,"学习卡","老结算")</f>
        <v>老结算</v>
      </c>
      <c r="AR870" s="206" t="str">
        <f t="shared" si="321"/>
        <v/>
      </c>
      <c r="AS870" s="243" t="e">
        <f t="shared" si="322"/>
        <v>#VALUE!</v>
      </c>
      <c r="AT870" s="243" t="str">
        <f t="shared" si="323"/>
        <v/>
      </c>
      <c r="AU870" s="243" t="str">
        <f t="shared" si="324"/>
        <v/>
      </c>
      <c r="AV870" s="243" t="str">
        <f t="shared" si="325"/>
        <v>无</v>
      </c>
      <c r="AZ870" s="299">
        <v>42552</v>
      </c>
    </row>
    <row r="871" spans="1:52" ht="15" hidden="1" customHeight="1">
      <c r="A871" s="176"/>
      <c r="B871" s="176"/>
      <c r="C871" s="175"/>
      <c r="D871" s="176"/>
      <c r="E871" s="176"/>
      <c r="F871" s="184"/>
      <c r="G871" s="176"/>
      <c r="H871" s="176"/>
      <c r="I871" s="176"/>
      <c r="J871" s="176"/>
      <c r="K871" s="180"/>
      <c r="L871" s="176"/>
      <c r="M871" s="175"/>
      <c r="N871" s="175"/>
      <c r="O871" s="175"/>
      <c r="P871" s="176"/>
      <c r="Q871" s="175"/>
      <c r="R871" s="176"/>
      <c r="S871" s="176"/>
      <c r="T871" s="176"/>
      <c r="U871" s="291" t="str">
        <f t="shared" si="303"/>
        <v/>
      </c>
      <c r="V871" s="292">
        <f>IF(F871=0,0,SUMIFS('4-咨询师业绩明细表'!K:K,'4-咨询师业绩明细表'!E:E,E871,'4-咨询师业绩明细表'!C:C,B871))</f>
        <v>0</v>
      </c>
      <c r="W871" s="292" t="str">
        <f t="shared" si="304"/>
        <v/>
      </c>
      <c r="X871" s="305"/>
      <c r="Y871" s="323">
        <f t="shared" si="305"/>
        <v>0</v>
      </c>
      <c r="Z871" s="324">
        <f t="shared" si="306"/>
        <v>0</v>
      </c>
      <c r="AA871" s="293">
        <f t="shared" si="307"/>
        <v>0</v>
      </c>
      <c r="AB871" s="294" t="str">
        <f t="shared" si="308"/>
        <v/>
      </c>
      <c r="AC871" s="143" t="str">
        <f t="shared" si="309"/>
        <v/>
      </c>
      <c r="AD871" s="143" t="str">
        <f t="shared" si="310"/>
        <v/>
      </c>
      <c r="AE871" s="143" t="str">
        <f t="shared" si="311"/>
        <v/>
      </c>
      <c r="AF871" s="143" t="str">
        <f t="shared" si="312"/>
        <v/>
      </c>
      <c r="AG871" s="143" t="str">
        <f t="shared" si="313"/>
        <v/>
      </c>
      <c r="AH871" s="143" t="str">
        <f>IF(AB871="","",VLOOKUP(AF871,Sheet11!E:F,2,0))</f>
        <v/>
      </c>
      <c r="AI871" s="295" t="str">
        <f>IF(AG871="拼单会员","5年",IF(AB871="","",VLOOKUP(AE871&amp;AH871,Sheet11!$J$3:$K$17,2)))</f>
        <v/>
      </c>
      <c r="AJ871" s="143" t="str">
        <f t="shared" si="314"/>
        <v/>
      </c>
      <c r="AK871" s="296" t="str">
        <f t="shared" si="315"/>
        <v/>
      </c>
      <c r="AL871" s="143" t="str">
        <f t="shared" si="316"/>
        <v/>
      </c>
      <c r="AM871" s="143" t="str">
        <f t="shared" si="317"/>
        <v/>
      </c>
      <c r="AN871" s="143" t="str">
        <f t="shared" si="318"/>
        <v/>
      </c>
      <c r="AO871" s="143" t="str">
        <f t="shared" si="319"/>
        <v/>
      </c>
      <c r="AP871" s="206" t="str">
        <f t="shared" si="320"/>
        <v/>
      </c>
      <c r="AQ871" s="206" t="str">
        <f>IF(SUMIF('7-市场业绩'!F:F,'3-收据记录表'!U871,'7-市场业绩'!I:I)&gt;0,"学习卡","老结算")</f>
        <v>老结算</v>
      </c>
      <c r="AR871" s="206" t="str">
        <f t="shared" si="321"/>
        <v/>
      </c>
      <c r="AS871" s="243" t="e">
        <f t="shared" si="322"/>
        <v>#VALUE!</v>
      </c>
      <c r="AT871" s="243" t="str">
        <f t="shared" si="323"/>
        <v/>
      </c>
      <c r="AU871" s="243" t="str">
        <f t="shared" si="324"/>
        <v/>
      </c>
      <c r="AV871" s="243" t="str">
        <f t="shared" si="325"/>
        <v>无</v>
      </c>
      <c r="AZ871" s="299">
        <v>42552</v>
      </c>
    </row>
    <row r="872" spans="1:52" ht="15" hidden="1" customHeight="1">
      <c r="A872" s="176"/>
      <c r="B872" s="176"/>
      <c r="C872" s="175"/>
      <c r="D872" s="176"/>
      <c r="E872" s="176"/>
      <c r="F872" s="184"/>
      <c r="G872" s="176"/>
      <c r="H872" s="176"/>
      <c r="I872" s="176"/>
      <c r="J872" s="176"/>
      <c r="K872" s="180"/>
      <c r="L872" s="176"/>
      <c r="M872" s="175"/>
      <c r="N872" s="175"/>
      <c r="O872" s="175"/>
      <c r="P872" s="176"/>
      <c r="Q872" s="175"/>
      <c r="R872" s="176"/>
      <c r="S872" s="176"/>
      <c r="T872" s="176"/>
      <c r="U872" s="291" t="str">
        <f t="shared" si="303"/>
        <v/>
      </c>
      <c r="V872" s="292">
        <f>IF(F872=0,0,SUMIFS('4-咨询师业绩明细表'!K:K,'4-咨询师业绩明细表'!E:E,E872,'4-咨询师业绩明细表'!C:C,B872))</f>
        <v>0</v>
      </c>
      <c r="W872" s="292" t="str">
        <f t="shared" si="304"/>
        <v/>
      </c>
      <c r="X872" s="305"/>
      <c r="Y872" s="323">
        <f t="shared" si="305"/>
        <v>0</v>
      </c>
      <c r="Z872" s="324">
        <f t="shared" si="306"/>
        <v>0</v>
      </c>
      <c r="AA872" s="293">
        <f t="shared" si="307"/>
        <v>0</v>
      </c>
      <c r="AB872" s="294" t="str">
        <f t="shared" si="308"/>
        <v/>
      </c>
      <c r="AC872" s="143" t="str">
        <f t="shared" si="309"/>
        <v/>
      </c>
      <c r="AD872" s="143" t="str">
        <f t="shared" si="310"/>
        <v/>
      </c>
      <c r="AE872" s="143" t="str">
        <f t="shared" si="311"/>
        <v/>
      </c>
      <c r="AF872" s="143" t="str">
        <f t="shared" si="312"/>
        <v/>
      </c>
      <c r="AG872" s="143" t="str">
        <f t="shared" si="313"/>
        <v/>
      </c>
      <c r="AH872" s="143" t="str">
        <f>IF(AB872="","",VLOOKUP(AF872,Sheet11!E:F,2,0))</f>
        <v/>
      </c>
      <c r="AI872" s="295" t="str">
        <f>IF(AG872="拼单会员","5年",IF(AB872="","",VLOOKUP(AE872&amp;AH872,Sheet11!$J$3:$K$17,2)))</f>
        <v/>
      </c>
      <c r="AJ872" s="143" t="str">
        <f t="shared" si="314"/>
        <v/>
      </c>
      <c r="AK872" s="296" t="str">
        <f t="shared" si="315"/>
        <v/>
      </c>
      <c r="AL872" s="143" t="str">
        <f t="shared" si="316"/>
        <v/>
      </c>
      <c r="AM872" s="143" t="str">
        <f t="shared" si="317"/>
        <v/>
      </c>
      <c r="AN872" s="143" t="str">
        <f t="shared" si="318"/>
        <v/>
      </c>
      <c r="AO872" s="143" t="str">
        <f t="shared" si="319"/>
        <v/>
      </c>
      <c r="AP872" s="206" t="str">
        <f t="shared" si="320"/>
        <v/>
      </c>
      <c r="AQ872" s="206" t="str">
        <f>IF(SUMIF('7-市场业绩'!F:F,'3-收据记录表'!U872,'7-市场业绩'!I:I)&gt;0,"学习卡","老结算")</f>
        <v>老结算</v>
      </c>
      <c r="AR872" s="206" t="str">
        <f t="shared" si="321"/>
        <v/>
      </c>
      <c r="AS872" s="243" t="e">
        <f t="shared" si="322"/>
        <v>#VALUE!</v>
      </c>
      <c r="AT872" s="243" t="str">
        <f t="shared" si="323"/>
        <v/>
      </c>
      <c r="AU872" s="243" t="str">
        <f t="shared" si="324"/>
        <v/>
      </c>
      <c r="AV872" s="243" t="str">
        <f t="shared" si="325"/>
        <v>无</v>
      </c>
      <c r="AZ872" s="299">
        <v>42552</v>
      </c>
    </row>
    <row r="873" spans="1:52" ht="15" hidden="1" customHeight="1">
      <c r="A873" s="176"/>
      <c r="B873" s="176"/>
      <c r="C873" s="175"/>
      <c r="D873" s="176"/>
      <c r="E873" s="176"/>
      <c r="F873" s="184"/>
      <c r="G873" s="176"/>
      <c r="H873" s="176"/>
      <c r="I873" s="176"/>
      <c r="J873" s="176"/>
      <c r="K873" s="180"/>
      <c r="L873" s="176"/>
      <c r="M873" s="175"/>
      <c r="N873" s="175"/>
      <c r="O873" s="175"/>
      <c r="P873" s="176"/>
      <c r="Q873" s="175"/>
      <c r="R873" s="176"/>
      <c r="S873" s="176"/>
      <c r="T873" s="176"/>
      <c r="U873" s="291" t="str">
        <f t="shared" si="303"/>
        <v/>
      </c>
      <c r="V873" s="292">
        <f>IF(F873=0,0,SUMIFS('4-咨询师业绩明细表'!K:K,'4-咨询师业绩明细表'!E:E,E873,'4-咨询师业绩明细表'!C:C,B873))</f>
        <v>0</v>
      </c>
      <c r="W873" s="292" t="str">
        <f t="shared" si="304"/>
        <v/>
      </c>
      <c r="X873" s="305"/>
      <c r="Y873" s="323">
        <f t="shared" si="305"/>
        <v>0</v>
      </c>
      <c r="Z873" s="324">
        <f t="shared" si="306"/>
        <v>0</v>
      </c>
      <c r="AA873" s="293">
        <f t="shared" si="307"/>
        <v>0</v>
      </c>
      <c r="AB873" s="294" t="str">
        <f t="shared" si="308"/>
        <v/>
      </c>
      <c r="AC873" s="143" t="str">
        <f t="shared" si="309"/>
        <v/>
      </c>
      <c r="AD873" s="143" t="str">
        <f t="shared" si="310"/>
        <v/>
      </c>
      <c r="AE873" s="143" t="str">
        <f t="shared" si="311"/>
        <v/>
      </c>
      <c r="AF873" s="143" t="str">
        <f t="shared" si="312"/>
        <v/>
      </c>
      <c r="AG873" s="143" t="str">
        <f t="shared" si="313"/>
        <v/>
      </c>
      <c r="AH873" s="143" t="str">
        <f>IF(AB873="","",VLOOKUP(AF873,Sheet11!E:F,2,0))</f>
        <v/>
      </c>
      <c r="AI873" s="295" t="str">
        <f>IF(AG873="拼单会员","5年",IF(AB873="","",VLOOKUP(AE873&amp;AH873,Sheet11!$J$3:$K$17,2)))</f>
        <v/>
      </c>
      <c r="AJ873" s="143" t="str">
        <f t="shared" si="314"/>
        <v/>
      </c>
      <c r="AK873" s="296" t="str">
        <f t="shared" si="315"/>
        <v/>
      </c>
      <c r="AL873" s="143" t="str">
        <f t="shared" si="316"/>
        <v/>
      </c>
      <c r="AM873" s="143" t="str">
        <f t="shared" si="317"/>
        <v/>
      </c>
      <c r="AN873" s="143" t="str">
        <f t="shared" si="318"/>
        <v/>
      </c>
      <c r="AO873" s="143" t="str">
        <f t="shared" si="319"/>
        <v/>
      </c>
      <c r="AP873" s="206" t="str">
        <f t="shared" si="320"/>
        <v/>
      </c>
      <c r="AQ873" s="206" t="str">
        <f>IF(SUMIF('7-市场业绩'!F:F,'3-收据记录表'!U873,'7-市场业绩'!I:I)&gt;0,"学习卡","老结算")</f>
        <v>老结算</v>
      </c>
      <c r="AR873" s="206" t="str">
        <f t="shared" si="321"/>
        <v/>
      </c>
      <c r="AS873" s="243" t="e">
        <f t="shared" si="322"/>
        <v>#VALUE!</v>
      </c>
      <c r="AT873" s="243" t="str">
        <f t="shared" si="323"/>
        <v/>
      </c>
      <c r="AU873" s="243" t="str">
        <f t="shared" si="324"/>
        <v/>
      </c>
      <c r="AV873" s="243" t="str">
        <f t="shared" si="325"/>
        <v>无</v>
      </c>
      <c r="AZ873" s="299">
        <v>42552</v>
      </c>
    </row>
    <row r="874" spans="1:52" ht="15" hidden="1" customHeight="1">
      <c r="A874" s="176"/>
      <c r="B874" s="176"/>
      <c r="C874" s="175"/>
      <c r="D874" s="176"/>
      <c r="E874" s="176"/>
      <c r="F874" s="184"/>
      <c r="G874" s="176"/>
      <c r="H874" s="176"/>
      <c r="I874" s="176"/>
      <c r="J874" s="176"/>
      <c r="K874" s="180"/>
      <c r="L874" s="176"/>
      <c r="M874" s="175"/>
      <c r="N874" s="175"/>
      <c r="O874" s="175"/>
      <c r="P874" s="176"/>
      <c r="Q874" s="175"/>
      <c r="R874" s="176"/>
      <c r="S874" s="176"/>
      <c r="T874" s="176"/>
      <c r="U874" s="291" t="str">
        <f t="shared" si="303"/>
        <v/>
      </c>
      <c r="V874" s="292">
        <f>IF(F874=0,0,SUMIFS('4-咨询师业绩明细表'!K:K,'4-咨询师业绩明细表'!E:E,E874,'4-咨询师业绩明细表'!C:C,B874))</f>
        <v>0</v>
      </c>
      <c r="W874" s="292" t="str">
        <f t="shared" si="304"/>
        <v/>
      </c>
      <c r="X874" s="305"/>
      <c r="Y874" s="323">
        <f t="shared" si="305"/>
        <v>0</v>
      </c>
      <c r="Z874" s="324">
        <f t="shared" si="306"/>
        <v>0</v>
      </c>
      <c r="AA874" s="293">
        <f t="shared" si="307"/>
        <v>0</v>
      </c>
      <c r="AB874" s="294" t="str">
        <f t="shared" si="308"/>
        <v/>
      </c>
      <c r="AC874" s="143" t="str">
        <f t="shared" si="309"/>
        <v/>
      </c>
      <c r="AD874" s="143" t="str">
        <f t="shared" si="310"/>
        <v/>
      </c>
      <c r="AE874" s="143" t="str">
        <f t="shared" si="311"/>
        <v/>
      </c>
      <c r="AF874" s="143" t="str">
        <f t="shared" si="312"/>
        <v/>
      </c>
      <c r="AG874" s="143" t="str">
        <f t="shared" si="313"/>
        <v/>
      </c>
      <c r="AH874" s="143" t="str">
        <f>IF(AB874="","",VLOOKUP(AF874,Sheet11!E:F,2,0))</f>
        <v/>
      </c>
      <c r="AI874" s="295" t="str">
        <f>IF(AG874="拼单会员","5年",IF(AB874="","",VLOOKUP(AE874&amp;AH874,Sheet11!$J$3:$K$17,2)))</f>
        <v/>
      </c>
      <c r="AJ874" s="143" t="str">
        <f t="shared" si="314"/>
        <v/>
      </c>
      <c r="AK874" s="296" t="str">
        <f t="shared" si="315"/>
        <v/>
      </c>
      <c r="AL874" s="143" t="str">
        <f t="shared" si="316"/>
        <v/>
      </c>
      <c r="AM874" s="143" t="str">
        <f t="shared" si="317"/>
        <v/>
      </c>
      <c r="AN874" s="143" t="str">
        <f t="shared" si="318"/>
        <v/>
      </c>
      <c r="AO874" s="143" t="str">
        <f t="shared" si="319"/>
        <v/>
      </c>
      <c r="AP874" s="206" t="str">
        <f t="shared" si="320"/>
        <v/>
      </c>
      <c r="AQ874" s="206" t="str">
        <f>IF(SUMIF('7-市场业绩'!F:F,'3-收据记录表'!U874,'7-市场业绩'!I:I)&gt;0,"学习卡","老结算")</f>
        <v>老结算</v>
      </c>
      <c r="AR874" s="206" t="str">
        <f t="shared" si="321"/>
        <v/>
      </c>
      <c r="AS874" s="243" t="e">
        <f t="shared" si="322"/>
        <v>#VALUE!</v>
      </c>
      <c r="AT874" s="243" t="str">
        <f t="shared" si="323"/>
        <v/>
      </c>
      <c r="AU874" s="243" t="str">
        <f t="shared" si="324"/>
        <v/>
      </c>
      <c r="AV874" s="243" t="str">
        <f t="shared" si="325"/>
        <v>无</v>
      </c>
      <c r="AZ874" s="299">
        <v>42552</v>
      </c>
    </row>
    <row r="875" spans="1:52" ht="15" hidden="1" customHeight="1">
      <c r="A875" s="176"/>
      <c r="B875" s="176"/>
      <c r="C875" s="175"/>
      <c r="D875" s="176"/>
      <c r="E875" s="176"/>
      <c r="F875" s="184"/>
      <c r="G875" s="176"/>
      <c r="H875" s="176"/>
      <c r="I875" s="176"/>
      <c r="J875" s="176"/>
      <c r="K875" s="180"/>
      <c r="L875" s="176"/>
      <c r="M875" s="175"/>
      <c r="N875" s="175"/>
      <c r="O875" s="175"/>
      <c r="P875" s="176"/>
      <c r="Q875" s="175"/>
      <c r="R875" s="176"/>
      <c r="S875" s="176"/>
      <c r="T875" s="176"/>
      <c r="U875" s="291" t="str">
        <f t="shared" si="303"/>
        <v/>
      </c>
      <c r="V875" s="292">
        <f>IF(F875=0,0,SUMIFS('4-咨询师业绩明细表'!K:K,'4-咨询师业绩明细表'!E:E,E875,'4-咨询师业绩明细表'!C:C,B875))</f>
        <v>0</v>
      </c>
      <c r="W875" s="292" t="str">
        <f t="shared" si="304"/>
        <v/>
      </c>
      <c r="X875" s="305"/>
      <c r="Y875" s="323">
        <f t="shared" si="305"/>
        <v>0</v>
      </c>
      <c r="Z875" s="324">
        <f t="shared" si="306"/>
        <v>0</v>
      </c>
      <c r="AA875" s="293">
        <f t="shared" si="307"/>
        <v>0</v>
      </c>
      <c r="AB875" s="294" t="str">
        <f t="shared" si="308"/>
        <v/>
      </c>
      <c r="AC875" s="143" t="str">
        <f t="shared" si="309"/>
        <v/>
      </c>
      <c r="AD875" s="143" t="str">
        <f t="shared" si="310"/>
        <v/>
      </c>
      <c r="AE875" s="143" t="str">
        <f t="shared" si="311"/>
        <v/>
      </c>
      <c r="AF875" s="143" t="str">
        <f t="shared" si="312"/>
        <v/>
      </c>
      <c r="AG875" s="143" t="str">
        <f t="shared" si="313"/>
        <v/>
      </c>
      <c r="AH875" s="143" t="str">
        <f>IF(AB875="","",VLOOKUP(AF875,Sheet11!E:F,2,0))</f>
        <v/>
      </c>
      <c r="AI875" s="295" t="str">
        <f>IF(AG875="拼单会员","5年",IF(AB875="","",VLOOKUP(AE875&amp;AH875,Sheet11!$J$3:$K$17,2)))</f>
        <v/>
      </c>
      <c r="AJ875" s="143" t="str">
        <f t="shared" si="314"/>
        <v/>
      </c>
      <c r="AK875" s="296" t="str">
        <f t="shared" si="315"/>
        <v/>
      </c>
      <c r="AL875" s="143" t="str">
        <f t="shared" si="316"/>
        <v/>
      </c>
      <c r="AM875" s="143" t="str">
        <f t="shared" si="317"/>
        <v/>
      </c>
      <c r="AN875" s="143" t="str">
        <f t="shared" si="318"/>
        <v/>
      </c>
      <c r="AO875" s="143" t="str">
        <f t="shared" si="319"/>
        <v/>
      </c>
      <c r="AP875" s="206" t="str">
        <f t="shared" si="320"/>
        <v/>
      </c>
      <c r="AQ875" s="206" t="str">
        <f>IF(SUMIF('7-市场业绩'!F:F,'3-收据记录表'!U875,'7-市场业绩'!I:I)&gt;0,"学习卡","老结算")</f>
        <v>老结算</v>
      </c>
      <c r="AR875" s="206" t="str">
        <f t="shared" si="321"/>
        <v/>
      </c>
      <c r="AS875" s="243" t="e">
        <f t="shared" si="322"/>
        <v>#VALUE!</v>
      </c>
      <c r="AT875" s="243" t="str">
        <f t="shared" si="323"/>
        <v/>
      </c>
      <c r="AU875" s="243" t="str">
        <f t="shared" si="324"/>
        <v/>
      </c>
      <c r="AV875" s="243" t="str">
        <f t="shared" si="325"/>
        <v>无</v>
      </c>
      <c r="AZ875" s="299">
        <v>42552</v>
      </c>
    </row>
    <row r="876" spans="1:52" ht="15" hidden="1" customHeight="1">
      <c r="A876" s="176"/>
      <c r="B876" s="176"/>
      <c r="C876" s="175"/>
      <c r="D876" s="176"/>
      <c r="E876" s="176"/>
      <c r="F876" s="184"/>
      <c r="G876" s="176"/>
      <c r="H876" s="176"/>
      <c r="I876" s="176"/>
      <c r="J876" s="176"/>
      <c r="K876" s="180"/>
      <c r="L876" s="176"/>
      <c r="M876" s="175"/>
      <c r="N876" s="175"/>
      <c r="O876" s="175"/>
      <c r="P876" s="176"/>
      <c r="Q876" s="175"/>
      <c r="R876" s="176"/>
      <c r="S876" s="176"/>
      <c r="T876" s="176"/>
      <c r="U876" s="291" t="str">
        <f t="shared" si="303"/>
        <v/>
      </c>
      <c r="V876" s="292">
        <f>IF(F876=0,0,SUMIFS('4-咨询师业绩明细表'!K:K,'4-咨询师业绩明细表'!E:E,E876,'4-咨询师业绩明细表'!C:C,B876))</f>
        <v>0</v>
      </c>
      <c r="W876" s="292" t="str">
        <f t="shared" si="304"/>
        <v/>
      </c>
      <c r="X876" s="305"/>
      <c r="Y876" s="323">
        <f t="shared" si="305"/>
        <v>0</v>
      </c>
      <c r="Z876" s="324">
        <f t="shared" si="306"/>
        <v>0</v>
      </c>
      <c r="AA876" s="293">
        <f t="shared" si="307"/>
        <v>0</v>
      </c>
      <c r="AB876" s="294" t="str">
        <f t="shared" si="308"/>
        <v/>
      </c>
      <c r="AC876" s="143" t="str">
        <f t="shared" si="309"/>
        <v/>
      </c>
      <c r="AD876" s="143" t="str">
        <f t="shared" si="310"/>
        <v/>
      </c>
      <c r="AE876" s="143" t="str">
        <f t="shared" si="311"/>
        <v/>
      </c>
      <c r="AF876" s="143" t="str">
        <f t="shared" si="312"/>
        <v/>
      </c>
      <c r="AG876" s="143" t="str">
        <f t="shared" si="313"/>
        <v/>
      </c>
      <c r="AH876" s="143" t="str">
        <f>IF(AB876="","",VLOOKUP(AF876,Sheet11!E:F,2,0))</f>
        <v/>
      </c>
      <c r="AI876" s="295" t="str">
        <f>IF(AG876="拼单会员","5年",IF(AB876="","",VLOOKUP(AE876&amp;AH876,Sheet11!$J$3:$K$17,2)))</f>
        <v/>
      </c>
      <c r="AJ876" s="143" t="str">
        <f t="shared" si="314"/>
        <v/>
      </c>
      <c r="AK876" s="296" t="str">
        <f t="shared" si="315"/>
        <v/>
      </c>
      <c r="AL876" s="143" t="str">
        <f t="shared" si="316"/>
        <v/>
      </c>
      <c r="AM876" s="143" t="str">
        <f t="shared" si="317"/>
        <v/>
      </c>
      <c r="AN876" s="143" t="str">
        <f t="shared" si="318"/>
        <v/>
      </c>
      <c r="AO876" s="143" t="str">
        <f t="shared" si="319"/>
        <v/>
      </c>
      <c r="AP876" s="206" t="str">
        <f t="shared" si="320"/>
        <v/>
      </c>
      <c r="AQ876" s="206" t="str">
        <f>IF(SUMIF('7-市场业绩'!F:F,'3-收据记录表'!U876,'7-市场业绩'!I:I)&gt;0,"学习卡","老结算")</f>
        <v>老结算</v>
      </c>
      <c r="AR876" s="206" t="str">
        <f t="shared" si="321"/>
        <v/>
      </c>
      <c r="AS876" s="243" t="e">
        <f t="shared" si="322"/>
        <v>#VALUE!</v>
      </c>
      <c r="AT876" s="243" t="str">
        <f t="shared" si="323"/>
        <v/>
      </c>
      <c r="AU876" s="243" t="str">
        <f t="shared" si="324"/>
        <v/>
      </c>
      <c r="AV876" s="243" t="str">
        <f t="shared" si="325"/>
        <v>无</v>
      </c>
      <c r="AZ876" s="299">
        <v>42552</v>
      </c>
    </row>
    <row r="877" spans="1:52" ht="15" hidden="1" customHeight="1">
      <c r="A877" s="176"/>
      <c r="B877" s="176"/>
      <c r="C877" s="175"/>
      <c r="D877" s="176"/>
      <c r="E877" s="176"/>
      <c r="F877" s="184"/>
      <c r="G877" s="176"/>
      <c r="H877" s="176"/>
      <c r="I877" s="176"/>
      <c r="J877" s="176"/>
      <c r="K877" s="180"/>
      <c r="L877" s="176"/>
      <c r="M877" s="175"/>
      <c r="N877" s="175"/>
      <c r="O877" s="175"/>
      <c r="P877" s="176"/>
      <c r="Q877" s="175"/>
      <c r="R877" s="176"/>
      <c r="S877" s="176"/>
      <c r="T877" s="176"/>
      <c r="U877" s="291" t="str">
        <f t="shared" si="303"/>
        <v/>
      </c>
      <c r="V877" s="292">
        <f>IF(F877=0,0,SUMIFS('4-咨询师业绩明细表'!K:K,'4-咨询师业绩明细表'!E:E,E877,'4-咨询师业绩明细表'!C:C,B877))</f>
        <v>0</v>
      </c>
      <c r="W877" s="292" t="str">
        <f t="shared" si="304"/>
        <v/>
      </c>
      <c r="X877" s="305"/>
      <c r="Y877" s="323">
        <f t="shared" si="305"/>
        <v>0</v>
      </c>
      <c r="Z877" s="324">
        <f t="shared" si="306"/>
        <v>0</v>
      </c>
      <c r="AA877" s="293">
        <f t="shared" si="307"/>
        <v>0</v>
      </c>
      <c r="AB877" s="294" t="str">
        <f t="shared" si="308"/>
        <v/>
      </c>
      <c r="AC877" s="143" t="str">
        <f t="shared" si="309"/>
        <v/>
      </c>
      <c r="AD877" s="143" t="str">
        <f t="shared" si="310"/>
        <v/>
      </c>
      <c r="AE877" s="143" t="str">
        <f t="shared" si="311"/>
        <v/>
      </c>
      <c r="AF877" s="143" t="str">
        <f t="shared" si="312"/>
        <v/>
      </c>
      <c r="AG877" s="143" t="str">
        <f t="shared" si="313"/>
        <v/>
      </c>
      <c r="AH877" s="143" t="str">
        <f>IF(AB877="","",VLOOKUP(AF877,Sheet11!E:F,2,0))</f>
        <v/>
      </c>
      <c r="AI877" s="295" t="str">
        <f>IF(AG877="拼单会员","5年",IF(AB877="","",VLOOKUP(AE877&amp;AH877,Sheet11!$J$3:$K$17,2)))</f>
        <v/>
      </c>
      <c r="AJ877" s="143" t="str">
        <f t="shared" si="314"/>
        <v/>
      </c>
      <c r="AK877" s="296" t="str">
        <f t="shared" si="315"/>
        <v/>
      </c>
      <c r="AL877" s="143" t="str">
        <f t="shared" si="316"/>
        <v/>
      </c>
      <c r="AM877" s="143" t="str">
        <f t="shared" si="317"/>
        <v/>
      </c>
      <c r="AN877" s="143" t="str">
        <f t="shared" si="318"/>
        <v/>
      </c>
      <c r="AO877" s="143" t="str">
        <f t="shared" si="319"/>
        <v/>
      </c>
      <c r="AP877" s="206" t="str">
        <f t="shared" si="320"/>
        <v/>
      </c>
      <c r="AQ877" s="206" t="str">
        <f>IF(SUMIF('7-市场业绩'!F:F,'3-收据记录表'!U877,'7-市场业绩'!I:I)&gt;0,"学习卡","老结算")</f>
        <v>老结算</v>
      </c>
      <c r="AR877" s="206" t="str">
        <f t="shared" si="321"/>
        <v/>
      </c>
      <c r="AS877" s="243" t="e">
        <f t="shared" si="322"/>
        <v>#VALUE!</v>
      </c>
      <c r="AT877" s="243" t="str">
        <f t="shared" si="323"/>
        <v/>
      </c>
      <c r="AU877" s="243" t="str">
        <f t="shared" si="324"/>
        <v/>
      </c>
      <c r="AV877" s="243" t="str">
        <f t="shared" si="325"/>
        <v>无</v>
      </c>
      <c r="AZ877" s="299">
        <v>42552</v>
      </c>
    </row>
    <row r="878" spans="1:52" ht="15" hidden="1" customHeight="1">
      <c r="A878" s="176"/>
      <c r="B878" s="176"/>
      <c r="C878" s="175"/>
      <c r="D878" s="176"/>
      <c r="E878" s="176"/>
      <c r="F878" s="184"/>
      <c r="G878" s="176"/>
      <c r="H878" s="176"/>
      <c r="I878" s="176"/>
      <c r="J878" s="176"/>
      <c r="K878" s="180"/>
      <c r="L878" s="176"/>
      <c r="M878" s="175"/>
      <c r="N878" s="175"/>
      <c r="O878" s="175"/>
      <c r="P878" s="176"/>
      <c r="Q878" s="175"/>
      <c r="R878" s="176"/>
      <c r="S878" s="176"/>
      <c r="T878" s="176"/>
      <c r="U878" s="291" t="str">
        <f t="shared" si="303"/>
        <v/>
      </c>
      <c r="V878" s="292">
        <f>IF(F878=0,0,SUMIFS('4-咨询师业绩明细表'!K:K,'4-咨询师业绩明细表'!E:E,E878,'4-咨询师业绩明细表'!C:C,B878))</f>
        <v>0</v>
      </c>
      <c r="W878" s="292" t="str">
        <f t="shared" si="304"/>
        <v/>
      </c>
      <c r="X878" s="305"/>
      <c r="Y878" s="323">
        <f t="shared" si="305"/>
        <v>0</v>
      </c>
      <c r="Z878" s="324">
        <f t="shared" si="306"/>
        <v>0</v>
      </c>
      <c r="AA878" s="293">
        <f t="shared" si="307"/>
        <v>0</v>
      </c>
      <c r="AB878" s="294" t="str">
        <f t="shared" si="308"/>
        <v/>
      </c>
      <c r="AC878" s="143" t="str">
        <f t="shared" si="309"/>
        <v/>
      </c>
      <c r="AD878" s="143" t="str">
        <f t="shared" si="310"/>
        <v/>
      </c>
      <c r="AE878" s="143" t="str">
        <f t="shared" si="311"/>
        <v/>
      </c>
      <c r="AF878" s="143" t="str">
        <f t="shared" si="312"/>
        <v/>
      </c>
      <c r="AG878" s="143" t="str">
        <f t="shared" si="313"/>
        <v/>
      </c>
      <c r="AH878" s="143" t="str">
        <f>IF(AB878="","",VLOOKUP(AF878,Sheet11!E:F,2,0))</f>
        <v/>
      </c>
      <c r="AI878" s="295" t="str">
        <f>IF(AG878="拼单会员","5年",IF(AB878="","",VLOOKUP(AE878&amp;AH878,Sheet11!$J$3:$K$17,2)))</f>
        <v/>
      </c>
      <c r="AJ878" s="143" t="str">
        <f t="shared" si="314"/>
        <v/>
      </c>
      <c r="AK878" s="296" t="str">
        <f t="shared" si="315"/>
        <v/>
      </c>
      <c r="AL878" s="143" t="str">
        <f t="shared" si="316"/>
        <v/>
      </c>
      <c r="AM878" s="143" t="str">
        <f t="shared" si="317"/>
        <v/>
      </c>
      <c r="AN878" s="143" t="str">
        <f t="shared" si="318"/>
        <v/>
      </c>
      <c r="AO878" s="143" t="str">
        <f t="shared" si="319"/>
        <v/>
      </c>
      <c r="AP878" s="206" t="str">
        <f t="shared" si="320"/>
        <v/>
      </c>
      <c r="AQ878" s="206" t="str">
        <f>IF(SUMIF('7-市场业绩'!F:F,'3-收据记录表'!U878,'7-市场业绩'!I:I)&gt;0,"学习卡","老结算")</f>
        <v>老结算</v>
      </c>
      <c r="AR878" s="206" t="str">
        <f t="shared" si="321"/>
        <v/>
      </c>
      <c r="AS878" s="243" t="e">
        <f t="shared" si="322"/>
        <v>#VALUE!</v>
      </c>
      <c r="AT878" s="243" t="str">
        <f t="shared" si="323"/>
        <v/>
      </c>
      <c r="AU878" s="243" t="str">
        <f t="shared" si="324"/>
        <v/>
      </c>
      <c r="AV878" s="243" t="str">
        <f t="shared" si="325"/>
        <v>无</v>
      </c>
      <c r="AZ878" s="299">
        <v>42552</v>
      </c>
    </row>
    <row r="879" spans="1:52" ht="15" hidden="1" customHeight="1">
      <c r="A879" s="176"/>
      <c r="B879" s="176"/>
      <c r="C879" s="175"/>
      <c r="D879" s="176"/>
      <c r="E879" s="176"/>
      <c r="F879" s="184"/>
      <c r="G879" s="176"/>
      <c r="H879" s="176"/>
      <c r="I879" s="176"/>
      <c r="J879" s="176"/>
      <c r="K879" s="180"/>
      <c r="L879" s="176"/>
      <c r="M879" s="175"/>
      <c r="N879" s="175"/>
      <c r="O879" s="175"/>
      <c r="P879" s="176"/>
      <c r="Q879" s="175"/>
      <c r="R879" s="176"/>
      <c r="S879" s="176"/>
      <c r="T879" s="176"/>
      <c r="U879" s="291" t="str">
        <f t="shared" si="303"/>
        <v/>
      </c>
      <c r="V879" s="292">
        <f>IF(F879=0,0,SUMIFS('4-咨询师业绩明细表'!K:K,'4-咨询师业绩明细表'!E:E,E879,'4-咨询师业绩明细表'!C:C,B879))</f>
        <v>0</v>
      </c>
      <c r="W879" s="292" t="str">
        <f t="shared" si="304"/>
        <v/>
      </c>
      <c r="X879" s="305"/>
      <c r="Y879" s="323">
        <f t="shared" si="305"/>
        <v>0</v>
      </c>
      <c r="Z879" s="324">
        <f t="shared" si="306"/>
        <v>0</v>
      </c>
      <c r="AA879" s="293">
        <f t="shared" si="307"/>
        <v>0</v>
      </c>
      <c r="AB879" s="294" t="str">
        <f t="shared" si="308"/>
        <v/>
      </c>
      <c r="AC879" s="143" t="str">
        <f t="shared" si="309"/>
        <v/>
      </c>
      <c r="AD879" s="143" t="str">
        <f t="shared" si="310"/>
        <v/>
      </c>
      <c r="AE879" s="143" t="str">
        <f t="shared" si="311"/>
        <v/>
      </c>
      <c r="AF879" s="143" t="str">
        <f t="shared" si="312"/>
        <v/>
      </c>
      <c r="AG879" s="143" t="str">
        <f t="shared" si="313"/>
        <v/>
      </c>
      <c r="AH879" s="143" t="str">
        <f>IF(AB879="","",VLOOKUP(AF879,Sheet11!E:F,2,0))</f>
        <v/>
      </c>
      <c r="AI879" s="295" t="str">
        <f>IF(AG879="拼单会员","5年",IF(AB879="","",VLOOKUP(AE879&amp;AH879,Sheet11!$J$3:$K$17,2)))</f>
        <v/>
      </c>
      <c r="AJ879" s="143" t="str">
        <f t="shared" si="314"/>
        <v/>
      </c>
      <c r="AK879" s="296" t="str">
        <f t="shared" si="315"/>
        <v/>
      </c>
      <c r="AL879" s="143" t="str">
        <f t="shared" si="316"/>
        <v/>
      </c>
      <c r="AM879" s="143" t="str">
        <f t="shared" si="317"/>
        <v/>
      </c>
      <c r="AN879" s="143" t="str">
        <f t="shared" si="318"/>
        <v/>
      </c>
      <c r="AO879" s="143" t="str">
        <f t="shared" si="319"/>
        <v/>
      </c>
      <c r="AP879" s="206" t="str">
        <f t="shared" si="320"/>
        <v/>
      </c>
      <c r="AQ879" s="206" t="str">
        <f>IF(SUMIF('7-市场业绩'!F:F,'3-收据记录表'!U879,'7-市场业绩'!I:I)&gt;0,"学习卡","老结算")</f>
        <v>老结算</v>
      </c>
      <c r="AR879" s="206" t="str">
        <f t="shared" si="321"/>
        <v/>
      </c>
      <c r="AS879" s="243" t="e">
        <f t="shared" si="322"/>
        <v>#VALUE!</v>
      </c>
      <c r="AT879" s="243" t="str">
        <f t="shared" si="323"/>
        <v/>
      </c>
      <c r="AU879" s="243" t="str">
        <f t="shared" si="324"/>
        <v/>
      </c>
      <c r="AV879" s="243" t="str">
        <f t="shared" si="325"/>
        <v>无</v>
      </c>
      <c r="AZ879" s="299">
        <v>42552</v>
      </c>
    </row>
    <row r="880" spans="1:52" ht="15" hidden="1" customHeight="1">
      <c r="A880" s="176"/>
      <c r="B880" s="176"/>
      <c r="C880" s="175"/>
      <c r="D880" s="176"/>
      <c r="E880" s="176"/>
      <c r="F880" s="184"/>
      <c r="G880" s="176"/>
      <c r="H880" s="176"/>
      <c r="I880" s="176"/>
      <c r="J880" s="176"/>
      <c r="K880" s="180"/>
      <c r="L880" s="176"/>
      <c r="M880" s="175"/>
      <c r="N880" s="175"/>
      <c r="O880" s="175"/>
      <c r="P880" s="176"/>
      <c r="Q880" s="175"/>
      <c r="R880" s="176"/>
      <c r="S880" s="176"/>
      <c r="T880" s="176"/>
      <c r="U880" s="291" t="str">
        <f t="shared" si="303"/>
        <v/>
      </c>
      <c r="V880" s="292">
        <f>IF(F880=0,0,SUMIFS('4-咨询师业绩明细表'!K:K,'4-咨询师业绩明细表'!E:E,E880,'4-咨询师业绩明细表'!C:C,B880))</f>
        <v>0</v>
      </c>
      <c r="W880" s="292" t="str">
        <f t="shared" si="304"/>
        <v/>
      </c>
      <c r="X880" s="305"/>
      <c r="Y880" s="323">
        <f t="shared" si="305"/>
        <v>0</v>
      </c>
      <c r="Z880" s="324">
        <f t="shared" si="306"/>
        <v>0</v>
      </c>
      <c r="AA880" s="293">
        <f t="shared" si="307"/>
        <v>0</v>
      </c>
      <c r="AB880" s="294" t="str">
        <f t="shared" si="308"/>
        <v/>
      </c>
      <c r="AC880" s="143" t="str">
        <f t="shared" si="309"/>
        <v/>
      </c>
      <c r="AD880" s="143" t="str">
        <f t="shared" si="310"/>
        <v/>
      </c>
      <c r="AE880" s="143" t="str">
        <f t="shared" si="311"/>
        <v/>
      </c>
      <c r="AF880" s="143" t="str">
        <f t="shared" si="312"/>
        <v/>
      </c>
      <c r="AG880" s="143" t="str">
        <f t="shared" si="313"/>
        <v/>
      </c>
      <c r="AH880" s="143" t="str">
        <f>IF(AB880="","",VLOOKUP(AF880,Sheet11!E:F,2,0))</f>
        <v/>
      </c>
      <c r="AI880" s="295" t="str">
        <f>IF(AG880="拼单会员","5年",IF(AB880="","",VLOOKUP(AE880&amp;AH880,Sheet11!$J$3:$K$17,2)))</f>
        <v/>
      </c>
      <c r="AJ880" s="143" t="str">
        <f t="shared" si="314"/>
        <v/>
      </c>
      <c r="AK880" s="296" t="str">
        <f t="shared" si="315"/>
        <v/>
      </c>
      <c r="AL880" s="143" t="str">
        <f t="shared" si="316"/>
        <v/>
      </c>
      <c r="AM880" s="143" t="str">
        <f t="shared" si="317"/>
        <v/>
      </c>
      <c r="AN880" s="143" t="str">
        <f t="shared" si="318"/>
        <v/>
      </c>
      <c r="AO880" s="143" t="str">
        <f t="shared" si="319"/>
        <v/>
      </c>
      <c r="AP880" s="206" t="str">
        <f t="shared" si="320"/>
        <v/>
      </c>
      <c r="AQ880" s="206" t="str">
        <f>IF(SUMIF('7-市场业绩'!F:F,'3-收据记录表'!U880,'7-市场业绩'!I:I)&gt;0,"学习卡","老结算")</f>
        <v>老结算</v>
      </c>
      <c r="AR880" s="206" t="str">
        <f t="shared" si="321"/>
        <v/>
      </c>
      <c r="AS880" s="243" t="e">
        <f t="shared" si="322"/>
        <v>#VALUE!</v>
      </c>
      <c r="AT880" s="243" t="str">
        <f t="shared" si="323"/>
        <v/>
      </c>
      <c r="AU880" s="243" t="str">
        <f t="shared" si="324"/>
        <v/>
      </c>
      <c r="AV880" s="243" t="str">
        <f t="shared" si="325"/>
        <v>无</v>
      </c>
      <c r="AZ880" s="299">
        <v>42552</v>
      </c>
    </row>
    <row r="881" spans="1:52" ht="15" hidden="1" customHeight="1">
      <c r="A881" s="176"/>
      <c r="B881" s="176"/>
      <c r="C881" s="175"/>
      <c r="D881" s="176"/>
      <c r="E881" s="176"/>
      <c r="F881" s="184"/>
      <c r="G881" s="176"/>
      <c r="H881" s="176"/>
      <c r="I881" s="176"/>
      <c r="J881" s="176"/>
      <c r="K881" s="180"/>
      <c r="L881" s="176"/>
      <c r="M881" s="175"/>
      <c r="N881" s="175"/>
      <c r="O881" s="175"/>
      <c r="P881" s="176"/>
      <c r="Q881" s="175"/>
      <c r="R881" s="176"/>
      <c r="S881" s="176"/>
      <c r="T881" s="176"/>
      <c r="U881" s="291" t="str">
        <f t="shared" si="303"/>
        <v/>
      </c>
      <c r="V881" s="292">
        <f>IF(F881=0,0,SUMIFS('4-咨询师业绩明细表'!K:K,'4-咨询师业绩明细表'!E:E,E881,'4-咨询师业绩明细表'!C:C,B881))</f>
        <v>0</v>
      </c>
      <c r="W881" s="292" t="str">
        <f t="shared" si="304"/>
        <v/>
      </c>
      <c r="X881" s="305"/>
      <c r="Y881" s="323">
        <f t="shared" si="305"/>
        <v>0</v>
      </c>
      <c r="Z881" s="324">
        <f t="shared" si="306"/>
        <v>0</v>
      </c>
      <c r="AA881" s="293">
        <f t="shared" si="307"/>
        <v>0</v>
      </c>
      <c r="AB881" s="294" t="str">
        <f t="shared" si="308"/>
        <v/>
      </c>
      <c r="AC881" s="143" t="str">
        <f t="shared" si="309"/>
        <v/>
      </c>
      <c r="AD881" s="143" t="str">
        <f t="shared" si="310"/>
        <v/>
      </c>
      <c r="AE881" s="143" t="str">
        <f t="shared" si="311"/>
        <v/>
      </c>
      <c r="AF881" s="143" t="str">
        <f t="shared" si="312"/>
        <v/>
      </c>
      <c r="AG881" s="143" t="str">
        <f t="shared" si="313"/>
        <v/>
      </c>
      <c r="AH881" s="143" t="str">
        <f>IF(AB881="","",VLOOKUP(AF881,Sheet11!E:F,2,0))</f>
        <v/>
      </c>
      <c r="AI881" s="295" t="str">
        <f>IF(AG881="拼单会员","5年",IF(AB881="","",VLOOKUP(AE881&amp;AH881,Sheet11!$J$3:$K$17,2)))</f>
        <v/>
      </c>
      <c r="AJ881" s="143" t="str">
        <f t="shared" si="314"/>
        <v/>
      </c>
      <c r="AK881" s="296" t="str">
        <f t="shared" si="315"/>
        <v/>
      </c>
      <c r="AL881" s="143" t="str">
        <f t="shared" si="316"/>
        <v/>
      </c>
      <c r="AM881" s="143" t="str">
        <f t="shared" si="317"/>
        <v/>
      </c>
      <c r="AN881" s="143" t="str">
        <f t="shared" si="318"/>
        <v/>
      </c>
      <c r="AO881" s="143" t="str">
        <f t="shared" si="319"/>
        <v/>
      </c>
      <c r="AP881" s="206" t="str">
        <f t="shared" si="320"/>
        <v/>
      </c>
      <c r="AQ881" s="206" t="str">
        <f>IF(SUMIF('7-市场业绩'!F:F,'3-收据记录表'!U881,'7-市场业绩'!I:I)&gt;0,"学习卡","老结算")</f>
        <v>老结算</v>
      </c>
      <c r="AR881" s="206" t="str">
        <f t="shared" si="321"/>
        <v/>
      </c>
      <c r="AS881" s="243" t="e">
        <f t="shared" si="322"/>
        <v>#VALUE!</v>
      </c>
      <c r="AT881" s="243" t="str">
        <f t="shared" si="323"/>
        <v/>
      </c>
      <c r="AU881" s="243" t="str">
        <f t="shared" si="324"/>
        <v/>
      </c>
      <c r="AV881" s="243" t="str">
        <f t="shared" si="325"/>
        <v>无</v>
      </c>
      <c r="AZ881" s="299">
        <v>42552</v>
      </c>
    </row>
    <row r="882" spans="1:52" ht="15" hidden="1" customHeight="1">
      <c r="A882" s="176"/>
      <c r="B882" s="176"/>
      <c r="C882" s="175"/>
      <c r="D882" s="176"/>
      <c r="E882" s="176"/>
      <c r="F882" s="184"/>
      <c r="G882" s="176"/>
      <c r="H882" s="176"/>
      <c r="I882" s="176"/>
      <c r="J882" s="176"/>
      <c r="K882" s="180"/>
      <c r="L882" s="176"/>
      <c r="M882" s="175"/>
      <c r="N882" s="175"/>
      <c r="O882" s="175"/>
      <c r="P882" s="176"/>
      <c r="Q882" s="175"/>
      <c r="R882" s="176"/>
      <c r="S882" s="176"/>
      <c r="T882" s="176"/>
      <c r="U882" s="291" t="str">
        <f t="shared" si="303"/>
        <v/>
      </c>
      <c r="V882" s="292">
        <f>IF(F882=0,0,SUMIFS('4-咨询师业绩明细表'!K:K,'4-咨询师业绩明细表'!E:E,E882,'4-咨询师业绩明细表'!C:C,B882))</f>
        <v>0</v>
      </c>
      <c r="W882" s="292" t="str">
        <f t="shared" si="304"/>
        <v/>
      </c>
      <c r="X882" s="305"/>
      <c r="Y882" s="323">
        <f t="shared" si="305"/>
        <v>0</v>
      </c>
      <c r="Z882" s="324">
        <f t="shared" si="306"/>
        <v>0</v>
      </c>
      <c r="AA882" s="293">
        <f t="shared" si="307"/>
        <v>0</v>
      </c>
      <c r="AB882" s="294" t="str">
        <f t="shared" si="308"/>
        <v/>
      </c>
      <c r="AC882" s="143" t="str">
        <f t="shared" si="309"/>
        <v/>
      </c>
      <c r="AD882" s="143" t="str">
        <f t="shared" si="310"/>
        <v/>
      </c>
      <c r="AE882" s="143" t="str">
        <f t="shared" si="311"/>
        <v/>
      </c>
      <c r="AF882" s="143" t="str">
        <f t="shared" si="312"/>
        <v/>
      </c>
      <c r="AG882" s="143" t="str">
        <f t="shared" si="313"/>
        <v/>
      </c>
      <c r="AH882" s="143" t="str">
        <f>IF(AB882="","",VLOOKUP(AF882,Sheet11!E:F,2,0))</f>
        <v/>
      </c>
      <c r="AI882" s="295" t="str">
        <f>IF(AG882="拼单会员","5年",IF(AB882="","",VLOOKUP(AE882&amp;AH882,Sheet11!$J$3:$K$17,2)))</f>
        <v/>
      </c>
      <c r="AJ882" s="143" t="str">
        <f t="shared" si="314"/>
        <v/>
      </c>
      <c r="AK882" s="296" t="str">
        <f t="shared" si="315"/>
        <v/>
      </c>
      <c r="AL882" s="143" t="str">
        <f t="shared" si="316"/>
        <v/>
      </c>
      <c r="AM882" s="143" t="str">
        <f t="shared" si="317"/>
        <v/>
      </c>
      <c r="AN882" s="143" t="str">
        <f t="shared" si="318"/>
        <v/>
      </c>
      <c r="AO882" s="143" t="str">
        <f t="shared" si="319"/>
        <v/>
      </c>
      <c r="AP882" s="206" t="str">
        <f t="shared" si="320"/>
        <v/>
      </c>
      <c r="AQ882" s="206" t="str">
        <f>IF(SUMIF('7-市场业绩'!F:F,'3-收据记录表'!U882,'7-市场业绩'!I:I)&gt;0,"学习卡","老结算")</f>
        <v>老结算</v>
      </c>
      <c r="AR882" s="206" t="str">
        <f t="shared" si="321"/>
        <v/>
      </c>
      <c r="AS882" s="243" t="e">
        <f t="shared" si="322"/>
        <v>#VALUE!</v>
      </c>
      <c r="AT882" s="243" t="str">
        <f t="shared" si="323"/>
        <v/>
      </c>
      <c r="AU882" s="243" t="str">
        <f t="shared" si="324"/>
        <v/>
      </c>
      <c r="AV882" s="243" t="str">
        <f t="shared" si="325"/>
        <v>无</v>
      </c>
      <c r="AZ882" s="299">
        <v>42552</v>
      </c>
    </row>
    <row r="883" spans="1:52" ht="15" hidden="1" customHeight="1">
      <c r="A883" s="176"/>
      <c r="B883" s="176"/>
      <c r="C883" s="175"/>
      <c r="D883" s="176"/>
      <c r="E883" s="176"/>
      <c r="F883" s="184"/>
      <c r="G883" s="176"/>
      <c r="H883" s="176"/>
      <c r="I883" s="176"/>
      <c r="J883" s="176"/>
      <c r="K883" s="180"/>
      <c r="L883" s="176"/>
      <c r="M883" s="175"/>
      <c r="N883" s="175"/>
      <c r="O883" s="175"/>
      <c r="P883" s="176"/>
      <c r="Q883" s="175"/>
      <c r="R883" s="176"/>
      <c r="S883" s="176"/>
      <c r="T883" s="176"/>
      <c r="U883" s="291" t="str">
        <f t="shared" si="303"/>
        <v/>
      </c>
      <c r="V883" s="292">
        <f>IF(F883=0,0,SUMIFS('4-咨询师业绩明细表'!K:K,'4-咨询师业绩明细表'!E:E,E883,'4-咨询师业绩明细表'!C:C,B883))</f>
        <v>0</v>
      </c>
      <c r="W883" s="292" t="str">
        <f t="shared" si="304"/>
        <v/>
      </c>
      <c r="X883" s="305"/>
      <c r="Y883" s="323">
        <f t="shared" si="305"/>
        <v>0</v>
      </c>
      <c r="Z883" s="324">
        <f t="shared" si="306"/>
        <v>0</v>
      </c>
      <c r="AA883" s="293">
        <f t="shared" si="307"/>
        <v>0</v>
      </c>
      <c r="AB883" s="294" t="str">
        <f t="shared" si="308"/>
        <v/>
      </c>
      <c r="AC883" s="143" t="str">
        <f t="shared" si="309"/>
        <v/>
      </c>
      <c r="AD883" s="143" t="str">
        <f t="shared" si="310"/>
        <v/>
      </c>
      <c r="AE883" s="143" t="str">
        <f t="shared" si="311"/>
        <v/>
      </c>
      <c r="AF883" s="143" t="str">
        <f t="shared" si="312"/>
        <v/>
      </c>
      <c r="AG883" s="143" t="str">
        <f t="shared" si="313"/>
        <v/>
      </c>
      <c r="AH883" s="143" t="str">
        <f>IF(AB883="","",VLOOKUP(AF883,Sheet11!E:F,2,0))</f>
        <v/>
      </c>
      <c r="AI883" s="295" t="str">
        <f>IF(AG883="拼单会员","5年",IF(AB883="","",VLOOKUP(AE883&amp;AH883,Sheet11!$J$3:$K$17,2)))</f>
        <v/>
      </c>
      <c r="AJ883" s="143" t="str">
        <f t="shared" si="314"/>
        <v/>
      </c>
      <c r="AK883" s="296" t="str">
        <f t="shared" si="315"/>
        <v/>
      </c>
      <c r="AL883" s="143" t="str">
        <f t="shared" si="316"/>
        <v/>
      </c>
      <c r="AM883" s="143" t="str">
        <f t="shared" si="317"/>
        <v/>
      </c>
      <c r="AN883" s="143" t="str">
        <f t="shared" si="318"/>
        <v/>
      </c>
      <c r="AO883" s="143" t="str">
        <f t="shared" si="319"/>
        <v/>
      </c>
      <c r="AP883" s="206" t="str">
        <f t="shared" si="320"/>
        <v/>
      </c>
      <c r="AQ883" s="206" t="str">
        <f>IF(SUMIF('7-市场业绩'!F:F,'3-收据记录表'!U883,'7-市场业绩'!I:I)&gt;0,"学习卡","老结算")</f>
        <v>老结算</v>
      </c>
      <c r="AR883" s="206" t="str">
        <f t="shared" si="321"/>
        <v/>
      </c>
      <c r="AS883" s="243" t="e">
        <f t="shared" si="322"/>
        <v>#VALUE!</v>
      </c>
      <c r="AT883" s="243" t="str">
        <f t="shared" si="323"/>
        <v/>
      </c>
      <c r="AU883" s="243" t="str">
        <f t="shared" si="324"/>
        <v/>
      </c>
      <c r="AV883" s="243" t="str">
        <f t="shared" si="325"/>
        <v>无</v>
      </c>
      <c r="AZ883" s="299">
        <v>42552</v>
      </c>
    </row>
    <row r="884" spans="1:52" ht="15" hidden="1" customHeight="1">
      <c r="A884" s="176"/>
      <c r="B884" s="176"/>
      <c r="C884" s="175"/>
      <c r="D884" s="176"/>
      <c r="E884" s="176"/>
      <c r="F884" s="184"/>
      <c r="G884" s="176"/>
      <c r="H884" s="176"/>
      <c r="I884" s="176"/>
      <c r="J884" s="176"/>
      <c r="K884" s="180"/>
      <c r="L884" s="176"/>
      <c r="M884" s="175"/>
      <c r="N884" s="175"/>
      <c r="O884" s="175"/>
      <c r="P884" s="176"/>
      <c r="Q884" s="175"/>
      <c r="R884" s="176"/>
      <c r="S884" s="176"/>
      <c r="T884" s="176"/>
      <c r="U884" s="291" t="str">
        <f t="shared" si="303"/>
        <v/>
      </c>
      <c r="V884" s="292">
        <f>IF(F884=0,0,SUMIFS('4-咨询师业绩明细表'!K:K,'4-咨询师业绩明细表'!E:E,E884,'4-咨询师业绩明细表'!C:C,B884))</f>
        <v>0</v>
      </c>
      <c r="W884" s="292" t="str">
        <f t="shared" si="304"/>
        <v/>
      </c>
      <c r="X884" s="305"/>
      <c r="Y884" s="323">
        <f t="shared" si="305"/>
        <v>0</v>
      </c>
      <c r="Z884" s="324">
        <f t="shared" si="306"/>
        <v>0</v>
      </c>
      <c r="AA884" s="293">
        <f t="shared" si="307"/>
        <v>0</v>
      </c>
      <c r="AB884" s="294" t="str">
        <f t="shared" si="308"/>
        <v/>
      </c>
      <c r="AC884" s="143" t="str">
        <f t="shared" si="309"/>
        <v/>
      </c>
      <c r="AD884" s="143" t="str">
        <f t="shared" si="310"/>
        <v/>
      </c>
      <c r="AE884" s="143" t="str">
        <f t="shared" si="311"/>
        <v/>
      </c>
      <c r="AF884" s="143" t="str">
        <f t="shared" si="312"/>
        <v/>
      </c>
      <c r="AG884" s="143" t="str">
        <f t="shared" si="313"/>
        <v/>
      </c>
      <c r="AH884" s="143" t="str">
        <f>IF(AB884="","",VLOOKUP(AF884,Sheet11!E:F,2,0))</f>
        <v/>
      </c>
      <c r="AI884" s="295" t="str">
        <f>IF(AG884="拼单会员","5年",IF(AB884="","",VLOOKUP(AE884&amp;AH884,Sheet11!$J$3:$K$17,2)))</f>
        <v/>
      </c>
      <c r="AJ884" s="143" t="str">
        <f t="shared" si="314"/>
        <v/>
      </c>
      <c r="AK884" s="296" t="str">
        <f t="shared" si="315"/>
        <v/>
      </c>
      <c r="AL884" s="143" t="str">
        <f t="shared" si="316"/>
        <v/>
      </c>
      <c r="AM884" s="143" t="str">
        <f t="shared" si="317"/>
        <v/>
      </c>
      <c r="AN884" s="143" t="str">
        <f t="shared" si="318"/>
        <v/>
      </c>
      <c r="AO884" s="143" t="str">
        <f t="shared" si="319"/>
        <v/>
      </c>
      <c r="AP884" s="206" t="str">
        <f t="shared" si="320"/>
        <v/>
      </c>
      <c r="AQ884" s="206" t="str">
        <f>IF(SUMIF('7-市场业绩'!F:F,'3-收据记录表'!U884,'7-市场业绩'!I:I)&gt;0,"学习卡","老结算")</f>
        <v>老结算</v>
      </c>
      <c r="AR884" s="206" t="str">
        <f t="shared" si="321"/>
        <v/>
      </c>
      <c r="AS884" s="243" t="e">
        <f t="shared" si="322"/>
        <v>#VALUE!</v>
      </c>
      <c r="AT884" s="243" t="str">
        <f t="shared" si="323"/>
        <v/>
      </c>
      <c r="AU884" s="243" t="str">
        <f t="shared" si="324"/>
        <v/>
      </c>
      <c r="AV884" s="243" t="str">
        <f t="shared" si="325"/>
        <v>无</v>
      </c>
      <c r="AZ884" s="299">
        <v>42552</v>
      </c>
    </row>
    <row r="885" spans="1:52" ht="15" hidden="1" customHeight="1">
      <c r="A885" s="176"/>
      <c r="B885" s="176"/>
      <c r="C885" s="175"/>
      <c r="D885" s="176"/>
      <c r="E885" s="176"/>
      <c r="F885" s="184"/>
      <c r="G885" s="176"/>
      <c r="H885" s="176"/>
      <c r="I885" s="176"/>
      <c r="J885" s="176"/>
      <c r="K885" s="180"/>
      <c r="L885" s="176"/>
      <c r="M885" s="175"/>
      <c r="N885" s="175"/>
      <c r="O885" s="175"/>
      <c r="P885" s="176"/>
      <c r="Q885" s="175"/>
      <c r="R885" s="176"/>
      <c r="S885" s="176"/>
      <c r="T885" s="176"/>
      <c r="U885" s="291" t="str">
        <f t="shared" si="303"/>
        <v/>
      </c>
      <c r="V885" s="292">
        <f>IF(F885=0,0,SUMIFS('4-咨询师业绩明细表'!K:K,'4-咨询师业绩明细表'!E:E,E885,'4-咨询师业绩明细表'!C:C,B885))</f>
        <v>0</v>
      </c>
      <c r="W885" s="292" t="str">
        <f t="shared" si="304"/>
        <v/>
      </c>
      <c r="X885" s="305"/>
      <c r="Y885" s="323">
        <f t="shared" si="305"/>
        <v>0</v>
      </c>
      <c r="Z885" s="324">
        <f t="shared" si="306"/>
        <v>0</v>
      </c>
      <c r="AA885" s="293">
        <f t="shared" si="307"/>
        <v>0</v>
      </c>
      <c r="AB885" s="294" t="str">
        <f t="shared" si="308"/>
        <v/>
      </c>
      <c r="AC885" s="143" t="str">
        <f t="shared" si="309"/>
        <v/>
      </c>
      <c r="AD885" s="143" t="str">
        <f t="shared" si="310"/>
        <v/>
      </c>
      <c r="AE885" s="143" t="str">
        <f t="shared" si="311"/>
        <v/>
      </c>
      <c r="AF885" s="143" t="str">
        <f t="shared" si="312"/>
        <v/>
      </c>
      <c r="AG885" s="143" t="str">
        <f t="shared" si="313"/>
        <v/>
      </c>
      <c r="AH885" s="143" t="str">
        <f>IF(AB885="","",VLOOKUP(AF885,Sheet11!E:F,2,0))</f>
        <v/>
      </c>
      <c r="AI885" s="295" t="str">
        <f>IF(AG885="拼单会员","5年",IF(AB885="","",VLOOKUP(AE885&amp;AH885,Sheet11!$J$3:$K$17,2)))</f>
        <v/>
      </c>
      <c r="AJ885" s="143" t="str">
        <f t="shared" si="314"/>
        <v/>
      </c>
      <c r="AK885" s="296" t="str">
        <f t="shared" si="315"/>
        <v/>
      </c>
      <c r="AL885" s="143" t="str">
        <f t="shared" si="316"/>
        <v/>
      </c>
      <c r="AM885" s="143" t="str">
        <f t="shared" si="317"/>
        <v/>
      </c>
      <c r="AN885" s="143" t="str">
        <f t="shared" si="318"/>
        <v/>
      </c>
      <c r="AO885" s="143" t="str">
        <f t="shared" si="319"/>
        <v/>
      </c>
      <c r="AP885" s="206" t="str">
        <f t="shared" si="320"/>
        <v/>
      </c>
      <c r="AQ885" s="206" t="str">
        <f>IF(SUMIF('7-市场业绩'!F:F,'3-收据记录表'!U885,'7-市场业绩'!I:I)&gt;0,"学习卡","老结算")</f>
        <v>老结算</v>
      </c>
      <c r="AR885" s="206" t="str">
        <f t="shared" si="321"/>
        <v/>
      </c>
      <c r="AS885" s="243" t="e">
        <f t="shared" si="322"/>
        <v>#VALUE!</v>
      </c>
      <c r="AT885" s="243" t="str">
        <f t="shared" si="323"/>
        <v/>
      </c>
      <c r="AU885" s="243" t="str">
        <f t="shared" si="324"/>
        <v/>
      </c>
      <c r="AV885" s="243" t="str">
        <f t="shared" si="325"/>
        <v>无</v>
      </c>
      <c r="AZ885" s="299">
        <v>42552</v>
      </c>
    </row>
    <row r="886" spans="1:52" ht="15" hidden="1" customHeight="1">
      <c r="A886" s="176"/>
      <c r="B886" s="176"/>
      <c r="C886" s="175"/>
      <c r="D886" s="176"/>
      <c r="E886" s="176"/>
      <c r="F886" s="184"/>
      <c r="G886" s="176"/>
      <c r="H886" s="176"/>
      <c r="I886" s="176"/>
      <c r="J886" s="176"/>
      <c r="K886" s="180"/>
      <c r="L886" s="176"/>
      <c r="M886" s="175"/>
      <c r="N886" s="175"/>
      <c r="O886" s="175"/>
      <c r="P886" s="176"/>
      <c r="Q886" s="175"/>
      <c r="R886" s="176"/>
      <c r="S886" s="176"/>
      <c r="T886" s="176"/>
      <c r="U886" s="291" t="str">
        <f t="shared" si="303"/>
        <v/>
      </c>
      <c r="V886" s="292">
        <f>IF(F886=0,0,SUMIFS('4-咨询师业绩明细表'!K:K,'4-咨询师业绩明细表'!E:E,E886,'4-咨询师业绩明细表'!C:C,B886))</f>
        <v>0</v>
      </c>
      <c r="W886" s="292" t="str">
        <f t="shared" si="304"/>
        <v/>
      </c>
      <c r="X886" s="305"/>
      <c r="Y886" s="323">
        <f t="shared" si="305"/>
        <v>0</v>
      </c>
      <c r="Z886" s="324">
        <f t="shared" si="306"/>
        <v>0</v>
      </c>
      <c r="AA886" s="293">
        <f t="shared" si="307"/>
        <v>0</v>
      </c>
      <c r="AB886" s="294" t="str">
        <f t="shared" si="308"/>
        <v/>
      </c>
      <c r="AC886" s="143" t="str">
        <f t="shared" si="309"/>
        <v/>
      </c>
      <c r="AD886" s="143" t="str">
        <f t="shared" si="310"/>
        <v/>
      </c>
      <c r="AE886" s="143" t="str">
        <f t="shared" si="311"/>
        <v/>
      </c>
      <c r="AF886" s="143" t="str">
        <f t="shared" si="312"/>
        <v/>
      </c>
      <c r="AG886" s="143" t="str">
        <f t="shared" si="313"/>
        <v/>
      </c>
      <c r="AH886" s="143" t="str">
        <f>IF(AB886="","",VLOOKUP(AF886,Sheet11!E:F,2,0))</f>
        <v/>
      </c>
      <c r="AI886" s="295" t="str">
        <f>IF(AG886="拼单会员","5年",IF(AB886="","",VLOOKUP(AE886&amp;AH886,Sheet11!$J$3:$K$17,2)))</f>
        <v/>
      </c>
      <c r="AJ886" s="143" t="str">
        <f t="shared" si="314"/>
        <v/>
      </c>
      <c r="AK886" s="296" t="str">
        <f t="shared" si="315"/>
        <v/>
      </c>
      <c r="AL886" s="143" t="str">
        <f t="shared" si="316"/>
        <v/>
      </c>
      <c r="AM886" s="143" t="str">
        <f t="shared" si="317"/>
        <v/>
      </c>
      <c r="AN886" s="143" t="str">
        <f t="shared" si="318"/>
        <v/>
      </c>
      <c r="AO886" s="143" t="str">
        <f t="shared" si="319"/>
        <v/>
      </c>
      <c r="AP886" s="206" t="str">
        <f t="shared" si="320"/>
        <v/>
      </c>
      <c r="AQ886" s="206" t="str">
        <f>IF(SUMIF('7-市场业绩'!F:F,'3-收据记录表'!U886,'7-市场业绩'!I:I)&gt;0,"学习卡","老结算")</f>
        <v>老结算</v>
      </c>
      <c r="AR886" s="206" t="str">
        <f t="shared" si="321"/>
        <v/>
      </c>
      <c r="AS886" s="243" t="e">
        <f t="shared" si="322"/>
        <v>#VALUE!</v>
      </c>
      <c r="AT886" s="243" t="str">
        <f t="shared" si="323"/>
        <v/>
      </c>
      <c r="AU886" s="243" t="str">
        <f t="shared" si="324"/>
        <v/>
      </c>
      <c r="AV886" s="243" t="str">
        <f t="shared" si="325"/>
        <v>无</v>
      </c>
      <c r="AZ886" s="299">
        <v>42552</v>
      </c>
    </row>
    <row r="887" spans="1:52" ht="15" hidden="1" customHeight="1">
      <c r="A887" s="176"/>
      <c r="B887" s="176"/>
      <c r="C887" s="175"/>
      <c r="D887" s="176"/>
      <c r="E887" s="176"/>
      <c r="F887" s="184"/>
      <c r="G887" s="176"/>
      <c r="H887" s="176"/>
      <c r="I887" s="176"/>
      <c r="J887" s="176"/>
      <c r="K887" s="180"/>
      <c r="L887" s="176"/>
      <c r="M887" s="175"/>
      <c r="N887" s="175"/>
      <c r="O887" s="175"/>
      <c r="P887" s="176"/>
      <c r="Q887" s="175"/>
      <c r="R887" s="176"/>
      <c r="S887" s="176"/>
      <c r="T887" s="176"/>
      <c r="U887" s="291" t="str">
        <f t="shared" si="303"/>
        <v/>
      </c>
      <c r="V887" s="292">
        <f>IF(F887=0,0,SUMIFS('4-咨询师业绩明细表'!K:K,'4-咨询师业绩明细表'!E:E,E887,'4-咨询师业绩明细表'!C:C,B887))</f>
        <v>0</v>
      </c>
      <c r="W887" s="292" t="str">
        <f t="shared" si="304"/>
        <v/>
      </c>
      <c r="X887" s="305"/>
      <c r="Y887" s="323">
        <f t="shared" si="305"/>
        <v>0</v>
      </c>
      <c r="Z887" s="324">
        <f t="shared" si="306"/>
        <v>0</v>
      </c>
      <c r="AA887" s="293">
        <f t="shared" si="307"/>
        <v>0</v>
      </c>
      <c r="AB887" s="294" t="str">
        <f t="shared" si="308"/>
        <v/>
      </c>
      <c r="AC887" s="143" t="str">
        <f t="shared" si="309"/>
        <v/>
      </c>
      <c r="AD887" s="143" t="str">
        <f t="shared" si="310"/>
        <v/>
      </c>
      <c r="AE887" s="143" t="str">
        <f t="shared" si="311"/>
        <v/>
      </c>
      <c r="AF887" s="143" t="str">
        <f t="shared" si="312"/>
        <v/>
      </c>
      <c r="AG887" s="143" t="str">
        <f t="shared" si="313"/>
        <v/>
      </c>
      <c r="AH887" s="143" t="str">
        <f>IF(AB887="","",VLOOKUP(AF887,Sheet11!E:F,2,0))</f>
        <v/>
      </c>
      <c r="AI887" s="295" t="str">
        <f>IF(AG887="拼单会员","5年",IF(AB887="","",VLOOKUP(AE887&amp;AH887,Sheet11!$J$3:$K$17,2)))</f>
        <v/>
      </c>
      <c r="AJ887" s="143" t="str">
        <f t="shared" si="314"/>
        <v/>
      </c>
      <c r="AK887" s="296" t="str">
        <f t="shared" si="315"/>
        <v/>
      </c>
      <c r="AL887" s="143" t="str">
        <f t="shared" si="316"/>
        <v/>
      </c>
      <c r="AM887" s="143" t="str">
        <f t="shared" si="317"/>
        <v/>
      </c>
      <c r="AN887" s="143" t="str">
        <f t="shared" si="318"/>
        <v/>
      </c>
      <c r="AO887" s="143" t="str">
        <f t="shared" si="319"/>
        <v/>
      </c>
      <c r="AP887" s="206" t="str">
        <f t="shared" si="320"/>
        <v/>
      </c>
      <c r="AQ887" s="206" t="str">
        <f>IF(SUMIF('7-市场业绩'!F:F,'3-收据记录表'!U887,'7-市场业绩'!I:I)&gt;0,"学习卡","老结算")</f>
        <v>老结算</v>
      </c>
      <c r="AR887" s="206" t="str">
        <f t="shared" si="321"/>
        <v/>
      </c>
      <c r="AS887" s="243" t="e">
        <f t="shared" si="322"/>
        <v>#VALUE!</v>
      </c>
      <c r="AT887" s="243" t="str">
        <f t="shared" si="323"/>
        <v/>
      </c>
      <c r="AU887" s="243" t="str">
        <f t="shared" si="324"/>
        <v/>
      </c>
      <c r="AV887" s="243" t="str">
        <f t="shared" si="325"/>
        <v>无</v>
      </c>
      <c r="AZ887" s="299">
        <v>42552</v>
      </c>
    </row>
    <row r="888" spans="1:52" ht="15" hidden="1" customHeight="1">
      <c r="A888" s="176"/>
      <c r="B888" s="176"/>
      <c r="C888" s="175"/>
      <c r="D888" s="176"/>
      <c r="E888" s="176"/>
      <c r="F888" s="184"/>
      <c r="G888" s="176"/>
      <c r="H888" s="176"/>
      <c r="I888" s="176"/>
      <c r="J888" s="176"/>
      <c r="K888" s="180"/>
      <c r="L888" s="176"/>
      <c r="M888" s="175"/>
      <c r="N888" s="175"/>
      <c r="O888" s="175"/>
      <c r="P888" s="176"/>
      <c r="Q888" s="175"/>
      <c r="R888" s="176"/>
      <c r="S888" s="176"/>
      <c r="T888" s="176"/>
      <c r="U888" s="291" t="str">
        <f t="shared" si="303"/>
        <v/>
      </c>
      <c r="V888" s="292">
        <f>IF(F888=0,0,SUMIFS('4-咨询师业绩明细表'!K:K,'4-咨询师业绩明细表'!E:E,E888,'4-咨询师业绩明细表'!C:C,B888))</f>
        <v>0</v>
      </c>
      <c r="W888" s="292" t="str">
        <f t="shared" si="304"/>
        <v/>
      </c>
      <c r="X888" s="305"/>
      <c r="Y888" s="323">
        <f t="shared" si="305"/>
        <v>0</v>
      </c>
      <c r="Z888" s="324">
        <f t="shared" si="306"/>
        <v>0</v>
      </c>
      <c r="AA888" s="293">
        <f t="shared" si="307"/>
        <v>0</v>
      </c>
      <c r="AB888" s="294" t="str">
        <f t="shared" si="308"/>
        <v/>
      </c>
      <c r="AC888" s="143" t="str">
        <f t="shared" si="309"/>
        <v/>
      </c>
      <c r="AD888" s="143" t="str">
        <f t="shared" si="310"/>
        <v/>
      </c>
      <c r="AE888" s="143" t="str">
        <f t="shared" si="311"/>
        <v/>
      </c>
      <c r="AF888" s="143" t="str">
        <f t="shared" si="312"/>
        <v/>
      </c>
      <c r="AG888" s="143" t="str">
        <f t="shared" si="313"/>
        <v/>
      </c>
      <c r="AH888" s="143" t="str">
        <f>IF(AB888="","",VLOOKUP(AF888,Sheet11!E:F,2,0))</f>
        <v/>
      </c>
      <c r="AI888" s="295" t="str">
        <f>IF(AG888="拼单会员","5年",IF(AB888="","",VLOOKUP(AE888&amp;AH888,Sheet11!$J$3:$K$17,2)))</f>
        <v/>
      </c>
      <c r="AJ888" s="143" t="str">
        <f t="shared" si="314"/>
        <v/>
      </c>
      <c r="AK888" s="296" t="str">
        <f t="shared" si="315"/>
        <v/>
      </c>
      <c r="AL888" s="143" t="str">
        <f t="shared" si="316"/>
        <v/>
      </c>
      <c r="AM888" s="143" t="str">
        <f t="shared" si="317"/>
        <v/>
      </c>
      <c r="AN888" s="143" t="str">
        <f t="shared" si="318"/>
        <v/>
      </c>
      <c r="AO888" s="143" t="str">
        <f t="shared" si="319"/>
        <v/>
      </c>
      <c r="AP888" s="206" t="str">
        <f t="shared" si="320"/>
        <v/>
      </c>
      <c r="AQ888" s="206" t="str">
        <f>IF(SUMIF('7-市场业绩'!F:F,'3-收据记录表'!U888,'7-市场业绩'!I:I)&gt;0,"学习卡","老结算")</f>
        <v>老结算</v>
      </c>
      <c r="AR888" s="206" t="str">
        <f t="shared" si="321"/>
        <v/>
      </c>
      <c r="AS888" s="243" t="e">
        <f t="shared" si="322"/>
        <v>#VALUE!</v>
      </c>
      <c r="AT888" s="243" t="str">
        <f t="shared" si="323"/>
        <v/>
      </c>
      <c r="AU888" s="243" t="str">
        <f t="shared" si="324"/>
        <v/>
      </c>
      <c r="AV888" s="243" t="str">
        <f t="shared" si="325"/>
        <v>无</v>
      </c>
      <c r="AZ888" s="299">
        <v>42552</v>
      </c>
    </row>
    <row r="889" spans="1:52" ht="15" hidden="1" customHeight="1">
      <c r="A889" s="176"/>
      <c r="B889" s="176"/>
      <c r="C889" s="175"/>
      <c r="D889" s="176"/>
      <c r="E889" s="176"/>
      <c r="F889" s="184"/>
      <c r="G889" s="176"/>
      <c r="H889" s="176"/>
      <c r="I889" s="176"/>
      <c r="J889" s="176"/>
      <c r="K889" s="180"/>
      <c r="L889" s="176"/>
      <c r="M889" s="175"/>
      <c r="N889" s="175"/>
      <c r="O889" s="175"/>
      <c r="P889" s="176"/>
      <c r="Q889" s="175"/>
      <c r="R889" s="176"/>
      <c r="S889" s="176"/>
      <c r="T889" s="176"/>
      <c r="U889" s="291" t="str">
        <f t="shared" si="303"/>
        <v/>
      </c>
      <c r="V889" s="292">
        <f>IF(F889=0,0,SUMIFS('4-咨询师业绩明细表'!K:K,'4-咨询师业绩明细表'!E:E,E889,'4-咨询师业绩明细表'!C:C,B889))</f>
        <v>0</v>
      </c>
      <c r="W889" s="292" t="str">
        <f t="shared" si="304"/>
        <v/>
      </c>
      <c r="X889" s="305"/>
      <c r="Y889" s="323">
        <f t="shared" si="305"/>
        <v>0</v>
      </c>
      <c r="Z889" s="324">
        <f t="shared" si="306"/>
        <v>0</v>
      </c>
      <c r="AA889" s="293">
        <f t="shared" si="307"/>
        <v>0</v>
      </c>
      <c r="AB889" s="294" t="str">
        <f t="shared" si="308"/>
        <v/>
      </c>
      <c r="AC889" s="143" t="str">
        <f t="shared" si="309"/>
        <v/>
      </c>
      <c r="AD889" s="143" t="str">
        <f t="shared" si="310"/>
        <v/>
      </c>
      <c r="AE889" s="143" t="str">
        <f t="shared" si="311"/>
        <v/>
      </c>
      <c r="AF889" s="143" t="str">
        <f t="shared" si="312"/>
        <v/>
      </c>
      <c r="AG889" s="143" t="str">
        <f t="shared" si="313"/>
        <v/>
      </c>
      <c r="AH889" s="143" t="str">
        <f>IF(AB889="","",VLOOKUP(AF889,Sheet11!E:F,2,0))</f>
        <v/>
      </c>
      <c r="AI889" s="295" t="str">
        <f>IF(AG889="拼单会员","5年",IF(AB889="","",VLOOKUP(AE889&amp;AH889,Sheet11!$J$3:$K$17,2)))</f>
        <v/>
      </c>
      <c r="AJ889" s="143" t="str">
        <f t="shared" si="314"/>
        <v/>
      </c>
      <c r="AK889" s="296" t="str">
        <f t="shared" si="315"/>
        <v/>
      </c>
      <c r="AL889" s="143" t="str">
        <f t="shared" si="316"/>
        <v/>
      </c>
      <c r="AM889" s="143" t="str">
        <f t="shared" si="317"/>
        <v/>
      </c>
      <c r="AN889" s="143" t="str">
        <f t="shared" si="318"/>
        <v/>
      </c>
      <c r="AO889" s="143" t="str">
        <f t="shared" si="319"/>
        <v/>
      </c>
      <c r="AP889" s="206" t="str">
        <f t="shared" si="320"/>
        <v/>
      </c>
      <c r="AQ889" s="206" t="str">
        <f>IF(SUMIF('7-市场业绩'!F:F,'3-收据记录表'!U889,'7-市场业绩'!I:I)&gt;0,"学习卡","老结算")</f>
        <v>老结算</v>
      </c>
      <c r="AR889" s="206" t="str">
        <f t="shared" si="321"/>
        <v/>
      </c>
      <c r="AS889" s="243" t="e">
        <f t="shared" si="322"/>
        <v>#VALUE!</v>
      </c>
      <c r="AT889" s="243" t="str">
        <f t="shared" si="323"/>
        <v/>
      </c>
      <c r="AU889" s="243" t="str">
        <f t="shared" si="324"/>
        <v/>
      </c>
      <c r="AV889" s="243" t="str">
        <f t="shared" si="325"/>
        <v>无</v>
      </c>
      <c r="AZ889" s="299">
        <v>42552</v>
      </c>
    </row>
    <row r="890" spans="1:52" ht="15" hidden="1" customHeight="1">
      <c r="A890" s="176"/>
      <c r="B890" s="176"/>
      <c r="C890" s="175"/>
      <c r="D890" s="176"/>
      <c r="E890" s="176"/>
      <c r="F890" s="184"/>
      <c r="G890" s="176"/>
      <c r="H890" s="176"/>
      <c r="I890" s="176"/>
      <c r="J890" s="176"/>
      <c r="K890" s="180"/>
      <c r="L890" s="176"/>
      <c r="M890" s="175"/>
      <c r="N890" s="175"/>
      <c r="O890" s="175"/>
      <c r="P890" s="176"/>
      <c r="Q890" s="175"/>
      <c r="R890" s="176"/>
      <c r="S890" s="176"/>
      <c r="T890" s="176"/>
      <c r="U890" s="291" t="str">
        <f t="shared" si="303"/>
        <v/>
      </c>
      <c r="V890" s="292">
        <f>IF(F890=0,0,SUMIFS('4-咨询师业绩明细表'!K:K,'4-咨询师业绩明细表'!E:E,E890,'4-咨询师业绩明细表'!C:C,B890))</f>
        <v>0</v>
      </c>
      <c r="W890" s="292" t="str">
        <f t="shared" si="304"/>
        <v/>
      </c>
      <c r="X890" s="305"/>
      <c r="Y890" s="323">
        <f t="shared" si="305"/>
        <v>0</v>
      </c>
      <c r="Z890" s="324">
        <f t="shared" si="306"/>
        <v>0</v>
      </c>
      <c r="AA890" s="293">
        <f t="shared" si="307"/>
        <v>0</v>
      </c>
      <c r="AB890" s="294" t="str">
        <f t="shared" si="308"/>
        <v/>
      </c>
      <c r="AC890" s="143" t="str">
        <f t="shared" si="309"/>
        <v/>
      </c>
      <c r="AD890" s="143" t="str">
        <f t="shared" si="310"/>
        <v/>
      </c>
      <c r="AE890" s="143" t="str">
        <f t="shared" si="311"/>
        <v/>
      </c>
      <c r="AF890" s="143" t="str">
        <f t="shared" si="312"/>
        <v/>
      </c>
      <c r="AG890" s="143" t="str">
        <f t="shared" si="313"/>
        <v/>
      </c>
      <c r="AH890" s="143" t="str">
        <f>IF(AB890="","",VLOOKUP(AF890,Sheet11!E:F,2,0))</f>
        <v/>
      </c>
      <c r="AI890" s="295" t="str">
        <f>IF(AG890="拼单会员","5年",IF(AB890="","",VLOOKUP(AE890&amp;AH890,Sheet11!$J$3:$K$17,2)))</f>
        <v/>
      </c>
      <c r="AJ890" s="143" t="str">
        <f t="shared" si="314"/>
        <v/>
      </c>
      <c r="AK890" s="296" t="str">
        <f t="shared" si="315"/>
        <v/>
      </c>
      <c r="AL890" s="143" t="str">
        <f t="shared" si="316"/>
        <v/>
      </c>
      <c r="AM890" s="143" t="str">
        <f t="shared" si="317"/>
        <v/>
      </c>
      <c r="AN890" s="143" t="str">
        <f t="shared" si="318"/>
        <v/>
      </c>
      <c r="AO890" s="143" t="str">
        <f t="shared" si="319"/>
        <v/>
      </c>
      <c r="AP890" s="206" t="str">
        <f t="shared" si="320"/>
        <v/>
      </c>
      <c r="AQ890" s="206" t="str">
        <f>IF(SUMIF('7-市场业绩'!F:F,'3-收据记录表'!U890,'7-市场业绩'!I:I)&gt;0,"学习卡","老结算")</f>
        <v>老结算</v>
      </c>
      <c r="AR890" s="206" t="str">
        <f t="shared" si="321"/>
        <v/>
      </c>
      <c r="AS890" s="243" t="e">
        <f t="shared" si="322"/>
        <v>#VALUE!</v>
      </c>
      <c r="AT890" s="243" t="str">
        <f t="shared" si="323"/>
        <v/>
      </c>
      <c r="AU890" s="243" t="str">
        <f t="shared" si="324"/>
        <v/>
      </c>
      <c r="AV890" s="243" t="str">
        <f t="shared" si="325"/>
        <v>无</v>
      </c>
      <c r="AZ890" s="299">
        <v>42552</v>
      </c>
    </row>
    <row r="891" spans="1:52" ht="15" hidden="1" customHeight="1">
      <c r="A891" s="176"/>
      <c r="B891" s="176"/>
      <c r="C891" s="175"/>
      <c r="D891" s="176"/>
      <c r="E891" s="176"/>
      <c r="F891" s="184"/>
      <c r="G891" s="176"/>
      <c r="H891" s="176"/>
      <c r="I891" s="176"/>
      <c r="J891" s="176"/>
      <c r="K891" s="180"/>
      <c r="L891" s="176"/>
      <c r="M891" s="175"/>
      <c r="N891" s="175"/>
      <c r="O891" s="175"/>
      <c r="P891" s="176"/>
      <c r="Q891" s="175"/>
      <c r="R891" s="176"/>
      <c r="S891" s="176"/>
      <c r="T891" s="176"/>
      <c r="U891" s="291" t="str">
        <f t="shared" si="303"/>
        <v/>
      </c>
      <c r="V891" s="292">
        <f>IF(F891=0,0,SUMIFS('4-咨询师业绩明细表'!K:K,'4-咨询师业绩明细表'!E:E,E891,'4-咨询师业绩明细表'!C:C,B891))</f>
        <v>0</v>
      </c>
      <c r="W891" s="292" t="str">
        <f t="shared" si="304"/>
        <v/>
      </c>
      <c r="X891" s="305"/>
      <c r="Y891" s="323">
        <f t="shared" si="305"/>
        <v>0</v>
      </c>
      <c r="Z891" s="324">
        <f t="shared" si="306"/>
        <v>0</v>
      </c>
      <c r="AA891" s="293">
        <f t="shared" si="307"/>
        <v>0</v>
      </c>
      <c r="AB891" s="294" t="str">
        <f t="shared" si="308"/>
        <v/>
      </c>
      <c r="AC891" s="143" t="str">
        <f t="shared" si="309"/>
        <v/>
      </c>
      <c r="AD891" s="143" t="str">
        <f t="shared" si="310"/>
        <v/>
      </c>
      <c r="AE891" s="143" t="str">
        <f t="shared" si="311"/>
        <v/>
      </c>
      <c r="AF891" s="143" t="str">
        <f t="shared" si="312"/>
        <v/>
      </c>
      <c r="AG891" s="143" t="str">
        <f t="shared" si="313"/>
        <v/>
      </c>
      <c r="AH891" s="143" t="str">
        <f>IF(AB891="","",VLOOKUP(AF891,Sheet11!E:F,2,0))</f>
        <v/>
      </c>
      <c r="AI891" s="295" t="str">
        <f>IF(AG891="拼单会员","5年",IF(AB891="","",VLOOKUP(AE891&amp;AH891,Sheet11!$J$3:$K$17,2)))</f>
        <v/>
      </c>
      <c r="AJ891" s="143" t="str">
        <f t="shared" si="314"/>
        <v/>
      </c>
      <c r="AK891" s="296" t="str">
        <f t="shared" si="315"/>
        <v/>
      </c>
      <c r="AL891" s="143" t="str">
        <f t="shared" si="316"/>
        <v/>
      </c>
      <c r="AM891" s="143" t="str">
        <f t="shared" si="317"/>
        <v/>
      </c>
      <c r="AN891" s="143" t="str">
        <f t="shared" si="318"/>
        <v/>
      </c>
      <c r="AO891" s="143" t="str">
        <f t="shared" si="319"/>
        <v/>
      </c>
      <c r="AP891" s="206" t="str">
        <f t="shared" si="320"/>
        <v/>
      </c>
      <c r="AQ891" s="206" t="str">
        <f>IF(SUMIF('7-市场业绩'!F:F,'3-收据记录表'!U891,'7-市场业绩'!I:I)&gt;0,"学习卡","老结算")</f>
        <v>老结算</v>
      </c>
      <c r="AR891" s="206" t="str">
        <f t="shared" si="321"/>
        <v/>
      </c>
      <c r="AS891" s="243" t="e">
        <f t="shared" si="322"/>
        <v>#VALUE!</v>
      </c>
      <c r="AT891" s="243" t="str">
        <f t="shared" si="323"/>
        <v/>
      </c>
      <c r="AU891" s="243" t="str">
        <f t="shared" si="324"/>
        <v/>
      </c>
      <c r="AV891" s="243" t="str">
        <f t="shared" si="325"/>
        <v>无</v>
      </c>
      <c r="AZ891" s="299">
        <v>42552</v>
      </c>
    </row>
    <row r="892" spans="1:52" ht="15" hidden="1" customHeight="1">
      <c r="A892" s="176"/>
      <c r="B892" s="176"/>
      <c r="C892" s="175"/>
      <c r="D892" s="176"/>
      <c r="E892" s="176"/>
      <c r="F892" s="184"/>
      <c r="G892" s="176"/>
      <c r="H892" s="176"/>
      <c r="I892" s="176"/>
      <c r="J892" s="176"/>
      <c r="K892" s="180"/>
      <c r="L892" s="176"/>
      <c r="M892" s="175"/>
      <c r="N892" s="175"/>
      <c r="O892" s="175"/>
      <c r="P892" s="176"/>
      <c r="Q892" s="175"/>
      <c r="R892" s="176"/>
      <c r="S892" s="176"/>
      <c r="T892" s="176"/>
      <c r="U892" s="291" t="str">
        <f t="shared" si="303"/>
        <v/>
      </c>
      <c r="V892" s="292">
        <f>IF(F892=0,0,SUMIFS('4-咨询师业绩明细表'!K:K,'4-咨询师业绩明细表'!E:E,E892,'4-咨询师业绩明细表'!C:C,B892))</f>
        <v>0</v>
      </c>
      <c r="W892" s="292" t="str">
        <f t="shared" si="304"/>
        <v/>
      </c>
      <c r="X892" s="305"/>
      <c r="Y892" s="323">
        <f t="shared" si="305"/>
        <v>0</v>
      </c>
      <c r="Z892" s="324">
        <f t="shared" si="306"/>
        <v>0</v>
      </c>
      <c r="AA892" s="293">
        <f t="shared" si="307"/>
        <v>0</v>
      </c>
      <c r="AB892" s="294" t="str">
        <f t="shared" si="308"/>
        <v/>
      </c>
      <c r="AC892" s="143" t="str">
        <f t="shared" si="309"/>
        <v/>
      </c>
      <c r="AD892" s="143" t="str">
        <f t="shared" si="310"/>
        <v/>
      </c>
      <c r="AE892" s="143" t="str">
        <f t="shared" si="311"/>
        <v/>
      </c>
      <c r="AF892" s="143" t="str">
        <f t="shared" si="312"/>
        <v/>
      </c>
      <c r="AG892" s="143" t="str">
        <f t="shared" si="313"/>
        <v/>
      </c>
      <c r="AH892" s="143" t="str">
        <f>IF(AB892="","",VLOOKUP(AF892,Sheet11!E:F,2,0))</f>
        <v/>
      </c>
      <c r="AI892" s="295" t="str">
        <f>IF(AG892="拼单会员","5年",IF(AB892="","",VLOOKUP(AE892&amp;AH892,Sheet11!$J$3:$K$17,2)))</f>
        <v/>
      </c>
      <c r="AJ892" s="143" t="str">
        <f t="shared" si="314"/>
        <v/>
      </c>
      <c r="AK892" s="296" t="str">
        <f t="shared" si="315"/>
        <v/>
      </c>
      <c r="AL892" s="143" t="str">
        <f t="shared" si="316"/>
        <v/>
      </c>
      <c r="AM892" s="143" t="str">
        <f t="shared" si="317"/>
        <v/>
      </c>
      <c r="AN892" s="143" t="str">
        <f t="shared" si="318"/>
        <v/>
      </c>
      <c r="AO892" s="143" t="str">
        <f t="shared" si="319"/>
        <v/>
      </c>
      <c r="AP892" s="206" t="str">
        <f t="shared" si="320"/>
        <v/>
      </c>
      <c r="AQ892" s="206" t="str">
        <f>IF(SUMIF('7-市场业绩'!F:F,'3-收据记录表'!U892,'7-市场业绩'!I:I)&gt;0,"学习卡","老结算")</f>
        <v>老结算</v>
      </c>
      <c r="AR892" s="206" t="str">
        <f t="shared" si="321"/>
        <v/>
      </c>
      <c r="AS892" s="243" t="e">
        <f t="shared" si="322"/>
        <v>#VALUE!</v>
      </c>
      <c r="AT892" s="243" t="str">
        <f t="shared" si="323"/>
        <v/>
      </c>
      <c r="AU892" s="243" t="str">
        <f t="shared" si="324"/>
        <v/>
      </c>
      <c r="AV892" s="243" t="str">
        <f t="shared" si="325"/>
        <v>无</v>
      </c>
      <c r="AZ892" s="299">
        <v>42552</v>
      </c>
    </row>
    <row r="893" spans="1:52" ht="15" hidden="1" customHeight="1">
      <c r="A893" s="176"/>
      <c r="B893" s="176"/>
      <c r="C893" s="175"/>
      <c r="D893" s="176"/>
      <c r="E893" s="176"/>
      <c r="F893" s="184"/>
      <c r="G893" s="176"/>
      <c r="H893" s="176"/>
      <c r="I893" s="176"/>
      <c r="J893" s="176"/>
      <c r="K893" s="180"/>
      <c r="L893" s="176"/>
      <c r="M893" s="175"/>
      <c r="N893" s="175"/>
      <c r="O893" s="175"/>
      <c r="P893" s="176"/>
      <c r="Q893" s="175"/>
      <c r="R893" s="176"/>
      <c r="S893" s="176"/>
      <c r="T893" s="176"/>
      <c r="U893" s="291" t="str">
        <f t="shared" si="303"/>
        <v/>
      </c>
      <c r="V893" s="292">
        <f>IF(F893=0,0,SUMIFS('4-咨询师业绩明细表'!K:K,'4-咨询师业绩明细表'!E:E,E893,'4-咨询师业绩明细表'!C:C,B893))</f>
        <v>0</v>
      </c>
      <c r="W893" s="292" t="str">
        <f t="shared" si="304"/>
        <v/>
      </c>
      <c r="X893" s="305"/>
      <c r="Y893" s="323">
        <f t="shared" si="305"/>
        <v>0</v>
      </c>
      <c r="Z893" s="324">
        <f t="shared" si="306"/>
        <v>0</v>
      </c>
      <c r="AA893" s="293">
        <f t="shared" si="307"/>
        <v>0</v>
      </c>
      <c r="AB893" s="294" t="str">
        <f t="shared" si="308"/>
        <v/>
      </c>
      <c r="AC893" s="143" t="str">
        <f t="shared" si="309"/>
        <v/>
      </c>
      <c r="AD893" s="143" t="str">
        <f t="shared" si="310"/>
        <v/>
      </c>
      <c r="AE893" s="143" t="str">
        <f t="shared" si="311"/>
        <v/>
      </c>
      <c r="AF893" s="143" t="str">
        <f t="shared" si="312"/>
        <v/>
      </c>
      <c r="AG893" s="143" t="str">
        <f t="shared" si="313"/>
        <v/>
      </c>
      <c r="AH893" s="143" t="str">
        <f>IF(AB893="","",VLOOKUP(AF893,Sheet11!E:F,2,0))</f>
        <v/>
      </c>
      <c r="AI893" s="295" t="str">
        <f>IF(AG893="拼单会员","5年",IF(AB893="","",VLOOKUP(AE893&amp;AH893,Sheet11!$J$3:$K$17,2)))</f>
        <v/>
      </c>
      <c r="AJ893" s="143" t="str">
        <f t="shared" si="314"/>
        <v/>
      </c>
      <c r="AK893" s="296" t="str">
        <f t="shared" si="315"/>
        <v/>
      </c>
      <c r="AL893" s="143" t="str">
        <f t="shared" si="316"/>
        <v/>
      </c>
      <c r="AM893" s="143" t="str">
        <f t="shared" si="317"/>
        <v/>
      </c>
      <c r="AN893" s="143" t="str">
        <f t="shared" si="318"/>
        <v/>
      </c>
      <c r="AO893" s="143" t="str">
        <f t="shared" si="319"/>
        <v/>
      </c>
      <c r="AP893" s="206" t="str">
        <f t="shared" si="320"/>
        <v/>
      </c>
      <c r="AQ893" s="206" t="str">
        <f>IF(SUMIF('7-市场业绩'!F:F,'3-收据记录表'!U893,'7-市场业绩'!I:I)&gt;0,"学习卡","老结算")</f>
        <v>老结算</v>
      </c>
      <c r="AR893" s="206" t="str">
        <f t="shared" si="321"/>
        <v/>
      </c>
      <c r="AS893" s="243" t="e">
        <f t="shared" si="322"/>
        <v>#VALUE!</v>
      </c>
      <c r="AT893" s="243" t="str">
        <f t="shared" si="323"/>
        <v/>
      </c>
      <c r="AU893" s="243" t="str">
        <f t="shared" si="324"/>
        <v/>
      </c>
      <c r="AV893" s="243" t="str">
        <f t="shared" si="325"/>
        <v>无</v>
      </c>
      <c r="AZ893" s="299">
        <v>42552</v>
      </c>
    </row>
    <row r="894" spans="1:52" ht="15" hidden="1" customHeight="1">
      <c r="A894" s="176"/>
      <c r="B894" s="176"/>
      <c r="C894" s="175"/>
      <c r="D894" s="176"/>
      <c r="E894" s="176"/>
      <c r="F894" s="184"/>
      <c r="G894" s="176"/>
      <c r="H894" s="176"/>
      <c r="I894" s="176"/>
      <c r="J894" s="176"/>
      <c r="K894" s="180"/>
      <c r="L894" s="176"/>
      <c r="M894" s="175"/>
      <c r="N894" s="175"/>
      <c r="O894" s="175"/>
      <c r="P894" s="176"/>
      <c r="Q894" s="175"/>
      <c r="R894" s="176"/>
      <c r="S894" s="176"/>
      <c r="T894" s="176"/>
      <c r="U894" s="291" t="str">
        <f t="shared" si="303"/>
        <v/>
      </c>
      <c r="V894" s="292">
        <f>IF(F894=0,0,SUMIFS('4-咨询师业绩明细表'!K:K,'4-咨询师业绩明细表'!E:E,E894,'4-咨询师业绩明细表'!C:C,B894))</f>
        <v>0</v>
      </c>
      <c r="W894" s="292" t="str">
        <f t="shared" si="304"/>
        <v/>
      </c>
      <c r="X894" s="305"/>
      <c r="Y894" s="323">
        <f t="shared" si="305"/>
        <v>0</v>
      </c>
      <c r="Z894" s="324">
        <f t="shared" si="306"/>
        <v>0</v>
      </c>
      <c r="AA894" s="293">
        <f t="shared" si="307"/>
        <v>0</v>
      </c>
      <c r="AB894" s="294" t="str">
        <f t="shared" si="308"/>
        <v/>
      </c>
      <c r="AC894" s="143" t="str">
        <f t="shared" si="309"/>
        <v/>
      </c>
      <c r="AD894" s="143" t="str">
        <f t="shared" si="310"/>
        <v/>
      </c>
      <c r="AE894" s="143" t="str">
        <f t="shared" si="311"/>
        <v/>
      </c>
      <c r="AF894" s="143" t="str">
        <f t="shared" si="312"/>
        <v/>
      </c>
      <c r="AG894" s="143" t="str">
        <f t="shared" si="313"/>
        <v/>
      </c>
      <c r="AH894" s="143" t="str">
        <f>IF(AB894="","",VLOOKUP(AF894,Sheet11!E:F,2,0))</f>
        <v/>
      </c>
      <c r="AI894" s="295" t="str">
        <f>IF(AG894="拼单会员","5年",IF(AB894="","",VLOOKUP(AE894&amp;AH894,Sheet11!$J$3:$K$17,2)))</f>
        <v/>
      </c>
      <c r="AJ894" s="143" t="str">
        <f t="shared" si="314"/>
        <v/>
      </c>
      <c r="AK894" s="296" t="str">
        <f t="shared" si="315"/>
        <v/>
      </c>
      <c r="AL894" s="143" t="str">
        <f t="shared" si="316"/>
        <v/>
      </c>
      <c r="AM894" s="143" t="str">
        <f t="shared" si="317"/>
        <v/>
      </c>
      <c r="AN894" s="143" t="str">
        <f t="shared" si="318"/>
        <v/>
      </c>
      <c r="AO894" s="143" t="str">
        <f t="shared" si="319"/>
        <v/>
      </c>
      <c r="AP894" s="206" t="str">
        <f t="shared" si="320"/>
        <v/>
      </c>
      <c r="AQ894" s="206" t="str">
        <f>IF(SUMIF('7-市场业绩'!F:F,'3-收据记录表'!U894,'7-市场业绩'!I:I)&gt;0,"学习卡","老结算")</f>
        <v>老结算</v>
      </c>
      <c r="AR894" s="206" t="str">
        <f t="shared" si="321"/>
        <v/>
      </c>
      <c r="AS894" s="243" t="e">
        <f t="shared" si="322"/>
        <v>#VALUE!</v>
      </c>
      <c r="AT894" s="243" t="str">
        <f t="shared" si="323"/>
        <v/>
      </c>
      <c r="AU894" s="243" t="str">
        <f t="shared" si="324"/>
        <v/>
      </c>
      <c r="AV894" s="243" t="str">
        <f t="shared" si="325"/>
        <v>无</v>
      </c>
      <c r="AZ894" s="299">
        <v>42552</v>
      </c>
    </row>
    <row r="895" spans="1:52" ht="15" hidden="1" customHeight="1">
      <c r="A895" s="176"/>
      <c r="B895" s="176"/>
      <c r="C895" s="175"/>
      <c r="D895" s="176"/>
      <c r="E895" s="176"/>
      <c r="F895" s="184"/>
      <c r="G895" s="176"/>
      <c r="H895" s="176"/>
      <c r="I895" s="176"/>
      <c r="J895" s="176"/>
      <c r="K895" s="180"/>
      <c r="L895" s="176"/>
      <c r="M895" s="175"/>
      <c r="N895" s="175"/>
      <c r="O895" s="175"/>
      <c r="P895" s="176"/>
      <c r="Q895" s="175"/>
      <c r="R895" s="176"/>
      <c r="S895" s="176"/>
      <c r="T895" s="176"/>
      <c r="U895" s="291" t="str">
        <f t="shared" si="303"/>
        <v/>
      </c>
      <c r="V895" s="292">
        <f>IF(F895=0,0,SUMIFS('4-咨询师业绩明细表'!K:K,'4-咨询师业绩明细表'!E:E,E895,'4-咨询师业绩明细表'!C:C,B895))</f>
        <v>0</v>
      </c>
      <c r="W895" s="292" t="str">
        <f t="shared" si="304"/>
        <v/>
      </c>
      <c r="X895" s="305"/>
      <c r="Y895" s="323">
        <f t="shared" si="305"/>
        <v>0</v>
      </c>
      <c r="Z895" s="324">
        <f t="shared" si="306"/>
        <v>0</v>
      </c>
      <c r="AA895" s="293">
        <f t="shared" si="307"/>
        <v>0</v>
      </c>
      <c r="AB895" s="294" t="str">
        <f t="shared" si="308"/>
        <v/>
      </c>
      <c r="AC895" s="143" t="str">
        <f t="shared" si="309"/>
        <v/>
      </c>
      <c r="AD895" s="143" t="str">
        <f t="shared" si="310"/>
        <v/>
      </c>
      <c r="AE895" s="143" t="str">
        <f t="shared" si="311"/>
        <v/>
      </c>
      <c r="AF895" s="143" t="str">
        <f t="shared" si="312"/>
        <v/>
      </c>
      <c r="AG895" s="143" t="str">
        <f t="shared" si="313"/>
        <v/>
      </c>
      <c r="AH895" s="143" t="str">
        <f>IF(AB895="","",VLOOKUP(AF895,Sheet11!E:F,2,0))</f>
        <v/>
      </c>
      <c r="AI895" s="295" t="str">
        <f>IF(AG895="拼单会员","5年",IF(AB895="","",VLOOKUP(AE895&amp;AH895,Sheet11!$J$3:$K$17,2)))</f>
        <v/>
      </c>
      <c r="AJ895" s="143" t="str">
        <f t="shared" si="314"/>
        <v/>
      </c>
      <c r="AK895" s="296" t="str">
        <f t="shared" si="315"/>
        <v/>
      </c>
      <c r="AL895" s="143" t="str">
        <f t="shared" si="316"/>
        <v/>
      </c>
      <c r="AM895" s="143" t="str">
        <f t="shared" si="317"/>
        <v/>
      </c>
      <c r="AN895" s="143" t="str">
        <f t="shared" si="318"/>
        <v/>
      </c>
      <c r="AO895" s="143" t="str">
        <f t="shared" si="319"/>
        <v/>
      </c>
      <c r="AP895" s="206" t="str">
        <f t="shared" si="320"/>
        <v/>
      </c>
      <c r="AQ895" s="206" t="str">
        <f>IF(SUMIF('7-市场业绩'!F:F,'3-收据记录表'!U895,'7-市场业绩'!I:I)&gt;0,"学习卡","老结算")</f>
        <v>老结算</v>
      </c>
      <c r="AR895" s="206" t="str">
        <f t="shared" si="321"/>
        <v/>
      </c>
      <c r="AS895" s="243" t="e">
        <f t="shared" si="322"/>
        <v>#VALUE!</v>
      </c>
      <c r="AT895" s="243" t="str">
        <f t="shared" si="323"/>
        <v/>
      </c>
      <c r="AU895" s="243" t="str">
        <f t="shared" si="324"/>
        <v/>
      </c>
      <c r="AV895" s="243" t="str">
        <f t="shared" si="325"/>
        <v>无</v>
      </c>
      <c r="AZ895" s="299">
        <v>42552</v>
      </c>
    </row>
    <row r="896" spans="1:52" ht="15" hidden="1" customHeight="1">
      <c r="A896" s="176"/>
      <c r="B896" s="176"/>
      <c r="C896" s="175"/>
      <c r="D896" s="176"/>
      <c r="E896" s="176"/>
      <c r="F896" s="184"/>
      <c r="G896" s="176"/>
      <c r="H896" s="176"/>
      <c r="I896" s="176"/>
      <c r="J896" s="176"/>
      <c r="K896" s="180"/>
      <c r="L896" s="176"/>
      <c r="M896" s="175"/>
      <c r="N896" s="175"/>
      <c r="O896" s="175"/>
      <c r="P896" s="176"/>
      <c r="Q896" s="175"/>
      <c r="R896" s="176"/>
      <c r="S896" s="176"/>
      <c r="T896" s="176"/>
      <c r="U896" s="291" t="str">
        <f t="shared" si="303"/>
        <v/>
      </c>
      <c r="V896" s="292">
        <f>IF(F896=0,0,SUMIFS('4-咨询师业绩明细表'!K:K,'4-咨询师业绩明细表'!E:E,E896,'4-咨询师业绩明细表'!C:C,B896))</f>
        <v>0</v>
      </c>
      <c r="W896" s="292" t="str">
        <f t="shared" si="304"/>
        <v/>
      </c>
      <c r="X896" s="305"/>
      <c r="Y896" s="323">
        <f t="shared" si="305"/>
        <v>0</v>
      </c>
      <c r="Z896" s="324">
        <f t="shared" si="306"/>
        <v>0</v>
      </c>
      <c r="AA896" s="293">
        <f t="shared" si="307"/>
        <v>0</v>
      </c>
      <c r="AB896" s="294" t="str">
        <f t="shared" si="308"/>
        <v/>
      </c>
      <c r="AC896" s="143" t="str">
        <f t="shared" si="309"/>
        <v/>
      </c>
      <c r="AD896" s="143" t="str">
        <f t="shared" si="310"/>
        <v/>
      </c>
      <c r="AE896" s="143" t="str">
        <f t="shared" si="311"/>
        <v/>
      </c>
      <c r="AF896" s="143" t="str">
        <f t="shared" si="312"/>
        <v/>
      </c>
      <c r="AG896" s="143" t="str">
        <f t="shared" si="313"/>
        <v/>
      </c>
      <c r="AH896" s="143" t="str">
        <f>IF(AB896="","",VLOOKUP(AF896,Sheet11!E:F,2,0))</f>
        <v/>
      </c>
      <c r="AI896" s="295" t="str">
        <f>IF(AG896="拼单会员","5年",IF(AB896="","",VLOOKUP(AE896&amp;AH896,Sheet11!$J$3:$K$17,2)))</f>
        <v/>
      </c>
      <c r="AJ896" s="143" t="str">
        <f t="shared" si="314"/>
        <v/>
      </c>
      <c r="AK896" s="296" t="str">
        <f t="shared" si="315"/>
        <v/>
      </c>
      <c r="AL896" s="143" t="str">
        <f t="shared" si="316"/>
        <v/>
      </c>
      <c r="AM896" s="143" t="str">
        <f t="shared" si="317"/>
        <v/>
      </c>
      <c r="AN896" s="143" t="str">
        <f t="shared" si="318"/>
        <v/>
      </c>
      <c r="AO896" s="143" t="str">
        <f t="shared" si="319"/>
        <v/>
      </c>
      <c r="AP896" s="206" t="str">
        <f t="shared" si="320"/>
        <v/>
      </c>
      <c r="AQ896" s="206" t="str">
        <f>IF(SUMIF('7-市场业绩'!F:F,'3-收据记录表'!U896,'7-市场业绩'!I:I)&gt;0,"学习卡","老结算")</f>
        <v>老结算</v>
      </c>
      <c r="AR896" s="206" t="str">
        <f t="shared" si="321"/>
        <v/>
      </c>
      <c r="AS896" s="243" t="e">
        <f t="shared" si="322"/>
        <v>#VALUE!</v>
      </c>
      <c r="AT896" s="243" t="str">
        <f t="shared" si="323"/>
        <v/>
      </c>
      <c r="AU896" s="243" t="str">
        <f t="shared" si="324"/>
        <v/>
      </c>
      <c r="AV896" s="243" t="str">
        <f t="shared" si="325"/>
        <v>无</v>
      </c>
      <c r="AZ896" s="299">
        <v>42552</v>
      </c>
    </row>
    <row r="897" spans="1:52" ht="15" hidden="1" customHeight="1">
      <c r="A897" s="176"/>
      <c r="B897" s="176"/>
      <c r="C897" s="175"/>
      <c r="D897" s="176"/>
      <c r="E897" s="176"/>
      <c r="F897" s="184"/>
      <c r="G897" s="176"/>
      <c r="H897" s="176"/>
      <c r="I897" s="176"/>
      <c r="J897" s="176"/>
      <c r="K897" s="180"/>
      <c r="L897" s="176"/>
      <c r="M897" s="175"/>
      <c r="N897" s="175"/>
      <c r="O897" s="175"/>
      <c r="P897" s="176"/>
      <c r="Q897" s="175"/>
      <c r="R897" s="176"/>
      <c r="S897" s="176"/>
      <c r="T897" s="176"/>
      <c r="U897" s="291" t="str">
        <f t="shared" si="303"/>
        <v/>
      </c>
      <c r="V897" s="292">
        <f>IF(F897=0,0,SUMIFS('4-咨询师业绩明细表'!K:K,'4-咨询师业绩明细表'!E:E,E897,'4-咨询师业绩明细表'!C:C,B897))</f>
        <v>0</v>
      </c>
      <c r="W897" s="292" t="str">
        <f t="shared" si="304"/>
        <v/>
      </c>
      <c r="X897" s="305"/>
      <c r="Y897" s="323">
        <f t="shared" si="305"/>
        <v>0</v>
      </c>
      <c r="Z897" s="324">
        <f t="shared" si="306"/>
        <v>0</v>
      </c>
      <c r="AA897" s="293">
        <f t="shared" si="307"/>
        <v>0</v>
      </c>
      <c r="AB897" s="294" t="str">
        <f t="shared" si="308"/>
        <v/>
      </c>
      <c r="AC897" s="143" t="str">
        <f t="shared" si="309"/>
        <v/>
      </c>
      <c r="AD897" s="143" t="str">
        <f t="shared" si="310"/>
        <v/>
      </c>
      <c r="AE897" s="143" t="str">
        <f t="shared" si="311"/>
        <v/>
      </c>
      <c r="AF897" s="143" t="str">
        <f t="shared" si="312"/>
        <v/>
      </c>
      <c r="AG897" s="143" t="str">
        <f t="shared" si="313"/>
        <v/>
      </c>
      <c r="AH897" s="143" t="str">
        <f>IF(AB897="","",VLOOKUP(AF897,Sheet11!E:F,2,0))</f>
        <v/>
      </c>
      <c r="AI897" s="295" t="str">
        <f>IF(AG897="拼单会员","5年",IF(AB897="","",VLOOKUP(AE897&amp;AH897,Sheet11!$J$3:$K$17,2)))</f>
        <v/>
      </c>
      <c r="AJ897" s="143" t="str">
        <f t="shared" si="314"/>
        <v/>
      </c>
      <c r="AK897" s="296" t="str">
        <f t="shared" si="315"/>
        <v/>
      </c>
      <c r="AL897" s="143" t="str">
        <f t="shared" si="316"/>
        <v/>
      </c>
      <c r="AM897" s="143" t="str">
        <f t="shared" si="317"/>
        <v/>
      </c>
      <c r="AN897" s="143" t="str">
        <f t="shared" si="318"/>
        <v/>
      </c>
      <c r="AO897" s="143" t="str">
        <f t="shared" si="319"/>
        <v/>
      </c>
      <c r="AP897" s="206" t="str">
        <f t="shared" si="320"/>
        <v/>
      </c>
      <c r="AQ897" s="206" t="str">
        <f>IF(SUMIF('7-市场业绩'!F:F,'3-收据记录表'!U897,'7-市场业绩'!I:I)&gt;0,"学习卡","老结算")</f>
        <v>老结算</v>
      </c>
      <c r="AR897" s="206" t="str">
        <f t="shared" si="321"/>
        <v/>
      </c>
      <c r="AS897" s="243" t="e">
        <f t="shared" si="322"/>
        <v>#VALUE!</v>
      </c>
      <c r="AT897" s="243" t="str">
        <f t="shared" si="323"/>
        <v/>
      </c>
      <c r="AU897" s="243" t="str">
        <f t="shared" si="324"/>
        <v/>
      </c>
      <c r="AV897" s="243" t="str">
        <f t="shared" si="325"/>
        <v>无</v>
      </c>
      <c r="AZ897" s="299">
        <v>42552</v>
      </c>
    </row>
    <row r="898" spans="1:52" ht="15" hidden="1" customHeight="1">
      <c r="A898" s="176"/>
      <c r="B898" s="176"/>
      <c r="C898" s="175"/>
      <c r="D898" s="176"/>
      <c r="E898" s="176"/>
      <c r="F898" s="184"/>
      <c r="G898" s="176"/>
      <c r="H898" s="176"/>
      <c r="I898" s="176"/>
      <c r="J898" s="176"/>
      <c r="K898" s="180"/>
      <c r="L898" s="176"/>
      <c r="M898" s="175"/>
      <c r="N898" s="175"/>
      <c r="O898" s="175"/>
      <c r="P898" s="176"/>
      <c r="Q898" s="175"/>
      <c r="R898" s="176"/>
      <c r="S898" s="176"/>
      <c r="T898" s="176"/>
      <c r="U898" s="291" t="str">
        <f t="shared" si="303"/>
        <v/>
      </c>
      <c r="V898" s="292">
        <f>IF(F898=0,0,SUMIFS('4-咨询师业绩明细表'!K:K,'4-咨询师业绩明细表'!E:E,E898,'4-咨询师业绩明细表'!C:C,B898))</f>
        <v>0</v>
      </c>
      <c r="W898" s="292" t="str">
        <f t="shared" si="304"/>
        <v/>
      </c>
      <c r="X898" s="305"/>
      <c r="Y898" s="323">
        <f t="shared" si="305"/>
        <v>0</v>
      </c>
      <c r="Z898" s="324">
        <f t="shared" si="306"/>
        <v>0</v>
      </c>
      <c r="AA898" s="293">
        <f t="shared" si="307"/>
        <v>0</v>
      </c>
      <c r="AB898" s="294" t="str">
        <f t="shared" si="308"/>
        <v/>
      </c>
      <c r="AC898" s="143" t="str">
        <f t="shared" si="309"/>
        <v/>
      </c>
      <c r="AD898" s="143" t="str">
        <f t="shared" si="310"/>
        <v/>
      </c>
      <c r="AE898" s="143" t="str">
        <f t="shared" si="311"/>
        <v/>
      </c>
      <c r="AF898" s="143" t="str">
        <f t="shared" si="312"/>
        <v/>
      </c>
      <c r="AG898" s="143" t="str">
        <f t="shared" si="313"/>
        <v/>
      </c>
      <c r="AH898" s="143" t="str">
        <f>IF(AB898="","",VLOOKUP(AF898,Sheet11!E:F,2,0))</f>
        <v/>
      </c>
      <c r="AI898" s="295" t="str">
        <f>IF(AG898="拼单会员","5年",IF(AB898="","",VLOOKUP(AE898&amp;AH898,Sheet11!$J$3:$K$17,2)))</f>
        <v/>
      </c>
      <c r="AJ898" s="143" t="str">
        <f t="shared" si="314"/>
        <v/>
      </c>
      <c r="AK898" s="296" t="str">
        <f t="shared" si="315"/>
        <v/>
      </c>
      <c r="AL898" s="143" t="str">
        <f t="shared" si="316"/>
        <v/>
      </c>
      <c r="AM898" s="143" t="str">
        <f t="shared" si="317"/>
        <v/>
      </c>
      <c r="AN898" s="143" t="str">
        <f t="shared" si="318"/>
        <v/>
      </c>
      <c r="AO898" s="143" t="str">
        <f t="shared" si="319"/>
        <v/>
      </c>
      <c r="AP898" s="206" t="str">
        <f t="shared" si="320"/>
        <v/>
      </c>
      <c r="AQ898" s="206" t="str">
        <f>IF(SUMIF('7-市场业绩'!F:F,'3-收据记录表'!U898,'7-市场业绩'!I:I)&gt;0,"学习卡","老结算")</f>
        <v>老结算</v>
      </c>
      <c r="AR898" s="206" t="str">
        <f t="shared" si="321"/>
        <v/>
      </c>
      <c r="AS898" s="243" t="e">
        <f t="shared" si="322"/>
        <v>#VALUE!</v>
      </c>
      <c r="AT898" s="243" t="str">
        <f t="shared" si="323"/>
        <v/>
      </c>
      <c r="AU898" s="243" t="str">
        <f t="shared" si="324"/>
        <v/>
      </c>
      <c r="AV898" s="243" t="str">
        <f t="shared" si="325"/>
        <v>无</v>
      </c>
      <c r="AZ898" s="299">
        <v>42552</v>
      </c>
    </row>
    <row r="899" spans="1:52" ht="15" hidden="1" customHeight="1">
      <c r="A899" s="176"/>
      <c r="B899" s="176"/>
      <c r="C899" s="175"/>
      <c r="D899" s="176"/>
      <c r="E899" s="176"/>
      <c r="F899" s="184"/>
      <c r="G899" s="176"/>
      <c r="H899" s="176"/>
      <c r="I899" s="176"/>
      <c r="J899" s="176"/>
      <c r="K899" s="180"/>
      <c r="L899" s="176"/>
      <c r="M899" s="175"/>
      <c r="N899" s="175"/>
      <c r="O899" s="175"/>
      <c r="P899" s="176"/>
      <c r="Q899" s="175"/>
      <c r="R899" s="176"/>
      <c r="S899" s="176"/>
      <c r="T899" s="176"/>
      <c r="U899" s="291" t="str">
        <f t="shared" ref="U899:U962" si="326">SUBSTITUTE(SUBSTITUTE(SUBSTITUTE(SUBSTITUTE(SUBSTITUTE(SUBSTITUTE(S899,"(主签单人)",""),"(03-客户接待员)",""),"（金牌）",""),"（会员学员）",""),"金牌",""),"金牌学员","")</f>
        <v/>
      </c>
      <c r="V899" s="292">
        <f>IF(F899=0,0,SUMIFS('4-咨询师业绩明细表'!K:K,'4-咨询师业绩明细表'!E:E,E899,'4-咨询师业绩明细表'!C:C,B899))</f>
        <v>0</v>
      </c>
      <c r="W899" s="292" t="str">
        <f t="shared" ref="W899:W962" si="327">IF(AB899="","",MID(T899,FIND("@",SUBSTITUTE(T899,"／","@",6))+5,FIND("@",SUBSTITUTE(T899,"／","@",7))-FIND("@",SUBSTITUTE(T899,"／","@",6))-5))</f>
        <v/>
      </c>
      <c r="X899" s="305"/>
      <c r="Y899" s="323">
        <f t="shared" ref="Y899:Y962" si="328">IFERROR(VALUE(MID(T899,FIND("@",SUBSTITUTE(T899,"：","@",1))+1,FIND("@",SUBSTITUTE(T899,"）","@",1))-FIND("@",SUBSTITUTE(T899,"：","@",1))-1)),0)</f>
        <v>0</v>
      </c>
      <c r="Z899" s="324">
        <f t="shared" ref="Z899:Z962" si="329">IFERROR(IF(AND(IFERROR(FIND("预缴定金",T899),0)=0,E899=""),F899,VALUE(MID(T899,FIND("@",SUBSTITUTE(T899,"：","@",2))+1,FIND("@",SUBSTITUTE(T899,"）","@",2))-FIND("@",SUBSTITUTE(T899,"：","@",2))-1))),0)</f>
        <v>0</v>
      </c>
      <c r="AA899" s="293">
        <f t="shared" ref="AA899:AA962" si="330">F899-Z899</f>
        <v>0</v>
      </c>
      <c r="AB899" s="294" t="str">
        <f t="shared" ref="AB899:AB962" si="331">IF(OR(O899="退费",O899="结转",P899="",P899="结转学费",P899="老带新返现"),"",IF(OR(AA899&lt;=0,AND(IFERROR(FIND("预缴定金",T899),0)=0,E899="")),"",LEFT(T899,FIND("／",T899)-1)))</f>
        <v/>
      </c>
      <c r="AC899" s="143" t="str">
        <f t="shared" ref="AC899:AC962" si="332">LEFT(T899,2)</f>
        <v/>
      </c>
      <c r="AD899" s="143" t="str">
        <f t="shared" ref="AD899:AD962" si="333">MID(T899,3,2)</f>
        <v/>
      </c>
      <c r="AE899" s="143" t="str">
        <f t="shared" ref="AE899:AE962" si="334">MID(T899,5,2)</f>
        <v/>
      </c>
      <c r="AF899" s="143" t="str">
        <f t="shared" ref="AF899:AF962" si="335">IF(AB899="","",MIDB(AB899,SEARCHB("?",AB899),2*LEN(AB899)-LENB(AB899)+2))</f>
        <v/>
      </c>
      <c r="AG899" s="143" t="str">
        <f t="shared" ref="AG899:AG962" si="336">IF(AB899="","",RIGHT(MIDB(AB899,SEARCHB("?",AB899),20),LENB(MIDB(AB899,SEARCHB("?",AB899),20))-LEN(MIDB(AB899,SEARCHB("?",AB899),20))-1))</f>
        <v/>
      </c>
      <c r="AH899" s="143" t="str">
        <f>IF(AB899="","",VLOOKUP(AF899,Sheet11!E:F,2,0))</f>
        <v/>
      </c>
      <c r="AI899" s="295" t="str">
        <f>IF(AG899="拼单会员","5年",IF(AB899="","",VLOOKUP(AE899&amp;AH899,Sheet11!$J$3:$K$17,2)))</f>
        <v/>
      </c>
      <c r="AJ899" s="143" t="str">
        <f t="shared" ref="AJ899:AJ962" si="337">IF(AB899="","",VLOOKUP(AG899,BH:BI,2,0))</f>
        <v/>
      </c>
      <c r="AK899" s="296" t="str">
        <f t="shared" ref="AK899:AK962" si="338">IF(AB899="","",MID(T899,FIND("@",SUBSTITUTE(T899,"／","@",5))+8,10))</f>
        <v/>
      </c>
      <c r="AL899" s="143" t="str">
        <f t="shared" ref="AL899:AL962" si="339">IF(AB899="","",IF(AC899="新生","新生",IF((AK899-$AZ$2)&gt;0,"1年追补","老生")))</f>
        <v/>
      </c>
      <c r="AM899" s="143" t="str">
        <f t="shared" ref="AM899:AM962" si="340">IF(AB899="","",IF(OR(AL899="新生",AL899="1年追补"),"新生","老生"))</f>
        <v/>
      </c>
      <c r="AN899" s="143" t="str">
        <f t="shared" ref="AN899:AN962" si="341">IF(AB899="","",IF(AND(AW899="2折秒杀",AC899="新生"),"新生小学国际班5年",IF(AND(AW899="2折秒杀",AL899="1年追补"),"新生小学国际班1年",IF(OR(AW899="国际领袖课程",AW899="国内领袖课程"),AW899,IF(AND(AW899="创始会员",AM899="老生",AJ899="游学会员"),"老生创始会员游学会员",IF(AND(AJ899="国际班",AM899="新生"),AM899&amp;AE899&amp;AJ899&amp;AI899,AM899&amp;AJ899))))))</f>
        <v/>
      </c>
      <c r="AO899" s="143" t="str">
        <f t="shared" ref="AO899:AO962" si="342">IF(AB899="","",VLOOKUP(AG899,BH:BJ,3,0))</f>
        <v/>
      </c>
      <c r="AP899" s="206" t="str">
        <f t="shared" ref="AP899:AP962" si="343">AL899&amp;AO899</f>
        <v/>
      </c>
      <c r="AQ899" s="206" t="str">
        <f>IF(SUMIF('7-市场业绩'!F:F,'3-收据记录表'!U899,'7-市场业绩'!I:I)&gt;0,"学习卡","老结算")</f>
        <v>老结算</v>
      </c>
      <c r="AR899" s="206" t="str">
        <f t="shared" ref="AR899:AR962" si="344">IF(AQ899="学习卡",AN899,AP899)</f>
        <v/>
      </c>
      <c r="AS899" s="243" t="e">
        <f t="shared" ref="AS899:AS962" si="345">MID(T899,FIND("@",SUBSTITUTE(T899,"：","@",4))+1,FIND("@",SUBSTITUTE(T899,"）","@",6))-FIND("@",SUBSTITUTE(T899,"：","@",4))-1)</f>
        <v>#VALUE!</v>
      </c>
      <c r="AT899" s="243" t="str">
        <f t="shared" ref="AT899:AT962" si="346">IFERROR(MID(T899,FIND("@",SUBSTITUTE(T899,"：","@",6))+1,FIND("@",SUBSTITUTE(T899,"-","@",8))-FIND("@",SUBSTITUTE(T899,"：","@",6))-1),"")</f>
        <v/>
      </c>
      <c r="AU899" s="243" t="str">
        <f t="shared" ref="AU899:AU962" si="347">IFERROR(MID(T899,FIND("@",SUBSTITUTE(T899,"-","@",8))+1,FIND("@",SUBSTITUTE(T899,"／","@",3))-FIND("@",SUBSTITUTE(T899,"-","@",8))-1),"")</f>
        <v/>
      </c>
      <c r="AV899" s="243" t="str">
        <f t="shared" ref="AV899:AV962" si="348">IFERROR(MID(T899,FIND("@",SUBSTITUTE(T899,"：","@",4))+1,FIND("@",SUBSTITUTE(T899,"）","@",6))-FIND("@",SUBSTITUTE(T899,"：","@",4))-1),"无")</f>
        <v>无</v>
      </c>
      <c r="AZ899" s="299">
        <v>42552</v>
      </c>
    </row>
    <row r="900" spans="1:52" ht="15" hidden="1" customHeight="1">
      <c r="A900" s="176"/>
      <c r="B900" s="176"/>
      <c r="C900" s="175"/>
      <c r="D900" s="176"/>
      <c r="E900" s="176"/>
      <c r="F900" s="184"/>
      <c r="G900" s="176"/>
      <c r="H900" s="176"/>
      <c r="I900" s="176"/>
      <c r="J900" s="176"/>
      <c r="K900" s="180"/>
      <c r="L900" s="176"/>
      <c r="M900" s="175"/>
      <c r="N900" s="175"/>
      <c r="O900" s="175"/>
      <c r="P900" s="176"/>
      <c r="Q900" s="175"/>
      <c r="R900" s="176"/>
      <c r="S900" s="176"/>
      <c r="T900" s="176"/>
      <c r="U900" s="291" t="str">
        <f t="shared" si="326"/>
        <v/>
      </c>
      <c r="V900" s="292">
        <f>IF(F900=0,0,SUMIFS('4-咨询师业绩明细表'!K:K,'4-咨询师业绩明细表'!E:E,E900,'4-咨询师业绩明细表'!C:C,B900))</f>
        <v>0</v>
      </c>
      <c r="W900" s="292" t="str">
        <f t="shared" si="327"/>
        <v/>
      </c>
      <c r="X900" s="305"/>
      <c r="Y900" s="323">
        <f t="shared" si="328"/>
        <v>0</v>
      </c>
      <c r="Z900" s="324">
        <f t="shared" si="329"/>
        <v>0</v>
      </c>
      <c r="AA900" s="293">
        <f t="shared" si="330"/>
        <v>0</v>
      </c>
      <c r="AB900" s="294" t="str">
        <f t="shared" si="331"/>
        <v/>
      </c>
      <c r="AC900" s="143" t="str">
        <f t="shared" si="332"/>
        <v/>
      </c>
      <c r="AD900" s="143" t="str">
        <f t="shared" si="333"/>
        <v/>
      </c>
      <c r="AE900" s="143" t="str">
        <f t="shared" si="334"/>
        <v/>
      </c>
      <c r="AF900" s="143" t="str">
        <f t="shared" si="335"/>
        <v/>
      </c>
      <c r="AG900" s="143" t="str">
        <f t="shared" si="336"/>
        <v/>
      </c>
      <c r="AH900" s="143" t="str">
        <f>IF(AB900="","",VLOOKUP(AF900,Sheet11!E:F,2,0))</f>
        <v/>
      </c>
      <c r="AI900" s="295" t="str">
        <f>IF(AG900="拼单会员","5年",IF(AB900="","",VLOOKUP(AE900&amp;AH900,Sheet11!$J$3:$K$17,2)))</f>
        <v/>
      </c>
      <c r="AJ900" s="143" t="str">
        <f t="shared" si="337"/>
        <v/>
      </c>
      <c r="AK900" s="296" t="str">
        <f t="shared" si="338"/>
        <v/>
      </c>
      <c r="AL900" s="143" t="str">
        <f t="shared" si="339"/>
        <v/>
      </c>
      <c r="AM900" s="143" t="str">
        <f t="shared" si="340"/>
        <v/>
      </c>
      <c r="AN900" s="143" t="str">
        <f t="shared" si="341"/>
        <v/>
      </c>
      <c r="AO900" s="143" t="str">
        <f t="shared" si="342"/>
        <v/>
      </c>
      <c r="AP900" s="206" t="str">
        <f t="shared" si="343"/>
        <v/>
      </c>
      <c r="AQ900" s="206" t="str">
        <f>IF(SUMIF('7-市场业绩'!F:F,'3-收据记录表'!U900,'7-市场业绩'!I:I)&gt;0,"学习卡","老结算")</f>
        <v>老结算</v>
      </c>
      <c r="AR900" s="206" t="str">
        <f t="shared" si="344"/>
        <v/>
      </c>
      <c r="AS900" s="243" t="e">
        <f t="shared" si="345"/>
        <v>#VALUE!</v>
      </c>
      <c r="AT900" s="243" t="str">
        <f t="shared" si="346"/>
        <v/>
      </c>
      <c r="AU900" s="243" t="str">
        <f t="shared" si="347"/>
        <v/>
      </c>
      <c r="AV900" s="243" t="str">
        <f t="shared" si="348"/>
        <v>无</v>
      </c>
      <c r="AZ900" s="299">
        <v>42552</v>
      </c>
    </row>
    <row r="901" spans="1:52" ht="15" hidden="1" customHeight="1">
      <c r="A901" s="176"/>
      <c r="B901" s="176"/>
      <c r="C901" s="175"/>
      <c r="D901" s="176"/>
      <c r="E901" s="176"/>
      <c r="F901" s="184"/>
      <c r="G901" s="176"/>
      <c r="H901" s="176"/>
      <c r="I901" s="176"/>
      <c r="J901" s="176"/>
      <c r="K901" s="180"/>
      <c r="L901" s="176"/>
      <c r="M901" s="175"/>
      <c r="N901" s="175"/>
      <c r="O901" s="175"/>
      <c r="P901" s="176"/>
      <c r="Q901" s="175"/>
      <c r="R901" s="176"/>
      <c r="S901" s="176"/>
      <c r="T901" s="176"/>
      <c r="U901" s="291" t="str">
        <f t="shared" si="326"/>
        <v/>
      </c>
      <c r="V901" s="292">
        <f>IF(F901=0,0,SUMIFS('4-咨询师业绩明细表'!K:K,'4-咨询师业绩明细表'!E:E,E901,'4-咨询师业绩明细表'!C:C,B901))</f>
        <v>0</v>
      </c>
      <c r="W901" s="292" t="str">
        <f t="shared" si="327"/>
        <v/>
      </c>
      <c r="X901" s="305"/>
      <c r="Y901" s="323">
        <f t="shared" si="328"/>
        <v>0</v>
      </c>
      <c r="Z901" s="324">
        <f t="shared" si="329"/>
        <v>0</v>
      </c>
      <c r="AA901" s="293">
        <f t="shared" si="330"/>
        <v>0</v>
      </c>
      <c r="AB901" s="294" t="str">
        <f t="shared" si="331"/>
        <v/>
      </c>
      <c r="AC901" s="143" t="str">
        <f t="shared" si="332"/>
        <v/>
      </c>
      <c r="AD901" s="143" t="str">
        <f t="shared" si="333"/>
        <v/>
      </c>
      <c r="AE901" s="143" t="str">
        <f t="shared" si="334"/>
        <v/>
      </c>
      <c r="AF901" s="143" t="str">
        <f t="shared" si="335"/>
        <v/>
      </c>
      <c r="AG901" s="143" t="str">
        <f t="shared" si="336"/>
        <v/>
      </c>
      <c r="AH901" s="143" t="str">
        <f>IF(AB901="","",VLOOKUP(AF901,Sheet11!E:F,2,0))</f>
        <v/>
      </c>
      <c r="AI901" s="295" t="str">
        <f>IF(AG901="拼单会员","5年",IF(AB901="","",VLOOKUP(AE901&amp;AH901,Sheet11!$J$3:$K$17,2)))</f>
        <v/>
      </c>
      <c r="AJ901" s="143" t="str">
        <f t="shared" si="337"/>
        <v/>
      </c>
      <c r="AK901" s="296" t="str">
        <f t="shared" si="338"/>
        <v/>
      </c>
      <c r="AL901" s="143" t="str">
        <f t="shared" si="339"/>
        <v/>
      </c>
      <c r="AM901" s="143" t="str">
        <f t="shared" si="340"/>
        <v/>
      </c>
      <c r="AN901" s="143" t="str">
        <f t="shared" si="341"/>
        <v/>
      </c>
      <c r="AO901" s="143" t="str">
        <f t="shared" si="342"/>
        <v/>
      </c>
      <c r="AP901" s="206" t="str">
        <f t="shared" si="343"/>
        <v/>
      </c>
      <c r="AQ901" s="206" t="str">
        <f>IF(SUMIF('7-市场业绩'!F:F,'3-收据记录表'!U901,'7-市场业绩'!I:I)&gt;0,"学习卡","老结算")</f>
        <v>老结算</v>
      </c>
      <c r="AR901" s="206" t="str">
        <f t="shared" si="344"/>
        <v/>
      </c>
      <c r="AS901" s="243" t="e">
        <f t="shared" si="345"/>
        <v>#VALUE!</v>
      </c>
      <c r="AT901" s="243" t="str">
        <f t="shared" si="346"/>
        <v/>
      </c>
      <c r="AU901" s="243" t="str">
        <f t="shared" si="347"/>
        <v/>
      </c>
      <c r="AV901" s="243" t="str">
        <f t="shared" si="348"/>
        <v>无</v>
      </c>
      <c r="AZ901" s="299">
        <v>42552</v>
      </c>
    </row>
    <row r="902" spans="1:52" ht="15" hidden="1" customHeight="1">
      <c r="A902" s="176"/>
      <c r="B902" s="176"/>
      <c r="C902" s="175"/>
      <c r="D902" s="176"/>
      <c r="E902" s="176"/>
      <c r="F902" s="184"/>
      <c r="G902" s="176"/>
      <c r="H902" s="176"/>
      <c r="I902" s="176"/>
      <c r="J902" s="176"/>
      <c r="K902" s="180"/>
      <c r="L902" s="176"/>
      <c r="M902" s="175"/>
      <c r="N902" s="175"/>
      <c r="O902" s="175"/>
      <c r="P902" s="176"/>
      <c r="Q902" s="175"/>
      <c r="R902" s="176"/>
      <c r="S902" s="176"/>
      <c r="T902" s="176"/>
      <c r="U902" s="291" t="str">
        <f t="shared" si="326"/>
        <v/>
      </c>
      <c r="V902" s="292">
        <f>IF(F902=0,0,SUMIFS('4-咨询师业绩明细表'!K:K,'4-咨询师业绩明细表'!E:E,E902,'4-咨询师业绩明细表'!C:C,B902))</f>
        <v>0</v>
      </c>
      <c r="W902" s="292" t="str">
        <f t="shared" si="327"/>
        <v/>
      </c>
      <c r="X902" s="305"/>
      <c r="Y902" s="323">
        <f t="shared" si="328"/>
        <v>0</v>
      </c>
      <c r="Z902" s="324">
        <f t="shared" si="329"/>
        <v>0</v>
      </c>
      <c r="AA902" s="293">
        <f t="shared" si="330"/>
        <v>0</v>
      </c>
      <c r="AB902" s="294" t="str">
        <f t="shared" si="331"/>
        <v/>
      </c>
      <c r="AC902" s="143" t="str">
        <f t="shared" si="332"/>
        <v/>
      </c>
      <c r="AD902" s="143" t="str">
        <f t="shared" si="333"/>
        <v/>
      </c>
      <c r="AE902" s="143" t="str">
        <f t="shared" si="334"/>
        <v/>
      </c>
      <c r="AF902" s="143" t="str">
        <f t="shared" si="335"/>
        <v/>
      </c>
      <c r="AG902" s="143" t="str">
        <f t="shared" si="336"/>
        <v/>
      </c>
      <c r="AH902" s="143" t="str">
        <f>IF(AB902="","",VLOOKUP(AF902,Sheet11!E:F,2,0))</f>
        <v/>
      </c>
      <c r="AI902" s="295" t="str">
        <f>IF(AG902="拼单会员","5年",IF(AB902="","",VLOOKUP(AE902&amp;AH902,Sheet11!$J$3:$K$17,2)))</f>
        <v/>
      </c>
      <c r="AJ902" s="143" t="str">
        <f t="shared" si="337"/>
        <v/>
      </c>
      <c r="AK902" s="296" t="str">
        <f t="shared" si="338"/>
        <v/>
      </c>
      <c r="AL902" s="143" t="str">
        <f t="shared" si="339"/>
        <v/>
      </c>
      <c r="AM902" s="143" t="str">
        <f t="shared" si="340"/>
        <v/>
      </c>
      <c r="AN902" s="143" t="str">
        <f t="shared" si="341"/>
        <v/>
      </c>
      <c r="AO902" s="143" t="str">
        <f t="shared" si="342"/>
        <v/>
      </c>
      <c r="AP902" s="206" t="str">
        <f t="shared" si="343"/>
        <v/>
      </c>
      <c r="AQ902" s="206" t="str">
        <f>IF(SUMIF('7-市场业绩'!F:F,'3-收据记录表'!U902,'7-市场业绩'!I:I)&gt;0,"学习卡","老结算")</f>
        <v>老结算</v>
      </c>
      <c r="AR902" s="206" t="str">
        <f t="shared" si="344"/>
        <v/>
      </c>
      <c r="AS902" s="243" t="e">
        <f t="shared" si="345"/>
        <v>#VALUE!</v>
      </c>
      <c r="AT902" s="243" t="str">
        <f t="shared" si="346"/>
        <v/>
      </c>
      <c r="AU902" s="243" t="str">
        <f t="shared" si="347"/>
        <v/>
      </c>
      <c r="AV902" s="243" t="str">
        <f t="shared" si="348"/>
        <v>无</v>
      </c>
      <c r="AZ902" s="299">
        <v>42552</v>
      </c>
    </row>
    <row r="903" spans="1:52" ht="15" hidden="1" customHeight="1">
      <c r="A903" s="176"/>
      <c r="B903" s="176"/>
      <c r="C903" s="175"/>
      <c r="D903" s="176"/>
      <c r="E903" s="176"/>
      <c r="F903" s="184"/>
      <c r="G903" s="176"/>
      <c r="H903" s="176"/>
      <c r="I903" s="176"/>
      <c r="J903" s="176"/>
      <c r="K903" s="180"/>
      <c r="L903" s="176"/>
      <c r="M903" s="175"/>
      <c r="N903" s="175"/>
      <c r="O903" s="175"/>
      <c r="P903" s="176"/>
      <c r="Q903" s="175"/>
      <c r="R903" s="176"/>
      <c r="S903" s="176"/>
      <c r="T903" s="176"/>
      <c r="U903" s="291" t="str">
        <f t="shared" si="326"/>
        <v/>
      </c>
      <c r="V903" s="292">
        <f>IF(F903=0,0,SUMIFS('4-咨询师业绩明细表'!K:K,'4-咨询师业绩明细表'!E:E,E903,'4-咨询师业绩明细表'!C:C,B903))</f>
        <v>0</v>
      </c>
      <c r="W903" s="292" t="str">
        <f t="shared" si="327"/>
        <v/>
      </c>
      <c r="X903" s="305"/>
      <c r="Y903" s="323">
        <f t="shared" si="328"/>
        <v>0</v>
      </c>
      <c r="Z903" s="324">
        <f t="shared" si="329"/>
        <v>0</v>
      </c>
      <c r="AA903" s="293">
        <f t="shared" si="330"/>
        <v>0</v>
      </c>
      <c r="AB903" s="294" t="str">
        <f t="shared" si="331"/>
        <v/>
      </c>
      <c r="AC903" s="143" t="str">
        <f t="shared" si="332"/>
        <v/>
      </c>
      <c r="AD903" s="143" t="str">
        <f t="shared" si="333"/>
        <v/>
      </c>
      <c r="AE903" s="143" t="str">
        <f t="shared" si="334"/>
        <v/>
      </c>
      <c r="AF903" s="143" t="str">
        <f t="shared" si="335"/>
        <v/>
      </c>
      <c r="AG903" s="143" t="str">
        <f t="shared" si="336"/>
        <v/>
      </c>
      <c r="AH903" s="143" t="str">
        <f>IF(AB903="","",VLOOKUP(AF903,Sheet11!E:F,2,0))</f>
        <v/>
      </c>
      <c r="AI903" s="295" t="str">
        <f>IF(AG903="拼单会员","5年",IF(AB903="","",VLOOKUP(AE903&amp;AH903,Sheet11!$J$3:$K$17,2)))</f>
        <v/>
      </c>
      <c r="AJ903" s="143" t="str">
        <f t="shared" si="337"/>
        <v/>
      </c>
      <c r="AK903" s="296" t="str">
        <f t="shared" si="338"/>
        <v/>
      </c>
      <c r="AL903" s="143" t="str">
        <f t="shared" si="339"/>
        <v/>
      </c>
      <c r="AM903" s="143" t="str">
        <f t="shared" si="340"/>
        <v/>
      </c>
      <c r="AN903" s="143" t="str">
        <f t="shared" si="341"/>
        <v/>
      </c>
      <c r="AO903" s="143" t="str">
        <f t="shared" si="342"/>
        <v/>
      </c>
      <c r="AP903" s="206" t="str">
        <f t="shared" si="343"/>
        <v/>
      </c>
      <c r="AQ903" s="206" t="str">
        <f>IF(SUMIF('7-市场业绩'!F:F,'3-收据记录表'!U903,'7-市场业绩'!I:I)&gt;0,"学习卡","老结算")</f>
        <v>老结算</v>
      </c>
      <c r="AR903" s="206" t="str">
        <f t="shared" si="344"/>
        <v/>
      </c>
      <c r="AS903" s="243" t="e">
        <f t="shared" si="345"/>
        <v>#VALUE!</v>
      </c>
      <c r="AT903" s="243" t="str">
        <f t="shared" si="346"/>
        <v/>
      </c>
      <c r="AU903" s="243" t="str">
        <f t="shared" si="347"/>
        <v/>
      </c>
      <c r="AV903" s="243" t="str">
        <f t="shared" si="348"/>
        <v>无</v>
      </c>
      <c r="AZ903" s="299">
        <v>42552</v>
      </c>
    </row>
    <row r="904" spans="1:52" ht="15" hidden="1" customHeight="1">
      <c r="A904" s="176"/>
      <c r="B904" s="176"/>
      <c r="C904" s="175"/>
      <c r="D904" s="176"/>
      <c r="E904" s="176"/>
      <c r="F904" s="184"/>
      <c r="G904" s="176"/>
      <c r="H904" s="176"/>
      <c r="I904" s="176"/>
      <c r="J904" s="176"/>
      <c r="K904" s="180"/>
      <c r="L904" s="176"/>
      <c r="M904" s="175"/>
      <c r="N904" s="175"/>
      <c r="O904" s="175"/>
      <c r="P904" s="176"/>
      <c r="Q904" s="175"/>
      <c r="R904" s="176"/>
      <c r="S904" s="176"/>
      <c r="T904" s="176"/>
      <c r="U904" s="291" t="str">
        <f t="shared" si="326"/>
        <v/>
      </c>
      <c r="V904" s="292">
        <f>IF(F904=0,0,SUMIFS('4-咨询师业绩明细表'!K:K,'4-咨询师业绩明细表'!E:E,E904,'4-咨询师业绩明细表'!C:C,B904))</f>
        <v>0</v>
      </c>
      <c r="W904" s="292" t="str">
        <f t="shared" si="327"/>
        <v/>
      </c>
      <c r="X904" s="305"/>
      <c r="Y904" s="323">
        <f t="shared" si="328"/>
        <v>0</v>
      </c>
      <c r="Z904" s="324">
        <f t="shared" si="329"/>
        <v>0</v>
      </c>
      <c r="AA904" s="293">
        <f t="shared" si="330"/>
        <v>0</v>
      </c>
      <c r="AB904" s="294" t="str">
        <f t="shared" si="331"/>
        <v/>
      </c>
      <c r="AC904" s="143" t="str">
        <f t="shared" si="332"/>
        <v/>
      </c>
      <c r="AD904" s="143" t="str">
        <f t="shared" si="333"/>
        <v/>
      </c>
      <c r="AE904" s="143" t="str">
        <f t="shared" si="334"/>
        <v/>
      </c>
      <c r="AF904" s="143" t="str">
        <f t="shared" si="335"/>
        <v/>
      </c>
      <c r="AG904" s="143" t="str">
        <f t="shared" si="336"/>
        <v/>
      </c>
      <c r="AH904" s="143" t="str">
        <f>IF(AB904="","",VLOOKUP(AF904,Sheet11!E:F,2,0))</f>
        <v/>
      </c>
      <c r="AI904" s="295" t="str">
        <f>IF(AG904="拼单会员","5年",IF(AB904="","",VLOOKUP(AE904&amp;AH904,Sheet11!$J$3:$K$17,2)))</f>
        <v/>
      </c>
      <c r="AJ904" s="143" t="str">
        <f t="shared" si="337"/>
        <v/>
      </c>
      <c r="AK904" s="296" t="str">
        <f t="shared" si="338"/>
        <v/>
      </c>
      <c r="AL904" s="143" t="str">
        <f t="shared" si="339"/>
        <v/>
      </c>
      <c r="AM904" s="143" t="str">
        <f t="shared" si="340"/>
        <v/>
      </c>
      <c r="AN904" s="143" t="str">
        <f t="shared" si="341"/>
        <v/>
      </c>
      <c r="AO904" s="143" t="str">
        <f t="shared" si="342"/>
        <v/>
      </c>
      <c r="AP904" s="206" t="str">
        <f t="shared" si="343"/>
        <v/>
      </c>
      <c r="AQ904" s="206" t="str">
        <f>IF(SUMIF('7-市场业绩'!F:F,'3-收据记录表'!U904,'7-市场业绩'!I:I)&gt;0,"学习卡","老结算")</f>
        <v>老结算</v>
      </c>
      <c r="AR904" s="206" t="str">
        <f t="shared" si="344"/>
        <v/>
      </c>
      <c r="AS904" s="243" t="e">
        <f t="shared" si="345"/>
        <v>#VALUE!</v>
      </c>
      <c r="AT904" s="243" t="str">
        <f t="shared" si="346"/>
        <v/>
      </c>
      <c r="AU904" s="243" t="str">
        <f t="shared" si="347"/>
        <v/>
      </c>
      <c r="AV904" s="243" t="str">
        <f t="shared" si="348"/>
        <v>无</v>
      </c>
      <c r="AZ904" s="299">
        <v>42552</v>
      </c>
    </row>
    <row r="905" spans="1:52" ht="15" hidden="1" customHeight="1">
      <c r="A905" s="176"/>
      <c r="B905" s="176"/>
      <c r="C905" s="175"/>
      <c r="D905" s="176"/>
      <c r="E905" s="176"/>
      <c r="F905" s="184"/>
      <c r="G905" s="176"/>
      <c r="H905" s="176"/>
      <c r="I905" s="176"/>
      <c r="J905" s="176"/>
      <c r="K905" s="180"/>
      <c r="L905" s="176"/>
      <c r="M905" s="175"/>
      <c r="N905" s="175"/>
      <c r="O905" s="175"/>
      <c r="P905" s="176"/>
      <c r="Q905" s="175"/>
      <c r="R905" s="176"/>
      <c r="S905" s="176"/>
      <c r="T905" s="176"/>
      <c r="U905" s="291" t="str">
        <f t="shared" si="326"/>
        <v/>
      </c>
      <c r="V905" s="292">
        <f>IF(F905=0,0,SUMIFS('4-咨询师业绩明细表'!K:K,'4-咨询师业绩明细表'!E:E,E905,'4-咨询师业绩明细表'!C:C,B905))</f>
        <v>0</v>
      </c>
      <c r="W905" s="292" t="str">
        <f t="shared" si="327"/>
        <v/>
      </c>
      <c r="X905" s="305"/>
      <c r="Y905" s="323">
        <f t="shared" si="328"/>
        <v>0</v>
      </c>
      <c r="Z905" s="324">
        <f t="shared" si="329"/>
        <v>0</v>
      </c>
      <c r="AA905" s="293">
        <f t="shared" si="330"/>
        <v>0</v>
      </c>
      <c r="AB905" s="294" t="str">
        <f t="shared" si="331"/>
        <v/>
      </c>
      <c r="AC905" s="143" t="str">
        <f t="shared" si="332"/>
        <v/>
      </c>
      <c r="AD905" s="143" t="str">
        <f t="shared" si="333"/>
        <v/>
      </c>
      <c r="AE905" s="143" t="str">
        <f t="shared" si="334"/>
        <v/>
      </c>
      <c r="AF905" s="143" t="str">
        <f t="shared" si="335"/>
        <v/>
      </c>
      <c r="AG905" s="143" t="str">
        <f t="shared" si="336"/>
        <v/>
      </c>
      <c r="AH905" s="143" t="str">
        <f>IF(AB905="","",VLOOKUP(AF905,Sheet11!E:F,2,0))</f>
        <v/>
      </c>
      <c r="AI905" s="295" t="str">
        <f>IF(AG905="拼单会员","5年",IF(AB905="","",VLOOKUP(AE905&amp;AH905,Sheet11!$J$3:$K$17,2)))</f>
        <v/>
      </c>
      <c r="AJ905" s="143" t="str">
        <f t="shared" si="337"/>
        <v/>
      </c>
      <c r="AK905" s="296" t="str">
        <f t="shared" si="338"/>
        <v/>
      </c>
      <c r="AL905" s="143" t="str">
        <f t="shared" si="339"/>
        <v/>
      </c>
      <c r="AM905" s="143" t="str">
        <f t="shared" si="340"/>
        <v/>
      </c>
      <c r="AN905" s="143" t="str">
        <f t="shared" si="341"/>
        <v/>
      </c>
      <c r="AO905" s="143" t="str">
        <f t="shared" si="342"/>
        <v/>
      </c>
      <c r="AP905" s="206" t="str">
        <f t="shared" si="343"/>
        <v/>
      </c>
      <c r="AQ905" s="206" t="str">
        <f>IF(SUMIF('7-市场业绩'!F:F,'3-收据记录表'!U905,'7-市场业绩'!I:I)&gt;0,"学习卡","老结算")</f>
        <v>老结算</v>
      </c>
      <c r="AR905" s="206" t="str">
        <f t="shared" si="344"/>
        <v/>
      </c>
      <c r="AS905" s="243" t="e">
        <f t="shared" si="345"/>
        <v>#VALUE!</v>
      </c>
      <c r="AT905" s="243" t="str">
        <f t="shared" si="346"/>
        <v/>
      </c>
      <c r="AU905" s="243" t="str">
        <f t="shared" si="347"/>
        <v/>
      </c>
      <c r="AV905" s="243" t="str">
        <f t="shared" si="348"/>
        <v>无</v>
      </c>
      <c r="AZ905" s="299">
        <v>42552</v>
      </c>
    </row>
    <row r="906" spans="1:52" ht="15" hidden="1" customHeight="1">
      <c r="A906" s="176"/>
      <c r="B906" s="176"/>
      <c r="C906" s="175"/>
      <c r="D906" s="176"/>
      <c r="E906" s="176"/>
      <c r="F906" s="184"/>
      <c r="G906" s="176"/>
      <c r="H906" s="176"/>
      <c r="I906" s="176"/>
      <c r="J906" s="176"/>
      <c r="K906" s="180"/>
      <c r="L906" s="176"/>
      <c r="M906" s="175"/>
      <c r="N906" s="175"/>
      <c r="O906" s="175"/>
      <c r="P906" s="176"/>
      <c r="Q906" s="175"/>
      <c r="R906" s="176"/>
      <c r="S906" s="176"/>
      <c r="T906" s="176"/>
      <c r="U906" s="291" t="str">
        <f t="shared" si="326"/>
        <v/>
      </c>
      <c r="V906" s="292">
        <f>IF(F906=0,0,SUMIFS('4-咨询师业绩明细表'!K:K,'4-咨询师业绩明细表'!E:E,E906,'4-咨询师业绩明细表'!C:C,B906))</f>
        <v>0</v>
      </c>
      <c r="W906" s="292" t="str">
        <f t="shared" si="327"/>
        <v/>
      </c>
      <c r="X906" s="305"/>
      <c r="Y906" s="323">
        <f t="shared" si="328"/>
        <v>0</v>
      </c>
      <c r="Z906" s="324">
        <f t="shared" si="329"/>
        <v>0</v>
      </c>
      <c r="AA906" s="293">
        <f t="shared" si="330"/>
        <v>0</v>
      </c>
      <c r="AB906" s="294" t="str">
        <f t="shared" si="331"/>
        <v/>
      </c>
      <c r="AC906" s="143" t="str">
        <f t="shared" si="332"/>
        <v/>
      </c>
      <c r="AD906" s="143" t="str">
        <f t="shared" si="333"/>
        <v/>
      </c>
      <c r="AE906" s="143" t="str">
        <f t="shared" si="334"/>
        <v/>
      </c>
      <c r="AF906" s="143" t="str">
        <f t="shared" si="335"/>
        <v/>
      </c>
      <c r="AG906" s="143" t="str">
        <f t="shared" si="336"/>
        <v/>
      </c>
      <c r="AH906" s="143" t="str">
        <f>IF(AB906="","",VLOOKUP(AF906,Sheet11!E:F,2,0))</f>
        <v/>
      </c>
      <c r="AI906" s="295" t="str">
        <f>IF(AG906="拼单会员","5年",IF(AB906="","",VLOOKUP(AE906&amp;AH906,Sheet11!$J$3:$K$17,2)))</f>
        <v/>
      </c>
      <c r="AJ906" s="143" t="str">
        <f t="shared" si="337"/>
        <v/>
      </c>
      <c r="AK906" s="296" t="str">
        <f t="shared" si="338"/>
        <v/>
      </c>
      <c r="AL906" s="143" t="str">
        <f t="shared" si="339"/>
        <v/>
      </c>
      <c r="AM906" s="143" t="str">
        <f t="shared" si="340"/>
        <v/>
      </c>
      <c r="AN906" s="143" t="str">
        <f t="shared" si="341"/>
        <v/>
      </c>
      <c r="AO906" s="143" t="str">
        <f t="shared" si="342"/>
        <v/>
      </c>
      <c r="AP906" s="206" t="str">
        <f t="shared" si="343"/>
        <v/>
      </c>
      <c r="AQ906" s="206" t="str">
        <f>IF(SUMIF('7-市场业绩'!F:F,'3-收据记录表'!U906,'7-市场业绩'!I:I)&gt;0,"学习卡","老结算")</f>
        <v>老结算</v>
      </c>
      <c r="AR906" s="206" t="str">
        <f t="shared" si="344"/>
        <v/>
      </c>
      <c r="AS906" s="243" t="e">
        <f t="shared" si="345"/>
        <v>#VALUE!</v>
      </c>
      <c r="AT906" s="243" t="str">
        <f t="shared" si="346"/>
        <v/>
      </c>
      <c r="AU906" s="243" t="str">
        <f t="shared" si="347"/>
        <v/>
      </c>
      <c r="AV906" s="243" t="str">
        <f t="shared" si="348"/>
        <v>无</v>
      </c>
      <c r="AZ906" s="299">
        <v>42552</v>
      </c>
    </row>
    <row r="907" spans="1:52" ht="15" hidden="1" customHeight="1">
      <c r="A907" s="176"/>
      <c r="B907" s="176"/>
      <c r="C907" s="175"/>
      <c r="D907" s="176"/>
      <c r="E907" s="176"/>
      <c r="F907" s="184"/>
      <c r="G907" s="176"/>
      <c r="H907" s="176"/>
      <c r="I907" s="176"/>
      <c r="J907" s="176"/>
      <c r="K907" s="180"/>
      <c r="L907" s="176"/>
      <c r="M907" s="175"/>
      <c r="N907" s="175"/>
      <c r="O907" s="175"/>
      <c r="P907" s="176"/>
      <c r="Q907" s="175"/>
      <c r="R907" s="176"/>
      <c r="S907" s="176"/>
      <c r="T907" s="176"/>
      <c r="U907" s="291" t="str">
        <f t="shared" si="326"/>
        <v/>
      </c>
      <c r="V907" s="292">
        <f>IF(F907=0,0,SUMIFS('4-咨询师业绩明细表'!K:K,'4-咨询师业绩明细表'!E:E,E907,'4-咨询师业绩明细表'!C:C,B907))</f>
        <v>0</v>
      </c>
      <c r="W907" s="292" t="str">
        <f t="shared" si="327"/>
        <v/>
      </c>
      <c r="X907" s="305"/>
      <c r="Y907" s="323">
        <f t="shared" si="328"/>
        <v>0</v>
      </c>
      <c r="Z907" s="324">
        <f t="shared" si="329"/>
        <v>0</v>
      </c>
      <c r="AA907" s="293">
        <f t="shared" si="330"/>
        <v>0</v>
      </c>
      <c r="AB907" s="294" t="str">
        <f t="shared" si="331"/>
        <v/>
      </c>
      <c r="AC907" s="143" t="str">
        <f t="shared" si="332"/>
        <v/>
      </c>
      <c r="AD907" s="143" t="str">
        <f t="shared" si="333"/>
        <v/>
      </c>
      <c r="AE907" s="143" t="str">
        <f t="shared" si="334"/>
        <v/>
      </c>
      <c r="AF907" s="143" t="str">
        <f t="shared" si="335"/>
        <v/>
      </c>
      <c r="AG907" s="143" t="str">
        <f t="shared" si="336"/>
        <v/>
      </c>
      <c r="AH907" s="143" t="str">
        <f>IF(AB907="","",VLOOKUP(AF907,Sheet11!E:F,2,0))</f>
        <v/>
      </c>
      <c r="AI907" s="295" t="str">
        <f>IF(AG907="拼单会员","5年",IF(AB907="","",VLOOKUP(AE907&amp;AH907,Sheet11!$J$3:$K$17,2)))</f>
        <v/>
      </c>
      <c r="AJ907" s="143" t="str">
        <f t="shared" si="337"/>
        <v/>
      </c>
      <c r="AK907" s="296" t="str">
        <f t="shared" si="338"/>
        <v/>
      </c>
      <c r="AL907" s="143" t="str">
        <f t="shared" si="339"/>
        <v/>
      </c>
      <c r="AM907" s="143" t="str">
        <f t="shared" si="340"/>
        <v/>
      </c>
      <c r="AN907" s="143" t="str">
        <f t="shared" si="341"/>
        <v/>
      </c>
      <c r="AO907" s="143" t="str">
        <f t="shared" si="342"/>
        <v/>
      </c>
      <c r="AP907" s="206" t="str">
        <f t="shared" si="343"/>
        <v/>
      </c>
      <c r="AQ907" s="206" t="str">
        <f>IF(SUMIF('7-市场业绩'!F:F,'3-收据记录表'!U907,'7-市场业绩'!I:I)&gt;0,"学习卡","老结算")</f>
        <v>老结算</v>
      </c>
      <c r="AR907" s="206" t="str">
        <f t="shared" si="344"/>
        <v/>
      </c>
      <c r="AS907" s="243" t="e">
        <f t="shared" si="345"/>
        <v>#VALUE!</v>
      </c>
      <c r="AT907" s="243" t="str">
        <f t="shared" si="346"/>
        <v/>
      </c>
      <c r="AU907" s="243" t="str">
        <f t="shared" si="347"/>
        <v/>
      </c>
      <c r="AV907" s="243" t="str">
        <f t="shared" si="348"/>
        <v>无</v>
      </c>
      <c r="AZ907" s="299">
        <v>42552</v>
      </c>
    </row>
    <row r="908" spans="1:52" ht="15" hidden="1" customHeight="1">
      <c r="A908" s="176"/>
      <c r="B908" s="176"/>
      <c r="C908" s="175"/>
      <c r="D908" s="176"/>
      <c r="E908" s="176"/>
      <c r="F908" s="184"/>
      <c r="G908" s="176"/>
      <c r="H908" s="176"/>
      <c r="I908" s="176"/>
      <c r="J908" s="176"/>
      <c r="K908" s="180"/>
      <c r="L908" s="176"/>
      <c r="M908" s="175"/>
      <c r="N908" s="175"/>
      <c r="O908" s="175"/>
      <c r="P908" s="176"/>
      <c r="Q908" s="175"/>
      <c r="R908" s="176"/>
      <c r="S908" s="176"/>
      <c r="T908" s="176"/>
      <c r="U908" s="291" t="str">
        <f t="shared" si="326"/>
        <v/>
      </c>
      <c r="V908" s="292">
        <f>IF(F908=0,0,SUMIFS('4-咨询师业绩明细表'!K:K,'4-咨询师业绩明细表'!E:E,E908,'4-咨询师业绩明细表'!C:C,B908))</f>
        <v>0</v>
      </c>
      <c r="W908" s="292" t="str">
        <f t="shared" si="327"/>
        <v/>
      </c>
      <c r="X908" s="305"/>
      <c r="Y908" s="323">
        <f t="shared" si="328"/>
        <v>0</v>
      </c>
      <c r="Z908" s="324">
        <f t="shared" si="329"/>
        <v>0</v>
      </c>
      <c r="AA908" s="293">
        <f t="shared" si="330"/>
        <v>0</v>
      </c>
      <c r="AB908" s="294" t="str">
        <f t="shared" si="331"/>
        <v/>
      </c>
      <c r="AC908" s="143" t="str">
        <f t="shared" si="332"/>
        <v/>
      </c>
      <c r="AD908" s="143" t="str">
        <f t="shared" si="333"/>
        <v/>
      </c>
      <c r="AE908" s="143" t="str">
        <f t="shared" si="334"/>
        <v/>
      </c>
      <c r="AF908" s="143" t="str">
        <f t="shared" si="335"/>
        <v/>
      </c>
      <c r="AG908" s="143" t="str">
        <f t="shared" si="336"/>
        <v/>
      </c>
      <c r="AH908" s="143" t="str">
        <f>IF(AB908="","",VLOOKUP(AF908,Sheet11!E:F,2,0))</f>
        <v/>
      </c>
      <c r="AI908" s="295" t="str">
        <f>IF(AG908="拼单会员","5年",IF(AB908="","",VLOOKUP(AE908&amp;AH908,Sheet11!$J$3:$K$17,2)))</f>
        <v/>
      </c>
      <c r="AJ908" s="143" t="str">
        <f t="shared" si="337"/>
        <v/>
      </c>
      <c r="AK908" s="296" t="str">
        <f t="shared" si="338"/>
        <v/>
      </c>
      <c r="AL908" s="143" t="str">
        <f t="shared" si="339"/>
        <v/>
      </c>
      <c r="AM908" s="143" t="str">
        <f t="shared" si="340"/>
        <v/>
      </c>
      <c r="AN908" s="143" t="str">
        <f t="shared" si="341"/>
        <v/>
      </c>
      <c r="AO908" s="143" t="str">
        <f t="shared" si="342"/>
        <v/>
      </c>
      <c r="AP908" s="206" t="str">
        <f t="shared" si="343"/>
        <v/>
      </c>
      <c r="AQ908" s="206" t="str">
        <f>IF(SUMIF('7-市场业绩'!F:F,'3-收据记录表'!U908,'7-市场业绩'!I:I)&gt;0,"学习卡","老结算")</f>
        <v>老结算</v>
      </c>
      <c r="AR908" s="206" t="str">
        <f t="shared" si="344"/>
        <v/>
      </c>
      <c r="AS908" s="243" t="e">
        <f t="shared" si="345"/>
        <v>#VALUE!</v>
      </c>
      <c r="AT908" s="243" t="str">
        <f t="shared" si="346"/>
        <v/>
      </c>
      <c r="AU908" s="243" t="str">
        <f t="shared" si="347"/>
        <v/>
      </c>
      <c r="AV908" s="243" t="str">
        <f t="shared" si="348"/>
        <v>无</v>
      </c>
      <c r="AZ908" s="299">
        <v>42552</v>
      </c>
    </row>
    <row r="909" spans="1:52" ht="15" hidden="1" customHeight="1">
      <c r="A909" s="176"/>
      <c r="B909" s="176"/>
      <c r="C909" s="175"/>
      <c r="D909" s="176"/>
      <c r="E909" s="176"/>
      <c r="F909" s="184"/>
      <c r="G909" s="176"/>
      <c r="H909" s="176"/>
      <c r="I909" s="176"/>
      <c r="J909" s="176"/>
      <c r="K909" s="180"/>
      <c r="L909" s="176"/>
      <c r="M909" s="175"/>
      <c r="N909" s="175"/>
      <c r="O909" s="175"/>
      <c r="P909" s="176"/>
      <c r="Q909" s="175"/>
      <c r="R909" s="176"/>
      <c r="S909" s="176"/>
      <c r="T909" s="176"/>
      <c r="U909" s="291" t="str">
        <f t="shared" si="326"/>
        <v/>
      </c>
      <c r="V909" s="292">
        <f>IF(F909=0,0,SUMIFS('4-咨询师业绩明细表'!K:K,'4-咨询师业绩明细表'!E:E,E909,'4-咨询师业绩明细表'!C:C,B909))</f>
        <v>0</v>
      </c>
      <c r="W909" s="292" t="str">
        <f t="shared" si="327"/>
        <v/>
      </c>
      <c r="X909" s="305"/>
      <c r="Y909" s="323">
        <f t="shared" si="328"/>
        <v>0</v>
      </c>
      <c r="Z909" s="324">
        <f t="shared" si="329"/>
        <v>0</v>
      </c>
      <c r="AA909" s="293">
        <f t="shared" si="330"/>
        <v>0</v>
      </c>
      <c r="AB909" s="294" t="str">
        <f t="shared" si="331"/>
        <v/>
      </c>
      <c r="AC909" s="143" t="str">
        <f t="shared" si="332"/>
        <v/>
      </c>
      <c r="AD909" s="143" t="str">
        <f t="shared" si="333"/>
        <v/>
      </c>
      <c r="AE909" s="143" t="str">
        <f t="shared" si="334"/>
        <v/>
      </c>
      <c r="AF909" s="143" t="str">
        <f t="shared" si="335"/>
        <v/>
      </c>
      <c r="AG909" s="143" t="str">
        <f t="shared" si="336"/>
        <v/>
      </c>
      <c r="AH909" s="143" t="str">
        <f>IF(AB909="","",VLOOKUP(AF909,Sheet11!E:F,2,0))</f>
        <v/>
      </c>
      <c r="AI909" s="295" t="str">
        <f>IF(AG909="拼单会员","5年",IF(AB909="","",VLOOKUP(AE909&amp;AH909,Sheet11!$J$3:$K$17,2)))</f>
        <v/>
      </c>
      <c r="AJ909" s="143" t="str">
        <f t="shared" si="337"/>
        <v/>
      </c>
      <c r="AK909" s="296" t="str">
        <f t="shared" si="338"/>
        <v/>
      </c>
      <c r="AL909" s="143" t="str">
        <f t="shared" si="339"/>
        <v/>
      </c>
      <c r="AM909" s="143" t="str">
        <f t="shared" si="340"/>
        <v/>
      </c>
      <c r="AN909" s="143" t="str">
        <f t="shared" si="341"/>
        <v/>
      </c>
      <c r="AO909" s="143" t="str">
        <f t="shared" si="342"/>
        <v/>
      </c>
      <c r="AP909" s="206" t="str">
        <f t="shared" si="343"/>
        <v/>
      </c>
      <c r="AQ909" s="206" t="str">
        <f>IF(SUMIF('7-市场业绩'!F:F,'3-收据记录表'!U909,'7-市场业绩'!I:I)&gt;0,"学习卡","老结算")</f>
        <v>老结算</v>
      </c>
      <c r="AR909" s="206" t="str">
        <f t="shared" si="344"/>
        <v/>
      </c>
      <c r="AS909" s="243" t="e">
        <f t="shared" si="345"/>
        <v>#VALUE!</v>
      </c>
      <c r="AT909" s="243" t="str">
        <f t="shared" si="346"/>
        <v/>
      </c>
      <c r="AU909" s="243" t="str">
        <f t="shared" si="347"/>
        <v/>
      </c>
      <c r="AV909" s="243" t="str">
        <f t="shared" si="348"/>
        <v>无</v>
      </c>
      <c r="AZ909" s="299">
        <v>42552</v>
      </c>
    </row>
    <row r="910" spans="1:52" ht="15" hidden="1" customHeight="1">
      <c r="A910" s="176"/>
      <c r="B910" s="176"/>
      <c r="C910" s="175"/>
      <c r="D910" s="176"/>
      <c r="E910" s="176"/>
      <c r="F910" s="184"/>
      <c r="G910" s="176"/>
      <c r="H910" s="176"/>
      <c r="I910" s="176"/>
      <c r="J910" s="176"/>
      <c r="K910" s="180"/>
      <c r="L910" s="176"/>
      <c r="M910" s="175"/>
      <c r="N910" s="175"/>
      <c r="O910" s="175"/>
      <c r="P910" s="176"/>
      <c r="Q910" s="175"/>
      <c r="R910" s="176"/>
      <c r="S910" s="176"/>
      <c r="T910" s="176"/>
      <c r="U910" s="291" t="str">
        <f t="shared" si="326"/>
        <v/>
      </c>
      <c r="V910" s="292">
        <f>IF(F910=0,0,SUMIFS('4-咨询师业绩明细表'!K:K,'4-咨询师业绩明细表'!E:E,E910,'4-咨询师业绩明细表'!C:C,B910))</f>
        <v>0</v>
      </c>
      <c r="W910" s="292" t="str">
        <f t="shared" si="327"/>
        <v/>
      </c>
      <c r="X910" s="305"/>
      <c r="Y910" s="323">
        <f t="shared" si="328"/>
        <v>0</v>
      </c>
      <c r="Z910" s="324">
        <f t="shared" si="329"/>
        <v>0</v>
      </c>
      <c r="AA910" s="293">
        <f t="shared" si="330"/>
        <v>0</v>
      </c>
      <c r="AB910" s="294" t="str">
        <f t="shared" si="331"/>
        <v/>
      </c>
      <c r="AC910" s="143" t="str">
        <f t="shared" si="332"/>
        <v/>
      </c>
      <c r="AD910" s="143" t="str">
        <f t="shared" si="333"/>
        <v/>
      </c>
      <c r="AE910" s="143" t="str">
        <f t="shared" si="334"/>
        <v/>
      </c>
      <c r="AF910" s="143" t="str">
        <f t="shared" si="335"/>
        <v/>
      </c>
      <c r="AG910" s="143" t="str">
        <f t="shared" si="336"/>
        <v/>
      </c>
      <c r="AH910" s="143" t="str">
        <f>IF(AB910="","",VLOOKUP(AF910,Sheet11!E:F,2,0))</f>
        <v/>
      </c>
      <c r="AI910" s="295" t="str">
        <f>IF(AG910="拼单会员","5年",IF(AB910="","",VLOOKUP(AE910&amp;AH910,Sheet11!$J$3:$K$17,2)))</f>
        <v/>
      </c>
      <c r="AJ910" s="143" t="str">
        <f t="shared" si="337"/>
        <v/>
      </c>
      <c r="AK910" s="296" t="str">
        <f t="shared" si="338"/>
        <v/>
      </c>
      <c r="AL910" s="143" t="str">
        <f t="shared" si="339"/>
        <v/>
      </c>
      <c r="AM910" s="143" t="str">
        <f t="shared" si="340"/>
        <v/>
      </c>
      <c r="AN910" s="143" t="str">
        <f t="shared" si="341"/>
        <v/>
      </c>
      <c r="AO910" s="143" t="str">
        <f t="shared" si="342"/>
        <v/>
      </c>
      <c r="AP910" s="206" t="str">
        <f t="shared" si="343"/>
        <v/>
      </c>
      <c r="AQ910" s="206" t="str">
        <f>IF(SUMIF('7-市场业绩'!F:F,'3-收据记录表'!U910,'7-市场业绩'!I:I)&gt;0,"学习卡","老结算")</f>
        <v>老结算</v>
      </c>
      <c r="AR910" s="206" t="str">
        <f t="shared" si="344"/>
        <v/>
      </c>
      <c r="AS910" s="243" t="e">
        <f t="shared" si="345"/>
        <v>#VALUE!</v>
      </c>
      <c r="AT910" s="243" t="str">
        <f t="shared" si="346"/>
        <v/>
      </c>
      <c r="AU910" s="243" t="str">
        <f t="shared" si="347"/>
        <v/>
      </c>
      <c r="AV910" s="243" t="str">
        <f t="shared" si="348"/>
        <v>无</v>
      </c>
      <c r="AZ910" s="299">
        <v>42552</v>
      </c>
    </row>
    <row r="911" spans="1:52" ht="15" hidden="1" customHeight="1">
      <c r="A911" s="176"/>
      <c r="B911" s="176"/>
      <c r="C911" s="175"/>
      <c r="D911" s="176"/>
      <c r="E911" s="176"/>
      <c r="F911" s="184"/>
      <c r="G911" s="176"/>
      <c r="H911" s="176"/>
      <c r="I911" s="176"/>
      <c r="J911" s="176"/>
      <c r="K911" s="180"/>
      <c r="L911" s="176"/>
      <c r="M911" s="175"/>
      <c r="N911" s="175"/>
      <c r="O911" s="175"/>
      <c r="P911" s="176"/>
      <c r="Q911" s="175"/>
      <c r="R911" s="176"/>
      <c r="S911" s="176"/>
      <c r="T911" s="176"/>
      <c r="U911" s="291" t="str">
        <f t="shared" si="326"/>
        <v/>
      </c>
      <c r="V911" s="292">
        <f>IF(F911=0,0,SUMIFS('4-咨询师业绩明细表'!K:K,'4-咨询师业绩明细表'!E:E,E911,'4-咨询师业绩明细表'!C:C,B911))</f>
        <v>0</v>
      </c>
      <c r="W911" s="292" t="str">
        <f t="shared" si="327"/>
        <v/>
      </c>
      <c r="X911" s="305"/>
      <c r="Y911" s="323">
        <f t="shared" si="328"/>
        <v>0</v>
      </c>
      <c r="Z911" s="324">
        <f t="shared" si="329"/>
        <v>0</v>
      </c>
      <c r="AA911" s="293">
        <f t="shared" si="330"/>
        <v>0</v>
      </c>
      <c r="AB911" s="294" t="str">
        <f t="shared" si="331"/>
        <v/>
      </c>
      <c r="AC911" s="143" t="str">
        <f t="shared" si="332"/>
        <v/>
      </c>
      <c r="AD911" s="143" t="str">
        <f t="shared" si="333"/>
        <v/>
      </c>
      <c r="AE911" s="143" t="str">
        <f t="shared" si="334"/>
        <v/>
      </c>
      <c r="AF911" s="143" t="str">
        <f t="shared" si="335"/>
        <v/>
      </c>
      <c r="AG911" s="143" t="str">
        <f t="shared" si="336"/>
        <v/>
      </c>
      <c r="AH911" s="143" t="str">
        <f>IF(AB911="","",VLOOKUP(AF911,Sheet11!E:F,2,0))</f>
        <v/>
      </c>
      <c r="AI911" s="295" t="str">
        <f>IF(AG911="拼单会员","5年",IF(AB911="","",VLOOKUP(AE911&amp;AH911,Sheet11!$J$3:$K$17,2)))</f>
        <v/>
      </c>
      <c r="AJ911" s="143" t="str">
        <f t="shared" si="337"/>
        <v/>
      </c>
      <c r="AK911" s="296" t="str">
        <f t="shared" si="338"/>
        <v/>
      </c>
      <c r="AL911" s="143" t="str">
        <f t="shared" si="339"/>
        <v/>
      </c>
      <c r="AM911" s="143" t="str">
        <f t="shared" si="340"/>
        <v/>
      </c>
      <c r="AN911" s="143" t="str">
        <f t="shared" si="341"/>
        <v/>
      </c>
      <c r="AO911" s="143" t="str">
        <f t="shared" si="342"/>
        <v/>
      </c>
      <c r="AP911" s="206" t="str">
        <f t="shared" si="343"/>
        <v/>
      </c>
      <c r="AQ911" s="206" t="str">
        <f>IF(SUMIF('7-市场业绩'!F:F,'3-收据记录表'!U911,'7-市场业绩'!I:I)&gt;0,"学习卡","老结算")</f>
        <v>老结算</v>
      </c>
      <c r="AR911" s="206" t="str">
        <f t="shared" si="344"/>
        <v/>
      </c>
      <c r="AS911" s="243" t="e">
        <f t="shared" si="345"/>
        <v>#VALUE!</v>
      </c>
      <c r="AT911" s="243" t="str">
        <f t="shared" si="346"/>
        <v/>
      </c>
      <c r="AU911" s="243" t="str">
        <f t="shared" si="347"/>
        <v/>
      </c>
      <c r="AV911" s="243" t="str">
        <f t="shared" si="348"/>
        <v>无</v>
      </c>
      <c r="AZ911" s="299">
        <v>42552</v>
      </c>
    </row>
    <row r="912" spans="1:52" ht="15" hidden="1" customHeight="1">
      <c r="A912" s="176"/>
      <c r="B912" s="176"/>
      <c r="C912" s="175"/>
      <c r="D912" s="176"/>
      <c r="E912" s="176"/>
      <c r="F912" s="184"/>
      <c r="G912" s="176"/>
      <c r="H912" s="176"/>
      <c r="I912" s="176"/>
      <c r="J912" s="176"/>
      <c r="K912" s="180"/>
      <c r="L912" s="176"/>
      <c r="M912" s="175"/>
      <c r="N912" s="175"/>
      <c r="O912" s="175"/>
      <c r="P912" s="176"/>
      <c r="Q912" s="175"/>
      <c r="R912" s="176"/>
      <c r="S912" s="176"/>
      <c r="T912" s="176"/>
      <c r="U912" s="291" t="str">
        <f t="shared" si="326"/>
        <v/>
      </c>
      <c r="V912" s="292">
        <f>IF(F912=0,0,SUMIFS('4-咨询师业绩明细表'!K:K,'4-咨询师业绩明细表'!E:E,E912,'4-咨询师业绩明细表'!C:C,B912))</f>
        <v>0</v>
      </c>
      <c r="W912" s="292" t="str">
        <f t="shared" si="327"/>
        <v/>
      </c>
      <c r="X912" s="305"/>
      <c r="Y912" s="323">
        <f t="shared" si="328"/>
        <v>0</v>
      </c>
      <c r="Z912" s="324">
        <f t="shared" si="329"/>
        <v>0</v>
      </c>
      <c r="AA912" s="293">
        <f t="shared" si="330"/>
        <v>0</v>
      </c>
      <c r="AB912" s="294" t="str">
        <f t="shared" si="331"/>
        <v/>
      </c>
      <c r="AC912" s="143" t="str">
        <f t="shared" si="332"/>
        <v/>
      </c>
      <c r="AD912" s="143" t="str">
        <f t="shared" si="333"/>
        <v/>
      </c>
      <c r="AE912" s="143" t="str">
        <f t="shared" si="334"/>
        <v/>
      </c>
      <c r="AF912" s="143" t="str">
        <f t="shared" si="335"/>
        <v/>
      </c>
      <c r="AG912" s="143" t="str">
        <f t="shared" si="336"/>
        <v/>
      </c>
      <c r="AH912" s="143" t="str">
        <f>IF(AB912="","",VLOOKUP(AF912,Sheet11!E:F,2,0))</f>
        <v/>
      </c>
      <c r="AI912" s="295" t="str">
        <f>IF(AG912="拼单会员","5年",IF(AB912="","",VLOOKUP(AE912&amp;AH912,Sheet11!$J$3:$K$17,2)))</f>
        <v/>
      </c>
      <c r="AJ912" s="143" t="str">
        <f t="shared" si="337"/>
        <v/>
      </c>
      <c r="AK912" s="296" t="str">
        <f t="shared" si="338"/>
        <v/>
      </c>
      <c r="AL912" s="143" t="str">
        <f t="shared" si="339"/>
        <v/>
      </c>
      <c r="AM912" s="143" t="str">
        <f t="shared" si="340"/>
        <v/>
      </c>
      <c r="AN912" s="143" t="str">
        <f t="shared" si="341"/>
        <v/>
      </c>
      <c r="AO912" s="143" t="str">
        <f t="shared" si="342"/>
        <v/>
      </c>
      <c r="AP912" s="206" t="str">
        <f t="shared" si="343"/>
        <v/>
      </c>
      <c r="AQ912" s="206" t="str">
        <f>IF(SUMIF('7-市场业绩'!F:F,'3-收据记录表'!U912,'7-市场业绩'!I:I)&gt;0,"学习卡","老结算")</f>
        <v>老结算</v>
      </c>
      <c r="AR912" s="206" t="str">
        <f t="shared" si="344"/>
        <v/>
      </c>
      <c r="AS912" s="243" t="e">
        <f t="shared" si="345"/>
        <v>#VALUE!</v>
      </c>
      <c r="AT912" s="243" t="str">
        <f t="shared" si="346"/>
        <v/>
      </c>
      <c r="AU912" s="243" t="str">
        <f t="shared" si="347"/>
        <v/>
      </c>
      <c r="AV912" s="243" t="str">
        <f t="shared" si="348"/>
        <v>无</v>
      </c>
      <c r="AZ912" s="299">
        <v>42552</v>
      </c>
    </row>
    <row r="913" spans="1:52" ht="15" hidden="1" customHeight="1">
      <c r="A913" s="176"/>
      <c r="B913" s="176"/>
      <c r="C913" s="175"/>
      <c r="D913" s="176"/>
      <c r="E913" s="176"/>
      <c r="F913" s="184"/>
      <c r="G913" s="176"/>
      <c r="H913" s="176"/>
      <c r="I913" s="176"/>
      <c r="J913" s="176"/>
      <c r="K913" s="180"/>
      <c r="L913" s="176"/>
      <c r="M913" s="175"/>
      <c r="N913" s="175"/>
      <c r="O913" s="175"/>
      <c r="P913" s="176"/>
      <c r="Q913" s="175"/>
      <c r="R913" s="176"/>
      <c r="S913" s="176"/>
      <c r="T913" s="176"/>
      <c r="U913" s="291" t="str">
        <f t="shared" si="326"/>
        <v/>
      </c>
      <c r="V913" s="292">
        <f>IF(F913=0,0,SUMIFS('4-咨询师业绩明细表'!K:K,'4-咨询师业绩明细表'!E:E,E913,'4-咨询师业绩明细表'!C:C,B913))</f>
        <v>0</v>
      </c>
      <c r="W913" s="292" t="str">
        <f t="shared" si="327"/>
        <v/>
      </c>
      <c r="X913" s="305"/>
      <c r="Y913" s="323">
        <f t="shared" si="328"/>
        <v>0</v>
      </c>
      <c r="Z913" s="324">
        <f t="shared" si="329"/>
        <v>0</v>
      </c>
      <c r="AA913" s="293">
        <f t="shared" si="330"/>
        <v>0</v>
      </c>
      <c r="AB913" s="294" t="str">
        <f t="shared" si="331"/>
        <v/>
      </c>
      <c r="AC913" s="143" t="str">
        <f t="shared" si="332"/>
        <v/>
      </c>
      <c r="AD913" s="143" t="str">
        <f t="shared" si="333"/>
        <v/>
      </c>
      <c r="AE913" s="143" t="str">
        <f t="shared" si="334"/>
        <v/>
      </c>
      <c r="AF913" s="143" t="str">
        <f t="shared" si="335"/>
        <v/>
      </c>
      <c r="AG913" s="143" t="str">
        <f t="shared" si="336"/>
        <v/>
      </c>
      <c r="AH913" s="143" t="str">
        <f>IF(AB913="","",VLOOKUP(AF913,Sheet11!E:F,2,0))</f>
        <v/>
      </c>
      <c r="AI913" s="295" t="str">
        <f>IF(AG913="拼单会员","5年",IF(AB913="","",VLOOKUP(AE913&amp;AH913,Sheet11!$J$3:$K$17,2)))</f>
        <v/>
      </c>
      <c r="AJ913" s="143" t="str">
        <f t="shared" si="337"/>
        <v/>
      </c>
      <c r="AK913" s="296" t="str">
        <f t="shared" si="338"/>
        <v/>
      </c>
      <c r="AL913" s="143" t="str">
        <f t="shared" si="339"/>
        <v/>
      </c>
      <c r="AM913" s="143" t="str">
        <f t="shared" si="340"/>
        <v/>
      </c>
      <c r="AN913" s="143" t="str">
        <f t="shared" si="341"/>
        <v/>
      </c>
      <c r="AO913" s="143" t="str">
        <f t="shared" si="342"/>
        <v/>
      </c>
      <c r="AP913" s="206" t="str">
        <f t="shared" si="343"/>
        <v/>
      </c>
      <c r="AQ913" s="206" t="str">
        <f>IF(SUMIF('7-市场业绩'!F:F,'3-收据记录表'!U913,'7-市场业绩'!I:I)&gt;0,"学习卡","老结算")</f>
        <v>老结算</v>
      </c>
      <c r="AR913" s="206" t="str">
        <f t="shared" si="344"/>
        <v/>
      </c>
      <c r="AS913" s="243" t="e">
        <f t="shared" si="345"/>
        <v>#VALUE!</v>
      </c>
      <c r="AT913" s="243" t="str">
        <f t="shared" si="346"/>
        <v/>
      </c>
      <c r="AU913" s="243" t="str">
        <f t="shared" si="347"/>
        <v/>
      </c>
      <c r="AV913" s="243" t="str">
        <f t="shared" si="348"/>
        <v>无</v>
      </c>
      <c r="AZ913" s="299">
        <v>42552</v>
      </c>
    </row>
    <row r="914" spans="1:52" ht="15" hidden="1" customHeight="1">
      <c r="A914" s="176"/>
      <c r="B914" s="176"/>
      <c r="C914" s="175"/>
      <c r="D914" s="176"/>
      <c r="E914" s="176"/>
      <c r="F914" s="184"/>
      <c r="G914" s="176"/>
      <c r="H914" s="176"/>
      <c r="I914" s="176"/>
      <c r="J914" s="176"/>
      <c r="K914" s="180"/>
      <c r="L914" s="176"/>
      <c r="M914" s="175"/>
      <c r="N914" s="175"/>
      <c r="O914" s="175"/>
      <c r="P914" s="176"/>
      <c r="Q914" s="175"/>
      <c r="R914" s="176"/>
      <c r="S914" s="176"/>
      <c r="T914" s="176"/>
      <c r="U914" s="291" t="str">
        <f t="shared" si="326"/>
        <v/>
      </c>
      <c r="V914" s="292">
        <f>IF(F914=0,0,SUMIFS('4-咨询师业绩明细表'!K:K,'4-咨询师业绩明细表'!E:E,E914,'4-咨询师业绩明细表'!C:C,B914))</f>
        <v>0</v>
      </c>
      <c r="W914" s="292" t="str">
        <f t="shared" si="327"/>
        <v/>
      </c>
      <c r="X914" s="305"/>
      <c r="Y914" s="323">
        <f t="shared" si="328"/>
        <v>0</v>
      </c>
      <c r="Z914" s="324">
        <f t="shared" si="329"/>
        <v>0</v>
      </c>
      <c r="AA914" s="293">
        <f t="shared" si="330"/>
        <v>0</v>
      </c>
      <c r="AB914" s="294" t="str">
        <f t="shared" si="331"/>
        <v/>
      </c>
      <c r="AC914" s="143" t="str">
        <f t="shared" si="332"/>
        <v/>
      </c>
      <c r="AD914" s="143" t="str">
        <f t="shared" si="333"/>
        <v/>
      </c>
      <c r="AE914" s="143" t="str">
        <f t="shared" si="334"/>
        <v/>
      </c>
      <c r="AF914" s="143" t="str">
        <f t="shared" si="335"/>
        <v/>
      </c>
      <c r="AG914" s="143" t="str">
        <f t="shared" si="336"/>
        <v/>
      </c>
      <c r="AH914" s="143" t="str">
        <f>IF(AB914="","",VLOOKUP(AF914,Sheet11!E:F,2,0))</f>
        <v/>
      </c>
      <c r="AI914" s="295" t="str">
        <f>IF(AG914="拼单会员","5年",IF(AB914="","",VLOOKUP(AE914&amp;AH914,Sheet11!$J$3:$K$17,2)))</f>
        <v/>
      </c>
      <c r="AJ914" s="143" t="str">
        <f t="shared" si="337"/>
        <v/>
      </c>
      <c r="AK914" s="296" t="str">
        <f t="shared" si="338"/>
        <v/>
      </c>
      <c r="AL914" s="143" t="str">
        <f t="shared" si="339"/>
        <v/>
      </c>
      <c r="AM914" s="143" t="str">
        <f t="shared" si="340"/>
        <v/>
      </c>
      <c r="AN914" s="143" t="str">
        <f t="shared" si="341"/>
        <v/>
      </c>
      <c r="AO914" s="143" t="str">
        <f t="shared" si="342"/>
        <v/>
      </c>
      <c r="AP914" s="206" t="str">
        <f t="shared" si="343"/>
        <v/>
      </c>
      <c r="AQ914" s="206" t="str">
        <f>IF(SUMIF('7-市场业绩'!F:F,'3-收据记录表'!U914,'7-市场业绩'!I:I)&gt;0,"学习卡","老结算")</f>
        <v>老结算</v>
      </c>
      <c r="AR914" s="206" t="str">
        <f t="shared" si="344"/>
        <v/>
      </c>
      <c r="AS914" s="243" t="e">
        <f t="shared" si="345"/>
        <v>#VALUE!</v>
      </c>
      <c r="AT914" s="243" t="str">
        <f t="shared" si="346"/>
        <v/>
      </c>
      <c r="AU914" s="243" t="str">
        <f t="shared" si="347"/>
        <v/>
      </c>
      <c r="AV914" s="243" t="str">
        <f t="shared" si="348"/>
        <v>无</v>
      </c>
      <c r="AZ914" s="299">
        <v>42552</v>
      </c>
    </row>
    <row r="915" spans="1:52" ht="15" hidden="1" customHeight="1">
      <c r="A915" s="176"/>
      <c r="B915" s="176"/>
      <c r="C915" s="175"/>
      <c r="D915" s="176"/>
      <c r="E915" s="176"/>
      <c r="F915" s="184"/>
      <c r="G915" s="176"/>
      <c r="H915" s="176"/>
      <c r="I915" s="176"/>
      <c r="J915" s="176"/>
      <c r="K915" s="180"/>
      <c r="L915" s="176"/>
      <c r="M915" s="175"/>
      <c r="N915" s="175"/>
      <c r="O915" s="175"/>
      <c r="P915" s="176"/>
      <c r="Q915" s="175"/>
      <c r="R915" s="176"/>
      <c r="S915" s="176"/>
      <c r="T915" s="176"/>
      <c r="U915" s="291" t="str">
        <f t="shared" si="326"/>
        <v/>
      </c>
      <c r="V915" s="292">
        <f>IF(F915=0,0,SUMIFS('4-咨询师业绩明细表'!K:K,'4-咨询师业绩明细表'!E:E,E915,'4-咨询师业绩明细表'!C:C,B915))</f>
        <v>0</v>
      </c>
      <c r="W915" s="292" t="str">
        <f t="shared" si="327"/>
        <v/>
      </c>
      <c r="X915" s="305"/>
      <c r="Y915" s="323">
        <f t="shared" si="328"/>
        <v>0</v>
      </c>
      <c r="Z915" s="324">
        <f t="shared" si="329"/>
        <v>0</v>
      </c>
      <c r="AA915" s="293">
        <f t="shared" si="330"/>
        <v>0</v>
      </c>
      <c r="AB915" s="294" t="str">
        <f t="shared" si="331"/>
        <v/>
      </c>
      <c r="AC915" s="143" t="str">
        <f t="shared" si="332"/>
        <v/>
      </c>
      <c r="AD915" s="143" t="str">
        <f t="shared" si="333"/>
        <v/>
      </c>
      <c r="AE915" s="143" t="str">
        <f t="shared" si="334"/>
        <v/>
      </c>
      <c r="AF915" s="143" t="str">
        <f t="shared" si="335"/>
        <v/>
      </c>
      <c r="AG915" s="143" t="str">
        <f t="shared" si="336"/>
        <v/>
      </c>
      <c r="AH915" s="143" t="str">
        <f>IF(AB915="","",VLOOKUP(AF915,Sheet11!E:F,2,0))</f>
        <v/>
      </c>
      <c r="AI915" s="295" t="str">
        <f>IF(AG915="拼单会员","5年",IF(AB915="","",VLOOKUP(AE915&amp;AH915,Sheet11!$J$3:$K$17,2)))</f>
        <v/>
      </c>
      <c r="AJ915" s="143" t="str">
        <f t="shared" si="337"/>
        <v/>
      </c>
      <c r="AK915" s="296" t="str">
        <f t="shared" si="338"/>
        <v/>
      </c>
      <c r="AL915" s="143" t="str">
        <f t="shared" si="339"/>
        <v/>
      </c>
      <c r="AM915" s="143" t="str">
        <f t="shared" si="340"/>
        <v/>
      </c>
      <c r="AN915" s="143" t="str">
        <f t="shared" si="341"/>
        <v/>
      </c>
      <c r="AO915" s="143" t="str">
        <f t="shared" si="342"/>
        <v/>
      </c>
      <c r="AP915" s="206" t="str">
        <f t="shared" si="343"/>
        <v/>
      </c>
      <c r="AQ915" s="206" t="str">
        <f>IF(SUMIF('7-市场业绩'!F:F,'3-收据记录表'!U915,'7-市场业绩'!I:I)&gt;0,"学习卡","老结算")</f>
        <v>老结算</v>
      </c>
      <c r="AR915" s="206" t="str">
        <f t="shared" si="344"/>
        <v/>
      </c>
      <c r="AS915" s="243" t="e">
        <f t="shared" si="345"/>
        <v>#VALUE!</v>
      </c>
      <c r="AT915" s="243" t="str">
        <f t="shared" si="346"/>
        <v/>
      </c>
      <c r="AU915" s="243" t="str">
        <f t="shared" si="347"/>
        <v/>
      </c>
      <c r="AV915" s="243" t="str">
        <f t="shared" si="348"/>
        <v>无</v>
      </c>
      <c r="AZ915" s="299">
        <v>42552</v>
      </c>
    </row>
    <row r="916" spans="1:52" ht="15" hidden="1" customHeight="1">
      <c r="A916" s="176"/>
      <c r="B916" s="176"/>
      <c r="C916" s="175"/>
      <c r="D916" s="176"/>
      <c r="E916" s="176"/>
      <c r="F916" s="184"/>
      <c r="G916" s="176"/>
      <c r="H916" s="176"/>
      <c r="I916" s="176"/>
      <c r="J916" s="176"/>
      <c r="K916" s="180"/>
      <c r="L916" s="176"/>
      <c r="M916" s="175"/>
      <c r="N916" s="175"/>
      <c r="O916" s="175"/>
      <c r="P916" s="176"/>
      <c r="Q916" s="175"/>
      <c r="R916" s="176"/>
      <c r="S916" s="176"/>
      <c r="T916" s="176"/>
      <c r="U916" s="291" t="str">
        <f t="shared" si="326"/>
        <v/>
      </c>
      <c r="V916" s="292">
        <f>IF(F916=0,0,SUMIFS('4-咨询师业绩明细表'!K:K,'4-咨询师业绩明细表'!E:E,E916,'4-咨询师业绩明细表'!C:C,B916))</f>
        <v>0</v>
      </c>
      <c r="W916" s="292" t="str">
        <f t="shared" si="327"/>
        <v/>
      </c>
      <c r="X916" s="305"/>
      <c r="Y916" s="323">
        <f t="shared" si="328"/>
        <v>0</v>
      </c>
      <c r="Z916" s="324">
        <f t="shared" si="329"/>
        <v>0</v>
      </c>
      <c r="AA916" s="293">
        <f t="shared" si="330"/>
        <v>0</v>
      </c>
      <c r="AB916" s="294" t="str">
        <f t="shared" si="331"/>
        <v/>
      </c>
      <c r="AC916" s="143" t="str">
        <f t="shared" si="332"/>
        <v/>
      </c>
      <c r="AD916" s="143" t="str">
        <f t="shared" si="333"/>
        <v/>
      </c>
      <c r="AE916" s="143" t="str">
        <f t="shared" si="334"/>
        <v/>
      </c>
      <c r="AF916" s="143" t="str">
        <f t="shared" si="335"/>
        <v/>
      </c>
      <c r="AG916" s="143" t="str">
        <f t="shared" si="336"/>
        <v/>
      </c>
      <c r="AH916" s="143" t="str">
        <f>IF(AB916="","",VLOOKUP(AF916,Sheet11!E:F,2,0))</f>
        <v/>
      </c>
      <c r="AI916" s="295" t="str">
        <f>IF(AG916="拼单会员","5年",IF(AB916="","",VLOOKUP(AE916&amp;AH916,Sheet11!$J$3:$K$17,2)))</f>
        <v/>
      </c>
      <c r="AJ916" s="143" t="str">
        <f t="shared" si="337"/>
        <v/>
      </c>
      <c r="AK916" s="296" t="str">
        <f t="shared" si="338"/>
        <v/>
      </c>
      <c r="AL916" s="143" t="str">
        <f t="shared" si="339"/>
        <v/>
      </c>
      <c r="AM916" s="143" t="str">
        <f t="shared" si="340"/>
        <v/>
      </c>
      <c r="AN916" s="143" t="str">
        <f t="shared" si="341"/>
        <v/>
      </c>
      <c r="AO916" s="143" t="str">
        <f t="shared" si="342"/>
        <v/>
      </c>
      <c r="AP916" s="206" t="str">
        <f t="shared" si="343"/>
        <v/>
      </c>
      <c r="AQ916" s="206" t="str">
        <f>IF(SUMIF('7-市场业绩'!F:F,'3-收据记录表'!U916,'7-市场业绩'!I:I)&gt;0,"学习卡","老结算")</f>
        <v>老结算</v>
      </c>
      <c r="AR916" s="206" t="str">
        <f t="shared" si="344"/>
        <v/>
      </c>
      <c r="AS916" s="243" t="e">
        <f t="shared" si="345"/>
        <v>#VALUE!</v>
      </c>
      <c r="AT916" s="243" t="str">
        <f t="shared" si="346"/>
        <v/>
      </c>
      <c r="AU916" s="243" t="str">
        <f t="shared" si="347"/>
        <v/>
      </c>
      <c r="AV916" s="243" t="str">
        <f t="shared" si="348"/>
        <v>无</v>
      </c>
      <c r="AZ916" s="299">
        <v>42552</v>
      </c>
    </row>
    <row r="917" spans="1:52" ht="15" hidden="1" customHeight="1">
      <c r="A917" s="176"/>
      <c r="B917" s="176"/>
      <c r="C917" s="175"/>
      <c r="D917" s="176"/>
      <c r="E917" s="176"/>
      <c r="F917" s="184"/>
      <c r="G917" s="176"/>
      <c r="H917" s="176"/>
      <c r="I917" s="176"/>
      <c r="J917" s="176"/>
      <c r="K917" s="180"/>
      <c r="L917" s="176"/>
      <c r="M917" s="175"/>
      <c r="N917" s="175"/>
      <c r="O917" s="175"/>
      <c r="P917" s="176"/>
      <c r="Q917" s="175"/>
      <c r="R917" s="176"/>
      <c r="S917" s="176"/>
      <c r="T917" s="176"/>
      <c r="U917" s="291" t="str">
        <f t="shared" si="326"/>
        <v/>
      </c>
      <c r="V917" s="292">
        <f>IF(F917=0,0,SUMIFS('4-咨询师业绩明细表'!K:K,'4-咨询师业绩明细表'!E:E,E917,'4-咨询师业绩明细表'!C:C,B917))</f>
        <v>0</v>
      </c>
      <c r="W917" s="292" t="str">
        <f t="shared" si="327"/>
        <v/>
      </c>
      <c r="X917" s="305"/>
      <c r="Y917" s="323">
        <f t="shared" si="328"/>
        <v>0</v>
      </c>
      <c r="Z917" s="324">
        <f t="shared" si="329"/>
        <v>0</v>
      </c>
      <c r="AA917" s="293">
        <f t="shared" si="330"/>
        <v>0</v>
      </c>
      <c r="AB917" s="294" t="str">
        <f t="shared" si="331"/>
        <v/>
      </c>
      <c r="AC917" s="143" t="str">
        <f t="shared" si="332"/>
        <v/>
      </c>
      <c r="AD917" s="143" t="str">
        <f t="shared" si="333"/>
        <v/>
      </c>
      <c r="AE917" s="143" t="str">
        <f t="shared" si="334"/>
        <v/>
      </c>
      <c r="AF917" s="143" t="str">
        <f t="shared" si="335"/>
        <v/>
      </c>
      <c r="AG917" s="143" t="str">
        <f t="shared" si="336"/>
        <v/>
      </c>
      <c r="AH917" s="143" t="str">
        <f>IF(AB917="","",VLOOKUP(AF917,Sheet11!E:F,2,0))</f>
        <v/>
      </c>
      <c r="AI917" s="295" t="str">
        <f>IF(AG917="拼单会员","5年",IF(AB917="","",VLOOKUP(AE917&amp;AH917,Sheet11!$J$3:$K$17,2)))</f>
        <v/>
      </c>
      <c r="AJ917" s="143" t="str">
        <f t="shared" si="337"/>
        <v/>
      </c>
      <c r="AK917" s="296" t="str">
        <f t="shared" si="338"/>
        <v/>
      </c>
      <c r="AL917" s="143" t="str">
        <f t="shared" si="339"/>
        <v/>
      </c>
      <c r="AM917" s="143" t="str">
        <f t="shared" si="340"/>
        <v/>
      </c>
      <c r="AN917" s="143" t="str">
        <f t="shared" si="341"/>
        <v/>
      </c>
      <c r="AO917" s="143" t="str">
        <f t="shared" si="342"/>
        <v/>
      </c>
      <c r="AP917" s="206" t="str">
        <f t="shared" si="343"/>
        <v/>
      </c>
      <c r="AQ917" s="206" t="str">
        <f>IF(SUMIF('7-市场业绩'!F:F,'3-收据记录表'!U917,'7-市场业绩'!I:I)&gt;0,"学习卡","老结算")</f>
        <v>老结算</v>
      </c>
      <c r="AR917" s="206" t="str">
        <f t="shared" si="344"/>
        <v/>
      </c>
      <c r="AS917" s="243" t="e">
        <f t="shared" si="345"/>
        <v>#VALUE!</v>
      </c>
      <c r="AT917" s="243" t="str">
        <f t="shared" si="346"/>
        <v/>
      </c>
      <c r="AU917" s="243" t="str">
        <f t="shared" si="347"/>
        <v/>
      </c>
      <c r="AV917" s="243" t="str">
        <f t="shared" si="348"/>
        <v>无</v>
      </c>
      <c r="AZ917" s="299">
        <v>42552</v>
      </c>
    </row>
    <row r="918" spans="1:52" ht="15" hidden="1" customHeight="1">
      <c r="A918" s="176"/>
      <c r="B918" s="176"/>
      <c r="C918" s="175"/>
      <c r="D918" s="176"/>
      <c r="E918" s="176"/>
      <c r="F918" s="184"/>
      <c r="G918" s="176"/>
      <c r="H918" s="176"/>
      <c r="I918" s="176"/>
      <c r="J918" s="176"/>
      <c r="K918" s="180"/>
      <c r="L918" s="176"/>
      <c r="M918" s="175"/>
      <c r="N918" s="175"/>
      <c r="O918" s="175"/>
      <c r="P918" s="176"/>
      <c r="Q918" s="175"/>
      <c r="R918" s="176"/>
      <c r="S918" s="176"/>
      <c r="T918" s="176"/>
      <c r="U918" s="291" t="str">
        <f t="shared" si="326"/>
        <v/>
      </c>
      <c r="V918" s="292">
        <f>IF(F918=0,0,SUMIFS('4-咨询师业绩明细表'!K:K,'4-咨询师业绩明细表'!E:E,E918,'4-咨询师业绩明细表'!C:C,B918))</f>
        <v>0</v>
      </c>
      <c r="W918" s="292" t="str">
        <f t="shared" si="327"/>
        <v/>
      </c>
      <c r="X918" s="305"/>
      <c r="Y918" s="323">
        <f t="shared" si="328"/>
        <v>0</v>
      </c>
      <c r="Z918" s="324">
        <f t="shared" si="329"/>
        <v>0</v>
      </c>
      <c r="AA918" s="293">
        <f t="shared" si="330"/>
        <v>0</v>
      </c>
      <c r="AB918" s="294" t="str">
        <f t="shared" si="331"/>
        <v/>
      </c>
      <c r="AC918" s="143" t="str">
        <f t="shared" si="332"/>
        <v/>
      </c>
      <c r="AD918" s="143" t="str">
        <f t="shared" si="333"/>
        <v/>
      </c>
      <c r="AE918" s="143" t="str">
        <f t="shared" si="334"/>
        <v/>
      </c>
      <c r="AF918" s="143" t="str">
        <f t="shared" si="335"/>
        <v/>
      </c>
      <c r="AG918" s="143" t="str">
        <f t="shared" si="336"/>
        <v/>
      </c>
      <c r="AH918" s="143" t="str">
        <f>IF(AB918="","",VLOOKUP(AF918,Sheet11!E:F,2,0))</f>
        <v/>
      </c>
      <c r="AI918" s="295" t="str">
        <f>IF(AG918="拼单会员","5年",IF(AB918="","",VLOOKUP(AE918&amp;AH918,Sheet11!$J$3:$K$17,2)))</f>
        <v/>
      </c>
      <c r="AJ918" s="143" t="str">
        <f t="shared" si="337"/>
        <v/>
      </c>
      <c r="AK918" s="296" t="str">
        <f t="shared" si="338"/>
        <v/>
      </c>
      <c r="AL918" s="143" t="str">
        <f t="shared" si="339"/>
        <v/>
      </c>
      <c r="AM918" s="143" t="str">
        <f t="shared" si="340"/>
        <v/>
      </c>
      <c r="AN918" s="143" t="str">
        <f t="shared" si="341"/>
        <v/>
      </c>
      <c r="AO918" s="143" t="str">
        <f t="shared" si="342"/>
        <v/>
      </c>
      <c r="AP918" s="206" t="str">
        <f t="shared" si="343"/>
        <v/>
      </c>
      <c r="AQ918" s="206" t="str">
        <f>IF(SUMIF('7-市场业绩'!F:F,'3-收据记录表'!U918,'7-市场业绩'!I:I)&gt;0,"学习卡","老结算")</f>
        <v>老结算</v>
      </c>
      <c r="AR918" s="206" t="str">
        <f t="shared" si="344"/>
        <v/>
      </c>
      <c r="AS918" s="243" t="e">
        <f t="shared" si="345"/>
        <v>#VALUE!</v>
      </c>
      <c r="AT918" s="243" t="str">
        <f t="shared" si="346"/>
        <v/>
      </c>
      <c r="AU918" s="243" t="str">
        <f t="shared" si="347"/>
        <v/>
      </c>
      <c r="AV918" s="243" t="str">
        <f t="shared" si="348"/>
        <v>无</v>
      </c>
      <c r="AZ918" s="299">
        <v>42552</v>
      </c>
    </row>
    <row r="919" spans="1:52" ht="15" hidden="1" customHeight="1">
      <c r="A919" s="176"/>
      <c r="B919" s="176"/>
      <c r="C919" s="175"/>
      <c r="D919" s="176"/>
      <c r="E919" s="176"/>
      <c r="F919" s="184"/>
      <c r="G919" s="176"/>
      <c r="H919" s="176"/>
      <c r="I919" s="176"/>
      <c r="J919" s="176"/>
      <c r="K919" s="180"/>
      <c r="L919" s="176"/>
      <c r="M919" s="175"/>
      <c r="N919" s="175"/>
      <c r="O919" s="175"/>
      <c r="P919" s="176"/>
      <c r="Q919" s="175"/>
      <c r="R919" s="176"/>
      <c r="S919" s="176"/>
      <c r="T919" s="176"/>
      <c r="U919" s="291" t="str">
        <f t="shared" si="326"/>
        <v/>
      </c>
      <c r="V919" s="292">
        <f>IF(F919=0,0,SUMIFS('4-咨询师业绩明细表'!K:K,'4-咨询师业绩明细表'!E:E,E919,'4-咨询师业绩明细表'!C:C,B919))</f>
        <v>0</v>
      </c>
      <c r="W919" s="292" t="str">
        <f t="shared" si="327"/>
        <v/>
      </c>
      <c r="X919" s="305"/>
      <c r="Y919" s="323">
        <f t="shared" si="328"/>
        <v>0</v>
      </c>
      <c r="Z919" s="324">
        <f t="shared" si="329"/>
        <v>0</v>
      </c>
      <c r="AA919" s="293">
        <f t="shared" si="330"/>
        <v>0</v>
      </c>
      <c r="AB919" s="294" t="str">
        <f t="shared" si="331"/>
        <v/>
      </c>
      <c r="AC919" s="143" t="str">
        <f t="shared" si="332"/>
        <v/>
      </c>
      <c r="AD919" s="143" t="str">
        <f t="shared" si="333"/>
        <v/>
      </c>
      <c r="AE919" s="143" t="str">
        <f t="shared" si="334"/>
        <v/>
      </c>
      <c r="AF919" s="143" t="str">
        <f t="shared" si="335"/>
        <v/>
      </c>
      <c r="AG919" s="143" t="str">
        <f t="shared" si="336"/>
        <v/>
      </c>
      <c r="AH919" s="143" t="str">
        <f>IF(AB919="","",VLOOKUP(AF919,Sheet11!E:F,2,0))</f>
        <v/>
      </c>
      <c r="AI919" s="295" t="str">
        <f>IF(AG919="拼单会员","5年",IF(AB919="","",VLOOKUP(AE919&amp;AH919,Sheet11!$J$3:$K$17,2)))</f>
        <v/>
      </c>
      <c r="AJ919" s="143" t="str">
        <f t="shared" si="337"/>
        <v/>
      </c>
      <c r="AK919" s="296" t="str">
        <f t="shared" si="338"/>
        <v/>
      </c>
      <c r="AL919" s="143" t="str">
        <f t="shared" si="339"/>
        <v/>
      </c>
      <c r="AM919" s="143" t="str">
        <f t="shared" si="340"/>
        <v/>
      </c>
      <c r="AN919" s="143" t="str">
        <f t="shared" si="341"/>
        <v/>
      </c>
      <c r="AO919" s="143" t="str">
        <f t="shared" si="342"/>
        <v/>
      </c>
      <c r="AP919" s="206" t="str">
        <f t="shared" si="343"/>
        <v/>
      </c>
      <c r="AQ919" s="206" t="str">
        <f>IF(SUMIF('7-市场业绩'!F:F,'3-收据记录表'!U919,'7-市场业绩'!I:I)&gt;0,"学习卡","老结算")</f>
        <v>老结算</v>
      </c>
      <c r="AR919" s="206" t="str">
        <f t="shared" si="344"/>
        <v/>
      </c>
      <c r="AS919" s="243" t="e">
        <f t="shared" si="345"/>
        <v>#VALUE!</v>
      </c>
      <c r="AT919" s="243" t="str">
        <f t="shared" si="346"/>
        <v/>
      </c>
      <c r="AU919" s="243" t="str">
        <f t="shared" si="347"/>
        <v/>
      </c>
      <c r="AV919" s="243" t="str">
        <f t="shared" si="348"/>
        <v>无</v>
      </c>
      <c r="AZ919" s="299">
        <v>42552</v>
      </c>
    </row>
    <row r="920" spans="1:52" ht="15" hidden="1" customHeight="1">
      <c r="A920" s="176"/>
      <c r="B920" s="176"/>
      <c r="C920" s="175"/>
      <c r="D920" s="176"/>
      <c r="E920" s="176"/>
      <c r="F920" s="184"/>
      <c r="G920" s="176"/>
      <c r="H920" s="176"/>
      <c r="I920" s="176"/>
      <c r="J920" s="176"/>
      <c r="K920" s="180"/>
      <c r="L920" s="176"/>
      <c r="M920" s="175"/>
      <c r="N920" s="175"/>
      <c r="O920" s="175"/>
      <c r="P920" s="176"/>
      <c r="Q920" s="175"/>
      <c r="R920" s="176"/>
      <c r="S920" s="176"/>
      <c r="T920" s="176"/>
      <c r="U920" s="291" t="str">
        <f t="shared" si="326"/>
        <v/>
      </c>
      <c r="V920" s="292">
        <f>IF(F920=0,0,SUMIFS('4-咨询师业绩明细表'!K:K,'4-咨询师业绩明细表'!E:E,E920,'4-咨询师业绩明细表'!C:C,B920))</f>
        <v>0</v>
      </c>
      <c r="W920" s="292" t="str">
        <f t="shared" si="327"/>
        <v/>
      </c>
      <c r="X920" s="305"/>
      <c r="Y920" s="323">
        <f t="shared" si="328"/>
        <v>0</v>
      </c>
      <c r="Z920" s="324">
        <f t="shared" si="329"/>
        <v>0</v>
      </c>
      <c r="AA920" s="293">
        <f t="shared" si="330"/>
        <v>0</v>
      </c>
      <c r="AB920" s="294" t="str">
        <f t="shared" si="331"/>
        <v/>
      </c>
      <c r="AC920" s="143" t="str">
        <f t="shared" si="332"/>
        <v/>
      </c>
      <c r="AD920" s="143" t="str">
        <f t="shared" si="333"/>
        <v/>
      </c>
      <c r="AE920" s="143" t="str">
        <f t="shared" si="334"/>
        <v/>
      </c>
      <c r="AF920" s="143" t="str">
        <f t="shared" si="335"/>
        <v/>
      </c>
      <c r="AG920" s="143" t="str">
        <f t="shared" si="336"/>
        <v/>
      </c>
      <c r="AH920" s="143" t="str">
        <f>IF(AB920="","",VLOOKUP(AF920,Sheet11!E:F,2,0))</f>
        <v/>
      </c>
      <c r="AI920" s="295" t="str">
        <f>IF(AG920="拼单会员","5年",IF(AB920="","",VLOOKUP(AE920&amp;AH920,Sheet11!$J$3:$K$17,2)))</f>
        <v/>
      </c>
      <c r="AJ920" s="143" t="str">
        <f t="shared" si="337"/>
        <v/>
      </c>
      <c r="AK920" s="296" t="str">
        <f t="shared" si="338"/>
        <v/>
      </c>
      <c r="AL920" s="143" t="str">
        <f t="shared" si="339"/>
        <v/>
      </c>
      <c r="AM920" s="143" t="str">
        <f t="shared" si="340"/>
        <v/>
      </c>
      <c r="AN920" s="143" t="str">
        <f t="shared" si="341"/>
        <v/>
      </c>
      <c r="AO920" s="143" t="str">
        <f t="shared" si="342"/>
        <v/>
      </c>
      <c r="AP920" s="206" t="str">
        <f t="shared" si="343"/>
        <v/>
      </c>
      <c r="AQ920" s="206" t="str">
        <f>IF(SUMIF('7-市场业绩'!F:F,'3-收据记录表'!U920,'7-市场业绩'!I:I)&gt;0,"学习卡","老结算")</f>
        <v>老结算</v>
      </c>
      <c r="AR920" s="206" t="str">
        <f t="shared" si="344"/>
        <v/>
      </c>
      <c r="AS920" s="243" t="e">
        <f t="shared" si="345"/>
        <v>#VALUE!</v>
      </c>
      <c r="AT920" s="243" t="str">
        <f t="shared" si="346"/>
        <v/>
      </c>
      <c r="AU920" s="243" t="str">
        <f t="shared" si="347"/>
        <v/>
      </c>
      <c r="AV920" s="243" t="str">
        <f t="shared" si="348"/>
        <v>无</v>
      </c>
      <c r="AZ920" s="299">
        <v>42552</v>
      </c>
    </row>
    <row r="921" spans="1:52" ht="15" hidden="1" customHeight="1">
      <c r="A921" s="176"/>
      <c r="B921" s="176"/>
      <c r="C921" s="175"/>
      <c r="D921" s="176"/>
      <c r="E921" s="176"/>
      <c r="F921" s="184"/>
      <c r="G921" s="176"/>
      <c r="H921" s="176"/>
      <c r="I921" s="176"/>
      <c r="J921" s="176"/>
      <c r="K921" s="180"/>
      <c r="L921" s="176"/>
      <c r="M921" s="175"/>
      <c r="N921" s="175"/>
      <c r="O921" s="175"/>
      <c r="P921" s="176"/>
      <c r="Q921" s="175"/>
      <c r="R921" s="176"/>
      <c r="S921" s="176"/>
      <c r="T921" s="176"/>
      <c r="U921" s="291" t="str">
        <f t="shared" si="326"/>
        <v/>
      </c>
      <c r="V921" s="292">
        <f>IF(F921=0,0,SUMIFS('4-咨询师业绩明细表'!K:K,'4-咨询师业绩明细表'!E:E,E921,'4-咨询师业绩明细表'!C:C,B921))</f>
        <v>0</v>
      </c>
      <c r="W921" s="292" t="str">
        <f t="shared" si="327"/>
        <v/>
      </c>
      <c r="X921" s="305"/>
      <c r="Y921" s="323">
        <f t="shared" si="328"/>
        <v>0</v>
      </c>
      <c r="Z921" s="324">
        <f t="shared" si="329"/>
        <v>0</v>
      </c>
      <c r="AA921" s="293">
        <f t="shared" si="330"/>
        <v>0</v>
      </c>
      <c r="AB921" s="294" t="str">
        <f t="shared" si="331"/>
        <v/>
      </c>
      <c r="AC921" s="143" t="str">
        <f t="shared" si="332"/>
        <v/>
      </c>
      <c r="AD921" s="143" t="str">
        <f t="shared" si="333"/>
        <v/>
      </c>
      <c r="AE921" s="143" t="str">
        <f t="shared" si="334"/>
        <v/>
      </c>
      <c r="AF921" s="143" t="str">
        <f t="shared" si="335"/>
        <v/>
      </c>
      <c r="AG921" s="143" t="str">
        <f t="shared" si="336"/>
        <v/>
      </c>
      <c r="AH921" s="143" t="str">
        <f>IF(AB921="","",VLOOKUP(AF921,Sheet11!E:F,2,0))</f>
        <v/>
      </c>
      <c r="AI921" s="295" t="str">
        <f>IF(AG921="拼单会员","5年",IF(AB921="","",VLOOKUP(AE921&amp;AH921,Sheet11!$J$3:$K$17,2)))</f>
        <v/>
      </c>
      <c r="AJ921" s="143" t="str">
        <f t="shared" si="337"/>
        <v/>
      </c>
      <c r="AK921" s="296" t="str">
        <f t="shared" si="338"/>
        <v/>
      </c>
      <c r="AL921" s="143" t="str">
        <f t="shared" si="339"/>
        <v/>
      </c>
      <c r="AM921" s="143" t="str">
        <f t="shared" si="340"/>
        <v/>
      </c>
      <c r="AN921" s="143" t="str">
        <f t="shared" si="341"/>
        <v/>
      </c>
      <c r="AO921" s="143" t="str">
        <f t="shared" si="342"/>
        <v/>
      </c>
      <c r="AP921" s="206" t="str">
        <f t="shared" si="343"/>
        <v/>
      </c>
      <c r="AQ921" s="206" t="str">
        <f>IF(SUMIF('7-市场业绩'!F:F,'3-收据记录表'!U921,'7-市场业绩'!I:I)&gt;0,"学习卡","老结算")</f>
        <v>老结算</v>
      </c>
      <c r="AR921" s="206" t="str">
        <f t="shared" si="344"/>
        <v/>
      </c>
      <c r="AS921" s="243" t="e">
        <f t="shared" si="345"/>
        <v>#VALUE!</v>
      </c>
      <c r="AT921" s="243" t="str">
        <f t="shared" si="346"/>
        <v/>
      </c>
      <c r="AU921" s="243" t="str">
        <f t="shared" si="347"/>
        <v/>
      </c>
      <c r="AV921" s="243" t="str">
        <f t="shared" si="348"/>
        <v>无</v>
      </c>
      <c r="AZ921" s="299">
        <v>42552</v>
      </c>
    </row>
    <row r="922" spans="1:52" ht="15" hidden="1" customHeight="1">
      <c r="A922" s="176"/>
      <c r="B922" s="176"/>
      <c r="C922" s="175"/>
      <c r="D922" s="176"/>
      <c r="E922" s="176"/>
      <c r="F922" s="184"/>
      <c r="G922" s="176"/>
      <c r="H922" s="176"/>
      <c r="I922" s="176"/>
      <c r="J922" s="176"/>
      <c r="K922" s="180"/>
      <c r="L922" s="176"/>
      <c r="M922" s="175"/>
      <c r="N922" s="175"/>
      <c r="O922" s="175"/>
      <c r="P922" s="176"/>
      <c r="Q922" s="175"/>
      <c r="R922" s="176"/>
      <c r="S922" s="176"/>
      <c r="T922" s="176"/>
      <c r="U922" s="291" t="str">
        <f t="shared" si="326"/>
        <v/>
      </c>
      <c r="V922" s="292">
        <f>IF(F922=0,0,SUMIFS('4-咨询师业绩明细表'!K:K,'4-咨询师业绩明细表'!E:E,E922,'4-咨询师业绩明细表'!C:C,B922))</f>
        <v>0</v>
      </c>
      <c r="W922" s="292" t="str">
        <f t="shared" si="327"/>
        <v/>
      </c>
      <c r="X922" s="305"/>
      <c r="Y922" s="323">
        <f t="shared" si="328"/>
        <v>0</v>
      </c>
      <c r="Z922" s="324">
        <f t="shared" si="329"/>
        <v>0</v>
      </c>
      <c r="AA922" s="293">
        <f t="shared" si="330"/>
        <v>0</v>
      </c>
      <c r="AB922" s="294" t="str">
        <f t="shared" si="331"/>
        <v/>
      </c>
      <c r="AC922" s="143" t="str">
        <f t="shared" si="332"/>
        <v/>
      </c>
      <c r="AD922" s="143" t="str">
        <f t="shared" si="333"/>
        <v/>
      </c>
      <c r="AE922" s="143" t="str">
        <f t="shared" si="334"/>
        <v/>
      </c>
      <c r="AF922" s="143" t="str">
        <f t="shared" si="335"/>
        <v/>
      </c>
      <c r="AG922" s="143" t="str">
        <f t="shared" si="336"/>
        <v/>
      </c>
      <c r="AH922" s="143" t="str">
        <f>IF(AB922="","",VLOOKUP(AF922,Sheet11!E:F,2,0))</f>
        <v/>
      </c>
      <c r="AI922" s="295" t="str">
        <f>IF(AG922="拼单会员","5年",IF(AB922="","",VLOOKUP(AE922&amp;AH922,Sheet11!$J$3:$K$17,2)))</f>
        <v/>
      </c>
      <c r="AJ922" s="143" t="str">
        <f t="shared" si="337"/>
        <v/>
      </c>
      <c r="AK922" s="296" t="str">
        <f t="shared" si="338"/>
        <v/>
      </c>
      <c r="AL922" s="143" t="str">
        <f t="shared" si="339"/>
        <v/>
      </c>
      <c r="AM922" s="143" t="str">
        <f t="shared" si="340"/>
        <v/>
      </c>
      <c r="AN922" s="143" t="str">
        <f t="shared" si="341"/>
        <v/>
      </c>
      <c r="AO922" s="143" t="str">
        <f t="shared" si="342"/>
        <v/>
      </c>
      <c r="AP922" s="206" t="str">
        <f t="shared" si="343"/>
        <v/>
      </c>
      <c r="AQ922" s="206" t="str">
        <f>IF(SUMIF('7-市场业绩'!F:F,'3-收据记录表'!U922,'7-市场业绩'!I:I)&gt;0,"学习卡","老结算")</f>
        <v>老结算</v>
      </c>
      <c r="AR922" s="206" t="str">
        <f t="shared" si="344"/>
        <v/>
      </c>
      <c r="AS922" s="243" t="e">
        <f t="shared" si="345"/>
        <v>#VALUE!</v>
      </c>
      <c r="AT922" s="243" t="str">
        <f t="shared" si="346"/>
        <v/>
      </c>
      <c r="AU922" s="243" t="str">
        <f t="shared" si="347"/>
        <v/>
      </c>
      <c r="AV922" s="243" t="str">
        <f t="shared" si="348"/>
        <v>无</v>
      </c>
      <c r="AZ922" s="299">
        <v>42552</v>
      </c>
    </row>
    <row r="923" spans="1:52" ht="15" hidden="1" customHeight="1">
      <c r="A923" s="176"/>
      <c r="B923" s="176"/>
      <c r="C923" s="175"/>
      <c r="D923" s="176"/>
      <c r="E923" s="176"/>
      <c r="F923" s="184"/>
      <c r="G923" s="176"/>
      <c r="H923" s="176"/>
      <c r="I923" s="176"/>
      <c r="J923" s="176"/>
      <c r="K923" s="180"/>
      <c r="L923" s="176"/>
      <c r="M923" s="175"/>
      <c r="N923" s="175"/>
      <c r="O923" s="175"/>
      <c r="P923" s="176"/>
      <c r="Q923" s="175"/>
      <c r="R923" s="176"/>
      <c r="S923" s="176"/>
      <c r="T923" s="176"/>
      <c r="U923" s="291" t="str">
        <f t="shared" si="326"/>
        <v/>
      </c>
      <c r="V923" s="292">
        <f>IF(F923=0,0,SUMIFS('4-咨询师业绩明细表'!K:K,'4-咨询师业绩明细表'!E:E,E923,'4-咨询师业绩明细表'!C:C,B923))</f>
        <v>0</v>
      </c>
      <c r="W923" s="292" t="str">
        <f t="shared" si="327"/>
        <v/>
      </c>
      <c r="X923" s="305"/>
      <c r="Y923" s="323">
        <f t="shared" si="328"/>
        <v>0</v>
      </c>
      <c r="Z923" s="324">
        <f t="shared" si="329"/>
        <v>0</v>
      </c>
      <c r="AA923" s="293">
        <f t="shared" si="330"/>
        <v>0</v>
      </c>
      <c r="AB923" s="294" t="str">
        <f t="shared" si="331"/>
        <v/>
      </c>
      <c r="AC923" s="143" t="str">
        <f t="shared" si="332"/>
        <v/>
      </c>
      <c r="AD923" s="143" t="str">
        <f t="shared" si="333"/>
        <v/>
      </c>
      <c r="AE923" s="143" t="str">
        <f t="shared" si="334"/>
        <v/>
      </c>
      <c r="AF923" s="143" t="str">
        <f t="shared" si="335"/>
        <v/>
      </c>
      <c r="AG923" s="143" t="str">
        <f t="shared" si="336"/>
        <v/>
      </c>
      <c r="AH923" s="143" t="str">
        <f>IF(AB923="","",VLOOKUP(AF923,Sheet11!E:F,2,0))</f>
        <v/>
      </c>
      <c r="AI923" s="295" t="str">
        <f>IF(AG923="拼单会员","5年",IF(AB923="","",VLOOKUP(AE923&amp;AH923,Sheet11!$J$3:$K$17,2)))</f>
        <v/>
      </c>
      <c r="AJ923" s="143" t="str">
        <f t="shared" si="337"/>
        <v/>
      </c>
      <c r="AK923" s="296" t="str">
        <f t="shared" si="338"/>
        <v/>
      </c>
      <c r="AL923" s="143" t="str">
        <f t="shared" si="339"/>
        <v/>
      </c>
      <c r="AM923" s="143" t="str">
        <f t="shared" si="340"/>
        <v/>
      </c>
      <c r="AN923" s="143" t="str">
        <f t="shared" si="341"/>
        <v/>
      </c>
      <c r="AO923" s="143" t="str">
        <f t="shared" si="342"/>
        <v/>
      </c>
      <c r="AP923" s="206" t="str">
        <f t="shared" si="343"/>
        <v/>
      </c>
      <c r="AQ923" s="206" t="str">
        <f>IF(SUMIF('7-市场业绩'!F:F,'3-收据记录表'!U923,'7-市场业绩'!I:I)&gt;0,"学习卡","老结算")</f>
        <v>老结算</v>
      </c>
      <c r="AR923" s="206" t="str">
        <f t="shared" si="344"/>
        <v/>
      </c>
      <c r="AS923" s="243" t="e">
        <f t="shared" si="345"/>
        <v>#VALUE!</v>
      </c>
      <c r="AT923" s="243" t="str">
        <f t="shared" si="346"/>
        <v/>
      </c>
      <c r="AU923" s="243" t="str">
        <f t="shared" si="347"/>
        <v/>
      </c>
      <c r="AV923" s="243" t="str">
        <f t="shared" si="348"/>
        <v>无</v>
      </c>
      <c r="AZ923" s="299">
        <v>42552</v>
      </c>
    </row>
    <row r="924" spans="1:52" ht="15" hidden="1" customHeight="1">
      <c r="A924" s="176"/>
      <c r="B924" s="176"/>
      <c r="C924" s="175"/>
      <c r="D924" s="176"/>
      <c r="E924" s="176"/>
      <c r="F924" s="184"/>
      <c r="G924" s="176"/>
      <c r="H924" s="176"/>
      <c r="I924" s="176"/>
      <c r="J924" s="176"/>
      <c r="K924" s="180"/>
      <c r="L924" s="176"/>
      <c r="M924" s="175"/>
      <c r="N924" s="175"/>
      <c r="O924" s="175"/>
      <c r="P924" s="176"/>
      <c r="Q924" s="175"/>
      <c r="R924" s="176"/>
      <c r="S924" s="176"/>
      <c r="T924" s="176"/>
      <c r="U924" s="291" t="str">
        <f t="shared" si="326"/>
        <v/>
      </c>
      <c r="V924" s="292">
        <f>IF(F924=0,0,SUMIFS('4-咨询师业绩明细表'!K:K,'4-咨询师业绩明细表'!E:E,E924,'4-咨询师业绩明细表'!C:C,B924))</f>
        <v>0</v>
      </c>
      <c r="W924" s="292" t="str">
        <f t="shared" si="327"/>
        <v/>
      </c>
      <c r="X924" s="305"/>
      <c r="Y924" s="323">
        <f t="shared" si="328"/>
        <v>0</v>
      </c>
      <c r="Z924" s="324">
        <f t="shared" si="329"/>
        <v>0</v>
      </c>
      <c r="AA924" s="293">
        <f t="shared" si="330"/>
        <v>0</v>
      </c>
      <c r="AB924" s="294" t="str">
        <f t="shared" si="331"/>
        <v/>
      </c>
      <c r="AC924" s="143" t="str">
        <f t="shared" si="332"/>
        <v/>
      </c>
      <c r="AD924" s="143" t="str">
        <f t="shared" si="333"/>
        <v/>
      </c>
      <c r="AE924" s="143" t="str">
        <f t="shared" si="334"/>
        <v/>
      </c>
      <c r="AF924" s="143" t="str">
        <f t="shared" si="335"/>
        <v/>
      </c>
      <c r="AG924" s="143" t="str">
        <f t="shared" si="336"/>
        <v/>
      </c>
      <c r="AH924" s="143" t="str">
        <f>IF(AB924="","",VLOOKUP(AF924,Sheet11!E:F,2,0))</f>
        <v/>
      </c>
      <c r="AI924" s="295" t="str">
        <f>IF(AG924="拼单会员","5年",IF(AB924="","",VLOOKUP(AE924&amp;AH924,Sheet11!$J$3:$K$17,2)))</f>
        <v/>
      </c>
      <c r="AJ924" s="143" t="str">
        <f t="shared" si="337"/>
        <v/>
      </c>
      <c r="AK924" s="296" t="str">
        <f t="shared" si="338"/>
        <v/>
      </c>
      <c r="AL924" s="143" t="str">
        <f t="shared" si="339"/>
        <v/>
      </c>
      <c r="AM924" s="143" t="str">
        <f t="shared" si="340"/>
        <v/>
      </c>
      <c r="AN924" s="143" t="str">
        <f t="shared" si="341"/>
        <v/>
      </c>
      <c r="AO924" s="143" t="str">
        <f t="shared" si="342"/>
        <v/>
      </c>
      <c r="AP924" s="206" t="str">
        <f t="shared" si="343"/>
        <v/>
      </c>
      <c r="AQ924" s="206" t="str">
        <f>IF(SUMIF('7-市场业绩'!F:F,'3-收据记录表'!U924,'7-市场业绩'!I:I)&gt;0,"学习卡","老结算")</f>
        <v>老结算</v>
      </c>
      <c r="AR924" s="206" t="str">
        <f t="shared" si="344"/>
        <v/>
      </c>
      <c r="AS924" s="243" t="e">
        <f t="shared" si="345"/>
        <v>#VALUE!</v>
      </c>
      <c r="AT924" s="243" t="str">
        <f t="shared" si="346"/>
        <v/>
      </c>
      <c r="AU924" s="243" t="str">
        <f t="shared" si="347"/>
        <v/>
      </c>
      <c r="AV924" s="243" t="str">
        <f t="shared" si="348"/>
        <v>无</v>
      </c>
      <c r="AZ924" s="299">
        <v>42552</v>
      </c>
    </row>
    <row r="925" spans="1:52" ht="15" hidden="1" customHeight="1">
      <c r="A925" s="176"/>
      <c r="B925" s="176"/>
      <c r="C925" s="175"/>
      <c r="D925" s="176"/>
      <c r="E925" s="176"/>
      <c r="F925" s="184"/>
      <c r="G925" s="176"/>
      <c r="H925" s="176"/>
      <c r="I925" s="176"/>
      <c r="J925" s="176"/>
      <c r="K925" s="180"/>
      <c r="L925" s="176"/>
      <c r="M925" s="175"/>
      <c r="N925" s="175"/>
      <c r="O925" s="175"/>
      <c r="P925" s="176"/>
      <c r="Q925" s="175"/>
      <c r="R925" s="176"/>
      <c r="S925" s="176"/>
      <c r="T925" s="176"/>
      <c r="U925" s="291" t="str">
        <f t="shared" si="326"/>
        <v/>
      </c>
      <c r="V925" s="292">
        <f>IF(F925=0,0,SUMIFS('4-咨询师业绩明细表'!K:K,'4-咨询师业绩明细表'!E:E,E925,'4-咨询师业绩明细表'!C:C,B925))</f>
        <v>0</v>
      </c>
      <c r="W925" s="292" t="str">
        <f t="shared" si="327"/>
        <v/>
      </c>
      <c r="X925" s="305"/>
      <c r="Y925" s="323">
        <f t="shared" si="328"/>
        <v>0</v>
      </c>
      <c r="Z925" s="324">
        <f t="shared" si="329"/>
        <v>0</v>
      </c>
      <c r="AA925" s="293">
        <f t="shared" si="330"/>
        <v>0</v>
      </c>
      <c r="AB925" s="294" t="str">
        <f t="shared" si="331"/>
        <v/>
      </c>
      <c r="AC925" s="143" t="str">
        <f t="shared" si="332"/>
        <v/>
      </c>
      <c r="AD925" s="143" t="str">
        <f t="shared" si="333"/>
        <v/>
      </c>
      <c r="AE925" s="143" t="str">
        <f t="shared" si="334"/>
        <v/>
      </c>
      <c r="AF925" s="143" t="str">
        <f t="shared" si="335"/>
        <v/>
      </c>
      <c r="AG925" s="143" t="str">
        <f t="shared" si="336"/>
        <v/>
      </c>
      <c r="AH925" s="143" t="str">
        <f>IF(AB925="","",VLOOKUP(AF925,Sheet11!E:F,2,0))</f>
        <v/>
      </c>
      <c r="AI925" s="295" t="str">
        <f>IF(AG925="拼单会员","5年",IF(AB925="","",VLOOKUP(AE925&amp;AH925,Sheet11!$J$3:$K$17,2)))</f>
        <v/>
      </c>
      <c r="AJ925" s="143" t="str">
        <f t="shared" si="337"/>
        <v/>
      </c>
      <c r="AK925" s="296" t="str">
        <f t="shared" si="338"/>
        <v/>
      </c>
      <c r="AL925" s="143" t="str">
        <f t="shared" si="339"/>
        <v/>
      </c>
      <c r="AM925" s="143" t="str">
        <f t="shared" si="340"/>
        <v/>
      </c>
      <c r="AN925" s="143" t="str">
        <f t="shared" si="341"/>
        <v/>
      </c>
      <c r="AO925" s="143" t="str">
        <f t="shared" si="342"/>
        <v/>
      </c>
      <c r="AP925" s="206" t="str">
        <f t="shared" si="343"/>
        <v/>
      </c>
      <c r="AQ925" s="206" t="str">
        <f>IF(SUMIF('7-市场业绩'!F:F,'3-收据记录表'!U925,'7-市场业绩'!I:I)&gt;0,"学习卡","老结算")</f>
        <v>老结算</v>
      </c>
      <c r="AR925" s="206" t="str">
        <f t="shared" si="344"/>
        <v/>
      </c>
      <c r="AS925" s="243" t="e">
        <f t="shared" si="345"/>
        <v>#VALUE!</v>
      </c>
      <c r="AT925" s="243" t="str">
        <f t="shared" si="346"/>
        <v/>
      </c>
      <c r="AU925" s="243" t="str">
        <f t="shared" si="347"/>
        <v/>
      </c>
      <c r="AV925" s="243" t="str">
        <f t="shared" si="348"/>
        <v>无</v>
      </c>
      <c r="AZ925" s="299">
        <v>42552</v>
      </c>
    </row>
    <row r="926" spans="1:52" ht="15" hidden="1" customHeight="1">
      <c r="A926" s="176"/>
      <c r="B926" s="176"/>
      <c r="C926" s="175"/>
      <c r="D926" s="176"/>
      <c r="E926" s="176"/>
      <c r="F926" s="184"/>
      <c r="G926" s="176"/>
      <c r="H926" s="176"/>
      <c r="I926" s="176"/>
      <c r="J926" s="176"/>
      <c r="K926" s="180"/>
      <c r="L926" s="176"/>
      <c r="M926" s="175"/>
      <c r="N926" s="175"/>
      <c r="O926" s="175"/>
      <c r="P926" s="176"/>
      <c r="Q926" s="175"/>
      <c r="R926" s="176"/>
      <c r="S926" s="176"/>
      <c r="T926" s="176"/>
      <c r="U926" s="291" t="str">
        <f t="shared" si="326"/>
        <v/>
      </c>
      <c r="V926" s="292">
        <f>IF(F926=0,0,SUMIFS('4-咨询师业绩明细表'!K:K,'4-咨询师业绩明细表'!E:E,E926,'4-咨询师业绩明细表'!C:C,B926))</f>
        <v>0</v>
      </c>
      <c r="W926" s="292" t="str">
        <f t="shared" si="327"/>
        <v/>
      </c>
      <c r="X926" s="305"/>
      <c r="Y926" s="323">
        <f t="shared" si="328"/>
        <v>0</v>
      </c>
      <c r="Z926" s="324">
        <f t="shared" si="329"/>
        <v>0</v>
      </c>
      <c r="AA926" s="293">
        <f t="shared" si="330"/>
        <v>0</v>
      </c>
      <c r="AB926" s="294" t="str">
        <f t="shared" si="331"/>
        <v/>
      </c>
      <c r="AC926" s="143" t="str">
        <f t="shared" si="332"/>
        <v/>
      </c>
      <c r="AD926" s="143" t="str">
        <f t="shared" si="333"/>
        <v/>
      </c>
      <c r="AE926" s="143" t="str">
        <f t="shared" si="334"/>
        <v/>
      </c>
      <c r="AF926" s="143" t="str">
        <f t="shared" si="335"/>
        <v/>
      </c>
      <c r="AG926" s="143" t="str">
        <f t="shared" si="336"/>
        <v/>
      </c>
      <c r="AH926" s="143" t="str">
        <f>IF(AB926="","",VLOOKUP(AF926,Sheet11!E:F,2,0))</f>
        <v/>
      </c>
      <c r="AI926" s="295" t="str">
        <f>IF(AG926="拼单会员","5年",IF(AB926="","",VLOOKUP(AE926&amp;AH926,Sheet11!$J$3:$K$17,2)))</f>
        <v/>
      </c>
      <c r="AJ926" s="143" t="str">
        <f t="shared" si="337"/>
        <v/>
      </c>
      <c r="AK926" s="296" t="str">
        <f t="shared" si="338"/>
        <v/>
      </c>
      <c r="AL926" s="143" t="str">
        <f t="shared" si="339"/>
        <v/>
      </c>
      <c r="AM926" s="143" t="str">
        <f t="shared" si="340"/>
        <v/>
      </c>
      <c r="AN926" s="143" t="str">
        <f t="shared" si="341"/>
        <v/>
      </c>
      <c r="AO926" s="143" t="str">
        <f t="shared" si="342"/>
        <v/>
      </c>
      <c r="AP926" s="206" t="str">
        <f t="shared" si="343"/>
        <v/>
      </c>
      <c r="AQ926" s="206" t="str">
        <f>IF(SUMIF('7-市场业绩'!F:F,'3-收据记录表'!U926,'7-市场业绩'!I:I)&gt;0,"学习卡","老结算")</f>
        <v>老结算</v>
      </c>
      <c r="AR926" s="206" t="str">
        <f t="shared" si="344"/>
        <v/>
      </c>
      <c r="AS926" s="243" t="e">
        <f t="shared" si="345"/>
        <v>#VALUE!</v>
      </c>
      <c r="AT926" s="243" t="str">
        <f t="shared" si="346"/>
        <v/>
      </c>
      <c r="AU926" s="243" t="str">
        <f t="shared" si="347"/>
        <v/>
      </c>
      <c r="AV926" s="243" t="str">
        <f t="shared" si="348"/>
        <v>无</v>
      </c>
      <c r="AZ926" s="299">
        <v>42552</v>
      </c>
    </row>
    <row r="927" spans="1:52" ht="15" hidden="1" customHeight="1">
      <c r="A927" s="176"/>
      <c r="B927" s="176"/>
      <c r="C927" s="175"/>
      <c r="D927" s="176"/>
      <c r="E927" s="176"/>
      <c r="F927" s="184"/>
      <c r="G927" s="176"/>
      <c r="H927" s="176"/>
      <c r="I927" s="176"/>
      <c r="J927" s="176"/>
      <c r="K927" s="180"/>
      <c r="L927" s="176"/>
      <c r="M927" s="175"/>
      <c r="N927" s="175"/>
      <c r="O927" s="175"/>
      <c r="P927" s="176"/>
      <c r="Q927" s="175"/>
      <c r="R927" s="176"/>
      <c r="S927" s="176"/>
      <c r="T927" s="176"/>
      <c r="U927" s="291" t="str">
        <f t="shared" si="326"/>
        <v/>
      </c>
      <c r="V927" s="292">
        <f>IF(F927=0,0,SUMIFS('4-咨询师业绩明细表'!K:K,'4-咨询师业绩明细表'!E:E,E927,'4-咨询师业绩明细表'!C:C,B927))</f>
        <v>0</v>
      </c>
      <c r="W927" s="292" t="str">
        <f t="shared" si="327"/>
        <v/>
      </c>
      <c r="X927" s="305"/>
      <c r="Y927" s="323">
        <f t="shared" si="328"/>
        <v>0</v>
      </c>
      <c r="Z927" s="324">
        <f t="shared" si="329"/>
        <v>0</v>
      </c>
      <c r="AA927" s="293">
        <f t="shared" si="330"/>
        <v>0</v>
      </c>
      <c r="AB927" s="294" t="str">
        <f t="shared" si="331"/>
        <v/>
      </c>
      <c r="AC927" s="143" t="str">
        <f t="shared" si="332"/>
        <v/>
      </c>
      <c r="AD927" s="143" t="str">
        <f t="shared" si="333"/>
        <v/>
      </c>
      <c r="AE927" s="143" t="str">
        <f t="shared" si="334"/>
        <v/>
      </c>
      <c r="AF927" s="143" t="str">
        <f t="shared" si="335"/>
        <v/>
      </c>
      <c r="AG927" s="143" t="str">
        <f t="shared" si="336"/>
        <v/>
      </c>
      <c r="AH927" s="143" t="str">
        <f>IF(AB927="","",VLOOKUP(AF927,Sheet11!E:F,2,0))</f>
        <v/>
      </c>
      <c r="AI927" s="295" t="str">
        <f>IF(AG927="拼单会员","5年",IF(AB927="","",VLOOKUP(AE927&amp;AH927,Sheet11!$J$3:$K$17,2)))</f>
        <v/>
      </c>
      <c r="AJ927" s="143" t="str">
        <f t="shared" si="337"/>
        <v/>
      </c>
      <c r="AK927" s="296" t="str">
        <f t="shared" si="338"/>
        <v/>
      </c>
      <c r="AL927" s="143" t="str">
        <f t="shared" si="339"/>
        <v/>
      </c>
      <c r="AM927" s="143" t="str">
        <f t="shared" si="340"/>
        <v/>
      </c>
      <c r="AN927" s="143" t="str">
        <f t="shared" si="341"/>
        <v/>
      </c>
      <c r="AO927" s="143" t="str">
        <f t="shared" si="342"/>
        <v/>
      </c>
      <c r="AP927" s="206" t="str">
        <f t="shared" si="343"/>
        <v/>
      </c>
      <c r="AQ927" s="206" t="str">
        <f>IF(SUMIF('7-市场业绩'!F:F,'3-收据记录表'!U927,'7-市场业绩'!I:I)&gt;0,"学习卡","老结算")</f>
        <v>老结算</v>
      </c>
      <c r="AR927" s="206" t="str">
        <f t="shared" si="344"/>
        <v/>
      </c>
      <c r="AS927" s="243" t="e">
        <f t="shared" si="345"/>
        <v>#VALUE!</v>
      </c>
      <c r="AT927" s="243" t="str">
        <f t="shared" si="346"/>
        <v/>
      </c>
      <c r="AU927" s="243" t="str">
        <f t="shared" si="347"/>
        <v/>
      </c>
      <c r="AV927" s="243" t="str">
        <f t="shared" si="348"/>
        <v>无</v>
      </c>
      <c r="AZ927" s="299">
        <v>42552</v>
      </c>
    </row>
    <row r="928" spans="1:52" ht="15" hidden="1" customHeight="1">
      <c r="A928" s="176"/>
      <c r="B928" s="176"/>
      <c r="C928" s="175"/>
      <c r="D928" s="176"/>
      <c r="E928" s="176"/>
      <c r="F928" s="184"/>
      <c r="G928" s="176"/>
      <c r="H928" s="176"/>
      <c r="I928" s="176"/>
      <c r="J928" s="176"/>
      <c r="K928" s="180"/>
      <c r="L928" s="176"/>
      <c r="M928" s="175"/>
      <c r="N928" s="175"/>
      <c r="O928" s="175"/>
      <c r="P928" s="176"/>
      <c r="Q928" s="175"/>
      <c r="R928" s="176"/>
      <c r="S928" s="176"/>
      <c r="T928" s="176"/>
      <c r="U928" s="291" t="str">
        <f t="shared" si="326"/>
        <v/>
      </c>
      <c r="V928" s="292">
        <f>IF(F928=0,0,SUMIFS('4-咨询师业绩明细表'!K:K,'4-咨询师业绩明细表'!E:E,E928,'4-咨询师业绩明细表'!C:C,B928))</f>
        <v>0</v>
      </c>
      <c r="W928" s="292" t="str">
        <f t="shared" si="327"/>
        <v/>
      </c>
      <c r="X928" s="305"/>
      <c r="Y928" s="323">
        <f t="shared" si="328"/>
        <v>0</v>
      </c>
      <c r="Z928" s="324">
        <f t="shared" si="329"/>
        <v>0</v>
      </c>
      <c r="AA928" s="293">
        <f t="shared" si="330"/>
        <v>0</v>
      </c>
      <c r="AB928" s="294" t="str">
        <f t="shared" si="331"/>
        <v/>
      </c>
      <c r="AC928" s="143" t="str">
        <f t="shared" si="332"/>
        <v/>
      </c>
      <c r="AD928" s="143" t="str">
        <f t="shared" si="333"/>
        <v/>
      </c>
      <c r="AE928" s="143" t="str">
        <f t="shared" si="334"/>
        <v/>
      </c>
      <c r="AF928" s="143" t="str">
        <f t="shared" si="335"/>
        <v/>
      </c>
      <c r="AG928" s="143" t="str">
        <f t="shared" si="336"/>
        <v/>
      </c>
      <c r="AH928" s="143" t="str">
        <f>IF(AB928="","",VLOOKUP(AF928,Sheet11!E:F,2,0))</f>
        <v/>
      </c>
      <c r="AI928" s="295" t="str">
        <f>IF(AG928="拼单会员","5年",IF(AB928="","",VLOOKUP(AE928&amp;AH928,Sheet11!$J$3:$K$17,2)))</f>
        <v/>
      </c>
      <c r="AJ928" s="143" t="str">
        <f t="shared" si="337"/>
        <v/>
      </c>
      <c r="AK928" s="296" t="str">
        <f t="shared" si="338"/>
        <v/>
      </c>
      <c r="AL928" s="143" t="str">
        <f t="shared" si="339"/>
        <v/>
      </c>
      <c r="AM928" s="143" t="str">
        <f t="shared" si="340"/>
        <v/>
      </c>
      <c r="AN928" s="143" t="str">
        <f t="shared" si="341"/>
        <v/>
      </c>
      <c r="AO928" s="143" t="str">
        <f t="shared" si="342"/>
        <v/>
      </c>
      <c r="AP928" s="206" t="str">
        <f t="shared" si="343"/>
        <v/>
      </c>
      <c r="AQ928" s="206" t="str">
        <f>IF(SUMIF('7-市场业绩'!F:F,'3-收据记录表'!U928,'7-市场业绩'!I:I)&gt;0,"学习卡","老结算")</f>
        <v>老结算</v>
      </c>
      <c r="AR928" s="206" t="str">
        <f t="shared" si="344"/>
        <v/>
      </c>
      <c r="AS928" s="243" t="e">
        <f t="shared" si="345"/>
        <v>#VALUE!</v>
      </c>
      <c r="AT928" s="243" t="str">
        <f t="shared" si="346"/>
        <v/>
      </c>
      <c r="AU928" s="243" t="str">
        <f t="shared" si="347"/>
        <v/>
      </c>
      <c r="AV928" s="243" t="str">
        <f t="shared" si="348"/>
        <v>无</v>
      </c>
      <c r="AZ928" s="299">
        <v>42552</v>
      </c>
    </row>
    <row r="929" spans="1:52" ht="15" hidden="1" customHeight="1">
      <c r="A929" s="176"/>
      <c r="B929" s="176"/>
      <c r="C929" s="175"/>
      <c r="D929" s="176"/>
      <c r="E929" s="176"/>
      <c r="F929" s="184"/>
      <c r="G929" s="176"/>
      <c r="H929" s="176"/>
      <c r="I929" s="176"/>
      <c r="J929" s="176"/>
      <c r="K929" s="180"/>
      <c r="L929" s="176"/>
      <c r="M929" s="175"/>
      <c r="N929" s="175"/>
      <c r="O929" s="175"/>
      <c r="P929" s="176"/>
      <c r="Q929" s="175"/>
      <c r="R929" s="176"/>
      <c r="S929" s="176"/>
      <c r="T929" s="176"/>
      <c r="U929" s="291" t="str">
        <f t="shared" si="326"/>
        <v/>
      </c>
      <c r="V929" s="292">
        <f>IF(F929=0,0,SUMIFS('4-咨询师业绩明细表'!K:K,'4-咨询师业绩明细表'!E:E,E929,'4-咨询师业绩明细表'!C:C,B929))</f>
        <v>0</v>
      </c>
      <c r="W929" s="292" t="str">
        <f t="shared" si="327"/>
        <v/>
      </c>
      <c r="X929" s="305"/>
      <c r="Y929" s="323">
        <f t="shared" si="328"/>
        <v>0</v>
      </c>
      <c r="Z929" s="324">
        <f t="shared" si="329"/>
        <v>0</v>
      </c>
      <c r="AA929" s="293">
        <f t="shared" si="330"/>
        <v>0</v>
      </c>
      <c r="AB929" s="294" t="str">
        <f t="shared" si="331"/>
        <v/>
      </c>
      <c r="AC929" s="143" t="str">
        <f t="shared" si="332"/>
        <v/>
      </c>
      <c r="AD929" s="143" t="str">
        <f t="shared" si="333"/>
        <v/>
      </c>
      <c r="AE929" s="143" t="str">
        <f t="shared" si="334"/>
        <v/>
      </c>
      <c r="AF929" s="143" t="str">
        <f t="shared" si="335"/>
        <v/>
      </c>
      <c r="AG929" s="143" t="str">
        <f t="shared" si="336"/>
        <v/>
      </c>
      <c r="AH929" s="143" t="str">
        <f>IF(AB929="","",VLOOKUP(AF929,Sheet11!E:F,2,0))</f>
        <v/>
      </c>
      <c r="AI929" s="295" t="str">
        <f>IF(AG929="拼单会员","5年",IF(AB929="","",VLOOKUP(AE929&amp;AH929,Sheet11!$J$3:$K$17,2)))</f>
        <v/>
      </c>
      <c r="AJ929" s="143" t="str">
        <f t="shared" si="337"/>
        <v/>
      </c>
      <c r="AK929" s="296" t="str">
        <f t="shared" si="338"/>
        <v/>
      </c>
      <c r="AL929" s="143" t="str">
        <f t="shared" si="339"/>
        <v/>
      </c>
      <c r="AM929" s="143" t="str">
        <f t="shared" si="340"/>
        <v/>
      </c>
      <c r="AN929" s="143" t="str">
        <f t="shared" si="341"/>
        <v/>
      </c>
      <c r="AO929" s="143" t="str">
        <f t="shared" si="342"/>
        <v/>
      </c>
      <c r="AP929" s="206" t="str">
        <f t="shared" si="343"/>
        <v/>
      </c>
      <c r="AQ929" s="206" t="str">
        <f>IF(SUMIF('7-市场业绩'!F:F,'3-收据记录表'!U929,'7-市场业绩'!I:I)&gt;0,"学习卡","老结算")</f>
        <v>老结算</v>
      </c>
      <c r="AR929" s="206" t="str">
        <f t="shared" si="344"/>
        <v/>
      </c>
      <c r="AS929" s="243" t="e">
        <f t="shared" si="345"/>
        <v>#VALUE!</v>
      </c>
      <c r="AT929" s="243" t="str">
        <f t="shared" si="346"/>
        <v/>
      </c>
      <c r="AU929" s="243" t="str">
        <f t="shared" si="347"/>
        <v/>
      </c>
      <c r="AV929" s="243" t="str">
        <f t="shared" si="348"/>
        <v>无</v>
      </c>
      <c r="AZ929" s="299">
        <v>42552</v>
      </c>
    </row>
    <row r="930" spans="1:52" ht="15" hidden="1" customHeight="1">
      <c r="A930" s="176"/>
      <c r="B930" s="176"/>
      <c r="C930" s="175"/>
      <c r="D930" s="176"/>
      <c r="E930" s="176"/>
      <c r="F930" s="184"/>
      <c r="G930" s="176"/>
      <c r="H930" s="176"/>
      <c r="I930" s="176"/>
      <c r="J930" s="176"/>
      <c r="K930" s="180"/>
      <c r="L930" s="176"/>
      <c r="M930" s="175"/>
      <c r="N930" s="175"/>
      <c r="O930" s="175"/>
      <c r="P930" s="176"/>
      <c r="Q930" s="175"/>
      <c r="R930" s="176"/>
      <c r="S930" s="176"/>
      <c r="T930" s="176"/>
      <c r="U930" s="291" t="str">
        <f t="shared" si="326"/>
        <v/>
      </c>
      <c r="V930" s="292">
        <f>IF(F930=0,0,SUMIFS('4-咨询师业绩明细表'!K:K,'4-咨询师业绩明细表'!E:E,E930,'4-咨询师业绩明细表'!C:C,B930))</f>
        <v>0</v>
      </c>
      <c r="W930" s="292" t="str">
        <f t="shared" si="327"/>
        <v/>
      </c>
      <c r="X930" s="305"/>
      <c r="Y930" s="323">
        <f t="shared" si="328"/>
        <v>0</v>
      </c>
      <c r="Z930" s="324">
        <f t="shared" si="329"/>
        <v>0</v>
      </c>
      <c r="AA930" s="293">
        <f t="shared" si="330"/>
        <v>0</v>
      </c>
      <c r="AB930" s="294" t="str">
        <f t="shared" si="331"/>
        <v/>
      </c>
      <c r="AC930" s="143" t="str">
        <f t="shared" si="332"/>
        <v/>
      </c>
      <c r="AD930" s="143" t="str">
        <f t="shared" si="333"/>
        <v/>
      </c>
      <c r="AE930" s="143" t="str">
        <f t="shared" si="334"/>
        <v/>
      </c>
      <c r="AF930" s="143" t="str">
        <f t="shared" si="335"/>
        <v/>
      </c>
      <c r="AG930" s="143" t="str">
        <f t="shared" si="336"/>
        <v/>
      </c>
      <c r="AH930" s="143" t="str">
        <f>IF(AB930="","",VLOOKUP(AF930,Sheet11!E:F,2,0))</f>
        <v/>
      </c>
      <c r="AI930" s="295" t="str">
        <f>IF(AG930="拼单会员","5年",IF(AB930="","",VLOOKUP(AE930&amp;AH930,Sheet11!$J$3:$K$17,2)))</f>
        <v/>
      </c>
      <c r="AJ930" s="143" t="str">
        <f t="shared" si="337"/>
        <v/>
      </c>
      <c r="AK930" s="296" t="str">
        <f t="shared" si="338"/>
        <v/>
      </c>
      <c r="AL930" s="143" t="str">
        <f t="shared" si="339"/>
        <v/>
      </c>
      <c r="AM930" s="143" t="str">
        <f t="shared" si="340"/>
        <v/>
      </c>
      <c r="AN930" s="143" t="str">
        <f t="shared" si="341"/>
        <v/>
      </c>
      <c r="AO930" s="143" t="str">
        <f t="shared" si="342"/>
        <v/>
      </c>
      <c r="AP930" s="206" t="str">
        <f t="shared" si="343"/>
        <v/>
      </c>
      <c r="AQ930" s="206" t="str">
        <f>IF(SUMIF('7-市场业绩'!F:F,'3-收据记录表'!U930,'7-市场业绩'!I:I)&gt;0,"学习卡","老结算")</f>
        <v>老结算</v>
      </c>
      <c r="AR930" s="206" t="str">
        <f t="shared" si="344"/>
        <v/>
      </c>
      <c r="AS930" s="243" t="e">
        <f t="shared" si="345"/>
        <v>#VALUE!</v>
      </c>
      <c r="AT930" s="243" t="str">
        <f t="shared" si="346"/>
        <v/>
      </c>
      <c r="AU930" s="243" t="str">
        <f t="shared" si="347"/>
        <v/>
      </c>
      <c r="AV930" s="243" t="str">
        <f t="shared" si="348"/>
        <v>无</v>
      </c>
      <c r="AZ930" s="299">
        <v>42552</v>
      </c>
    </row>
    <row r="931" spans="1:52" ht="15" hidden="1" customHeight="1">
      <c r="A931" s="176"/>
      <c r="B931" s="176"/>
      <c r="C931" s="175"/>
      <c r="D931" s="176"/>
      <c r="E931" s="176"/>
      <c r="F931" s="184"/>
      <c r="G931" s="176"/>
      <c r="H931" s="176"/>
      <c r="I931" s="176"/>
      <c r="J931" s="176"/>
      <c r="K931" s="180"/>
      <c r="L931" s="176"/>
      <c r="M931" s="175"/>
      <c r="N931" s="175"/>
      <c r="O931" s="175"/>
      <c r="P931" s="176"/>
      <c r="Q931" s="175"/>
      <c r="R931" s="176"/>
      <c r="S931" s="176"/>
      <c r="T931" s="176"/>
      <c r="U931" s="291" t="str">
        <f t="shared" si="326"/>
        <v/>
      </c>
      <c r="V931" s="292">
        <f>IF(F931=0,0,SUMIFS('4-咨询师业绩明细表'!K:K,'4-咨询师业绩明细表'!E:E,E931,'4-咨询师业绩明细表'!C:C,B931))</f>
        <v>0</v>
      </c>
      <c r="W931" s="292" t="str">
        <f t="shared" si="327"/>
        <v/>
      </c>
      <c r="X931" s="305"/>
      <c r="Y931" s="323">
        <f t="shared" si="328"/>
        <v>0</v>
      </c>
      <c r="Z931" s="324">
        <f t="shared" si="329"/>
        <v>0</v>
      </c>
      <c r="AA931" s="293">
        <f t="shared" si="330"/>
        <v>0</v>
      </c>
      <c r="AB931" s="294" t="str">
        <f t="shared" si="331"/>
        <v/>
      </c>
      <c r="AC931" s="143" t="str">
        <f t="shared" si="332"/>
        <v/>
      </c>
      <c r="AD931" s="143" t="str">
        <f t="shared" si="333"/>
        <v/>
      </c>
      <c r="AE931" s="143" t="str">
        <f t="shared" si="334"/>
        <v/>
      </c>
      <c r="AF931" s="143" t="str">
        <f t="shared" si="335"/>
        <v/>
      </c>
      <c r="AG931" s="143" t="str">
        <f t="shared" si="336"/>
        <v/>
      </c>
      <c r="AH931" s="143" t="str">
        <f>IF(AB931="","",VLOOKUP(AF931,Sheet11!E:F,2,0))</f>
        <v/>
      </c>
      <c r="AI931" s="295" t="str">
        <f>IF(AG931="拼单会员","5年",IF(AB931="","",VLOOKUP(AE931&amp;AH931,Sheet11!$J$3:$K$17,2)))</f>
        <v/>
      </c>
      <c r="AJ931" s="143" t="str">
        <f t="shared" si="337"/>
        <v/>
      </c>
      <c r="AK931" s="296" t="str">
        <f t="shared" si="338"/>
        <v/>
      </c>
      <c r="AL931" s="143" t="str">
        <f t="shared" si="339"/>
        <v/>
      </c>
      <c r="AM931" s="143" t="str">
        <f t="shared" si="340"/>
        <v/>
      </c>
      <c r="AN931" s="143" t="str">
        <f t="shared" si="341"/>
        <v/>
      </c>
      <c r="AO931" s="143" t="str">
        <f t="shared" si="342"/>
        <v/>
      </c>
      <c r="AP931" s="206" t="str">
        <f t="shared" si="343"/>
        <v/>
      </c>
      <c r="AQ931" s="206" t="str">
        <f>IF(SUMIF('7-市场业绩'!F:F,'3-收据记录表'!U931,'7-市场业绩'!I:I)&gt;0,"学习卡","老结算")</f>
        <v>老结算</v>
      </c>
      <c r="AR931" s="206" t="str">
        <f t="shared" si="344"/>
        <v/>
      </c>
      <c r="AS931" s="243" t="e">
        <f t="shared" si="345"/>
        <v>#VALUE!</v>
      </c>
      <c r="AT931" s="243" t="str">
        <f t="shared" si="346"/>
        <v/>
      </c>
      <c r="AU931" s="243" t="str">
        <f t="shared" si="347"/>
        <v/>
      </c>
      <c r="AV931" s="243" t="str">
        <f t="shared" si="348"/>
        <v>无</v>
      </c>
      <c r="AZ931" s="299">
        <v>42552</v>
      </c>
    </row>
    <row r="932" spans="1:52" ht="15" hidden="1" customHeight="1">
      <c r="A932" s="176"/>
      <c r="B932" s="176"/>
      <c r="C932" s="175"/>
      <c r="D932" s="176"/>
      <c r="E932" s="176"/>
      <c r="F932" s="184"/>
      <c r="G932" s="176"/>
      <c r="H932" s="176"/>
      <c r="I932" s="176"/>
      <c r="J932" s="176"/>
      <c r="K932" s="180"/>
      <c r="L932" s="176"/>
      <c r="M932" s="175"/>
      <c r="N932" s="175"/>
      <c r="O932" s="175"/>
      <c r="P932" s="176"/>
      <c r="Q932" s="175"/>
      <c r="R932" s="176"/>
      <c r="S932" s="176"/>
      <c r="T932" s="176"/>
      <c r="U932" s="291" t="str">
        <f t="shared" si="326"/>
        <v/>
      </c>
      <c r="V932" s="292">
        <f>IF(F932=0,0,SUMIFS('4-咨询师业绩明细表'!K:K,'4-咨询师业绩明细表'!E:E,E932,'4-咨询师业绩明细表'!C:C,B932))</f>
        <v>0</v>
      </c>
      <c r="W932" s="292" t="str">
        <f t="shared" si="327"/>
        <v/>
      </c>
      <c r="X932" s="305"/>
      <c r="Y932" s="323">
        <f t="shared" si="328"/>
        <v>0</v>
      </c>
      <c r="Z932" s="324">
        <f t="shared" si="329"/>
        <v>0</v>
      </c>
      <c r="AA932" s="293">
        <f t="shared" si="330"/>
        <v>0</v>
      </c>
      <c r="AB932" s="294" t="str">
        <f t="shared" si="331"/>
        <v/>
      </c>
      <c r="AC932" s="143" t="str">
        <f t="shared" si="332"/>
        <v/>
      </c>
      <c r="AD932" s="143" t="str">
        <f t="shared" si="333"/>
        <v/>
      </c>
      <c r="AE932" s="143" t="str">
        <f t="shared" si="334"/>
        <v/>
      </c>
      <c r="AF932" s="143" t="str">
        <f t="shared" si="335"/>
        <v/>
      </c>
      <c r="AG932" s="143" t="str">
        <f t="shared" si="336"/>
        <v/>
      </c>
      <c r="AH932" s="143" t="str">
        <f>IF(AB932="","",VLOOKUP(AF932,Sheet11!E:F,2,0))</f>
        <v/>
      </c>
      <c r="AI932" s="295" t="str">
        <f>IF(AG932="拼单会员","5年",IF(AB932="","",VLOOKUP(AE932&amp;AH932,Sheet11!$J$3:$K$17,2)))</f>
        <v/>
      </c>
      <c r="AJ932" s="143" t="str">
        <f t="shared" si="337"/>
        <v/>
      </c>
      <c r="AK932" s="296" t="str">
        <f t="shared" si="338"/>
        <v/>
      </c>
      <c r="AL932" s="143" t="str">
        <f t="shared" si="339"/>
        <v/>
      </c>
      <c r="AM932" s="143" t="str">
        <f t="shared" si="340"/>
        <v/>
      </c>
      <c r="AN932" s="143" t="str">
        <f t="shared" si="341"/>
        <v/>
      </c>
      <c r="AO932" s="143" t="str">
        <f t="shared" si="342"/>
        <v/>
      </c>
      <c r="AP932" s="206" t="str">
        <f t="shared" si="343"/>
        <v/>
      </c>
      <c r="AQ932" s="206" t="str">
        <f>IF(SUMIF('7-市场业绩'!F:F,'3-收据记录表'!U932,'7-市场业绩'!I:I)&gt;0,"学习卡","老结算")</f>
        <v>老结算</v>
      </c>
      <c r="AR932" s="206" t="str">
        <f t="shared" si="344"/>
        <v/>
      </c>
      <c r="AS932" s="243" t="e">
        <f t="shared" si="345"/>
        <v>#VALUE!</v>
      </c>
      <c r="AT932" s="243" t="str">
        <f t="shared" si="346"/>
        <v/>
      </c>
      <c r="AU932" s="243" t="str">
        <f t="shared" si="347"/>
        <v/>
      </c>
      <c r="AV932" s="243" t="str">
        <f t="shared" si="348"/>
        <v>无</v>
      </c>
      <c r="AZ932" s="299">
        <v>42552</v>
      </c>
    </row>
    <row r="933" spans="1:52" ht="15" hidden="1" customHeight="1">
      <c r="A933" s="176"/>
      <c r="B933" s="176"/>
      <c r="C933" s="175"/>
      <c r="D933" s="176"/>
      <c r="E933" s="176"/>
      <c r="F933" s="184"/>
      <c r="G933" s="176"/>
      <c r="H933" s="176"/>
      <c r="I933" s="176"/>
      <c r="J933" s="176"/>
      <c r="K933" s="180"/>
      <c r="L933" s="176"/>
      <c r="M933" s="175"/>
      <c r="N933" s="175"/>
      <c r="O933" s="175"/>
      <c r="P933" s="176"/>
      <c r="Q933" s="175"/>
      <c r="R933" s="176"/>
      <c r="S933" s="176"/>
      <c r="T933" s="176"/>
      <c r="U933" s="291" t="str">
        <f t="shared" si="326"/>
        <v/>
      </c>
      <c r="V933" s="292">
        <f>IF(F933=0,0,SUMIFS('4-咨询师业绩明细表'!K:K,'4-咨询师业绩明细表'!E:E,E933,'4-咨询师业绩明细表'!C:C,B933))</f>
        <v>0</v>
      </c>
      <c r="W933" s="292" t="str">
        <f t="shared" si="327"/>
        <v/>
      </c>
      <c r="X933" s="305"/>
      <c r="Y933" s="323">
        <f t="shared" si="328"/>
        <v>0</v>
      </c>
      <c r="Z933" s="324">
        <f t="shared" si="329"/>
        <v>0</v>
      </c>
      <c r="AA933" s="293">
        <f t="shared" si="330"/>
        <v>0</v>
      </c>
      <c r="AB933" s="294" t="str">
        <f t="shared" si="331"/>
        <v/>
      </c>
      <c r="AC933" s="143" t="str">
        <f t="shared" si="332"/>
        <v/>
      </c>
      <c r="AD933" s="143" t="str">
        <f t="shared" si="333"/>
        <v/>
      </c>
      <c r="AE933" s="143" t="str">
        <f t="shared" si="334"/>
        <v/>
      </c>
      <c r="AF933" s="143" t="str">
        <f t="shared" si="335"/>
        <v/>
      </c>
      <c r="AG933" s="143" t="str">
        <f t="shared" si="336"/>
        <v/>
      </c>
      <c r="AH933" s="143" t="str">
        <f>IF(AB933="","",VLOOKUP(AF933,Sheet11!E:F,2,0))</f>
        <v/>
      </c>
      <c r="AI933" s="295" t="str">
        <f>IF(AG933="拼单会员","5年",IF(AB933="","",VLOOKUP(AE933&amp;AH933,Sheet11!$J$3:$K$17,2)))</f>
        <v/>
      </c>
      <c r="AJ933" s="143" t="str">
        <f t="shared" si="337"/>
        <v/>
      </c>
      <c r="AK933" s="296" t="str">
        <f t="shared" si="338"/>
        <v/>
      </c>
      <c r="AL933" s="143" t="str">
        <f t="shared" si="339"/>
        <v/>
      </c>
      <c r="AM933" s="143" t="str">
        <f t="shared" si="340"/>
        <v/>
      </c>
      <c r="AN933" s="143" t="str">
        <f t="shared" si="341"/>
        <v/>
      </c>
      <c r="AO933" s="143" t="str">
        <f t="shared" si="342"/>
        <v/>
      </c>
      <c r="AP933" s="206" t="str">
        <f t="shared" si="343"/>
        <v/>
      </c>
      <c r="AQ933" s="206" t="str">
        <f>IF(SUMIF('7-市场业绩'!F:F,'3-收据记录表'!U933,'7-市场业绩'!I:I)&gt;0,"学习卡","老结算")</f>
        <v>老结算</v>
      </c>
      <c r="AR933" s="206" t="str">
        <f t="shared" si="344"/>
        <v/>
      </c>
      <c r="AS933" s="243" t="e">
        <f t="shared" si="345"/>
        <v>#VALUE!</v>
      </c>
      <c r="AT933" s="243" t="str">
        <f t="shared" si="346"/>
        <v/>
      </c>
      <c r="AU933" s="243" t="str">
        <f t="shared" si="347"/>
        <v/>
      </c>
      <c r="AV933" s="243" t="str">
        <f t="shared" si="348"/>
        <v>无</v>
      </c>
      <c r="AZ933" s="299">
        <v>42552</v>
      </c>
    </row>
    <row r="934" spans="1:52" ht="15" hidden="1" customHeight="1">
      <c r="A934" s="176"/>
      <c r="B934" s="176"/>
      <c r="C934" s="175"/>
      <c r="D934" s="176"/>
      <c r="E934" s="176"/>
      <c r="F934" s="184"/>
      <c r="G934" s="176"/>
      <c r="H934" s="176"/>
      <c r="I934" s="176"/>
      <c r="J934" s="176"/>
      <c r="K934" s="180"/>
      <c r="L934" s="176"/>
      <c r="M934" s="175"/>
      <c r="N934" s="175"/>
      <c r="O934" s="175"/>
      <c r="P934" s="176"/>
      <c r="Q934" s="175"/>
      <c r="R934" s="176"/>
      <c r="S934" s="176"/>
      <c r="T934" s="176"/>
      <c r="U934" s="291" t="str">
        <f t="shared" si="326"/>
        <v/>
      </c>
      <c r="V934" s="292">
        <f>IF(F934=0,0,SUMIFS('4-咨询师业绩明细表'!K:K,'4-咨询师业绩明细表'!E:E,E934,'4-咨询师业绩明细表'!C:C,B934))</f>
        <v>0</v>
      </c>
      <c r="W934" s="292" t="str">
        <f t="shared" si="327"/>
        <v/>
      </c>
      <c r="X934" s="305"/>
      <c r="Y934" s="323">
        <f t="shared" si="328"/>
        <v>0</v>
      </c>
      <c r="Z934" s="324">
        <f t="shared" si="329"/>
        <v>0</v>
      </c>
      <c r="AA934" s="293">
        <f t="shared" si="330"/>
        <v>0</v>
      </c>
      <c r="AB934" s="294" t="str">
        <f t="shared" si="331"/>
        <v/>
      </c>
      <c r="AC934" s="143" t="str">
        <f t="shared" si="332"/>
        <v/>
      </c>
      <c r="AD934" s="143" t="str">
        <f t="shared" si="333"/>
        <v/>
      </c>
      <c r="AE934" s="143" t="str">
        <f t="shared" si="334"/>
        <v/>
      </c>
      <c r="AF934" s="143" t="str">
        <f t="shared" si="335"/>
        <v/>
      </c>
      <c r="AG934" s="143" t="str">
        <f t="shared" si="336"/>
        <v/>
      </c>
      <c r="AH934" s="143" t="str">
        <f>IF(AB934="","",VLOOKUP(AF934,Sheet11!E:F,2,0))</f>
        <v/>
      </c>
      <c r="AI934" s="295" t="str">
        <f>IF(AG934="拼单会员","5年",IF(AB934="","",VLOOKUP(AE934&amp;AH934,Sheet11!$J$3:$K$17,2)))</f>
        <v/>
      </c>
      <c r="AJ934" s="143" t="str">
        <f t="shared" si="337"/>
        <v/>
      </c>
      <c r="AK934" s="296" t="str">
        <f t="shared" si="338"/>
        <v/>
      </c>
      <c r="AL934" s="143" t="str">
        <f t="shared" si="339"/>
        <v/>
      </c>
      <c r="AM934" s="143" t="str">
        <f t="shared" si="340"/>
        <v/>
      </c>
      <c r="AN934" s="143" t="str">
        <f t="shared" si="341"/>
        <v/>
      </c>
      <c r="AO934" s="143" t="str">
        <f t="shared" si="342"/>
        <v/>
      </c>
      <c r="AP934" s="206" t="str">
        <f t="shared" si="343"/>
        <v/>
      </c>
      <c r="AQ934" s="206" t="str">
        <f>IF(SUMIF('7-市场业绩'!F:F,'3-收据记录表'!U934,'7-市场业绩'!I:I)&gt;0,"学习卡","老结算")</f>
        <v>老结算</v>
      </c>
      <c r="AR934" s="206" t="str">
        <f t="shared" si="344"/>
        <v/>
      </c>
      <c r="AS934" s="243" t="e">
        <f t="shared" si="345"/>
        <v>#VALUE!</v>
      </c>
      <c r="AT934" s="243" t="str">
        <f t="shared" si="346"/>
        <v/>
      </c>
      <c r="AU934" s="243" t="str">
        <f t="shared" si="347"/>
        <v/>
      </c>
      <c r="AV934" s="243" t="str">
        <f t="shared" si="348"/>
        <v>无</v>
      </c>
      <c r="AZ934" s="299">
        <v>42552</v>
      </c>
    </row>
    <row r="935" spans="1:52" ht="15" hidden="1" customHeight="1">
      <c r="A935" s="176"/>
      <c r="B935" s="176"/>
      <c r="C935" s="175"/>
      <c r="D935" s="176"/>
      <c r="E935" s="176"/>
      <c r="F935" s="184"/>
      <c r="G935" s="176"/>
      <c r="H935" s="176"/>
      <c r="I935" s="176"/>
      <c r="J935" s="176"/>
      <c r="K935" s="180"/>
      <c r="L935" s="176"/>
      <c r="M935" s="175"/>
      <c r="N935" s="175"/>
      <c r="O935" s="175"/>
      <c r="P935" s="176"/>
      <c r="Q935" s="175"/>
      <c r="R935" s="176"/>
      <c r="S935" s="176"/>
      <c r="T935" s="176"/>
      <c r="U935" s="291" t="str">
        <f t="shared" si="326"/>
        <v/>
      </c>
      <c r="V935" s="292">
        <f>IF(F935=0,0,SUMIFS('4-咨询师业绩明细表'!K:K,'4-咨询师业绩明细表'!E:E,E935,'4-咨询师业绩明细表'!C:C,B935))</f>
        <v>0</v>
      </c>
      <c r="W935" s="292" t="str">
        <f t="shared" si="327"/>
        <v/>
      </c>
      <c r="X935" s="305"/>
      <c r="Y935" s="323">
        <f t="shared" si="328"/>
        <v>0</v>
      </c>
      <c r="Z935" s="324">
        <f t="shared" si="329"/>
        <v>0</v>
      </c>
      <c r="AA935" s="293">
        <f t="shared" si="330"/>
        <v>0</v>
      </c>
      <c r="AB935" s="294" t="str">
        <f t="shared" si="331"/>
        <v/>
      </c>
      <c r="AC935" s="143" t="str">
        <f t="shared" si="332"/>
        <v/>
      </c>
      <c r="AD935" s="143" t="str">
        <f t="shared" si="333"/>
        <v/>
      </c>
      <c r="AE935" s="143" t="str">
        <f t="shared" si="334"/>
        <v/>
      </c>
      <c r="AF935" s="143" t="str">
        <f t="shared" si="335"/>
        <v/>
      </c>
      <c r="AG935" s="143" t="str">
        <f t="shared" si="336"/>
        <v/>
      </c>
      <c r="AH935" s="143" t="str">
        <f>IF(AB935="","",VLOOKUP(AF935,Sheet11!E:F,2,0))</f>
        <v/>
      </c>
      <c r="AI935" s="295" t="str">
        <f>IF(AG935="拼单会员","5年",IF(AB935="","",VLOOKUP(AE935&amp;AH935,Sheet11!$J$3:$K$17,2)))</f>
        <v/>
      </c>
      <c r="AJ935" s="143" t="str">
        <f t="shared" si="337"/>
        <v/>
      </c>
      <c r="AK935" s="296" t="str">
        <f t="shared" si="338"/>
        <v/>
      </c>
      <c r="AL935" s="143" t="str">
        <f t="shared" si="339"/>
        <v/>
      </c>
      <c r="AM935" s="143" t="str">
        <f t="shared" si="340"/>
        <v/>
      </c>
      <c r="AN935" s="143" t="str">
        <f t="shared" si="341"/>
        <v/>
      </c>
      <c r="AO935" s="143" t="str">
        <f t="shared" si="342"/>
        <v/>
      </c>
      <c r="AP935" s="206" t="str">
        <f t="shared" si="343"/>
        <v/>
      </c>
      <c r="AQ935" s="206" t="str">
        <f>IF(SUMIF('7-市场业绩'!F:F,'3-收据记录表'!U935,'7-市场业绩'!I:I)&gt;0,"学习卡","老结算")</f>
        <v>老结算</v>
      </c>
      <c r="AR935" s="206" t="str">
        <f t="shared" si="344"/>
        <v/>
      </c>
      <c r="AS935" s="243" t="e">
        <f t="shared" si="345"/>
        <v>#VALUE!</v>
      </c>
      <c r="AT935" s="243" t="str">
        <f t="shared" si="346"/>
        <v/>
      </c>
      <c r="AU935" s="243" t="str">
        <f t="shared" si="347"/>
        <v/>
      </c>
      <c r="AV935" s="243" t="str">
        <f t="shared" si="348"/>
        <v>无</v>
      </c>
      <c r="AZ935" s="299">
        <v>42552</v>
      </c>
    </row>
    <row r="936" spans="1:52" ht="15" hidden="1" customHeight="1">
      <c r="A936" s="176"/>
      <c r="B936" s="176"/>
      <c r="C936" s="175"/>
      <c r="D936" s="176"/>
      <c r="E936" s="176"/>
      <c r="F936" s="184"/>
      <c r="G936" s="176"/>
      <c r="H936" s="176"/>
      <c r="I936" s="176"/>
      <c r="J936" s="176"/>
      <c r="K936" s="180"/>
      <c r="L936" s="176"/>
      <c r="M936" s="175"/>
      <c r="N936" s="175"/>
      <c r="O936" s="175"/>
      <c r="P936" s="176"/>
      <c r="Q936" s="175"/>
      <c r="R936" s="176"/>
      <c r="S936" s="176"/>
      <c r="T936" s="176"/>
      <c r="U936" s="291" t="str">
        <f t="shared" si="326"/>
        <v/>
      </c>
      <c r="V936" s="292">
        <f>IF(F936=0,0,SUMIFS('4-咨询师业绩明细表'!K:K,'4-咨询师业绩明细表'!E:E,E936,'4-咨询师业绩明细表'!C:C,B936))</f>
        <v>0</v>
      </c>
      <c r="W936" s="292" t="str">
        <f t="shared" si="327"/>
        <v/>
      </c>
      <c r="X936" s="305"/>
      <c r="Y936" s="323">
        <f t="shared" si="328"/>
        <v>0</v>
      </c>
      <c r="Z936" s="324">
        <f t="shared" si="329"/>
        <v>0</v>
      </c>
      <c r="AA936" s="293">
        <f t="shared" si="330"/>
        <v>0</v>
      </c>
      <c r="AB936" s="294" t="str">
        <f t="shared" si="331"/>
        <v/>
      </c>
      <c r="AC936" s="143" t="str">
        <f t="shared" si="332"/>
        <v/>
      </c>
      <c r="AD936" s="143" t="str">
        <f t="shared" si="333"/>
        <v/>
      </c>
      <c r="AE936" s="143" t="str">
        <f t="shared" si="334"/>
        <v/>
      </c>
      <c r="AF936" s="143" t="str">
        <f t="shared" si="335"/>
        <v/>
      </c>
      <c r="AG936" s="143" t="str">
        <f t="shared" si="336"/>
        <v/>
      </c>
      <c r="AH936" s="143" t="str">
        <f>IF(AB936="","",VLOOKUP(AF936,Sheet11!E:F,2,0))</f>
        <v/>
      </c>
      <c r="AI936" s="295" t="str">
        <f>IF(AG936="拼单会员","5年",IF(AB936="","",VLOOKUP(AE936&amp;AH936,Sheet11!$J$3:$K$17,2)))</f>
        <v/>
      </c>
      <c r="AJ936" s="143" t="str">
        <f t="shared" si="337"/>
        <v/>
      </c>
      <c r="AK936" s="296" t="str">
        <f t="shared" si="338"/>
        <v/>
      </c>
      <c r="AL936" s="143" t="str">
        <f t="shared" si="339"/>
        <v/>
      </c>
      <c r="AM936" s="143" t="str">
        <f t="shared" si="340"/>
        <v/>
      </c>
      <c r="AN936" s="143" t="str">
        <f t="shared" si="341"/>
        <v/>
      </c>
      <c r="AO936" s="143" t="str">
        <f t="shared" si="342"/>
        <v/>
      </c>
      <c r="AP936" s="206" t="str">
        <f t="shared" si="343"/>
        <v/>
      </c>
      <c r="AQ936" s="206" t="str">
        <f>IF(SUMIF('7-市场业绩'!F:F,'3-收据记录表'!U936,'7-市场业绩'!I:I)&gt;0,"学习卡","老结算")</f>
        <v>老结算</v>
      </c>
      <c r="AR936" s="206" t="str">
        <f t="shared" si="344"/>
        <v/>
      </c>
      <c r="AS936" s="243" t="e">
        <f t="shared" si="345"/>
        <v>#VALUE!</v>
      </c>
      <c r="AT936" s="243" t="str">
        <f t="shared" si="346"/>
        <v/>
      </c>
      <c r="AU936" s="243" t="str">
        <f t="shared" si="347"/>
        <v/>
      </c>
      <c r="AV936" s="243" t="str">
        <f t="shared" si="348"/>
        <v>无</v>
      </c>
      <c r="AZ936" s="299">
        <v>42552</v>
      </c>
    </row>
    <row r="937" spans="1:52" ht="15" hidden="1" customHeight="1">
      <c r="A937" s="176"/>
      <c r="B937" s="176"/>
      <c r="C937" s="175"/>
      <c r="D937" s="176"/>
      <c r="E937" s="176"/>
      <c r="F937" s="184"/>
      <c r="G937" s="176"/>
      <c r="H937" s="176"/>
      <c r="I937" s="176"/>
      <c r="J937" s="176"/>
      <c r="K937" s="180"/>
      <c r="L937" s="176"/>
      <c r="M937" s="175"/>
      <c r="N937" s="175"/>
      <c r="O937" s="175"/>
      <c r="P937" s="176"/>
      <c r="Q937" s="175"/>
      <c r="R937" s="176"/>
      <c r="S937" s="176"/>
      <c r="T937" s="176"/>
      <c r="U937" s="291" t="str">
        <f t="shared" si="326"/>
        <v/>
      </c>
      <c r="V937" s="292">
        <f>IF(F937=0,0,SUMIFS('4-咨询师业绩明细表'!K:K,'4-咨询师业绩明细表'!E:E,E937,'4-咨询师业绩明细表'!C:C,B937))</f>
        <v>0</v>
      </c>
      <c r="W937" s="292" t="str">
        <f t="shared" si="327"/>
        <v/>
      </c>
      <c r="X937" s="305"/>
      <c r="Y937" s="323">
        <f t="shared" si="328"/>
        <v>0</v>
      </c>
      <c r="Z937" s="324">
        <f t="shared" si="329"/>
        <v>0</v>
      </c>
      <c r="AA937" s="293">
        <f t="shared" si="330"/>
        <v>0</v>
      </c>
      <c r="AB937" s="294" t="str">
        <f t="shared" si="331"/>
        <v/>
      </c>
      <c r="AC937" s="143" t="str">
        <f t="shared" si="332"/>
        <v/>
      </c>
      <c r="AD937" s="143" t="str">
        <f t="shared" si="333"/>
        <v/>
      </c>
      <c r="AE937" s="143" t="str">
        <f t="shared" si="334"/>
        <v/>
      </c>
      <c r="AF937" s="143" t="str">
        <f t="shared" si="335"/>
        <v/>
      </c>
      <c r="AG937" s="143" t="str">
        <f t="shared" si="336"/>
        <v/>
      </c>
      <c r="AH937" s="143" t="str">
        <f>IF(AB937="","",VLOOKUP(AF937,Sheet11!E:F,2,0))</f>
        <v/>
      </c>
      <c r="AI937" s="295" t="str">
        <f>IF(AG937="拼单会员","5年",IF(AB937="","",VLOOKUP(AE937&amp;AH937,Sheet11!$J$3:$K$17,2)))</f>
        <v/>
      </c>
      <c r="AJ937" s="143" t="str">
        <f t="shared" si="337"/>
        <v/>
      </c>
      <c r="AK937" s="296" t="str">
        <f t="shared" si="338"/>
        <v/>
      </c>
      <c r="AL937" s="143" t="str">
        <f t="shared" si="339"/>
        <v/>
      </c>
      <c r="AM937" s="143" t="str">
        <f t="shared" si="340"/>
        <v/>
      </c>
      <c r="AN937" s="143" t="str">
        <f t="shared" si="341"/>
        <v/>
      </c>
      <c r="AO937" s="143" t="str">
        <f t="shared" si="342"/>
        <v/>
      </c>
      <c r="AP937" s="206" t="str">
        <f t="shared" si="343"/>
        <v/>
      </c>
      <c r="AQ937" s="206" t="str">
        <f>IF(SUMIF('7-市场业绩'!F:F,'3-收据记录表'!U937,'7-市场业绩'!I:I)&gt;0,"学习卡","老结算")</f>
        <v>老结算</v>
      </c>
      <c r="AR937" s="206" t="str">
        <f t="shared" si="344"/>
        <v/>
      </c>
      <c r="AS937" s="243" t="e">
        <f t="shared" si="345"/>
        <v>#VALUE!</v>
      </c>
      <c r="AT937" s="243" t="str">
        <f t="shared" si="346"/>
        <v/>
      </c>
      <c r="AU937" s="243" t="str">
        <f t="shared" si="347"/>
        <v/>
      </c>
      <c r="AV937" s="243" t="str">
        <f t="shared" si="348"/>
        <v>无</v>
      </c>
      <c r="AZ937" s="299">
        <v>42552</v>
      </c>
    </row>
    <row r="938" spans="1:52" ht="15" hidden="1" customHeight="1">
      <c r="A938" s="176"/>
      <c r="B938" s="176"/>
      <c r="C938" s="175"/>
      <c r="D938" s="176"/>
      <c r="E938" s="176"/>
      <c r="F938" s="184"/>
      <c r="G938" s="176"/>
      <c r="H938" s="176"/>
      <c r="I938" s="176"/>
      <c r="J938" s="176"/>
      <c r="K938" s="180"/>
      <c r="L938" s="176"/>
      <c r="M938" s="175"/>
      <c r="N938" s="175"/>
      <c r="O938" s="175"/>
      <c r="P938" s="176"/>
      <c r="Q938" s="175"/>
      <c r="R938" s="176"/>
      <c r="S938" s="176"/>
      <c r="T938" s="176"/>
      <c r="U938" s="291" t="str">
        <f t="shared" si="326"/>
        <v/>
      </c>
      <c r="V938" s="292">
        <f>IF(F938=0,0,SUMIFS('4-咨询师业绩明细表'!K:K,'4-咨询师业绩明细表'!E:E,E938,'4-咨询师业绩明细表'!C:C,B938))</f>
        <v>0</v>
      </c>
      <c r="W938" s="292" t="str">
        <f t="shared" si="327"/>
        <v/>
      </c>
      <c r="X938" s="305"/>
      <c r="Y938" s="323">
        <f t="shared" si="328"/>
        <v>0</v>
      </c>
      <c r="Z938" s="324">
        <f t="shared" si="329"/>
        <v>0</v>
      </c>
      <c r="AA938" s="293">
        <f t="shared" si="330"/>
        <v>0</v>
      </c>
      <c r="AB938" s="294" t="str">
        <f t="shared" si="331"/>
        <v/>
      </c>
      <c r="AC938" s="143" t="str">
        <f t="shared" si="332"/>
        <v/>
      </c>
      <c r="AD938" s="143" t="str">
        <f t="shared" si="333"/>
        <v/>
      </c>
      <c r="AE938" s="143" t="str">
        <f t="shared" si="334"/>
        <v/>
      </c>
      <c r="AF938" s="143" t="str">
        <f t="shared" si="335"/>
        <v/>
      </c>
      <c r="AG938" s="143" t="str">
        <f t="shared" si="336"/>
        <v/>
      </c>
      <c r="AH938" s="143" t="str">
        <f>IF(AB938="","",VLOOKUP(AF938,Sheet11!E:F,2,0))</f>
        <v/>
      </c>
      <c r="AI938" s="295" t="str">
        <f>IF(AG938="拼单会员","5年",IF(AB938="","",VLOOKUP(AE938&amp;AH938,Sheet11!$J$3:$K$17,2)))</f>
        <v/>
      </c>
      <c r="AJ938" s="143" t="str">
        <f t="shared" si="337"/>
        <v/>
      </c>
      <c r="AK938" s="296" t="str">
        <f t="shared" si="338"/>
        <v/>
      </c>
      <c r="AL938" s="143" t="str">
        <f t="shared" si="339"/>
        <v/>
      </c>
      <c r="AM938" s="143" t="str">
        <f t="shared" si="340"/>
        <v/>
      </c>
      <c r="AN938" s="143" t="str">
        <f t="shared" si="341"/>
        <v/>
      </c>
      <c r="AO938" s="143" t="str">
        <f t="shared" si="342"/>
        <v/>
      </c>
      <c r="AP938" s="206" t="str">
        <f t="shared" si="343"/>
        <v/>
      </c>
      <c r="AQ938" s="206" t="str">
        <f>IF(SUMIF('7-市场业绩'!F:F,'3-收据记录表'!U938,'7-市场业绩'!I:I)&gt;0,"学习卡","老结算")</f>
        <v>老结算</v>
      </c>
      <c r="AR938" s="206" t="str">
        <f t="shared" si="344"/>
        <v/>
      </c>
      <c r="AS938" s="243" t="e">
        <f t="shared" si="345"/>
        <v>#VALUE!</v>
      </c>
      <c r="AT938" s="243" t="str">
        <f t="shared" si="346"/>
        <v/>
      </c>
      <c r="AU938" s="243" t="str">
        <f t="shared" si="347"/>
        <v/>
      </c>
      <c r="AV938" s="243" t="str">
        <f t="shared" si="348"/>
        <v>无</v>
      </c>
      <c r="AZ938" s="299">
        <v>42552</v>
      </c>
    </row>
    <row r="939" spans="1:52" ht="15" hidden="1" customHeight="1">
      <c r="A939" s="176"/>
      <c r="B939" s="176"/>
      <c r="C939" s="175"/>
      <c r="D939" s="176"/>
      <c r="E939" s="176"/>
      <c r="F939" s="184"/>
      <c r="G939" s="176"/>
      <c r="H939" s="176"/>
      <c r="I939" s="176"/>
      <c r="J939" s="176"/>
      <c r="K939" s="180"/>
      <c r="L939" s="176"/>
      <c r="M939" s="175"/>
      <c r="N939" s="175"/>
      <c r="O939" s="175"/>
      <c r="P939" s="176"/>
      <c r="Q939" s="175"/>
      <c r="R939" s="176"/>
      <c r="S939" s="176"/>
      <c r="T939" s="176"/>
      <c r="U939" s="291" t="str">
        <f t="shared" si="326"/>
        <v/>
      </c>
      <c r="V939" s="292">
        <f>IF(F939=0,0,SUMIFS('4-咨询师业绩明细表'!K:K,'4-咨询师业绩明细表'!E:E,E939,'4-咨询师业绩明细表'!C:C,B939))</f>
        <v>0</v>
      </c>
      <c r="W939" s="292" t="str">
        <f t="shared" si="327"/>
        <v/>
      </c>
      <c r="X939" s="305"/>
      <c r="Y939" s="323">
        <f t="shared" si="328"/>
        <v>0</v>
      </c>
      <c r="Z939" s="324">
        <f t="shared" si="329"/>
        <v>0</v>
      </c>
      <c r="AA939" s="293">
        <f t="shared" si="330"/>
        <v>0</v>
      </c>
      <c r="AB939" s="294" t="str">
        <f t="shared" si="331"/>
        <v/>
      </c>
      <c r="AC939" s="143" t="str">
        <f t="shared" si="332"/>
        <v/>
      </c>
      <c r="AD939" s="143" t="str">
        <f t="shared" si="333"/>
        <v/>
      </c>
      <c r="AE939" s="143" t="str">
        <f t="shared" si="334"/>
        <v/>
      </c>
      <c r="AF939" s="143" t="str">
        <f t="shared" si="335"/>
        <v/>
      </c>
      <c r="AG939" s="143" t="str">
        <f t="shared" si="336"/>
        <v/>
      </c>
      <c r="AH939" s="143" t="str">
        <f>IF(AB939="","",VLOOKUP(AF939,Sheet11!E:F,2,0))</f>
        <v/>
      </c>
      <c r="AI939" s="295" t="str">
        <f>IF(AG939="拼单会员","5年",IF(AB939="","",VLOOKUP(AE939&amp;AH939,Sheet11!$J$3:$K$17,2)))</f>
        <v/>
      </c>
      <c r="AJ939" s="143" t="str">
        <f t="shared" si="337"/>
        <v/>
      </c>
      <c r="AK939" s="296" t="str">
        <f t="shared" si="338"/>
        <v/>
      </c>
      <c r="AL939" s="143" t="str">
        <f t="shared" si="339"/>
        <v/>
      </c>
      <c r="AM939" s="143" t="str">
        <f t="shared" si="340"/>
        <v/>
      </c>
      <c r="AN939" s="143" t="str">
        <f t="shared" si="341"/>
        <v/>
      </c>
      <c r="AO939" s="143" t="str">
        <f t="shared" si="342"/>
        <v/>
      </c>
      <c r="AP939" s="206" t="str">
        <f t="shared" si="343"/>
        <v/>
      </c>
      <c r="AQ939" s="206" t="str">
        <f>IF(SUMIF('7-市场业绩'!F:F,'3-收据记录表'!U939,'7-市场业绩'!I:I)&gt;0,"学习卡","老结算")</f>
        <v>老结算</v>
      </c>
      <c r="AR939" s="206" t="str">
        <f t="shared" si="344"/>
        <v/>
      </c>
      <c r="AS939" s="243" t="e">
        <f t="shared" si="345"/>
        <v>#VALUE!</v>
      </c>
      <c r="AT939" s="243" t="str">
        <f t="shared" si="346"/>
        <v/>
      </c>
      <c r="AU939" s="243" t="str">
        <f t="shared" si="347"/>
        <v/>
      </c>
      <c r="AV939" s="243" t="str">
        <f t="shared" si="348"/>
        <v>无</v>
      </c>
      <c r="AZ939" s="299">
        <v>42552</v>
      </c>
    </row>
    <row r="940" spans="1:52" ht="15" hidden="1" customHeight="1">
      <c r="A940" s="176"/>
      <c r="B940" s="176"/>
      <c r="C940" s="175"/>
      <c r="D940" s="176"/>
      <c r="E940" s="176"/>
      <c r="F940" s="184"/>
      <c r="G940" s="176"/>
      <c r="H940" s="176"/>
      <c r="I940" s="176"/>
      <c r="J940" s="176"/>
      <c r="K940" s="180"/>
      <c r="L940" s="176"/>
      <c r="M940" s="175"/>
      <c r="N940" s="175"/>
      <c r="O940" s="175"/>
      <c r="P940" s="176"/>
      <c r="Q940" s="175"/>
      <c r="R940" s="176"/>
      <c r="S940" s="176"/>
      <c r="T940" s="176"/>
      <c r="U940" s="291" t="str">
        <f t="shared" si="326"/>
        <v/>
      </c>
      <c r="V940" s="292">
        <f>IF(F940=0,0,SUMIFS('4-咨询师业绩明细表'!K:K,'4-咨询师业绩明细表'!E:E,E940,'4-咨询师业绩明细表'!C:C,B940))</f>
        <v>0</v>
      </c>
      <c r="W940" s="292" t="str">
        <f t="shared" si="327"/>
        <v/>
      </c>
      <c r="X940" s="305"/>
      <c r="Y940" s="323">
        <f t="shared" si="328"/>
        <v>0</v>
      </c>
      <c r="Z940" s="324">
        <f t="shared" si="329"/>
        <v>0</v>
      </c>
      <c r="AA940" s="293">
        <f t="shared" si="330"/>
        <v>0</v>
      </c>
      <c r="AB940" s="294" t="str">
        <f t="shared" si="331"/>
        <v/>
      </c>
      <c r="AC940" s="143" t="str">
        <f t="shared" si="332"/>
        <v/>
      </c>
      <c r="AD940" s="143" t="str">
        <f t="shared" si="333"/>
        <v/>
      </c>
      <c r="AE940" s="143" t="str">
        <f t="shared" si="334"/>
        <v/>
      </c>
      <c r="AF940" s="143" t="str">
        <f t="shared" si="335"/>
        <v/>
      </c>
      <c r="AG940" s="143" t="str">
        <f t="shared" si="336"/>
        <v/>
      </c>
      <c r="AH940" s="143" t="str">
        <f>IF(AB940="","",VLOOKUP(AF940,Sheet11!E:F,2,0))</f>
        <v/>
      </c>
      <c r="AI940" s="295" t="str">
        <f>IF(AG940="拼单会员","5年",IF(AB940="","",VLOOKUP(AE940&amp;AH940,Sheet11!$J$3:$K$17,2)))</f>
        <v/>
      </c>
      <c r="AJ940" s="143" t="str">
        <f t="shared" si="337"/>
        <v/>
      </c>
      <c r="AK940" s="296" t="str">
        <f t="shared" si="338"/>
        <v/>
      </c>
      <c r="AL940" s="143" t="str">
        <f t="shared" si="339"/>
        <v/>
      </c>
      <c r="AM940" s="143" t="str">
        <f t="shared" si="340"/>
        <v/>
      </c>
      <c r="AN940" s="143" t="str">
        <f t="shared" si="341"/>
        <v/>
      </c>
      <c r="AO940" s="143" t="str">
        <f t="shared" si="342"/>
        <v/>
      </c>
      <c r="AP940" s="206" t="str">
        <f t="shared" si="343"/>
        <v/>
      </c>
      <c r="AQ940" s="206" t="str">
        <f>IF(SUMIF('7-市场业绩'!F:F,'3-收据记录表'!U940,'7-市场业绩'!I:I)&gt;0,"学习卡","老结算")</f>
        <v>老结算</v>
      </c>
      <c r="AR940" s="206" t="str">
        <f t="shared" si="344"/>
        <v/>
      </c>
      <c r="AS940" s="243" t="e">
        <f t="shared" si="345"/>
        <v>#VALUE!</v>
      </c>
      <c r="AT940" s="243" t="str">
        <f t="shared" si="346"/>
        <v/>
      </c>
      <c r="AU940" s="243" t="str">
        <f t="shared" si="347"/>
        <v/>
      </c>
      <c r="AV940" s="243" t="str">
        <f t="shared" si="348"/>
        <v>无</v>
      </c>
      <c r="AZ940" s="299">
        <v>42552</v>
      </c>
    </row>
    <row r="941" spans="1:52" ht="15" hidden="1" customHeight="1">
      <c r="A941" s="176"/>
      <c r="B941" s="176"/>
      <c r="C941" s="175"/>
      <c r="D941" s="176"/>
      <c r="E941" s="176"/>
      <c r="F941" s="184"/>
      <c r="G941" s="176"/>
      <c r="H941" s="176"/>
      <c r="I941" s="176"/>
      <c r="J941" s="176"/>
      <c r="K941" s="180"/>
      <c r="L941" s="176"/>
      <c r="M941" s="175"/>
      <c r="N941" s="175"/>
      <c r="O941" s="175"/>
      <c r="P941" s="176"/>
      <c r="Q941" s="175"/>
      <c r="R941" s="176"/>
      <c r="S941" s="176"/>
      <c r="T941" s="176"/>
      <c r="U941" s="291" t="str">
        <f t="shared" si="326"/>
        <v/>
      </c>
      <c r="V941" s="292">
        <f>IF(F941=0,0,SUMIFS('4-咨询师业绩明细表'!K:K,'4-咨询师业绩明细表'!E:E,E941,'4-咨询师业绩明细表'!C:C,B941))</f>
        <v>0</v>
      </c>
      <c r="W941" s="292" t="str">
        <f t="shared" si="327"/>
        <v/>
      </c>
      <c r="X941" s="305"/>
      <c r="Y941" s="323">
        <f t="shared" si="328"/>
        <v>0</v>
      </c>
      <c r="Z941" s="324">
        <f t="shared" si="329"/>
        <v>0</v>
      </c>
      <c r="AA941" s="293">
        <f t="shared" si="330"/>
        <v>0</v>
      </c>
      <c r="AB941" s="294" t="str">
        <f t="shared" si="331"/>
        <v/>
      </c>
      <c r="AC941" s="143" t="str">
        <f t="shared" si="332"/>
        <v/>
      </c>
      <c r="AD941" s="143" t="str">
        <f t="shared" si="333"/>
        <v/>
      </c>
      <c r="AE941" s="143" t="str">
        <f t="shared" si="334"/>
        <v/>
      </c>
      <c r="AF941" s="143" t="str">
        <f t="shared" si="335"/>
        <v/>
      </c>
      <c r="AG941" s="143" t="str">
        <f t="shared" si="336"/>
        <v/>
      </c>
      <c r="AH941" s="143" t="str">
        <f>IF(AB941="","",VLOOKUP(AF941,Sheet11!E:F,2,0))</f>
        <v/>
      </c>
      <c r="AI941" s="295" t="str">
        <f>IF(AG941="拼单会员","5年",IF(AB941="","",VLOOKUP(AE941&amp;AH941,Sheet11!$J$3:$K$17,2)))</f>
        <v/>
      </c>
      <c r="AJ941" s="143" t="str">
        <f t="shared" si="337"/>
        <v/>
      </c>
      <c r="AK941" s="296" t="str">
        <f t="shared" si="338"/>
        <v/>
      </c>
      <c r="AL941" s="143" t="str">
        <f t="shared" si="339"/>
        <v/>
      </c>
      <c r="AM941" s="143" t="str">
        <f t="shared" si="340"/>
        <v/>
      </c>
      <c r="AN941" s="143" t="str">
        <f t="shared" si="341"/>
        <v/>
      </c>
      <c r="AO941" s="143" t="str">
        <f t="shared" si="342"/>
        <v/>
      </c>
      <c r="AP941" s="206" t="str">
        <f t="shared" si="343"/>
        <v/>
      </c>
      <c r="AQ941" s="206" t="str">
        <f>IF(SUMIF('7-市场业绩'!F:F,'3-收据记录表'!U941,'7-市场业绩'!I:I)&gt;0,"学习卡","老结算")</f>
        <v>老结算</v>
      </c>
      <c r="AR941" s="206" t="str">
        <f t="shared" si="344"/>
        <v/>
      </c>
      <c r="AS941" s="243" t="e">
        <f t="shared" si="345"/>
        <v>#VALUE!</v>
      </c>
      <c r="AT941" s="243" t="str">
        <f t="shared" si="346"/>
        <v/>
      </c>
      <c r="AU941" s="243" t="str">
        <f t="shared" si="347"/>
        <v/>
      </c>
      <c r="AV941" s="243" t="str">
        <f t="shared" si="348"/>
        <v>无</v>
      </c>
      <c r="AZ941" s="299">
        <v>42552</v>
      </c>
    </row>
    <row r="942" spans="1:52" ht="15" hidden="1" customHeight="1">
      <c r="A942" s="176"/>
      <c r="B942" s="176"/>
      <c r="C942" s="175"/>
      <c r="D942" s="176"/>
      <c r="E942" s="176"/>
      <c r="F942" s="184"/>
      <c r="G942" s="176"/>
      <c r="H942" s="176"/>
      <c r="I942" s="176"/>
      <c r="J942" s="176"/>
      <c r="K942" s="180"/>
      <c r="L942" s="176"/>
      <c r="M942" s="175"/>
      <c r="N942" s="175"/>
      <c r="O942" s="175"/>
      <c r="P942" s="176"/>
      <c r="Q942" s="175"/>
      <c r="R942" s="176"/>
      <c r="S942" s="176"/>
      <c r="T942" s="176"/>
      <c r="U942" s="291" t="str">
        <f t="shared" si="326"/>
        <v/>
      </c>
      <c r="V942" s="292">
        <f>IF(F942=0,0,SUMIFS('4-咨询师业绩明细表'!K:K,'4-咨询师业绩明细表'!E:E,E942,'4-咨询师业绩明细表'!C:C,B942))</f>
        <v>0</v>
      </c>
      <c r="W942" s="292" t="str">
        <f t="shared" si="327"/>
        <v/>
      </c>
      <c r="X942" s="305"/>
      <c r="Y942" s="323">
        <f t="shared" si="328"/>
        <v>0</v>
      </c>
      <c r="Z942" s="324">
        <f t="shared" si="329"/>
        <v>0</v>
      </c>
      <c r="AA942" s="293">
        <f t="shared" si="330"/>
        <v>0</v>
      </c>
      <c r="AB942" s="294" t="str">
        <f t="shared" si="331"/>
        <v/>
      </c>
      <c r="AC942" s="143" t="str">
        <f t="shared" si="332"/>
        <v/>
      </c>
      <c r="AD942" s="143" t="str">
        <f t="shared" si="333"/>
        <v/>
      </c>
      <c r="AE942" s="143" t="str">
        <f t="shared" si="334"/>
        <v/>
      </c>
      <c r="AF942" s="143" t="str">
        <f t="shared" si="335"/>
        <v/>
      </c>
      <c r="AG942" s="143" t="str">
        <f t="shared" si="336"/>
        <v/>
      </c>
      <c r="AH942" s="143" t="str">
        <f>IF(AB942="","",VLOOKUP(AF942,Sheet11!E:F,2,0))</f>
        <v/>
      </c>
      <c r="AI942" s="295" t="str">
        <f>IF(AG942="拼单会员","5年",IF(AB942="","",VLOOKUP(AE942&amp;AH942,Sheet11!$J$3:$K$17,2)))</f>
        <v/>
      </c>
      <c r="AJ942" s="143" t="str">
        <f t="shared" si="337"/>
        <v/>
      </c>
      <c r="AK942" s="296" t="str">
        <f t="shared" si="338"/>
        <v/>
      </c>
      <c r="AL942" s="143" t="str">
        <f t="shared" si="339"/>
        <v/>
      </c>
      <c r="AM942" s="143" t="str">
        <f t="shared" si="340"/>
        <v/>
      </c>
      <c r="AN942" s="143" t="str">
        <f t="shared" si="341"/>
        <v/>
      </c>
      <c r="AO942" s="143" t="str">
        <f t="shared" si="342"/>
        <v/>
      </c>
      <c r="AP942" s="206" t="str">
        <f t="shared" si="343"/>
        <v/>
      </c>
      <c r="AQ942" s="206" t="str">
        <f>IF(SUMIF('7-市场业绩'!F:F,'3-收据记录表'!U942,'7-市场业绩'!I:I)&gt;0,"学习卡","老结算")</f>
        <v>老结算</v>
      </c>
      <c r="AR942" s="206" t="str">
        <f t="shared" si="344"/>
        <v/>
      </c>
      <c r="AS942" s="243" t="e">
        <f t="shared" si="345"/>
        <v>#VALUE!</v>
      </c>
      <c r="AT942" s="243" t="str">
        <f t="shared" si="346"/>
        <v/>
      </c>
      <c r="AU942" s="243" t="str">
        <f t="shared" si="347"/>
        <v/>
      </c>
      <c r="AV942" s="243" t="str">
        <f t="shared" si="348"/>
        <v>无</v>
      </c>
      <c r="AZ942" s="299">
        <v>42552</v>
      </c>
    </row>
    <row r="943" spans="1:52" ht="15" hidden="1" customHeight="1">
      <c r="A943" s="176"/>
      <c r="B943" s="176"/>
      <c r="C943" s="175"/>
      <c r="D943" s="176"/>
      <c r="E943" s="176"/>
      <c r="F943" s="184"/>
      <c r="G943" s="176"/>
      <c r="H943" s="176"/>
      <c r="I943" s="176"/>
      <c r="J943" s="176"/>
      <c r="K943" s="180"/>
      <c r="L943" s="176"/>
      <c r="M943" s="175"/>
      <c r="N943" s="175"/>
      <c r="O943" s="175"/>
      <c r="P943" s="176"/>
      <c r="Q943" s="175"/>
      <c r="R943" s="176"/>
      <c r="S943" s="176"/>
      <c r="T943" s="176"/>
      <c r="U943" s="291" t="str">
        <f t="shared" si="326"/>
        <v/>
      </c>
      <c r="V943" s="292">
        <f>IF(F943=0,0,SUMIFS('4-咨询师业绩明细表'!K:K,'4-咨询师业绩明细表'!E:E,E943,'4-咨询师业绩明细表'!C:C,B943))</f>
        <v>0</v>
      </c>
      <c r="W943" s="292" t="str">
        <f t="shared" si="327"/>
        <v/>
      </c>
      <c r="X943" s="305"/>
      <c r="Y943" s="323">
        <f t="shared" si="328"/>
        <v>0</v>
      </c>
      <c r="Z943" s="324">
        <f t="shared" si="329"/>
        <v>0</v>
      </c>
      <c r="AA943" s="293">
        <f t="shared" si="330"/>
        <v>0</v>
      </c>
      <c r="AB943" s="294" t="str">
        <f t="shared" si="331"/>
        <v/>
      </c>
      <c r="AC943" s="143" t="str">
        <f t="shared" si="332"/>
        <v/>
      </c>
      <c r="AD943" s="143" t="str">
        <f t="shared" si="333"/>
        <v/>
      </c>
      <c r="AE943" s="143" t="str">
        <f t="shared" si="334"/>
        <v/>
      </c>
      <c r="AF943" s="143" t="str">
        <f t="shared" si="335"/>
        <v/>
      </c>
      <c r="AG943" s="143" t="str">
        <f t="shared" si="336"/>
        <v/>
      </c>
      <c r="AH943" s="143" t="str">
        <f>IF(AB943="","",VLOOKUP(AF943,Sheet11!E:F,2,0))</f>
        <v/>
      </c>
      <c r="AI943" s="295" t="str">
        <f>IF(AG943="拼单会员","5年",IF(AB943="","",VLOOKUP(AE943&amp;AH943,Sheet11!$J$3:$K$17,2)))</f>
        <v/>
      </c>
      <c r="AJ943" s="143" t="str">
        <f t="shared" si="337"/>
        <v/>
      </c>
      <c r="AK943" s="296" t="str">
        <f t="shared" si="338"/>
        <v/>
      </c>
      <c r="AL943" s="143" t="str">
        <f t="shared" si="339"/>
        <v/>
      </c>
      <c r="AM943" s="143" t="str">
        <f t="shared" si="340"/>
        <v/>
      </c>
      <c r="AN943" s="143" t="str">
        <f t="shared" si="341"/>
        <v/>
      </c>
      <c r="AO943" s="143" t="str">
        <f t="shared" si="342"/>
        <v/>
      </c>
      <c r="AP943" s="206" t="str">
        <f t="shared" si="343"/>
        <v/>
      </c>
      <c r="AQ943" s="206" t="str">
        <f>IF(SUMIF('7-市场业绩'!F:F,'3-收据记录表'!U943,'7-市场业绩'!I:I)&gt;0,"学习卡","老结算")</f>
        <v>老结算</v>
      </c>
      <c r="AR943" s="206" t="str">
        <f t="shared" si="344"/>
        <v/>
      </c>
      <c r="AS943" s="243" t="e">
        <f t="shared" si="345"/>
        <v>#VALUE!</v>
      </c>
      <c r="AT943" s="243" t="str">
        <f t="shared" si="346"/>
        <v/>
      </c>
      <c r="AU943" s="243" t="str">
        <f t="shared" si="347"/>
        <v/>
      </c>
      <c r="AV943" s="243" t="str">
        <f t="shared" si="348"/>
        <v>无</v>
      </c>
      <c r="AZ943" s="299">
        <v>42552</v>
      </c>
    </row>
    <row r="944" spans="1:52" ht="15" hidden="1" customHeight="1">
      <c r="A944" s="176"/>
      <c r="B944" s="176"/>
      <c r="C944" s="175"/>
      <c r="D944" s="176"/>
      <c r="E944" s="176"/>
      <c r="F944" s="184"/>
      <c r="G944" s="176"/>
      <c r="H944" s="176"/>
      <c r="I944" s="176"/>
      <c r="J944" s="176"/>
      <c r="K944" s="180"/>
      <c r="L944" s="176"/>
      <c r="M944" s="175"/>
      <c r="N944" s="175"/>
      <c r="O944" s="175"/>
      <c r="P944" s="176"/>
      <c r="Q944" s="175"/>
      <c r="R944" s="176"/>
      <c r="S944" s="176"/>
      <c r="T944" s="176"/>
      <c r="U944" s="291" t="str">
        <f t="shared" si="326"/>
        <v/>
      </c>
      <c r="V944" s="292">
        <f>IF(F944=0,0,SUMIFS('4-咨询师业绩明细表'!K:K,'4-咨询师业绩明细表'!E:E,E944,'4-咨询师业绩明细表'!C:C,B944))</f>
        <v>0</v>
      </c>
      <c r="W944" s="292" t="str">
        <f t="shared" si="327"/>
        <v/>
      </c>
      <c r="X944" s="305"/>
      <c r="Y944" s="323">
        <f t="shared" si="328"/>
        <v>0</v>
      </c>
      <c r="Z944" s="324">
        <f t="shared" si="329"/>
        <v>0</v>
      </c>
      <c r="AA944" s="293">
        <f t="shared" si="330"/>
        <v>0</v>
      </c>
      <c r="AB944" s="294" t="str">
        <f t="shared" si="331"/>
        <v/>
      </c>
      <c r="AC944" s="143" t="str">
        <f t="shared" si="332"/>
        <v/>
      </c>
      <c r="AD944" s="143" t="str">
        <f t="shared" si="333"/>
        <v/>
      </c>
      <c r="AE944" s="143" t="str">
        <f t="shared" si="334"/>
        <v/>
      </c>
      <c r="AF944" s="143" t="str">
        <f t="shared" si="335"/>
        <v/>
      </c>
      <c r="AG944" s="143" t="str">
        <f t="shared" si="336"/>
        <v/>
      </c>
      <c r="AH944" s="143" t="str">
        <f>IF(AB944="","",VLOOKUP(AF944,Sheet11!E:F,2,0))</f>
        <v/>
      </c>
      <c r="AI944" s="295" t="str">
        <f>IF(AG944="拼单会员","5年",IF(AB944="","",VLOOKUP(AE944&amp;AH944,Sheet11!$J$3:$K$17,2)))</f>
        <v/>
      </c>
      <c r="AJ944" s="143" t="str">
        <f t="shared" si="337"/>
        <v/>
      </c>
      <c r="AK944" s="296" t="str">
        <f t="shared" si="338"/>
        <v/>
      </c>
      <c r="AL944" s="143" t="str">
        <f t="shared" si="339"/>
        <v/>
      </c>
      <c r="AM944" s="143" t="str">
        <f t="shared" si="340"/>
        <v/>
      </c>
      <c r="AN944" s="143" t="str">
        <f t="shared" si="341"/>
        <v/>
      </c>
      <c r="AO944" s="143" t="str">
        <f t="shared" si="342"/>
        <v/>
      </c>
      <c r="AP944" s="206" t="str">
        <f t="shared" si="343"/>
        <v/>
      </c>
      <c r="AQ944" s="206" t="str">
        <f>IF(SUMIF('7-市场业绩'!F:F,'3-收据记录表'!U944,'7-市场业绩'!I:I)&gt;0,"学习卡","老结算")</f>
        <v>老结算</v>
      </c>
      <c r="AR944" s="206" t="str">
        <f t="shared" si="344"/>
        <v/>
      </c>
      <c r="AS944" s="243" t="e">
        <f t="shared" si="345"/>
        <v>#VALUE!</v>
      </c>
      <c r="AT944" s="243" t="str">
        <f t="shared" si="346"/>
        <v/>
      </c>
      <c r="AU944" s="243" t="str">
        <f t="shared" si="347"/>
        <v/>
      </c>
      <c r="AV944" s="243" t="str">
        <f t="shared" si="348"/>
        <v>无</v>
      </c>
      <c r="AZ944" s="299">
        <v>42552</v>
      </c>
    </row>
    <row r="945" spans="1:52" ht="15" hidden="1" customHeight="1">
      <c r="A945" s="176"/>
      <c r="B945" s="176"/>
      <c r="C945" s="175"/>
      <c r="D945" s="176"/>
      <c r="E945" s="176"/>
      <c r="F945" s="184"/>
      <c r="G945" s="176"/>
      <c r="H945" s="176"/>
      <c r="I945" s="176"/>
      <c r="J945" s="176"/>
      <c r="K945" s="180"/>
      <c r="L945" s="176"/>
      <c r="M945" s="175"/>
      <c r="N945" s="175"/>
      <c r="O945" s="175"/>
      <c r="P945" s="176"/>
      <c r="Q945" s="175"/>
      <c r="R945" s="176"/>
      <c r="S945" s="176"/>
      <c r="T945" s="176"/>
      <c r="U945" s="291" t="str">
        <f t="shared" si="326"/>
        <v/>
      </c>
      <c r="V945" s="292">
        <f>IF(F945=0,0,SUMIFS('4-咨询师业绩明细表'!K:K,'4-咨询师业绩明细表'!E:E,E945,'4-咨询师业绩明细表'!C:C,B945))</f>
        <v>0</v>
      </c>
      <c r="W945" s="292" t="str">
        <f t="shared" si="327"/>
        <v/>
      </c>
      <c r="X945" s="305"/>
      <c r="Y945" s="323">
        <f t="shared" si="328"/>
        <v>0</v>
      </c>
      <c r="Z945" s="324">
        <f t="shared" si="329"/>
        <v>0</v>
      </c>
      <c r="AA945" s="293">
        <f t="shared" si="330"/>
        <v>0</v>
      </c>
      <c r="AB945" s="294" t="str">
        <f t="shared" si="331"/>
        <v/>
      </c>
      <c r="AC945" s="143" t="str">
        <f t="shared" si="332"/>
        <v/>
      </c>
      <c r="AD945" s="143" t="str">
        <f t="shared" si="333"/>
        <v/>
      </c>
      <c r="AE945" s="143" t="str">
        <f t="shared" si="334"/>
        <v/>
      </c>
      <c r="AF945" s="143" t="str">
        <f t="shared" si="335"/>
        <v/>
      </c>
      <c r="AG945" s="143" t="str">
        <f t="shared" si="336"/>
        <v/>
      </c>
      <c r="AH945" s="143" t="str">
        <f>IF(AB945="","",VLOOKUP(AF945,Sheet11!E:F,2,0))</f>
        <v/>
      </c>
      <c r="AI945" s="295" t="str">
        <f>IF(AG945="拼单会员","5年",IF(AB945="","",VLOOKUP(AE945&amp;AH945,Sheet11!$J$3:$K$17,2)))</f>
        <v/>
      </c>
      <c r="AJ945" s="143" t="str">
        <f t="shared" si="337"/>
        <v/>
      </c>
      <c r="AK945" s="296" t="str">
        <f t="shared" si="338"/>
        <v/>
      </c>
      <c r="AL945" s="143" t="str">
        <f t="shared" si="339"/>
        <v/>
      </c>
      <c r="AM945" s="143" t="str">
        <f t="shared" si="340"/>
        <v/>
      </c>
      <c r="AN945" s="143" t="str">
        <f t="shared" si="341"/>
        <v/>
      </c>
      <c r="AO945" s="143" t="str">
        <f t="shared" si="342"/>
        <v/>
      </c>
      <c r="AP945" s="206" t="str">
        <f t="shared" si="343"/>
        <v/>
      </c>
      <c r="AQ945" s="206" t="str">
        <f>IF(SUMIF('7-市场业绩'!F:F,'3-收据记录表'!U945,'7-市场业绩'!I:I)&gt;0,"学习卡","老结算")</f>
        <v>老结算</v>
      </c>
      <c r="AR945" s="206" t="str">
        <f t="shared" si="344"/>
        <v/>
      </c>
      <c r="AS945" s="243" t="e">
        <f t="shared" si="345"/>
        <v>#VALUE!</v>
      </c>
      <c r="AT945" s="243" t="str">
        <f t="shared" si="346"/>
        <v/>
      </c>
      <c r="AU945" s="243" t="str">
        <f t="shared" si="347"/>
        <v/>
      </c>
      <c r="AV945" s="243" t="str">
        <f t="shared" si="348"/>
        <v>无</v>
      </c>
      <c r="AZ945" s="299">
        <v>42552</v>
      </c>
    </row>
    <row r="946" spans="1:52" ht="15" hidden="1" customHeight="1">
      <c r="A946" s="176"/>
      <c r="B946" s="176"/>
      <c r="C946" s="175"/>
      <c r="D946" s="176"/>
      <c r="E946" s="176"/>
      <c r="F946" s="184"/>
      <c r="G946" s="176"/>
      <c r="H946" s="176"/>
      <c r="I946" s="176"/>
      <c r="J946" s="176"/>
      <c r="K946" s="180"/>
      <c r="L946" s="176"/>
      <c r="M946" s="175"/>
      <c r="N946" s="175"/>
      <c r="O946" s="175"/>
      <c r="P946" s="176"/>
      <c r="Q946" s="175"/>
      <c r="R946" s="176"/>
      <c r="S946" s="176"/>
      <c r="T946" s="176"/>
      <c r="U946" s="291" t="str">
        <f t="shared" si="326"/>
        <v/>
      </c>
      <c r="V946" s="292">
        <f>IF(F946=0,0,SUMIFS('4-咨询师业绩明细表'!K:K,'4-咨询师业绩明细表'!E:E,E946,'4-咨询师业绩明细表'!C:C,B946))</f>
        <v>0</v>
      </c>
      <c r="W946" s="292" t="str">
        <f t="shared" si="327"/>
        <v/>
      </c>
      <c r="X946" s="305"/>
      <c r="Y946" s="323">
        <f t="shared" si="328"/>
        <v>0</v>
      </c>
      <c r="Z946" s="324">
        <f t="shared" si="329"/>
        <v>0</v>
      </c>
      <c r="AA946" s="293">
        <f t="shared" si="330"/>
        <v>0</v>
      </c>
      <c r="AB946" s="294" t="str">
        <f t="shared" si="331"/>
        <v/>
      </c>
      <c r="AC946" s="143" t="str">
        <f t="shared" si="332"/>
        <v/>
      </c>
      <c r="AD946" s="143" t="str">
        <f t="shared" si="333"/>
        <v/>
      </c>
      <c r="AE946" s="143" t="str">
        <f t="shared" si="334"/>
        <v/>
      </c>
      <c r="AF946" s="143" t="str">
        <f t="shared" si="335"/>
        <v/>
      </c>
      <c r="AG946" s="143" t="str">
        <f t="shared" si="336"/>
        <v/>
      </c>
      <c r="AH946" s="143" t="str">
        <f>IF(AB946="","",VLOOKUP(AF946,Sheet11!E:F,2,0))</f>
        <v/>
      </c>
      <c r="AI946" s="295" t="str">
        <f>IF(AG946="拼单会员","5年",IF(AB946="","",VLOOKUP(AE946&amp;AH946,Sheet11!$J$3:$K$17,2)))</f>
        <v/>
      </c>
      <c r="AJ946" s="143" t="str">
        <f t="shared" si="337"/>
        <v/>
      </c>
      <c r="AK946" s="296" t="str">
        <f t="shared" si="338"/>
        <v/>
      </c>
      <c r="AL946" s="143" t="str">
        <f t="shared" si="339"/>
        <v/>
      </c>
      <c r="AM946" s="143" t="str">
        <f t="shared" si="340"/>
        <v/>
      </c>
      <c r="AN946" s="143" t="str">
        <f t="shared" si="341"/>
        <v/>
      </c>
      <c r="AO946" s="143" t="str">
        <f t="shared" si="342"/>
        <v/>
      </c>
      <c r="AP946" s="206" t="str">
        <f t="shared" si="343"/>
        <v/>
      </c>
      <c r="AQ946" s="206" t="str">
        <f>IF(SUMIF('7-市场业绩'!F:F,'3-收据记录表'!U946,'7-市场业绩'!I:I)&gt;0,"学习卡","老结算")</f>
        <v>老结算</v>
      </c>
      <c r="AR946" s="206" t="str">
        <f t="shared" si="344"/>
        <v/>
      </c>
      <c r="AS946" s="243" t="e">
        <f t="shared" si="345"/>
        <v>#VALUE!</v>
      </c>
      <c r="AT946" s="243" t="str">
        <f t="shared" si="346"/>
        <v/>
      </c>
      <c r="AU946" s="243" t="str">
        <f t="shared" si="347"/>
        <v/>
      </c>
      <c r="AV946" s="243" t="str">
        <f t="shared" si="348"/>
        <v>无</v>
      </c>
      <c r="AZ946" s="299">
        <v>42552</v>
      </c>
    </row>
    <row r="947" spans="1:52" ht="15" hidden="1" customHeight="1">
      <c r="A947" s="176"/>
      <c r="B947" s="176"/>
      <c r="C947" s="175"/>
      <c r="D947" s="176"/>
      <c r="E947" s="176"/>
      <c r="F947" s="184"/>
      <c r="G947" s="176"/>
      <c r="H947" s="176"/>
      <c r="I947" s="176"/>
      <c r="J947" s="176"/>
      <c r="K947" s="180"/>
      <c r="L947" s="176"/>
      <c r="M947" s="175"/>
      <c r="N947" s="175"/>
      <c r="O947" s="175"/>
      <c r="P947" s="176"/>
      <c r="Q947" s="175"/>
      <c r="R947" s="176"/>
      <c r="S947" s="176"/>
      <c r="T947" s="176"/>
      <c r="U947" s="291" t="str">
        <f t="shared" si="326"/>
        <v/>
      </c>
      <c r="V947" s="292">
        <f>IF(F947=0,0,SUMIFS('4-咨询师业绩明细表'!K:K,'4-咨询师业绩明细表'!E:E,E947,'4-咨询师业绩明细表'!C:C,B947))</f>
        <v>0</v>
      </c>
      <c r="W947" s="292" t="str">
        <f t="shared" si="327"/>
        <v/>
      </c>
      <c r="X947" s="305"/>
      <c r="Y947" s="323">
        <f t="shared" si="328"/>
        <v>0</v>
      </c>
      <c r="Z947" s="324">
        <f t="shared" si="329"/>
        <v>0</v>
      </c>
      <c r="AA947" s="293">
        <f t="shared" si="330"/>
        <v>0</v>
      </c>
      <c r="AB947" s="294" t="str">
        <f t="shared" si="331"/>
        <v/>
      </c>
      <c r="AC947" s="143" t="str">
        <f t="shared" si="332"/>
        <v/>
      </c>
      <c r="AD947" s="143" t="str">
        <f t="shared" si="333"/>
        <v/>
      </c>
      <c r="AE947" s="143" t="str">
        <f t="shared" si="334"/>
        <v/>
      </c>
      <c r="AF947" s="143" t="str">
        <f t="shared" si="335"/>
        <v/>
      </c>
      <c r="AG947" s="143" t="str">
        <f t="shared" si="336"/>
        <v/>
      </c>
      <c r="AH947" s="143" t="str">
        <f>IF(AB947="","",VLOOKUP(AF947,Sheet11!E:F,2,0))</f>
        <v/>
      </c>
      <c r="AI947" s="295" t="str">
        <f>IF(AG947="拼单会员","5年",IF(AB947="","",VLOOKUP(AE947&amp;AH947,Sheet11!$J$3:$K$17,2)))</f>
        <v/>
      </c>
      <c r="AJ947" s="143" t="str">
        <f t="shared" si="337"/>
        <v/>
      </c>
      <c r="AK947" s="296" t="str">
        <f t="shared" si="338"/>
        <v/>
      </c>
      <c r="AL947" s="143" t="str">
        <f t="shared" si="339"/>
        <v/>
      </c>
      <c r="AM947" s="143" t="str">
        <f t="shared" si="340"/>
        <v/>
      </c>
      <c r="AN947" s="143" t="str">
        <f t="shared" si="341"/>
        <v/>
      </c>
      <c r="AO947" s="143" t="str">
        <f t="shared" si="342"/>
        <v/>
      </c>
      <c r="AP947" s="206" t="str">
        <f t="shared" si="343"/>
        <v/>
      </c>
      <c r="AQ947" s="206" t="str">
        <f>IF(SUMIF('7-市场业绩'!F:F,'3-收据记录表'!U947,'7-市场业绩'!I:I)&gt;0,"学习卡","老结算")</f>
        <v>老结算</v>
      </c>
      <c r="AR947" s="206" t="str">
        <f t="shared" si="344"/>
        <v/>
      </c>
      <c r="AS947" s="243" t="e">
        <f t="shared" si="345"/>
        <v>#VALUE!</v>
      </c>
      <c r="AT947" s="243" t="str">
        <f t="shared" si="346"/>
        <v/>
      </c>
      <c r="AU947" s="243" t="str">
        <f t="shared" si="347"/>
        <v/>
      </c>
      <c r="AV947" s="243" t="str">
        <f t="shared" si="348"/>
        <v>无</v>
      </c>
      <c r="AZ947" s="299">
        <v>42552</v>
      </c>
    </row>
    <row r="948" spans="1:52" ht="15" hidden="1" customHeight="1">
      <c r="A948" s="176"/>
      <c r="B948" s="176"/>
      <c r="C948" s="175"/>
      <c r="D948" s="176"/>
      <c r="E948" s="176"/>
      <c r="F948" s="184"/>
      <c r="G948" s="176"/>
      <c r="H948" s="176"/>
      <c r="I948" s="176"/>
      <c r="J948" s="176"/>
      <c r="K948" s="180"/>
      <c r="L948" s="176"/>
      <c r="M948" s="175"/>
      <c r="N948" s="175"/>
      <c r="O948" s="175"/>
      <c r="P948" s="176"/>
      <c r="Q948" s="175"/>
      <c r="R948" s="176"/>
      <c r="S948" s="176"/>
      <c r="T948" s="176"/>
      <c r="U948" s="291" t="str">
        <f t="shared" si="326"/>
        <v/>
      </c>
      <c r="V948" s="292">
        <f>IF(F948=0,0,SUMIFS('4-咨询师业绩明细表'!K:K,'4-咨询师业绩明细表'!E:E,E948,'4-咨询师业绩明细表'!C:C,B948))</f>
        <v>0</v>
      </c>
      <c r="W948" s="292" t="str">
        <f t="shared" si="327"/>
        <v/>
      </c>
      <c r="X948" s="305"/>
      <c r="Y948" s="323">
        <f t="shared" si="328"/>
        <v>0</v>
      </c>
      <c r="Z948" s="324">
        <f t="shared" si="329"/>
        <v>0</v>
      </c>
      <c r="AA948" s="293">
        <f t="shared" si="330"/>
        <v>0</v>
      </c>
      <c r="AB948" s="294" t="str">
        <f t="shared" si="331"/>
        <v/>
      </c>
      <c r="AC948" s="143" t="str">
        <f t="shared" si="332"/>
        <v/>
      </c>
      <c r="AD948" s="143" t="str">
        <f t="shared" si="333"/>
        <v/>
      </c>
      <c r="AE948" s="143" t="str">
        <f t="shared" si="334"/>
        <v/>
      </c>
      <c r="AF948" s="143" t="str">
        <f t="shared" si="335"/>
        <v/>
      </c>
      <c r="AG948" s="143" t="str">
        <f t="shared" si="336"/>
        <v/>
      </c>
      <c r="AH948" s="143" t="str">
        <f>IF(AB948="","",VLOOKUP(AF948,Sheet11!E:F,2,0))</f>
        <v/>
      </c>
      <c r="AI948" s="295" t="str">
        <f>IF(AG948="拼单会员","5年",IF(AB948="","",VLOOKUP(AE948&amp;AH948,Sheet11!$J$3:$K$17,2)))</f>
        <v/>
      </c>
      <c r="AJ948" s="143" t="str">
        <f t="shared" si="337"/>
        <v/>
      </c>
      <c r="AK948" s="296" t="str">
        <f t="shared" si="338"/>
        <v/>
      </c>
      <c r="AL948" s="143" t="str">
        <f t="shared" si="339"/>
        <v/>
      </c>
      <c r="AM948" s="143" t="str">
        <f t="shared" si="340"/>
        <v/>
      </c>
      <c r="AN948" s="143" t="str">
        <f t="shared" si="341"/>
        <v/>
      </c>
      <c r="AO948" s="143" t="str">
        <f t="shared" si="342"/>
        <v/>
      </c>
      <c r="AP948" s="206" t="str">
        <f t="shared" si="343"/>
        <v/>
      </c>
      <c r="AQ948" s="206" t="str">
        <f>IF(SUMIF('7-市场业绩'!F:F,'3-收据记录表'!U948,'7-市场业绩'!I:I)&gt;0,"学习卡","老结算")</f>
        <v>老结算</v>
      </c>
      <c r="AR948" s="206" t="str">
        <f t="shared" si="344"/>
        <v/>
      </c>
      <c r="AS948" s="243" t="e">
        <f t="shared" si="345"/>
        <v>#VALUE!</v>
      </c>
      <c r="AT948" s="243" t="str">
        <f t="shared" si="346"/>
        <v/>
      </c>
      <c r="AU948" s="243" t="str">
        <f t="shared" si="347"/>
        <v/>
      </c>
      <c r="AV948" s="243" t="str">
        <f t="shared" si="348"/>
        <v>无</v>
      </c>
      <c r="AZ948" s="299">
        <v>42552</v>
      </c>
    </row>
    <row r="949" spans="1:52" ht="15" hidden="1" customHeight="1">
      <c r="A949" s="176"/>
      <c r="B949" s="176"/>
      <c r="C949" s="175"/>
      <c r="D949" s="176"/>
      <c r="E949" s="176"/>
      <c r="F949" s="184"/>
      <c r="G949" s="176"/>
      <c r="H949" s="176"/>
      <c r="I949" s="176"/>
      <c r="J949" s="176"/>
      <c r="K949" s="180"/>
      <c r="L949" s="176"/>
      <c r="M949" s="175"/>
      <c r="N949" s="175"/>
      <c r="O949" s="175"/>
      <c r="P949" s="176"/>
      <c r="Q949" s="175"/>
      <c r="R949" s="176"/>
      <c r="S949" s="176"/>
      <c r="T949" s="176"/>
      <c r="U949" s="291" t="str">
        <f t="shared" si="326"/>
        <v/>
      </c>
      <c r="V949" s="292">
        <f>IF(F949=0,0,SUMIFS('4-咨询师业绩明细表'!K:K,'4-咨询师业绩明细表'!E:E,E949,'4-咨询师业绩明细表'!C:C,B949))</f>
        <v>0</v>
      </c>
      <c r="W949" s="292" t="str">
        <f t="shared" si="327"/>
        <v/>
      </c>
      <c r="X949" s="305"/>
      <c r="Y949" s="323">
        <f t="shared" si="328"/>
        <v>0</v>
      </c>
      <c r="Z949" s="324">
        <f t="shared" si="329"/>
        <v>0</v>
      </c>
      <c r="AA949" s="293">
        <f t="shared" si="330"/>
        <v>0</v>
      </c>
      <c r="AB949" s="294" t="str">
        <f t="shared" si="331"/>
        <v/>
      </c>
      <c r="AC949" s="143" t="str">
        <f t="shared" si="332"/>
        <v/>
      </c>
      <c r="AD949" s="143" t="str">
        <f t="shared" si="333"/>
        <v/>
      </c>
      <c r="AE949" s="143" t="str">
        <f t="shared" si="334"/>
        <v/>
      </c>
      <c r="AF949" s="143" t="str">
        <f t="shared" si="335"/>
        <v/>
      </c>
      <c r="AG949" s="143" t="str">
        <f t="shared" si="336"/>
        <v/>
      </c>
      <c r="AH949" s="143" t="str">
        <f>IF(AB949="","",VLOOKUP(AF949,Sheet11!E:F,2,0))</f>
        <v/>
      </c>
      <c r="AI949" s="295" t="str">
        <f>IF(AG949="拼单会员","5年",IF(AB949="","",VLOOKUP(AE949&amp;AH949,Sheet11!$J$3:$K$17,2)))</f>
        <v/>
      </c>
      <c r="AJ949" s="143" t="str">
        <f t="shared" si="337"/>
        <v/>
      </c>
      <c r="AK949" s="296" t="str">
        <f t="shared" si="338"/>
        <v/>
      </c>
      <c r="AL949" s="143" t="str">
        <f t="shared" si="339"/>
        <v/>
      </c>
      <c r="AM949" s="143" t="str">
        <f t="shared" si="340"/>
        <v/>
      </c>
      <c r="AN949" s="143" t="str">
        <f t="shared" si="341"/>
        <v/>
      </c>
      <c r="AO949" s="143" t="str">
        <f t="shared" si="342"/>
        <v/>
      </c>
      <c r="AP949" s="206" t="str">
        <f t="shared" si="343"/>
        <v/>
      </c>
      <c r="AQ949" s="206" t="str">
        <f>IF(SUMIF('7-市场业绩'!F:F,'3-收据记录表'!U949,'7-市场业绩'!I:I)&gt;0,"学习卡","老结算")</f>
        <v>老结算</v>
      </c>
      <c r="AR949" s="206" t="str">
        <f t="shared" si="344"/>
        <v/>
      </c>
      <c r="AS949" s="243" t="e">
        <f t="shared" si="345"/>
        <v>#VALUE!</v>
      </c>
      <c r="AT949" s="243" t="str">
        <f t="shared" si="346"/>
        <v/>
      </c>
      <c r="AU949" s="243" t="str">
        <f t="shared" si="347"/>
        <v/>
      </c>
      <c r="AV949" s="243" t="str">
        <f t="shared" si="348"/>
        <v>无</v>
      </c>
      <c r="AZ949" s="299">
        <v>42552</v>
      </c>
    </row>
    <row r="950" spans="1:52" ht="15" hidden="1" customHeight="1">
      <c r="A950" s="254" t="s">
        <v>1607</v>
      </c>
      <c r="B950" s="254" t="s">
        <v>1608</v>
      </c>
      <c r="C950" s="255" t="s">
        <v>15</v>
      </c>
      <c r="D950" s="254" t="s">
        <v>1609</v>
      </c>
      <c r="E950" s="254" t="s">
        <v>1134</v>
      </c>
      <c r="F950" s="256">
        <v>-3316</v>
      </c>
      <c r="G950" s="254">
        <v>0</v>
      </c>
      <c r="H950" s="254">
        <v>3316</v>
      </c>
      <c r="I950" s="254">
        <v>0</v>
      </c>
      <c r="J950" s="254">
        <v>0</v>
      </c>
      <c r="K950" s="257">
        <v>42862</v>
      </c>
      <c r="L950" s="254" t="s">
        <v>1550</v>
      </c>
      <c r="M950" s="255" t="s">
        <v>1465</v>
      </c>
      <c r="N950" s="255" t="s">
        <v>1453</v>
      </c>
      <c r="O950" s="255" t="s">
        <v>1454</v>
      </c>
      <c r="P950" s="254" t="s">
        <v>1455</v>
      </c>
      <c r="Q950" s="255" t="s">
        <v>1456</v>
      </c>
      <c r="R950" s="254"/>
      <c r="S950" s="254" t="s">
        <v>1610</v>
      </c>
      <c r="T950" s="254" t="s">
        <v>1611</v>
      </c>
      <c r="U950" s="291" t="str">
        <f t="shared" si="326"/>
        <v>王圆圆潘丽雄</v>
      </c>
      <c r="V950" s="292">
        <f>IF(F950=0,0,SUMIFS('4-咨询师业绩明细表'!K:K,'4-咨询师业绩明细表'!E:E,E950,'4-咨询师业绩明细表'!C:C,B950))</f>
        <v>48</v>
      </c>
      <c r="W950" s="292" t="str">
        <f t="shared" si="327"/>
        <v/>
      </c>
      <c r="X950" s="305"/>
      <c r="Y950" s="323">
        <f t="shared" si="328"/>
        <v>0</v>
      </c>
      <c r="Z950" s="324">
        <f t="shared" si="329"/>
        <v>0</v>
      </c>
      <c r="AA950" s="293">
        <f t="shared" si="330"/>
        <v>-3316</v>
      </c>
      <c r="AB950" s="294" t="str">
        <f t="shared" si="331"/>
        <v/>
      </c>
      <c r="AC950" s="143" t="str">
        <f t="shared" si="332"/>
        <v>新生</v>
      </c>
      <c r="AD950" s="143" t="str">
        <f t="shared" si="333"/>
        <v>报读</v>
      </c>
      <c r="AE950" s="143" t="str">
        <f t="shared" si="334"/>
        <v>小学</v>
      </c>
      <c r="AF950" s="143" t="str">
        <f t="shared" si="335"/>
        <v/>
      </c>
      <c r="AG950" s="143" t="str">
        <f t="shared" si="336"/>
        <v/>
      </c>
      <c r="AH950" s="143" t="str">
        <f>IF(AB950="","",VLOOKUP(AF950,Sheet11!E:F,2,0))</f>
        <v/>
      </c>
      <c r="AI950" s="295" t="str">
        <f>IF(AG950="拼单会员","5年",IF(AB950="","",VLOOKUP(AE950&amp;AH950,Sheet11!$J$3:$K$17,2)))</f>
        <v/>
      </c>
      <c r="AJ950" s="143" t="str">
        <f t="shared" si="337"/>
        <v/>
      </c>
      <c r="AK950" s="296" t="str">
        <f t="shared" si="338"/>
        <v/>
      </c>
      <c r="AL950" s="143" t="str">
        <f t="shared" si="339"/>
        <v/>
      </c>
      <c r="AM950" s="143" t="str">
        <f t="shared" si="340"/>
        <v/>
      </c>
      <c r="AN950" s="143" t="str">
        <f t="shared" si="341"/>
        <v/>
      </c>
      <c r="AO950" s="143" t="str">
        <f t="shared" si="342"/>
        <v/>
      </c>
      <c r="AP950" s="206" t="str">
        <f t="shared" si="343"/>
        <v/>
      </c>
      <c r="AQ950" s="206" t="str">
        <f>IF(SUMIF('7-市场业绩'!F:F,'3-收据记录表'!U950,'7-市场业绩'!I:I)&gt;0,"学习卡","老结算")</f>
        <v>老结算</v>
      </c>
      <c r="AR950" s="206" t="str">
        <f t="shared" si="344"/>
        <v/>
      </c>
      <c r="AS950" s="243" t="str">
        <f t="shared" si="345"/>
        <v>0</v>
      </c>
      <c r="AT950" s="243" t="str">
        <f t="shared" si="346"/>
        <v/>
      </c>
      <c r="AU950" s="243" t="str">
        <f t="shared" si="347"/>
        <v/>
      </c>
      <c r="AV950" s="243" t="str">
        <f t="shared" si="348"/>
        <v>0</v>
      </c>
      <c r="AZ950" s="299">
        <v>42552</v>
      </c>
    </row>
    <row r="951" spans="1:52" ht="15" hidden="1" customHeight="1">
      <c r="A951" s="254"/>
      <c r="B951" s="254"/>
      <c r="C951" s="255"/>
      <c r="D951" s="254"/>
      <c r="E951" s="254"/>
      <c r="F951" s="256"/>
      <c r="G951" s="254">
        <v>0</v>
      </c>
      <c r="H951" s="254">
        <v>3316</v>
      </c>
      <c r="I951" s="254">
        <v>0</v>
      </c>
      <c r="J951" s="254">
        <v>0</v>
      </c>
      <c r="K951" s="257"/>
      <c r="L951" s="254"/>
      <c r="M951" s="255"/>
      <c r="N951" s="255" t="s">
        <v>1453</v>
      </c>
      <c r="O951" s="255"/>
      <c r="P951" s="254"/>
      <c r="Q951" s="255"/>
      <c r="R951" s="254"/>
      <c r="S951" s="254"/>
      <c r="T951" s="254"/>
      <c r="U951" s="291" t="str">
        <f t="shared" si="326"/>
        <v/>
      </c>
      <c r="V951" s="292">
        <f>IF(F951=0,0,SUMIFS('4-咨询师业绩明细表'!K:K,'4-咨询师业绩明细表'!E:E,E951,'4-咨询师业绩明细表'!C:C,B951))</f>
        <v>0</v>
      </c>
      <c r="W951" s="292" t="str">
        <f t="shared" si="327"/>
        <v/>
      </c>
      <c r="X951" s="305"/>
      <c r="Y951" s="323">
        <f t="shared" si="328"/>
        <v>0</v>
      </c>
      <c r="Z951" s="324">
        <f t="shared" si="329"/>
        <v>0</v>
      </c>
      <c r="AA951" s="293">
        <f t="shared" si="330"/>
        <v>0</v>
      </c>
      <c r="AB951" s="294" t="str">
        <f t="shared" si="331"/>
        <v/>
      </c>
      <c r="AC951" s="143" t="str">
        <f t="shared" si="332"/>
        <v/>
      </c>
      <c r="AD951" s="143" t="str">
        <f t="shared" si="333"/>
        <v/>
      </c>
      <c r="AE951" s="143" t="str">
        <f t="shared" si="334"/>
        <v/>
      </c>
      <c r="AF951" s="143" t="str">
        <f t="shared" si="335"/>
        <v/>
      </c>
      <c r="AG951" s="143" t="str">
        <f t="shared" si="336"/>
        <v/>
      </c>
      <c r="AH951" s="143" t="str">
        <f>IF(AB951="","",VLOOKUP(AF951,Sheet11!E:F,2,0))</f>
        <v/>
      </c>
      <c r="AI951" s="295" t="str">
        <f>IF(AG951="拼单会员","5年",IF(AB951="","",VLOOKUP(AE951&amp;AH951,Sheet11!$J$3:$K$17,2)))</f>
        <v/>
      </c>
      <c r="AJ951" s="143" t="str">
        <f t="shared" si="337"/>
        <v/>
      </c>
      <c r="AK951" s="296" t="str">
        <f t="shared" si="338"/>
        <v/>
      </c>
      <c r="AL951" s="143" t="str">
        <f t="shared" si="339"/>
        <v/>
      </c>
      <c r="AM951" s="143" t="str">
        <f t="shared" si="340"/>
        <v/>
      </c>
      <c r="AN951" s="143" t="str">
        <f t="shared" si="341"/>
        <v/>
      </c>
      <c r="AO951" s="143" t="str">
        <f t="shared" si="342"/>
        <v/>
      </c>
      <c r="AP951" s="206" t="str">
        <f t="shared" si="343"/>
        <v/>
      </c>
      <c r="AQ951" s="206" t="str">
        <f>IF(SUMIF('7-市场业绩'!F:F,'3-收据记录表'!U951,'7-市场业绩'!I:I)&gt;0,"学习卡","老结算")</f>
        <v>老结算</v>
      </c>
      <c r="AR951" s="206" t="str">
        <f t="shared" si="344"/>
        <v/>
      </c>
      <c r="AS951" s="243" t="e">
        <f t="shared" si="345"/>
        <v>#VALUE!</v>
      </c>
      <c r="AT951" s="243" t="str">
        <f t="shared" si="346"/>
        <v/>
      </c>
      <c r="AU951" s="243" t="str">
        <f t="shared" si="347"/>
        <v/>
      </c>
      <c r="AV951" s="243" t="str">
        <f t="shared" si="348"/>
        <v>无</v>
      </c>
      <c r="AZ951" s="299">
        <v>42552</v>
      </c>
    </row>
    <row r="952" spans="1:52" ht="15" hidden="1" customHeight="1">
      <c r="A952" s="254" t="s">
        <v>1659</v>
      </c>
      <c r="B952" s="254" t="s">
        <v>1206</v>
      </c>
      <c r="C952" s="255" t="s">
        <v>17</v>
      </c>
      <c r="D952" s="254" t="s">
        <v>1205</v>
      </c>
      <c r="E952" s="254" t="s">
        <v>1134</v>
      </c>
      <c r="F952" s="256">
        <v>-3316</v>
      </c>
      <c r="G952" s="254">
        <v>0</v>
      </c>
      <c r="H952" s="254">
        <v>3316</v>
      </c>
      <c r="I952" s="254">
        <v>0</v>
      </c>
      <c r="J952" s="254">
        <v>0</v>
      </c>
      <c r="K952" s="257">
        <v>42862</v>
      </c>
      <c r="L952" s="254" t="s">
        <v>1550</v>
      </c>
      <c r="M952" s="255" t="s">
        <v>1465</v>
      </c>
      <c r="N952" s="255" t="s">
        <v>1453</v>
      </c>
      <c r="O952" s="255" t="s">
        <v>1454</v>
      </c>
      <c r="P952" s="254" t="s">
        <v>1455</v>
      </c>
      <c r="Q952" s="255" t="s">
        <v>1458</v>
      </c>
      <c r="R952" s="254" t="s">
        <v>12</v>
      </c>
      <c r="S952" s="254" t="s">
        <v>1658</v>
      </c>
      <c r="T952" s="254" t="s">
        <v>1660</v>
      </c>
      <c r="U952" s="291" t="str">
        <f t="shared" si="326"/>
        <v>张松煌王雨莎</v>
      </c>
      <c r="V952" s="292">
        <f>IF(F952=0,0,SUMIFS('4-咨询师业绩明细表'!K:K,'4-咨询师业绩明细表'!E:E,E952,'4-咨询师业绩明细表'!C:C,B952))</f>
        <v>48</v>
      </c>
      <c r="W952" s="292" t="str">
        <f t="shared" si="327"/>
        <v/>
      </c>
      <c r="X952" s="305"/>
      <c r="Y952" s="323">
        <f t="shared" si="328"/>
        <v>0</v>
      </c>
      <c r="Z952" s="324">
        <f t="shared" si="329"/>
        <v>0</v>
      </c>
      <c r="AA952" s="293">
        <f t="shared" si="330"/>
        <v>-3316</v>
      </c>
      <c r="AB952" s="294" t="str">
        <f t="shared" si="331"/>
        <v/>
      </c>
      <c r="AC952" s="143" t="str">
        <f t="shared" si="332"/>
        <v>老生</v>
      </c>
      <c r="AD952" s="143" t="str">
        <f t="shared" si="333"/>
        <v>报读</v>
      </c>
      <c r="AE952" s="143" t="str">
        <f t="shared" si="334"/>
        <v>小学</v>
      </c>
      <c r="AF952" s="143" t="str">
        <f t="shared" si="335"/>
        <v/>
      </c>
      <c r="AG952" s="143" t="str">
        <f t="shared" si="336"/>
        <v/>
      </c>
      <c r="AH952" s="143" t="str">
        <f>IF(AB952="","",VLOOKUP(AF952,Sheet11!E:F,2,0))</f>
        <v/>
      </c>
      <c r="AI952" s="295" t="str">
        <f>IF(AG952="拼单会员","5年",IF(AB952="","",VLOOKUP(AE952&amp;AH952,Sheet11!$J$3:$K$17,2)))</f>
        <v/>
      </c>
      <c r="AJ952" s="143" t="str">
        <f t="shared" si="337"/>
        <v/>
      </c>
      <c r="AK952" s="296" t="str">
        <f t="shared" si="338"/>
        <v/>
      </c>
      <c r="AL952" s="143" t="str">
        <f t="shared" si="339"/>
        <v/>
      </c>
      <c r="AM952" s="143" t="str">
        <f t="shared" si="340"/>
        <v/>
      </c>
      <c r="AN952" s="143" t="str">
        <f t="shared" si="341"/>
        <v/>
      </c>
      <c r="AO952" s="143" t="str">
        <f t="shared" si="342"/>
        <v/>
      </c>
      <c r="AP952" s="206" t="str">
        <f t="shared" si="343"/>
        <v/>
      </c>
      <c r="AQ952" s="206" t="str">
        <f>IF(SUMIF('7-市场业绩'!F:F,'3-收据记录表'!U952,'7-市场业绩'!I:I)&gt;0,"学习卡","老结算")</f>
        <v>老结算</v>
      </c>
      <c r="AR952" s="206" t="str">
        <f t="shared" si="344"/>
        <v/>
      </c>
      <c r="AS952" s="243" t="str">
        <f t="shared" si="345"/>
        <v>0</v>
      </c>
      <c r="AT952" s="243" t="str">
        <f t="shared" si="346"/>
        <v/>
      </c>
      <c r="AU952" s="243" t="str">
        <f t="shared" si="347"/>
        <v/>
      </c>
      <c r="AV952" s="243" t="str">
        <f t="shared" si="348"/>
        <v>0</v>
      </c>
      <c r="AZ952" s="299">
        <v>42552</v>
      </c>
    </row>
    <row r="953" spans="1:52" ht="15" hidden="1" customHeight="1">
      <c r="A953" s="254" t="s">
        <v>1661</v>
      </c>
      <c r="B953" s="254" t="s">
        <v>1305</v>
      </c>
      <c r="C953" s="255" t="s">
        <v>17</v>
      </c>
      <c r="D953" s="254" t="s">
        <v>1304</v>
      </c>
      <c r="E953" s="254" t="s">
        <v>1134</v>
      </c>
      <c r="F953" s="256">
        <v>-3316</v>
      </c>
      <c r="G953" s="254">
        <v>0</v>
      </c>
      <c r="H953" s="254">
        <v>3316</v>
      </c>
      <c r="I953" s="254">
        <v>0</v>
      </c>
      <c r="J953" s="254">
        <v>0</v>
      </c>
      <c r="K953" s="257">
        <v>42862</v>
      </c>
      <c r="L953" s="254" t="s">
        <v>1550</v>
      </c>
      <c r="M953" s="255" t="s">
        <v>1465</v>
      </c>
      <c r="N953" s="255" t="s">
        <v>1453</v>
      </c>
      <c r="O953" s="255" t="s">
        <v>1454</v>
      </c>
      <c r="P953" s="254" t="s">
        <v>1455</v>
      </c>
      <c r="Q953" s="255" t="s">
        <v>1458</v>
      </c>
      <c r="R953" s="254" t="s">
        <v>12</v>
      </c>
      <c r="S953" s="254" t="s">
        <v>1658</v>
      </c>
      <c r="T953" s="254" t="s">
        <v>1660</v>
      </c>
      <c r="U953" s="291" t="str">
        <f t="shared" si="326"/>
        <v>张松煌王雨莎</v>
      </c>
      <c r="V953" s="292">
        <f>IF(F953=0,0,SUMIFS('4-咨询师业绩明细表'!K:K,'4-咨询师业绩明细表'!E:E,E953,'4-咨询师业绩明细表'!C:C,B953))</f>
        <v>48</v>
      </c>
      <c r="W953" s="292" t="str">
        <f t="shared" si="327"/>
        <v/>
      </c>
      <c r="X953" s="305"/>
      <c r="Y953" s="323">
        <f t="shared" si="328"/>
        <v>0</v>
      </c>
      <c r="Z953" s="324">
        <f t="shared" si="329"/>
        <v>0</v>
      </c>
      <c r="AA953" s="293">
        <f t="shared" si="330"/>
        <v>-3316</v>
      </c>
      <c r="AB953" s="294" t="str">
        <f t="shared" si="331"/>
        <v/>
      </c>
      <c r="AC953" s="143" t="str">
        <f t="shared" si="332"/>
        <v>老生</v>
      </c>
      <c r="AD953" s="143" t="str">
        <f t="shared" si="333"/>
        <v>报读</v>
      </c>
      <c r="AE953" s="143" t="str">
        <f t="shared" si="334"/>
        <v>小学</v>
      </c>
      <c r="AF953" s="143" t="str">
        <f t="shared" si="335"/>
        <v/>
      </c>
      <c r="AG953" s="143" t="str">
        <f t="shared" si="336"/>
        <v/>
      </c>
      <c r="AH953" s="143" t="str">
        <f>IF(AB953="","",VLOOKUP(AF953,Sheet11!E:F,2,0))</f>
        <v/>
      </c>
      <c r="AI953" s="295" t="str">
        <f>IF(AG953="拼单会员","5年",IF(AB953="","",VLOOKUP(AE953&amp;AH953,Sheet11!$J$3:$K$17,2)))</f>
        <v/>
      </c>
      <c r="AJ953" s="143" t="str">
        <f t="shared" si="337"/>
        <v/>
      </c>
      <c r="AK953" s="296" t="str">
        <f t="shared" si="338"/>
        <v/>
      </c>
      <c r="AL953" s="143" t="str">
        <f t="shared" si="339"/>
        <v/>
      </c>
      <c r="AM953" s="143" t="str">
        <f t="shared" si="340"/>
        <v/>
      </c>
      <c r="AN953" s="143" t="str">
        <f t="shared" si="341"/>
        <v/>
      </c>
      <c r="AO953" s="143" t="str">
        <f t="shared" si="342"/>
        <v/>
      </c>
      <c r="AP953" s="206" t="str">
        <f t="shared" si="343"/>
        <v/>
      </c>
      <c r="AQ953" s="206" t="str">
        <f>IF(SUMIF('7-市场业绩'!F:F,'3-收据记录表'!U953,'7-市场业绩'!I:I)&gt;0,"学习卡","老结算")</f>
        <v>老结算</v>
      </c>
      <c r="AR953" s="206" t="str">
        <f t="shared" si="344"/>
        <v/>
      </c>
      <c r="AS953" s="243" t="str">
        <f t="shared" si="345"/>
        <v>0</v>
      </c>
      <c r="AT953" s="243" t="str">
        <f t="shared" si="346"/>
        <v/>
      </c>
      <c r="AU953" s="243" t="str">
        <f t="shared" si="347"/>
        <v/>
      </c>
      <c r="AV953" s="243" t="str">
        <f t="shared" si="348"/>
        <v>0</v>
      </c>
      <c r="AZ953" s="299">
        <v>42552</v>
      </c>
    </row>
    <row r="954" spans="1:52" ht="15" hidden="1" customHeight="1">
      <c r="A954" s="254" t="s">
        <v>1671</v>
      </c>
      <c r="B954" s="254" t="s">
        <v>1672</v>
      </c>
      <c r="C954" s="255" t="s">
        <v>17</v>
      </c>
      <c r="D954" s="254" t="s">
        <v>1673</v>
      </c>
      <c r="E954" s="254" t="s">
        <v>1134</v>
      </c>
      <c r="F954" s="256">
        <v>-3316</v>
      </c>
      <c r="G954" s="254">
        <v>0</v>
      </c>
      <c r="H954" s="254">
        <v>3316</v>
      </c>
      <c r="I954" s="254">
        <v>0</v>
      </c>
      <c r="J954" s="254">
        <v>0</v>
      </c>
      <c r="K954" s="257">
        <v>42862</v>
      </c>
      <c r="L954" s="254" t="s">
        <v>1550</v>
      </c>
      <c r="M954" s="255" t="s">
        <v>1465</v>
      </c>
      <c r="N954" s="255" t="s">
        <v>1453</v>
      </c>
      <c r="O954" s="255" t="s">
        <v>1454</v>
      </c>
      <c r="P954" s="254" t="s">
        <v>1455</v>
      </c>
      <c r="Q954" s="255" t="s">
        <v>1456</v>
      </c>
      <c r="R954" s="254" t="s">
        <v>12</v>
      </c>
      <c r="S954" s="254" t="s">
        <v>1674</v>
      </c>
      <c r="T954" s="254" t="s">
        <v>1611</v>
      </c>
      <c r="U954" s="291" t="str">
        <f t="shared" si="326"/>
        <v>王圆圆郑琴</v>
      </c>
      <c r="V954" s="292">
        <f>IF(F954=0,0,SUMIFS('4-咨询师业绩明细表'!K:K,'4-咨询师业绩明细表'!E:E,E954,'4-咨询师业绩明细表'!C:C,B954))</f>
        <v>48</v>
      </c>
      <c r="W954" s="292" t="str">
        <f t="shared" si="327"/>
        <v/>
      </c>
      <c r="X954" s="305"/>
      <c r="Y954" s="323">
        <f t="shared" si="328"/>
        <v>0</v>
      </c>
      <c r="Z954" s="324">
        <f t="shared" si="329"/>
        <v>0</v>
      </c>
      <c r="AA954" s="293">
        <f t="shared" si="330"/>
        <v>-3316</v>
      </c>
      <c r="AB954" s="294" t="str">
        <f t="shared" si="331"/>
        <v/>
      </c>
      <c r="AC954" s="143" t="str">
        <f t="shared" si="332"/>
        <v>新生</v>
      </c>
      <c r="AD954" s="143" t="str">
        <f t="shared" si="333"/>
        <v>报读</v>
      </c>
      <c r="AE954" s="143" t="str">
        <f t="shared" si="334"/>
        <v>小学</v>
      </c>
      <c r="AF954" s="143" t="str">
        <f t="shared" si="335"/>
        <v/>
      </c>
      <c r="AG954" s="143" t="str">
        <f t="shared" si="336"/>
        <v/>
      </c>
      <c r="AH954" s="143" t="str">
        <f>IF(AB954="","",VLOOKUP(AF954,Sheet11!E:F,2,0))</f>
        <v/>
      </c>
      <c r="AI954" s="295" t="str">
        <f>IF(AG954="拼单会员","5年",IF(AB954="","",VLOOKUP(AE954&amp;AH954,Sheet11!$J$3:$K$17,2)))</f>
        <v/>
      </c>
      <c r="AJ954" s="143" t="str">
        <f t="shared" si="337"/>
        <v/>
      </c>
      <c r="AK954" s="296" t="str">
        <f t="shared" si="338"/>
        <v/>
      </c>
      <c r="AL954" s="143" t="str">
        <f t="shared" si="339"/>
        <v/>
      </c>
      <c r="AM954" s="143" t="str">
        <f t="shared" si="340"/>
        <v/>
      </c>
      <c r="AN954" s="143" t="str">
        <f t="shared" si="341"/>
        <v/>
      </c>
      <c r="AO954" s="143" t="str">
        <f t="shared" si="342"/>
        <v/>
      </c>
      <c r="AP954" s="206" t="str">
        <f t="shared" si="343"/>
        <v/>
      </c>
      <c r="AQ954" s="206" t="str">
        <f>IF(SUMIF('7-市场业绩'!F:F,'3-收据记录表'!U954,'7-市场业绩'!I:I)&gt;0,"学习卡","老结算")</f>
        <v>老结算</v>
      </c>
      <c r="AR954" s="206" t="str">
        <f t="shared" si="344"/>
        <v/>
      </c>
      <c r="AS954" s="243" t="str">
        <f t="shared" si="345"/>
        <v>0</v>
      </c>
      <c r="AT954" s="243" t="str">
        <f t="shared" si="346"/>
        <v/>
      </c>
      <c r="AU954" s="243" t="str">
        <f t="shared" si="347"/>
        <v/>
      </c>
      <c r="AV954" s="243" t="str">
        <f t="shared" si="348"/>
        <v>0</v>
      </c>
      <c r="AZ954" s="299">
        <v>42552</v>
      </c>
    </row>
    <row r="955" spans="1:52" ht="15" hidden="1" customHeight="1">
      <c r="A955" s="254" t="s">
        <v>1697</v>
      </c>
      <c r="B955" s="254" t="s">
        <v>1640</v>
      </c>
      <c r="C955" s="255" t="s">
        <v>17</v>
      </c>
      <c r="D955" s="254" t="s">
        <v>1641</v>
      </c>
      <c r="E955" s="254" t="s">
        <v>1134</v>
      </c>
      <c r="F955" s="256">
        <v>-3316</v>
      </c>
      <c r="G955" s="254">
        <v>3316</v>
      </c>
      <c r="H955" s="254">
        <v>0</v>
      </c>
      <c r="I955" s="254">
        <v>0</v>
      </c>
      <c r="J955" s="254">
        <v>0</v>
      </c>
      <c r="K955" s="257">
        <v>42862</v>
      </c>
      <c r="L955" s="254" t="s">
        <v>1550</v>
      </c>
      <c r="M955" s="255" t="s">
        <v>1465</v>
      </c>
      <c r="N955" s="255" t="s">
        <v>1453</v>
      </c>
      <c r="O955" s="255" t="s">
        <v>1454</v>
      </c>
      <c r="P955" s="254" t="s">
        <v>555</v>
      </c>
      <c r="Q955" s="255" t="s">
        <v>1456</v>
      </c>
      <c r="R955" s="254" t="s">
        <v>12</v>
      </c>
      <c r="S955" s="254" t="s">
        <v>1658</v>
      </c>
      <c r="T955" s="254" t="s">
        <v>1698</v>
      </c>
      <c r="U955" s="291" t="str">
        <f t="shared" si="326"/>
        <v>张松煌王雨莎</v>
      </c>
      <c r="V955" s="292">
        <f>IF(F955=0,0,SUMIFS('4-咨询师业绩明细表'!K:K,'4-咨询师业绩明细表'!E:E,E955,'4-咨询师业绩明细表'!C:C,B955))</f>
        <v>48</v>
      </c>
      <c r="W955" s="292" t="str">
        <f t="shared" si="327"/>
        <v/>
      </c>
      <c r="X955" s="305"/>
      <c r="Y955" s="323">
        <f t="shared" si="328"/>
        <v>0</v>
      </c>
      <c r="Z955" s="324">
        <f t="shared" si="329"/>
        <v>0</v>
      </c>
      <c r="AA955" s="293">
        <f t="shared" si="330"/>
        <v>-3316</v>
      </c>
      <c r="AB955" s="294" t="str">
        <f t="shared" si="331"/>
        <v/>
      </c>
      <c r="AC955" s="143" t="str">
        <f t="shared" si="332"/>
        <v>新生</v>
      </c>
      <c r="AD955" s="143" t="str">
        <f t="shared" si="333"/>
        <v>报读</v>
      </c>
      <c r="AE955" s="143" t="str">
        <f t="shared" si="334"/>
        <v>小学</v>
      </c>
      <c r="AF955" s="143" t="str">
        <f t="shared" si="335"/>
        <v/>
      </c>
      <c r="AG955" s="143" t="str">
        <f t="shared" si="336"/>
        <v/>
      </c>
      <c r="AH955" s="143" t="str">
        <f>IF(AB955="","",VLOOKUP(AF955,Sheet11!E:F,2,0))</f>
        <v/>
      </c>
      <c r="AI955" s="295" t="str">
        <f>IF(AG955="拼单会员","5年",IF(AB955="","",VLOOKUP(AE955&amp;AH955,Sheet11!$J$3:$K$17,2)))</f>
        <v/>
      </c>
      <c r="AJ955" s="143" t="str">
        <f t="shared" si="337"/>
        <v/>
      </c>
      <c r="AK955" s="296" t="str">
        <f t="shared" si="338"/>
        <v/>
      </c>
      <c r="AL955" s="143" t="str">
        <f t="shared" si="339"/>
        <v/>
      </c>
      <c r="AM955" s="143" t="str">
        <f t="shared" si="340"/>
        <v/>
      </c>
      <c r="AN955" s="143" t="str">
        <f t="shared" si="341"/>
        <v/>
      </c>
      <c r="AO955" s="143" t="str">
        <f t="shared" si="342"/>
        <v/>
      </c>
      <c r="AP955" s="206" t="str">
        <f t="shared" si="343"/>
        <v/>
      </c>
      <c r="AQ955" s="206" t="str">
        <f>IF(SUMIF('7-市场业绩'!F:F,'3-收据记录表'!U955,'7-市场业绩'!I:I)&gt;0,"学习卡","老结算")</f>
        <v>老结算</v>
      </c>
      <c r="AR955" s="206" t="str">
        <f t="shared" si="344"/>
        <v/>
      </c>
      <c r="AS955" s="243" t="str">
        <f t="shared" si="345"/>
        <v>0</v>
      </c>
      <c r="AT955" s="243" t="str">
        <f t="shared" si="346"/>
        <v/>
      </c>
      <c r="AU955" s="243" t="str">
        <f t="shared" si="347"/>
        <v/>
      </c>
      <c r="AV955" s="243" t="str">
        <f t="shared" si="348"/>
        <v>0</v>
      </c>
      <c r="AZ955" s="299">
        <v>42552</v>
      </c>
    </row>
    <row r="956" spans="1:52" ht="15" hidden="1" customHeight="1">
      <c r="A956" s="254" t="s">
        <v>1699</v>
      </c>
      <c r="B956" s="254" t="s">
        <v>1700</v>
      </c>
      <c r="C956" s="255" t="s">
        <v>17</v>
      </c>
      <c r="D956" s="254" t="s">
        <v>1701</v>
      </c>
      <c r="E956" s="254" t="s">
        <v>1134</v>
      </c>
      <c r="F956" s="256">
        <v>-3316</v>
      </c>
      <c r="G956" s="254">
        <v>0</v>
      </c>
      <c r="H956" s="254">
        <v>3316</v>
      </c>
      <c r="I956" s="254">
        <v>0</v>
      </c>
      <c r="J956" s="254">
        <v>0</v>
      </c>
      <c r="K956" s="257">
        <v>42862</v>
      </c>
      <c r="L956" s="254" t="s">
        <v>1550</v>
      </c>
      <c r="M956" s="255" t="s">
        <v>1465</v>
      </c>
      <c r="N956" s="255" t="s">
        <v>1453</v>
      </c>
      <c r="O956" s="255" t="s">
        <v>1454</v>
      </c>
      <c r="P956" s="254" t="s">
        <v>1455</v>
      </c>
      <c r="Q956" s="255" t="s">
        <v>1456</v>
      </c>
      <c r="R956" s="254" t="s">
        <v>12</v>
      </c>
      <c r="S956" s="254" t="s">
        <v>1658</v>
      </c>
      <c r="T956" s="254" t="s">
        <v>1702</v>
      </c>
      <c r="U956" s="291" t="str">
        <f t="shared" si="326"/>
        <v>张松煌王雨莎</v>
      </c>
      <c r="V956" s="292">
        <f>IF(F956=0,0,SUMIFS('4-咨询师业绩明细表'!K:K,'4-咨询师业绩明细表'!E:E,E956,'4-咨询师业绩明细表'!C:C,B956))</f>
        <v>48</v>
      </c>
      <c r="W956" s="292" t="str">
        <f t="shared" si="327"/>
        <v/>
      </c>
      <c r="X956" s="305"/>
      <c r="Y956" s="323">
        <f t="shared" si="328"/>
        <v>0</v>
      </c>
      <c r="Z956" s="324">
        <f t="shared" si="329"/>
        <v>0</v>
      </c>
      <c r="AA956" s="293">
        <f t="shared" si="330"/>
        <v>-3316</v>
      </c>
      <c r="AB956" s="294" t="str">
        <f t="shared" si="331"/>
        <v/>
      </c>
      <c r="AC956" s="143" t="str">
        <f t="shared" si="332"/>
        <v>新生</v>
      </c>
      <c r="AD956" s="143" t="str">
        <f t="shared" si="333"/>
        <v>报读</v>
      </c>
      <c r="AE956" s="143" t="str">
        <f t="shared" si="334"/>
        <v>小学</v>
      </c>
      <c r="AF956" s="143" t="str">
        <f t="shared" si="335"/>
        <v/>
      </c>
      <c r="AG956" s="143" t="str">
        <f t="shared" si="336"/>
        <v/>
      </c>
      <c r="AH956" s="143" t="str">
        <f>IF(AB956="","",VLOOKUP(AF956,Sheet11!E:F,2,0))</f>
        <v/>
      </c>
      <c r="AI956" s="295" t="str">
        <f>IF(AG956="拼单会员","5年",IF(AB956="","",VLOOKUP(AE956&amp;AH956,Sheet11!$J$3:$K$17,2)))</f>
        <v/>
      </c>
      <c r="AJ956" s="143" t="str">
        <f t="shared" si="337"/>
        <v/>
      </c>
      <c r="AK956" s="296" t="str">
        <f t="shared" si="338"/>
        <v/>
      </c>
      <c r="AL956" s="143" t="str">
        <f t="shared" si="339"/>
        <v/>
      </c>
      <c r="AM956" s="143" t="str">
        <f t="shared" si="340"/>
        <v/>
      </c>
      <c r="AN956" s="143" t="str">
        <f t="shared" si="341"/>
        <v/>
      </c>
      <c r="AO956" s="143" t="str">
        <f t="shared" si="342"/>
        <v/>
      </c>
      <c r="AP956" s="206" t="str">
        <f t="shared" si="343"/>
        <v/>
      </c>
      <c r="AQ956" s="206" t="str">
        <f>IF(SUMIF('7-市场业绩'!F:F,'3-收据记录表'!U956,'7-市场业绩'!I:I)&gt;0,"学习卡","老结算")</f>
        <v>老结算</v>
      </c>
      <c r="AR956" s="206" t="str">
        <f t="shared" si="344"/>
        <v/>
      </c>
      <c r="AS956" s="243" t="str">
        <f t="shared" si="345"/>
        <v>0</v>
      </c>
      <c r="AT956" s="243" t="str">
        <f t="shared" si="346"/>
        <v/>
      </c>
      <c r="AU956" s="243" t="str">
        <f t="shared" si="347"/>
        <v/>
      </c>
      <c r="AV956" s="243" t="str">
        <f t="shared" si="348"/>
        <v>0</v>
      </c>
      <c r="AZ956" s="299">
        <v>42552</v>
      </c>
    </row>
    <row r="957" spans="1:52" ht="15" hidden="1" customHeight="1">
      <c r="A957" s="254" t="s">
        <v>1859</v>
      </c>
      <c r="B957" s="254" t="s">
        <v>1569</v>
      </c>
      <c r="C957" s="255" t="s">
        <v>17</v>
      </c>
      <c r="D957" s="254" t="s">
        <v>1570</v>
      </c>
      <c r="E957" s="254" t="s">
        <v>1134</v>
      </c>
      <c r="F957" s="256">
        <v>-3316</v>
      </c>
      <c r="G957" s="254">
        <v>0</v>
      </c>
      <c r="H957" s="254">
        <v>3316</v>
      </c>
      <c r="I957" s="254">
        <v>0</v>
      </c>
      <c r="J957" s="254">
        <v>0</v>
      </c>
      <c r="K957" s="257">
        <v>42863</v>
      </c>
      <c r="L957" s="254" t="s">
        <v>1550</v>
      </c>
      <c r="M957" s="255" t="s">
        <v>1465</v>
      </c>
      <c r="N957" s="255" t="s">
        <v>1453</v>
      </c>
      <c r="O957" s="255" t="s">
        <v>1454</v>
      </c>
      <c r="P957" s="254" t="s">
        <v>1455</v>
      </c>
      <c r="Q957" s="255" t="s">
        <v>1456</v>
      </c>
      <c r="R957" s="254" t="s">
        <v>12</v>
      </c>
      <c r="S957" s="254" t="s">
        <v>1860</v>
      </c>
      <c r="T957" s="254" t="s">
        <v>1770</v>
      </c>
      <c r="U957" s="291" t="str">
        <f t="shared" si="326"/>
        <v>张松煌翟志翔</v>
      </c>
      <c r="V957" s="292">
        <f>IF(F957=0,0,SUMIFS('4-咨询师业绩明细表'!K:K,'4-咨询师业绩明细表'!E:E,E957,'4-咨询师业绩明细表'!C:C,B957))</f>
        <v>48</v>
      </c>
      <c r="W957" s="292" t="str">
        <f t="shared" si="327"/>
        <v/>
      </c>
      <c r="X957" s="305"/>
      <c r="Y957" s="323">
        <f t="shared" si="328"/>
        <v>0</v>
      </c>
      <c r="Z957" s="324">
        <f t="shared" si="329"/>
        <v>0</v>
      </c>
      <c r="AA957" s="293">
        <f t="shared" si="330"/>
        <v>-3316</v>
      </c>
      <c r="AB957" s="294" t="str">
        <f t="shared" si="331"/>
        <v/>
      </c>
      <c r="AC957" s="143" t="str">
        <f t="shared" si="332"/>
        <v>新生</v>
      </c>
      <c r="AD957" s="143" t="str">
        <f t="shared" si="333"/>
        <v>报读</v>
      </c>
      <c r="AE957" s="143" t="str">
        <f t="shared" si="334"/>
        <v>小学</v>
      </c>
      <c r="AF957" s="143" t="str">
        <f t="shared" si="335"/>
        <v/>
      </c>
      <c r="AG957" s="143" t="str">
        <f t="shared" si="336"/>
        <v/>
      </c>
      <c r="AH957" s="143" t="str">
        <f>IF(AB957="","",VLOOKUP(AF957,Sheet11!E:F,2,0))</f>
        <v/>
      </c>
      <c r="AI957" s="295" t="str">
        <f>IF(AG957="拼单会员","5年",IF(AB957="","",VLOOKUP(AE957&amp;AH957,Sheet11!$J$3:$K$17,2)))</f>
        <v/>
      </c>
      <c r="AJ957" s="143" t="str">
        <f t="shared" si="337"/>
        <v/>
      </c>
      <c r="AK957" s="296" t="str">
        <f t="shared" si="338"/>
        <v/>
      </c>
      <c r="AL957" s="143" t="str">
        <f t="shared" si="339"/>
        <v/>
      </c>
      <c r="AM957" s="143" t="str">
        <f t="shared" si="340"/>
        <v/>
      </c>
      <c r="AN957" s="143" t="str">
        <f t="shared" si="341"/>
        <v/>
      </c>
      <c r="AO957" s="143" t="str">
        <f t="shared" si="342"/>
        <v/>
      </c>
      <c r="AP957" s="206" t="str">
        <f t="shared" si="343"/>
        <v/>
      </c>
      <c r="AQ957" s="206" t="str">
        <f>IF(SUMIF('7-市场业绩'!F:F,'3-收据记录表'!U957,'7-市场业绩'!I:I)&gt;0,"学习卡","老结算")</f>
        <v>老结算</v>
      </c>
      <c r="AR957" s="206" t="str">
        <f t="shared" si="344"/>
        <v/>
      </c>
      <c r="AS957" s="243" t="str">
        <f t="shared" si="345"/>
        <v>0</v>
      </c>
      <c r="AT957" s="243" t="str">
        <f t="shared" si="346"/>
        <v/>
      </c>
      <c r="AU957" s="243" t="str">
        <f t="shared" si="347"/>
        <v/>
      </c>
      <c r="AV957" s="243" t="str">
        <f t="shared" si="348"/>
        <v>0</v>
      </c>
      <c r="AZ957" s="299">
        <v>42552</v>
      </c>
    </row>
    <row r="958" spans="1:52" ht="15" hidden="1" customHeight="1">
      <c r="A958" s="254"/>
      <c r="B958" s="254"/>
      <c r="C958" s="255"/>
      <c r="D958" s="254"/>
      <c r="E958" s="254"/>
      <c r="F958" s="256"/>
      <c r="G958" s="254"/>
      <c r="H958" s="254"/>
      <c r="I958" s="254"/>
      <c r="J958" s="254"/>
      <c r="K958" s="257"/>
      <c r="L958" s="254"/>
      <c r="M958" s="255"/>
      <c r="N958" s="255"/>
      <c r="O958" s="255"/>
      <c r="P958" s="254"/>
      <c r="Q958" s="255"/>
      <c r="R958" s="254"/>
      <c r="S958" s="254"/>
      <c r="T958" s="254"/>
      <c r="U958" s="291" t="str">
        <f t="shared" si="326"/>
        <v/>
      </c>
      <c r="V958" s="292">
        <f>IF(F958=0,0,SUMIFS('4-咨询师业绩明细表'!K:K,'4-咨询师业绩明细表'!E:E,E958,'4-咨询师业绩明细表'!C:C,B958))</f>
        <v>0</v>
      </c>
      <c r="W958" s="292" t="str">
        <f t="shared" si="327"/>
        <v/>
      </c>
      <c r="X958" s="305"/>
      <c r="Y958" s="323">
        <f t="shared" si="328"/>
        <v>0</v>
      </c>
      <c r="Z958" s="324">
        <f t="shared" si="329"/>
        <v>0</v>
      </c>
      <c r="AA958" s="293">
        <f t="shared" si="330"/>
        <v>0</v>
      </c>
      <c r="AB958" s="294" t="str">
        <f t="shared" si="331"/>
        <v/>
      </c>
      <c r="AC958" s="143" t="str">
        <f t="shared" si="332"/>
        <v/>
      </c>
      <c r="AD958" s="143" t="str">
        <f t="shared" si="333"/>
        <v/>
      </c>
      <c r="AE958" s="143" t="str">
        <f t="shared" si="334"/>
        <v/>
      </c>
      <c r="AF958" s="143" t="str">
        <f t="shared" si="335"/>
        <v/>
      </c>
      <c r="AG958" s="143" t="str">
        <f t="shared" si="336"/>
        <v/>
      </c>
      <c r="AH958" s="143" t="str">
        <f>IF(AB958="","",VLOOKUP(AF958,Sheet11!E:F,2,0))</f>
        <v/>
      </c>
      <c r="AI958" s="295" t="str">
        <f>IF(AG958="拼单会员","5年",IF(AB958="","",VLOOKUP(AE958&amp;AH958,Sheet11!$J$3:$K$17,2)))</f>
        <v/>
      </c>
      <c r="AJ958" s="143" t="str">
        <f t="shared" si="337"/>
        <v/>
      </c>
      <c r="AK958" s="296" t="str">
        <f t="shared" si="338"/>
        <v/>
      </c>
      <c r="AL958" s="143" t="str">
        <f t="shared" si="339"/>
        <v/>
      </c>
      <c r="AM958" s="143" t="str">
        <f t="shared" si="340"/>
        <v/>
      </c>
      <c r="AN958" s="143" t="str">
        <f t="shared" si="341"/>
        <v/>
      </c>
      <c r="AO958" s="143" t="str">
        <f t="shared" si="342"/>
        <v/>
      </c>
      <c r="AP958" s="206" t="str">
        <f t="shared" si="343"/>
        <v/>
      </c>
      <c r="AQ958" s="206" t="str">
        <f>IF(SUMIF('7-市场业绩'!F:F,'3-收据记录表'!U958,'7-市场业绩'!I:I)&gt;0,"学习卡","老结算")</f>
        <v>老结算</v>
      </c>
      <c r="AR958" s="206" t="str">
        <f t="shared" si="344"/>
        <v/>
      </c>
      <c r="AS958" s="243" t="e">
        <f t="shared" si="345"/>
        <v>#VALUE!</v>
      </c>
      <c r="AT958" s="243" t="str">
        <f t="shared" si="346"/>
        <v/>
      </c>
      <c r="AU958" s="243" t="str">
        <f t="shared" si="347"/>
        <v/>
      </c>
      <c r="AV958" s="243" t="str">
        <f t="shared" si="348"/>
        <v>无</v>
      </c>
      <c r="AZ958" s="299">
        <v>42552</v>
      </c>
    </row>
    <row r="959" spans="1:52" ht="15" hidden="1" customHeight="1">
      <c r="A959" s="254" t="s">
        <v>1607</v>
      </c>
      <c r="B959" s="254" t="s">
        <v>1608</v>
      </c>
      <c r="C959" s="255" t="s">
        <v>15</v>
      </c>
      <c r="D959" s="254" t="s">
        <v>1609</v>
      </c>
      <c r="E959" s="254" t="s">
        <v>1134</v>
      </c>
      <c r="F959" s="256">
        <v>1658</v>
      </c>
      <c r="G959" s="254">
        <v>0</v>
      </c>
      <c r="H959" s="254">
        <v>3316</v>
      </c>
      <c r="I959" s="254">
        <v>0</v>
      </c>
      <c r="J959" s="254">
        <v>0</v>
      </c>
      <c r="K959" s="257">
        <v>42862</v>
      </c>
      <c r="L959" s="254" t="s">
        <v>1550</v>
      </c>
      <c r="M959" s="255" t="s">
        <v>1465</v>
      </c>
      <c r="N959" s="255" t="s">
        <v>1453</v>
      </c>
      <c r="O959" s="255" t="s">
        <v>1454</v>
      </c>
      <c r="P959" s="254" t="s">
        <v>1455</v>
      </c>
      <c r="Q959" s="255" t="s">
        <v>1456</v>
      </c>
      <c r="R959" s="254" t="s">
        <v>12</v>
      </c>
      <c r="S959" s="254" t="s">
        <v>1551</v>
      </c>
      <c r="T959" s="254" t="s">
        <v>1611</v>
      </c>
      <c r="U959" s="291" t="str">
        <f t="shared" si="326"/>
        <v>王圆圆</v>
      </c>
      <c r="V959" s="292">
        <f>IF(F959=0,0,SUMIFS('4-咨询师业绩明细表'!K:K,'4-咨询师业绩明细表'!E:E,E959,'4-咨询师业绩明细表'!C:C,B959))</f>
        <v>48</v>
      </c>
      <c r="W959" s="292" t="str">
        <f t="shared" si="327"/>
        <v>无</v>
      </c>
      <c r="X959" s="305"/>
      <c r="Y959" s="323">
        <f t="shared" si="328"/>
        <v>0</v>
      </c>
      <c r="Z959" s="324">
        <f t="shared" si="329"/>
        <v>0</v>
      </c>
      <c r="AA959" s="293">
        <f t="shared" si="330"/>
        <v>1658</v>
      </c>
      <c r="AB959" s="294" t="str">
        <f t="shared" si="331"/>
        <v>新生报读小学1年国际会员</v>
      </c>
      <c r="AC959" s="143" t="str">
        <f t="shared" si="332"/>
        <v>新生</v>
      </c>
      <c r="AD959" s="143" t="str">
        <f t="shared" si="333"/>
        <v>报读</v>
      </c>
      <c r="AE959" s="143" t="str">
        <f t="shared" si="334"/>
        <v>小学</v>
      </c>
      <c r="AF959" s="143" t="str">
        <f t="shared" si="335"/>
        <v>1年</v>
      </c>
      <c r="AG959" s="143" t="str">
        <f t="shared" si="336"/>
        <v>国际会员</v>
      </c>
      <c r="AH959" s="143" t="str">
        <f>IF(AB959="","",VLOOKUP(AF959,Sheet11!E:F,2,0))</f>
        <v>1年</v>
      </c>
      <c r="AI959" s="295" t="str">
        <f>IF(AG959="拼单会员","5年",IF(AB959="","",VLOOKUP(AE959&amp;AH959,Sheet11!$J$3:$K$17,2)))</f>
        <v>1年</v>
      </c>
      <c r="AJ959" s="143" t="str">
        <f t="shared" si="337"/>
        <v>国际班</v>
      </c>
      <c r="AK959" s="296" t="str">
        <f t="shared" si="338"/>
        <v>2017-05-07</v>
      </c>
      <c r="AL959" s="143" t="str">
        <f t="shared" si="339"/>
        <v>新生</v>
      </c>
      <c r="AM959" s="143" t="str">
        <f t="shared" si="340"/>
        <v>新生</v>
      </c>
      <c r="AN959" s="143" t="str">
        <f t="shared" si="341"/>
        <v>新生小学国际班5年</v>
      </c>
      <c r="AO959" s="143" t="str">
        <f t="shared" si="342"/>
        <v>国际班</v>
      </c>
      <c r="AP959" s="206" t="str">
        <f t="shared" si="343"/>
        <v>新生国际班</v>
      </c>
      <c r="AQ959" s="206" t="str">
        <f>IF(SUMIF('7-市场业绩'!F:F,'3-收据记录表'!U959,'7-市场业绩'!I:I)&gt;0,"学习卡","老结算")</f>
        <v>学习卡</v>
      </c>
      <c r="AR959" s="206" t="str">
        <f t="shared" si="344"/>
        <v>新生小学国际班5年</v>
      </c>
      <c r="AS959" s="243" t="str">
        <f t="shared" si="345"/>
        <v>0</v>
      </c>
      <c r="AT959" s="243" t="str">
        <f t="shared" si="346"/>
        <v/>
      </c>
      <c r="AU959" s="243" t="str">
        <f t="shared" si="347"/>
        <v/>
      </c>
      <c r="AV959" s="243" t="str">
        <f t="shared" si="348"/>
        <v>0</v>
      </c>
      <c r="AW959" s="115" t="s">
        <v>2006</v>
      </c>
      <c r="AZ959" s="299">
        <v>42552</v>
      </c>
    </row>
    <row r="960" spans="1:52" ht="15" hidden="1" customHeight="1">
      <c r="A960" s="254"/>
      <c r="B960" s="254"/>
      <c r="C960" s="255"/>
      <c r="D960" s="254"/>
      <c r="E960" s="254"/>
      <c r="F960" s="256"/>
      <c r="G960" s="254">
        <v>0</v>
      </c>
      <c r="H960" s="254">
        <v>3316</v>
      </c>
      <c r="I960" s="254">
        <v>0</v>
      </c>
      <c r="J960" s="254">
        <v>0</v>
      </c>
      <c r="K960" s="257"/>
      <c r="L960" s="254"/>
      <c r="M960" s="255"/>
      <c r="N960" s="255" t="s">
        <v>1453</v>
      </c>
      <c r="O960" s="255"/>
      <c r="P960" s="254"/>
      <c r="Q960" s="255"/>
      <c r="R960" s="254" t="s">
        <v>12</v>
      </c>
      <c r="S960" s="254" t="s">
        <v>1457</v>
      </c>
      <c r="T960" s="254"/>
      <c r="U960" s="291" t="str">
        <f t="shared" si="326"/>
        <v>张松煌</v>
      </c>
      <c r="V960" s="292">
        <f>IF(F960=0,0,SUMIFS('4-咨询师业绩明细表'!K:K,'4-咨询师业绩明细表'!E:E,E960,'4-咨询师业绩明细表'!C:C,B960))</f>
        <v>0</v>
      </c>
      <c r="W960" s="292" t="str">
        <f t="shared" si="327"/>
        <v/>
      </c>
      <c r="X960" s="305"/>
      <c r="Y960" s="323">
        <f t="shared" si="328"/>
        <v>0</v>
      </c>
      <c r="Z960" s="324">
        <f t="shared" si="329"/>
        <v>0</v>
      </c>
      <c r="AA960" s="293">
        <f t="shared" si="330"/>
        <v>0</v>
      </c>
      <c r="AB960" s="294" t="str">
        <f t="shared" si="331"/>
        <v/>
      </c>
      <c r="AC960" s="143" t="str">
        <f t="shared" si="332"/>
        <v/>
      </c>
      <c r="AD960" s="143" t="str">
        <f t="shared" si="333"/>
        <v/>
      </c>
      <c r="AE960" s="143" t="str">
        <f t="shared" si="334"/>
        <v/>
      </c>
      <c r="AF960" s="143" t="str">
        <f t="shared" si="335"/>
        <v/>
      </c>
      <c r="AG960" s="143" t="str">
        <f t="shared" si="336"/>
        <v/>
      </c>
      <c r="AH960" s="143" t="str">
        <f>IF(AB960="","",VLOOKUP(AF960,Sheet11!E:F,2,0))</f>
        <v/>
      </c>
      <c r="AI960" s="295" t="str">
        <f>IF(AG960="拼单会员","5年",IF(AB960="","",VLOOKUP(AE960&amp;AH960,Sheet11!$J$3:$K$17,2)))</f>
        <v/>
      </c>
      <c r="AJ960" s="143" t="str">
        <f t="shared" si="337"/>
        <v/>
      </c>
      <c r="AK960" s="296" t="str">
        <f t="shared" si="338"/>
        <v/>
      </c>
      <c r="AL960" s="143" t="str">
        <f t="shared" si="339"/>
        <v/>
      </c>
      <c r="AM960" s="143" t="str">
        <f t="shared" si="340"/>
        <v/>
      </c>
      <c r="AN960" s="143" t="str">
        <f t="shared" si="341"/>
        <v/>
      </c>
      <c r="AO960" s="143" t="str">
        <f t="shared" si="342"/>
        <v/>
      </c>
      <c r="AP960" s="206" t="str">
        <f t="shared" si="343"/>
        <v/>
      </c>
      <c r="AQ960" s="206" t="str">
        <f>IF(SUMIF('7-市场业绩'!F:F,'3-收据记录表'!U960,'7-市场业绩'!I:I)&gt;0,"学习卡","老结算")</f>
        <v>学习卡</v>
      </c>
      <c r="AR960" s="206" t="str">
        <f t="shared" si="344"/>
        <v/>
      </c>
      <c r="AS960" s="243" t="e">
        <f t="shared" si="345"/>
        <v>#VALUE!</v>
      </c>
      <c r="AT960" s="243" t="str">
        <f t="shared" si="346"/>
        <v/>
      </c>
      <c r="AU960" s="243" t="str">
        <f t="shared" si="347"/>
        <v/>
      </c>
      <c r="AV960" s="243" t="str">
        <f t="shared" si="348"/>
        <v>无</v>
      </c>
      <c r="AW960" s="115" t="s">
        <v>2006</v>
      </c>
      <c r="AZ960" s="299">
        <v>42552</v>
      </c>
    </row>
    <row r="961" spans="1:52" ht="15" hidden="1" customHeight="1">
      <c r="A961" s="254" t="s">
        <v>1659</v>
      </c>
      <c r="B961" s="254" t="s">
        <v>1206</v>
      </c>
      <c r="C961" s="255" t="s">
        <v>17</v>
      </c>
      <c r="D961" s="254" t="s">
        <v>1205</v>
      </c>
      <c r="E961" s="254" t="s">
        <v>1134</v>
      </c>
      <c r="F961" s="256">
        <v>1658</v>
      </c>
      <c r="G961" s="254">
        <v>0</v>
      </c>
      <c r="H961" s="254">
        <v>3316</v>
      </c>
      <c r="I961" s="254">
        <v>0</v>
      </c>
      <c r="J961" s="254">
        <v>0</v>
      </c>
      <c r="K961" s="257">
        <v>42862</v>
      </c>
      <c r="L961" s="254" t="s">
        <v>1550</v>
      </c>
      <c r="M961" s="255" t="s">
        <v>1465</v>
      </c>
      <c r="N961" s="255" t="s">
        <v>1453</v>
      </c>
      <c r="O961" s="255" t="s">
        <v>1454</v>
      </c>
      <c r="P961" s="254" t="s">
        <v>1455</v>
      </c>
      <c r="Q961" s="255" t="s">
        <v>1458</v>
      </c>
      <c r="R961" s="254" t="s">
        <v>12</v>
      </c>
      <c r="S961" s="254" t="s">
        <v>1457</v>
      </c>
      <c r="T961" s="254" t="s">
        <v>1660</v>
      </c>
      <c r="U961" s="291" t="str">
        <f t="shared" si="326"/>
        <v>张松煌</v>
      </c>
      <c r="V961" s="292">
        <f>IF(F961=0,0,SUMIFS('4-咨询师业绩明细表'!K:K,'4-咨询师业绩明细表'!E:E,E961,'4-咨询师业绩明细表'!C:C,B961))</f>
        <v>48</v>
      </c>
      <c r="W961" s="292" t="str">
        <f t="shared" si="327"/>
        <v>无</v>
      </c>
      <c r="X961" s="305"/>
      <c r="Y961" s="323">
        <f t="shared" si="328"/>
        <v>0</v>
      </c>
      <c r="Z961" s="324">
        <f t="shared" si="329"/>
        <v>0</v>
      </c>
      <c r="AA961" s="293">
        <f t="shared" si="330"/>
        <v>1658</v>
      </c>
      <c r="AB961" s="294" t="str">
        <f t="shared" si="331"/>
        <v>老生报读小学1年国际会员</v>
      </c>
      <c r="AC961" s="143" t="str">
        <f t="shared" si="332"/>
        <v>老生</v>
      </c>
      <c r="AD961" s="143" t="str">
        <f t="shared" si="333"/>
        <v>报读</v>
      </c>
      <c r="AE961" s="143" t="str">
        <f t="shared" si="334"/>
        <v>小学</v>
      </c>
      <c r="AF961" s="143" t="str">
        <f t="shared" si="335"/>
        <v>1年</v>
      </c>
      <c r="AG961" s="143" t="str">
        <f t="shared" si="336"/>
        <v>国际会员</v>
      </c>
      <c r="AH961" s="143" t="str">
        <f>IF(AB961="","",VLOOKUP(AF961,Sheet11!E:F,2,0))</f>
        <v>1年</v>
      </c>
      <c r="AI961" s="295" t="str">
        <f>IF(AG961="拼单会员","5年",IF(AB961="","",VLOOKUP(AE961&amp;AH961,Sheet11!$J$3:$K$17,2)))</f>
        <v>1年</v>
      </c>
      <c r="AJ961" s="143" t="str">
        <f t="shared" si="337"/>
        <v>国际班</v>
      </c>
      <c r="AK961" s="296" t="str">
        <f t="shared" si="338"/>
        <v>2017-05-07</v>
      </c>
      <c r="AL961" s="143" t="str">
        <f t="shared" si="339"/>
        <v>1年追补</v>
      </c>
      <c r="AM961" s="143" t="str">
        <f t="shared" si="340"/>
        <v>新生</v>
      </c>
      <c r="AN961" s="143" t="str">
        <f t="shared" si="341"/>
        <v>新生小学国际班1年</v>
      </c>
      <c r="AO961" s="143" t="str">
        <f t="shared" si="342"/>
        <v>国际班</v>
      </c>
      <c r="AP961" s="206" t="str">
        <f t="shared" si="343"/>
        <v>1年追补国际班</v>
      </c>
      <c r="AQ961" s="206" t="str">
        <f>IF(SUMIF('7-市场业绩'!F:F,'3-收据记录表'!U961,'7-市场业绩'!I:I)&gt;0,"学习卡","老结算")</f>
        <v>学习卡</v>
      </c>
      <c r="AR961" s="206" t="str">
        <f t="shared" si="344"/>
        <v>新生小学国际班1年</v>
      </c>
      <c r="AS961" s="243" t="str">
        <f t="shared" si="345"/>
        <v>0</v>
      </c>
      <c r="AT961" s="243" t="str">
        <f t="shared" si="346"/>
        <v/>
      </c>
      <c r="AU961" s="243" t="str">
        <f t="shared" si="347"/>
        <v/>
      </c>
      <c r="AV961" s="243" t="str">
        <f t="shared" si="348"/>
        <v>0</v>
      </c>
      <c r="AW961" s="115" t="s">
        <v>2006</v>
      </c>
      <c r="AZ961" s="299">
        <v>42552</v>
      </c>
    </row>
    <row r="962" spans="1:52" ht="15" hidden="1" customHeight="1">
      <c r="A962" s="254" t="s">
        <v>1661</v>
      </c>
      <c r="B962" s="254" t="s">
        <v>1305</v>
      </c>
      <c r="C962" s="255" t="s">
        <v>17</v>
      </c>
      <c r="D962" s="254" t="s">
        <v>1304</v>
      </c>
      <c r="E962" s="254" t="s">
        <v>1134</v>
      </c>
      <c r="F962" s="256">
        <v>1658</v>
      </c>
      <c r="G962" s="254">
        <v>0</v>
      </c>
      <c r="H962" s="254">
        <v>3316</v>
      </c>
      <c r="I962" s="254">
        <v>0</v>
      </c>
      <c r="J962" s="254">
        <v>0</v>
      </c>
      <c r="K962" s="257">
        <v>42862</v>
      </c>
      <c r="L962" s="254" t="s">
        <v>1550</v>
      </c>
      <c r="M962" s="255" t="s">
        <v>1465</v>
      </c>
      <c r="N962" s="255" t="s">
        <v>1453</v>
      </c>
      <c r="O962" s="255" t="s">
        <v>1454</v>
      </c>
      <c r="P962" s="254" t="s">
        <v>1455</v>
      </c>
      <c r="Q962" s="255" t="s">
        <v>1458</v>
      </c>
      <c r="R962" s="254" t="s">
        <v>12</v>
      </c>
      <c r="S962" s="254" t="s">
        <v>1457</v>
      </c>
      <c r="T962" s="254" t="s">
        <v>1660</v>
      </c>
      <c r="U962" s="291" t="str">
        <f t="shared" si="326"/>
        <v>张松煌</v>
      </c>
      <c r="V962" s="292">
        <f>IF(F962=0,0,SUMIFS('4-咨询师业绩明细表'!K:K,'4-咨询师业绩明细表'!E:E,E962,'4-咨询师业绩明细表'!C:C,B962))</f>
        <v>48</v>
      </c>
      <c r="W962" s="292" t="str">
        <f t="shared" si="327"/>
        <v>无</v>
      </c>
      <c r="X962" s="305"/>
      <c r="Y962" s="323">
        <f t="shared" si="328"/>
        <v>0</v>
      </c>
      <c r="Z962" s="324">
        <f t="shared" si="329"/>
        <v>0</v>
      </c>
      <c r="AA962" s="293">
        <f t="shared" si="330"/>
        <v>1658</v>
      </c>
      <c r="AB962" s="294" t="str">
        <f t="shared" si="331"/>
        <v>老生报读小学1年国际会员</v>
      </c>
      <c r="AC962" s="143" t="str">
        <f t="shared" si="332"/>
        <v>老生</v>
      </c>
      <c r="AD962" s="143" t="str">
        <f t="shared" si="333"/>
        <v>报读</v>
      </c>
      <c r="AE962" s="143" t="str">
        <f t="shared" si="334"/>
        <v>小学</v>
      </c>
      <c r="AF962" s="143" t="str">
        <f t="shared" si="335"/>
        <v>1年</v>
      </c>
      <c r="AG962" s="143" t="str">
        <f t="shared" si="336"/>
        <v>国际会员</v>
      </c>
      <c r="AH962" s="143" t="str">
        <f>IF(AB962="","",VLOOKUP(AF962,Sheet11!E:F,2,0))</f>
        <v>1年</v>
      </c>
      <c r="AI962" s="295" t="str">
        <f>IF(AG962="拼单会员","5年",IF(AB962="","",VLOOKUP(AE962&amp;AH962,Sheet11!$J$3:$K$17,2)))</f>
        <v>1年</v>
      </c>
      <c r="AJ962" s="143" t="str">
        <f t="shared" si="337"/>
        <v>国际班</v>
      </c>
      <c r="AK962" s="296" t="str">
        <f t="shared" si="338"/>
        <v>2017-05-07</v>
      </c>
      <c r="AL962" s="143" t="str">
        <f t="shared" si="339"/>
        <v>1年追补</v>
      </c>
      <c r="AM962" s="143" t="str">
        <f t="shared" si="340"/>
        <v>新生</v>
      </c>
      <c r="AN962" s="143" t="str">
        <f t="shared" si="341"/>
        <v>新生小学国际班1年</v>
      </c>
      <c r="AO962" s="143" t="str">
        <f t="shared" si="342"/>
        <v>国际班</v>
      </c>
      <c r="AP962" s="206" t="str">
        <f t="shared" si="343"/>
        <v>1年追补国际班</v>
      </c>
      <c r="AQ962" s="206" t="str">
        <f>IF(SUMIF('7-市场业绩'!F:F,'3-收据记录表'!U962,'7-市场业绩'!I:I)&gt;0,"学习卡","老结算")</f>
        <v>学习卡</v>
      </c>
      <c r="AR962" s="206" t="str">
        <f t="shared" si="344"/>
        <v>新生小学国际班1年</v>
      </c>
      <c r="AS962" s="243" t="str">
        <f t="shared" si="345"/>
        <v>0</v>
      </c>
      <c r="AT962" s="243" t="str">
        <f t="shared" si="346"/>
        <v/>
      </c>
      <c r="AU962" s="243" t="str">
        <f t="shared" si="347"/>
        <v/>
      </c>
      <c r="AV962" s="243" t="str">
        <f t="shared" si="348"/>
        <v>0</v>
      </c>
      <c r="AW962" s="115" t="s">
        <v>2006</v>
      </c>
      <c r="AZ962" s="299">
        <v>42552</v>
      </c>
    </row>
    <row r="963" spans="1:52" ht="15" hidden="1" customHeight="1">
      <c r="A963" s="254" t="s">
        <v>1671</v>
      </c>
      <c r="B963" s="254" t="s">
        <v>1672</v>
      </c>
      <c r="C963" s="255" t="s">
        <v>17</v>
      </c>
      <c r="D963" s="254" t="s">
        <v>1673</v>
      </c>
      <c r="E963" s="254" t="s">
        <v>1134</v>
      </c>
      <c r="F963" s="256">
        <v>1658</v>
      </c>
      <c r="G963" s="254">
        <v>0</v>
      </c>
      <c r="H963" s="254">
        <v>3316</v>
      </c>
      <c r="I963" s="254">
        <v>0</v>
      </c>
      <c r="J963" s="254">
        <v>0</v>
      </c>
      <c r="K963" s="257">
        <v>42862</v>
      </c>
      <c r="L963" s="254" t="s">
        <v>1550</v>
      </c>
      <c r="M963" s="255" t="s">
        <v>1465</v>
      </c>
      <c r="N963" s="255" t="s">
        <v>1453</v>
      </c>
      <c r="O963" s="255" t="s">
        <v>1454</v>
      </c>
      <c r="P963" s="254" t="s">
        <v>1455</v>
      </c>
      <c r="Q963" s="255" t="s">
        <v>1456</v>
      </c>
      <c r="R963" s="254" t="s">
        <v>12</v>
      </c>
      <c r="S963" s="254" t="s">
        <v>1551</v>
      </c>
      <c r="T963" s="254" t="s">
        <v>1611</v>
      </c>
      <c r="U963" s="291" t="str">
        <f t="shared" ref="U963:U1000" si="349">SUBSTITUTE(SUBSTITUTE(SUBSTITUTE(SUBSTITUTE(SUBSTITUTE(SUBSTITUTE(S963,"(主签单人)",""),"(03-客户接待员)",""),"（金牌）",""),"（会员学员）",""),"金牌",""),"金牌学员","")</f>
        <v>王圆圆</v>
      </c>
      <c r="V963" s="292">
        <f>IF(F963=0,0,SUMIFS('4-咨询师业绩明细表'!K:K,'4-咨询师业绩明细表'!E:E,E963,'4-咨询师业绩明细表'!C:C,B963))</f>
        <v>48</v>
      </c>
      <c r="W963" s="292" t="str">
        <f t="shared" ref="W963:W992" si="350">IF(AB963="","",MID(T963,FIND("@",SUBSTITUTE(T963,"／","@",6))+5,FIND("@",SUBSTITUTE(T963,"／","@",7))-FIND("@",SUBSTITUTE(T963,"／","@",6))-5))</f>
        <v>无</v>
      </c>
      <c r="X963" s="305"/>
      <c r="Y963" s="323">
        <f t="shared" ref="Y963:Y1000" si="351">IFERROR(VALUE(MID(T963,FIND("@",SUBSTITUTE(T963,"：","@",1))+1,FIND("@",SUBSTITUTE(T963,"）","@",1))-FIND("@",SUBSTITUTE(T963,"：","@",1))-1)),0)</f>
        <v>0</v>
      </c>
      <c r="Z963" s="324">
        <f t="shared" ref="Z963:Z1000" si="352">IFERROR(IF(AND(IFERROR(FIND("预缴定金",T963),0)=0,E963=""),F963,VALUE(MID(T963,FIND("@",SUBSTITUTE(T963,"：","@",2))+1,FIND("@",SUBSTITUTE(T963,"）","@",2))-FIND("@",SUBSTITUTE(T963,"：","@",2))-1))),0)</f>
        <v>0</v>
      </c>
      <c r="AA963" s="293">
        <f t="shared" ref="AA963:AA1000" si="353">F963-Z963</f>
        <v>1658</v>
      </c>
      <c r="AB963" s="294" t="str">
        <f t="shared" ref="AB963:AB1000" si="354">IF(OR(O963="退费",O963="结转",P963="",P963="结转学费",P963="老带新返现"),"",IF(OR(AA963&lt;=0,AND(IFERROR(FIND("预缴定金",T963),0)=0,E963="")),"",LEFT(T963,FIND("／",T963)-1)))</f>
        <v>新生报读小学1年国际会员</v>
      </c>
      <c r="AC963" s="143" t="str">
        <f t="shared" ref="AC963:AC1000" si="355">LEFT(T963,2)</f>
        <v>新生</v>
      </c>
      <c r="AD963" s="143" t="str">
        <f t="shared" ref="AD963:AD1000" si="356">MID(T963,3,2)</f>
        <v>报读</v>
      </c>
      <c r="AE963" s="143" t="str">
        <f t="shared" ref="AE963:AE1000" si="357">MID(T963,5,2)</f>
        <v>小学</v>
      </c>
      <c r="AF963" s="143" t="str">
        <f t="shared" ref="AF963:AF1000" si="358">IF(AB963="","",MIDB(AB963,SEARCHB("?",AB963),2*LEN(AB963)-LENB(AB963)+2))</f>
        <v>1年</v>
      </c>
      <c r="AG963" s="143" t="str">
        <f t="shared" ref="AG963:AG1000" si="359">IF(AB963="","",RIGHT(MIDB(AB963,SEARCHB("?",AB963),20),LENB(MIDB(AB963,SEARCHB("?",AB963),20))-LEN(MIDB(AB963,SEARCHB("?",AB963),20))-1))</f>
        <v>国际会员</v>
      </c>
      <c r="AH963" s="143" t="str">
        <f>IF(AB963="","",VLOOKUP(AF963,Sheet11!E:F,2,0))</f>
        <v>1年</v>
      </c>
      <c r="AI963" s="295" t="str">
        <f>IF(AG963="拼单会员","5年",IF(AB963="","",VLOOKUP(AE963&amp;AH963,Sheet11!$J$3:$K$17,2)))</f>
        <v>1年</v>
      </c>
      <c r="AJ963" s="143" t="str">
        <f t="shared" ref="AJ963:AJ1000" si="360">IF(AB963="","",VLOOKUP(AG963,BH:BI,2,0))</f>
        <v>国际班</v>
      </c>
      <c r="AK963" s="296" t="str">
        <f t="shared" ref="AK963:AK1000" si="361">IF(AB963="","",MID(T963,FIND("@",SUBSTITUTE(T963,"／","@",5))+8,10))</f>
        <v>2017-05-07</v>
      </c>
      <c r="AL963" s="143" t="str">
        <f t="shared" ref="AL963:AL1000" si="362">IF(AB963="","",IF(AC963="新生","新生",IF((AK963-$AZ$2)&gt;0,"1年追补","老生")))</f>
        <v>新生</v>
      </c>
      <c r="AM963" s="143" t="str">
        <f t="shared" ref="AM963:AM1000" si="363">IF(AB963="","",IF(OR(AL963="新生",AL963="1年追补"),"新生","老生"))</f>
        <v>新生</v>
      </c>
      <c r="AN963" s="143" t="str">
        <f t="shared" ref="AN963:AN1000" si="364">IF(AB963="","",IF(AND(AW963="2折秒杀",AC963="新生"),"新生小学国际班5年",IF(AND(AW963="2折秒杀",AL963="1年追补"),"新生小学国际班1年",IF(OR(AW963="国际领袖课程",AW963="国内领袖课程"),AW963,IF(AND(AW963="创始会员",AM963="老生",AJ963="游学会员"),"老生创始会员游学会员",IF(AND(AJ963="国际班",AM963="新生"),AM963&amp;AE963&amp;AJ963&amp;AI963,AM963&amp;AJ963))))))</f>
        <v>新生小学国际班5年</v>
      </c>
      <c r="AO963" s="143" t="str">
        <f t="shared" ref="AO963:AO1000" si="365">IF(AB963="","",VLOOKUP(AG963,BH:BJ,3,0))</f>
        <v>国际班</v>
      </c>
      <c r="AP963" s="206" t="str">
        <f t="shared" ref="AP963:AP1000" si="366">AL963&amp;AO963</f>
        <v>新生国际班</v>
      </c>
      <c r="AQ963" s="206" t="str">
        <f>IF(SUMIF('7-市场业绩'!F:F,'3-收据记录表'!U963,'7-市场业绩'!I:I)&gt;0,"学习卡","老结算")</f>
        <v>学习卡</v>
      </c>
      <c r="AR963" s="206" t="str">
        <f t="shared" ref="AR963:AR1000" si="367">IF(AQ963="学习卡",AN963,AP963)</f>
        <v>新生小学国际班5年</v>
      </c>
      <c r="AS963" s="243" t="str">
        <f t="shared" ref="AS963:AS1000" si="368">MID(T963,FIND("@",SUBSTITUTE(T963,"：","@",4))+1,FIND("@",SUBSTITUTE(T963,"）","@",6))-FIND("@",SUBSTITUTE(T963,"：","@",4))-1)</f>
        <v>0</v>
      </c>
      <c r="AT963" s="243" t="str">
        <f t="shared" ref="AT963:AT1000" si="369">IFERROR(MID(T963,FIND("@",SUBSTITUTE(T963,"：","@",6))+1,FIND("@",SUBSTITUTE(T963,"-","@",8))-FIND("@",SUBSTITUTE(T963,"：","@",6))-1),"")</f>
        <v/>
      </c>
      <c r="AU963" s="243" t="str">
        <f t="shared" ref="AU963:AU1000" si="370">IFERROR(MID(T963,FIND("@",SUBSTITUTE(T963,"-","@",8))+1,FIND("@",SUBSTITUTE(T963,"／","@",3))-FIND("@",SUBSTITUTE(T963,"-","@",8))-1),"")</f>
        <v/>
      </c>
      <c r="AV963" s="243" t="str">
        <f t="shared" ref="AV963:AV1000" si="371">IFERROR(MID(T963,FIND("@",SUBSTITUTE(T963,"：","@",4))+1,FIND("@",SUBSTITUTE(T963,"）","@",6))-FIND("@",SUBSTITUTE(T963,"：","@",4))-1),"无")</f>
        <v>0</v>
      </c>
      <c r="AW963" s="115" t="s">
        <v>2006</v>
      </c>
      <c r="AZ963" s="299">
        <v>42552</v>
      </c>
    </row>
    <row r="964" spans="1:52" ht="15" hidden="1" customHeight="1">
      <c r="A964" s="254" t="s">
        <v>1697</v>
      </c>
      <c r="B964" s="254" t="s">
        <v>1640</v>
      </c>
      <c r="C964" s="255" t="s">
        <v>17</v>
      </c>
      <c r="D964" s="254" t="s">
        <v>1641</v>
      </c>
      <c r="E964" s="254" t="s">
        <v>1134</v>
      </c>
      <c r="F964" s="256">
        <v>1658</v>
      </c>
      <c r="G964" s="254">
        <v>3316</v>
      </c>
      <c r="H964" s="254">
        <v>0</v>
      </c>
      <c r="I964" s="254">
        <v>0</v>
      </c>
      <c r="J964" s="254">
        <v>0</v>
      </c>
      <c r="K964" s="257">
        <v>42862</v>
      </c>
      <c r="L964" s="254" t="s">
        <v>1550</v>
      </c>
      <c r="M964" s="255" t="s">
        <v>1465</v>
      </c>
      <c r="N964" s="255" t="s">
        <v>1453</v>
      </c>
      <c r="O964" s="255" t="s">
        <v>1454</v>
      </c>
      <c r="P964" s="254" t="s">
        <v>555</v>
      </c>
      <c r="Q964" s="255" t="s">
        <v>1456</v>
      </c>
      <c r="R964" s="254" t="s">
        <v>12</v>
      </c>
      <c r="S964" s="254" t="s">
        <v>1457</v>
      </c>
      <c r="T964" s="254" t="s">
        <v>1698</v>
      </c>
      <c r="U964" s="291" t="str">
        <f t="shared" si="349"/>
        <v>张松煌</v>
      </c>
      <c r="V964" s="292">
        <f>IF(F964=0,0,SUMIFS('4-咨询师业绩明细表'!K:K,'4-咨询师业绩明细表'!E:E,E964,'4-咨询师业绩明细表'!C:C,B964))</f>
        <v>48</v>
      </c>
      <c r="W964" s="292" t="str">
        <f t="shared" si="350"/>
        <v>潘浩智</v>
      </c>
      <c r="X964" s="305"/>
      <c r="Y964" s="323">
        <f t="shared" si="351"/>
        <v>0</v>
      </c>
      <c r="Z964" s="324">
        <f t="shared" si="352"/>
        <v>0</v>
      </c>
      <c r="AA964" s="293">
        <f t="shared" si="353"/>
        <v>1658</v>
      </c>
      <c r="AB964" s="294" t="str">
        <f t="shared" si="354"/>
        <v>新生报读小学1年国际会员</v>
      </c>
      <c r="AC964" s="143" t="str">
        <f t="shared" si="355"/>
        <v>新生</v>
      </c>
      <c r="AD964" s="143" t="str">
        <f t="shared" si="356"/>
        <v>报读</v>
      </c>
      <c r="AE964" s="143" t="str">
        <f t="shared" si="357"/>
        <v>小学</v>
      </c>
      <c r="AF964" s="143" t="str">
        <f t="shared" si="358"/>
        <v>1年</v>
      </c>
      <c r="AG964" s="143" t="str">
        <f t="shared" si="359"/>
        <v>国际会员</v>
      </c>
      <c r="AH964" s="143" t="str">
        <f>IF(AB964="","",VLOOKUP(AF964,Sheet11!E:F,2,0))</f>
        <v>1年</v>
      </c>
      <c r="AI964" s="295" t="str">
        <f>IF(AG964="拼单会员","5年",IF(AB964="","",VLOOKUP(AE964&amp;AH964,Sheet11!$J$3:$K$17,2)))</f>
        <v>1年</v>
      </c>
      <c r="AJ964" s="143" t="str">
        <f t="shared" si="360"/>
        <v>国际班</v>
      </c>
      <c r="AK964" s="296" t="str">
        <f t="shared" si="361"/>
        <v>2017-05-07</v>
      </c>
      <c r="AL964" s="143" t="str">
        <f t="shared" si="362"/>
        <v>新生</v>
      </c>
      <c r="AM964" s="143" t="str">
        <f t="shared" si="363"/>
        <v>新生</v>
      </c>
      <c r="AN964" s="143" t="str">
        <f t="shared" si="364"/>
        <v>新生小学国际班5年</v>
      </c>
      <c r="AO964" s="143" t="str">
        <f t="shared" si="365"/>
        <v>国际班</v>
      </c>
      <c r="AP964" s="206" t="str">
        <f t="shared" si="366"/>
        <v>新生国际班</v>
      </c>
      <c r="AQ964" s="206" t="str">
        <f>IF(SUMIF('7-市场业绩'!F:F,'3-收据记录表'!U964,'7-市场业绩'!I:I)&gt;0,"学习卡","老结算")</f>
        <v>学习卡</v>
      </c>
      <c r="AR964" s="206" t="str">
        <f t="shared" si="367"/>
        <v>新生小学国际班5年</v>
      </c>
      <c r="AS964" s="243" t="str">
        <f t="shared" si="368"/>
        <v>0</v>
      </c>
      <c r="AT964" s="243" t="str">
        <f t="shared" si="369"/>
        <v/>
      </c>
      <c r="AU964" s="243" t="str">
        <f t="shared" si="370"/>
        <v/>
      </c>
      <c r="AV964" s="243" t="str">
        <f t="shared" si="371"/>
        <v>0</v>
      </c>
      <c r="AW964" s="115" t="s">
        <v>2006</v>
      </c>
      <c r="AZ964" s="299">
        <v>42552</v>
      </c>
    </row>
    <row r="965" spans="1:52" ht="15" hidden="1" customHeight="1">
      <c r="A965" s="254" t="s">
        <v>1699</v>
      </c>
      <c r="B965" s="254" t="s">
        <v>1700</v>
      </c>
      <c r="C965" s="255" t="s">
        <v>17</v>
      </c>
      <c r="D965" s="254" t="s">
        <v>1701</v>
      </c>
      <c r="E965" s="254" t="s">
        <v>1134</v>
      </c>
      <c r="F965" s="256">
        <v>1658</v>
      </c>
      <c r="G965" s="254">
        <v>0</v>
      </c>
      <c r="H965" s="254">
        <v>3316</v>
      </c>
      <c r="I965" s="254">
        <v>0</v>
      </c>
      <c r="J965" s="254">
        <v>0</v>
      </c>
      <c r="K965" s="257">
        <v>42862</v>
      </c>
      <c r="L965" s="254" t="s">
        <v>1550</v>
      </c>
      <c r="M965" s="255" t="s">
        <v>1465</v>
      </c>
      <c r="N965" s="255" t="s">
        <v>1453</v>
      </c>
      <c r="O965" s="255" t="s">
        <v>1454</v>
      </c>
      <c r="P965" s="254" t="s">
        <v>1455</v>
      </c>
      <c r="Q965" s="255" t="s">
        <v>1456</v>
      </c>
      <c r="R965" s="254" t="s">
        <v>12</v>
      </c>
      <c r="S965" s="254" t="s">
        <v>1457</v>
      </c>
      <c r="T965" s="254" t="s">
        <v>1702</v>
      </c>
      <c r="U965" s="291" t="str">
        <f t="shared" si="349"/>
        <v>张松煌</v>
      </c>
      <c r="V965" s="292">
        <f>IF(F965=0,0,SUMIFS('4-咨询师业绩明细表'!K:K,'4-咨询师业绩明细表'!E:E,E965,'4-咨询师业绩明细表'!C:C,B965))</f>
        <v>48</v>
      </c>
      <c r="W965" s="292" t="str">
        <f t="shared" si="350"/>
        <v>无</v>
      </c>
      <c r="X965" s="305"/>
      <c r="Y965" s="323">
        <f t="shared" si="351"/>
        <v>0</v>
      </c>
      <c r="Z965" s="324">
        <f t="shared" si="352"/>
        <v>0</v>
      </c>
      <c r="AA965" s="293">
        <f t="shared" si="353"/>
        <v>1658</v>
      </c>
      <c r="AB965" s="294" t="str">
        <f t="shared" si="354"/>
        <v>新生报读小学1年国际会员</v>
      </c>
      <c r="AC965" s="143" t="str">
        <f t="shared" si="355"/>
        <v>新生</v>
      </c>
      <c r="AD965" s="143" t="str">
        <f t="shared" si="356"/>
        <v>报读</v>
      </c>
      <c r="AE965" s="143" t="str">
        <f t="shared" si="357"/>
        <v>小学</v>
      </c>
      <c r="AF965" s="143" t="str">
        <f t="shared" si="358"/>
        <v>1年</v>
      </c>
      <c r="AG965" s="143" t="str">
        <f t="shared" si="359"/>
        <v>国际会员</v>
      </c>
      <c r="AH965" s="143" t="str">
        <f>IF(AB965="","",VLOOKUP(AF965,Sheet11!E:F,2,0))</f>
        <v>1年</v>
      </c>
      <c r="AI965" s="295" t="str">
        <f>IF(AG965="拼单会员","5年",IF(AB965="","",VLOOKUP(AE965&amp;AH965,Sheet11!$J$3:$K$17,2)))</f>
        <v>1年</v>
      </c>
      <c r="AJ965" s="143" t="str">
        <f t="shared" si="360"/>
        <v>国际班</v>
      </c>
      <c r="AK965" s="296" t="str">
        <f t="shared" si="361"/>
        <v>2017-05-07</v>
      </c>
      <c r="AL965" s="143" t="str">
        <f t="shared" si="362"/>
        <v>新生</v>
      </c>
      <c r="AM965" s="143" t="str">
        <f t="shared" si="363"/>
        <v>新生</v>
      </c>
      <c r="AN965" s="143" t="str">
        <f t="shared" si="364"/>
        <v>新生小学国际班5年</v>
      </c>
      <c r="AO965" s="143" t="str">
        <f t="shared" si="365"/>
        <v>国际班</v>
      </c>
      <c r="AP965" s="206" t="str">
        <f t="shared" si="366"/>
        <v>新生国际班</v>
      </c>
      <c r="AQ965" s="206" t="str">
        <f>IF(SUMIF('7-市场业绩'!F:F,'3-收据记录表'!U965,'7-市场业绩'!I:I)&gt;0,"学习卡","老结算")</f>
        <v>学习卡</v>
      </c>
      <c r="AR965" s="206" t="str">
        <f t="shared" si="367"/>
        <v>新生小学国际班5年</v>
      </c>
      <c r="AS965" s="243" t="str">
        <f t="shared" si="368"/>
        <v>0</v>
      </c>
      <c r="AT965" s="243" t="str">
        <f t="shared" si="369"/>
        <v/>
      </c>
      <c r="AU965" s="243" t="str">
        <f t="shared" si="370"/>
        <v/>
      </c>
      <c r="AV965" s="243" t="str">
        <f t="shared" si="371"/>
        <v>0</v>
      </c>
      <c r="AW965" s="115" t="s">
        <v>2006</v>
      </c>
      <c r="AZ965" s="299">
        <v>42552</v>
      </c>
    </row>
    <row r="966" spans="1:52" ht="15" hidden="1" customHeight="1">
      <c r="A966" s="254" t="s">
        <v>1859</v>
      </c>
      <c r="B966" s="254" t="s">
        <v>1569</v>
      </c>
      <c r="C966" s="255" t="s">
        <v>17</v>
      </c>
      <c r="D966" s="254" t="s">
        <v>1570</v>
      </c>
      <c r="E966" s="254" t="s">
        <v>1134</v>
      </c>
      <c r="F966" s="256">
        <v>1658</v>
      </c>
      <c r="G966" s="254">
        <v>0</v>
      </c>
      <c r="H966" s="254">
        <v>3316</v>
      </c>
      <c r="I966" s="254">
        <v>0</v>
      </c>
      <c r="J966" s="254">
        <v>0</v>
      </c>
      <c r="K966" s="257">
        <v>42863</v>
      </c>
      <c r="L966" s="254" t="s">
        <v>1550</v>
      </c>
      <c r="M966" s="255" t="s">
        <v>1465</v>
      </c>
      <c r="N966" s="255" t="s">
        <v>1453</v>
      </c>
      <c r="O966" s="255" t="s">
        <v>1454</v>
      </c>
      <c r="P966" s="254" t="s">
        <v>1455</v>
      </c>
      <c r="Q966" s="255" t="s">
        <v>1456</v>
      </c>
      <c r="R966" s="254" t="s">
        <v>12</v>
      </c>
      <c r="S966" s="254" t="s">
        <v>1457</v>
      </c>
      <c r="T966" s="254" t="s">
        <v>1770</v>
      </c>
      <c r="U966" s="291" t="str">
        <f t="shared" si="349"/>
        <v>张松煌</v>
      </c>
      <c r="V966" s="292">
        <f>IF(F966=0,0,SUMIFS('4-咨询师业绩明细表'!K:K,'4-咨询师业绩明细表'!E:E,E966,'4-咨询师业绩明细表'!C:C,B966))</f>
        <v>48</v>
      </c>
      <c r="W966" s="292" t="str">
        <f t="shared" si="350"/>
        <v>无</v>
      </c>
      <c r="X966" s="305"/>
      <c r="Y966" s="323">
        <f t="shared" si="351"/>
        <v>0</v>
      </c>
      <c r="Z966" s="324">
        <f t="shared" si="352"/>
        <v>0</v>
      </c>
      <c r="AA966" s="293">
        <f t="shared" si="353"/>
        <v>1658</v>
      </c>
      <c r="AB966" s="294" t="str">
        <f t="shared" si="354"/>
        <v>新生报读小学1年国际会员</v>
      </c>
      <c r="AC966" s="143" t="str">
        <f t="shared" si="355"/>
        <v>新生</v>
      </c>
      <c r="AD966" s="143" t="str">
        <f t="shared" si="356"/>
        <v>报读</v>
      </c>
      <c r="AE966" s="143" t="str">
        <f t="shared" si="357"/>
        <v>小学</v>
      </c>
      <c r="AF966" s="143" t="str">
        <f t="shared" si="358"/>
        <v>1年</v>
      </c>
      <c r="AG966" s="143" t="str">
        <f t="shared" si="359"/>
        <v>国际会员</v>
      </c>
      <c r="AH966" s="143" t="str">
        <f>IF(AB966="","",VLOOKUP(AF966,Sheet11!E:F,2,0))</f>
        <v>1年</v>
      </c>
      <c r="AI966" s="295" t="str">
        <f>IF(AG966="拼单会员","5年",IF(AB966="","",VLOOKUP(AE966&amp;AH966,Sheet11!$J$3:$K$17,2)))</f>
        <v>1年</v>
      </c>
      <c r="AJ966" s="143" t="str">
        <f t="shared" si="360"/>
        <v>国际班</v>
      </c>
      <c r="AK966" s="296" t="str">
        <f t="shared" si="361"/>
        <v>2017-05-08</v>
      </c>
      <c r="AL966" s="143" t="str">
        <f t="shared" si="362"/>
        <v>新生</v>
      </c>
      <c r="AM966" s="143" t="str">
        <f t="shared" si="363"/>
        <v>新生</v>
      </c>
      <c r="AN966" s="143" t="str">
        <f t="shared" si="364"/>
        <v>新生小学国际班5年</v>
      </c>
      <c r="AO966" s="143" t="str">
        <f t="shared" si="365"/>
        <v>国际班</v>
      </c>
      <c r="AP966" s="206" t="str">
        <f t="shared" si="366"/>
        <v>新生国际班</v>
      </c>
      <c r="AQ966" s="206" t="str">
        <f>IF(SUMIF('7-市场业绩'!F:F,'3-收据记录表'!U966,'7-市场业绩'!I:I)&gt;0,"学习卡","老结算")</f>
        <v>学习卡</v>
      </c>
      <c r="AR966" s="206" t="str">
        <f t="shared" si="367"/>
        <v>新生小学国际班5年</v>
      </c>
      <c r="AS966" s="243" t="str">
        <f t="shared" si="368"/>
        <v>0</v>
      </c>
      <c r="AT966" s="243" t="str">
        <f t="shared" si="369"/>
        <v/>
      </c>
      <c r="AU966" s="243" t="str">
        <f t="shared" si="370"/>
        <v/>
      </c>
      <c r="AV966" s="243" t="str">
        <f t="shared" si="371"/>
        <v>0</v>
      </c>
      <c r="AW966" s="115" t="s">
        <v>2006</v>
      </c>
      <c r="AZ966" s="299">
        <v>42552</v>
      </c>
    </row>
    <row r="967" spans="1:52" ht="15" hidden="1" customHeight="1">
      <c r="A967" s="254"/>
      <c r="B967" s="254"/>
      <c r="C967" s="255"/>
      <c r="D967" s="254"/>
      <c r="E967" s="254"/>
      <c r="F967" s="256">
        <v>0</v>
      </c>
      <c r="G967" s="254"/>
      <c r="H967" s="254"/>
      <c r="I967" s="254"/>
      <c r="J967" s="254"/>
      <c r="K967" s="257"/>
      <c r="L967" s="254"/>
      <c r="M967" s="255"/>
      <c r="N967" s="255"/>
      <c r="O967" s="255"/>
      <c r="P967" s="254"/>
      <c r="Q967" s="255"/>
      <c r="R967" s="254"/>
      <c r="S967" s="254"/>
      <c r="T967" s="254"/>
      <c r="U967" s="291" t="str">
        <f t="shared" si="349"/>
        <v/>
      </c>
      <c r="V967" s="292">
        <f>IF(F967=0,0,SUMIFS('4-咨询师业绩明细表'!K:K,'4-咨询师业绩明细表'!E:E,E967,'4-咨询师业绩明细表'!C:C,B967))</f>
        <v>0</v>
      </c>
      <c r="W967" s="292" t="str">
        <f t="shared" si="350"/>
        <v/>
      </c>
      <c r="X967" s="305"/>
      <c r="Y967" s="323">
        <f t="shared" si="351"/>
        <v>0</v>
      </c>
      <c r="Z967" s="324">
        <f t="shared" si="352"/>
        <v>0</v>
      </c>
      <c r="AA967" s="293">
        <f t="shared" si="353"/>
        <v>0</v>
      </c>
      <c r="AB967" s="294" t="str">
        <f t="shared" si="354"/>
        <v/>
      </c>
      <c r="AC967" s="143" t="str">
        <f t="shared" si="355"/>
        <v/>
      </c>
      <c r="AD967" s="143" t="str">
        <f t="shared" si="356"/>
        <v/>
      </c>
      <c r="AE967" s="143" t="str">
        <f t="shared" si="357"/>
        <v/>
      </c>
      <c r="AF967" s="143" t="str">
        <f t="shared" si="358"/>
        <v/>
      </c>
      <c r="AG967" s="143" t="str">
        <f t="shared" si="359"/>
        <v/>
      </c>
      <c r="AH967" s="143" t="str">
        <f>IF(AB967="","",VLOOKUP(AF967,Sheet11!E:F,2,0))</f>
        <v/>
      </c>
      <c r="AI967" s="295" t="str">
        <f>IF(AG967="拼单会员","5年",IF(AB967="","",VLOOKUP(AE967&amp;AH967,Sheet11!$J$3:$K$17,2)))</f>
        <v/>
      </c>
      <c r="AJ967" s="143" t="str">
        <f t="shared" si="360"/>
        <v/>
      </c>
      <c r="AK967" s="296" t="str">
        <f t="shared" si="361"/>
        <v/>
      </c>
      <c r="AL967" s="143" t="str">
        <f t="shared" si="362"/>
        <v/>
      </c>
      <c r="AM967" s="143" t="str">
        <f t="shared" si="363"/>
        <v/>
      </c>
      <c r="AN967" s="143" t="str">
        <f t="shared" si="364"/>
        <v/>
      </c>
      <c r="AO967" s="143" t="str">
        <f t="shared" si="365"/>
        <v/>
      </c>
      <c r="AP967" s="206" t="str">
        <f t="shared" si="366"/>
        <v/>
      </c>
      <c r="AQ967" s="206" t="str">
        <f>IF(SUMIF('7-市场业绩'!F:F,'3-收据记录表'!U967,'7-市场业绩'!I:I)&gt;0,"学习卡","老结算")</f>
        <v>老结算</v>
      </c>
      <c r="AR967" s="206" t="str">
        <f t="shared" si="367"/>
        <v/>
      </c>
      <c r="AS967" s="243" t="e">
        <f t="shared" si="368"/>
        <v>#VALUE!</v>
      </c>
      <c r="AT967" s="243" t="str">
        <f t="shared" si="369"/>
        <v/>
      </c>
      <c r="AU967" s="243" t="str">
        <f t="shared" si="370"/>
        <v/>
      </c>
      <c r="AV967" s="243" t="str">
        <f t="shared" si="371"/>
        <v>无</v>
      </c>
      <c r="AZ967" s="299">
        <v>42552</v>
      </c>
    </row>
    <row r="968" spans="1:52" ht="15" hidden="1" customHeight="1">
      <c r="A968" s="254" t="s">
        <v>1607</v>
      </c>
      <c r="B968" s="254" t="s">
        <v>1608</v>
      </c>
      <c r="C968" s="255" t="s">
        <v>15</v>
      </c>
      <c r="D968" s="254" t="s">
        <v>1609</v>
      </c>
      <c r="E968" s="254" t="s">
        <v>1134</v>
      </c>
      <c r="F968" s="256">
        <v>1658</v>
      </c>
      <c r="G968" s="254">
        <v>0</v>
      </c>
      <c r="H968" s="254">
        <v>3316</v>
      </c>
      <c r="I968" s="254">
        <v>0</v>
      </c>
      <c r="J968" s="254">
        <v>0</v>
      </c>
      <c r="K968" s="257">
        <v>42862</v>
      </c>
      <c r="L968" s="254" t="s">
        <v>1550</v>
      </c>
      <c r="M968" s="255" t="s">
        <v>1465</v>
      </c>
      <c r="N968" s="255" t="s">
        <v>1453</v>
      </c>
      <c r="O968" s="255" t="s">
        <v>1454</v>
      </c>
      <c r="P968" s="254" t="s">
        <v>1455</v>
      </c>
      <c r="Q968" s="255" t="s">
        <v>1456</v>
      </c>
      <c r="R968" s="254" t="s">
        <v>12</v>
      </c>
      <c r="S968" s="254" t="s">
        <v>1908</v>
      </c>
      <c r="T968" s="254" t="s">
        <v>1611</v>
      </c>
      <c r="U968" s="291" t="str">
        <f t="shared" si="349"/>
        <v>潘丽雄</v>
      </c>
      <c r="V968" s="292">
        <f>IF(F968=0,0,SUMIFS('4-咨询师业绩明细表'!K:K,'4-咨询师业绩明细表'!E:E,E968,'4-咨询师业绩明细表'!C:C,B968))</f>
        <v>48</v>
      </c>
      <c r="W968" s="292" t="str">
        <f t="shared" si="350"/>
        <v>无</v>
      </c>
      <c r="X968" s="305"/>
      <c r="Y968" s="323">
        <f t="shared" si="351"/>
        <v>0</v>
      </c>
      <c r="Z968" s="324">
        <f t="shared" si="352"/>
        <v>0</v>
      </c>
      <c r="AA968" s="293">
        <f t="shared" si="353"/>
        <v>1658</v>
      </c>
      <c r="AB968" s="294" t="str">
        <f t="shared" si="354"/>
        <v>新生报读小学1年国际会员</v>
      </c>
      <c r="AC968" s="143" t="str">
        <f t="shared" si="355"/>
        <v>新生</v>
      </c>
      <c r="AD968" s="143" t="str">
        <f t="shared" si="356"/>
        <v>报读</v>
      </c>
      <c r="AE968" s="143" t="str">
        <f t="shared" si="357"/>
        <v>小学</v>
      </c>
      <c r="AF968" s="143" t="str">
        <f t="shared" si="358"/>
        <v>1年</v>
      </c>
      <c r="AG968" s="143" t="str">
        <f t="shared" si="359"/>
        <v>国际会员</v>
      </c>
      <c r="AH968" s="143" t="str">
        <f>IF(AB968="","",VLOOKUP(AF968,Sheet11!E:F,2,0))</f>
        <v>1年</v>
      </c>
      <c r="AI968" s="295" t="str">
        <f>IF(AG968="拼单会员","5年",IF(AB968="","",VLOOKUP(AE968&amp;AH968,Sheet11!$J$3:$K$17,2)))</f>
        <v>1年</v>
      </c>
      <c r="AJ968" s="143" t="str">
        <f t="shared" si="360"/>
        <v>国际班</v>
      </c>
      <c r="AK968" s="296" t="str">
        <f t="shared" si="361"/>
        <v>2017-05-07</v>
      </c>
      <c r="AL968" s="143" t="str">
        <f t="shared" si="362"/>
        <v>新生</v>
      </c>
      <c r="AM968" s="143" t="str">
        <f t="shared" si="363"/>
        <v>新生</v>
      </c>
      <c r="AN968" s="143" t="str">
        <f t="shared" si="364"/>
        <v>新生小学国际班5年</v>
      </c>
      <c r="AO968" s="143" t="str">
        <f t="shared" si="365"/>
        <v>国际班</v>
      </c>
      <c r="AP968" s="206" t="str">
        <f t="shared" si="366"/>
        <v>新生国际班</v>
      </c>
      <c r="AQ968" s="206" t="str">
        <f>IF(SUMIF('7-市场业绩'!F:F,'3-收据记录表'!U968,'7-市场业绩'!I:I)&gt;0,"学习卡","老结算")</f>
        <v>学习卡</v>
      </c>
      <c r="AR968" s="206" t="str">
        <f t="shared" si="367"/>
        <v>新生小学国际班5年</v>
      </c>
      <c r="AS968" s="243" t="str">
        <f t="shared" si="368"/>
        <v>0</v>
      </c>
      <c r="AT968" s="243" t="str">
        <f t="shared" si="369"/>
        <v/>
      </c>
      <c r="AU968" s="243" t="str">
        <f t="shared" si="370"/>
        <v/>
      </c>
      <c r="AV968" s="243" t="str">
        <f t="shared" si="371"/>
        <v>0</v>
      </c>
      <c r="AW968" s="115" t="s">
        <v>2006</v>
      </c>
      <c r="AZ968" s="299">
        <v>42552</v>
      </c>
    </row>
    <row r="969" spans="1:52" ht="15" hidden="1" customHeight="1">
      <c r="A969" s="254"/>
      <c r="B969" s="254"/>
      <c r="C969" s="255"/>
      <c r="D969" s="254"/>
      <c r="E969" s="254"/>
      <c r="F969" s="256"/>
      <c r="G969" s="254">
        <v>0</v>
      </c>
      <c r="H969" s="254">
        <v>3316</v>
      </c>
      <c r="I969" s="254">
        <v>0</v>
      </c>
      <c r="J969" s="254">
        <v>0</v>
      </c>
      <c r="K969" s="257"/>
      <c r="L969" s="254"/>
      <c r="M969" s="255"/>
      <c r="N969" s="255" t="s">
        <v>1453</v>
      </c>
      <c r="O969" s="255"/>
      <c r="P969" s="254"/>
      <c r="Q969" s="255"/>
      <c r="R969" s="254" t="s">
        <v>12</v>
      </c>
      <c r="S969" s="254" t="s">
        <v>1907</v>
      </c>
      <c r="T969" s="254"/>
      <c r="U969" s="291" t="str">
        <f t="shared" si="349"/>
        <v>王雨莎</v>
      </c>
      <c r="V969" s="292">
        <f>IF(F969=0,0,SUMIFS('4-咨询师业绩明细表'!K:K,'4-咨询师业绩明细表'!E:E,E969,'4-咨询师业绩明细表'!C:C,B969))</f>
        <v>0</v>
      </c>
      <c r="W969" s="292" t="str">
        <f t="shared" si="350"/>
        <v/>
      </c>
      <c r="X969" s="305"/>
      <c r="Y969" s="323">
        <f t="shared" si="351"/>
        <v>0</v>
      </c>
      <c r="Z969" s="324">
        <f t="shared" si="352"/>
        <v>0</v>
      </c>
      <c r="AA969" s="293">
        <f t="shared" si="353"/>
        <v>0</v>
      </c>
      <c r="AB969" s="294" t="str">
        <f t="shared" si="354"/>
        <v/>
      </c>
      <c r="AC969" s="143" t="str">
        <f t="shared" si="355"/>
        <v/>
      </c>
      <c r="AD969" s="143" t="str">
        <f t="shared" si="356"/>
        <v/>
      </c>
      <c r="AE969" s="143" t="str">
        <f t="shared" si="357"/>
        <v/>
      </c>
      <c r="AF969" s="143" t="str">
        <f t="shared" si="358"/>
        <v/>
      </c>
      <c r="AG969" s="143" t="str">
        <f t="shared" si="359"/>
        <v/>
      </c>
      <c r="AH969" s="143" t="str">
        <f>IF(AB969="","",VLOOKUP(AF969,Sheet11!E:F,2,0))</f>
        <v/>
      </c>
      <c r="AI969" s="295" t="str">
        <f>IF(AG969="拼单会员","5年",IF(AB969="","",VLOOKUP(AE969&amp;AH969,Sheet11!$J$3:$K$17,2)))</f>
        <v/>
      </c>
      <c r="AJ969" s="143" t="str">
        <f t="shared" si="360"/>
        <v/>
      </c>
      <c r="AK969" s="296" t="str">
        <f t="shared" si="361"/>
        <v/>
      </c>
      <c r="AL969" s="143" t="str">
        <f t="shared" si="362"/>
        <v/>
      </c>
      <c r="AM969" s="143" t="str">
        <f t="shared" si="363"/>
        <v/>
      </c>
      <c r="AN969" s="143" t="str">
        <f t="shared" si="364"/>
        <v/>
      </c>
      <c r="AO969" s="143" t="str">
        <f t="shared" si="365"/>
        <v/>
      </c>
      <c r="AP969" s="206" t="str">
        <f t="shared" si="366"/>
        <v/>
      </c>
      <c r="AQ969" s="206" t="str">
        <f>IF(SUMIF('7-市场业绩'!F:F,'3-收据记录表'!U969,'7-市场业绩'!I:I)&gt;0,"学习卡","老结算")</f>
        <v>老结算</v>
      </c>
      <c r="AR969" s="206" t="str">
        <f t="shared" si="367"/>
        <v/>
      </c>
      <c r="AS969" s="243" t="e">
        <f t="shared" si="368"/>
        <v>#VALUE!</v>
      </c>
      <c r="AT969" s="243" t="str">
        <f t="shared" si="369"/>
        <v/>
      </c>
      <c r="AU969" s="243" t="str">
        <f t="shared" si="370"/>
        <v/>
      </c>
      <c r="AV969" s="243" t="str">
        <f t="shared" si="371"/>
        <v>无</v>
      </c>
      <c r="AW969" s="115" t="s">
        <v>2006</v>
      </c>
      <c r="AZ969" s="299">
        <v>42552</v>
      </c>
    </row>
    <row r="970" spans="1:52" ht="15" hidden="1" customHeight="1">
      <c r="A970" s="254" t="s">
        <v>1659</v>
      </c>
      <c r="B970" s="254" t="s">
        <v>1206</v>
      </c>
      <c r="C970" s="255" t="s">
        <v>17</v>
      </c>
      <c r="D970" s="254" t="s">
        <v>1205</v>
      </c>
      <c r="E970" s="254" t="s">
        <v>1134</v>
      </c>
      <c r="F970" s="256">
        <v>1658</v>
      </c>
      <c r="G970" s="254">
        <v>0</v>
      </c>
      <c r="H970" s="254">
        <v>3316</v>
      </c>
      <c r="I970" s="254">
        <v>0</v>
      </c>
      <c r="J970" s="254">
        <v>0</v>
      </c>
      <c r="K970" s="257">
        <v>42862</v>
      </c>
      <c r="L970" s="254" t="s">
        <v>1550</v>
      </c>
      <c r="M970" s="255" t="s">
        <v>1465</v>
      </c>
      <c r="N970" s="255" t="s">
        <v>1453</v>
      </c>
      <c r="O970" s="255" t="s">
        <v>1454</v>
      </c>
      <c r="P970" s="254" t="s">
        <v>1455</v>
      </c>
      <c r="Q970" s="255" t="s">
        <v>1458</v>
      </c>
      <c r="R970" s="254" t="s">
        <v>12</v>
      </c>
      <c r="S970" s="254" t="s">
        <v>1907</v>
      </c>
      <c r="T970" s="254" t="s">
        <v>1660</v>
      </c>
      <c r="U970" s="291" t="str">
        <f t="shared" si="349"/>
        <v>王雨莎</v>
      </c>
      <c r="V970" s="292">
        <f>IF(F970=0,0,SUMIFS('4-咨询师业绩明细表'!K:K,'4-咨询师业绩明细表'!E:E,E970,'4-咨询师业绩明细表'!C:C,B970))</f>
        <v>48</v>
      </c>
      <c r="W970" s="292" t="str">
        <f t="shared" si="350"/>
        <v>无</v>
      </c>
      <c r="X970" s="305"/>
      <c r="Y970" s="323">
        <f t="shared" si="351"/>
        <v>0</v>
      </c>
      <c r="Z970" s="324">
        <f t="shared" si="352"/>
        <v>0</v>
      </c>
      <c r="AA970" s="293">
        <f t="shared" si="353"/>
        <v>1658</v>
      </c>
      <c r="AB970" s="294" t="str">
        <f t="shared" si="354"/>
        <v>老生报读小学1年国际会员</v>
      </c>
      <c r="AC970" s="143" t="str">
        <f t="shared" si="355"/>
        <v>老生</v>
      </c>
      <c r="AD970" s="143" t="str">
        <f t="shared" si="356"/>
        <v>报读</v>
      </c>
      <c r="AE970" s="143" t="str">
        <f t="shared" si="357"/>
        <v>小学</v>
      </c>
      <c r="AF970" s="143" t="str">
        <f t="shared" si="358"/>
        <v>1年</v>
      </c>
      <c r="AG970" s="143" t="str">
        <f t="shared" si="359"/>
        <v>国际会员</v>
      </c>
      <c r="AH970" s="143" t="str">
        <f>IF(AB970="","",VLOOKUP(AF970,Sheet11!E:F,2,0))</f>
        <v>1年</v>
      </c>
      <c r="AI970" s="295" t="str">
        <f>IF(AG970="拼单会员","5年",IF(AB970="","",VLOOKUP(AE970&amp;AH970,Sheet11!$J$3:$K$17,2)))</f>
        <v>1年</v>
      </c>
      <c r="AJ970" s="143" t="str">
        <f t="shared" si="360"/>
        <v>国际班</v>
      </c>
      <c r="AK970" s="296" t="str">
        <f t="shared" si="361"/>
        <v>2017-05-07</v>
      </c>
      <c r="AL970" s="143" t="str">
        <f t="shared" si="362"/>
        <v>1年追补</v>
      </c>
      <c r="AM970" s="143" t="str">
        <f t="shared" si="363"/>
        <v>新生</v>
      </c>
      <c r="AN970" s="143" t="str">
        <f t="shared" si="364"/>
        <v>新生小学国际班1年</v>
      </c>
      <c r="AO970" s="143" t="str">
        <f t="shared" si="365"/>
        <v>国际班</v>
      </c>
      <c r="AP970" s="206" t="str">
        <f t="shared" si="366"/>
        <v>1年追补国际班</v>
      </c>
      <c r="AQ970" s="206" t="str">
        <f>IF(SUMIF('7-市场业绩'!F:F,'3-收据记录表'!U970,'7-市场业绩'!I:I)&gt;0,"学习卡","老结算")</f>
        <v>老结算</v>
      </c>
      <c r="AR970" s="206" t="str">
        <f t="shared" si="367"/>
        <v>1年追补国际班</v>
      </c>
      <c r="AS970" s="243" t="str">
        <f t="shared" si="368"/>
        <v>0</v>
      </c>
      <c r="AT970" s="243" t="str">
        <f t="shared" si="369"/>
        <v/>
      </c>
      <c r="AU970" s="243" t="str">
        <f t="shared" si="370"/>
        <v/>
      </c>
      <c r="AV970" s="243" t="str">
        <f t="shared" si="371"/>
        <v>0</v>
      </c>
      <c r="AW970" s="115" t="s">
        <v>2006</v>
      </c>
      <c r="AZ970" s="299">
        <v>42552</v>
      </c>
    </row>
    <row r="971" spans="1:52" ht="15" hidden="1" customHeight="1">
      <c r="A971" s="254" t="s">
        <v>1661</v>
      </c>
      <c r="B971" s="254" t="s">
        <v>1305</v>
      </c>
      <c r="C971" s="255" t="s">
        <v>17</v>
      </c>
      <c r="D971" s="254" t="s">
        <v>1304</v>
      </c>
      <c r="E971" s="254" t="s">
        <v>1134</v>
      </c>
      <c r="F971" s="256">
        <v>1658</v>
      </c>
      <c r="G971" s="254">
        <v>0</v>
      </c>
      <c r="H971" s="254">
        <v>3316</v>
      </c>
      <c r="I971" s="254">
        <v>0</v>
      </c>
      <c r="J971" s="254">
        <v>0</v>
      </c>
      <c r="K971" s="257">
        <v>42862</v>
      </c>
      <c r="L971" s="254" t="s">
        <v>1550</v>
      </c>
      <c r="M971" s="255" t="s">
        <v>1465</v>
      </c>
      <c r="N971" s="255" t="s">
        <v>1453</v>
      </c>
      <c r="O971" s="255" t="s">
        <v>1454</v>
      </c>
      <c r="P971" s="254" t="s">
        <v>1455</v>
      </c>
      <c r="Q971" s="255" t="s">
        <v>1458</v>
      </c>
      <c r="R971" s="254" t="s">
        <v>12</v>
      </c>
      <c r="S971" s="254" t="s">
        <v>1907</v>
      </c>
      <c r="T971" s="254" t="s">
        <v>1660</v>
      </c>
      <c r="U971" s="291" t="str">
        <f t="shared" si="349"/>
        <v>王雨莎</v>
      </c>
      <c r="V971" s="292">
        <f>IF(F971=0,0,SUMIFS('4-咨询师业绩明细表'!K:K,'4-咨询师业绩明细表'!E:E,E971,'4-咨询师业绩明细表'!C:C,B971))</f>
        <v>48</v>
      </c>
      <c r="W971" s="292" t="str">
        <f t="shared" si="350"/>
        <v>无</v>
      </c>
      <c r="X971" s="305"/>
      <c r="Y971" s="323">
        <f t="shared" si="351"/>
        <v>0</v>
      </c>
      <c r="Z971" s="324">
        <f t="shared" si="352"/>
        <v>0</v>
      </c>
      <c r="AA971" s="293">
        <f t="shared" si="353"/>
        <v>1658</v>
      </c>
      <c r="AB971" s="294" t="str">
        <f t="shared" si="354"/>
        <v>老生报读小学1年国际会员</v>
      </c>
      <c r="AC971" s="143" t="str">
        <f t="shared" si="355"/>
        <v>老生</v>
      </c>
      <c r="AD971" s="143" t="str">
        <f t="shared" si="356"/>
        <v>报读</v>
      </c>
      <c r="AE971" s="143" t="str">
        <f t="shared" si="357"/>
        <v>小学</v>
      </c>
      <c r="AF971" s="143" t="str">
        <f t="shared" si="358"/>
        <v>1年</v>
      </c>
      <c r="AG971" s="143" t="str">
        <f t="shared" si="359"/>
        <v>国际会员</v>
      </c>
      <c r="AH971" s="143" t="str">
        <f>IF(AB971="","",VLOOKUP(AF971,Sheet11!E:F,2,0))</f>
        <v>1年</v>
      </c>
      <c r="AI971" s="295" t="str">
        <f>IF(AG971="拼单会员","5年",IF(AB971="","",VLOOKUP(AE971&amp;AH971,Sheet11!$J$3:$K$17,2)))</f>
        <v>1年</v>
      </c>
      <c r="AJ971" s="143" t="str">
        <f t="shared" si="360"/>
        <v>国际班</v>
      </c>
      <c r="AK971" s="296" t="str">
        <f t="shared" si="361"/>
        <v>2017-05-07</v>
      </c>
      <c r="AL971" s="143" t="str">
        <f t="shared" si="362"/>
        <v>1年追补</v>
      </c>
      <c r="AM971" s="143" t="str">
        <f t="shared" si="363"/>
        <v>新生</v>
      </c>
      <c r="AN971" s="143" t="str">
        <f t="shared" si="364"/>
        <v>新生小学国际班1年</v>
      </c>
      <c r="AO971" s="143" t="str">
        <f t="shared" si="365"/>
        <v>国际班</v>
      </c>
      <c r="AP971" s="206" t="str">
        <f t="shared" si="366"/>
        <v>1年追补国际班</v>
      </c>
      <c r="AQ971" s="206" t="str">
        <f>IF(SUMIF('7-市场业绩'!F:F,'3-收据记录表'!U971,'7-市场业绩'!I:I)&gt;0,"学习卡","老结算")</f>
        <v>老结算</v>
      </c>
      <c r="AR971" s="206" t="str">
        <f t="shared" si="367"/>
        <v>1年追补国际班</v>
      </c>
      <c r="AS971" s="243" t="str">
        <f t="shared" si="368"/>
        <v>0</v>
      </c>
      <c r="AT971" s="243" t="str">
        <f t="shared" si="369"/>
        <v/>
      </c>
      <c r="AU971" s="243" t="str">
        <f t="shared" si="370"/>
        <v/>
      </c>
      <c r="AV971" s="243" t="str">
        <f t="shared" si="371"/>
        <v>0</v>
      </c>
      <c r="AW971" s="115" t="s">
        <v>2006</v>
      </c>
      <c r="AZ971" s="299">
        <v>42552</v>
      </c>
    </row>
    <row r="972" spans="1:52" ht="15" hidden="1" customHeight="1">
      <c r="A972" s="254" t="s">
        <v>1671</v>
      </c>
      <c r="B972" s="254" t="s">
        <v>1672</v>
      </c>
      <c r="C972" s="255" t="s">
        <v>17</v>
      </c>
      <c r="D972" s="254" t="s">
        <v>1673</v>
      </c>
      <c r="E972" s="254" t="s">
        <v>1134</v>
      </c>
      <c r="F972" s="256">
        <v>1658</v>
      </c>
      <c r="G972" s="254">
        <v>0</v>
      </c>
      <c r="H972" s="254">
        <v>3316</v>
      </c>
      <c r="I972" s="254">
        <v>0</v>
      </c>
      <c r="J972" s="254">
        <v>0</v>
      </c>
      <c r="K972" s="257">
        <v>42862</v>
      </c>
      <c r="L972" s="254" t="s">
        <v>1550</v>
      </c>
      <c r="M972" s="255" t="s">
        <v>1465</v>
      </c>
      <c r="N972" s="255" t="s">
        <v>1453</v>
      </c>
      <c r="O972" s="255" t="s">
        <v>1454</v>
      </c>
      <c r="P972" s="254" t="s">
        <v>1455</v>
      </c>
      <c r="Q972" s="255" t="s">
        <v>1456</v>
      </c>
      <c r="R972" s="254" t="s">
        <v>12</v>
      </c>
      <c r="S972" s="254" t="s">
        <v>1909</v>
      </c>
      <c r="T972" s="254" t="s">
        <v>1611</v>
      </c>
      <c r="U972" s="291" t="str">
        <f t="shared" si="349"/>
        <v>郑琴</v>
      </c>
      <c r="V972" s="292">
        <f>IF(F972=0,0,SUMIFS('4-咨询师业绩明细表'!K:K,'4-咨询师业绩明细表'!E:E,E972,'4-咨询师业绩明细表'!C:C,B972))</f>
        <v>48</v>
      </c>
      <c r="W972" s="292" t="str">
        <f t="shared" si="350"/>
        <v>无</v>
      </c>
      <c r="X972" s="305"/>
      <c r="Y972" s="323">
        <f t="shared" si="351"/>
        <v>0</v>
      </c>
      <c r="Z972" s="324">
        <f t="shared" si="352"/>
        <v>0</v>
      </c>
      <c r="AA972" s="293">
        <f t="shared" si="353"/>
        <v>1658</v>
      </c>
      <c r="AB972" s="294" t="str">
        <f t="shared" si="354"/>
        <v>新生报读小学1年国际会员</v>
      </c>
      <c r="AC972" s="143" t="str">
        <f t="shared" si="355"/>
        <v>新生</v>
      </c>
      <c r="AD972" s="143" t="str">
        <f t="shared" si="356"/>
        <v>报读</v>
      </c>
      <c r="AE972" s="143" t="str">
        <f t="shared" si="357"/>
        <v>小学</v>
      </c>
      <c r="AF972" s="143" t="str">
        <f t="shared" si="358"/>
        <v>1年</v>
      </c>
      <c r="AG972" s="143" t="str">
        <f t="shared" si="359"/>
        <v>国际会员</v>
      </c>
      <c r="AH972" s="143" t="str">
        <f>IF(AB972="","",VLOOKUP(AF972,Sheet11!E:F,2,0))</f>
        <v>1年</v>
      </c>
      <c r="AI972" s="295" t="str">
        <f>IF(AG972="拼单会员","5年",IF(AB972="","",VLOOKUP(AE972&amp;AH972,Sheet11!$J$3:$K$17,2)))</f>
        <v>1年</v>
      </c>
      <c r="AJ972" s="143" t="str">
        <f t="shared" si="360"/>
        <v>国际班</v>
      </c>
      <c r="AK972" s="296" t="str">
        <f t="shared" si="361"/>
        <v>2017-05-07</v>
      </c>
      <c r="AL972" s="143" t="str">
        <f t="shared" si="362"/>
        <v>新生</v>
      </c>
      <c r="AM972" s="143" t="str">
        <f t="shared" si="363"/>
        <v>新生</v>
      </c>
      <c r="AN972" s="143" t="str">
        <f t="shared" si="364"/>
        <v>新生小学国际班5年</v>
      </c>
      <c r="AO972" s="143" t="str">
        <f t="shared" si="365"/>
        <v>国际班</v>
      </c>
      <c r="AP972" s="206" t="str">
        <f t="shared" si="366"/>
        <v>新生国际班</v>
      </c>
      <c r="AQ972" s="206" t="str">
        <f>IF(SUMIF('7-市场业绩'!F:F,'3-收据记录表'!U972,'7-市场业绩'!I:I)&gt;0,"学习卡","老结算")</f>
        <v>学习卡</v>
      </c>
      <c r="AR972" s="206" t="str">
        <f t="shared" si="367"/>
        <v>新生小学国际班5年</v>
      </c>
      <c r="AS972" s="243" t="str">
        <f t="shared" si="368"/>
        <v>0</v>
      </c>
      <c r="AT972" s="243" t="str">
        <f t="shared" si="369"/>
        <v/>
      </c>
      <c r="AU972" s="243" t="str">
        <f t="shared" si="370"/>
        <v/>
      </c>
      <c r="AV972" s="243" t="str">
        <f t="shared" si="371"/>
        <v>0</v>
      </c>
      <c r="AW972" s="115" t="s">
        <v>2006</v>
      </c>
      <c r="AZ972" s="299">
        <v>42552</v>
      </c>
    </row>
    <row r="973" spans="1:52" ht="15" hidden="1" customHeight="1">
      <c r="A973" s="254" t="s">
        <v>1697</v>
      </c>
      <c r="B973" s="254" t="s">
        <v>1640</v>
      </c>
      <c r="C973" s="255" t="s">
        <v>17</v>
      </c>
      <c r="D973" s="254" t="s">
        <v>1641</v>
      </c>
      <c r="E973" s="254" t="s">
        <v>1134</v>
      </c>
      <c r="F973" s="256">
        <v>1658</v>
      </c>
      <c r="G973" s="254">
        <v>3316</v>
      </c>
      <c r="H973" s="254">
        <v>0</v>
      </c>
      <c r="I973" s="254">
        <v>0</v>
      </c>
      <c r="J973" s="254">
        <v>0</v>
      </c>
      <c r="K973" s="257">
        <v>42862</v>
      </c>
      <c r="L973" s="254" t="s">
        <v>1550</v>
      </c>
      <c r="M973" s="255" t="s">
        <v>1465</v>
      </c>
      <c r="N973" s="255" t="s">
        <v>1453</v>
      </c>
      <c r="O973" s="255" t="s">
        <v>1454</v>
      </c>
      <c r="P973" s="254" t="s">
        <v>555</v>
      </c>
      <c r="Q973" s="255" t="s">
        <v>1456</v>
      </c>
      <c r="R973" s="254" t="s">
        <v>12</v>
      </c>
      <c r="S973" s="254" t="s">
        <v>1907</v>
      </c>
      <c r="T973" s="254" t="s">
        <v>1698</v>
      </c>
      <c r="U973" s="291" t="str">
        <f t="shared" si="349"/>
        <v>王雨莎</v>
      </c>
      <c r="V973" s="292">
        <f>IF(F973=0,0,SUMIFS('4-咨询师业绩明细表'!K:K,'4-咨询师业绩明细表'!E:E,E973,'4-咨询师业绩明细表'!C:C,B973))</f>
        <v>48</v>
      </c>
      <c r="W973" s="292" t="str">
        <f t="shared" si="350"/>
        <v>潘浩智</v>
      </c>
      <c r="X973" s="305"/>
      <c r="Y973" s="323">
        <f t="shared" si="351"/>
        <v>0</v>
      </c>
      <c r="Z973" s="324">
        <f t="shared" si="352"/>
        <v>0</v>
      </c>
      <c r="AA973" s="293">
        <f t="shared" si="353"/>
        <v>1658</v>
      </c>
      <c r="AB973" s="294" t="str">
        <f t="shared" si="354"/>
        <v>新生报读小学1年国际会员</v>
      </c>
      <c r="AC973" s="143" t="str">
        <f t="shared" si="355"/>
        <v>新生</v>
      </c>
      <c r="AD973" s="143" t="str">
        <f t="shared" si="356"/>
        <v>报读</v>
      </c>
      <c r="AE973" s="143" t="str">
        <f t="shared" si="357"/>
        <v>小学</v>
      </c>
      <c r="AF973" s="143" t="str">
        <f t="shared" si="358"/>
        <v>1年</v>
      </c>
      <c r="AG973" s="143" t="str">
        <f t="shared" si="359"/>
        <v>国际会员</v>
      </c>
      <c r="AH973" s="143" t="str">
        <f>IF(AB973="","",VLOOKUP(AF973,Sheet11!E:F,2,0))</f>
        <v>1年</v>
      </c>
      <c r="AI973" s="295" t="str">
        <f>IF(AG973="拼单会员","5年",IF(AB973="","",VLOOKUP(AE973&amp;AH973,Sheet11!$J$3:$K$17,2)))</f>
        <v>1年</v>
      </c>
      <c r="AJ973" s="143" t="str">
        <f t="shared" si="360"/>
        <v>国际班</v>
      </c>
      <c r="AK973" s="296" t="str">
        <f t="shared" si="361"/>
        <v>2017-05-07</v>
      </c>
      <c r="AL973" s="143" t="str">
        <f t="shared" si="362"/>
        <v>新生</v>
      </c>
      <c r="AM973" s="143" t="str">
        <f t="shared" si="363"/>
        <v>新生</v>
      </c>
      <c r="AN973" s="143" t="str">
        <f t="shared" si="364"/>
        <v>新生小学国际班5年</v>
      </c>
      <c r="AO973" s="143" t="str">
        <f t="shared" si="365"/>
        <v>国际班</v>
      </c>
      <c r="AP973" s="206" t="str">
        <f t="shared" si="366"/>
        <v>新生国际班</v>
      </c>
      <c r="AQ973" s="206" t="str">
        <f>IF(SUMIF('7-市场业绩'!F:F,'3-收据记录表'!U973,'7-市场业绩'!I:I)&gt;0,"学习卡","老结算")</f>
        <v>老结算</v>
      </c>
      <c r="AR973" s="206" t="str">
        <f t="shared" si="367"/>
        <v>新生国际班</v>
      </c>
      <c r="AS973" s="243" t="str">
        <f t="shared" si="368"/>
        <v>0</v>
      </c>
      <c r="AT973" s="243" t="str">
        <f t="shared" si="369"/>
        <v/>
      </c>
      <c r="AU973" s="243" t="str">
        <f t="shared" si="370"/>
        <v/>
      </c>
      <c r="AV973" s="243" t="str">
        <f t="shared" si="371"/>
        <v>0</v>
      </c>
      <c r="AW973" s="115" t="s">
        <v>2006</v>
      </c>
      <c r="AZ973" s="299">
        <v>42552</v>
      </c>
    </row>
    <row r="974" spans="1:52" ht="15" hidden="1" customHeight="1">
      <c r="A974" s="254" t="s">
        <v>1699</v>
      </c>
      <c r="B974" s="254" t="s">
        <v>1700</v>
      </c>
      <c r="C974" s="255" t="s">
        <v>17</v>
      </c>
      <c r="D974" s="254" t="s">
        <v>1701</v>
      </c>
      <c r="E974" s="254" t="s">
        <v>1134</v>
      </c>
      <c r="F974" s="256">
        <v>1658</v>
      </c>
      <c r="G974" s="254">
        <v>0</v>
      </c>
      <c r="H974" s="254">
        <v>3316</v>
      </c>
      <c r="I974" s="254">
        <v>0</v>
      </c>
      <c r="J974" s="254">
        <v>0</v>
      </c>
      <c r="K974" s="257">
        <v>42862</v>
      </c>
      <c r="L974" s="254" t="s">
        <v>1550</v>
      </c>
      <c r="M974" s="255" t="s">
        <v>1465</v>
      </c>
      <c r="N974" s="255" t="s">
        <v>1453</v>
      </c>
      <c r="O974" s="255" t="s">
        <v>1454</v>
      </c>
      <c r="P974" s="254" t="s">
        <v>1455</v>
      </c>
      <c r="Q974" s="255" t="s">
        <v>1456</v>
      </c>
      <c r="R974" s="254" t="s">
        <v>12</v>
      </c>
      <c r="S974" s="254" t="s">
        <v>1907</v>
      </c>
      <c r="T974" s="254" t="s">
        <v>1702</v>
      </c>
      <c r="U974" s="291" t="str">
        <f t="shared" si="349"/>
        <v>王雨莎</v>
      </c>
      <c r="V974" s="292">
        <f>IF(F974=0,0,SUMIFS('4-咨询师业绩明细表'!K:K,'4-咨询师业绩明细表'!E:E,E974,'4-咨询师业绩明细表'!C:C,B974))</f>
        <v>48</v>
      </c>
      <c r="W974" s="292" t="str">
        <f t="shared" si="350"/>
        <v>无</v>
      </c>
      <c r="X974" s="305"/>
      <c r="Y974" s="323">
        <f t="shared" si="351"/>
        <v>0</v>
      </c>
      <c r="Z974" s="324">
        <f t="shared" si="352"/>
        <v>0</v>
      </c>
      <c r="AA974" s="293">
        <f t="shared" si="353"/>
        <v>1658</v>
      </c>
      <c r="AB974" s="294" t="str">
        <f t="shared" si="354"/>
        <v>新生报读小学1年国际会员</v>
      </c>
      <c r="AC974" s="143" t="str">
        <f t="shared" si="355"/>
        <v>新生</v>
      </c>
      <c r="AD974" s="143" t="str">
        <f t="shared" si="356"/>
        <v>报读</v>
      </c>
      <c r="AE974" s="143" t="str">
        <f t="shared" si="357"/>
        <v>小学</v>
      </c>
      <c r="AF974" s="143" t="str">
        <f t="shared" si="358"/>
        <v>1年</v>
      </c>
      <c r="AG974" s="143" t="str">
        <f t="shared" si="359"/>
        <v>国际会员</v>
      </c>
      <c r="AH974" s="143" t="str">
        <f>IF(AB974="","",VLOOKUP(AF974,Sheet11!E:F,2,0))</f>
        <v>1年</v>
      </c>
      <c r="AI974" s="295" t="str">
        <f>IF(AG974="拼单会员","5年",IF(AB974="","",VLOOKUP(AE974&amp;AH974,Sheet11!$J$3:$K$17,2)))</f>
        <v>1年</v>
      </c>
      <c r="AJ974" s="143" t="str">
        <f t="shared" si="360"/>
        <v>国际班</v>
      </c>
      <c r="AK974" s="296" t="str">
        <f t="shared" si="361"/>
        <v>2017-05-07</v>
      </c>
      <c r="AL974" s="143" t="str">
        <f t="shared" si="362"/>
        <v>新生</v>
      </c>
      <c r="AM974" s="143" t="str">
        <f t="shared" si="363"/>
        <v>新生</v>
      </c>
      <c r="AN974" s="143" t="str">
        <f t="shared" si="364"/>
        <v>新生小学国际班5年</v>
      </c>
      <c r="AO974" s="143" t="str">
        <f t="shared" si="365"/>
        <v>国际班</v>
      </c>
      <c r="AP974" s="206" t="str">
        <f t="shared" si="366"/>
        <v>新生国际班</v>
      </c>
      <c r="AQ974" s="206" t="str">
        <f>IF(SUMIF('7-市场业绩'!F:F,'3-收据记录表'!U974,'7-市场业绩'!I:I)&gt;0,"学习卡","老结算")</f>
        <v>老结算</v>
      </c>
      <c r="AR974" s="206" t="str">
        <f t="shared" si="367"/>
        <v>新生国际班</v>
      </c>
      <c r="AS974" s="243" t="str">
        <f t="shared" si="368"/>
        <v>0</v>
      </c>
      <c r="AT974" s="243" t="str">
        <f t="shared" si="369"/>
        <v/>
      </c>
      <c r="AU974" s="243" t="str">
        <f t="shared" si="370"/>
        <v/>
      </c>
      <c r="AV974" s="243" t="str">
        <f t="shared" si="371"/>
        <v>0</v>
      </c>
      <c r="AW974" s="115" t="s">
        <v>2006</v>
      </c>
      <c r="AZ974" s="299">
        <v>42552</v>
      </c>
    </row>
    <row r="975" spans="1:52" ht="15" hidden="1" customHeight="1">
      <c r="A975" s="254" t="s">
        <v>1859</v>
      </c>
      <c r="B975" s="254" t="s">
        <v>1569</v>
      </c>
      <c r="C975" s="255" t="s">
        <v>17</v>
      </c>
      <c r="D975" s="254" t="s">
        <v>1570</v>
      </c>
      <c r="E975" s="254" t="s">
        <v>1134</v>
      </c>
      <c r="F975" s="256">
        <v>1658</v>
      </c>
      <c r="G975" s="254">
        <v>0</v>
      </c>
      <c r="H975" s="254">
        <v>3316</v>
      </c>
      <c r="I975" s="254">
        <v>0</v>
      </c>
      <c r="J975" s="254">
        <v>0</v>
      </c>
      <c r="K975" s="257">
        <v>42863</v>
      </c>
      <c r="L975" s="254" t="s">
        <v>1550</v>
      </c>
      <c r="M975" s="255" t="s">
        <v>1465</v>
      </c>
      <c r="N975" s="255" t="s">
        <v>1453</v>
      </c>
      <c r="O975" s="255" t="s">
        <v>1454</v>
      </c>
      <c r="P975" s="254" t="s">
        <v>1455</v>
      </c>
      <c r="Q975" s="255" t="s">
        <v>1456</v>
      </c>
      <c r="R975" s="254" t="s">
        <v>12</v>
      </c>
      <c r="S975" s="254" t="s">
        <v>1135</v>
      </c>
      <c r="T975" s="254" t="s">
        <v>1770</v>
      </c>
      <c r="U975" s="291" t="str">
        <f t="shared" si="349"/>
        <v>翟志翔</v>
      </c>
      <c r="V975" s="292">
        <f>IF(F975=0,0,SUMIFS('4-咨询师业绩明细表'!K:K,'4-咨询师业绩明细表'!E:E,E975,'4-咨询师业绩明细表'!C:C,B975))</f>
        <v>48</v>
      </c>
      <c r="W975" s="292" t="str">
        <f t="shared" si="350"/>
        <v>无</v>
      </c>
      <c r="X975" s="305"/>
      <c r="Y975" s="323">
        <f t="shared" si="351"/>
        <v>0</v>
      </c>
      <c r="Z975" s="324">
        <f t="shared" si="352"/>
        <v>0</v>
      </c>
      <c r="AA975" s="293">
        <f t="shared" si="353"/>
        <v>1658</v>
      </c>
      <c r="AB975" s="294" t="str">
        <f t="shared" si="354"/>
        <v>新生报读小学1年国际会员</v>
      </c>
      <c r="AC975" s="143" t="str">
        <f t="shared" si="355"/>
        <v>新生</v>
      </c>
      <c r="AD975" s="143" t="str">
        <f t="shared" si="356"/>
        <v>报读</v>
      </c>
      <c r="AE975" s="143" t="str">
        <f t="shared" si="357"/>
        <v>小学</v>
      </c>
      <c r="AF975" s="143" t="str">
        <f t="shared" si="358"/>
        <v>1年</v>
      </c>
      <c r="AG975" s="143" t="str">
        <f t="shared" si="359"/>
        <v>国际会员</v>
      </c>
      <c r="AH975" s="143" t="str">
        <f>IF(AB975="","",VLOOKUP(AF975,Sheet11!E:F,2,0))</f>
        <v>1年</v>
      </c>
      <c r="AI975" s="295" t="str">
        <f>IF(AG975="拼单会员","5年",IF(AB975="","",VLOOKUP(AE975&amp;AH975,Sheet11!$J$3:$K$17,2)))</f>
        <v>1年</v>
      </c>
      <c r="AJ975" s="143" t="str">
        <f t="shared" si="360"/>
        <v>国际班</v>
      </c>
      <c r="AK975" s="296" t="str">
        <f t="shared" si="361"/>
        <v>2017-05-08</v>
      </c>
      <c r="AL975" s="143" t="str">
        <f t="shared" si="362"/>
        <v>新生</v>
      </c>
      <c r="AM975" s="143" t="str">
        <f t="shared" si="363"/>
        <v>新生</v>
      </c>
      <c r="AN975" s="143" t="str">
        <f t="shared" si="364"/>
        <v>新生小学国际班5年</v>
      </c>
      <c r="AO975" s="143" t="str">
        <f t="shared" si="365"/>
        <v>国际班</v>
      </c>
      <c r="AP975" s="206" t="str">
        <f t="shared" si="366"/>
        <v>新生国际班</v>
      </c>
      <c r="AQ975" s="206" t="str">
        <f>IF(SUMIF('7-市场业绩'!F:F,'3-收据记录表'!U975,'7-市场业绩'!I:I)&gt;0,"学习卡","老结算")</f>
        <v>学习卡</v>
      </c>
      <c r="AR975" s="206" t="str">
        <f t="shared" si="367"/>
        <v>新生小学国际班5年</v>
      </c>
      <c r="AS975" s="243" t="str">
        <f t="shared" si="368"/>
        <v>0</v>
      </c>
      <c r="AT975" s="243" t="str">
        <f t="shared" si="369"/>
        <v/>
      </c>
      <c r="AU975" s="243" t="str">
        <f t="shared" si="370"/>
        <v/>
      </c>
      <c r="AV975" s="243" t="str">
        <f t="shared" si="371"/>
        <v>0</v>
      </c>
      <c r="AW975" s="115" t="s">
        <v>2006</v>
      </c>
      <c r="AZ975" s="299">
        <v>42552</v>
      </c>
    </row>
    <row r="976" spans="1:52" ht="15" hidden="1" customHeight="1">
      <c r="A976" s="254"/>
      <c r="B976" s="254"/>
      <c r="C976" s="255"/>
      <c r="D976" s="254"/>
      <c r="E976" s="254"/>
      <c r="F976" s="256"/>
      <c r="G976" s="254"/>
      <c r="H976" s="254"/>
      <c r="I976" s="254"/>
      <c r="J976" s="254"/>
      <c r="K976" s="257"/>
      <c r="L976" s="254"/>
      <c r="M976" s="255"/>
      <c r="N976" s="255"/>
      <c r="O976" s="255"/>
      <c r="P976" s="254"/>
      <c r="Q976" s="255"/>
      <c r="R976" s="254"/>
      <c r="S976" s="254"/>
      <c r="T976" s="254"/>
      <c r="U976" s="291" t="str">
        <f t="shared" si="349"/>
        <v/>
      </c>
      <c r="V976" s="292">
        <f>IF(F976=0,0,SUMIFS('4-咨询师业绩明细表'!K:K,'4-咨询师业绩明细表'!E:E,E976,'4-咨询师业绩明细表'!C:C,B976))</f>
        <v>0</v>
      </c>
      <c r="W976" s="292" t="str">
        <f t="shared" si="350"/>
        <v/>
      </c>
      <c r="X976" s="305"/>
      <c r="Y976" s="323">
        <f t="shared" si="351"/>
        <v>0</v>
      </c>
      <c r="Z976" s="324">
        <f t="shared" si="352"/>
        <v>0</v>
      </c>
      <c r="AA976" s="293">
        <f t="shared" si="353"/>
        <v>0</v>
      </c>
      <c r="AB976" s="294" t="str">
        <f t="shared" si="354"/>
        <v/>
      </c>
      <c r="AC976" s="143" t="str">
        <f t="shared" si="355"/>
        <v/>
      </c>
      <c r="AD976" s="143" t="str">
        <f t="shared" si="356"/>
        <v/>
      </c>
      <c r="AE976" s="143" t="str">
        <f t="shared" si="357"/>
        <v/>
      </c>
      <c r="AF976" s="143" t="str">
        <f t="shared" si="358"/>
        <v/>
      </c>
      <c r="AG976" s="143" t="str">
        <f t="shared" si="359"/>
        <v/>
      </c>
      <c r="AH976" s="143" t="str">
        <f>IF(AB976="","",VLOOKUP(AF976,Sheet11!E:F,2,0))</f>
        <v/>
      </c>
      <c r="AI976" s="295" t="str">
        <f>IF(AG976="拼单会员","5年",IF(AB976="","",VLOOKUP(AE976&amp;AH976,Sheet11!$J$3:$K$17,2)))</f>
        <v/>
      </c>
      <c r="AJ976" s="143" t="str">
        <f t="shared" si="360"/>
        <v/>
      </c>
      <c r="AK976" s="296" t="str">
        <f t="shared" si="361"/>
        <v/>
      </c>
      <c r="AL976" s="143" t="str">
        <f t="shared" si="362"/>
        <v/>
      </c>
      <c r="AM976" s="143" t="str">
        <f t="shared" si="363"/>
        <v/>
      </c>
      <c r="AN976" s="143" t="str">
        <f t="shared" si="364"/>
        <v/>
      </c>
      <c r="AO976" s="143" t="str">
        <f t="shared" si="365"/>
        <v/>
      </c>
      <c r="AP976" s="206" t="str">
        <f t="shared" si="366"/>
        <v/>
      </c>
      <c r="AQ976" s="206" t="str">
        <f>IF(SUMIF('7-市场业绩'!F:F,'3-收据记录表'!U976,'7-市场业绩'!I:I)&gt;0,"学习卡","老结算")</f>
        <v>老结算</v>
      </c>
      <c r="AR976" s="206" t="str">
        <f t="shared" si="367"/>
        <v/>
      </c>
      <c r="AS976" s="243" t="e">
        <f t="shared" si="368"/>
        <v>#VALUE!</v>
      </c>
      <c r="AT976" s="243" t="str">
        <f t="shared" si="369"/>
        <v/>
      </c>
      <c r="AU976" s="243" t="str">
        <f t="shared" si="370"/>
        <v/>
      </c>
      <c r="AV976" s="243" t="str">
        <f t="shared" si="371"/>
        <v>无</v>
      </c>
      <c r="AZ976" s="299">
        <v>42552</v>
      </c>
    </row>
    <row r="977" spans="1:52" ht="15" hidden="1" customHeight="1">
      <c r="A977" s="254"/>
      <c r="B977" s="254"/>
      <c r="C977" s="255"/>
      <c r="D977" s="254"/>
      <c r="E977" s="254"/>
      <c r="F977" s="256"/>
      <c r="G977" s="254"/>
      <c r="H977" s="254"/>
      <c r="I977" s="254"/>
      <c r="J977" s="254"/>
      <c r="K977" s="257"/>
      <c r="L977" s="254"/>
      <c r="M977" s="255"/>
      <c r="N977" s="255"/>
      <c r="O977" s="255"/>
      <c r="P977" s="254"/>
      <c r="Q977" s="255"/>
      <c r="R977" s="254"/>
      <c r="S977" s="254"/>
      <c r="T977" s="254"/>
      <c r="U977" s="291" t="str">
        <f t="shared" si="349"/>
        <v/>
      </c>
      <c r="V977" s="292">
        <f>IF(F977=0,0,SUMIFS('4-咨询师业绩明细表'!K:K,'4-咨询师业绩明细表'!E:E,E977,'4-咨询师业绩明细表'!C:C,B977))</f>
        <v>0</v>
      </c>
      <c r="W977" s="292" t="str">
        <f t="shared" si="350"/>
        <v/>
      </c>
      <c r="X977" s="305"/>
      <c r="Y977" s="323">
        <f t="shared" si="351"/>
        <v>0</v>
      </c>
      <c r="Z977" s="324">
        <f t="shared" si="352"/>
        <v>0</v>
      </c>
      <c r="AA977" s="293">
        <f t="shared" si="353"/>
        <v>0</v>
      </c>
      <c r="AB977" s="294" t="str">
        <f t="shared" si="354"/>
        <v/>
      </c>
      <c r="AC977" s="143" t="str">
        <f t="shared" si="355"/>
        <v/>
      </c>
      <c r="AD977" s="143" t="str">
        <f t="shared" si="356"/>
        <v/>
      </c>
      <c r="AE977" s="143" t="str">
        <f t="shared" si="357"/>
        <v/>
      </c>
      <c r="AF977" s="143" t="str">
        <f t="shared" si="358"/>
        <v/>
      </c>
      <c r="AG977" s="143" t="str">
        <f t="shared" si="359"/>
        <v/>
      </c>
      <c r="AH977" s="143" t="str">
        <f>IF(AB977="","",VLOOKUP(AF977,Sheet11!E:F,2,0))</f>
        <v/>
      </c>
      <c r="AI977" s="295" t="str">
        <f>IF(AG977="拼单会员","5年",IF(AB977="","",VLOOKUP(AE977&amp;AH977,Sheet11!$J$3:$K$17,2)))</f>
        <v/>
      </c>
      <c r="AJ977" s="143" t="str">
        <f t="shared" si="360"/>
        <v/>
      </c>
      <c r="AK977" s="296" t="str">
        <f t="shared" si="361"/>
        <v/>
      </c>
      <c r="AL977" s="143" t="str">
        <f t="shared" si="362"/>
        <v/>
      </c>
      <c r="AM977" s="143" t="str">
        <f t="shared" si="363"/>
        <v/>
      </c>
      <c r="AN977" s="143" t="str">
        <f t="shared" si="364"/>
        <v/>
      </c>
      <c r="AO977" s="143" t="str">
        <f t="shared" si="365"/>
        <v/>
      </c>
      <c r="AP977" s="206" t="str">
        <f t="shared" si="366"/>
        <v/>
      </c>
      <c r="AQ977" s="206" t="str">
        <f>IF(SUMIF('7-市场业绩'!F:F,'3-收据记录表'!U977,'7-市场业绩'!I:I)&gt;0,"学习卡","老结算")</f>
        <v>老结算</v>
      </c>
      <c r="AR977" s="206" t="str">
        <f t="shared" si="367"/>
        <v/>
      </c>
      <c r="AS977" s="243" t="e">
        <f t="shared" si="368"/>
        <v>#VALUE!</v>
      </c>
      <c r="AT977" s="243" t="str">
        <f t="shared" si="369"/>
        <v/>
      </c>
      <c r="AU977" s="243" t="str">
        <f t="shared" si="370"/>
        <v/>
      </c>
      <c r="AV977" s="243" t="str">
        <f t="shared" si="371"/>
        <v>无</v>
      </c>
      <c r="AZ977" s="299">
        <v>42552</v>
      </c>
    </row>
    <row r="978" spans="1:52" ht="15" hidden="1" customHeight="1">
      <c r="A978" s="254"/>
      <c r="B978" s="254"/>
      <c r="C978" s="255"/>
      <c r="D978" s="254"/>
      <c r="E978" s="254"/>
      <c r="F978" s="256"/>
      <c r="G978" s="254"/>
      <c r="H978" s="254"/>
      <c r="I978" s="254"/>
      <c r="J978" s="254"/>
      <c r="K978" s="257"/>
      <c r="L978" s="254"/>
      <c r="M978" s="255"/>
      <c r="N978" s="255"/>
      <c r="O978" s="255"/>
      <c r="P978" s="254"/>
      <c r="Q978" s="255"/>
      <c r="R978" s="254"/>
      <c r="S978" s="254"/>
      <c r="T978" s="254"/>
      <c r="U978" s="291" t="str">
        <f t="shared" si="349"/>
        <v/>
      </c>
      <c r="V978" s="292">
        <f>IF(F978=0,0,SUMIFS('4-咨询师业绩明细表'!K:K,'4-咨询师业绩明细表'!E:E,E978,'4-咨询师业绩明细表'!C:C,B978))</f>
        <v>0</v>
      </c>
      <c r="W978" s="292" t="str">
        <f t="shared" si="350"/>
        <v/>
      </c>
      <c r="X978" s="305"/>
      <c r="Y978" s="323">
        <f t="shared" si="351"/>
        <v>0</v>
      </c>
      <c r="Z978" s="324">
        <f t="shared" si="352"/>
        <v>0</v>
      </c>
      <c r="AA978" s="293">
        <f t="shared" si="353"/>
        <v>0</v>
      </c>
      <c r="AB978" s="294" t="str">
        <f t="shared" si="354"/>
        <v/>
      </c>
      <c r="AC978" s="143" t="str">
        <f t="shared" si="355"/>
        <v/>
      </c>
      <c r="AD978" s="143" t="str">
        <f t="shared" si="356"/>
        <v/>
      </c>
      <c r="AE978" s="143" t="str">
        <f t="shared" si="357"/>
        <v/>
      </c>
      <c r="AF978" s="143" t="str">
        <f t="shared" si="358"/>
        <v/>
      </c>
      <c r="AG978" s="143" t="str">
        <f t="shared" si="359"/>
        <v/>
      </c>
      <c r="AH978" s="143" t="str">
        <f>IF(AB978="","",VLOOKUP(AF978,Sheet11!E:F,2,0))</f>
        <v/>
      </c>
      <c r="AI978" s="295" t="str">
        <f>IF(AG978="拼单会员","5年",IF(AB978="","",VLOOKUP(AE978&amp;AH978,Sheet11!$J$3:$K$17,2)))</f>
        <v/>
      </c>
      <c r="AJ978" s="143" t="str">
        <f t="shared" si="360"/>
        <v/>
      </c>
      <c r="AK978" s="296" t="str">
        <f t="shared" si="361"/>
        <v/>
      </c>
      <c r="AL978" s="143" t="str">
        <f t="shared" si="362"/>
        <v/>
      </c>
      <c r="AM978" s="143" t="str">
        <f t="shared" si="363"/>
        <v/>
      </c>
      <c r="AN978" s="143" t="str">
        <f t="shared" si="364"/>
        <v/>
      </c>
      <c r="AO978" s="143" t="str">
        <f t="shared" si="365"/>
        <v/>
      </c>
      <c r="AP978" s="206" t="str">
        <f t="shared" si="366"/>
        <v/>
      </c>
      <c r="AQ978" s="206" t="str">
        <f>IF(SUMIF('7-市场业绩'!F:F,'3-收据记录表'!U978,'7-市场业绩'!I:I)&gt;0,"学习卡","老结算")</f>
        <v>老结算</v>
      </c>
      <c r="AR978" s="206" t="str">
        <f t="shared" si="367"/>
        <v/>
      </c>
      <c r="AS978" s="243" t="e">
        <f t="shared" si="368"/>
        <v>#VALUE!</v>
      </c>
      <c r="AT978" s="243" t="str">
        <f t="shared" si="369"/>
        <v/>
      </c>
      <c r="AU978" s="243" t="str">
        <f t="shared" si="370"/>
        <v/>
      </c>
      <c r="AV978" s="243" t="str">
        <f t="shared" si="371"/>
        <v>无</v>
      </c>
      <c r="AZ978" s="299">
        <v>42552</v>
      </c>
    </row>
    <row r="979" spans="1:52" ht="15" hidden="1" customHeight="1">
      <c r="A979" s="254"/>
      <c r="B979" s="254"/>
      <c r="C979" s="255"/>
      <c r="D979" s="254"/>
      <c r="E979" s="254"/>
      <c r="F979" s="256"/>
      <c r="G979" s="254"/>
      <c r="H979" s="254"/>
      <c r="I979" s="254"/>
      <c r="J979" s="254"/>
      <c r="K979" s="257"/>
      <c r="L979" s="254"/>
      <c r="M979" s="255"/>
      <c r="N979" s="255"/>
      <c r="O979" s="255"/>
      <c r="P979" s="254"/>
      <c r="Q979" s="255"/>
      <c r="R979" s="254"/>
      <c r="S979" s="254"/>
      <c r="T979" s="254"/>
      <c r="U979" s="291" t="str">
        <f t="shared" si="349"/>
        <v/>
      </c>
      <c r="V979" s="292">
        <f>IF(F979=0,0,SUMIFS('4-咨询师业绩明细表'!K:K,'4-咨询师业绩明细表'!E:E,E979,'4-咨询师业绩明细表'!C:C,B979))</f>
        <v>0</v>
      </c>
      <c r="W979" s="292" t="str">
        <f t="shared" si="350"/>
        <v/>
      </c>
      <c r="X979" s="305"/>
      <c r="Y979" s="323">
        <f t="shared" si="351"/>
        <v>0</v>
      </c>
      <c r="Z979" s="324">
        <f t="shared" si="352"/>
        <v>0</v>
      </c>
      <c r="AA979" s="293">
        <f t="shared" si="353"/>
        <v>0</v>
      </c>
      <c r="AB979" s="294" t="str">
        <f t="shared" si="354"/>
        <v/>
      </c>
      <c r="AC979" s="143" t="str">
        <f t="shared" si="355"/>
        <v/>
      </c>
      <c r="AD979" s="143" t="str">
        <f t="shared" si="356"/>
        <v/>
      </c>
      <c r="AE979" s="143" t="str">
        <f t="shared" si="357"/>
        <v/>
      </c>
      <c r="AF979" s="143" t="str">
        <f t="shared" si="358"/>
        <v/>
      </c>
      <c r="AG979" s="143" t="str">
        <f t="shared" si="359"/>
        <v/>
      </c>
      <c r="AH979" s="143" t="str">
        <f>IF(AB979="","",VLOOKUP(AF979,Sheet11!E:F,2,0))</f>
        <v/>
      </c>
      <c r="AI979" s="295" t="str">
        <f>IF(AG979="拼单会员","5年",IF(AB979="","",VLOOKUP(AE979&amp;AH979,Sheet11!$J$3:$K$17,2)))</f>
        <v/>
      </c>
      <c r="AJ979" s="143" t="str">
        <f t="shared" si="360"/>
        <v/>
      </c>
      <c r="AK979" s="296" t="str">
        <f t="shared" si="361"/>
        <v/>
      </c>
      <c r="AL979" s="143" t="str">
        <f t="shared" si="362"/>
        <v/>
      </c>
      <c r="AM979" s="143" t="str">
        <f t="shared" si="363"/>
        <v/>
      </c>
      <c r="AN979" s="143" t="str">
        <f t="shared" si="364"/>
        <v/>
      </c>
      <c r="AO979" s="143" t="str">
        <f t="shared" si="365"/>
        <v/>
      </c>
      <c r="AP979" s="206" t="str">
        <f t="shared" si="366"/>
        <v/>
      </c>
      <c r="AQ979" s="206" t="str">
        <f>IF(SUMIF('7-市场业绩'!F:F,'3-收据记录表'!U979,'7-市场业绩'!I:I)&gt;0,"学习卡","老结算")</f>
        <v>老结算</v>
      </c>
      <c r="AR979" s="206" t="str">
        <f t="shared" si="367"/>
        <v/>
      </c>
      <c r="AS979" s="243" t="e">
        <f t="shared" si="368"/>
        <v>#VALUE!</v>
      </c>
      <c r="AT979" s="243" t="str">
        <f t="shared" si="369"/>
        <v/>
      </c>
      <c r="AU979" s="243" t="str">
        <f t="shared" si="370"/>
        <v/>
      </c>
      <c r="AV979" s="243" t="str">
        <f t="shared" si="371"/>
        <v>无</v>
      </c>
      <c r="AZ979" s="299">
        <v>42552</v>
      </c>
    </row>
    <row r="980" spans="1:52" ht="15" hidden="1" customHeight="1">
      <c r="A980" s="254"/>
      <c r="B980" s="254"/>
      <c r="C980" s="255"/>
      <c r="D980" s="254"/>
      <c r="E980" s="254"/>
      <c r="F980" s="256"/>
      <c r="G980" s="254"/>
      <c r="H980" s="254"/>
      <c r="I980" s="254"/>
      <c r="J980" s="254"/>
      <c r="K980" s="257"/>
      <c r="L980" s="254"/>
      <c r="M980" s="255"/>
      <c r="N980" s="255"/>
      <c r="O980" s="255"/>
      <c r="P980" s="254"/>
      <c r="Q980" s="255"/>
      <c r="R980" s="254"/>
      <c r="S980" s="254"/>
      <c r="T980" s="254"/>
      <c r="U980" s="291" t="str">
        <f t="shared" si="349"/>
        <v/>
      </c>
      <c r="V980" s="292">
        <f>IF(F980=0,0,SUMIFS('4-咨询师业绩明细表'!K:K,'4-咨询师业绩明细表'!E:E,E980,'4-咨询师业绩明细表'!C:C,B980))</f>
        <v>0</v>
      </c>
      <c r="W980" s="292" t="str">
        <f t="shared" si="350"/>
        <v/>
      </c>
      <c r="X980" s="305"/>
      <c r="Y980" s="323">
        <f t="shared" si="351"/>
        <v>0</v>
      </c>
      <c r="Z980" s="324">
        <f t="shared" si="352"/>
        <v>0</v>
      </c>
      <c r="AA980" s="293">
        <f t="shared" si="353"/>
        <v>0</v>
      </c>
      <c r="AB980" s="294" t="str">
        <f t="shared" si="354"/>
        <v/>
      </c>
      <c r="AC980" s="143" t="str">
        <f t="shared" si="355"/>
        <v/>
      </c>
      <c r="AD980" s="143" t="str">
        <f t="shared" si="356"/>
        <v/>
      </c>
      <c r="AE980" s="143" t="str">
        <f t="shared" si="357"/>
        <v/>
      </c>
      <c r="AF980" s="143" t="str">
        <f t="shared" si="358"/>
        <v/>
      </c>
      <c r="AG980" s="143" t="str">
        <f t="shared" si="359"/>
        <v/>
      </c>
      <c r="AH980" s="143" t="str">
        <f>IF(AB980="","",VLOOKUP(AF980,Sheet11!E:F,2,0))</f>
        <v/>
      </c>
      <c r="AI980" s="295" t="str">
        <f>IF(AG980="拼单会员","5年",IF(AB980="","",VLOOKUP(AE980&amp;AH980,Sheet11!$J$3:$K$17,2)))</f>
        <v/>
      </c>
      <c r="AJ980" s="143" t="str">
        <f t="shared" si="360"/>
        <v/>
      </c>
      <c r="AK980" s="296" t="str">
        <f t="shared" si="361"/>
        <v/>
      </c>
      <c r="AL980" s="143" t="str">
        <f t="shared" si="362"/>
        <v/>
      </c>
      <c r="AM980" s="143" t="str">
        <f t="shared" si="363"/>
        <v/>
      </c>
      <c r="AN980" s="143" t="str">
        <f t="shared" si="364"/>
        <v/>
      </c>
      <c r="AO980" s="143" t="str">
        <f t="shared" si="365"/>
        <v/>
      </c>
      <c r="AP980" s="206" t="str">
        <f t="shared" si="366"/>
        <v/>
      </c>
      <c r="AQ980" s="206" t="str">
        <f>IF(SUMIF('7-市场业绩'!F:F,'3-收据记录表'!U980,'7-市场业绩'!I:I)&gt;0,"学习卡","老结算")</f>
        <v>老结算</v>
      </c>
      <c r="AR980" s="206" t="str">
        <f t="shared" si="367"/>
        <v/>
      </c>
      <c r="AS980" s="243" t="e">
        <f t="shared" si="368"/>
        <v>#VALUE!</v>
      </c>
      <c r="AT980" s="243" t="str">
        <f t="shared" si="369"/>
        <v/>
      </c>
      <c r="AU980" s="243" t="str">
        <f t="shared" si="370"/>
        <v/>
      </c>
      <c r="AV980" s="243" t="str">
        <f t="shared" si="371"/>
        <v>无</v>
      </c>
      <c r="AZ980" s="299">
        <v>42552</v>
      </c>
    </row>
    <row r="981" spans="1:52" ht="15" hidden="1" customHeight="1">
      <c r="A981" s="254"/>
      <c r="B981" s="254"/>
      <c r="C981" s="255"/>
      <c r="D981" s="254"/>
      <c r="E981" s="254"/>
      <c r="F981" s="256"/>
      <c r="G981" s="254"/>
      <c r="H981" s="254"/>
      <c r="I981" s="254"/>
      <c r="J981" s="254"/>
      <c r="K981" s="257"/>
      <c r="L981" s="254"/>
      <c r="M981" s="255"/>
      <c r="N981" s="255"/>
      <c r="O981" s="255"/>
      <c r="P981" s="254"/>
      <c r="Q981" s="255"/>
      <c r="R981" s="254"/>
      <c r="S981" s="254"/>
      <c r="T981" s="254"/>
      <c r="U981" s="291" t="str">
        <f t="shared" si="349"/>
        <v/>
      </c>
      <c r="V981" s="292">
        <f>IF(F981=0,0,SUMIFS('4-咨询师业绩明细表'!K:K,'4-咨询师业绩明细表'!E:E,E981,'4-咨询师业绩明细表'!C:C,B981))</f>
        <v>0</v>
      </c>
      <c r="W981" s="292" t="str">
        <f t="shared" si="350"/>
        <v/>
      </c>
      <c r="X981" s="305"/>
      <c r="Y981" s="323">
        <f t="shared" si="351"/>
        <v>0</v>
      </c>
      <c r="Z981" s="324">
        <f t="shared" si="352"/>
        <v>0</v>
      </c>
      <c r="AA981" s="293">
        <f t="shared" si="353"/>
        <v>0</v>
      </c>
      <c r="AB981" s="294" t="str">
        <f t="shared" si="354"/>
        <v/>
      </c>
      <c r="AC981" s="143" t="str">
        <f t="shared" si="355"/>
        <v/>
      </c>
      <c r="AD981" s="143" t="str">
        <f t="shared" si="356"/>
        <v/>
      </c>
      <c r="AE981" s="143" t="str">
        <f t="shared" si="357"/>
        <v/>
      </c>
      <c r="AF981" s="143" t="str">
        <f t="shared" si="358"/>
        <v/>
      </c>
      <c r="AG981" s="143" t="str">
        <f t="shared" si="359"/>
        <v/>
      </c>
      <c r="AH981" s="143" t="str">
        <f>IF(AB981="","",VLOOKUP(AF981,Sheet11!E:F,2,0))</f>
        <v/>
      </c>
      <c r="AI981" s="295" t="str">
        <f>IF(AG981="拼单会员","5年",IF(AB981="","",VLOOKUP(AE981&amp;AH981,Sheet11!$J$3:$K$17,2)))</f>
        <v/>
      </c>
      <c r="AJ981" s="143" t="str">
        <f t="shared" si="360"/>
        <v/>
      </c>
      <c r="AK981" s="296" t="str">
        <f t="shared" si="361"/>
        <v/>
      </c>
      <c r="AL981" s="143" t="str">
        <f t="shared" si="362"/>
        <v/>
      </c>
      <c r="AM981" s="143" t="str">
        <f t="shared" si="363"/>
        <v/>
      </c>
      <c r="AN981" s="143" t="str">
        <f t="shared" si="364"/>
        <v/>
      </c>
      <c r="AO981" s="143" t="str">
        <f t="shared" si="365"/>
        <v/>
      </c>
      <c r="AP981" s="206" t="str">
        <f t="shared" si="366"/>
        <v/>
      </c>
      <c r="AQ981" s="206" t="str">
        <f>IF(SUMIF('7-市场业绩'!F:F,'3-收据记录表'!U981,'7-市场业绩'!I:I)&gt;0,"学习卡","老结算")</f>
        <v>老结算</v>
      </c>
      <c r="AR981" s="206" t="str">
        <f t="shared" si="367"/>
        <v/>
      </c>
      <c r="AS981" s="243" t="e">
        <f t="shared" si="368"/>
        <v>#VALUE!</v>
      </c>
      <c r="AT981" s="243" t="str">
        <f t="shared" si="369"/>
        <v/>
      </c>
      <c r="AU981" s="243" t="str">
        <f t="shared" si="370"/>
        <v/>
      </c>
      <c r="AV981" s="243" t="str">
        <f t="shared" si="371"/>
        <v>无</v>
      </c>
      <c r="AZ981" s="299">
        <v>42552</v>
      </c>
    </row>
    <row r="982" spans="1:52" ht="15" hidden="1" customHeight="1">
      <c r="A982" s="254"/>
      <c r="B982" s="254"/>
      <c r="C982" s="255"/>
      <c r="D982" s="254"/>
      <c r="E982" s="254"/>
      <c r="F982" s="256"/>
      <c r="G982" s="254"/>
      <c r="H982" s="254"/>
      <c r="I982" s="254"/>
      <c r="J982" s="254"/>
      <c r="K982" s="257"/>
      <c r="L982" s="254"/>
      <c r="M982" s="255"/>
      <c r="N982" s="255"/>
      <c r="O982" s="255"/>
      <c r="P982" s="254"/>
      <c r="Q982" s="255"/>
      <c r="R982" s="254"/>
      <c r="S982" s="254"/>
      <c r="T982" s="254"/>
      <c r="U982" s="291" t="str">
        <f t="shared" si="349"/>
        <v/>
      </c>
      <c r="V982" s="292">
        <f>IF(F982=0,0,SUMIFS('4-咨询师业绩明细表'!K:K,'4-咨询师业绩明细表'!E:E,E982,'4-咨询师业绩明细表'!C:C,B982))</f>
        <v>0</v>
      </c>
      <c r="W982" s="292" t="str">
        <f t="shared" si="350"/>
        <v/>
      </c>
      <c r="X982" s="305"/>
      <c r="Y982" s="323">
        <f t="shared" si="351"/>
        <v>0</v>
      </c>
      <c r="Z982" s="324">
        <f t="shared" si="352"/>
        <v>0</v>
      </c>
      <c r="AA982" s="293">
        <f t="shared" si="353"/>
        <v>0</v>
      </c>
      <c r="AB982" s="294" t="str">
        <f t="shared" si="354"/>
        <v/>
      </c>
      <c r="AC982" s="143" t="str">
        <f t="shared" si="355"/>
        <v/>
      </c>
      <c r="AD982" s="143" t="str">
        <f t="shared" si="356"/>
        <v/>
      </c>
      <c r="AE982" s="143" t="str">
        <f t="shared" si="357"/>
        <v/>
      </c>
      <c r="AF982" s="143" t="str">
        <f t="shared" si="358"/>
        <v/>
      </c>
      <c r="AG982" s="143" t="str">
        <f t="shared" si="359"/>
        <v/>
      </c>
      <c r="AH982" s="143" t="str">
        <f>IF(AB982="","",VLOOKUP(AF982,Sheet11!E:F,2,0))</f>
        <v/>
      </c>
      <c r="AI982" s="295" t="str">
        <f>IF(AG982="拼单会员","5年",IF(AB982="","",VLOOKUP(AE982&amp;AH982,Sheet11!$J$3:$K$17,2)))</f>
        <v/>
      </c>
      <c r="AJ982" s="143" t="str">
        <f t="shared" si="360"/>
        <v/>
      </c>
      <c r="AK982" s="296" t="str">
        <f t="shared" si="361"/>
        <v/>
      </c>
      <c r="AL982" s="143" t="str">
        <f t="shared" si="362"/>
        <v/>
      </c>
      <c r="AM982" s="143" t="str">
        <f t="shared" si="363"/>
        <v/>
      </c>
      <c r="AN982" s="143" t="str">
        <f t="shared" si="364"/>
        <v/>
      </c>
      <c r="AO982" s="143" t="str">
        <f t="shared" si="365"/>
        <v/>
      </c>
      <c r="AP982" s="206" t="str">
        <f t="shared" si="366"/>
        <v/>
      </c>
      <c r="AQ982" s="206" t="str">
        <f>IF(SUMIF('7-市场业绩'!F:F,'3-收据记录表'!U982,'7-市场业绩'!I:I)&gt;0,"学习卡","老结算")</f>
        <v>老结算</v>
      </c>
      <c r="AR982" s="206" t="str">
        <f t="shared" si="367"/>
        <v/>
      </c>
      <c r="AS982" s="243" t="e">
        <f t="shared" si="368"/>
        <v>#VALUE!</v>
      </c>
      <c r="AT982" s="243" t="str">
        <f t="shared" si="369"/>
        <v/>
      </c>
      <c r="AU982" s="243" t="str">
        <f t="shared" si="370"/>
        <v/>
      </c>
      <c r="AV982" s="243" t="str">
        <f t="shared" si="371"/>
        <v>无</v>
      </c>
      <c r="AZ982" s="299">
        <v>42552</v>
      </c>
    </row>
    <row r="983" spans="1:52" ht="15" hidden="1" customHeight="1">
      <c r="A983" s="254"/>
      <c r="B983" s="254"/>
      <c r="C983" s="255"/>
      <c r="D983" s="254"/>
      <c r="E983" s="254"/>
      <c r="F983" s="256"/>
      <c r="G983" s="254"/>
      <c r="H983" s="254"/>
      <c r="I983" s="254"/>
      <c r="J983" s="254"/>
      <c r="K983" s="257"/>
      <c r="L983" s="254"/>
      <c r="M983" s="255"/>
      <c r="N983" s="255"/>
      <c r="O983" s="255"/>
      <c r="P983" s="254"/>
      <c r="Q983" s="255"/>
      <c r="R983" s="254"/>
      <c r="S983" s="254"/>
      <c r="T983" s="254"/>
      <c r="U983" s="291" t="str">
        <f t="shared" si="349"/>
        <v/>
      </c>
      <c r="V983" s="292">
        <f>IF(F983=0,0,SUMIFS('4-咨询师业绩明细表'!K:K,'4-咨询师业绩明细表'!E:E,E983,'4-咨询师业绩明细表'!C:C,B983))</f>
        <v>0</v>
      </c>
      <c r="W983" s="292" t="str">
        <f t="shared" si="350"/>
        <v/>
      </c>
      <c r="X983" s="305"/>
      <c r="Y983" s="323">
        <f t="shared" si="351"/>
        <v>0</v>
      </c>
      <c r="Z983" s="324">
        <f t="shared" si="352"/>
        <v>0</v>
      </c>
      <c r="AA983" s="293">
        <f t="shared" si="353"/>
        <v>0</v>
      </c>
      <c r="AB983" s="294" t="str">
        <f t="shared" si="354"/>
        <v/>
      </c>
      <c r="AC983" s="143" t="str">
        <f t="shared" si="355"/>
        <v/>
      </c>
      <c r="AD983" s="143" t="str">
        <f t="shared" si="356"/>
        <v/>
      </c>
      <c r="AE983" s="143" t="str">
        <f t="shared" si="357"/>
        <v/>
      </c>
      <c r="AF983" s="143" t="str">
        <f t="shared" si="358"/>
        <v/>
      </c>
      <c r="AG983" s="143" t="str">
        <f t="shared" si="359"/>
        <v/>
      </c>
      <c r="AH983" s="143" t="str">
        <f>IF(AB983="","",VLOOKUP(AF983,Sheet11!E:F,2,0))</f>
        <v/>
      </c>
      <c r="AI983" s="295" t="str">
        <f>IF(AG983="拼单会员","5年",IF(AB983="","",VLOOKUP(AE983&amp;AH983,Sheet11!$J$3:$K$17,2)))</f>
        <v/>
      </c>
      <c r="AJ983" s="143" t="str">
        <f t="shared" si="360"/>
        <v/>
      </c>
      <c r="AK983" s="296" t="str">
        <f t="shared" si="361"/>
        <v/>
      </c>
      <c r="AL983" s="143" t="str">
        <f t="shared" si="362"/>
        <v/>
      </c>
      <c r="AM983" s="143" t="str">
        <f t="shared" si="363"/>
        <v/>
      </c>
      <c r="AN983" s="143" t="str">
        <f t="shared" si="364"/>
        <v/>
      </c>
      <c r="AO983" s="143" t="str">
        <f t="shared" si="365"/>
        <v/>
      </c>
      <c r="AP983" s="206" t="str">
        <f t="shared" si="366"/>
        <v/>
      </c>
      <c r="AQ983" s="206" t="str">
        <f>IF(SUMIF('7-市场业绩'!F:F,'3-收据记录表'!U983,'7-市场业绩'!I:I)&gt;0,"学习卡","老结算")</f>
        <v>老结算</v>
      </c>
      <c r="AR983" s="206" t="str">
        <f t="shared" si="367"/>
        <v/>
      </c>
      <c r="AS983" s="243" t="e">
        <f t="shared" si="368"/>
        <v>#VALUE!</v>
      </c>
      <c r="AT983" s="243" t="str">
        <f t="shared" si="369"/>
        <v/>
      </c>
      <c r="AU983" s="243" t="str">
        <f t="shared" si="370"/>
        <v/>
      </c>
      <c r="AV983" s="243" t="str">
        <f t="shared" si="371"/>
        <v>无</v>
      </c>
      <c r="AZ983" s="299">
        <v>42552</v>
      </c>
    </row>
    <row r="984" spans="1:52" ht="15" hidden="1" customHeight="1">
      <c r="A984" s="254"/>
      <c r="B984" s="254"/>
      <c r="C984" s="255"/>
      <c r="D984" s="254"/>
      <c r="E984" s="254"/>
      <c r="F984" s="256"/>
      <c r="G984" s="254"/>
      <c r="H984" s="254"/>
      <c r="I984" s="254"/>
      <c r="J984" s="254"/>
      <c r="K984" s="257"/>
      <c r="L984" s="254"/>
      <c r="M984" s="255"/>
      <c r="N984" s="255"/>
      <c r="O984" s="255"/>
      <c r="P984" s="254"/>
      <c r="Q984" s="255"/>
      <c r="R984" s="254"/>
      <c r="S984" s="254"/>
      <c r="T984" s="254"/>
      <c r="U984" s="291" t="str">
        <f t="shared" si="349"/>
        <v/>
      </c>
      <c r="V984" s="292">
        <f>IF(F984=0,0,SUMIFS('4-咨询师业绩明细表'!K:K,'4-咨询师业绩明细表'!E:E,E984,'4-咨询师业绩明细表'!C:C,B984))</f>
        <v>0</v>
      </c>
      <c r="W984" s="292" t="str">
        <f t="shared" si="350"/>
        <v/>
      </c>
      <c r="X984" s="305"/>
      <c r="Y984" s="323">
        <f t="shared" si="351"/>
        <v>0</v>
      </c>
      <c r="Z984" s="324">
        <f t="shared" si="352"/>
        <v>0</v>
      </c>
      <c r="AA984" s="293">
        <f t="shared" si="353"/>
        <v>0</v>
      </c>
      <c r="AB984" s="294" t="str">
        <f t="shared" si="354"/>
        <v/>
      </c>
      <c r="AC984" s="143" t="str">
        <f t="shared" si="355"/>
        <v/>
      </c>
      <c r="AD984" s="143" t="str">
        <f t="shared" si="356"/>
        <v/>
      </c>
      <c r="AE984" s="143" t="str">
        <f t="shared" si="357"/>
        <v/>
      </c>
      <c r="AF984" s="143" t="str">
        <f t="shared" si="358"/>
        <v/>
      </c>
      <c r="AG984" s="143" t="str">
        <f t="shared" si="359"/>
        <v/>
      </c>
      <c r="AH984" s="143" t="str">
        <f>IF(AB984="","",VLOOKUP(AF984,Sheet11!E:F,2,0))</f>
        <v/>
      </c>
      <c r="AI984" s="295" t="str">
        <f>IF(AG984="拼单会员","5年",IF(AB984="","",VLOOKUP(AE984&amp;AH984,Sheet11!$J$3:$K$17,2)))</f>
        <v/>
      </c>
      <c r="AJ984" s="143" t="str">
        <f t="shared" si="360"/>
        <v/>
      </c>
      <c r="AK984" s="296" t="str">
        <f t="shared" si="361"/>
        <v/>
      </c>
      <c r="AL984" s="143" t="str">
        <f t="shared" si="362"/>
        <v/>
      </c>
      <c r="AM984" s="143" t="str">
        <f t="shared" si="363"/>
        <v/>
      </c>
      <c r="AN984" s="143" t="str">
        <f t="shared" si="364"/>
        <v/>
      </c>
      <c r="AO984" s="143" t="str">
        <f t="shared" si="365"/>
        <v/>
      </c>
      <c r="AP984" s="206" t="str">
        <f t="shared" si="366"/>
        <v/>
      </c>
      <c r="AQ984" s="206" t="str">
        <f>IF(SUMIF('7-市场业绩'!F:F,'3-收据记录表'!U984,'7-市场业绩'!I:I)&gt;0,"学习卡","老结算")</f>
        <v>老结算</v>
      </c>
      <c r="AR984" s="206" t="str">
        <f t="shared" si="367"/>
        <v/>
      </c>
      <c r="AS984" s="243" t="e">
        <f t="shared" si="368"/>
        <v>#VALUE!</v>
      </c>
      <c r="AT984" s="243" t="str">
        <f t="shared" si="369"/>
        <v/>
      </c>
      <c r="AU984" s="243" t="str">
        <f t="shared" si="370"/>
        <v/>
      </c>
      <c r="AV984" s="243" t="str">
        <f t="shared" si="371"/>
        <v>无</v>
      </c>
      <c r="AZ984" s="299">
        <v>42552</v>
      </c>
    </row>
    <row r="985" spans="1:52" ht="15" hidden="1" customHeight="1">
      <c r="A985" s="254"/>
      <c r="B985" s="254"/>
      <c r="C985" s="255"/>
      <c r="D985" s="254"/>
      <c r="E985" s="254"/>
      <c r="F985" s="256"/>
      <c r="G985" s="254"/>
      <c r="H985" s="254"/>
      <c r="I985" s="254"/>
      <c r="J985" s="254"/>
      <c r="K985" s="257"/>
      <c r="L985" s="254"/>
      <c r="M985" s="255"/>
      <c r="N985" s="255"/>
      <c r="O985" s="255"/>
      <c r="P985" s="254"/>
      <c r="Q985" s="255"/>
      <c r="R985" s="254"/>
      <c r="S985" s="254"/>
      <c r="T985" s="254"/>
      <c r="U985" s="291" t="str">
        <f t="shared" si="349"/>
        <v/>
      </c>
      <c r="V985" s="292">
        <f>IF(F985=0,0,SUMIFS('4-咨询师业绩明细表'!K:K,'4-咨询师业绩明细表'!E:E,E985,'4-咨询师业绩明细表'!C:C,B985))</f>
        <v>0</v>
      </c>
      <c r="W985" s="292" t="str">
        <f t="shared" si="350"/>
        <v/>
      </c>
      <c r="X985" s="305"/>
      <c r="Y985" s="323">
        <f t="shared" si="351"/>
        <v>0</v>
      </c>
      <c r="Z985" s="324">
        <f t="shared" si="352"/>
        <v>0</v>
      </c>
      <c r="AA985" s="293">
        <f t="shared" si="353"/>
        <v>0</v>
      </c>
      <c r="AB985" s="294" t="str">
        <f t="shared" si="354"/>
        <v/>
      </c>
      <c r="AC985" s="143" t="str">
        <f t="shared" si="355"/>
        <v/>
      </c>
      <c r="AD985" s="143" t="str">
        <f t="shared" si="356"/>
        <v/>
      </c>
      <c r="AE985" s="143" t="str">
        <f t="shared" si="357"/>
        <v/>
      </c>
      <c r="AF985" s="143" t="str">
        <f t="shared" si="358"/>
        <v/>
      </c>
      <c r="AG985" s="143" t="str">
        <f t="shared" si="359"/>
        <v/>
      </c>
      <c r="AH985" s="143" t="str">
        <f>IF(AB985="","",VLOOKUP(AF985,Sheet11!E:F,2,0))</f>
        <v/>
      </c>
      <c r="AI985" s="295" t="str">
        <f>IF(AG985="拼单会员","5年",IF(AB985="","",VLOOKUP(AE985&amp;AH985,Sheet11!$J$3:$K$17,2)))</f>
        <v/>
      </c>
      <c r="AJ985" s="143" t="str">
        <f t="shared" si="360"/>
        <v/>
      </c>
      <c r="AK985" s="296" t="str">
        <f t="shared" si="361"/>
        <v/>
      </c>
      <c r="AL985" s="143" t="str">
        <f t="shared" si="362"/>
        <v/>
      </c>
      <c r="AM985" s="143" t="str">
        <f t="shared" si="363"/>
        <v/>
      </c>
      <c r="AN985" s="143" t="str">
        <f t="shared" si="364"/>
        <v/>
      </c>
      <c r="AO985" s="143" t="str">
        <f t="shared" si="365"/>
        <v/>
      </c>
      <c r="AP985" s="206" t="str">
        <f t="shared" si="366"/>
        <v/>
      </c>
      <c r="AQ985" s="206" t="str">
        <f>IF(SUMIF('7-市场业绩'!F:F,'3-收据记录表'!U985,'7-市场业绩'!I:I)&gt;0,"学习卡","老结算")</f>
        <v>老结算</v>
      </c>
      <c r="AR985" s="206" t="str">
        <f t="shared" si="367"/>
        <v/>
      </c>
      <c r="AS985" s="243" t="e">
        <f t="shared" si="368"/>
        <v>#VALUE!</v>
      </c>
      <c r="AT985" s="243" t="str">
        <f t="shared" si="369"/>
        <v/>
      </c>
      <c r="AU985" s="243" t="str">
        <f t="shared" si="370"/>
        <v/>
      </c>
      <c r="AV985" s="243" t="str">
        <f t="shared" si="371"/>
        <v>无</v>
      </c>
      <c r="AZ985" s="299">
        <v>42552</v>
      </c>
    </row>
    <row r="986" spans="1:52" ht="15" hidden="1" customHeight="1">
      <c r="A986" s="254"/>
      <c r="B986" s="254"/>
      <c r="C986" s="255"/>
      <c r="D986" s="254"/>
      <c r="E986" s="254"/>
      <c r="F986" s="256"/>
      <c r="G986" s="254"/>
      <c r="H986" s="254"/>
      <c r="I986" s="254"/>
      <c r="J986" s="254"/>
      <c r="K986" s="257"/>
      <c r="L986" s="254"/>
      <c r="M986" s="255"/>
      <c r="N986" s="255"/>
      <c r="O986" s="255"/>
      <c r="P986" s="254"/>
      <c r="Q986" s="255"/>
      <c r="R986" s="254"/>
      <c r="S986" s="254"/>
      <c r="T986" s="254"/>
      <c r="U986" s="291" t="str">
        <f t="shared" si="349"/>
        <v/>
      </c>
      <c r="V986" s="292">
        <f>IF(F986=0,0,SUMIFS('4-咨询师业绩明细表'!K:K,'4-咨询师业绩明细表'!E:E,E986,'4-咨询师业绩明细表'!C:C,B986))</f>
        <v>0</v>
      </c>
      <c r="W986" s="292" t="str">
        <f t="shared" si="350"/>
        <v/>
      </c>
      <c r="X986" s="305"/>
      <c r="Y986" s="323">
        <f t="shared" si="351"/>
        <v>0</v>
      </c>
      <c r="Z986" s="324">
        <f t="shared" si="352"/>
        <v>0</v>
      </c>
      <c r="AA986" s="293">
        <f t="shared" si="353"/>
        <v>0</v>
      </c>
      <c r="AB986" s="294" t="str">
        <f t="shared" si="354"/>
        <v/>
      </c>
      <c r="AC986" s="143" t="str">
        <f t="shared" si="355"/>
        <v/>
      </c>
      <c r="AD986" s="143" t="str">
        <f t="shared" si="356"/>
        <v/>
      </c>
      <c r="AE986" s="143" t="str">
        <f t="shared" si="357"/>
        <v/>
      </c>
      <c r="AF986" s="143" t="str">
        <f t="shared" si="358"/>
        <v/>
      </c>
      <c r="AG986" s="143" t="str">
        <f t="shared" si="359"/>
        <v/>
      </c>
      <c r="AH986" s="143" t="str">
        <f>IF(AB986="","",VLOOKUP(AF986,Sheet11!E:F,2,0))</f>
        <v/>
      </c>
      <c r="AI986" s="295" t="str">
        <f>IF(AG986="拼单会员","5年",IF(AB986="","",VLOOKUP(AE986&amp;AH986,Sheet11!$J$3:$K$17,2)))</f>
        <v/>
      </c>
      <c r="AJ986" s="143" t="str">
        <f t="shared" si="360"/>
        <v/>
      </c>
      <c r="AK986" s="296" t="str">
        <f t="shared" si="361"/>
        <v/>
      </c>
      <c r="AL986" s="143" t="str">
        <f t="shared" si="362"/>
        <v/>
      </c>
      <c r="AM986" s="143" t="str">
        <f t="shared" si="363"/>
        <v/>
      </c>
      <c r="AN986" s="143" t="str">
        <f t="shared" si="364"/>
        <v/>
      </c>
      <c r="AO986" s="143" t="str">
        <f t="shared" si="365"/>
        <v/>
      </c>
      <c r="AP986" s="206" t="str">
        <f t="shared" si="366"/>
        <v/>
      </c>
      <c r="AQ986" s="206" t="str">
        <f>IF(SUMIF('7-市场业绩'!F:F,'3-收据记录表'!U986,'7-市场业绩'!I:I)&gt;0,"学习卡","老结算")</f>
        <v>老结算</v>
      </c>
      <c r="AR986" s="206" t="str">
        <f t="shared" si="367"/>
        <v/>
      </c>
      <c r="AS986" s="243" t="e">
        <f t="shared" si="368"/>
        <v>#VALUE!</v>
      </c>
      <c r="AT986" s="243" t="str">
        <f t="shared" si="369"/>
        <v/>
      </c>
      <c r="AU986" s="243" t="str">
        <f t="shared" si="370"/>
        <v/>
      </c>
      <c r="AV986" s="243" t="str">
        <f t="shared" si="371"/>
        <v>无</v>
      </c>
      <c r="AZ986" s="299">
        <v>42552</v>
      </c>
    </row>
    <row r="987" spans="1:52" ht="15" hidden="1" customHeight="1">
      <c r="A987" s="254"/>
      <c r="B987" s="254"/>
      <c r="C987" s="255"/>
      <c r="D987" s="254"/>
      <c r="E987" s="254"/>
      <c r="F987" s="256"/>
      <c r="G987" s="254"/>
      <c r="H987" s="254"/>
      <c r="I987" s="254"/>
      <c r="J987" s="254"/>
      <c r="K987" s="257"/>
      <c r="L987" s="254"/>
      <c r="M987" s="255"/>
      <c r="N987" s="255"/>
      <c r="O987" s="255"/>
      <c r="P987" s="254"/>
      <c r="Q987" s="255"/>
      <c r="R987" s="254"/>
      <c r="S987" s="254"/>
      <c r="T987" s="254"/>
      <c r="U987" s="291" t="str">
        <f t="shared" si="349"/>
        <v/>
      </c>
      <c r="V987" s="292">
        <f>IF(F987=0,0,SUMIFS('4-咨询师业绩明细表'!K:K,'4-咨询师业绩明细表'!E:E,E987,'4-咨询师业绩明细表'!C:C,B987))</f>
        <v>0</v>
      </c>
      <c r="W987" s="292" t="str">
        <f t="shared" si="350"/>
        <v/>
      </c>
      <c r="X987" s="305"/>
      <c r="Y987" s="323">
        <f t="shared" si="351"/>
        <v>0</v>
      </c>
      <c r="Z987" s="324">
        <f t="shared" si="352"/>
        <v>0</v>
      </c>
      <c r="AA987" s="293">
        <f t="shared" si="353"/>
        <v>0</v>
      </c>
      <c r="AB987" s="294" t="str">
        <f t="shared" si="354"/>
        <v/>
      </c>
      <c r="AC987" s="143" t="str">
        <f t="shared" si="355"/>
        <v/>
      </c>
      <c r="AD987" s="143" t="str">
        <f t="shared" si="356"/>
        <v/>
      </c>
      <c r="AE987" s="143" t="str">
        <f t="shared" si="357"/>
        <v/>
      </c>
      <c r="AF987" s="143" t="str">
        <f t="shared" si="358"/>
        <v/>
      </c>
      <c r="AG987" s="143" t="str">
        <f t="shared" si="359"/>
        <v/>
      </c>
      <c r="AH987" s="143" t="str">
        <f>IF(AB987="","",VLOOKUP(AF987,Sheet11!E:F,2,0))</f>
        <v/>
      </c>
      <c r="AI987" s="295" t="str">
        <f>IF(AG987="拼单会员","5年",IF(AB987="","",VLOOKUP(AE987&amp;AH987,Sheet11!$J$3:$K$17,2)))</f>
        <v/>
      </c>
      <c r="AJ987" s="143" t="str">
        <f t="shared" si="360"/>
        <v/>
      </c>
      <c r="AK987" s="296" t="str">
        <f t="shared" si="361"/>
        <v/>
      </c>
      <c r="AL987" s="143" t="str">
        <f t="shared" si="362"/>
        <v/>
      </c>
      <c r="AM987" s="143" t="str">
        <f t="shared" si="363"/>
        <v/>
      </c>
      <c r="AN987" s="143" t="str">
        <f t="shared" si="364"/>
        <v/>
      </c>
      <c r="AO987" s="143" t="str">
        <f t="shared" si="365"/>
        <v/>
      </c>
      <c r="AP987" s="206" t="str">
        <f t="shared" si="366"/>
        <v/>
      </c>
      <c r="AQ987" s="206" t="str">
        <f>IF(SUMIF('7-市场业绩'!F:F,'3-收据记录表'!U987,'7-市场业绩'!I:I)&gt;0,"学习卡","老结算")</f>
        <v>老结算</v>
      </c>
      <c r="AR987" s="206" t="str">
        <f t="shared" si="367"/>
        <v/>
      </c>
      <c r="AS987" s="243" t="e">
        <f t="shared" si="368"/>
        <v>#VALUE!</v>
      </c>
      <c r="AT987" s="243" t="str">
        <f t="shared" si="369"/>
        <v/>
      </c>
      <c r="AU987" s="243" t="str">
        <f t="shared" si="370"/>
        <v/>
      </c>
      <c r="AV987" s="243" t="str">
        <f t="shared" si="371"/>
        <v>无</v>
      </c>
      <c r="AZ987" s="299">
        <v>42552</v>
      </c>
    </row>
    <row r="988" spans="1:52" ht="15" hidden="1" customHeight="1">
      <c r="A988" s="254"/>
      <c r="B988" s="254"/>
      <c r="C988" s="255"/>
      <c r="D988" s="254"/>
      <c r="E988" s="254"/>
      <c r="F988" s="256"/>
      <c r="G988" s="254"/>
      <c r="H988" s="254"/>
      <c r="I988" s="254"/>
      <c r="J988" s="254"/>
      <c r="K988" s="257"/>
      <c r="L988" s="254"/>
      <c r="M988" s="255"/>
      <c r="N988" s="255"/>
      <c r="O988" s="255"/>
      <c r="P988" s="254"/>
      <c r="Q988" s="255"/>
      <c r="R988" s="254"/>
      <c r="S988" s="254"/>
      <c r="T988" s="254"/>
      <c r="U988" s="291" t="str">
        <f t="shared" si="349"/>
        <v/>
      </c>
      <c r="V988" s="292">
        <f>IF(F988=0,0,SUMIFS('4-咨询师业绩明细表'!K:K,'4-咨询师业绩明细表'!E:E,E988,'4-咨询师业绩明细表'!C:C,B988))</f>
        <v>0</v>
      </c>
      <c r="W988" s="292" t="str">
        <f t="shared" si="350"/>
        <v/>
      </c>
      <c r="X988" s="305"/>
      <c r="Y988" s="323">
        <f t="shared" si="351"/>
        <v>0</v>
      </c>
      <c r="Z988" s="324">
        <f t="shared" si="352"/>
        <v>0</v>
      </c>
      <c r="AA988" s="293">
        <f t="shared" si="353"/>
        <v>0</v>
      </c>
      <c r="AB988" s="294" t="str">
        <f t="shared" si="354"/>
        <v/>
      </c>
      <c r="AC988" s="143" t="str">
        <f t="shared" si="355"/>
        <v/>
      </c>
      <c r="AD988" s="143" t="str">
        <f t="shared" si="356"/>
        <v/>
      </c>
      <c r="AE988" s="143" t="str">
        <f t="shared" si="357"/>
        <v/>
      </c>
      <c r="AF988" s="143" t="str">
        <f t="shared" si="358"/>
        <v/>
      </c>
      <c r="AG988" s="143" t="str">
        <f t="shared" si="359"/>
        <v/>
      </c>
      <c r="AH988" s="143" t="str">
        <f>IF(AB988="","",VLOOKUP(AF988,Sheet11!E:F,2,0))</f>
        <v/>
      </c>
      <c r="AI988" s="295" t="str">
        <f>IF(AG988="拼单会员","5年",IF(AB988="","",VLOOKUP(AE988&amp;AH988,Sheet11!$J$3:$K$17,2)))</f>
        <v/>
      </c>
      <c r="AJ988" s="143" t="str">
        <f t="shared" si="360"/>
        <v/>
      </c>
      <c r="AK988" s="296" t="str">
        <f t="shared" si="361"/>
        <v/>
      </c>
      <c r="AL988" s="143" t="str">
        <f t="shared" si="362"/>
        <v/>
      </c>
      <c r="AM988" s="143" t="str">
        <f t="shared" si="363"/>
        <v/>
      </c>
      <c r="AN988" s="143" t="str">
        <f t="shared" si="364"/>
        <v/>
      </c>
      <c r="AO988" s="143" t="str">
        <f t="shared" si="365"/>
        <v/>
      </c>
      <c r="AP988" s="206" t="str">
        <f t="shared" si="366"/>
        <v/>
      </c>
      <c r="AQ988" s="206" t="str">
        <f>IF(SUMIF('7-市场业绩'!F:F,'3-收据记录表'!U988,'7-市场业绩'!I:I)&gt;0,"学习卡","老结算")</f>
        <v>老结算</v>
      </c>
      <c r="AR988" s="206" t="str">
        <f t="shared" si="367"/>
        <v/>
      </c>
      <c r="AS988" s="243" t="e">
        <f t="shared" si="368"/>
        <v>#VALUE!</v>
      </c>
      <c r="AT988" s="243" t="str">
        <f t="shared" si="369"/>
        <v/>
      </c>
      <c r="AU988" s="243" t="str">
        <f t="shared" si="370"/>
        <v/>
      </c>
      <c r="AV988" s="243" t="str">
        <f t="shared" si="371"/>
        <v>无</v>
      </c>
      <c r="AZ988" s="299">
        <v>42552</v>
      </c>
    </row>
    <row r="989" spans="1:52" ht="15" hidden="1" customHeight="1">
      <c r="A989" s="254"/>
      <c r="B989" s="254"/>
      <c r="C989" s="255"/>
      <c r="D989" s="254"/>
      <c r="E989" s="254"/>
      <c r="F989" s="256"/>
      <c r="G989" s="254"/>
      <c r="H989" s="254"/>
      <c r="I989" s="254"/>
      <c r="J989" s="254"/>
      <c r="K989" s="257"/>
      <c r="L989" s="254"/>
      <c r="M989" s="255"/>
      <c r="N989" s="255"/>
      <c r="O989" s="255"/>
      <c r="P989" s="254"/>
      <c r="Q989" s="255"/>
      <c r="R989" s="254"/>
      <c r="S989" s="254"/>
      <c r="T989" s="254"/>
      <c r="U989" s="291" t="str">
        <f t="shared" si="349"/>
        <v/>
      </c>
      <c r="V989" s="292">
        <f>IF(F989=0,0,SUMIFS('4-咨询师业绩明细表'!K:K,'4-咨询师业绩明细表'!E:E,E989,'4-咨询师业绩明细表'!C:C,B989))</f>
        <v>0</v>
      </c>
      <c r="W989" s="292" t="str">
        <f t="shared" si="350"/>
        <v/>
      </c>
      <c r="X989" s="305"/>
      <c r="Y989" s="323">
        <f t="shared" si="351"/>
        <v>0</v>
      </c>
      <c r="Z989" s="324">
        <f t="shared" si="352"/>
        <v>0</v>
      </c>
      <c r="AA989" s="293">
        <f t="shared" si="353"/>
        <v>0</v>
      </c>
      <c r="AB989" s="294" t="str">
        <f t="shared" si="354"/>
        <v/>
      </c>
      <c r="AC989" s="143" t="str">
        <f t="shared" si="355"/>
        <v/>
      </c>
      <c r="AD989" s="143" t="str">
        <f t="shared" si="356"/>
        <v/>
      </c>
      <c r="AE989" s="143" t="str">
        <f t="shared" si="357"/>
        <v/>
      </c>
      <c r="AF989" s="143" t="str">
        <f t="shared" si="358"/>
        <v/>
      </c>
      <c r="AG989" s="143" t="str">
        <f t="shared" si="359"/>
        <v/>
      </c>
      <c r="AH989" s="143" t="str">
        <f>IF(AB989="","",VLOOKUP(AF989,Sheet11!E:F,2,0))</f>
        <v/>
      </c>
      <c r="AI989" s="295" t="str">
        <f>IF(AG989="拼单会员","5年",IF(AB989="","",VLOOKUP(AE989&amp;AH989,Sheet11!$J$3:$K$17,2)))</f>
        <v/>
      </c>
      <c r="AJ989" s="143" t="str">
        <f t="shared" si="360"/>
        <v/>
      </c>
      <c r="AK989" s="296" t="str">
        <f t="shared" si="361"/>
        <v/>
      </c>
      <c r="AL989" s="143" t="str">
        <f t="shared" si="362"/>
        <v/>
      </c>
      <c r="AM989" s="143" t="str">
        <f t="shared" si="363"/>
        <v/>
      </c>
      <c r="AN989" s="143" t="str">
        <f t="shared" si="364"/>
        <v/>
      </c>
      <c r="AO989" s="143" t="str">
        <f t="shared" si="365"/>
        <v/>
      </c>
      <c r="AP989" s="206" t="str">
        <f t="shared" si="366"/>
        <v/>
      </c>
      <c r="AQ989" s="206" t="str">
        <f>IF(SUMIF('7-市场业绩'!F:F,'3-收据记录表'!U989,'7-市场业绩'!I:I)&gt;0,"学习卡","老结算")</f>
        <v>老结算</v>
      </c>
      <c r="AR989" s="206" t="str">
        <f t="shared" si="367"/>
        <v/>
      </c>
      <c r="AS989" s="243" t="e">
        <f t="shared" si="368"/>
        <v>#VALUE!</v>
      </c>
      <c r="AT989" s="243" t="str">
        <f t="shared" si="369"/>
        <v/>
      </c>
      <c r="AU989" s="243" t="str">
        <f t="shared" si="370"/>
        <v/>
      </c>
      <c r="AV989" s="243" t="str">
        <f t="shared" si="371"/>
        <v>无</v>
      </c>
      <c r="AZ989" s="299">
        <v>42552</v>
      </c>
    </row>
    <row r="990" spans="1:52" ht="15" hidden="1" customHeight="1">
      <c r="A990" s="254"/>
      <c r="B990" s="254"/>
      <c r="C990" s="255"/>
      <c r="D990" s="254"/>
      <c r="E990" s="254"/>
      <c r="F990" s="256"/>
      <c r="G990" s="254"/>
      <c r="H990" s="254"/>
      <c r="I990" s="254"/>
      <c r="J990" s="254"/>
      <c r="K990" s="257"/>
      <c r="L990" s="254"/>
      <c r="M990" s="255"/>
      <c r="N990" s="255"/>
      <c r="O990" s="255"/>
      <c r="P990" s="254"/>
      <c r="Q990" s="255"/>
      <c r="R990" s="254"/>
      <c r="S990" s="254"/>
      <c r="T990" s="254"/>
      <c r="U990" s="291" t="str">
        <f t="shared" si="349"/>
        <v/>
      </c>
      <c r="V990" s="292">
        <f>IF(F990=0,0,SUMIFS('4-咨询师业绩明细表'!K:K,'4-咨询师业绩明细表'!E:E,E990,'4-咨询师业绩明细表'!C:C,B990))</f>
        <v>0</v>
      </c>
      <c r="W990" s="292" t="str">
        <f t="shared" si="350"/>
        <v/>
      </c>
      <c r="X990" s="305"/>
      <c r="Y990" s="323">
        <f t="shared" si="351"/>
        <v>0</v>
      </c>
      <c r="Z990" s="324">
        <f t="shared" si="352"/>
        <v>0</v>
      </c>
      <c r="AA990" s="293">
        <f t="shared" si="353"/>
        <v>0</v>
      </c>
      <c r="AB990" s="294" t="str">
        <f t="shared" si="354"/>
        <v/>
      </c>
      <c r="AC990" s="143" t="str">
        <f t="shared" si="355"/>
        <v/>
      </c>
      <c r="AD990" s="143" t="str">
        <f t="shared" si="356"/>
        <v/>
      </c>
      <c r="AE990" s="143" t="str">
        <f t="shared" si="357"/>
        <v/>
      </c>
      <c r="AF990" s="143" t="str">
        <f t="shared" si="358"/>
        <v/>
      </c>
      <c r="AG990" s="143" t="str">
        <f t="shared" si="359"/>
        <v/>
      </c>
      <c r="AH990" s="143" t="str">
        <f>IF(AB990="","",VLOOKUP(AF990,Sheet11!E:F,2,0))</f>
        <v/>
      </c>
      <c r="AI990" s="295" t="str">
        <f>IF(AG990="拼单会员","5年",IF(AB990="","",VLOOKUP(AE990&amp;AH990,Sheet11!$J$3:$K$17,2)))</f>
        <v/>
      </c>
      <c r="AJ990" s="143" t="str">
        <f t="shared" si="360"/>
        <v/>
      </c>
      <c r="AK990" s="296" t="str">
        <f t="shared" si="361"/>
        <v/>
      </c>
      <c r="AL990" s="143" t="str">
        <f t="shared" si="362"/>
        <v/>
      </c>
      <c r="AM990" s="143" t="str">
        <f t="shared" si="363"/>
        <v/>
      </c>
      <c r="AN990" s="143" t="str">
        <f t="shared" si="364"/>
        <v/>
      </c>
      <c r="AO990" s="143" t="str">
        <f t="shared" si="365"/>
        <v/>
      </c>
      <c r="AP990" s="206" t="str">
        <f t="shared" si="366"/>
        <v/>
      </c>
      <c r="AQ990" s="206" t="str">
        <f>IF(SUMIF('7-市场业绩'!F:F,'3-收据记录表'!U990,'7-市场业绩'!I:I)&gt;0,"学习卡","老结算")</f>
        <v>老结算</v>
      </c>
      <c r="AR990" s="206" t="str">
        <f t="shared" si="367"/>
        <v/>
      </c>
      <c r="AS990" s="243" t="e">
        <f t="shared" si="368"/>
        <v>#VALUE!</v>
      </c>
      <c r="AT990" s="243" t="str">
        <f t="shared" si="369"/>
        <v/>
      </c>
      <c r="AU990" s="243" t="str">
        <f t="shared" si="370"/>
        <v/>
      </c>
      <c r="AV990" s="243" t="str">
        <f t="shared" si="371"/>
        <v>无</v>
      </c>
      <c r="AZ990" s="299">
        <v>42552</v>
      </c>
    </row>
    <row r="991" spans="1:52" ht="15" hidden="1" customHeight="1">
      <c r="A991" s="254"/>
      <c r="B991" s="254"/>
      <c r="C991" s="255"/>
      <c r="D991" s="254"/>
      <c r="E991" s="254"/>
      <c r="F991" s="256"/>
      <c r="G991" s="254"/>
      <c r="H991" s="254"/>
      <c r="I991" s="254"/>
      <c r="J991" s="254"/>
      <c r="K991" s="257"/>
      <c r="L991" s="254"/>
      <c r="M991" s="255"/>
      <c r="N991" s="255"/>
      <c r="O991" s="255"/>
      <c r="P991" s="254"/>
      <c r="Q991" s="255"/>
      <c r="R991" s="254"/>
      <c r="S991" s="254"/>
      <c r="T991" s="254"/>
      <c r="U991" s="291" t="str">
        <f t="shared" si="349"/>
        <v/>
      </c>
      <c r="V991" s="292">
        <f>IF(F991=0,0,SUMIFS('4-咨询师业绩明细表'!K:K,'4-咨询师业绩明细表'!E:E,E991,'4-咨询师业绩明细表'!C:C,B991))</f>
        <v>0</v>
      </c>
      <c r="W991" s="292" t="str">
        <f t="shared" si="350"/>
        <v/>
      </c>
      <c r="X991" s="305"/>
      <c r="Y991" s="323">
        <f t="shared" si="351"/>
        <v>0</v>
      </c>
      <c r="Z991" s="324">
        <f t="shared" si="352"/>
        <v>0</v>
      </c>
      <c r="AA991" s="293">
        <f t="shared" si="353"/>
        <v>0</v>
      </c>
      <c r="AB991" s="294" t="str">
        <f t="shared" si="354"/>
        <v/>
      </c>
      <c r="AC991" s="143" t="str">
        <f t="shared" si="355"/>
        <v/>
      </c>
      <c r="AD991" s="143" t="str">
        <f t="shared" si="356"/>
        <v/>
      </c>
      <c r="AE991" s="143" t="str">
        <f t="shared" si="357"/>
        <v/>
      </c>
      <c r="AF991" s="143" t="str">
        <f t="shared" si="358"/>
        <v/>
      </c>
      <c r="AG991" s="143" t="str">
        <f t="shared" si="359"/>
        <v/>
      </c>
      <c r="AH991" s="143" t="str">
        <f>IF(AB991="","",VLOOKUP(AF991,Sheet11!E:F,2,0))</f>
        <v/>
      </c>
      <c r="AI991" s="295" t="str">
        <f>IF(AG991="拼单会员","5年",IF(AB991="","",VLOOKUP(AE991&amp;AH991,Sheet11!$J$3:$K$17,2)))</f>
        <v/>
      </c>
      <c r="AJ991" s="143" t="str">
        <f t="shared" si="360"/>
        <v/>
      </c>
      <c r="AK991" s="296" t="str">
        <f t="shared" si="361"/>
        <v/>
      </c>
      <c r="AL991" s="143" t="str">
        <f t="shared" si="362"/>
        <v/>
      </c>
      <c r="AM991" s="143" t="str">
        <f t="shared" si="363"/>
        <v/>
      </c>
      <c r="AN991" s="143" t="str">
        <f t="shared" si="364"/>
        <v/>
      </c>
      <c r="AO991" s="143" t="str">
        <f t="shared" si="365"/>
        <v/>
      </c>
      <c r="AP991" s="206" t="str">
        <f t="shared" si="366"/>
        <v/>
      </c>
      <c r="AQ991" s="206" t="str">
        <f>IF(SUMIF('7-市场业绩'!F:F,'3-收据记录表'!U991,'7-市场业绩'!I:I)&gt;0,"学习卡","老结算")</f>
        <v>老结算</v>
      </c>
      <c r="AR991" s="206" t="str">
        <f t="shared" si="367"/>
        <v/>
      </c>
      <c r="AS991" s="243" t="e">
        <f t="shared" si="368"/>
        <v>#VALUE!</v>
      </c>
      <c r="AT991" s="243" t="str">
        <f t="shared" si="369"/>
        <v/>
      </c>
      <c r="AU991" s="243" t="str">
        <f t="shared" si="370"/>
        <v/>
      </c>
      <c r="AV991" s="243" t="str">
        <f t="shared" si="371"/>
        <v>无</v>
      </c>
      <c r="AZ991" s="299">
        <v>42552</v>
      </c>
    </row>
    <row r="992" spans="1:52" ht="15" hidden="1" customHeight="1">
      <c r="A992" s="254"/>
      <c r="B992" s="254"/>
      <c r="C992" s="255"/>
      <c r="D992" s="254"/>
      <c r="E992" s="254"/>
      <c r="F992" s="256"/>
      <c r="G992" s="254"/>
      <c r="H992" s="254"/>
      <c r="I992" s="254"/>
      <c r="J992" s="254"/>
      <c r="K992" s="257"/>
      <c r="L992" s="254"/>
      <c r="M992" s="255"/>
      <c r="N992" s="255"/>
      <c r="O992" s="255"/>
      <c r="P992" s="254"/>
      <c r="Q992" s="255"/>
      <c r="R992" s="254"/>
      <c r="S992" s="254"/>
      <c r="T992" s="254"/>
      <c r="U992" s="291" t="str">
        <f t="shared" si="349"/>
        <v/>
      </c>
      <c r="V992" s="292">
        <f>IF(F992=0,0,SUMIFS('4-咨询师业绩明细表'!K:K,'4-咨询师业绩明细表'!E:E,E992,'4-咨询师业绩明细表'!C:C,B992))</f>
        <v>0</v>
      </c>
      <c r="W992" s="292" t="str">
        <f t="shared" si="350"/>
        <v/>
      </c>
      <c r="X992" s="305"/>
      <c r="Y992" s="323">
        <f t="shared" si="351"/>
        <v>0</v>
      </c>
      <c r="Z992" s="324">
        <f t="shared" si="352"/>
        <v>0</v>
      </c>
      <c r="AA992" s="293">
        <f t="shared" si="353"/>
        <v>0</v>
      </c>
      <c r="AB992" s="294" t="str">
        <f t="shared" si="354"/>
        <v/>
      </c>
      <c r="AC992" s="143" t="str">
        <f t="shared" si="355"/>
        <v/>
      </c>
      <c r="AD992" s="143" t="str">
        <f t="shared" si="356"/>
        <v/>
      </c>
      <c r="AE992" s="143" t="str">
        <f t="shared" si="357"/>
        <v/>
      </c>
      <c r="AF992" s="143" t="str">
        <f t="shared" si="358"/>
        <v/>
      </c>
      <c r="AG992" s="143" t="str">
        <f t="shared" si="359"/>
        <v/>
      </c>
      <c r="AH992" s="143" t="str">
        <f>IF(AB992="","",VLOOKUP(AF992,Sheet11!E:F,2,0))</f>
        <v/>
      </c>
      <c r="AI992" s="295" t="str">
        <f>IF(AG992="拼单会员","5年",IF(AB992="","",VLOOKUP(AE992&amp;AH992,Sheet11!$J$3:$K$17,2)))</f>
        <v/>
      </c>
      <c r="AJ992" s="143" t="str">
        <f t="shared" si="360"/>
        <v/>
      </c>
      <c r="AK992" s="296" t="str">
        <f t="shared" si="361"/>
        <v/>
      </c>
      <c r="AL992" s="143" t="str">
        <f t="shared" si="362"/>
        <v/>
      </c>
      <c r="AM992" s="143" t="str">
        <f t="shared" si="363"/>
        <v/>
      </c>
      <c r="AN992" s="143" t="str">
        <f t="shared" si="364"/>
        <v/>
      </c>
      <c r="AO992" s="143" t="str">
        <f t="shared" si="365"/>
        <v/>
      </c>
      <c r="AP992" s="206" t="str">
        <f t="shared" si="366"/>
        <v/>
      </c>
      <c r="AQ992" s="206" t="str">
        <f>IF(SUMIF('7-市场业绩'!F:F,'3-收据记录表'!U992,'7-市场业绩'!I:I)&gt;0,"学习卡","老结算")</f>
        <v>老结算</v>
      </c>
      <c r="AR992" s="206" t="str">
        <f t="shared" si="367"/>
        <v/>
      </c>
      <c r="AS992" s="243" t="e">
        <f t="shared" si="368"/>
        <v>#VALUE!</v>
      </c>
      <c r="AT992" s="243" t="str">
        <f t="shared" si="369"/>
        <v/>
      </c>
      <c r="AU992" s="243" t="str">
        <f t="shared" si="370"/>
        <v/>
      </c>
      <c r="AV992" s="243" t="str">
        <f t="shared" si="371"/>
        <v>无</v>
      </c>
      <c r="AZ992" s="299">
        <v>42552</v>
      </c>
    </row>
    <row r="993" spans="1:52" ht="15" hidden="1" customHeight="1">
      <c r="A993" s="254"/>
      <c r="B993" s="254"/>
      <c r="C993" s="255"/>
      <c r="D993" s="254"/>
      <c r="E993" s="254"/>
      <c r="F993" s="256"/>
      <c r="G993" s="254"/>
      <c r="H993" s="254"/>
      <c r="I993" s="254"/>
      <c r="J993" s="254"/>
      <c r="K993" s="257"/>
      <c r="L993" s="254"/>
      <c r="M993" s="255"/>
      <c r="N993" s="255"/>
      <c r="O993" s="255"/>
      <c r="P993" s="254"/>
      <c r="Q993" s="255"/>
      <c r="R993" s="254"/>
      <c r="S993" s="254"/>
      <c r="T993" s="254"/>
      <c r="U993" s="291" t="str">
        <f t="shared" si="349"/>
        <v/>
      </c>
      <c r="V993" s="292">
        <f>IF(F993=0,0,SUMIFS('4-咨询师业绩明细表'!K:K,'4-咨询师业绩明细表'!E:E,E993,'4-咨询师业绩明细表'!C:C,B993))</f>
        <v>0</v>
      </c>
      <c r="W993" s="292"/>
      <c r="X993" s="305"/>
      <c r="Y993" s="323">
        <f t="shared" si="351"/>
        <v>0</v>
      </c>
      <c r="Z993" s="324">
        <f t="shared" si="352"/>
        <v>0</v>
      </c>
      <c r="AA993" s="293">
        <f t="shared" si="353"/>
        <v>0</v>
      </c>
      <c r="AB993" s="294" t="str">
        <f t="shared" si="354"/>
        <v/>
      </c>
      <c r="AC993" s="143" t="str">
        <f t="shared" si="355"/>
        <v/>
      </c>
      <c r="AD993" s="143" t="str">
        <f t="shared" si="356"/>
        <v/>
      </c>
      <c r="AE993" s="143" t="str">
        <f t="shared" si="357"/>
        <v/>
      </c>
      <c r="AF993" s="143" t="str">
        <f t="shared" si="358"/>
        <v/>
      </c>
      <c r="AG993" s="143" t="str">
        <f t="shared" si="359"/>
        <v/>
      </c>
      <c r="AH993" s="143" t="str">
        <f>IF(AB993="","",VLOOKUP(AF993,Sheet11!E:F,2,0))</f>
        <v/>
      </c>
      <c r="AI993" s="295" t="str">
        <f>IF(AG993="拼单会员","5年",IF(AB993="","",VLOOKUP(AE993&amp;AH993,Sheet11!$J$3:$K$17,2)))</f>
        <v/>
      </c>
      <c r="AJ993" s="143" t="str">
        <f t="shared" si="360"/>
        <v/>
      </c>
      <c r="AK993" s="296" t="str">
        <f t="shared" si="361"/>
        <v/>
      </c>
      <c r="AL993" s="143" t="str">
        <f t="shared" si="362"/>
        <v/>
      </c>
      <c r="AM993" s="143" t="str">
        <f t="shared" si="363"/>
        <v/>
      </c>
      <c r="AN993" s="143" t="str">
        <f t="shared" si="364"/>
        <v/>
      </c>
      <c r="AO993" s="143" t="str">
        <f t="shared" si="365"/>
        <v/>
      </c>
      <c r="AP993" s="206" t="str">
        <f t="shared" si="366"/>
        <v/>
      </c>
      <c r="AQ993" s="206" t="str">
        <f>IF(SUMIF('7-市场业绩'!F:F,'3-收据记录表'!U993,'7-市场业绩'!I:I)&gt;0,"学习卡","老结算")</f>
        <v>老结算</v>
      </c>
      <c r="AR993" s="206" t="str">
        <f t="shared" si="367"/>
        <v/>
      </c>
      <c r="AS993" s="243" t="e">
        <f t="shared" si="368"/>
        <v>#VALUE!</v>
      </c>
      <c r="AT993" s="243" t="str">
        <f t="shared" si="369"/>
        <v/>
      </c>
      <c r="AU993" s="243" t="str">
        <f t="shared" si="370"/>
        <v/>
      </c>
      <c r="AV993" s="243" t="str">
        <f t="shared" si="371"/>
        <v>无</v>
      </c>
      <c r="AZ993" s="299">
        <v>42552</v>
      </c>
    </row>
    <row r="994" spans="1:52" ht="15" hidden="1" customHeight="1">
      <c r="A994" s="254"/>
      <c r="B994" s="254"/>
      <c r="C994" s="255"/>
      <c r="D994" s="254"/>
      <c r="E994" s="254"/>
      <c r="F994" s="256"/>
      <c r="G994" s="254"/>
      <c r="H994" s="254"/>
      <c r="I994" s="254"/>
      <c r="J994" s="254"/>
      <c r="K994" s="257"/>
      <c r="L994" s="254"/>
      <c r="M994" s="255"/>
      <c r="N994" s="255"/>
      <c r="O994" s="255"/>
      <c r="P994" s="254"/>
      <c r="Q994" s="255"/>
      <c r="R994" s="254"/>
      <c r="S994" s="254"/>
      <c r="T994" s="254"/>
      <c r="U994" s="291" t="str">
        <f t="shared" si="349"/>
        <v/>
      </c>
      <c r="V994" s="292">
        <f>IF(F994=0,0,SUMIFS('4-咨询师业绩明细表'!K:K,'4-咨询师业绩明细表'!E:E,E994,'4-咨询师业绩明细表'!C:C,B994))</f>
        <v>0</v>
      </c>
      <c r="W994" s="292"/>
      <c r="X994" s="305"/>
      <c r="Y994" s="323">
        <f t="shared" si="351"/>
        <v>0</v>
      </c>
      <c r="Z994" s="324">
        <f t="shared" si="352"/>
        <v>0</v>
      </c>
      <c r="AA994" s="293">
        <f t="shared" si="353"/>
        <v>0</v>
      </c>
      <c r="AB994" s="294" t="str">
        <f t="shared" si="354"/>
        <v/>
      </c>
      <c r="AC994" s="143" t="str">
        <f t="shared" si="355"/>
        <v/>
      </c>
      <c r="AD994" s="143" t="str">
        <f t="shared" si="356"/>
        <v/>
      </c>
      <c r="AE994" s="143" t="str">
        <f t="shared" si="357"/>
        <v/>
      </c>
      <c r="AF994" s="143" t="str">
        <f t="shared" si="358"/>
        <v/>
      </c>
      <c r="AG994" s="143" t="str">
        <f t="shared" si="359"/>
        <v/>
      </c>
      <c r="AH994" s="143" t="str">
        <f>IF(AB994="","",VLOOKUP(AF994,Sheet11!E:F,2,0))</f>
        <v/>
      </c>
      <c r="AI994" s="295" t="str">
        <f>IF(AG994="拼单会员","5年",IF(AB994="","",VLOOKUP(AE994&amp;AH994,Sheet11!$J$3:$K$17,2)))</f>
        <v/>
      </c>
      <c r="AJ994" s="143" t="str">
        <f t="shared" si="360"/>
        <v/>
      </c>
      <c r="AK994" s="296" t="str">
        <f t="shared" si="361"/>
        <v/>
      </c>
      <c r="AL994" s="143" t="str">
        <f t="shared" si="362"/>
        <v/>
      </c>
      <c r="AM994" s="143" t="str">
        <f t="shared" si="363"/>
        <v/>
      </c>
      <c r="AN994" s="143" t="str">
        <f t="shared" si="364"/>
        <v/>
      </c>
      <c r="AO994" s="143" t="str">
        <f t="shared" si="365"/>
        <v/>
      </c>
      <c r="AP994" s="206" t="str">
        <f t="shared" si="366"/>
        <v/>
      </c>
      <c r="AQ994" s="206" t="str">
        <f>IF(SUMIF('7-市场业绩'!F:F,'3-收据记录表'!U994,'7-市场业绩'!I:I)&gt;0,"学习卡","老结算")</f>
        <v>老结算</v>
      </c>
      <c r="AR994" s="206" t="str">
        <f t="shared" si="367"/>
        <v/>
      </c>
      <c r="AS994" s="243" t="e">
        <f t="shared" si="368"/>
        <v>#VALUE!</v>
      </c>
      <c r="AT994" s="243" t="str">
        <f t="shared" si="369"/>
        <v/>
      </c>
      <c r="AU994" s="243" t="str">
        <f t="shared" si="370"/>
        <v/>
      </c>
      <c r="AV994" s="243" t="str">
        <f t="shared" si="371"/>
        <v>无</v>
      </c>
      <c r="AZ994" s="299">
        <v>42552</v>
      </c>
    </row>
    <row r="995" spans="1:52" ht="15" hidden="1" customHeight="1">
      <c r="A995" s="254"/>
      <c r="B995" s="254"/>
      <c r="C995" s="255"/>
      <c r="D995" s="254"/>
      <c r="E995" s="254"/>
      <c r="F995" s="256"/>
      <c r="G995" s="254"/>
      <c r="H995" s="254"/>
      <c r="I995" s="254"/>
      <c r="J995" s="254"/>
      <c r="K995" s="257"/>
      <c r="L995" s="254"/>
      <c r="M995" s="255"/>
      <c r="N995" s="255"/>
      <c r="O995" s="255"/>
      <c r="P995" s="254"/>
      <c r="Q995" s="255"/>
      <c r="R995" s="254"/>
      <c r="S995" s="254"/>
      <c r="T995" s="254"/>
      <c r="U995" s="291" t="str">
        <f t="shared" si="349"/>
        <v/>
      </c>
      <c r="V995" s="292">
        <f>IF(F995=0,0,SUMIFS('4-咨询师业绩明细表'!K:K,'4-咨询师业绩明细表'!E:E,E995,'4-咨询师业绩明细表'!C:C,B995))</f>
        <v>0</v>
      </c>
      <c r="W995" s="292"/>
      <c r="X995" s="305"/>
      <c r="Y995" s="323">
        <f t="shared" si="351"/>
        <v>0</v>
      </c>
      <c r="Z995" s="324">
        <f t="shared" si="352"/>
        <v>0</v>
      </c>
      <c r="AA995" s="293">
        <f t="shared" si="353"/>
        <v>0</v>
      </c>
      <c r="AB995" s="294" t="str">
        <f t="shared" si="354"/>
        <v/>
      </c>
      <c r="AC995" s="143" t="str">
        <f t="shared" si="355"/>
        <v/>
      </c>
      <c r="AD995" s="143" t="str">
        <f t="shared" si="356"/>
        <v/>
      </c>
      <c r="AE995" s="143" t="str">
        <f t="shared" si="357"/>
        <v/>
      </c>
      <c r="AF995" s="143" t="str">
        <f t="shared" si="358"/>
        <v/>
      </c>
      <c r="AG995" s="143" t="str">
        <f t="shared" si="359"/>
        <v/>
      </c>
      <c r="AH995" s="143" t="str">
        <f>IF(AB995="","",VLOOKUP(AF995,Sheet11!E:F,2,0))</f>
        <v/>
      </c>
      <c r="AI995" s="295" t="str">
        <f>IF(AG995="拼单会员","5年",IF(AB995="","",VLOOKUP(AE995&amp;AH995,Sheet11!$J$3:$K$17,2)))</f>
        <v/>
      </c>
      <c r="AJ995" s="143" t="str">
        <f t="shared" si="360"/>
        <v/>
      </c>
      <c r="AK995" s="296" t="str">
        <f t="shared" si="361"/>
        <v/>
      </c>
      <c r="AL995" s="143" t="str">
        <f t="shared" si="362"/>
        <v/>
      </c>
      <c r="AM995" s="143" t="str">
        <f t="shared" si="363"/>
        <v/>
      </c>
      <c r="AN995" s="143" t="str">
        <f t="shared" si="364"/>
        <v/>
      </c>
      <c r="AO995" s="143" t="str">
        <f t="shared" si="365"/>
        <v/>
      </c>
      <c r="AP995" s="206" t="str">
        <f t="shared" si="366"/>
        <v/>
      </c>
      <c r="AQ995" s="206" t="str">
        <f>IF(SUMIF('7-市场业绩'!F:F,'3-收据记录表'!U995,'7-市场业绩'!I:I)&gt;0,"学习卡","老结算")</f>
        <v>老结算</v>
      </c>
      <c r="AR995" s="206" t="str">
        <f t="shared" si="367"/>
        <v/>
      </c>
      <c r="AS995" s="243" t="e">
        <f t="shared" si="368"/>
        <v>#VALUE!</v>
      </c>
      <c r="AT995" s="243" t="str">
        <f t="shared" si="369"/>
        <v/>
      </c>
      <c r="AU995" s="243" t="str">
        <f t="shared" si="370"/>
        <v/>
      </c>
      <c r="AV995" s="243" t="str">
        <f t="shared" si="371"/>
        <v>无</v>
      </c>
      <c r="AZ995" s="299">
        <v>42552</v>
      </c>
    </row>
    <row r="996" spans="1:52" ht="15" hidden="1" customHeight="1">
      <c r="A996" s="254"/>
      <c r="B996" s="254"/>
      <c r="C996" s="255"/>
      <c r="D996" s="254"/>
      <c r="E996" s="254"/>
      <c r="F996" s="256"/>
      <c r="G996" s="254"/>
      <c r="H996" s="254"/>
      <c r="I996" s="254"/>
      <c r="J996" s="254"/>
      <c r="K996" s="257"/>
      <c r="L996" s="254"/>
      <c r="M996" s="255"/>
      <c r="N996" s="255"/>
      <c r="O996" s="255"/>
      <c r="P996" s="254"/>
      <c r="Q996" s="255"/>
      <c r="R996" s="254"/>
      <c r="S996" s="254"/>
      <c r="T996" s="254"/>
      <c r="U996" s="291" t="str">
        <f t="shared" si="349"/>
        <v/>
      </c>
      <c r="V996" s="292">
        <f>IF(F996=0,0,SUMIFS('4-咨询师业绩明细表'!K:K,'4-咨询师业绩明细表'!E:E,E996,'4-咨询师业绩明细表'!C:C,B996))</f>
        <v>0</v>
      </c>
      <c r="W996" s="292"/>
      <c r="X996" s="305"/>
      <c r="Y996" s="323">
        <f t="shared" si="351"/>
        <v>0</v>
      </c>
      <c r="Z996" s="324">
        <f t="shared" si="352"/>
        <v>0</v>
      </c>
      <c r="AA996" s="293">
        <f t="shared" si="353"/>
        <v>0</v>
      </c>
      <c r="AB996" s="294" t="str">
        <f t="shared" si="354"/>
        <v/>
      </c>
      <c r="AC996" s="143" t="str">
        <f t="shared" si="355"/>
        <v/>
      </c>
      <c r="AD996" s="143" t="str">
        <f t="shared" si="356"/>
        <v/>
      </c>
      <c r="AE996" s="143" t="str">
        <f t="shared" si="357"/>
        <v/>
      </c>
      <c r="AF996" s="143" t="str">
        <f t="shared" si="358"/>
        <v/>
      </c>
      <c r="AG996" s="143" t="str">
        <f t="shared" si="359"/>
        <v/>
      </c>
      <c r="AH996" s="143" t="str">
        <f>IF(AB996="","",VLOOKUP(AF996,Sheet11!E:F,2,0))</f>
        <v/>
      </c>
      <c r="AI996" s="295" t="str">
        <f>IF(AG996="拼单会员","5年",IF(AB996="","",VLOOKUP(AE996&amp;AH996,Sheet11!$J$3:$K$17,2)))</f>
        <v/>
      </c>
      <c r="AJ996" s="143" t="str">
        <f t="shared" si="360"/>
        <v/>
      </c>
      <c r="AK996" s="296" t="str">
        <f t="shared" si="361"/>
        <v/>
      </c>
      <c r="AL996" s="143" t="str">
        <f t="shared" si="362"/>
        <v/>
      </c>
      <c r="AM996" s="143" t="str">
        <f t="shared" si="363"/>
        <v/>
      </c>
      <c r="AN996" s="143" t="str">
        <f t="shared" si="364"/>
        <v/>
      </c>
      <c r="AO996" s="143" t="str">
        <f t="shared" si="365"/>
        <v/>
      </c>
      <c r="AP996" s="206" t="str">
        <f t="shared" si="366"/>
        <v/>
      </c>
      <c r="AQ996" s="206" t="str">
        <f>IF(SUMIF('7-市场业绩'!F:F,'3-收据记录表'!U996,'7-市场业绩'!I:I)&gt;0,"学习卡","老结算")</f>
        <v>老结算</v>
      </c>
      <c r="AR996" s="206" t="str">
        <f t="shared" si="367"/>
        <v/>
      </c>
      <c r="AS996" s="243" t="e">
        <f t="shared" si="368"/>
        <v>#VALUE!</v>
      </c>
      <c r="AT996" s="243" t="str">
        <f t="shared" si="369"/>
        <v/>
      </c>
      <c r="AU996" s="243" t="str">
        <f t="shared" si="370"/>
        <v/>
      </c>
      <c r="AV996" s="243" t="str">
        <f t="shared" si="371"/>
        <v>无</v>
      </c>
      <c r="AZ996" s="299">
        <v>42552</v>
      </c>
    </row>
    <row r="997" spans="1:52" ht="15" hidden="1" customHeight="1">
      <c r="A997" s="254"/>
      <c r="B997" s="254"/>
      <c r="C997" s="255"/>
      <c r="D997" s="254"/>
      <c r="E997" s="254"/>
      <c r="F997" s="256"/>
      <c r="G997" s="254"/>
      <c r="H997" s="254"/>
      <c r="I997" s="254"/>
      <c r="J997" s="254"/>
      <c r="K997" s="257"/>
      <c r="L997" s="254"/>
      <c r="M997" s="255"/>
      <c r="N997" s="255"/>
      <c r="O997" s="255"/>
      <c r="P997" s="254"/>
      <c r="Q997" s="255"/>
      <c r="R997" s="254"/>
      <c r="S997" s="254"/>
      <c r="T997" s="254"/>
      <c r="U997" s="291" t="str">
        <f t="shared" si="349"/>
        <v/>
      </c>
      <c r="V997" s="292">
        <f>IF(F997=0,0,SUMIFS('4-咨询师业绩明细表'!K:K,'4-咨询师业绩明细表'!E:E,E997,'4-咨询师业绩明细表'!C:C,B997))</f>
        <v>0</v>
      </c>
      <c r="W997" s="292"/>
      <c r="X997" s="305"/>
      <c r="Y997" s="323">
        <f t="shared" si="351"/>
        <v>0</v>
      </c>
      <c r="Z997" s="324">
        <f t="shared" si="352"/>
        <v>0</v>
      </c>
      <c r="AA997" s="293">
        <f t="shared" si="353"/>
        <v>0</v>
      </c>
      <c r="AB997" s="294" t="str">
        <f t="shared" si="354"/>
        <v/>
      </c>
      <c r="AC997" s="143" t="str">
        <f t="shared" si="355"/>
        <v/>
      </c>
      <c r="AD997" s="143" t="str">
        <f t="shared" si="356"/>
        <v/>
      </c>
      <c r="AE997" s="143" t="str">
        <f t="shared" si="357"/>
        <v/>
      </c>
      <c r="AF997" s="143" t="str">
        <f t="shared" si="358"/>
        <v/>
      </c>
      <c r="AG997" s="143" t="str">
        <f t="shared" si="359"/>
        <v/>
      </c>
      <c r="AH997" s="143" t="str">
        <f>IF(AB997="","",VLOOKUP(AF997,Sheet11!E:F,2,0))</f>
        <v/>
      </c>
      <c r="AI997" s="295" t="str">
        <f>IF(AG997="拼单会员","5年",IF(AB997="","",VLOOKUP(AE997&amp;AH997,Sheet11!$J$3:$K$17,2)))</f>
        <v/>
      </c>
      <c r="AJ997" s="143" t="str">
        <f t="shared" si="360"/>
        <v/>
      </c>
      <c r="AK997" s="296" t="str">
        <f t="shared" si="361"/>
        <v/>
      </c>
      <c r="AL997" s="143" t="str">
        <f t="shared" si="362"/>
        <v/>
      </c>
      <c r="AM997" s="143" t="str">
        <f t="shared" si="363"/>
        <v/>
      </c>
      <c r="AN997" s="143" t="str">
        <f t="shared" si="364"/>
        <v/>
      </c>
      <c r="AO997" s="143" t="str">
        <f t="shared" si="365"/>
        <v/>
      </c>
      <c r="AP997" s="206" t="str">
        <f t="shared" si="366"/>
        <v/>
      </c>
      <c r="AQ997" s="206" t="str">
        <f>IF(SUMIF('7-市场业绩'!F:F,'3-收据记录表'!U997,'7-市场业绩'!I:I)&gt;0,"学习卡","老结算")</f>
        <v>老结算</v>
      </c>
      <c r="AR997" s="206" t="str">
        <f t="shared" si="367"/>
        <v/>
      </c>
      <c r="AS997" s="243" t="e">
        <f t="shared" si="368"/>
        <v>#VALUE!</v>
      </c>
      <c r="AT997" s="243" t="str">
        <f t="shared" si="369"/>
        <v/>
      </c>
      <c r="AU997" s="243" t="str">
        <f t="shared" si="370"/>
        <v/>
      </c>
      <c r="AV997" s="243" t="str">
        <f t="shared" si="371"/>
        <v>无</v>
      </c>
      <c r="AZ997" s="299">
        <v>42552</v>
      </c>
    </row>
    <row r="998" spans="1:52" ht="15" hidden="1" customHeight="1">
      <c r="A998" s="254"/>
      <c r="B998" s="254"/>
      <c r="C998" s="255"/>
      <c r="D998" s="254"/>
      <c r="E998" s="254"/>
      <c r="F998" s="256"/>
      <c r="G998" s="254"/>
      <c r="H998" s="254"/>
      <c r="I998" s="254"/>
      <c r="J998" s="254"/>
      <c r="K998" s="257"/>
      <c r="L998" s="254"/>
      <c r="M998" s="255"/>
      <c r="N998" s="255"/>
      <c r="O998" s="255"/>
      <c r="P998" s="254"/>
      <c r="Q998" s="255"/>
      <c r="R998" s="254"/>
      <c r="S998" s="254"/>
      <c r="T998" s="254"/>
      <c r="U998" s="291" t="str">
        <f t="shared" si="349"/>
        <v/>
      </c>
      <c r="V998" s="292">
        <f>IF(F998=0,0,SUMIFS('4-咨询师业绩明细表'!K:K,'4-咨询师业绩明细表'!E:E,E998,'4-咨询师业绩明细表'!C:C,B998))</f>
        <v>0</v>
      </c>
      <c r="W998" s="292"/>
      <c r="X998" s="305"/>
      <c r="Y998" s="323">
        <f t="shared" si="351"/>
        <v>0</v>
      </c>
      <c r="Z998" s="324">
        <f t="shared" si="352"/>
        <v>0</v>
      </c>
      <c r="AA998" s="293">
        <f t="shared" si="353"/>
        <v>0</v>
      </c>
      <c r="AB998" s="294" t="str">
        <f t="shared" si="354"/>
        <v/>
      </c>
      <c r="AC998" s="143" t="str">
        <f t="shared" si="355"/>
        <v/>
      </c>
      <c r="AD998" s="143" t="str">
        <f t="shared" si="356"/>
        <v/>
      </c>
      <c r="AE998" s="143" t="str">
        <f t="shared" si="357"/>
        <v/>
      </c>
      <c r="AF998" s="143" t="str">
        <f t="shared" si="358"/>
        <v/>
      </c>
      <c r="AG998" s="143" t="str">
        <f t="shared" si="359"/>
        <v/>
      </c>
      <c r="AH998" s="143" t="str">
        <f>IF(AB998="","",VLOOKUP(AF998,Sheet11!E:F,2,0))</f>
        <v/>
      </c>
      <c r="AI998" s="295" t="str">
        <f>IF(AG998="拼单会员","5年",IF(AB998="","",VLOOKUP(AE998&amp;AH998,Sheet11!$J$3:$K$17,2)))</f>
        <v/>
      </c>
      <c r="AJ998" s="143" t="str">
        <f t="shared" si="360"/>
        <v/>
      </c>
      <c r="AK998" s="296" t="str">
        <f t="shared" si="361"/>
        <v/>
      </c>
      <c r="AL998" s="143" t="str">
        <f t="shared" si="362"/>
        <v/>
      </c>
      <c r="AM998" s="143" t="str">
        <f t="shared" si="363"/>
        <v/>
      </c>
      <c r="AN998" s="143" t="str">
        <f t="shared" si="364"/>
        <v/>
      </c>
      <c r="AO998" s="143" t="str">
        <f t="shared" si="365"/>
        <v/>
      </c>
      <c r="AP998" s="206" t="str">
        <f t="shared" si="366"/>
        <v/>
      </c>
      <c r="AQ998" s="206" t="str">
        <f>IF(SUMIF('7-市场业绩'!F:F,'3-收据记录表'!U998,'7-市场业绩'!I:I)&gt;0,"学习卡","老结算")</f>
        <v>老结算</v>
      </c>
      <c r="AR998" s="206" t="str">
        <f t="shared" si="367"/>
        <v/>
      </c>
      <c r="AS998" s="243" t="e">
        <f t="shared" si="368"/>
        <v>#VALUE!</v>
      </c>
      <c r="AT998" s="243" t="str">
        <f t="shared" si="369"/>
        <v/>
      </c>
      <c r="AU998" s="243" t="str">
        <f t="shared" si="370"/>
        <v/>
      </c>
      <c r="AV998" s="243" t="str">
        <f t="shared" si="371"/>
        <v>无</v>
      </c>
      <c r="AZ998" s="299">
        <v>42552</v>
      </c>
    </row>
    <row r="999" spans="1:52" ht="15" hidden="1" customHeight="1">
      <c r="A999" s="254"/>
      <c r="B999" s="254"/>
      <c r="C999" s="255"/>
      <c r="D999" s="254"/>
      <c r="E999" s="254"/>
      <c r="F999" s="256"/>
      <c r="G999" s="254"/>
      <c r="H999" s="254"/>
      <c r="I999" s="254"/>
      <c r="J999" s="254"/>
      <c r="K999" s="257"/>
      <c r="L999" s="254"/>
      <c r="M999" s="255"/>
      <c r="N999" s="255"/>
      <c r="O999" s="255"/>
      <c r="P999" s="254"/>
      <c r="Q999" s="255"/>
      <c r="R999" s="254"/>
      <c r="S999" s="254"/>
      <c r="T999" s="254"/>
      <c r="U999" s="291" t="str">
        <f t="shared" si="349"/>
        <v/>
      </c>
      <c r="V999" s="292">
        <f>IF(F999=0,0,SUMIFS('4-咨询师业绩明细表'!K:K,'4-咨询师业绩明细表'!E:E,E999,'4-咨询师业绩明细表'!C:C,B999))</f>
        <v>0</v>
      </c>
      <c r="W999" s="292"/>
      <c r="X999" s="305"/>
      <c r="Y999" s="323">
        <f t="shared" si="351"/>
        <v>0</v>
      </c>
      <c r="Z999" s="324">
        <f t="shared" si="352"/>
        <v>0</v>
      </c>
      <c r="AA999" s="293">
        <f t="shared" si="353"/>
        <v>0</v>
      </c>
      <c r="AB999" s="294" t="str">
        <f t="shared" si="354"/>
        <v/>
      </c>
      <c r="AC999" s="143" t="str">
        <f t="shared" si="355"/>
        <v/>
      </c>
      <c r="AD999" s="143" t="str">
        <f t="shared" si="356"/>
        <v/>
      </c>
      <c r="AE999" s="143" t="str">
        <f t="shared" si="357"/>
        <v/>
      </c>
      <c r="AF999" s="143" t="str">
        <f t="shared" si="358"/>
        <v/>
      </c>
      <c r="AG999" s="143" t="str">
        <f t="shared" si="359"/>
        <v/>
      </c>
      <c r="AH999" s="143" t="str">
        <f>IF(AB999="","",VLOOKUP(AF999,Sheet11!E:F,2,0))</f>
        <v/>
      </c>
      <c r="AI999" s="295" t="str">
        <f>IF(AG999="拼单会员","5年",IF(AB999="","",VLOOKUP(AE999&amp;AH999,Sheet11!$J$3:$K$17,2)))</f>
        <v/>
      </c>
      <c r="AJ999" s="143" t="str">
        <f t="shared" si="360"/>
        <v/>
      </c>
      <c r="AK999" s="296" t="str">
        <f t="shared" si="361"/>
        <v/>
      </c>
      <c r="AL999" s="143" t="str">
        <f t="shared" si="362"/>
        <v/>
      </c>
      <c r="AM999" s="143" t="str">
        <f t="shared" si="363"/>
        <v/>
      </c>
      <c r="AN999" s="143" t="str">
        <f t="shared" si="364"/>
        <v/>
      </c>
      <c r="AO999" s="143" t="str">
        <f t="shared" si="365"/>
        <v/>
      </c>
      <c r="AP999" s="206" t="str">
        <f t="shared" si="366"/>
        <v/>
      </c>
      <c r="AQ999" s="206" t="str">
        <f>IF(SUMIF('7-市场业绩'!F:F,'3-收据记录表'!U999,'7-市场业绩'!I:I)&gt;0,"学习卡","老结算")</f>
        <v>老结算</v>
      </c>
      <c r="AR999" s="206" t="str">
        <f t="shared" si="367"/>
        <v/>
      </c>
      <c r="AS999" s="243" t="e">
        <f t="shared" si="368"/>
        <v>#VALUE!</v>
      </c>
      <c r="AT999" s="243" t="str">
        <f t="shared" si="369"/>
        <v/>
      </c>
      <c r="AU999" s="243" t="str">
        <f t="shared" si="370"/>
        <v/>
      </c>
      <c r="AV999" s="243" t="str">
        <f t="shared" si="371"/>
        <v>无</v>
      </c>
      <c r="AZ999" s="299">
        <v>42552</v>
      </c>
    </row>
    <row r="1000" spans="1:52" ht="15" hidden="1" customHeight="1">
      <c r="A1000" s="254"/>
      <c r="B1000" s="254"/>
      <c r="C1000" s="255"/>
      <c r="D1000" s="254"/>
      <c r="E1000" s="254"/>
      <c r="F1000" s="256"/>
      <c r="G1000" s="254"/>
      <c r="H1000" s="254"/>
      <c r="I1000" s="254"/>
      <c r="J1000" s="254"/>
      <c r="K1000" s="257"/>
      <c r="L1000" s="254"/>
      <c r="M1000" s="255"/>
      <c r="N1000" s="255"/>
      <c r="O1000" s="255"/>
      <c r="P1000" s="254"/>
      <c r="Q1000" s="255"/>
      <c r="R1000" s="254"/>
      <c r="S1000" s="254"/>
      <c r="T1000" s="254"/>
      <c r="U1000" s="291" t="str">
        <f t="shared" si="349"/>
        <v/>
      </c>
      <c r="V1000" s="292">
        <f>IF(F1000=0,0,SUMIFS('4-咨询师业绩明细表'!K:K,'4-咨询师业绩明细表'!E:E,E1000,'4-咨询师业绩明细表'!C:C,B1000))</f>
        <v>0</v>
      </c>
      <c r="W1000" s="292"/>
      <c r="X1000" s="305"/>
      <c r="Y1000" s="323">
        <f t="shared" si="351"/>
        <v>0</v>
      </c>
      <c r="Z1000" s="324">
        <f t="shared" si="352"/>
        <v>0</v>
      </c>
      <c r="AA1000" s="293">
        <f t="shared" si="353"/>
        <v>0</v>
      </c>
      <c r="AB1000" s="294" t="str">
        <f t="shared" si="354"/>
        <v/>
      </c>
      <c r="AC1000" s="143" t="str">
        <f t="shared" si="355"/>
        <v/>
      </c>
      <c r="AD1000" s="143" t="str">
        <f t="shared" si="356"/>
        <v/>
      </c>
      <c r="AE1000" s="143" t="str">
        <f t="shared" si="357"/>
        <v/>
      </c>
      <c r="AF1000" s="143" t="str">
        <f t="shared" si="358"/>
        <v/>
      </c>
      <c r="AG1000" s="143" t="str">
        <f t="shared" si="359"/>
        <v/>
      </c>
      <c r="AH1000" s="143" t="str">
        <f>IF(AB1000="","",VLOOKUP(AF1000,Sheet11!E:F,2,0))</f>
        <v/>
      </c>
      <c r="AI1000" s="295" t="str">
        <f>IF(AG1000="拼单会员","5年",IF(AB1000="","",VLOOKUP(AE1000&amp;AH1000,Sheet11!$J$3:$K$17,2)))</f>
        <v/>
      </c>
      <c r="AJ1000" s="143" t="str">
        <f t="shared" si="360"/>
        <v/>
      </c>
      <c r="AK1000" s="296" t="str">
        <f t="shared" si="361"/>
        <v/>
      </c>
      <c r="AL1000" s="143" t="str">
        <f t="shared" si="362"/>
        <v/>
      </c>
      <c r="AM1000" s="143" t="str">
        <f t="shared" si="363"/>
        <v/>
      </c>
      <c r="AN1000" s="143" t="str">
        <f t="shared" si="364"/>
        <v/>
      </c>
      <c r="AO1000" s="143" t="str">
        <f t="shared" si="365"/>
        <v/>
      </c>
      <c r="AP1000" s="206" t="str">
        <f t="shared" si="366"/>
        <v/>
      </c>
      <c r="AQ1000" s="206" t="str">
        <f>IF(SUMIF('7-市场业绩'!F:F,'3-收据记录表'!U1000,'7-市场业绩'!I:I)&gt;0,"学习卡","老结算")</f>
        <v>老结算</v>
      </c>
      <c r="AR1000" s="206" t="str">
        <f t="shared" si="367"/>
        <v/>
      </c>
      <c r="AS1000" s="243" t="e">
        <f t="shared" si="368"/>
        <v>#VALUE!</v>
      </c>
      <c r="AT1000" s="243" t="str">
        <f t="shared" si="369"/>
        <v/>
      </c>
      <c r="AU1000" s="243" t="str">
        <f t="shared" si="370"/>
        <v/>
      </c>
      <c r="AV1000" s="243" t="str">
        <f t="shared" si="371"/>
        <v>无</v>
      </c>
      <c r="AZ1000" s="299">
        <v>42552</v>
      </c>
    </row>
    <row r="1001" spans="1:52" hidden="1"/>
    <row r="1002" spans="1:52" hidden="1"/>
    <row r="1003" spans="1:52" hidden="1"/>
    <row r="1004" spans="1:52" hidden="1"/>
    <row r="1005" spans="1:52" hidden="1"/>
    <row r="1006" spans="1:52" hidden="1"/>
    <row r="1007" spans="1:52" hidden="1"/>
    <row r="1008" spans="1:52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</sheetData>
  <sheetProtection autoFilter="0" pivotTables="0"/>
  <protectedRanges>
    <protectedRange sqref="A1:T1048576" name="区域1"/>
    <protectedRange sqref="X1:X1048576" name="区域2"/>
  </protectedRanges>
  <autoFilter ref="A1:BI2372">
    <filterColumn colId="5"/>
    <filterColumn colId="12">
      <filters>
        <filter val="杨敏"/>
      </filters>
    </filterColumn>
  </autoFilter>
  <phoneticPr fontId="8" type="noConversion"/>
  <conditionalFormatting sqref="AG2:AG1000">
    <cfRule type="expression" dxfId="17" priority="1">
      <formula>AG2&lt;&gt;报读类型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G22" sqref="G22"/>
    </sheetView>
  </sheetViews>
  <sheetFormatPr defaultColWidth="9" defaultRowHeight="13.5"/>
  <cols>
    <col min="1" max="5" width="9" style="123"/>
    <col min="6" max="6" width="12.25" style="123" customWidth="1"/>
    <col min="7" max="7" width="9" style="123"/>
    <col min="8" max="8" width="6" style="123" customWidth="1"/>
    <col min="9" max="9" width="9" style="123"/>
    <col min="10" max="10" width="10.125" style="123" bestFit="1" customWidth="1"/>
    <col min="11" max="11" width="4.375" style="123" bestFit="1" customWidth="1"/>
    <col min="12" max="16384" width="9" style="123"/>
  </cols>
  <sheetData>
    <row r="2" spans="4:11">
      <c r="F2" s="123" t="s">
        <v>790</v>
      </c>
    </row>
    <row r="3" spans="4:11">
      <c r="D3" s="123" t="s">
        <v>791</v>
      </c>
      <c r="E3" s="123" t="s">
        <v>792</v>
      </c>
      <c r="F3" s="124" t="s">
        <v>793</v>
      </c>
      <c r="G3" s="123" t="s">
        <v>794</v>
      </c>
      <c r="H3" s="123" t="s">
        <v>795</v>
      </c>
      <c r="I3" s="125" t="s">
        <v>793</v>
      </c>
      <c r="J3" s="125" t="str">
        <f>H3&amp;I3</f>
        <v>小学1年</v>
      </c>
      <c r="K3" s="123" t="s">
        <v>796</v>
      </c>
    </row>
    <row r="4" spans="4:11">
      <c r="D4" s="123" t="s">
        <v>791</v>
      </c>
      <c r="E4" s="123" t="s">
        <v>797</v>
      </c>
      <c r="F4" s="124" t="s">
        <v>796</v>
      </c>
      <c r="G4" s="123" t="s">
        <v>798</v>
      </c>
      <c r="H4" s="123" t="s">
        <v>799</v>
      </c>
      <c r="I4" s="125" t="s">
        <v>800</v>
      </c>
      <c r="J4" s="125" t="str">
        <f t="shared" ref="J4:J7" si="0">H4&amp;I4</f>
        <v>小学2年</v>
      </c>
      <c r="K4" s="123" t="s">
        <v>801</v>
      </c>
    </row>
    <row r="5" spans="4:11">
      <c r="D5" s="123" t="s">
        <v>791</v>
      </c>
      <c r="E5" s="123" t="s">
        <v>802</v>
      </c>
      <c r="F5" s="124" t="s">
        <v>796</v>
      </c>
      <c r="G5" s="123" t="s">
        <v>798</v>
      </c>
      <c r="H5" s="123" t="s">
        <v>799</v>
      </c>
      <c r="I5" s="125" t="s">
        <v>803</v>
      </c>
      <c r="J5" s="125" t="str">
        <f t="shared" si="0"/>
        <v>小学2.5年</v>
      </c>
      <c r="K5" s="123" t="s">
        <v>804</v>
      </c>
    </row>
    <row r="6" spans="4:11">
      <c r="D6" s="123" t="s">
        <v>791</v>
      </c>
      <c r="E6" s="123" t="s">
        <v>805</v>
      </c>
      <c r="F6" s="124" t="s">
        <v>796</v>
      </c>
      <c r="G6" s="123" t="s">
        <v>798</v>
      </c>
      <c r="H6" s="123" t="s">
        <v>799</v>
      </c>
      <c r="I6" s="125" t="s">
        <v>806</v>
      </c>
      <c r="J6" s="125" t="str">
        <f t="shared" si="0"/>
        <v>小学3年</v>
      </c>
      <c r="K6" s="123" t="s">
        <v>801</v>
      </c>
    </row>
    <row r="7" spans="4:11">
      <c r="D7" s="123" t="s">
        <v>791</v>
      </c>
      <c r="E7" s="123" t="s">
        <v>807</v>
      </c>
      <c r="F7" s="124" t="s">
        <v>796</v>
      </c>
      <c r="G7" s="123" t="s">
        <v>798</v>
      </c>
      <c r="H7" s="123" t="s">
        <v>799</v>
      </c>
      <c r="I7" s="125" t="s">
        <v>808</v>
      </c>
      <c r="J7" s="125" t="str">
        <f t="shared" si="0"/>
        <v>小学4年</v>
      </c>
      <c r="K7" s="123" t="s">
        <v>801</v>
      </c>
    </row>
    <row r="8" spans="4:11">
      <c r="D8" s="123" t="s">
        <v>791</v>
      </c>
      <c r="E8" s="123" t="s">
        <v>809</v>
      </c>
      <c r="F8" s="124" t="s">
        <v>801</v>
      </c>
      <c r="G8" s="123" t="s">
        <v>798</v>
      </c>
      <c r="H8" s="123" t="s">
        <v>799</v>
      </c>
      <c r="I8" s="125" t="s">
        <v>810</v>
      </c>
      <c r="J8" s="125" t="str">
        <f>H8&amp;I8</f>
        <v>小学5年</v>
      </c>
      <c r="K8" s="123" t="s">
        <v>811</v>
      </c>
    </row>
    <row r="9" spans="4:11">
      <c r="D9" s="123" t="s">
        <v>791</v>
      </c>
      <c r="E9" s="123" t="s">
        <v>812</v>
      </c>
      <c r="F9" s="124" t="s">
        <v>813</v>
      </c>
    </row>
    <row r="10" spans="4:11">
      <c r="D10" s="123" t="s">
        <v>791</v>
      </c>
      <c r="E10" s="123" t="s">
        <v>814</v>
      </c>
      <c r="F10" s="124" t="s">
        <v>813</v>
      </c>
    </row>
    <row r="11" spans="4:11">
      <c r="D11" s="123" t="s">
        <v>791</v>
      </c>
      <c r="E11" s="123" t="s">
        <v>815</v>
      </c>
      <c r="F11" s="126" t="s">
        <v>816</v>
      </c>
      <c r="G11" s="123" t="s">
        <v>794</v>
      </c>
      <c r="H11" s="123" t="s">
        <v>817</v>
      </c>
      <c r="I11" s="125" t="s">
        <v>793</v>
      </c>
      <c r="J11" s="125" t="str">
        <f>H11&amp;I11</f>
        <v>幼儿1年</v>
      </c>
      <c r="K11" s="125" t="s">
        <v>793</v>
      </c>
    </row>
    <row r="12" spans="4:11">
      <c r="D12" s="123" t="s">
        <v>791</v>
      </c>
      <c r="E12" s="123" t="s">
        <v>818</v>
      </c>
      <c r="F12" s="126" t="s">
        <v>816</v>
      </c>
      <c r="G12" s="123" t="s">
        <v>794</v>
      </c>
      <c r="H12" s="123" t="s">
        <v>817</v>
      </c>
      <c r="I12" s="125" t="s">
        <v>800</v>
      </c>
      <c r="J12" s="125" t="str">
        <f t="shared" ref="J12:J15" si="1">H12&amp;I12</f>
        <v>幼儿2年</v>
      </c>
      <c r="K12" s="125" t="s">
        <v>793</v>
      </c>
    </row>
    <row r="13" spans="4:11">
      <c r="D13" s="123" t="s">
        <v>791</v>
      </c>
      <c r="E13" s="123" t="s">
        <v>819</v>
      </c>
      <c r="F13" s="126" t="s">
        <v>816</v>
      </c>
      <c r="G13" s="123" t="s">
        <v>794</v>
      </c>
      <c r="H13" s="123" t="s">
        <v>817</v>
      </c>
      <c r="I13" s="125" t="s">
        <v>820</v>
      </c>
      <c r="J13" s="125" t="str">
        <f t="shared" si="1"/>
        <v>幼儿2.5年</v>
      </c>
      <c r="K13" s="125" t="s">
        <v>810</v>
      </c>
    </row>
    <row r="14" spans="4:11">
      <c r="D14" s="123" t="s">
        <v>791</v>
      </c>
      <c r="E14" s="123" t="s">
        <v>821</v>
      </c>
      <c r="F14" s="126" t="s">
        <v>822</v>
      </c>
      <c r="G14" s="123" t="s">
        <v>794</v>
      </c>
      <c r="H14" s="123" t="s">
        <v>817</v>
      </c>
      <c r="I14" s="125" t="s">
        <v>816</v>
      </c>
      <c r="J14" s="125" t="str">
        <f t="shared" si="1"/>
        <v>幼儿3年</v>
      </c>
      <c r="K14" s="125" t="s">
        <v>816</v>
      </c>
    </row>
    <row r="15" spans="4:11">
      <c r="D15" s="123" t="s">
        <v>791</v>
      </c>
      <c r="E15" s="123" t="s">
        <v>823</v>
      </c>
      <c r="F15" s="126" t="s">
        <v>822</v>
      </c>
      <c r="G15" s="123" t="s">
        <v>794</v>
      </c>
      <c r="H15" s="123" t="s">
        <v>817</v>
      </c>
      <c r="I15" s="125" t="s">
        <v>808</v>
      </c>
      <c r="J15" s="125" t="str">
        <f t="shared" si="1"/>
        <v>幼儿4年</v>
      </c>
      <c r="K15" s="125" t="s">
        <v>816</v>
      </c>
    </row>
    <row r="16" spans="4:11">
      <c r="D16" s="123" t="s">
        <v>791</v>
      </c>
      <c r="E16" s="123" t="s">
        <v>824</v>
      </c>
      <c r="F16" s="126" t="s">
        <v>822</v>
      </c>
      <c r="G16" s="123" t="s">
        <v>794</v>
      </c>
      <c r="H16" s="123" t="s">
        <v>817</v>
      </c>
      <c r="I16" s="125" t="s">
        <v>810</v>
      </c>
      <c r="J16" s="125" t="str">
        <f>H16&amp;I16</f>
        <v>幼儿5年</v>
      </c>
      <c r="K16" s="125" t="s">
        <v>811</v>
      </c>
    </row>
    <row r="17" spans="4:11">
      <c r="D17" s="123" t="s">
        <v>791</v>
      </c>
      <c r="E17" s="123" t="s">
        <v>825</v>
      </c>
      <c r="F17" s="126" t="s">
        <v>811</v>
      </c>
    </row>
    <row r="18" spans="4:11">
      <c r="E18" s="123" t="s">
        <v>826</v>
      </c>
      <c r="F18" s="126" t="s">
        <v>793</v>
      </c>
      <c r="I18" s="125"/>
      <c r="J18" s="125"/>
      <c r="K18" s="125"/>
    </row>
    <row r="19" spans="4:11">
      <c r="E19" s="123" t="s">
        <v>827</v>
      </c>
      <c r="F19" s="126" t="s">
        <v>793</v>
      </c>
      <c r="I19" s="125"/>
      <c r="J19" s="125"/>
      <c r="K19" s="125"/>
    </row>
    <row r="20" spans="4:11">
      <c r="E20" s="123" t="s">
        <v>828</v>
      </c>
      <c r="F20" s="126" t="s">
        <v>793</v>
      </c>
      <c r="I20" s="125"/>
      <c r="J20" s="125"/>
      <c r="K20" s="125"/>
    </row>
    <row r="21" spans="4:11">
      <c r="E21" s="123" t="s">
        <v>829</v>
      </c>
      <c r="F21" s="126" t="s">
        <v>816</v>
      </c>
      <c r="I21" s="125"/>
      <c r="J21" s="125"/>
      <c r="K21" s="125"/>
    </row>
    <row r="22" spans="4:11">
      <c r="E22" s="123" t="s">
        <v>830</v>
      </c>
      <c r="F22" s="126" t="s">
        <v>816</v>
      </c>
      <c r="I22" s="125"/>
      <c r="J22" s="125"/>
      <c r="K22" s="125"/>
    </row>
    <row r="23" spans="4:11">
      <c r="E23" s="123" t="s">
        <v>831</v>
      </c>
      <c r="F23" s="126" t="s">
        <v>793</v>
      </c>
      <c r="I23" s="125"/>
      <c r="J23" s="125"/>
      <c r="K23" s="125"/>
    </row>
    <row r="24" spans="4:11">
      <c r="E24" s="123" t="s">
        <v>832</v>
      </c>
      <c r="F24" s="124" t="s">
        <v>793</v>
      </c>
      <c r="I24" s="125"/>
      <c r="J24" s="125"/>
      <c r="K24" s="125"/>
    </row>
    <row r="25" spans="4:11">
      <c r="E25" s="123" t="s">
        <v>833</v>
      </c>
      <c r="F25" s="124" t="s">
        <v>793</v>
      </c>
    </row>
    <row r="26" spans="4:11">
      <c r="E26" s="123" t="s">
        <v>833</v>
      </c>
      <c r="F26" s="124" t="s">
        <v>793</v>
      </c>
    </row>
    <row r="27" spans="4:11">
      <c r="E27" s="123" t="s">
        <v>833</v>
      </c>
      <c r="F27" s="124" t="s">
        <v>793</v>
      </c>
    </row>
    <row r="28" spans="4:11">
      <c r="E28" s="123" t="s">
        <v>833</v>
      </c>
      <c r="F28" s="124" t="s">
        <v>793</v>
      </c>
    </row>
    <row r="29" spans="4:11">
      <c r="E29" s="123" t="s">
        <v>833</v>
      </c>
      <c r="F29" s="124" t="s">
        <v>793</v>
      </c>
    </row>
    <row r="30" spans="4:11">
      <c r="E30" s="123" t="s">
        <v>800</v>
      </c>
      <c r="F30" s="124" t="s">
        <v>813</v>
      </c>
    </row>
    <row r="31" spans="4:11">
      <c r="E31" s="123" t="s">
        <v>800</v>
      </c>
      <c r="F31" s="124" t="s">
        <v>813</v>
      </c>
    </row>
    <row r="32" spans="4:11">
      <c r="E32" s="123" t="s">
        <v>800</v>
      </c>
      <c r="F32" s="124" t="s">
        <v>813</v>
      </c>
    </row>
    <row r="33" spans="5:6">
      <c r="E33" s="123" t="s">
        <v>834</v>
      </c>
      <c r="F33" s="126" t="s">
        <v>816</v>
      </c>
    </row>
    <row r="34" spans="5:6">
      <c r="E34" s="123" t="s">
        <v>834</v>
      </c>
      <c r="F34" s="126" t="s">
        <v>816</v>
      </c>
    </row>
    <row r="35" spans="5:6">
      <c r="E35" s="123" t="s">
        <v>834</v>
      </c>
      <c r="F35" s="126" t="s">
        <v>816</v>
      </c>
    </row>
    <row r="36" spans="5:6">
      <c r="E36" s="123" t="s">
        <v>808</v>
      </c>
      <c r="F36" s="126" t="s">
        <v>822</v>
      </c>
    </row>
    <row r="37" spans="5:6">
      <c r="E37" s="123" t="s">
        <v>808</v>
      </c>
      <c r="F37" s="126" t="s">
        <v>822</v>
      </c>
    </row>
    <row r="38" spans="5:6">
      <c r="E38" s="123" t="s">
        <v>808</v>
      </c>
      <c r="F38" s="126" t="s">
        <v>822</v>
      </c>
    </row>
    <row r="39" spans="5:6">
      <c r="E39" s="123" t="s">
        <v>810</v>
      </c>
      <c r="F39" s="126" t="s">
        <v>811</v>
      </c>
    </row>
    <row r="41" spans="5:6">
      <c r="E41" s="123" t="s">
        <v>832</v>
      </c>
      <c r="F41" s="124" t="s">
        <v>793</v>
      </c>
    </row>
    <row r="42" spans="5:6">
      <c r="E42" s="123" t="s">
        <v>835</v>
      </c>
      <c r="F42" s="126" t="s">
        <v>816</v>
      </c>
    </row>
    <row r="43" spans="5:6">
      <c r="E43" s="123" t="s">
        <v>836</v>
      </c>
      <c r="F43" s="124" t="s">
        <v>793</v>
      </c>
    </row>
    <row r="44" spans="5:6">
      <c r="E44" s="123" t="s">
        <v>837</v>
      </c>
      <c r="F44" s="126" t="s">
        <v>816</v>
      </c>
    </row>
    <row r="46" spans="5:6">
      <c r="E46" s="123" t="s">
        <v>820</v>
      </c>
      <c r="F46" s="126" t="s">
        <v>811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1014"/>
  <sheetViews>
    <sheetView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F30" sqref="F30"/>
    </sheetView>
  </sheetViews>
  <sheetFormatPr defaultRowHeight="14.25"/>
  <cols>
    <col min="4" max="4" width="10.875" style="96" bestFit="1" customWidth="1"/>
    <col min="5" max="5" width="14.625" customWidth="1"/>
  </cols>
  <sheetData>
    <row r="1" spans="1:14">
      <c r="A1" s="175" t="s">
        <v>519</v>
      </c>
      <c r="B1" s="175" t="s">
        <v>9</v>
      </c>
      <c r="C1" s="175" t="s">
        <v>520</v>
      </c>
      <c r="D1" s="180" t="s">
        <v>521</v>
      </c>
      <c r="E1" s="175" t="s">
        <v>1472</v>
      </c>
      <c r="F1" s="175" t="s">
        <v>490</v>
      </c>
      <c r="G1" s="175" t="s">
        <v>522</v>
      </c>
      <c r="H1" s="175" t="s">
        <v>523</v>
      </c>
      <c r="I1" s="175" t="s">
        <v>524</v>
      </c>
      <c r="J1" s="175" t="s">
        <v>525</v>
      </c>
      <c r="K1" s="175" t="s">
        <v>526</v>
      </c>
      <c r="L1" s="175" t="s">
        <v>527</v>
      </c>
      <c r="M1" s="175" t="s">
        <v>528</v>
      </c>
      <c r="N1" s="175" t="s">
        <v>529</v>
      </c>
    </row>
    <row r="2" spans="1:14">
      <c r="A2" s="176" t="s">
        <v>2015</v>
      </c>
      <c r="B2" s="176" t="s">
        <v>1461</v>
      </c>
      <c r="C2" s="176" t="s">
        <v>2016</v>
      </c>
      <c r="D2" s="185">
        <v>42862</v>
      </c>
      <c r="E2" s="176" t="s">
        <v>1134</v>
      </c>
      <c r="F2" s="176" t="s">
        <v>1477</v>
      </c>
      <c r="G2" s="176" t="s">
        <v>12</v>
      </c>
      <c r="H2" s="176" t="s">
        <v>1478</v>
      </c>
      <c r="I2" s="176" t="s">
        <v>1456</v>
      </c>
      <c r="J2" s="176" t="s">
        <v>1479</v>
      </c>
      <c r="K2" s="176">
        <v>48</v>
      </c>
      <c r="L2" s="176" t="s">
        <v>2017</v>
      </c>
      <c r="M2" s="176" t="s">
        <v>2018</v>
      </c>
      <c r="N2" s="176" t="s">
        <v>2018</v>
      </c>
    </row>
    <row r="3" spans="1:14">
      <c r="A3" s="176" t="s">
        <v>2015</v>
      </c>
      <c r="B3" s="176" t="s">
        <v>1461</v>
      </c>
      <c r="C3" s="176" t="s">
        <v>2019</v>
      </c>
      <c r="D3" s="185">
        <v>42862</v>
      </c>
      <c r="E3" s="176" t="s">
        <v>1134</v>
      </c>
      <c r="F3" s="176" t="s">
        <v>1477</v>
      </c>
      <c r="G3" s="176" t="s">
        <v>12</v>
      </c>
      <c r="H3" s="176" t="s">
        <v>1478</v>
      </c>
      <c r="I3" s="176" t="s">
        <v>1456</v>
      </c>
      <c r="J3" s="176" t="s">
        <v>1479</v>
      </c>
      <c r="K3" s="176">
        <v>48</v>
      </c>
      <c r="L3" s="176" t="s">
        <v>2017</v>
      </c>
      <c r="M3" s="176" t="s">
        <v>2018</v>
      </c>
      <c r="N3" s="176" t="s">
        <v>2018</v>
      </c>
    </row>
    <row r="4" spans="1:14">
      <c r="A4" s="176" t="s">
        <v>2015</v>
      </c>
      <c r="B4" s="176" t="s">
        <v>1461</v>
      </c>
      <c r="C4" s="176" t="s">
        <v>2020</v>
      </c>
      <c r="D4" s="185">
        <v>42865</v>
      </c>
      <c r="E4" s="176" t="s">
        <v>1482</v>
      </c>
      <c r="F4" s="176" t="s">
        <v>1477</v>
      </c>
      <c r="G4" s="176" t="s">
        <v>12</v>
      </c>
      <c r="H4" s="176" t="s">
        <v>1478</v>
      </c>
      <c r="I4" s="176" t="s">
        <v>1458</v>
      </c>
      <c r="J4" s="176" t="s">
        <v>1479</v>
      </c>
      <c r="K4" s="176">
        <v>1</v>
      </c>
      <c r="L4" s="176" t="s">
        <v>2021</v>
      </c>
      <c r="M4" s="176" t="s">
        <v>2021</v>
      </c>
      <c r="N4" s="176" t="s">
        <v>2021</v>
      </c>
    </row>
    <row r="5" spans="1:14">
      <c r="A5" s="176" t="s">
        <v>2015</v>
      </c>
      <c r="B5" s="176" t="s">
        <v>1461</v>
      </c>
      <c r="C5" s="176" t="s">
        <v>2022</v>
      </c>
      <c r="D5" s="185">
        <v>42865</v>
      </c>
      <c r="E5" s="176" t="s">
        <v>1134</v>
      </c>
      <c r="F5" s="176" t="s">
        <v>1477</v>
      </c>
      <c r="G5" s="176" t="s">
        <v>12</v>
      </c>
      <c r="H5" s="176" t="s">
        <v>1478</v>
      </c>
      <c r="I5" s="176" t="s">
        <v>1456</v>
      </c>
      <c r="J5" s="176" t="s">
        <v>1479</v>
      </c>
      <c r="K5" s="176">
        <v>48</v>
      </c>
      <c r="L5" s="176" t="s">
        <v>2017</v>
      </c>
      <c r="M5" s="176" t="s">
        <v>2018</v>
      </c>
      <c r="N5" s="176" t="s">
        <v>2018</v>
      </c>
    </row>
    <row r="6" spans="1:14">
      <c r="A6" s="176" t="s">
        <v>2015</v>
      </c>
      <c r="B6" s="176" t="s">
        <v>1461</v>
      </c>
      <c r="C6" s="176" t="s">
        <v>2023</v>
      </c>
      <c r="D6" s="185">
        <v>42865</v>
      </c>
      <c r="E6" s="176" t="s">
        <v>1466</v>
      </c>
      <c r="F6" s="176" t="s">
        <v>1477</v>
      </c>
      <c r="G6" s="176" t="s">
        <v>12</v>
      </c>
      <c r="H6" s="176" t="s">
        <v>1478</v>
      </c>
      <c r="I6" s="176" t="s">
        <v>1456</v>
      </c>
      <c r="J6" s="176" t="s">
        <v>1479</v>
      </c>
      <c r="K6" s="176">
        <v>32</v>
      </c>
      <c r="L6" s="176" t="s">
        <v>2024</v>
      </c>
      <c r="M6" s="176" t="s">
        <v>2025</v>
      </c>
      <c r="N6" s="176" t="s">
        <v>2025</v>
      </c>
    </row>
    <row r="7" spans="1:14">
      <c r="A7" s="176" t="s">
        <v>2015</v>
      </c>
      <c r="B7" s="176" t="s">
        <v>1461</v>
      </c>
      <c r="C7" s="176" t="s">
        <v>2026</v>
      </c>
      <c r="D7" s="185">
        <v>42862</v>
      </c>
      <c r="E7" s="176" t="s">
        <v>1134</v>
      </c>
      <c r="F7" s="176" t="s">
        <v>1477</v>
      </c>
      <c r="G7" s="176" t="s">
        <v>12</v>
      </c>
      <c r="H7" s="176" t="s">
        <v>1478</v>
      </c>
      <c r="I7" s="176" t="s">
        <v>1456</v>
      </c>
      <c r="J7" s="176" t="s">
        <v>1479</v>
      </c>
      <c r="K7" s="176">
        <v>48</v>
      </c>
      <c r="L7" s="176" t="s">
        <v>2017</v>
      </c>
      <c r="M7" s="176" t="s">
        <v>2018</v>
      </c>
      <c r="N7" s="176" t="s">
        <v>2018</v>
      </c>
    </row>
    <row r="8" spans="1:14">
      <c r="A8" s="176" t="s">
        <v>2015</v>
      </c>
      <c r="B8" s="176" t="s">
        <v>1461</v>
      </c>
      <c r="C8" s="176" t="s">
        <v>2027</v>
      </c>
      <c r="D8" s="185">
        <v>42875</v>
      </c>
      <c r="E8" s="176" t="s">
        <v>1134</v>
      </c>
      <c r="F8" s="176" t="s">
        <v>1477</v>
      </c>
      <c r="G8" s="176" t="s">
        <v>12</v>
      </c>
      <c r="H8" s="176" t="s">
        <v>1478</v>
      </c>
      <c r="I8" s="176" t="s">
        <v>1456</v>
      </c>
      <c r="J8" s="176" t="s">
        <v>1479</v>
      </c>
      <c r="K8" s="176">
        <v>48</v>
      </c>
      <c r="L8" s="176" t="s">
        <v>2017</v>
      </c>
      <c r="M8" s="176" t="s">
        <v>2018</v>
      </c>
      <c r="N8" s="176" t="s">
        <v>2018</v>
      </c>
    </row>
    <row r="9" spans="1:14">
      <c r="A9" s="176" t="s">
        <v>2015</v>
      </c>
      <c r="B9" s="176" t="s">
        <v>1461</v>
      </c>
      <c r="C9" s="176" t="s">
        <v>2028</v>
      </c>
      <c r="D9" s="185">
        <v>42865</v>
      </c>
      <c r="E9" s="176" t="s">
        <v>1466</v>
      </c>
      <c r="F9" s="176" t="s">
        <v>1477</v>
      </c>
      <c r="G9" s="176" t="s">
        <v>12</v>
      </c>
      <c r="H9" s="176" t="s">
        <v>1478</v>
      </c>
      <c r="I9" s="176" t="s">
        <v>1456</v>
      </c>
      <c r="J9" s="176" t="s">
        <v>1479</v>
      </c>
      <c r="K9" s="176">
        <v>32</v>
      </c>
      <c r="L9" s="176" t="s">
        <v>2024</v>
      </c>
      <c r="M9" s="176" t="s">
        <v>2025</v>
      </c>
      <c r="N9" s="176" t="s">
        <v>2025</v>
      </c>
    </row>
    <row r="10" spans="1:14">
      <c r="A10" s="176" t="s">
        <v>2015</v>
      </c>
      <c r="B10" s="176" t="s">
        <v>1461</v>
      </c>
      <c r="C10" s="176" t="s">
        <v>2029</v>
      </c>
      <c r="D10" s="185">
        <v>42865</v>
      </c>
      <c r="E10" s="176" t="s">
        <v>1466</v>
      </c>
      <c r="F10" s="176" t="s">
        <v>1477</v>
      </c>
      <c r="G10" s="176" t="s">
        <v>12</v>
      </c>
      <c r="H10" s="176" t="s">
        <v>1478</v>
      </c>
      <c r="I10" s="176" t="s">
        <v>1456</v>
      </c>
      <c r="J10" s="176" t="s">
        <v>1479</v>
      </c>
      <c r="K10" s="176">
        <v>32</v>
      </c>
      <c r="L10" s="176" t="s">
        <v>2024</v>
      </c>
      <c r="M10" s="176" t="s">
        <v>2025</v>
      </c>
      <c r="N10" s="176" t="s">
        <v>2025</v>
      </c>
    </row>
    <row r="11" spans="1:14">
      <c r="A11" s="176" t="s">
        <v>2015</v>
      </c>
      <c r="B11" s="176" t="s">
        <v>1461</v>
      </c>
      <c r="C11" s="176" t="s">
        <v>2030</v>
      </c>
      <c r="D11" s="185">
        <v>42875</v>
      </c>
      <c r="E11" s="176" t="s">
        <v>1466</v>
      </c>
      <c r="F11" s="176" t="s">
        <v>1477</v>
      </c>
      <c r="G11" s="176" t="s">
        <v>12</v>
      </c>
      <c r="H11" s="176" t="s">
        <v>1478</v>
      </c>
      <c r="I11" s="176" t="s">
        <v>1456</v>
      </c>
      <c r="J11" s="176" t="s">
        <v>1479</v>
      </c>
      <c r="K11" s="176">
        <v>32</v>
      </c>
      <c r="L11" s="176" t="s">
        <v>2024</v>
      </c>
      <c r="M11" s="176" t="s">
        <v>2025</v>
      </c>
      <c r="N11" s="176" t="s">
        <v>2025</v>
      </c>
    </row>
    <row r="12" spans="1:14">
      <c r="A12" s="176" t="s">
        <v>2015</v>
      </c>
      <c r="B12" s="176" t="s">
        <v>1461</v>
      </c>
      <c r="C12" s="176" t="s">
        <v>2031</v>
      </c>
      <c r="D12" s="185">
        <v>42865</v>
      </c>
      <c r="E12" s="176" t="s">
        <v>1466</v>
      </c>
      <c r="F12" s="176" t="s">
        <v>1477</v>
      </c>
      <c r="G12" s="176" t="s">
        <v>12</v>
      </c>
      <c r="H12" s="176" t="s">
        <v>1478</v>
      </c>
      <c r="I12" s="176" t="s">
        <v>1456</v>
      </c>
      <c r="J12" s="176" t="s">
        <v>1479</v>
      </c>
      <c r="K12" s="176">
        <v>32</v>
      </c>
      <c r="L12" s="176" t="s">
        <v>2024</v>
      </c>
      <c r="M12" s="176" t="s">
        <v>2025</v>
      </c>
      <c r="N12" s="176" t="s">
        <v>2025</v>
      </c>
    </row>
    <row r="13" spans="1:14">
      <c r="A13" s="176" t="s">
        <v>2015</v>
      </c>
      <c r="B13" s="176" t="s">
        <v>1461</v>
      </c>
      <c r="C13" s="176" t="s">
        <v>2020</v>
      </c>
      <c r="D13" s="185">
        <v>42865</v>
      </c>
      <c r="E13" s="176" t="s">
        <v>1129</v>
      </c>
      <c r="F13" s="176" t="s">
        <v>1477</v>
      </c>
      <c r="G13" s="176" t="s">
        <v>12</v>
      </c>
      <c r="H13" s="176" t="s">
        <v>1478</v>
      </c>
      <c r="I13" s="176" t="s">
        <v>1458</v>
      </c>
      <c r="J13" s="176" t="s">
        <v>1479</v>
      </c>
      <c r="K13" s="176">
        <v>240</v>
      </c>
      <c r="L13" s="176" t="s">
        <v>1483</v>
      </c>
      <c r="M13" s="176" t="s">
        <v>1483</v>
      </c>
      <c r="N13" s="176" t="s">
        <v>1483</v>
      </c>
    </row>
    <row r="14" spans="1:14">
      <c r="A14" s="176" t="s">
        <v>2015</v>
      </c>
      <c r="B14" s="176" t="s">
        <v>1461</v>
      </c>
      <c r="C14" s="176" t="s">
        <v>2032</v>
      </c>
      <c r="D14" s="185">
        <v>42875</v>
      </c>
      <c r="E14" s="176" t="s">
        <v>1134</v>
      </c>
      <c r="F14" s="176" t="s">
        <v>1477</v>
      </c>
      <c r="G14" s="176" t="s">
        <v>12</v>
      </c>
      <c r="H14" s="176" t="s">
        <v>1478</v>
      </c>
      <c r="I14" s="176" t="s">
        <v>1456</v>
      </c>
      <c r="J14" s="176" t="s">
        <v>1479</v>
      </c>
      <c r="K14" s="176">
        <v>48</v>
      </c>
      <c r="L14" s="176" t="s">
        <v>2017</v>
      </c>
      <c r="M14" s="176" t="s">
        <v>2018</v>
      </c>
      <c r="N14" s="176" t="s">
        <v>2018</v>
      </c>
    </row>
    <row r="15" spans="1:14">
      <c r="A15" s="176" t="s">
        <v>2015</v>
      </c>
      <c r="B15" s="176" t="s">
        <v>1461</v>
      </c>
      <c r="C15" s="176" t="s">
        <v>2033</v>
      </c>
      <c r="D15" s="185">
        <v>42865</v>
      </c>
      <c r="E15" s="176" t="s">
        <v>1134</v>
      </c>
      <c r="F15" s="176" t="s">
        <v>1477</v>
      </c>
      <c r="G15" s="176" t="s">
        <v>12</v>
      </c>
      <c r="H15" s="176" t="s">
        <v>1478</v>
      </c>
      <c r="I15" s="176" t="s">
        <v>1458</v>
      </c>
      <c r="J15" s="176" t="s">
        <v>1479</v>
      </c>
      <c r="K15" s="176">
        <v>48</v>
      </c>
      <c r="L15" s="176" t="s">
        <v>2017</v>
      </c>
      <c r="M15" s="176" t="s">
        <v>2018</v>
      </c>
      <c r="N15" s="176" t="s">
        <v>2018</v>
      </c>
    </row>
    <row r="16" spans="1:14">
      <c r="A16" s="176" t="s">
        <v>2015</v>
      </c>
      <c r="B16" s="176" t="s">
        <v>1461</v>
      </c>
      <c r="C16" s="176" t="s">
        <v>2034</v>
      </c>
      <c r="D16" s="185">
        <v>42883</v>
      </c>
      <c r="E16" s="176" t="s">
        <v>1134</v>
      </c>
      <c r="F16" s="176" t="s">
        <v>1477</v>
      </c>
      <c r="G16" s="176" t="s">
        <v>12</v>
      </c>
      <c r="H16" s="176" t="s">
        <v>1478</v>
      </c>
      <c r="I16" s="176" t="s">
        <v>1458</v>
      </c>
      <c r="J16" s="176" t="s">
        <v>1479</v>
      </c>
      <c r="K16" s="176">
        <v>65</v>
      </c>
      <c r="L16" s="176" t="s">
        <v>2035</v>
      </c>
      <c r="M16" s="176" t="s">
        <v>2036</v>
      </c>
      <c r="N16" s="176" t="s">
        <v>2036</v>
      </c>
    </row>
    <row r="17" spans="1:14">
      <c r="A17" s="176" t="s">
        <v>2015</v>
      </c>
      <c r="B17" s="176" t="s">
        <v>1461</v>
      </c>
      <c r="C17" s="176" t="s">
        <v>2037</v>
      </c>
      <c r="D17" s="185">
        <v>42862</v>
      </c>
      <c r="E17" s="176" t="s">
        <v>2038</v>
      </c>
      <c r="F17" s="176" t="s">
        <v>1477</v>
      </c>
      <c r="G17" s="176" t="s">
        <v>12</v>
      </c>
      <c r="H17" s="176" t="s">
        <v>1478</v>
      </c>
      <c r="I17" s="176" t="s">
        <v>1458</v>
      </c>
      <c r="J17" s="176" t="s">
        <v>1479</v>
      </c>
      <c r="K17" s="176">
        <v>72</v>
      </c>
      <c r="L17" s="176" t="s">
        <v>2039</v>
      </c>
      <c r="M17" s="176" t="s">
        <v>2018</v>
      </c>
      <c r="N17" s="176" t="s">
        <v>2018</v>
      </c>
    </row>
    <row r="18" spans="1:14">
      <c r="A18" s="176" t="s">
        <v>2015</v>
      </c>
      <c r="B18" s="176" t="s">
        <v>1461</v>
      </c>
      <c r="C18" s="176" t="s">
        <v>2040</v>
      </c>
      <c r="D18" s="185">
        <v>42867</v>
      </c>
      <c r="E18" s="176" t="s">
        <v>1134</v>
      </c>
      <c r="F18" s="176" t="s">
        <v>1477</v>
      </c>
      <c r="G18" s="176" t="s">
        <v>12</v>
      </c>
      <c r="H18" s="176" t="s">
        <v>1478</v>
      </c>
      <c r="I18" s="176" t="s">
        <v>1458</v>
      </c>
      <c r="J18" s="176" t="s">
        <v>1479</v>
      </c>
      <c r="K18" s="176">
        <v>48</v>
      </c>
      <c r="L18" s="176" t="s">
        <v>2017</v>
      </c>
      <c r="M18" s="176" t="s">
        <v>2018</v>
      </c>
      <c r="N18" s="176" t="s">
        <v>2018</v>
      </c>
    </row>
    <row r="19" spans="1:14">
      <c r="A19" s="176" t="s">
        <v>2015</v>
      </c>
      <c r="B19" s="176" t="s">
        <v>1461</v>
      </c>
      <c r="C19" s="176" t="s">
        <v>2041</v>
      </c>
      <c r="D19" s="185">
        <v>42862</v>
      </c>
      <c r="E19" s="176" t="s">
        <v>1134</v>
      </c>
      <c r="F19" s="176" t="s">
        <v>1477</v>
      </c>
      <c r="G19" s="176" t="s">
        <v>12</v>
      </c>
      <c r="H19" s="176" t="s">
        <v>1478</v>
      </c>
      <c r="I19" s="176" t="s">
        <v>1456</v>
      </c>
      <c r="J19" s="176" t="s">
        <v>1479</v>
      </c>
      <c r="K19" s="176">
        <v>48</v>
      </c>
      <c r="L19" s="176" t="s">
        <v>2017</v>
      </c>
      <c r="M19" s="176" t="s">
        <v>2018</v>
      </c>
      <c r="N19" s="176" t="s">
        <v>2018</v>
      </c>
    </row>
    <row r="20" spans="1:14">
      <c r="A20" s="176" t="s">
        <v>2015</v>
      </c>
      <c r="B20" s="176" t="s">
        <v>1461</v>
      </c>
      <c r="C20" s="176" t="s">
        <v>2042</v>
      </c>
      <c r="D20" s="185">
        <v>42875</v>
      </c>
      <c r="E20" s="176" t="s">
        <v>1134</v>
      </c>
      <c r="F20" s="176" t="s">
        <v>1477</v>
      </c>
      <c r="G20" s="176" t="s">
        <v>12</v>
      </c>
      <c r="H20" s="176" t="s">
        <v>1478</v>
      </c>
      <c r="I20" s="176" t="s">
        <v>1456</v>
      </c>
      <c r="J20" s="176" t="s">
        <v>1479</v>
      </c>
      <c r="K20" s="176">
        <v>48</v>
      </c>
      <c r="L20" s="176" t="s">
        <v>2017</v>
      </c>
      <c r="M20" s="176" t="s">
        <v>2018</v>
      </c>
      <c r="N20" s="176" t="s">
        <v>2018</v>
      </c>
    </row>
    <row r="21" spans="1:14">
      <c r="A21" s="176" t="s">
        <v>2015</v>
      </c>
      <c r="B21" s="176" t="s">
        <v>1461</v>
      </c>
      <c r="C21" s="176" t="s">
        <v>2043</v>
      </c>
      <c r="D21" s="185">
        <v>42865</v>
      </c>
      <c r="E21" s="176" t="s">
        <v>1476</v>
      </c>
      <c r="F21" s="176" t="s">
        <v>1477</v>
      </c>
      <c r="G21" s="176" t="s">
        <v>12</v>
      </c>
      <c r="H21" s="176" t="s">
        <v>1478</v>
      </c>
      <c r="I21" s="176" t="s">
        <v>1458</v>
      </c>
      <c r="J21" s="176" t="s">
        <v>1479</v>
      </c>
      <c r="K21" s="176">
        <v>32</v>
      </c>
      <c r="L21" s="176" t="s">
        <v>2024</v>
      </c>
      <c r="M21" s="176" t="s">
        <v>2025</v>
      </c>
      <c r="N21" s="176" t="s">
        <v>2025</v>
      </c>
    </row>
    <row r="22" spans="1:14">
      <c r="A22" s="176" t="s">
        <v>2015</v>
      </c>
      <c r="B22" s="176" t="s">
        <v>1461</v>
      </c>
      <c r="C22" s="176" t="s">
        <v>2044</v>
      </c>
      <c r="D22" s="185">
        <v>42862</v>
      </c>
      <c r="E22" s="176" t="s">
        <v>1134</v>
      </c>
      <c r="F22" s="176" t="s">
        <v>1477</v>
      </c>
      <c r="G22" s="176" t="s">
        <v>12</v>
      </c>
      <c r="H22" s="176" t="s">
        <v>1502</v>
      </c>
      <c r="I22" s="176" t="s">
        <v>1456</v>
      </c>
      <c r="J22" s="176" t="s">
        <v>1479</v>
      </c>
      <c r="K22" s="176">
        <v>48</v>
      </c>
      <c r="L22" s="176" t="s">
        <v>2017</v>
      </c>
      <c r="M22" s="176" t="s">
        <v>2018</v>
      </c>
      <c r="N22" s="176" t="s">
        <v>2018</v>
      </c>
    </row>
    <row r="23" spans="1:14">
      <c r="A23" s="176" t="s">
        <v>2015</v>
      </c>
      <c r="B23" s="176" t="s">
        <v>1461</v>
      </c>
      <c r="C23" s="176" t="s">
        <v>2045</v>
      </c>
      <c r="D23" s="185">
        <v>42865</v>
      </c>
      <c r="E23" s="176" t="s">
        <v>1466</v>
      </c>
      <c r="F23" s="176" t="s">
        <v>1477</v>
      </c>
      <c r="G23" s="176" t="s">
        <v>12</v>
      </c>
      <c r="H23" s="176" t="s">
        <v>1478</v>
      </c>
      <c r="I23" s="176" t="s">
        <v>1458</v>
      </c>
      <c r="J23" s="176" t="s">
        <v>1479</v>
      </c>
      <c r="K23" s="176">
        <v>32</v>
      </c>
      <c r="L23" s="176" t="s">
        <v>2024</v>
      </c>
      <c r="M23" s="176" t="s">
        <v>2025</v>
      </c>
      <c r="N23" s="176" t="s">
        <v>2025</v>
      </c>
    </row>
    <row r="24" spans="1:14">
      <c r="A24" s="176" t="s">
        <v>2015</v>
      </c>
      <c r="B24" s="176" t="s">
        <v>1461</v>
      </c>
      <c r="C24" s="176" t="s">
        <v>2046</v>
      </c>
      <c r="D24" s="185">
        <v>42865</v>
      </c>
      <c r="E24" s="176" t="s">
        <v>1466</v>
      </c>
      <c r="F24" s="176" t="s">
        <v>1477</v>
      </c>
      <c r="G24" s="176" t="s">
        <v>12</v>
      </c>
      <c r="H24" s="176" t="s">
        <v>1478</v>
      </c>
      <c r="I24" s="176" t="s">
        <v>1456</v>
      </c>
      <c r="J24" s="176" t="s">
        <v>1479</v>
      </c>
      <c r="K24" s="176">
        <v>32</v>
      </c>
      <c r="L24" s="176" t="s">
        <v>2024</v>
      </c>
      <c r="M24" s="176" t="s">
        <v>2025</v>
      </c>
      <c r="N24" s="176" t="s">
        <v>2025</v>
      </c>
    </row>
    <row r="25" spans="1:14">
      <c r="A25" s="176" t="s">
        <v>2015</v>
      </c>
      <c r="B25" s="176" t="s">
        <v>1461</v>
      </c>
      <c r="C25" s="176" t="s">
        <v>2047</v>
      </c>
      <c r="D25" s="185">
        <v>42867</v>
      </c>
      <c r="E25" s="176" t="s">
        <v>1466</v>
      </c>
      <c r="F25" s="176" t="s">
        <v>1477</v>
      </c>
      <c r="G25" s="176" t="s">
        <v>12</v>
      </c>
      <c r="H25" s="176" t="s">
        <v>1478</v>
      </c>
      <c r="I25" s="176" t="s">
        <v>1456</v>
      </c>
      <c r="J25" s="176" t="s">
        <v>1479</v>
      </c>
      <c r="K25" s="176">
        <v>32</v>
      </c>
      <c r="L25" s="176" t="s">
        <v>2024</v>
      </c>
      <c r="M25" s="176" t="s">
        <v>2025</v>
      </c>
      <c r="N25" s="176" t="s">
        <v>2025</v>
      </c>
    </row>
    <row r="26" spans="1:14">
      <c r="A26" s="176" t="s">
        <v>2015</v>
      </c>
      <c r="B26" s="176" t="s">
        <v>1461</v>
      </c>
      <c r="C26" s="176" t="s">
        <v>2048</v>
      </c>
      <c r="D26" s="185">
        <v>42859</v>
      </c>
      <c r="E26" s="176" t="s">
        <v>1134</v>
      </c>
      <c r="F26" s="176" t="s">
        <v>1477</v>
      </c>
      <c r="G26" s="176" t="s">
        <v>12</v>
      </c>
      <c r="H26" s="176" t="s">
        <v>1478</v>
      </c>
      <c r="I26" s="176" t="s">
        <v>1458</v>
      </c>
      <c r="J26" s="176" t="s">
        <v>1479</v>
      </c>
      <c r="K26" s="176">
        <v>99</v>
      </c>
      <c r="L26" s="176" t="s">
        <v>2049</v>
      </c>
      <c r="M26" s="176" t="s">
        <v>2050</v>
      </c>
      <c r="N26" s="176" t="s">
        <v>2050</v>
      </c>
    </row>
    <row r="27" spans="1:14">
      <c r="A27" s="176" t="s">
        <v>2015</v>
      </c>
      <c r="B27" s="176" t="s">
        <v>1461</v>
      </c>
      <c r="C27" s="176" t="s">
        <v>2051</v>
      </c>
      <c r="D27" s="185">
        <v>42865</v>
      </c>
      <c r="E27" s="176" t="s">
        <v>1466</v>
      </c>
      <c r="F27" s="176" t="s">
        <v>1477</v>
      </c>
      <c r="G27" s="176" t="s">
        <v>12</v>
      </c>
      <c r="H27" s="176" t="s">
        <v>1478</v>
      </c>
      <c r="I27" s="176" t="s">
        <v>1456</v>
      </c>
      <c r="J27" s="176" t="s">
        <v>1479</v>
      </c>
      <c r="K27" s="176">
        <v>32</v>
      </c>
      <c r="L27" s="176" t="s">
        <v>2024</v>
      </c>
      <c r="M27" s="176" t="s">
        <v>2025</v>
      </c>
      <c r="N27" s="176" t="s">
        <v>2025</v>
      </c>
    </row>
    <row r="28" spans="1:14">
      <c r="A28" s="176" t="s">
        <v>2015</v>
      </c>
      <c r="B28" s="176" t="s">
        <v>1461</v>
      </c>
      <c r="C28" s="176" t="s">
        <v>2052</v>
      </c>
      <c r="D28" s="185">
        <v>42869</v>
      </c>
      <c r="E28" s="176" t="s">
        <v>1466</v>
      </c>
      <c r="F28" s="176" t="s">
        <v>1477</v>
      </c>
      <c r="G28" s="176" t="s">
        <v>12</v>
      </c>
      <c r="H28" s="176" t="s">
        <v>1478</v>
      </c>
      <c r="I28" s="176" t="s">
        <v>1456</v>
      </c>
      <c r="J28" s="176" t="s">
        <v>1479</v>
      </c>
      <c r="K28" s="176">
        <v>32</v>
      </c>
      <c r="L28" s="176" t="s">
        <v>2024</v>
      </c>
      <c r="M28" s="176" t="s">
        <v>2025</v>
      </c>
      <c r="N28" s="176" t="s">
        <v>2025</v>
      </c>
    </row>
    <row r="29" spans="1:14">
      <c r="A29" s="176" t="s">
        <v>2053</v>
      </c>
      <c r="B29" s="176" t="s">
        <v>1942</v>
      </c>
      <c r="C29" s="176" t="s">
        <v>2054</v>
      </c>
      <c r="D29" s="185">
        <v>42862</v>
      </c>
      <c r="E29" s="176" t="s">
        <v>1134</v>
      </c>
      <c r="F29" s="176" t="s">
        <v>1477</v>
      </c>
      <c r="G29" s="176" t="s">
        <v>12</v>
      </c>
      <c r="H29" s="176" t="s">
        <v>1478</v>
      </c>
      <c r="I29" s="176" t="s">
        <v>1458</v>
      </c>
      <c r="J29" s="176" t="s">
        <v>1479</v>
      </c>
      <c r="K29" s="176">
        <v>48</v>
      </c>
      <c r="L29" s="176" t="s">
        <v>2017</v>
      </c>
      <c r="M29" s="176" t="s">
        <v>2018</v>
      </c>
      <c r="N29" s="176" t="s">
        <v>2018</v>
      </c>
    </row>
    <row r="30" spans="1:14">
      <c r="A30" s="176" t="s">
        <v>2053</v>
      </c>
      <c r="B30" s="176" t="s">
        <v>1942</v>
      </c>
      <c r="C30" s="176" t="s">
        <v>2055</v>
      </c>
      <c r="D30" s="185">
        <v>42862</v>
      </c>
      <c r="E30" s="176" t="s">
        <v>1466</v>
      </c>
      <c r="F30" s="176" t="s">
        <v>1477</v>
      </c>
      <c r="G30" s="176" t="s">
        <v>12</v>
      </c>
      <c r="H30" s="176" t="s">
        <v>1478</v>
      </c>
      <c r="I30" s="176" t="s">
        <v>1458</v>
      </c>
      <c r="J30" s="176" t="s">
        <v>1479</v>
      </c>
      <c r="K30" s="176">
        <v>32</v>
      </c>
      <c r="L30" s="176" t="s">
        <v>2024</v>
      </c>
      <c r="M30" s="176" t="s">
        <v>2025</v>
      </c>
      <c r="N30" s="176" t="s">
        <v>2025</v>
      </c>
    </row>
    <row r="31" spans="1:14">
      <c r="A31" s="176" t="s">
        <v>2056</v>
      </c>
      <c r="B31" s="176" t="s">
        <v>1152</v>
      </c>
      <c r="C31" s="176" t="s">
        <v>2057</v>
      </c>
      <c r="D31" s="185">
        <v>42862</v>
      </c>
      <c r="E31" s="176" t="s">
        <v>1466</v>
      </c>
      <c r="F31" s="176" t="s">
        <v>1477</v>
      </c>
      <c r="G31" s="176" t="s">
        <v>12</v>
      </c>
      <c r="H31" s="176" t="s">
        <v>1478</v>
      </c>
      <c r="I31" s="176" t="s">
        <v>1456</v>
      </c>
      <c r="J31" s="176" t="s">
        <v>1479</v>
      </c>
      <c r="K31" s="176">
        <v>32</v>
      </c>
      <c r="L31" s="176" t="s">
        <v>2024</v>
      </c>
      <c r="M31" s="176" t="s">
        <v>2025</v>
      </c>
      <c r="N31" s="176" t="s">
        <v>2025</v>
      </c>
    </row>
    <row r="32" spans="1:14">
      <c r="A32" s="176" t="s">
        <v>2056</v>
      </c>
      <c r="B32" s="176" t="s">
        <v>1152</v>
      </c>
      <c r="C32" s="176" t="s">
        <v>2058</v>
      </c>
      <c r="D32" s="185">
        <v>42862</v>
      </c>
      <c r="E32" s="176" t="s">
        <v>1134</v>
      </c>
      <c r="F32" s="176" t="s">
        <v>1477</v>
      </c>
      <c r="G32" s="176" t="s">
        <v>12</v>
      </c>
      <c r="H32" s="176" t="s">
        <v>1478</v>
      </c>
      <c r="I32" s="176" t="s">
        <v>1456</v>
      </c>
      <c r="J32" s="176" t="s">
        <v>1479</v>
      </c>
      <c r="K32" s="176">
        <v>48</v>
      </c>
      <c r="L32" s="176" t="s">
        <v>2017</v>
      </c>
      <c r="M32" s="176" t="s">
        <v>2018</v>
      </c>
      <c r="N32" s="176" t="s">
        <v>2018</v>
      </c>
    </row>
    <row r="33" spans="1:14">
      <c r="A33" s="176" t="s">
        <v>2056</v>
      </c>
      <c r="B33" s="176" t="s">
        <v>1152</v>
      </c>
      <c r="C33" s="176" t="s">
        <v>2059</v>
      </c>
      <c r="D33" s="185">
        <v>42865</v>
      </c>
      <c r="E33" s="176" t="s">
        <v>1134</v>
      </c>
      <c r="F33" s="176" t="s">
        <v>1477</v>
      </c>
      <c r="G33" s="176" t="s">
        <v>12</v>
      </c>
      <c r="H33" s="176" t="s">
        <v>1478</v>
      </c>
      <c r="I33" s="176" t="s">
        <v>1456</v>
      </c>
      <c r="J33" s="176" t="s">
        <v>1479</v>
      </c>
      <c r="K33" s="176">
        <v>48</v>
      </c>
      <c r="L33" s="176" t="s">
        <v>2017</v>
      </c>
      <c r="M33" s="176" t="s">
        <v>2018</v>
      </c>
      <c r="N33" s="176" t="s">
        <v>2018</v>
      </c>
    </row>
    <row r="34" spans="1:14">
      <c r="A34" s="176" t="s">
        <v>2056</v>
      </c>
      <c r="B34" s="176" t="s">
        <v>1152</v>
      </c>
      <c r="C34" s="176" t="s">
        <v>2060</v>
      </c>
      <c r="D34" s="185">
        <v>42862</v>
      </c>
      <c r="E34" s="176" t="s">
        <v>1482</v>
      </c>
      <c r="F34" s="176" t="s">
        <v>1477</v>
      </c>
      <c r="G34" s="176" t="s">
        <v>12</v>
      </c>
      <c r="H34" s="176" t="s">
        <v>1478</v>
      </c>
      <c r="I34" s="176" t="s">
        <v>1458</v>
      </c>
      <c r="J34" s="176" t="s">
        <v>1479</v>
      </c>
      <c r="K34" s="176">
        <v>1</v>
      </c>
      <c r="L34" s="176" t="s">
        <v>2061</v>
      </c>
      <c r="M34" s="176" t="s">
        <v>2061</v>
      </c>
      <c r="N34" s="176" t="s">
        <v>2062</v>
      </c>
    </row>
    <row r="35" spans="1:14">
      <c r="A35" s="176" t="s">
        <v>2056</v>
      </c>
      <c r="B35" s="176" t="s">
        <v>1152</v>
      </c>
      <c r="C35" s="176" t="s">
        <v>2057</v>
      </c>
      <c r="D35" s="185">
        <v>42883</v>
      </c>
      <c r="E35" s="176" t="s">
        <v>1466</v>
      </c>
      <c r="F35" s="176" t="s">
        <v>1477</v>
      </c>
      <c r="G35" s="176" t="s">
        <v>12</v>
      </c>
      <c r="H35" s="176" t="s">
        <v>1478</v>
      </c>
      <c r="I35" s="176" t="s">
        <v>1456</v>
      </c>
      <c r="J35" s="176" t="s">
        <v>532</v>
      </c>
      <c r="K35" s="176">
        <v>-32</v>
      </c>
      <c r="L35" s="176" t="s">
        <v>2024</v>
      </c>
      <c r="M35" s="176" t="s">
        <v>2063</v>
      </c>
      <c r="N35" s="176" t="s">
        <v>2063</v>
      </c>
    </row>
    <row r="36" spans="1:14">
      <c r="A36" s="176" t="s">
        <v>2056</v>
      </c>
      <c r="B36" s="176" t="s">
        <v>1152</v>
      </c>
      <c r="C36" s="176" t="s">
        <v>2064</v>
      </c>
      <c r="D36" s="185">
        <v>42862</v>
      </c>
      <c r="E36" s="176" t="s">
        <v>1134</v>
      </c>
      <c r="F36" s="176" t="s">
        <v>1477</v>
      </c>
      <c r="G36" s="176" t="s">
        <v>12</v>
      </c>
      <c r="H36" s="176" t="s">
        <v>1478</v>
      </c>
      <c r="I36" s="176" t="s">
        <v>1456</v>
      </c>
      <c r="J36" s="176" t="s">
        <v>1479</v>
      </c>
      <c r="K36" s="176">
        <v>48</v>
      </c>
      <c r="L36" s="176" t="s">
        <v>2017</v>
      </c>
      <c r="M36" s="176" t="s">
        <v>2018</v>
      </c>
      <c r="N36" s="176" t="s">
        <v>2018</v>
      </c>
    </row>
    <row r="37" spans="1:14">
      <c r="A37" s="176" t="s">
        <v>2056</v>
      </c>
      <c r="B37" s="176" t="s">
        <v>1152</v>
      </c>
      <c r="C37" s="176" t="s">
        <v>2065</v>
      </c>
      <c r="D37" s="185">
        <v>42862</v>
      </c>
      <c r="E37" s="176" t="s">
        <v>1134</v>
      </c>
      <c r="F37" s="176" t="s">
        <v>1477</v>
      </c>
      <c r="G37" s="176" t="s">
        <v>12</v>
      </c>
      <c r="H37" s="176" t="s">
        <v>1478</v>
      </c>
      <c r="I37" s="176" t="s">
        <v>1456</v>
      </c>
      <c r="J37" s="176" t="s">
        <v>1479</v>
      </c>
      <c r="K37" s="176">
        <v>48</v>
      </c>
      <c r="L37" s="176" t="s">
        <v>2017</v>
      </c>
      <c r="M37" s="176" t="s">
        <v>2018</v>
      </c>
      <c r="N37" s="176" t="s">
        <v>2018</v>
      </c>
    </row>
    <row r="38" spans="1:14">
      <c r="A38" s="176" t="s">
        <v>2056</v>
      </c>
      <c r="B38" s="176" t="s">
        <v>1152</v>
      </c>
      <c r="C38" s="176" t="s">
        <v>2066</v>
      </c>
      <c r="D38" s="185">
        <v>42862</v>
      </c>
      <c r="E38" s="176" t="s">
        <v>1129</v>
      </c>
      <c r="F38" s="176" t="s">
        <v>1477</v>
      </c>
      <c r="G38" s="176" t="s">
        <v>12</v>
      </c>
      <c r="H38" s="176" t="s">
        <v>1478</v>
      </c>
      <c r="I38" s="176" t="s">
        <v>1458</v>
      </c>
      <c r="J38" s="176" t="s">
        <v>1479</v>
      </c>
      <c r="K38" s="176">
        <v>48</v>
      </c>
      <c r="L38" s="176" t="s">
        <v>2017</v>
      </c>
      <c r="M38" s="176" t="s">
        <v>2018</v>
      </c>
      <c r="N38" s="176" t="s">
        <v>2018</v>
      </c>
    </row>
    <row r="39" spans="1:14">
      <c r="A39" s="176" t="s">
        <v>2056</v>
      </c>
      <c r="B39" s="176" t="s">
        <v>1152</v>
      </c>
      <c r="C39" s="176" t="s">
        <v>2067</v>
      </c>
      <c r="D39" s="185">
        <v>42862</v>
      </c>
      <c r="E39" s="176" t="s">
        <v>1141</v>
      </c>
      <c r="F39" s="176" t="s">
        <v>1477</v>
      </c>
      <c r="G39" s="176" t="s">
        <v>12</v>
      </c>
      <c r="H39" s="176" t="s">
        <v>1478</v>
      </c>
      <c r="I39" s="176" t="s">
        <v>1458</v>
      </c>
      <c r="J39" s="176" t="s">
        <v>1479</v>
      </c>
      <c r="K39" s="176">
        <v>48</v>
      </c>
      <c r="L39" s="176" t="s">
        <v>2017</v>
      </c>
      <c r="M39" s="176" t="s">
        <v>2018</v>
      </c>
      <c r="N39" s="176" t="s">
        <v>2018</v>
      </c>
    </row>
    <row r="40" spans="1:14">
      <c r="A40" s="176" t="s">
        <v>2056</v>
      </c>
      <c r="B40" s="176" t="s">
        <v>1152</v>
      </c>
      <c r="C40" s="176" t="s">
        <v>1842</v>
      </c>
      <c r="D40" s="185">
        <v>42868</v>
      </c>
      <c r="E40" s="176" t="s">
        <v>1141</v>
      </c>
      <c r="F40" s="176" t="s">
        <v>1477</v>
      </c>
      <c r="G40" s="176" t="s">
        <v>12</v>
      </c>
      <c r="H40" s="176" t="s">
        <v>1478</v>
      </c>
      <c r="I40" s="176" t="s">
        <v>1456</v>
      </c>
      <c r="J40" s="176" t="s">
        <v>1479</v>
      </c>
      <c r="K40" s="176">
        <v>48</v>
      </c>
      <c r="L40" s="176" t="s">
        <v>2017</v>
      </c>
      <c r="M40" s="176" t="s">
        <v>2018</v>
      </c>
      <c r="N40" s="176" t="s">
        <v>2018</v>
      </c>
    </row>
    <row r="41" spans="1:14">
      <c r="A41" s="176" t="s">
        <v>2056</v>
      </c>
      <c r="B41" s="176" t="s">
        <v>1152</v>
      </c>
      <c r="C41" s="176" t="s">
        <v>2068</v>
      </c>
      <c r="D41" s="185">
        <v>42862</v>
      </c>
      <c r="E41" s="176" t="s">
        <v>1466</v>
      </c>
      <c r="F41" s="176" t="s">
        <v>1477</v>
      </c>
      <c r="G41" s="176" t="s">
        <v>12</v>
      </c>
      <c r="H41" s="176" t="s">
        <v>1478</v>
      </c>
      <c r="I41" s="176" t="s">
        <v>1456</v>
      </c>
      <c r="J41" s="176" t="s">
        <v>1479</v>
      </c>
      <c r="K41" s="176">
        <v>32</v>
      </c>
      <c r="L41" s="176" t="s">
        <v>2024</v>
      </c>
      <c r="M41" s="176" t="s">
        <v>2025</v>
      </c>
      <c r="N41" s="176" t="s">
        <v>2025</v>
      </c>
    </row>
    <row r="42" spans="1:14">
      <c r="A42" s="176" t="s">
        <v>2056</v>
      </c>
      <c r="B42" s="176" t="s">
        <v>1152</v>
      </c>
      <c r="C42" s="176" t="s">
        <v>2069</v>
      </c>
      <c r="D42" s="185">
        <v>42862</v>
      </c>
      <c r="E42" s="176" t="s">
        <v>1134</v>
      </c>
      <c r="F42" s="176" t="s">
        <v>1477</v>
      </c>
      <c r="G42" s="176" t="s">
        <v>12</v>
      </c>
      <c r="H42" s="176" t="s">
        <v>1478</v>
      </c>
      <c r="I42" s="176" t="s">
        <v>1456</v>
      </c>
      <c r="J42" s="176" t="s">
        <v>1479</v>
      </c>
      <c r="K42" s="176">
        <v>48</v>
      </c>
      <c r="L42" s="176" t="s">
        <v>2017</v>
      </c>
      <c r="M42" s="176" t="s">
        <v>2018</v>
      </c>
      <c r="N42" s="176" t="s">
        <v>2018</v>
      </c>
    </row>
    <row r="43" spans="1:14">
      <c r="A43" s="176" t="s">
        <v>2056</v>
      </c>
      <c r="B43" s="176" t="s">
        <v>1152</v>
      </c>
      <c r="C43" s="176" t="s">
        <v>2070</v>
      </c>
      <c r="D43" s="185">
        <v>42862</v>
      </c>
      <c r="E43" s="176" t="s">
        <v>1466</v>
      </c>
      <c r="F43" s="176" t="s">
        <v>1477</v>
      </c>
      <c r="G43" s="176" t="s">
        <v>12</v>
      </c>
      <c r="H43" s="176" t="s">
        <v>1478</v>
      </c>
      <c r="I43" s="176" t="s">
        <v>1456</v>
      </c>
      <c r="J43" s="176" t="s">
        <v>1479</v>
      </c>
      <c r="K43" s="176">
        <v>32</v>
      </c>
      <c r="L43" s="176" t="s">
        <v>2071</v>
      </c>
      <c r="M43" s="176" t="s">
        <v>2072</v>
      </c>
      <c r="N43" s="176" t="s">
        <v>2072</v>
      </c>
    </row>
    <row r="44" spans="1:14">
      <c r="A44" s="176" t="s">
        <v>2056</v>
      </c>
      <c r="B44" s="176" t="s">
        <v>1152</v>
      </c>
      <c r="C44" s="176" t="s">
        <v>2057</v>
      </c>
      <c r="D44" s="185">
        <v>42883</v>
      </c>
      <c r="E44" s="176" t="s">
        <v>1476</v>
      </c>
      <c r="F44" s="176" t="s">
        <v>1477</v>
      </c>
      <c r="G44" s="176" t="s">
        <v>12</v>
      </c>
      <c r="H44" s="176" t="s">
        <v>1478</v>
      </c>
      <c r="I44" s="176" t="s">
        <v>2073</v>
      </c>
      <c r="J44" s="176" t="s">
        <v>1479</v>
      </c>
      <c r="K44" s="176">
        <v>32</v>
      </c>
      <c r="L44" s="176" t="s">
        <v>2024</v>
      </c>
      <c r="M44" s="176" t="s">
        <v>2025</v>
      </c>
      <c r="N44" s="176" t="s">
        <v>2025</v>
      </c>
    </row>
    <row r="45" spans="1:14">
      <c r="A45" s="176" t="s">
        <v>2074</v>
      </c>
      <c r="B45" s="176" t="s">
        <v>1517</v>
      </c>
      <c r="C45" s="176" t="s">
        <v>2075</v>
      </c>
      <c r="D45" s="185">
        <v>42884</v>
      </c>
      <c r="E45" s="176" t="s">
        <v>1129</v>
      </c>
      <c r="F45" s="176" t="s">
        <v>2076</v>
      </c>
      <c r="G45" s="176" t="s">
        <v>12</v>
      </c>
      <c r="H45" s="176" t="s">
        <v>1478</v>
      </c>
      <c r="I45" s="176" t="s">
        <v>1458</v>
      </c>
      <c r="J45" s="176" t="s">
        <v>532</v>
      </c>
      <c r="K45" s="176">
        <v>-89</v>
      </c>
      <c r="L45" s="176" t="s">
        <v>2077</v>
      </c>
      <c r="M45" s="176" t="s">
        <v>2078</v>
      </c>
      <c r="N45" s="176" t="s">
        <v>2078</v>
      </c>
    </row>
    <row r="46" spans="1:14">
      <c r="A46" s="176" t="s">
        <v>2074</v>
      </c>
      <c r="B46" s="176" t="s">
        <v>1517</v>
      </c>
      <c r="C46" s="176" t="s">
        <v>2079</v>
      </c>
      <c r="D46" s="185">
        <v>42863</v>
      </c>
      <c r="E46" s="176" t="s">
        <v>1134</v>
      </c>
      <c r="F46" s="176" t="s">
        <v>1477</v>
      </c>
      <c r="G46" s="176" t="s">
        <v>12</v>
      </c>
      <c r="H46" s="176" t="s">
        <v>1478</v>
      </c>
      <c r="I46" s="176" t="s">
        <v>1456</v>
      </c>
      <c r="J46" s="176" t="s">
        <v>1479</v>
      </c>
      <c r="K46" s="176">
        <v>48</v>
      </c>
      <c r="L46" s="176" t="s">
        <v>2017</v>
      </c>
      <c r="M46" s="176" t="s">
        <v>2018</v>
      </c>
      <c r="N46" s="176" t="s">
        <v>2018</v>
      </c>
    </row>
    <row r="47" spans="1:14">
      <c r="A47" s="176" t="s">
        <v>2074</v>
      </c>
      <c r="B47" s="176" t="s">
        <v>1517</v>
      </c>
      <c r="C47" s="176" t="s">
        <v>2080</v>
      </c>
      <c r="D47" s="185">
        <v>42866</v>
      </c>
      <c r="E47" s="176" t="s">
        <v>1134</v>
      </c>
      <c r="F47" s="176" t="s">
        <v>1477</v>
      </c>
      <c r="G47" s="176" t="s">
        <v>12</v>
      </c>
      <c r="H47" s="176" t="s">
        <v>1478</v>
      </c>
      <c r="I47" s="176" t="s">
        <v>1456</v>
      </c>
      <c r="J47" s="176" t="s">
        <v>1479</v>
      </c>
      <c r="K47" s="176">
        <v>48</v>
      </c>
      <c r="L47" s="176" t="s">
        <v>2017</v>
      </c>
      <c r="M47" s="176" t="s">
        <v>2018</v>
      </c>
      <c r="N47" s="176" t="s">
        <v>2018</v>
      </c>
    </row>
    <row r="48" spans="1:14">
      <c r="A48" s="176" t="s">
        <v>2074</v>
      </c>
      <c r="B48" s="176" t="s">
        <v>1517</v>
      </c>
      <c r="C48" s="176" t="s">
        <v>2081</v>
      </c>
      <c r="D48" s="185">
        <v>42862</v>
      </c>
      <c r="E48" s="176" t="s">
        <v>1134</v>
      </c>
      <c r="F48" s="176" t="s">
        <v>1477</v>
      </c>
      <c r="G48" s="176" t="s">
        <v>12</v>
      </c>
      <c r="H48" s="176" t="s">
        <v>1478</v>
      </c>
      <c r="I48" s="176" t="s">
        <v>1456</v>
      </c>
      <c r="J48" s="176" t="s">
        <v>1479</v>
      </c>
      <c r="K48" s="176">
        <v>48</v>
      </c>
      <c r="L48" s="176" t="s">
        <v>2017</v>
      </c>
      <c r="M48" s="176" t="s">
        <v>2018</v>
      </c>
      <c r="N48" s="176" t="s">
        <v>2018</v>
      </c>
    </row>
    <row r="49" spans="1:14">
      <c r="A49" s="176" t="s">
        <v>2074</v>
      </c>
      <c r="B49" s="176" t="s">
        <v>1517</v>
      </c>
      <c r="C49" s="176" t="s">
        <v>2082</v>
      </c>
      <c r="D49" s="185">
        <v>42873</v>
      </c>
      <c r="E49" s="176" t="s">
        <v>1134</v>
      </c>
      <c r="F49" s="176" t="s">
        <v>1477</v>
      </c>
      <c r="G49" s="176" t="s">
        <v>12</v>
      </c>
      <c r="H49" s="176" t="s">
        <v>1478</v>
      </c>
      <c r="I49" s="176" t="s">
        <v>1456</v>
      </c>
      <c r="J49" s="176" t="s">
        <v>1479</v>
      </c>
      <c r="K49" s="176">
        <v>48</v>
      </c>
      <c r="L49" s="176" t="s">
        <v>2017</v>
      </c>
      <c r="M49" s="176" t="s">
        <v>2018</v>
      </c>
      <c r="N49" s="176" t="s">
        <v>2018</v>
      </c>
    </row>
    <row r="50" spans="1:14">
      <c r="A50" s="176" t="s">
        <v>2074</v>
      </c>
      <c r="B50" s="176" t="s">
        <v>1517</v>
      </c>
      <c r="C50" s="176" t="s">
        <v>2083</v>
      </c>
      <c r="D50" s="185">
        <v>42867</v>
      </c>
      <c r="E50" s="176" t="s">
        <v>1134</v>
      </c>
      <c r="F50" s="176" t="s">
        <v>1477</v>
      </c>
      <c r="G50" s="176" t="s">
        <v>12</v>
      </c>
      <c r="H50" s="176" t="s">
        <v>1478</v>
      </c>
      <c r="I50" s="176" t="s">
        <v>1458</v>
      </c>
      <c r="J50" s="176" t="s">
        <v>1479</v>
      </c>
      <c r="K50" s="176">
        <v>48</v>
      </c>
      <c r="L50" s="176" t="s">
        <v>2017</v>
      </c>
      <c r="M50" s="176" t="s">
        <v>2018</v>
      </c>
      <c r="N50" s="176" t="s">
        <v>2018</v>
      </c>
    </row>
    <row r="51" spans="1:14">
      <c r="A51" s="176" t="s">
        <v>2074</v>
      </c>
      <c r="B51" s="176" t="s">
        <v>1517</v>
      </c>
      <c r="C51" s="176" t="s">
        <v>2084</v>
      </c>
      <c r="D51" s="185">
        <v>42875</v>
      </c>
      <c r="E51" s="176" t="s">
        <v>1134</v>
      </c>
      <c r="F51" s="176" t="s">
        <v>1477</v>
      </c>
      <c r="G51" s="176" t="s">
        <v>12</v>
      </c>
      <c r="H51" s="176" t="s">
        <v>1478</v>
      </c>
      <c r="I51" s="176" t="s">
        <v>1456</v>
      </c>
      <c r="J51" s="176" t="s">
        <v>1479</v>
      </c>
      <c r="K51" s="176">
        <v>48</v>
      </c>
      <c r="L51" s="176" t="s">
        <v>2017</v>
      </c>
      <c r="M51" s="176" t="s">
        <v>2018</v>
      </c>
      <c r="N51" s="176" t="s">
        <v>2018</v>
      </c>
    </row>
    <row r="52" spans="1:14">
      <c r="A52" s="176" t="s">
        <v>2074</v>
      </c>
      <c r="B52" s="176" t="s">
        <v>1517</v>
      </c>
      <c r="C52" s="176" t="s">
        <v>2085</v>
      </c>
      <c r="D52" s="185">
        <v>42874</v>
      </c>
      <c r="E52" s="176" t="s">
        <v>1134</v>
      </c>
      <c r="F52" s="176" t="s">
        <v>1477</v>
      </c>
      <c r="G52" s="176" t="s">
        <v>12</v>
      </c>
      <c r="H52" s="176" t="s">
        <v>1478</v>
      </c>
      <c r="I52" s="176" t="s">
        <v>1456</v>
      </c>
      <c r="J52" s="176" t="s">
        <v>1479</v>
      </c>
      <c r="K52" s="176">
        <v>48</v>
      </c>
      <c r="L52" s="176" t="s">
        <v>2017</v>
      </c>
      <c r="M52" s="176" t="s">
        <v>2018</v>
      </c>
      <c r="N52" s="176" t="s">
        <v>2018</v>
      </c>
    </row>
    <row r="53" spans="1:14">
      <c r="A53" s="176" t="s">
        <v>2074</v>
      </c>
      <c r="B53" s="176" t="s">
        <v>1517</v>
      </c>
      <c r="C53" s="176" t="s">
        <v>2086</v>
      </c>
      <c r="D53" s="185">
        <v>42875</v>
      </c>
      <c r="E53" s="176" t="s">
        <v>1134</v>
      </c>
      <c r="F53" s="176" t="s">
        <v>1477</v>
      </c>
      <c r="G53" s="176" t="s">
        <v>12</v>
      </c>
      <c r="H53" s="176" t="s">
        <v>1478</v>
      </c>
      <c r="I53" s="176" t="s">
        <v>1456</v>
      </c>
      <c r="J53" s="176" t="s">
        <v>1479</v>
      </c>
      <c r="K53" s="176">
        <v>48</v>
      </c>
      <c r="L53" s="176" t="s">
        <v>2017</v>
      </c>
      <c r="M53" s="176" t="s">
        <v>2018</v>
      </c>
      <c r="N53" s="176" t="s">
        <v>2018</v>
      </c>
    </row>
    <row r="54" spans="1:14">
      <c r="A54" s="176" t="s">
        <v>2074</v>
      </c>
      <c r="B54" s="176" t="s">
        <v>1517</v>
      </c>
      <c r="C54" s="176" t="s">
        <v>2087</v>
      </c>
      <c r="D54" s="185">
        <v>42866</v>
      </c>
      <c r="E54" s="176" t="s">
        <v>1134</v>
      </c>
      <c r="F54" s="176" t="s">
        <v>1477</v>
      </c>
      <c r="G54" s="176" t="s">
        <v>12</v>
      </c>
      <c r="H54" s="176" t="s">
        <v>1478</v>
      </c>
      <c r="I54" s="176" t="s">
        <v>1456</v>
      </c>
      <c r="J54" s="176" t="s">
        <v>1479</v>
      </c>
      <c r="K54" s="176">
        <v>48</v>
      </c>
      <c r="L54" s="176" t="s">
        <v>2017</v>
      </c>
      <c r="M54" s="176" t="s">
        <v>2018</v>
      </c>
      <c r="N54" s="176" t="s">
        <v>2018</v>
      </c>
    </row>
    <row r="55" spans="1:14">
      <c r="A55" s="176" t="s">
        <v>2074</v>
      </c>
      <c r="B55" s="176" t="s">
        <v>1517</v>
      </c>
      <c r="C55" s="176" t="s">
        <v>2088</v>
      </c>
      <c r="D55" s="185">
        <v>42884</v>
      </c>
      <c r="E55" s="176" t="s">
        <v>1129</v>
      </c>
      <c r="F55" s="176" t="s">
        <v>2076</v>
      </c>
      <c r="G55" s="176" t="s">
        <v>12</v>
      </c>
      <c r="H55" s="176" t="s">
        <v>1478</v>
      </c>
      <c r="I55" s="176" t="s">
        <v>1458</v>
      </c>
      <c r="J55" s="176" t="s">
        <v>532</v>
      </c>
      <c r="K55" s="176">
        <v>-239</v>
      </c>
      <c r="L55" s="176" t="s">
        <v>2077</v>
      </c>
      <c r="M55" s="176" t="s">
        <v>1483</v>
      </c>
      <c r="N55" s="176" t="s">
        <v>1483</v>
      </c>
    </row>
    <row r="56" spans="1:14">
      <c r="A56" s="176" t="s">
        <v>2074</v>
      </c>
      <c r="B56" s="176" t="s">
        <v>1517</v>
      </c>
      <c r="C56" s="176" t="s">
        <v>2089</v>
      </c>
      <c r="D56" s="185">
        <v>42862</v>
      </c>
      <c r="E56" s="176" t="s">
        <v>1134</v>
      </c>
      <c r="F56" s="176" t="s">
        <v>1477</v>
      </c>
      <c r="G56" s="176" t="s">
        <v>12</v>
      </c>
      <c r="H56" s="176" t="s">
        <v>1478</v>
      </c>
      <c r="I56" s="176" t="s">
        <v>1458</v>
      </c>
      <c r="J56" s="176" t="s">
        <v>1479</v>
      </c>
      <c r="K56" s="176">
        <v>48</v>
      </c>
      <c r="L56" s="176" t="s">
        <v>2017</v>
      </c>
      <c r="M56" s="176" t="s">
        <v>2018</v>
      </c>
      <c r="N56" s="176" t="s">
        <v>2018</v>
      </c>
    </row>
    <row r="57" spans="1:14">
      <c r="A57" s="176" t="s">
        <v>2074</v>
      </c>
      <c r="B57" s="176" t="s">
        <v>1517</v>
      </c>
      <c r="C57" s="176" t="s">
        <v>2090</v>
      </c>
      <c r="D57" s="185">
        <v>42865</v>
      </c>
      <c r="E57" s="176" t="s">
        <v>1134</v>
      </c>
      <c r="F57" s="176" t="s">
        <v>1477</v>
      </c>
      <c r="G57" s="176" t="s">
        <v>12</v>
      </c>
      <c r="H57" s="176" t="s">
        <v>1478</v>
      </c>
      <c r="I57" s="176" t="s">
        <v>1456</v>
      </c>
      <c r="J57" s="176" t="s">
        <v>1479</v>
      </c>
      <c r="K57" s="176">
        <v>48</v>
      </c>
      <c r="L57" s="176" t="s">
        <v>2017</v>
      </c>
      <c r="M57" s="176" t="s">
        <v>2018</v>
      </c>
      <c r="N57" s="176" t="s">
        <v>2018</v>
      </c>
    </row>
    <row r="58" spans="1:14">
      <c r="A58" s="176" t="s">
        <v>2074</v>
      </c>
      <c r="B58" s="176" t="s">
        <v>1517</v>
      </c>
      <c r="C58" s="176" t="s">
        <v>2091</v>
      </c>
      <c r="D58" s="185">
        <v>42874</v>
      </c>
      <c r="E58" s="176" t="s">
        <v>1134</v>
      </c>
      <c r="F58" s="176" t="s">
        <v>1477</v>
      </c>
      <c r="G58" s="176" t="s">
        <v>12</v>
      </c>
      <c r="H58" s="176" t="s">
        <v>1478</v>
      </c>
      <c r="I58" s="176" t="s">
        <v>1456</v>
      </c>
      <c r="J58" s="176" t="s">
        <v>1479</v>
      </c>
      <c r="K58" s="176">
        <v>48</v>
      </c>
      <c r="L58" s="176" t="s">
        <v>2017</v>
      </c>
      <c r="M58" s="176" t="s">
        <v>2018</v>
      </c>
      <c r="N58" s="176" t="s">
        <v>2018</v>
      </c>
    </row>
    <row r="59" spans="1:14">
      <c r="A59" s="176" t="s">
        <v>2074</v>
      </c>
      <c r="B59" s="176" t="s">
        <v>1517</v>
      </c>
      <c r="C59" s="176" t="s">
        <v>2092</v>
      </c>
      <c r="D59" s="185">
        <v>42875</v>
      </c>
      <c r="E59" s="176" t="s">
        <v>1134</v>
      </c>
      <c r="F59" s="176" t="s">
        <v>1477</v>
      </c>
      <c r="G59" s="176" t="s">
        <v>12</v>
      </c>
      <c r="H59" s="176" t="s">
        <v>1478</v>
      </c>
      <c r="I59" s="176" t="s">
        <v>1456</v>
      </c>
      <c r="J59" s="176" t="s">
        <v>1479</v>
      </c>
      <c r="K59" s="176">
        <v>48</v>
      </c>
      <c r="L59" s="176" t="s">
        <v>2017</v>
      </c>
      <c r="M59" s="176" t="s">
        <v>2018</v>
      </c>
      <c r="N59" s="176" t="s">
        <v>2018</v>
      </c>
    </row>
    <row r="60" spans="1:14">
      <c r="A60" s="176" t="s">
        <v>2074</v>
      </c>
      <c r="B60" s="176" t="s">
        <v>1517</v>
      </c>
      <c r="C60" s="176" t="s">
        <v>2093</v>
      </c>
      <c r="D60" s="185">
        <v>42865</v>
      </c>
      <c r="E60" s="176" t="s">
        <v>1134</v>
      </c>
      <c r="F60" s="176" t="s">
        <v>1477</v>
      </c>
      <c r="G60" s="176" t="s">
        <v>12</v>
      </c>
      <c r="H60" s="176" t="s">
        <v>1478</v>
      </c>
      <c r="I60" s="176" t="s">
        <v>1456</v>
      </c>
      <c r="J60" s="176" t="s">
        <v>1479</v>
      </c>
      <c r="K60" s="176">
        <v>48</v>
      </c>
      <c r="L60" s="176" t="s">
        <v>2017</v>
      </c>
      <c r="M60" s="176" t="s">
        <v>2018</v>
      </c>
      <c r="N60" s="176" t="s">
        <v>2018</v>
      </c>
    </row>
    <row r="61" spans="1:14">
      <c r="A61" s="176" t="s">
        <v>2074</v>
      </c>
      <c r="B61" s="176" t="s">
        <v>1517</v>
      </c>
      <c r="C61" s="176" t="s">
        <v>2094</v>
      </c>
      <c r="D61" s="185">
        <v>42875</v>
      </c>
      <c r="E61" s="176" t="s">
        <v>1134</v>
      </c>
      <c r="F61" s="176" t="s">
        <v>1477</v>
      </c>
      <c r="G61" s="176" t="s">
        <v>12</v>
      </c>
      <c r="H61" s="176" t="s">
        <v>1478</v>
      </c>
      <c r="I61" s="176" t="s">
        <v>1456</v>
      </c>
      <c r="J61" s="176" t="s">
        <v>1479</v>
      </c>
      <c r="K61" s="176">
        <v>48</v>
      </c>
      <c r="L61" s="176" t="s">
        <v>2017</v>
      </c>
      <c r="M61" s="176" t="s">
        <v>2018</v>
      </c>
      <c r="N61" s="176" t="s">
        <v>2018</v>
      </c>
    </row>
    <row r="62" spans="1:14">
      <c r="A62" s="176" t="s">
        <v>2074</v>
      </c>
      <c r="B62" s="176" t="s">
        <v>1517</v>
      </c>
      <c r="C62" s="176" t="s">
        <v>2095</v>
      </c>
      <c r="D62" s="185">
        <v>42865</v>
      </c>
      <c r="E62" s="176" t="s">
        <v>1134</v>
      </c>
      <c r="F62" s="176" t="s">
        <v>1477</v>
      </c>
      <c r="G62" s="176" t="s">
        <v>12</v>
      </c>
      <c r="H62" s="176" t="s">
        <v>1478</v>
      </c>
      <c r="I62" s="176" t="s">
        <v>1456</v>
      </c>
      <c r="J62" s="176" t="s">
        <v>1479</v>
      </c>
      <c r="K62" s="176">
        <v>48</v>
      </c>
      <c r="L62" s="176" t="s">
        <v>2017</v>
      </c>
      <c r="M62" s="176" t="s">
        <v>2018</v>
      </c>
      <c r="N62" s="176" t="s">
        <v>2018</v>
      </c>
    </row>
    <row r="63" spans="1:14">
      <c r="A63" s="176" t="s">
        <v>2074</v>
      </c>
      <c r="B63" s="176" t="s">
        <v>1517</v>
      </c>
      <c r="C63" s="176" t="s">
        <v>2096</v>
      </c>
      <c r="D63" s="185">
        <v>42876</v>
      </c>
      <c r="E63" s="176" t="s">
        <v>1129</v>
      </c>
      <c r="F63" s="176" t="s">
        <v>2097</v>
      </c>
      <c r="G63" s="176" t="s">
        <v>12</v>
      </c>
      <c r="H63" s="176" t="s">
        <v>1478</v>
      </c>
      <c r="I63" s="176" t="s">
        <v>1458</v>
      </c>
      <c r="J63" s="176" t="s">
        <v>532</v>
      </c>
      <c r="K63" s="176">
        <v>-31</v>
      </c>
      <c r="L63" s="176" t="s">
        <v>2077</v>
      </c>
      <c r="M63" s="176" t="s">
        <v>1483</v>
      </c>
      <c r="N63" s="176" t="s">
        <v>1483</v>
      </c>
    </row>
    <row r="64" spans="1:14">
      <c r="A64" s="176" t="s">
        <v>2074</v>
      </c>
      <c r="B64" s="176" t="s">
        <v>1517</v>
      </c>
      <c r="C64" s="176" t="s">
        <v>2098</v>
      </c>
      <c r="D64" s="185">
        <v>42875</v>
      </c>
      <c r="E64" s="176" t="s">
        <v>1134</v>
      </c>
      <c r="F64" s="176" t="s">
        <v>1477</v>
      </c>
      <c r="G64" s="176" t="s">
        <v>12</v>
      </c>
      <c r="H64" s="176" t="s">
        <v>1478</v>
      </c>
      <c r="I64" s="176" t="s">
        <v>1456</v>
      </c>
      <c r="J64" s="176" t="s">
        <v>1479</v>
      </c>
      <c r="K64" s="176">
        <v>48</v>
      </c>
      <c r="L64" s="176" t="s">
        <v>2017</v>
      </c>
      <c r="M64" s="176" t="s">
        <v>2018</v>
      </c>
      <c r="N64" s="176" t="s">
        <v>2018</v>
      </c>
    </row>
    <row r="65" spans="1:14">
      <c r="A65" s="176" t="s">
        <v>2074</v>
      </c>
      <c r="B65" s="176" t="s">
        <v>1517</v>
      </c>
      <c r="C65" s="176" t="s">
        <v>2099</v>
      </c>
      <c r="D65" s="185">
        <v>42866</v>
      </c>
      <c r="E65" s="176" t="s">
        <v>1134</v>
      </c>
      <c r="F65" s="176" t="s">
        <v>1477</v>
      </c>
      <c r="G65" s="176" t="s">
        <v>12</v>
      </c>
      <c r="H65" s="176" t="s">
        <v>1478</v>
      </c>
      <c r="I65" s="176" t="s">
        <v>1456</v>
      </c>
      <c r="J65" s="176" t="s">
        <v>1479</v>
      </c>
      <c r="K65" s="176">
        <v>48</v>
      </c>
      <c r="L65" s="176" t="s">
        <v>2017</v>
      </c>
      <c r="M65" s="176" t="s">
        <v>2018</v>
      </c>
      <c r="N65" s="176" t="s">
        <v>2018</v>
      </c>
    </row>
    <row r="66" spans="1:14">
      <c r="A66" s="176" t="s">
        <v>1488</v>
      </c>
      <c r="B66" s="176" t="s">
        <v>1489</v>
      </c>
      <c r="C66" s="176" t="s">
        <v>1383</v>
      </c>
      <c r="D66" s="185">
        <v>42858</v>
      </c>
      <c r="E66" s="176" t="s">
        <v>1141</v>
      </c>
      <c r="F66" s="176" t="s">
        <v>1477</v>
      </c>
      <c r="G66" s="176" t="s">
        <v>12</v>
      </c>
      <c r="H66" s="176" t="s">
        <v>1478</v>
      </c>
      <c r="I66" s="176" t="s">
        <v>1458</v>
      </c>
      <c r="J66" s="176" t="s">
        <v>1479</v>
      </c>
      <c r="K66" s="176">
        <v>120</v>
      </c>
      <c r="L66" s="176" t="s">
        <v>1483</v>
      </c>
      <c r="M66" s="176" t="s">
        <v>1483</v>
      </c>
      <c r="N66" s="176" t="s">
        <v>1483</v>
      </c>
    </row>
    <row r="67" spans="1:14">
      <c r="A67" s="176" t="s">
        <v>1488</v>
      </c>
      <c r="B67" s="176" t="s">
        <v>1489</v>
      </c>
      <c r="C67" s="176" t="s">
        <v>2100</v>
      </c>
      <c r="D67" s="185">
        <v>42865</v>
      </c>
      <c r="E67" s="176" t="s">
        <v>1134</v>
      </c>
      <c r="F67" s="176" t="s">
        <v>1477</v>
      </c>
      <c r="G67" s="176" t="s">
        <v>12</v>
      </c>
      <c r="H67" s="176" t="s">
        <v>1502</v>
      </c>
      <c r="I67" s="176" t="s">
        <v>1458</v>
      </c>
      <c r="J67" s="176" t="s">
        <v>1479</v>
      </c>
      <c r="K67" s="176">
        <v>48</v>
      </c>
      <c r="L67" s="176" t="s">
        <v>2017</v>
      </c>
      <c r="M67" s="176" t="s">
        <v>2018</v>
      </c>
      <c r="N67" s="176" t="s">
        <v>2018</v>
      </c>
    </row>
    <row r="68" spans="1:14">
      <c r="A68" s="176" t="s">
        <v>1488</v>
      </c>
      <c r="B68" s="176" t="s">
        <v>1489</v>
      </c>
      <c r="C68" s="176" t="s">
        <v>1343</v>
      </c>
      <c r="D68" s="185">
        <v>42869</v>
      </c>
      <c r="E68" s="176" t="s">
        <v>1141</v>
      </c>
      <c r="F68" s="176" t="s">
        <v>1477</v>
      </c>
      <c r="G68" s="176" t="s">
        <v>12</v>
      </c>
      <c r="H68" s="176" t="s">
        <v>1478</v>
      </c>
      <c r="I68" s="176" t="s">
        <v>1458</v>
      </c>
      <c r="J68" s="176" t="s">
        <v>1479</v>
      </c>
      <c r="K68" s="176">
        <v>10</v>
      </c>
      <c r="L68" s="176" t="s">
        <v>2101</v>
      </c>
      <c r="M68" s="176" t="s">
        <v>1497</v>
      </c>
      <c r="N68" s="176" t="s">
        <v>1497</v>
      </c>
    </row>
    <row r="69" spans="1:14">
      <c r="A69" s="176" t="s">
        <v>1488</v>
      </c>
      <c r="B69" s="176" t="s">
        <v>1489</v>
      </c>
      <c r="C69" s="176" t="s">
        <v>1379</v>
      </c>
      <c r="D69" s="185">
        <v>42858</v>
      </c>
      <c r="E69" s="176" t="s">
        <v>1141</v>
      </c>
      <c r="F69" s="176" t="s">
        <v>1477</v>
      </c>
      <c r="G69" s="176" t="s">
        <v>12</v>
      </c>
      <c r="H69" s="176" t="s">
        <v>1478</v>
      </c>
      <c r="I69" s="176" t="s">
        <v>1458</v>
      </c>
      <c r="J69" s="176" t="s">
        <v>532</v>
      </c>
      <c r="K69" s="176">
        <v>-7</v>
      </c>
      <c r="L69" s="176" t="s">
        <v>2102</v>
      </c>
      <c r="M69" s="176" t="s">
        <v>2103</v>
      </c>
      <c r="N69" s="176" t="s">
        <v>2103</v>
      </c>
    </row>
    <row r="70" spans="1:14">
      <c r="A70" s="176" t="s">
        <v>1488</v>
      </c>
      <c r="B70" s="176" t="s">
        <v>1489</v>
      </c>
      <c r="C70" s="176" t="s">
        <v>1359</v>
      </c>
      <c r="D70" s="185">
        <v>42876</v>
      </c>
      <c r="E70" s="176" t="s">
        <v>1141</v>
      </c>
      <c r="F70" s="176" t="s">
        <v>1477</v>
      </c>
      <c r="G70" s="176" t="s">
        <v>12</v>
      </c>
      <c r="H70" s="176" t="s">
        <v>1478</v>
      </c>
      <c r="I70" s="176" t="s">
        <v>1458</v>
      </c>
      <c r="J70" s="176" t="s">
        <v>532</v>
      </c>
      <c r="K70" s="176">
        <v>-120</v>
      </c>
      <c r="L70" s="176" t="s">
        <v>1483</v>
      </c>
      <c r="M70" s="176" t="s">
        <v>1483</v>
      </c>
      <c r="N70" s="176" t="s">
        <v>1483</v>
      </c>
    </row>
    <row r="71" spans="1:14">
      <c r="A71" s="176" t="s">
        <v>1488</v>
      </c>
      <c r="B71" s="176" t="s">
        <v>1489</v>
      </c>
      <c r="C71" s="176" t="s">
        <v>2104</v>
      </c>
      <c r="D71" s="185">
        <v>42862</v>
      </c>
      <c r="E71" s="176" t="s">
        <v>1134</v>
      </c>
      <c r="F71" s="176" t="s">
        <v>1477</v>
      </c>
      <c r="G71" s="176" t="s">
        <v>12</v>
      </c>
      <c r="H71" s="176" t="s">
        <v>1502</v>
      </c>
      <c r="I71" s="176" t="s">
        <v>1458</v>
      </c>
      <c r="J71" s="176" t="s">
        <v>1479</v>
      </c>
      <c r="K71" s="176">
        <v>48</v>
      </c>
      <c r="L71" s="176" t="s">
        <v>2017</v>
      </c>
      <c r="M71" s="176" t="s">
        <v>2018</v>
      </c>
      <c r="N71" s="176" t="s">
        <v>2018</v>
      </c>
    </row>
    <row r="72" spans="1:14">
      <c r="A72" s="176" t="s">
        <v>1488</v>
      </c>
      <c r="B72" s="176" t="s">
        <v>1489</v>
      </c>
      <c r="C72" s="176" t="s">
        <v>1371</v>
      </c>
      <c r="D72" s="185">
        <v>42858</v>
      </c>
      <c r="E72" s="176" t="s">
        <v>1141</v>
      </c>
      <c r="F72" s="176" t="s">
        <v>1477</v>
      </c>
      <c r="G72" s="176" t="s">
        <v>12</v>
      </c>
      <c r="H72" s="176" t="s">
        <v>1478</v>
      </c>
      <c r="I72" s="176" t="s">
        <v>1458</v>
      </c>
      <c r="J72" s="176" t="s">
        <v>1479</v>
      </c>
      <c r="K72" s="176">
        <v>120</v>
      </c>
      <c r="L72" s="176" t="s">
        <v>2105</v>
      </c>
      <c r="M72" s="176" t="s">
        <v>2106</v>
      </c>
      <c r="N72" s="176" t="s">
        <v>2106</v>
      </c>
    </row>
    <row r="73" spans="1:14">
      <c r="A73" s="176" t="s">
        <v>1488</v>
      </c>
      <c r="B73" s="176" t="s">
        <v>1489</v>
      </c>
      <c r="C73" s="176" t="s">
        <v>1359</v>
      </c>
      <c r="D73" s="185">
        <v>42867</v>
      </c>
      <c r="E73" s="176" t="s">
        <v>1141</v>
      </c>
      <c r="F73" s="176" t="s">
        <v>1477</v>
      </c>
      <c r="G73" s="176" t="s">
        <v>12</v>
      </c>
      <c r="H73" s="176" t="s">
        <v>1478</v>
      </c>
      <c r="I73" s="176" t="s">
        <v>1458</v>
      </c>
      <c r="J73" s="176" t="s">
        <v>1479</v>
      </c>
      <c r="K73" s="176">
        <v>1</v>
      </c>
      <c r="L73" s="176" t="s">
        <v>1497</v>
      </c>
      <c r="M73" s="176" t="s">
        <v>1497</v>
      </c>
      <c r="N73" s="176" t="s">
        <v>1497</v>
      </c>
    </row>
    <row r="74" spans="1:14">
      <c r="A74" s="176" t="s">
        <v>1488</v>
      </c>
      <c r="B74" s="176" t="s">
        <v>1489</v>
      </c>
      <c r="C74" s="176" t="s">
        <v>1379</v>
      </c>
      <c r="D74" s="185">
        <v>42858</v>
      </c>
      <c r="E74" s="176" t="s">
        <v>1141</v>
      </c>
      <c r="F74" s="176" t="s">
        <v>1477</v>
      </c>
      <c r="G74" s="176" t="s">
        <v>12</v>
      </c>
      <c r="H74" s="176" t="s">
        <v>1478</v>
      </c>
      <c r="I74" s="176" t="s">
        <v>1458</v>
      </c>
      <c r="J74" s="176" t="s">
        <v>1479</v>
      </c>
      <c r="K74" s="176">
        <v>120</v>
      </c>
      <c r="L74" s="176" t="s">
        <v>1483</v>
      </c>
      <c r="M74" s="176" t="s">
        <v>1483</v>
      </c>
      <c r="N74" s="176" t="s">
        <v>1483</v>
      </c>
    </row>
    <row r="75" spans="1:14">
      <c r="A75" s="176" t="s">
        <v>1488</v>
      </c>
      <c r="B75" s="176" t="s">
        <v>1489</v>
      </c>
      <c r="C75" s="176" t="s">
        <v>1359</v>
      </c>
      <c r="D75" s="185">
        <v>42876</v>
      </c>
      <c r="E75" s="176" t="s">
        <v>1141</v>
      </c>
      <c r="F75" s="176" t="s">
        <v>1477</v>
      </c>
      <c r="G75" s="176" t="s">
        <v>12</v>
      </c>
      <c r="H75" s="176" t="s">
        <v>1478</v>
      </c>
      <c r="I75" s="176" t="s">
        <v>1458</v>
      </c>
      <c r="J75" s="176" t="s">
        <v>1479</v>
      </c>
      <c r="K75" s="176">
        <v>120</v>
      </c>
      <c r="L75" s="176" t="s">
        <v>1483</v>
      </c>
      <c r="M75" s="176" t="s">
        <v>1483</v>
      </c>
      <c r="N75" s="176" t="s">
        <v>1483</v>
      </c>
    </row>
    <row r="76" spans="1:14">
      <c r="A76" s="176" t="s">
        <v>1488</v>
      </c>
      <c r="B76" s="176" t="s">
        <v>1489</v>
      </c>
      <c r="C76" s="176" t="s">
        <v>1359</v>
      </c>
      <c r="D76" s="185">
        <v>42876</v>
      </c>
      <c r="E76" s="176" t="s">
        <v>1141</v>
      </c>
      <c r="F76" s="176" t="s">
        <v>1477</v>
      </c>
      <c r="G76" s="176" t="s">
        <v>12</v>
      </c>
      <c r="H76" s="176" t="s">
        <v>1478</v>
      </c>
      <c r="I76" s="176" t="s">
        <v>1458</v>
      </c>
      <c r="J76" s="176" t="s">
        <v>532</v>
      </c>
      <c r="K76" s="176">
        <v>-1</v>
      </c>
      <c r="L76" s="176" t="s">
        <v>1497</v>
      </c>
      <c r="M76" s="176" t="s">
        <v>1498</v>
      </c>
      <c r="N76" s="176" t="s">
        <v>1498</v>
      </c>
    </row>
    <row r="77" spans="1:14">
      <c r="A77" s="176" t="s">
        <v>1488</v>
      </c>
      <c r="B77" s="176" t="s">
        <v>1489</v>
      </c>
      <c r="C77" s="176" t="s">
        <v>1383</v>
      </c>
      <c r="D77" s="185">
        <v>42858</v>
      </c>
      <c r="E77" s="176" t="s">
        <v>1141</v>
      </c>
      <c r="F77" s="176" t="s">
        <v>1477</v>
      </c>
      <c r="G77" s="176" t="s">
        <v>12</v>
      </c>
      <c r="H77" s="176" t="s">
        <v>1478</v>
      </c>
      <c r="I77" s="176" t="s">
        <v>1458</v>
      </c>
      <c r="J77" s="176" t="s">
        <v>532</v>
      </c>
      <c r="K77" s="176">
        <v>-120</v>
      </c>
      <c r="L77" s="176" t="s">
        <v>1483</v>
      </c>
      <c r="M77" s="176" t="s">
        <v>1483</v>
      </c>
      <c r="N77" s="176" t="s">
        <v>1483</v>
      </c>
    </row>
    <row r="78" spans="1:14">
      <c r="A78" s="176" t="s">
        <v>1488</v>
      </c>
      <c r="B78" s="176" t="s">
        <v>1489</v>
      </c>
      <c r="C78" s="176" t="s">
        <v>1383</v>
      </c>
      <c r="D78" s="185">
        <v>42858</v>
      </c>
      <c r="E78" s="176" t="s">
        <v>1141</v>
      </c>
      <c r="F78" s="176" t="s">
        <v>1477</v>
      </c>
      <c r="G78" s="176" t="s">
        <v>12</v>
      </c>
      <c r="H78" s="176" t="s">
        <v>1478</v>
      </c>
      <c r="I78" s="176" t="s">
        <v>1458</v>
      </c>
      <c r="J78" s="176" t="s">
        <v>1479</v>
      </c>
      <c r="K78" s="176">
        <v>120</v>
      </c>
      <c r="L78" s="176" t="s">
        <v>1483</v>
      </c>
      <c r="M78" s="176" t="s">
        <v>1483</v>
      </c>
      <c r="N78" s="176" t="s">
        <v>1483</v>
      </c>
    </row>
    <row r="79" spans="1:14">
      <c r="A79" s="176" t="s">
        <v>1488</v>
      </c>
      <c r="B79" s="176" t="s">
        <v>1489</v>
      </c>
      <c r="C79" s="176" t="s">
        <v>1343</v>
      </c>
      <c r="D79" s="185">
        <v>42876</v>
      </c>
      <c r="E79" s="176" t="s">
        <v>1141</v>
      </c>
      <c r="F79" s="176" t="s">
        <v>1477</v>
      </c>
      <c r="G79" s="176" t="s">
        <v>12</v>
      </c>
      <c r="H79" s="176" t="s">
        <v>1478</v>
      </c>
      <c r="I79" s="176" t="s">
        <v>1458</v>
      </c>
      <c r="J79" s="176" t="s">
        <v>1479</v>
      </c>
      <c r="K79" s="176">
        <v>120</v>
      </c>
      <c r="L79" s="176" t="s">
        <v>1483</v>
      </c>
      <c r="M79" s="176" t="s">
        <v>1483</v>
      </c>
      <c r="N79" s="176" t="s">
        <v>1483</v>
      </c>
    </row>
    <row r="80" spans="1:14">
      <c r="A80" s="176" t="s">
        <v>1488</v>
      </c>
      <c r="B80" s="176" t="s">
        <v>1489</v>
      </c>
      <c r="C80" s="176" t="s">
        <v>2100</v>
      </c>
      <c r="D80" s="185">
        <v>42861</v>
      </c>
      <c r="E80" s="176" t="s">
        <v>1129</v>
      </c>
      <c r="F80" s="176" t="s">
        <v>1477</v>
      </c>
      <c r="G80" s="176" t="s">
        <v>12</v>
      </c>
      <c r="H80" s="176" t="s">
        <v>1502</v>
      </c>
      <c r="I80" s="176" t="s">
        <v>1456</v>
      </c>
      <c r="J80" s="176" t="s">
        <v>1479</v>
      </c>
      <c r="K80" s="176">
        <v>0</v>
      </c>
      <c r="L80" s="176" t="s">
        <v>1483</v>
      </c>
      <c r="M80" s="176" t="s">
        <v>1483</v>
      </c>
      <c r="N80" s="176" t="s">
        <v>2107</v>
      </c>
    </row>
    <row r="81" spans="1:14">
      <c r="A81" s="176" t="s">
        <v>1488</v>
      </c>
      <c r="B81" s="176" t="s">
        <v>1489</v>
      </c>
      <c r="C81" s="176" t="s">
        <v>1379</v>
      </c>
      <c r="D81" s="185">
        <v>42858</v>
      </c>
      <c r="E81" s="176" t="s">
        <v>1141</v>
      </c>
      <c r="F81" s="176" t="s">
        <v>1477</v>
      </c>
      <c r="G81" s="176" t="s">
        <v>12</v>
      </c>
      <c r="H81" s="176" t="s">
        <v>1478</v>
      </c>
      <c r="I81" s="176" t="s">
        <v>1458</v>
      </c>
      <c r="J81" s="176" t="s">
        <v>1479</v>
      </c>
      <c r="K81" s="176">
        <v>109</v>
      </c>
      <c r="L81" s="176" t="s">
        <v>2108</v>
      </c>
      <c r="M81" s="176" t="s">
        <v>2109</v>
      </c>
      <c r="N81" s="176" t="s">
        <v>2109</v>
      </c>
    </row>
    <row r="82" spans="1:14">
      <c r="A82" s="176" t="s">
        <v>1488</v>
      </c>
      <c r="B82" s="176" t="s">
        <v>1489</v>
      </c>
      <c r="C82" s="176" t="s">
        <v>1359</v>
      </c>
      <c r="D82" s="185">
        <v>42876</v>
      </c>
      <c r="E82" s="176" t="s">
        <v>1141</v>
      </c>
      <c r="F82" s="176" t="s">
        <v>1477</v>
      </c>
      <c r="G82" s="176" t="s">
        <v>12</v>
      </c>
      <c r="H82" s="176" t="s">
        <v>1478</v>
      </c>
      <c r="I82" s="176" t="s">
        <v>1458</v>
      </c>
      <c r="J82" s="176" t="s">
        <v>1479</v>
      </c>
      <c r="K82" s="176">
        <v>107</v>
      </c>
      <c r="L82" s="176" t="s">
        <v>2110</v>
      </c>
      <c r="M82" s="176" t="s">
        <v>2111</v>
      </c>
      <c r="N82" s="176" t="s">
        <v>2111</v>
      </c>
    </row>
    <row r="83" spans="1:14">
      <c r="A83" s="176" t="s">
        <v>1488</v>
      </c>
      <c r="B83" s="176" t="s">
        <v>1489</v>
      </c>
      <c r="C83" s="176" t="s">
        <v>1343</v>
      </c>
      <c r="D83" s="185">
        <v>42876</v>
      </c>
      <c r="E83" s="176" t="s">
        <v>1141</v>
      </c>
      <c r="F83" s="176" t="s">
        <v>1477</v>
      </c>
      <c r="G83" s="176" t="s">
        <v>12</v>
      </c>
      <c r="H83" s="176" t="s">
        <v>1478</v>
      </c>
      <c r="I83" s="176" t="s">
        <v>1458</v>
      </c>
      <c r="J83" s="176" t="s">
        <v>532</v>
      </c>
      <c r="K83" s="176">
        <v>-10</v>
      </c>
      <c r="L83" s="176" t="s">
        <v>2101</v>
      </c>
      <c r="M83" s="176" t="s">
        <v>1498</v>
      </c>
      <c r="N83" s="176" t="s">
        <v>1498</v>
      </c>
    </row>
    <row r="84" spans="1:14">
      <c r="A84" s="176" t="s">
        <v>1488</v>
      </c>
      <c r="B84" s="176" t="s">
        <v>1489</v>
      </c>
      <c r="C84" s="176" t="s">
        <v>1383</v>
      </c>
      <c r="D84" s="185">
        <v>42858</v>
      </c>
      <c r="E84" s="176" t="s">
        <v>1141</v>
      </c>
      <c r="F84" s="176" t="s">
        <v>1477</v>
      </c>
      <c r="G84" s="176" t="s">
        <v>12</v>
      </c>
      <c r="H84" s="176" t="s">
        <v>1478</v>
      </c>
      <c r="I84" s="176" t="s">
        <v>1458</v>
      </c>
      <c r="J84" s="176" t="s">
        <v>1479</v>
      </c>
      <c r="K84" s="176">
        <v>109</v>
      </c>
      <c r="L84" s="176" t="s">
        <v>2112</v>
      </c>
      <c r="M84" s="176" t="s">
        <v>2113</v>
      </c>
      <c r="N84" s="176" t="s">
        <v>2113</v>
      </c>
    </row>
    <row r="85" spans="1:14">
      <c r="A85" s="176" t="s">
        <v>1488</v>
      </c>
      <c r="B85" s="176" t="s">
        <v>1489</v>
      </c>
      <c r="C85" s="176" t="s">
        <v>1371</v>
      </c>
      <c r="D85" s="185">
        <v>42858</v>
      </c>
      <c r="E85" s="176" t="s">
        <v>1141</v>
      </c>
      <c r="F85" s="176" t="s">
        <v>1477</v>
      </c>
      <c r="G85" s="176" t="s">
        <v>12</v>
      </c>
      <c r="H85" s="176" t="s">
        <v>1478</v>
      </c>
      <c r="I85" s="176" t="s">
        <v>1458</v>
      </c>
      <c r="J85" s="176" t="s">
        <v>1479</v>
      </c>
      <c r="K85" s="176">
        <v>120</v>
      </c>
      <c r="L85" s="176" t="s">
        <v>1483</v>
      </c>
      <c r="M85" s="176" t="s">
        <v>1483</v>
      </c>
      <c r="N85" s="176" t="s">
        <v>1483</v>
      </c>
    </row>
    <row r="86" spans="1:14">
      <c r="A86" s="176" t="s">
        <v>1488</v>
      </c>
      <c r="B86" s="176" t="s">
        <v>1489</v>
      </c>
      <c r="C86" s="176" t="s">
        <v>1359</v>
      </c>
      <c r="D86" s="185">
        <v>42869</v>
      </c>
      <c r="E86" s="176" t="s">
        <v>1141</v>
      </c>
      <c r="F86" s="176" t="s">
        <v>1477</v>
      </c>
      <c r="G86" s="176" t="s">
        <v>12</v>
      </c>
      <c r="H86" s="176" t="s">
        <v>1478</v>
      </c>
      <c r="I86" s="176" t="s">
        <v>1458</v>
      </c>
      <c r="J86" s="176" t="s">
        <v>1479</v>
      </c>
      <c r="K86" s="176">
        <v>120</v>
      </c>
      <c r="L86" s="176" t="s">
        <v>1483</v>
      </c>
      <c r="M86" s="176" t="s">
        <v>1483</v>
      </c>
      <c r="N86" s="176" t="s">
        <v>1483</v>
      </c>
    </row>
    <row r="87" spans="1:14">
      <c r="A87" s="176" t="s">
        <v>1473</v>
      </c>
      <c r="B87" s="176" t="s">
        <v>1474</v>
      </c>
      <c r="C87" s="176" t="s">
        <v>2114</v>
      </c>
      <c r="D87" s="185">
        <v>42865</v>
      </c>
      <c r="E87" s="176" t="s">
        <v>1134</v>
      </c>
      <c r="F87" s="176" t="s">
        <v>1477</v>
      </c>
      <c r="G87" s="176" t="s">
        <v>12</v>
      </c>
      <c r="H87" s="176" t="s">
        <v>1478</v>
      </c>
      <c r="I87" s="176" t="s">
        <v>1458</v>
      </c>
      <c r="J87" s="176" t="s">
        <v>532</v>
      </c>
      <c r="K87" s="176">
        <v>-12</v>
      </c>
      <c r="L87" s="176" t="s">
        <v>1495</v>
      </c>
      <c r="M87" s="176" t="s">
        <v>1508</v>
      </c>
      <c r="N87" s="176" t="s">
        <v>1508</v>
      </c>
    </row>
    <row r="88" spans="1:14">
      <c r="A88" s="176" t="s">
        <v>1473</v>
      </c>
      <c r="B88" s="176" t="s">
        <v>1474</v>
      </c>
      <c r="C88" s="176" t="s">
        <v>2114</v>
      </c>
      <c r="D88" s="185">
        <v>42876</v>
      </c>
      <c r="E88" s="176" t="s">
        <v>1134</v>
      </c>
      <c r="F88" s="176" t="s">
        <v>1477</v>
      </c>
      <c r="G88" s="176" t="s">
        <v>12</v>
      </c>
      <c r="H88" s="176" t="s">
        <v>1478</v>
      </c>
      <c r="I88" s="176" t="s">
        <v>1458</v>
      </c>
      <c r="J88" s="176" t="s">
        <v>1479</v>
      </c>
      <c r="K88" s="176">
        <v>239</v>
      </c>
      <c r="L88" s="176" t="s">
        <v>1483</v>
      </c>
      <c r="M88" s="176" t="s">
        <v>1483</v>
      </c>
      <c r="N88" s="176" t="s">
        <v>1483</v>
      </c>
    </row>
    <row r="89" spans="1:14">
      <c r="A89" s="176" t="s">
        <v>1473</v>
      </c>
      <c r="B89" s="176" t="s">
        <v>1474</v>
      </c>
      <c r="C89" s="176" t="s">
        <v>2115</v>
      </c>
      <c r="D89" s="185">
        <v>42862</v>
      </c>
      <c r="E89" s="176" t="s">
        <v>1134</v>
      </c>
      <c r="F89" s="176" t="s">
        <v>1477</v>
      </c>
      <c r="G89" s="176" t="s">
        <v>12</v>
      </c>
      <c r="H89" s="176" t="s">
        <v>1478</v>
      </c>
      <c r="I89" s="176" t="s">
        <v>1458</v>
      </c>
      <c r="J89" s="176" t="s">
        <v>1479</v>
      </c>
      <c r="K89" s="176">
        <v>120</v>
      </c>
      <c r="L89" s="176" t="s">
        <v>1483</v>
      </c>
      <c r="M89" s="176" t="s">
        <v>1483</v>
      </c>
      <c r="N89" s="176" t="s">
        <v>1483</v>
      </c>
    </row>
    <row r="90" spans="1:14">
      <c r="A90" s="176" t="s">
        <v>1473</v>
      </c>
      <c r="B90" s="176" t="s">
        <v>1474</v>
      </c>
      <c r="C90" s="176" t="s">
        <v>2116</v>
      </c>
      <c r="D90" s="185">
        <v>42869</v>
      </c>
      <c r="E90" s="176" t="s">
        <v>1134</v>
      </c>
      <c r="F90" s="176" t="s">
        <v>1477</v>
      </c>
      <c r="G90" s="176" t="s">
        <v>12</v>
      </c>
      <c r="H90" s="176" t="s">
        <v>1478</v>
      </c>
      <c r="I90" s="176" t="s">
        <v>1456</v>
      </c>
      <c r="J90" s="176" t="s">
        <v>1479</v>
      </c>
      <c r="K90" s="176">
        <v>48</v>
      </c>
      <c r="L90" s="176" t="s">
        <v>2017</v>
      </c>
      <c r="M90" s="176" t="s">
        <v>2018</v>
      </c>
      <c r="N90" s="176" t="s">
        <v>2018</v>
      </c>
    </row>
    <row r="91" spans="1:14">
      <c r="A91" s="176" t="s">
        <v>1473</v>
      </c>
      <c r="B91" s="176" t="s">
        <v>1474</v>
      </c>
      <c r="C91" s="176" t="s">
        <v>2117</v>
      </c>
      <c r="D91" s="185">
        <v>42867</v>
      </c>
      <c r="E91" s="176" t="s">
        <v>1134</v>
      </c>
      <c r="F91" s="176" t="s">
        <v>1477</v>
      </c>
      <c r="G91" s="176" t="s">
        <v>12</v>
      </c>
      <c r="H91" s="176" t="s">
        <v>1478</v>
      </c>
      <c r="I91" s="176" t="s">
        <v>1456</v>
      </c>
      <c r="J91" s="176" t="s">
        <v>1479</v>
      </c>
      <c r="K91" s="176">
        <v>48</v>
      </c>
      <c r="L91" s="176" t="s">
        <v>2017</v>
      </c>
      <c r="M91" s="176" t="s">
        <v>2018</v>
      </c>
      <c r="N91" s="176" t="s">
        <v>2018</v>
      </c>
    </row>
    <row r="92" spans="1:14">
      <c r="A92" s="176" t="s">
        <v>1473</v>
      </c>
      <c r="B92" s="176" t="s">
        <v>1474</v>
      </c>
      <c r="C92" s="176" t="s">
        <v>2118</v>
      </c>
      <c r="D92" s="185">
        <v>42869</v>
      </c>
      <c r="E92" s="176" t="s">
        <v>1134</v>
      </c>
      <c r="F92" s="176" t="s">
        <v>1477</v>
      </c>
      <c r="G92" s="176" t="s">
        <v>12</v>
      </c>
      <c r="H92" s="176" t="s">
        <v>1478</v>
      </c>
      <c r="I92" s="176" t="s">
        <v>1456</v>
      </c>
      <c r="J92" s="176" t="s">
        <v>1479</v>
      </c>
      <c r="K92" s="176">
        <v>48</v>
      </c>
      <c r="L92" s="176" t="s">
        <v>2017</v>
      </c>
      <c r="M92" s="176" t="s">
        <v>2018</v>
      </c>
      <c r="N92" s="176" t="s">
        <v>2018</v>
      </c>
    </row>
    <row r="93" spans="1:14">
      <c r="A93" s="176" t="s">
        <v>1473</v>
      </c>
      <c r="B93" s="176" t="s">
        <v>1474</v>
      </c>
      <c r="C93" s="176" t="s">
        <v>1501</v>
      </c>
      <c r="D93" s="185">
        <v>42876</v>
      </c>
      <c r="E93" s="176" t="s">
        <v>1129</v>
      </c>
      <c r="F93" s="176" t="s">
        <v>2097</v>
      </c>
      <c r="G93" s="176" t="s">
        <v>12</v>
      </c>
      <c r="H93" s="176" t="s">
        <v>1478</v>
      </c>
      <c r="I93" s="176" t="s">
        <v>1458</v>
      </c>
      <c r="J93" s="176" t="s">
        <v>532</v>
      </c>
      <c r="K93" s="176">
        <v>-238</v>
      </c>
      <c r="L93" s="176" t="s">
        <v>2077</v>
      </c>
      <c r="M93" s="176" t="s">
        <v>1483</v>
      </c>
      <c r="N93" s="176" t="s">
        <v>1483</v>
      </c>
    </row>
    <row r="94" spans="1:14">
      <c r="A94" s="176" t="s">
        <v>1473</v>
      </c>
      <c r="B94" s="176" t="s">
        <v>1474</v>
      </c>
      <c r="C94" s="176" t="s">
        <v>2119</v>
      </c>
      <c r="D94" s="185">
        <v>42867</v>
      </c>
      <c r="E94" s="176" t="s">
        <v>1134</v>
      </c>
      <c r="F94" s="176" t="s">
        <v>1477</v>
      </c>
      <c r="G94" s="176" t="s">
        <v>12</v>
      </c>
      <c r="H94" s="176" t="s">
        <v>1478</v>
      </c>
      <c r="I94" s="176" t="s">
        <v>1456</v>
      </c>
      <c r="J94" s="176" t="s">
        <v>1479</v>
      </c>
      <c r="K94" s="176">
        <v>48</v>
      </c>
      <c r="L94" s="176" t="s">
        <v>2017</v>
      </c>
      <c r="M94" s="176" t="s">
        <v>2018</v>
      </c>
      <c r="N94" s="176" t="s">
        <v>2018</v>
      </c>
    </row>
    <row r="95" spans="1:14">
      <c r="A95" s="176" t="s">
        <v>1473</v>
      </c>
      <c r="B95" s="176" t="s">
        <v>1474</v>
      </c>
      <c r="C95" s="176" t="s">
        <v>2114</v>
      </c>
      <c r="D95" s="185">
        <v>42876</v>
      </c>
      <c r="E95" s="176" t="s">
        <v>1141</v>
      </c>
      <c r="F95" s="176" t="s">
        <v>1477</v>
      </c>
      <c r="G95" s="176" t="s">
        <v>12</v>
      </c>
      <c r="H95" s="176" t="s">
        <v>1478</v>
      </c>
      <c r="I95" s="176" t="s">
        <v>1458</v>
      </c>
      <c r="J95" s="176" t="s">
        <v>532</v>
      </c>
      <c r="K95" s="176">
        <v>-239</v>
      </c>
      <c r="L95" s="176" t="s">
        <v>1483</v>
      </c>
      <c r="M95" s="176" t="s">
        <v>1483</v>
      </c>
      <c r="N95" s="176" t="s">
        <v>1483</v>
      </c>
    </row>
    <row r="96" spans="1:14">
      <c r="A96" s="176" t="s">
        <v>1473</v>
      </c>
      <c r="B96" s="176" t="s">
        <v>1474</v>
      </c>
      <c r="C96" s="176" t="s">
        <v>1481</v>
      </c>
      <c r="D96" s="185">
        <v>42876</v>
      </c>
      <c r="E96" s="176" t="s">
        <v>1129</v>
      </c>
      <c r="F96" s="176" t="s">
        <v>2097</v>
      </c>
      <c r="G96" s="176" t="s">
        <v>12</v>
      </c>
      <c r="H96" s="176" t="s">
        <v>1478</v>
      </c>
      <c r="I96" s="176" t="s">
        <v>1458</v>
      </c>
      <c r="J96" s="176" t="s">
        <v>532</v>
      </c>
      <c r="K96" s="176">
        <v>-238</v>
      </c>
      <c r="L96" s="176" t="s">
        <v>2077</v>
      </c>
      <c r="M96" s="176" t="s">
        <v>1483</v>
      </c>
      <c r="N96" s="176" t="s">
        <v>1483</v>
      </c>
    </row>
    <row r="97" spans="1:14">
      <c r="A97" s="176" t="s">
        <v>1473</v>
      </c>
      <c r="B97" s="176" t="s">
        <v>1474</v>
      </c>
      <c r="C97" s="176" t="s">
        <v>2114</v>
      </c>
      <c r="D97" s="185">
        <v>42865</v>
      </c>
      <c r="E97" s="176" t="s">
        <v>1134</v>
      </c>
      <c r="F97" s="176" t="s">
        <v>1477</v>
      </c>
      <c r="G97" s="176" t="s">
        <v>12</v>
      </c>
      <c r="H97" s="176" t="s">
        <v>1478</v>
      </c>
      <c r="I97" s="176" t="s">
        <v>1458</v>
      </c>
      <c r="J97" s="176" t="s">
        <v>1479</v>
      </c>
      <c r="K97" s="176">
        <v>240</v>
      </c>
      <c r="L97" s="176" t="s">
        <v>1483</v>
      </c>
      <c r="M97" s="176" t="s">
        <v>1483</v>
      </c>
      <c r="N97" s="176" t="s">
        <v>1483</v>
      </c>
    </row>
    <row r="98" spans="1:14">
      <c r="A98" s="176" t="s">
        <v>1473</v>
      </c>
      <c r="B98" s="176" t="s">
        <v>1474</v>
      </c>
      <c r="C98" s="176" t="s">
        <v>2120</v>
      </c>
      <c r="D98" s="185">
        <v>42862</v>
      </c>
      <c r="E98" s="176" t="s">
        <v>1141</v>
      </c>
      <c r="F98" s="176" t="s">
        <v>1477</v>
      </c>
      <c r="G98" s="176" t="s">
        <v>12</v>
      </c>
      <c r="H98" s="176" t="s">
        <v>1478</v>
      </c>
      <c r="I98" s="176" t="s">
        <v>1458</v>
      </c>
      <c r="J98" s="176" t="s">
        <v>1479</v>
      </c>
      <c r="K98" s="176">
        <v>48</v>
      </c>
      <c r="L98" s="176" t="s">
        <v>2017</v>
      </c>
      <c r="M98" s="176" t="s">
        <v>2018</v>
      </c>
      <c r="N98" s="176" t="s">
        <v>2018</v>
      </c>
    </row>
    <row r="99" spans="1:14">
      <c r="A99" s="176" t="s">
        <v>1473</v>
      </c>
      <c r="B99" s="176" t="s">
        <v>1474</v>
      </c>
      <c r="C99" s="176" t="s">
        <v>2121</v>
      </c>
      <c r="D99" s="185">
        <v>42862</v>
      </c>
      <c r="E99" s="176" t="s">
        <v>1141</v>
      </c>
      <c r="F99" s="176" t="s">
        <v>1477</v>
      </c>
      <c r="G99" s="176" t="s">
        <v>12</v>
      </c>
      <c r="H99" s="176" t="s">
        <v>1478</v>
      </c>
      <c r="I99" s="176" t="s">
        <v>1458</v>
      </c>
      <c r="J99" s="176" t="s">
        <v>1479</v>
      </c>
      <c r="K99" s="176">
        <v>48</v>
      </c>
      <c r="L99" s="176" t="s">
        <v>2017</v>
      </c>
      <c r="M99" s="176" t="s">
        <v>2018</v>
      </c>
      <c r="N99" s="176" t="s">
        <v>2018</v>
      </c>
    </row>
    <row r="100" spans="1:14">
      <c r="A100" s="176" t="s">
        <v>1473</v>
      </c>
      <c r="B100" s="176" t="s">
        <v>1474</v>
      </c>
      <c r="C100" s="176" t="s">
        <v>2122</v>
      </c>
      <c r="D100" s="185">
        <v>42862</v>
      </c>
      <c r="E100" s="176" t="s">
        <v>1134</v>
      </c>
      <c r="F100" s="176" t="s">
        <v>1477</v>
      </c>
      <c r="G100" s="176" t="s">
        <v>12</v>
      </c>
      <c r="H100" s="176" t="s">
        <v>1478</v>
      </c>
      <c r="I100" s="176" t="s">
        <v>1456</v>
      </c>
      <c r="J100" s="176" t="s">
        <v>1479</v>
      </c>
      <c r="K100" s="176">
        <v>48</v>
      </c>
      <c r="L100" s="176" t="s">
        <v>2017</v>
      </c>
      <c r="M100" s="176" t="s">
        <v>2018</v>
      </c>
      <c r="N100" s="176" t="s">
        <v>2018</v>
      </c>
    </row>
    <row r="101" spans="1:14">
      <c r="A101" s="176" t="s">
        <v>1473</v>
      </c>
      <c r="B101" s="176" t="s">
        <v>1474</v>
      </c>
      <c r="C101" s="176" t="s">
        <v>1475</v>
      </c>
      <c r="D101" s="185">
        <v>42879</v>
      </c>
      <c r="E101" s="176" t="s">
        <v>1476</v>
      </c>
      <c r="F101" s="176" t="s">
        <v>1477</v>
      </c>
      <c r="G101" s="176" t="s">
        <v>12</v>
      </c>
      <c r="H101" s="176" t="s">
        <v>1478</v>
      </c>
      <c r="I101" s="176" t="s">
        <v>2123</v>
      </c>
      <c r="J101" s="176" t="s">
        <v>1479</v>
      </c>
      <c r="K101" s="176">
        <v>32</v>
      </c>
      <c r="L101" s="176" t="s">
        <v>2024</v>
      </c>
      <c r="M101" s="176" t="s">
        <v>2025</v>
      </c>
      <c r="N101" s="176" t="s">
        <v>2025</v>
      </c>
    </row>
    <row r="102" spans="1:14">
      <c r="A102" s="176" t="s">
        <v>1473</v>
      </c>
      <c r="B102" s="176" t="s">
        <v>1474</v>
      </c>
      <c r="C102" s="176" t="s">
        <v>2124</v>
      </c>
      <c r="D102" s="185">
        <v>42862</v>
      </c>
      <c r="E102" s="176" t="s">
        <v>1466</v>
      </c>
      <c r="F102" s="176" t="s">
        <v>1477</v>
      </c>
      <c r="G102" s="176" t="s">
        <v>12</v>
      </c>
      <c r="H102" s="176" t="s">
        <v>1478</v>
      </c>
      <c r="I102" s="176" t="s">
        <v>1456</v>
      </c>
      <c r="J102" s="176" t="s">
        <v>1479</v>
      </c>
      <c r="K102" s="176">
        <v>32</v>
      </c>
      <c r="L102" s="176" t="s">
        <v>2024</v>
      </c>
      <c r="M102" s="176" t="s">
        <v>2025</v>
      </c>
      <c r="N102" s="176" t="s">
        <v>2025</v>
      </c>
    </row>
    <row r="103" spans="1:14">
      <c r="A103" s="176" t="s">
        <v>1473</v>
      </c>
      <c r="B103" s="176" t="s">
        <v>1474</v>
      </c>
      <c r="C103" s="176" t="s">
        <v>2125</v>
      </c>
      <c r="D103" s="185">
        <v>42868</v>
      </c>
      <c r="E103" s="176" t="s">
        <v>1134</v>
      </c>
      <c r="F103" s="176" t="s">
        <v>1477</v>
      </c>
      <c r="G103" s="176" t="s">
        <v>12</v>
      </c>
      <c r="H103" s="176" t="s">
        <v>1478</v>
      </c>
      <c r="I103" s="176" t="s">
        <v>1456</v>
      </c>
      <c r="J103" s="176" t="s">
        <v>1479</v>
      </c>
      <c r="K103" s="176">
        <v>48</v>
      </c>
      <c r="L103" s="176" t="s">
        <v>2017</v>
      </c>
      <c r="M103" s="176" t="s">
        <v>2018</v>
      </c>
      <c r="N103" s="176" t="s">
        <v>2018</v>
      </c>
    </row>
    <row r="104" spans="1:14">
      <c r="A104" s="176" t="s">
        <v>1473</v>
      </c>
      <c r="B104" s="176" t="s">
        <v>1474</v>
      </c>
      <c r="C104" s="176" t="s">
        <v>2126</v>
      </c>
      <c r="D104" s="185">
        <v>42862</v>
      </c>
      <c r="E104" s="176" t="s">
        <v>1134</v>
      </c>
      <c r="F104" s="176" t="s">
        <v>1477</v>
      </c>
      <c r="G104" s="176" t="s">
        <v>12</v>
      </c>
      <c r="H104" s="176" t="s">
        <v>1478</v>
      </c>
      <c r="I104" s="176" t="s">
        <v>1456</v>
      </c>
      <c r="J104" s="176" t="s">
        <v>1479</v>
      </c>
      <c r="K104" s="176">
        <v>48</v>
      </c>
      <c r="L104" s="176" t="s">
        <v>2017</v>
      </c>
      <c r="M104" s="176" t="s">
        <v>2018</v>
      </c>
      <c r="N104" s="176" t="s">
        <v>2018</v>
      </c>
    </row>
    <row r="105" spans="1:14">
      <c r="A105" s="176" t="s">
        <v>1473</v>
      </c>
      <c r="B105" s="176" t="s">
        <v>1474</v>
      </c>
      <c r="C105" s="176" t="s">
        <v>2127</v>
      </c>
      <c r="D105" s="185">
        <v>42862</v>
      </c>
      <c r="E105" s="176" t="s">
        <v>1134</v>
      </c>
      <c r="F105" s="176" t="s">
        <v>2128</v>
      </c>
      <c r="G105" s="176" t="s">
        <v>12</v>
      </c>
      <c r="H105" s="176" t="s">
        <v>1478</v>
      </c>
      <c r="I105" s="176" t="s">
        <v>1458</v>
      </c>
      <c r="J105" s="176" t="s">
        <v>1479</v>
      </c>
      <c r="K105" s="176">
        <v>240</v>
      </c>
      <c r="L105" s="176" t="s">
        <v>1483</v>
      </c>
      <c r="M105" s="176" t="s">
        <v>1483</v>
      </c>
      <c r="N105" s="176" t="s">
        <v>1483</v>
      </c>
    </row>
    <row r="106" spans="1:14">
      <c r="A106" s="176" t="s">
        <v>1473</v>
      </c>
      <c r="B106" s="176" t="s">
        <v>1474</v>
      </c>
      <c r="C106" s="176" t="s">
        <v>2127</v>
      </c>
      <c r="D106" s="185">
        <v>42862</v>
      </c>
      <c r="E106" s="176" t="s">
        <v>1482</v>
      </c>
      <c r="F106" s="176" t="s">
        <v>1477</v>
      </c>
      <c r="G106" s="176" t="s">
        <v>12</v>
      </c>
      <c r="H106" s="176" t="s">
        <v>1478</v>
      </c>
      <c r="I106" s="176" t="s">
        <v>1458</v>
      </c>
      <c r="J106" s="176" t="s">
        <v>1479</v>
      </c>
      <c r="K106" s="176">
        <v>1</v>
      </c>
      <c r="L106" s="176" t="s">
        <v>2129</v>
      </c>
      <c r="M106" s="176" t="s">
        <v>2129</v>
      </c>
      <c r="N106" s="176" t="s">
        <v>2129</v>
      </c>
    </row>
    <row r="107" spans="1:14">
      <c r="A107" s="176" t="s">
        <v>1473</v>
      </c>
      <c r="B107" s="176" t="s">
        <v>1474</v>
      </c>
      <c r="C107" s="176" t="s">
        <v>2130</v>
      </c>
      <c r="D107" s="185">
        <v>42862</v>
      </c>
      <c r="E107" s="176" t="s">
        <v>1466</v>
      </c>
      <c r="F107" s="176" t="s">
        <v>1477</v>
      </c>
      <c r="G107" s="176" t="s">
        <v>12</v>
      </c>
      <c r="H107" s="176" t="s">
        <v>1478</v>
      </c>
      <c r="I107" s="176" t="s">
        <v>1456</v>
      </c>
      <c r="J107" s="176" t="s">
        <v>1479</v>
      </c>
      <c r="K107" s="176">
        <v>32</v>
      </c>
      <c r="L107" s="176" t="s">
        <v>2024</v>
      </c>
      <c r="M107" s="176" t="s">
        <v>2025</v>
      </c>
      <c r="N107" s="176" t="s">
        <v>2025</v>
      </c>
    </row>
    <row r="108" spans="1:14">
      <c r="A108" s="176" t="s">
        <v>1473</v>
      </c>
      <c r="B108" s="176" t="s">
        <v>1474</v>
      </c>
      <c r="C108" s="176" t="s">
        <v>1500</v>
      </c>
      <c r="D108" s="185">
        <v>42862</v>
      </c>
      <c r="E108" s="176" t="s">
        <v>1134</v>
      </c>
      <c r="F108" s="176" t="s">
        <v>1477</v>
      </c>
      <c r="G108" s="176" t="s">
        <v>12</v>
      </c>
      <c r="H108" s="176" t="s">
        <v>1478</v>
      </c>
      <c r="I108" s="176" t="s">
        <v>1458</v>
      </c>
      <c r="J108" s="176" t="s">
        <v>1479</v>
      </c>
      <c r="K108" s="176">
        <v>48</v>
      </c>
      <c r="L108" s="176" t="s">
        <v>2017</v>
      </c>
      <c r="M108" s="176" t="s">
        <v>2018</v>
      </c>
      <c r="N108" s="176" t="s">
        <v>2018</v>
      </c>
    </row>
    <row r="109" spans="1:14">
      <c r="A109" s="176" t="s">
        <v>1473</v>
      </c>
      <c r="B109" s="176" t="s">
        <v>1474</v>
      </c>
      <c r="C109" s="176" t="s">
        <v>2131</v>
      </c>
      <c r="D109" s="185">
        <v>42862</v>
      </c>
      <c r="E109" s="176" t="s">
        <v>1134</v>
      </c>
      <c r="F109" s="176" t="s">
        <v>1477</v>
      </c>
      <c r="G109" s="176" t="s">
        <v>12</v>
      </c>
      <c r="H109" s="176" t="s">
        <v>1478</v>
      </c>
      <c r="I109" s="176" t="s">
        <v>1456</v>
      </c>
      <c r="J109" s="176" t="s">
        <v>1479</v>
      </c>
      <c r="K109" s="176">
        <v>48</v>
      </c>
      <c r="L109" s="176" t="s">
        <v>2017</v>
      </c>
      <c r="M109" s="176" t="s">
        <v>2018</v>
      </c>
      <c r="N109" s="176" t="s">
        <v>2018</v>
      </c>
    </row>
    <row r="110" spans="1:14">
      <c r="A110" s="176" t="s">
        <v>1473</v>
      </c>
      <c r="B110" s="176" t="s">
        <v>1474</v>
      </c>
      <c r="C110" s="176" t="s">
        <v>2132</v>
      </c>
      <c r="D110" s="185">
        <v>42876</v>
      </c>
      <c r="E110" s="176" t="s">
        <v>1134</v>
      </c>
      <c r="F110" s="176" t="s">
        <v>1477</v>
      </c>
      <c r="G110" s="176" t="s">
        <v>12</v>
      </c>
      <c r="H110" s="176" t="s">
        <v>1478</v>
      </c>
      <c r="I110" s="176" t="s">
        <v>1458</v>
      </c>
      <c r="J110" s="176" t="s">
        <v>1479</v>
      </c>
      <c r="K110" s="176">
        <v>48</v>
      </c>
      <c r="L110" s="176" t="s">
        <v>2017</v>
      </c>
      <c r="M110" s="176" t="s">
        <v>2018</v>
      </c>
      <c r="N110" s="176" t="s">
        <v>2018</v>
      </c>
    </row>
    <row r="111" spans="1:14">
      <c r="A111" s="176" t="s">
        <v>1473</v>
      </c>
      <c r="B111" s="176" t="s">
        <v>1474</v>
      </c>
      <c r="C111" s="176" t="s">
        <v>2114</v>
      </c>
      <c r="D111" s="185">
        <v>42876</v>
      </c>
      <c r="E111" s="176" t="s">
        <v>1141</v>
      </c>
      <c r="F111" s="176" t="s">
        <v>1477</v>
      </c>
      <c r="G111" s="176" t="s">
        <v>12</v>
      </c>
      <c r="H111" s="176" t="s">
        <v>1478</v>
      </c>
      <c r="I111" s="176" t="s">
        <v>1458</v>
      </c>
      <c r="J111" s="176" t="s">
        <v>1479</v>
      </c>
      <c r="K111" s="176">
        <v>239</v>
      </c>
      <c r="L111" s="176" t="s">
        <v>1483</v>
      </c>
      <c r="M111" s="176" t="s">
        <v>1483</v>
      </c>
      <c r="N111" s="176" t="s">
        <v>1483</v>
      </c>
    </row>
    <row r="112" spans="1:14">
      <c r="A112" s="176" t="s">
        <v>1473</v>
      </c>
      <c r="B112" s="176" t="s">
        <v>1474</v>
      </c>
      <c r="C112" s="176" t="s">
        <v>2133</v>
      </c>
      <c r="D112" s="185">
        <v>42867</v>
      </c>
      <c r="E112" s="176" t="s">
        <v>1134</v>
      </c>
      <c r="F112" s="176" t="s">
        <v>1477</v>
      </c>
      <c r="G112" s="176" t="s">
        <v>12</v>
      </c>
      <c r="H112" s="176" t="s">
        <v>1478</v>
      </c>
      <c r="I112" s="176" t="s">
        <v>1456</v>
      </c>
      <c r="J112" s="176" t="s">
        <v>1479</v>
      </c>
      <c r="K112" s="176">
        <v>48</v>
      </c>
      <c r="L112" s="176" t="s">
        <v>2017</v>
      </c>
      <c r="M112" s="176" t="s">
        <v>2018</v>
      </c>
      <c r="N112" s="176" t="s">
        <v>2018</v>
      </c>
    </row>
    <row r="113" spans="1:14">
      <c r="A113" s="176" t="s">
        <v>1473</v>
      </c>
      <c r="B113" s="176" t="s">
        <v>1474</v>
      </c>
      <c r="C113" s="176" t="s">
        <v>2114</v>
      </c>
      <c r="D113" s="185">
        <v>42865</v>
      </c>
      <c r="E113" s="176" t="s">
        <v>1134</v>
      </c>
      <c r="F113" s="176" t="s">
        <v>1477</v>
      </c>
      <c r="G113" s="176" t="s">
        <v>12</v>
      </c>
      <c r="H113" s="176" t="s">
        <v>1478</v>
      </c>
      <c r="I113" s="176" t="s">
        <v>1458</v>
      </c>
      <c r="J113" s="176" t="s">
        <v>532</v>
      </c>
      <c r="K113" s="176">
        <v>-98</v>
      </c>
      <c r="L113" s="176" t="s">
        <v>1516</v>
      </c>
      <c r="M113" s="176" t="s">
        <v>2134</v>
      </c>
      <c r="N113" s="176" t="s">
        <v>2134</v>
      </c>
    </row>
    <row r="114" spans="1:14">
      <c r="A114" s="176" t="s">
        <v>1473</v>
      </c>
      <c r="B114" s="176" t="s">
        <v>1474</v>
      </c>
      <c r="C114" s="176" t="s">
        <v>2135</v>
      </c>
      <c r="D114" s="185">
        <v>42867</v>
      </c>
      <c r="E114" s="176" t="s">
        <v>1134</v>
      </c>
      <c r="F114" s="176" t="s">
        <v>1477</v>
      </c>
      <c r="G114" s="176" t="s">
        <v>12</v>
      </c>
      <c r="H114" s="176" t="s">
        <v>1478</v>
      </c>
      <c r="I114" s="176" t="s">
        <v>1456</v>
      </c>
      <c r="J114" s="176" t="s">
        <v>1479</v>
      </c>
      <c r="K114" s="176">
        <v>48</v>
      </c>
      <c r="L114" s="176" t="s">
        <v>2017</v>
      </c>
      <c r="M114" s="176" t="s">
        <v>2018</v>
      </c>
      <c r="N114" s="176" t="s">
        <v>2018</v>
      </c>
    </row>
    <row r="115" spans="1:14">
      <c r="A115" s="176" t="s">
        <v>1473</v>
      </c>
      <c r="B115" s="176" t="s">
        <v>1474</v>
      </c>
      <c r="C115" s="176" t="s">
        <v>2114</v>
      </c>
      <c r="D115" s="185">
        <v>42876</v>
      </c>
      <c r="E115" s="176" t="s">
        <v>1134</v>
      </c>
      <c r="F115" s="176" t="s">
        <v>1477</v>
      </c>
      <c r="G115" s="176" t="s">
        <v>12</v>
      </c>
      <c r="H115" s="176" t="s">
        <v>1478</v>
      </c>
      <c r="I115" s="176" t="s">
        <v>1458</v>
      </c>
      <c r="J115" s="176" t="s">
        <v>532</v>
      </c>
      <c r="K115" s="176">
        <v>-239</v>
      </c>
      <c r="L115" s="176" t="s">
        <v>1483</v>
      </c>
      <c r="M115" s="176" t="s">
        <v>1483</v>
      </c>
      <c r="N115" s="176" t="s">
        <v>1483</v>
      </c>
    </row>
    <row r="116" spans="1:14">
      <c r="A116" s="176" t="s">
        <v>1473</v>
      </c>
      <c r="B116" s="176" t="s">
        <v>1474</v>
      </c>
      <c r="C116" s="176" t="s">
        <v>2136</v>
      </c>
      <c r="D116" s="185">
        <v>42862</v>
      </c>
      <c r="E116" s="176" t="s">
        <v>1134</v>
      </c>
      <c r="F116" s="176" t="s">
        <v>1477</v>
      </c>
      <c r="G116" s="176" t="s">
        <v>12</v>
      </c>
      <c r="H116" s="176" t="s">
        <v>1478</v>
      </c>
      <c r="I116" s="176" t="s">
        <v>1456</v>
      </c>
      <c r="J116" s="176" t="s">
        <v>1479</v>
      </c>
      <c r="K116" s="176">
        <v>48</v>
      </c>
      <c r="L116" s="176" t="s">
        <v>2017</v>
      </c>
      <c r="M116" s="176" t="s">
        <v>2018</v>
      </c>
      <c r="N116" s="176" t="s">
        <v>2018</v>
      </c>
    </row>
    <row r="117" spans="1:14">
      <c r="A117" s="176" t="s">
        <v>1473</v>
      </c>
      <c r="B117" s="176" t="s">
        <v>1474</v>
      </c>
      <c r="C117" s="176" t="s">
        <v>2137</v>
      </c>
      <c r="D117" s="185">
        <v>42862</v>
      </c>
      <c r="E117" s="176" t="s">
        <v>1466</v>
      </c>
      <c r="F117" s="176" t="s">
        <v>1477</v>
      </c>
      <c r="G117" s="176" t="s">
        <v>12</v>
      </c>
      <c r="H117" s="176" t="s">
        <v>1478</v>
      </c>
      <c r="I117" s="176" t="s">
        <v>1456</v>
      </c>
      <c r="J117" s="176" t="s">
        <v>1479</v>
      </c>
      <c r="K117" s="176">
        <v>48</v>
      </c>
      <c r="L117" s="176" t="s">
        <v>2138</v>
      </c>
      <c r="M117" s="176" t="s">
        <v>2025</v>
      </c>
      <c r="N117" s="176" t="s">
        <v>2025</v>
      </c>
    </row>
    <row r="118" spans="1:14">
      <c r="A118" s="176" t="s">
        <v>1473</v>
      </c>
      <c r="B118" s="176" t="s">
        <v>1474</v>
      </c>
      <c r="C118" s="176" t="s">
        <v>2104</v>
      </c>
      <c r="D118" s="185">
        <v>42862</v>
      </c>
      <c r="E118" s="176" t="s">
        <v>1134</v>
      </c>
      <c r="F118" s="176" t="s">
        <v>1477</v>
      </c>
      <c r="G118" s="176" t="s">
        <v>12</v>
      </c>
      <c r="H118" s="176" t="s">
        <v>1478</v>
      </c>
      <c r="I118" s="176" t="s">
        <v>1458</v>
      </c>
      <c r="J118" s="176" t="s">
        <v>1479</v>
      </c>
      <c r="K118" s="176">
        <v>48</v>
      </c>
      <c r="L118" s="176" t="s">
        <v>2017</v>
      </c>
      <c r="M118" s="176" t="s">
        <v>2018</v>
      </c>
      <c r="N118" s="176" t="s">
        <v>2018</v>
      </c>
    </row>
    <row r="119" spans="1:14">
      <c r="A119" s="176" t="s">
        <v>1473</v>
      </c>
      <c r="B119" s="176" t="s">
        <v>1474</v>
      </c>
      <c r="C119" s="176" t="s">
        <v>2115</v>
      </c>
      <c r="D119" s="185">
        <v>42862</v>
      </c>
      <c r="E119" s="176" t="s">
        <v>1134</v>
      </c>
      <c r="F119" s="176" t="s">
        <v>1477</v>
      </c>
      <c r="G119" s="176" t="s">
        <v>12</v>
      </c>
      <c r="H119" s="176" t="s">
        <v>1478</v>
      </c>
      <c r="I119" s="176" t="s">
        <v>1456</v>
      </c>
      <c r="J119" s="176" t="s">
        <v>1479</v>
      </c>
      <c r="K119" s="176">
        <v>120</v>
      </c>
      <c r="L119" s="176" t="s">
        <v>1491</v>
      </c>
      <c r="M119" s="176" t="s">
        <v>1492</v>
      </c>
      <c r="N119" s="176" t="s">
        <v>1492</v>
      </c>
    </row>
    <row r="120" spans="1:14">
      <c r="A120" s="176" t="s">
        <v>1473</v>
      </c>
      <c r="B120" s="176" t="s">
        <v>1474</v>
      </c>
      <c r="C120" s="176" t="s">
        <v>1494</v>
      </c>
      <c r="D120" s="185">
        <v>42876</v>
      </c>
      <c r="E120" s="176" t="s">
        <v>1129</v>
      </c>
      <c r="F120" s="176" t="s">
        <v>2097</v>
      </c>
      <c r="G120" s="176" t="s">
        <v>12</v>
      </c>
      <c r="H120" s="176" t="s">
        <v>1478</v>
      </c>
      <c r="I120" s="176" t="s">
        <v>1458</v>
      </c>
      <c r="J120" s="176" t="s">
        <v>532</v>
      </c>
      <c r="K120" s="176">
        <v>-120</v>
      </c>
      <c r="L120" s="176" t="s">
        <v>2077</v>
      </c>
      <c r="M120" s="176" t="s">
        <v>2139</v>
      </c>
      <c r="N120" s="176" t="s">
        <v>2139</v>
      </c>
    </row>
    <row r="121" spans="1:14">
      <c r="A121" s="176" t="s">
        <v>1473</v>
      </c>
      <c r="B121" s="176" t="s">
        <v>1474</v>
      </c>
      <c r="C121" s="176" t="s">
        <v>2140</v>
      </c>
      <c r="D121" s="185">
        <v>42862</v>
      </c>
      <c r="E121" s="176" t="s">
        <v>1134</v>
      </c>
      <c r="F121" s="176" t="s">
        <v>1477</v>
      </c>
      <c r="G121" s="176" t="s">
        <v>12</v>
      </c>
      <c r="H121" s="176" t="s">
        <v>1478</v>
      </c>
      <c r="I121" s="176" t="s">
        <v>1456</v>
      </c>
      <c r="J121" s="176" t="s">
        <v>1479</v>
      </c>
      <c r="K121" s="176">
        <v>48</v>
      </c>
      <c r="L121" s="176" t="s">
        <v>2017</v>
      </c>
      <c r="M121" s="176" t="s">
        <v>2018</v>
      </c>
      <c r="N121" s="176" t="s">
        <v>2018</v>
      </c>
    </row>
    <row r="122" spans="1:14">
      <c r="A122" s="176" t="s">
        <v>1473</v>
      </c>
      <c r="B122" s="176" t="s">
        <v>1474</v>
      </c>
      <c r="C122" s="176" t="s">
        <v>2141</v>
      </c>
      <c r="D122" s="185">
        <v>42868</v>
      </c>
      <c r="E122" s="176" t="s">
        <v>1466</v>
      </c>
      <c r="F122" s="176" t="s">
        <v>1477</v>
      </c>
      <c r="G122" s="176" t="s">
        <v>12</v>
      </c>
      <c r="H122" s="176" t="s">
        <v>1478</v>
      </c>
      <c r="I122" s="176" t="s">
        <v>1456</v>
      </c>
      <c r="J122" s="176" t="s">
        <v>1479</v>
      </c>
      <c r="K122" s="176">
        <v>32</v>
      </c>
      <c r="L122" s="176" t="s">
        <v>2024</v>
      </c>
      <c r="M122" s="176" t="s">
        <v>2025</v>
      </c>
      <c r="N122" s="176" t="s">
        <v>2025</v>
      </c>
    </row>
    <row r="123" spans="1:14">
      <c r="A123" s="176" t="s">
        <v>1473</v>
      </c>
      <c r="B123" s="176" t="s">
        <v>1474</v>
      </c>
      <c r="C123" s="176" t="s">
        <v>2142</v>
      </c>
      <c r="D123" s="185">
        <v>42862</v>
      </c>
      <c r="E123" s="176" t="s">
        <v>1134</v>
      </c>
      <c r="F123" s="176" t="s">
        <v>1477</v>
      </c>
      <c r="G123" s="176" t="s">
        <v>12</v>
      </c>
      <c r="H123" s="176" t="s">
        <v>1478</v>
      </c>
      <c r="I123" s="176" t="s">
        <v>1456</v>
      </c>
      <c r="J123" s="176" t="s">
        <v>1479</v>
      </c>
      <c r="K123" s="176">
        <v>48</v>
      </c>
      <c r="L123" s="176" t="s">
        <v>2017</v>
      </c>
      <c r="M123" s="176" t="s">
        <v>2018</v>
      </c>
      <c r="N123" s="176" t="s">
        <v>2018</v>
      </c>
    </row>
    <row r="124" spans="1:14">
      <c r="A124" s="176" t="s">
        <v>1473</v>
      </c>
      <c r="B124" s="176" t="s">
        <v>1474</v>
      </c>
      <c r="C124" s="176" t="s">
        <v>2143</v>
      </c>
      <c r="D124" s="185">
        <v>42884</v>
      </c>
      <c r="E124" s="176" t="s">
        <v>1129</v>
      </c>
      <c r="F124" s="176" t="s">
        <v>2076</v>
      </c>
      <c r="G124" s="176" t="s">
        <v>12</v>
      </c>
      <c r="H124" s="176" t="s">
        <v>1478</v>
      </c>
      <c r="I124" s="176" t="s">
        <v>1458</v>
      </c>
      <c r="J124" s="176" t="s">
        <v>532</v>
      </c>
      <c r="K124" s="176">
        <v>-104</v>
      </c>
      <c r="L124" s="176" t="s">
        <v>2077</v>
      </c>
      <c r="M124" s="176" t="s">
        <v>2144</v>
      </c>
      <c r="N124" s="176" t="s">
        <v>2144</v>
      </c>
    </row>
    <row r="125" spans="1:14">
      <c r="A125" s="176" t="s">
        <v>1473</v>
      </c>
      <c r="B125" s="176" t="s">
        <v>1474</v>
      </c>
      <c r="C125" s="176" t="s">
        <v>2100</v>
      </c>
      <c r="D125" s="185">
        <v>42861</v>
      </c>
      <c r="E125" s="176" t="s">
        <v>1129</v>
      </c>
      <c r="F125" s="176" t="s">
        <v>1477</v>
      </c>
      <c r="G125" s="176" t="s">
        <v>12</v>
      </c>
      <c r="H125" s="176" t="s">
        <v>1478</v>
      </c>
      <c r="I125" s="176" t="s">
        <v>1456</v>
      </c>
      <c r="J125" s="176" t="s">
        <v>1479</v>
      </c>
      <c r="K125" s="176">
        <v>0</v>
      </c>
      <c r="L125" s="176" t="s">
        <v>1483</v>
      </c>
      <c r="M125" s="176" t="s">
        <v>1483</v>
      </c>
      <c r="N125" s="176" t="s">
        <v>2107</v>
      </c>
    </row>
    <row r="126" spans="1:14">
      <c r="A126" s="176" t="s">
        <v>1473</v>
      </c>
      <c r="B126" s="176" t="s">
        <v>1474</v>
      </c>
      <c r="C126" s="176" t="s">
        <v>2145</v>
      </c>
      <c r="D126" s="185">
        <v>42862</v>
      </c>
      <c r="E126" s="176" t="s">
        <v>1134</v>
      </c>
      <c r="F126" s="176" t="s">
        <v>1477</v>
      </c>
      <c r="G126" s="176" t="s">
        <v>12</v>
      </c>
      <c r="H126" s="176" t="s">
        <v>1478</v>
      </c>
      <c r="I126" s="176" t="s">
        <v>1456</v>
      </c>
      <c r="J126" s="176" t="s">
        <v>1479</v>
      </c>
      <c r="K126" s="176">
        <v>48</v>
      </c>
      <c r="L126" s="176" t="s">
        <v>2017</v>
      </c>
      <c r="M126" s="176" t="s">
        <v>2018</v>
      </c>
      <c r="N126" s="176" t="s">
        <v>2018</v>
      </c>
    </row>
    <row r="127" spans="1:14">
      <c r="A127" s="176" t="s">
        <v>1473</v>
      </c>
      <c r="B127" s="176" t="s">
        <v>1474</v>
      </c>
      <c r="C127" s="176" t="s">
        <v>2114</v>
      </c>
      <c r="D127" s="185">
        <v>42865</v>
      </c>
      <c r="E127" s="176" t="s">
        <v>1482</v>
      </c>
      <c r="F127" s="176" t="s">
        <v>1477</v>
      </c>
      <c r="G127" s="176" t="s">
        <v>12</v>
      </c>
      <c r="H127" s="176" t="s">
        <v>1478</v>
      </c>
      <c r="I127" s="176" t="s">
        <v>1458</v>
      </c>
      <c r="J127" s="176" t="s">
        <v>1479</v>
      </c>
      <c r="K127" s="176">
        <v>1</v>
      </c>
      <c r="L127" s="176" t="s">
        <v>2146</v>
      </c>
      <c r="M127" s="176" t="s">
        <v>2146</v>
      </c>
      <c r="N127" s="176" t="s">
        <v>2146</v>
      </c>
    </row>
    <row r="128" spans="1:14">
      <c r="A128" s="176" t="s">
        <v>1473</v>
      </c>
      <c r="B128" s="176" t="s">
        <v>1474</v>
      </c>
      <c r="C128" s="176" t="s">
        <v>2147</v>
      </c>
      <c r="D128" s="185">
        <v>42886</v>
      </c>
      <c r="E128" s="176" t="s">
        <v>1507</v>
      </c>
      <c r="F128" s="176" t="s">
        <v>1507</v>
      </c>
      <c r="G128" s="176" t="s">
        <v>12</v>
      </c>
      <c r="H128" s="176" t="s">
        <v>1478</v>
      </c>
      <c r="I128" s="176" t="s">
        <v>1456</v>
      </c>
      <c r="J128" s="176" t="s">
        <v>1479</v>
      </c>
      <c r="K128" s="176">
        <v>0</v>
      </c>
      <c r="L128" s="176" t="s">
        <v>1483</v>
      </c>
      <c r="M128" s="176" t="s">
        <v>1483</v>
      </c>
      <c r="N128" s="176" t="s">
        <v>2148</v>
      </c>
    </row>
    <row r="129" spans="1:14">
      <c r="A129" s="176" t="s">
        <v>1473</v>
      </c>
      <c r="B129" s="176" t="s">
        <v>1474</v>
      </c>
      <c r="C129" s="176" t="s">
        <v>2127</v>
      </c>
      <c r="D129" s="185">
        <v>42862</v>
      </c>
      <c r="E129" s="176" t="s">
        <v>1134</v>
      </c>
      <c r="F129" s="176" t="s">
        <v>1477</v>
      </c>
      <c r="G129" s="176" t="s">
        <v>12</v>
      </c>
      <c r="H129" s="176" t="s">
        <v>1478</v>
      </c>
      <c r="I129" s="176" t="s">
        <v>1456</v>
      </c>
      <c r="J129" s="176" t="s">
        <v>532</v>
      </c>
      <c r="K129" s="176">
        <v>-109</v>
      </c>
      <c r="L129" s="176" t="s">
        <v>1495</v>
      </c>
      <c r="M129" s="176" t="s">
        <v>2149</v>
      </c>
      <c r="N129" s="176" t="s">
        <v>2149</v>
      </c>
    </row>
    <row r="130" spans="1:14">
      <c r="A130" s="176" t="s">
        <v>1473</v>
      </c>
      <c r="B130" s="176" t="s">
        <v>1474</v>
      </c>
      <c r="C130" s="176" t="s">
        <v>1475</v>
      </c>
      <c r="D130" s="185">
        <v>42879</v>
      </c>
      <c r="E130" s="176" t="s">
        <v>1476</v>
      </c>
      <c r="F130" s="176" t="s">
        <v>1477</v>
      </c>
      <c r="G130" s="176" t="s">
        <v>12</v>
      </c>
      <c r="H130" s="176" t="s">
        <v>1478</v>
      </c>
      <c r="I130" s="176" t="s">
        <v>1456</v>
      </c>
      <c r="J130" s="176" t="s">
        <v>2150</v>
      </c>
      <c r="K130" s="176">
        <v>-32</v>
      </c>
      <c r="L130" s="176" t="s">
        <v>1480</v>
      </c>
      <c r="M130" s="176" t="s">
        <v>2151</v>
      </c>
      <c r="N130" s="176" t="s">
        <v>2151</v>
      </c>
    </row>
    <row r="131" spans="1:14">
      <c r="A131" s="176" t="s">
        <v>1473</v>
      </c>
      <c r="B131" s="176" t="s">
        <v>1474</v>
      </c>
      <c r="C131" s="176" t="s">
        <v>2100</v>
      </c>
      <c r="D131" s="185">
        <v>42865</v>
      </c>
      <c r="E131" s="176" t="s">
        <v>1134</v>
      </c>
      <c r="F131" s="176" t="s">
        <v>1477</v>
      </c>
      <c r="G131" s="176" t="s">
        <v>12</v>
      </c>
      <c r="H131" s="176" t="s">
        <v>1478</v>
      </c>
      <c r="I131" s="176" t="s">
        <v>1458</v>
      </c>
      <c r="J131" s="176" t="s">
        <v>1479</v>
      </c>
      <c r="K131" s="176">
        <v>48</v>
      </c>
      <c r="L131" s="176" t="s">
        <v>2017</v>
      </c>
      <c r="M131" s="176" t="s">
        <v>2018</v>
      </c>
      <c r="N131" s="176" t="s">
        <v>2018</v>
      </c>
    </row>
    <row r="132" spans="1:14">
      <c r="A132" s="176" t="s">
        <v>2152</v>
      </c>
      <c r="B132" s="176" t="s">
        <v>1907</v>
      </c>
      <c r="C132" s="176" t="s">
        <v>2153</v>
      </c>
      <c r="D132" s="185">
        <v>42863</v>
      </c>
      <c r="E132" s="176" t="s">
        <v>1134</v>
      </c>
      <c r="F132" s="176" t="s">
        <v>1477</v>
      </c>
      <c r="G132" s="176" t="s">
        <v>12</v>
      </c>
      <c r="H132" s="176" t="s">
        <v>1502</v>
      </c>
      <c r="I132" s="176" t="s">
        <v>1456</v>
      </c>
      <c r="J132" s="176" t="s">
        <v>1479</v>
      </c>
      <c r="K132" s="176">
        <v>48</v>
      </c>
      <c r="L132" s="176" t="s">
        <v>2017</v>
      </c>
      <c r="M132" s="176" t="s">
        <v>2018</v>
      </c>
      <c r="N132" s="176" t="s">
        <v>2018</v>
      </c>
    </row>
    <row r="133" spans="1:14">
      <c r="A133" s="176" t="s">
        <v>2152</v>
      </c>
      <c r="B133" s="176" t="s">
        <v>1907</v>
      </c>
      <c r="C133" s="176" t="s">
        <v>2154</v>
      </c>
      <c r="D133" s="185">
        <v>42863</v>
      </c>
      <c r="E133" s="176" t="s">
        <v>1134</v>
      </c>
      <c r="F133" s="176" t="s">
        <v>1477</v>
      </c>
      <c r="G133" s="176" t="s">
        <v>12</v>
      </c>
      <c r="H133" s="176" t="s">
        <v>1502</v>
      </c>
      <c r="I133" s="176" t="s">
        <v>1456</v>
      </c>
      <c r="J133" s="176" t="s">
        <v>1479</v>
      </c>
      <c r="K133" s="176">
        <v>48</v>
      </c>
      <c r="L133" s="176" t="s">
        <v>2017</v>
      </c>
      <c r="M133" s="176" t="s">
        <v>2018</v>
      </c>
      <c r="N133" s="176" t="s">
        <v>2018</v>
      </c>
    </row>
    <row r="134" spans="1:14">
      <c r="A134" s="176" t="s">
        <v>2152</v>
      </c>
      <c r="B134" s="176" t="s">
        <v>1907</v>
      </c>
      <c r="C134" s="176" t="s">
        <v>2155</v>
      </c>
      <c r="D134" s="185">
        <v>42865</v>
      </c>
      <c r="E134" s="176" t="s">
        <v>1134</v>
      </c>
      <c r="F134" s="176" t="s">
        <v>1477</v>
      </c>
      <c r="G134" s="176" t="s">
        <v>12</v>
      </c>
      <c r="H134" s="176" t="s">
        <v>1502</v>
      </c>
      <c r="I134" s="176" t="s">
        <v>1456</v>
      </c>
      <c r="J134" s="176" t="s">
        <v>1479</v>
      </c>
      <c r="K134" s="176">
        <v>48</v>
      </c>
      <c r="L134" s="176" t="s">
        <v>2017</v>
      </c>
      <c r="M134" s="176" t="s">
        <v>2018</v>
      </c>
      <c r="N134" s="176" t="s">
        <v>2018</v>
      </c>
    </row>
    <row r="135" spans="1:14">
      <c r="A135" s="176" t="s">
        <v>2156</v>
      </c>
      <c r="B135" s="176" t="s">
        <v>1511</v>
      </c>
      <c r="C135" s="176" t="s">
        <v>2157</v>
      </c>
      <c r="D135" s="185">
        <v>42862</v>
      </c>
      <c r="E135" s="176" t="s">
        <v>1141</v>
      </c>
      <c r="F135" s="176" t="s">
        <v>1477</v>
      </c>
      <c r="G135" s="176" t="s">
        <v>12</v>
      </c>
      <c r="H135" s="176" t="s">
        <v>1478</v>
      </c>
      <c r="I135" s="176" t="s">
        <v>1458</v>
      </c>
      <c r="J135" s="176" t="s">
        <v>1479</v>
      </c>
      <c r="K135" s="176">
        <v>48</v>
      </c>
      <c r="L135" s="176" t="s">
        <v>2017</v>
      </c>
      <c r="M135" s="176" t="s">
        <v>2018</v>
      </c>
      <c r="N135" s="176" t="s">
        <v>2018</v>
      </c>
    </row>
    <row r="136" spans="1:14">
      <c r="A136" s="176" t="s">
        <v>2156</v>
      </c>
      <c r="B136" s="176" t="s">
        <v>1511</v>
      </c>
      <c r="C136" s="176" t="s">
        <v>2158</v>
      </c>
      <c r="D136" s="185">
        <v>42862</v>
      </c>
      <c r="E136" s="176" t="s">
        <v>1134</v>
      </c>
      <c r="F136" s="176" t="s">
        <v>1477</v>
      </c>
      <c r="G136" s="176" t="s">
        <v>12</v>
      </c>
      <c r="H136" s="176" t="s">
        <v>1478</v>
      </c>
      <c r="I136" s="176" t="s">
        <v>1458</v>
      </c>
      <c r="J136" s="176" t="s">
        <v>1479</v>
      </c>
      <c r="K136" s="176">
        <v>48</v>
      </c>
      <c r="L136" s="176" t="s">
        <v>2017</v>
      </c>
      <c r="M136" s="176" t="s">
        <v>2018</v>
      </c>
      <c r="N136" s="176" t="s">
        <v>2018</v>
      </c>
    </row>
    <row r="137" spans="1:14">
      <c r="A137" s="176" t="s">
        <v>2156</v>
      </c>
      <c r="B137" s="176" t="s">
        <v>1511</v>
      </c>
      <c r="C137" s="176" t="s">
        <v>2159</v>
      </c>
      <c r="D137" s="185">
        <v>42862</v>
      </c>
      <c r="E137" s="176" t="s">
        <v>1141</v>
      </c>
      <c r="F137" s="176" t="s">
        <v>1477</v>
      </c>
      <c r="G137" s="176" t="s">
        <v>12</v>
      </c>
      <c r="H137" s="176" t="s">
        <v>1478</v>
      </c>
      <c r="I137" s="176" t="s">
        <v>1458</v>
      </c>
      <c r="J137" s="176" t="s">
        <v>1479</v>
      </c>
      <c r="K137" s="176">
        <v>48</v>
      </c>
      <c r="L137" s="176" t="s">
        <v>2017</v>
      </c>
      <c r="M137" s="176" t="s">
        <v>2018</v>
      </c>
      <c r="N137" s="176" t="s">
        <v>2018</v>
      </c>
    </row>
    <row r="138" spans="1:14">
      <c r="A138" s="176" t="s">
        <v>2156</v>
      </c>
      <c r="B138" s="176" t="s">
        <v>1511</v>
      </c>
      <c r="C138" s="176" t="s">
        <v>2160</v>
      </c>
      <c r="D138" s="185">
        <v>42862</v>
      </c>
      <c r="E138" s="176" t="s">
        <v>1141</v>
      </c>
      <c r="F138" s="176" t="s">
        <v>1477</v>
      </c>
      <c r="G138" s="176" t="s">
        <v>12</v>
      </c>
      <c r="H138" s="176" t="s">
        <v>1478</v>
      </c>
      <c r="I138" s="176" t="s">
        <v>1458</v>
      </c>
      <c r="J138" s="176" t="s">
        <v>1479</v>
      </c>
      <c r="K138" s="176">
        <v>48</v>
      </c>
      <c r="L138" s="176" t="s">
        <v>2017</v>
      </c>
      <c r="M138" s="176" t="s">
        <v>2018</v>
      </c>
      <c r="N138" s="176" t="s">
        <v>2018</v>
      </c>
    </row>
    <row r="139" spans="1:14">
      <c r="A139" s="176" t="s">
        <v>2156</v>
      </c>
      <c r="B139" s="176" t="s">
        <v>1511</v>
      </c>
      <c r="C139" s="176" t="s">
        <v>2161</v>
      </c>
      <c r="D139" s="185">
        <v>42865</v>
      </c>
      <c r="E139" s="176" t="s">
        <v>1134</v>
      </c>
      <c r="F139" s="176" t="s">
        <v>1477</v>
      </c>
      <c r="G139" s="176" t="s">
        <v>12</v>
      </c>
      <c r="H139" s="176" t="s">
        <v>1478</v>
      </c>
      <c r="I139" s="176" t="s">
        <v>1458</v>
      </c>
      <c r="J139" s="176" t="s">
        <v>1479</v>
      </c>
      <c r="K139" s="176">
        <v>48</v>
      </c>
      <c r="L139" s="176" t="s">
        <v>2017</v>
      </c>
      <c r="M139" s="176" t="s">
        <v>2018</v>
      </c>
      <c r="N139" s="176" t="s">
        <v>2018</v>
      </c>
    </row>
    <row r="140" spans="1:14">
      <c r="A140" s="176" t="s">
        <v>2156</v>
      </c>
      <c r="B140" s="176" t="s">
        <v>1511</v>
      </c>
      <c r="C140" s="176" t="s">
        <v>2162</v>
      </c>
      <c r="D140" s="185">
        <v>42865</v>
      </c>
      <c r="E140" s="176" t="s">
        <v>1134</v>
      </c>
      <c r="F140" s="176" t="s">
        <v>1477</v>
      </c>
      <c r="G140" s="176" t="s">
        <v>12</v>
      </c>
      <c r="H140" s="176" t="s">
        <v>1478</v>
      </c>
      <c r="I140" s="176" t="s">
        <v>1458</v>
      </c>
      <c r="J140" s="176" t="s">
        <v>1479</v>
      </c>
      <c r="K140" s="176">
        <v>48</v>
      </c>
      <c r="L140" s="176" t="s">
        <v>2017</v>
      </c>
      <c r="M140" s="176" t="s">
        <v>2018</v>
      </c>
      <c r="N140" s="176" t="s">
        <v>2018</v>
      </c>
    </row>
    <row r="141" spans="1:14">
      <c r="A141" s="176" t="s">
        <v>2156</v>
      </c>
      <c r="B141" s="176" t="s">
        <v>1511</v>
      </c>
      <c r="C141" s="176" t="s">
        <v>2163</v>
      </c>
      <c r="D141" s="185">
        <v>42865</v>
      </c>
      <c r="E141" s="176" t="s">
        <v>1134</v>
      </c>
      <c r="F141" s="176" t="s">
        <v>1477</v>
      </c>
      <c r="G141" s="176" t="s">
        <v>12</v>
      </c>
      <c r="H141" s="176" t="s">
        <v>1478</v>
      </c>
      <c r="I141" s="176" t="s">
        <v>1458</v>
      </c>
      <c r="J141" s="176" t="s">
        <v>1479</v>
      </c>
      <c r="K141" s="176">
        <v>48</v>
      </c>
      <c r="L141" s="176" t="s">
        <v>2017</v>
      </c>
      <c r="M141" s="176" t="s">
        <v>2018</v>
      </c>
      <c r="N141" s="176" t="s">
        <v>2018</v>
      </c>
    </row>
    <row r="142" spans="1:14">
      <c r="A142" s="176" t="s">
        <v>2164</v>
      </c>
      <c r="B142" s="176" t="s">
        <v>1915</v>
      </c>
      <c r="C142" s="176" t="s">
        <v>2165</v>
      </c>
      <c r="D142" s="185">
        <v>42873</v>
      </c>
      <c r="E142" s="176" t="s">
        <v>1134</v>
      </c>
      <c r="F142" s="176" t="s">
        <v>1477</v>
      </c>
      <c r="G142" s="176" t="s">
        <v>12</v>
      </c>
      <c r="H142" s="176" t="s">
        <v>1502</v>
      </c>
      <c r="I142" s="176" t="s">
        <v>1456</v>
      </c>
      <c r="J142" s="176" t="s">
        <v>1479</v>
      </c>
      <c r="K142" s="176">
        <v>48</v>
      </c>
      <c r="L142" s="176" t="s">
        <v>2017</v>
      </c>
      <c r="M142" s="176" t="s">
        <v>2018</v>
      </c>
      <c r="N142" s="176" t="s">
        <v>2018</v>
      </c>
    </row>
    <row r="143" spans="1:14">
      <c r="A143" s="176" t="s">
        <v>2164</v>
      </c>
      <c r="B143" s="176" t="s">
        <v>1915</v>
      </c>
      <c r="C143" s="176" t="s">
        <v>2166</v>
      </c>
      <c r="D143" s="185">
        <v>42865</v>
      </c>
      <c r="E143" s="176" t="s">
        <v>1134</v>
      </c>
      <c r="F143" s="176" t="s">
        <v>1477</v>
      </c>
      <c r="G143" s="176" t="s">
        <v>12</v>
      </c>
      <c r="H143" s="176" t="s">
        <v>1478</v>
      </c>
      <c r="I143" s="176" t="s">
        <v>1456</v>
      </c>
      <c r="J143" s="176" t="s">
        <v>1479</v>
      </c>
      <c r="K143" s="176">
        <v>48</v>
      </c>
      <c r="L143" s="176" t="s">
        <v>2017</v>
      </c>
      <c r="M143" s="176" t="s">
        <v>2018</v>
      </c>
      <c r="N143" s="176" t="s">
        <v>2018</v>
      </c>
    </row>
    <row r="144" spans="1:14">
      <c r="A144" s="176" t="s">
        <v>2167</v>
      </c>
      <c r="B144" s="176" t="s">
        <v>1945</v>
      </c>
      <c r="C144" s="176" t="s">
        <v>2168</v>
      </c>
      <c r="D144" s="185">
        <v>42876</v>
      </c>
      <c r="E144" s="176" t="s">
        <v>1134</v>
      </c>
      <c r="F144" s="176" t="s">
        <v>2169</v>
      </c>
      <c r="G144" s="176" t="s">
        <v>12</v>
      </c>
      <c r="H144" s="176" t="s">
        <v>1478</v>
      </c>
      <c r="I144" s="176" t="s">
        <v>1458</v>
      </c>
      <c r="J144" s="176" t="s">
        <v>532</v>
      </c>
      <c r="K144" s="176">
        <v>-48</v>
      </c>
      <c r="L144" s="176" t="s">
        <v>1503</v>
      </c>
      <c r="M144" s="176" t="s">
        <v>2170</v>
      </c>
      <c r="N144" s="176" t="s">
        <v>2170</v>
      </c>
    </row>
    <row r="145" spans="1:14">
      <c r="A145" s="176" t="s">
        <v>2167</v>
      </c>
      <c r="B145" s="176" t="s">
        <v>1945</v>
      </c>
      <c r="C145" s="176" t="s">
        <v>2171</v>
      </c>
      <c r="D145" s="185">
        <v>42862</v>
      </c>
      <c r="E145" s="176" t="s">
        <v>1134</v>
      </c>
      <c r="F145" s="176" t="s">
        <v>1477</v>
      </c>
      <c r="G145" s="176" t="s">
        <v>12</v>
      </c>
      <c r="H145" s="176" t="s">
        <v>1478</v>
      </c>
      <c r="I145" s="176" t="s">
        <v>1458</v>
      </c>
      <c r="J145" s="176" t="s">
        <v>1479</v>
      </c>
      <c r="K145" s="176">
        <v>48</v>
      </c>
      <c r="L145" s="176" t="s">
        <v>2017</v>
      </c>
      <c r="M145" s="176" t="s">
        <v>2018</v>
      </c>
      <c r="N145" s="176" t="s">
        <v>2018</v>
      </c>
    </row>
    <row r="146" spans="1:14">
      <c r="A146" s="176" t="s">
        <v>2167</v>
      </c>
      <c r="B146" s="176" t="s">
        <v>1945</v>
      </c>
      <c r="C146" s="176" t="s">
        <v>2172</v>
      </c>
      <c r="D146" s="185">
        <v>42862</v>
      </c>
      <c r="E146" s="176" t="s">
        <v>1134</v>
      </c>
      <c r="F146" s="176" t="s">
        <v>1477</v>
      </c>
      <c r="G146" s="176" t="s">
        <v>12</v>
      </c>
      <c r="H146" s="176" t="s">
        <v>1478</v>
      </c>
      <c r="I146" s="176" t="s">
        <v>1456</v>
      </c>
      <c r="J146" s="176" t="s">
        <v>1479</v>
      </c>
      <c r="K146" s="176">
        <v>48</v>
      </c>
      <c r="L146" s="176" t="s">
        <v>2017</v>
      </c>
      <c r="M146" s="176" t="s">
        <v>2018</v>
      </c>
      <c r="N146" s="176" t="s">
        <v>2018</v>
      </c>
    </row>
    <row r="147" spans="1:14">
      <c r="A147" s="176" t="s">
        <v>2167</v>
      </c>
      <c r="B147" s="176" t="s">
        <v>1945</v>
      </c>
      <c r="C147" s="176" t="s">
        <v>2173</v>
      </c>
      <c r="D147" s="185">
        <v>42865</v>
      </c>
      <c r="E147" s="176" t="s">
        <v>1134</v>
      </c>
      <c r="F147" s="176" t="s">
        <v>1477</v>
      </c>
      <c r="G147" s="176" t="s">
        <v>12</v>
      </c>
      <c r="H147" s="176" t="s">
        <v>1478</v>
      </c>
      <c r="I147" s="176" t="s">
        <v>1458</v>
      </c>
      <c r="J147" s="176" t="s">
        <v>1479</v>
      </c>
      <c r="K147" s="176">
        <v>48</v>
      </c>
      <c r="L147" s="176" t="s">
        <v>2017</v>
      </c>
      <c r="M147" s="176" t="s">
        <v>2018</v>
      </c>
      <c r="N147" s="176" t="s">
        <v>2018</v>
      </c>
    </row>
    <row r="148" spans="1:14">
      <c r="A148" s="176" t="s">
        <v>2167</v>
      </c>
      <c r="B148" s="176" t="s">
        <v>1945</v>
      </c>
      <c r="C148" s="176" t="s">
        <v>2171</v>
      </c>
      <c r="D148" s="185">
        <v>42876</v>
      </c>
      <c r="E148" s="176" t="s">
        <v>1134</v>
      </c>
      <c r="F148" s="176" t="s">
        <v>2169</v>
      </c>
      <c r="G148" s="176" t="s">
        <v>12</v>
      </c>
      <c r="H148" s="176" t="s">
        <v>1478</v>
      </c>
      <c r="I148" s="176" t="s">
        <v>1458</v>
      </c>
      <c r="J148" s="176" t="s">
        <v>532</v>
      </c>
      <c r="K148" s="176">
        <v>-48</v>
      </c>
      <c r="L148" s="176" t="s">
        <v>1503</v>
      </c>
      <c r="M148" s="176" t="s">
        <v>2170</v>
      </c>
      <c r="N148" s="176" t="s">
        <v>2170</v>
      </c>
    </row>
    <row r="149" spans="1:14">
      <c r="A149" s="176" t="s">
        <v>2167</v>
      </c>
      <c r="B149" s="176" t="s">
        <v>1945</v>
      </c>
      <c r="C149" s="176" t="s">
        <v>2168</v>
      </c>
      <c r="D149" s="185">
        <v>42865</v>
      </c>
      <c r="E149" s="176" t="s">
        <v>1134</v>
      </c>
      <c r="F149" s="176" t="s">
        <v>1477</v>
      </c>
      <c r="G149" s="176" t="s">
        <v>12</v>
      </c>
      <c r="H149" s="176" t="s">
        <v>1478</v>
      </c>
      <c r="I149" s="176" t="s">
        <v>1458</v>
      </c>
      <c r="J149" s="176" t="s">
        <v>1479</v>
      </c>
      <c r="K149" s="176">
        <v>48</v>
      </c>
      <c r="L149" s="176" t="s">
        <v>2017</v>
      </c>
      <c r="M149" s="176" t="s">
        <v>2018</v>
      </c>
      <c r="N149" s="176" t="s">
        <v>2018</v>
      </c>
    </row>
    <row r="150" spans="1:14">
      <c r="A150" s="176" t="s">
        <v>2174</v>
      </c>
      <c r="B150" s="176" t="s">
        <v>1900</v>
      </c>
      <c r="C150" s="176" t="s">
        <v>1729</v>
      </c>
      <c r="D150" s="185">
        <v>42862</v>
      </c>
      <c r="E150" s="176" t="s">
        <v>1134</v>
      </c>
      <c r="F150" s="176" t="s">
        <v>1477</v>
      </c>
      <c r="G150" s="176" t="s">
        <v>12</v>
      </c>
      <c r="H150" s="176" t="s">
        <v>1478</v>
      </c>
      <c r="I150" s="176" t="s">
        <v>1458</v>
      </c>
      <c r="J150" s="176" t="s">
        <v>1479</v>
      </c>
      <c r="K150" s="176">
        <v>48</v>
      </c>
      <c r="L150" s="176" t="s">
        <v>2017</v>
      </c>
      <c r="M150" s="176" t="s">
        <v>2018</v>
      </c>
      <c r="N150" s="176" t="s">
        <v>2018</v>
      </c>
    </row>
    <row r="151" spans="1:14">
      <c r="A151" s="176" t="s">
        <v>2174</v>
      </c>
      <c r="B151" s="176" t="s">
        <v>1900</v>
      </c>
      <c r="C151" s="176" t="s">
        <v>2175</v>
      </c>
      <c r="D151" s="185">
        <v>42862</v>
      </c>
      <c r="E151" s="176" t="s">
        <v>1134</v>
      </c>
      <c r="F151" s="176" t="s">
        <v>1477</v>
      </c>
      <c r="G151" s="176" t="s">
        <v>12</v>
      </c>
      <c r="H151" s="176" t="s">
        <v>1478</v>
      </c>
      <c r="I151" s="176" t="s">
        <v>1456</v>
      </c>
      <c r="J151" s="176" t="s">
        <v>1479</v>
      </c>
      <c r="K151" s="176">
        <v>48</v>
      </c>
      <c r="L151" s="176" t="s">
        <v>2017</v>
      </c>
      <c r="M151" s="176" t="s">
        <v>2018</v>
      </c>
      <c r="N151" s="176" t="s">
        <v>2018</v>
      </c>
    </row>
    <row r="152" spans="1:14">
      <c r="A152" s="176" t="s">
        <v>2174</v>
      </c>
      <c r="B152" s="176" t="s">
        <v>1900</v>
      </c>
      <c r="C152" s="176" t="s">
        <v>2176</v>
      </c>
      <c r="D152" s="185">
        <v>42879</v>
      </c>
      <c r="E152" s="176" t="s">
        <v>1141</v>
      </c>
      <c r="F152" s="176" t="s">
        <v>1477</v>
      </c>
      <c r="G152" s="176" t="s">
        <v>12</v>
      </c>
      <c r="H152" s="176" t="s">
        <v>1478</v>
      </c>
      <c r="I152" s="176" t="s">
        <v>1456</v>
      </c>
      <c r="J152" s="176" t="s">
        <v>1479</v>
      </c>
      <c r="K152" s="176">
        <v>120</v>
      </c>
      <c r="L152" s="176" t="s">
        <v>1491</v>
      </c>
      <c r="M152" s="176" t="s">
        <v>1492</v>
      </c>
      <c r="N152" s="176" t="s">
        <v>1492</v>
      </c>
    </row>
    <row r="153" spans="1:14">
      <c r="A153" s="176" t="s">
        <v>2174</v>
      </c>
      <c r="B153" s="176" t="s">
        <v>1900</v>
      </c>
      <c r="C153" s="176" t="s">
        <v>2177</v>
      </c>
      <c r="D153" s="185">
        <v>42879</v>
      </c>
      <c r="E153" s="176" t="s">
        <v>1141</v>
      </c>
      <c r="F153" s="176" t="s">
        <v>1477</v>
      </c>
      <c r="G153" s="176" t="s">
        <v>12</v>
      </c>
      <c r="H153" s="176" t="s">
        <v>1478</v>
      </c>
      <c r="I153" s="176" t="s">
        <v>1456</v>
      </c>
      <c r="J153" s="176" t="s">
        <v>1479</v>
      </c>
      <c r="K153" s="176">
        <v>120</v>
      </c>
      <c r="L153" s="176" t="s">
        <v>1483</v>
      </c>
      <c r="M153" s="176" t="s">
        <v>1483</v>
      </c>
      <c r="N153" s="176" t="s">
        <v>1483</v>
      </c>
    </row>
    <row r="154" spans="1:14">
      <c r="A154" s="176" t="s">
        <v>2174</v>
      </c>
      <c r="B154" s="176" t="s">
        <v>1900</v>
      </c>
      <c r="C154" s="176" t="s">
        <v>2178</v>
      </c>
      <c r="D154" s="185">
        <v>42862</v>
      </c>
      <c r="E154" s="176" t="s">
        <v>1134</v>
      </c>
      <c r="F154" s="176" t="s">
        <v>1477</v>
      </c>
      <c r="G154" s="176" t="s">
        <v>12</v>
      </c>
      <c r="H154" s="176" t="s">
        <v>1478</v>
      </c>
      <c r="I154" s="176" t="s">
        <v>1456</v>
      </c>
      <c r="J154" s="176" t="s">
        <v>1479</v>
      </c>
      <c r="K154" s="176">
        <v>48</v>
      </c>
      <c r="L154" s="176" t="s">
        <v>2017</v>
      </c>
      <c r="M154" s="176" t="s">
        <v>2018</v>
      </c>
      <c r="N154" s="176" t="s">
        <v>2018</v>
      </c>
    </row>
    <row r="155" spans="1:14">
      <c r="A155" s="176" t="s">
        <v>2174</v>
      </c>
      <c r="B155" s="176" t="s">
        <v>1900</v>
      </c>
      <c r="C155" s="176" t="s">
        <v>2179</v>
      </c>
      <c r="D155" s="185">
        <v>42867</v>
      </c>
      <c r="E155" s="176" t="s">
        <v>1134</v>
      </c>
      <c r="F155" s="176" t="s">
        <v>1477</v>
      </c>
      <c r="G155" s="176" t="s">
        <v>12</v>
      </c>
      <c r="H155" s="176" t="s">
        <v>1478</v>
      </c>
      <c r="I155" s="176" t="s">
        <v>1456</v>
      </c>
      <c r="J155" s="176" t="s">
        <v>1479</v>
      </c>
      <c r="K155" s="176">
        <v>48</v>
      </c>
      <c r="L155" s="176" t="s">
        <v>2017</v>
      </c>
      <c r="M155" s="176" t="s">
        <v>2018</v>
      </c>
      <c r="N155" s="176" t="s">
        <v>2018</v>
      </c>
    </row>
    <row r="156" spans="1:14">
      <c r="A156" s="176" t="s">
        <v>2174</v>
      </c>
      <c r="B156" s="176" t="s">
        <v>1900</v>
      </c>
      <c r="C156" s="176" t="s">
        <v>2180</v>
      </c>
      <c r="D156" s="185">
        <v>42862</v>
      </c>
      <c r="E156" s="176" t="s">
        <v>1134</v>
      </c>
      <c r="F156" s="176" t="s">
        <v>1477</v>
      </c>
      <c r="G156" s="176" t="s">
        <v>12</v>
      </c>
      <c r="H156" s="176" t="s">
        <v>1478</v>
      </c>
      <c r="I156" s="176" t="s">
        <v>1456</v>
      </c>
      <c r="J156" s="176" t="s">
        <v>1479</v>
      </c>
      <c r="K156" s="176">
        <v>48</v>
      </c>
      <c r="L156" s="176" t="s">
        <v>2017</v>
      </c>
      <c r="M156" s="176" t="s">
        <v>2018</v>
      </c>
      <c r="N156" s="176" t="s">
        <v>2018</v>
      </c>
    </row>
    <row r="157" spans="1:14">
      <c r="A157" s="176" t="s">
        <v>2174</v>
      </c>
      <c r="B157" s="176" t="s">
        <v>1900</v>
      </c>
      <c r="C157" s="176" t="s">
        <v>2181</v>
      </c>
      <c r="D157" s="185">
        <v>42862</v>
      </c>
      <c r="E157" s="176" t="s">
        <v>1134</v>
      </c>
      <c r="F157" s="176" t="s">
        <v>1477</v>
      </c>
      <c r="G157" s="176" t="s">
        <v>12</v>
      </c>
      <c r="H157" s="176" t="s">
        <v>1478</v>
      </c>
      <c r="I157" s="176" t="s">
        <v>1456</v>
      </c>
      <c r="J157" s="176" t="s">
        <v>1479</v>
      </c>
      <c r="K157" s="176">
        <v>48</v>
      </c>
      <c r="L157" s="176" t="s">
        <v>2017</v>
      </c>
      <c r="M157" s="176" t="s">
        <v>2018</v>
      </c>
      <c r="N157" s="176" t="s">
        <v>2018</v>
      </c>
    </row>
    <row r="158" spans="1:14">
      <c r="A158" s="176" t="s">
        <v>2174</v>
      </c>
      <c r="B158" s="176" t="s">
        <v>1900</v>
      </c>
      <c r="C158" s="176" t="s">
        <v>2182</v>
      </c>
      <c r="D158" s="185">
        <v>42861</v>
      </c>
      <c r="E158" s="176" t="s">
        <v>1134</v>
      </c>
      <c r="F158" s="176" t="s">
        <v>1477</v>
      </c>
      <c r="G158" s="176" t="s">
        <v>12</v>
      </c>
      <c r="H158" s="176" t="s">
        <v>1478</v>
      </c>
      <c r="I158" s="176" t="s">
        <v>1456</v>
      </c>
      <c r="J158" s="176" t="s">
        <v>1479</v>
      </c>
      <c r="K158" s="176">
        <v>48</v>
      </c>
      <c r="L158" s="176" t="s">
        <v>2017</v>
      </c>
      <c r="M158" s="176" t="s">
        <v>2018</v>
      </c>
      <c r="N158" s="176" t="s">
        <v>2018</v>
      </c>
    </row>
    <row r="159" spans="1:14">
      <c r="A159" s="176" t="s">
        <v>2174</v>
      </c>
      <c r="B159" s="176" t="s">
        <v>1900</v>
      </c>
      <c r="C159" s="176" t="s">
        <v>2183</v>
      </c>
      <c r="D159" s="185">
        <v>42861</v>
      </c>
      <c r="E159" s="176" t="s">
        <v>1134</v>
      </c>
      <c r="F159" s="176" t="s">
        <v>1477</v>
      </c>
      <c r="G159" s="176" t="s">
        <v>12</v>
      </c>
      <c r="H159" s="176" t="s">
        <v>1478</v>
      </c>
      <c r="I159" s="176" t="s">
        <v>1456</v>
      </c>
      <c r="J159" s="176" t="s">
        <v>1479</v>
      </c>
      <c r="K159" s="176">
        <v>48</v>
      </c>
      <c r="L159" s="176" t="s">
        <v>2017</v>
      </c>
      <c r="M159" s="176" t="s">
        <v>2018</v>
      </c>
      <c r="N159" s="176" t="s">
        <v>2018</v>
      </c>
    </row>
    <row r="160" spans="1:14">
      <c r="A160" s="176" t="s">
        <v>2174</v>
      </c>
      <c r="B160" s="176" t="s">
        <v>1900</v>
      </c>
      <c r="C160" s="176" t="s">
        <v>1595</v>
      </c>
      <c r="D160" s="185">
        <v>42862</v>
      </c>
      <c r="E160" s="176" t="s">
        <v>1134</v>
      </c>
      <c r="F160" s="176" t="s">
        <v>1477</v>
      </c>
      <c r="G160" s="176" t="s">
        <v>12</v>
      </c>
      <c r="H160" s="176" t="s">
        <v>1478</v>
      </c>
      <c r="I160" s="176" t="s">
        <v>1458</v>
      </c>
      <c r="J160" s="176" t="s">
        <v>1479</v>
      </c>
      <c r="K160" s="176">
        <v>48</v>
      </c>
      <c r="L160" s="176" t="s">
        <v>2017</v>
      </c>
      <c r="M160" s="176" t="s">
        <v>2018</v>
      </c>
      <c r="N160" s="176" t="s">
        <v>2018</v>
      </c>
    </row>
    <row r="161" spans="1:14">
      <c r="A161" s="176" t="s">
        <v>2174</v>
      </c>
      <c r="B161" s="176" t="s">
        <v>1900</v>
      </c>
      <c r="C161" s="176" t="s">
        <v>2184</v>
      </c>
      <c r="D161" s="185">
        <v>42862</v>
      </c>
      <c r="E161" s="176" t="s">
        <v>1134</v>
      </c>
      <c r="F161" s="176" t="s">
        <v>1477</v>
      </c>
      <c r="G161" s="176" t="s">
        <v>12</v>
      </c>
      <c r="H161" s="176" t="s">
        <v>1478</v>
      </c>
      <c r="I161" s="176" t="s">
        <v>1456</v>
      </c>
      <c r="J161" s="176" t="s">
        <v>1479</v>
      </c>
      <c r="K161" s="176">
        <v>48</v>
      </c>
      <c r="L161" s="176" t="s">
        <v>2017</v>
      </c>
      <c r="M161" s="176" t="s">
        <v>2018</v>
      </c>
      <c r="N161" s="176" t="s">
        <v>2018</v>
      </c>
    </row>
    <row r="162" spans="1:14">
      <c r="A162" s="176" t="s">
        <v>2174</v>
      </c>
      <c r="B162" s="176" t="s">
        <v>1900</v>
      </c>
      <c r="C162" s="176" t="s">
        <v>2185</v>
      </c>
      <c r="D162" s="185">
        <v>42867</v>
      </c>
      <c r="E162" s="176" t="s">
        <v>1134</v>
      </c>
      <c r="F162" s="176" t="s">
        <v>1477</v>
      </c>
      <c r="G162" s="176" t="s">
        <v>12</v>
      </c>
      <c r="H162" s="176" t="s">
        <v>1478</v>
      </c>
      <c r="I162" s="176" t="s">
        <v>1456</v>
      </c>
      <c r="J162" s="176" t="s">
        <v>1479</v>
      </c>
      <c r="K162" s="176">
        <v>48</v>
      </c>
      <c r="L162" s="176" t="s">
        <v>2017</v>
      </c>
      <c r="M162" s="176" t="s">
        <v>2018</v>
      </c>
      <c r="N162" s="176" t="s">
        <v>2018</v>
      </c>
    </row>
    <row r="163" spans="1:14">
      <c r="A163" s="176" t="s">
        <v>2174</v>
      </c>
      <c r="B163" s="176" t="s">
        <v>1900</v>
      </c>
      <c r="C163" s="176" t="s">
        <v>2186</v>
      </c>
      <c r="D163" s="185">
        <v>42862</v>
      </c>
      <c r="E163" s="176" t="s">
        <v>1134</v>
      </c>
      <c r="F163" s="176" t="s">
        <v>1477</v>
      </c>
      <c r="G163" s="176" t="s">
        <v>12</v>
      </c>
      <c r="H163" s="176" t="s">
        <v>1478</v>
      </c>
      <c r="I163" s="176" t="s">
        <v>1456</v>
      </c>
      <c r="J163" s="176" t="s">
        <v>1479</v>
      </c>
      <c r="K163" s="176">
        <v>48</v>
      </c>
      <c r="L163" s="176" t="s">
        <v>2017</v>
      </c>
      <c r="M163" s="176" t="s">
        <v>2018</v>
      </c>
      <c r="N163" s="176" t="s">
        <v>2018</v>
      </c>
    </row>
    <row r="164" spans="1:14">
      <c r="A164" s="176" t="s">
        <v>2174</v>
      </c>
      <c r="B164" s="176" t="s">
        <v>1900</v>
      </c>
      <c r="C164" s="176" t="s">
        <v>2187</v>
      </c>
      <c r="D164" s="185">
        <v>42867</v>
      </c>
      <c r="E164" s="176" t="s">
        <v>1134</v>
      </c>
      <c r="F164" s="176" t="s">
        <v>1477</v>
      </c>
      <c r="G164" s="176" t="s">
        <v>12</v>
      </c>
      <c r="H164" s="176" t="s">
        <v>1478</v>
      </c>
      <c r="I164" s="176" t="s">
        <v>1456</v>
      </c>
      <c r="J164" s="176" t="s">
        <v>1479</v>
      </c>
      <c r="K164" s="176">
        <v>48</v>
      </c>
      <c r="L164" s="176" t="s">
        <v>2017</v>
      </c>
      <c r="M164" s="176" t="s">
        <v>2018</v>
      </c>
      <c r="N164" s="176" t="s">
        <v>2018</v>
      </c>
    </row>
    <row r="165" spans="1:14">
      <c r="A165" s="176" t="s">
        <v>2174</v>
      </c>
      <c r="B165" s="176" t="s">
        <v>1900</v>
      </c>
      <c r="C165" s="176" t="s">
        <v>1862</v>
      </c>
      <c r="D165" s="185">
        <v>42873</v>
      </c>
      <c r="E165" s="176" t="s">
        <v>1134</v>
      </c>
      <c r="F165" s="176" t="s">
        <v>1477</v>
      </c>
      <c r="G165" s="176" t="s">
        <v>12</v>
      </c>
      <c r="H165" s="176" t="s">
        <v>1478</v>
      </c>
      <c r="I165" s="176" t="s">
        <v>1456</v>
      </c>
      <c r="J165" s="176" t="s">
        <v>1479</v>
      </c>
      <c r="K165" s="176">
        <v>48</v>
      </c>
      <c r="L165" s="176" t="s">
        <v>2017</v>
      </c>
      <c r="M165" s="176" t="s">
        <v>2018</v>
      </c>
      <c r="N165" s="176" t="s">
        <v>2018</v>
      </c>
    </row>
    <row r="166" spans="1:14">
      <c r="A166" s="176" t="s">
        <v>2174</v>
      </c>
      <c r="B166" s="176" t="s">
        <v>1900</v>
      </c>
      <c r="C166" s="176" t="s">
        <v>2188</v>
      </c>
      <c r="D166" s="185">
        <v>42875</v>
      </c>
      <c r="E166" s="176" t="s">
        <v>1134</v>
      </c>
      <c r="F166" s="176" t="s">
        <v>1477</v>
      </c>
      <c r="G166" s="176" t="s">
        <v>12</v>
      </c>
      <c r="H166" s="176" t="s">
        <v>1502</v>
      </c>
      <c r="I166" s="176" t="s">
        <v>1456</v>
      </c>
      <c r="J166" s="176" t="s">
        <v>1479</v>
      </c>
      <c r="K166" s="176">
        <v>48</v>
      </c>
      <c r="L166" s="176" t="s">
        <v>2017</v>
      </c>
      <c r="M166" s="176" t="s">
        <v>2018</v>
      </c>
      <c r="N166" s="176" t="s">
        <v>2018</v>
      </c>
    </row>
    <row r="167" spans="1:14">
      <c r="A167" s="176" t="s">
        <v>2174</v>
      </c>
      <c r="B167" s="176" t="s">
        <v>1900</v>
      </c>
      <c r="C167" s="176" t="s">
        <v>2189</v>
      </c>
      <c r="D167" s="185">
        <v>42884</v>
      </c>
      <c r="E167" s="176" t="s">
        <v>1129</v>
      </c>
      <c r="F167" s="176" t="s">
        <v>2076</v>
      </c>
      <c r="G167" s="176" t="s">
        <v>12</v>
      </c>
      <c r="H167" s="176" t="s">
        <v>1478</v>
      </c>
      <c r="I167" s="176" t="s">
        <v>1458</v>
      </c>
      <c r="J167" s="176" t="s">
        <v>532</v>
      </c>
      <c r="K167" s="176">
        <v>-48</v>
      </c>
      <c r="L167" s="176" t="s">
        <v>2077</v>
      </c>
      <c r="M167" s="176" t="s">
        <v>2170</v>
      </c>
      <c r="N167" s="176" t="s">
        <v>2170</v>
      </c>
    </row>
    <row r="168" spans="1:14">
      <c r="A168" s="176" t="s">
        <v>2174</v>
      </c>
      <c r="B168" s="176" t="s">
        <v>1900</v>
      </c>
      <c r="C168" s="176" t="s">
        <v>2190</v>
      </c>
      <c r="D168" s="185">
        <v>42862</v>
      </c>
      <c r="E168" s="176" t="s">
        <v>1134</v>
      </c>
      <c r="F168" s="176" t="s">
        <v>1477</v>
      </c>
      <c r="G168" s="176" t="s">
        <v>12</v>
      </c>
      <c r="H168" s="176" t="s">
        <v>1478</v>
      </c>
      <c r="I168" s="176" t="s">
        <v>1456</v>
      </c>
      <c r="J168" s="176" t="s">
        <v>1479</v>
      </c>
      <c r="K168" s="176">
        <v>48</v>
      </c>
      <c r="L168" s="176" t="s">
        <v>2017</v>
      </c>
      <c r="M168" s="176" t="s">
        <v>2018</v>
      </c>
      <c r="N168" s="176" t="s">
        <v>2018</v>
      </c>
    </row>
    <row r="169" spans="1:14">
      <c r="A169" s="176" t="s">
        <v>2174</v>
      </c>
      <c r="B169" s="176" t="s">
        <v>1900</v>
      </c>
      <c r="C169" s="176" t="s">
        <v>2191</v>
      </c>
      <c r="D169" s="185">
        <v>42879</v>
      </c>
      <c r="E169" s="176" t="s">
        <v>1482</v>
      </c>
      <c r="F169" s="176" t="s">
        <v>1477</v>
      </c>
      <c r="G169" s="176" t="s">
        <v>12</v>
      </c>
      <c r="H169" s="176" t="s">
        <v>1478</v>
      </c>
      <c r="I169" s="176" t="s">
        <v>1456</v>
      </c>
      <c r="J169" s="176" t="s">
        <v>1479</v>
      </c>
      <c r="K169" s="176">
        <v>1</v>
      </c>
      <c r="L169" s="176" t="s">
        <v>1493</v>
      </c>
      <c r="M169" s="176" t="s">
        <v>1493</v>
      </c>
      <c r="N169" s="176" t="s">
        <v>1493</v>
      </c>
    </row>
    <row r="170" spans="1:14">
      <c r="A170" s="176" t="s">
        <v>2174</v>
      </c>
      <c r="B170" s="176" t="s">
        <v>1900</v>
      </c>
      <c r="C170" s="176" t="s">
        <v>2192</v>
      </c>
      <c r="D170" s="185">
        <v>42879</v>
      </c>
      <c r="E170" s="176" t="s">
        <v>1141</v>
      </c>
      <c r="F170" s="176" t="s">
        <v>1477</v>
      </c>
      <c r="G170" s="176" t="s">
        <v>12</v>
      </c>
      <c r="H170" s="176" t="s">
        <v>1478</v>
      </c>
      <c r="I170" s="176" t="s">
        <v>1456</v>
      </c>
      <c r="J170" s="176" t="s">
        <v>1479</v>
      </c>
      <c r="K170" s="176">
        <v>120</v>
      </c>
      <c r="L170" s="176" t="s">
        <v>1483</v>
      </c>
      <c r="M170" s="176" t="s">
        <v>1483</v>
      </c>
      <c r="N170" s="176" t="s">
        <v>1483</v>
      </c>
    </row>
    <row r="171" spans="1:14">
      <c r="A171" s="176" t="s">
        <v>2174</v>
      </c>
      <c r="B171" s="176" t="s">
        <v>1900</v>
      </c>
      <c r="C171" s="176" t="s">
        <v>2193</v>
      </c>
      <c r="D171" s="185">
        <v>42862</v>
      </c>
      <c r="E171" s="176" t="s">
        <v>1134</v>
      </c>
      <c r="F171" s="176" t="s">
        <v>1477</v>
      </c>
      <c r="G171" s="176" t="s">
        <v>12</v>
      </c>
      <c r="H171" s="176" t="s">
        <v>1478</v>
      </c>
      <c r="I171" s="176" t="s">
        <v>1456</v>
      </c>
      <c r="J171" s="176" t="s">
        <v>1479</v>
      </c>
      <c r="K171" s="176">
        <v>48</v>
      </c>
      <c r="L171" s="176" t="s">
        <v>2017</v>
      </c>
      <c r="M171" s="176" t="s">
        <v>2018</v>
      </c>
      <c r="N171" s="176" t="s">
        <v>2018</v>
      </c>
    </row>
    <row r="172" spans="1:14">
      <c r="A172" s="176" t="s">
        <v>2174</v>
      </c>
      <c r="B172" s="176" t="s">
        <v>1900</v>
      </c>
      <c r="C172" s="176" t="s">
        <v>2176</v>
      </c>
      <c r="D172" s="185">
        <v>42879</v>
      </c>
      <c r="E172" s="176" t="s">
        <v>1141</v>
      </c>
      <c r="F172" s="176" t="s">
        <v>1477</v>
      </c>
      <c r="G172" s="176" t="s">
        <v>12</v>
      </c>
      <c r="H172" s="176" t="s">
        <v>1478</v>
      </c>
      <c r="I172" s="176" t="s">
        <v>1456</v>
      </c>
      <c r="J172" s="176" t="s">
        <v>1479</v>
      </c>
      <c r="K172" s="176">
        <v>120</v>
      </c>
      <c r="L172" s="176" t="s">
        <v>1483</v>
      </c>
      <c r="M172" s="176" t="s">
        <v>1483</v>
      </c>
      <c r="N172" s="176" t="s">
        <v>1483</v>
      </c>
    </row>
    <row r="173" spans="1:14">
      <c r="A173" s="176" t="s">
        <v>2174</v>
      </c>
      <c r="B173" s="176" t="s">
        <v>1900</v>
      </c>
      <c r="C173" s="176" t="s">
        <v>2177</v>
      </c>
      <c r="D173" s="185">
        <v>42879</v>
      </c>
      <c r="E173" s="176" t="s">
        <v>1141</v>
      </c>
      <c r="F173" s="176" t="s">
        <v>1477</v>
      </c>
      <c r="G173" s="176" t="s">
        <v>12</v>
      </c>
      <c r="H173" s="176" t="s">
        <v>1478</v>
      </c>
      <c r="I173" s="176" t="s">
        <v>1456</v>
      </c>
      <c r="J173" s="176" t="s">
        <v>1479</v>
      </c>
      <c r="K173" s="176">
        <v>120</v>
      </c>
      <c r="L173" s="176" t="s">
        <v>1491</v>
      </c>
      <c r="M173" s="176" t="s">
        <v>1492</v>
      </c>
      <c r="N173" s="176" t="s">
        <v>1492</v>
      </c>
    </row>
    <row r="174" spans="1:14">
      <c r="A174" s="176" t="s">
        <v>2174</v>
      </c>
      <c r="B174" s="176" t="s">
        <v>1900</v>
      </c>
      <c r="C174" s="176" t="s">
        <v>2194</v>
      </c>
      <c r="D174" s="185">
        <v>42862</v>
      </c>
      <c r="E174" s="176" t="s">
        <v>1134</v>
      </c>
      <c r="F174" s="176" t="s">
        <v>1477</v>
      </c>
      <c r="G174" s="176" t="s">
        <v>12</v>
      </c>
      <c r="H174" s="176" t="s">
        <v>1478</v>
      </c>
      <c r="I174" s="176" t="s">
        <v>1456</v>
      </c>
      <c r="J174" s="176" t="s">
        <v>1479</v>
      </c>
      <c r="K174" s="176">
        <v>48</v>
      </c>
      <c r="L174" s="176" t="s">
        <v>2017</v>
      </c>
      <c r="M174" s="176" t="s">
        <v>2018</v>
      </c>
      <c r="N174" s="176" t="s">
        <v>2018</v>
      </c>
    </row>
    <row r="175" spans="1:14">
      <c r="A175" s="176" t="s">
        <v>2174</v>
      </c>
      <c r="B175" s="176" t="s">
        <v>1900</v>
      </c>
      <c r="C175" s="176" t="s">
        <v>2195</v>
      </c>
      <c r="D175" s="185">
        <v>42862</v>
      </c>
      <c r="E175" s="176" t="s">
        <v>1134</v>
      </c>
      <c r="F175" s="176" t="s">
        <v>1477</v>
      </c>
      <c r="G175" s="176" t="s">
        <v>12</v>
      </c>
      <c r="H175" s="176" t="s">
        <v>1478</v>
      </c>
      <c r="I175" s="176" t="s">
        <v>1456</v>
      </c>
      <c r="J175" s="176" t="s">
        <v>1479</v>
      </c>
      <c r="K175" s="176">
        <v>48</v>
      </c>
      <c r="L175" s="176" t="s">
        <v>2017</v>
      </c>
      <c r="M175" s="176" t="s">
        <v>2018</v>
      </c>
      <c r="N175" s="176" t="s">
        <v>2018</v>
      </c>
    </row>
    <row r="176" spans="1:14">
      <c r="A176" s="176" t="s">
        <v>2174</v>
      </c>
      <c r="B176" s="176" t="s">
        <v>1900</v>
      </c>
      <c r="C176" s="176" t="s">
        <v>2196</v>
      </c>
      <c r="D176" s="185">
        <v>42868</v>
      </c>
      <c r="E176" s="176" t="s">
        <v>1134</v>
      </c>
      <c r="F176" s="176" t="s">
        <v>1477</v>
      </c>
      <c r="G176" s="176" t="s">
        <v>12</v>
      </c>
      <c r="H176" s="176" t="s">
        <v>1478</v>
      </c>
      <c r="I176" s="176" t="s">
        <v>1456</v>
      </c>
      <c r="J176" s="176" t="s">
        <v>1479</v>
      </c>
      <c r="K176" s="176">
        <v>48</v>
      </c>
      <c r="L176" s="176" t="s">
        <v>2017</v>
      </c>
      <c r="M176" s="176" t="s">
        <v>2018</v>
      </c>
      <c r="N176" s="176" t="s">
        <v>2018</v>
      </c>
    </row>
    <row r="177" spans="1:14">
      <c r="A177" s="176" t="s">
        <v>2174</v>
      </c>
      <c r="B177" s="176" t="s">
        <v>1900</v>
      </c>
      <c r="C177" s="176" t="s">
        <v>2197</v>
      </c>
      <c r="D177" s="185">
        <v>42867</v>
      </c>
      <c r="E177" s="176" t="s">
        <v>1466</v>
      </c>
      <c r="F177" s="176" t="s">
        <v>1477</v>
      </c>
      <c r="G177" s="176" t="s">
        <v>12</v>
      </c>
      <c r="H177" s="176" t="s">
        <v>1478</v>
      </c>
      <c r="I177" s="176" t="s">
        <v>1456</v>
      </c>
      <c r="J177" s="176" t="s">
        <v>1479</v>
      </c>
      <c r="K177" s="176">
        <v>32</v>
      </c>
      <c r="L177" s="176" t="s">
        <v>2024</v>
      </c>
      <c r="M177" s="176" t="s">
        <v>2025</v>
      </c>
      <c r="N177" s="176" t="s">
        <v>2025</v>
      </c>
    </row>
    <row r="178" spans="1:14">
      <c r="A178" s="176" t="s">
        <v>2174</v>
      </c>
      <c r="B178" s="176" t="s">
        <v>1900</v>
      </c>
      <c r="C178" s="176" t="s">
        <v>1599</v>
      </c>
      <c r="D178" s="185">
        <v>42862</v>
      </c>
      <c r="E178" s="176" t="s">
        <v>1466</v>
      </c>
      <c r="F178" s="176" t="s">
        <v>1477</v>
      </c>
      <c r="G178" s="176" t="s">
        <v>12</v>
      </c>
      <c r="H178" s="176" t="s">
        <v>1478</v>
      </c>
      <c r="I178" s="176" t="s">
        <v>1456</v>
      </c>
      <c r="J178" s="176" t="s">
        <v>1479</v>
      </c>
      <c r="K178" s="176">
        <v>32</v>
      </c>
      <c r="L178" s="176" t="s">
        <v>2024</v>
      </c>
      <c r="M178" s="176" t="s">
        <v>2025</v>
      </c>
      <c r="N178" s="176" t="s">
        <v>2025</v>
      </c>
    </row>
    <row r="179" spans="1:14">
      <c r="A179" s="176" t="s">
        <v>2174</v>
      </c>
      <c r="B179" s="176" t="s">
        <v>1900</v>
      </c>
      <c r="C179" s="176" t="s">
        <v>2198</v>
      </c>
      <c r="D179" s="185">
        <v>42866</v>
      </c>
      <c r="E179" s="176" t="s">
        <v>1134</v>
      </c>
      <c r="F179" s="176" t="s">
        <v>1477</v>
      </c>
      <c r="G179" s="176" t="s">
        <v>12</v>
      </c>
      <c r="H179" s="176" t="s">
        <v>1478</v>
      </c>
      <c r="I179" s="176" t="s">
        <v>1456</v>
      </c>
      <c r="J179" s="176" t="s">
        <v>1479</v>
      </c>
      <c r="K179" s="176">
        <v>48</v>
      </c>
      <c r="L179" s="176" t="s">
        <v>2017</v>
      </c>
      <c r="M179" s="176" t="s">
        <v>2018</v>
      </c>
      <c r="N179" s="176" t="s">
        <v>2018</v>
      </c>
    </row>
    <row r="180" spans="1:14">
      <c r="A180" s="176" t="s">
        <v>2174</v>
      </c>
      <c r="B180" s="176" t="s">
        <v>1900</v>
      </c>
      <c r="C180" s="176" t="s">
        <v>1736</v>
      </c>
      <c r="D180" s="185">
        <v>42862</v>
      </c>
      <c r="E180" s="176" t="s">
        <v>1466</v>
      </c>
      <c r="F180" s="176" t="s">
        <v>1477</v>
      </c>
      <c r="G180" s="176" t="s">
        <v>12</v>
      </c>
      <c r="H180" s="176" t="s">
        <v>1478</v>
      </c>
      <c r="I180" s="176" t="s">
        <v>1456</v>
      </c>
      <c r="J180" s="176" t="s">
        <v>1479</v>
      </c>
      <c r="K180" s="176">
        <v>32</v>
      </c>
      <c r="L180" s="176" t="s">
        <v>2024</v>
      </c>
      <c r="M180" s="176" t="s">
        <v>2025</v>
      </c>
      <c r="N180" s="176" t="s">
        <v>2025</v>
      </c>
    </row>
    <row r="181" spans="1:14">
      <c r="A181" s="176" t="s">
        <v>2174</v>
      </c>
      <c r="B181" s="176" t="s">
        <v>1900</v>
      </c>
      <c r="C181" s="176" t="s">
        <v>2192</v>
      </c>
      <c r="D181" s="185">
        <v>42879</v>
      </c>
      <c r="E181" s="176" t="s">
        <v>1141</v>
      </c>
      <c r="F181" s="176" t="s">
        <v>1477</v>
      </c>
      <c r="G181" s="176" t="s">
        <v>12</v>
      </c>
      <c r="H181" s="176" t="s">
        <v>1478</v>
      </c>
      <c r="I181" s="176" t="s">
        <v>1456</v>
      </c>
      <c r="J181" s="176" t="s">
        <v>1479</v>
      </c>
      <c r="K181" s="176">
        <v>120</v>
      </c>
      <c r="L181" s="176" t="s">
        <v>1491</v>
      </c>
      <c r="M181" s="176" t="s">
        <v>1492</v>
      </c>
      <c r="N181" s="176" t="s">
        <v>1492</v>
      </c>
    </row>
    <row r="182" spans="1:14">
      <c r="A182" s="176" t="s">
        <v>2174</v>
      </c>
      <c r="B182" s="176" t="s">
        <v>1900</v>
      </c>
      <c r="C182" s="176" t="s">
        <v>2199</v>
      </c>
      <c r="D182" s="185">
        <v>42867</v>
      </c>
      <c r="E182" s="176" t="s">
        <v>1134</v>
      </c>
      <c r="F182" s="176" t="s">
        <v>1477</v>
      </c>
      <c r="G182" s="176" t="s">
        <v>12</v>
      </c>
      <c r="H182" s="176" t="s">
        <v>1478</v>
      </c>
      <c r="I182" s="176" t="s">
        <v>1456</v>
      </c>
      <c r="J182" s="176" t="s">
        <v>1479</v>
      </c>
      <c r="K182" s="176">
        <v>48</v>
      </c>
      <c r="L182" s="176" t="s">
        <v>2017</v>
      </c>
      <c r="M182" s="176" t="s">
        <v>2018</v>
      </c>
      <c r="N182" s="176" t="s">
        <v>2018</v>
      </c>
    </row>
    <row r="183" spans="1:14">
      <c r="A183" s="176" t="s">
        <v>2174</v>
      </c>
      <c r="B183" s="176" t="s">
        <v>1900</v>
      </c>
      <c r="C183" s="176" t="s">
        <v>2044</v>
      </c>
      <c r="D183" s="185">
        <v>42862</v>
      </c>
      <c r="E183" s="176" t="s">
        <v>1134</v>
      </c>
      <c r="F183" s="176" t="s">
        <v>1477</v>
      </c>
      <c r="G183" s="176" t="s">
        <v>12</v>
      </c>
      <c r="H183" s="176" t="s">
        <v>1478</v>
      </c>
      <c r="I183" s="176" t="s">
        <v>1456</v>
      </c>
      <c r="J183" s="176" t="s">
        <v>1479</v>
      </c>
      <c r="K183" s="176">
        <v>48</v>
      </c>
      <c r="L183" s="176" t="s">
        <v>2017</v>
      </c>
      <c r="M183" s="176" t="s">
        <v>2018</v>
      </c>
      <c r="N183" s="176" t="s">
        <v>2018</v>
      </c>
    </row>
    <row r="184" spans="1:14">
      <c r="A184" s="176" t="s">
        <v>2174</v>
      </c>
      <c r="B184" s="176" t="s">
        <v>1900</v>
      </c>
      <c r="C184" s="176" t="s">
        <v>2200</v>
      </c>
      <c r="D184" s="185">
        <v>42862</v>
      </c>
      <c r="E184" s="176" t="s">
        <v>1134</v>
      </c>
      <c r="F184" s="176" t="s">
        <v>1477</v>
      </c>
      <c r="G184" s="176" t="s">
        <v>12</v>
      </c>
      <c r="H184" s="176" t="s">
        <v>1478</v>
      </c>
      <c r="I184" s="176" t="s">
        <v>1456</v>
      </c>
      <c r="J184" s="176" t="s">
        <v>1479</v>
      </c>
      <c r="K184" s="176">
        <v>48</v>
      </c>
      <c r="L184" s="176" t="s">
        <v>2017</v>
      </c>
      <c r="M184" s="176" t="s">
        <v>2018</v>
      </c>
      <c r="N184" s="176" t="s">
        <v>2018</v>
      </c>
    </row>
    <row r="185" spans="1:14">
      <c r="A185" s="176" t="s">
        <v>2174</v>
      </c>
      <c r="B185" s="176" t="s">
        <v>1900</v>
      </c>
      <c r="C185" s="176" t="s">
        <v>2201</v>
      </c>
      <c r="D185" s="185">
        <v>42867</v>
      </c>
      <c r="E185" s="176" t="s">
        <v>1134</v>
      </c>
      <c r="F185" s="176" t="s">
        <v>1477</v>
      </c>
      <c r="G185" s="176" t="s">
        <v>12</v>
      </c>
      <c r="H185" s="176" t="s">
        <v>1478</v>
      </c>
      <c r="I185" s="176" t="s">
        <v>1456</v>
      </c>
      <c r="J185" s="176" t="s">
        <v>1479</v>
      </c>
      <c r="K185" s="176">
        <v>48</v>
      </c>
      <c r="L185" s="176" t="s">
        <v>2017</v>
      </c>
      <c r="M185" s="176" t="s">
        <v>2018</v>
      </c>
      <c r="N185" s="176" t="s">
        <v>2018</v>
      </c>
    </row>
    <row r="186" spans="1:14">
      <c r="A186" s="176" t="s">
        <v>2174</v>
      </c>
      <c r="B186" s="176" t="s">
        <v>1900</v>
      </c>
      <c r="C186" s="176" t="s">
        <v>2202</v>
      </c>
      <c r="D186" s="185">
        <v>42862</v>
      </c>
      <c r="E186" s="176" t="s">
        <v>1466</v>
      </c>
      <c r="F186" s="176" t="s">
        <v>1477</v>
      </c>
      <c r="G186" s="176" t="s">
        <v>12</v>
      </c>
      <c r="H186" s="176" t="s">
        <v>1478</v>
      </c>
      <c r="I186" s="176" t="s">
        <v>1456</v>
      </c>
      <c r="J186" s="176" t="s">
        <v>1479</v>
      </c>
      <c r="K186" s="176">
        <v>32</v>
      </c>
      <c r="L186" s="176" t="s">
        <v>2203</v>
      </c>
      <c r="M186" s="176" t="s">
        <v>2204</v>
      </c>
      <c r="N186" s="176" t="s">
        <v>2204</v>
      </c>
    </row>
    <row r="187" spans="1:14">
      <c r="A187" s="176" t="s">
        <v>2174</v>
      </c>
      <c r="B187" s="176" t="s">
        <v>1900</v>
      </c>
      <c r="C187" s="176" t="s">
        <v>2189</v>
      </c>
      <c r="D187" s="185">
        <v>42862</v>
      </c>
      <c r="E187" s="176" t="s">
        <v>1129</v>
      </c>
      <c r="F187" s="176" t="s">
        <v>1477</v>
      </c>
      <c r="G187" s="176" t="s">
        <v>12</v>
      </c>
      <c r="H187" s="176" t="s">
        <v>1478</v>
      </c>
      <c r="I187" s="176" t="s">
        <v>1458</v>
      </c>
      <c r="J187" s="176" t="s">
        <v>1479</v>
      </c>
      <c r="K187" s="176">
        <v>48</v>
      </c>
      <c r="L187" s="176" t="s">
        <v>2017</v>
      </c>
      <c r="M187" s="176" t="s">
        <v>2018</v>
      </c>
      <c r="N187" s="176" t="s">
        <v>2018</v>
      </c>
    </row>
    <row r="188" spans="1:14">
      <c r="A188" s="176" t="s">
        <v>2174</v>
      </c>
      <c r="B188" s="176" t="s">
        <v>1900</v>
      </c>
      <c r="C188" s="176" t="s">
        <v>2205</v>
      </c>
      <c r="D188" s="185">
        <v>42862</v>
      </c>
      <c r="E188" s="176" t="s">
        <v>1134</v>
      </c>
      <c r="F188" s="176" t="s">
        <v>1477</v>
      </c>
      <c r="G188" s="176" t="s">
        <v>12</v>
      </c>
      <c r="H188" s="176" t="s">
        <v>1478</v>
      </c>
      <c r="I188" s="176" t="s">
        <v>1456</v>
      </c>
      <c r="J188" s="176" t="s">
        <v>1479</v>
      </c>
      <c r="K188" s="176">
        <v>48</v>
      </c>
      <c r="L188" s="176" t="s">
        <v>2017</v>
      </c>
      <c r="M188" s="176" t="s">
        <v>2018</v>
      </c>
      <c r="N188" s="176" t="s">
        <v>2018</v>
      </c>
    </row>
    <row r="189" spans="1:14">
      <c r="A189" s="176" t="s">
        <v>2174</v>
      </c>
      <c r="B189" s="176" t="s">
        <v>1900</v>
      </c>
      <c r="C189" s="176" t="s">
        <v>2206</v>
      </c>
      <c r="D189" s="185">
        <v>42862</v>
      </c>
      <c r="E189" s="176" t="s">
        <v>1134</v>
      </c>
      <c r="F189" s="176" t="s">
        <v>1477</v>
      </c>
      <c r="G189" s="176" t="s">
        <v>12</v>
      </c>
      <c r="H189" s="176" t="s">
        <v>1478</v>
      </c>
      <c r="I189" s="176" t="s">
        <v>1456</v>
      </c>
      <c r="J189" s="176" t="s">
        <v>1479</v>
      </c>
      <c r="K189" s="176">
        <v>48</v>
      </c>
      <c r="L189" s="176" t="s">
        <v>2017</v>
      </c>
      <c r="M189" s="176" t="s">
        <v>2018</v>
      </c>
      <c r="N189" s="176" t="s">
        <v>2018</v>
      </c>
    </row>
    <row r="190" spans="1:14">
      <c r="A190" s="176" t="s">
        <v>2174</v>
      </c>
      <c r="B190" s="176" t="s">
        <v>1900</v>
      </c>
      <c r="C190" s="176" t="s">
        <v>2207</v>
      </c>
      <c r="D190" s="185">
        <v>42862</v>
      </c>
      <c r="E190" s="176" t="s">
        <v>1134</v>
      </c>
      <c r="F190" s="176" t="s">
        <v>1477</v>
      </c>
      <c r="G190" s="176" t="s">
        <v>12</v>
      </c>
      <c r="H190" s="176" t="s">
        <v>1478</v>
      </c>
      <c r="I190" s="176" t="s">
        <v>1456</v>
      </c>
      <c r="J190" s="176" t="s">
        <v>1479</v>
      </c>
      <c r="K190" s="176">
        <v>48</v>
      </c>
      <c r="L190" s="176" t="s">
        <v>2017</v>
      </c>
      <c r="M190" s="176" t="s">
        <v>2018</v>
      </c>
      <c r="N190" s="176" t="s">
        <v>2018</v>
      </c>
    </row>
    <row r="191" spans="1:14">
      <c r="A191" s="176" t="s">
        <v>2174</v>
      </c>
      <c r="B191" s="176" t="s">
        <v>1900</v>
      </c>
      <c r="C191" s="176" t="s">
        <v>2208</v>
      </c>
      <c r="D191" s="185">
        <v>42862</v>
      </c>
      <c r="E191" s="176" t="s">
        <v>1466</v>
      </c>
      <c r="F191" s="176" t="s">
        <v>1477</v>
      </c>
      <c r="G191" s="176" t="s">
        <v>12</v>
      </c>
      <c r="H191" s="176" t="s">
        <v>1478</v>
      </c>
      <c r="I191" s="176" t="s">
        <v>1456</v>
      </c>
      <c r="J191" s="176" t="s">
        <v>1479</v>
      </c>
      <c r="K191" s="176">
        <v>32</v>
      </c>
      <c r="L191" s="176" t="s">
        <v>2024</v>
      </c>
      <c r="M191" s="176" t="s">
        <v>2025</v>
      </c>
      <c r="N191" s="176" t="s">
        <v>2025</v>
      </c>
    </row>
    <row r="192" spans="1:14">
      <c r="A192" s="176" t="s">
        <v>2174</v>
      </c>
      <c r="B192" s="176" t="s">
        <v>1900</v>
      </c>
      <c r="C192" s="176" t="s">
        <v>2209</v>
      </c>
      <c r="D192" s="185">
        <v>42865</v>
      </c>
      <c r="E192" s="176" t="s">
        <v>1134</v>
      </c>
      <c r="F192" s="176" t="s">
        <v>1477</v>
      </c>
      <c r="G192" s="176" t="s">
        <v>12</v>
      </c>
      <c r="H192" s="176" t="s">
        <v>1478</v>
      </c>
      <c r="I192" s="176" t="s">
        <v>1456</v>
      </c>
      <c r="J192" s="176" t="s">
        <v>1479</v>
      </c>
      <c r="K192" s="176">
        <v>48</v>
      </c>
      <c r="L192" s="176" t="s">
        <v>2017</v>
      </c>
      <c r="M192" s="176" t="s">
        <v>2018</v>
      </c>
      <c r="N192" s="176" t="s">
        <v>2018</v>
      </c>
    </row>
    <row r="193" spans="1:14">
      <c r="A193" s="176" t="s">
        <v>2174</v>
      </c>
      <c r="B193" s="176" t="s">
        <v>1900</v>
      </c>
      <c r="C193" s="176" t="s">
        <v>2210</v>
      </c>
      <c r="D193" s="185">
        <v>42869</v>
      </c>
      <c r="E193" s="176" t="s">
        <v>1134</v>
      </c>
      <c r="F193" s="176" t="s">
        <v>1477</v>
      </c>
      <c r="G193" s="176" t="s">
        <v>12</v>
      </c>
      <c r="H193" s="176" t="s">
        <v>1478</v>
      </c>
      <c r="I193" s="176" t="s">
        <v>1458</v>
      </c>
      <c r="J193" s="176" t="s">
        <v>1479</v>
      </c>
      <c r="K193" s="176">
        <v>48</v>
      </c>
      <c r="L193" s="176" t="s">
        <v>2017</v>
      </c>
      <c r="M193" s="176" t="s">
        <v>2018</v>
      </c>
      <c r="N193" s="176" t="s">
        <v>2018</v>
      </c>
    </row>
    <row r="194" spans="1:14">
      <c r="A194" s="176" t="s">
        <v>2174</v>
      </c>
      <c r="B194" s="176" t="s">
        <v>1900</v>
      </c>
      <c r="C194" s="176" t="s">
        <v>2191</v>
      </c>
      <c r="D194" s="185">
        <v>42879</v>
      </c>
      <c r="E194" s="176" t="s">
        <v>1141</v>
      </c>
      <c r="F194" s="176" t="s">
        <v>1477</v>
      </c>
      <c r="G194" s="176" t="s">
        <v>12</v>
      </c>
      <c r="H194" s="176" t="s">
        <v>1478</v>
      </c>
      <c r="I194" s="176" t="s">
        <v>1456</v>
      </c>
      <c r="J194" s="176" t="s">
        <v>1479</v>
      </c>
      <c r="K194" s="176">
        <v>144</v>
      </c>
      <c r="L194" s="176" t="s">
        <v>1483</v>
      </c>
      <c r="M194" s="176" t="s">
        <v>1483</v>
      </c>
      <c r="N194" s="176" t="s">
        <v>1483</v>
      </c>
    </row>
    <row r="195" spans="1:14">
      <c r="A195" s="176" t="s">
        <v>2174</v>
      </c>
      <c r="B195" s="176" t="s">
        <v>1900</v>
      </c>
      <c r="C195" s="176" t="s">
        <v>2211</v>
      </c>
      <c r="D195" s="185">
        <v>42862</v>
      </c>
      <c r="E195" s="176" t="s">
        <v>1466</v>
      </c>
      <c r="F195" s="176" t="s">
        <v>1477</v>
      </c>
      <c r="G195" s="176" t="s">
        <v>12</v>
      </c>
      <c r="H195" s="176" t="s">
        <v>1478</v>
      </c>
      <c r="I195" s="176" t="s">
        <v>1456</v>
      </c>
      <c r="J195" s="176" t="s">
        <v>1479</v>
      </c>
      <c r="K195" s="176">
        <v>32</v>
      </c>
      <c r="L195" s="176" t="s">
        <v>2024</v>
      </c>
      <c r="M195" s="176" t="s">
        <v>2025</v>
      </c>
      <c r="N195" s="176" t="s">
        <v>2025</v>
      </c>
    </row>
    <row r="196" spans="1:14">
      <c r="A196" s="176" t="s">
        <v>2174</v>
      </c>
      <c r="B196" s="176" t="s">
        <v>1900</v>
      </c>
      <c r="C196" s="176" t="s">
        <v>2212</v>
      </c>
      <c r="D196" s="185">
        <v>42862</v>
      </c>
      <c r="E196" s="176" t="s">
        <v>1134</v>
      </c>
      <c r="F196" s="176" t="s">
        <v>1477</v>
      </c>
      <c r="G196" s="176" t="s">
        <v>12</v>
      </c>
      <c r="H196" s="176" t="s">
        <v>1478</v>
      </c>
      <c r="I196" s="176" t="s">
        <v>1456</v>
      </c>
      <c r="J196" s="176" t="s">
        <v>1479</v>
      </c>
      <c r="K196" s="176">
        <v>48</v>
      </c>
      <c r="L196" s="176" t="s">
        <v>2017</v>
      </c>
      <c r="M196" s="176" t="s">
        <v>2018</v>
      </c>
      <c r="N196" s="176" t="s">
        <v>2018</v>
      </c>
    </row>
    <row r="197" spans="1:14">
      <c r="A197" s="176" t="s">
        <v>2174</v>
      </c>
      <c r="B197" s="176" t="s">
        <v>1900</v>
      </c>
      <c r="C197" s="176" t="s">
        <v>2213</v>
      </c>
      <c r="D197" s="185">
        <v>42868</v>
      </c>
      <c r="E197" s="176" t="s">
        <v>1134</v>
      </c>
      <c r="F197" s="176" t="s">
        <v>1477</v>
      </c>
      <c r="G197" s="176" t="s">
        <v>12</v>
      </c>
      <c r="H197" s="176" t="s">
        <v>1478</v>
      </c>
      <c r="I197" s="176" t="s">
        <v>1456</v>
      </c>
      <c r="J197" s="176" t="s">
        <v>1479</v>
      </c>
      <c r="K197" s="176">
        <v>48</v>
      </c>
      <c r="L197" s="176" t="s">
        <v>2017</v>
      </c>
      <c r="M197" s="176" t="s">
        <v>2018</v>
      </c>
      <c r="N197" s="176" t="s">
        <v>2018</v>
      </c>
    </row>
    <row r="198" spans="1:14">
      <c r="A198" s="176" t="s">
        <v>2214</v>
      </c>
      <c r="B198" s="176" t="s">
        <v>1901</v>
      </c>
      <c r="C198" s="176" t="s">
        <v>2215</v>
      </c>
      <c r="D198" s="185">
        <v>42863</v>
      </c>
      <c r="E198" s="176" t="s">
        <v>1476</v>
      </c>
      <c r="F198" s="176" t="s">
        <v>1477</v>
      </c>
      <c r="G198" s="176" t="s">
        <v>12</v>
      </c>
      <c r="H198" s="176" t="s">
        <v>1478</v>
      </c>
      <c r="I198" s="176" t="s">
        <v>1456</v>
      </c>
      <c r="J198" s="176" t="s">
        <v>1479</v>
      </c>
      <c r="K198" s="176">
        <v>32</v>
      </c>
      <c r="L198" s="176" t="s">
        <v>2071</v>
      </c>
      <c r="M198" s="176" t="s">
        <v>2072</v>
      </c>
      <c r="N198" s="176" t="s">
        <v>2072</v>
      </c>
    </row>
    <row r="199" spans="1:14">
      <c r="A199" s="176" t="s">
        <v>2214</v>
      </c>
      <c r="B199" s="176" t="s">
        <v>1901</v>
      </c>
      <c r="C199" s="176" t="s">
        <v>2216</v>
      </c>
      <c r="D199" s="185">
        <v>42862</v>
      </c>
      <c r="E199" s="176" t="s">
        <v>1134</v>
      </c>
      <c r="F199" s="176" t="s">
        <v>1477</v>
      </c>
      <c r="G199" s="176" t="s">
        <v>12</v>
      </c>
      <c r="H199" s="176" t="s">
        <v>1478</v>
      </c>
      <c r="I199" s="176" t="s">
        <v>1456</v>
      </c>
      <c r="J199" s="176" t="s">
        <v>1479</v>
      </c>
      <c r="K199" s="176">
        <v>48</v>
      </c>
      <c r="L199" s="176" t="s">
        <v>2017</v>
      </c>
      <c r="M199" s="176" t="s">
        <v>2018</v>
      </c>
      <c r="N199" s="176" t="s">
        <v>2018</v>
      </c>
    </row>
    <row r="200" spans="1:14">
      <c r="A200" s="176" t="s">
        <v>2214</v>
      </c>
      <c r="B200" s="176" t="s">
        <v>1901</v>
      </c>
      <c r="C200" s="176" t="s">
        <v>2217</v>
      </c>
      <c r="D200" s="185">
        <v>42863</v>
      </c>
      <c r="E200" s="176" t="s">
        <v>1466</v>
      </c>
      <c r="F200" s="176" t="s">
        <v>1477</v>
      </c>
      <c r="G200" s="176" t="s">
        <v>12</v>
      </c>
      <c r="H200" s="176" t="s">
        <v>1478</v>
      </c>
      <c r="I200" s="176" t="s">
        <v>1456</v>
      </c>
      <c r="J200" s="176" t="s">
        <v>1479</v>
      </c>
      <c r="K200" s="176">
        <v>32</v>
      </c>
      <c r="L200" s="176" t="s">
        <v>2024</v>
      </c>
      <c r="M200" s="176" t="s">
        <v>2025</v>
      </c>
      <c r="N200" s="176" t="s">
        <v>2025</v>
      </c>
    </row>
    <row r="201" spans="1:14">
      <c r="A201" s="176" t="s">
        <v>2214</v>
      </c>
      <c r="B201" s="176" t="s">
        <v>1901</v>
      </c>
      <c r="C201" s="176" t="s">
        <v>2218</v>
      </c>
      <c r="D201" s="185">
        <v>42863</v>
      </c>
      <c r="E201" s="176" t="s">
        <v>1476</v>
      </c>
      <c r="F201" s="176" t="s">
        <v>1477</v>
      </c>
      <c r="G201" s="176" t="s">
        <v>12</v>
      </c>
      <c r="H201" s="176" t="s">
        <v>1478</v>
      </c>
      <c r="I201" s="176" t="s">
        <v>1456</v>
      </c>
      <c r="J201" s="176" t="s">
        <v>1479</v>
      </c>
      <c r="K201" s="176">
        <v>32</v>
      </c>
      <c r="L201" s="176" t="s">
        <v>2071</v>
      </c>
      <c r="M201" s="176" t="s">
        <v>2072</v>
      </c>
      <c r="N201" s="176" t="s">
        <v>2072</v>
      </c>
    </row>
    <row r="202" spans="1:14">
      <c r="A202" s="176" t="s">
        <v>2214</v>
      </c>
      <c r="B202" s="176" t="s">
        <v>1901</v>
      </c>
      <c r="C202" s="176" t="s">
        <v>2219</v>
      </c>
      <c r="D202" s="185">
        <v>42863</v>
      </c>
      <c r="E202" s="176" t="s">
        <v>1134</v>
      </c>
      <c r="F202" s="176" t="s">
        <v>1477</v>
      </c>
      <c r="G202" s="176" t="s">
        <v>12</v>
      </c>
      <c r="H202" s="176" t="s">
        <v>1478</v>
      </c>
      <c r="I202" s="176" t="s">
        <v>1456</v>
      </c>
      <c r="J202" s="176" t="s">
        <v>1479</v>
      </c>
      <c r="K202" s="176">
        <v>48</v>
      </c>
      <c r="L202" s="176" t="s">
        <v>2017</v>
      </c>
      <c r="M202" s="176" t="s">
        <v>2018</v>
      </c>
      <c r="N202" s="176" t="s">
        <v>2018</v>
      </c>
    </row>
    <row r="203" spans="1:14">
      <c r="A203" s="176" t="s">
        <v>2214</v>
      </c>
      <c r="B203" s="176" t="s">
        <v>1901</v>
      </c>
      <c r="C203" s="176" t="s">
        <v>2220</v>
      </c>
      <c r="D203" s="185">
        <v>42863</v>
      </c>
      <c r="E203" s="176" t="s">
        <v>1466</v>
      </c>
      <c r="F203" s="176" t="s">
        <v>1477</v>
      </c>
      <c r="G203" s="176" t="s">
        <v>12</v>
      </c>
      <c r="H203" s="176" t="s">
        <v>1478</v>
      </c>
      <c r="I203" s="176" t="s">
        <v>1456</v>
      </c>
      <c r="J203" s="176" t="s">
        <v>1479</v>
      </c>
      <c r="K203" s="176">
        <v>32</v>
      </c>
      <c r="L203" s="176" t="s">
        <v>2024</v>
      </c>
      <c r="M203" s="176" t="s">
        <v>2025</v>
      </c>
      <c r="N203" s="176" t="s">
        <v>2025</v>
      </c>
    </row>
    <row r="204" spans="1:14">
      <c r="A204" s="176" t="s">
        <v>2214</v>
      </c>
      <c r="B204" s="176" t="s">
        <v>1901</v>
      </c>
      <c r="C204" s="176" t="s">
        <v>2221</v>
      </c>
      <c r="D204" s="185">
        <v>42862</v>
      </c>
      <c r="E204" s="176" t="s">
        <v>1134</v>
      </c>
      <c r="F204" s="176" t="s">
        <v>1477</v>
      </c>
      <c r="G204" s="176" t="s">
        <v>12</v>
      </c>
      <c r="H204" s="176" t="s">
        <v>1478</v>
      </c>
      <c r="I204" s="176" t="s">
        <v>1456</v>
      </c>
      <c r="J204" s="176" t="s">
        <v>1479</v>
      </c>
      <c r="K204" s="176">
        <v>48</v>
      </c>
      <c r="L204" s="176" t="s">
        <v>2222</v>
      </c>
      <c r="M204" s="176" t="s">
        <v>2223</v>
      </c>
      <c r="N204" s="176" t="s">
        <v>2223</v>
      </c>
    </row>
    <row r="205" spans="1:14">
      <c r="A205" s="176" t="s">
        <v>2214</v>
      </c>
      <c r="B205" s="176" t="s">
        <v>1901</v>
      </c>
      <c r="C205" s="176" t="s">
        <v>2224</v>
      </c>
      <c r="D205" s="185">
        <v>42862</v>
      </c>
      <c r="E205" s="176" t="s">
        <v>1134</v>
      </c>
      <c r="F205" s="176" t="s">
        <v>1477</v>
      </c>
      <c r="G205" s="176" t="s">
        <v>12</v>
      </c>
      <c r="H205" s="176" t="s">
        <v>1478</v>
      </c>
      <c r="I205" s="176" t="s">
        <v>1456</v>
      </c>
      <c r="J205" s="176" t="s">
        <v>1479</v>
      </c>
      <c r="K205" s="176">
        <v>48</v>
      </c>
      <c r="L205" s="176" t="s">
        <v>2017</v>
      </c>
      <c r="M205" s="176" t="s">
        <v>2018</v>
      </c>
      <c r="N205" s="176" t="s">
        <v>2018</v>
      </c>
    </row>
    <row r="206" spans="1:14">
      <c r="A206" s="176" t="s">
        <v>2214</v>
      </c>
      <c r="B206" s="176" t="s">
        <v>1901</v>
      </c>
      <c r="C206" s="176" t="s">
        <v>2225</v>
      </c>
      <c r="D206" s="185">
        <v>42879</v>
      </c>
      <c r="E206" s="176" t="s">
        <v>1466</v>
      </c>
      <c r="F206" s="176" t="s">
        <v>1477</v>
      </c>
      <c r="G206" s="176" t="s">
        <v>12</v>
      </c>
      <c r="H206" s="176" t="s">
        <v>1478</v>
      </c>
      <c r="I206" s="176" t="s">
        <v>2226</v>
      </c>
      <c r="J206" s="176" t="s">
        <v>1479</v>
      </c>
      <c r="K206" s="176">
        <v>32</v>
      </c>
      <c r="L206" s="176" t="s">
        <v>2024</v>
      </c>
      <c r="M206" s="176" t="s">
        <v>2025</v>
      </c>
      <c r="N206" s="176" t="s">
        <v>2072</v>
      </c>
    </row>
    <row r="207" spans="1:14">
      <c r="A207" s="176" t="s">
        <v>2214</v>
      </c>
      <c r="B207" s="176" t="s">
        <v>1901</v>
      </c>
      <c r="C207" s="176" t="s">
        <v>2227</v>
      </c>
      <c r="D207" s="185">
        <v>42863</v>
      </c>
      <c r="E207" s="176" t="s">
        <v>1134</v>
      </c>
      <c r="F207" s="176" t="s">
        <v>1477</v>
      </c>
      <c r="G207" s="176" t="s">
        <v>12</v>
      </c>
      <c r="H207" s="176" t="s">
        <v>1478</v>
      </c>
      <c r="I207" s="176" t="s">
        <v>1456</v>
      </c>
      <c r="J207" s="176" t="s">
        <v>1479</v>
      </c>
      <c r="K207" s="176">
        <v>48</v>
      </c>
      <c r="L207" s="176" t="s">
        <v>2017</v>
      </c>
      <c r="M207" s="176" t="s">
        <v>2018</v>
      </c>
      <c r="N207" s="176" t="s">
        <v>2018</v>
      </c>
    </row>
    <row r="208" spans="1:14">
      <c r="A208" s="176" t="s">
        <v>2214</v>
      </c>
      <c r="B208" s="176" t="s">
        <v>1901</v>
      </c>
      <c r="C208" s="176" t="s">
        <v>2228</v>
      </c>
      <c r="D208" s="185">
        <v>42863</v>
      </c>
      <c r="E208" s="176" t="s">
        <v>1134</v>
      </c>
      <c r="F208" s="176" t="s">
        <v>1477</v>
      </c>
      <c r="G208" s="176" t="s">
        <v>12</v>
      </c>
      <c r="H208" s="176" t="s">
        <v>1478</v>
      </c>
      <c r="I208" s="176" t="s">
        <v>1456</v>
      </c>
      <c r="J208" s="176" t="s">
        <v>1479</v>
      </c>
      <c r="K208" s="176">
        <v>48</v>
      </c>
      <c r="L208" s="176" t="s">
        <v>2017</v>
      </c>
      <c r="M208" s="176" t="s">
        <v>2018</v>
      </c>
      <c r="N208" s="176" t="s">
        <v>2018</v>
      </c>
    </row>
    <row r="209" spans="1:14">
      <c r="A209" s="176" t="s">
        <v>2214</v>
      </c>
      <c r="B209" s="176" t="s">
        <v>1901</v>
      </c>
      <c r="C209" s="176" t="s">
        <v>2229</v>
      </c>
      <c r="D209" s="185">
        <v>42862</v>
      </c>
      <c r="E209" s="176" t="s">
        <v>1134</v>
      </c>
      <c r="F209" s="176" t="s">
        <v>1477</v>
      </c>
      <c r="G209" s="176" t="s">
        <v>12</v>
      </c>
      <c r="H209" s="176" t="s">
        <v>1478</v>
      </c>
      <c r="I209" s="176" t="s">
        <v>1458</v>
      </c>
      <c r="J209" s="176" t="s">
        <v>1479</v>
      </c>
      <c r="K209" s="176">
        <v>48</v>
      </c>
      <c r="L209" s="176" t="s">
        <v>2017</v>
      </c>
      <c r="M209" s="176" t="s">
        <v>2018</v>
      </c>
      <c r="N209" s="176" t="s">
        <v>2018</v>
      </c>
    </row>
    <row r="210" spans="1:14">
      <c r="A210" s="176" t="s">
        <v>2214</v>
      </c>
      <c r="B210" s="176" t="s">
        <v>1901</v>
      </c>
      <c r="C210" s="176" t="s">
        <v>2230</v>
      </c>
      <c r="D210" s="185">
        <v>42862</v>
      </c>
      <c r="E210" s="176" t="s">
        <v>1476</v>
      </c>
      <c r="F210" s="176" t="s">
        <v>1477</v>
      </c>
      <c r="G210" s="176" t="s">
        <v>12</v>
      </c>
      <c r="H210" s="176" t="s">
        <v>1478</v>
      </c>
      <c r="I210" s="176" t="s">
        <v>1456</v>
      </c>
      <c r="J210" s="176" t="s">
        <v>1479</v>
      </c>
      <c r="K210" s="176">
        <v>32</v>
      </c>
      <c r="L210" s="176" t="s">
        <v>2071</v>
      </c>
      <c r="M210" s="176" t="s">
        <v>2072</v>
      </c>
      <c r="N210" s="176" t="s">
        <v>2072</v>
      </c>
    </row>
    <row r="211" spans="1:14">
      <c r="A211" s="176" t="s">
        <v>2214</v>
      </c>
      <c r="B211" s="176" t="s">
        <v>1901</v>
      </c>
      <c r="C211" s="176" t="s">
        <v>2231</v>
      </c>
      <c r="D211" s="185">
        <v>42863</v>
      </c>
      <c r="E211" s="176" t="s">
        <v>1476</v>
      </c>
      <c r="F211" s="176" t="s">
        <v>1477</v>
      </c>
      <c r="G211" s="176" t="s">
        <v>12</v>
      </c>
      <c r="H211" s="176" t="s">
        <v>1478</v>
      </c>
      <c r="I211" s="176" t="s">
        <v>1456</v>
      </c>
      <c r="J211" s="176" t="s">
        <v>1479</v>
      </c>
      <c r="K211" s="176">
        <v>32</v>
      </c>
      <c r="L211" s="176" t="s">
        <v>2071</v>
      </c>
      <c r="M211" s="176" t="s">
        <v>2072</v>
      </c>
      <c r="N211" s="176" t="s">
        <v>2072</v>
      </c>
    </row>
    <row r="212" spans="1:14">
      <c r="A212" s="176" t="s">
        <v>2214</v>
      </c>
      <c r="B212" s="176" t="s">
        <v>1901</v>
      </c>
      <c r="C212" s="176" t="s">
        <v>2232</v>
      </c>
      <c r="D212" s="185">
        <v>42862</v>
      </c>
      <c r="E212" s="176" t="s">
        <v>1134</v>
      </c>
      <c r="F212" s="176" t="s">
        <v>1477</v>
      </c>
      <c r="G212" s="176" t="s">
        <v>12</v>
      </c>
      <c r="H212" s="176" t="s">
        <v>1478</v>
      </c>
      <c r="I212" s="176" t="s">
        <v>1456</v>
      </c>
      <c r="J212" s="176" t="s">
        <v>1479</v>
      </c>
      <c r="K212" s="176">
        <v>48</v>
      </c>
      <c r="L212" s="176" t="s">
        <v>2017</v>
      </c>
      <c r="M212" s="176" t="s">
        <v>2018</v>
      </c>
      <c r="N212" s="176" t="s">
        <v>2018</v>
      </c>
    </row>
    <row r="213" spans="1:14">
      <c r="A213" s="176" t="s">
        <v>2214</v>
      </c>
      <c r="B213" s="176" t="s">
        <v>1901</v>
      </c>
      <c r="C213" s="176" t="s">
        <v>2233</v>
      </c>
      <c r="D213" s="185">
        <v>42863</v>
      </c>
      <c r="E213" s="176" t="s">
        <v>1134</v>
      </c>
      <c r="F213" s="176" t="s">
        <v>1477</v>
      </c>
      <c r="G213" s="176" t="s">
        <v>12</v>
      </c>
      <c r="H213" s="176" t="s">
        <v>1478</v>
      </c>
      <c r="I213" s="176" t="s">
        <v>1456</v>
      </c>
      <c r="J213" s="176" t="s">
        <v>1479</v>
      </c>
      <c r="K213" s="176">
        <v>48</v>
      </c>
      <c r="L213" s="176" t="s">
        <v>2017</v>
      </c>
      <c r="M213" s="176" t="s">
        <v>2018</v>
      </c>
      <c r="N213" s="176" t="s">
        <v>2018</v>
      </c>
    </row>
    <row r="214" spans="1:14">
      <c r="A214" s="176" t="s">
        <v>2214</v>
      </c>
      <c r="B214" s="176" t="s">
        <v>1901</v>
      </c>
      <c r="C214" s="176" t="s">
        <v>2234</v>
      </c>
      <c r="D214" s="185">
        <v>42866</v>
      </c>
      <c r="E214" s="176" t="s">
        <v>1466</v>
      </c>
      <c r="F214" s="176" t="s">
        <v>1477</v>
      </c>
      <c r="G214" s="176" t="s">
        <v>12</v>
      </c>
      <c r="H214" s="176" t="s">
        <v>1478</v>
      </c>
      <c r="I214" s="176" t="s">
        <v>1456</v>
      </c>
      <c r="J214" s="176" t="s">
        <v>1479</v>
      </c>
      <c r="K214" s="176">
        <v>32</v>
      </c>
      <c r="L214" s="176" t="s">
        <v>2071</v>
      </c>
      <c r="M214" s="176" t="s">
        <v>2072</v>
      </c>
      <c r="N214" s="176" t="s">
        <v>2072</v>
      </c>
    </row>
    <row r="215" spans="1:14">
      <c r="A215" s="176" t="s">
        <v>2214</v>
      </c>
      <c r="B215" s="176" t="s">
        <v>1901</v>
      </c>
      <c r="C215" s="176" t="s">
        <v>2235</v>
      </c>
      <c r="D215" s="185">
        <v>42866</v>
      </c>
      <c r="E215" s="176" t="s">
        <v>1466</v>
      </c>
      <c r="F215" s="176" t="s">
        <v>1477</v>
      </c>
      <c r="G215" s="176" t="s">
        <v>12</v>
      </c>
      <c r="H215" s="176" t="s">
        <v>1478</v>
      </c>
      <c r="I215" s="176" t="s">
        <v>1456</v>
      </c>
      <c r="J215" s="176" t="s">
        <v>1479</v>
      </c>
      <c r="K215" s="176">
        <v>32</v>
      </c>
      <c r="L215" s="176" t="s">
        <v>2071</v>
      </c>
      <c r="M215" s="176" t="s">
        <v>2072</v>
      </c>
      <c r="N215" s="176" t="s">
        <v>2072</v>
      </c>
    </row>
    <row r="216" spans="1:14">
      <c r="A216" s="176" t="s">
        <v>2214</v>
      </c>
      <c r="B216" s="176" t="s">
        <v>1901</v>
      </c>
      <c r="C216" s="176" t="s">
        <v>2236</v>
      </c>
      <c r="D216" s="185">
        <v>42863</v>
      </c>
      <c r="E216" s="176" t="s">
        <v>1134</v>
      </c>
      <c r="F216" s="176" t="s">
        <v>1477</v>
      </c>
      <c r="G216" s="176" t="s">
        <v>12</v>
      </c>
      <c r="H216" s="176" t="s">
        <v>1478</v>
      </c>
      <c r="I216" s="176" t="s">
        <v>1456</v>
      </c>
      <c r="J216" s="176" t="s">
        <v>1479</v>
      </c>
      <c r="K216" s="176">
        <v>48</v>
      </c>
      <c r="L216" s="176" t="s">
        <v>2017</v>
      </c>
      <c r="M216" s="176" t="s">
        <v>2018</v>
      </c>
      <c r="N216" s="176" t="s">
        <v>2018</v>
      </c>
    </row>
    <row r="217" spans="1:14">
      <c r="A217" s="176" t="s">
        <v>2214</v>
      </c>
      <c r="B217" s="176" t="s">
        <v>1901</v>
      </c>
      <c r="C217" s="176" t="s">
        <v>2237</v>
      </c>
      <c r="D217" s="185">
        <v>42863</v>
      </c>
      <c r="E217" s="176" t="s">
        <v>1466</v>
      </c>
      <c r="F217" s="176" t="s">
        <v>1477</v>
      </c>
      <c r="G217" s="176" t="s">
        <v>12</v>
      </c>
      <c r="H217" s="176" t="s">
        <v>1478</v>
      </c>
      <c r="I217" s="176" t="s">
        <v>1456</v>
      </c>
      <c r="J217" s="176" t="s">
        <v>1479</v>
      </c>
      <c r="K217" s="176">
        <v>32</v>
      </c>
      <c r="L217" s="176" t="s">
        <v>2024</v>
      </c>
      <c r="M217" s="176" t="s">
        <v>2025</v>
      </c>
      <c r="N217" s="176" t="s">
        <v>2025</v>
      </c>
    </row>
    <row r="218" spans="1:14">
      <c r="A218" s="176" t="s">
        <v>2214</v>
      </c>
      <c r="B218" s="176" t="s">
        <v>1901</v>
      </c>
      <c r="C218" s="176" t="s">
        <v>2238</v>
      </c>
      <c r="D218" s="185">
        <v>42863</v>
      </c>
      <c r="E218" s="176" t="s">
        <v>1134</v>
      </c>
      <c r="F218" s="176" t="s">
        <v>1477</v>
      </c>
      <c r="G218" s="176" t="s">
        <v>12</v>
      </c>
      <c r="H218" s="176" t="s">
        <v>1478</v>
      </c>
      <c r="I218" s="176" t="s">
        <v>1456</v>
      </c>
      <c r="J218" s="176" t="s">
        <v>1479</v>
      </c>
      <c r="K218" s="176">
        <v>48</v>
      </c>
      <c r="L218" s="176" t="s">
        <v>2017</v>
      </c>
      <c r="M218" s="176" t="s">
        <v>2018</v>
      </c>
      <c r="N218" s="176" t="s">
        <v>2018</v>
      </c>
    </row>
    <row r="219" spans="1:14">
      <c r="A219" s="176" t="s">
        <v>2214</v>
      </c>
      <c r="B219" s="176" t="s">
        <v>1901</v>
      </c>
      <c r="C219" s="176" t="s">
        <v>2239</v>
      </c>
      <c r="D219" s="185">
        <v>42862</v>
      </c>
      <c r="E219" s="176" t="s">
        <v>1476</v>
      </c>
      <c r="F219" s="176" t="s">
        <v>1477</v>
      </c>
      <c r="G219" s="176" t="s">
        <v>12</v>
      </c>
      <c r="H219" s="176" t="s">
        <v>1478</v>
      </c>
      <c r="I219" s="176" t="s">
        <v>1456</v>
      </c>
      <c r="J219" s="176" t="s">
        <v>1479</v>
      </c>
      <c r="K219" s="176">
        <v>32</v>
      </c>
      <c r="L219" s="176" t="s">
        <v>2071</v>
      </c>
      <c r="M219" s="176" t="s">
        <v>2072</v>
      </c>
      <c r="N219" s="176" t="s">
        <v>2072</v>
      </c>
    </row>
    <row r="220" spans="1:14">
      <c r="A220" s="176" t="s">
        <v>2214</v>
      </c>
      <c r="B220" s="176" t="s">
        <v>1901</v>
      </c>
      <c r="C220" s="176" t="s">
        <v>2240</v>
      </c>
      <c r="D220" s="185">
        <v>42862</v>
      </c>
      <c r="E220" s="176" t="s">
        <v>1134</v>
      </c>
      <c r="F220" s="176" t="s">
        <v>1477</v>
      </c>
      <c r="G220" s="176" t="s">
        <v>12</v>
      </c>
      <c r="H220" s="176" t="s">
        <v>1478</v>
      </c>
      <c r="I220" s="176" t="s">
        <v>1456</v>
      </c>
      <c r="J220" s="176" t="s">
        <v>1479</v>
      </c>
      <c r="K220" s="176">
        <v>48</v>
      </c>
      <c r="L220" s="176" t="s">
        <v>2017</v>
      </c>
      <c r="M220" s="176" t="s">
        <v>2018</v>
      </c>
      <c r="N220" s="176" t="s">
        <v>2018</v>
      </c>
    </row>
    <row r="221" spans="1:14">
      <c r="A221" s="176" t="s">
        <v>2214</v>
      </c>
      <c r="B221" s="176" t="s">
        <v>1901</v>
      </c>
      <c r="C221" s="176" t="s">
        <v>2225</v>
      </c>
      <c r="D221" s="185">
        <v>42879</v>
      </c>
      <c r="E221" s="176" t="s">
        <v>1466</v>
      </c>
      <c r="F221" s="176" t="s">
        <v>1477</v>
      </c>
      <c r="G221" s="176" t="s">
        <v>12</v>
      </c>
      <c r="H221" s="176" t="s">
        <v>1478</v>
      </c>
      <c r="I221" s="176" t="s">
        <v>2226</v>
      </c>
      <c r="J221" s="176" t="s">
        <v>1479</v>
      </c>
      <c r="K221" s="176">
        <v>0</v>
      </c>
      <c r="L221" s="176" t="s">
        <v>1483</v>
      </c>
      <c r="M221" s="176" t="s">
        <v>1483</v>
      </c>
      <c r="N221" s="176" t="s">
        <v>1499</v>
      </c>
    </row>
    <row r="222" spans="1:14">
      <c r="A222" s="176" t="s">
        <v>2214</v>
      </c>
      <c r="B222" s="176" t="s">
        <v>1901</v>
      </c>
      <c r="C222" s="176" t="s">
        <v>2241</v>
      </c>
      <c r="D222" s="185">
        <v>42863</v>
      </c>
      <c r="E222" s="176" t="s">
        <v>1466</v>
      </c>
      <c r="F222" s="176" t="s">
        <v>1477</v>
      </c>
      <c r="G222" s="176" t="s">
        <v>12</v>
      </c>
      <c r="H222" s="176" t="s">
        <v>1478</v>
      </c>
      <c r="I222" s="176" t="s">
        <v>1456</v>
      </c>
      <c r="J222" s="176" t="s">
        <v>1479</v>
      </c>
      <c r="K222" s="176">
        <v>32</v>
      </c>
      <c r="L222" s="176" t="s">
        <v>2024</v>
      </c>
      <c r="M222" s="176" t="s">
        <v>2025</v>
      </c>
      <c r="N222" s="176" t="s">
        <v>2025</v>
      </c>
    </row>
    <row r="223" spans="1:14">
      <c r="A223" s="176" t="s">
        <v>2214</v>
      </c>
      <c r="B223" s="176" t="s">
        <v>1901</v>
      </c>
      <c r="C223" s="176" t="s">
        <v>2242</v>
      </c>
      <c r="D223" s="185">
        <v>42862</v>
      </c>
      <c r="E223" s="176" t="s">
        <v>1476</v>
      </c>
      <c r="F223" s="176" t="s">
        <v>1477</v>
      </c>
      <c r="G223" s="176" t="s">
        <v>12</v>
      </c>
      <c r="H223" s="176" t="s">
        <v>1478</v>
      </c>
      <c r="I223" s="176" t="s">
        <v>1456</v>
      </c>
      <c r="J223" s="176" t="s">
        <v>1479</v>
      </c>
      <c r="K223" s="176">
        <v>32</v>
      </c>
      <c r="L223" s="176" t="s">
        <v>2071</v>
      </c>
      <c r="M223" s="176" t="s">
        <v>2072</v>
      </c>
      <c r="N223" s="176" t="s">
        <v>2072</v>
      </c>
    </row>
    <row r="224" spans="1:14">
      <c r="A224" s="176" t="s">
        <v>2214</v>
      </c>
      <c r="B224" s="176" t="s">
        <v>1901</v>
      </c>
      <c r="C224" s="176" t="s">
        <v>2243</v>
      </c>
      <c r="D224" s="185">
        <v>42863</v>
      </c>
      <c r="E224" s="176" t="s">
        <v>1134</v>
      </c>
      <c r="F224" s="176" t="s">
        <v>1477</v>
      </c>
      <c r="G224" s="176" t="s">
        <v>12</v>
      </c>
      <c r="H224" s="176" t="s">
        <v>1478</v>
      </c>
      <c r="I224" s="176" t="s">
        <v>1456</v>
      </c>
      <c r="J224" s="176" t="s">
        <v>1479</v>
      </c>
      <c r="K224" s="176">
        <v>48</v>
      </c>
      <c r="L224" s="176" t="s">
        <v>2017</v>
      </c>
      <c r="M224" s="176" t="s">
        <v>2018</v>
      </c>
      <c r="N224" s="176" t="s">
        <v>2018</v>
      </c>
    </row>
    <row r="225" spans="1:14">
      <c r="A225" s="176" t="s">
        <v>2214</v>
      </c>
      <c r="B225" s="176" t="s">
        <v>1901</v>
      </c>
      <c r="C225" s="176" t="s">
        <v>2244</v>
      </c>
      <c r="D225" s="185">
        <v>42869</v>
      </c>
      <c r="E225" s="176" t="s">
        <v>1134</v>
      </c>
      <c r="F225" s="176" t="s">
        <v>1477</v>
      </c>
      <c r="G225" s="176" t="s">
        <v>12</v>
      </c>
      <c r="H225" s="176" t="s">
        <v>1478</v>
      </c>
      <c r="I225" s="176" t="s">
        <v>1456</v>
      </c>
      <c r="J225" s="176" t="s">
        <v>1479</v>
      </c>
      <c r="K225" s="176">
        <v>48</v>
      </c>
      <c r="L225" s="176" t="s">
        <v>2017</v>
      </c>
      <c r="M225" s="176" t="s">
        <v>2018</v>
      </c>
      <c r="N225" s="176" t="s">
        <v>2018</v>
      </c>
    </row>
    <row r="226" spans="1:14">
      <c r="A226" s="176" t="s">
        <v>2214</v>
      </c>
      <c r="B226" s="176" t="s">
        <v>1901</v>
      </c>
      <c r="C226" s="176" t="s">
        <v>2245</v>
      </c>
      <c r="D226" s="185">
        <v>42869</v>
      </c>
      <c r="E226" s="176" t="s">
        <v>1134</v>
      </c>
      <c r="F226" s="176" t="s">
        <v>1477</v>
      </c>
      <c r="G226" s="176" t="s">
        <v>12</v>
      </c>
      <c r="H226" s="176" t="s">
        <v>1478</v>
      </c>
      <c r="I226" s="176" t="s">
        <v>1456</v>
      </c>
      <c r="J226" s="176" t="s">
        <v>1479</v>
      </c>
      <c r="K226" s="176">
        <v>48</v>
      </c>
      <c r="L226" s="176" t="s">
        <v>2017</v>
      </c>
      <c r="M226" s="176" t="s">
        <v>2018</v>
      </c>
      <c r="N226" s="176" t="s">
        <v>2018</v>
      </c>
    </row>
    <row r="227" spans="1:14">
      <c r="A227" s="176" t="s">
        <v>2214</v>
      </c>
      <c r="B227" s="176" t="s">
        <v>1901</v>
      </c>
      <c r="C227" s="176" t="s">
        <v>2246</v>
      </c>
      <c r="D227" s="185">
        <v>42863</v>
      </c>
      <c r="E227" s="176" t="s">
        <v>1134</v>
      </c>
      <c r="F227" s="176" t="s">
        <v>1477</v>
      </c>
      <c r="G227" s="176" t="s">
        <v>12</v>
      </c>
      <c r="H227" s="176" t="s">
        <v>1478</v>
      </c>
      <c r="I227" s="176" t="s">
        <v>1456</v>
      </c>
      <c r="J227" s="176" t="s">
        <v>1479</v>
      </c>
      <c r="K227" s="176">
        <v>48</v>
      </c>
      <c r="L227" s="176" t="s">
        <v>2017</v>
      </c>
      <c r="M227" s="176" t="s">
        <v>2018</v>
      </c>
      <c r="N227" s="176" t="s">
        <v>2018</v>
      </c>
    </row>
    <row r="228" spans="1:14">
      <c r="A228" s="176" t="s">
        <v>2214</v>
      </c>
      <c r="B228" s="176" t="s">
        <v>1901</v>
      </c>
      <c r="C228" s="176" t="s">
        <v>2247</v>
      </c>
      <c r="D228" s="185">
        <v>42863</v>
      </c>
      <c r="E228" s="176" t="s">
        <v>1466</v>
      </c>
      <c r="F228" s="176" t="s">
        <v>1477</v>
      </c>
      <c r="G228" s="176" t="s">
        <v>12</v>
      </c>
      <c r="H228" s="176" t="s">
        <v>1478</v>
      </c>
      <c r="I228" s="176" t="s">
        <v>1456</v>
      </c>
      <c r="J228" s="176" t="s">
        <v>1479</v>
      </c>
      <c r="K228" s="176">
        <v>32</v>
      </c>
      <c r="L228" s="176" t="s">
        <v>2248</v>
      </c>
      <c r="M228" s="176" t="s">
        <v>2249</v>
      </c>
      <c r="N228" s="176" t="s">
        <v>2249</v>
      </c>
    </row>
    <row r="229" spans="1:14">
      <c r="A229" s="176" t="s">
        <v>2214</v>
      </c>
      <c r="B229" s="176" t="s">
        <v>1901</v>
      </c>
      <c r="C229" s="176" t="s">
        <v>2250</v>
      </c>
      <c r="D229" s="185">
        <v>42862</v>
      </c>
      <c r="E229" s="176" t="s">
        <v>1476</v>
      </c>
      <c r="F229" s="176" t="s">
        <v>1477</v>
      </c>
      <c r="G229" s="176" t="s">
        <v>12</v>
      </c>
      <c r="H229" s="176" t="s">
        <v>1478</v>
      </c>
      <c r="I229" s="176" t="s">
        <v>1456</v>
      </c>
      <c r="J229" s="176" t="s">
        <v>1479</v>
      </c>
      <c r="K229" s="176">
        <v>32</v>
      </c>
      <c r="L229" s="176" t="s">
        <v>2071</v>
      </c>
      <c r="M229" s="176" t="s">
        <v>2072</v>
      </c>
      <c r="N229" s="176" t="s">
        <v>2072</v>
      </c>
    </row>
    <row r="230" spans="1:14">
      <c r="A230" s="176" t="s">
        <v>2214</v>
      </c>
      <c r="B230" s="176" t="s">
        <v>1901</v>
      </c>
      <c r="C230" s="176" t="s">
        <v>2251</v>
      </c>
      <c r="D230" s="185">
        <v>42862</v>
      </c>
      <c r="E230" s="176" t="s">
        <v>1134</v>
      </c>
      <c r="F230" s="176" t="s">
        <v>1477</v>
      </c>
      <c r="G230" s="176" t="s">
        <v>12</v>
      </c>
      <c r="H230" s="176" t="s">
        <v>1478</v>
      </c>
      <c r="I230" s="176" t="s">
        <v>1456</v>
      </c>
      <c r="J230" s="176" t="s">
        <v>1479</v>
      </c>
      <c r="K230" s="176">
        <v>48</v>
      </c>
      <c r="L230" s="176" t="s">
        <v>2017</v>
      </c>
      <c r="M230" s="176" t="s">
        <v>2018</v>
      </c>
      <c r="N230" s="176" t="s">
        <v>2018</v>
      </c>
    </row>
    <row r="231" spans="1:14">
      <c r="A231" s="176" t="s">
        <v>2214</v>
      </c>
      <c r="B231" s="176" t="s">
        <v>1901</v>
      </c>
      <c r="C231" s="176" t="s">
        <v>2252</v>
      </c>
      <c r="D231" s="185">
        <v>42863</v>
      </c>
      <c r="E231" s="176" t="s">
        <v>1134</v>
      </c>
      <c r="F231" s="176" t="s">
        <v>1477</v>
      </c>
      <c r="G231" s="176" t="s">
        <v>12</v>
      </c>
      <c r="H231" s="176" t="s">
        <v>1478</v>
      </c>
      <c r="I231" s="176" t="s">
        <v>1456</v>
      </c>
      <c r="J231" s="176" t="s">
        <v>1479</v>
      </c>
      <c r="K231" s="176">
        <v>48</v>
      </c>
      <c r="L231" s="176" t="s">
        <v>2017</v>
      </c>
      <c r="M231" s="176" t="s">
        <v>2018</v>
      </c>
      <c r="N231" s="176" t="s">
        <v>2018</v>
      </c>
    </row>
    <row r="232" spans="1:14">
      <c r="A232" s="176" t="s">
        <v>2214</v>
      </c>
      <c r="B232" s="176" t="s">
        <v>1901</v>
      </c>
      <c r="C232" s="176" t="s">
        <v>2253</v>
      </c>
      <c r="D232" s="185">
        <v>42862</v>
      </c>
      <c r="E232" s="176" t="s">
        <v>1476</v>
      </c>
      <c r="F232" s="176" t="s">
        <v>1477</v>
      </c>
      <c r="G232" s="176" t="s">
        <v>12</v>
      </c>
      <c r="H232" s="176" t="s">
        <v>1478</v>
      </c>
      <c r="I232" s="176" t="s">
        <v>1456</v>
      </c>
      <c r="J232" s="176" t="s">
        <v>1479</v>
      </c>
      <c r="K232" s="176">
        <v>32</v>
      </c>
      <c r="L232" s="176" t="s">
        <v>2071</v>
      </c>
      <c r="M232" s="176" t="s">
        <v>2072</v>
      </c>
      <c r="N232" s="176" t="s">
        <v>2072</v>
      </c>
    </row>
    <row r="233" spans="1:14">
      <c r="A233" s="176" t="s">
        <v>2214</v>
      </c>
      <c r="B233" s="176" t="s">
        <v>1901</v>
      </c>
      <c r="C233" s="176" t="s">
        <v>2254</v>
      </c>
      <c r="D233" s="185">
        <v>42863</v>
      </c>
      <c r="E233" s="176" t="s">
        <v>1466</v>
      </c>
      <c r="F233" s="176" t="s">
        <v>1477</v>
      </c>
      <c r="G233" s="176" t="s">
        <v>12</v>
      </c>
      <c r="H233" s="176" t="s">
        <v>1478</v>
      </c>
      <c r="I233" s="176" t="s">
        <v>1456</v>
      </c>
      <c r="J233" s="176" t="s">
        <v>1479</v>
      </c>
      <c r="K233" s="176">
        <v>32</v>
      </c>
      <c r="L233" s="176" t="s">
        <v>2024</v>
      </c>
      <c r="M233" s="176" t="s">
        <v>2025</v>
      </c>
      <c r="N233" s="176" t="s">
        <v>2025</v>
      </c>
    </row>
    <row r="234" spans="1:14">
      <c r="A234" s="176" t="s">
        <v>2214</v>
      </c>
      <c r="B234" s="176" t="s">
        <v>1901</v>
      </c>
      <c r="C234" s="176" t="s">
        <v>2255</v>
      </c>
      <c r="D234" s="185">
        <v>42863</v>
      </c>
      <c r="E234" s="176" t="s">
        <v>1134</v>
      </c>
      <c r="F234" s="176" t="s">
        <v>1477</v>
      </c>
      <c r="G234" s="176" t="s">
        <v>12</v>
      </c>
      <c r="H234" s="176" t="s">
        <v>1478</v>
      </c>
      <c r="I234" s="176" t="s">
        <v>1456</v>
      </c>
      <c r="J234" s="176" t="s">
        <v>1479</v>
      </c>
      <c r="K234" s="176">
        <v>48</v>
      </c>
      <c r="L234" s="176" t="s">
        <v>2017</v>
      </c>
      <c r="M234" s="176" t="s">
        <v>2018</v>
      </c>
      <c r="N234" s="176" t="s">
        <v>2018</v>
      </c>
    </row>
    <row r="235" spans="1:14">
      <c r="A235" s="176" t="s">
        <v>2214</v>
      </c>
      <c r="B235" s="176" t="s">
        <v>1901</v>
      </c>
      <c r="C235" s="176" t="s">
        <v>2256</v>
      </c>
      <c r="D235" s="185">
        <v>42862</v>
      </c>
      <c r="E235" s="176" t="s">
        <v>1134</v>
      </c>
      <c r="F235" s="176" t="s">
        <v>1477</v>
      </c>
      <c r="G235" s="176" t="s">
        <v>12</v>
      </c>
      <c r="H235" s="176" t="s">
        <v>1478</v>
      </c>
      <c r="I235" s="176" t="s">
        <v>1456</v>
      </c>
      <c r="J235" s="176" t="s">
        <v>1479</v>
      </c>
      <c r="K235" s="176">
        <v>48</v>
      </c>
      <c r="L235" s="176" t="s">
        <v>2017</v>
      </c>
      <c r="M235" s="176" t="s">
        <v>2018</v>
      </c>
      <c r="N235" s="176" t="s">
        <v>2018</v>
      </c>
    </row>
    <row r="236" spans="1:14">
      <c r="A236" s="176" t="s">
        <v>2214</v>
      </c>
      <c r="B236" s="176" t="s">
        <v>1901</v>
      </c>
      <c r="C236" s="176" t="s">
        <v>2257</v>
      </c>
      <c r="D236" s="185">
        <v>42863</v>
      </c>
      <c r="E236" s="176" t="s">
        <v>1476</v>
      </c>
      <c r="F236" s="176" t="s">
        <v>1477</v>
      </c>
      <c r="G236" s="176" t="s">
        <v>12</v>
      </c>
      <c r="H236" s="176" t="s">
        <v>1478</v>
      </c>
      <c r="I236" s="176" t="s">
        <v>1456</v>
      </c>
      <c r="J236" s="176" t="s">
        <v>1479</v>
      </c>
      <c r="K236" s="176">
        <v>32</v>
      </c>
      <c r="L236" s="176" t="s">
        <v>2071</v>
      </c>
      <c r="M236" s="176" t="s">
        <v>2072</v>
      </c>
      <c r="N236" s="176" t="s">
        <v>2072</v>
      </c>
    </row>
    <row r="237" spans="1:14">
      <c r="A237" s="176" t="s">
        <v>2214</v>
      </c>
      <c r="B237" s="176" t="s">
        <v>1901</v>
      </c>
      <c r="C237" s="176" t="s">
        <v>2258</v>
      </c>
      <c r="D237" s="185">
        <v>42863</v>
      </c>
      <c r="E237" s="176" t="s">
        <v>1476</v>
      </c>
      <c r="F237" s="176" t="s">
        <v>1477</v>
      </c>
      <c r="G237" s="176" t="s">
        <v>12</v>
      </c>
      <c r="H237" s="176" t="s">
        <v>1478</v>
      </c>
      <c r="I237" s="176" t="s">
        <v>1456</v>
      </c>
      <c r="J237" s="176" t="s">
        <v>1479</v>
      </c>
      <c r="K237" s="176">
        <v>32</v>
      </c>
      <c r="L237" s="176" t="s">
        <v>2071</v>
      </c>
      <c r="M237" s="176" t="s">
        <v>2072</v>
      </c>
      <c r="N237" s="176" t="s">
        <v>2072</v>
      </c>
    </row>
    <row r="238" spans="1:14">
      <c r="A238" s="176" t="s">
        <v>2214</v>
      </c>
      <c r="B238" s="176" t="s">
        <v>1901</v>
      </c>
      <c r="C238" s="176" t="s">
        <v>2259</v>
      </c>
      <c r="D238" s="185">
        <v>42862</v>
      </c>
      <c r="E238" s="176" t="s">
        <v>1134</v>
      </c>
      <c r="F238" s="176" t="s">
        <v>1477</v>
      </c>
      <c r="G238" s="176" t="s">
        <v>12</v>
      </c>
      <c r="H238" s="176" t="s">
        <v>1478</v>
      </c>
      <c r="I238" s="176" t="s">
        <v>1456</v>
      </c>
      <c r="J238" s="176" t="s">
        <v>1479</v>
      </c>
      <c r="K238" s="176">
        <v>48</v>
      </c>
      <c r="L238" s="176" t="s">
        <v>2017</v>
      </c>
      <c r="M238" s="176" t="s">
        <v>2018</v>
      </c>
      <c r="N238" s="176" t="s">
        <v>2018</v>
      </c>
    </row>
    <row r="239" spans="1:14">
      <c r="A239" s="176" t="s">
        <v>2214</v>
      </c>
      <c r="B239" s="176" t="s">
        <v>1901</v>
      </c>
      <c r="C239" s="176" t="s">
        <v>2260</v>
      </c>
      <c r="D239" s="185">
        <v>42862</v>
      </c>
      <c r="E239" s="176" t="s">
        <v>1134</v>
      </c>
      <c r="F239" s="176" t="s">
        <v>1477</v>
      </c>
      <c r="G239" s="176" t="s">
        <v>12</v>
      </c>
      <c r="H239" s="176" t="s">
        <v>1478</v>
      </c>
      <c r="I239" s="176" t="s">
        <v>1456</v>
      </c>
      <c r="J239" s="176" t="s">
        <v>1479</v>
      </c>
      <c r="K239" s="176">
        <v>48</v>
      </c>
      <c r="L239" s="176" t="s">
        <v>2017</v>
      </c>
      <c r="M239" s="176" t="s">
        <v>2018</v>
      </c>
      <c r="N239" s="176" t="s">
        <v>2018</v>
      </c>
    </row>
    <row r="240" spans="1:14">
      <c r="A240" s="176" t="s">
        <v>2214</v>
      </c>
      <c r="B240" s="176" t="s">
        <v>1901</v>
      </c>
      <c r="C240" s="176" t="s">
        <v>2261</v>
      </c>
      <c r="D240" s="185">
        <v>42862</v>
      </c>
      <c r="E240" s="176" t="s">
        <v>1134</v>
      </c>
      <c r="F240" s="176" t="s">
        <v>1477</v>
      </c>
      <c r="G240" s="176" t="s">
        <v>12</v>
      </c>
      <c r="H240" s="176" t="s">
        <v>1478</v>
      </c>
      <c r="I240" s="176" t="s">
        <v>1458</v>
      </c>
      <c r="J240" s="176" t="s">
        <v>1479</v>
      </c>
      <c r="K240" s="176">
        <v>48</v>
      </c>
      <c r="L240" s="176" t="s">
        <v>2017</v>
      </c>
      <c r="M240" s="176" t="s">
        <v>2018</v>
      </c>
      <c r="N240" s="176" t="s">
        <v>2018</v>
      </c>
    </row>
    <row r="241" spans="1:14">
      <c r="A241" s="176" t="s">
        <v>2214</v>
      </c>
      <c r="B241" s="176" t="s">
        <v>1901</v>
      </c>
      <c r="C241" s="176" t="s">
        <v>2262</v>
      </c>
      <c r="D241" s="185">
        <v>42859</v>
      </c>
      <c r="E241" s="176" t="s">
        <v>1482</v>
      </c>
      <c r="F241" s="176" t="s">
        <v>1477</v>
      </c>
      <c r="G241" s="176" t="s">
        <v>12</v>
      </c>
      <c r="H241" s="176" t="s">
        <v>1478</v>
      </c>
      <c r="I241" s="176" t="s">
        <v>1458</v>
      </c>
      <c r="J241" s="176" t="s">
        <v>1479</v>
      </c>
      <c r="K241" s="176">
        <v>0</v>
      </c>
      <c r="L241" s="176" t="s">
        <v>1483</v>
      </c>
      <c r="M241" s="176" t="s">
        <v>1483</v>
      </c>
      <c r="N241" s="176" t="s">
        <v>2263</v>
      </c>
    </row>
    <row r="242" spans="1:14">
      <c r="A242" s="176" t="s">
        <v>2214</v>
      </c>
      <c r="B242" s="176" t="s">
        <v>1901</v>
      </c>
      <c r="C242" s="176" t="s">
        <v>2264</v>
      </c>
      <c r="D242" s="185">
        <v>42863</v>
      </c>
      <c r="E242" s="176" t="s">
        <v>1134</v>
      </c>
      <c r="F242" s="176" t="s">
        <v>1477</v>
      </c>
      <c r="G242" s="176" t="s">
        <v>12</v>
      </c>
      <c r="H242" s="176" t="s">
        <v>1478</v>
      </c>
      <c r="I242" s="176" t="s">
        <v>1456</v>
      </c>
      <c r="J242" s="176" t="s">
        <v>1479</v>
      </c>
      <c r="K242" s="176">
        <v>48</v>
      </c>
      <c r="L242" s="176" t="s">
        <v>2017</v>
      </c>
      <c r="M242" s="176" t="s">
        <v>2018</v>
      </c>
      <c r="N242" s="176" t="s">
        <v>2018</v>
      </c>
    </row>
    <row r="243" spans="1:14">
      <c r="A243" s="176" t="s">
        <v>2214</v>
      </c>
      <c r="B243" s="176" t="s">
        <v>1901</v>
      </c>
      <c r="C243" s="176" t="s">
        <v>2265</v>
      </c>
      <c r="D243" s="185">
        <v>42862</v>
      </c>
      <c r="E243" s="176" t="s">
        <v>1134</v>
      </c>
      <c r="F243" s="176" t="s">
        <v>1477</v>
      </c>
      <c r="G243" s="176" t="s">
        <v>12</v>
      </c>
      <c r="H243" s="176" t="s">
        <v>1478</v>
      </c>
      <c r="I243" s="176" t="s">
        <v>1458</v>
      </c>
      <c r="J243" s="176" t="s">
        <v>1479</v>
      </c>
      <c r="K243" s="176">
        <v>48</v>
      </c>
      <c r="L243" s="176" t="s">
        <v>2017</v>
      </c>
      <c r="M243" s="176" t="s">
        <v>2018</v>
      </c>
      <c r="N243" s="176" t="s">
        <v>2018</v>
      </c>
    </row>
    <row r="244" spans="1:14">
      <c r="A244" s="176" t="s">
        <v>2214</v>
      </c>
      <c r="B244" s="176" t="s">
        <v>1901</v>
      </c>
      <c r="C244" s="176" t="s">
        <v>1961</v>
      </c>
      <c r="D244" s="185">
        <v>42862</v>
      </c>
      <c r="E244" s="176" t="s">
        <v>1134</v>
      </c>
      <c r="F244" s="176" t="s">
        <v>1477</v>
      </c>
      <c r="G244" s="176" t="s">
        <v>12</v>
      </c>
      <c r="H244" s="176" t="s">
        <v>1478</v>
      </c>
      <c r="I244" s="176" t="s">
        <v>1456</v>
      </c>
      <c r="J244" s="176" t="s">
        <v>1479</v>
      </c>
      <c r="K244" s="176">
        <v>48</v>
      </c>
      <c r="L244" s="176" t="s">
        <v>2017</v>
      </c>
      <c r="M244" s="176" t="s">
        <v>2018</v>
      </c>
      <c r="N244" s="176" t="s">
        <v>2018</v>
      </c>
    </row>
    <row r="245" spans="1:14">
      <c r="A245" s="176" t="s">
        <v>2266</v>
      </c>
      <c r="B245" s="176" t="s">
        <v>1135</v>
      </c>
      <c r="C245" s="176" t="s">
        <v>1739</v>
      </c>
      <c r="D245" s="185">
        <v>42862</v>
      </c>
      <c r="E245" s="176" t="s">
        <v>1476</v>
      </c>
      <c r="F245" s="176" t="s">
        <v>1477</v>
      </c>
      <c r="G245" s="176" t="s">
        <v>12</v>
      </c>
      <c r="H245" s="176" t="s">
        <v>1478</v>
      </c>
      <c r="I245" s="176" t="s">
        <v>1456</v>
      </c>
      <c r="J245" s="176" t="s">
        <v>1479</v>
      </c>
      <c r="K245" s="176">
        <v>32</v>
      </c>
      <c r="L245" s="176" t="s">
        <v>2071</v>
      </c>
      <c r="M245" s="176" t="s">
        <v>2072</v>
      </c>
      <c r="N245" s="176" t="s">
        <v>2072</v>
      </c>
    </row>
    <row r="246" spans="1:14">
      <c r="A246" s="176" t="s">
        <v>2266</v>
      </c>
      <c r="B246" s="176" t="s">
        <v>1135</v>
      </c>
      <c r="C246" s="176" t="s">
        <v>1797</v>
      </c>
      <c r="D246" s="185">
        <v>42865</v>
      </c>
      <c r="E246" s="176" t="s">
        <v>1134</v>
      </c>
      <c r="F246" s="176" t="s">
        <v>1477</v>
      </c>
      <c r="G246" s="176" t="s">
        <v>12</v>
      </c>
      <c r="H246" s="176" t="s">
        <v>1478</v>
      </c>
      <c r="I246" s="176" t="s">
        <v>1456</v>
      </c>
      <c r="J246" s="176" t="s">
        <v>1479</v>
      </c>
      <c r="K246" s="176">
        <v>48</v>
      </c>
      <c r="L246" s="176" t="s">
        <v>2017</v>
      </c>
      <c r="M246" s="176" t="s">
        <v>2018</v>
      </c>
      <c r="N246" s="176" t="s">
        <v>2018</v>
      </c>
    </row>
    <row r="247" spans="1:14">
      <c r="A247" s="176" t="s">
        <v>2266</v>
      </c>
      <c r="B247" s="176" t="s">
        <v>1135</v>
      </c>
      <c r="C247" s="176" t="s">
        <v>2267</v>
      </c>
      <c r="D247" s="185">
        <v>42869</v>
      </c>
      <c r="E247" s="176" t="s">
        <v>1134</v>
      </c>
      <c r="F247" s="176" t="s">
        <v>1477</v>
      </c>
      <c r="G247" s="176" t="s">
        <v>12</v>
      </c>
      <c r="H247" s="176" t="s">
        <v>1478</v>
      </c>
      <c r="I247" s="176" t="s">
        <v>1456</v>
      </c>
      <c r="J247" s="176" t="s">
        <v>1479</v>
      </c>
      <c r="K247" s="176">
        <v>48</v>
      </c>
      <c r="L247" s="176" t="s">
        <v>2017</v>
      </c>
      <c r="M247" s="176" t="s">
        <v>2018</v>
      </c>
      <c r="N247" s="176" t="s">
        <v>2018</v>
      </c>
    </row>
    <row r="248" spans="1:14">
      <c r="A248" s="176" t="s">
        <v>2266</v>
      </c>
      <c r="B248" s="176" t="s">
        <v>1135</v>
      </c>
      <c r="C248" s="176" t="s">
        <v>2268</v>
      </c>
      <c r="D248" s="185">
        <v>42869</v>
      </c>
      <c r="E248" s="176" t="s">
        <v>1134</v>
      </c>
      <c r="F248" s="176" t="s">
        <v>1477</v>
      </c>
      <c r="G248" s="176" t="s">
        <v>12</v>
      </c>
      <c r="H248" s="176" t="s">
        <v>1478</v>
      </c>
      <c r="I248" s="176" t="s">
        <v>1456</v>
      </c>
      <c r="J248" s="176" t="s">
        <v>1479</v>
      </c>
      <c r="K248" s="176">
        <v>48</v>
      </c>
      <c r="L248" s="176" t="s">
        <v>1486</v>
      </c>
      <c r="M248" s="176" t="s">
        <v>1487</v>
      </c>
      <c r="N248" s="176" t="s">
        <v>1487</v>
      </c>
    </row>
    <row r="249" spans="1:14">
      <c r="A249" s="176" t="s">
        <v>2266</v>
      </c>
      <c r="B249" s="176" t="s">
        <v>1135</v>
      </c>
      <c r="C249" s="176" t="s">
        <v>2269</v>
      </c>
      <c r="D249" s="185">
        <v>42883</v>
      </c>
      <c r="E249" s="176" t="s">
        <v>1129</v>
      </c>
      <c r="F249" s="176" t="s">
        <v>1477</v>
      </c>
      <c r="G249" s="176" t="s">
        <v>12</v>
      </c>
      <c r="H249" s="176" t="s">
        <v>1478</v>
      </c>
      <c r="I249" s="176" t="s">
        <v>2073</v>
      </c>
      <c r="J249" s="176" t="s">
        <v>1479</v>
      </c>
      <c r="K249" s="176">
        <v>48</v>
      </c>
      <c r="L249" s="176" t="s">
        <v>1486</v>
      </c>
      <c r="M249" s="176" t="s">
        <v>1487</v>
      </c>
      <c r="N249" s="176" t="s">
        <v>1487</v>
      </c>
    </row>
    <row r="250" spans="1:14">
      <c r="A250" s="176" t="s">
        <v>2266</v>
      </c>
      <c r="B250" s="176" t="s">
        <v>1135</v>
      </c>
      <c r="C250" s="176" t="s">
        <v>1710</v>
      </c>
      <c r="D250" s="185">
        <v>42862</v>
      </c>
      <c r="E250" s="176" t="s">
        <v>1134</v>
      </c>
      <c r="F250" s="176" t="s">
        <v>1477</v>
      </c>
      <c r="G250" s="176" t="s">
        <v>12</v>
      </c>
      <c r="H250" s="176" t="s">
        <v>1478</v>
      </c>
      <c r="I250" s="176" t="s">
        <v>1456</v>
      </c>
      <c r="J250" s="176" t="s">
        <v>1479</v>
      </c>
      <c r="K250" s="176">
        <v>48</v>
      </c>
      <c r="L250" s="176" t="s">
        <v>2017</v>
      </c>
      <c r="M250" s="176" t="s">
        <v>2018</v>
      </c>
      <c r="N250" s="176" t="s">
        <v>2018</v>
      </c>
    </row>
    <row r="251" spans="1:14">
      <c r="A251" s="176" t="s">
        <v>2266</v>
      </c>
      <c r="B251" s="176" t="s">
        <v>1135</v>
      </c>
      <c r="C251" s="176" t="s">
        <v>2269</v>
      </c>
      <c r="D251" s="185">
        <v>42883</v>
      </c>
      <c r="E251" s="176" t="s">
        <v>1134</v>
      </c>
      <c r="F251" s="176" t="s">
        <v>1477</v>
      </c>
      <c r="G251" s="176" t="s">
        <v>12</v>
      </c>
      <c r="H251" s="176" t="s">
        <v>1478</v>
      </c>
      <c r="I251" s="176" t="s">
        <v>1458</v>
      </c>
      <c r="J251" s="176" t="s">
        <v>532</v>
      </c>
      <c r="K251" s="176">
        <v>-48</v>
      </c>
      <c r="L251" s="176" t="s">
        <v>1486</v>
      </c>
      <c r="M251" s="176" t="s">
        <v>2270</v>
      </c>
      <c r="N251" s="176" t="s">
        <v>2270</v>
      </c>
    </row>
    <row r="252" spans="1:14">
      <c r="A252" s="176" t="s">
        <v>2266</v>
      </c>
      <c r="B252" s="176" t="s">
        <v>1135</v>
      </c>
      <c r="C252" s="176" t="s">
        <v>2271</v>
      </c>
      <c r="D252" s="185">
        <v>42862</v>
      </c>
      <c r="E252" s="176" t="s">
        <v>1466</v>
      </c>
      <c r="F252" s="176" t="s">
        <v>1477</v>
      </c>
      <c r="G252" s="176" t="s">
        <v>12</v>
      </c>
      <c r="H252" s="176" t="s">
        <v>1478</v>
      </c>
      <c r="I252" s="176" t="s">
        <v>1456</v>
      </c>
      <c r="J252" s="176" t="s">
        <v>1479</v>
      </c>
      <c r="K252" s="176">
        <v>32</v>
      </c>
      <c r="L252" s="176" t="s">
        <v>2024</v>
      </c>
      <c r="M252" s="176" t="s">
        <v>2025</v>
      </c>
      <c r="N252" s="176" t="s">
        <v>2025</v>
      </c>
    </row>
    <row r="253" spans="1:14">
      <c r="A253" s="176" t="s">
        <v>2266</v>
      </c>
      <c r="B253" s="176" t="s">
        <v>1135</v>
      </c>
      <c r="C253" s="176" t="s">
        <v>2268</v>
      </c>
      <c r="D253" s="185">
        <v>42883</v>
      </c>
      <c r="E253" s="176" t="s">
        <v>1129</v>
      </c>
      <c r="F253" s="176" t="s">
        <v>1477</v>
      </c>
      <c r="G253" s="176" t="s">
        <v>12</v>
      </c>
      <c r="H253" s="176" t="s">
        <v>1478</v>
      </c>
      <c r="I253" s="176" t="s">
        <v>2073</v>
      </c>
      <c r="J253" s="176" t="s">
        <v>1479</v>
      </c>
      <c r="K253" s="176">
        <v>48</v>
      </c>
      <c r="L253" s="176" t="s">
        <v>1486</v>
      </c>
      <c r="M253" s="176" t="s">
        <v>1487</v>
      </c>
      <c r="N253" s="176" t="s">
        <v>1487</v>
      </c>
    </row>
    <row r="254" spans="1:14">
      <c r="A254" s="176" t="s">
        <v>2266</v>
      </c>
      <c r="B254" s="176" t="s">
        <v>1135</v>
      </c>
      <c r="C254" s="176" t="s">
        <v>2268</v>
      </c>
      <c r="D254" s="185">
        <v>42883</v>
      </c>
      <c r="E254" s="176" t="s">
        <v>1129</v>
      </c>
      <c r="F254" s="176" t="s">
        <v>1477</v>
      </c>
      <c r="G254" s="176" t="s">
        <v>12</v>
      </c>
      <c r="H254" s="176" t="s">
        <v>1478</v>
      </c>
      <c r="I254" s="176" t="s">
        <v>2073</v>
      </c>
      <c r="J254" s="176" t="s">
        <v>1479</v>
      </c>
      <c r="K254" s="176">
        <v>48</v>
      </c>
      <c r="L254" s="176" t="s">
        <v>2017</v>
      </c>
      <c r="M254" s="176" t="s">
        <v>2018</v>
      </c>
      <c r="N254" s="176" t="s">
        <v>2018</v>
      </c>
    </row>
    <row r="255" spans="1:14">
      <c r="A255" s="176" t="s">
        <v>2266</v>
      </c>
      <c r="B255" s="176" t="s">
        <v>1135</v>
      </c>
      <c r="C255" s="176" t="s">
        <v>1588</v>
      </c>
      <c r="D255" s="185">
        <v>42861</v>
      </c>
      <c r="E255" s="176" t="s">
        <v>1466</v>
      </c>
      <c r="F255" s="176" t="s">
        <v>1477</v>
      </c>
      <c r="G255" s="176" t="s">
        <v>12</v>
      </c>
      <c r="H255" s="176" t="s">
        <v>1478</v>
      </c>
      <c r="I255" s="176" t="s">
        <v>1456</v>
      </c>
      <c r="J255" s="176" t="s">
        <v>1479</v>
      </c>
      <c r="K255" s="176">
        <v>32</v>
      </c>
      <c r="L255" s="176" t="s">
        <v>2203</v>
      </c>
      <c r="M255" s="176" t="s">
        <v>2204</v>
      </c>
      <c r="N255" s="176" t="s">
        <v>2204</v>
      </c>
    </row>
    <row r="256" spans="1:14">
      <c r="A256" s="176" t="s">
        <v>2266</v>
      </c>
      <c r="B256" s="176" t="s">
        <v>1135</v>
      </c>
      <c r="C256" s="176" t="s">
        <v>1616</v>
      </c>
      <c r="D256" s="185">
        <v>42862</v>
      </c>
      <c r="E256" s="176" t="s">
        <v>1134</v>
      </c>
      <c r="F256" s="176" t="s">
        <v>1477</v>
      </c>
      <c r="G256" s="176" t="s">
        <v>12</v>
      </c>
      <c r="H256" s="176" t="s">
        <v>1478</v>
      </c>
      <c r="I256" s="176" t="s">
        <v>1456</v>
      </c>
      <c r="J256" s="176" t="s">
        <v>1479</v>
      </c>
      <c r="K256" s="176">
        <v>48</v>
      </c>
      <c r="L256" s="176" t="s">
        <v>2017</v>
      </c>
      <c r="M256" s="176" t="s">
        <v>2018</v>
      </c>
      <c r="N256" s="176" t="s">
        <v>2018</v>
      </c>
    </row>
    <row r="257" spans="1:14">
      <c r="A257" s="176" t="s">
        <v>2266</v>
      </c>
      <c r="B257" s="176" t="s">
        <v>1135</v>
      </c>
      <c r="C257" s="176" t="s">
        <v>2272</v>
      </c>
      <c r="D257" s="185">
        <v>42883</v>
      </c>
      <c r="E257" s="176" t="s">
        <v>1134</v>
      </c>
      <c r="F257" s="176" t="s">
        <v>1477</v>
      </c>
      <c r="G257" s="176" t="s">
        <v>12</v>
      </c>
      <c r="H257" s="176" t="s">
        <v>1478</v>
      </c>
      <c r="I257" s="176" t="s">
        <v>1458</v>
      </c>
      <c r="J257" s="176" t="s">
        <v>532</v>
      </c>
      <c r="K257" s="176">
        <v>-48</v>
      </c>
      <c r="L257" s="176" t="s">
        <v>1486</v>
      </c>
      <c r="M257" s="176" t="s">
        <v>2270</v>
      </c>
      <c r="N257" s="176" t="s">
        <v>2270</v>
      </c>
    </row>
    <row r="258" spans="1:14">
      <c r="A258" s="176" t="s">
        <v>2266</v>
      </c>
      <c r="B258" s="176" t="s">
        <v>1135</v>
      </c>
      <c r="C258" s="176" t="s">
        <v>2268</v>
      </c>
      <c r="D258" s="185">
        <v>42869</v>
      </c>
      <c r="E258" s="176" t="s">
        <v>1134</v>
      </c>
      <c r="F258" s="176" t="s">
        <v>1477</v>
      </c>
      <c r="G258" s="176" t="s">
        <v>12</v>
      </c>
      <c r="H258" s="176" t="s">
        <v>1478</v>
      </c>
      <c r="I258" s="176" t="s">
        <v>1456</v>
      </c>
      <c r="J258" s="176" t="s">
        <v>1479</v>
      </c>
      <c r="K258" s="176">
        <v>48</v>
      </c>
      <c r="L258" s="176" t="s">
        <v>2017</v>
      </c>
      <c r="M258" s="176" t="s">
        <v>2018</v>
      </c>
      <c r="N258" s="176" t="s">
        <v>2018</v>
      </c>
    </row>
    <row r="259" spans="1:14">
      <c r="A259" s="176" t="s">
        <v>2266</v>
      </c>
      <c r="B259" s="176" t="s">
        <v>1135</v>
      </c>
      <c r="C259" s="176" t="s">
        <v>1815</v>
      </c>
      <c r="D259" s="185">
        <v>42866</v>
      </c>
      <c r="E259" s="176" t="s">
        <v>1134</v>
      </c>
      <c r="F259" s="176" t="s">
        <v>1477</v>
      </c>
      <c r="G259" s="176" t="s">
        <v>12</v>
      </c>
      <c r="H259" s="176" t="s">
        <v>1478</v>
      </c>
      <c r="I259" s="176" t="s">
        <v>1456</v>
      </c>
      <c r="J259" s="176" t="s">
        <v>1479</v>
      </c>
      <c r="K259" s="176">
        <v>48</v>
      </c>
      <c r="L259" s="176" t="s">
        <v>2017</v>
      </c>
      <c r="M259" s="176" t="s">
        <v>2018</v>
      </c>
      <c r="N259" s="176" t="s">
        <v>2018</v>
      </c>
    </row>
    <row r="260" spans="1:14">
      <c r="A260" s="176" t="s">
        <v>2266</v>
      </c>
      <c r="B260" s="176" t="s">
        <v>1135</v>
      </c>
      <c r="C260" s="176" t="s">
        <v>2269</v>
      </c>
      <c r="D260" s="185">
        <v>42883</v>
      </c>
      <c r="E260" s="176" t="s">
        <v>1134</v>
      </c>
      <c r="F260" s="176" t="s">
        <v>1477</v>
      </c>
      <c r="G260" s="176" t="s">
        <v>12</v>
      </c>
      <c r="H260" s="176" t="s">
        <v>1478</v>
      </c>
      <c r="I260" s="176" t="s">
        <v>1456</v>
      </c>
      <c r="J260" s="176" t="s">
        <v>532</v>
      </c>
      <c r="K260" s="176">
        <v>-48</v>
      </c>
      <c r="L260" s="176" t="s">
        <v>2017</v>
      </c>
      <c r="M260" s="176" t="s">
        <v>2170</v>
      </c>
      <c r="N260" s="176" t="s">
        <v>2170</v>
      </c>
    </row>
    <row r="261" spans="1:14">
      <c r="A261" s="176" t="s">
        <v>2266</v>
      </c>
      <c r="B261" s="176" t="s">
        <v>1135</v>
      </c>
      <c r="C261" s="176" t="s">
        <v>2272</v>
      </c>
      <c r="D261" s="185">
        <v>42869</v>
      </c>
      <c r="E261" s="176" t="s">
        <v>1134</v>
      </c>
      <c r="F261" s="176" t="s">
        <v>1477</v>
      </c>
      <c r="G261" s="176" t="s">
        <v>12</v>
      </c>
      <c r="H261" s="176" t="s">
        <v>1478</v>
      </c>
      <c r="I261" s="176" t="s">
        <v>1458</v>
      </c>
      <c r="J261" s="176" t="s">
        <v>1479</v>
      </c>
      <c r="K261" s="176">
        <v>48</v>
      </c>
      <c r="L261" s="176" t="s">
        <v>1486</v>
      </c>
      <c r="M261" s="176" t="s">
        <v>1487</v>
      </c>
      <c r="N261" s="176" t="s">
        <v>1487</v>
      </c>
    </row>
    <row r="262" spans="1:14">
      <c r="A262" s="176" t="s">
        <v>2266</v>
      </c>
      <c r="B262" s="176" t="s">
        <v>1135</v>
      </c>
      <c r="C262" s="176" t="s">
        <v>1821</v>
      </c>
      <c r="D262" s="185">
        <v>42866</v>
      </c>
      <c r="E262" s="176" t="s">
        <v>1134</v>
      </c>
      <c r="F262" s="176" t="s">
        <v>1477</v>
      </c>
      <c r="G262" s="176" t="s">
        <v>12</v>
      </c>
      <c r="H262" s="176" t="s">
        <v>1478</v>
      </c>
      <c r="I262" s="176" t="s">
        <v>1456</v>
      </c>
      <c r="J262" s="176" t="s">
        <v>1479</v>
      </c>
      <c r="K262" s="176">
        <v>48</v>
      </c>
      <c r="L262" s="176" t="s">
        <v>2017</v>
      </c>
      <c r="M262" s="176" t="s">
        <v>2018</v>
      </c>
      <c r="N262" s="176" t="s">
        <v>2018</v>
      </c>
    </row>
    <row r="263" spans="1:14">
      <c r="A263" s="176" t="s">
        <v>2266</v>
      </c>
      <c r="B263" s="176" t="s">
        <v>1135</v>
      </c>
      <c r="C263" s="176" t="s">
        <v>1719</v>
      </c>
      <c r="D263" s="185">
        <v>42862</v>
      </c>
      <c r="E263" s="176" t="s">
        <v>1134</v>
      </c>
      <c r="F263" s="176" t="s">
        <v>1477</v>
      </c>
      <c r="G263" s="176" t="s">
        <v>12</v>
      </c>
      <c r="H263" s="176" t="s">
        <v>1478</v>
      </c>
      <c r="I263" s="176" t="s">
        <v>1456</v>
      </c>
      <c r="J263" s="176" t="s">
        <v>1479</v>
      </c>
      <c r="K263" s="176">
        <v>48</v>
      </c>
      <c r="L263" s="176" t="s">
        <v>2017</v>
      </c>
      <c r="M263" s="176" t="s">
        <v>2018</v>
      </c>
      <c r="N263" s="176" t="s">
        <v>2018</v>
      </c>
    </row>
    <row r="264" spans="1:14">
      <c r="A264" s="176" t="s">
        <v>2266</v>
      </c>
      <c r="B264" s="176" t="s">
        <v>1135</v>
      </c>
      <c r="C264" s="176" t="s">
        <v>1625</v>
      </c>
      <c r="D264" s="185">
        <v>42862</v>
      </c>
      <c r="E264" s="176" t="s">
        <v>1141</v>
      </c>
      <c r="F264" s="176" t="s">
        <v>1477</v>
      </c>
      <c r="G264" s="176" t="s">
        <v>12</v>
      </c>
      <c r="H264" s="176" t="s">
        <v>1478</v>
      </c>
      <c r="I264" s="176" t="s">
        <v>1458</v>
      </c>
      <c r="J264" s="176" t="s">
        <v>1479</v>
      </c>
      <c r="K264" s="176">
        <v>48</v>
      </c>
      <c r="L264" s="176" t="s">
        <v>2017</v>
      </c>
      <c r="M264" s="176" t="s">
        <v>2018</v>
      </c>
      <c r="N264" s="176" t="s">
        <v>2018</v>
      </c>
    </row>
    <row r="265" spans="1:14">
      <c r="A265" s="176" t="s">
        <v>2266</v>
      </c>
      <c r="B265" s="176" t="s">
        <v>1135</v>
      </c>
      <c r="C265" s="176" t="s">
        <v>2269</v>
      </c>
      <c r="D265" s="185">
        <v>42869</v>
      </c>
      <c r="E265" s="176" t="s">
        <v>1134</v>
      </c>
      <c r="F265" s="176" t="s">
        <v>1477</v>
      </c>
      <c r="G265" s="176" t="s">
        <v>12</v>
      </c>
      <c r="H265" s="176" t="s">
        <v>1478</v>
      </c>
      <c r="I265" s="176" t="s">
        <v>1456</v>
      </c>
      <c r="J265" s="176" t="s">
        <v>1479</v>
      </c>
      <c r="K265" s="176">
        <v>48</v>
      </c>
      <c r="L265" s="176" t="s">
        <v>2017</v>
      </c>
      <c r="M265" s="176" t="s">
        <v>2018</v>
      </c>
      <c r="N265" s="176" t="s">
        <v>2018</v>
      </c>
    </row>
    <row r="266" spans="1:14">
      <c r="A266" s="176" t="s">
        <v>2266</v>
      </c>
      <c r="B266" s="176" t="s">
        <v>1135</v>
      </c>
      <c r="C266" s="176" t="s">
        <v>1806</v>
      </c>
      <c r="D266" s="185">
        <v>42865</v>
      </c>
      <c r="E266" s="176" t="s">
        <v>1134</v>
      </c>
      <c r="F266" s="176" t="s">
        <v>1477</v>
      </c>
      <c r="G266" s="176" t="s">
        <v>12</v>
      </c>
      <c r="H266" s="176" t="s">
        <v>1478</v>
      </c>
      <c r="I266" s="176" t="s">
        <v>1456</v>
      </c>
      <c r="J266" s="176" t="s">
        <v>1479</v>
      </c>
      <c r="K266" s="176">
        <v>48</v>
      </c>
      <c r="L266" s="176" t="s">
        <v>2017</v>
      </c>
      <c r="M266" s="176" t="s">
        <v>2018</v>
      </c>
      <c r="N266" s="176" t="s">
        <v>2018</v>
      </c>
    </row>
    <row r="267" spans="1:14">
      <c r="A267" s="176" t="s">
        <v>2266</v>
      </c>
      <c r="B267" s="176" t="s">
        <v>1135</v>
      </c>
      <c r="C267" s="176" t="s">
        <v>1592</v>
      </c>
      <c r="D267" s="185">
        <v>42862</v>
      </c>
      <c r="E267" s="176" t="s">
        <v>1141</v>
      </c>
      <c r="F267" s="176" t="s">
        <v>1477</v>
      </c>
      <c r="G267" s="176" t="s">
        <v>12</v>
      </c>
      <c r="H267" s="176" t="s">
        <v>1478</v>
      </c>
      <c r="I267" s="176" t="s">
        <v>1456</v>
      </c>
      <c r="J267" s="176" t="s">
        <v>1479</v>
      </c>
      <c r="K267" s="176">
        <v>48</v>
      </c>
      <c r="L267" s="176" t="s">
        <v>2017</v>
      </c>
      <c r="M267" s="176" t="s">
        <v>2018</v>
      </c>
      <c r="N267" s="176" t="s">
        <v>2018</v>
      </c>
    </row>
    <row r="268" spans="1:14">
      <c r="A268" s="176" t="s">
        <v>2266</v>
      </c>
      <c r="B268" s="176" t="s">
        <v>1135</v>
      </c>
      <c r="C268" s="176" t="s">
        <v>1778</v>
      </c>
      <c r="D268" s="185">
        <v>42863</v>
      </c>
      <c r="E268" s="176" t="s">
        <v>1134</v>
      </c>
      <c r="F268" s="176" t="s">
        <v>1477</v>
      </c>
      <c r="G268" s="176" t="s">
        <v>12</v>
      </c>
      <c r="H268" s="176" t="s">
        <v>1478</v>
      </c>
      <c r="I268" s="176" t="s">
        <v>1456</v>
      </c>
      <c r="J268" s="176" t="s">
        <v>1479</v>
      </c>
      <c r="K268" s="176">
        <v>48</v>
      </c>
      <c r="L268" s="176" t="s">
        <v>2017</v>
      </c>
      <c r="M268" s="176" t="s">
        <v>2018</v>
      </c>
      <c r="N268" s="176" t="s">
        <v>2018</v>
      </c>
    </row>
    <row r="269" spans="1:14">
      <c r="A269" s="176" t="s">
        <v>2266</v>
      </c>
      <c r="B269" s="176" t="s">
        <v>1135</v>
      </c>
      <c r="C269" s="176" t="s">
        <v>1682</v>
      </c>
      <c r="D269" s="185">
        <v>42862</v>
      </c>
      <c r="E269" s="176" t="s">
        <v>1476</v>
      </c>
      <c r="F269" s="176" t="s">
        <v>1477</v>
      </c>
      <c r="G269" s="176" t="s">
        <v>12</v>
      </c>
      <c r="H269" s="176" t="s">
        <v>1478</v>
      </c>
      <c r="I269" s="176" t="s">
        <v>1456</v>
      </c>
      <c r="J269" s="176" t="s">
        <v>1479</v>
      </c>
      <c r="K269" s="176">
        <v>32</v>
      </c>
      <c r="L269" s="176" t="s">
        <v>2071</v>
      </c>
      <c r="M269" s="176" t="s">
        <v>2072</v>
      </c>
      <c r="N269" s="176" t="s">
        <v>2072</v>
      </c>
    </row>
    <row r="270" spans="1:14">
      <c r="A270" s="176" t="s">
        <v>2266</v>
      </c>
      <c r="B270" s="176" t="s">
        <v>1135</v>
      </c>
      <c r="C270" s="176" t="s">
        <v>1371</v>
      </c>
      <c r="D270" s="185">
        <v>42858</v>
      </c>
      <c r="E270" s="176" t="s">
        <v>1141</v>
      </c>
      <c r="F270" s="176" t="s">
        <v>1477</v>
      </c>
      <c r="G270" s="176" t="s">
        <v>12</v>
      </c>
      <c r="H270" s="176" t="s">
        <v>1478</v>
      </c>
      <c r="I270" s="176" t="s">
        <v>1458</v>
      </c>
      <c r="J270" s="176" t="s">
        <v>1479</v>
      </c>
      <c r="K270" s="176">
        <v>11</v>
      </c>
      <c r="L270" s="176" t="s">
        <v>2273</v>
      </c>
      <c r="M270" s="176" t="s">
        <v>1497</v>
      </c>
      <c r="N270" s="176" t="s">
        <v>1497</v>
      </c>
    </row>
    <row r="271" spans="1:14">
      <c r="A271" s="176" t="s">
        <v>2266</v>
      </c>
      <c r="B271" s="176" t="s">
        <v>1135</v>
      </c>
      <c r="C271" s="176" t="s">
        <v>2274</v>
      </c>
      <c r="D271" s="185">
        <v>42862</v>
      </c>
      <c r="E271" s="176" t="s">
        <v>1134</v>
      </c>
      <c r="F271" s="176" t="s">
        <v>1477</v>
      </c>
      <c r="G271" s="176" t="s">
        <v>12</v>
      </c>
      <c r="H271" s="176" t="s">
        <v>1502</v>
      </c>
      <c r="I271" s="176" t="s">
        <v>1456</v>
      </c>
      <c r="J271" s="176" t="s">
        <v>1479</v>
      </c>
      <c r="K271" s="176">
        <v>48</v>
      </c>
      <c r="L271" s="176" t="s">
        <v>2017</v>
      </c>
      <c r="M271" s="176" t="s">
        <v>2018</v>
      </c>
      <c r="N271" s="176" t="s">
        <v>2018</v>
      </c>
    </row>
    <row r="272" spans="1:14">
      <c r="A272" s="176" t="s">
        <v>2266</v>
      </c>
      <c r="B272" s="176" t="s">
        <v>1135</v>
      </c>
      <c r="C272" s="176" t="s">
        <v>2272</v>
      </c>
      <c r="D272" s="185">
        <v>42883</v>
      </c>
      <c r="E272" s="176" t="s">
        <v>1129</v>
      </c>
      <c r="F272" s="176" t="s">
        <v>1477</v>
      </c>
      <c r="G272" s="176" t="s">
        <v>12</v>
      </c>
      <c r="H272" s="176" t="s">
        <v>1478</v>
      </c>
      <c r="I272" s="176" t="s">
        <v>2073</v>
      </c>
      <c r="J272" s="176" t="s">
        <v>1479</v>
      </c>
      <c r="K272" s="176">
        <v>48</v>
      </c>
      <c r="L272" s="176" t="s">
        <v>2017</v>
      </c>
      <c r="M272" s="176" t="s">
        <v>2018</v>
      </c>
      <c r="N272" s="176" t="s">
        <v>2018</v>
      </c>
    </row>
    <row r="273" spans="1:14">
      <c r="A273" s="176" t="s">
        <v>2266</v>
      </c>
      <c r="B273" s="176" t="s">
        <v>1135</v>
      </c>
      <c r="C273" s="176" t="s">
        <v>2269</v>
      </c>
      <c r="D273" s="185">
        <v>42883</v>
      </c>
      <c r="E273" s="176" t="s">
        <v>1129</v>
      </c>
      <c r="F273" s="176" t="s">
        <v>1477</v>
      </c>
      <c r="G273" s="176" t="s">
        <v>12</v>
      </c>
      <c r="H273" s="176" t="s">
        <v>1478</v>
      </c>
      <c r="I273" s="176" t="s">
        <v>2073</v>
      </c>
      <c r="J273" s="176" t="s">
        <v>1479</v>
      </c>
      <c r="K273" s="176">
        <v>48</v>
      </c>
      <c r="L273" s="176" t="s">
        <v>2017</v>
      </c>
      <c r="M273" s="176" t="s">
        <v>2018</v>
      </c>
      <c r="N273" s="176" t="s">
        <v>2018</v>
      </c>
    </row>
    <row r="274" spans="1:14">
      <c r="A274" s="176" t="s">
        <v>2266</v>
      </c>
      <c r="B274" s="176" t="s">
        <v>1135</v>
      </c>
      <c r="C274" s="176" t="s">
        <v>1625</v>
      </c>
      <c r="D274" s="185">
        <v>42883</v>
      </c>
      <c r="E274" s="176" t="s">
        <v>1134</v>
      </c>
      <c r="F274" s="176" t="s">
        <v>1477</v>
      </c>
      <c r="G274" s="176" t="s">
        <v>12</v>
      </c>
      <c r="H274" s="176" t="s">
        <v>1478</v>
      </c>
      <c r="I274" s="176" t="s">
        <v>1456</v>
      </c>
      <c r="J274" s="176" t="s">
        <v>532</v>
      </c>
      <c r="K274" s="176">
        <v>-48</v>
      </c>
      <c r="L274" s="176" t="s">
        <v>2017</v>
      </c>
      <c r="M274" s="176" t="s">
        <v>2170</v>
      </c>
      <c r="N274" s="176" t="s">
        <v>2170</v>
      </c>
    </row>
    <row r="275" spans="1:14">
      <c r="A275" s="176" t="s">
        <v>2266</v>
      </c>
      <c r="B275" s="176" t="s">
        <v>1135</v>
      </c>
      <c r="C275" s="176" t="s">
        <v>1809</v>
      </c>
      <c r="D275" s="185">
        <v>42865</v>
      </c>
      <c r="E275" s="176" t="s">
        <v>1134</v>
      </c>
      <c r="F275" s="176" t="s">
        <v>1477</v>
      </c>
      <c r="G275" s="176" t="s">
        <v>12</v>
      </c>
      <c r="H275" s="176" t="s">
        <v>1478</v>
      </c>
      <c r="I275" s="176" t="s">
        <v>1456</v>
      </c>
      <c r="J275" s="176" t="s">
        <v>1479</v>
      </c>
      <c r="K275" s="176">
        <v>48</v>
      </c>
      <c r="L275" s="176" t="s">
        <v>2017</v>
      </c>
      <c r="M275" s="176" t="s">
        <v>2018</v>
      </c>
      <c r="N275" s="176" t="s">
        <v>2018</v>
      </c>
    </row>
    <row r="276" spans="1:14">
      <c r="A276" s="176" t="s">
        <v>2266</v>
      </c>
      <c r="B276" s="176" t="s">
        <v>1135</v>
      </c>
      <c r="C276" s="176" t="s">
        <v>1824</v>
      </c>
      <c r="D276" s="185">
        <v>42866</v>
      </c>
      <c r="E276" s="176" t="s">
        <v>1134</v>
      </c>
      <c r="F276" s="176" t="s">
        <v>1477</v>
      </c>
      <c r="G276" s="176" t="s">
        <v>12</v>
      </c>
      <c r="H276" s="176" t="s">
        <v>1478</v>
      </c>
      <c r="I276" s="176" t="s">
        <v>1456</v>
      </c>
      <c r="J276" s="176" t="s">
        <v>1479</v>
      </c>
      <c r="K276" s="176">
        <v>48</v>
      </c>
      <c r="L276" s="176" t="s">
        <v>2017</v>
      </c>
      <c r="M276" s="176" t="s">
        <v>2018</v>
      </c>
      <c r="N276" s="176" t="s">
        <v>2018</v>
      </c>
    </row>
    <row r="277" spans="1:14">
      <c r="A277" s="176" t="s">
        <v>2266</v>
      </c>
      <c r="B277" s="176" t="s">
        <v>1135</v>
      </c>
      <c r="C277" s="176" t="s">
        <v>2267</v>
      </c>
      <c r="D277" s="185">
        <v>42883</v>
      </c>
      <c r="E277" s="176" t="s">
        <v>1129</v>
      </c>
      <c r="F277" s="176" t="s">
        <v>1477</v>
      </c>
      <c r="G277" s="176" t="s">
        <v>12</v>
      </c>
      <c r="H277" s="176" t="s">
        <v>1478</v>
      </c>
      <c r="I277" s="176" t="s">
        <v>2073</v>
      </c>
      <c r="J277" s="176" t="s">
        <v>1479</v>
      </c>
      <c r="K277" s="176">
        <v>48</v>
      </c>
      <c r="L277" s="176" t="s">
        <v>1486</v>
      </c>
      <c r="M277" s="176" t="s">
        <v>1487</v>
      </c>
      <c r="N277" s="176" t="s">
        <v>1487</v>
      </c>
    </row>
    <row r="278" spans="1:14">
      <c r="A278" s="176" t="s">
        <v>2266</v>
      </c>
      <c r="B278" s="176" t="s">
        <v>1135</v>
      </c>
      <c r="C278" s="176" t="s">
        <v>2267</v>
      </c>
      <c r="D278" s="185">
        <v>42883</v>
      </c>
      <c r="E278" s="176" t="s">
        <v>1134</v>
      </c>
      <c r="F278" s="176" t="s">
        <v>1477</v>
      </c>
      <c r="G278" s="176" t="s">
        <v>12</v>
      </c>
      <c r="H278" s="176" t="s">
        <v>1478</v>
      </c>
      <c r="I278" s="176" t="s">
        <v>1456</v>
      </c>
      <c r="J278" s="176" t="s">
        <v>532</v>
      </c>
      <c r="K278" s="176">
        <v>-48</v>
      </c>
      <c r="L278" s="176" t="s">
        <v>1486</v>
      </c>
      <c r="M278" s="176" t="s">
        <v>2270</v>
      </c>
      <c r="N278" s="176" t="s">
        <v>2270</v>
      </c>
    </row>
    <row r="279" spans="1:14">
      <c r="A279" s="176" t="s">
        <v>2266</v>
      </c>
      <c r="B279" s="176" t="s">
        <v>1135</v>
      </c>
      <c r="C279" s="176" t="s">
        <v>1566</v>
      </c>
      <c r="D279" s="185">
        <v>42862</v>
      </c>
      <c r="E279" s="176" t="s">
        <v>1134</v>
      </c>
      <c r="F279" s="176" t="s">
        <v>1477</v>
      </c>
      <c r="G279" s="176" t="s">
        <v>12</v>
      </c>
      <c r="H279" s="176" t="s">
        <v>1478</v>
      </c>
      <c r="I279" s="176" t="s">
        <v>1456</v>
      </c>
      <c r="J279" s="176" t="s">
        <v>1479</v>
      </c>
      <c r="K279" s="176">
        <v>48</v>
      </c>
      <c r="L279" s="176" t="s">
        <v>2017</v>
      </c>
      <c r="M279" s="176" t="s">
        <v>2018</v>
      </c>
      <c r="N279" s="176" t="s">
        <v>2018</v>
      </c>
    </row>
    <row r="280" spans="1:14">
      <c r="A280" s="176" t="s">
        <v>2266</v>
      </c>
      <c r="B280" s="176" t="s">
        <v>1135</v>
      </c>
      <c r="C280" s="176" t="s">
        <v>1679</v>
      </c>
      <c r="D280" s="185">
        <v>42862</v>
      </c>
      <c r="E280" s="176" t="s">
        <v>1476</v>
      </c>
      <c r="F280" s="176" t="s">
        <v>1477</v>
      </c>
      <c r="G280" s="176" t="s">
        <v>12</v>
      </c>
      <c r="H280" s="176" t="s">
        <v>1478</v>
      </c>
      <c r="I280" s="176" t="s">
        <v>1456</v>
      </c>
      <c r="J280" s="176" t="s">
        <v>1479</v>
      </c>
      <c r="K280" s="176">
        <v>32</v>
      </c>
      <c r="L280" s="176" t="s">
        <v>2071</v>
      </c>
      <c r="M280" s="176" t="s">
        <v>2072</v>
      </c>
      <c r="N280" s="176" t="s">
        <v>2072</v>
      </c>
    </row>
    <row r="281" spans="1:14">
      <c r="A281" s="176" t="s">
        <v>2266</v>
      </c>
      <c r="B281" s="176" t="s">
        <v>1135</v>
      </c>
      <c r="C281" s="176" t="s">
        <v>2275</v>
      </c>
      <c r="D281" s="185">
        <v>42862</v>
      </c>
      <c r="E281" s="176" t="s">
        <v>1134</v>
      </c>
      <c r="F281" s="176" t="s">
        <v>1477</v>
      </c>
      <c r="G281" s="176" t="s">
        <v>12</v>
      </c>
      <c r="H281" s="176" t="s">
        <v>1478</v>
      </c>
      <c r="I281" s="176" t="s">
        <v>1456</v>
      </c>
      <c r="J281" s="176" t="s">
        <v>1479</v>
      </c>
      <c r="K281" s="176">
        <v>48</v>
      </c>
      <c r="L281" s="176" t="s">
        <v>2017</v>
      </c>
      <c r="M281" s="176" t="s">
        <v>2018</v>
      </c>
      <c r="N281" s="176" t="s">
        <v>2018</v>
      </c>
    </row>
    <row r="282" spans="1:14">
      <c r="A282" s="176" t="s">
        <v>2266</v>
      </c>
      <c r="B282" s="176" t="s">
        <v>1135</v>
      </c>
      <c r="C282" s="176" t="s">
        <v>2272</v>
      </c>
      <c r="D282" s="185">
        <v>42883</v>
      </c>
      <c r="E282" s="176" t="s">
        <v>1129</v>
      </c>
      <c r="F282" s="176" t="s">
        <v>1477</v>
      </c>
      <c r="G282" s="176" t="s">
        <v>12</v>
      </c>
      <c r="H282" s="176" t="s">
        <v>1478</v>
      </c>
      <c r="I282" s="176" t="s">
        <v>2073</v>
      </c>
      <c r="J282" s="176" t="s">
        <v>1479</v>
      </c>
      <c r="K282" s="176">
        <v>48</v>
      </c>
      <c r="L282" s="176" t="s">
        <v>1486</v>
      </c>
      <c r="M282" s="176" t="s">
        <v>1487</v>
      </c>
      <c r="N282" s="176" t="s">
        <v>1487</v>
      </c>
    </row>
    <row r="283" spans="1:14">
      <c r="A283" s="176" t="s">
        <v>2266</v>
      </c>
      <c r="B283" s="176" t="s">
        <v>1135</v>
      </c>
      <c r="C283" s="176" t="s">
        <v>1695</v>
      </c>
      <c r="D283" s="185">
        <v>42862</v>
      </c>
      <c r="E283" s="176" t="s">
        <v>1134</v>
      </c>
      <c r="F283" s="176" t="s">
        <v>1477</v>
      </c>
      <c r="G283" s="176" t="s">
        <v>12</v>
      </c>
      <c r="H283" s="176" t="s">
        <v>1478</v>
      </c>
      <c r="I283" s="176" t="s">
        <v>1456</v>
      </c>
      <c r="J283" s="176" t="s">
        <v>1479</v>
      </c>
      <c r="K283" s="176">
        <v>48</v>
      </c>
      <c r="L283" s="176" t="s">
        <v>2017</v>
      </c>
      <c r="M283" s="176" t="s">
        <v>2018</v>
      </c>
      <c r="N283" s="176" t="s">
        <v>2018</v>
      </c>
    </row>
    <row r="284" spans="1:14">
      <c r="A284" s="176" t="s">
        <v>2266</v>
      </c>
      <c r="B284" s="176" t="s">
        <v>1135</v>
      </c>
      <c r="C284" s="176" t="s">
        <v>1818</v>
      </c>
      <c r="D284" s="185">
        <v>42866</v>
      </c>
      <c r="E284" s="176" t="s">
        <v>1134</v>
      </c>
      <c r="F284" s="176" t="s">
        <v>1477</v>
      </c>
      <c r="G284" s="176" t="s">
        <v>12</v>
      </c>
      <c r="H284" s="176" t="s">
        <v>1478</v>
      </c>
      <c r="I284" s="176" t="s">
        <v>1456</v>
      </c>
      <c r="J284" s="176" t="s">
        <v>1479</v>
      </c>
      <c r="K284" s="176">
        <v>48</v>
      </c>
      <c r="L284" s="176" t="s">
        <v>2017</v>
      </c>
      <c r="M284" s="176" t="s">
        <v>2018</v>
      </c>
      <c r="N284" s="176" t="s">
        <v>2018</v>
      </c>
    </row>
    <row r="285" spans="1:14">
      <c r="A285" s="176" t="s">
        <v>2266</v>
      </c>
      <c r="B285" s="176" t="s">
        <v>1135</v>
      </c>
      <c r="C285" s="176" t="s">
        <v>1379</v>
      </c>
      <c r="D285" s="185">
        <v>42858</v>
      </c>
      <c r="E285" s="176" t="s">
        <v>1141</v>
      </c>
      <c r="F285" s="176" t="s">
        <v>1477</v>
      </c>
      <c r="G285" s="176" t="s">
        <v>12</v>
      </c>
      <c r="H285" s="176" t="s">
        <v>1478</v>
      </c>
      <c r="I285" s="176" t="s">
        <v>1458</v>
      </c>
      <c r="J285" s="176" t="s">
        <v>1479</v>
      </c>
      <c r="K285" s="176">
        <v>7</v>
      </c>
      <c r="L285" s="176" t="s">
        <v>2102</v>
      </c>
      <c r="M285" s="176" t="s">
        <v>2276</v>
      </c>
      <c r="N285" s="176" t="s">
        <v>2276</v>
      </c>
    </row>
    <row r="286" spans="1:14">
      <c r="A286" s="176" t="s">
        <v>2266</v>
      </c>
      <c r="B286" s="176" t="s">
        <v>1135</v>
      </c>
      <c r="C286" s="176" t="s">
        <v>1723</v>
      </c>
      <c r="D286" s="185">
        <v>42862</v>
      </c>
      <c r="E286" s="176" t="s">
        <v>1134</v>
      </c>
      <c r="F286" s="176" t="s">
        <v>1477</v>
      </c>
      <c r="G286" s="176" t="s">
        <v>12</v>
      </c>
      <c r="H286" s="176" t="s">
        <v>1478</v>
      </c>
      <c r="I286" s="176" t="s">
        <v>1456</v>
      </c>
      <c r="J286" s="176" t="s">
        <v>1479</v>
      </c>
      <c r="K286" s="176">
        <v>48</v>
      </c>
      <c r="L286" s="176" t="s">
        <v>2017</v>
      </c>
      <c r="M286" s="176" t="s">
        <v>2018</v>
      </c>
      <c r="N286" s="176" t="s">
        <v>2018</v>
      </c>
    </row>
    <row r="287" spans="1:14">
      <c r="A287" s="176" t="s">
        <v>2266</v>
      </c>
      <c r="B287" s="176" t="s">
        <v>1135</v>
      </c>
      <c r="C287" s="176" t="s">
        <v>2277</v>
      </c>
      <c r="D287" s="185">
        <v>42862</v>
      </c>
      <c r="E287" s="176" t="s">
        <v>1476</v>
      </c>
      <c r="F287" s="176" t="s">
        <v>1477</v>
      </c>
      <c r="G287" s="176" t="s">
        <v>12</v>
      </c>
      <c r="H287" s="176" t="s">
        <v>1478</v>
      </c>
      <c r="I287" s="176" t="s">
        <v>1456</v>
      </c>
      <c r="J287" s="176" t="s">
        <v>1479</v>
      </c>
      <c r="K287" s="176">
        <v>32</v>
      </c>
      <c r="L287" s="176" t="s">
        <v>2071</v>
      </c>
      <c r="M287" s="176" t="s">
        <v>2072</v>
      </c>
      <c r="N287" s="176" t="s">
        <v>2072</v>
      </c>
    </row>
    <row r="288" spans="1:14">
      <c r="A288" s="176" t="s">
        <v>2266</v>
      </c>
      <c r="B288" s="176" t="s">
        <v>1135</v>
      </c>
      <c r="C288" s="176" t="s">
        <v>1383</v>
      </c>
      <c r="D288" s="185">
        <v>42858</v>
      </c>
      <c r="E288" s="176" t="s">
        <v>1141</v>
      </c>
      <c r="F288" s="176" t="s">
        <v>1477</v>
      </c>
      <c r="G288" s="176" t="s">
        <v>12</v>
      </c>
      <c r="H288" s="176" t="s">
        <v>1478</v>
      </c>
      <c r="I288" s="176" t="s">
        <v>1458</v>
      </c>
      <c r="J288" s="176" t="s">
        <v>1479</v>
      </c>
      <c r="K288" s="176">
        <v>11</v>
      </c>
      <c r="L288" s="176" t="s">
        <v>2278</v>
      </c>
      <c r="M288" s="176" t="s">
        <v>2276</v>
      </c>
      <c r="N288" s="176" t="s">
        <v>2276</v>
      </c>
    </row>
    <row r="289" spans="1:14">
      <c r="A289" s="176" t="s">
        <v>2266</v>
      </c>
      <c r="B289" s="176" t="s">
        <v>1135</v>
      </c>
      <c r="C289" s="176" t="s">
        <v>2279</v>
      </c>
      <c r="D289" s="185">
        <v>42863</v>
      </c>
      <c r="E289" s="176" t="s">
        <v>1476</v>
      </c>
      <c r="F289" s="176" t="s">
        <v>1477</v>
      </c>
      <c r="G289" s="176" t="s">
        <v>12</v>
      </c>
      <c r="H289" s="176" t="s">
        <v>1478</v>
      </c>
      <c r="I289" s="176" t="s">
        <v>1456</v>
      </c>
      <c r="J289" s="176" t="s">
        <v>1479</v>
      </c>
      <c r="K289" s="176">
        <v>32</v>
      </c>
      <c r="L289" s="176" t="s">
        <v>2071</v>
      </c>
      <c r="M289" s="176" t="s">
        <v>2072</v>
      </c>
      <c r="N289" s="176" t="s">
        <v>2072</v>
      </c>
    </row>
    <row r="290" spans="1:14">
      <c r="A290" s="176" t="s">
        <v>2266</v>
      </c>
      <c r="B290" s="176" t="s">
        <v>1135</v>
      </c>
      <c r="C290" s="176" t="s">
        <v>1625</v>
      </c>
      <c r="D290" s="185">
        <v>42862</v>
      </c>
      <c r="E290" s="176" t="s">
        <v>1134</v>
      </c>
      <c r="F290" s="176" t="s">
        <v>1477</v>
      </c>
      <c r="G290" s="176" t="s">
        <v>12</v>
      </c>
      <c r="H290" s="176" t="s">
        <v>1478</v>
      </c>
      <c r="I290" s="176" t="s">
        <v>1456</v>
      </c>
      <c r="J290" s="176" t="s">
        <v>1479</v>
      </c>
      <c r="K290" s="176">
        <v>48</v>
      </c>
      <c r="L290" s="176" t="s">
        <v>2017</v>
      </c>
      <c r="M290" s="176" t="s">
        <v>2018</v>
      </c>
      <c r="N290" s="176" t="s">
        <v>2018</v>
      </c>
    </row>
    <row r="291" spans="1:14">
      <c r="A291" s="176" t="s">
        <v>2266</v>
      </c>
      <c r="B291" s="176" t="s">
        <v>1135</v>
      </c>
      <c r="C291" s="176" t="s">
        <v>2272</v>
      </c>
      <c r="D291" s="185">
        <v>42883</v>
      </c>
      <c r="E291" s="176" t="s">
        <v>1134</v>
      </c>
      <c r="F291" s="176" t="s">
        <v>1477</v>
      </c>
      <c r="G291" s="176" t="s">
        <v>12</v>
      </c>
      <c r="H291" s="176" t="s">
        <v>1478</v>
      </c>
      <c r="I291" s="176" t="s">
        <v>1456</v>
      </c>
      <c r="J291" s="176" t="s">
        <v>532</v>
      </c>
      <c r="K291" s="176">
        <v>-48</v>
      </c>
      <c r="L291" s="176" t="s">
        <v>2017</v>
      </c>
      <c r="M291" s="176" t="s">
        <v>2170</v>
      </c>
      <c r="N291" s="176" t="s">
        <v>2170</v>
      </c>
    </row>
    <row r="292" spans="1:14">
      <c r="A292" s="176" t="s">
        <v>2266</v>
      </c>
      <c r="B292" s="176" t="s">
        <v>1135</v>
      </c>
      <c r="C292" s="176" t="s">
        <v>1576</v>
      </c>
      <c r="D292" s="185">
        <v>42874</v>
      </c>
      <c r="E292" s="176" t="s">
        <v>1134</v>
      </c>
      <c r="F292" s="176" t="s">
        <v>1477</v>
      </c>
      <c r="G292" s="176" t="s">
        <v>12</v>
      </c>
      <c r="H292" s="176" t="s">
        <v>1478</v>
      </c>
      <c r="I292" s="176" t="s">
        <v>1456</v>
      </c>
      <c r="J292" s="176" t="s">
        <v>1479</v>
      </c>
      <c r="K292" s="176">
        <v>48</v>
      </c>
      <c r="L292" s="176" t="s">
        <v>2017</v>
      </c>
      <c r="M292" s="176" t="s">
        <v>2018</v>
      </c>
      <c r="N292" s="176" t="s">
        <v>2018</v>
      </c>
    </row>
    <row r="293" spans="1:14">
      <c r="A293" s="176" t="s">
        <v>2266</v>
      </c>
      <c r="B293" s="176" t="s">
        <v>1135</v>
      </c>
      <c r="C293" s="176" t="s">
        <v>2268</v>
      </c>
      <c r="D293" s="185">
        <v>42883</v>
      </c>
      <c r="E293" s="176" t="s">
        <v>1134</v>
      </c>
      <c r="F293" s="176" t="s">
        <v>1477</v>
      </c>
      <c r="G293" s="176" t="s">
        <v>12</v>
      </c>
      <c r="H293" s="176" t="s">
        <v>1478</v>
      </c>
      <c r="I293" s="176" t="s">
        <v>1456</v>
      </c>
      <c r="J293" s="176" t="s">
        <v>532</v>
      </c>
      <c r="K293" s="176">
        <v>-48</v>
      </c>
      <c r="L293" s="176" t="s">
        <v>1486</v>
      </c>
      <c r="M293" s="176" t="s">
        <v>2270</v>
      </c>
      <c r="N293" s="176" t="s">
        <v>2270</v>
      </c>
    </row>
    <row r="294" spans="1:14">
      <c r="A294" s="176" t="s">
        <v>2266</v>
      </c>
      <c r="B294" s="176" t="s">
        <v>1135</v>
      </c>
      <c r="C294" s="176" t="s">
        <v>2267</v>
      </c>
      <c r="D294" s="185">
        <v>42883</v>
      </c>
      <c r="E294" s="176" t="s">
        <v>1129</v>
      </c>
      <c r="F294" s="176" t="s">
        <v>1477</v>
      </c>
      <c r="G294" s="176" t="s">
        <v>12</v>
      </c>
      <c r="H294" s="176" t="s">
        <v>1478</v>
      </c>
      <c r="I294" s="176" t="s">
        <v>2073</v>
      </c>
      <c r="J294" s="176" t="s">
        <v>1479</v>
      </c>
      <c r="K294" s="176">
        <v>48</v>
      </c>
      <c r="L294" s="176" t="s">
        <v>2017</v>
      </c>
      <c r="M294" s="176" t="s">
        <v>2018</v>
      </c>
      <c r="N294" s="176" t="s">
        <v>2018</v>
      </c>
    </row>
    <row r="295" spans="1:14">
      <c r="A295" s="176" t="s">
        <v>2266</v>
      </c>
      <c r="B295" s="176" t="s">
        <v>1135</v>
      </c>
      <c r="C295" s="176" t="s">
        <v>1846</v>
      </c>
      <c r="D295" s="185">
        <v>42868</v>
      </c>
      <c r="E295" s="176" t="s">
        <v>1141</v>
      </c>
      <c r="F295" s="176" t="s">
        <v>1477</v>
      </c>
      <c r="G295" s="176" t="s">
        <v>12</v>
      </c>
      <c r="H295" s="176" t="s">
        <v>1478</v>
      </c>
      <c r="I295" s="176" t="s">
        <v>1456</v>
      </c>
      <c r="J295" s="176" t="s">
        <v>1479</v>
      </c>
      <c r="K295" s="176">
        <v>48</v>
      </c>
      <c r="L295" s="176" t="s">
        <v>2017</v>
      </c>
      <c r="M295" s="176" t="s">
        <v>2018</v>
      </c>
      <c r="N295" s="176" t="s">
        <v>2018</v>
      </c>
    </row>
    <row r="296" spans="1:14">
      <c r="A296" s="176" t="s">
        <v>2266</v>
      </c>
      <c r="B296" s="176" t="s">
        <v>1135</v>
      </c>
      <c r="C296" s="176" t="s">
        <v>1613</v>
      </c>
      <c r="D296" s="185">
        <v>42862</v>
      </c>
      <c r="E296" s="176" t="s">
        <v>1134</v>
      </c>
      <c r="F296" s="176" t="s">
        <v>1477</v>
      </c>
      <c r="G296" s="176" t="s">
        <v>12</v>
      </c>
      <c r="H296" s="176" t="s">
        <v>1478</v>
      </c>
      <c r="I296" s="176" t="s">
        <v>1456</v>
      </c>
      <c r="J296" s="176" t="s">
        <v>1479</v>
      </c>
      <c r="K296" s="176">
        <v>48</v>
      </c>
      <c r="L296" s="176" t="s">
        <v>2017</v>
      </c>
      <c r="M296" s="176" t="s">
        <v>2018</v>
      </c>
      <c r="N296" s="176" t="s">
        <v>2018</v>
      </c>
    </row>
    <row r="297" spans="1:14">
      <c r="A297" s="176" t="s">
        <v>2266</v>
      </c>
      <c r="B297" s="176" t="s">
        <v>1135</v>
      </c>
      <c r="C297" s="176" t="s">
        <v>2269</v>
      </c>
      <c r="D297" s="185">
        <v>42869</v>
      </c>
      <c r="E297" s="176" t="s">
        <v>1134</v>
      </c>
      <c r="F297" s="176" t="s">
        <v>1477</v>
      </c>
      <c r="G297" s="176" t="s">
        <v>12</v>
      </c>
      <c r="H297" s="176" t="s">
        <v>1478</v>
      </c>
      <c r="I297" s="176" t="s">
        <v>1458</v>
      </c>
      <c r="J297" s="176" t="s">
        <v>1479</v>
      </c>
      <c r="K297" s="176">
        <v>48</v>
      </c>
      <c r="L297" s="176" t="s">
        <v>1486</v>
      </c>
      <c r="M297" s="176" t="s">
        <v>1487</v>
      </c>
      <c r="N297" s="176" t="s">
        <v>1487</v>
      </c>
    </row>
    <row r="298" spans="1:14">
      <c r="A298" s="176" t="s">
        <v>2266</v>
      </c>
      <c r="B298" s="176" t="s">
        <v>1135</v>
      </c>
      <c r="C298" s="176" t="s">
        <v>2280</v>
      </c>
      <c r="D298" s="185">
        <v>42862</v>
      </c>
      <c r="E298" s="176" t="s">
        <v>1134</v>
      </c>
      <c r="F298" s="176" t="s">
        <v>1477</v>
      </c>
      <c r="G298" s="176" t="s">
        <v>12</v>
      </c>
      <c r="H298" s="176" t="s">
        <v>1478</v>
      </c>
      <c r="I298" s="176" t="s">
        <v>1456</v>
      </c>
      <c r="J298" s="176" t="s">
        <v>1479</v>
      </c>
      <c r="K298" s="176">
        <v>48</v>
      </c>
      <c r="L298" s="176" t="s">
        <v>2017</v>
      </c>
      <c r="M298" s="176" t="s">
        <v>2018</v>
      </c>
      <c r="N298" s="176" t="s">
        <v>2018</v>
      </c>
    </row>
    <row r="299" spans="1:14">
      <c r="A299" s="176" t="s">
        <v>2266</v>
      </c>
      <c r="B299" s="176" t="s">
        <v>1135</v>
      </c>
      <c r="C299" s="176" t="s">
        <v>1812</v>
      </c>
      <c r="D299" s="185">
        <v>42865</v>
      </c>
      <c r="E299" s="176" t="s">
        <v>1134</v>
      </c>
      <c r="F299" s="176" t="s">
        <v>1477</v>
      </c>
      <c r="G299" s="176" t="s">
        <v>12</v>
      </c>
      <c r="H299" s="176" t="s">
        <v>1478</v>
      </c>
      <c r="I299" s="176" t="s">
        <v>1456</v>
      </c>
      <c r="J299" s="176" t="s">
        <v>1479</v>
      </c>
      <c r="K299" s="176">
        <v>48</v>
      </c>
      <c r="L299" s="176" t="s">
        <v>2017</v>
      </c>
      <c r="M299" s="176" t="s">
        <v>2018</v>
      </c>
      <c r="N299" s="176" t="s">
        <v>2018</v>
      </c>
    </row>
    <row r="300" spans="1:14">
      <c r="A300" s="176" t="s">
        <v>2266</v>
      </c>
      <c r="B300" s="176" t="s">
        <v>1135</v>
      </c>
      <c r="C300" s="176" t="s">
        <v>2268</v>
      </c>
      <c r="D300" s="185">
        <v>42883</v>
      </c>
      <c r="E300" s="176" t="s">
        <v>1134</v>
      </c>
      <c r="F300" s="176" t="s">
        <v>1477</v>
      </c>
      <c r="G300" s="176" t="s">
        <v>12</v>
      </c>
      <c r="H300" s="176" t="s">
        <v>1478</v>
      </c>
      <c r="I300" s="176" t="s">
        <v>1456</v>
      </c>
      <c r="J300" s="176" t="s">
        <v>532</v>
      </c>
      <c r="K300" s="176">
        <v>-48</v>
      </c>
      <c r="L300" s="176" t="s">
        <v>2017</v>
      </c>
      <c r="M300" s="176" t="s">
        <v>2170</v>
      </c>
      <c r="N300" s="176" t="s">
        <v>2170</v>
      </c>
    </row>
    <row r="301" spans="1:14">
      <c r="A301" s="176" t="s">
        <v>2266</v>
      </c>
      <c r="B301" s="176" t="s">
        <v>1135</v>
      </c>
      <c r="C301" s="176" t="s">
        <v>1830</v>
      </c>
      <c r="D301" s="185">
        <v>42867</v>
      </c>
      <c r="E301" s="176" t="s">
        <v>1134</v>
      </c>
      <c r="F301" s="176" t="s">
        <v>1477</v>
      </c>
      <c r="G301" s="176" t="s">
        <v>12</v>
      </c>
      <c r="H301" s="176" t="s">
        <v>1478</v>
      </c>
      <c r="I301" s="176" t="s">
        <v>1456</v>
      </c>
      <c r="J301" s="176" t="s">
        <v>1479</v>
      </c>
      <c r="K301" s="176">
        <v>48</v>
      </c>
      <c r="L301" s="176" t="s">
        <v>2017</v>
      </c>
      <c r="M301" s="176" t="s">
        <v>2018</v>
      </c>
      <c r="N301" s="176" t="s">
        <v>2018</v>
      </c>
    </row>
    <row r="302" spans="1:14">
      <c r="A302" s="176" t="s">
        <v>2266</v>
      </c>
      <c r="B302" s="176" t="s">
        <v>1135</v>
      </c>
      <c r="C302" s="176" t="s">
        <v>1759</v>
      </c>
      <c r="D302" s="185">
        <v>42863</v>
      </c>
      <c r="E302" s="176" t="s">
        <v>1134</v>
      </c>
      <c r="F302" s="176" t="s">
        <v>1477</v>
      </c>
      <c r="G302" s="176" t="s">
        <v>12</v>
      </c>
      <c r="H302" s="176" t="s">
        <v>1478</v>
      </c>
      <c r="I302" s="176" t="s">
        <v>1456</v>
      </c>
      <c r="J302" s="176" t="s">
        <v>1479</v>
      </c>
      <c r="K302" s="176">
        <v>48</v>
      </c>
      <c r="L302" s="176" t="s">
        <v>2017</v>
      </c>
      <c r="M302" s="176" t="s">
        <v>2018</v>
      </c>
      <c r="N302" s="176" t="s">
        <v>2018</v>
      </c>
    </row>
    <row r="303" spans="1:14">
      <c r="A303" s="176" t="s">
        <v>2266</v>
      </c>
      <c r="B303" s="176" t="s">
        <v>1135</v>
      </c>
      <c r="C303" s="176" t="s">
        <v>2272</v>
      </c>
      <c r="D303" s="185">
        <v>42869</v>
      </c>
      <c r="E303" s="176" t="s">
        <v>1134</v>
      </c>
      <c r="F303" s="176" t="s">
        <v>1477</v>
      </c>
      <c r="G303" s="176" t="s">
        <v>12</v>
      </c>
      <c r="H303" s="176" t="s">
        <v>1478</v>
      </c>
      <c r="I303" s="176" t="s">
        <v>1456</v>
      </c>
      <c r="J303" s="176" t="s">
        <v>1479</v>
      </c>
      <c r="K303" s="176">
        <v>48</v>
      </c>
      <c r="L303" s="176" t="s">
        <v>2017</v>
      </c>
      <c r="M303" s="176" t="s">
        <v>2018</v>
      </c>
      <c r="N303" s="176" t="s">
        <v>2018</v>
      </c>
    </row>
    <row r="304" spans="1:14">
      <c r="A304" s="176" t="s">
        <v>2266</v>
      </c>
      <c r="B304" s="176" t="s">
        <v>1135</v>
      </c>
      <c r="C304" s="176" t="s">
        <v>1755</v>
      </c>
      <c r="D304" s="185">
        <v>42863</v>
      </c>
      <c r="E304" s="176" t="s">
        <v>1134</v>
      </c>
      <c r="F304" s="176" t="s">
        <v>1477</v>
      </c>
      <c r="G304" s="176" t="s">
        <v>12</v>
      </c>
      <c r="H304" s="176" t="s">
        <v>1478</v>
      </c>
      <c r="I304" s="176" t="s">
        <v>1456</v>
      </c>
      <c r="J304" s="176" t="s">
        <v>1479</v>
      </c>
      <c r="K304" s="176">
        <v>48</v>
      </c>
      <c r="L304" s="176" t="s">
        <v>2017</v>
      </c>
      <c r="M304" s="176" t="s">
        <v>2018</v>
      </c>
      <c r="N304" s="176" t="s">
        <v>2018</v>
      </c>
    </row>
    <row r="305" spans="1:14">
      <c r="A305" s="176" t="s">
        <v>2266</v>
      </c>
      <c r="B305" s="176" t="s">
        <v>1135</v>
      </c>
      <c r="C305" s="176" t="s">
        <v>2281</v>
      </c>
      <c r="D305" s="185">
        <v>42862</v>
      </c>
      <c r="E305" s="176" t="s">
        <v>1134</v>
      </c>
      <c r="F305" s="176" t="s">
        <v>1477</v>
      </c>
      <c r="G305" s="176" t="s">
        <v>12</v>
      </c>
      <c r="H305" s="176" t="s">
        <v>1478</v>
      </c>
      <c r="I305" s="176" t="s">
        <v>1456</v>
      </c>
      <c r="J305" s="176" t="s">
        <v>1479</v>
      </c>
      <c r="K305" s="176">
        <v>48</v>
      </c>
      <c r="L305" s="176" t="s">
        <v>2017</v>
      </c>
      <c r="M305" s="176" t="s">
        <v>2018</v>
      </c>
      <c r="N305" s="176" t="s">
        <v>2018</v>
      </c>
    </row>
    <row r="306" spans="1:14">
      <c r="A306" s="176" t="s">
        <v>2266</v>
      </c>
      <c r="B306" s="176" t="s">
        <v>1135</v>
      </c>
      <c r="C306" s="176" t="s">
        <v>1716</v>
      </c>
      <c r="D306" s="185">
        <v>42862</v>
      </c>
      <c r="E306" s="176" t="s">
        <v>1134</v>
      </c>
      <c r="F306" s="176" t="s">
        <v>1477</v>
      </c>
      <c r="G306" s="176" t="s">
        <v>12</v>
      </c>
      <c r="H306" s="176" t="s">
        <v>1478</v>
      </c>
      <c r="I306" s="176" t="s">
        <v>1456</v>
      </c>
      <c r="J306" s="176" t="s">
        <v>1479</v>
      </c>
      <c r="K306" s="176">
        <v>48</v>
      </c>
      <c r="L306" s="176" t="s">
        <v>2017</v>
      </c>
      <c r="M306" s="176" t="s">
        <v>2018</v>
      </c>
      <c r="N306" s="176" t="s">
        <v>2018</v>
      </c>
    </row>
    <row r="307" spans="1:14">
      <c r="A307" s="176" t="s">
        <v>2266</v>
      </c>
      <c r="B307" s="176" t="s">
        <v>1135</v>
      </c>
      <c r="C307" s="176" t="s">
        <v>2267</v>
      </c>
      <c r="D307" s="185">
        <v>42869</v>
      </c>
      <c r="E307" s="176" t="s">
        <v>1134</v>
      </c>
      <c r="F307" s="176" t="s">
        <v>1477</v>
      </c>
      <c r="G307" s="176" t="s">
        <v>12</v>
      </c>
      <c r="H307" s="176" t="s">
        <v>1478</v>
      </c>
      <c r="I307" s="176" t="s">
        <v>1456</v>
      </c>
      <c r="J307" s="176" t="s">
        <v>1479</v>
      </c>
      <c r="K307" s="176">
        <v>48</v>
      </c>
      <c r="L307" s="176" t="s">
        <v>1486</v>
      </c>
      <c r="M307" s="176" t="s">
        <v>1487</v>
      </c>
      <c r="N307" s="176" t="s">
        <v>1487</v>
      </c>
    </row>
    <row r="308" spans="1:14">
      <c r="A308" s="176" t="s">
        <v>2266</v>
      </c>
      <c r="B308" s="176" t="s">
        <v>1135</v>
      </c>
      <c r="C308" s="176" t="s">
        <v>1619</v>
      </c>
      <c r="D308" s="185">
        <v>42862</v>
      </c>
      <c r="E308" s="176" t="s">
        <v>1134</v>
      </c>
      <c r="F308" s="176" t="s">
        <v>1477</v>
      </c>
      <c r="G308" s="176" t="s">
        <v>12</v>
      </c>
      <c r="H308" s="176" t="s">
        <v>1478</v>
      </c>
      <c r="I308" s="176" t="s">
        <v>1456</v>
      </c>
      <c r="J308" s="176" t="s">
        <v>1479</v>
      </c>
      <c r="K308" s="176">
        <v>48</v>
      </c>
      <c r="L308" s="176" t="s">
        <v>2017</v>
      </c>
      <c r="M308" s="176" t="s">
        <v>2018</v>
      </c>
      <c r="N308" s="176" t="s">
        <v>2018</v>
      </c>
    </row>
    <row r="309" spans="1:14">
      <c r="A309" s="176" t="s">
        <v>2266</v>
      </c>
      <c r="B309" s="176" t="s">
        <v>1135</v>
      </c>
      <c r="C309" s="176" t="s">
        <v>2267</v>
      </c>
      <c r="D309" s="185">
        <v>42883</v>
      </c>
      <c r="E309" s="176" t="s">
        <v>1134</v>
      </c>
      <c r="F309" s="176" t="s">
        <v>1477</v>
      </c>
      <c r="G309" s="176" t="s">
        <v>12</v>
      </c>
      <c r="H309" s="176" t="s">
        <v>1478</v>
      </c>
      <c r="I309" s="176" t="s">
        <v>1456</v>
      </c>
      <c r="J309" s="176" t="s">
        <v>532</v>
      </c>
      <c r="K309" s="176">
        <v>-48</v>
      </c>
      <c r="L309" s="176" t="s">
        <v>2017</v>
      </c>
      <c r="M309" s="176" t="s">
        <v>2170</v>
      </c>
      <c r="N309" s="176" t="s">
        <v>2170</v>
      </c>
    </row>
    <row r="310" spans="1:14">
      <c r="A310" s="176" t="s">
        <v>2282</v>
      </c>
      <c r="B310" s="176" t="s">
        <v>1917</v>
      </c>
      <c r="C310" s="176" t="s">
        <v>2283</v>
      </c>
      <c r="D310" s="185">
        <v>42867</v>
      </c>
      <c r="E310" s="176" t="s">
        <v>1476</v>
      </c>
      <c r="F310" s="176" t="s">
        <v>1477</v>
      </c>
      <c r="G310" s="176" t="s">
        <v>12</v>
      </c>
      <c r="H310" s="176" t="s">
        <v>1478</v>
      </c>
      <c r="I310" s="176" t="s">
        <v>1458</v>
      </c>
      <c r="J310" s="176" t="s">
        <v>1479</v>
      </c>
      <c r="K310" s="176">
        <v>32</v>
      </c>
      <c r="L310" s="176" t="s">
        <v>2024</v>
      </c>
      <c r="M310" s="176" t="s">
        <v>2025</v>
      </c>
      <c r="N310" s="176" t="s">
        <v>2025</v>
      </c>
    </row>
    <row r="311" spans="1:14">
      <c r="A311" s="176" t="s">
        <v>2282</v>
      </c>
      <c r="B311" s="176" t="s">
        <v>1917</v>
      </c>
      <c r="C311" s="176" t="s">
        <v>2284</v>
      </c>
      <c r="D311" s="185">
        <v>42862</v>
      </c>
      <c r="E311" s="176" t="s">
        <v>1134</v>
      </c>
      <c r="F311" s="176" t="s">
        <v>1477</v>
      </c>
      <c r="G311" s="176" t="s">
        <v>12</v>
      </c>
      <c r="H311" s="176" t="s">
        <v>1502</v>
      </c>
      <c r="I311" s="176" t="s">
        <v>1456</v>
      </c>
      <c r="J311" s="176" t="s">
        <v>1479</v>
      </c>
      <c r="K311" s="176">
        <v>48</v>
      </c>
      <c r="L311" s="176" t="s">
        <v>2017</v>
      </c>
      <c r="M311" s="176" t="s">
        <v>2018</v>
      </c>
      <c r="N311" s="176" t="s">
        <v>2018</v>
      </c>
    </row>
    <row r="312" spans="1:14">
      <c r="A312" s="176" t="s">
        <v>2282</v>
      </c>
      <c r="B312" s="176" t="s">
        <v>1917</v>
      </c>
      <c r="C312" s="176" t="s">
        <v>2115</v>
      </c>
      <c r="D312" s="185">
        <v>42862</v>
      </c>
      <c r="E312" s="176" t="s">
        <v>1134</v>
      </c>
      <c r="F312" s="176" t="s">
        <v>1477</v>
      </c>
      <c r="G312" s="176" t="s">
        <v>12</v>
      </c>
      <c r="H312" s="176" t="s">
        <v>1502</v>
      </c>
      <c r="I312" s="176" t="s">
        <v>1456</v>
      </c>
      <c r="J312" s="176" t="s">
        <v>1479</v>
      </c>
      <c r="K312" s="176">
        <v>120</v>
      </c>
      <c r="L312" s="176" t="s">
        <v>1491</v>
      </c>
      <c r="M312" s="176" t="s">
        <v>1492</v>
      </c>
      <c r="N312" s="176" t="s">
        <v>1492</v>
      </c>
    </row>
    <row r="313" spans="1:14">
      <c r="A313" s="176" t="s">
        <v>2282</v>
      </c>
      <c r="B313" s="176" t="s">
        <v>1917</v>
      </c>
      <c r="C313" s="176" t="s">
        <v>2285</v>
      </c>
      <c r="D313" s="185">
        <v>42863</v>
      </c>
      <c r="E313" s="176" t="s">
        <v>1134</v>
      </c>
      <c r="F313" s="176" t="s">
        <v>1477</v>
      </c>
      <c r="G313" s="176" t="s">
        <v>12</v>
      </c>
      <c r="H313" s="176" t="s">
        <v>1478</v>
      </c>
      <c r="I313" s="176" t="s">
        <v>1456</v>
      </c>
      <c r="J313" s="176" t="s">
        <v>1479</v>
      </c>
      <c r="K313" s="176">
        <v>48</v>
      </c>
      <c r="L313" s="176" t="s">
        <v>2017</v>
      </c>
      <c r="M313" s="176" t="s">
        <v>2018</v>
      </c>
      <c r="N313" s="176" t="s">
        <v>2018</v>
      </c>
    </row>
    <row r="314" spans="1:14">
      <c r="A314" s="176" t="s">
        <v>2282</v>
      </c>
      <c r="B314" s="176" t="s">
        <v>1917</v>
      </c>
      <c r="C314" s="176" t="s">
        <v>2117</v>
      </c>
      <c r="D314" s="185">
        <v>42867</v>
      </c>
      <c r="E314" s="176" t="s">
        <v>1134</v>
      </c>
      <c r="F314" s="176" t="s">
        <v>1477</v>
      </c>
      <c r="G314" s="176" t="s">
        <v>12</v>
      </c>
      <c r="H314" s="176" t="s">
        <v>1478</v>
      </c>
      <c r="I314" s="176" t="s">
        <v>1456</v>
      </c>
      <c r="J314" s="176" t="s">
        <v>1479</v>
      </c>
      <c r="K314" s="176">
        <v>48</v>
      </c>
      <c r="L314" s="176" t="s">
        <v>2017</v>
      </c>
      <c r="M314" s="176" t="s">
        <v>2018</v>
      </c>
      <c r="N314" s="176" t="s">
        <v>2018</v>
      </c>
    </row>
    <row r="315" spans="1:14">
      <c r="A315" s="176" t="s">
        <v>2282</v>
      </c>
      <c r="B315" s="176" t="s">
        <v>1917</v>
      </c>
      <c r="C315" s="176" t="s">
        <v>2286</v>
      </c>
      <c r="D315" s="185">
        <v>42863</v>
      </c>
      <c r="E315" s="176" t="s">
        <v>1134</v>
      </c>
      <c r="F315" s="176" t="s">
        <v>1477</v>
      </c>
      <c r="G315" s="176" t="s">
        <v>12</v>
      </c>
      <c r="H315" s="176" t="s">
        <v>1502</v>
      </c>
      <c r="I315" s="176" t="s">
        <v>1456</v>
      </c>
      <c r="J315" s="176" t="s">
        <v>1479</v>
      </c>
      <c r="K315" s="176">
        <v>48</v>
      </c>
      <c r="L315" s="176" t="s">
        <v>2017</v>
      </c>
      <c r="M315" s="176" t="s">
        <v>2018</v>
      </c>
      <c r="N315" s="176" t="s">
        <v>2018</v>
      </c>
    </row>
    <row r="316" spans="1:14">
      <c r="A316" s="176" t="s">
        <v>2282</v>
      </c>
      <c r="B316" s="176" t="s">
        <v>1917</v>
      </c>
      <c r="C316" s="176" t="s">
        <v>2287</v>
      </c>
      <c r="D316" s="185">
        <v>42862</v>
      </c>
      <c r="E316" s="176" t="s">
        <v>1134</v>
      </c>
      <c r="F316" s="176" t="s">
        <v>1477</v>
      </c>
      <c r="G316" s="176" t="s">
        <v>12</v>
      </c>
      <c r="H316" s="176" t="s">
        <v>1502</v>
      </c>
      <c r="I316" s="176" t="s">
        <v>1456</v>
      </c>
      <c r="J316" s="176" t="s">
        <v>1479</v>
      </c>
      <c r="K316" s="176">
        <v>48</v>
      </c>
      <c r="L316" s="176" t="s">
        <v>2017</v>
      </c>
      <c r="M316" s="176" t="s">
        <v>2018</v>
      </c>
      <c r="N316" s="176" t="s">
        <v>2018</v>
      </c>
    </row>
    <row r="317" spans="1:14">
      <c r="A317" s="176" t="s">
        <v>2282</v>
      </c>
      <c r="B317" s="176" t="s">
        <v>1917</v>
      </c>
      <c r="C317" s="176" t="s">
        <v>2288</v>
      </c>
      <c r="D317" s="185">
        <v>42865</v>
      </c>
      <c r="E317" s="176" t="s">
        <v>1134</v>
      </c>
      <c r="F317" s="176" t="s">
        <v>1477</v>
      </c>
      <c r="G317" s="176" t="s">
        <v>12</v>
      </c>
      <c r="H317" s="176" t="s">
        <v>1478</v>
      </c>
      <c r="I317" s="176" t="s">
        <v>1456</v>
      </c>
      <c r="J317" s="176" t="s">
        <v>1479</v>
      </c>
      <c r="K317" s="176">
        <v>48</v>
      </c>
      <c r="L317" s="176" t="s">
        <v>2017</v>
      </c>
      <c r="M317" s="176" t="s">
        <v>2018</v>
      </c>
      <c r="N317" s="176" t="s">
        <v>2018</v>
      </c>
    </row>
    <row r="318" spans="1:14">
      <c r="A318" s="176" t="s">
        <v>2282</v>
      </c>
      <c r="B318" s="176" t="s">
        <v>1917</v>
      </c>
      <c r="C318" s="176" t="s">
        <v>2122</v>
      </c>
      <c r="D318" s="185">
        <v>42862</v>
      </c>
      <c r="E318" s="176" t="s">
        <v>1134</v>
      </c>
      <c r="F318" s="176" t="s">
        <v>1477</v>
      </c>
      <c r="G318" s="176" t="s">
        <v>12</v>
      </c>
      <c r="H318" s="176" t="s">
        <v>1502</v>
      </c>
      <c r="I318" s="176" t="s">
        <v>1456</v>
      </c>
      <c r="J318" s="176" t="s">
        <v>1479</v>
      </c>
      <c r="K318" s="176">
        <v>48</v>
      </c>
      <c r="L318" s="176" t="s">
        <v>2017</v>
      </c>
      <c r="M318" s="176" t="s">
        <v>2018</v>
      </c>
      <c r="N318" s="176" t="s">
        <v>2018</v>
      </c>
    </row>
    <row r="319" spans="1:14">
      <c r="A319" s="176" t="s">
        <v>2282</v>
      </c>
      <c r="B319" s="176" t="s">
        <v>1917</v>
      </c>
      <c r="C319" s="176" t="s">
        <v>2135</v>
      </c>
      <c r="D319" s="185">
        <v>42867</v>
      </c>
      <c r="E319" s="176" t="s">
        <v>1134</v>
      </c>
      <c r="F319" s="176" t="s">
        <v>1477</v>
      </c>
      <c r="G319" s="176" t="s">
        <v>12</v>
      </c>
      <c r="H319" s="176" t="s">
        <v>1478</v>
      </c>
      <c r="I319" s="176" t="s">
        <v>1456</v>
      </c>
      <c r="J319" s="176" t="s">
        <v>1479</v>
      </c>
      <c r="K319" s="176">
        <v>48</v>
      </c>
      <c r="L319" s="176" t="s">
        <v>2017</v>
      </c>
      <c r="M319" s="176" t="s">
        <v>2018</v>
      </c>
      <c r="N319" s="176" t="s">
        <v>2018</v>
      </c>
    </row>
    <row r="320" spans="1:14">
      <c r="A320" s="176" t="s">
        <v>2282</v>
      </c>
      <c r="B320" s="176" t="s">
        <v>1917</v>
      </c>
      <c r="C320" s="176" t="s">
        <v>2098</v>
      </c>
      <c r="D320" s="185">
        <v>42875</v>
      </c>
      <c r="E320" s="176" t="s">
        <v>1134</v>
      </c>
      <c r="F320" s="176" t="s">
        <v>1477</v>
      </c>
      <c r="G320" s="176" t="s">
        <v>12</v>
      </c>
      <c r="H320" s="176" t="s">
        <v>1502</v>
      </c>
      <c r="I320" s="176" t="s">
        <v>1456</v>
      </c>
      <c r="J320" s="176" t="s">
        <v>1479</v>
      </c>
      <c r="K320" s="176">
        <v>48</v>
      </c>
      <c r="L320" s="176" t="s">
        <v>2017</v>
      </c>
      <c r="M320" s="176" t="s">
        <v>2018</v>
      </c>
      <c r="N320" s="176" t="s">
        <v>2018</v>
      </c>
    </row>
    <row r="321" spans="1:14">
      <c r="A321" s="176" t="s">
        <v>2282</v>
      </c>
      <c r="B321" s="176" t="s">
        <v>1917</v>
      </c>
      <c r="C321" s="176" t="s">
        <v>2116</v>
      </c>
      <c r="D321" s="185">
        <v>42869</v>
      </c>
      <c r="E321" s="176" t="s">
        <v>1134</v>
      </c>
      <c r="F321" s="176" t="s">
        <v>1477</v>
      </c>
      <c r="G321" s="176" t="s">
        <v>12</v>
      </c>
      <c r="H321" s="176" t="s">
        <v>1478</v>
      </c>
      <c r="I321" s="176" t="s">
        <v>1456</v>
      </c>
      <c r="J321" s="176" t="s">
        <v>1479</v>
      </c>
      <c r="K321" s="176">
        <v>48</v>
      </c>
      <c r="L321" s="176" t="s">
        <v>2017</v>
      </c>
      <c r="M321" s="176" t="s">
        <v>2018</v>
      </c>
      <c r="N321" s="176" t="s">
        <v>2018</v>
      </c>
    </row>
    <row r="322" spans="1:14">
      <c r="A322" s="176" t="s">
        <v>2282</v>
      </c>
      <c r="B322" s="176" t="s">
        <v>1917</v>
      </c>
      <c r="C322" s="176" t="s">
        <v>2289</v>
      </c>
      <c r="D322" s="185">
        <v>42862</v>
      </c>
      <c r="E322" s="176" t="s">
        <v>1134</v>
      </c>
      <c r="F322" s="176" t="s">
        <v>1477</v>
      </c>
      <c r="G322" s="176" t="s">
        <v>12</v>
      </c>
      <c r="H322" s="176" t="s">
        <v>1502</v>
      </c>
      <c r="I322" s="176" t="s">
        <v>1456</v>
      </c>
      <c r="J322" s="176" t="s">
        <v>1479</v>
      </c>
      <c r="K322" s="176">
        <v>48</v>
      </c>
      <c r="L322" s="176" t="s">
        <v>2017</v>
      </c>
      <c r="M322" s="176" t="s">
        <v>2018</v>
      </c>
      <c r="N322" s="176" t="s">
        <v>2018</v>
      </c>
    </row>
    <row r="323" spans="1:14">
      <c r="A323" s="176" t="s">
        <v>2282</v>
      </c>
      <c r="B323" s="176" t="s">
        <v>1917</v>
      </c>
      <c r="C323" s="176" t="s">
        <v>2290</v>
      </c>
      <c r="D323" s="185">
        <v>42867</v>
      </c>
      <c r="E323" s="176" t="s">
        <v>1476</v>
      </c>
      <c r="F323" s="176" t="s">
        <v>1477</v>
      </c>
      <c r="G323" s="176" t="s">
        <v>12</v>
      </c>
      <c r="H323" s="176" t="s">
        <v>1478</v>
      </c>
      <c r="I323" s="176" t="s">
        <v>1458</v>
      </c>
      <c r="J323" s="176" t="s">
        <v>1479</v>
      </c>
      <c r="K323" s="176">
        <v>32</v>
      </c>
      <c r="L323" s="176" t="s">
        <v>2024</v>
      </c>
      <c r="M323" s="176" t="s">
        <v>2025</v>
      </c>
      <c r="N323" s="176" t="s">
        <v>2025</v>
      </c>
    </row>
    <row r="324" spans="1:14">
      <c r="A324" s="176" t="s">
        <v>2282</v>
      </c>
      <c r="B324" s="176" t="s">
        <v>1917</v>
      </c>
      <c r="C324" s="176" t="s">
        <v>2118</v>
      </c>
      <c r="D324" s="185">
        <v>42869</v>
      </c>
      <c r="E324" s="176" t="s">
        <v>1134</v>
      </c>
      <c r="F324" s="176" t="s">
        <v>1477</v>
      </c>
      <c r="G324" s="176" t="s">
        <v>12</v>
      </c>
      <c r="H324" s="176" t="s">
        <v>1478</v>
      </c>
      <c r="I324" s="176" t="s">
        <v>1456</v>
      </c>
      <c r="J324" s="176" t="s">
        <v>1479</v>
      </c>
      <c r="K324" s="176">
        <v>48</v>
      </c>
      <c r="L324" s="176" t="s">
        <v>2017</v>
      </c>
      <c r="M324" s="176" t="s">
        <v>2018</v>
      </c>
      <c r="N324" s="176" t="s">
        <v>2018</v>
      </c>
    </row>
    <row r="325" spans="1:14">
      <c r="A325" s="176" t="s">
        <v>2282</v>
      </c>
      <c r="B325" s="176" t="s">
        <v>1917</v>
      </c>
      <c r="C325" s="176" t="s">
        <v>2291</v>
      </c>
      <c r="D325" s="185">
        <v>42862</v>
      </c>
      <c r="E325" s="176" t="s">
        <v>1134</v>
      </c>
      <c r="F325" s="176" t="s">
        <v>1477</v>
      </c>
      <c r="G325" s="176" t="s">
        <v>12</v>
      </c>
      <c r="H325" s="176" t="s">
        <v>1502</v>
      </c>
      <c r="I325" s="176" t="s">
        <v>1456</v>
      </c>
      <c r="J325" s="176" t="s">
        <v>1479</v>
      </c>
      <c r="K325" s="176">
        <v>48</v>
      </c>
      <c r="L325" s="176" t="s">
        <v>2017</v>
      </c>
      <c r="M325" s="176" t="s">
        <v>2018</v>
      </c>
      <c r="N325" s="176" t="s">
        <v>2018</v>
      </c>
    </row>
    <row r="326" spans="1:14">
      <c r="A326" s="176" t="s">
        <v>2292</v>
      </c>
      <c r="B326" s="176" t="s">
        <v>1904</v>
      </c>
      <c r="C326" s="176" t="s">
        <v>1602</v>
      </c>
      <c r="D326" s="185">
        <v>42862</v>
      </c>
      <c r="E326" s="176" t="s">
        <v>1134</v>
      </c>
      <c r="F326" s="176" t="s">
        <v>1477</v>
      </c>
      <c r="G326" s="176" t="s">
        <v>12</v>
      </c>
      <c r="H326" s="176" t="s">
        <v>1478</v>
      </c>
      <c r="I326" s="176" t="s">
        <v>1456</v>
      </c>
      <c r="J326" s="176" t="s">
        <v>1479</v>
      </c>
      <c r="K326" s="176">
        <v>32</v>
      </c>
      <c r="L326" s="176" t="s">
        <v>2024</v>
      </c>
      <c r="M326" s="176" t="s">
        <v>2025</v>
      </c>
      <c r="N326" s="176" t="s">
        <v>2025</v>
      </c>
    </row>
    <row r="327" spans="1:14">
      <c r="A327" s="176" t="s">
        <v>2292</v>
      </c>
      <c r="B327" s="176" t="s">
        <v>1904</v>
      </c>
      <c r="C327" s="176" t="s">
        <v>2191</v>
      </c>
      <c r="D327" s="185">
        <v>42879</v>
      </c>
      <c r="E327" s="176" t="s">
        <v>1482</v>
      </c>
      <c r="F327" s="176" t="s">
        <v>1477</v>
      </c>
      <c r="G327" s="176" t="s">
        <v>12</v>
      </c>
      <c r="H327" s="176" t="s">
        <v>1478</v>
      </c>
      <c r="I327" s="176" t="s">
        <v>1456</v>
      </c>
      <c r="J327" s="176" t="s">
        <v>1479</v>
      </c>
      <c r="K327" s="176">
        <v>1</v>
      </c>
      <c r="L327" s="176" t="s">
        <v>1493</v>
      </c>
      <c r="M327" s="176" t="s">
        <v>1493</v>
      </c>
      <c r="N327" s="176" t="s">
        <v>1493</v>
      </c>
    </row>
    <row r="328" spans="1:14">
      <c r="A328" s="176" t="s">
        <v>2292</v>
      </c>
      <c r="B328" s="176" t="s">
        <v>1904</v>
      </c>
      <c r="C328" s="176" t="s">
        <v>2293</v>
      </c>
      <c r="D328" s="185">
        <v>42866</v>
      </c>
      <c r="E328" s="176" t="s">
        <v>1466</v>
      </c>
      <c r="F328" s="176" t="s">
        <v>1477</v>
      </c>
      <c r="G328" s="176" t="s">
        <v>12</v>
      </c>
      <c r="H328" s="176" t="s">
        <v>1478</v>
      </c>
      <c r="I328" s="176" t="s">
        <v>1456</v>
      </c>
      <c r="J328" s="176" t="s">
        <v>1479</v>
      </c>
      <c r="K328" s="176">
        <v>32</v>
      </c>
      <c r="L328" s="176" t="s">
        <v>2024</v>
      </c>
      <c r="M328" s="176" t="s">
        <v>2025</v>
      </c>
      <c r="N328" s="176" t="s">
        <v>2025</v>
      </c>
    </row>
    <row r="329" spans="1:14">
      <c r="A329" s="176" t="s">
        <v>2292</v>
      </c>
      <c r="B329" s="176" t="s">
        <v>1904</v>
      </c>
      <c r="C329" s="176" t="s">
        <v>2294</v>
      </c>
      <c r="D329" s="185">
        <v>42873</v>
      </c>
      <c r="E329" s="176" t="s">
        <v>1134</v>
      </c>
      <c r="F329" s="176" t="s">
        <v>1477</v>
      </c>
      <c r="G329" s="176" t="s">
        <v>12</v>
      </c>
      <c r="H329" s="176" t="s">
        <v>1478</v>
      </c>
      <c r="I329" s="176" t="s">
        <v>1456</v>
      </c>
      <c r="J329" s="176" t="s">
        <v>1479</v>
      </c>
      <c r="K329" s="176">
        <v>48</v>
      </c>
      <c r="L329" s="176" t="s">
        <v>2017</v>
      </c>
      <c r="M329" s="176" t="s">
        <v>2018</v>
      </c>
      <c r="N329" s="176" t="s">
        <v>2018</v>
      </c>
    </row>
    <row r="330" spans="1:14">
      <c r="A330" s="176" t="s">
        <v>2292</v>
      </c>
      <c r="B330" s="176" t="s">
        <v>1904</v>
      </c>
      <c r="C330" s="176" t="s">
        <v>2295</v>
      </c>
      <c r="D330" s="185">
        <v>42862</v>
      </c>
      <c r="E330" s="176" t="s">
        <v>1134</v>
      </c>
      <c r="F330" s="176" t="s">
        <v>1477</v>
      </c>
      <c r="G330" s="176" t="s">
        <v>12</v>
      </c>
      <c r="H330" s="176" t="s">
        <v>1478</v>
      </c>
      <c r="I330" s="176" t="s">
        <v>1456</v>
      </c>
      <c r="J330" s="176" t="s">
        <v>1479</v>
      </c>
      <c r="K330" s="176">
        <v>48</v>
      </c>
      <c r="L330" s="176" t="s">
        <v>2017</v>
      </c>
      <c r="M330" s="176" t="s">
        <v>2018</v>
      </c>
      <c r="N330" s="176" t="s">
        <v>2018</v>
      </c>
    </row>
    <row r="331" spans="1:14">
      <c r="A331" s="176" t="s">
        <v>2292</v>
      </c>
      <c r="B331" s="176" t="s">
        <v>1904</v>
      </c>
      <c r="C331" s="176" t="s">
        <v>2296</v>
      </c>
      <c r="D331" s="185">
        <v>42865</v>
      </c>
      <c r="E331" s="176" t="s">
        <v>1466</v>
      </c>
      <c r="F331" s="176" t="s">
        <v>1477</v>
      </c>
      <c r="G331" s="176" t="s">
        <v>12</v>
      </c>
      <c r="H331" s="176" t="s">
        <v>1478</v>
      </c>
      <c r="I331" s="176" t="s">
        <v>1458</v>
      </c>
      <c r="J331" s="176" t="s">
        <v>1479</v>
      </c>
      <c r="K331" s="176">
        <v>32</v>
      </c>
      <c r="L331" s="176" t="s">
        <v>2024</v>
      </c>
      <c r="M331" s="176" t="s">
        <v>2025</v>
      </c>
      <c r="N331" s="176" t="s">
        <v>2025</v>
      </c>
    </row>
    <row r="332" spans="1:14">
      <c r="A332" s="176" t="s">
        <v>2292</v>
      </c>
      <c r="B332" s="176" t="s">
        <v>1904</v>
      </c>
      <c r="C332" s="176" t="s">
        <v>1787</v>
      </c>
      <c r="D332" s="185">
        <v>42865</v>
      </c>
      <c r="E332" s="176" t="s">
        <v>1466</v>
      </c>
      <c r="F332" s="176" t="s">
        <v>1477</v>
      </c>
      <c r="G332" s="176" t="s">
        <v>12</v>
      </c>
      <c r="H332" s="176" t="s">
        <v>1478</v>
      </c>
      <c r="I332" s="176" t="s">
        <v>1456</v>
      </c>
      <c r="J332" s="176" t="s">
        <v>1479</v>
      </c>
      <c r="K332" s="176">
        <v>32</v>
      </c>
      <c r="L332" s="176" t="s">
        <v>2024</v>
      </c>
      <c r="M332" s="176" t="s">
        <v>2025</v>
      </c>
      <c r="N332" s="176" t="s">
        <v>2025</v>
      </c>
    </row>
    <row r="333" spans="1:14">
      <c r="A333" s="176" t="s">
        <v>2292</v>
      </c>
      <c r="B333" s="176" t="s">
        <v>1904</v>
      </c>
      <c r="C333" s="176" t="s">
        <v>2297</v>
      </c>
      <c r="D333" s="185">
        <v>42862</v>
      </c>
      <c r="E333" s="176" t="s">
        <v>1134</v>
      </c>
      <c r="F333" s="176" t="s">
        <v>1477</v>
      </c>
      <c r="G333" s="176" t="s">
        <v>12</v>
      </c>
      <c r="H333" s="176" t="s">
        <v>1478</v>
      </c>
      <c r="I333" s="176" t="s">
        <v>1456</v>
      </c>
      <c r="J333" s="176" t="s">
        <v>1479</v>
      </c>
      <c r="K333" s="176">
        <v>48</v>
      </c>
      <c r="L333" s="176" t="s">
        <v>2017</v>
      </c>
      <c r="M333" s="176" t="s">
        <v>2018</v>
      </c>
      <c r="N333" s="176" t="s">
        <v>2018</v>
      </c>
    </row>
    <row r="334" spans="1:14">
      <c r="A334" s="176" t="s">
        <v>2292</v>
      </c>
      <c r="B334" s="176" t="s">
        <v>1904</v>
      </c>
      <c r="C334" s="176" t="s">
        <v>1790</v>
      </c>
      <c r="D334" s="185">
        <v>42865</v>
      </c>
      <c r="E334" s="176" t="s">
        <v>1466</v>
      </c>
      <c r="F334" s="176" t="s">
        <v>1477</v>
      </c>
      <c r="G334" s="176" t="s">
        <v>12</v>
      </c>
      <c r="H334" s="176" t="s">
        <v>1478</v>
      </c>
      <c r="I334" s="176" t="s">
        <v>1456</v>
      </c>
      <c r="J334" s="176" t="s">
        <v>1479</v>
      </c>
      <c r="K334" s="176">
        <v>32</v>
      </c>
      <c r="L334" s="176" t="s">
        <v>2024</v>
      </c>
      <c r="M334" s="176" t="s">
        <v>2025</v>
      </c>
      <c r="N334" s="176" t="s">
        <v>2025</v>
      </c>
    </row>
    <row r="335" spans="1:14">
      <c r="A335" s="176" t="s">
        <v>2292</v>
      </c>
      <c r="B335" s="176" t="s">
        <v>1904</v>
      </c>
      <c r="C335" s="176" t="s">
        <v>2298</v>
      </c>
      <c r="D335" s="185">
        <v>42858</v>
      </c>
      <c r="E335" s="176" t="s">
        <v>1129</v>
      </c>
      <c r="F335" s="176" t="s">
        <v>2299</v>
      </c>
      <c r="G335" s="176" t="s">
        <v>12</v>
      </c>
      <c r="H335" s="176" t="s">
        <v>1478</v>
      </c>
      <c r="I335" s="176" t="s">
        <v>1458</v>
      </c>
      <c r="J335" s="176" t="s">
        <v>1479</v>
      </c>
      <c r="K335" s="176">
        <v>240</v>
      </c>
      <c r="L335" s="176" t="s">
        <v>1483</v>
      </c>
      <c r="M335" s="176" t="s">
        <v>1483</v>
      </c>
      <c r="N335" s="176" t="s">
        <v>1483</v>
      </c>
    </row>
    <row r="336" spans="1:14">
      <c r="A336" s="176" t="s">
        <v>2292</v>
      </c>
      <c r="B336" s="176" t="s">
        <v>1904</v>
      </c>
      <c r="C336" s="176" t="s">
        <v>2300</v>
      </c>
      <c r="D336" s="185">
        <v>42862</v>
      </c>
      <c r="E336" s="176" t="s">
        <v>1466</v>
      </c>
      <c r="F336" s="176" t="s">
        <v>1477</v>
      </c>
      <c r="G336" s="176" t="s">
        <v>12</v>
      </c>
      <c r="H336" s="176" t="s">
        <v>1478</v>
      </c>
      <c r="I336" s="176" t="s">
        <v>1456</v>
      </c>
      <c r="J336" s="176" t="s">
        <v>1479</v>
      </c>
      <c r="K336" s="176">
        <v>32</v>
      </c>
      <c r="L336" s="176" t="s">
        <v>2024</v>
      </c>
      <c r="M336" s="176" t="s">
        <v>2025</v>
      </c>
      <c r="N336" s="176" t="s">
        <v>2025</v>
      </c>
    </row>
    <row r="337" spans="1:14">
      <c r="A337" s="176" t="s">
        <v>2292</v>
      </c>
      <c r="B337" s="176" t="s">
        <v>1904</v>
      </c>
      <c r="C337" s="176" t="s">
        <v>2301</v>
      </c>
      <c r="D337" s="185">
        <v>42867</v>
      </c>
      <c r="E337" s="176" t="s">
        <v>1466</v>
      </c>
      <c r="F337" s="176" t="s">
        <v>1477</v>
      </c>
      <c r="G337" s="176" t="s">
        <v>12</v>
      </c>
      <c r="H337" s="176" t="s">
        <v>1478</v>
      </c>
      <c r="I337" s="176" t="s">
        <v>1456</v>
      </c>
      <c r="J337" s="176" t="s">
        <v>1479</v>
      </c>
      <c r="K337" s="176">
        <v>32</v>
      </c>
      <c r="L337" s="176" t="s">
        <v>2024</v>
      </c>
      <c r="M337" s="176" t="s">
        <v>2025</v>
      </c>
      <c r="N337" s="176" t="s">
        <v>2025</v>
      </c>
    </row>
    <row r="338" spans="1:14">
      <c r="A338" s="176" t="s">
        <v>2292</v>
      </c>
      <c r="B338" s="176" t="s">
        <v>1904</v>
      </c>
      <c r="C338" s="176" t="s">
        <v>2302</v>
      </c>
      <c r="D338" s="185">
        <v>42862</v>
      </c>
      <c r="E338" s="176" t="s">
        <v>1134</v>
      </c>
      <c r="F338" s="176" t="s">
        <v>1477</v>
      </c>
      <c r="G338" s="176" t="s">
        <v>12</v>
      </c>
      <c r="H338" s="176" t="s">
        <v>1478</v>
      </c>
      <c r="I338" s="176" t="s">
        <v>1456</v>
      </c>
      <c r="J338" s="176" t="s">
        <v>1479</v>
      </c>
      <c r="K338" s="176">
        <v>48</v>
      </c>
      <c r="L338" s="176" t="s">
        <v>2017</v>
      </c>
      <c r="M338" s="176" t="s">
        <v>2018</v>
      </c>
      <c r="N338" s="176" t="s">
        <v>2018</v>
      </c>
    </row>
    <row r="339" spans="1:14">
      <c r="A339" s="176" t="s">
        <v>2292</v>
      </c>
      <c r="B339" s="176" t="s">
        <v>1904</v>
      </c>
      <c r="C339" s="176" t="s">
        <v>2303</v>
      </c>
      <c r="D339" s="185">
        <v>42866</v>
      </c>
      <c r="E339" s="176" t="s">
        <v>1466</v>
      </c>
      <c r="F339" s="176" t="s">
        <v>1477</v>
      </c>
      <c r="G339" s="176" t="s">
        <v>12</v>
      </c>
      <c r="H339" s="176" t="s">
        <v>1478</v>
      </c>
      <c r="I339" s="176" t="s">
        <v>1456</v>
      </c>
      <c r="J339" s="176" t="s">
        <v>1479</v>
      </c>
      <c r="K339" s="176">
        <v>32</v>
      </c>
      <c r="L339" s="176" t="s">
        <v>2024</v>
      </c>
      <c r="M339" s="176" t="s">
        <v>2025</v>
      </c>
      <c r="N339" s="176" t="s">
        <v>2025</v>
      </c>
    </row>
    <row r="340" spans="1:14">
      <c r="A340" s="176" t="s">
        <v>2292</v>
      </c>
      <c r="B340" s="176" t="s">
        <v>1904</v>
      </c>
      <c r="C340" s="176" t="s">
        <v>2298</v>
      </c>
      <c r="D340" s="185">
        <v>42858</v>
      </c>
      <c r="E340" s="176" t="s">
        <v>1482</v>
      </c>
      <c r="F340" s="176" t="s">
        <v>1477</v>
      </c>
      <c r="G340" s="176" t="s">
        <v>12</v>
      </c>
      <c r="H340" s="176" t="s">
        <v>1478</v>
      </c>
      <c r="I340" s="176" t="s">
        <v>1458</v>
      </c>
      <c r="J340" s="176" t="s">
        <v>1479</v>
      </c>
      <c r="K340" s="176">
        <v>1</v>
      </c>
      <c r="L340" s="176" t="s">
        <v>2304</v>
      </c>
      <c r="M340" s="176" t="s">
        <v>2304</v>
      </c>
      <c r="N340" s="176" t="s">
        <v>2304</v>
      </c>
    </row>
    <row r="341" spans="1:14">
      <c r="A341" s="176" t="s">
        <v>2292</v>
      </c>
      <c r="B341" s="176" t="s">
        <v>1904</v>
      </c>
      <c r="C341" s="176" t="s">
        <v>2176</v>
      </c>
      <c r="D341" s="185">
        <v>42879</v>
      </c>
      <c r="E341" s="176" t="s">
        <v>1141</v>
      </c>
      <c r="F341" s="176" t="s">
        <v>1477</v>
      </c>
      <c r="G341" s="176" t="s">
        <v>12</v>
      </c>
      <c r="H341" s="176" t="s">
        <v>1478</v>
      </c>
      <c r="I341" s="176" t="s">
        <v>1456</v>
      </c>
      <c r="J341" s="176" t="s">
        <v>1479</v>
      </c>
      <c r="K341" s="176">
        <v>120</v>
      </c>
      <c r="L341" s="176" t="s">
        <v>1491</v>
      </c>
      <c r="M341" s="176" t="s">
        <v>1492</v>
      </c>
      <c r="N341" s="176" t="s">
        <v>1492</v>
      </c>
    </row>
    <row r="342" spans="1:14">
      <c r="A342" s="176" t="s">
        <v>2292</v>
      </c>
      <c r="B342" s="176" t="s">
        <v>1904</v>
      </c>
      <c r="C342" s="176" t="s">
        <v>2305</v>
      </c>
      <c r="D342" s="185">
        <v>42862</v>
      </c>
      <c r="E342" s="176" t="s">
        <v>1466</v>
      </c>
      <c r="F342" s="176" t="s">
        <v>1477</v>
      </c>
      <c r="G342" s="176" t="s">
        <v>12</v>
      </c>
      <c r="H342" s="176" t="s">
        <v>1478</v>
      </c>
      <c r="I342" s="176" t="s">
        <v>1456</v>
      </c>
      <c r="J342" s="176" t="s">
        <v>1479</v>
      </c>
      <c r="K342" s="176">
        <v>32</v>
      </c>
      <c r="L342" s="176" t="s">
        <v>2024</v>
      </c>
      <c r="M342" s="176" t="s">
        <v>2025</v>
      </c>
      <c r="N342" s="176" t="s">
        <v>2025</v>
      </c>
    </row>
    <row r="343" spans="1:14">
      <c r="A343" s="176" t="s">
        <v>2292</v>
      </c>
      <c r="B343" s="176" t="s">
        <v>1904</v>
      </c>
      <c r="C343" s="176" t="s">
        <v>2177</v>
      </c>
      <c r="D343" s="185">
        <v>42879</v>
      </c>
      <c r="E343" s="176" t="s">
        <v>1141</v>
      </c>
      <c r="F343" s="176" t="s">
        <v>1477</v>
      </c>
      <c r="G343" s="176" t="s">
        <v>12</v>
      </c>
      <c r="H343" s="176" t="s">
        <v>1478</v>
      </c>
      <c r="I343" s="176" t="s">
        <v>1456</v>
      </c>
      <c r="J343" s="176" t="s">
        <v>1479</v>
      </c>
      <c r="K343" s="176">
        <v>120</v>
      </c>
      <c r="L343" s="176" t="s">
        <v>1483</v>
      </c>
      <c r="M343" s="176" t="s">
        <v>1483</v>
      </c>
      <c r="N343" s="176" t="s">
        <v>1483</v>
      </c>
    </row>
    <row r="344" spans="1:14">
      <c r="A344" s="176" t="s">
        <v>2292</v>
      </c>
      <c r="B344" s="176" t="s">
        <v>1904</v>
      </c>
      <c r="C344" s="176" t="s">
        <v>2191</v>
      </c>
      <c r="D344" s="185">
        <v>42879</v>
      </c>
      <c r="E344" s="176" t="s">
        <v>1141</v>
      </c>
      <c r="F344" s="176" t="s">
        <v>1477</v>
      </c>
      <c r="G344" s="176" t="s">
        <v>12</v>
      </c>
      <c r="H344" s="176" t="s">
        <v>1478</v>
      </c>
      <c r="I344" s="176" t="s">
        <v>1456</v>
      </c>
      <c r="J344" s="176" t="s">
        <v>1479</v>
      </c>
      <c r="K344" s="176">
        <v>144</v>
      </c>
      <c r="L344" s="176" t="s">
        <v>1483</v>
      </c>
      <c r="M344" s="176" t="s">
        <v>1483</v>
      </c>
      <c r="N344" s="176" t="s">
        <v>1483</v>
      </c>
    </row>
    <row r="345" spans="1:14">
      <c r="A345" s="176" t="s">
        <v>2292</v>
      </c>
      <c r="B345" s="176" t="s">
        <v>1904</v>
      </c>
      <c r="C345" s="176" t="s">
        <v>1742</v>
      </c>
      <c r="D345" s="185">
        <v>42862</v>
      </c>
      <c r="E345" s="176" t="s">
        <v>1466</v>
      </c>
      <c r="F345" s="176" t="s">
        <v>1477</v>
      </c>
      <c r="G345" s="176" t="s">
        <v>12</v>
      </c>
      <c r="H345" s="176" t="s">
        <v>1478</v>
      </c>
      <c r="I345" s="176" t="s">
        <v>1456</v>
      </c>
      <c r="J345" s="176" t="s">
        <v>1479</v>
      </c>
      <c r="K345" s="176">
        <v>32</v>
      </c>
      <c r="L345" s="176" t="s">
        <v>2024</v>
      </c>
      <c r="M345" s="176" t="s">
        <v>2025</v>
      </c>
      <c r="N345" s="176" t="s">
        <v>2025</v>
      </c>
    </row>
    <row r="346" spans="1:14">
      <c r="A346" s="176" t="s">
        <v>2292</v>
      </c>
      <c r="B346" s="176" t="s">
        <v>1904</v>
      </c>
      <c r="C346" s="176" t="s">
        <v>2082</v>
      </c>
      <c r="D346" s="185">
        <v>42873</v>
      </c>
      <c r="E346" s="176" t="s">
        <v>1134</v>
      </c>
      <c r="F346" s="176" t="s">
        <v>1477</v>
      </c>
      <c r="G346" s="176" t="s">
        <v>12</v>
      </c>
      <c r="H346" s="176" t="s">
        <v>1478</v>
      </c>
      <c r="I346" s="176" t="s">
        <v>1456</v>
      </c>
      <c r="J346" s="176" t="s">
        <v>1479</v>
      </c>
      <c r="K346" s="176">
        <v>48</v>
      </c>
      <c r="L346" s="176" t="s">
        <v>2017</v>
      </c>
      <c r="M346" s="176" t="s">
        <v>2018</v>
      </c>
      <c r="N346" s="176" t="s">
        <v>2018</v>
      </c>
    </row>
    <row r="347" spans="1:14">
      <c r="A347" s="176" t="s">
        <v>2292</v>
      </c>
      <c r="B347" s="176" t="s">
        <v>1904</v>
      </c>
      <c r="C347" s="176" t="s">
        <v>2086</v>
      </c>
      <c r="D347" s="185">
        <v>42875</v>
      </c>
      <c r="E347" s="176" t="s">
        <v>1134</v>
      </c>
      <c r="F347" s="176" t="s">
        <v>1477</v>
      </c>
      <c r="G347" s="176" t="s">
        <v>12</v>
      </c>
      <c r="H347" s="176" t="s">
        <v>1478</v>
      </c>
      <c r="I347" s="176" t="s">
        <v>1456</v>
      </c>
      <c r="J347" s="176" t="s">
        <v>1479</v>
      </c>
      <c r="K347" s="176">
        <v>48</v>
      </c>
      <c r="L347" s="176" t="s">
        <v>2017</v>
      </c>
      <c r="M347" s="176" t="s">
        <v>2018</v>
      </c>
      <c r="N347" s="176" t="s">
        <v>2018</v>
      </c>
    </row>
    <row r="348" spans="1:14">
      <c r="A348" s="176" t="s">
        <v>2292</v>
      </c>
      <c r="B348" s="176" t="s">
        <v>1904</v>
      </c>
      <c r="C348" s="176" t="s">
        <v>2177</v>
      </c>
      <c r="D348" s="185">
        <v>42879</v>
      </c>
      <c r="E348" s="176" t="s">
        <v>1141</v>
      </c>
      <c r="F348" s="176" t="s">
        <v>1477</v>
      </c>
      <c r="G348" s="176" t="s">
        <v>12</v>
      </c>
      <c r="H348" s="176" t="s">
        <v>1478</v>
      </c>
      <c r="I348" s="176" t="s">
        <v>1456</v>
      </c>
      <c r="J348" s="176" t="s">
        <v>1479</v>
      </c>
      <c r="K348" s="176">
        <v>120</v>
      </c>
      <c r="L348" s="176" t="s">
        <v>1491</v>
      </c>
      <c r="M348" s="176" t="s">
        <v>1492</v>
      </c>
      <c r="N348" s="176" t="s">
        <v>1492</v>
      </c>
    </row>
    <row r="349" spans="1:14">
      <c r="A349" s="176" t="s">
        <v>2292</v>
      </c>
      <c r="B349" s="176" t="s">
        <v>1904</v>
      </c>
      <c r="C349" s="176" t="s">
        <v>1688</v>
      </c>
      <c r="D349" s="185">
        <v>42865</v>
      </c>
      <c r="E349" s="176" t="s">
        <v>1466</v>
      </c>
      <c r="F349" s="176" t="s">
        <v>1477</v>
      </c>
      <c r="G349" s="176" t="s">
        <v>12</v>
      </c>
      <c r="H349" s="176" t="s">
        <v>1478</v>
      </c>
      <c r="I349" s="176" t="s">
        <v>1456</v>
      </c>
      <c r="J349" s="176" t="s">
        <v>1479</v>
      </c>
      <c r="K349" s="176">
        <v>32</v>
      </c>
      <c r="L349" s="176" t="s">
        <v>2024</v>
      </c>
      <c r="M349" s="176" t="s">
        <v>2025</v>
      </c>
      <c r="N349" s="176" t="s">
        <v>2025</v>
      </c>
    </row>
    <row r="350" spans="1:14">
      <c r="A350" s="176" t="s">
        <v>2292</v>
      </c>
      <c r="B350" s="176" t="s">
        <v>1904</v>
      </c>
      <c r="C350" s="176" t="s">
        <v>2306</v>
      </c>
      <c r="D350" s="185">
        <v>42862</v>
      </c>
      <c r="E350" s="176" t="s">
        <v>1466</v>
      </c>
      <c r="F350" s="176" t="s">
        <v>1477</v>
      </c>
      <c r="G350" s="176" t="s">
        <v>12</v>
      </c>
      <c r="H350" s="176" t="s">
        <v>1478</v>
      </c>
      <c r="I350" s="176" t="s">
        <v>1458</v>
      </c>
      <c r="J350" s="176" t="s">
        <v>1479</v>
      </c>
      <c r="K350" s="176">
        <v>32</v>
      </c>
      <c r="L350" s="176" t="s">
        <v>2024</v>
      </c>
      <c r="M350" s="176" t="s">
        <v>2025</v>
      </c>
      <c r="N350" s="176" t="s">
        <v>2025</v>
      </c>
    </row>
    <row r="351" spans="1:14">
      <c r="A351" s="176" t="s">
        <v>2292</v>
      </c>
      <c r="B351" s="176" t="s">
        <v>1904</v>
      </c>
      <c r="C351" s="176" t="s">
        <v>2176</v>
      </c>
      <c r="D351" s="185">
        <v>42879</v>
      </c>
      <c r="E351" s="176" t="s">
        <v>1141</v>
      </c>
      <c r="F351" s="176" t="s">
        <v>1477</v>
      </c>
      <c r="G351" s="176" t="s">
        <v>12</v>
      </c>
      <c r="H351" s="176" t="s">
        <v>1478</v>
      </c>
      <c r="I351" s="176" t="s">
        <v>1456</v>
      </c>
      <c r="J351" s="176" t="s">
        <v>1479</v>
      </c>
      <c r="K351" s="176">
        <v>120</v>
      </c>
      <c r="L351" s="176" t="s">
        <v>1483</v>
      </c>
      <c r="M351" s="176" t="s">
        <v>1483</v>
      </c>
      <c r="N351" s="176" t="s">
        <v>1483</v>
      </c>
    </row>
    <row r="352" spans="1:14">
      <c r="A352" s="176" t="s">
        <v>2292</v>
      </c>
      <c r="B352" s="176" t="s">
        <v>1904</v>
      </c>
      <c r="C352" s="176" t="s">
        <v>2192</v>
      </c>
      <c r="D352" s="185">
        <v>42879</v>
      </c>
      <c r="E352" s="176" t="s">
        <v>1141</v>
      </c>
      <c r="F352" s="176" t="s">
        <v>1477</v>
      </c>
      <c r="G352" s="176" t="s">
        <v>12</v>
      </c>
      <c r="H352" s="176" t="s">
        <v>1478</v>
      </c>
      <c r="I352" s="176" t="s">
        <v>1456</v>
      </c>
      <c r="J352" s="176" t="s">
        <v>1479</v>
      </c>
      <c r="K352" s="176">
        <v>120</v>
      </c>
      <c r="L352" s="176" t="s">
        <v>1491</v>
      </c>
      <c r="M352" s="176" t="s">
        <v>1492</v>
      </c>
      <c r="N352" s="176" t="s">
        <v>1492</v>
      </c>
    </row>
    <row r="353" spans="1:14">
      <c r="A353" s="176" t="s">
        <v>2292</v>
      </c>
      <c r="B353" s="176" t="s">
        <v>1904</v>
      </c>
      <c r="C353" s="176" t="s">
        <v>1803</v>
      </c>
      <c r="D353" s="185">
        <v>42865</v>
      </c>
      <c r="E353" s="176" t="s">
        <v>1466</v>
      </c>
      <c r="F353" s="176" t="s">
        <v>1477</v>
      </c>
      <c r="G353" s="176" t="s">
        <v>12</v>
      </c>
      <c r="H353" s="176" t="s">
        <v>1478</v>
      </c>
      <c r="I353" s="176" t="s">
        <v>1456</v>
      </c>
      <c r="J353" s="176" t="s">
        <v>1479</v>
      </c>
      <c r="K353" s="176">
        <v>32</v>
      </c>
      <c r="L353" s="176" t="s">
        <v>2024</v>
      </c>
      <c r="M353" s="176" t="s">
        <v>2025</v>
      </c>
      <c r="N353" s="176" t="s">
        <v>2025</v>
      </c>
    </row>
    <row r="354" spans="1:14">
      <c r="A354" s="176" t="s">
        <v>2292</v>
      </c>
      <c r="B354" s="176" t="s">
        <v>1904</v>
      </c>
      <c r="C354" s="176" t="s">
        <v>1794</v>
      </c>
      <c r="D354" s="185">
        <v>42865</v>
      </c>
      <c r="E354" s="176" t="s">
        <v>1466</v>
      </c>
      <c r="F354" s="176" t="s">
        <v>1477</v>
      </c>
      <c r="G354" s="176" t="s">
        <v>12</v>
      </c>
      <c r="H354" s="176" t="s">
        <v>1478</v>
      </c>
      <c r="I354" s="176" t="s">
        <v>1456</v>
      </c>
      <c r="J354" s="176" t="s">
        <v>1479</v>
      </c>
      <c r="K354" s="176">
        <v>32</v>
      </c>
      <c r="L354" s="176" t="s">
        <v>2024</v>
      </c>
      <c r="M354" s="176" t="s">
        <v>2025</v>
      </c>
      <c r="N354" s="176" t="s">
        <v>2025</v>
      </c>
    </row>
    <row r="355" spans="1:14">
      <c r="A355" s="176" t="s">
        <v>2292</v>
      </c>
      <c r="B355" s="176" t="s">
        <v>1904</v>
      </c>
      <c r="C355" s="176" t="s">
        <v>1827</v>
      </c>
      <c r="D355" s="185">
        <v>42866</v>
      </c>
      <c r="E355" s="176" t="s">
        <v>1466</v>
      </c>
      <c r="F355" s="176" t="s">
        <v>1477</v>
      </c>
      <c r="G355" s="176" t="s">
        <v>12</v>
      </c>
      <c r="H355" s="176" t="s">
        <v>1478</v>
      </c>
      <c r="I355" s="176" t="s">
        <v>1456</v>
      </c>
      <c r="J355" s="176" t="s">
        <v>1479</v>
      </c>
      <c r="K355" s="176">
        <v>32</v>
      </c>
      <c r="L355" s="176" t="s">
        <v>2024</v>
      </c>
      <c r="M355" s="176" t="s">
        <v>2025</v>
      </c>
      <c r="N355" s="176" t="s">
        <v>2025</v>
      </c>
    </row>
    <row r="356" spans="1:14">
      <c r="A356" s="176" t="s">
        <v>2292</v>
      </c>
      <c r="B356" s="176" t="s">
        <v>1904</v>
      </c>
      <c r="C356" s="176" t="s">
        <v>1749</v>
      </c>
      <c r="D356" s="185">
        <v>42862</v>
      </c>
      <c r="E356" s="176" t="s">
        <v>1466</v>
      </c>
      <c r="F356" s="176" t="s">
        <v>1477</v>
      </c>
      <c r="G356" s="176" t="s">
        <v>12</v>
      </c>
      <c r="H356" s="176" t="s">
        <v>1478</v>
      </c>
      <c r="I356" s="176" t="s">
        <v>1456</v>
      </c>
      <c r="J356" s="176" t="s">
        <v>1479</v>
      </c>
      <c r="K356" s="176">
        <v>32</v>
      </c>
      <c r="L356" s="176" t="s">
        <v>2024</v>
      </c>
      <c r="M356" s="176" t="s">
        <v>2025</v>
      </c>
      <c r="N356" s="176" t="s">
        <v>2025</v>
      </c>
    </row>
    <row r="357" spans="1:14">
      <c r="A357" s="176" t="s">
        <v>2292</v>
      </c>
      <c r="B357" s="176" t="s">
        <v>1904</v>
      </c>
      <c r="C357" s="176" t="s">
        <v>1800</v>
      </c>
      <c r="D357" s="185">
        <v>42865</v>
      </c>
      <c r="E357" s="176" t="s">
        <v>1466</v>
      </c>
      <c r="F357" s="176" t="s">
        <v>1477</v>
      </c>
      <c r="G357" s="176" t="s">
        <v>12</v>
      </c>
      <c r="H357" s="176" t="s">
        <v>1478</v>
      </c>
      <c r="I357" s="176" t="s">
        <v>1456</v>
      </c>
      <c r="J357" s="176" t="s">
        <v>1479</v>
      </c>
      <c r="K357" s="176">
        <v>32</v>
      </c>
      <c r="L357" s="176" t="s">
        <v>2024</v>
      </c>
      <c r="M357" s="176" t="s">
        <v>2025</v>
      </c>
      <c r="N357" s="176" t="s">
        <v>2025</v>
      </c>
    </row>
    <row r="358" spans="1:14">
      <c r="A358" s="176" t="s">
        <v>2292</v>
      </c>
      <c r="B358" s="176" t="s">
        <v>1904</v>
      </c>
      <c r="C358" s="176" t="s">
        <v>1713</v>
      </c>
      <c r="D358" s="185">
        <v>42865</v>
      </c>
      <c r="E358" s="176" t="s">
        <v>1466</v>
      </c>
      <c r="F358" s="176" t="s">
        <v>1477</v>
      </c>
      <c r="G358" s="176" t="s">
        <v>12</v>
      </c>
      <c r="H358" s="176" t="s">
        <v>1478</v>
      </c>
      <c r="I358" s="176" t="s">
        <v>1456</v>
      </c>
      <c r="J358" s="176" t="s">
        <v>1479</v>
      </c>
      <c r="K358" s="176">
        <v>32</v>
      </c>
      <c r="L358" s="176" t="s">
        <v>2024</v>
      </c>
      <c r="M358" s="176" t="s">
        <v>2025</v>
      </c>
      <c r="N358" s="176" t="s">
        <v>2025</v>
      </c>
    </row>
    <row r="359" spans="1:14">
      <c r="A359" s="176" t="s">
        <v>2292</v>
      </c>
      <c r="B359" s="176" t="s">
        <v>1904</v>
      </c>
      <c r="C359" s="176" t="s">
        <v>2192</v>
      </c>
      <c r="D359" s="185">
        <v>42879</v>
      </c>
      <c r="E359" s="176" t="s">
        <v>1141</v>
      </c>
      <c r="F359" s="176" t="s">
        <v>1477</v>
      </c>
      <c r="G359" s="176" t="s">
        <v>12</v>
      </c>
      <c r="H359" s="176" t="s">
        <v>1478</v>
      </c>
      <c r="I359" s="176" t="s">
        <v>1456</v>
      </c>
      <c r="J359" s="176" t="s">
        <v>1479</v>
      </c>
      <c r="K359" s="176">
        <v>120</v>
      </c>
      <c r="L359" s="176" t="s">
        <v>1483</v>
      </c>
      <c r="M359" s="176" t="s">
        <v>1483</v>
      </c>
      <c r="N359" s="176" t="s">
        <v>1483</v>
      </c>
    </row>
    <row r="360" spans="1:14">
      <c r="A360" s="176" t="s">
        <v>2307</v>
      </c>
      <c r="B360" s="176" t="s">
        <v>1948</v>
      </c>
      <c r="C360" s="176" t="s">
        <v>2165</v>
      </c>
      <c r="D360" s="185">
        <v>42873</v>
      </c>
      <c r="E360" s="176" t="s">
        <v>1134</v>
      </c>
      <c r="F360" s="176" t="s">
        <v>1477</v>
      </c>
      <c r="G360" s="176" t="s">
        <v>12</v>
      </c>
      <c r="H360" s="176" t="s">
        <v>1478</v>
      </c>
      <c r="I360" s="176" t="s">
        <v>1456</v>
      </c>
      <c r="J360" s="176" t="s">
        <v>1479</v>
      </c>
      <c r="K360" s="176">
        <v>48</v>
      </c>
      <c r="L360" s="176" t="s">
        <v>2017</v>
      </c>
      <c r="M360" s="176" t="s">
        <v>2018</v>
      </c>
      <c r="N360" s="176" t="s">
        <v>2018</v>
      </c>
    </row>
    <row r="361" spans="1:14">
      <c r="A361" s="176" t="s">
        <v>2307</v>
      </c>
      <c r="B361" s="176" t="s">
        <v>1948</v>
      </c>
      <c r="C361" s="176" t="s">
        <v>2308</v>
      </c>
      <c r="D361" s="185">
        <v>42862</v>
      </c>
      <c r="E361" s="176" t="s">
        <v>1134</v>
      </c>
      <c r="F361" s="176" t="s">
        <v>1477</v>
      </c>
      <c r="G361" s="176" t="s">
        <v>12</v>
      </c>
      <c r="H361" s="176" t="s">
        <v>1478</v>
      </c>
      <c r="I361" s="176" t="s">
        <v>1456</v>
      </c>
      <c r="J361" s="176" t="s">
        <v>1479</v>
      </c>
      <c r="K361" s="176">
        <v>48</v>
      </c>
      <c r="L361" s="176" t="s">
        <v>2017</v>
      </c>
      <c r="M361" s="176" t="s">
        <v>2018</v>
      </c>
      <c r="N361" s="176" t="s">
        <v>2018</v>
      </c>
    </row>
    <row r="362" spans="1:14">
      <c r="A362" s="176" t="s">
        <v>2307</v>
      </c>
      <c r="B362" s="176" t="s">
        <v>1948</v>
      </c>
      <c r="C362" s="176" t="s">
        <v>2309</v>
      </c>
      <c r="D362" s="185">
        <v>42865</v>
      </c>
      <c r="E362" s="176" t="s">
        <v>1466</v>
      </c>
      <c r="F362" s="176" t="s">
        <v>1477</v>
      </c>
      <c r="G362" s="176" t="s">
        <v>12</v>
      </c>
      <c r="H362" s="176" t="s">
        <v>1478</v>
      </c>
      <c r="I362" s="176" t="s">
        <v>1456</v>
      </c>
      <c r="J362" s="176" t="s">
        <v>1479</v>
      </c>
      <c r="K362" s="176">
        <v>32</v>
      </c>
      <c r="L362" s="176" t="s">
        <v>2024</v>
      </c>
      <c r="M362" s="176" t="s">
        <v>2025</v>
      </c>
      <c r="N362" s="176" t="s">
        <v>2025</v>
      </c>
    </row>
    <row r="363" spans="1:14">
      <c r="A363" s="176" t="s">
        <v>2307</v>
      </c>
      <c r="B363" s="176" t="s">
        <v>1948</v>
      </c>
      <c r="C363" s="176" t="s">
        <v>2310</v>
      </c>
      <c r="D363" s="185">
        <v>42865</v>
      </c>
      <c r="E363" s="176" t="s">
        <v>1466</v>
      </c>
      <c r="F363" s="176" t="s">
        <v>1477</v>
      </c>
      <c r="G363" s="176" t="s">
        <v>12</v>
      </c>
      <c r="H363" s="176" t="s">
        <v>1478</v>
      </c>
      <c r="I363" s="176" t="s">
        <v>1456</v>
      </c>
      <c r="J363" s="176" t="s">
        <v>1479</v>
      </c>
      <c r="K363" s="176">
        <v>32</v>
      </c>
      <c r="L363" s="176" t="s">
        <v>2024</v>
      </c>
      <c r="M363" s="176" t="s">
        <v>2025</v>
      </c>
      <c r="N363" s="176" t="s">
        <v>2025</v>
      </c>
    </row>
    <row r="364" spans="1:14">
      <c r="A364" s="176" t="s">
        <v>2307</v>
      </c>
      <c r="B364" s="176" t="s">
        <v>1948</v>
      </c>
      <c r="C364" s="176" t="s">
        <v>2311</v>
      </c>
      <c r="D364" s="185">
        <v>42862</v>
      </c>
      <c r="E364" s="176" t="s">
        <v>1134</v>
      </c>
      <c r="F364" s="176" t="s">
        <v>1477</v>
      </c>
      <c r="G364" s="176" t="s">
        <v>12</v>
      </c>
      <c r="H364" s="176" t="s">
        <v>1478</v>
      </c>
      <c r="I364" s="176" t="s">
        <v>1456</v>
      </c>
      <c r="J364" s="176" t="s">
        <v>1479</v>
      </c>
      <c r="K364" s="176">
        <v>48</v>
      </c>
      <c r="L364" s="176" t="s">
        <v>2017</v>
      </c>
      <c r="M364" s="176" t="s">
        <v>2018</v>
      </c>
      <c r="N364" s="176" t="s">
        <v>2018</v>
      </c>
    </row>
    <row r="365" spans="1:14">
      <c r="A365" s="176" t="s">
        <v>2307</v>
      </c>
      <c r="B365" s="176" t="s">
        <v>1948</v>
      </c>
      <c r="C365" s="176" t="s">
        <v>2312</v>
      </c>
      <c r="D365" s="185">
        <v>42869</v>
      </c>
      <c r="E365" s="176" t="s">
        <v>1134</v>
      </c>
      <c r="F365" s="176" t="s">
        <v>1477</v>
      </c>
      <c r="G365" s="176" t="s">
        <v>12</v>
      </c>
      <c r="H365" s="176" t="s">
        <v>1478</v>
      </c>
      <c r="I365" s="176" t="s">
        <v>1456</v>
      </c>
      <c r="J365" s="176" t="s">
        <v>1479</v>
      </c>
      <c r="K365" s="176">
        <v>48</v>
      </c>
      <c r="L365" s="176" t="s">
        <v>2017</v>
      </c>
      <c r="M365" s="176" t="s">
        <v>2018</v>
      </c>
      <c r="N365" s="176" t="s">
        <v>2018</v>
      </c>
    </row>
    <row r="366" spans="1:14">
      <c r="A366" s="176" t="s">
        <v>2307</v>
      </c>
      <c r="B366" s="176" t="s">
        <v>1948</v>
      </c>
      <c r="C366" s="176" t="s">
        <v>2313</v>
      </c>
      <c r="D366" s="185">
        <v>42862</v>
      </c>
      <c r="E366" s="176" t="s">
        <v>1466</v>
      </c>
      <c r="F366" s="176" t="s">
        <v>1477</v>
      </c>
      <c r="G366" s="176" t="s">
        <v>12</v>
      </c>
      <c r="H366" s="176" t="s">
        <v>1478</v>
      </c>
      <c r="I366" s="176" t="s">
        <v>1456</v>
      </c>
      <c r="J366" s="176" t="s">
        <v>1479</v>
      </c>
      <c r="K366" s="176">
        <v>32</v>
      </c>
      <c r="L366" s="176" t="s">
        <v>2024</v>
      </c>
      <c r="M366" s="176" t="s">
        <v>2025</v>
      </c>
      <c r="N366" s="176" t="s">
        <v>2025</v>
      </c>
    </row>
    <row r="367" spans="1:14">
      <c r="A367" s="176" t="s">
        <v>2307</v>
      </c>
      <c r="B367" s="176" t="s">
        <v>1948</v>
      </c>
      <c r="C367" s="176" t="s">
        <v>2314</v>
      </c>
      <c r="D367" s="185">
        <v>42862</v>
      </c>
      <c r="E367" s="176" t="s">
        <v>1134</v>
      </c>
      <c r="F367" s="176" t="s">
        <v>1477</v>
      </c>
      <c r="G367" s="176" t="s">
        <v>12</v>
      </c>
      <c r="H367" s="176" t="s">
        <v>1478</v>
      </c>
      <c r="I367" s="176" t="s">
        <v>1456</v>
      </c>
      <c r="J367" s="176" t="s">
        <v>1479</v>
      </c>
      <c r="K367" s="176">
        <v>48</v>
      </c>
      <c r="L367" s="176" t="s">
        <v>2017</v>
      </c>
      <c r="M367" s="176" t="s">
        <v>2018</v>
      </c>
      <c r="N367" s="176" t="s">
        <v>2018</v>
      </c>
    </row>
    <row r="368" spans="1:14">
      <c r="A368" s="176" t="s">
        <v>2307</v>
      </c>
      <c r="B368" s="176" t="s">
        <v>1948</v>
      </c>
      <c r="C368" s="176" t="s">
        <v>2315</v>
      </c>
      <c r="D368" s="185">
        <v>42862</v>
      </c>
      <c r="E368" s="176" t="s">
        <v>1466</v>
      </c>
      <c r="F368" s="176" t="s">
        <v>1477</v>
      </c>
      <c r="G368" s="176" t="s">
        <v>12</v>
      </c>
      <c r="H368" s="176" t="s">
        <v>1478</v>
      </c>
      <c r="I368" s="176" t="s">
        <v>1456</v>
      </c>
      <c r="J368" s="176" t="s">
        <v>1479</v>
      </c>
      <c r="K368" s="176">
        <v>32</v>
      </c>
      <c r="L368" s="176" t="s">
        <v>2024</v>
      </c>
      <c r="M368" s="176" t="s">
        <v>2025</v>
      </c>
      <c r="N368" s="176" t="s">
        <v>2025</v>
      </c>
    </row>
    <row r="369" spans="1:14">
      <c r="A369" s="176" t="s">
        <v>2307</v>
      </c>
      <c r="B369" s="176" t="s">
        <v>1948</v>
      </c>
      <c r="C369" s="176" t="s">
        <v>2092</v>
      </c>
      <c r="D369" s="185">
        <v>42875</v>
      </c>
      <c r="E369" s="176" t="s">
        <v>1134</v>
      </c>
      <c r="F369" s="176" t="s">
        <v>1477</v>
      </c>
      <c r="G369" s="176" t="s">
        <v>12</v>
      </c>
      <c r="H369" s="176" t="s">
        <v>1478</v>
      </c>
      <c r="I369" s="176" t="s">
        <v>1456</v>
      </c>
      <c r="J369" s="176" t="s">
        <v>1479</v>
      </c>
      <c r="K369" s="176">
        <v>48</v>
      </c>
      <c r="L369" s="176" t="s">
        <v>2017</v>
      </c>
      <c r="M369" s="176" t="s">
        <v>2018</v>
      </c>
      <c r="N369" s="176" t="s">
        <v>2018</v>
      </c>
    </row>
    <row r="370" spans="1:14">
      <c r="A370" s="176" t="s">
        <v>2307</v>
      </c>
      <c r="B370" s="176" t="s">
        <v>1948</v>
      </c>
      <c r="C370" s="176" t="s">
        <v>2188</v>
      </c>
      <c r="D370" s="185">
        <v>42875</v>
      </c>
      <c r="E370" s="176" t="s">
        <v>1134</v>
      </c>
      <c r="F370" s="176" t="s">
        <v>1477</v>
      </c>
      <c r="G370" s="176" t="s">
        <v>12</v>
      </c>
      <c r="H370" s="176" t="s">
        <v>1478</v>
      </c>
      <c r="I370" s="176" t="s">
        <v>1456</v>
      </c>
      <c r="J370" s="176" t="s">
        <v>1479</v>
      </c>
      <c r="K370" s="176">
        <v>48</v>
      </c>
      <c r="L370" s="176" t="s">
        <v>2017</v>
      </c>
      <c r="M370" s="176" t="s">
        <v>2018</v>
      </c>
      <c r="N370" s="176" t="s">
        <v>2018</v>
      </c>
    </row>
    <row r="371" spans="1:14">
      <c r="A371" s="176" t="s">
        <v>2307</v>
      </c>
      <c r="B371" s="176" t="s">
        <v>1948</v>
      </c>
      <c r="C371" s="176" t="s">
        <v>2316</v>
      </c>
      <c r="D371" s="185">
        <v>42862</v>
      </c>
      <c r="E371" s="176" t="s">
        <v>1476</v>
      </c>
      <c r="F371" s="176" t="s">
        <v>1477</v>
      </c>
      <c r="G371" s="176" t="s">
        <v>12</v>
      </c>
      <c r="H371" s="176" t="s">
        <v>1478</v>
      </c>
      <c r="I371" s="176" t="s">
        <v>1458</v>
      </c>
      <c r="J371" s="176" t="s">
        <v>1479</v>
      </c>
      <c r="K371" s="176">
        <v>32</v>
      </c>
      <c r="L371" s="176" t="s">
        <v>2024</v>
      </c>
      <c r="M371" s="176" t="s">
        <v>2025</v>
      </c>
      <c r="N371" s="176" t="s">
        <v>2025</v>
      </c>
    </row>
    <row r="372" spans="1:14">
      <c r="A372" s="176" t="s">
        <v>2307</v>
      </c>
      <c r="B372" s="176" t="s">
        <v>1948</v>
      </c>
      <c r="C372" s="176" t="s">
        <v>2317</v>
      </c>
      <c r="D372" s="185">
        <v>42869</v>
      </c>
      <c r="E372" s="176" t="s">
        <v>1134</v>
      </c>
      <c r="F372" s="176" t="s">
        <v>1477</v>
      </c>
      <c r="G372" s="176" t="s">
        <v>12</v>
      </c>
      <c r="H372" s="176" t="s">
        <v>1478</v>
      </c>
      <c r="I372" s="176" t="s">
        <v>1456</v>
      </c>
      <c r="J372" s="176" t="s">
        <v>1479</v>
      </c>
      <c r="K372" s="176">
        <v>48</v>
      </c>
      <c r="L372" s="176" t="s">
        <v>2017</v>
      </c>
      <c r="M372" s="176" t="s">
        <v>2018</v>
      </c>
      <c r="N372" s="176" t="s">
        <v>2018</v>
      </c>
    </row>
    <row r="373" spans="1:14">
      <c r="A373" s="176" t="s">
        <v>2318</v>
      </c>
      <c r="B373" s="176" t="s">
        <v>1465</v>
      </c>
      <c r="C373" s="176" t="s">
        <v>2319</v>
      </c>
      <c r="D373" s="185">
        <v>42885</v>
      </c>
      <c r="E373" s="176" t="s">
        <v>1134</v>
      </c>
      <c r="F373" s="176" t="s">
        <v>1477</v>
      </c>
      <c r="G373" s="176" t="s">
        <v>12</v>
      </c>
      <c r="H373" s="176" t="s">
        <v>1478</v>
      </c>
      <c r="I373" s="176" t="s">
        <v>1456</v>
      </c>
      <c r="J373" s="176" t="s">
        <v>532</v>
      </c>
      <c r="K373" s="176">
        <v>-48</v>
      </c>
      <c r="L373" s="176" t="s">
        <v>2017</v>
      </c>
      <c r="M373" s="176" t="s">
        <v>2170</v>
      </c>
      <c r="N373" s="176" t="s">
        <v>2170</v>
      </c>
    </row>
    <row r="374" spans="1:14">
      <c r="A374" s="176" t="s">
        <v>2318</v>
      </c>
      <c r="B374" s="176" t="s">
        <v>1465</v>
      </c>
      <c r="C374" s="176" t="s">
        <v>2319</v>
      </c>
      <c r="D374" s="185">
        <v>42869</v>
      </c>
      <c r="E374" s="176" t="s">
        <v>1134</v>
      </c>
      <c r="F374" s="176" t="s">
        <v>1477</v>
      </c>
      <c r="G374" s="176" t="s">
        <v>12</v>
      </c>
      <c r="H374" s="176" t="s">
        <v>1478</v>
      </c>
      <c r="I374" s="176" t="s">
        <v>1456</v>
      </c>
      <c r="J374" s="176" t="s">
        <v>1479</v>
      </c>
      <c r="K374" s="176">
        <v>48</v>
      </c>
      <c r="L374" s="176" t="s">
        <v>2017</v>
      </c>
      <c r="M374" s="176" t="s">
        <v>2018</v>
      </c>
      <c r="N374" s="176" t="s">
        <v>2018</v>
      </c>
    </row>
    <row r="375" spans="1:14">
      <c r="A375" s="176" t="s">
        <v>2320</v>
      </c>
      <c r="B375" s="176" t="s">
        <v>1908</v>
      </c>
      <c r="C375" s="176" t="s">
        <v>2281</v>
      </c>
      <c r="D375" s="185">
        <v>42862</v>
      </c>
      <c r="E375" s="176" t="s">
        <v>1134</v>
      </c>
      <c r="F375" s="176" t="s">
        <v>1477</v>
      </c>
      <c r="G375" s="176" t="s">
        <v>12</v>
      </c>
      <c r="H375" s="176" t="s">
        <v>1502</v>
      </c>
      <c r="I375" s="176" t="s">
        <v>1456</v>
      </c>
      <c r="J375" s="176" t="s">
        <v>1479</v>
      </c>
      <c r="K375" s="176">
        <v>48</v>
      </c>
      <c r="L375" s="176" t="s">
        <v>2017</v>
      </c>
      <c r="M375" s="176" t="s">
        <v>2018</v>
      </c>
      <c r="N375" s="176" t="s">
        <v>2018</v>
      </c>
    </row>
    <row r="376" spans="1:14">
      <c r="A376" s="176" t="s">
        <v>2320</v>
      </c>
      <c r="B376" s="176" t="s">
        <v>1908</v>
      </c>
      <c r="C376" s="176" t="s">
        <v>2084</v>
      </c>
      <c r="D376" s="185">
        <v>42875</v>
      </c>
      <c r="E376" s="176" t="s">
        <v>1134</v>
      </c>
      <c r="F376" s="176" t="s">
        <v>1477</v>
      </c>
      <c r="G376" s="176" t="s">
        <v>12</v>
      </c>
      <c r="H376" s="176" t="s">
        <v>1478</v>
      </c>
      <c r="I376" s="176" t="s">
        <v>1456</v>
      </c>
      <c r="J376" s="176" t="s">
        <v>1479</v>
      </c>
      <c r="K376" s="176">
        <v>48</v>
      </c>
      <c r="L376" s="176" t="s">
        <v>2017</v>
      </c>
      <c r="M376" s="176" t="s">
        <v>2018</v>
      </c>
      <c r="N376" s="176" t="s">
        <v>2018</v>
      </c>
    </row>
    <row r="377" spans="1:14">
      <c r="A377" s="176" t="s">
        <v>2320</v>
      </c>
      <c r="B377" s="176" t="s">
        <v>1908</v>
      </c>
      <c r="C377" s="176" t="s">
        <v>2280</v>
      </c>
      <c r="D377" s="185">
        <v>42862</v>
      </c>
      <c r="E377" s="176" t="s">
        <v>1134</v>
      </c>
      <c r="F377" s="176" t="s">
        <v>1477</v>
      </c>
      <c r="G377" s="176" t="s">
        <v>12</v>
      </c>
      <c r="H377" s="176" t="s">
        <v>1502</v>
      </c>
      <c r="I377" s="176" t="s">
        <v>1456</v>
      </c>
      <c r="J377" s="176" t="s">
        <v>1479</v>
      </c>
      <c r="K377" s="176">
        <v>48</v>
      </c>
      <c r="L377" s="176" t="s">
        <v>2017</v>
      </c>
      <c r="M377" s="176" t="s">
        <v>2018</v>
      </c>
      <c r="N377" s="176" t="s">
        <v>2018</v>
      </c>
    </row>
    <row r="378" spans="1:14">
      <c r="A378" s="176" t="s">
        <v>2320</v>
      </c>
      <c r="B378" s="176" t="s">
        <v>1908</v>
      </c>
      <c r="C378" s="176" t="s">
        <v>2094</v>
      </c>
      <c r="D378" s="185">
        <v>42875</v>
      </c>
      <c r="E378" s="176" t="s">
        <v>1134</v>
      </c>
      <c r="F378" s="176" t="s">
        <v>1477</v>
      </c>
      <c r="G378" s="176" t="s">
        <v>12</v>
      </c>
      <c r="H378" s="176" t="s">
        <v>1478</v>
      </c>
      <c r="I378" s="176" t="s">
        <v>1456</v>
      </c>
      <c r="J378" s="176" t="s">
        <v>1479</v>
      </c>
      <c r="K378" s="176">
        <v>48</v>
      </c>
      <c r="L378" s="176" t="s">
        <v>2017</v>
      </c>
      <c r="M378" s="176" t="s">
        <v>2018</v>
      </c>
      <c r="N378" s="176" t="s">
        <v>2018</v>
      </c>
    </row>
    <row r="379" spans="1:14">
      <c r="A379" s="176" t="s">
        <v>2321</v>
      </c>
      <c r="B379" s="176" t="s">
        <v>1909</v>
      </c>
      <c r="C379" s="176" t="s">
        <v>2133</v>
      </c>
      <c r="D379" s="185">
        <v>42867</v>
      </c>
      <c r="E379" s="176" t="s">
        <v>1134</v>
      </c>
      <c r="F379" s="176" t="s">
        <v>1477</v>
      </c>
      <c r="G379" s="176" t="s">
        <v>12</v>
      </c>
      <c r="H379" s="176" t="s">
        <v>1478</v>
      </c>
      <c r="I379" s="176" t="s">
        <v>1456</v>
      </c>
      <c r="J379" s="176" t="s">
        <v>1479</v>
      </c>
      <c r="K379" s="176">
        <v>48</v>
      </c>
      <c r="L379" s="176" t="s">
        <v>2017</v>
      </c>
      <c r="M379" s="176" t="s">
        <v>2018</v>
      </c>
      <c r="N379" s="176" t="s">
        <v>2018</v>
      </c>
    </row>
    <row r="380" spans="1:14">
      <c r="A380" s="176" t="s">
        <v>2321</v>
      </c>
      <c r="B380" s="176" t="s">
        <v>1909</v>
      </c>
      <c r="C380" s="176" t="s">
        <v>2322</v>
      </c>
      <c r="D380" s="185">
        <v>42862</v>
      </c>
      <c r="E380" s="176" t="s">
        <v>1134</v>
      </c>
      <c r="F380" s="176" t="s">
        <v>1477</v>
      </c>
      <c r="G380" s="176" t="s">
        <v>12</v>
      </c>
      <c r="H380" s="176" t="s">
        <v>1478</v>
      </c>
      <c r="I380" s="176" t="s">
        <v>1456</v>
      </c>
      <c r="J380" s="176" t="s">
        <v>1479</v>
      </c>
      <c r="K380" s="176">
        <v>48</v>
      </c>
      <c r="L380" s="176" t="s">
        <v>2017</v>
      </c>
      <c r="M380" s="176" t="s">
        <v>2018</v>
      </c>
      <c r="N380" s="176" t="s">
        <v>2018</v>
      </c>
    </row>
    <row r="381" spans="1:14">
      <c r="A381" s="176" t="s">
        <v>2321</v>
      </c>
      <c r="B381" s="176" t="s">
        <v>1909</v>
      </c>
      <c r="C381" s="176" t="s">
        <v>2323</v>
      </c>
      <c r="D381" s="185">
        <v>42862</v>
      </c>
      <c r="E381" s="176" t="s">
        <v>1134</v>
      </c>
      <c r="F381" s="176" t="s">
        <v>1477</v>
      </c>
      <c r="G381" s="176" t="s">
        <v>12</v>
      </c>
      <c r="H381" s="176" t="s">
        <v>1478</v>
      </c>
      <c r="I381" s="176" t="s">
        <v>1456</v>
      </c>
      <c r="J381" s="176" t="s">
        <v>1479</v>
      </c>
      <c r="K381" s="176">
        <v>48</v>
      </c>
      <c r="L381" s="176" t="s">
        <v>2017</v>
      </c>
      <c r="M381" s="176" t="s">
        <v>2018</v>
      </c>
      <c r="N381" s="176" t="s">
        <v>2018</v>
      </c>
    </row>
    <row r="382" spans="1:14">
      <c r="A382" s="176" t="s">
        <v>2321</v>
      </c>
      <c r="B382" s="176" t="s">
        <v>1909</v>
      </c>
      <c r="C382" s="176" t="s">
        <v>2324</v>
      </c>
      <c r="D382" s="185">
        <v>42862</v>
      </c>
      <c r="E382" s="176" t="s">
        <v>1134</v>
      </c>
      <c r="F382" s="176" t="s">
        <v>1477</v>
      </c>
      <c r="G382" s="176" t="s">
        <v>12</v>
      </c>
      <c r="H382" s="176" t="s">
        <v>1502</v>
      </c>
      <c r="I382" s="176" t="s">
        <v>1456</v>
      </c>
      <c r="J382" s="176" t="s">
        <v>1479</v>
      </c>
      <c r="K382" s="176">
        <v>48</v>
      </c>
      <c r="L382" s="176" t="s">
        <v>2017</v>
      </c>
      <c r="M382" s="176" t="s">
        <v>2018</v>
      </c>
      <c r="N382" s="176" t="s">
        <v>2018</v>
      </c>
    </row>
    <row r="383" spans="1:14">
      <c r="A383" s="176" t="s">
        <v>2321</v>
      </c>
      <c r="B383" s="176" t="s">
        <v>1909</v>
      </c>
      <c r="C383" s="176" t="s">
        <v>2325</v>
      </c>
      <c r="D383" s="185">
        <v>42869</v>
      </c>
      <c r="E383" s="176" t="s">
        <v>1134</v>
      </c>
      <c r="F383" s="176" t="s">
        <v>1477</v>
      </c>
      <c r="G383" s="176" t="s">
        <v>12</v>
      </c>
      <c r="H383" s="176" t="s">
        <v>1478</v>
      </c>
      <c r="I383" s="176" t="s">
        <v>1456</v>
      </c>
      <c r="J383" s="176" t="s">
        <v>1479</v>
      </c>
      <c r="K383" s="176">
        <v>48</v>
      </c>
      <c r="L383" s="176" t="s">
        <v>2017</v>
      </c>
      <c r="M383" s="176" t="s">
        <v>2018</v>
      </c>
      <c r="N383" s="176" t="s">
        <v>2018</v>
      </c>
    </row>
    <row r="384" spans="1:14">
      <c r="A384" s="176" t="s">
        <v>2321</v>
      </c>
      <c r="B384" s="176" t="s">
        <v>1909</v>
      </c>
      <c r="C384" s="176" t="s">
        <v>2326</v>
      </c>
      <c r="D384" s="185">
        <v>42863</v>
      </c>
      <c r="E384" s="176" t="s">
        <v>1134</v>
      </c>
      <c r="F384" s="176" t="s">
        <v>1477</v>
      </c>
      <c r="G384" s="176" t="s">
        <v>12</v>
      </c>
      <c r="H384" s="176" t="s">
        <v>1502</v>
      </c>
      <c r="I384" s="176" t="s">
        <v>1456</v>
      </c>
      <c r="J384" s="176" t="s">
        <v>1479</v>
      </c>
      <c r="K384" s="176">
        <v>48</v>
      </c>
      <c r="L384" s="176" t="s">
        <v>2017</v>
      </c>
      <c r="M384" s="176" t="s">
        <v>2018</v>
      </c>
      <c r="N384" s="176" t="s">
        <v>2018</v>
      </c>
    </row>
    <row r="385" spans="1:14">
      <c r="A385" s="176" t="s">
        <v>2321</v>
      </c>
      <c r="B385" s="176" t="s">
        <v>1909</v>
      </c>
      <c r="C385" s="176" t="s">
        <v>2119</v>
      </c>
      <c r="D385" s="185">
        <v>42867</v>
      </c>
      <c r="E385" s="176" t="s">
        <v>1134</v>
      </c>
      <c r="F385" s="176" t="s">
        <v>1477</v>
      </c>
      <c r="G385" s="176" t="s">
        <v>12</v>
      </c>
      <c r="H385" s="176" t="s">
        <v>1478</v>
      </c>
      <c r="I385" s="176" t="s">
        <v>1456</v>
      </c>
      <c r="J385" s="176" t="s">
        <v>1479</v>
      </c>
      <c r="K385" s="176">
        <v>48</v>
      </c>
      <c r="L385" s="176" t="s">
        <v>2017</v>
      </c>
      <c r="M385" s="176" t="s">
        <v>2018</v>
      </c>
      <c r="N385" s="176" t="s">
        <v>2018</v>
      </c>
    </row>
    <row r="386" spans="1:14">
      <c r="A386" s="176" t="s">
        <v>2321</v>
      </c>
      <c r="B386" s="176" t="s">
        <v>1909</v>
      </c>
      <c r="C386" s="176" t="s">
        <v>2125</v>
      </c>
      <c r="D386" s="185">
        <v>42868</v>
      </c>
      <c r="E386" s="176" t="s">
        <v>1134</v>
      </c>
      <c r="F386" s="176" t="s">
        <v>1477</v>
      </c>
      <c r="G386" s="176" t="s">
        <v>12</v>
      </c>
      <c r="H386" s="176" t="s">
        <v>1478</v>
      </c>
      <c r="I386" s="176" t="s">
        <v>1456</v>
      </c>
      <c r="J386" s="176" t="s">
        <v>1479</v>
      </c>
      <c r="K386" s="176">
        <v>48</v>
      </c>
      <c r="L386" s="176" t="s">
        <v>2017</v>
      </c>
      <c r="M386" s="176" t="s">
        <v>2018</v>
      </c>
      <c r="N386" s="176" t="s">
        <v>2018</v>
      </c>
    </row>
    <row r="387" spans="1:14">
      <c r="A387" s="176" t="s">
        <v>1484</v>
      </c>
      <c r="B387" s="176" t="s">
        <v>1485</v>
      </c>
      <c r="C387" s="176" t="s">
        <v>2327</v>
      </c>
      <c r="D387" s="185">
        <v>42863</v>
      </c>
      <c r="E387" s="176" t="s">
        <v>1134</v>
      </c>
      <c r="F387" s="176" t="s">
        <v>1477</v>
      </c>
      <c r="G387" s="176" t="s">
        <v>12</v>
      </c>
      <c r="H387" s="176" t="s">
        <v>1478</v>
      </c>
      <c r="I387" s="176" t="s">
        <v>1456</v>
      </c>
      <c r="J387" s="176" t="s">
        <v>1479</v>
      </c>
      <c r="K387" s="176">
        <v>48</v>
      </c>
      <c r="L387" s="176" t="s">
        <v>2017</v>
      </c>
      <c r="M387" s="176" t="s">
        <v>2018</v>
      </c>
      <c r="N387" s="176" t="s">
        <v>2018</v>
      </c>
    </row>
    <row r="388" spans="1:14">
      <c r="A388" s="176" t="s">
        <v>1484</v>
      </c>
      <c r="B388" s="176" t="s">
        <v>1485</v>
      </c>
      <c r="C388" s="176" t="s">
        <v>1632</v>
      </c>
      <c r="D388" s="185">
        <v>42863</v>
      </c>
      <c r="E388" s="176" t="s">
        <v>1134</v>
      </c>
      <c r="F388" s="176" t="s">
        <v>1477</v>
      </c>
      <c r="G388" s="176" t="s">
        <v>12</v>
      </c>
      <c r="H388" s="176" t="s">
        <v>1478</v>
      </c>
      <c r="I388" s="176" t="s">
        <v>1456</v>
      </c>
      <c r="J388" s="176" t="s">
        <v>1479</v>
      </c>
      <c r="K388" s="176">
        <v>48</v>
      </c>
      <c r="L388" s="176" t="s">
        <v>2017</v>
      </c>
      <c r="M388" s="176" t="s">
        <v>2018</v>
      </c>
      <c r="N388" s="176" t="s">
        <v>2018</v>
      </c>
    </row>
    <row r="389" spans="1:14">
      <c r="A389" s="176" t="s">
        <v>1484</v>
      </c>
      <c r="B389" s="176" t="s">
        <v>1485</v>
      </c>
      <c r="C389" s="176" t="s">
        <v>1700</v>
      </c>
      <c r="D389" s="185">
        <v>42862</v>
      </c>
      <c r="E389" s="176" t="s">
        <v>1134</v>
      </c>
      <c r="F389" s="176" t="s">
        <v>1477</v>
      </c>
      <c r="G389" s="176" t="s">
        <v>12</v>
      </c>
      <c r="H389" s="176" t="s">
        <v>1478</v>
      </c>
      <c r="I389" s="176" t="s">
        <v>1456</v>
      </c>
      <c r="J389" s="176" t="s">
        <v>1479</v>
      </c>
      <c r="K389" s="176">
        <v>48</v>
      </c>
      <c r="L389" s="176" t="s">
        <v>2017</v>
      </c>
      <c r="M389" s="176" t="s">
        <v>2018</v>
      </c>
      <c r="N389" s="176" t="s">
        <v>2018</v>
      </c>
    </row>
    <row r="390" spans="1:14">
      <c r="A390" s="176" t="s">
        <v>1484</v>
      </c>
      <c r="B390" s="176" t="s">
        <v>1485</v>
      </c>
      <c r="C390" s="176" t="s">
        <v>1768</v>
      </c>
      <c r="D390" s="185">
        <v>42863</v>
      </c>
      <c r="E390" s="176" t="s">
        <v>1134</v>
      </c>
      <c r="F390" s="176" t="s">
        <v>1477</v>
      </c>
      <c r="G390" s="176" t="s">
        <v>12</v>
      </c>
      <c r="H390" s="176" t="s">
        <v>1478</v>
      </c>
      <c r="I390" s="176" t="s">
        <v>1456</v>
      </c>
      <c r="J390" s="176" t="s">
        <v>1479</v>
      </c>
      <c r="K390" s="176">
        <v>48</v>
      </c>
      <c r="L390" s="176" t="s">
        <v>2017</v>
      </c>
      <c r="M390" s="176" t="s">
        <v>2018</v>
      </c>
      <c r="N390" s="176" t="s">
        <v>2018</v>
      </c>
    </row>
    <row r="391" spans="1:14">
      <c r="A391" s="176" t="s">
        <v>1484</v>
      </c>
      <c r="B391" s="176" t="s">
        <v>1485</v>
      </c>
      <c r="C391" s="176" t="s">
        <v>1169</v>
      </c>
      <c r="D391" s="185">
        <v>42862</v>
      </c>
      <c r="E391" s="176" t="s">
        <v>1134</v>
      </c>
      <c r="F391" s="176" t="s">
        <v>1477</v>
      </c>
      <c r="G391" s="176" t="s">
        <v>12</v>
      </c>
      <c r="H391" s="176" t="s">
        <v>1478</v>
      </c>
      <c r="I391" s="176" t="s">
        <v>1458</v>
      </c>
      <c r="J391" s="176" t="s">
        <v>1479</v>
      </c>
      <c r="K391" s="176">
        <v>48</v>
      </c>
      <c r="L391" s="176" t="s">
        <v>2017</v>
      </c>
      <c r="M391" s="176" t="s">
        <v>2018</v>
      </c>
      <c r="N391" s="176" t="s">
        <v>2018</v>
      </c>
    </row>
    <row r="392" spans="1:14">
      <c r="A392" s="176" t="s">
        <v>1484</v>
      </c>
      <c r="B392" s="176" t="s">
        <v>1485</v>
      </c>
      <c r="C392" s="176" t="s">
        <v>1569</v>
      </c>
      <c r="D392" s="185">
        <v>42863</v>
      </c>
      <c r="E392" s="176" t="s">
        <v>1134</v>
      </c>
      <c r="F392" s="176" t="s">
        <v>1477</v>
      </c>
      <c r="G392" s="176" t="s">
        <v>12</v>
      </c>
      <c r="H392" s="176" t="s">
        <v>1478</v>
      </c>
      <c r="I392" s="176" t="s">
        <v>1456</v>
      </c>
      <c r="J392" s="176" t="s">
        <v>1479</v>
      </c>
      <c r="K392" s="176">
        <v>48</v>
      </c>
      <c r="L392" s="176" t="s">
        <v>2017</v>
      </c>
      <c r="M392" s="176" t="s">
        <v>2018</v>
      </c>
      <c r="N392" s="176" t="s">
        <v>2018</v>
      </c>
    </row>
    <row r="393" spans="1:14">
      <c r="A393" s="176" t="s">
        <v>1484</v>
      </c>
      <c r="B393" s="176" t="s">
        <v>1485</v>
      </c>
      <c r="C393" s="176" t="s">
        <v>2155</v>
      </c>
      <c r="D393" s="185">
        <v>42865</v>
      </c>
      <c r="E393" s="176" t="s">
        <v>1134</v>
      </c>
      <c r="F393" s="176" t="s">
        <v>1477</v>
      </c>
      <c r="G393" s="176" t="s">
        <v>12</v>
      </c>
      <c r="H393" s="176" t="s">
        <v>1478</v>
      </c>
      <c r="I393" s="176" t="s">
        <v>1456</v>
      </c>
      <c r="J393" s="176" t="s">
        <v>1479</v>
      </c>
      <c r="K393" s="176">
        <v>48</v>
      </c>
      <c r="L393" s="176" t="s">
        <v>2017</v>
      </c>
      <c r="M393" s="176" t="s">
        <v>2018</v>
      </c>
      <c r="N393" s="176" t="s">
        <v>2018</v>
      </c>
    </row>
    <row r="394" spans="1:14">
      <c r="A394" s="176" t="s">
        <v>1484</v>
      </c>
      <c r="B394" s="176" t="s">
        <v>1485</v>
      </c>
      <c r="C394" s="176" t="s">
        <v>1752</v>
      </c>
      <c r="D394" s="185">
        <v>42863</v>
      </c>
      <c r="E394" s="176" t="s">
        <v>1134</v>
      </c>
      <c r="F394" s="176" t="s">
        <v>1477</v>
      </c>
      <c r="G394" s="176" t="s">
        <v>12</v>
      </c>
      <c r="H394" s="176" t="s">
        <v>1478</v>
      </c>
      <c r="I394" s="176" t="s">
        <v>1456</v>
      </c>
      <c r="J394" s="176" t="s">
        <v>1479</v>
      </c>
      <c r="K394" s="176">
        <v>48</v>
      </c>
      <c r="L394" s="176" t="s">
        <v>2017</v>
      </c>
      <c r="M394" s="176" t="s">
        <v>2018</v>
      </c>
      <c r="N394" s="176" t="s">
        <v>2018</v>
      </c>
    </row>
    <row r="395" spans="1:14">
      <c r="A395" s="176" t="s">
        <v>1484</v>
      </c>
      <c r="B395" s="176" t="s">
        <v>1485</v>
      </c>
      <c r="C395" s="176" t="s">
        <v>1305</v>
      </c>
      <c r="D395" s="185">
        <v>42862</v>
      </c>
      <c r="E395" s="176" t="s">
        <v>1134</v>
      </c>
      <c r="F395" s="176" t="s">
        <v>1477</v>
      </c>
      <c r="G395" s="176" t="s">
        <v>12</v>
      </c>
      <c r="H395" s="176" t="s">
        <v>1478</v>
      </c>
      <c r="I395" s="176" t="s">
        <v>1458</v>
      </c>
      <c r="J395" s="176" t="s">
        <v>1479</v>
      </c>
      <c r="K395" s="176">
        <v>48</v>
      </c>
      <c r="L395" s="176" t="s">
        <v>2017</v>
      </c>
      <c r="M395" s="176" t="s">
        <v>2018</v>
      </c>
      <c r="N395" s="176" t="s">
        <v>2018</v>
      </c>
    </row>
    <row r="396" spans="1:14">
      <c r="A396" s="176" t="s">
        <v>1484</v>
      </c>
      <c r="B396" s="176" t="s">
        <v>1485</v>
      </c>
      <c r="C396" s="176" t="s">
        <v>1833</v>
      </c>
      <c r="D396" s="185">
        <v>42867</v>
      </c>
      <c r="E396" s="176" t="s">
        <v>1134</v>
      </c>
      <c r="F396" s="176" t="s">
        <v>1477</v>
      </c>
      <c r="G396" s="176" t="s">
        <v>12</v>
      </c>
      <c r="H396" s="176" t="s">
        <v>1478</v>
      </c>
      <c r="I396" s="176" t="s">
        <v>1456</v>
      </c>
      <c r="J396" s="176" t="s">
        <v>1479</v>
      </c>
      <c r="K396" s="176">
        <v>48</v>
      </c>
      <c r="L396" s="176" t="s">
        <v>2017</v>
      </c>
      <c r="M396" s="176" t="s">
        <v>2018</v>
      </c>
      <c r="N396" s="176" t="s">
        <v>2018</v>
      </c>
    </row>
    <row r="397" spans="1:14">
      <c r="A397" s="176" t="s">
        <v>1484</v>
      </c>
      <c r="B397" s="176" t="s">
        <v>1485</v>
      </c>
      <c r="C397" s="176" t="s">
        <v>1579</v>
      </c>
      <c r="D397" s="185">
        <v>42863</v>
      </c>
      <c r="E397" s="176" t="s">
        <v>1134</v>
      </c>
      <c r="F397" s="176" t="s">
        <v>1477</v>
      </c>
      <c r="G397" s="176" t="s">
        <v>12</v>
      </c>
      <c r="H397" s="176" t="s">
        <v>1478</v>
      </c>
      <c r="I397" s="176" t="s">
        <v>1456</v>
      </c>
      <c r="J397" s="176" t="s">
        <v>1479</v>
      </c>
      <c r="K397" s="176">
        <v>48</v>
      </c>
      <c r="L397" s="176" t="s">
        <v>2017</v>
      </c>
      <c r="M397" s="176" t="s">
        <v>2018</v>
      </c>
      <c r="N397" s="176" t="s">
        <v>2018</v>
      </c>
    </row>
    <row r="398" spans="1:14">
      <c r="A398" s="176" t="s">
        <v>1484</v>
      </c>
      <c r="B398" s="176" t="s">
        <v>1485</v>
      </c>
      <c r="C398" s="176" t="s">
        <v>2274</v>
      </c>
      <c r="D398" s="185">
        <v>42862</v>
      </c>
      <c r="E398" s="176" t="s">
        <v>1134</v>
      </c>
      <c r="F398" s="176" t="s">
        <v>1477</v>
      </c>
      <c r="G398" s="176" t="s">
        <v>12</v>
      </c>
      <c r="H398" s="176" t="s">
        <v>1478</v>
      </c>
      <c r="I398" s="176" t="s">
        <v>1456</v>
      </c>
      <c r="J398" s="176" t="s">
        <v>1479</v>
      </c>
      <c r="K398" s="176">
        <v>48</v>
      </c>
      <c r="L398" s="176" t="s">
        <v>2017</v>
      </c>
      <c r="M398" s="176" t="s">
        <v>2018</v>
      </c>
      <c r="N398" s="176" t="s">
        <v>2018</v>
      </c>
    </row>
    <row r="399" spans="1:14">
      <c r="A399" s="176" t="s">
        <v>1484</v>
      </c>
      <c r="B399" s="176" t="s">
        <v>1485</v>
      </c>
      <c r="C399" s="176" t="s">
        <v>1640</v>
      </c>
      <c r="D399" s="185">
        <v>42862</v>
      </c>
      <c r="E399" s="176" t="s">
        <v>1134</v>
      </c>
      <c r="F399" s="176" t="s">
        <v>1477</v>
      </c>
      <c r="G399" s="176" t="s">
        <v>12</v>
      </c>
      <c r="H399" s="176" t="s">
        <v>1478</v>
      </c>
      <c r="I399" s="176" t="s">
        <v>1456</v>
      </c>
      <c r="J399" s="176" t="s">
        <v>1479</v>
      </c>
      <c r="K399" s="176">
        <v>48</v>
      </c>
      <c r="L399" s="176" t="s">
        <v>2017</v>
      </c>
      <c r="M399" s="176" t="s">
        <v>2018</v>
      </c>
      <c r="N399" s="176" t="s">
        <v>2018</v>
      </c>
    </row>
    <row r="400" spans="1:14">
      <c r="A400" s="176" t="s">
        <v>1484</v>
      </c>
      <c r="B400" s="176" t="s">
        <v>1485</v>
      </c>
      <c r="C400" s="176" t="s">
        <v>1585</v>
      </c>
      <c r="D400" s="185">
        <v>42874</v>
      </c>
      <c r="E400" s="176" t="s">
        <v>1141</v>
      </c>
      <c r="F400" s="176" t="s">
        <v>1477</v>
      </c>
      <c r="G400" s="176" t="s">
        <v>12</v>
      </c>
      <c r="H400" s="176" t="s">
        <v>1478</v>
      </c>
      <c r="I400" s="176" t="s">
        <v>1456</v>
      </c>
      <c r="J400" s="176" t="s">
        <v>1479</v>
      </c>
      <c r="K400" s="176">
        <v>48</v>
      </c>
      <c r="L400" s="176" t="s">
        <v>2017</v>
      </c>
      <c r="M400" s="176" t="s">
        <v>2018</v>
      </c>
      <c r="N400" s="176" t="s">
        <v>2018</v>
      </c>
    </row>
    <row r="401" spans="1:14">
      <c r="A401" s="176" t="s">
        <v>1484</v>
      </c>
      <c r="B401" s="176" t="s">
        <v>1485</v>
      </c>
      <c r="C401" s="176" t="s">
        <v>1745</v>
      </c>
      <c r="D401" s="185">
        <v>42863</v>
      </c>
      <c r="E401" s="176" t="s">
        <v>1141</v>
      </c>
      <c r="F401" s="176" t="s">
        <v>1477</v>
      </c>
      <c r="G401" s="176" t="s">
        <v>12</v>
      </c>
      <c r="H401" s="176" t="s">
        <v>1478</v>
      </c>
      <c r="I401" s="176" t="s">
        <v>1456</v>
      </c>
      <c r="J401" s="176" t="s">
        <v>1479</v>
      </c>
      <c r="K401" s="176">
        <v>48</v>
      </c>
      <c r="L401" s="176" t="s">
        <v>2017</v>
      </c>
      <c r="M401" s="176" t="s">
        <v>2018</v>
      </c>
      <c r="N401" s="176" t="s">
        <v>2018</v>
      </c>
    </row>
    <row r="402" spans="1:14">
      <c r="A402" s="176" t="s">
        <v>1484</v>
      </c>
      <c r="B402" s="176" t="s">
        <v>1485</v>
      </c>
      <c r="C402" s="176" t="s">
        <v>1206</v>
      </c>
      <c r="D402" s="185">
        <v>42862</v>
      </c>
      <c r="E402" s="176" t="s">
        <v>1134</v>
      </c>
      <c r="F402" s="176" t="s">
        <v>1477</v>
      </c>
      <c r="G402" s="176" t="s">
        <v>12</v>
      </c>
      <c r="H402" s="176" t="s">
        <v>1478</v>
      </c>
      <c r="I402" s="176" t="s">
        <v>1458</v>
      </c>
      <c r="J402" s="176" t="s">
        <v>1479</v>
      </c>
      <c r="K402" s="176">
        <v>48</v>
      </c>
      <c r="L402" s="176" t="s">
        <v>2017</v>
      </c>
      <c r="M402" s="176" t="s">
        <v>2018</v>
      </c>
      <c r="N402" s="176" t="s">
        <v>2018</v>
      </c>
    </row>
    <row r="403" spans="1:14">
      <c r="A403" s="176" t="s">
        <v>1484</v>
      </c>
      <c r="B403" s="176" t="s">
        <v>1485</v>
      </c>
      <c r="C403" s="176" t="s">
        <v>2153</v>
      </c>
      <c r="D403" s="185">
        <v>42863</v>
      </c>
      <c r="E403" s="176" t="s">
        <v>1134</v>
      </c>
      <c r="F403" s="176" t="s">
        <v>1477</v>
      </c>
      <c r="G403" s="176" t="s">
        <v>12</v>
      </c>
      <c r="H403" s="176" t="s">
        <v>1478</v>
      </c>
      <c r="I403" s="176" t="s">
        <v>1456</v>
      </c>
      <c r="J403" s="176" t="s">
        <v>1479</v>
      </c>
      <c r="K403" s="176">
        <v>48</v>
      </c>
      <c r="L403" s="176" t="s">
        <v>2017</v>
      </c>
      <c r="M403" s="176" t="s">
        <v>2018</v>
      </c>
      <c r="N403" s="176" t="s">
        <v>2018</v>
      </c>
    </row>
    <row r="404" spans="1:14">
      <c r="A404" s="176" t="s">
        <v>1484</v>
      </c>
      <c r="B404" s="176" t="s">
        <v>1485</v>
      </c>
      <c r="C404" s="176" t="s">
        <v>1732</v>
      </c>
      <c r="D404" s="185">
        <v>42863</v>
      </c>
      <c r="E404" s="176" t="s">
        <v>1134</v>
      </c>
      <c r="F404" s="176" t="s">
        <v>1477</v>
      </c>
      <c r="G404" s="176" t="s">
        <v>12</v>
      </c>
      <c r="H404" s="176" t="s">
        <v>1478</v>
      </c>
      <c r="I404" s="176" t="s">
        <v>1456</v>
      </c>
      <c r="J404" s="176" t="s">
        <v>1479</v>
      </c>
      <c r="K404" s="176">
        <v>48</v>
      </c>
      <c r="L404" s="176" t="s">
        <v>2017</v>
      </c>
      <c r="M404" s="176" t="s">
        <v>2018</v>
      </c>
      <c r="N404" s="176" t="s">
        <v>2018</v>
      </c>
    </row>
    <row r="405" spans="1:14">
      <c r="A405" s="176" t="s">
        <v>1484</v>
      </c>
      <c r="B405" s="176" t="s">
        <v>1485</v>
      </c>
      <c r="C405" s="176" t="s">
        <v>2154</v>
      </c>
      <c r="D405" s="185">
        <v>42863</v>
      </c>
      <c r="E405" s="176" t="s">
        <v>1134</v>
      </c>
      <c r="F405" s="176" t="s">
        <v>1477</v>
      </c>
      <c r="G405" s="176" t="s">
        <v>12</v>
      </c>
      <c r="H405" s="176" t="s">
        <v>1478</v>
      </c>
      <c r="I405" s="176" t="s">
        <v>1456</v>
      </c>
      <c r="J405" s="176" t="s">
        <v>1479</v>
      </c>
      <c r="K405" s="176">
        <v>48</v>
      </c>
      <c r="L405" s="176" t="s">
        <v>2017</v>
      </c>
      <c r="M405" s="176" t="s">
        <v>2018</v>
      </c>
      <c r="N405" s="176" t="s">
        <v>2018</v>
      </c>
    </row>
    <row r="406" spans="1:14">
      <c r="A406" s="176" t="s">
        <v>1484</v>
      </c>
      <c r="B406" s="176" t="s">
        <v>1485</v>
      </c>
      <c r="C406" s="176" t="s">
        <v>1726</v>
      </c>
      <c r="D406" s="185">
        <v>42862</v>
      </c>
      <c r="E406" s="176" t="s">
        <v>1134</v>
      </c>
      <c r="F406" s="176" t="s">
        <v>1477</v>
      </c>
      <c r="G406" s="176" t="s">
        <v>12</v>
      </c>
      <c r="H406" s="176" t="s">
        <v>1478</v>
      </c>
      <c r="I406" s="176" t="s">
        <v>1456</v>
      </c>
      <c r="J406" s="176" t="s">
        <v>1479</v>
      </c>
      <c r="K406" s="176">
        <v>48</v>
      </c>
      <c r="L406" s="176" t="s">
        <v>2017</v>
      </c>
      <c r="M406" s="176" t="s">
        <v>2018</v>
      </c>
      <c r="N406" s="176" t="s">
        <v>2018</v>
      </c>
    </row>
    <row r="407" spans="1:14">
      <c r="A407" s="176" t="s">
        <v>2328</v>
      </c>
      <c r="B407" s="176" t="s">
        <v>1903</v>
      </c>
      <c r="C407" s="176" t="s">
        <v>1672</v>
      </c>
      <c r="D407" s="185">
        <v>42862</v>
      </c>
      <c r="E407" s="176" t="s">
        <v>1134</v>
      </c>
      <c r="F407" s="176" t="s">
        <v>1477</v>
      </c>
      <c r="G407" s="176" t="s">
        <v>12</v>
      </c>
      <c r="H407" s="176" t="s">
        <v>1478</v>
      </c>
      <c r="I407" s="176" t="s">
        <v>1456</v>
      </c>
      <c r="J407" s="176" t="s">
        <v>1479</v>
      </c>
      <c r="K407" s="176">
        <v>48</v>
      </c>
      <c r="L407" s="176" t="s">
        <v>2017</v>
      </c>
      <c r="M407" s="176" t="s">
        <v>2018</v>
      </c>
      <c r="N407" s="176" t="s">
        <v>2018</v>
      </c>
    </row>
    <row r="408" spans="1:14">
      <c r="A408" s="176" t="s">
        <v>2328</v>
      </c>
      <c r="B408" s="176" t="s">
        <v>1903</v>
      </c>
      <c r="C408" s="176" t="s">
        <v>2329</v>
      </c>
      <c r="D408" s="185">
        <v>42885</v>
      </c>
      <c r="E408" s="176" t="s">
        <v>1134</v>
      </c>
      <c r="F408" s="176" t="s">
        <v>1477</v>
      </c>
      <c r="G408" s="176" t="s">
        <v>12</v>
      </c>
      <c r="H408" s="176" t="s">
        <v>1478</v>
      </c>
      <c r="I408" s="176" t="s">
        <v>1456</v>
      </c>
      <c r="J408" s="176" t="s">
        <v>532</v>
      </c>
      <c r="K408" s="176">
        <v>-48</v>
      </c>
      <c r="L408" s="176" t="s">
        <v>2017</v>
      </c>
      <c r="M408" s="176" t="s">
        <v>2170</v>
      </c>
      <c r="N408" s="176" t="s">
        <v>2170</v>
      </c>
    </row>
    <row r="409" spans="1:14">
      <c r="A409" s="176" t="s">
        <v>2328</v>
      </c>
      <c r="B409" s="176" t="s">
        <v>1903</v>
      </c>
      <c r="C409" s="176" t="s">
        <v>1548</v>
      </c>
      <c r="D409" s="185">
        <v>42881</v>
      </c>
      <c r="E409" s="176" t="s">
        <v>1134</v>
      </c>
      <c r="F409" s="176" t="s">
        <v>1477</v>
      </c>
      <c r="G409" s="176" t="s">
        <v>12</v>
      </c>
      <c r="H409" s="176" t="s">
        <v>1478</v>
      </c>
      <c r="I409" s="176" t="s">
        <v>1456</v>
      </c>
      <c r="J409" s="176" t="s">
        <v>532</v>
      </c>
      <c r="K409" s="176">
        <v>-48</v>
      </c>
      <c r="L409" s="176" t="s">
        <v>2017</v>
      </c>
      <c r="M409" s="176" t="s">
        <v>2170</v>
      </c>
      <c r="N409" s="176" t="s">
        <v>2170</v>
      </c>
    </row>
    <row r="410" spans="1:14">
      <c r="A410" s="176" t="s">
        <v>2328</v>
      </c>
      <c r="B410" s="176" t="s">
        <v>1903</v>
      </c>
      <c r="C410" s="176" t="s">
        <v>1763</v>
      </c>
      <c r="D410" s="185">
        <v>42863</v>
      </c>
      <c r="E410" s="176" t="s">
        <v>1466</v>
      </c>
      <c r="F410" s="176" t="s">
        <v>1477</v>
      </c>
      <c r="G410" s="176" t="s">
        <v>12</v>
      </c>
      <c r="H410" s="176" t="s">
        <v>1478</v>
      </c>
      <c r="I410" s="176" t="s">
        <v>1456</v>
      </c>
      <c r="J410" s="176" t="s">
        <v>1479</v>
      </c>
      <c r="K410" s="176">
        <v>32</v>
      </c>
      <c r="L410" s="176" t="s">
        <v>2024</v>
      </c>
      <c r="M410" s="176" t="s">
        <v>2025</v>
      </c>
      <c r="N410" s="176" t="s">
        <v>2025</v>
      </c>
    </row>
    <row r="411" spans="1:14">
      <c r="A411" s="176" t="s">
        <v>2328</v>
      </c>
      <c r="B411" s="176" t="s">
        <v>1903</v>
      </c>
      <c r="C411" s="176" t="s">
        <v>2330</v>
      </c>
      <c r="D411" s="185">
        <v>42863</v>
      </c>
      <c r="E411" s="176" t="s">
        <v>1134</v>
      </c>
      <c r="F411" s="176" t="s">
        <v>1477</v>
      </c>
      <c r="G411" s="176" t="s">
        <v>12</v>
      </c>
      <c r="H411" s="176" t="s">
        <v>1478</v>
      </c>
      <c r="I411" s="176" t="s">
        <v>1456</v>
      </c>
      <c r="J411" s="176" t="s">
        <v>1479</v>
      </c>
      <c r="K411" s="176">
        <v>48</v>
      </c>
      <c r="L411" s="176" t="s">
        <v>2017</v>
      </c>
      <c r="M411" s="176" t="s">
        <v>2018</v>
      </c>
      <c r="N411" s="176" t="s">
        <v>2018</v>
      </c>
    </row>
    <row r="412" spans="1:14">
      <c r="A412" s="176" t="s">
        <v>2328</v>
      </c>
      <c r="B412" s="176" t="s">
        <v>1903</v>
      </c>
      <c r="C412" s="176" t="s">
        <v>1666</v>
      </c>
      <c r="D412" s="185">
        <v>42862</v>
      </c>
      <c r="E412" s="176" t="s">
        <v>1134</v>
      </c>
      <c r="F412" s="176" t="s">
        <v>1477</v>
      </c>
      <c r="G412" s="176" t="s">
        <v>12</v>
      </c>
      <c r="H412" s="176" t="s">
        <v>1478</v>
      </c>
      <c r="I412" s="176" t="s">
        <v>1456</v>
      </c>
      <c r="J412" s="176" t="s">
        <v>1479</v>
      </c>
      <c r="K412" s="176">
        <v>48</v>
      </c>
      <c r="L412" s="176" t="s">
        <v>2017</v>
      </c>
      <c r="M412" s="176" t="s">
        <v>2018</v>
      </c>
      <c r="N412" s="176" t="s">
        <v>2018</v>
      </c>
    </row>
    <row r="413" spans="1:14">
      <c r="A413" s="176" t="s">
        <v>2328</v>
      </c>
      <c r="B413" s="176" t="s">
        <v>1903</v>
      </c>
      <c r="C413" s="176" t="s">
        <v>1548</v>
      </c>
      <c r="D413" s="185">
        <v>42870</v>
      </c>
      <c r="E413" s="176" t="s">
        <v>1157</v>
      </c>
      <c r="F413" s="176" t="s">
        <v>1477</v>
      </c>
      <c r="G413" s="176" t="s">
        <v>12</v>
      </c>
      <c r="H413" s="176" t="s">
        <v>1478</v>
      </c>
      <c r="I413" s="176" t="s">
        <v>1456</v>
      </c>
      <c r="J413" s="176" t="s">
        <v>1479</v>
      </c>
      <c r="K413" s="176">
        <v>1</v>
      </c>
      <c r="L413" s="176" t="s">
        <v>1493</v>
      </c>
      <c r="M413" s="176" t="s">
        <v>1493</v>
      </c>
      <c r="N413" s="176" t="s">
        <v>2331</v>
      </c>
    </row>
    <row r="414" spans="1:14">
      <c r="A414" s="176" t="s">
        <v>2328</v>
      </c>
      <c r="B414" s="176" t="s">
        <v>1903</v>
      </c>
      <c r="C414" s="176" t="s">
        <v>2332</v>
      </c>
      <c r="D414" s="185">
        <v>42862</v>
      </c>
      <c r="E414" s="176" t="s">
        <v>1134</v>
      </c>
      <c r="F414" s="176" t="s">
        <v>1477</v>
      </c>
      <c r="G414" s="176" t="s">
        <v>12</v>
      </c>
      <c r="H414" s="176" t="s">
        <v>1478</v>
      </c>
      <c r="I414" s="176" t="s">
        <v>1456</v>
      </c>
      <c r="J414" s="176" t="s">
        <v>1479</v>
      </c>
      <c r="K414" s="176">
        <v>48</v>
      </c>
      <c r="L414" s="176" t="s">
        <v>2017</v>
      </c>
      <c r="M414" s="176" t="s">
        <v>2018</v>
      </c>
      <c r="N414" s="176" t="s">
        <v>2018</v>
      </c>
    </row>
    <row r="415" spans="1:14">
      <c r="A415" s="176" t="s">
        <v>2328</v>
      </c>
      <c r="B415" s="176" t="s">
        <v>1903</v>
      </c>
      <c r="C415" s="176" t="s">
        <v>1853</v>
      </c>
      <c r="D415" s="185">
        <v>42873</v>
      </c>
      <c r="E415" s="176" t="s">
        <v>1466</v>
      </c>
      <c r="F415" s="176" t="s">
        <v>1477</v>
      </c>
      <c r="G415" s="176" t="s">
        <v>12</v>
      </c>
      <c r="H415" s="176" t="s">
        <v>1478</v>
      </c>
      <c r="I415" s="176" t="s">
        <v>1456</v>
      </c>
      <c r="J415" s="176" t="s">
        <v>1479</v>
      </c>
      <c r="K415" s="176">
        <v>21</v>
      </c>
      <c r="L415" s="176" t="s">
        <v>2333</v>
      </c>
      <c r="M415" s="176" t="s">
        <v>2025</v>
      </c>
      <c r="N415" s="176" t="s">
        <v>2025</v>
      </c>
    </row>
    <row r="416" spans="1:14">
      <c r="A416" s="176" t="s">
        <v>2328</v>
      </c>
      <c r="B416" s="176" t="s">
        <v>1903</v>
      </c>
      <c r="C416" s="176" t="s">
        <v>1548</v>
      </c>
      <c r="D416" s="185">
        <v>42873</v>
      </c>
      <c r="E416" s="176" t="s">
        <v>1157</v>
      </c>
      <c r="F416" s="176" t="s">
        <v>1477</v>
      </c>
      <c r="G416" s="176" t="s">
        <v>12</v>
      </c>
      <c r="H416" s="176" t="s">
        <v>1478</v>
      </c>
      <c r="I416" s="176" t="s">
        <v>1456</v>
      </c>
      <c r="J416" s="176" t="s">
        <v>1479</v>
      </c>
      <c r="K416" s="176">
        <v>0</v>
      </c>
      <c r="L416" s="176" t="s">
        <v>1483</v>
      </c>
      <c r="M416" s="176" t="s">
        <v>1483</v>
      </c>
      <c r="N416" s="176" t="s">
        <v>2334</v>
      </c>
    </row>
    <row r="417" spans="1:14">
      <c r="A417" s="176" t="s">
        <v>2328</v>
      </c>
      <c r="B417" s="176" t="s">
        <v>1903</v>
      </c>
      <c r="C417" s="176" t="s">
        <v>1548</v>
      </c>
      <c r="D417" s="185">
        <v>42873</v>
      </c>
      <c r="E417" s="176" t="s">
        <v>1134</v>
      </c>
      <c r="F417" s="176" t="s">
        <v>1477</v>
      </c>
      <c r="G417" s="176" t="s">
        <v>12</v>
      </c>
      <c r="H417" s="176" t="s">
        <v>1478</v>
      </c>
      <c r="I417" s="176" t="s">
        <v>1456</v>
      </c>
      <c r="J417" s="176" t="s">
        <v>1479</v>
      </c>
      <c r="K417" s="176">
        <v>48</v>
      </c>
      <c r="L417" s="176" t="s">
        <v>2017</v>
      </c>
      <c r="M417" s="176" t="s">
        <v>2018</v>
      </c>
      <c r="N417" s="176" t="s">
        <v>2018</v>
      </c>
    </row>
    <row r="418" spans="1:14">
      <c r="A418" s="176" t="s">
        <v>2328</v>
      </c>
      <c r="B418" s="176" t="s">
        <v>1903</v>
      </c>
      <c r="C418" s="176" t="s">
        <v>1608</v>
      </c>
      <c r="D418" s="185">
        <v>42862</v>
      </c>
      <c r="E418" s="176" t="s">
        <v>1134</v>
      </c>
      <c r="F418" s="176" t="s">
        <v>1477</v>
      </c>
      <c r="G418" s="176" t="s">
        <v>12</v>
      </c>
      <c r="H418" s="176" t="s">
        <v>1478</v>
      </c>
      <c r="I418" s="176" t="s">
        <v>1456</v>
      </c>
      <c r="J418" s="176" t="s">
        <v>1479</v>
      </c>
      <c r="K418" s="176">
        <v>48</v>
      </c>
      <c r="L418" s="176" t="s">
        <v>2017</v>
      </c>
      <c r="M418" s="176" t="s">
        <v>2018</v>
      </c>
      <c r="N418" s="176" t="s">
        <v>2018</v>
      </c>
    </row>
    <row r="419" spans="1:14">
      <c r="A419" s="176" t="s">
        <v>2328</v>
      </c>
      <c r="B419" s="176" t="s">
        <v>1903</v>
      </c>
      <c r="C419" s="176" t="s">
        <v>1857</v>
      </c>
      <c r="D419" s="185">
        <v>42870</v>
      </c>
      <c r="E419" s="176" t="s">
        <v>1466</v>
      </c>
      <c r="F419" s="176" t="s">
        <v>1477</v>
      </c>
      <c r="G419" s="176" t="s">
        <v>12</v>
      </c>
      <c r="H419" s="176" t="s">
        <v>1478</v>
      </c>
      <c r="I419" s="176" t="s">
        <v>1456</v>
      </c>
      <c r="J419" s="176" t="s">
        <v>1479</v>
      </c>
      <c r="K419" s="176">
        <v>80</v>
      </c>
      <c r="L419" s="176" t="s">
        <v>2335</v>
      </c>
      <c r="M419" s="176" t="s">
        <v>1492</v>
      </c>
      <c r="N419" s="176" t="s">
        <v>2336</v>
      </c>
    </row>
    <row r="420" spans="1:14">
      <c r="A420" s="176" t="s">
        <v>2328</v>
      </c>
      <c r="B420" s="176" t="s">
        <v>1903</v>
      </c>
      <c r="C420" s="176" t="s">
        <v>2337</v>
      </c>
      <c r="D420" s="185">
        <v>42881</v>
      </c>
      <c r="E420" s="176" t="s">
        <v>1466</v>
      </c>
      <c r="F420" s="176" t="s">
        <v>1477</v>
      </c>
      <c r="G420" s="176" t="s">
        <v>12</v>
      </c>
      <c r="H420" s="176" t="s">
        <v>1478</v>
      </c>
      <c r="I420" s="176" t="s">
        <v>1456</v>
      </c>
      <c r="J420" s="176" t="s">
        <v>1479</v>
      </c>
      <c r="K420" s="176">
        <v>80</v>
      </c>
      <c r="L420" s="176" t="s">
        <v>2335</v>
      </c>
      <c r="M420" s="176" t="s">
        <v>1492</v>
      </c>
      <c r="N420" s="176" t="s">
        <v>2338</v>
      </c>
    </row>
    <row r="421" spans="1:14">
      <c r="A421" s="176" t="s">
        <v>2328</v>
      </c>
      <c r="B421" s="176" t="s">
        <v>1903</v>
      </c>
      <c r="C421" s="176" t="s">
        <v>2329</v>
      </c>
      <c r="D421" s="185">
        <v>42873</v>
      </c>
      <c r="E421" s="176" t="s">
        <v>1134</v>
      </c>
      <c r="F421" s="176" t="s">
        <v>1477</v>
      </c>
      <c r="G421" s="176" t="s">
        <v>12</v>
      </c>
      <c r="H421" s="176" t="s">
        <v>1478</v>
      </c>
      <c r="I421" s="176" t="s">
        <v>1456</v>
      </c>
      <c r="J421" s="176" t="s">
        <v>1479</v>
      </c>
      <c r="K421" s="176">
        <v>48</v>
      </c>
      <c r="L421" s="176" t="s">
        <v>2017</v>
      </c>
      <c r="M421" s="176" t="s">
        <v>2018</v>
      </c>
      <c r="N421" s="176" t="s">
        <v>2018</v>
      </c>
    </row>
    <row r="422" spans="1:14">
      <c r="A422" s="176" t="s">
        <v>2328</v>
      </c>
      <c r="B422" s="176" t="s">
        <v>1903</v>
      </c>
      <c r="C422" s="176" t="s">
        <v>1857</v>
      </c>
      <c r="D422" s="185">
        <v>42873</v>
      </c>
      <c r="E422" s="176" t="s">
        <v>1466</v>
      </c>
      <c r="F422" s="176" t="s">
        <v>1477</v>
      </c>
      <c r="G422" s="176" t="s">
        <v>12</v>
      </c>
      <c r="H422" s="176" t="s">
        <v>1478</v>
      </c>
      <c r="I422" s="176" t="s">
        <v>1456</v>
      </c>
      <c r="J422" s="176" t="s">
        <v>1479</v>
      </c>
      <c r="K422" s="176">
        <v>0</v>
      </c>
      <c r="L422" s="176" t="s">
        <v>1483</v>
      </c>
      <c r="M422" s="176" t="s">
        <v>1483</v>
      </c>
      <c r="N422" s="176" t="s">
        <v>1538</v>
      </c>
    </row>
    <row r="423" spans="1:14">
      <c r="A423" s="176" t="s">
        <v>2328</v>
      </c>
      <c r="B423" s="176" t="s">
        <v>1903</v>
      </c>
      <c r="C423" s="176" t="s">
        <v>1853</v>
      </c>
      <c r="D423" s="185">
        <v>42870</v>
      </c>
      <c r="E423" s="176" t="s">
        <v>1157</v>
      </c>
      <c r="F423" s="176" t="s">
        <v>1477</v>
      </c>
      <c r="G423" s="176" t="s">
        <v>12</v>
      </c>
      <c r="H423" s="176" t="s">
        <v>1478</v>
      </c>
      <c r="I423" s="176" t="s">
        <v>1456</v>
      </c>
      <c r="J423" s="176" t="s">
        <v>1479</v>
      </c>
      <c r="K423" s="176">
        <v>1</v>
      </c>
      <c r="L423" s="176" t="s">
        <v>1493</v>
      </c>
      <c r="M423" s="176" t="s">
        <v>1493</v>
      </c>
      <c r="N423" s="176" t="s">
        <v>2331</v>
      </c>
    </row>
    <row r="424" spans="1:14">
      <c r="A424" s="176" t="s">
        <v>2328</v>
      </c>
      <c r="B424" s="176" t="s">
        <v>1903</v>
      </c>
      <c r="C424" s="176" t="s">
        <v>1853</v>
      </c>
      <c r="D424" s="185">
        <v>42873</v>
      </c>
      <c r="E424" s="176" t="s">
        <v>1157</v>
      </c>
      <c r="F424" s="176" t="s">
        <v>1477</v>
      </c>
      <c r="G424" s="176" t="s">
        <v>12</v>
      </c>
      <c r="H424" s="176" t="s">
        <v>1478</v>
      </c>
      <c r="I424" s="176" t="s">
        <v>1456</v>
      </c>
      <c r="J424" s="176" t="s">
        <v>1479</v>
      </c>
      <c r="K424" s="176">
        <v>0</v>
      </c>
      <c r="L424" s="176" t="s">
        <v>1483</v>
      </c>
      <c r="M424" s="176" t="s">
        <v>1483</v>
      </c>
      <c r="N424" s="176" t="s">
        <v>2334</v>
      </c>
    </row>
    <row r="425" spans="1:14">
      <c r="A425" s="176" t="s">
        <v>2328</v>
      </c>
      <c r="B425" s="176" t="s">
        <v>1903</v>
      </c>
      <c r="C425" s="176" t="s">
        <v>1669</v>
      </c>
      <c r="D425" s="185">
        <v>42862</v>
      </c>
      <c r="E425" s="176" t="s">
        <v>1134</v>
      </c>
      <c r="F425" s="176" t="s">
        <v>1477</v>
      </c>
      <c r="G425" s="176" t="s">
        <v>12</v>
      </c>
      <c r="H425" s="176" t="s">
        <v>1478</v>
      </c>
      <c r="I425" s="176" t="s">
        <v>1456</v>
      </c>
      <c r="J425" s="176" t="s">
        <v>1479</v>
      </c>
      <c r="K425" s="176">
        <v>48</v>
      </c>
      <c r="L425" s="176" t="s">
        <v>2017</v>
      </c>
      <c r="M425" s="176" t="s">
        <v>2018</v>
      </c>
      <c r="N425" s="176" t="s">
        <v>2018</v>
      </c>
    </row>
    <row r="426" spans="1:14">
      <c r="A426" s="176" t="s">
        <v>2328</v>
      </c>
      <c r="B426" s="176" t="s">
        <v>1903</v>
      </c>
      <c r="C426" s="176" t="s">
        <v>1857</v>
      </c>
      <c r="D426" s="185">
        <v>42873</v>
      </c>
      <c r="E426" s="176" t="s">
        <v>1466</v>
      </c>
      <c r="F426" s="176" t="s">
        <v>1477</v>
      </c>
      <c r="G426" s="176" t="s">
        <v>12</v>
      </c>
      <c r="H426" s="176" t="s">
        <v>1478</v>
      </c>
      <c r="I426" s="176" t="s">
        <v>1458</v>
      </c>
      <c r="J426" s="176" t="s">
        <v>1479</v>
      </c>
      <c r="K426" s="176">
        <v>21</v>
      </c>
      <c r="L426" s="176" t="s">
        <v>2333</v>
      </c>
      <c r="M426" s="176" t="s">
        <v>2025</v>
      </c>
      <c r="N426" s="176" t="s">
        <v>2025</v>
      </c>
    </row>
    <row r="427" spans="1:14">
      <c r="A427" s="176" t="s">
        <v>2328</v>
      </c>
      <c r="B427" s="176" t="s">
        <v>1903</v>
      </c>
      <c r="C427" s="176" t="s">
        <v>1548</v>
      </c>
      <c r="D427" s="185">
        <v>42881</v>
      </c>
      <c r="E427" s="176" t="s">
        <v>1141</v>
      </c>
      <c r="F427" s="176" t="s">
        <v>1477</v>
      </c>
      <c r="G427" s="176" t="s">
        <v>12</v>
      </c>
      <c r="H427" s="176" t="s">
        <v>1478</v>
      </c>
      <c r="I427" s="176" t="s">
        <v>2073</v>
      </c>
      <c r="J427" s="176" t="s">
        <v>1479</v>
      </c>
      <c r="K427" s="176">
        <v>48</v>
      </c>
      <c r="L427" s="176" t="s">
        <v>2017</v>
      </c>
      <c r="M427" s="176" t="s">
        <v>2018</v>
      </c>
      <c r="N427" s="176" t="s">
        <v>2018</v>
      </c>
    </row>
    <row r="428" spans="1:14">
      <c r="A428" s="176" t="s">
        <v>2328</v>
      </c>
      <c r="B428" s="176" t="s">
        <v>1903</v>
      </c>
      <c r="C428" s="176" t="s">
        <v>1772</v>
      </c>
      <c r="D428" s="185">
        <v>42863</v>
      </c>
      <c r="E428" s="176" t="s">
        <v>1466</v>
      </c>
      <c r="F428" s="176" t="s">
        <v>1477</v>
      </c>
      <c r="G428" s="176" t="s">
        <v>12</v>
      </c>
      <c r="H428" s="176" t="s">
        <v>1478</v>
      </c>
      <c r="I428" s="176" t="s">
        <v>1456</v>
      </c>
      <c r="J428" s="176" t="s">
        <v>1479</v>
      </c>
      <c r="K428" s="176">
        <v>32</v>
      </c>
      <c r="L428" s="176" t="s">
        <v>2024</v>
      </c>
      <c r="M428" s="176" t="s">
        <v>2025</v>
      </c>
      <c r="N428" s="176" t="s">
        <v>2025</v>
      </c>
    </row>
    <row r="429" spans="1:14">
      <c r="A429" s="176" t="s">
        <v>2328</v>
      </c>
      <c r="B429" s="176" t="s">
        <v>1903</v>
      </c>
      <c r="C429" s="176" t="s">
        <v>1622</v>
      </c>
      <c r="D429" s="185">
        <v>42862</v>
      </c>
      <c r="E429" s="176" t="s">
        <v>1134</v>
      </c>
      <c r="F429" s="176" t="s">
        <v>1477</v>
      </c>
      <c r="G429" s="176" t="s">
        <v>12</v>
      </c>
      <c r="H429" s="176" t="s">
        <v>1478</v>
      </c>
      <c r="I429" s="176" t="s">
        <v>1456</v>
      </c>
      <c r="J429" s="176" t="s">
        <v>1479</v>
      </c>
      <c r="K429" s="176">
        <v>48</v>
      </c>
      <c r="L429" s="176" t="s">
        <v>2017</v>
      </c>
      <c r="M429" s="176" t="s">
        <v>2018</v>
      </c>
      <c r="N429" s="176" t="s">
        <v>2018</v>
      </c>
    </row>
    <row r="430" spans="1:14">
      <c r="A430" s="176" t="s">
        <v>2339</v>
      </c>
      <c r="B430" s="176" t="s">
        <v>1902</v>
      </c>
      <c r="C430" s="176" t="s">
        <v>2340</v>
      </c>
      <c r="D430" s="185">
        <v>42862</v>
      </c>
      <c r="E430" s="176" t="s">
        <v>1466</v>
      </c>
      <c r="F430" s="176" t="s">
        <v>1477</v>
      </c>
      <c r="G430" s="176" t="s">
        <v>12</v>
      </c>
      <c r="H430" s="176" t="s">
        <v>1478</v>
      </c>
      <c r="I430" s="176" t="s">
        <v>1456</v>
      </c>
      <c r="J430" s="176" t="s">
        <v>1479</v>
      </c>
      <c r="K430" s="176">
        <v>32</v>
      </c>
      <c r="L430" s="176" t="s">
        <v>2024</v>
      </c>
      <c r="M430" s="176" t="s">
        <v>2025</v>
      </c>
      <c r="N430" s="176" t="s">
        <v>2025</v>
      </c>
    </row>
    <row r="431" spans="1:14">
      <c r="A431" s="176" t="s">
        <v>2339</v>
      </c>
      <c r="B431" s="176" t="s">
        <v>1902</v>
      </c>
      <c r="C431" s="176" t="s">
        <v>2324</v>
      </c>
      <c r="D431" s="185">
        <v>42862</v>
      </c>
      <c r="E431" s="176" t="s">
        <v>1134</v>
      </c>
      <c r="F431" s="176" t="s">
        <v>1477</v>
      </c>
      <c r="G431" s="176" t="s">
        <v>12</v>
      </c>
      <c r="H431" s="176" t="s">
        <v>1478</v>
      </c>
      <c r="I431" s="176" t="s">
        <v>1456</v>
      </c>
      <c r="J431" s="176" t="s">
        <v>1479</v>
      </c>
      <c r="K431" s="176">
        <v>48</v>
      </c>
      <c r="L431" s="176" t="s">
        <v>2017</v>
      </c>
      <c r="M431" s="176" t="s">
        <v>2018</v>
      </c>
      <c r="N431" s="176" t="s">
        <v>2018</v>
      </c>
    </row>
    <row r="432" spans="1:14">
      <c r="A432" s="176" t="s">
        <v>2339</v>
      </c>
      <c r="B432" s="176" t="s">
        <v>1902</v>
      </c>
      <c r="C432" s="176" t="s">
        <v>2287</v>
      </c>
      <c r="D432" s="185">
        <v>42862</v>
      </c>
      <c r="E432" s="176" t="s">
        <v>1134</v>
      </c>
      <c r="F432" s="176" t="s">
        <v>1477</v>
      </c>
      <c r="G432" s="176" t="s">
        <v>12</v>
      </c>
      <c r="H432" s="176" t="s">
        <v>1478</v>
      </c>
      <c r="I432" s="176" t="s">
        <v>1456</v>
      </c>
      <c r="J432" s="176" t="s">
        <v>1479</v>
      </c>
      <c r="K432" s="176">
        <v>48</v>
      </c>
      <c r="L432" s="176" t="s">
        <v>2017</v>
      </c>
      <c r="M432" s="176" t="s">
        <v>2018</v>
      </c>
      <c r="N432" s="176" t="s">
        <v>2018</v>
      </c>
    </row>
    <row r="433" spans="1:14">
      <c r="A433" s="176" t="s">
        <v>2339</v>
      </c>
      <c r="B433" s="176" t="s">
        <v>1902</v>
      </c>
      <c r="C433" s="176" t="s">
        <v>2286</v>
      </c>
      <c r="D433" s="185">
        <v>42863</v>
      </c>
      <c r="E433" s="176" t="s">
        <v>1134</v>
      </c>
      <c r="F433" s="176" t="s">
        <v>1477</v>
      </c>
      <c r="G433" s="176" t="s">
        <v>12</v>
      </c>
      <c r="H433" s="176" t="s">
        <v>1478</v>
      </c>
      <c r="I433" s="176" t="s">
        <v>1456</v>
      </c>
      <c r="J433" s="176" t="s">
        <v>1479</v>
      </c>
      <c r="K433" s="176">
        <v>48</v>
      </c>
      <c r="L433" s="176" t="s">
        <v>2017</v>
      </c>
      <c r="M433" s="176" t="s">
        <v>2018</v>
      </c>
      <c r="N433" s="176" t="s">
        <v>2018</v>
      </c>
    </row>
    <row r="434" spans="1:14">
      <c r="A434" s="176" t="s">
        <v>2339</v>
      </c>
      <c r="B434" s="176" t="s">
        <v>1902</v>
      </c>
      <c r="C434" s="176" t="s">
        <v>2341</v>
      </c>
      <c r="D434" s="185">
        <v>42869</v>
      </c>
      <c r="E434" s="176" t="s">
        <v>1134</v>
      </c>
      <c r="F434" s="176" t="s">
        <v>1477</v>
      </c>
      <c r="G434" s="176" t="s">
        <v>12</v>
      </c>
      <c r="H434" s="176" t="s">
        <v>1478</v>
      </c>
      <c r="I434" s="176" t="s">
        <v>1456</v>
      </c>
      <c r="J434" s="176" t="s">
        <v>1479</v>
      </c>
      <c r="K434" s="176">
        <v>48</v>
      </c>
      <c r="L434" s="176" t="s">
        <v>2017</v>
      </c>
      <c r="M434" s="176" t="s">
        <v>2018</v>
      </c>
      <c r="N434" s="176" t="s">
        <v>2018</v>
      </c>
    </row>
    <row r="435" spans="1:14">
      <c r="A435" s="176" t="s">
        <v>2339</v>
      </c>
      <c r="B435" s="176" t="s">
        <v>1902</v>
      </c>
      <c r="C435" s="176" t="s">
        <v>1877</v>
      </c>
      <c r="D435" s="185">
        <v>42875</v>
      </c>
      <c r="E435" s="176" t="s">
        <v>1466</v>
      </c>
      <c r="F435" s="176" t="s">
        <v>1477</v>
      </c>
      <c r="G435" s="176" t="s">
        <v>12</v>
      </c>
      <c r="H435" s="176" t="s">
        <v>1478</v>
      </c>
      <c r="I435" s="176" t="s">
        <v>1456</v>
      </c>
      <c r="J435" s="176" t="s">
        <v>1479</v>
      </c>
      <c r="K435" s="176">
        <v>32</v>
      </c>
      <c r="L435" s="176" t="s">
        <v>2024</v>
      </c>
      <c r="M435" s="176" t="s">
        <v>2025</v>
      </c>
      <c r="N435" s="176" t="s">
        <v>2025</v>
      </c>
    </row>
    <row r="436" spans="1:14">
      <c r="A436" s="176" t="s">
        <v>2339</v>
      </c>
      <c r="B436" s="176" t="s">
        <v>1902</v>
      </c>
      <c r="C436" s="176" t="s">
        <v>1886</v>
      </c>
      <c r="D436" s="185">
        <v>42875</v>
      </c>
      <c r="E436" s="176" t="s">
        <v>1466</v>
      </c>
      <c r="F436" s="176" t="s">
        <v>1477</v>
      </c>
      <c r="G436" s="176" t="s">
        <v>12</v>
      </c>
      <c r="H436" s="176" t="s">
        <v>1478</v>
      </c>
      <c r="I436" s="176" t="s">
        <v>1458</v>
      </c>
      <c r="J436" s="176" t="s">
        <v>1479</v>
      </c>
      <c r="K436" s="176">
        <v>32</v>
      </c>
      <c r="L436" s="176" t="s">
        <v>2024</v>
      </c>
      <c r="M436" s="176" t="s">
        <v>2025</v>
      </c>
      <c r="N436" s="176" t="s">
        <v>2025</v>
      </c>
    </row>
    <row r="437" spans="1:14">
      <c r="A437" s="176" t="s">
        <v>2339</v>
      </c>
      <c r="B437" s="176" t="s">
        <v>1902</v>
      </c>
      <c r="C437" s="176" t="s">
        <v>2289</v>
      </c>
      <c r="D437" s="185">
        <v>42862</v>
      </c>
      <c r="E437" s="176" t="s">
        <v>1134</v>
      </c>
      <c r="F437" s="176" t="s">
        <v>1477</v>
      </c>
      <c r="G437" s="176" t="s">
        <v>12</v>
      </c>
      <c r="H437" s="176" t="s">
        <v>1478</v>
      </c>
      <c r="I437" s="176" t="s">
        <v>1456</v>
      </c>
      <c r="J437" s="176" t="s">
        <v>1479</v>
      </c>
      <c r="K437" s="176">
        <v>48</v>
      </c>
      <c r="L437" s="176" t="s">
        <v>2017</v>
      </c>
      <c r="M437" s="176" t="s">
        <v>2018</v>
      </c>
      <c r="N437" s="176" t="s">
        <v>2018</v>
      </c>
    </row>
    <row r="438" spans="1:14">
      <c r="A438" s="176" t="s">
        <v>2339</v>
      </c>
      <c r="B438" s="176" t="s">
        <v>1902</v>
      </c>
      <c r="C438" s="176" t="s">
        <v>2284</v>
      </c>
      <c r="D438" s="185">
        <v>42862</v>
      </c>
      <c r="E438" s="176" t="s">
        <v>1134</v>
      </c>
      <c r="F438" s="176" t="s">
        <v>1477</v>
      </c>
      <c r="G438" s="176" t="s">
        <v>12</v>
      </c>
      <c r="H438" s="176" t="s">
        <v>1478</v>
      </c>
      <c r="I438" s="176" t="s">
        <v>1456</v>
      </c>
      <c r="J438" s="176" t="s">
        <v>1479</v>
      </c>
      <c r="K438" s="176">
        <v>48</v>
      </c>
      <c r="L438" s="176" t="s">
        <v>2017</v>
      </c>
      <c r="M438" s="176" t="s">
        <v>2018</v>
      </c>
      <c r="N438" s="176" t="s">
        <v>2018</v>
      </c>
    </row>
    <row r="439" spans="1:14">
      <c r="A439" s="176" t="s">
        <v>2339</v>
      </c>
      <c r="B439" s="176" t="s">
        <v>1902</v>
      </c>
      <c r="C439" s="176" t="s">
        <v>2342</v>
      </c>
      <c r="D439" s="185">
        <v>42862</v>
      </c>
      <c r="E439" s="176" t="s">
        <v>1134</v>
      </c>
      <c r="F439" s="176" t="s">
        <v>1477</v>
      </c>
      <c r="G439" s="176" t="s">
        <v>12</v>
      </c>
      <c r="H439" s="176" t="s">
        <v>1478</v>
      </c>
      <c r="I439" s="176" t="s">
        <v>1456</v>
      </c>
      <c r="J439" s="176" t="s">
        <v>1479</v>
      </c>
      <c r="K439" s="176">
        <v>48</v>
      </c>
      <c r="L439" s="176" t="s">
        <v>2017</v>
      </c>
      <c r="M439" s="176" t="s">
        <v>2018</v>
      </c>
      <c r="N439" s="176" t="s">
        <v>2018</v>
      </c>
    </row>
    <row r="440" spans="1:14">
      <c r="A440" s="176" t="s">
        <v>2339</v>
      </c>
      <c r="B440" s="176" t="s">
        <v>1902</v>
      </c>
      <c r="C440" s="176" t="s">
        <v>2285</v>
      </c>
      <c r="D440" s="185">
        <v>42863</v>
      </c>
      <c r="E440" s="176" t="s">
        <v>1134</v>
      </c>
      <c r="F440" s="176" t="s">
        <v>1477</v>
      </c>
      <c r="G440" s="176" t="s">
        <v>12</v>
      </c>
      <c r="H440" s="176" t="s">
        <v>1478</v>
      </c>
      <c r="I440" s="176" t="s">
        <v>1456</v>
      </c>
      <c r="J440" s="176" t="s">
        <v>1479</v>
      </c>
      <c r="K440" s="176">
        <v>48</v>
      </c>
      <c r="L440" s="176" t="s">
        <v>2017</v>
      </c>
      <c r="M440" s="176" t="s">
        <v>2018</v>
      </c>
      <c r="N440" s="176" t="s">
        <v>2018</v>
      </c>
    </row>
    <row r="441" spans="1:14">
      <c r="A441" s="176" t="s">
        <v>2339</v>
      </c>
      <c r="B441" s="176" t="s">
        <v>1902</v>
      </c>
      <c r="C441" s="176" t="s">
        <v>2326</v>
      </c>
      <c r="D441" s="185">
        <v>42863</v>
      </c>
      <c r="E441" s="176" t="s">
        <v>1134</v>
      </c>
      <c r="F441" s="176" t="s">
        <v>1477</v>
      </c>
      <c r="G441" s="176" t="s">
        <v>12</v>
      </c>
      <c r="H441" s="176" t="s">
        <v>1478</v>
      </c>
      <c r="I441" s="176" t="s">
        <v>1456</v>
      </c>
      <c r="J441" s="176" t="s">
        <v>1479</v>
      </c>
      <c r="K441" s="176">
        <v>48</v>
      </c>
      <c r="L441" s="176" t="s">
        <v>2017</v>
      </c>
      <c r="M441" s="176" t="s">
        <v>2018</v>
      </c>
      <c r="N441" s="176" t="s">
        <v>2018</v>
      </c>
    </row>
    <row r="442" spans="1:14">
      <c r="A442" s="176" t="s">
        <v>2339</v>
      </c>
      <c r="B442" s="176" t="s">
        <v>1902</v>
      </c>
      <c r="C442" s="176" t="s">
        <v>2291</v>
      </c>
      <c r="D442" s="185">
        <v>42862</v>
      </c>
      <c r="E442" s="176" t="s">
        <v>1134</v>
      </c>
      <c r="F442" s="176" t="s">
        <v>1477</v>
      </c>
      <c r="G442" s="176" t="s">
        <v>12</v>
      </c>
      <c r="H442" s="176" t="s">
        <v>1478</v>
      </c>
      <c r="I442" s="176" t="s">
        <v>1456</v>
      </c>
      <c r="J442" s="176" t="s">
        <v>1479</v>
      </c>
      <c r="K442" s="176">
        <v>48</v>
      </c>
      <c r="L442" s="176" t="s">
        <v>2017</v>
      </c>
      <c r="M442" s="176" t="s">
        <v>2018</v>
      </c>
      <c r="N442" s="176" t="s">
        <v>2018</v>
      </c>
    </row>
    <row r="443" spans="1:14">
      <c r="A443" s="176" t="s">
        <v>2339</v>
      </c>
      <c r="B443" s="176" t="s">
        <v>1902</v>
      </c>
      <c r="C443" s="176" t="s">
        <v>2288</v>
      </c>
      <c r="D443" s="185">
        <v>42865</v>
      </c>
      <c r="E443" s="176" t="s">
        <v>1134</v>
      </c>
      <c r="F443" s="176" t="s">
        <v>1477</v>
      </c>
      <c r="G443" s="176" t="s">
        <v>12</v>
      </c>
      <c r="H443" s="176" t="s">
        <v>1478</v>
      </c>
      <c r="I443" s="176" t="s">
        <v>1456</v>
      </c>
      <c r="J443" s="176" t="s">
        <v>1479</v>
      </c>
      <c r="K443" s="176">
        <v>48</v>
      </c>
      <c r="L443" s="176" t="s">
        <v>2017</v>
      </c>
      <c r="M443" s="176" t="s">
        <v>2018</v>
      </c>
      <c r="N443" s="176" t="s">
        <v>2018</v>
      </c>
    </row>
    <row r="444" spans="1:14">
      <c r="A444" s="176" t="s">
        <v>2339</v>
      </c>
      <c r="B444" s="176" t="s">
        <v>1902</v>
      </c>
      <c r="C444" s="176" t="s">
        <v>2343</v>
      </c>
      <c r="D444" s="185">
        <v>42863</v>
      </c>
      <c r="E444" s="176" t="s">
        <v>1134</v>
      </c>
      <c r="F444" s="176" t="s">
        <v>1477</v>
      </c>
      <c r="G444" s="176" t="s">
        <v>12</v>
      </c>
      <c r="H444" s="176" t="s">
        <v>1478</v>
      </c>
      <c r="I444" s="176" t="s">
        <v>1456</v>
      </c>
      <c r="J444" s="176" t="s">
        <v>1479</v>
      </c>
      <c r="K444" s="176">
        <v>48</v>
      </c>
      <c r="L444" s="176" t="s">
        <v>2017</v>
      </c>
      <c r="M444" s="176" t="s">
        <v>2018</v>
      </c>
      <c r="N444" s="176" t="s">
        <v>2018</v>
      </c>
    </row>
    <row r="445" spans="1:14">
      <c r="A445" s="176" t="s">
        <v>2339</v>
      </c>
      <c r="B445" s="176" t="s">
        <v>1902</v>
      </c>
      <c r="C445" s="176" t="s">
        <v>1895</v>
      </c>
      <c r="D445" s="185">
        <v>42875</v>
      </c>
      <c r="E445" s="176" t="s">
        <v>1466</v>
      </c>
      <c r="F445" s="176" t="s">
        <v>1477</v>
      </c>
      <c r="G445" s="176" t="s">
        <v>12</v>
      </c>
      <c r="H445" s="176" t="s">
        <v>1478</v>
      </c>
      <c r="I445" s="176" t="s">
        <v>1456</v>
      </c>
      <c r="J445" s="176" t="s">
        <v>1479</v>
      </c>
      <c r="K445" s="176">
        <v>32</v>
      </c>
      <c r="L445" s="176" t="s">
        <v>2024</v>
      </c>
      <c r="M445" s="176" t="s">
        <v>2025</v>
      </c>
      <c r="N445" s="176" t="s">
        <v>2025</v>
      </c>
    </row>
    <row r="446" spans="1:14">
      <c r="A446" s="176" t="s">
        <v>2339</v>
      </c>
      <c r="B446" s="176" t="s">
        <v>1902</v>
      </c>
      <c r="C446" s="176" t="s">
        <v>2344</v>
      </c>
      <c r="D446" s="185">
        <v>42863</v>
      </c>
      <c r="E446" s="176" t="s">
        <v>1134</v>
      </c>
      <c r="F446" s="176" t="s">
        <v>1477</v>
      </c>
      <c r="G446" s="176" t="s">
        <v>12</v>
      </c>
      <c r="H446" s="176" t="s">
        <v>1478</v>
      </c>
      <c r="I446" s="176" t="s">
        <v>1456</v>
      </c>
      <c r="J446" s="176" t="s">
        <v>1479</v>
      </c>
      <c r="K446" s="176">
        <v>48</v>
      </c>
      <c r="L446" s="176" t="s">
        <v>2017</v>
      </c>
      <c r="M446" s="176" t="s">
        <v>2018</v>
      </c>
      <c r="N446" s="176" t="s">
        <v>2018</v>
      </c>
    </row>
    <row r="447" spans="1:14">
      <c r="A447" s="176" t="s">
        <v>2345</v>
      </c>
      <c r="B447" s="176" t="s">
        <v>1906</v>
      </c>
      <c r="C447" s="176" t="s">
        <v>1704</v>
      </c>
      <c r="D447" s="185">
        <v>42862</v>
      </c>
      <c r="E447" s="176" t="s">
        <v>1476</v>
      </c>
      <c r="F447" s="176" t="s">
        <v>1477</v>
      </c>
      <c r="G447" s="176" t="s">
        <v>12</v>
      </c>
      <c r="H447" s="176" t="s">
        <v>1478</v>
      </c>
      <c r="I447" s="176" t="s">
        <v>1456</v>
      </c>
      <c r="J447" s="176" t="s">
        <v>1479</v>
      </c>
      <c r="K447" s="176">
        <v>32</v>
      </c>
      <c r="L447" s="176" t="s">
        <v>2071</v>
      </c>
      <c r="M447" s="176" t="s">
        <v>2072</v>
      </c>
      <c r="N447" s="176" t="s">
        <v>2072</v>
      </c>
    </row>
    <row r="448" spans="1:14">
      <c r="A448" s="176" t="s">
        <v>2345</v>
      </c>
      <c r="B448" s="176" t="s">
        <v>1906</v>
      </c>
      <c r="C448" s="176" t="s">
        <v>1707</v>
      </c>
      <c r="D448" s="185">
        <v>42862</v>
      </c>
      <c r="E448" s="176" t="s">
        <v>1476</v>
      </c>
      <c r="F448" s="176" t="s">
        <v>1477</v>
      </c>
      <c r="G448" s="176" t="s">
        <v>12</v>
      </c>
      <c r="H448" s="176" t="s">
        <v>1478</v>
      </c>
      <c r="I448" s="176" t="s">
        <v>1456</v>
      </c>
      <c r="J448" s="176" t="s">
        <v>1479</v>
      </c>
      <c r="K448" s="176">
        <v>32</v>
      </c>
      <c r="L448" s="176" t="s">
        <v>2071</v>
      </c>
      <c r="M448" s="176" t="s">
        <v>2072</v>
      </c>
      <c r="N448" s="176" t="s">
        <v>2072</v>
      </c>
    </row>
    <row r="449" spans="1:14">
      <c r="A449" s="176" t="s">
        <v>2345</v>
      </c>
      <c r="B449" s="176" t="s">
        <v>1906</v>
      </c>
      <c r="C449" s="176" t="s">
        <v>2346</v>
      </c>
      <c r="D449" s="185">
        <v>42862</v>
      </c>
      <c r="E449" s="176" t="s">
        <v>1134</v>
      </c>
      <c r="F449" s="176" t="s">
        <v>1477</v>
      </c>
      <c r="G449" s="176" t="s">
        <v>12</v>
      </c>
      <c r="H449" s="176" t="s">
        <v>1478</v>
      </c>
      <c r="I449" s="176" t="s">
        <v>1456</v>
      </c>
      <c r="J449" s="176" t="s">
        <v>1479</v>
      </c>
      <c r="K449" s="176">
        <v>48</v>
      </c>
      <c r="L449" s="176" t="s">
        <v>2017</v>
      </c>
      <c r="M449" s="176" t="s">
        <v>2018</v>
      </c>
      <c r="N449" s="176" t="s">
        <v>2018</v>
      </c>
    </row>
    <row r="450" spans="1:14">
      <c r="A450" s="176" t="s">
        <v>2345</v>
      </c>
      <c r="B450" s="176" t="s">
        <v>1906</v>
      </c>
      <c r="C450" s="176" t="s">
        <v>1635</v>
      </c>
      <c r="D450" s="185">
        <v>42862</v>
      </c>
      <c r="E450" s="176" t="s">
        <v>1134</v>
      </c>
      <c r="F450" s="176" t="s">
        <v>1477</v>
      </c>
      <c r="G450" s="176" t="s">
        <v>12</v>
      </c>
      <c r="H450" s="176" t="s">
        <v>1478</v>
      </c>
      <c r="I450" s="176" t="s">
        <v>1456</v>
      </c>
      <c r="J450" s="176" t="s">
        <v>1479</v>
      </c>
      <c r="K450" s="176">
        <v>48</v>
      </c>
      <c r="L450" s="176" t="s">
        <v>2017</v>
      </c>
      <c r="M450" s="176" t="s">
        <v>2018</v>
      </c>
      <c r="N450" s="176" t="s">
        <v>2018</v>
      </c>
    </row>
    <row r="451" spans="1:14">
      <c r="A451" s="176" t="s">
        <v>2347</v>
      </c>
      <c r="B451" s="176" t="s">
        <v>1918</v>
      </c>
      <c r="C451" s="176" t="s">
        <v>2348</v>
      </c>
      <c r="D451" s="185">
        <v>42865</v>
      </c>
      <c r="E451" s="176" t="s">
        <v>1466</v>
      </c>
      <c r="F451" s="176" t="s">
        <v>1477</v>
      </c>
      <c r="G451" s="176" t="s">
        <v>12</v>
      </c>
      <c r="H451" s="176" t="s">
        <v>1478</v>
      </c>
      <c r="I451" s="176" t="s">
        <v>1456</v>
      </c>
      <c r="J451" s="176" t="s">
        <v>1479</v>
      </c>
      <c r="K451" s="176">
        <v>32</v>
      </c>
      <c r="L451" s="176" t="s">
        <v>2024</v>
      </c>
      <c r="M451" s="176" t="s">
        <v>2025</v>
      </c>
      <c r="N451" s="176" t="s">
        <v>2025</v>
      </c>
    </row>
    <row r="452" spans="1:14">
      <c r="A452" s="176" t="s">
        <v>2347</v>
      </c>
      <c r="B452" s="176" t="s">
        <v>1918</v>
      </c>
      <c r="C452" s="176" t="s">
        <v>2349</v>
      </c>
      <c r="D452" s="185">
        <v>42867</v>
      </c>
      <c r="E452" s="176" t="s">
        <v>1466</v>
      </c>
      <c r="F452" s="176" t="s">
        <v>1477</v>
      </c>
      <c r="G452" s="176" t="s">
        <v>12</v>
      </c>
      <c r="H452" s="176" t="s">
        <v>1478</v>
      </c>
      <c r="I452" s="176" t="s">
        <v>1456</v>
      </c>
      <c r="J452" s="176" t="s">
        <v>1479</v>
      </c>
      <c r="K452" s="176">
        <v>32</v>
      </c>
      <c r="L452" s="176" t="s">
        <v>2024</v>
      </c>
      <c r="M452" s="176" t="s">
        <v>2025</v>
      </c>
      <c r="N452" s="176" t="s">
        <v>2025</v>
      </c>
    </row>
    <row r="453" spans="1:14">
      <c r="A453" s="176" t="s">
        <v>2347</v>
      </c>
      <c r="B453" s="176" t="s">
        <v>1918</v>
      </c>
      <c r="C453" s="176" t="s">
        <v>2350</v>
      </c>
      <c r="D453" s="185">
        <v>42862</v>
      </c>
      <c r="E453" s="176" t="s">
        <v>1466</v>
      </c>
      <c r="F453" s="176" t="s">
        <v>1477</v>
      </c>
      <c r="G453" s="176" t="s">
        <v>12</v>
      </c>
      <c r="H453" s="176" t="s">
        <v>1478</v>
      </c>
      <c r="I453" s="176" t="s">
        <v>1456</v>
      </c>
      <c r="J453" s="176" t="s">
        <v>1479</v>
      </c>
      <c r="K453" s="176">
        <v>32</v>
      </c>
      <c r="L453" s="176" t="s">
        <v>2071</v>
      </c>
      <c r="M453" s="176" t="s">
        <v>2072</v>
      </c>
      <c r="N453" s="176" t="s">
        <v>2072</v>
      </c>
    </row>
    <row r="454" spans="1:14">
      <c r="A454" s="176" t="s">
        <v>2347</v>
      </c>
      <c r="B454" s="176" t="s">
        <v>1918</v>
      </c>
      <c r="C454" s="176" t="s">
        <v>2351</v>
      </c>
      <c r="D454" s="185">
        <v>42865</v>
      </c>
      <c r="E454" s="176" t="s">
        <v>1129</v>
      </c>
      <c r="F454" s="176" t="s">
        <v>1477</v>
      </c>
      <c r="G454" s="176" t="s">
        <v>12</v>
      </c>
      <c r="H454" s="176" t="s">
        <v>1478</v>
      </c>
      <c r="I454" s="176" t="s">
        <v>1456</v>
      </c>
      <c r="J454" s="176" t="s">
        <v>1479</v>
      </c>
      <c r="K454" s="176">
        <v>48</v>
      </c>
      <c r="L454" s="176" t="s">
        <v>2017</v>
      </c>
      <c r="M454" s="176" t="s">
        <v>2018</v>
      </c>
      <c r="N454" s="176" t="s">
        <v>2018</v>
      </c>
    </row>
    <row r="455" spans="1:14">
      <c r="A455" s="176" t="s">
        <v>2347</v>
      </c>
      <c r="B455" s="176" t="s">
        <v>1918</v>
      </c>
      <c r="C455" s="176" t="s">
        <v>2352</v>
      </c>
      <c r="D455" s="185">
        <v>42862</v>
      </c>
      <c r="E455" s="176" t="s">
        <v>1466</v>
      </c>
      <c r="F455" s="176" t="s">
        <v>1477</v>
      </c>
      <c r="G455" s="176" t="s">
        <v>12</v>
      </c>
      <c r="H455" s="176" t="s">
        <v>1478</v>
      </c>
      <c r="I455" s="176" t="s">
        <v>1456</v>
      </c>
      <c r="J455" s="176" t="s">
        <v>1479</v>
      </c>
      <c r="K455" s="176">
        <v>32</v>
      </c>
      <c r="L455" s="176" t="s">
        <v>2071</v>
      </c>
      <c r="M455" s="176" t="s">
        <v>2072</v>
      </c>
      <c r="N455" s="176" t="s">
        <v>2072</v>
      </c>
    </row>
    <row r="456" spans="1:14">
      <c r="A456" s="176" t="s">
        <v>2347</v>
      </c>
      <c r="B456" s="176" t="s">
        <v>1918</v>
      </c>
      <c r="C456" s="176" t="s">
        <v>2353</v>
      </c>
      <c r="D456" s="185">
        <v>42865</v>
      </c>
      <c r="E456" s="176" t="s">
        <v>1466</v>
      </c>
      <c r="F456" s="176" t="s">
        <v>1477</v>
      </c>
      <c r="G456" s="176" t="s">
        <v>12</v>
      </c>
      <c r="H456" s="176" t="s">
        <v>1478</v>
      </c>
      <c r="I456" s="176" t="s">
        <v>1456</v>
      </c>
      <c r="J456" s="176" t="s">
        <v>1479</v>
      </c>
      <c r="K456" s="176">
        <v>32</v>
      </c>
      <c r="L456" s="176" t="s">
        <v>2024</v>
      </c>
      <c r="M456" s="176" t="s">
        <v>2025</v>
      </c>
      <c r="N456" s="176" t="s">
        <v>2025</v>
      </c>
    </row>
    <row r="457" spans="1:14">
      <c r="A457" s="176" t="s">
        <v>2347</v>
      </c>
      <c r="B457" s="176" t="s">
        <v>1918</v>
      </c>
      <c r="C457" s="176" t="s">
        <v>2354</v>
      </c>
      <c r="D457" s="185">
        <v>42862</v>
      </c>
      <c r="E457" s="176" t="s">
        <v>1476</v>
      </c>
      <c r="F457" s="176" t="s">
        <v>1477</v>
      </c>
      <c r="G457" s="176" t="s">
        <v>12</v>
      </c>
      <c r="H457" s="176" t="s">
        <v>1478</v>
      </c>
      <c r="I457" s="176" t="s">
        <v>1456</v>
      </c>
      <c r="J457" s="176" t="s">
        <v>1479</v>
      </c>
      <c r="K457" s="176">
        <v>32</v>
      </c>
      <c r="L457" s="176" t="s">
        <v>2071</v>
      </c>
      <c r="M457" s="176" t="s">
        <v>2072</v>
      </c>
      <c r="N457" s="176" t="s">
        <v>2072</v>
      </c>
    </row>
    <row r="458" spans="1:14">
      <c r="A458" s="176" t="s">
        <v>2347</v>
      </c>
      <c r="B458" s="176" t="s">
        <v>1918</v>
      </c>
      <c r="C458" s="176" t="s">
        <v>2355</v>
      </c>
      <c r="D458" s="185">
        <v>42865</v>
      </c>
      <c r="E458" s="176" t="s">
        <v>1134</v>
      </c>
      <c r="F458" s="176" t="s">
        <v>1477</v>
      </c>
      <c r="G458" s="176" t="s">
        <v>12</v>
      </c>
      <c r="H458" s="176" t="s">
        <v>1478</v>
      </c>
      <c r="I458" s="176" t="s">
        <v>1456</v>
      </c>
      <c r="J458" s="176" t="s">
        <v>1479</v>
      </c>
      <c r="K458" s="176">
        <v>48</v>
      </c>
      <c r="L458" s="176" t="s">
        <v>2017</v>
      </c>
      <c r="M458" s="176" t="s">
        <v>2018</v>
      </c>
      <c r="N458" s="176" t="s">
        <v>2018</v>
      </c>
    </row>
    <row r="459" spans="1:14">
      <c r="A459" s="176" t="s">
        <v>2347</v>
      </c>
      <c r="B459" s="176" t="s">
        <v>1918</v>
      </c>
      <c r="C459" s="176" t="s">
        <v>2356</v>
      </c>
      <c r="D459" s="185">
        <v>42862</v>
      </c>
      <c r="E459" s="176" t="s">
        <v>1466</v>
      </c>
      <c r="F459" s="176" t="s">
        <v>1477</v>
      </c>
      <c r="G459" s="176" t="s">
        <v>12</v>
      </c>
      <c r="H459" s="176" t="s">
        <v>1478</v>
      </c>
      <c r="I459" s="176" t="s">
        <v>1456</v>
      </c>
      <c r="J459" s="176" t="s">
        <v>1479</v>
      </c>
      <c r="K459" s="176">
        <v>32</v>
      </c>
      <c r="L459" s="176" t="s">
        <v>2071</v>
      </c>
      <c r="M459" s="176" t="s">
        <v>2072</v>
      </c>
      <c r="N459" s="176" t="s">
        <v>2072</v>
      </c>
    </row>
    <row r="460" spans="1:14">
      <c r="A460" s="176" t="s">
        <v>2347</v>
      </c>
      <c r="B460" s="176" t="s">
        <v>1918</v>
      </c>
      <c r="C460" s="176" t="s">
        <v>2357</v>
      </c>
      <c r="D460" s="185">
        <v>42861</v>
      </c>
      <c r="E460" s="176" t="s">
        <v>1482</v>
      </c>
      <c r="F460" s="176" t="s">
        <v>1477</v>
      </c>
      <c r="G460" s="176" t="s">
        <v>12</v>
      </c>
      <c r="H460" s="176" t="s">
        <v>1478</v>
      </c>
      <c r="I460" s="176" t="s">
        <v>1456</v>
      </c>
      <c r="J460" s="176" t="s">
        <v>1479</v>
      </c>
      <c r="K460" s="176">
        <v>1</v>
      </c>
      <c r="L460" s="176" t="s">
        <v>1493</v>
      </c>
      <c r="M460" s="176" t="s">
        <v>1493</v>
      </c>
      <c r="N460" s="176" t="s">
        <v>1493</v>
      </c>
    </row>
    <row r="461" spans="1:14">
      <c r="A461" s="176" t="s">
        <v>2347</v>
      </c>
      <c r="B461" s="176" t="s">
        <v>1918</v>
      </c>
      <c r="C461" s="176" t="s">
        <v>2358</v>
      </c>
      <c r="D461" s="185">
        <v>42862</v>
      </c>
      <c r="E461" s="176" t="s">
        <v>1466</v>
      </c>
      <c r="F461" s="176" t="s">
        <v>1477</v>
      </c>
      <c r="G461" s="176" t="s">
        <v>12</v>
      </c>
      <c r="H461" s="176" t="s">
        <v>1478</v>
      </c>
      <c r="I461" s="176" t="s">
        <v>1456</v>
      </c>
      <c r="J461" s="176" t="s">
        <v>1479</v>
      </c>
      <c r="K461" s="176">
        <v>32</v>
      </c>
      <c r="L461" s="176" t="s">
        <v>2071</v>
      </c>
      <c r="M461" s="176" t="s">
        <v>2072</v>
      </c>
      <c r="N461" s="176" t="s">
        <v>2072</v>
      </c>
    </row>
    <row r="462" spans="1:14">
      <c r="A462" s="176" t="s">
        <v>2347</v>
      </c>
      <c r="B462" s="176" t="s">
        <v>1918</v>
      </c>
      <c r="C462" s="176" t="s">
        <v>2359</v>
      </c>
      <c r="D462" s="185">
        <v>42865</v>
      </c>
      <c r="E462" s="176" t="s">
        <v>1134</v>
      </c>
      <c r="F462" s="176" t="s">
        <v>1477</v>
      </c>
      <c r="G462" s="176" t="s">
        <v>12</v>
      </c>
      <c r="H462" s="176" t="s">
        <v>1478</v>
      </c>
      <c r="I462" s="176" t="s">
        <v>1456</v>
      </c>
      <c r="J462" s="176" t="s">
        <v>1479</v>
      </c>
      <c r="K462" s="176">
        <v>48</v>
      </c>
      <c r="L462" s="176" t="s">
        <v>2017</v>
      </c>
      <c r="M462" s="176" t="s">
        <v>2018</v>
      </c>
      <c r="N462" s="176" t="s">
        <v>2018</v>
      </c>
    </row>
    <row r="463" spans="1:14">
      <c r="A463" s="176" t="s">
        <v>2347</v>
      </c>
      <c r="B463" s="176" t="s">
        <v>1918</v>
      </c>
      <c r="C463" s="176" t="s">
        <v>2360</v>
      </c>
      <c r="D463" s="185">
        <v>42862</v>
      </c>
      <c r="E463" s="176" t="s">
        <v>1466</v>
      </c>
      <c r="F463" s="176" t="s">
        <v>1477</v>
      </c>
      <c r="G463" s="176" t="s">
        <v>12</v>
      </c>
      <c r="H463" s="176" t="s">
        <v>1478</v>
      </c>
      <c r="I463" s="176" t="s">
        <v>1456</v>
      </c>
      <c r="J463" s="176" t="s">
        <v>1479</v>
      </c>
      <c r="K463" s="176">
        <v>32</v>
      </c>
      <c r="L463" s="176" t="s">
        <v>2024</v>
      </c>
      <c r="M463" s="176" t="s">
        <v>2025</v>
      </c>
      <c r="N463" s="176" t="s">
        <v>2025</v>
      </c>
    </row>
    <row r="464" spans="1:14">
      <c r="A464" s="176" t="s">
        <v>2347</v>
      </c>
      <c r="B464" s="176" t="s">
        <v>1918</v>
      </c>
      <c r="C464" s="176" t="s">
        <v>2361</v>
      </c>
      <c r="D464" s="185">
        <v>42862</v>
      </c>
      <c r="E464" s="176" t="s">
        <v>1466</v>
      </c>
      <c r="F464" s="176" t="s">
        <v>1477</v>
      </c>
      <c r="G464" s="176" t="s">
        <v>12</v>
      </c>
      <c r="H464" s="176" t="s">
        <v>1478</v>
      </c>
      <c r="I464" s="176" t="s">
        <v>1456</v>
      </c>
      <c r="J464" s="176" t="s">
        <v>1479</v>
      </c>
      <c r="K464" s="176">
        <v>32</v>
      </c>
      <c r="L464" s="176" t="s">
        <v>2024</v>
      </c>
      <c r="M464" s="176" t="s">
        <v>2025</v>
      </c>
      <c r="N464" s="176" t="s">
        <v>2025</v>
      </c>
    </row>
    <row r="465" spans="1:14">
      <c r="A465" s="176" t="s">
        <v>2347</v>
      </c>
      <c r="B465" s="176" t="s">
        <v>1918</v>
      </c>
      <c r="C465" s="176" t="s">
        <v>2362</v>
      </c>
      <c r="D465" s="185">
        <v>42862</v>
      </c>
      <c r="E465" s="176" t="s">
        <v>1134</v>
      </c>
      <c r="F465" s="176" t="s">
        <v>1477</v>
      </c>
      <c r="G465" s="176" t="s">
        <v>12</v>
      </c>
      <c r="H465" s="176" t="s">
        <v>1478</v>
      </c>
      <c r="I465" s="176" t="s">
        <v>1456</v>
      </c>
      <c r="J465" s="176" t="s">
        <v>1479</v>
      </c>
      <c r="K465" s="176">
        <v>48</v>
      </c>
      <c r="L465" s="176" t="s">
        <v>2017</v>
      </c>
      <c r="M465" s="176" t="s">
        <v>2018</v>
      </c>
      <c r="N465" s="176" t="s">
        <v>2018</v>
      </c>
    </row>
    <row r="466" spans="1:14">
      <c r="A466" s="176" t="s">
        <v>2347</v>
      </c>
      <c r="B466" s="176" t="s">
        <v>1918</v>
      </c>
      <c r="C466" s="176" t="s">
        <v>2363</v>
      </c>
      <c r="D466" s="185">
        <v>42862</v>
      </c>
      <c r="E466" s="176" t="s">
        <v>1466</v>
      </c>
      <c r="F466" s="176" t="s">
        <v>1477</v>
      </c>
      <c r="G466" s="176" t="s">
        <v>12</v>
      </c>
      <c r="H466" s="176" t="s">
        <v>1478</v>
      </c>
      <c r="I466" s="176" t="s">
        <v>1456</v>
      </c>
      <c r="J466" s="176" t="s">
        <v>1479</v>
      </c>
      <c r="K466" s="176">
        <v>32</v>
      </c>
      <c r="L466" s="176" t="s">
        <v>2071</v>
      </c>
      <c r="M466" s="176" t="s">
        <v>2072</v>
      </c>
      <c r="N466" s="176" t="s">
        <v>2072</v>
      </c>
    </row>
    <row r="467" spans="1:14">
      <c r="A467" s="176" t="s">
        <v>2347</v>
      </c>
      <c r="B467" s="176" t="s">
        <v>1918</v>
      </c>
      <c r="C467" s="176" t="s">
        <v>2364</v>
      </c>
      <c r="D467" s="185">
        <v>42862</v>
      </c>
      <c r="E467" s="176" t="s">
        <v>1134</v>
      </c>
      <c r="F467" s="176" t="s">
        <v>1477</v>
      </c>
      <c r="G467" s="176" t="s">
        <v>12</v>
      </c>
      <c r="H467" s="176" t="s">
        <v>1478</v>
      </c>
      <c r="I467" s="176" t="s">
        <v>1456</v>
      </c>
      <c r="J467" s="176" t="s">
        <v>1479</v>
      </c>
      <c r="K467" s="176">
        <v>48</v>
      </c>
      <c r="L467" s="176" t="s">
        <v>2017</v>
      </c>
      <c r="M467" s="176" t="s">
        <v>2018</v>
      </c>
      <c r="N467" s="176" t="s">
        <v>2018</v>
      </c>
    </row>
    <row r="468" spans="1:14">
      <c r="A468" s="176" t="s">
        <v>2347</v>
      </c>
      <c r="B468" s="176" t="s">
        <v>1918</v>
      </c>
      <c r="C468" s="176" t="s">
        <v>2365</v>
      </c>
      <c r="D468" s="185">
        <v>42862</v>
      </c>
      <c r="E468" s="176" t="s">
        <v>1466</v>
      </c>
      <c r="F468" s="176" t="s">
        <v>1477</v>
      </c>
      <c r="G468" s="176" t="s">
        <v>12</v>
      </c>
      <c r="H468" s="176" t="s">
        <v>1478</v>
      </c>
      <c r="I468" s="176" t="s">
        <v>1456</v>
      </c>
      <c r="J468" s="176" t="s">
        <v>1479</v>
      </c>
      <c r="K468" s="176">
        <v>32</v>
      </c>
      <c r="L468" s="176" t="s">
        <v>2071</v>
      </c>
      <c r="M468" s="176" t="s">
        <v>2072</v>
      </c>
      <c r="N468" s="176" t="s">
        <v>2072</v>
      </c>
    </row>
    <row r="469" spans="1:14">
      <c r="A469" s="176" t="s">
        <v>2347</v>
      </c>
      <c r="B469" s="176" t="s">
        <v>1918</v>
      </c>
      <c r="C469" s="176" t="s">
        <v>2366</v>
      </c>
      <c r="D469" s="185">
        <v>42865</v>
      </c>
      <c r="E469" s="176" t="s">
        <v>1466</v>
      </c>
      <c r="F469" s="176" t="s">
        <v>1477</v>
      </c>
      <c r="G469" s="176" t="s">
        <v>12</v>
      </c>
      <c r="H469" s="176" t="s">
        <v>1478</v>
      </c>
      <c r="I469" s="176" t="s">
        <v>1456</v>
      </c>
      <c r="J469" s="176" t="s">
        <v>1479</v>
      </c>
      <c r="K469" s="176">
        <v>32</v>
      </c>
      <c r="L469" s="176" t="s">
        <v>2024</v>
      </c>
      <c r="M469" s="176" t="s">
        <v>2025</v>
      </c>
      <c r="N469" s="176" t="s">
        <v>2025</v>
      </c>
    </row>
    <row r="470" spans="1:14">
      <c r="A470" s="176" t="s">
        <v>2347</v>
      </c>
      <c r="B470" s="176" t="s">
        <v>1918</v>
      </c>
      <c r="C470" s="176" t="s">
        <v>2367</v>
      </c>
      <c r="D470" s="185">
        <v>42865</v>
      </c>
      <c r="E470" s="176" t="s">
        <v>1134</v>
      </c>
      <c r="F470" s="176" t="s">
        <v>1477</v>
      </c>
      <c r="G470" s="176" t="s">
        <v>12</v>
      </c>
      <c r="H470" s="176" t="s">
        <v>1478</v>
      </c>
      <c r="I470" s="176" t="s">
        <v>1458</v>
      </c>
      <c r="J470" s="176" t="s">
        <v>1479</v>
      </c>
      <c r="K470" s="176">
        <v>48</v>
      </c>
      <c r="L470" s="176" t="s">
        <v>2017</v>
      </c>
      <c r="M470" s="176" t="s">
        <v>2018</v>
      </c>
      <c r="N470" s="176" t="s">
        <v>2018</v>
      </c>
    </row>
    <row r="471" spans="1:14">
      <c r="A471" s="176" t="s">
        <v>2347</v>
      </c>
      <c r="B471" s="176" t="s">
        <v>1918</v>
      </c>
      <c r="C471" s="176" t="s">
        <v>2368</v>
      </c>
      <c r="D471" s="185">
        <v>42869</v>
      </c>
      <c r="E471" s="176" t="s">
        <v>1466</v>
      </c>
      <c r="F471" s="176" t="s">
        <v>1477</v>
      </c>
      <c r="G471" s="176" t="s">
        <v>12</v>
      </c>
      <c r="H471" s="176" t="s">
        <v>1478</v>
      </c>
      <c r="I471" s="176" t="s">
        <v>1456</v>
      </c>
      <c r="J471" s="176" t="s">
        <v>1479</v>
      </c>
      <c r="K471" s="176">
        <v>32</v>
      </c>
      <c r="L471" s="176" t="s">
        <v>2024</v>
      </c>
      <c r="M471" s="176" t="s">
        <v>2025</v>
      </c>
      <c r="N471" s="176" t="s">
        <v>2025</v>
      </c>
    </row>
    <row r="472" spans="1:14">
      <c r="A472" s="176" t="s">
        <v>2347</v>
      </c>
      <c r="B472" s="176" t="s">
        <v>1918</v>
      </c>
      <c r="C472" s="176" t="s">
        <v>2369</v>
      </c>
      <c r="D472" s="185">
        <v>42862</v>
      </c>
      <c r="E472" s="176" t="s">
        <v>1134</v>
      </c>
      <c r="F472" s="176" t="s">
        <v>1477</v>
      </c>
      <c r="G472" s="176" t="s">
        <v>12</v>
      </c>
      <c r="H472" s="176" t="s">
        <v>1478</v>
      </c>
      <c r="I472" s="176" t="s">
        <v>1456</v>
      </c>
      <c r="J472" s="176" t="s">
        <v>1479</v>
      </c>
      <c r="K472" s="176">
        <v>48</v>
      </c>
      <c r="L472" s="176" t="s">
        <v>2017</v>
      </c>
      <c r="M472" s="176" t="s">
        <v>2018</v>
      </c>
      <c r="N472" s="176" t="s">
        <v>2018</v>
      </c>
    </row>
    <row r="473" spans="1:14">
      <c r="A473" s="176" t="s">
        <v>2347</v>
      </c>
      <c r="B473" s="176" t="s">
        <v>1918</v>
      </c>
      <c r="C473" s="176" t="s">
        <v>2370</v>
      </c>
      <c r="D473" s="185">
        <v>42862</v>
      </c>
      <c r="E473" s="176" t="s">
        <v>1466</v>
      </c>
      <c r="F473" s="176" t="s">
        <v>1477</v>
      </c>
      <c r="G473" s="176" t="s">
        <v>12</v>
      </c>
      <c r="H473" s="176" t="s">
        <v>1478</v>
      </c>
      <c r="I473" s="176" t="s">
        <v>1456</v>
      </c>
      <c r="J473" s="176" t="s">
        <v>1479</v>
      </c>
      <c r="K473" s="176">
        <v>32</v>
      </c>
      <c r="L473" s="176" t="s">
        <v>2071</v>
      </c>
      <c r="M473" s="176" t="s">
        <v>2072</v>
      </c>
      <c r="N473" s="176" t="s">
        <v>2072</v>
      </c>
    </row>
    <row r="474" spans="1:14">
      <c r="A474" s="176" t="s">
        <v>2347</v>
      </c>
      <c r="B474" s="176" t="s">
        <v>1918</v>
      </c>
      <c r="C474" s="176" t="s">
        <v>2371</v>
      </c>
      <c r="D474" s="185">
        <v>42865</v>
      </c>
      <c r="E474" s="176" t="s">
        <v>1466</v>
      </c>
      <c r="F474" s="176" t="s">
        <v>1477</v>
      </c>
      <c r="G474" s="176" t="s">
        <v>12</v>
      </c>
      <c r="H474" s="176" t="s">
        <v>1478</v>
      </c>
      <c r="I474" s="176" t="s">
        <v>1456</v>
      </c>
      <c r="J474" s="176" t="s">
        <v>1479</v>
      </c>
      <c r="K474" s="176">
        <v>32</v>
      </c>
      <c r="L474" s="176" t="s">
        <v>2024</v>
      </c>
      <c r="M474" s="176" t="s">
        <v>2025</v>
      </c>
      <c r="N474" s="176" t="s">
        <v>2025</v>
      </c>
    </row>
    <row r="475" spans="1:14">
      <c r="A475" s="176" t="s">
        <v>2347</v>
      </c>
      <c r="B475" s="176" t="s">
        <v>1918</v>
      </c>
      <c r="C475" s="176" t="s">
        <v>2372</v>
      </c>
      <c r="D475" s="185">
        <v>42862</v>
      </c>
      <c r="E475" s="176" t="s">
        <v>1476</v>
      </c>
      <c r="F475" s="176" t="s">
        <v>1477</v>
      </c>
      <c r="G475" s="176" t="s">
        <v>12</v>
      </c>
      <c r="H475" s="176" t="s">
        <v>1478</v>
      </c>
      <c r="I475" s="176" t="s">
        <v>1456</v>
      </c>
      <c r="J475" s="176" t="s">
        <v>1479</v>
      </c>
      <c r="K475" s="176">
        <v>32</v>
      </c>
      <c r="L475" s="176" t="s">
        <v>2071</v>
      </c>
      <c r="M475" s="176" t="s">
        <v>2072</v>
      </c>
      <c r="N475" s="176" t="s">
        <v>2072</v>
      </c>
    </row>
    <row r="476" spans="1:14">
      <c r="A476" s="176" t="s">
        <v>2347</v>
      </c>
      <c r="B476" s="176" t="s">
        <v>1918</v>
      </c>
      <c r="C476" s="176" t="s">
        <v>2373</v>
      </c>
      <c r="D476" s="185">
        <v>42862</v>
      </c>
      <c r="E476" s="176" t="s">
        <v>1466</v>
      </c>
      <c r="F476" s="176" t="s">
        <v>1477</v>
      </c>
      <c r="G476" s="176" t="s">
        <v>12</v>
      </c>
      <c r="H476" s="176" t="s">
        <v>1478</v>
      </c>
      <c r="I476" s="176" t="s">
        <v>1456</v>
      </c>
      <c r="J476" s="176" t="s">
        <v>1479</v>
      </c>
      <c r="K476" s="176">
        <v>32</v>
      </c>
      <c r="L476" s="176" t="s">
        <v>2024</v>
      </c>
      <c r="M476" s="176" t="s">
        <v>2025</v>
      </c>
      <c r="N476" s="176" t="s">
        <v>2025</v>
      </c>
    </row>
    <row r="477" spans="1:14">
      <c r="A477" s="176" t="s">
        <v>2347</v>
      </c>
      <c r="B477" s="176" t="s">
        <v>1918</v>
      </c>
      <c r="C477" s="176" t="s">
        <v>2374</v>
      </c>
      <c r="D477" s="185">
        <v>42862</v>
      </c>
      <c r="E477" s="176" t="s">
        <v>1476</v>
      </c>
      <c r="F477" s="176" t="s">
        <v>1477</v>
      </c>
      <c r="G477" s="176" t="s">
        <v>12</v>
      </c>
      <c r="H477" s="176" t="s">
        <v>1478</v>
      </c>
      <c r="I477" s="176" t="s">
        <v>1456</v>
      </c>
      <c r="J477" s="176" t="s">
        <v>1479</v>
      </c>
      <c r="K477" s="176">
        <v>32</v>
      </c>
      <c r="L477" s="176" t="s">
        <v>2071</v>
      </c>
      <c r="M477" s="176" t="s">
        <v>2072</v>
      </c>
      <c r="N477" s="176" t="s">
        <v>2072</v>
      </c>
    </row>
    <row r="478" spans="1:14">
      <c r="A478" s="176" t="s">
        <v>2347</v>
      </c>
      <c r="B478" s="176" t="s">
        <v>1918</v>
      </c>
      <c r="C478" s="176" t="s">
        <v>2375</v>
      </c>
      <c r="D478" s="185">
        <v>42865</v>
      </c>
      <c r="E478" s="176" t="s">
        <v>1134</v>
      </c>
      <c r="F478" s="176" t="s">
        <v>1477</v>
      </c>
      <c r="G478" s="176" t="s">
        <v>12</v>
      </c>
      <c r="H478" s="176" t="s">
        <v>1478</v>
      </c>
      <c r="I478" s="176" t="s">
        <v>1456</v>
      </c>
      <c r="J478" s="176" t="s">
        <v>1479</v>
      </c>
      <c r="K478" s="176">
        <v>48</v>
      </c>
      <c r="L478" s="176" t="s">
        <v>2017</v>
      </c>
      <c r="M478" s="176" t="s">
        <v>2018</v>
      </c>
      <c r="N478" s="176" t="s">
        <v>2018</v>
      </c>
    </row>
    <row r="479" spans="1:14">
      <c r="A479" s="176" t="s">
        <v>2347</v>
      </c>
      <c r="B479" s="176" t="s">
        <v>1918</v>
      </c>
      <c r="C479" s="176" t="s">
        <v>2376</v>
      </c>
      <c r="D479" s="185">
        <v>42862</v>
      </c>
      <c r="E479" s="176" t="s">
        <v>1466</v>
      </c>
      <c r="F479" s="176" t="s">
        <v>1477</v>
      </c>
      <c r="G479" s="176" t="s">
        <v>12</v>
      </c>
      <c r="H479" s="176" t="s">
        <v>1478</v>
      </c>
      <c r="I479" s="176" t="s">
        <v>1456</v>
      </c>
      <c r="J479" s="176" t="s">
        <v>1479</v>
      </c>
      <c r="K479" s="176">
        <v>32</v>
      </c>
      <c r="L479" s="176" t="s">
        <v>2024</v>
      </c>
      <c r="M479" s="176" t="s">
        <v>2025</v>
      </c>
      <c r="N479" s="176" t="s">
        <v>2025</v>
      </c>
    </row>
    <row r="480" spans="1:14">
      <c r="A480" s="176" t="s">
        <v>2347</v>
      </c>
      <c r="B480" s="176" t="s">
        <v>1918</v>
      </c>
      <c r="C480" s="176" t="s">
        <v>2377</v>
      </c>
      <c r="D480" s="185">
        <v>42865</v>
      </c>
      <c r="E480" s="176" t="s">
        <v>1466</v>
      </c>
      <c r="F480" s="176" t="s">
        <v>1477</v>
      </c>
      <c r="G480" s="176" t="s">
        <v>12</v>
      </c>
      <c r="H480" s="176" t="s">
        <v>1478</v>
      </c>
      <c r="I480" s="176" t="s">
        <v>1456</v>
      </c>
      <c r="J480" s="176" t="s">
        <v>1479</v>
      </c>
      <c r="K480" s="176">
        <v>32</v>
      </c>
      <c r="L480" s="176" t="s">
        <v>2024</v>
      </c>
      <c r="M480" s="176" t="s">
        <v>2025</v>
      </c>
      <c r="N480" s="176" t="s">
        <v>2025</v>
      </c>
    </row>
    <row r="481" spans="1:14">
      <c r="A481" s="176" t="s">
        <v>2347</v>
      </c>
      <c r="B481" s="176" t="s">
        <v>1918</v>
      </c>
      <c r="C481" s="176" t="s">
        <v>2378</v>
      </c>
      <c r="D481" s="185">
        <v>42865</v>
      </c>
      <c r="E481" s="176" t="s">
        <v>1466</v>
      </c>
      <c r="F481" s="176" t="s">
        <v>1477</v>
      </c>
      <c r="G481" s="176" t="s">
        <v>12</v>
      </c>
      <c r="H481" s="176" t="s">
        <v>1478</v>
      </c>
      <c r="I481" s="176" t="s">
        <v>1456</v>
      </c>
      <c r="J481" s="176" t="s">
        <v>1479</v>
      </c>
      <c r="K481" s="176">
        <v>32</v>
      </c>
      <c r="L481" s="176" t="s">
        <v>2024</v>
      </c>
      <c r="M481" s="176" t="s">
        <v>2025</v>
      </c>
      <c r="N481" s="176" t="s">
        <v>2025</v>
      </c>
    </row>
    <row r="482" spans="1:14">
      <c r="A482" s="176" t="s">
        <v>2347</v>
      </c>
      <c r="B482" s="176" t="s">
        <v>1918</v>
      </c>
      <c r="C482" s="176" t="s">
        <v>2067</v>
      </c>
      <c r="D482" s="185">
        <v>42865</v>
      </c>
      <c r="E482" s="176" t="s">
        <v>1466</v>
      </c>
      <c r="F482" s="176" t="s">
        <v>1477</v>
      </c>
      <c r="G482" s="176" t="s">
        <v>12</v>
      </c>
      <c r="H482" s="176" t="s">
        <v>1478</v>
      </c>
      <c r="I482" s="176" t="s">
        <v>1456</v>
      </c>
      <c r="J482" s="176" t="s">
        <v>1479</v>
      </c>
      <c r="K482" s="176">
        <v>32</v>
      </c>
      <c r="L482" s="176" t="s">
        <v>2024</v>
      </c>
      <c r="M482" s="176" t="s">
        <v>2025</v>
      </c>
      <c r="N482" s="176" t="s">
        <v>2025</v>
      </c>
    </row>
    <row r="483" spans="1:14">
      <c r="A483" s="176" t="s">
        <v>2347</v>
      </c>
      <c r="B483" s="176" t="s">
        <v>1918</v>
      </c>
      <c r="C483" s="176" t="s">
        <v>2379</v>
      </c>
      <c r="D483" s="185">
        <v>42873</v>
      </c>
      <c r="E483" s="176" t="s">
        <v>1134</v>
      </c>
      <c r="F483" s="176" t="s">
        <v>1477</v>
      </c>
      <c r="G483" s="176" t="s">
        <v>12</v>
      </c>
      <c r="H483" s="176" t="s">
        <v>1478</v>
      </c>
      <c r="I483" s="176" t="s">
        <v>1456</v>
      </c>
      <c r="J483" s="176" t="s">
        <v>1479</v>
      </c>
      <c r="K483" s="176">
        <v>48</v>
      </c>
      <c r="L483" s="176" t="s">
        <v>2017</v>
      </c>
      <c r="M483" s="176" t="s">
        <v>2018</v>
      </c>
      <c r="N483" s="176" t="s">
        <v>2018</v>
      </c>
    </row>
    <row r="484" spans="1:14">
      <c r="A484" s="176" t="s">
        <v>2347</v>
      </c>
      <c r="B484" s="176" t="s">
        <v>1918</v>
      </c>
      <c r="C484" s="176" t="s">
        <v>2380</v>
      </c>
      <c r="D484" s="185">
        <v>42867</v>
      </c>
      <c r="E484" s="176" t="s">
        <v>1466</v>
      </c>
      <c r="F484" s="176" t="s">
        <v>1477</v>
      </c>
      <c r="G484" s="176" t="s">
        <v>12</v>
      </c>
      <c r="H484" s="176" t="s">
        <v>1478</v>
      </c>
      <c r="I484" s="176" t="s">
        <v>1456</v>
      </c>
      <c r="J484" s="176" t="s">
        <v>1479</v>
      </c>
      <c r="K484" s="176">
        <v>32</v>
      </c>
      <c r="L484" s="176" t="s">
        <v>2024</v>
      </c>
      <c r="M484" s="176" t="s">
        <v>2025</v>
      </c>
      <c r="N484" s="176" t="s">
        <v>2025</v>
      </c>
    </row>
    <row r="485" spans="1:14">
      <c r="A485" s="176" t="s">
        <v>2381</v>
      </c>
      <c r="B485" s="176" t="s">
        <v>1905</v>
      </c>
      <c r="C485" s="176" t="s">
        <v>2382</v>
      </c>
      <c r="D485" s="185">
        <v>42866</v>
      </c>
      <c r="E485" s="176" t="s">
        <v>1134</v>
      </c>
      <c r="F485" s="176" t="s">
        <v>1477</v>
      </c>
      <c r="G485" s="176" t="s">
        <v>12</v>
      </c>
      <c r="H485" s="176" t="s">
        <v>1478</v>
      </c>
      <c r="I485" s="176" t="s">
        <v>1456</v>
      </c>
      <c r="J485" s="176" t="s">
        <v>1479</v>
      </c>
      <c r="K485" s="176">
        <v>48</v>
      </c>
      <c r="L485" s="176" t="s">
        <v>2017</v>
      </c>
      <c r="M485" s="176" t="s">
        <v>2018</v>
      </c>
      <c r="N485" s="176" t="s">
        <v>2018</v>
      </c>
    </row>
    <row r="486" spans="1:14">
      <c r="A486" s="176" t="s">
        <v>2381</v>
      </c>
      <c r="B486" s="176" t="s">
        <v>1905</v>
      </c>
      <c r="C486" s="176" t="s">
        <v>1644</v>
      </c>
      <c r="D486" s="185">
        <v>42862</v>
      </c>
      <c r="E486" s="176" t="s">
        <v>1466</v>
      </c>
      <c r="F486" s="176" t="s">
        <v>1477</v>
      </c>
      <c r="G486" s="176" t="s">
        <v>12</v>
      </c>
      <c r="H486" s="176" t="s">
        <v>1478</v>
      </c>
      <c r="I486" s="176" t="s">
        <v>1456</v>
      </c>
      <c r="J486" s="176" t="s">
        <v>1479</v>
      </c>
      <c r="K486" s="176">
        <v>32</v>
      </c>
      <c r="L486" s="176" t="s">
        <v>2024</v>
      </c>
      <c r="M486" s="176" t="s">
        <v>2025</v>
      </c>
      <c r="N486" s="176" t="s">
        <v>2025</v>
      </c>
    </row>
    <row r="487" spans="1:14">
      <c r="A487" s="176" t="s">
        <v>2381</v>
      </c>
      <c r="B487" s="176" t="s">
        <v>1905</v>
      </c>
      <c r="C487" s="176" t="s">
        <v>2383</v>
      </c>
      <c r="D487" s="185">
        <v>42862</v>
      </c>
      <c r="E487" s="176" t="s">
        <v>1466</v>
      </c>
      <c r="F487" s="176" t="s">
        <v>1477</v>
      </c>
      <c r="G487" s="176" t="s">
        <v>12</v>
      </c>
      <c r="H487" s="176" t="s">
        <v>1478</v>
      </c>
      <c r="I487" s="176" t="s">
        <v>1456</v>
      </c>
      <c r="J487" s="176" t="s">
        <v>1479</v>
      </c>
      <c r="K487" s="176">
        <v>32</v>
      </c>
      <c r="L487" s="176" t="s">
        <v>2024</v>
      </c>
      <c r="M487" s="176" t="s">
        <v>2025</v>
      </c>
      <c r="N487" s="176" t="s">
        <v>2025</v>
      </c>
    </row>
    <row r="488" spans="1:14">
      <c r="A488" s="176" t="s">
        <v>2381</v>
      </c>
      <c r="B488" s="176" t="s">
        <v>1905</v>
      </c>
      <c r="C488" s="176" t="s">
        <v>1676</v>
      </c>
      <c r="D488" s="185">
        <v>42862</v>
      </c>
      <c r="E488" s="176" t="s">
        <v>1476</v>
      </c>
      <c r="F488" s="176" t="s">
        <v>1477</v>
      </c>
      <c r="G488" s="176" t="s">
        <v>12</v>
      </c>
      <c r="H488" s="176" t="s">
        <v>1478</v>
      </c>
      <c r="I488" s="176" t="s">
        <v>1456</v>
      </c>
      <c r="J488" s="176" t="s">
        <v>1479</v>
      </c>
      <c r="K488" s="176">
        <v>32</v>
      </c>
      <c r="L488" s="176" t="s">
        <v>2071</v>
      </c>
      <c r="M488" s="176" t="s">
        <v>2072</v>
      </c>
      <c r="N488" s="176" t="s">
        <v>2072</v>
      </c>
    </row>
    <row r="489" spans="1:14">
      <c r="A489" s="176" t="s">
        <v>2381</v>
      </c>
      <c r="B489" s="176" t="s">
        <v>1905</v>
      </c>
      <c r="C489" s="176" t="s">
        <v>1649</v>
      </c>
      <c r="D489" s="185">
        <v>42862</v>
      </c>
      <c r="E489" s="176" t="s">
        <v>1134</v>
      </c>
      <c r="F489" s="176" t="s">
        <v>1477</v>
      </c>
      <c r="G489" s="176" t="s">
        <v>12</v>
      </c>
      <c r="H489" s="176" t="s">
        <v>1478</v>
      </c>
      <c r="I489" s="176" t="s">
        <v>1456</v>
      </c>
      <c r="J489" s="176" t="s">
        <v>1479</v>
      </c>
      <c r="K489" s="176">
        <v>48</v>
      </c>
      <c r="L489" s="176" t="s">
        <v>2017</v>
      </c>
      <c r="M489" s="176" t="s">
        <v>2018</v>
      </c>
      <c r="N489" s="176" t="s">
        <v>2018</v>
      </c>
    </row>
    <row r="490" spans="1:14">
      <c r="A490" s="176" t="s">
        <v>2381</v>
      </c>
      <c r="B490" s="176" t="s">
        <v>1905</v>
      </c>
      <c r="C490" s="176" t="s">
        <v>2384</v>
      </c>
      <c r="D490" s="185">
        <v>42862</v>
      </c>
      <c r="E490" s="176" t="s">
        <v>1466</v>
      </c>
      <c r="F490" s="176" t="s">
        <v>1477</v>
      </c>
      <c r="G490" s="176" t="s">
        <v>12</v>
      </c>
      <c r="H490" s="176" t="s">
        <v>1478</v>
      </c>
      <c r="I490" s="176" t="s">
        <v>1456</v>
      </c>
      <c r="J490" s="176" t="s">
        <v>1479</v>
      </c>
      <c r="K490" s="176">
        <v>32</v>
      </c>
      <c r="L490" s="176" t="s">
        <v>2024</v>
      </c>
      <c r="M490" s="176" t="s">
        <v>2025</v>
      </c>
      <c r="N490" s="176" t="s">
        <v>2025</v>
      </c>
    </row>
    <row r="491" spans="1:14">
      <c r="A491" s="176" t="s">
        <v>2381</v>
      </c>
      <c r="B491" s="176" t="s">
        <v>1905</v>
      </c>
      <c r="C491" s="176" t="s">
        <v>1685</v>
      </c>
      <c r="D491" s="185">
        <v>42862</v>
      </c>
      <c r="E491" s="176" t="s">
        <v>1476</v>
      </c>
      <c r="F491" s="176" t="s">
        <v>1477</v>
      </c>
      <c r="G491" s="176" t="s">
        <v>12</v>
      </c>
      <c r="H491" s="176" t="s">
        <v>1478</v>
      </c>
      <c r="I491" s="176" t="s">
        <v>1456</v>
      </c>
      <c r="J491" s="176" t="s">
        <v>1479</v>
      </c>
      <c r="K491" s="176">
        <v>32</v>
      </c>
      <c r="L491" s="176" t="s">
        <v>2071</v>
      </c>
      <c r="M491" s="176" t="s">
        <v>2072</v>
      </c>
      <c r="N491" s="176" t="s">
        <v>2072</v>
      </c>
    </row>
    <row r="492" spans="1:14">
      <c r="A492" s="176" t="s">
        <v>2381</v>
      </c>
      <c r="B492" s="176" t="s">
        <v>1905</v>
      </c>
      <c r="C492" s="176" t="s">
        <v>1652</v>
      </c>
      <c r="D492" s="185">
        <v>42862</v>
      </c>
      <c r="E492" s="176" t="s">
        <v>1466</v>
      </c>
      <c r="F492" s="176" t="s">
        <v>1477</v>
      </c>
      <c r="G492" s="176" t="s">
        <v>12</v>
      </c>
      <c r="H492" s="176" t="s">
        <v>1478</v>
      </c>
      <c r="I492" s="176" t="s">
        <v>1456</v>
      </c>
      <c r="J492" s="176" t="s">
        <v>1479</v>
      </c>
      <c r="K492" s="176">
        <v>32</v>
      </c>
      <c r="L492" s="176" t="s">
        <v>2024</v>
      </c>
      <c r="M492" s="176" t="s">
        <v>2025</v>
      </c>
      <c r="N492" s="176" t="s">
        <v>2025</v>
      </c>
    </row>
    <row r="493" spans="1:14">
      <c r="A493" s="176" t="s">
        <v>2381</v>
      </c>
      <c r="B493" s="176" t="s">
        <v>1905</v>
      </c>
      <c r="C493" s="176" t="s">
        <v>2385</v>
      </c>
      <c r="D493" s="185">
        <v>42862</v>
      </c>
      <c r="E493" s="176" t="s">
        <v>1466</v>
      </c>
      <c r="F493" s="176" t="s">
        <v>1477</v>
      </c>
      <c r="G493" s="176" t="s">
        <v>12</v>
      </c>
      <c r="H493" s="176" t="s">
        <v>1478</v>
      </c>
      <c r="I493" s="176" t="s">
        <v>1456</v>
      </c>
      <c r="J493" s="176" t="s">
        <v>1479</v>
      </c>
      <c r="K493" s="176">
        <v>32</v>
      </c>
      <c r="L493" s="176" t="s">
        <v>2024</v>
      </c>
      <c r="M493" s="176" t="s">
        <v>2025</v>
      </c>
      <c r="N493" s="176" t="s">
        <v>2025</v>
      </c>
    </row>
    <row r="494" spans="1:14">
      <c r="A494" s="176" t="s">
        <v>2381</v>
      </c>
      <c r="B494" s="176" t="s">
        <v>1905</v>
      </c>
      <c r="C494" s="176" t="s">
        <v>1692</v>
      </c>
      <c r="D494" s="185">
        <v>42862</v>
      </c>
      <c r="E494" s="176" t="s">
        <v>1476</v>
      </c>
      <c r="F494" s="176" t="s">
        <v>1477</v>
      </c>
      <c r="G494" s="176" t="s">
        <v>12</v>
      </c>
      <c r="H494" s="176" t="s">
        <v>1478</v>
      </c>
      <c r="I494" s="176" t="s">
        <v>1456</v>
      </c>
      <c r="J494" s="176" t="s">
        <v>1479</v>
      </c>
      <c r="K494" s="176">
        <v>32</v>
      </c>
      <c r="L494" s="176" t="s">
        <v>2071</v>
      </c>
      <c r="M494" s="176" t="s">
        <v>2072</v>
      </c>
      <c r="N494" s="176" t="s">
        <v>2072</v>
      </c>
    </row>
    <row r="495" spans="1:14">
      <c r="A495" s="176" t="s">
        <v>2381</v>
      </c>
      <c r="B495" s="176" t="s">
        <v>1905</v>
      </c>
      <c r="C495" s="176" t="s">
        <v>1628</v>
      </c>
      <c r="D495" s="185">
        <v>42862</v>
      </c>
      <c r="E495" s="176" t="s">
        <v>1476</v>
      </c>
      <c r="F495" s="176" t="s">
        <v>1477</v>
      </c>
      <c r="G495" s="176" t="s">
        <v>12</v>
      </c>
      <c r="H495" s="176" t="s">
        <v>1478</v>
      </c>
      <c r="I495" s="176" t="s">
        <v>1456</v>
      </c>
      <c r="J495" s="176" t="s">
        <v>1479</v>
      </c>
      <c r="K495" s="176">
        <v>32</v>
      </c>
      <c r="L495" s="176" t="s">
        <v>2071</v>
      </c>
      <c r="M495" s="176" t="s">
        <v>2072</v>
      </c>
      <c r="N495" s="176" t="s">
        <v>2072</v>
      </c>
    </row>
    <row r="496" spans="1:14">
      <c r="A496" s="176" t="s">
        <v>2381</v>
      </c>
      <c r="B496" s="176" t="s">
        <v>1905</v>
      </c>
      <c r="C496" s="176" t="s">
        <v>1663</v>
      </c>
      <c r="D496" s="185">
        <v>42862</v>
      </c>
      <c r="E496" s="176" t="s">
        <v>1134</v>
      </c>
      <c r="F496" s="176" t="s">
        <v>1477</v>
      </c>
      <c r="G496" s="176" t="s">
        <v>12</v>
      </c>
      <c r="H496" s="176" t="s">
        <v>1478</v>
      </c>
      <c r="I496" s="176" t="s">
        <v>1456</v>
      </c>
      <c r="J496" s="176" t="s">
        <v>1479</v>
      </c>
      <c r="K496" s="176">
        <v>48</v>
      </c>
      <c r="L496" s="176" t="s">
        <v>2017</v>
      </c>
      <c r="M496" s="176" t="s">
        <v>2018</v>
      </c>
      <c r="N496" s="176" t="s">
        <v>2018</v>
      </c>
    </row>
    <row r="497" spans="1:14">
      <c r="A497" s="176" t="s">
        <v>2266</v>
      </c>
      <c r="B497" s="176" t="s">
        <v>1135</v>
      </c>
      <c r="C497" s="176" t="s">
        <v>1576</v>
      </c>
      <c r="D497" s="185">
        <v>42875</v>
      </c>
      <c r="E497" s="176" t="s">
        <v>1509</v>
      </c>
      <c r="F497" s="176" t="s">
        <v>1477</v>
      </c>
      <c r="G497" s="176" t="s">
        <v>12</v>
      </c>
      <c r="H497" s="176" t="s">
        <v>1478</v>
      </c>
      <c r="I497" s="176" t="s">
        <v>1458</v>
      </c>
      <c r="J497" s="176" t="s">
        <v>1479</v>
      </c>
      <c r="K497" s="176">
        <v>1</v>
      </c>
      <c r="L497" s="176" t="s">
        <v>1510</v>
      </c>
      <c r="M497" s="176" t="s">
        <v>1510</v>
      </c>
      <c r="N497" s="176" t="s">
        <v>1510</v>
      </c>
    </row>
    <row r="498" spans="1:14">
      <c r="A498" s="176" t="s">
        <v>1484</v>
      </c>
      <c r="B498" s="176" t="s">
        <v>1485</v>
      </c>
      <c r="C498" s="176" t="s">
        <v>1569</v>
      </c>
      <c r="D498" s="185">
        <v>42875</v>
      </c>
      <c r="E498" s="176" t="s">
        <v>1509</v>
      </c>
      <c r="F498" s="176" t="s">
        <v>1477</v>
      </c>
      <c r="G498" s="176" t="s">
        <v>12</v>
      </c>
      <c r="H498" s="176" t="s">
        <v>1478</v>
      </c>
      <c r="I498" s="176" t="s">
        <v>1458</v>
      </c>
      <c r="J498" s="176" t="s">
        <v>1479</v>
      </c>
      <c r="K498" s="176">
        <v>1</v>
      </c>
      <c r="L498" s="176" t="s">
        <v>1510</v>
      </c>
      <c r="M498" s="176" t="s">
        <v>1510</v>
      </c>
      <c r="N498" s="176" t="s">
        <v>1510</v>
      </c>
    </row>
    <row r="499" spans="1:14">
      <c r="A499" s="176" t="s">
        <v>2266</v>
      </c>
      <c r="B499" s="176" t="s">
        <v>1135</v>
      </c>
      <c r="C499" s="176" t="s">
        <v>1625</v>
      </c>
      <c r="D499" s="185">
        <v>42870</v>
      </c>
      <c r="E499" s="176" t="s">
        <v>1509</v>
      </c>
      <c r="F499" s="176" t="s">
        <v>1477</v>
      </c>
      <c r="G499" s="176" t="s">
        <v>12</v>
      </c>
      <c r="H499" s="176" t="s">
        <v>1478</v>
      </c>
      <c r="I499" s="176" t="s">
        <v>1458</v>
      </c>
      <c r="J499" s="176" t="s">
        <v>1479</v>
      </c>
      <c r="K499" s="176">
        <v>1</v>
      </c>
      <c r="L499" s="176" t="s">
        <v>1510</v>
      </c>
      <c r="M499" s="176" t="s">
        <v>1510</v>
      </c>
      <c r="N499" s="176" t="s">
        <v>1510</v>
      </c>
    </row>
    <row r="500" spans="1:14">
      <c r="A500" s="176" t="s">
        <v>1484</v>
      </c>
      <c r="B500" s="176" t="s">
        <v>1485</v>
      </c>
      <c r="C500" s="176" t="s">
        <v>1281</v>
      </c>
      <c r="D500" s="185">
        <v>42859</v>
      </c>
      <c r="E500" s="176" t="s">
        <v>1509</v>
      </c>
      <c r="F500" s="176" t="s">
        <v>1477</v>
      </c>
      <c r="G500" s="176" t="s">
        <v>12</v>
      </c>
      <c r="H500" s="176" t="s">
        <v>1478</v>
      </c>
      <c r="I500" s="176" t="s">
        <v>1458</v>
      </c>
      <c r="J500" s="176" t="s">
        <v>1479</v>
      </c>
      <c r="K500" s="176">
        <v>1</v>
      </c>
      <c r="L500" s="176" t="s">
        <v>1510</v>
      </c>
      <c r="M500" s="176" t="s">
        <v>1510</v>
      </c>
      <c r="N500" s="176" t="s">
        <v>1510</v>
      </c>
    </row>
    <row r="501" spans="1:14">
      <c r="A501" s="176" t="s">
        <v>2266</v>
      </c>
      <c r="B501" s="176" t="s">
        <v>1135</v>
      </c>
      <c r="C501" s="176" t="s">
        <v>1566</v>
      </c>
      <c r="D501" s="185">
        <v>42875</v>
      </c>
      <c r="E501" s="176" t="s">
        <v>1509</v>
      </c>
      <c r="F501" s="176" t="s">
        <v>1477</v>
      </c>
      <c r="G501" s="176" t="s">
        <v>12</v>
      </c>
      <c r="H501" s="176" t="s">
        <v>1478</v>
      </c>
      <c r="I501" s="176" t="s">
        <v>1458</v>
      </c>
      <c r="J501" s="176" t="s">
        <v>1479</v>
      </c>
      <c r="K501" s="176">
        <v>1</v>
      </c>
      <c r="L501" s="176" t="s">
        <v>1510</v>
      </c>
      <c r="M501" s="176" t="s">
        <v>1510</v>
      </c>
      <c r="N501" s="176" t="s">
        <v>1510</v>
      </c>
    </row>
    <row r="502" spans="1:14">
      <c r="A502" s="176" t="s">
        <v>1484</v>
      </c>
      <c r="B502" s="176" t="s">
        <v>1485</v>
      </c>
      <c r="C502" s="176" t="s">
        <v>1579</v>
      </c>
      <c r="D502" s="185">
        <v>42875</v>
      </c>
      <c r="E502" s="176" t="s">
        <v>1509</v>
      </c>
      <c r="F502" s="176" t="s">
        <v>1477</v>
      </c>
      <c r="G502" s="176" t="s">
        <v>12</v>
      </c>
      <c r="H502" s="176" t="s">
        <v>1478</v>
      </c>
      <c r="I502" s="176" t="s">
        <v>1458</v>
      </c>
      <c r="J502" s="176" t="s">
        <v>1479</v>
      </c>
      <c r="K502" s="176">
        <v>1</v>
      </c>
      <c r="L502" s="176" t="s">
        <v>1510</v>
      </c>
      <c r="M502" s="176" t="s">
        <v>1510</v>
      </c>
      <c r="N502" s="176" t="s">
        <v>1510</v>
      </c>
    </row>
    <row r="503" spans="1:14">
      <c r="A503" s="176" t="s">
        <v>1484</v>
      </c>
      <c r="B503" s="176" t="s">
        <v>1485</v>
      </c>
      <c r="C503" s="176" t="s">
        <v>1228</v>
      </c>
      <c r="D503" s="185">
        <v>42870</v>
      </c>
      <c r="E503" s="176" t="s">
        <v>1509</v>
      </c>
      <c r="F503" s="176" t="s">
        <v>1477</v>
      </c>
      <c r="G503" s="176" t="s">
        <v>12</v>
      </c>
      <c r="H503" s="176" t="s">
        <v>1478</v>
      </c>
      <c r="I503" s="176" t="s">
        <v>1458</v>
      </c>
      <c r="J503" s="176" t="s">
        <v>1479</v>
      </c>
      <c r="K503" s="176">
        <v>1</v>
      </c>
      <c r="L503" s="176" t="s">
        <v>1510</v>
      </c>
      <c r="M503" s="176" t="s">
        <v>1510</v>
      </c>
      <c r="N503" s="176" t="s">
        <v>1510</v>
      </c>
    </row>
    <row r="504" spans="1:14">
      <c r="A504" s="176" t="s">
        <v>1484</v>
      </c>
      <c r="B504" s="176" t="s">
        <v>1485</v>
      </c>
      <c r="C504" s="176" t="s">
        <v>1640</v>
      </c>
      <c r="D504" s="185">
        <v>42870</v>
      </c>
      <c r="E504" s="176" t="s">
        <v>1509</v>
      </c>
      <c r="F504" s="176" t="s">
        <v>1477</v>
      </c>
      <c r="G504" s="176" t="s">
        <v>12</v>
      </c>
      <c r="H504" s="176" t="s">
        <v>1478</v>
      </c>
      <c r="I504" s="176" t="s">
        <v>1458</v>
      </c>
      <c r="J504" s="176" t="s">
        <v>1479</v>
      </c>
      <c r="K504" s="176">
        <v>1</v>
      </c>
      <c r="L504" s="176" t="s">
        <v>1510</v>
      </c>
      <c r="M504" s="176" t="s">
        <v>1510</v>
      </c>
      <c r="N504" s="176" t="s">
        <v>1510</v>
      </c>
    </row>
    <row r="505" spans="1:14">
      <c r="A505" s="176" t="s">
        <v>1484</v>
      </c>
      <c r="B505" s="176" t="s">
        <v>1485</v>
      </c>
      <c r="C505" s="176" t="s">
        <v>1632</v>
      </c>
      <c r="D505" s="185">
        <v>42870</v>
      </c>
      <c r="E505" s="176" t="s">
        <v>1509</v>
      </c>
      <c r="F505" s="176" t="s">
        <v>1477</v>
      </c>
      <c r="G505" s="176" t="s">
        <v>12</v>
      </c>
      <c r="H505" s="176" t="s">
        <v>1478</v>
      </c>
      <c r="I505" s="176" t="s">
        <v>1458</v>
      </c>
      <c r="J505" s="176" t="s">
        <v>1479</v>
      </c>
      <c r="K505" s="176">
        <v>1</v>
      </c>
      <c r="L505" s="176" t="s">
        <v>1510</v>
      </c>
      <c r="M505" s="176" t="s">
        <v>1510</v>
      </c>
      <c r="N505" s="176" t="s">
        <v>1510</v>
      </c>
    </row>
    <row r="506" spans="1:14">
      <c r="A506" s="176"/>
      <c r="B506" s="176"/>
      <c r="C506" s="176"/>
      <c r="D506" s="185"/>
      <c r="E506" s="176"/>
      <c r="F506" s="176"/>
      <c r="G506" s="176"/>
      <c r="H506" s="176"/>
      <c r="I506" s="176"/>
      <c r="J506" s="176"/>
      <c r="K506" s="176"/>
      <c r="L506" s="176"/>
      <c r="M506" s="176"/>
      <c r="N506" s="176"/>
    </row>
    <row r="507" spans="1:14">
      <c r="A507" s="176"/>
      <c r="B507" s="176"/>
      <c r="C507" s="176"/>
      <c r="D507" s="185"/>
      <c r="E507" s="176"/>
      <c r="F507" s="176"/>
      <c r="G507" s="176"/>
      <c r="H507" s="176"/>
      <c r="I507" s="176"/>
      <c r="J507" s="176"/>
      <c r="K507" s="176"/>
      <c r="L507" s="176"/>
      <c r="M507" s="176"/>
      <c r="N507" s="176"/>
    </row>
    <row r="508" spans="1:14">
      <c r="A508" s="176"/>
      <c r="B508" s="176"/>
      <c r="C508" s="176"/>
      <c r="D508" s="185"/>
      <c r="E508" s="176"/>
      <c r="F508" s="176"/>
      <c r="G508" s="176"/>
      <c r="H508" s="176"/>
      <c r="I508" s="176"/>
      <c r="J508" s="176"/>
      <c r="K508" s="176"/>
      <c r="L508" s="176"/>
      <c r="M508" s="176"/>
      <c r="N508" s="176"/>
    </row>
    <row r="509" spans="1:14">
      <c r="A509" s="176"/>
      <c r="B509" s="176"/>
      <c r="C509" s="176"/>
      <c r="D509" s="185"/>
      <c r="E509" s="176"/>
      <c r="F509" s="176"/>
      <c r="G509" s="176"/>
      <c r="H509" s="176"/>
      <c r="I509" s="176"/>
      <c r="J509" s="176"/>
      <c r="K509" s="176"/>
      <c r="L509" s="176"/>
      <c r="M509" s="176"/>
      <c r="N509" s="176"/>
    </row>
    <row r="510" spans="1:14">
      <c r="A510" s="176"/>
      <c r="B510" s="176"/>
      <c r="C510" s="176"/>
      <c r="D510" s="185"/>
      <c r="E510" s="176"/>
      <c r="F510" s="176"/>
      <c r="G510" s="176"/>
      <c r="H510" s="176"/>
      <c r="I510" s="176"/>
      <c r="J510" s="176"/>
      <c r="K510" s="176"/>
      <c r="L510" s="176"/>
      <c r="M510" s="176"/>
      <c r="N510" s="176"/>
    </row>
    <row r="511" spans="1:14">
      <c r="A511" s="176"/>
      <c r="B511" s="176"/>
      <c r="C511" s="176"/>
      <c r="D511" s="185"/>
      <c r="E511" s="176"/>
      <c r="F511" s="176"/>
      <c r="G511" s="176"/>
      <c r="H511" s="176"/>
      <c r="I511" s="176"/>
      <c r="J511" s="176"/>
      <c r="K511" s="176"/>
      <c r="L511" s="176"/>
      <c r="M511" s="176"/>
      <c r="N511" s="176"/>
    </row>
    <row r="512" spans="1:14">
      <c r="A512" s="176"/>
      <c r="B512" s="176"/>
      <c r="C512" s="176"/>
      <c r="D512" s="185"/>
      <c r="E512" s="176"/>
      <c r="F512" s="176"/>
      <c r="G512" s="176"/>
      <c r="H512" s="176"/>
      <c r="I512" s="176"/>
      <c r="J512" s="176"/>
      <c r="K512" s="176"/>
      <c r="L512" s="176"/>
      <c r="M512" s="176"/>
      <c r="N512" s="176"/>
    </row>
    <row r="513" spans="1:14">
      <c r="A513" s="176"/>
      <c r="B513" s="176"/>
      <c r="C513" s="176"/>
      <c r="D513" s="185"/>
      <c r="E513" s="176"/>
      <c r="F513" s="176"/>
      <c r="G513" s="176"/>
      <c r="H513" s="176"/>
      <c r="I513" s="176"/>
      <c r="J513" s="176"/>
      <c r="K513" s="176"/>
      <c r="L513" s="176"/>
      <c r="M513" s="176"/>
      <c r="N513" s="176"/>
    </row>
    <row r="514" spans="1:14">
      <c r="A514" s="176"/>
      <c r="B514" s="176"/>
      <c r="C514" s="176"/>
      <c r="D514" s="185"/>
      <c r="E514" s="176"/>
      <c r="F514" s="176"/>
      <c r="G514" s="176"/>
      <c r="H514" s="176"/>
      <c r="I514" s="176"/>
      <c r="J514" s="176"/>
      <c r="K514" s="176"/>
      <c r="L514" s="176"/>
      <c r="M514" s="176"/>
      <c r="N514" s="176"/>
    </row>
    <row r="515" spans="1:14">
      <c r="A515" s="176"/>
      <c r="B515" s="176"/>
      <c r="C515" s="176"/>
      <c r="D515" s="185"/>
      <c r="E515" s="176"/>
      <c r="F515" s="176"/>
      <c r="G515" s="176"/>
      <c r="H515" s="176"/>
      <c r="I515" s="176"/>
      <c r="J515" s="176"/>
      <c r="K515" s="176"/>
      <c r="L515" s="176"/>
      <c r="M515" s="176"/>
      <c r="N515" s="176"/>
    </row>
    <row r="516" spans="1:14">
      <c r="A516" s="176"/>
      <c r="B516" s="176"/>
      <c r="C516" s="176"/>
      <c r="D516" s="185"/>
      <c r="E516" s="176"/>
      <c r="F516" s="176"/>
      <c r="G516" s="176"/>
      <c r="H516" s="176"/>
      <c r="I516" s="176"/>
      <c r="J516" s="176"/>
      <c r="K516" s="176"/>
      <c r="L516" s="176"/>
      <c r="M516" s="176"/>
      <c r="N516" s="176"/>
    </row>
    <row r="517" spans="1:14">
      <c r="A517" s="176"/>
      <c r="B517" s="176"/>
      <c r="C517" s="176"/>
      <c r="D517" s="185"/>
      <c r="E517" s="176"/>
      <c r="F517" s="176"/>
      <c r="G517" s="176"/>
      <c r="H517" s="176"/>
      <c r="I517" s="176"/>
      <c r="J517" s="176"/>
      <c r="K517" s="176"/>
      <c r="L517" s="176"/>
      <c r="M517" s="176"/>
      <c r="N517" s="176"/>
    </row>
    <row r="518" spans="1:14">
      <c r="A518" s="176"/>
      <c r="B518" s="176"/>
      <c r="C518" s="176"/>
      <c r="D518" s="185"/>
      <c r="E518" s="176"/>
      <c r="F518" s="176"/>
      <c r="G518" s="176"/>
      <c r="H518" s="176"/>
      <c r="I518" s="176"/>
      <c r="J518" s="176"/>
      <c r="K518" s="176"/>
      <c r="L518" s="176"/>
      <c r="M518" s="176"/>
      <c r="N518" s="176"/>
    </row>
    <row r="519" spans="1:14">
      <c r="A519" s="176"/>
      <c r="B519" s="176"/>
      <c r="C519" s="176"/>
      <c r="D519" s="185"/>
      <c r="E519" s="176"/>
      <c r="F519" s="176"/>
      <c r="G519" s="176"/>
      <c r="H519" s="176"/>
      <c r="I519" s="176"/>
      <c r="J519" s="176"/>
      <c r="K519" s="176"/>
      <c r="L519" s="176"/>
      <c r="M519" s="176"/>
      <c r="N519" s="176"/>
    </row>
    <row r="520" spans="1:14">
      <c r="A520" s="176"/>
      <c r="B520" s="176"/>
      <c r="C520" s="176"/>
      <c r="D520" s="185"/>
      <c r="E520" s="176"/>
      <c r="F520" s="176"/>
      <c r="G520" s="176"/>
      <c r="H520" s="176"/>
      <c r="I520" s="176"/>
      <c r="J520" s="176"/>
      <c r="K520" s="176"/>
      <c r="L520" s="176"/>
      <c r="M520" s="176"/>
      <c r="N520" s="176"/>
    </row>
    <row r="521" spans="1:14">
      <c r="A521" s="176"/>
      <c r="B521" s="176"/>
      <c r="C521" s="176"/>
      <c r="D521" s="185"/>
      <c r="E521" s="176"/>
      <c r="F521" s="176"/>
      <c r="G521" s="176"/>
      <c r="H521" s="176"/>
      <c r="I521" s="176"/>
      <c r="J521" s="176"/>
      <c r="K521" s="176"/>
      <c r="L521" s="176"/>
      <c r="M521" s="176"/>
      <c r="N521" s="176"/>
    </row>
    <row r="522" spans="1:14">
      <c r="A522" s="176"/>
      <c r="B522" s="176"/>
      <c r="C522" s="176"/>
      <c r="D522" s="185"/>
      <c r="E522" s="176"/>
      <c r="F522" s="176"/>
      <c r="G522" s="176"/>
      <c r="H522" s="176"/>
      <c r="I522" s="176"/>
      <c r="J522" s="176"/>
      <c r="K522" s="176"/>
      <c r="L522" s="176"/>
      <c r="M522" s="176"/>
      <c r="N522" s="176"/>
    </row>
    <row r="523" spans="1:14">
      <c r="A523" s="176"/>
      <c r="B523" s="176"/>
      <c r="C523" s="176"/>
      <c r="D523" s="185"/>
      <c r="E523" s="176"/>
      <c r="F523" s="176"/>
      <c r="G523" s="176"/>
      <c r="H523" s="176"/>
      <c r="I523" s="176"/>
      <c r="J523" s="176"/>
      <c r="K523" s="176"/>
      <c r="L523" s="176"/>
      <c r="M523" s="176"/>
      <c r="N523" s="176"/>
    </row>
    <row r="524" spans="1:14">
      <c r="A524" s="176"/>
      <c r="B524" s="176"/>
      <c r="C524" s="176"/>
      <c r="D524" s="185"/>
      <c r="E524" s="176"/>
      <c r="F524" s="176"/>
      <c r="G524" s="176"/>
      <c r="H524" s="176"/>
      <c r="I524" s="176"/>
      <c r="J524" s="176"/>
      <c r="K524" s="176"/>
      <c r="L524" s="176"/>
      <c r="M524" s="176"/>
      <c r="N524" s="176"/>
    </row>
    <row r="525" spans="1:14">
      <c r="A525" s="176"/>
      <c r="B525" s="176"/>
      <c r="C525" s="176"/>
      <c r="D525" s="185"/>
      <c r="E525" s="176"/>
      <c r="F525" s="176"/>
      <c r="G525" s="176"/>
      <c r="H525" s="176"/>
      <c r="I525" s="176"/>
      <c r="J525" s="176"/>
      <c r="K525" s="176"/>
      <c r="L525" s="176"/>
      <c r="M525" s="176"/>
      <c r="N525" s="176"/>
    </row>
    <row r="526" spans="1:14">
      <c r="A526" s="176"/>
      <c r="B526" s="176"/>
      <c r="C526" s="176"/>
      <c r="D526" s="185"/>
      <c r="E526" s="176"/>
      <c r="F526" s="176"/>
      <c r="G526" s="176"/>
      <c r="H526" s="176"/>
      <c r="I526" s="176"/>
      <c r="J526" s="176"/>
      <c r="K526" s="176"/>
      <c r="L526" s="176"/>
      <c r="M526" s="176"/>
      <c r="N526" s="176"/>
    </row>
    <row r="527" spans="1:14">
      <c r="A527" s="176"/>
      <c r="B527" s="176"/>
      <c r="C527" s="176"/>
      <c r="D527" s="185"/>
      <c r="E527" s="176"/>
      <c r="F527" s="176"/>
      <c r="G527" s="176"/>
      <c r="H527" s="176"/>
      <c r="I527" s="176"/>
      <c r="J527" s="176"/>
      <c r="K527" s="176"/>
      <c r="L527" s="176"/>
      <c r="M527" s="176"/>
      <c r="N527" s="176"/>
    </row>
    <row r="528" spans="1:14">
      <c r="A528" s="176"/>
      <c r="B528" s="176"/>
      <c r="C528" s="176"/>
      <c r="D528" s="185"/>
      <c r="E528" s="176"/>
      <c r="F528" s="176"/>
      <c r="G528" s="176"/>
      <c r="H528" s="176"/>
      <c r="I528" s="176"/>
      <c r="J528" s="176"/>
      <c r="K528" s="176"/>
      <c r="L528" s="176"/>
      <c r="M528" s="176"/>
      <c r="N528" s="176"/>
    </row>
    <row r="529" spans="1:14">
      <c r="A529" s="176"/>
      <c r="B529" s="176"/>
      <c r="C529" s="176"/>
      <c r="D529" s="185"/>
      <c r="E529" s="176"/>
      <c r="F529" s="176"/>
      <c r="G529" s="176"/>
      <c r="H529" s="176"/>
      <c r="I529" s="176"/>
      <c r="J529" s="176"/>
      <c r="K529" s="176"/>
      <c r="L529" s="176"/>
      <c r="M529" s="176"/>
      <c r="N529" s="176"/>
    </row>
    <row r="530" spans="1:14">
      <c r="A530" s="176"/>
      <c r="B530" s="176"/>
      <c r="C530" s="176"/>
      <c r="D530" s="185"/>
      <c r="E530" s="176"/>
      <c r="F530" s="176"/>
      <c r="G530" s="176"/>
      <c r="H530" s="176"/>
      <c r="I530" s="176"/>
      <c r="J530" s="176"/>
      <c r="K530" s="176"/>
      <c r="L530" s="176"/>
      <c r="M530" s="176"/>
      <c r="N530" s="176"/>
    </row>
    <row r="531" spans="1:14">
      <c r="A531" s="176"/>
      <c r="B531" s="176"/>
      <c r="C531" s="176"/>
      <c r="D531" s="185"/>
      <c r="E531" s="176"/>
      <c r="F531" s="176"/>
      <c r="G531" s="176"/>
      <c r="H531" s="176"/>
      <c r="I531" s="176"/>
      <c r="J531" s="176"/>
      <c r="K531" s="176"/>
      <c r="L531" s="176"/>
      <c r="M531" s="176"/>
      <c r="N531" s="176"/>
    </row>
    <row r="532" spans="1:14">
      <c r="A532" s="176"/>
      <c r="B532" s="176"/>
      <c r="C532" s="176"/>
      <c r="D532" s="185"/>
      <c r="E532" s="176"/>
      <c r="F532" s="176"/>
      <c r="G532" s="176"/>
      <c r="H532" s="176"/>
      <c r="I532" s="176"/>
      <c r="J532" s="176"/>
      <c r="K532" s="176"/>
      <c r="L532" s="176"/>
      <c r="M532" s="176"/>
      <c r="N532" s="176"/>
    </row>
    <row r="533" spans="1:14">
      <c r="A533" s="176"/>
      <c r="B533" s="176"/>
      <c r="C533" s="176"/>
      <c r="D533" s="185"/>
      <c r="E533" s="176"/>
      <c r="F533" s="176"/>
      <c r="G533" s="176"/>
      <c r="H533" s="176"/>
      <c r="I533" s="176"/>
      <c r="J533" s="176"/>
      <c r="K533" s="176"/>
      <c r="L533" s="176"/>
      <c r="M533" s="176"/>
      <c r="N533" s="176"/>
    </row>
    <row r="534" spans="1:14">
      <c r="A534" s="176"/>
      <c r="B534" s="176"/>
      <c r="C534" s="176"/>
      <c r="D534" s="185"/>
      <c r="E534" s="176"/>
      <c r="F534" s="176"/>
      <c r="G534" s="176"/>
      <c r="H534" s="176"/>
      <c r="I534" s="176"/>
      <c r="J534" s="176"/>
      <c r="K534" s="176"/>
      <c r="L534" s="176"/>
      <c r="M534" s="176"/>
      <c r="N534" s="176"/>
    </row>
    <row r="535" spans="1:14">
      <c r="A535" s="176"/>
      <c r="B535" s="176"/>
      <c r="C535" s="176"/>
      <c r="D535" s="185"/>
      <c r="E535" s="176"/>
      <c r="F535" s="176"/>
      <c r="G535" s="176"/>
      <c r="H535" s="176"/>
      <c r="I535" s="176"/>
      <c r="J535" s="176"/>
      <c r="K535" s="176"/>
      <c r="L535" s="176"/>
      <c r="M535" s="176"/>
      <c r="N535" s="176"/>
    </row>
    <row r="536" spans="1:14">
      <c r="A536" s="176"/>
      <c r="B536" s="176"/>
      <c r="C536" s="176"/>
      <c r="D536" s="185"/>
      <c r="E536" s="176"/>
      <c r="F536" s="176"/>
      <c r="G536" s="176"/>
      <c r="H536" s="176"/>
      <c r="I536" s="176"/>
      <c r="J536" s="176"/>
      <c r="K536" s="176"/>
      <c r="L536" s="176"/>
      <c r="M536" s="176"/>
      <c r="N536" s="176"/>
    </row>
    <row r="537" spans="1:14">
      <c r="A537" s="176"/>
      <c r="B537" s="176"/>
      <c r="C537" s="176"/>
      <c r="D537" s="185"/>
      <c r="E537" s="176"/>
      <c r="F537" s="176"/>
      <c r="G537" s="176"/>
      <c r="H537" s="176"/>
      <c r="I537" s="176"/>
      <c r="J537" s="176"/>
      <c r="K537" s="176"/>
      <c r="L537" s="176"/>
      <c r="M537" s="176"/>
      <c r="N537" s="176"/>
    </row>
    <row r="538" spans="1:14">
      <c r="A538" s="176"/>
      <c r="B538" s="176"/>
      <c r="C538" s="176"/>
      <c r="D538" s="185"/>
      <c r="E538" s="176"/>
      <c r="F538" s="176"/>
      <c r="G538" s="176"/>
      <c r="H538" s="176"/>
      <c r="I538" s="176"/>
      <c r="J538" s="176"/>
      <c r="K538" s="176"/>
      <c r="L538" s="176"/>
      <c r="M538" s="176"/>
      <c r="N538" s="176"/>
    </row>
    <row r="539" spans="1:14">
      <c r="A539" s="176"/>
      <c r="B539" s="176"/>
      <c r="C539" s="176"/>
      <c r="D539" s="185"/>
      <c r="E539" s="176"/>
      <c r="F539" s="176"/>
      <c r="G539" s="176"/>
      <c r="H539" s="176"/>
      <c r="I539" s="176"/>
      <c r="J539" s="176"/>
      <c r="K539" s="176"/>
      <c r="L539" s="176"/>
      <c r="M539" s="176"/>
      <c r="N539" s="176"/>
    </row>
    <row r="540" spans="1:14">
      <c r="A540" s="176"/>
      <c r="B540" s="176"/>
      <c r="C540" s="176"/>
      <c r="D540" s="185"/>
      <c r="E540" s="176"/>
      <c r="F540" s="176"/>
      <c r="G540" s="176"/>
      <c r="H540" s="176"/>
      <c r="I540" s="176"/>
      <c r="J540" s="176"/>
      <c r="K540" s="176"/>
      <c r="L540" s="176"/>
      <c r="M540" s="176"/>
      <c r="N540" s="176"/>
    </row>
    <row r="541" spans="1:14">
      <c r="A541" s="176"/>
      <c r="B541" s="176"/>
      <c r="C541" s="176"/>
      <c r="D541" s="185"/>
      <c r="E541" s="176"/>
      <c r="F541" s="176"/>
      <c r="G541" s="176"/>
      <c r="H541" s="176"/>
      <c r="I541" s="176"/>
      <c r="J541" s="176"/>
      <c r="K541" s="176"/>
      <c r="L541" s="176"/>
      <c r="M541" s="176"/>
      <c r="N541" s="176"/>
    </row>
    <row r="542" spans="1:14">
      <c r="A542" s="176"/>
      <c r="B542" s="176"/>
      <c r="C542" s="176"/>
      <c r="D542" s="185"/>
      <c r="E542" s="176"/>
      <c r="F542" s="176"/>
      <c r="G542" s="176"/>
      <c r="H542" s="176"/>
      <c r="I542" s="176"/>
      <c r="J542" s="176"/>
      <c r="K542" s="176"/>
      <c r="L542" s="176"/>
      <c r="M542" s="176"/>
      <c r="N542" s="176"/>
    </row>
    <row r="543" spans="1:14">
      <c r="A543" s="176"/>
      <c r="B543" s="176"/>
      <c r="C543" s="176"/>
      <c r="D543" s="185"/>
      <c r="E543" s="176"/>
      <c r="F543" s="176"/>
      <c r="G543" s="176"/>
      <c r="H543" s="176"/>
      <c r="I543" s="176"/>
      <c r="J543" s="176"/>
      <c r="K543" s="176"/>
      <c r="L543" s="176"/>
      <c r="M543" s="176"/>
      <c r="N543" s="176"/>
    </row>
    <row r="544" spans="1:14">
      <c r="A544" s="176"/>
      <c r="B544" s="176"/>
      <c r="C544" s="176"/>
      <c r="D544" s="185"/>
      <c r="E544" s="176"/>
      <c r="F544" s="176"/>
      <c r="G544" s="176"/>
      <c r="H544" s="176"/>
      <c r="I544" s="176"/>
      <c r="J544" s="176"/>
      <c r="K544" s="176"/>
      <c r="L544" s="176"/>
      <c r="M544" s="176"/>
      <c r="N544" s="176"/>
    </row>
    <row r="545" spans="1:14">
      <c r="A545" s="176"/>
      <c r="B545" s="176"/>
      <c r="C545" s="176"/>
      <c r="D545" s="185"/>
      <c r="E545" s="176"/>
      <c r="F545" s="176"/>
      <c r="G545" s="176"/>
      <c r="H545" s="176"/>
      <c r="I545" s="176"/>
      <c r="J545" s="176"/>
      <c r="K545" s="176"/>
      <c r="L545" s="176"/>
      <c r="M545" s="176"/>
      <c r="N545" s="176"/>
    </row>
    <row r="546" spans="1:14">
      <c r="A546" s="176"/>
      <c r="B546" s="176"/>
      <c r="C546" s="176"/>
      <c r="D546" s="185"/>
      <c r="E546" s="176"/>
      <c r="F546" s="176"/>
      <c r="G546" s="176"/>
      <c r="H546" s="176"/>
      <c r="I546" s="176"/>
      <c r="J546" s="176"/>
      <c r="K546" s="176"/>
      <c r="L546" s="176"/>
      <c r="M546" s="176"/>
      <c r="N546" s="176"/>
    </row>
    <row r="547" spans="1:14">
      <c r="A547" s="176"/>
      <c r="B547" s="176"/>
      <c r="C547" s="176"/>
      <c r="D547" s="185"/>
      <c r="E547" s="176"/>
      <c r="F547" s="176"/>
      <c r="G547" s="176"/>
      <c r="H547" s="176"/>
      <c r="I547" s="176"/>
      <c r="J547" s="176"/>
      <c r="K547" s="176"/>
      <c r="L547" s="176"/>
      <c r="M547" s="176"/>
      <c r="N547" s="176"/>
    </row>
    <row r="548" spans="1:14">
      <c r="A548" s="176"/>
      <c r="B548" s="176"/>
      <c r="C548" s="176"/>
      <c r="D548" s="185"/>
      <c r="E548" s="176"/>
      <c r="F548" s="176"/>
      <c r="G548" s="176"/>
      <c r="H548" s="176"/>
      <c r="I548" s="176"/>
      <c r="J548" s="176"/>
      <c r="K548" s="176"/>
      <c r="L548" s="176"/>
      <c r="M548" s="176"/>
      <c r="N548" s="176"/>
    </row>
    <row r="549" spans="1:14">
      <c r="A549" s="176"/>
      <c r="B549" s="176"/>
      <c r="C549" s="176"/>
      <c r="D549" s="185"/>
      <c r="E549" s="176"/>
      <c r="F549" s="176"/>
      <c r="G549" s="176"/>
      <c r="H549" s="176"/>
      <c r="I549" s="176"/>
      <c r="J549" s="176"/>
      <c r="K549" s="176"/>
      <c r="L549" s="176"/>
      <c r="M549" s="176"/>
      <c r="N549" s="176"/>
    </row>
    <row r="550" spans="1:14">
      <c r="A550" s="176"/>
      <c r="B550" s="176"/>
      <c r="C550" s="176"/>
      <c r="D550" s="185"/>
      <c r="E550" s="176"/>
      <c r="F550" s="176"/>
      <c r="G550" s="176"/>
      <c r="H550" s="176"/>
      <c r="I550" s="176"/>
      <c r="J550" s="176"/>
      <c r="K550" s="176"/>
      <c r="L550" s="176"/>
      <c r="M550" s="176"/>
      <c r="N550" s="176"/>
    </row>
    <row r="551" spans="1:14">
      <c r="A551" s="176"/>
      <c r="B551" s="176"/>
      <c r="C551" s="176"/>
      <c r="D551" s="185"/>
      <c r="E551" s="176"/>
      <c r="F551" s="176"/>
      <c r="G551" s="176"/>
      <c r="H551" s="176"/>
      <c r="I551" s="176"/>
      <c r="J551" s="176"/>
      <c r="K551" s="176"/>
      <c r="L551" s="176"/>
      <c r="M551" s="176"/>
      <c r="N551" s="176"/>
    </row>
    <row r="552" spans="1:14">
      <c r="A552" s="176"/>
      <c r="B552" s="176"/>
      <c r="C552" s="176"/>
      <c r="D552" s="185"/>
      <c r="E552" s="176"/>
      <c r="F552" s="176"/>
      <c r="G552" s="176"/>
      <c r="H552" s="176"/>
      <c r="I552" s="176"/>
      <c r="J552" s="176"/>
      <c r="K552" s="176"/>
      <c r="L552" s="176"/>
      <c r="M552" s="176"/>
      <c r="N552" s="176"/>
    </row>
    <row r="553" spans="1:14">
      <c r="A553" s="176"/>
      <c r="B553" s="176"/>
      <c r="C553" s="176"/>
      <c r="D553" s="185"/>
      <c r="E553" s="176"/>
      <c r="F553" s="176"/>
      <c r="G553" s="176"/>
      <c r="H553" s="176"/>
      <c r="I553" s="176"/>
      <c r="J553" s="176"/>
      <c r="K553" s="176"/>
      <c r="L553" s="176"/>
      <c r="M553" s="176"/>
      <c r="N553" s="176"/>
    </row>
    <row r="554" spans="1:14">
      <c r="A554" s="176"/>
      <c r="B554" s="176"/>
      <c r="C554" s="176"/>
      <c r="D554" s="185"/>
      <c r="E554" s="176"/>
      <c r="F554" s="176"/>
      <c r="G554" s="176"/>
      <c r="H554" s="176"/>
      <c r="I554" s="176"/>
      <c r="J554" s="176"/>
      <c r="K554" s="176"/>
      <c r="L554" s="176"/>
      <c r="M554" s="176"/>
      <c r="N554" s="176"/>
    </row>
    <row r="555" spans="1:14">
      <c r="A555" s="176"/>
      <c r="B555" s="176"/>
      <c r="C555" s="176"/>
      <c r="D555" s="185"/>
      <c r="E555" s="176"/>
      <c r="F555" s="176"/>
      <c r="G555" s="176"/>
      <c r="H555" s="176"/>
      <c r="I555" s="176"/>
      <c r="J555" s="176"/>
      <c r="K555" s="176"/>
      <c r="L555" s="176"/>
      <c r="M555" s="176"/>
      <c r="N555" s="176"/>
    </row>
    <row r="556" spans="1:14">
      <c r="A556" s="176"/>
      <c r="B556" s="176"/>
      <c r="C556" s="176"/>
      <c r="D556" s="185"/>
      <c r="E556" s="176"/>
      <c r="F556" s="176"/>
      <c r="G556" s="176"/>
      <c r="H556" s="176"/>
      <c r="I556" s="176"/>
      <c r="J556" s="176"/>
      <c r="K556" s="176"/>
      <c r="L556" s="176"/>
      <c r="M556" s="176"/>
      <c r="N556" s="176"/>
    </row>
    <row r="557" spans="1:14">
      <c r="A557" s="176"/>
      <c r="B557" s="176"/>
      <c r="C557" s="176"/>
      <c r="D557" s="185"/>
      <c r="E557" s="176"/>
      <c r="F557" s="176"/>
      <c r="G557" s="176"/>
      <c r="H557" s="176"/>
      <c r="I557" s="176"/>
      <c r="J557" s="176"/>
      <c r="K557" s="176"/>
      <c r="L557" s="176"/>
      <c r="M557" s="176"/>
      <c r="N557" s="176"/>
    </row>
    <row r="558" spans="1:14">
      <c r="A558" s="176"/>
      <c r="B558" s="176"/>
      <c r="C558" s="176"/>
      <c r="D558" s="185"/>
      <c r="E558" s="176"/>
      <c r="F558" s="176"/>
      <c r="G558" s="176"/>
      <c r="H558" s="176"/>
      <c r="I558" s="176"/>
      <c r="J558" s="176"/>
      <c r="K558" s="176"/>
      <c r="L558" s="176"/>
      <c r="M558" s="176"/>
      <c r="N558" s="176"/>
    </row>
    <row r="559" spans="1:14">
      <c r="A559" s="176"/>
      <c r="B559" s="176"/>
      <c r="C559" s="176"/>
      <c r="D559" s="185"/>
      <c r="E559" s="176"/>
      <c r="F559" s="176"/>
      <c r="G559" s="176"/>
      <c r="H559" s="176"/>
      <c r="I559" s="176"/>
      <c r="J559" s="176"/>
      <c r="K559" s="176"/>
      <c r="L559" s="176"/>
      <c r="M559" s="176"/>
      <c r="N559" s="176"/>
    </row>
    <row r="560" spans="1:14">
      <c r="A560" s="176"/>
      <c r="B560" s="176"/>
      <c r="C560" s="176"/>
      <c r="D560" s="185"/>
      <c r="E560" s="176"/>
      <c r="F560" s="176"/>
      <c r="G560" s="176"/>
      <c r="H560" s="176"/>
      <c r="I560" s="176"/>
      <c r="J560" s="176"/>
      <c r="K560" s="176"/>
      <c r="L560" s="176"/>
      <c r="M560" s="176"/>
      <c r="N560" s="176"/>
    </row>
    <row r="561" spans="1:14">
      <c r="A561" s="176"/>
      <c r="B561" s="176"/>
      <c r="C561" s="176"/>
      <c r="D561" s="185"/>
      <c r="E561" s="176"/>
      <c r="F561" s="176"/>
      <c r="G561" s="176"/>
      <c r="H561" s="176"/>
      <c r="I561" s="176"/>
      <c r="J561" s="176"/>
      <c r="K561" s="176"/>
      <c r="L561" s="176"/>
      <c r="M561" s="176"/>
      <c r="N561" s="176"/>
    </row>
    <row r="562" spans="1:14">
      <c r="A562" s="176"/>
      <c r="B562" s="176"/>
      <c r="C562" s="176"/>
      <c r="D562" s="185"/>
      <c r="E562" s="176"/>
      <c r="F562" s="176"/>
      <c r="G562" s="176"/>
      <c r="H562" s="176"/>
      <c r="I562" s="176"/>
      <c r="J562" s="176"/>
      <c r="K562" s="176"/>
      <c r="L562" s="176"/>
      <c r="M562" s="176"/>
      <c r="N562" s="176"/>
    </row>
    <row r="563" spans="1:14">
      <c r="A563" s="176"/>
      <c r="B563" s="176"/>
      <c r="C563" s="176"/>
      <c r="D563" s="185"/>
      <c r="E563" s="176"/>
      <c r="F563" s="176"/>
      <c r="G563" s="176"/>
      <c r="H563" s="176"/>
      <c r="I563" s="176"/>
      <c r="J563" s="176"/>
      <c r="K563" s="176"/>
      <c r="L563" s="176"/>
      <c r="M563" s="176"/>
      <c r="N563" s="176"/>
    </row>
    <row r="564" spans="1:14">
      <c r="A564" s="176"/>
      <c r="B564" s="176"/>
      <c r="C564" s="176"/>
      <c r="D564" s="185"/>
      <c r="E564" s="176"/>
      <c r="F564" s="176"/>
      <c r="G564" s="176"/>
      <c r="H564" s="176"/>
      <c r="I564" s="176"/>
      <c r="J564" s="176"/>
      <c r="K564" s="176"/>
      <c r="L564" s="176"/>
      <c r="M564" s="176"/>
      <c r="N564" s="176"/>
    </row>
    <row r="565" spans="1:14">
      <c r="A565" s="176"/>
      <c r="B565" s="176"/>
      <c r="C565" s="176"/>
      <c r="D565" s="185"/>
      <c r="E565" s="176"/>
      <c r="F565" s="176"/>
      <c r="G565" s="176"/>
      <c r="H565" s="176"/>
      <c r="I565" s="176"/>
      <c r="J565" s="176"/>
      <c r="K565" s="176"/>
      <c r="L565" s="176"/>
      <c r="M565" s="176"/>
      <c r="N565" s="176"/>
    </row>
    <row r="566" spans="1:14">
      <c r="A566" s="176"/>
      <c r="B566" s="176"/>
      <c r="C566" s="176"/>
      <c r="D566" s="185"/>
      <c r="E566" s="176"/>
      <c r="F566" s="176"/>
      <c r="G566" s="176"/>
      <c r="H566" s="176"/>
      <c r="I566" s="176"/>
      <c r="J566" s="176"/>
      <c r="K566" s="176"/>
      <c r="L566" s="176"/>
      <c r="M566" s="176"/>
      <c r="N566" s="176"/>
    </row>
    <row r="567" spans="1:14">
      <c r="A567" s="176"/>
      <c r="B567" s="176"/>
      <c r="C567" s="176"/>
      <c r="D567" s="185"/>
      <c r="E567" s="176"/>
      <c r="F567" s="176"/>
      <c r="G567" s="176"/>
      <c r="H567" s="176"/>
      <c r="I567" s="176"/>
      <c r="J567" s="176"/>
      <c r="K567" s="176"/>
      <c r="L567" s="176"/>
      <c r="M567" s="176"/>
      <c r="N567" s="176"/>
    </row>
    <row r="568" spans="1:14">
      <c r="A568" s="176"/>
      <c r="B568" s="176"/>
      <c r="C568" s="176"/>
      <c r="D568" s="185"/>
      <c r="E568" s="176"/>
      <c r="F568" s="176"/>
      <c r="G568" s="176"/>
      <c r="H568" s="176"/>
      <c r="I568" s="176"/>
      <c r="J568" s="176"/>
      <c r="K568" s="176"/>
      <c r="L568" s="176"/>
      <c r="M568" s="176"/>
      <c r="N568" s="176"/>
    </row>
    <row r="569" spans="1:14">
      <c r="A569" s="176"/>
      <c r="B569" s="176"/>
      <c r="C569" s="176"/>
      <c r="D569" s="185"/>
      <c r="E569" s="176"/>
      <c r="F569" s="176"/>
      <c r="G569" s="176"/>
      <c r="H569" s="176"/>
      <c r="I569" s="176"/>
      <c r="J569" s="176"/>
      <c r="K569" s="176"/>
      <c r="L569" s="176"/>
      <c r="M569" s="176"/>
      <c r="N569" s="176"/>
    </row>
    <row r="570" spans="1:14">
      <c r="A570" s="176"/>
      <c r="B570" s="176"/>
      <c r="C570" s="176"/>
      <c r="D570" s="185"/>
      <c r="E570" s="176"/>
      <c r="F570" s="176"/>
      <c r="G570" s="176"/>
      <c r="H570" s="176"/>
      <c r="I570" s="176"/>
      <c r="J570" s="176"/>
      <c r="K570" s="176"/>
      <c r="L570" s="176"/>
      <c r="M570" s="176"/>
      <c r="N570" s="176"/>
    </row>
    <row r="571" spans="1:14">
      <c r="A571" s="176"/>
      <c r="B571" s="176"/>
      <c r="C571" s="176"/>
      <c r="D571" s="185"/>
      <c r="E571" s="176"/>
      <c r="F571" s="176"/>
      <c r="G571" s="176"/>
      <c r="H571" s="176"/>
      <c r="I571" s="176"/>
      <c r="J571" s="176"/>
      <c r="K571" s="176"/>
      <c r="L571" s="176"/>
      <c r="M571" s="176"/>
      <c r="N571" s="176"/>
    </row>
    <row r="572" spans="1:14">
      <c r="A572" s="176"/>
      <c r="B572" s="176"/>
      <c r="C572" s="176"/>
      <c r="D572" s="185"/>
      <c r="E572" s="176"/>
      <c r="F572" s="176"/>
      <c r="G572" s="176"/>
      <c r="H572" s="176"/>
      <c r="I572" s="176"/>
      <c r="J572" s="176"/>
      <c r="K572" s="176"/>
      <c r="L572" s="176"/>
      <c r="M572" s="176"/>
      <c r="N572" s="176"/>
    </row>
    <row r="573" spans="1:14">
      <c r="A573" s="176"/>
      <c r="B573" s="176"/>
      <c r="C573" s="176"/>
      <c r="D573" s="185"/>
      <c r="E573" s="176"/>
      <c r="F573" s="176"/>
      <c r="G573" s="176"/>
      <c r="H573" s="176"/>
      <c r="I573" s="176"/>
      <c r="J573" s="176"/>
      <c r="K573" s="176"/>
      <c r="L573" s="176"/>
      <c r="M573" s="176"/>
      <c r="N573" s="176"/>
    </row>
    <row r="574" spans="1:14">
      <c r="A574" s="176"/>
      <c r="B574" s="176"/>
      <c r="C574" s="176"/>
      <c r="D574" s="185"/>
      <c r="E574" s="176"/>
      <c r="F574" s="176"/>
      <c r="G574" s="176"/>
      <c r="H574" s="176"/>
      <c r="I574" s="176"/>
      <c r="J574" s="176"/>
      <c r="K574" s="176"/>
      <c r="L574" s="176"/>
      <c r="M574" s="176"/>
      <c r="N574" s="176"/>
    </row>
    <row r="575" spans="1:14">
      <c r="A575" s="176"/>
      <c r="B575" s="176"/>
      <c r="C575" s="176"/>
      <c r="D575" s="185"/>
      <c r="E575" s="176"/>
      <c r="F575" s="176"/>
      <c r="G575" s="176"/>
      <c r="H575" s="176"/>
      <c r="I575" s="176"/>
      <c r="J575" s="176"/>
      <c r="K575" s="176"/>
      <c r="L575" s="176"/>
      <c r="M575" s="176"/>
      <c r="N575" s="176"/>
    </row>
    <row r="576" spans="1:14">
      <c r="A576" s="176"/>
      <c r="B576" s="176"/>
      <c r="C576" s="176"/>
      <c r="D576" s="185"/>
      <c r="E576" s="176"/>
      <c r="F576" s="176"/>
      <c r="G576" s="176"/>
      <c r="H576" s="176"/>
      <c r="I576" s="176"/>
      <c r="J576" s="176"/>
      <c r="K576" s="176"/>
      <c r="L576" s="176"/>
      <c r="M576" s="176"/>
      <c r="N576" s="176"/>
    </row>
    <row r="577" spans="1:14">
      <c r="A577" s="176"/>
      <c r="B577" s="176"/>
      <c r="C577" s="176"/>
      <c r="D577" s="185"/>
      <c r="E577" s="176"/>
      <c r="F577" s="176"/>
      <c r="G577" s="176"/>
      <c r="H577" s="176"/>
      <c r="I577" s="176"/>
      <c r="J577" s="176"/>
      <c r="K577" s="176"/>
      <c r="L577" s="176"/>
      <c r="M577" s="176"/>
      <c r="N577" s="176"/>
    </row>
    <row r="578" spans="1:14">
      <c r="A578" s="176"/>
      <c r="B578" s="176"/>
      <c r="C578" s="176"/>
      <c r="D578" s="185"/>
      <c r="E578" s="176"/>
      <c r="F578" s="176"/>
      <c r="G578" s="176"/>
      <c r="H578" s="176"/>
      <c r="I578" s="176"/>
      <c r="J578" s="176"/>
      <c r="K578" s="176"/>
      <c r="L578" s="176"/>
      <c r="M578" s="176"/>
      <c r="N578" s="176"/>
    </row>
    <row r="579" spans="1:14">
      <c r="A579" s="176"/>
      <c r="B579" s="176"/>
      <c r="C579" s="176"/>
      <c r="D579" s="185"/>
      <c r="E579" s="176"/>
      <c r="F579" s="176"/>
      <c r="G579" s="176"/>
      <c r="H579" s="176"/>
      <c r="I579" s="176"/>
      <c r="J579" s="176"/>
      <c r="K579" s="176"/>
      <c r="L579" s="176"/>
      <c r="M579" s="176"/>
      <c r="N579" s="176"/>
    </row>
    <row r="580" spans="1:14">
      <c r="A580" s="176"/>
      <c r="B580" s="176"/>
      <c r="C580" s="176"/>
      <c r="D580" s="185"/>
      <c r="E580" s="176"/>
      <c r="F580" s="176"/>
      <c r="G580" s="176"/>
      <c r="H580" s="176"/>
      <c r="I580" s="176"/>
      <c r="J580" s="176"/>
      <c r="K580" s="176"/>
      <c r="L580" s="176"/>
      <c r="M580" s="176"/>
      <c r="N580" s="176"/>
    </row>
    <row r="581" spans="1:14">
      <c r="A581" s="176"/>
      <c r="B581" s="176"/>
      <c r="C581" s="176"/>
      <c r="D581" s="185"/>
      <c r="E581" s="176"/>
      <c r="F581" s="176"/>
      <c r="G581" s="176"/>
      <c r="H581" s="176"/>
      <c r="I581" s="176"/>
      <c r="J581" s="176"/>
      <c r="K581" s="176"/>
      <c r="L581" s="176"/>
      <c r="M581" s="176"/>
      <c r="N581" s="176"/>
    </row>
    <row r="582" spans="1:14">
      <c r="A582" s="176"/>
      <c r="B582" s="176"/>
      <c r="C582" s="176"/>
      <c r="D582" s="185"/>
      <c r="E582" s="176"/>
      <c r="F582" s="176"/>
      <c r="G582" s="176"/>
      <c r="H582" s="176"/>
      <c r="I582" s="176"/>
      <c r="J582" s="176"/>
      <c r="K582" s="176"/>
      <c r="L582" s="176"/>
      <c r="M582" s="176"/>
      <c r="N582" s="176"/>
    </row>
    <row r="583" spans="1:14">
      <c r="A583" s="176"/>
      <c r="B583" s="176"/>
      <c r="C583" s="176"/>
      <c r="D583" s="185"/>
      <c r="E583" s="176"/>
      <c r="F583" s="176"/>
      <c r="G583" s="176"/>
      <c r="H583" s="176"/>
      <c r="I583" s="176"/>
      <c r="J583" s="176"/>
      <c r="K583" s="176"/>
      <c r="L583" s="176"/>
      <c r="M583" s="176"/>
      <c r="N583" s="176"/>
    </row>
    <row r="584" spans="1:14">
      <c r="A584" s="176"/>
      <c r="B584" s="176"/>
      <c r="C584" s="176"/>
      <c r="D584" s="185"/>
      <c r="E584" s="176"/>
      <c r="F584" s="176"/>
      <c r="G584" s="176"/>
      <c r="H584" s="176"/>
      <c r="I584" s="176"/>
      <c r="J584" s="176"/>
      <c r="K584" s="176"/>
      <c r="L584" s="176"/>
      <c r="M584" s="176"/>
      <c r="N584" s="176"/>
    </row>
    <row r="585" spans="1:14">
      <c r="A585" s="176"/>
      <c r="B585" s="176"/>
      <c r="C585" s="176"/>
      <c r="D585" s="185"/>
      <c r="E585" s="176"/>
      <c r="F585" s="176"/>
      <c r="G585" s="176"/>
      <c r="H585" s="176"/>
      <c r="I585" s="176"/>
      <c r="J585" s="176"/>
      <c r="K585" s="176"/>
      <c r="L585" s="176"/>
      <c r="M585" s="176"/>
      <c r="N585" s="176"/>
    </row>
    <row r="586" spans="1:14">
      <c r="A586" s="176"/>
      <c r="B586" s="176"/>
      <c r="C586" s="176"/>
      <c r="D586" s="185"/>
      <c r="E586" s="176"/>
      <c r="F586" s="176"/>
      <c r="G586" s="176"/>
      <c r="H586" s="176"/>
      <c r="I586" s="176"/>
      <c r="J586" s="176"/>
      <c r="K586" s="176"/>
      <c r="L586" s="176"/>
      <c r="M586" s="176"/>
      <c r="N586" s="176"/>
    </row>
    <row r="587" spans="1:14">
      <c r="A587" s="176"/>
      <c r="B587" s="176"/>
      <c r="C587" s="176"/>
      <c r="D587" s="185"/>
      <c r="E587" s="176"/>
      <c r="F587" s="176"/>
      <c r="G587" s="176"/>
      <c r="H587" s="176"/>
      <c r="I587" s="176"/>
      <c r="J587" s="176"/>
      <c r="K587" s="176"/>
      <c r="L587" s="176"/>
      <c r="M587" s="176"/>
      <c r="N587" s="176"/>
    </row>
    <row r="588" spans="1:14">
      <c r="A588" s="176"/>
      <c r="B588" s="176"/>
      <c r="C588" s="176"/>
      <c r="D588" s="185"/>
      <c r="E588" s="176"/>
      <c r="F588" s="176"/>
      <c r="G588" s="176"/>
      <c r="H588" s="176"/>
      <c r="I588" s="176"/>
      <c r="J588" s="176"/>
      <c r="K588" s="176"/>
      <c r="L588" s="176"/>
      <c r="M588" s="176"/>
      <c r="N588" s="176"/>
    </row>
    <row r="589" spans="1:14">
      <c r="A589" s="176"/>
      <c r="B589" s="176"/>
      <c r="C589" s="176"/>
      <c r="D589" s="185"/>
      <c r="E589" s="176"/>
      <c r="F589" s="176"/>
      <c r="G589" s="176"/>
      <c r="H589" s="176"/>
      <c r="I589" s="176"/>
      <c r="J589" s="176"/>
      <c r="K589" s="176"/>
      <c r="L589" s="176"/>
      <c r="M589" s="176"/>
      <c r="N589" s="176"/>
    </row>
    <row r="590" spans="1:14">
      <c r="A590" s="176"/>
      <c r="B590" s="176"/>
      <c r="C590" s="176"/>
      <c r="D590" s="185"/>
      <c r="E590" s="176"/>
      <c r="F590" s="176"/>
      <c r="G590" s="176"/>
      <c r="H590" s="176"/>
      <c r="I590" s="176"/>
      <c r="J590" s="176"/>
      <c r="K590" s="176"/>
      <c r="L590" s="176"/>
      <c r="M590" s="176"/>
      <c r="N590" s="176"/>
    </row>
    <row r="591" spans="1:14">
      <c r="A591" s="176"/>
      <c r="B591" s="176"/>
      <c r="C591" s="176"/>
      <c r="D591" s="185"/>
      <c r="E591" s="176"/>
      <c r="F591" s="176"/>
      <c r="G591" s="176"/>
      <c r="H591" s="176"/>
      <c r="I591" s="176"/>
      <c r="J591" s="176"/>
      <c r="K591" s="176"/>
      <c r="L591" s="176"/>
      <c r="M591" s="176"/>
      <c r="N591" s="176"/>
    </row>
    <row r="592" spans="1:14">
      <c r="A592" s="176"/>
      <c r="B592" s="176"/>
      <c r="C592" s="176"/>
      <c r="D592" s="185"/>
      <c r="E592" s="176"/>
      <c r="F592" s="176"/>
      <c r="G592" s="176"/>
      <c r="H592" s="176"/>
      <c r="I592" s="176"/>
      <c r="J592" s="176"/>
      <c r="K592" s="176"/>
      <c r="L592" s="176"/>
      <c r="M592" s="176"/>
      <c r="N592" s="176"/>
    </row>
    <row r="593" spans="1:14">
      <c r="A593" s="176"/>
      <c r="B593" s="176"/>
      <c r="C593" s="176"/>
      <c r="D593" s="185"/>
      <c r="E593" s="176"/>
      <c r="F593" s="176"/>
      <c r="G593" s="176"/>
      <c r="H593" s="176"/>
      <c r="I593" s="176"/>
      <c r="J593" s="176"/>
      <c r="K593" s="176"/>
      <c r="L593" s="176"/>
      <c r="M593" s="176"/>
      <c r="N593" s="176"/>
    </row>
    <row r="594" spans="1:14">
      <c r="A594" s="176"/>
      <c r="B594" s="176"/>
      <c r="C594" s="176"/>
      <c r="D594" s="185"/>
      <c r="E594" s="176"/>
      <c r="F594" s="176"/>
      <c r="G594" s="176"/>
      <c r="H594" s="176"/>
      <c r="I594" s="176"/>
      <c r="J594" s="176"/>
      <c r="K594" s="176"/>
      <c r="L594" s="176"/>
      <c r="M594" s="176"/>
      <c r="N594" s="176"/>
    </row>
    <row r="595" spans="1:14">
      <c r="A595" s="176"/>
      <c r="B595" s="176"/>
      <c r="C595" s="176"/>
      <c r="D595" s="185"/>
      <c r="E595" s="176"/>
      <c r="F595" s="176"/>
      <c r="G595" s="176"/>
      <c r="H595" s="176"/>
      <c r="I595" s="176"/>
      <c r="J595" s="176"/>
      <c r="K595" s="176"/>
      <c r="L595" s="176"/>
      <c r="M595" s="176"/>
      <c r="N595" s="176"/>
    </row>
    <row r="596" spans="1:14">
      <c r="A596" s="176"/>
      <c r="B596" s="176"/>
      <c r="C596" s="176"/>
      <c r="D596" s="185"/>
      <c r="E596" s="176"/>
      <c r="F596" s="176"/>
      <c r="G596" s="176"/>
      <c r="H596" s="176"/>
      <c r="I596" s="176"/>
      <c r="J596" s="176"/>
      <c r="K596" s="176"/>
      <c r="L596" s="176"/>
      <c r="M596" s="176"/>
      <c r="N596" s="176"/>
    </row>
    <row r="597" spans="1:14">
      <c r="A597" s="176"/>
      <c r="B597" s="176"/>
      <c r="C597" s="176"/>
      <c r="D597" s="185"/>
      <c r="E597" s="176"/>
      <c r="F597" s="176"/>
      <c r="G597" s="176"/>
      <c r="H597" s="176"/>
      <c r="I597" s="176"/>
      <c r="J597" s="176"/>
      <c r="K597" s="176"/>
      <c r="L597" s="176"/>
      <c r="M597" s="176"/>
      <c r="N597" s="176"/>
    </row>
    <row r="598" spans="1:14">
      <c r="A598" s="176"/>
      <c r="B598" s="176"/>
      <c r="C598" s="176"/>
      <c r="D598" s="185"/>
      <c r="E598" s="176"/>
      <c r="F598" s="176"/>
      <c r="G598" s="176"/>
      <c r="H598" s="176"/>
      <c r="I598" s="176"/>
      <c r="J598" s="176"/>
      <c r="K598" s="176"/>
      <c r="L598" s="176"/>
      <c r="M598" s="176"/>
      <c r="N598" s="176"/>
    </row>
    <row r="599" spans="1:14">
      <c r="A599" s="176"/>
      <c r="B599" s="176"/>
      <c r="C599" s="176"/>
      <c r="D599" s="185"/>
      <c r="E599" s="176"/>
      <c r="F599" s="176"/>
      <c r="G599" s="176"/>
      <c r="H599" s="176"/>
      <c r="I599" s="176"/>
      <c r="J599" s="176"/>
      <c r="K599" s="176"/>
      <c r="L599" s="176"/>
      <c r="M599" s="176"/>
      <c r="N599" s="176"/>
    </row>
    <row r="600" spans="1:14">
      <c r="A600" s="176"/>
      <c r="B600" s="176"/>
      <c r="C600" s="176"/>
      <c r="D600" s="185"/>
      <c r="E600" s="176"/>
      <c r="F600" s="176"/>
      <c r="G600" s="176"/>
      <c r="H600" s="176"/>
      <c r="I600" s="176"/>
      <c r="J600" s="176"/>
      <c r="K600" s="176"/>
      <c r="L600" s="176"/>
      <c r="M600" s="176"/>
      <c r="N600" s="176"/>
    </row>
    <row r="601" spans="1:14">
      <c r="A601" s="176"/>
      <c r="B601" s="176"/>
      <c r="C601" s="176"/>
      <c r="D601" s="185"/>
      <c r="E601" s="176"/>
      <c r="F601" s="176"/>
      <c r="G601" s="176"/>
      <c r="H601" s="176"/>
      <c r="I601" s="176"/>
      <c r="J601" s="176"/>
      <c r="K601" s="176"/>
      <c r="L601" s="176"/>
      <c r="M601" s="176"/>
      <c r="N601" s="176"/>
    </row>
    <row r="602" spans="1:14">
      <c r="A602" s="176"/>
      <c r="B602" s="176"/>
      <c r="C602" s="176"/>
      <c r="D602" s="185"/>
      <c r="E602" s="176"/>
      <c r="F602" s="176"/>
      <c r="G602" s="176"/>
      <c r="H602" s="176"/>
      <c r="I602" s="176"/>
      <c r="J602" s="176"/>
      <c r="K602" s="176"/>
      <c r="L602" s="176"/>
      <c r="M602" s="176"/>
      <c r="N602" s="176"/>
    </row>
    <row r="603" spans="1:14">
      <c r="A603" s="176"/>
      <c r="B603" s="176"/>
      <c r="C603" s="176"/>
      <c r="D603" s="185"/>
      <c r="E603" s="176"/>
      <c r="F603" s="176"/>
      <c r="G603" s="176"/>
      <c r="H603" s="176"/>
      <c r="I603" s="176"/>
      <c r="J603" s="176"/>
      <c r="K603" s="176"/>
      <c r="L603" s="176"/>
      <c r="M603" s="176"/>
      <c r="N603" s="176"/>
    </row>
    <row r="604" spans="1:14">
      <c r="A604" s="176"/>
      <c r="B604" s="176"/>
      <c r="C604" s="176"/>
      <c r="D604" s="185"/>
      <c r="E604" s="176"/>
      <c r="F604" s="176"/>
      <c r="G604" s="176"/>
      <c r="H604" s="176"/>
      <c r="I604" s="176"/>
      <c r="J604" s="176"/>
      <c r="K604" s="176"/>
      <c r="L604" s="176"/>
      <c r="M604" s="176"/>
      <c r="N604" s="176"/>
    </row>
    <row r="605" spans="1:14">
      <c r="A605" s="176"/>
      <c r="B605" s="176"/>
      <c r="C605" s="176"/>
      <c r="D605" s="185"/>
      <c r="E605" s="176"/>
      <c r="F605" s="176"/>
      <c r="G605" s="176"/>
      <c r="H605" s="176"/>
      <c r="I605" s="176"/>
      <c r="J605" s="176"/>
      <c r="K605" s="176"/>
      <c r="L605" s="176"/>
      <c r="M605" s="176"/>
      <c r="N605" s="176"/>
    </row>
    <row r="606" spans="1:14">
      <c r="A606" s="176"/>
      <c r="B606" s="176"/>
      <c r="C606" s="176"/>
      <c r="D606" s="185"/>
      <c r="E606" s="176"/>
      <c r="F606" s="176"/>
      <c r="G606" s="176"/>
      <c r="H606" s="176"/>
      <c r="I606" s="176"/>
      <c r="J606" s="176"/>
      <c r="K606" s="176"/>
      <c r="L606" s="176"/>
      <c r="M606" s="176"/>
      <c r="N606" s="176"/>
    </row>
    <row r="607" spans="1:14">
      <c r="A607" s="176"/>
      <c r="B607" s="176"/>
      <c r="C607" s="176"/>
      <c r="D607" s="185"/>
      <c r="E607" s="176"/>
      <c r="F607" s="176"/>
      <c r="G607" s="176"/>
      <c r="H607" s="176"/>
      <c r="I607" s="176"/>
      <c r="J607" s="176"/>
      <c r="K607" s="176"/>
      <c r="L607" s="176"/>
      <c r="M607" s="176"/>
      <c r="N607" s="176"/>
    </row>
    <row r="608" spans="1:14">
      <c r="A608" s="176"/>
      <c r="B608" s="176"/>
      <c r="C608" s="176"/>
      <c r="D608" s="185"/>
      <c r="E608" s="176"/>
      <c r="F608" s="176"/>
      <c r="G608" s="176"/>
      <c r="H608" s="176"/>
      <c r="I608" s="176"/>
      <c r="J608" s="176"/>
      <c r="K608" s="176"/>
      <c r="L608" s="176"/>
      <c r="M608" s="176"/>
      <c r="N608" s="176"/>
    </row>
    <row r="609" spans="1:14">
      <c r="A609" s="176"/>
      <c r="B609" s="176"/>
      <c r="C609" s="176"/>
      <c r="D609" s="185"/>
      <c r="E609" s="176"/>
      <c r="F609" s="176"/>
      <c r="G609" s="176"/>
      <c r="H609" s="176"/>
      <c r="I609" s="176"/>
      <c r="J609" s="176"/>
      <c r="K609" s="176"/>
      <c r="L609" s="176"/>
      <c r="M609" s="176"/>
      <c r="N609" s="176"/>
    </row>
    <row r="610" spans="1:14">
      <c r="A610" s="176"/>
      <c r="B610" s="176"/>
      <c r="C610" s="176"/>
      <c r="D610" s="185"/>
      <c r="E610" s="176"/>
      <c r="F610" s="176"/>
      <c r="G610" s="176"/>
      <c r="H610" s="176"/>
      <c r="I610" s="176"/>
      <c r="J610" s="176"/>
      <c r="K610" s="176"/>
      <c r="L610" s="176"/>
      <c r="M610" s="176"/>
      <c r="N610" s="176"/>
    </row>
    <row r="611" spans="1:14">
      <c r="A611" s="176"/>
      <c r="B611" s="176"/>
      <c r="C611" s="176"/>
      <c r="D611" s="185"/>
      <c r="E611" s="176"/>
      <c r="F611" s="176"/>
      <c r="G611" s="176"/>
      <c r="H611" s="176"/>
      <c r="I611" s="176"/>
      <c r="J611" s="176"/>
      <c r="K611" s="176"/>
      <c r="L611" s="176"/>
      <c r="M611" s="176"/>
      <c r="N611" s="176"/>
    </row>
    <row r="612" spans="1:14">
      <c r="A612" s="176"/>
      <c r="B612" s="176"/>
      <c r="C612" s="176"/>
      <c r="D612" s="185"/>
      <c r="E612" s="176"/>
      <c r="F612" s="176"/>
      <c r="G612" s="176"/>
      <c r="H612" s="176"/>
      <c r="I612" s="176"/>
      <c r="J612" s="176"/>
      <c r="K612" s="176"/>
      <c r="L612" s="176"/>
      <c r="M612" s="176"/>
      <c r="N612" s="176"/>
    </row>
    <row r="613" spans="1:14">
      <c r="A613" s="176"/>
      <c r="B613" s="176"/>
      <c r="C613" s="176"/>
      <c r="D613" s="185"/>
      <c r="E613" s="176"/>
      <c r="F613" s="176"/>
      <c r="G613" s="176"/>
      <c r="H613" s="176"/>
      <c r="I613" s="176"/>
      <c r="J613" s="176"/>
      <c r="K613" s="176"/>
      <c r="L613" s="176"/>
      <c r="M613" s="176"/>
      <c r="N613" s="176"/>
    </row>
    <row r="614" spans="1:14">
      <c r="A614" s="176"/>
      <c r="B614" s="176"/>
      <c r="C614" s="176"/>
      <c r="D614" s="185"/>
      <c r="E614" s="176"/>
      <c r="F614" s="176"/>
      <c r="G614" s="176"/>
      <c r="H614" s="176"/>
      <c r="I614" s="176"/>
      <c r="J614" s="176"/>
      <c r="K614" s="176"/>
      <c r="L614" s="176"/>
      <c r="M614" s="176"/>
      <c r="N614" s="176"/>
    </row>
    <row r="615" spans="1:14">
      <c r="A615" s="176"/>
      <c r="B615" s="176"/>
      <c r="C615" s="176"/>
      <c r="D615" s="185"/>
      <c r="E615" s="176"/>
      <c r="F615" s="176"/>
      <c r="G615" s="176"/>
      <c r="H615" s="176"/>
      <c r="I615" s="176"/>
      <c r="J615" s="176"/>
      <c r="K615" s="176"/>
      <c r="L615" s="176"/>
      <c r="M615" s="176"/>
      <c r="N615" s="176"/>
    </row>
    <row r="616" spans="1:14">
      <c r="A616" s="176"/>
      <c r="B616" s="176"/>
      <c r="C616" s="176"/>
      <c r="D616" s="185"/>
      <c r="E616" s="176"/>
      <c r="F616" s="176"/>
      <c r="G616" s="176"/>
      <c r="H616" s="176"/>
      <c r="I616" s="176"/>
      <c r="J616" s="176"/>
      <c r="K616" s="176"/>
      <c r="L616" s="176"/>
      <c r="M616" s="176"/>
      <c r="N616" s="176"/>
    </row>
    <row r="617" spans="1:14">
      <c r="A617" s="176"/>
      <c r="B617" s="176"/>
      <c r="C617" s="176"/>
      <c r="D617" s="185"/>
      <c r="E617" s="176"/>
      <c r="F617" s="176"/>
      <c r="G617" s="176"/>
      <c r="H617" s="176"/>
      <c r="I617" s="176"/>
      <c r="J617" s="176"/>
      <c r="K617" s="176"/>
      <c r="L617" s="176"/>
      <c r="M617" s="176"/>
      <c r="N617" s="176"/>
    </row>
    <row r="618" spans="1:14">
      <c r="A618" s="176"/>
      <c r="B618" s="176"/>
      <c r="C618" s="176"/>
      <c r="D618" s="185"/>
      <c r="E618" s="176"/>
      <c r="F618" s="176"/>
      <c r="G618" s="176"/>
      <c r="H618" s="176"/>
      <c r="I618" s="176"/>
      <c r="J618" s="176"/>
      <c r="K618" s="176"/>
      <c r="L618" s="176"/>
      <c r="M618" s="176"/>
      <c r="N618" s="176"/>
    </row>
    <row r="619" spans="1:14">
      <c r="A619" s="176"/>
      <c r="B619" s="176"/>
      <c r="C619" s="176"/>
      <c r="D619" s="185"/>
      <c r="E619" s="176"/>
      <c r="F619" s="176"/>
      <c r="G619" s="176"/>
      <c r="H619" s="176"/>
      <c r="I619" s="176"/>
      <c r="J619" s="176"/>
      <c r="K619" s="176"/>
      <c r="L619" s="176"/>
      <c r="M619" s="176"/>
      <c r="N619" s="176"/>
    </row>
    <row r="620" spans="1:14">
      <c r="A620" s="176"/>
      <c r="B620" s="176"/>
      <c r="C620" s="176"/>
      <c r="D620" s="185"/>
      <c r="E620" s="176"/>
      <c r="F620" s="176"/>
      <c r="G620" s="176"/>
      <c r="H620" s="176"/>
      <c r="I620" s="176"/>
      <c r="J620" s="176"/>
      <c r="K620" s="176"/>
      <c r="L620" s="176"/>
      <c r="M620" s="176"/>
      <c r="N620" s="176"/>
    </row>
    <row r="621" spans="1:14">
      <c r="A621" s="176"/>
      <c r="B621" s="176"/>
      <c r="C621" s="176"/>
      <c r="D621" s="185"/>
      <c r="E621" s="176"/>
      <c r="F621" s="176"/>
      <c r="G621" s="176"/>
      <c r="H621" s="176"/>
      <c r="I621" s="176"/>
      <c r="J621" s="176"/>
      <c r="K621" s="176"/>
      <c r="L621" s="176"/>
      <c r="M621" s="176"/>
      <c r="N621" s="176"/>
    </row>
    <row r="622" spans="1:14">
      <c r="A622" s="176"/>
      <c r="B622" s="176"/>
      <c r="C622" s="176"/>
      <c r="D622" s="185"/>
      <c r="E622" s="176"/>
      <c r="F622" s="176"/>
      <c r="G622" s="176"/>
      <c r="H622" s="176"/>
      <c r="I622" s="176"/>
      <c r="J622" s="176"/>
      <c r="K622" s="176"/>
      <c r="L622" s="176"/>
      <c r="M622" s="176"/>
      <c r="N622" s="176"/>
    </row>
    <row r="623" spans="1:14">
      <c r="A623" s="176"/>
      <c r="B623" s="176"/>
      <c r="C623" s="176"/>
      <c r="D623" s="185"/>
      <c r="E623" s="176"/>
      <c r="F623" s="176"/>
      <c r="G623" s="176"/>
      <c r="H623" s="176"/>
      <c r="I623" s="176"/>
      <c r="J623" s="176"/>
      <c r="K623" s="176"/>
      <c r="L623" s="176"/>
      <c r="M623" s="176"/>
      <c r="N623" s="176"/>
    </row>
    <row r="624" spans="1:14">
      <c r="A624" s="176"/>
      <c r="B624" s="176"/>
      <c r="C624" s="176"/>
      <c r="D624" s="185"/>
      <c r="E624" s="176"/>
      <c r="F624" s="176"/>
      <c r="G624" s="176"/>
      <c r="H624" s="176"/>
      <c r="I624" s="176"/>
      <c r="J624" s="176"/>
      <c r="K624" s="176"/>
      <c r="L624" s="176"/>
      <c r="M624" s="176"/>
      <c r="N624" s="176"/>
    </row>
    <row r="625" spans="1:14">
      <c r="A625" s="176"/>
      <c r="B625" s="176"/>
      <c r="C625" s="176"/>
      <c r="D625" s="185"/>
      <c r="E625" s="176"/>
      <c r="F625" s="176"/>
      <c r="G625" s="176"/>
      <c r="H625" s="176"/>
      <c r="I625" s="176"/>
      <c r="J625" s="176"/>
      <c r="K625" s="176"/>
      <c r="L625" s="176"/>
      <c r="M625" s="176"/>
      <c r="N625" s="176"/>
    </row>
    <row r="626" spans="1:14">
      <c r="A626" s="176"/>
      <c r="B626" s="176"/>
      <c r="C626" s="176"/>
      <c r="D626" s="185"/>
      <c r="E626" s="176"/>
      <c r="F626" s="176"/>
      <c r="G626" s="176"/>
      <c r="H626" s="176"/>
      <c r="I626" s="176"/>
      <c r="J626" s="176"/>
      <c r="K626" s="176"/>
      <c r="L626" s="176"/>
      <c r="M626" s="176"/>
      <c r="N626" s="176"/>
    </row>
    <row r="627" spans="1:14">
      <c r="A627" s="176"/>
      <c r="B627" s="176"/>
      <c r="C627" s="176"/>
      <c r="D627" s="185"/>
      <c r="E627" s="176"/>
      <c r="F627" s="176"/>
      <c r="G627" s="176"/>
      <c r="H627" s="176"/>
      <c r="I627" s="176"/>
      <c r="J627" s="176"/>
      <c r="K627" s="176"/>
      <c r="L627" s="176"/>
      <c r="M627" s="176"/>
      <c r="N627" s="176"/>
    </row>
    <row r="628" spans="1:14">
      <c r="A628" s="176"/>
      <c r="B628" s="176"/>
      <c r="C628" s="176"/>
      <c r="D628" s="185"/>
      <c r="E628" s="176"/>
      <c r="F628" s="176"/>
      <c r="G628" s="176"/>
      <c r="H628" s="176"/>
      <c r="I628" s="176"/>
      <c r="J628" s="176"/>
      <c r="K628" s="176"/>
      <c r="L628" s="176"/>
      <c r="M628" s="176"/>
      <c r="N628" s="176"/>
    </row>
    <row r="629" spans="1:14">
      <c r="A629" s="176"/>
      <c r="B629" s="176"/>
      <c r="C629" s="176"/>
      <c r="D629" s="185"/>
      <c r="E629" s="176"/>
      <c r="F629" s="176"/>
      <c r="G629" s="176"/>
      <c r="H629" s="176"/>
      <c r="I629" s="176"/>
      <c r="J629" s="176"/>
      <c r="K629" s="176"/>
      <c r="L629" s="176"/>
      <c r="M629" s="176"/>
      <c r="N629" s="176"/>
    </row>
    <row r="630" spans="1:14">
      <c r="A630" s="176"/>
      <c r="B630" s="176"/>
      <c r="C630" s="176"/>
      <c r="D630" s="185"/>
      <c r="E630" s="176"/>
      <c r="F630" s="176"/>
      <c r="G630" s="176"/>
      <c r="H630" s="176"/>
      <c r="I630" s="176"/>
      <c r="J630" s="176"/>
      <c r="K630" s="176"/>
      <c r="L630" s="176"/>
      <c r="M630" s="176"/>
      <c r="N630" s="176"/>
    </row>
    <row r="631" spans="1:14">
      <c r="A631" s="176"/>
      <c r="B631" s="176"/>
      <c r="C631" s="176"/>
      <c r="D631" s="185"/>
      <c r="E631" s="176"/>
      <c r="F631" s="176"/>
      <c r="G631" s="176"/>
      <c r="H631" s="176"/>
      <c r="I631" s="176"/>
      <c r="J631" s="176"/>
      <c r="K631" s="176"/>
      <c r="L631" s="176"/>
      <c r="M631" s="176"/>
      <c r="N631" s="176"/>
    </row>
    <row r="632" spans="1:14">
      <c r="A632" s="176"/>
      <c r="B632" s="176"/>
      <c r="C632" s="176"/>
      <c r="D632" s="185"/>
      <c r="E632" s="176"/>
      <c r="F632" s="176"/>
      <c r="G632" s="176"/>
      <c r="H632" s="176"/>
      <c r="I632" s="176"/>
      <c r="J632" s="176"/>
      <c r="K632" s="176"/>
      <c r="L632" s="176"/>
      <c r="M632" s="176"/>
      <c r="N632" s="176"/>
    </row>
    <row r="633" spans="1:14">
      <c r="A633" s="176"/>
      <c r="B633" s="176"/>
      <c r="C633" s="176"/>
      <c r="D633" s="185"/>
      <c r="E633" s="176"/>
      <c r="F633" s="176"/>
      <c r="G633" s="176"/>
      <c r="H633" s="176"/>
      <c r="I633" s="176"/>
      <c r="J633" s="176"/>
      <c r="K633" s="176"/>
      <c r="L633" s="176"/>
      <c r="M633" s="176"/>
      <c r="N633" s="176"/>
    </row>
    <row r="634" spans="1:14">
      <c r="A634" s="176"/>
      <c r="B634" s="176"/>
      <c r="C634" s="176"/>
      <c r="D634" s="185"/>
      <c r="E634" s="176"/>
      <c r="F634" s="176"/>
      <c r="G634" s="176"/>
      <c r="H634" s="176"/>
      <c r="I634" s="176"/>
      <c r="J634" s="176"/>
      <c r="K634" s="176"/>
      <c r="L634" s="176"/>
      <c r="M634" s="176"/>
      <c r="N634" s="176"/>
    </row>
    <row r="635" spans="1:14">
      <c r="A635" s="176"/>
      <c r="B635" s="176"/>
      <c r="C635" s="176"/>
      <c r="D635" s="185"/>
      <c r="E635" s="176"/>
      <c r="F635" s="176"/>
      <c r="G635" s="176"/>
      <c r="H635" s="176"/>
      <c r="I635" s="176"/>
      <c r="J635" s="176"/>
      <c r="K635" s="176"/>
      <c r="L635" s="176"/>
      <c r="M635" s="176"/>
      <c r="N635" s="176"/>
    </row>
    <row r="636" spans="1:14">
      <c r="A636" s="176"/>
      <c r="B636" s="176"/>
      <c r="C636" s="176"/>
      <c r="D636" s="185"/>
      <c r="E636" s="176"/>
      <c r="F636" s="176"/>
      <c r="G636" s="176"/>
      <c r="H636" s="176"/>
      <c r="I636" s="176"/>
      <c r="J636" s="176"/>
      <c r="K636" s="176"/>
      <c r="L636" s="176"/>
      <c r="M636" s="176"/>
      <c r="N636" s="176"/>
    </row>
    <row r="637" spans="1:14">
      <c r="A637" s="176"/>
      <c r="B637" s="176"/>
      <c r="C637" s="176"/>
      <c r="D637" s="185"/>
      <c r="E637" s="176"/>
      <c r="F637" s="176"/>
      <c r="G637" s="176"/>
      <c r="H637" s="176"/>
      <c r="I637" s="176"/>
      <c r="J637" s="176"/>
      <c r="K637" s="176"/>
      <c r="L637" s="176"/>
      <c r="M637" s="176"/>
      <c r="N637" s="176"/>
    </row>
    <row r="638" spans="1:14">
      <c r="A638" s="176"/>
      <c r="B638" s="176"/>
      <c r="C638" s="176"/>
      <c r="D638" s="185"/>
      <c r="E638" s="176"/>
      <c r="F638" s="176"/>
      <c r="G638" s="176"/>
      <c r="H638" s="176"/>
      <c r="I638" s="176"/>
      <c r="J638" s="176"/>
      <c r="K638" s="176"/>
      <c r="L638" s="176"/>
      <c r="M638" s="176"/>
      <c r="N638" s="176"/>
    </row>
    <row r="639" spans="1:14">
      <c r="A639" s="176"/>
      <c r="B639" s="176"/>
      <c r="C639" s="176"/>
      <c r="D639" s="185"/>
      <c r="E639" s="176"/>
      <c r="F639" s="176"/>
      <c r="G639" s="176"/>
      <c r="H639" s="176"/>
      <c r="I639" s="176"/>
      <c r="J639" s="176"/>
      <c r="K639" s="176"/>
      <c r="L639" s="176"/>
      <c r="M639" s="176"/>
      <c r="N639" s="176"/>
    </row>
    <row r="640" spans="1:14">
      <c r="A640" s="176"/>
      <c r="B640" s="176"/>
      <c r="C640" s="176"/>
      <c r="D640" s="185"/>
      <c r="E640" s="176"/>
      <c r="F640" s="176"/>
      <c r="G640" s="176"/>
      <c r="H640" s="176"/>
      <c r="I640" s="176"/>
      <c r="J640" s="176"/>
      <c r="K640" s="176"/>
      <c r="L640" s="176"/>
      <c r="M640" s="176"/>
      <c r="N640" s="176"/>
    </row>
    <row r="641" spans="1:14">
      <c r="A641" s="176"/>
      <c r="B641" s="176"/>
      <c r="C641" s="176"/>
      <c r="D641" s="185"/>
      <c r="E641" s="176"/>
      <c r="F641" s="176"/>
      <c r="G641" s="176"/>
      <c r="H641" s="176"/>
      <c r="I641" s="176"/>
      <c r="J641" s="176"/>
      <c r="K641" s="176"/>
      <c r="L641" s="176"/>
      <c r="M641" s="176"/>
      <c r="N641" s="176"/>
    </row>
    <row r="642" spans="1:14">
      <c r="A642" s="176"/>
      <c r="B642" s="176"/>
      <c r="C642" s="176"/>
      <c r="D642" s="185"/>
      <c r="E642" s="176"/>
      <c r="F642" s="176"/>
      <c r="G642" s="176"/>
      <c r="H642" s="176"/>
      <c r="I642" s="176"/>
      <c r="J642" s="176"/>
      <c r="K642" s="176"/>
      <c r="L642" s="176"/>
      <c r="M642" s="176"/>
      <c r="N642" s="176"/>
    </row>
    <row r="643" spans="1:14">
      <c r="A643" s="176"/>
      <c r="B643" s="176"/>
      <c r="C643" s="176"/>
      <c r="D643" s="185"/>
      <c r="E643" s="176"/>
      <c r="F643" s="176"/>
      <c r="G643" s="176"/>
      <c r="H643" s="176"/>
      <c r="I643" s="176"/>
      <c r="J643" s="176"/>
      <c r="K643" s="176"/>
      <c r="L643" s="176"/>
      <c r="M643" s="176"/>
      <c r="N643" s="176"/>
    </row>
    <row r="644" spans="1:14">
      <c r="A644" s="176"/>
      <c r="B644" s="176"/>
      <c r="C644" s="176"/>
      <c r="D644" s="185"/>
      <c r="E644" s="176"/>
      <c r="F644" s="176"/>
      <c r="G644" s="176"/>
      <c r="H644" s="176"/>
      <c r="I644" s="176"/>
      <c r="J644" s="176"/>
      <c r="K644" s="176"/>
      <c r="L644" s="176"/>
      <c r="M644" s="176"/>
      <c r="N644" s="176"/>
    </row>
    <row r="645" spans="1:14">
      <c r="A645" s="176"/>
      <c r="B645" s="176"/>
      <c r="C645" s="176"/>
      <c r="D645" s="185"/>
      <c r="E645" s="176"/>
      <c r="F645" s="176"/>
      <c r="G645" s="176"/>
      <c r="H645" s="176"/>
      <c r="I645" s="176"/>
      <c r="J645" s="176"/>
      <c r="K645" s="176"/>
      <c r="L645" s="176"/>
      <c r="M645" s="176"/>
      <c r="N645" s="176"/>
    </row>
    <row r="646" spans="1:14">
      <c r="A646" s="176"/>
      <c r="B646" s="176"/>
      <c r="C646" s="176"/>
      <c r="D646" s="185"/>
      <c r="E646" s="176"/>
      <c r="F646" s="176"/>
      <c r="G646" s="176"/>
      <c r="H646" s="176"/>
      <c r="I646" s="176"/>
      <c r="J646" s="176"/>
      <c r="K646" s="176"/>
      <c r="L646" s="176"/>
      <c r="M646" s="176"/>
      <c r="N646" s="176"/>
    </row>
    <row r="647" spans="1:14">
      <c r="A647" s="176"/>
      <c r="B647" s="176"/>
      <c r="C647" s="176"/>
      <c r="D647" s="185"/>
      <c r="E647" s="176"/>
      <c r="F647" s="176"/>
      <c r="G647" s="176"/>
      <c r="H647" s="176"/>
      <c r="I647" s="176"/>
      <c r="J647" s="176"/>
      <c r="K647" s="176"/>
      <c r="L647" s="176"/>
      <c r="M647" s="176"/>
      <c r="N647" s="176"/>
    </row>
    <row r="648" spans="1:14">
      <c r="A648" s="176"/>
      <c r="B648" s="176"/>
      <c r="C648" s="176"/>
      <c r="D648" s="185"/>
      <c r="E648" s="176"/>
      <c r="F648" s="176"/>
      <c r="G648" s="176"/>
      <c r="H648" s="176"/>
      <c r="I648" s="176"/>
      <c r="J648" s="176"/>
      <c r="K648" s="176"/>
      <c r="L648" s="176"/>
      <c r="M648" s="176"/>
      <c r="N648" s="176"/>
    </row>
    <row r="649" spans="1:14">
      <c r="A649" s="176"/>
      <c r="B649" s="176"/>
      <c r="C649" s="176"/>
      <c r="D649" s="185"/>
      <c r="E649" s="176"/>
      <c r="F649" s="176"/>
      <c r="G649" s="176"/>
      <c r="H649" s="176"/>
      <c r="I649" s="176"/>
      <c r="J649" s="176"/>
      <c r="K649" s="176"/>
      <c r="L649" s="176"/>
      <c r="M649" s="176"/>
      <c r="N649" s="176"/>
    </row>
    <row r="650" spans="1:14">
      <c r="A650" s="176"/>
      <c r="B650" s="176"/>
      <c r="C650" s="176"/>
      <c r="D650" s="185"/>
      <c r="E650" s="176"/>
      <c r="F650" s="176"/>
      <c r="G650" s="176"/>
      <c r="H650" s="176"/>
      <c r="I650" s="176"/>
      <c r="J650" s="176"/>
      <c r="K650" s="176"/>
      <c r="L650" s="176"/>
      <c r="M650" s="176"/>
      <c r="N650" s="176"/>
    </row>
    <row r="651" spans="1:14">
      <c r="A651" s="176"/>
      <c r="B651" s="176"/>
      <c r="C651" s="176"/>
      <c r="D651" s="185"/>
      <c r="E651" s="176"/>
      <c r="F651" s="176"/>
      <c r="G651" s="176"/>
      <c r="H651" s="176"/>
      <c r="I651" s="176"/>
      <c r="J651" s="176"/>
      <c r="K651" s="176"/>
      <c r="L651" s="176"/>
      <c r="M651" s="176"/>
      <c r="N651" s="176"/>
    </row>
    <row r="652" spans="1:14">
      <c r="A652" s="176"/>
      <c r="B652" s="176"/>
      <c r="C652" s="176"/>
      <c r="D652" s="185"/>
      <c r="E652" s="176"/>
      <c r="F652" s="176"/>
      <c r="G652" s="176"/>
      <c r="H652" s="176"/>
      <c r="I652" s="176"/>
      <c r="J652" s="176"/>
      <c r="K652" s="176"/>
      <c r="L652" s="176"/>
      <c r="M652" s="176"/>
      <c r="N652" s="176"/>
    </row>
    <row r="653" spans="1:14">
      <c r="A653" s="176"/>
      <c r="B653" s="176"/>
      <c r="C653" s="176"/>
      <c r="D653" s="185"/>
      <c r="E653" s="176"/>
      <c r="F653" s="176"/>
      <c r="G653" s="176"/>
      <c r="H653" s="176"/>
      <c r="I653" s="176"/>
      <c r="J653" s="176"/>
      <c r="K653" s="176"/>
      <c r="L653" s="176"/>
      <c r="M653" s="176"/>
      <c r="N653" s="176"/>
    </row>
    <row r="654" spans="1:14">
      <c r="A654" s="176"/>
      <c r="B654" s="176"/>
      <c r="C654" s="176"/>
      <c r="D654" s="185"/>
      <c r="E654" s="176"/>
      <c r="F654" s="176"/>
      <c r="G654" s="176"/>
      <c r="H654" s="176"/>
      <c r="I654" s="176"/>
      <c r="J654" s="176"/>
      <c r="K654" s="176"/>
      <c r="L654" s="176"/>
      <c r="M654" s="176"/>
      <c r="N654" s="176"/>
    </row>
    <row r="655" spans="1:14">
      <c r="A655" s="176"/>
      <c r="B655" s="176"/>
      <c r="C655" s="176"/>
      <c r="D655" s="185"/>
      <c r="E655" s="176"/>
      <c r="F655" s="176"/>
      <c r="G655" s="176"/>
      <c r="H655" s="176"/>
      <c r="I655" s="176"/>
      <c r="J655" s="176"/>
      <c r="K655" s="176"/>
      <c r="L655" s="176"/>
      <c r="M655" s="176"/>
      <c r="N655" s="176"/>
    </row>
    <row r="656" spans="1:14">
      <c r="A656" s="176"/>
      <c r="B656" s="176"/>
      <c r="C656" s="176"/>
      <c r="D656" s="185"/>
      <c r="E656" s="176"/>
      <c r="F656" s="176"/>
      <c r="G656" s="176"/>
      <c r="H656" s="176"/>
      <c r="I656" s="176"/>
      <c r="J656" s="176"/>
      <c r="K656" s="176"/>
      <c r="L656" s="176"/>
      <c r="M656" s="176"/>
      <c r="N656" s="176"/>
    </row>
    <row r="657" spans="1:14">
      <c r="A657" s="176"/>
      <c r="B657" s="176"/>
      <c r="C657" s="176"/>
      <c r="D657" s="185"/>
      <c r="E657" s="176"/>
      <c r="F657" s="176"/>
      <c r="G657" s="176"/>
      <c r="H657" s="176"/>
      <c r="I657" s="176"/>
      <c r="J657" s="176"/>
      <c r="K657" s="176"/>
      <c r="L657" s="176"/>
      <c r="M657" s="176"/>
      <c r="N657" s="176"/>
    </row>
    <row r="658" spans="1:14">
      <c r="A658" s="176"/>
      <c r="B658" s="176"/>
      <c r="C658" s="176"/>
      <c r="D658" s="185"/>
      <c r="E658" s="176"/>
      <c r="F658" s="176"/>
      <c r="G658" s="176"/>
      <c r="H658" s="176"/>
      <c r="I658" s="176"/>
      <c r="J658" s="176"/>
      <c r="K658" s="176"/>
      <c r="L658" s="176"/>
      <c r="M658" s="176"/>
      <c r="N658" s="176"/>
    </row>
    <row r="659" spans="1:14">
      <c r="A659" s="176"/>
      <c r="B659" s="176"/>
      <c r="C659" s="176"/>
      <c r="D659" s="185"/>
      <c r="E659" s="176"/>
      <c r="F659" s="176"/>
      <c r="G659" s="176"/>
      <c r="H659" s="176"/>
      <c r="I659" s="176"/>
      <c r="J659" s="176"/>
      <c r="K659" s="176"/>
      <c r="L659" s="176"/>
      <c r="M659" s="176"/>
      <c r="N659" s="176"/>
    </row>
    <row r="660" spans="1:14">
      <c r="A660" s="176"/>
      <c r="B660" s="176"/>
      <c r="C660" s="176"/>
      <c r="D660" s="185"/>
      <c r="E660" s="176"/>
      <c r="F660" s="176"/>
      <c r="G660" s="176"/>
      <c r="H660" s="176"/>
      <c r="I660" s="176"/>
      <c r="J660" s="176"/>
      <c r="K660" s="176"/>
      <c r="L660" s="176"/>
      <c r="M660" s="176"/>
      <c r="N660" s="176"/>
    </row>
    <row r="661" spans="1:14">
      <c r="A661" s="176"/>
      <c r="B661" s="176"/>
      <c r="C661" s="176"/>
      <c r="D661" s="185"/>
      <c r="E661" s="176"/>
      <c r="F661" s="176"/>
      <c r="G661" s="176"/>
      <c r="H661" s="176"/>
      <c r="I661" s="176"/>
      <c r="J661" s="176"/>
      <c r="K661" s="176"/>
      <c r="L661" s="176"/>
      <c r="M661" s="176"/>
      <c r="N661" s="176"/>
    </row>
    <row r="662" spans="1:14">
      <c r="A662" s="176"/>
      <c r="B662" s="176"/>
      <c r="C662" s="176"/>
      <c r="D662" s="185"/>
      <c r="E662" s="176"/>
      <c r="F662" s="176"/>
      <c r="G662" s="176"/>
      <c r="H662" s="176"/>
      <c r="I662" s="176"/>
      <c r="J662" s="176"/>
      <c r="K662" s="176"/>
      <c r="L662" s="176"/>
      <c r="M662" s="176"/>
      <c r="N662" s="176"/>
    </row>
    <row r="663" spans="1:14">
      <c r="A663" s="176"/>
      <c r="B663" s="176"/>
      <c r="C663" s="176"/>
      <c r="D663" s="185"/>
      <c r="E663" s="176"/>
      <c r="F663" s="176"/>
      <c r="G663" s="176"/>
      <c r="H663" s="176"/>
      <c r="I663" s="176"/>
      <c r="J663" s="176"/>
      <c r="K663" s="176"/>
      <c r="L663" s="176"/>
      <c r="M663" s="176"/>
      <c r="N663" s="176"/>
    </row>
    <row r="664" spans="1:14">
      <c r="A664" s="176"/>
      <c r="B664" s="176"/>
      <c r="C664" s="176"/>
      <c r="D664" s="185"/>
      <c r="E664" s="176"/>
      <c r="F664" s="176"/>
      <c r="G664" s="176"/>
      <c r="H664" s="176"/>
      <c r="I664" s="176"/>
      <c r="J664" s="176"/>
      <c r="K664" s="176"/>
      <c r="L664" s="176"/>
      <c r="M664" s="176"/>
      <c r="N664" s="176"/>
    </row>
    <row r="665" spans="1:14">
      <c r="A665" s="176"/>
      <c r="B665" s="176"/>
      <c r="C665" s="176"/>
      <c r="D665" s="185"/>
      <c r="E665" s="176"/>
      <c r="F665" s="176"/>
      <c r="G665" s="176"/>
      <c r="H665" s="176"/>
      <c r="I665" s="176"/>
      <c r="J665" s="176"/>
      <c r="K665" s="176"/>
      <c r="L665" s="176"/>
      <c r="M665" s="176"/>
      <c r="N665" s="176"/>
    </row>
    <row r="666" spans="1:14">
      <c r="A666" s="176"/>
      <c r="B666" s="176"/>
      <c r="C666" s="176"/>
      <c r="D666" s="185"/>
      <c r="E666" s="176"/>
      <c r="F666" s="176"/>
      <c r="G666" s="176"/>
      <c r="H666" s="176"/>
      <c r="I666" s="176"/>
      <c r="J666" s="176"/>
      <c r="K666" s="176"/>
      <c r="L666" s="176"/>
      <c r="M666" s="176"/>
      <c r="N666" s="176"/>
    </row>
    <row r="667" spans="1:14">
      <c r="A667" s="176"/>
      <c r="B667" s="176"/>
      <c r="C667" s="176"/>
      <c r="D667" s="185"/>
      <c r="E667" s="176"/>
      <c r="F667" s="176"/>
      <c r="G667" s="176"/>
      <c r="H667" s="176"/>
      <c r="I667" s="176"/>
      <c r="J667" s="176"/>
      <c r="K667" s="176"/>
      <c r="L667" s="176"/>
      <c r="M667" s="176"/>
      <c r="N667" s="176"/>
    </row>
    <row r="668" spans="1:14">
      <c r="A668" s="176"/>
      <c r="B668" s="176"/>
      <c r="C668" s="176"/>
      <c r="D668" s="185"/>
      <c r="E668" s="176"/>
      <c r="F668" s="176"/>
      <c r="G668" s="176"/>
      <c r="H668" s="176"/>
      <c r="I668" s="176"/>
      <c r="J668" s="176"/>
      <c r="K668" s="176"/>
      <c r="L668" s="176"/>
      <c r="M668" s="176"/>
      <c r="N668" s="176"/>
    </row>
    <row r="669" spans="1:14">
      <c r="A669" s="176"/>
      <c r="B669" s="176"/>
      <c r="C669" s="176"/>
      <c r="D669" s="185"/>
      <c r="E669" s="176"/>
      <c r="F669" s="176"/>
      <c r="G669" s="176"/>
      <c r="H669" s="176"/>
      <c r="I669" s="176"/>
      <c r="J669" s="176"/>
      <c r="K669" s="176"/>
      <c r="L669" s="176"/>
      <c r="M669" s="176"/>
      <c r="N669" s="176"/>
    </row>
    <row r="670" spans="1:14">
      <c r="A670" s="176"/>
      <c r="B670" s="176"/>
      <c r="C670" s="176"/>
      <c r="D670" s="185"/>
      <c r="E670" s="176"/>
      <c r="F670" s="176"/>
      <c r="G670" s="176"/>
      <c r="H670" s="176"/>
      <c r="I670" s="176"/>
      <c r="J670" s="176"/>
      <c r="K670" s="176"/>
      <c r="L670" s="176"/>
      <c r="M670" s="176"/>
      <c r="N670" s="176"/>
    </row>
    <row r="671" spans="1:14">
      <c r="A671" s="176"/>
      <c r="B671" s="176"/>
      <c r="C671" s="176"/>
      <c r="D671" s="185"/>
      <c r="E671" s="176"/>
      <c r="F671" s="176"/>
      <c r="G671" s="176"/>
      <c r="H671" s="176"/>
      <c r="I671" s="176"/>
      <c r="J671" s="176"/>
      <c r="K671" s="176"/>
      <c r="L671" s="176"/>
      <c r="M671" s="176"/>
      <c r="N671" s="176"/>
    </row>
    <row r="672" spans="1:14">
      <c r="A672" s="176"/>
      <c r="B672" s="176"/>
      <c r="C672" s="176"/>
      <c r="D672" s="185"/>
      <c r="E672" s="176"/>
      <c r="F672" s="176"/>
      <c r="G672" s="176"/>
      <c r="H672" s="176"/>
      <c r="I672" s="176"/>
      <c r="J672" s="176"/>
      <c r="K672" s="176"/>
      <c r="L672" s="176"/>
      <c r="M672" s="176"/>
      <c r="N672" s="176"/>
    </row>
    <row r="673" spans="1:14">
      <c r="A673" s="176"/>
      <c r="B673" s="176"/>
      <c r="C673" s="176"/>
      <c r="D673" s="185"/>
      <c r="E673" s="176"/>
      <c r="F673" s="176"/>
      <c r="G673" s="176"/>
      <c r="H673" s="176"/>
      <c r="I673" s="176"/>
      <c r="J673" s="176"/>
      <c r="K673" s="176"/>
      <c r="L673" s="176"/>
      <c r="M673" s="176"/>
      <c r="N673" s="176"/>
    </row>
    <row r="674" spans="1:14">
      <c r="A674" s="176"/>
      <c r="B674" s="176"/>
      <c r="C674" s="176"/>
      <c r="D674" s="185"/>
      <c r="E674" s="176"/>
      <c r="F674" s="176"/>
      <c r="G674" s="176"/>
      <c r="H674" s="176"/>
      <c r="I674" s="176"/>
      <c r="J674" s="176"/>
      <c r="K674" s="176"/>
      <c r="L674" s="176"/>
      <c r="M674" s="176"/>
      <c r="N674" s="176"/>
    </row>
    <row r="675" spans="1:14">
      <c r="A675" s="176"/>
      <c r="B675" s="176"/>
      <c r="C675" s="176"/>
      <c r="D675" s="185"/>
      <c r="E675" s="176"/>
      <c r="F675" s="176"/>
      <c r="G675" s="176"/>
      <c r="H675" s="176"/>
      <c r="I675" s="176"/>
      <c r="J675" s="176"/>
      <c r="K675" s="176"/>
      <c r="L675" s="176"/>
      <c r="M675" s="176"/>
      <c r="N675" s="176"/>
    </row>
    <row r="676" spans="1:14">
      <c r="A676" s="176"/>
      <c r="B676" s="176"/>
      <c r="C676" s="176"/>
      <c r="D676" s="185"/>
      <c r="E676" s="176"/>
      <c r="F676" s="176"/>
      <c r="G676" s="176"/>
      <c r="H676" s="176"/>
      <c r="I676" s="176"/>
      <c r="J676" s="176"/>
      <c r="K676" s="176"/>
      <c r="L676" s="176"/>
      <c r="M676" s="176"/>
      <c r="N676" s="176"/>
    </row>
    <row r="677" spans="1:14">
      <c r="A677" s="176"/>
      <c r="B677" s="176"/>
      <c r="C677" s="176"/>
      <c r="D677" s="185"/>
      <c r="E677" s="176"/>
      <c r="F677" s="176"/>
      <c r="G677" s="176"/>
      <c r="H677" s="176"/>
      <c r="I677" s="176"/>
      <c r="J677" s="176"/>
      <c r="K677" s="176"/>
      <c r="L677" s="176"/>
      <c r="M677" s="176"/>
      <c r="N677" s="176"/>
    </row>
    <row r="678" spans="1:14">
      <c r="A678" s="176"/>
      <c r="B678" s="176"/>
      <c r="C678" s="176"/>
      <c r="D678" s="185"/>
      <c r="E678" s="176"/>
      <c r="F678" s="176"/>
      <c r="G678" s="176"/>
      <c r="H678" s="176"/>
      <c r="I678" s="176"/>
      <c r="J678" s="176"/>
      <c r="K678" s="176"/>
      <c r="L678" s="176"/>
      <c r="M678" s="176"/>
      <c r="N678" s="176"/>
    </row>
    <row r="679" spans="1:14">
      <c r="A679" s="176"/>
      <c r="B679" s="176"/>
      <c r="C679" s="176"/>
      <c r="D679" s="185"/>
      <c r="E679" s="176"/>
      <c r="F679" s="176"/>
      <c r="G679" s="176"/>
      <c r="H679" s="176"/>
      <c r="I679" s="176"/>
      <c r="J679" s="176"/>
      <c r="K679" s="176"/>
      <c r="L679" s="176"/>
      <c r="M679" s="176"/>
      <c r="N679" s="176"/>
    </row>
    <row r="680" spans="1:14">
      <c r="A680" s="176"/>
      <c r="B680" s="176"/>
      <c r="C680" s="176"/>
      <c r="D680" s="185"/>
      <c r="E680" s="176"/>
      <c r="F680" s="176"/>
      <c r="G680" s="176"/>
      <c r="H680" s="176"/>
      <c r="I680" s="176"/>
      <c r="J680" s="176"/>
      <c r="K680" s="176"/>
      <c r="L680" s="176"/>
      <c r="M680" s="176"/>
      <c r="N680" s="176"/>
    </row>
    <row r="681" spans="1:14">
      <c r="A681" s="176"/>
      <c r="B681" s="176"/>
      <c r="C681" s="176"/>
      <c r="D681" s="185"/>
      <c r="E681" s="176"/>
      <c r="F681" s="176"/>
      <c r="G681" s="176"/>
      <c r="H681" s="176"/>
      <c r="I681" s="176"/>
      <c r="J681" s="176"/>
      <c r="K681" s="176"/>
      <c r="L681" s="176"/>
      <c r="M681" s="176"/>
      <c r="N681" s="176"/>
    </row>
    <row r="682" spans="1:14">
      <c r="A682" s="176"/>
      <c r="B682" s="176"/>
      <c r="C682" s="176"/>
      <c r="D682" s="185"/>
      <c r="E682" s="176"/>
      <c r="F682" s="176"/>
      <c r="G682" s="176"/>
      <c r="H682" s="176"/>
      <c r="I682" s="176"/>
      <c r="J682" s="176"/>
      <c r="K682" s="176"/>
      <c r="L682" s="176"/>
      <c r="M682" s="176"/>
      <c r="N682" s="176"/>
    </row>
    <row r="683" spans="1:14">
      <c r="A683" s="176"/>
      <c r="B683" s="176"/>
      <c r="C683" s="176"/>
      <c r="D683" s="185"/>
      <c r="E683" s="176"/>
      <c r="F683" s="176"/>
      <c r="G683" s="176"/>
      <c r="H683" s="176"/>
      <c r="I683" s="176"/>
      <c r="J683" s="176"/>
      <c r="K683" s="176"/>
      <c r="L683" s="176"/>
      <c r="M683" s="176"/>
      <c r="N683" s="176"/>
    </row>
    <row r="684" spans="1:14">
      <c r="A684" s="176"/>
      <c r="B684" s="176"/>
      <c r="C684" s="176"/>
      <c r="D684" s="185"/>
      <c r="E684" s="176"/>
      <c r="F684" s="176"/>
      <c r="G684" s="176"/>
      <c r="H684" s="176"/>
      <c r="I684" s="176"/>
      <c r="J684" s="176"/>
      <c r="K684" s="176"/>
      <c r="L684" s="176"/>
      <c r="M684" s="176"/>
      <c r="N684" s="176"/>
    </row>
    <row r="685" spans="1:14">
      <c r="A685" s="176"/>
      <c r="B685" s="176"/>
      <c r="C685" s="176"/>
      <c r="D685" s="185"/>
      <c r="E685" s="176"/>
      <c r="F685" s="176"/>
      <c r="G685" s="176"/>
      <c r="H685" s="176"/>
      <c r="I685" s="176"/>
      <c r="J685" s="176"/>
      <c r="K685" s="176"/>
      <c r="L685" s="176"/>
      <c r="M685" s="176"/>
      <c r="N685" s="176"/>
    </row>
    <row r="686" spans="1:14">
      <c r="A686" s="176"/>
      <c r="B686" s="176"/>
      <c r="C686" s="176"/>
      <c r="D686" s="185"/>
      <c r="E686" s="176"/>
      <c r="F686" s="176"/>
      <c r="G686" s="176"/>
      <c r="H686" s="176"/>
      <c r="I686" s="176"/>
      <c r="J686" s="176"/>
      <c r="K686" s="176"/>
      <c r="L686" s="176"/>
      <c r="M686" s="176"/>
      <c r="N686" s="176"/>
    </row>
    <row r="687" spans="1:14">
      <c r="A687" s="176"/>
      <c r="B687" s="176"/>
      <c r="C687" s="176"/>
      <c r="D687" s="185"/>
      <c r="E687" s="176"/>
      <c r="F687" s="176"/>
      <c r="G687" s="176"/>
      <c r="H687" s="176"/>
      <c r="I687" s="176"/>
      <c r="J687" s="176"/>
      <c r="K687" s="176"/>
      <c r="L687" s="176"/>
      <c r="M687" s="176"/>
      <c r="N687" s="176"/>
    </row>
    <row r="688" spans="1:14">
      <c r="A688" s="176"/>
      <c r="B688" s="176"/>
      <c r="C688" s="176"/>
      <c r="D688" s="185"/>
      <c r="E688" s="176"/>
      <c r="F688" s="176"/>
      <c r="G688" s="176"/>
      <c r="H688" s="176"/>
      <c r="I688" s="176"/>
      <c r="J688" s="176"/>
      <c r="K688" s="176"/>
      <c r="L688" s="176"/>
      <c r="M688" s="176"/>
      <c r="N688" s="176"/>
    </row>
    <row r="689" spans="1:14">
      <c r="A689" s="176"/>
      <c r="B689" s="176"/>
      <c r="C689" s="176"/>
      <c r="D689" s="185"/>
      <c r="E689" s="176"/>
      <c r="F689" s="176"/>
      <c r="G689" s="176"/>
      <c r="H689" s="176"/>
      <c r="I689" s="176"/>
      <c r="J689" s="176"/>
      <c r="K689" s="176"/>
      <c r="L689" s="176"/>
      <c r="M689" s="176"/>
      <c r="N689" s="176"/>
    </row>
    <row r="690" spans="1:14">
      <c r="A690" s="176"/>
      <c r="B690" s="176"/>
      <c r="C690" s="176"/>
      <c r="D690" s="185"/>
      <c r="E690" s="176"/>
      <c r="F690" s="176"/>
      <c r="G690" s="176"/>
      <c r="H690" s="176"/>
      <c r="I690" s="176"/>
      <c r="J690" s="176"/>
      <c r="K690" s="176"/>
      <c r="L690" s="176"/>
      <c r="M690" s="176"/>
      <c r="N690" s="176"/>
    </row>
    <row r="691" spans="1:14">
      <c r="A691" s="176"/>
      <c r="B691" s="176"/>
      <c r="C691" s="176"/>
      <c r="D691" s="185"/>
      <c r="E691" s="176"/>
      <c r="F691" s="176"/>
      <c r="G691" s="176"/>
      <c r="H691" s="176"/>
      <c r="I691" s="176"/>
      <c r="J691" s="176"/>
      <c r="K691" s="176"/>
      <c r="L691" s="176"/>
      <c r="M691" s="176"/>
      <c r="N691" s="176"/>
    </row>
    <row r="692" spans="1:14">
      <c r="A692" s="176"/>
      <c r="B692" s="176"/>
      <c r="C692" s="176"/>
      <c r="D692" s="185"/>
      <c r="E692" s="176"/>
      <c r="F692" s="176"/>
      <c r="G692" s="176"/>
      <c r="H692" s="176"/>
      <c r="I692" s="176"/>
      <c r="J692" s="176"/>
      <c r="K692" s="176"/>
      <c r="L692" s="176"/>
      <c r="M692" s="176"/>
      <c r="N692" s="176"/>
    </row>
    <row r="693" spans="1:14">
      <c r="A693" s="176"/>
      <c r="B693" s="176"/>
      <c r="C693" s="176"/>
      <c r="D693" s="185"/>
      <c r="E693" s="176"/>
      <c r="F693" s="176"/>
      <c r="G693" s="176"/>
      <c r="H693" s="176"/>
      <c r="I693" s="176"/>
      <c r="J693" s="176"/>
      <c r="K693" s="176"/>
      <c r="L693" s="176"/>
      <c r="M693" s="176"/>
      <c r="N693" s="176"/>
    </row>
    <row r="694" spans="1:14">
      <c r="A694" s="176"/>
      <c r="B694" s="176"/>
      <c r="C694" s="176"/>
      <c r="D694" s="185"/>
      <c r="E694" s="176"/>
      <c r="F694" s="176"/>
      <c r="G694" s="176"/>
      <c r="H694" s="176"/>
      <c r="I694" s="176"/>
      <c r="J694" s="176"/>
      <c r="K694" s="176"/>
      <c r="L694" s="176"/>
      <c r="M694" s="176"/>
      <c r="N694" s="176"/>
    </row>
    <row r="695" spans="1:14">
      <c r="A695" s="176"/>
      <c r="B695" s="176"/>
      <c r="C695" s="176"/>
      <c r="D695" s="185"/>
      <c r="E695" s="176"/>
      <c r="F695" s="176"/>
      <c r="G695" s="176"/>
      <c r="H695" s="176"/>
      <c r="I695" s="176"/>
      <c r="J695" s="176"/>
      <c r="K695" s="176"/>
      <c r="L695" s="176"/>
      <c r="M695" s="176"/>
      <c r="N695" s="176"/>
    </row>
    <row r="696" spans="1:14">
      <c r="A696" s="176"/>
      <c r="B696" s="176"/>
      <c r="C696" s="176"/>
      <c r="D696" s="185"/>
      <c r="E696" s="176"/>
      <c r="F696" s="176"/>
      <c r="G696" s="176"/>
      <c r="H696" s="176"/>
      <c r="I696" s="176"/>
      <c r="J696" s="176"/>
      <c r="K696" s="176"/>
      <c r="L696" s="176"/>
      <c r="M696" s="176"/>
      <c r="N696" s="176"/>
    </row>
    <row r="697" spans="1:14">
      <c r="A697" s="176"/>
      <c r="B697" s="176"/>
      <c r="C697" s="176"/>
      <c r="D697" s="185"/>
      <c r="E697" s="176"/>
      <c r="F697" s="176"/>
      <c r="G697" s="176"/>
      <c r="H697" s="176"/>
      <c r="I697" s="176"/>
      <c r="J697" s="176"/>
      <c r="K697" s="176"/>
      <c r="L697" s="176"/>
      <c r="M697" s="176"/>
      <c r="N697" s="176"/>
    </row>
    <row r="698" spans="1:14">
      <c r="A698" s="176"/>
      <c r="B698" s="176"/>
      <c r="C698" s="176"/>
      <c r="D698" s="185"/>
      <c r="E698" s="176"/>
      <c r="F698" s="176"/>
      <c r="G698" s="176"/>
      <c r="H698" s="176"/>
      <c r="I698" s="176"/>
      <c r="J698" s="176"/>
      <c r="K698" s="176"/>
      <c r="L698" s="176"/>
      <c r="M698" s="176"/>
      <c r="N698" s="176"/>
    </row>
    <row r="699" spans="1:14">
      <c r="A699" s="176"/>
      <c r="B699" s="176"/>
      <c r="C699" s="176"/>
      <c r="D699" s="185"/>
      <c r="E699" s="176"/>
      <c r="F699" s="176"/>
      <c r="G699" s="176"/>
      <c r="H699" s="176"/>
      <c r="I699" s="176"/>
      <c r="J699" s="176"/>
      <c r="K699" s="176"/>
      <c r="L699" s="176"/>
      <c r="M699" s="176"/>
      <c r="N699" s="176"/>
    </row>
    <row r="700" spans="1:14">
      <c r="A700" s="176"/>
      <c r="B700" s="176"/>
      <c r="C700" s="176"/>
      <c r="D700" s="185"/>
      <c r="E700" s="176"/>
      <c r="F700" s="176"/>
      <c r="G700" s="176"/>
      <c r="H700" s="176"/>
      <c r="I700" s="176"/>
      <c r="J700" s="176"/>
      <c r="K700" s="176"/>
      <c r="L700" s="176"/>
      <c r="M700" s="176"/>
      <c r="N700" s="176"/>
    </row>
    <row r="701" spans="1:14">
      <c r="A701" s="176"/>
      <c r="B701" s="176"/>
      <c r="C701" s="176"/>
      <c r="D701" s="185"/>
      <c r="E701" s="176"/>
      <c r="F701" s="176"/>
      <c r="G701" s="176"/>
      <c r="H701" s="176"/>
      <c r="I701" s="176"/>
      <c r="J701" s="176"/>
      <c r="K701" s="176"/>
      <c r="L701" s="176"/>
      <c r="M701" s="176"/>
      <c r="N701" s="176"/>
    </row>
    <row r="702" spans="1:14">
      <c r="A702" s="176"/>
      <c r="B702" s="176"/>
      <c r="C702" s="176"/>
      <c r="D702" s="185"/>
      <c r="E702" s="176"/>
      <c r="F702" s="176"/>
      <c r="G702" s="176"/>
      <c r="H702" s="176"/>
      <c r="I702" s="176"/>
      <c r="J702" s="176"/>
      <c r="K702" s="176"/>
      <c r="L702" s="176"/>
      <c r="M702" s="176"/>
      <c r="N702" s="176"/>
    </row>
    <row r="703" spans="1:14">
      <c r="A703" s="176"/>
      <c r="B703" s="176"/>
      <c r="C703" s="176"/>
      <c r="D703" s="185"/>
      <c r="E703" s="176"/>
      <c r="F703" s="176"/>
      <c r="G703" s="176"/>
      <c r="H703" s="176"/>
      <c r="I703" s="176"/>
      <c r="J703" s="176"/>
      <c r="K703" s="176"/>
      <c r="L703" s="176"/>
      <c r="M703" s="176"/>
      <c r="N703" s="176"/>
    </row>
    <row r="704" spans="1:14">
      <c r="A704" s="176"/>
      <c r="B704" s="176"/>
      <c r="C704" s="176"/>
      <c r="D704" s="185"/>
      <c r="E704" s="176"/>
      <c r="F704" s="176"/>
      <c r="G704" s="176"/>
      <c r="H704" s="176"/>
      <c r="I704" s="176"/>
      <c r="J704" s="176"/>
      <c r="K704" s="176"/>
      <c r="L704" s="176"/>
      <c r="M704" s="176"/>
      <c r="N704" s="176"/>
    </row>
    <row r="705" spans="1:14">
      <c r="A705" s="176"/>
      <c r="B705" s="176"/>
      <c r="C705" s="176"/>
      <c r="D705" s="185"/>
      <c r="E705" s="176"/>
      <c r="F705" s="176"/>
      <c r="G705" s="176"/>
      <c r="H705" s="176"/>
      <c r="I705" s="176"/>
      <c r="J705" s="176"/>
      <c r="K705" s="176"/>
      <c r="L705" s="176"/>
      <c r="M705" s="176"/>
      <c r="N705" s="176"/>
    </row>
    <row r="706" spans="1:14">
      <c r="A706" s="176"/>
      <c r="B706" s="176"/>
      <c r="C706" s="176"/>
      <c r="D706" s="185"/>
      <c r="E706" s="176"/>
      <c r="F706" s="176"/>
      <c r="G706" s="176"/>
      <c r="H706" s="176"/>
      <c r="I706" s="176"/>
      <c r="J706" s="176"/>
      <c r="K706" s="176"/>
      <c r="L706" s="176"/>
      <c r="M706" s="176"/>
      <c r="N706" s="176"/>
    </row>
    <row r="707" spans="1:14">
      <c r="A707" s="176"/>
      <c r="B707" s="176"/>
      <c r="C707" s="176"/>
      <c r="D707" s="185"/>
      <c r="E707" s="176"/>
      <c r="F707" s="176"/>
      <c r="G707" s="176"/>
      <c r="H707" s="176"/>
      <c r="I707" s="176"/>
      <c r="J707" s="176"/>
      <c r="K707" s="176"/>
      <c r="L707" s="176"/>
      <c r="M707" s="176"/>
      <c r="N707" s="176"/>
    </row>
    <row r="708" spans="1:14">
      <c r="A708" s="176"/>
      <c r="B708" s="176"/>
      <c r="C708" s="176"/>
      <c r="D708" s="185"/>
      <c r="E708" s="176"/>
      <c r="F708" s="176"/>
      <c r="G708" s="176"/>
      <c r="H708" s="176"/>
      <c r="I708" s="176"/>
      <c r="J708" s="176"/>
      <c r="K708" s="176"/>
      <c r="L708" s="176"/>
      <c r="M708" s="176"/>
      <c r="N708" s="176"/>
    </row>
    <row r="709" spans="1:14">
      <c r="A709" s="176"/>
      <c r="B709" s="176"/>
      <c r="C709" s="176"/>
      <c r="D709" s="185"/>
      <c r="E709" s="176"/>
      <c r="F709" s="176"/>
      <c r="G709" s="176"/>
      <c r="H709" s="176"/>
      <c r="I709" s="176"/>
      <c r="J709" s="176"/>
      <c r="K709" s="176"/>
      <c r="L709" s="176"/>
      <c r="M709" s="176"/>
      <c r="N709" s="176"/>
    </row>
    <row r="710" spans="1:14">
      <c r="A710" s="176"/>
      <c r="B710" s="176"/>
      <c r="C710" s="176"/>
      <c r="D710" s="185"/>
      <c r="E710" s="176"/>
      <c r="F710" s="176"/>
      <c r="G710" s="176"/>
      <c r="H710" s="176"/>
      <c r="I710" s="176"/>
      <c r="J710" s="176"/>
      <c r="K710" s="176"/>
      <c r="L710" s="176"/>
      <c r="M710" s="176"/>
      <c r="N710" s="176"/>
    </row>
    <row r="711" spans="1:14">
      <c r="A711" s="176"/>
      <c r="B711" s="176"/>
      <c r="C711" s="176"/>
      <c r="D711" s="185"/>
      <c r="E711" s="176"/>
      <c r="F711" s="176"/>
      <c r="G711" s="176"/>
      <c r="H711" s="176"/>
      <c r="I711" s="176"/>
      <c r="J711" s="176"/>
      <c r="K711" s="176"/>
      <c r="L711" s="176"/>
      <c r="M711" s="176"/>
      <c r="N711" s="176"/>
    </row>
    <row r="712" spans="1:14">
      <c r="A712" s="176"/>
      <c r="B712" s="176"/>
      <c r="C712" s="176"/>
      <c r="D712" s="185"/>
      <c r="E712" s="176"/>
      <c r="F712" s="176"/>
      <c r="G712" s="176"/>
      <c r="H712" s="176"/>
      <c r="I712" s="176"/>
      <c r="J712" s="176"/>
      <c r="K712" s="176"/>
      <c r="L712" s="176"/>
      <c r="M712" s="176"/>
      <c r="N712" s="176"/>
    </row>
    <row r="713" spans="1:14">
      <c r="A713" s="176"/>
      <c r="B713" s="176"/>
      <c r="C713" s="176"/>
      <c r="D713" s="185"/>
      <c r="E713" s="176"/>
      <c r="F713" s="176"/>
      <c r="G713" s="176"/>
      <c r="H713" s="176"/>
      <c r="I713" s="176"/>
      <c r="J713" s="176"/>
      <c r="K713" s="176"/>
      <c r="L713" s="176"/>
      <c r="M713" s="176"/>
      <c r="N713" s="176"/>
    </row>
    <row r="714" spans="1:14">
      <c r="A714" s="176"/>
      <c r="B714" s="176"/>
      <c r="C714" s="176"/>
      <c r="D714" s="185"/>
      <c r="E714" s="176"/>
      <c r="F714" s="176"/>
      <c r="G714" s="176"/>
      <c r="H714" s="176"/>
      <c r="I714" s="176"/>
      <c r="J714" s="176"/>
      <c r="K714" s="176"/>
      <c r="L714" s="176"/>
      <c r="M714" s="176"/>
      <c r="N714" s="176"/>
    </row>
    <row r="715" spans="1:14">
      <c r="A715" s="176"/>
      <c r="B715" s="176"/>
      <c r="C715" s="176"/>
      <c r="D715" s="185"/>
      <c r="E715" s="176"/>
      <c r="F715" s="176"/>
      <c r="G715" s="176"/>
      <c r="H715" s="176"/>
      <c r="I715" s="176"/>
      <c r="J715" s="176"/>
      <c r="K715" s="176"/>
      <c r="L715" s="176"/>
      <c r="M715" s="176"/>
      <c r="N715" s="176"/>
    </row>
    <row r="716" spans="1:14">
      <c r="A716" s="176"/>
      <c r="B716" s="176"/>
      <c r="C716" s="176"/>
      <c r="D716" s="185"/>
      <c r="E716" s="176"/>
      <c r="F716" s="176"/>
      <c r="G716" s="176"/>
      <c r="H716" s="176"/>
      <c r="I716" s="176"/>
      <c r="J716" s="176"/>
      <c r="K716" s="176"/>
      <c r="L716" s="176"/>
      <c r="M716" s="176"/>
      <c r="N716" s="176"/>
    </row>
    <row r="717" spans="1:14">
      <c r="A717" s="176"/>
      <c r="B717" s="176"/>
      <c r="C717" s="176"/>
      <c r="D717" s="185"/>
      <c r="E717" s="176"/>
      <c r="F717" s="176"/>
      <c r="G717" s="176"/>
      <c r="H717" s="176"/>
      <c r="I717" s="176"/>
      <c r="J717" s="176"/>
      <c r="K717" s="176"/>
      <c r="L717" s="176"/>
      <c r="M717" s="176"/>
      <c r="N717" s="176"/>
    </row>
    <row r="718" spans="1:14">
      <c r="A718" s="176"/>
      <c r="B718" s="176"/>
      <c r="C718" s="176"/>
      <c r="D718" s="185"/>
      <c r="E718" s="176"/>
      <c r="F718" s="176"/>
      <c r="G718" s="176"/>
      <c r="H718" s="176"/>
      <c r="I718" s="176"/>
      <c r="J718" s="176"/>
      <c r="K718" s="176"/>
      <c r="L718" s="176"/>
      <c r="M718" s="176"/>
      <c r="N718" s="176"/>
    </row>
    <row r="719" spans="1:14">
      <c r="A719" s="176"/>
      <c r="B719" s="176"/>
      <c r="C719" s="176"/>
      <c r="D719" s="185"/>
      <c r="E719" s="176"/>
      <c r="F719" s="176"/>
      <c r="G719" s="176"/>
      <c r="H719" s="176"/>
      <c r="I719" s="176"/>
      <c r="J719" s="176"/>
      <c r="K719" s="176"/>
      <c r="L719" s="176"/>
      <c r="M719" s="176"/>
      <c r="N719" s="176"/>
    </row>
    <row r="720" spans="1:14">
      <c r="A720" s="176"/>
      <c r="B720" s="176"/>
      <c r="C720" s="176"/>
      <c r="D720" s="185"/>
      <c r="E720" s="176"/>
      <c r="F720" s="176"/>
      <c r="G720" s="176"/>
      <c r="H720" s="176"/>
      <c r="I720" s="176"/>
      <c r="J720" s="176"/>
      <c r="K720" s="176"/>
      <c r="L720" s="176"/>
      <c r="M720" s="176"/>
      <c r="N720" s="176"/>
    </row>
    <row r="721" spans="1:14">
      <c r="A721" s="176"/>
      <c r="B721" s="176"/>
      <c r="C721" s="176"/>
      <c r="D721" s="185"/>
      <c r="E721" s="176"/>
      <c r="F721" s="176"/>
      <c r="G721" s="176"/>
      <c r="H721" s="176"/>
      <c r="I721" s="176"/>
      <c r="J721" s="176"/>
      <c r="K721" s="176"/>
      <c r="L721" s="176"/>
      <c r="M721" s="176"/>
      <c r="N721" s="176"/>
    </row>
    <row r="722" spans="1:14">
      <c r="A722" s="176"/>
      <c r="B722" s="176"/>
      <c r="C722" s="176"/>
      <c r="D722" s="185"/>
      <c r="E722" s="176"/>
      <c r="F722" s="176"/>
      <c r="G722" s="176"/>
      <c r="H722" s="176"/>
      <c r="I722" s="176"/>
      <c r="J722" s="176"/>
      <c r="K722" s="176"/>
      <c r="L722" s="176"/>
      <c r="M722" s="176"/>
      <c r="N722" s="176"/>
    </row>
    <row r="723" spans="1:14">
      <c r="A723" s="176"/>
      <c r="B723" s="176"/>
      <c r="C723" s="176"/>
      <c r="D723" s="185"/>
      <c r="E723" s="176"/>
      <c r="F723" s="176"/>
      <c r="G723" s="176"/>
      <c r="H723" s="176"/>
      <c r="I723" s="176"/>
      <c r="J723" s="176"/>
      <c r="K723" s="176"/>
      <c r="L723" s="176"/>
      <c r="M723" s="176"/>
      <c r="N723" s="176"/>
    </row>
    <row r="724" spans="1:14">
      <c r="A724" s="176"/>
      <c r="B724" s="176"/>
      <c r="C724" s="176"/>
      <c r="D724" s="185"/>
      <c r="E724" s="176"/>
      <c r="F724" s="176"/>
      <c r="G724" s="176"/>
      <c r="H724" s="176"/>
      <c r="I724" s="176"/>
      <c r="J724" s="176"/>
      <c r="K724" s="176"/>
      <c r="L724" s="176"/>
      <c r="M724" s="176"/>
      <c r="N724" s="176"/>
    </row>
    <row r="725" spans="1:14">
      <c r="A725" s="176"/>
      <c r="B725" s="176"/>
      <c r="C725" s="176"/>
      <c r="D725" s="185"/>
      <c r="E725" s="176"/>
      <c r="F725" s="176"/>
      <c r="G725" s="176"/>
      <c r="H725" s="176"/>
      <c r="I725" s="176"/>
      <c r="J725" s="176"/>
      <c r="K725" s="176"/>
      <c r="L725" s="176"/>
      <c r="M725" s="176"/>
      <c r="N725" s="176"/>
    </row>
    <row r="726" spans="1:14">
      <c r="A726" s="176"/>
      <c r="B726" s="176"/>
      <c r="C726" s="176"/>
      <c r="D726" s="185"/>
      <c r="E726" s="176"/>
      <c r="F726" s="176"/>
      <c r="G726" s="176"/>
      <c r="H726" s="176"/>
      <c r="I726" s="176"/>
      <c r="J726" s="176"/>
      <c r="K726" s="176"/>
      <c r="L726" s="176"/>
      <c r="M726" s="176"/>
      <c r="N726" s="176"/>
    </row>
    <row r="727" spans="1:14">
      <c r="A727" s="176"/>
      <c r="B727" s="176"/>
      <c r="C727" s="176"/>
      <c r="D727" s="185"/>
      <c r="E727" s="176"/>
      <c r="F727" s="176"/>
      <c r="G727" s="176"/>
      <c r="H727" s="176"/>
      <c r="I727" s="176"/>
      <c r="J727" s="176"/>
      <c r="K727" s="176"/>
      <c r="L727" s="176"/>
      <c r="M727" s="176"/>
      <c r="N727" s="176"/>
    </row>
    <row r="728" spans="1:14">
      <c r="A728" s="176"/>
      <c r="B728" s="176"/>
      <c r="C728" s="176"/>
      <c r="D728" s="185"/>
      <c r="E728" s="176"/>
      <c r="F728" s="176"/>
      <c r="G728" s="176"/>
      <c r="H728" s="176"/>
      <c r="I728" s="176"/>
      <c r="J728" s="176"/>
      <c r="K728" s="176"/>
      <c r="L728" s="176"/>
      <c r="M728" s="176"/>
      <c r="N728" s="176"/>
    </row>
    <row r="729" spans="1:14">
      <c r="A729" s="176"/>
      <c r="B729" s="176"/>
      <c r="C729" s="176"/>
      <c r="D729" s="185"/>
      <c r="E729" s="176"/>
      <c r="F729" s="176"/>
      <c r="G729" s="176"/>
      <c r="H729" s="176"/>
      <c r="I729" s="176"/>
      <c r="J729" s="176"/>
      <c r="K729" s="176"/>
      <c r="L729" s="176"/>
      <c r="M729" s="176"/>
      <c r="N729" s="176"/>
    </row>
    <row r="730" spans="1:14">
      <c r="A730" s="176"/>
      <c r="B730" s="176"/>
      <c r="C730" s="176"/>
      <c r="D730" s="185"/>
      <c r="E730" s="176"/>
      <c r="F730" s="176"/>
      <c r="G730" s="176"/>
      <c r="H730" s="176"/>
      <c r="I730" s="176"/>
      <c r="J730" s="176"/>
      <c r="K730" s="176"/>
      <c r="L730" s="176"/>
      <c r="M730" s="176"/>
      <c r="N730" s="176"/>
    </row>
    <row r="731" spans="1:14">
      <c r="A731" s="176"/>
      <c r="B731" s="176"/>
      <c r="C731" s="176"/>
      <c r="D731" s="185"/>
      <c r="E731" s="176"/>
      <c r="F731" s="176"/>
      <c r="G731" s="176"/>
      <c r="H731" s="176"/>
      <c r="I731" s="176"/>
      <c r="J731" s="176"/>
      <c r="K731" s="176"/>
      <c r="L731" s="176"/>
      <c r="M731" s="176"/>
      <c r="N731" s="176"/>
    </row>
    <row r="732" spans="1:14">
      <c r="A732" s="176"/>
      <c r="B732" s="176"/>
      <c r="C732" s="176"/>
      <c r="D732" s="185"/>
      <c r="E732" s="176"/>
      <c r="F732" s="176"/>
      <c r="G732" s="176"/>
      <c r="H732" s="176"/>
      <c r="I732" s="176"/>
      <c r="J732" s="176"/>
      <c r="K732" s="176"/>
      <c r="L732" s="176"/>
      <c r="M732" s="176"/>
      <c r="N732" s="176"/>
    </row>
    <row r="733" spans="1:14">
      <c r="A733" s="176"/>
      <c r="B733" s="176"/>
      <c r="C733" s="176"/>
      <c r="D733" s="185"/>
      <c r="E733" s="176"/>
      <c r="F733" s="176"/>
      <c r="G733" s="176"/>
      <c r="H733" s="176"/>
      <c r="I733" s="176"/>
      <c r="J733" s="176"/>
      <c r="K733" s="176"/>
      <c r="L733" s="176"/>
      <c r="M733" s="176"/>
      <c r="N733" s="176"/>
    </row>
    <row r="734" spans="1:14">
      <c r="A734" s="176"/>
      <c r="B734" s="176"/>
      <c r="C734" s="176"/>
      <c r="D734" s="185"/>
      <c r="E734" s="176"/>
      <c r="F734" s="176"/>
      <c r="G734" s="176"/>
      <c r="H734" s="176"/>
      <c r="I734" s="176"/>
      <c r="J734" s="176"/>
      <c r="K734" s="176"/>
      <c r="L734" s="176"/>
      <c r="M734" s="176"/>
      <c r="N734" s="176"/>
    </row>
    <row r="735" spans="1:14">
      <c r="A735" s="176"/>
      <c r="B735" s="176"/>
      <c r="C735" s="176"/>
      <c r="D735" s="185"/>
      <c r="E735" s="176"/>
      <c r="F735" s="176"/>
      <c r="G735" s="176"/>
      <c r="H735" s="176"/>
      <c r="I735" s="176"/>
      <c r="J735" s="176"/>
      <c r="K735" s="176"/>
      <c r="L735" s="176"/>
      <c r="M735" s="176"/>
      <c r="N735" s="176"/>
    </row>
    <row r="736" spans="1:14">
      <c r="A736" s="176"/>
      <c r="B736" s="176"/>
      <c r="C736" s="176"/>
      <c r="D736" s="185"/>
      <c r="E736" s="176"/>
      <c r="F736" s="176"/>
      <c r="G736" s="176"/>
      <c r="H736" s="176"/>
      <c r="I736" s="176"/>
      <c r="J736" s="176"/>
      <c r="K736" s="176"/>
      <c r="L736" s="176"/>
      <c r="M736" s="176"/>
      <c r="N736" s="176"/>
    </row>
    <row r="737" spans="1:14">
      <c r="A737" s="176"/>
      <c r="B737" s="176"/>
      <c r="C737" s="176"/>
      <c r="D737" s="185"/>
      <c r="E737" s="176"/>
      <c r="F737" s="176"/>
      <c r="G737" s="176"/>
      <c r="H737" s="176"/>
      <c r="I737" s="176"/>
      <c r="J737" s="176"/>
      <c r="K737" s="176"/>
      <c r="L737" s="176"/>
      <c r="M737" s="176"/>
      <c r="N737" s="176"/>
    </row>
    <row r="738" spans="1:14">
      <c r="A738" s="176"/>
      <c r="B738" s="176"/>
      <c r="C738" s="176"/>
      <c r="D738" s="185"/>
      <c r="E738" s="176"/>
      <c r="F738" s="176"/>
      <c r="G738" s="176"/>
      <c r="H738" s="176"/>
      <c r="I738" s="176"/>
      <c r="J738" s="176"/>
      <c r="K738" s="176"/>
      <c r="L738" s="176"/>
      <c r="M738" s="176"/>
      <c r="N738" s="176"/>
    </row>
    <row r="739" spans="1:14">
      <c r="A739" s="176"/>
      <c r="B739" s="176"/>
      <c r="C739" s="176"/>
      <c r="D739" s="185"/>
      <c r="E739" s="176"/>
      <c r="F739" s="176"/>
      <c r="G739" s="176"/>
      <c r="H739" s="176"/>
      <c r="I739" s="176"/>
      <c r="J739" s="176"/>
      <c r="K739" s="176"/>
      <c r="L739" s="176"/>
      <c r="M739" s="176"/>
      <c r="N739" s="176"/>
    </row>
    <row r="740" spans="1:14">
      <c r="A740" s="176"/>
      <c r="B740" s="176"/>
      <c r="C740" s="176"/>
      <c r="D740" s="185"/>
      <c r="E740" s="176"/>
      <c r="F740" s="176"/>
      <c r="G740" s="176"/>
      <c r="H740" s="176"/>
      <c r="I740" s="176"/>
      <c r="J740" s="176"/>
      <c r="K740" s="176"/>
      <c r="L740" s="176"/>
      <c r="M740" s="176"/>
      <c r="N740" s="176"/>
    </row>
    <row r="741" spans="1:14">
      <c r="A741" s="176"/>
      <c r="B741" s="176"/>
      <c r="C741" s="176"/>
      <c r="D741" s="185"/>
      <c r="E741" s="176"/>
      <c r="F741" s="176"/>
      <c r="G741" s="176"/>
      <c r="H741" s="176"/>
      <c r="I741" s="176"/>
      <c r="J741" s="176"/>
      <c r="K741" s="176"/>
      <c r="L741" s="176"/>
      <c r="M741" s="176"/>
      <c r="N741" s="176"/>
    </row>
    <row r="742" spans="1:14">
      <c r="A742" s="176"/>
      <c r="B742" s="176"/>
      <c r="C742" s="176"/>
      <c r="D742" s="185"/>
      <c r="E742" s="176"/>
      <c r="F742" s="176"/>
      <c r="G742" s="176"/>
      <c r="H742" s="176"/>
      <c r="I742" s="176"/>
      <c r="J742" s="176"/>
      <c r="K742" s="176"/>
      <c r="L742" s="176"/>
      <c r="M742" s="176"/>
      <c r="N742" s="176"/>
    </row>
    <row r="743" spans="1:14">
      <c r="A743" s="176"/>
      <c r="B743" s="176"/>
      <c r="C743" s="176"/>
      <c r="D743" s="185"/>
      <c r="E743" s="176"/>
      <c r="F743" s="176"/>
      <c r="G743" s="176"/>
      <c r="H743" s="176"/>
      <c r="I743" s="176"/>
      <c r="J743" s="176"/>
      <c r="K743" s="176"/>
      <c r="L743" s="176"/>
      <c r="M743" s="176"/>
      <c r="N743" s="176"/>
    </row>
    <row r="744" spans="1:14">
      <c r="A744" s="176"/>
      <c r="B744" s="176"/>
      <c r="C744" s="176"/>
      <c r="D744" s="185"/>
      <c r="E744" s="176"/>
      <c r="F744" s="176"/>
      <c r="G744" s="176"/>
      <c r="H744" s="176"/>
      <c r="I744" s="176"/>
      <c r="J744" s="176"/>
      <c r="K744" s="176"/>
      <c r="L744" s="176"/>
      <c r="M744" s="176"/>
      <c r="N744" s="176"/>
    </row>
    <row r="745" spans="1:14">
      <c r="A745" s="176"/>
      <c r="B745" s="176"/>
      <c r="C745" s="176"/>
      <c r="D745" s="185"/>
      <c r="E745" s="176"/>
      <c r="F745" s="176"/>
      <c r="G745" s="176"/>
      <c r="H745" s="176"/>
      <c r="I745" s="176"/>
      <c r="J745" s="176"/>
      <c r="K745" s="176"/>
      <c r="L745" s="176"/>
      <c r="M745" s="176"/>
      <c r="N745" s="176"/>
    </row>
    <row r="746" spans="1:14">
      <c r="A746" s="176"/>
      <c r="B746" s="176"/>
      <c r="C746" s="176"/>
      <c r="D746" s="185"/>
      <c r="E746" s="176"/>
      <c r="F746" s="176"/>
      <c r="G746" s="176"/>
      <c r="H746" s="176"/>
      <c r="I746" s="176"/>
      <c r="J746" s="176"/>
      <c r="K746" s="176"/>
      <c r="L746" s="176"/>
      <c r="M746" s="176"/>
      <c r="N746" s="176"/>
    </row>
    <row r="747" spans="1:14">
      <c r="A747" s="176"/>
      <c r="B747" s="176"/>
      <c r="C747" s="176"/>
      <c r="D747" s="185"/>
      <c r="E747" s="176"/>
      <c r="F747" s="176"/>
      <c r="G747" s="176"/>
      <c r="H747" s="176"/>
      <c r="I747" s="176"/>
      <c r="J747" s="176"/>
      <c r="K747" s="176"/>
      <c r="L747" s="176"/>
      <c r="M747" s="176"/>
      <c r="N747" s="176"/>
    </row>
    <row r="748" spans="1:14">
      <c r="A748" s="176"/>
      <c r="B748" s="176"/>
      <c r="C748" s="176"/>
      <c r="D748" s="185"/>
      <c r="E748" s="176"/>
      <c r="F748" s="176"/>
      <c r="G748" s="176"/>
      <c r="H748" s="176"/>
      <c r="I748" s="176"/>
      <c r="J748" s="176"/>
      <c r="K748" s="176"/>
      <c r="L748" s="176"/>
      <c r="M748" s="176"/>
      <c r="N748" s="176"/>
    </row>
    <row r="749" spans="1:14">
      <c r="A749" s="176"/>
      <c r="B749" s="176"/>
      <c r="C749" s="176"/>
      <c r="D749" s="185"/>
      <c r="E749" s="176"/>
      <c r="F749" s="176"/>
      <c r="G749" s="176"/>
      <c r="H749" s="176"/>
      <c r="I749" s="176"/>
      <c r="J749" s="176"/>
      <c r="K749" s="176"/>
      <c r="L749" s="176"/>
      <c r="M749" s="176"/>
      <c r="N749" s="176"/>
    </row>
    <row r="750" spans="1:14">
      <c r="A750" s="176"/>
      <c r="B750" s="176"/>
      <c r="C750" s="176"/>
      <c r="D750" s="185"/>
      <c r="E750" s="176"/>
      <c r="F750" s="176"/>
      <c r="G750" s="176"/>
      <c r="H750" s="176"/>
      <c r="I750" s="176"/>
      <c r="J750" s="176"/>
      <c r="K750" s="176"/>
      <c r="L750" s="176"/>
      <c r="M750" s="176"/>
      <c r="N750" s="176"/>
    </row>
    <row r="751" spans="1:14">
      <c r="A751" s="176"/>
      <c r="B751" s="176"/>
      <c r="C751" s="176"/>
      <c r="D751" s="185"/>
      <c r="E751" s="176"/>
      <c r="F751" s="176"/>
      <c r="G751" s="176"/>
      <c r="H751" s="176"/>
      <c r="I751" s="176"/>
      <c r="J751" s="176"/>
      <c r="K751" s="176"/>
      <c r="L751" s="176"/>
      <c r="M751" s="176"/>
      <c r="N751" s="176"/>
    </row>
    <row r="752" spans="1:14">
      <c r="A752" s="176"/>
      <c r="B752" s="176"/>
      <c r="C752" s="176"/>
      <c r="D752" s="185"/>
      <c r="E752" s="176"/>
      <c r="F752" s="176"/>
      <c r="G752" s="176"/>
      <c r="H752" s="176"/>
      <c r="I752" s="176"/>
      <c r="J752" s="176"/>
      <c r="K752" s="176"/>
      <c r="L752" s="176"/>
      <c r="M752" s="176"/>
      <c r="N752" s="176"/>
    </row>
    <row r="753" spans="1:14">
      <c r="A753" s="176"/>
      <c r="B753" s="176"/>
      <c r="C753" s="176"/>
      <c r="D753" s="185"/>
      <c r="E753" s="176"/>
      <c r="F753" s="176"/>
      <c r="G753" s="176"/>
      <c r="H753" s="176"/>
      <c r="I753" s="176"/>
      <c r="J753" s="176"/>
      <c r="K753" s="176"/>
      <c r="L753" s="176"/>
      <c r="M753" s="176"/>
      <c r="N753" s="176"/>
    </row>
    <row r="754" spans="1:14">
      <c r="A754" s="176"/>
      <c r="B754" s="176"/>
      <c r="C754" s="176"/>
      <c r="D754" s="185"/>
      <c r="E754" s="176"/>
      <c r="F754" s="176"/>
      <c r="G754" s="176"/>
      <c r="H754" s="176"/>
      <c r="I754" s="176"/>
      <c r="J754" s="176"/>
      <c r="K754" s="176"/>
      <c r="L754" s="176"/>
      <c r="M754" s="176"/>
      <c r="N754" s="176"/>
    </row>
    <row r="755" spans="1:14">
      <c r="A755" s="176"/>
      <c r="B755" s="176"/>
      <c r="C755" s="176"/>
      <c r="D755" s="185"/>
      <c r="E755" s="176"/>
      <c r="F755" s="176"/>
      <c r="G755" s="176"/>
      <c r="H755" s="176"/>
      <c r="I755" s="176"/>
      <c r="J755" s="176"/>
      <c r="K755" s="176"/>
      <c r="L755" s="176"/>
      <c r="M755" s="176"/>
      <c r="N755" s="176"/>
    </row>
    <row r="756" spans="1:14">
      <c r="A756" s="176"/>
      <c r="B756" s="176"/>
      <c r="C756" s="176"/>
      <c r="D756" s="185"/>
      <c r="E756" s="176"/>
      <c r="F756" s="176"/>
      <c r="G756" s="176"/>
      <c r="H756" s="176"/>
      <c r="I756" s="176"/>
      <c r="J756" s="176"/>
      <c r="K756" s="176"/>
      <c r="L756" s="176"/>
      <c r="M756" s="176"/>
      <c r="N756" s="176"/>
    </row>
    <row r="757" spans="1:14">
      <c r="A757" s="176"/>
      <c r="B757" s="176"/>
      <c r="C757" s="176"/>
      <c r="D757" s="185"/>
      <c r="E757" s="176"/>
      <c r="F757" s="176"/>
      <c r="G757" s="176"/>
      <c r="H757" s="176"/>
      <c r="I757" s="176"/>
      <c r="J757" s="176"/>
      <c r="K757" s="176"/>
      <c r="L757" s="176"/>
      <c r="M757" s="176"/>
      <c r="N757" s="176"/>
    </row>
    <row r="758" spans="1:14">
      <c r="A758" s="176"/>
      <c r="B758" s="176"/>
      <c r="C758" s="176"/>
      <c r="D758" s="185"/>
      <c r="E758" s="176"/>
      <c r="F758" s="176"/>
      <c r="G758" s="176"/>
      <c r="H758" s="176"/>
      <c r="I758" s="176"/>
      <c r="J758" s="176"/>
      <c r="K758" s="176"/>
      <c r="L758" s="176"/>
      <c r="M758" s="176"/>
      <c r="N758" s="176"/>
    </row>
    <row r="759" spans="1:14">
      <c r="A759" s="176"/>
      <c r="B759" s="176"/>
      <c r="C759" s="176"/>
      <c r="D759" s="185"/>
      <c r="E759" s="176"/>
      <c r="F759" s="176"/>
      <c r="G759" s="176"/>
      <c r="H759" s="176"/>
      <c r="I759" s="176"/>
      <c r="J759" s="176"/>
      <c r="K759" s="176"/>
      <c r="L759" s="176"/>
      <c r="M759" s="176"/>
      <c r="N759" s="176"/>
    </row>
    <row r="760" spans="1:14">
      <c r="A760" s="176"/>
      <c r="B760" s="176"/>
      <c r="C760" s="176"/>
      <c r="D760" s="185"/>
      <c r="E760" s="176"/>
      <c r="F760" s="176"/>
      <c r="G760" s="176"/>
      <c r="H760" s="176"/>
      <c r="I760" s="176"/>
      <c r="J760" s="176"/>
      <c r="K760" s="176"/>
      <c r="L760" s="176"/>
      <c r="M760" s="176"/>
      <c r="N760" s="176"/>
    </row>
    <row r="761" spans="1:14">
      <c r="A761" s="176"/>
      <c r="B761" s="176"/>
      <c r="C761" s="176"/>
      <c r="D761" s="185"/>
      <c r="E761" s="176"/>
      <c r="F761" s="176"/>
      <c r="G761" s="176"/>
      <c r="H761" s="176"/>
      <c r="I761" s="176"/>
      <c r="J761" s="176"/>
      <c r="K761" s="176"/>
      <c r="L761" s="176"/>
      <c r="M761" s="176"/>
      <c r="N761" s="176"/>
    </row>
    <row r="762" spans="1:14">
      <c r="A762" s="176"/>
      <c r="B762" s="176"/>
      <c r="C762" s="176"/>
      <c r="D762" s="185"/>
      <c r="E762" s="176"/>
      <c r="F762" s="176"/>
      <c r="G762" s="176"/>
      <c r="H762" s="176"/>
      <c r="I762" s="176"/>
      <c r="J762" s="176"/>
      <c r="K762" s="176"/>
      <c r="L762" s="176"/>
      <c r="M762" s="176"/>
      <c r="N762" s="176"/>
    </row>
    <row r="763" spans="1:14">
      <c r="A763" s="176"/>
      <c r="B763" s="176"/>
      <c r="C763" s="176"/>
      <c r="D763" s="185"/>
      <c r="E763" s="176"/>
      <c r="F763" s="176"/>
      <c r="G763" s="176"/>
      <c r="H763" s="176"/>
      <c r="I763" s="176"/>
      <c r="J763" s="176"/>
      <c r="K763" s="176"/>
      <c r="L763" s="176"/>
      <c r="M763" s="176"/>
      <c r="N763" s="176"/>
    </row>
    <row r="764" spans="1:14">
      <c r="A764" s="176"/>
      <c r="B764" s="176"/>
      <c r="C764" s="176"/>
      <c r="D764" s="185"/>
      <c r="E764" s="176"/>
      <c r="F764" s="176"/>
      <c r="G764" s="176"/>
      <c r="H764" s="176"/>
      <c r="I764" s="176"/>
      <c r="J764" s="176"/>
      <c r="K764" s="176"/>
      <c r="L764" s="176"/>
      <c r="M764" s="176"/>
      <c r="N764" s="176"/>
    </row>
    <row r="765" spans="1:14">
      <c r="A765" s="176"/>
      <c r="B765" s="176"/>
      <c r="C765" s="176"/>
      <c r="D765" s="185"/>
      <c r="E765" s="176"/>
      <c r="F765" s="176"/>
      <c r="G765" s="176"/>
      <c r="H765" s="176"/>
      <c r="I765" s="176"/>
      <c r="J765" s="176"/>
      <c r="K765" s="176"/>
      <c r="L765" s="176"/>
      <c r="M765" s="176"/>
      <c r="N765" s="176"/>
    </row>
    <row r="766" spans="1:14">
      <c r="A766" s="176"/>
      <c r="B766" s="176"/>
      <c r="C766" s="176"/>
      <c r="D766" s="185"/>
      <c r="E766" s="176"/>
      <c r="F766" s="176"/>
      <c r="G766" s="176"/>
      <c r="H766" s="176"/>
      <c r="I766" s="176"/>
      <c r="J766" s="176"/>
      <c r="K766" s="176"/>
      <c r="L766" s="176"/>
      <c r="M766" s="176"/>
      <c r="N766" s="176"/>
    </row>
    <row r="767" spans="1:14">
      <c r="A767" s="176"/>
      <c r="B767" s="176"/>
      <c r="C767" s="176"/>
      <c r="D767" s="185"/>
      <c r="E767" s="176"/>
      <c r="F767" s="176"/>
      <c r="G767" s="176"/>
      <c r="H767" s="176"/>
      <c r="I767" s="176"/>
      <c r="J767" s="176"/>
      <c r="K767" s="176"/>
      <c r="L767" s="176"/>
      <c r="M767" s="176"/>
      <c r="N767" s="176"/>
    </row>
    <row r="768" spans="1:14">
      <c r="A768" s="176"/>
      <c r="B768" s="176"/>
      <c r="C768" s="176"/>
      <c r="D768" s="185"/>
      <c r="E768" s="176"/>
      <c r="F768" s="176"/>
      <c r="G768" s="176"/>
      <c r="H768" s="176"/>
      <c r="I768" s="176"/>
      <c r="J768" s="176"/>
      <c r="K768" s="176"/>
      <c r="L768" s="176"/>
      <c r="M768" s="176"/>
      <c r="N768" s="176"/>
    </row>
    <row r="769" spans="1:14">
      <c r="A769" s="176"/>
      <c r="B769" s="176"/>
      <c r="C769" s="176"/>
      <c r="D769" s="185"/>
      <c r="E769" s="176"/>
      <c r="F769" s="176"/>
      <c r="G769" s="176"/>
      <c r="H769" s="176"/>
      <c r="I769" s="176"/>
      <c r="J769" s="176"/>
      <c r="K769" s="176"/>
      <c r="L769" s="176"/>
      <c r="M769" s="176"/>
      <c r="N769" s="176"/>
    </row>
    <row r="770" spans="1:14">
      <c r="A770" s="176"/>
      <c r="B770" s="176"/>
      <c r="C770" s="176"/>
      <c r="D770" s="185"/>
      <c r="E770" s="176"/>
      <c r="F770" s="176"/>
      <c r="G770" s="176"/>
      <c r="H770" s="176"/>
      <c r="I770" s="176"/>
      <c r="J770" s="176"/>
      <c r="K770" s="176"/>
      <c r="L770" s="176"/>
      <c r="M770" s="176"/>
      <c r="N770" s="176"/>
    </row>
    <row r="771" spans="1:14">
      <c r="A771" s="176"/>
      <c r="B771" s="176"/>
      <c r="C771" s="176"/>
      <c r="D771" s="185"/>
      <c r="E771" s="176"/>
      <c r="F771" s="176"/>
      <c r="G771" s="176"/>
      <c r="H771" s="176"/>
      <c r="I771" s="176"/>
      <c r="J771" s="176"/>
      <c r="K771" s="176"/>
      <c r="L771" s="176"/>
      <c r="M771" s="176"/>
      <c r="N771" s="176"/>
    </row>
    <row r="772" spans="1:14">
      <c r="A772" s="176"/>
      <c r="B772" s="176"/>
      <c r="C772" s="176"/>
      <c r="D772" s="185"/>
      <c r="E772" s="176"/>
      <c r="F772" s="176"/>
      <c r="G772" s="176"/>
      <c r="H772" s="176"/>
      <c r="I772" s="176"/>
      <c r="J772" s="176"/>
      <c r="K772" s="176"/>
      <c r="L772" s="176"/>
      <c r="M772" s="176"/>
      <c r="N772" s="176"/>
    </row>
    <row r="773" spans="1:14">
      <c r="A773" s="176"/>
      <c r="B773" s="176"/>
      <c r="C773" s="176"/>
      <c r="D773" s="185"/>
      <c r="E773" s="176"/>
      <c r="F773" s="176"/>
      <c r="G773" s="176"/>
      <c r="H773" s="176"/>
      <c r="I773" s="176"/>
      <c r="J773" s="176"/>
      <c r="K773" s="176"/>
      <c r="L773" s="176"/>
      <c r="M773" s="176"/>
      <c r="N773" s="176"/>
    </row>
    <row r="774" spans="1:14">
      <c r="A774" s="176"/>
      <c r="B774" s="176"/>
      <c r="C774" s="176"/>
      <c r="D774" s="185"/>
      <c r="E774" s="176"/>
      <c r="F774" s="176"/>
      <c r="G774" s="176"/>
      <c r="H774" s="176"/>
      <c r="I774" s="176"/>
      <c r="J774" s="176"/>
      <c r="K774" s="176"/>
      <c r="L774" s="176"/>
      <c r="M774" s="176"/>
      <c r="N774" s="176"/>
    </row>
    <row r="775" spans="1:14">
      <c r="A775" s="176"/>
      <c r="B775" s="176"/>
      <c r="C775" s="176"/>
      <c r="D775" s="185"/>
      <c r="E775" s="176"/>
      <c r="F775" s="176"/>
      <c r="G775" s="176"/>
      <c r="H775" s="176"/>
      <c r="I775" s="176"/>
      <c r="J775" s="176"/>
      <c r="K775" s="176"/>
      <c r="L775" s="176"/>
      <c r="M775" s="176"/>
      <c r="N775" s="176"/>
    </row>
    <row r="776" spans="1:14">
      <c r="A776" s="176"/>
      <c r="B776" s="176"/>
      <c r="C776" s="176"/>
      <c r="D776" s="185"/>
      <c r="E776" s="176"/>
      <c r="F776" s="176"/>
      <c r="G776" s="176"/>
      <c r="H776" s="176"/>
      <c r="I776" s="176"/>
      <c r="J776" s="176"/>
      <c r="K776" s="176"/>
      <c r="L776" s="176"/>
      <c r="M776" s="176"/>
      <c r="N776" s="176"/>
    </row>
    <row r="777" spans="1:14">
      <c r="A777" s="176"/>
      <c r="B777" s="176"/>
      <c r="C777" s="176"/>
      <c r="D777" s="185"/>
      <c r="E777" s="176"/>
      <c r="F777" s="176"/>
      <c r="G777" s="176"/>
      <c r="H777" s="176"/>
      <c r="I777" s="176"/>
      <c r="J777" s="176"/>
      <c r="K777" s="176"/>
      <c r="L777" s="176"/>
      <c r="M777" s="176"/>
      <c r="N777" s="176"/>
    </row>
    <row r="778" spans="1:14">
      <c r="A778" s="176"/>
      <c r="B778" s="176"/>
      <c r="C778" s="176"/>
      <c r="D778" s="185"/>
      <c r="E778" s="176"/>
      <c r="F778" s="176"/>
      <c r="G778" s="176"/>
      <c r="H778" s="176"/>
      <c r="I778" s="176"/>
      <c r="J778" s="176"/>
      <c r="K778" s="176"/>
      <c r="L778" s="176"/>
      <c r="M778" s="176"/>
      <c r="N778" s="176"/>
    </row>
    <row r="779" spans="1:14">
      <c r="A779" s="176"/>
      <c r="B779" s="176"/>
      <c r="C779" s="176"/>
      <c r="D779" s="185"/>
      <c r="E779" s="176"/>
      <c r="F779" s="176"/>
      <c r="G779" s="176"/>
      <c r="H779" s="176"/>
      <c r="I779" s="176"/>
      <c r="J779" s="176"/>
      <c r="K779" s="176"/>
      <c r="L779" s="176"/>
      <c r="M779" s="176"/>
      <c r="N779" s="176"/>
    </row>
    <row r="780" spans="1:14">
      <c r="A780" s="176"/>
      <c r="B780" s="176"/>
      <c r="C780" s="176"/>
      <c r="D780" s="185"/>
      <c r="E780" s="176"/>
      <c r="F780" s="176"/>
      <c r="G780" s="176"/>
      <c r="H780" s="176"/>
      <c r="I780" s="176"/>
      <c r="J780" s="176"/>
      <c r="K780" s="176"/>
      <c r="L780" s="176"/>
      <c r="M780" s="176"/>
      <c r="N780" s="176"/>
    </row>
    <row r="781" spans="1:14">
      <c r="A781" s="176"/>
      <c r="B781" s="176"/>
      <c r="C781" s="176"/>
      <c r="D781" s="185"/>
      <c r="E781" s="176"/>
      <c r="F781" s="176"/>
      <c r="G781" s="176"/>
      <c r="H781" s="176"/>
      <c r="I781" s="176"/>
      <c r="J781" s="176"/>
      <c r="K781" s="176"/>
      <c r="L781" s="176"/>
      <c r="M781" s="176"/>
      <c r="N781" s="176"/>
    </row>
    <row r="782" spans="1:14">
      <c r="A782" s="176"/>
      <c r="B782" s="176"/>
      <c r="C782" s="176"/>
      <c r="D782" s="185"/>
      <c r="E782" s="176"/>
      <c r="F782" s="176"/>
      <c r="G782" s="176"/>
      <c r="H782" s="176"/>
      <c r="I782" s="176"/>
      <c r="J782" s="176"/>
      <c r="K782" s="176"/>
      <c r="L782" s="176"/>
      <c r="M782" s="176"/>
      <c r="N782" s="176"/>
    </row>
    <row r="783" spans="1:14">
      <c r="A783" s="176"/>
      <c r="B783" s="176"/>
      <c r="C783" s="176"/>
      <c r="D783" s="185"/>
      <c r="E783" s="176"/>
      <c r="F783" s="176"/>
      <c r="G783" s="176"/>
      <c r="H783" s="176"/>
      <c r="I783" s="176"/>
      <c r="J783" s="176"/>
      <c r="K783" s="176"/>
      <c r="L783" s="176"/>
      <c r="M783" s="176"/>
      <c r="N783" s="176"/>
    </row>
    <row r="784" spans="1:14">
      <c r="A784" s="176"/>
      <c r="B784" s="176"/>
      <c r="C784" s="176"/>
      <c r="D784" s="185"/>
      <c r="E784" s="176"/>
      <c r="F784" s="176"/>
      <c r="G784" s="176"/>
      <c r="H784" s="176"/>
      <c r="I784" s="176"/>
      <c r="J784" s="176"/>
      <c r="K784" s="176"/>
      <c r="L784" s="176"/>
      <c r="M784" s="176"/>
      <c r="N784" s="176"/>
    </row>
    <row r="785" spans="1:14">
      <c r="A785" s="176"/>
      <c r="B785" s="176"/>
      <c r="C785" s="176"/>
      <c r="D785" s="185"/>
      <c r="E785" s="176"/>
      <c r="F785" s="176"/>
      <c r="G785" s="176"/>
      <c r="H785" s="176"/>
      <c r="I785" s="176"/>
      <c r="J785" s="176"/>
      <c r="K785" s="176"/>
      <c r="L785" s="176"/>
      <c r="M785" s="176"/>
      <c r="N785" s="176"/>
    </row>
    <row r="786" spans="1:14">
      <c r="A786" s="176"/>
      <c r="B786" s="176"/>
      <c r="C786" s="176"/>
      <c r="D786" s="185"/>
      <c r="E786" s="176"/>
      <c r="F786" s="176"/>
      <c r="G786" s="176"/>
      <c r="H786" s="176"/>
      <c r="I786" s="176"/>
      <c r="J786" s="176"/>
      <c r="K786" s="176"/>
      <c r="L786" s="176"/>
      <c r="M786" s="176"/>
      <c r="N786" s="176"/>
    </row>
    <row r="787" spans="1:14">
      <c r="A787" s="176"/>
      <c r="B787" s="176"/>
      <c r="C787" s="176"/>
      <c r="D787" s="185"/>
      <c r="E787" s="176"/>
      <c r="F787" s="176"/>
      <c r="G787" s="176"/>
      <c r="H787" s="176"/>
      <c r="I787" s="176"/>
      <c r="J787" s="176"/>
      <c r="K787" s="176"/>
      <c r="L787" s="176"/>
      <c r="M787" s="176"/>
      <c r="N787" s="176"/>
    </row>
    <row r="788" spans="1:14">
      <c r="A788" s="176"/>
      <c r="B788" s="176"/>
      <c r="C788" s="176"/>
      <c r="D788" s="185"/>
      <c r="E788" s="176"/>
      <c r="F788" s="176"/>
      <c r="G788" s="176"/>
      <c r="H788" s="176"/>
      <c r="I788" s="176"/>
      <c r="J788" s="176"/>
      <c r="K788" s="176"/>
      <c r="L788" s="176"/>
      <c r="M788" s="176"/>
      <c r="N788" s="176"/>
    </row>
    <row r="789" spans="1:14">
      <c r="A789" s="176"/>
      <c r="B789" s="176"/>
      <c r="C789" s="176"/>
      <c r="D789" s="185"/>
      <c r="E789" s="176"/>
      <c r="F789" s="176"/>
      <c r="G789" s="176"/>
      <c r="H789" s="176"/>
      <c r="I789" s="176"/>
      <c r="J789" s="176"/>
      <c r="K789" s="176"/>
      <c r="L789" s="176"/>
      <c r="M789" s="176"/>
      <c r="N789" s="176"/>
    </row>
    <row r="790" spans="1:14">
      <c r="A790" s="176"/>
      <c r="B790" s="176"/>
      <c r="C790" s="176"/>
      <c r="D790" s="185"/>
      <c r="E790" s="176"/>
      <c r="F790" s="176"/>
      <c r="G790" s="176"/>
      <c r="H790" s="176"/>
      <c r="I790" s="176"/>
      <c r="J790" s="176"/>
      <c r="K790" s="176"/>
      <c r="L790" s="176"/>
      <c r="M790" s="176"/>
      <c r="N790" s="176"/>
    </row>
    <row r="791" spans="1:14">
      <c r="A791" s="176"/>
      <c r="B791" s="176"/>
      <c r="C791" s="176"/>
      <c r="D791" s="185"/>
      <c r="E791" s="176"/>
      <c r="F791" s="176"/>
      <c r="G791" s="176"/>
      <c r="H791" s="176"/>
      <c r="I791" s="176"/>
      <c r="J791" s="176"/>
      <c r="K791" s="176"/>
      <c r="L791" s="176"/>
      <c r="M791" s="176"/>
      <c r="N791" s="176"/>
    </row>
    <row r="792" spans="1:14">
      <c r="A792" s="176"/>
      <c r="B792" s="176"/>
      <c r="C792" s="176"/>
      <c r="D792" s="185"/>
      <c r="E792" s="176"/>
      <c r="F792" s="176"/>
      <c r="G792" s="176"/>
      <c r="H792" s="176"/>
      <c r="I792" s="176"/>
      <c r="J792" s="176"/>
      <c r="K792" s="176"/>
      <c r="L792" s="176"/>
      <c r="M792" s="176"/>
      <c r="N792" s="176"/>
    </row>
    <row r="793" spans="1:14">
      <c r="A793" s="176"/>
      <c r="B793" s="176"/>
      <c r="C793" s="176"/>
      <c r="D793" s="185"/>
      <c r="E793" s="176"/>
      <c r="F793" s="176"/>
      <c r="G793" s="176"/>
      <c r="H793" s="176"/>
      <c r="I793" s="176"/>
      <c r="J793" s="176"/>
      <c r="K793" s="176"/>
      <c r="L793" s="176"/>
      <c r="M793" s="176"/>
      <c r="N793" s="176"/>
    </row>
    <row r="794" spans="1:14">
      <c r="A794" s="176"/>
      <c r="B794" s="176"/>
      <c r="C794" s="176"/>
      <c r="D794" s="185"/>
      <c r="E794" s="176"/>
      <c r="F794" s="176"/>
      <c r="G794" s="176"/>
      <c r="H794" s="176"/>
      <c r="I794" s="176"/>
      <c r="J794" s="176"/>
      <c r="K794" s="176"/>
      <c r="L794" s="176"/>
      <c r="M794" s="176"/>
      <c r="N794" s="176"/>
    </row>
    <row r="795" spans="1:14">
      <c r="A795" s="176"/>
      <c r="B795" s="176"/>
      <c r="C795" s="176"/>
      <c r="D795" s="185"/>
      <c r="E795" s="176"/>
      <c r="F795" s="176"/>
      <c r="G795" s="176"/>
      <c r="H795" s="176"/>
      <c r="I795" s="176"/>
      <c r="J795" s="176"/>
      <c r="K795" s="176"/>
      <c r="L795" s="176"/>
      <c r="M795" s="176"/>
      <c r="N795" s="176"/>
    </row>
    <row r="796" spans="1:14">
      <c r="A796" s="176"/>
      <c r="B796" s="176"/>
      <c r="C796" s="176"/>
      <c r="D796" s="185"/>
      <c r="E796" s="176"/>
      <c r="F796" s="176"/>
      <c r="G796" s="176"/>
      <c r="H796" s="176"/>
      <c r="I796" s="176"/>
      <c r="J796" s="176"/>
      <c r="K796" s="176"/>
      <c r="L796" s="176"/>
      <c r="M796" s="176"/>
      <c r="N796" s="176"/>
    </row>
    <row r="797" spans="1:14">
      <c r="A797" s="176"/>
      <c r="B797" s="176"/>
      <c r="C797" s="176"/>
      <c r="D797" s="185"/>
      <c r="E797" s="176"/>
      <c r="F797" s="176"/>
      <c r="G797" s="176"/>
      <c r="H797" s="176"/>
      <c r="I797" s="176"/>
      <c r="J797" s="176"/>
      <c r="K797" s="176"/>
      <c r="L797" s="176"/>
      <c r="M797" s="176"/>
      <c r="N797" s="176"/>
    </row>
    <row r="798" spans="1:14">
      <c r="A798" s="176"/>
      <c r="B798" s="176"/>
      <c r="C798" s="176"/>
      <c r="D798" s="185"/>
      <c r="E798" s="176"/>
      <c r="F798" s="176"/>
      <c r="G798" s="176"/>
      <c r="H798" s="176"/>
      <c r="I798" s="176"/>
      <c r="J798" s="176"/>
      <c r="K798" s="176"/>
      <c r="L798" s="176"/>
      <c r="M798" s="176"/>
      <c r="N798" s="176"/>
    </row>
    <row r="799" spans="1:14">
      <c r="A799" s="176"/>
      <c r="B799" s="176"/>
      <c r="C799" s="176"/>
      <c r="D799" s="185"/>
      <c r="E799" s="176"/>
      <c r="F799" s="176"/>
      <c r="G799" s="176"/>
      <c r="H799" s="176"/>
      <c r="I799" s="176"/>
      <c r="J799" s="176"/>
      <c r="K799" s="176"/>
      <c r="L799" s="176"/>
      <c r="M799" s="176"/>
      <c r="N799" s="176"/>
    </row>
    <row r="800" spans="1:14">
      <c r="A800" s="176"/>
      <c r="B800" s="176"/>
      <c r="C800" s="176"/>
      <c r="D800" s="185"/>
      <c r="E800" s="176"/>
      <c r="F800" s="176"/>
      <c r="G800" s="176"/>
      <c r="H800" s="176"/>
      <c r="I800" s="176"/>
      <c r="J800" s="176"/>
      <c r="K800" s="176"/>
      <c r="L800" s="176"/>
      <c r="M800" s="176"/>
      <c r="N800" s="176"/>
    </row>
    <row r="801" spans="1:14">
      <c r="A801" s="176"/>
      <c r="B801" s="176"/>
      <c r="C801" s="176"/>
      <c r="D801" s="185"/>
      <c r="E801" s="176"/>
      <c r="F801" s="176"/>
      <c r="G801" s="176"/>
      <c r="H801" s="176"/>
      <c r="I801" s="176"/>
      <c r="J801" s="176"/>
      <c r="K801" s="176"/>
      <c r="L801" s="176"/>
      <c r="M801" s="176"/>
      <c r="N801" s="176"/>
    </row>
    <row r="802" spans="1:14">
      <c r="A802" s="176"/>
      <c r="B802" s="176"/>
      <c r="C802" s="176"/>
      <c r="D802" s="185"/>
      <c r="E802" s="176"/>
      <c r="F802" s="176"/>
      <c r="G802" s="176"/>
      <c r="H802" s="176"/>
      <c r="I802" s="176"/>
      <c r="J802" s="176"/>
      <c r="K802" s="176"/>
      <c r="L802" s="176"/>
      <c r="M802" s="176"/>
      <c r="N802" s="176"/>
    </row>
    <row r="803" spans="1:14">
      <c r="A803" s="176"/>
      <c r="B803" s="176"/>
      <c r="C803" s="176"/>
      <c r="D803" s="185"/>
      <c r="E803" s="176"/>
      <c r="F803" s="176"/>
      <c r="G803" s="176"/>
      <c r="H803" s="176"/>
      <c r="I803" s="176"/>
      <c r="J803" s="176"/>
      <c r="K803" s="176"/>
      <c r="L803" s="176"/>
      <c r="M803" s="176"/>
      <c r="N803" s="176"/>
    </row>
    <row r="804" spans="1:14">
      <c r="A804" s="176"/>
      <c r="B804" s="176"/>
      <c r="C804" s="176"/>
      <c r="D804" s="185"/>
      <c r="E804" s="176"/>
      <c r="F804" s="176"/>
      <c r="G804" s="176"/>
      <c r="H804" s="176"/>
      <c r="I804" s="176"/>
      <c r="J804" s="176"/>
      <c r="K804" s="176"/>
      <c r="L804" s="176"/>
      <c r="M804" s="176"/>
      <c r="N804" s="176"/>
    </row>
    <row r="805" spans="1:14">
      <c r="A805" s="176"/>
      <c r="B805" s="176"/>
      <c r="C805" s="176"/>
      <c r="D805" s="185"/>
      <c r="E805" s="176"/>
      <c r="F805" s="176"/>
      <c r="G805" s="176"/>
      <c r="H805" s="176"/>
      <c r="I805" s="176"/>
      <c r="J805" s="176"/>
      <c r="K805" s="176"/>
      <c r="L805" s="176"/>
      <c r="M805" s="176"/>
      <c r="N805" s="176"/>
    </row>
    <row r="806" spans="1:14">
      <c r="A806" s="176"/>
      <c r="B806" s="176"/>
      <c r="C806" s="176"/>
      <c r="D806" s="185"/>
      <c r="E806" s="176"/>
      <c r="F806" s="176"/>
      <c r="G806" s="176"/>
      <c r="H806" s="176"/>
      <c r="I806" s="176"/>
      <c r="J806" s="176"/>
      <c r="K806" s="176"/>
      <c r="L806" s="176"/>
      <c r="M806" s="176"/>
      <c r="N806" s="176"/>
    </row>
    <row r="807" spans="1:14">
      <c r="A807" s="176"/>
      <c r="B807" s="176"/>
      <c r="C807" s="176"/>
      <c r="D807" s="185"/>
      <c r="E807" s="176"/>
      <c r="F807" s="176"/>
      <c r="G807" s="176"/>
      <c r="H807" s="176"/>
      <c r="I807" s="176"/>
      <c r="J807" s="176"/>
      <c r="K807" s="176"/>
      <c r="L807" s="176"/>
      <c r="M807" s="176"/>
      <c r="N807" s="176"/>
    </row>
    <row r="808" spans="1:14">
      <c r="A808" s="176"/>
      <c r="B808" s="176"/>
      <c r="C808" s="176"/>
      <c r="D808" s="185"/>
      <c r="E808" s="176"/>
      <c r="F808" s="176"/>
      <c r="G808" s="176"/>
      <c r="H808" s="176"/>
      <c r="I808" s="176"/>
      <c r="J808" s="176"/>
      <c r="K808" s="176"/>
      <c r="L808" s="176"/>
      <c r="M808" s="176"/>
      <c r="N808" s="176"/>
    </row>
    <row r="809" spans="1:14">
      <c r="A809" s="176"/>
      <c r="B809" s="176"/>
      <c r="C809" s="176"/>
      <c r="D809" s="185"/>
      <c r="E809" s="176"/>
      <c r="F809" s="176"/>
      <c r="G809" s="176"/>
      <c r="H809" s="176"/>
      <c r="I809" s="176"/>
      <c r="J809" s="176"/>
      <c r="K809" s="176"/>
      <c r="L809" s="176"/>
      <c r="M809" s="176"/>
      <c r="N809" s="176"/>
    </row>
    <row r="810" spans="1:14">
      <c r="A810" s="176"/>
      <c r="B810" s="176"/>
      <c r="C810" s="176"/>
      <c r="D810" s="185"/>
      <c r="E810" s="176"/>
      <c r="F810" s="176"/>
      <c r="G810" s="176"/>
      <c r="H810" s="176"/>
      <c r="I810" s="176"/>
      <c r="J810" s="176"/>
      <c r="K810" s="176"/>
      <c r="L810" s="176"/>
      <c r="M810" s="176"/>
      <c r="N810" s="176"/>
    </row>
    <row r="811" spans="1:14">
      <c r="A811" s="176"/>
      <c r="B811" s="176"/>
      <c r="C811" s="176"/>
      <c r="D811" s="185"/>
      <c r="E811" s="176"/>
      <c r="F811" s="176"/>
      <c r="G811" s="176"/>
      <c r="H811" s="176"/>
      <c r="I811" s="176"/>
      <c r="J811" s="176"/>
      <c r="K811" s="176"/>
      <c r="L811" s="176"/>
      <c r="M811" s="176"/>
      <c r="N811" s="176"/>
    </row>
    <row r="812" spans="1:14">
      <c r="A812" s="176"/>
      <c r="B812" s="176"/>
      <c r="C812" s="176"/>
      <c r="D812" s="185"/>
      <c r="E812" s="176"/>
      <c r="F812" s="176"/>
      <c r="G812" s="176"/>
      <c r="H812" s="176"/>
      <c r="I812" s="176"/>
      <c r="J812" s="176"/>
      <c r="K812" s="176"/>
      <c r="L812" s="176"/>
      <c r="M812" s="176"/>
      <c r="N812" s="176"/>
    </row>
    <row r="813" spans="1:14">
      <c r="A813" s="176"/>
      <c r="B813" s="176"/>
      <c r="C813" s="176"/>
      <c r="D813" s="185"/>
      <c r="E813" s="176"/>
      <c r="F813" s="176"/>
      <c r="G813" s="176"/>
      <c r="H813" s="176"/>
      <c r="I813" s="176"/>
      <c r="J813" s="176"/>
      <c r="K813" s="176"/>
      <c r="L813" s="176"/>
      <c r="M813" s="176"/>
      <c r="N813" s="176"/>
    </row>
    <row r="814" spans="1:14">
      <c r="A814" s="176"/>
      <c r="B814" s="176"/>
      <c r="C814" s="176"/>
      <c r="D814" s="185"/>
      <c r="E814" s="176"/>
      <c r="F814" s="176"/>
      <c r="G814" s="176"/>
      <c r="H814" s="176"/>
      <c r="I814" s="176"/>
      <c r="J814" s="176"/>
      <c r="K814" s="176"/>
      <c r="L814" s="176"/>
      <c r="M814" s="176"/>
      <c r="N814" s="176"/>
    </row>
    <row r="815" spans="1:14">
      <c r="A815" s="176"/>
      <c r="B815" s="176"/>
      <c r="C815" s="176"/>
      <c r="D815" s="185"/>
      <c r="E815" s="176"/>
      <c r="F815" s="176"/>
      <c r="G815" s="176"/>
      <c r="H815" s="176"/>
      <c r="I815" s="176"/>
      <c r="J815" s="176"/>
      <c r="K815" s="176"/>
      <c r="L815" s="176"/>
      <c r="M815" s="176"/>
      <c r="N815" s="176"/>
    </row>
    <row r="816" spans="1:14">
      <c r="A816" s="176"/>
      <c r="B816" s="176"/>
      <c r="C816" s="176"/>
      <c r="D816" s="185"/>
      <c r="E816" s="176"/>
      <c r="F816" s="176"/>
      <c r="G816" s="176"/>
      <c r="H816" s="176"/>
      <c r="I816" s="176"/>
      <c r="J816" s="176"/>
      <c r="K816" s="176"/>
      <c r="L816" s="176"/>
      <c r="M816" s="176"/>
      <c r="N816" s="176"/>
    </row>
    <row r="817" spans="1:14">
      <c r="A817" s="176"/>
      <c r="B817" s="176"/>
      <c r="C817" s="176"/>
      <c r="D817" s="185"/>
      <c r="E817" s="176"/>
      <c r="F817" s="176"/>
      <c r="G817" s="176"/>
      <c r="H817" s="176"/>
      <c r="I817" s="176"/>
      <c r="J817" s="176"/>
      <c r="K817" s="176"/>
      <c r="L817" s="176"/>
      <c r="M817" s="176"/>
      <c r="N817" s="176"/>
    </row>
    <row r="818" spans="1:14">
      <c r="A818" s="176"/>
      <c r="B818" s="176"/>
      <c r="C818" s="176"/>
      <c r="D818" s="185"/>
      <c r="E818" s="176"/>
      <c r="F818" s="176"/>
      <c r="G818" s="176"/>
      <c r="H818" s="176"/>
      <c r="I818" s="176"/>
      <c r="J818" s="176"/>
      <c r="K818" s="176"/>
      <c r="L818" s="176"/>
      <c r="M818" s="176"/>
      <c r="N818" s="176"/>
    </row>
    <row r="819" spans="1:14">
      <c r="A819" s="176"/>
      <c r="B819" s="176"/>
      <c r="C819" s="176"/>
      <c r="D819" s="185"/>
      <c r="E819" s="176"/>
      <c r="F819" s="176"/>
      <c r="G819" s="176"/>
      <c r="H819" s="176"/>
      <c r="I819" s="176"/>
      <c r="J819" s="176"/>
      <c r="K819" s="176"/>
      <c r="L819" s="176"/>
      <c r="M819" s="176"/>
      <c r="N819" s="176"/>
    </row>
    <row r="820" spans="1:14">
      <c r="A820" s="176"/>
      <c r="B820" s="176"/>
      <c r="C820" s="176"/>
      <c r="D820" s="185"/>
      <c r="E820" s="176"/>
      <c r="F820" s="176"/>
      <c r="G820" s="176"/>
      <c r="H820" s="176"/>
      <c r="I820" s="176"/>
      <c r="J820" s="176"/>
      <c r="K820" s="176"/>
      <c r="L820" s="176"/>
      <c r="M820" s="176"/>
      <c r="N820" s="176"/>
    </row>
    <row r="821" spans="1:14">
      <c r="A821" s="176"/>
      <c r="B821" s="176"/>
      <c r="C821" s="176"/>
      <c r="D821" s="185"/>
      <c r="E821" s="176"/>
      <c r="F821" s="176"/>
      <c r="G821" s="176"/>
      <c r="H821" s="176"/>
      <c r="I821" s="176"/>
      <c r="J821" s="176"/>
      <c r="K821" s="176"/>
      <c r="L821" s="176"/>
      <c r="M821" s="176"/>
      <c r="N821" s="176"/>
    </row>
    <row r="822" spans="1:14">
      <c r="A822" s="176"/>
      <c r="B822" s="176"/>
      <c r="C822" s="176"/>
      <c r="D822" s="185"/>
      <c r="E822" s="176"/>
      <c r="F822" s="176"/>
      <c r="G822" s="176"/>
      <c r="H822" s="176"/>
      <c r="I822" s="176"/>
      <c r="J822" s="176"/>
      <c r="K822" s="176"/>
      <c r="L822" s="176"/>
      <c r="M822" s="176"/>
      <c r="N822" s="176"/>
    </row>
    <row r="823" spans="1:14">
      <c r="A823" s="176"/>
      <c r="B823" s="176"/>
      <c r="C823" s="176"/>
      <c r="D823" s="185"/>
      <c r="E823" s="176"/>
      <c r="F823" s="176"/>
      <c r="G823" s="176"/>
      <c r="H823" s="176"/>
      <c r="I823" s="176"/>
      <c r="J823" s="176"/>
      <c r="K823" s="176"/>
      <c r="L823" s="176"/>
      <c r="M823" s="176"/>
      <c r="N823" s="176"/>
    </row>
    <row r="824" spans="1:14">
      <c r="A824" s="176"/>
      <c r="B824" s="176"/>
      <c r="C824" s="176"/>
      <c r="D824" s="185"/>
      <c r="E824" s="176"/>
      <c r="F824" s="176"/>
      <c r="G824" s="176"/>
      <c r="H824" s="176"/>
      <c r="I824" s="176"/>
      <c r="J824" s="176"/>
      <c r="K824" s="176"/>
      <c r="L824" s="176"/>
      <c r="M824" s="176"/>
      <c r="N824" s="176"/>
    </row>
    <row r="825" spans="1:14">
      <c r="A825" s="176"/>
      <c r="B825" s="176"/>
      <c r="C825" s="176"/>
      <c r="D825" s="185"/>
      <c r="E825" s="176"/>
      <c r="F825" s="176"/>
      <c r="G825" s="176"/>
      <c r="H825" s="176"/>
      <c r="I825" s="176"/>
      <c r="J825" s="176"/>
      <c r="K825" s="176"/>
      <c r="L825" s="176"/>
      <c r="M825" s="176"/>
      <c r="N825" s="176"/>
    </row>
    <row r="826" spans="1:14">
      <c r="A826" s="176"/>
      <c r="B826" s="176"/>
      <c r="C826" s="176"/>
      <c r="D826" s="185"/>
      <c r="E826" s="176"/>
      <c r="F826" s="176"/>
      <c r="G826" s="176"/>
      <c r="H826" s="176"/>
      <c r="I826" s="176"/>
      <c r="J826" s="176"/>
      <c r="K826" s="176"/>
      <c r="L826" s="176"/>
      <c r="M826" s="176"/>
      <c r="N826" s="176"/>
    </row>
    <row r="827" spans="1:14">
      <c r="A827" s="176"/>
      <c r="B827" s="176"/>
      <c r="C827" s="176"/>
      <c r="D827" s="185"/>
      <c r="E827" s="176"/>
      <c r="F827" s="176"/>
      <c r="G827" s="176"/>
      <c r="H827" s="176"/>
      <c r="I827" s="176"/>
      <c r="J827" s="176"/>
      <c r="K827" s="176"/>
      <c r="L827" s="176"/>
      <c r="M827" s="176"/>
      <c r="N827" s="176"/>
    </row>
    <row r="828" spans="1:14">
      <c r="A828" s="176"/>
      <c r="B828" s="176"/>
      <c r="C828" s="176"/>
      <c r="D828" s="185"/>
      <c r="E828" s="176"/>
      <c r="F828" s="176"/>
      <c r="G828" s="176"/>
      <c r="H828" s="176"/>
      <c r="I828" s="176"/>
      <c r="J828" s="176"/>
      <c r="K828" s="176"/>
      <c r="L828" s="176"/>
      <c r="M828" s="176"/>
      <c r="N828" s="176"/>
    </row>
    <row r="829" spans="1:14">
      <c r="A829" s="176"/>
      <c r="B829" s="176"/>
      <c r="C829" s="176"/>
      <c r="D829" s="185"/>
      <c r="E829" s="176"/>
      <c r="F829" s="176"/>
      <c r="G829" s="176"/>
      <c r="H829" s="176"/>
      <c r="I829" s="176"/>
      <c r="J829" s="176"/>
      <c r="K829" s="176"/>
      <c r="L829" s="176"/>
      <c r="M829" s="176"/>
      <c r="N829" s="176"/>
    </row>
    <row r="830" spans="1:14">
      <c r="A830" s="176"/>
      <c r="B830" s="176"/>
      <c r="C830" s="176"/>
      <c r="D830" s="185"/>
      <c r="E830" s="176"/>
      <c r="F830" s="176"/>
      <c r="G830" s="176"/>
      <c r="H830" s="176"/>
      <c r="I830" s="176"/>
      <c r="J830" s="176"/>
      <c r="K830" s="176"/>
      <c r="L830" s="176"/>
      <c r="M830" s="176"/>
      <c r="N830" s="176"/>
    </row>
    <row r="831" spans="1:14">
      <c r="A831" s="176"/>
      <c r="B831" s="176"/>
      <c r="C831" s="176"/>
      <c r="D831" s="185"/>
      <c r="E831" s="176"/>
      <c r="F831" s="176"/>
      <c r="G831" s="176"/>
      <c r="H831" s="176"/>
      <c r="I831" s="176"/>
      <c r="J831" s="176"/>
      <c r="K831" s="176"/>
      <c r="L831" s="176"/>
      <c r="M831" s="176"/>
      <c r="N831" s="176"/>
    </row>
    <row r="832" spans="1:14">
      <c r="A832" s="176"/>
      <c r="B832" s="176"/>
      <c r="C832" s="176"/>
      <c r="D832" s="185"/>
      <c r="E832" s="176"/>
      <c r="F832" s="176"/>
      <c r="G832" s="176"/>
      <c r="H832" s="176"/>
      <c r="I832" s="176"/>
      <c r="J832" s="176"/>
      <c r="K832" s="176"/>
      <c r="L832" s="176"/>
      <c r="M832" s="176"/>
      <c r="N832" s="176"/>
    </row>
    <row r="833" spans="1:14">
      <c r="A833" s="176"/>
      <c r="B833" s="176"/>
      <c r="C833" s="176"/>
      <c r="D833" s="185"/>
      <c r="E833" s="176"/>
      <c r="F833" s="176"/>
      <c r="G833" s="176"/>
      <c r="H833" s="176"/>
      <c r="I833" s="176"/>
      <c r="J833" s="176"/>
      <c r="K833" s="176"/>
      <c r="L833" s="176"/>
      <c r="M833" s="176"/>
      <c r="N833" s="176"/>
    </row>
    <row r="834" spans="1:14">
      <c r="A834" s="176"/>
      <c r="B834" s="176"/>
      <c r="C834" s="176"/>
      <c r="D834" s="185"/>
      <c r="E834" s="176"/>
      <c r="F834" s="176"/>
      <c r="G834" s="176"/>
      <c r="H834" s="176"/>
      <c r="I834" s="176"/>
      <c r="J834" s="176"/>
      <c r="K834" s="176"/>
      <c r="L834" s="176"/>
      <c r="M834" s="176"/>
      <c r="N834" s="176"/>
    </row>
    <row r="835" spans="1:14">
      <c r="A835" s="176"/>
      <c r="B835" s="176"/>
      <c r="C835" s="176"/>
      <c r="D835" s="185"/>
      <c r="E835" s="176"/>
      <c r="F835" s="176"/>
      <c r="G835" s="176"/>
      <c r="H835" s="176"/>
      <c r="I835" s="176"/>
      <c r="J835" s="176"/>
      <c r="K835" s="176"/>
      <c r="L835" s="176"/>
      <c r="M835" s="176"/>
      <c r="N835" s="176"/>
    </row>
    <row r="836" spans="1:14">
      <c r="A836" s="176"/>
      <c r="B836" s="176"/>
      <c r="C836" s="176"/>
      <c r="D836" s="185"/>
      <c r="E836" s="176"/>
      <c r="F836" s="176"/>
      <c r="G836" s="176"/>
      <c r="H836" s="176"/>
      <c r="I836" s="176"/>
      <c r="J836" s="176"/>
      <c r="K836" s="176"/>
      <c r="L836" s="176"/>
      <c r="M836" s="176"/>
      <c r="N836" s="176"/>
    </row>
    <row r="837" spans="1:14">
      <c r="A837" s="176"/>
      <c r="B837" s="176"/>
      <c r="C837" s="176"/>
      <c r="D837" s="185"/>
      <c r="E837" s="176"/>
      <c r="F837" s="176"/>
      <c r="G837" s="176"/>
      <c r="H837" s="176"/>
      <c r="I837" s="176"/>
      <c r="J837" s="176"/>
      <c r="K837" s="176"/>
      <c r="L837" s="176"/>
      <c r="M837" s="176"/>
      <c r="N837" s="176"/>
    </row>
    <row r="838" spans="1:14">
      <c r="A838" s="176"/>
      <c r="B838" s="176"/>
      <c r="C838" s="176"/>
      <c r="D838" s="185"/>
      <c r="E838" s="176"/>
      <c r="F838" s="176"/>
      <c r="G838" s="176"/>
      <c r="H838" s="176"/>
      <c r="I838" s="176"/>
      <c r="J838" s="176"/>
      <c r="K838" s="176"/>
      <c r="L838" s="176"/>
      <c r="M838" s="176"/>
      <c r="N838" s="176"/>
    </row>
    <row r="839" spans="1:14">
      <c r="A839" s="176"/>
      <c r="B839" s="176"/>
      <c r="C839" s="176"/>
      <c r="D839" s="185"/>
      <c r="E839" s="176"/>
      <c r="F839" s="176"/>
      <c r="G839" s="176"/>
      <c r="H839" s="176"/>
      <c r="I839" s="176"/>
      <c r="J839" s="176"/>
      <c r="K839" s="176"/>
      <c r="L839" s="176"/>
      <c r="M839" s="176"/>
      <c r="N839" s="176"/>
    </row>
    <row r="840" spans="1:14">
      <c r="A840" s="176"/>
      <c r="B840" s="176"/>
      <c r="C840" s="176"/>
      <c r="D840" s="185"/>
      <c r="E840" s="176"/>
      <c r="F840" s="176"/>
      <c r="G840" s="176"/>
      <c r="H840" s="176"/>
      <c r="I840" s="176"/>
      <c r="J840" s="176"/>
      <c r="K840" s="176"/>
      <c r="L840" s="176"/>
      <c r="M840" s="176"/>
      <c r="N840" s="176"/>
    </row>
    <row r="841" spans="1:14">
      <c r="A841" s="176"/>
      <c r="B841" s="176"/>
      <c r="C841" s="176"/>
      <c r="D841" s="185"/>
      <c r="E841" s="176"/>
      <c r="F841" s="176"/>
      <c r="G841" s="176"/>
      <c r="H841" s="176"/>
      <c r="I841" s="176"/>
      <c r="J841" s="176"/>
      <c r="K841" s="176"/>
      <c r="L841" s="176"/>
      <c r="M841" s="176"/>
      <c r="N841" s="176"/>
    </row>
    <row r="842" spans="1:14">
      <c r="A842" s="176"/>
      <c r="B842" s="176"/>
      <c r="C842" s="176"/>
      <c r="D842" s="185"/>
      <c r="E842" s="176"/>
      <c r="F842" s="176"/>
      <c r="G842" s="176"/>
      <c r="H842" s="176"/>
      <c r="I842" s="176"/>
      <c r="J842" s="176"/>
      <c r="K842" s="176"/>
      <c r="L842" s="176"/>
      <c r="M842" s="176"/>
      <c r="N842" s="176"/>
    </row>
    <row r="843" spans="1:14">
      <c r="A843" s="176"/>
      <c r="B843" s="176"/>
      <c r="C843" s="176"/>
      <c r="D843" s="185"/>
      <c r="E843" s="176"/>
      <c r="F843" s="176"/>
      <c r="G843" s="176"/>
      <c r="H843" s="176"/>
      <c r="I843" s="176"/>
      <c r="J843" s="176"/>
      <c r="K843" s="176"/>
      <c r="L843" s="176"/>
      <c r="M843" s="176"/>
      <c r="N843" s="176"/>
    </row>
    <row r="844" spans="1:14">
      <c r="A844" s="176"/>
      <c r="B844" s="176"/>
      <c r="C844" s="176"/>
      <c r="D844" s="185"/>
      <c r="E844" s="176"/>
      <c r="F844" s="176"/>
      <c r="G844" s="176"/>
      <c r="H844" s="176"/>
      <c r="I844" s="176"/>
      <c r="J844" s="176"/>
      <c r="K844" s="176"/>
      <c r="L844" s="176"/>
      <c r="M844" s="176"/>
      <c r="N844" s="176"/>
    </row>
    <row r="845" spans="1:14">
      <c r="A845" s="176"/>
      <c r="B845" s="176"/>
      <c r="C845" s="176"/>
      <c r="D845" s="185"/>
      <c r="E845" s="176"/>
      <c r="F845" s="176"/>
      <c r="G845" s="176"/>
      <c r="H845" s="176"/>
      <c r="I845" s="176"/>
      <c r="J845" s="176"/>
      <c r="K845" s="176"/>
      <c r="L845" s="176"/>
      <c r="M845" s="176"/>
      <c r="N845" s="176"/>
    </row>
    <row r="846" spans="1:14">
      <c r="A846" s="176"/>
      <c r="B846" s="176"/>
      <c r="C846" s="176"/>
      <c r="D846" s="185"/>
      <c r="E846" s="176"/>
      <c r="F846" s="176"/>
      <c r="G846" s="176"/>
      <c r="H846" s="176"/>
      <c r="I846" s="176"/>
      <c r="J846" s="176"/>
      <c r="K846" s="176"/>
      <c r="L846" s="176"/>
      <c r="M846" s="176"/>
      <c r="N846" s="176"/>
    </row>
    <row r="847" spans="1:14">
      <c r="A847" s="176"/>
      <c r="B847" s="176"/>
      <c r="C847" s="176"/>
      <c r="D847" s="185"/>
      <c r="E847" s="176"/>
      <c r="F847" s="176"/>
      <c r="G847" s="176"/>
      <c r="H847" s="176"/>
      <c r="I847" s="176"/>
      <c r="J847" s="176"/>
      <c r="K847" s="176"/>
      <c r="L847" s="176"/>
      <c r="M847" s="176"/>
      <c r="N847" s="176"/>
    </row>
    <row r="848" spans="1:14">
      <c r="A848" s="176"/>
      <c r="B848" s="176"/>
      <c r="C848" s="176"/>
      <c r="D848" s="185"/>
      <c r="E848" s="176"/>
      <c r="F848" s="176"/>
      <c r="G848" s="176"/>
      <c r="H848" s="176"/>
      <c r="I848" s="176"/>
      <c r="J848" s="176"/>
      <c r="K848" s="176"/>
      <c r="L848" s="176"/>
      <c r="M848" s="176"/>
      <c r="N848" s="176"/>
    </row>
    <row r="849" spans="1:14">
      <c r="A849" s="176"/>
      <c r="B849" s="176"/>
      <c r="C849" s="176"/>
      <c r="D849" s="185"/>
      <c r="E849" s="176"/>
      <c r="F849" s="176"/>
      <c r="G849" s="176"/>
      <c r="H849" s="176"/>
      <c r="I849" s="176"/>
      <c r="J849" s="176"/>
      <c r="K849" s="176"/>
      <c r="L849" s="176"/>
      <c r="M849" s="176"/>
      <c r="N849" s="176"/>
    </row>
    <row r="850" spans="1:14">
      <c r="A850" s="176"/>
      <c r="B850" s="176"/>
      <c r="C850" s="176"/>
      <c r="D850" s="185"/>
      <c r="E850" s="176"/>
      <c r="F850" s="176"/>
      <c r="G850" s="176"/>
      <c r="H850" s="176"/>
      <c r="I850" s="176"/>
      <c r="J850" s="176"/>
      <c r="K850" s="176"/>
      <c r="L850" s="176"/>
      <c r="M850" s="176"/>
      <c r="N850" s="176"/>
    </row>
    <row r="851" spans="1:14">
      <c r="A851" s="176"/>
      <c r="B851" s="176"/>
      <c r="C851" s="176"/>
      <c r="D851" s="185"/>
      <c r="E851" s="176"/>
      <c r="F851" s="176"/>
      <c r="G851" s="176"/>
      <c r="H851" s="176"/>
      <c r="I851" s="176"/>
      <c r="J851" s="176"/>
      <c r="K851" s="176"/>
      <c r="L851" s="176"/>
      <c r="M851" s="176"/>
      <c r="N851" s="176"/>
    </row>
    <row r="852" spans="1:14">
      <c r="A852" s="176"/>
      <c r="B852" s="176"/>
      <c r="C852" s="176"/>
      <c r="D852" s="185"/>
      <c r="E852" s="176"/>
      <c r="F852" s="176"/>
      <c r="G852" s="176"/>
      <c r="H852" s="176"/>
      <c r="I852" s="176"/>
      <c r="J852" s="176"/>
      <c r="K852" s="176"/>
      <c r="L852" s="176"/>
      <c r="M852" s="176"/>
      <c r="N852" s="176"/>
    </row>
    <row r="853" spans="1:14">
      <c r="A853" s="176"/>
      <c r="B853" s="176"/>
      <c r="C853" s="176"/>
      <c r="D853" s="185"/>
      <c r="E853" s="176"/>
      <c r="F853" s="176"/>
      <c r="G853" s="176"/>
      <c r="H853" s="176"/>
      <c r="I853" s="176"/>
      <c r="J853" s="176"/>
      <c r="K853" s="176"/>
      <c r="L853" s="176"/>
      <c r="M853" s="176"/>
      <c r="N853" s="176"/>
    </row>
    <row r="854" spans="1:14">
      <c r="A854" s="176"/>
      <c r="B854" s="176"/>
      <c r="C854" s="176"/>
      <c r="D854" s="185"/>
      <c r="E854" s="176"/>
      <c r="F854" s="176"/>
      <c r="G854" s="176"/>
      <c r="H854" s="176"/>
      <c r="I854" s="176"/>
      <c r="J854" s="176"/>
      <c r="K854" s="176"/>
      <c r="L854" s="176"/>
      <c r="M854" s="176"/>
      <c r="N854" s="176"/>
    </row>
    <row r="855" spans="1:14">
      <c r="A855" s="176"/>
      <c r="B855" s="176"/>
      <c r="C855" s="176"/>
      <c r="D855" s="185"/>
      <c r="E855" s="176"/>
      <c r="F855" s="176"/>
      <c r="G855" s="176"/>
      <c r="H855" s="176"/>
      <c r="I855" s="176"/>
      <c r="J855" s="176"/>
      <c r="K855" s="176"/>
      <c r="L855" s="176"/>
      <c r="M855" s="176"/>
      <c r="N855" s="176"/>
    </row>
    <row r="856" spans="1:14">
      <c r="A856" s="176"/>
      <c r="B856" s="176"/>
      <c r="C856" s="176"/>
      <c r="D856" s="185"/>
      <c r="E856" s="176"/>
      <c r="F856" s="176"/>
      <c r="G856" s="176"/>
      <c r="H856" s="176"/>
      <c r="I856" s="176"/>
      <c r="J856" s="176"/>
      <c r="K856" s="176"/>
      <c r="L856" s="176"/>
      <c r="M856" s="176"/>
      <c r="N856" s="176"/>
    </row>
    <row r="857" spans="1:14">
      <c r="A857" s="176"/>
      <c r="B857" s="176"/>
      <c r="C857" s="176"/>
      <c r="D857" s="185"/>
      <c r="E857" s="176"/>
      <c r="F857" s="176"/>
      <c r="G857" s="176"/>
      <c r="H857" s="176"/>
      <c r="I857" s="176"/>
      <c r="J857" s="176"/>
      <c r="K857" s="176"/>
      <c r="L857" s="176"/>
      <c r="M857" s="176"/>
      <c r="N857" s="176"/>
    </row>
    <row r="858" spans="1:14">
      <c r="A858" s="176"/>
      <c r="B858" s="176"/>
      <c r="C858" s="176"/>
      <c r="D858" s="185"/>
      <c r="E858" s="176"/>
      <c r="F858" s="176"/>
      <c r="G858" s="176"/>
      <c r="H858" s="176"/>
      <c r="I858" s="176"/>
      <c r="J858" s="176"/>
      <c r="K858" s="176"/>
      <c r="L858" s="176"/>
      <c r="M858" s="176"/>
      <c r="N858" s="176"/>
    </row>
    <row r="859" spans="1:14">
      <c r="A859" s="176"/>
      <c r="B859" s="176"/>
      <c r="C859" s="176"/>
      <c r="D859" s="185"/>
      <c r="E859" s="176"/>
      <c r="F859" s="176"/>
      <c r="G859" s="176"/>
      <c r="H859" s="176"/>
      <c r="I859" s="176"/>
      <c r="J859" s="176"/>
      <c r="K859" s="176"/>
      <c r="L859" s="176"/>
      <c r="M859" s="176"/>
      <c r="N859" s="176"/>
    </row>
    <row r="860" spans="1:14">
      <c r="A860" s="176"/>
      <c r="B860" s="176"/>
      <c r="C860" s="176"/>
      <c r="D860" s="185"/>
      <c r="E860" s="176"/>
      <c r="F860" s="176"/>
      <c r="G860" s="176"/>
      <c r="H860" s="176"/>
      <c r="I860" s="176"/>
      <c r="J860" s="176"/>
      <c r="K860" s="176"/>
      <c r="L860" s="176"/>
      <c r="M860" s="176"/>
      <c r="N860" s="176"/>
    </row>
    <row r="861" spans="1:14">
      <c r="A861" s="176"/>
      <c r="B861" s="176"/>
      <c r="C861" s="176"/>
      <c r="D861" s="185"/>
      <c r="E861" s="176"/>
      <c r="F861" s="176"/>
      <c r="G861" s="176"/>
      <c r="H861" s="176"/>
      <c r="I861" s="176"/>
      <c r="J861" s="176"/>
      <c r="K861" s="176"/>
      <c r="L861" s="176"/>
      <c r="M861" s="176"/>
      <c r="N861" s="176"/>
    </row>
    <row r="862" spans="1:14">
      <c r="A862" s="176"/>
      <c r="B862" s="176"/>
      <c r="C862" s="176"/>
      <c r="D862" s="185"/>
      <c r="E862" s="176"/>
      <c r="F862" s="176"/>
      <c r="G862" s="176"/>
      <c r="H862" s="176"/>
      <c r="I862" s="176"/>
      <c r="J862" s="176"/>
      <c r="K862" s="176"/>
      <c r="L862" s="176"/>
      <c r="M862" s="176"/>
      <c r="N862" s="176"/>
    </row>
    <row r="863" spans="1:14">
      <c r="A863" s="176"/>
      <c r="B863" s="176"/>
      <c r="C863" s="176"/>
      <c r="D863" s="185"/>
      <c r="E863" s="176"/>
      <c r="F863" s="176"/>
      <c r="G863" s="176"/>
      <c r="H863" s="176"/>
      <c r="I863" s="176"/>
      <c r="J863" s="176"/>
      <c r="K863" s="176"/>
      <c r="L863" s="176"/>
      <c r="M863" s="176"/>
      <c r="N863" s="176"/>
    </row>
    <row r="864" spans="1:14">
      <c r="A864" s="176"/>
      <c r="B864" s="176"/>
      <c r="C864" s="176"/>
      <c r="D864" s="185"/>
      <c r="E864" s="176"/>
      <c r="F864" s="176"/>
      <c r="G864" s="176"/>
      <c r="H864" s="176"/>
      <c r="I864" s="176"/>
      <c r="J864" s="176"/>
      <c r="K864" s="176"/>
      <c r="L864" s="176"/>
      <c r="M864" s="176"/>
      <c r="N864" s="176"/>
    </row>
    <row r="865" spans="1:14">
      <c r="A865" s="176"/>
      <c r="B865" s="176"/>
      <c r="C865" s="176"/>
      <c r="D865" s="185"/>
      <c r="E865" s="176"/>
      <c r="F865" s="176"/>
      <c r="G865" s="176"/>
      <c r="H865" s="176"/>
      <c r="I865" s="176"/>
      <c r="J865" s="176"/>
      <c r="K865" s="176"/>
      <c r="L865" s="176"/>
      <c r="M865" s="176"/>
      <c r="N865" s="176"/>
    </row>
    <row r="866" spans="1:14">
      <c r="A866" s="176"/>
      <c r="B866" s="176"/>
      <c r="C866" s="176"/>
      <c r="D866" s="185"/>
      <c r="E866" s="176"/>
      <c r="F866" s="176"/>
      <c r="G866" s="176"/>
      <c r="H866" s="176"/>
      <c r="I866" s="176"/>
      <c r="J866" s="176"/>
      <c r="K866" s="176"/>
      <c r="L866" s="176"/>
      <c r="M866" s="176"/>
      <c r="N866" s="176"/>
    </row>
    <row r="867" spans="1:14">
      <c r="A867" s="176"/>
      <c r="B867" s="176"/>
      <c r="C867" s="176"/>
      <c r="D867" s="185"/>
      <c r="E867" s="176"/>
      <c r="F867" s="176"/>
      <c r="G867" s="176"/>
      <c r="H867" s="176"/>
      <c r="I867" s="176"/>
      <c r="J867" s="176"/>
      <c r="K867" s="176"/>
      <c r="L867" s="176"/>
      <c r="M867" s="176"/>
      <c r="N867" s="176"/>
    </row>
    <row r="868" spans="1:14">
      <c r="A868" s="176"/>
      <c r="B868" s="176"/>
      <c r="C868" s="176"/>
      <c r="D868" s="185"/>
      <c r="E868" s="176"/>
      <c r="F868" s="176"/>
      <c r="G868" s="176"/>
      <c r="H868" s="176"/>
      <c r="I868" s="176"/>
      <c r="J868" s="176"/>
      <c r="K868" s="176"/>
      <c r="L868" s="176"/>
      <c r="M868" s="176"/>
      <c r="N868" s="176"/>
    </row>
    <row r="869" spans="1:14">
      <c r="A869" s="176"/>
      <c r="B869" s="176"/>
      <c r="C869" s="176"/>
      <c r="D869" s="185"/>
      <c r="E869" s="176"/>
      <c r="F869" s="176"/>
      <c r="G869" s="176"/>
      <c r="H869" s="176"/>
      <c r="I869" s="176"/>
      <c r="J869" s="176"/>
      <c r="K869" s="176"/>
      <c r="L869" s="176"/>
      <c r="M869" s="176"/>
      <c r="N869" s="176"/>
    </row>
    <row r="870" spans="1:14">
      <c r="A870" s="176"/>
      <c r="B870" s="176"/>
      <c r="C870" s="176"/>
      <c r="D870" s="185"/>
      <c r="E870" s="176"/>
      <c r="F870" s="176"/>
      <c r="G870" s="176"/>
      <c r="H870" s="176"/>
      <c r="I870" s="176"/>
      <c r="J870" s="176"/>
      <c r="K870" s="176"/>
      <c r="L870" s="176"/>
      <c r="M870" s="176"/>
      <c r="N870" s="176"/>
    </row>
    <row r="871" spans="1:14">
      <c r="A871" s="176"/>
      <c r="B871" s="176"/>
      <c r="C871" s="176"/>
      <c r="D871" s="185"/>
      <c r="E871" s="176"/>
      <c r="F871" s="176"/>
      <c r="G871" s="176"/>
      <c r="H871" s="176"/>
      <c r="I871" s="176"/>
      <c r="J871" s="176"/>
      <c r="K871" s="176"/>
      <c r="L871" s="176"/>
      <c r="M871" s="176"/>
      <c r="N871" s="176"/>
    </row>
    <row r="872" spans="1:14">
      <c r="A872" s="176"/>
      <c r="B872" s="176"/>
      <c r="C872" s="176"/>
      <c r="D872" s="185"/>
      <c r="E872" s="176"/>
      <c r="F872" s="176"/>
      <c r="G872" s="176"/>
      <c r="H872" s="176"/>
      <c r="I872" s="176"/>
      <c r="J872" s="176"/>
      <c r="K872" s="176"/>
      <c r="L872" s="176"/>
      <c r="M872" s="176"/>
      <c r="N872" s="176"/>
    </row>
    <row r="873" spans="1:14">
      <c r="A873" s="176"/>
      <c r="B873" s="176"/>
      <c r="C873" s="176"/>
      <c r="D873" s="185"/>
      <c r="E873" s="176"/>
      <c r="F873" s="176"/>
      <c r="G873" s="176"/>
      <c r="H873" s="176"/>
      <c r="I873" s="176"/>
      <c r="J873" s="176"/>
      <c r="K873" s="176"/>
      <c r="L873" s="176"/>
      <c r="M873" s="176"/>
      <c r="N873" s="176"/>
    </row>
    <row r="874" spans="1:14">
      <c r="A874" s="176"/>
      <c r="B874" s="176"/>
      <c r="C874" s="176"/>
      <c r="D874" s="185"/>
      <c r="E874" s="176"/>
      <c r="F874" s="176"/>
      <c r="G874" s="176"/>
      <c r="H874" s="176"/>
      <c r="I874" s="176"/>
      <c r="J874" s="176"/>
      <c r="K874" s="176"/>
      <c r="L874" s="176"/>
      <c r="M874" s="176"/>
      <c r="N874" s="176"/>
    </row>
    <row r="875" spans="1:14">
      <c r="A875" s="176"/>
      <c r="B875" s="176"/>
      <c r="C875" s="176"/>
      <c r="D875" s="185"/>
      <c r="E875" s="176"/>
      <c r="F875" s="176"/>
      <c r="G875" s="176"/>
      <c r="H875" s="176"/>
      <c r="I875" s="176"/>
      <c r="J875" s="176"/>
      <c r="K875" s="176"/>
      <c r="L875" s="176"/>
      <c r="M875" s="176"/>
      <c r="N875" s="176"/>
    </row>
    <row r="876" spans="1:14">
      <c r="A876" s="176"/>
      <c r="B876" s="176"/>
      <c r="C876" s="176"/>
      <c r="D876" s="185"/>
      <c r="E876" s="176"/>
      <c r="F876" s="176"/>
      <c r="G876" s="176"/>
      <c r="H876" s="176"/>
      <c r="I876" s="176"/>
      <c r="J876" s="176"/>
      <c r="K876" s="176"/>
      <c r="L876" s="176"/>
      <c r="M876" s="176"/>
      <c r="N876" s="176"/>
    </row>
    <row r="877" spans="1:14">
      <c r="A877" s="176"/>
      <c r="B877" s="176"/>
      <c r="C877" s="176"/>
      <c r="D877" s="185"/>
      <c r="E877" s="176"/>
      <c r="F877" s="176"/>
      <c r="G877" s="176"/>
      <c r="H877" s="176"/>
      <c r="I877" s="176"/>
      <c r="J877" s="176"/>
      <c r="K877" s="176"/>
      <c r="L877" s="176"/>
      <c r="M877" s="176"/>
      <c r="N877" s="176"/>
    </row>
    <row r="878" spans="1:14">
      <c r="A878" s="176"/>
      <c r="B878" s="176"/>
      <c r="C878" s="176"/>
      <c r="D878" s="185"/>
      <c r="E878" s="176"/>
      <c r="F878" s="176"/>
      <c r="G878" s="176"/>
      <c r="H878" s="176"/>
      <c r="I878" s="176"/>
      <c r="J878" s="176"/>
      <c r="K878" s="176"/>
      <c r="L878" s="176"/>
      <c r="M878" s="176"/>
      <c r="N878" s="176"/>
    </row>
    <row r="879" spans="1:14">
      <c r="A879" s="176"/>
      <c r="B879" s="176"/>
      <c r="C879" s="176"/>
      <c r="D879" s="185"/>
      <c r="E879" s="176"/>
      <c r="F879" s="176"/>
      <c r="G879" s="176"/>
      <c r="H879" s="176"/>
      <c r="I879" s="176"/>
      <c r="J879" s="176"/>
      <c r="K879" s="176"/>
      <c r="L879" s="176"/>
      <c r="M879" s="176"/>
      <c r="N879" s="176"/>
    </row>
    <row r="880" spans="1:14">
      <c r="A880" s="176"/>
      <c r="B880" s="176"/>
      <c r="C880" s="176"/>
      <c r="D880" s="185"/>
      <c r="E880" s="176"/>
      <c r="F880" s="176"/>
      <c r="G880" s="176"/>
      <c r="H880" s="176"/>
      <c r="I880" s="176"/>
      <c r="J880" s="176"/>
      <c r="K880" s="176"/>
      <c r="L880" s="176"/>
      <c r="M880" s="176"/>
      <c r="N880" s="176"/>
    </row>
    <row r="881" spans="1:14">
      <c r="A881" s="176"/>
      <c r="B881" s="176"/>
      <c r="C881" s="176"/>
      <c r="D881" s="185"/>
      <c r="E881" s="176"/>
      <c r="F881" s="176"/>
      <c r="G881" s="176"/>
      <c r="H881" s="176"/>
      <c r="I881" s="176"/>
      <c r="J881" s="176"/>
      <c r="K881" s="176"/>
      <c r="L881" s="176"/>
      <c r="M881" s="176"/>
      <c r="N881" s="176"/>
    </row>
    <row r="882" spans="1:14">
      <c r="A882" s="176"/>
      <c r="B882" s="176"/>
      <c r="C882" s="176"/>
      <c r="D882" s="185"/>
      <c r="E882" s="176"/>
      <c r="F882" s="176"/>
      <c r="G882" s="176"/>
      <c r="H882" s="176"/>
      <c r="I882" s="176"/>
      <c r="J882" s="176"/>
      <c r="K882" s="176"/>
      <c r="L882" s="176"/>
      <c r="M882" s="176"/>
      <c r="N882" s="176"/>
    </row>
    <row r="883" spans="1:14">
      <c r="A883" s="176"/>
      <c r="B883" s="176"/>
      <c r="C883" s="176"/>
      <c r="D883" s="185"/>
      <c r="E883" s="176"/>
      <c r="F883" s="176"/>
      <c r="G883" s="176"/>
      <c r="H883" s="176"/>
      <c r="I883" s="176"/>
      <c r="J883" s="176"/>
      <c r="K883" s="176"/>
      <c r="L883" s="176"/>
      <c r="M883" s="176"/>
      <c r="N883" s="176"/>
    </row>
    <row r="884" spans="1:14">
      <c r="A884" s="176"/>
      <c r="B884" s="176"/>
      <c r="C884" s="176"/>
      <c r="D884" s="185"/>
      <c r="E884" s="176"/>
      <c r="F884" s="176"/>
      <c r="G884" s="176"/>
      <c r="H884" s="176"/>
      <c r="I884" s="176"/>
      <c r="J884" s="176"/>
      <c r="K884" s="176"/>
      <c r="L884" s="176"/>
      <c r="M884" s="176"/>
      <c r="N884" s="176"/>
    </row>
    <row r="885" spans="1:14">
      <c r="A885" s="176"/>
      <c r="B885" s="176"/>
      <c r="C885" s="176"/>
      <c r="D885" s="185"/>
      <c r="E885" s="176"/>
      <c r="F885" s="176"/>
      <c r="G885" s="176"/>
      <c r="H885" s="176"/>
      <c r="I885" s="176"/>
      <c r="J885" s="176"/>
      <c r="K885" s="176"/>
      <c r="L885" s="176"/>
      <c r="M885" s="176"/>
      <c r="N885" s="176"/>
    </row>
    <row r="886" spans="1:14">
      <c r="A886" s="176"/>
      <c r="B886" s="176"/>
      <c r="C886" s="176"/>
      <c r="D886" s="185"/>
      <c r="E886" s="176"/>
      <c r="F886" s="176"/>
      <c r="G886" s="176"/>
      <c r="H886" s="176"/>
      <c r="I886" s="176"/>
      <c r="J886" s="176"/>
      <c r="K886" s="176"/>
      <c r="L886" s="176"/>
      <c r="M886" s="176"/>
      <c r="N886" s="176"/>
    </row>
    <row r="887" spans="1:14">
      <c r="A887" s="176"/>
      <c r="B887" s="176"/>
      <c r="C887" s="176"/>
      <c r="D887" s="185"/>
      <c r="E887" s="176"/>
      <c r="F887" s="176"/>
      <c r="G887" s="176"/>
      <c r="H887" s="176"/>
      <c r="I887" s="176"/>
      <c r="J887" s="176"/>
      <c r="K887" s="176"/>
      <c r="L887" s="176"/>
      <c r="M887" s="176"/>
      <c r="N887" s="176"/>
    </row>
    <row r="888" spans="1:14">
      <c r="A888" s="176"/>
      <c r="B888" s="176"/>
      <c r="C888" s="176"/>
      <c r="D888" s="185"/>
      <c r="E888" s="176"/>
      <c r="F888" s="176"/>
      <c r="G888" s="176"/>
      <c r="H888" s="176"/>
      <c r="I888" s="176"/>
      <c r="J888" s="176"/>
      <c r="K888" s="176"/>
      <c r="L888" s="176"/>
      <c r="M888" s="176"/>
      <c r="N888" s="176"/>
    </row>
    <row r="889" spans="1:14">
      <c r="A889" s="176"/>
      <c r="B889" s="176"/>
      <c r="C889" s="176"/>
      <c r="D889" s="185"/>
      <c r="E889" s="176"/>
      <c r="F889" s="176"/>
      <c r="G889" s="176"/>
      <c r="H889" s="176"/>
      <c r="I889" s="176"/>
      <c r="J889" s="176"/>
      <c r="K889" s="176"/>
      <c r="L889" s="176"/>
      <c r="M889" s="176"/>
      <c r="N889" s="176"/>
    </row>
    <row r="890" spans="1:14">
      <c r="A890" s="176"/>
      <c r="B890" s="176"/>
      <c r="C890" s="176"/>
      <c r="D890" s="185"/>
      <c r="E890" s="176"/>
      <c r="F890" s="176"/>
      <c r="G890" s="176"/>
      <c r="H890" s="176"/>
      <c r="I890" s="176"/>
      <c r="J890" s="176"/>
      <c r="K890" s="176"/>
      <c r="L890" s="176"/>
      <c r="M890" s="176"/>
      <c r="N890" s="176"/>
    </row>
    <row r="891" spans="1:14">
      <c r="A891" s="176"/>
      <c r="B891" s="176"/>
      <c r="C891" s="176"/>
      <c r="D891" s="185"/>
      <c r="E891" s="176"/>
      <c r="F891" s="176"/>
      <c r="G891" s="176"/>
      <c r="H891" s="176"/>
      <c r="I891" s="176"/>
      <c r="J891" s="176"/>
      <c r="K891" s="176"/>
      <c r="L891" s="176"/>
      <c r="M891" s="176"/>
      <c r="N891" s="176"/>
    </row>
    <row r="892" spans="1:14">
      <c r="A892" s="176"/>
      <c r="B892" s="176"/>
      <c r="C892" s="176"/>
      <c r="D892" s="185"/>
      <c r="E892" s="176"/>
      <c r="F892" s="176"/>
      <c r="G892" s="176"/>
      <c r="H892" s="176"/>
      <c r="I892" s="176"/>
      <c r="J892" s="176"/>
      <c r="K892" s="176"/>
      <c r="L892" s="176"/>
      <c r="M892" s="176"/>
      <c r="N892" s="176"/>
    </row>
    <row r="893" spans="1:14">
      <c r="A893" s="176"/>
      <c r="B893" s="176"/>
      <c r="C893" s="176"/>
      <c r="D893" s="185"/>
      <c r="E893" s="176"/>
      <c r="F893" s="176"/>
      <c r="G893" s="176"/>
      <c r="H893" s="176"/>
      <c r="I893" s="176"/>
      <c r="J893" s="176"/>
      <c r="K893" s="176"/>
      <c r="L893" s="176"/>
      <c r="M893" s="176"/>
      <c r="N893" s="176"/>
    </row>
    <row r="894" spans="1:14">
      <c r="A894" s="176"/>
      <c r="B894" s="176"/>
      <c r="C894" s="176"/>
      <c r="D894" s="185"/>
      <c r="E894" s="176"/>
      <c r="F894" s="176"/>
      <c r="G894" s="176"/>
      <c r="H894" s="176"/>
      <c r="I894" s="176"/>
      <c r="J894" s="176"/>
      <c r="K894" s="176"/>
      <c r="L894" s="176"/>
      <c r="M894" s="176"/>
      <c r="N894" s="176"/>
    </row>
    <row r="895" spans="1:14">
      <c r="A895" s="176"/>
      <c r="B895" s="176"/>
      <c r="C895" s="176"/>
      <c r="D895" s="185"/>
      <c r="E895" s="176"/>
      <c r="F895" s="176"/>
      <c r="G895" s="176"/>
      <c r="H895" s="176"/>
      <c r="I895" s="176"/>
      <c r="J895" s="176"/>
      <c r="K895" s="176"/>
      <c r="L895" s="176"/>
      <c r="M895" s="176"/>
      <c r="N895" s="176"/>
    </row>
    <row r="896" spans="1:14">
      <c r="A896" s="176"/>
      <c r="B896" s="176"/>
      <c r="C896" s="176"/>
      <c r="D896" s="185"/>
      <c r="E896" s="176"/>
      <c r="F896" s="176"/>
      <c r="G896" s="176"/>
      <c r="H896" s="176"/>
      <c r="I896" s="176"/>
      <c r="J896" s="176"/>
      <c r="K896" s="176"/>
      <c r="L896" s="176"/>
      <c r="M896" s="176"/>
      <c r="N896" s="176"/>
    </row>
    <row r="897" spans="1:14">
      <c r="A897" s="176"/>
      <c r="B897" s="176"/>
      <c r="C897" s="176"/>
      <c r="D897" s="185"/>
      <c r="E897" s="176"/>
      <c r="F897" s="176"/>
      <c r="G897" s="176"/>
      <c r="H897" s="176"/>
      <c r="I897" s="176"/>
      <c r="J897" s="176"/>
      <c r="K897" s="176"/>
      <c r="L897" s="176"/>
      <c r="M897" s="176"/>
      <c r="N897" s="176"/>
    </row>
    <row r="898" spans="1:14">
      <c r="A898" s="176"/>
      <c r="B898" s="176"/>
      <c r="C898" s="176"/>
      <c r="D898" s="185"/>
      <c r="E898" s="176"/>
      <c r="F898" s="176"/>
      <c r="G898" s="176"/>
      <c r="H898" s="176"/>
      <c r="I898" s="176"/>
      <c r="J898" s="176"/>
      <c r="K898" s="176"/>
      <c r="L898" s="176"/>
      <c r="M898" s="176"/>
      <c r="N898" s="176"/>
    </row>
    <row r="899" spans="1:14">
      <c r="A899" s="176"/>
      <c r="B899" s="176"/>
      <c r="C899" s="176"/>
      <c r="D899" s="185"/>
      <c r="E899" s="176"/>
      <c r="F899" s="176"/>
      <c r="G899" s="176"/>
      <c r="H899" s="176"/>
      <c r="I899" s="176"/>
      <c r="J899" s="176"/>
      <c r="K899" s="176"/>
      <c r="L899" s="176"/>
      <c r="M899" s="176"/>
      <c r="N899" s="176"/>
    </row>
    <row r="900" spans="1:14">
      <c r="A900" s="176"/>
      <c r="B900" s="176"/>
      <c r="C900" s="176"/>
      <c r="D900" s="185"/>
      <c r="E900" s="176"/>
      <c r="F900" s="176"/>
      <c r="G900" s="176"/>
      <c r="H900" s="176"/>
      <c r="I900" s="176"/>
      <c r="J900" s="176"/>
      <c r="K900" s="176"/>
      <c r="L900" s="176"/>
      <c r="M900" s="176"/>
      <c r="N900" s="176"/>
    </row>
    <row r="901" spans="1:14">
      <c r="A901" s="176"/>
      <c r="B901" s="176"/>
      <c r="C901" s="176"/>
      <c r="D901" s="185"/>
      <c r="E901" s="176"/>
      <c r="F901" s="176"/>
      <c r="G901" s="176"/>
      <c r="H901" s="176"/>
      <c r="I901" s="176"/>
      <c r="J901" s="176"/>
      <c r="K901" s="176"/>
      <c r="L901" s="176"/>
      <c r="M901" s="176"/>
      <c r="N901" s="176"/>
    </row>
    <row r="902" spans="1:14">
      <c r="A902" s="176"/>
      <c r="B902" s="176"/>
      <c r="C902" s="176"/>
      <c r="D902" s="185"/>
      <c r="E902" s="176"/>
      <c r="F902" s="176"/>
      <c r="G902" s="176"/>
      <c r="H902" s="176"/>
      <c r="I902" s="176"/>
      <c r="J902" s="176"/>
      <c r="K902" s="176"/>
      <c r="L902" s="176"/>
      <c r="M902" s="176"/>
      <c r="N902" s="176"/>
    </row>
    <row r="903" spans="1:14">
      <c r="A903" s="176"/>
      <c r="B903" s="176"/>
      <c r="C903" s="176"/>
      <c r="D903" s="185"/>
      <c r="E903" s="176"/>
      <c r="F903" s="176"/>
      <c r="G903" s="176"/>
      <c r="H903" s="176"/>
      <c r="I903" s="176"/>
      <c r="J903" s="176"/>
      <c r="K903" s="176"/>
      <c r="L903" s="176"/>
      <c r="M903" s="176"/>
      <c r="N903" s="176"/>
    </row>
    <row r="904" spans="1:14">
      <c r="A904" s="176"/>
      <c r="B904" s="176"/>
      <c r="C904" s="176"/>
      <c r="D904" s="185"/>
      <c r="E904" s="176"/>
      <c r="F904" s="176"/>
      <c r="G904" s="176"/>
      <c r="H904" s="176"/>
      <c r="I904" s="176"/>
      <c r="J904" s="176"/>
      <c r="K904" s="176"/>
      <c r="L904" s="176"/>
      <c r="M904" s="176"/>
      <c r="N904" s="176"/>
    </row>
    <row r="905" spans="1:14">
      <c r="A905" s="176"/>
      <c r="B905" s="176"/>
      <c r="C905" s="176"/>
      <c r="D905" s="185"/>
      <c r="E905" s="176"/>
      <c r="F905" s="176"/>
      <c r="G905" s="176"/>
      <c r="H905" s="176"/>
      <c r="I905" s="176"/>
      <c r="J905" s="176"/>
      <c r="K905" s="176"/>
      <c r="L905" s="176"/>
      <c r="M905" s="176"/>
      <c r="N905" s="176"/>
    </row>
    <row r="906" spans="1:14">
      <c r="A906" s="176"/>
      <c r="B906" s="176"/>
      <c r="C906" s="176"/>
      <c r="D906" s="185"/>
      <c r="E906" s="176"/>
      <c r="F906" s="176"/>
      <c r="G906" s="176"/>
      <c r="H906" s="176"/>
      <c r="I906" s="176"/>
      <c r="J906" s="176"/>
      <c r="K906" s="176"/>
      <c r="L906" s="176"/>
      <c r="M906" s="176"/>
      <c r="N906" s="176"/>
    </row>
    <row r="907" spans="1:14">
      <c r="A907" s="176"/>
      <c r="B907" s="176"/>
      <c r="C907" s="176"/>
      <c r="D907" s="185"/>
      <c r="E907" s="176"/>
      <c r="F907" s="176"/>
      <c r="G907" s="176"/>
      <c r="H907" s="176"/>
      <c r="I907" s="176"/>
      <c r="J907" s="176"/>
      <c r="K907" s="176"/>
      <c r="L907" s="176"/>
      <c r="M907" s="176"/>
      <c r="N907" s="176"/>
    </row>
    <row r="908" spans="1:14">
      <c r="A908" s="176"/>
      <c r="B908" s="176"/>
      <c r="C908" s="176"/>
      <c r="D908" s="185"/>
      <c r="E908" s="176"/>
      <c r="F908" s="176"/>
      <c r="G908" s="176"/>
      <c r="H908" s="176"/>
      <c r="I908" s="176"/>
      <c r="J908" s="176"/>
      <c r="K908" s="176"/>
      <c r="L908" s="176"/>
      <c r="M908" s="176"/>
      <c r="N908" s="176"/>
    </row>
    <row r="909" spans="1:14">
      <c r="A909" s="176"/>
      <c r="B909" s="176"/>
      <c r="C909" s="176"/>
      <c r="D909" s="185"/>
      <c r="E909" s="176"/>
      <c r="F909" s="176"/>
      <c r="G909" s="176"/>
      <c r="H909" s="176"/>
      <c r="I909" s="176"/>
      <c r="J909" s="176"/>
      <c r="K909" s="176"/>
      <c r="L909" s="176"/>
      <c r="M909" s="176"/>
      <c r="N909" s="176"/>
    </row>
    <row r="910" spans="1:14">
      <c r="A910" s="176"/>
      <c r="B910" s="176"/>
      <c r="C910" s="176"/>
      <c r="D910" s="185"/>
      <c r="E910" s="176"/>
      <c r="F910" s="176"/>
      <c r="G910" s="176"/>
      <c r="H910" s="176"/>
      <c r="I910" s="176"/>
      <c r="J910" s="176"/>
      <c r="K910" s="176"/>
      <c r="L910" s="176"/>
      <c r="M910" s="176"/>
      <c r="N910" s="176"/>
    </row>
    <row r="911" spans="1:14">
      <c r="A911" s="176"/>
      <c r="B911" s="176"/>
      <c r="C911" s="176"/>
      <c r="D911" s="185"/>
      <c r="E911" s="176"/>
      <c r="F911" s="176"/>
      <c r="G911" s="176"/>
      <c r="H911" s="176"/>
      <c r="I911" s="176"/>
      <c r="J911" s="176"/>
      <c r="K911" s="176"/>
      <c r="L911" s="176"/>
      <c r="M911" s="176"/>
      <c r="N911" s="176"/>
    </row>
    <row r="912" spans="1:14">
      <c r="A912" s="176"/>
      <c r="B912" s="176"/>
      <c r="C912" s="176"/>
      <c r="D912" s="185"/>
      <c r="E912" s="176"/>
      <c r="F912" s="176"/>
      <c r="G912" s="176"/>
      <c r="H912" s="176"/>
      <c r="I912" s="176"/>
      <c r="J912" s="176"/>
      <c r="K912" s="176"/>
      <c r="L912" s="176"/>
      <c r="M912" s="176"/>
      <c r="N912" s="176"/>
    </row>
    <row r="913" spans="1:14">
      <c r="A913" s="176"/>
      <c r="B913" s="176"/>
      <c r="C913" s="176"/>
      <c r="D913" s="185"/>
      <c r="E913" s="176"/>
      <c r="F913" s="176"/>
      <c r="G913" s="176"/>
      <c r="H913" s="176"/>
      <c r="I913" s="176"/>
      <c r="J913" s="176"/>
      <c r="K913" s="176"/>
      <c r="L913" s="176"/>
      <c r="M913" s="176"/>
      <c r="N913" s="176"/>
    </row>
    <row r="914" spans="1:14">
      <c r="A914" s="176"/>
      <c r="B914" s="176"/>
      <c r="C914" s="176"/>
      <c r="D914" s="185"/>
      <c r="E914" s="176"/>
      <c r="F914" s="176"/>
      <c r="G914" s="176"/>
      <c r="H914" s="176"/>
      <c r="I914" s="176"/>
      <c r="J914" s="176"/>
      <c r="K914" s="176"/>
      <c r="L914" s="176"/>
      <c r="M914" s="176"/>
      <c r="N914" s="176"/>
    </row>
    <row r="915" spans="1:14">
      <c r="A915" s="176"/>
      <c r="B915" s="176"/>
      <c r="C915" s="176"/>
      <c r="D915" s="185"/>
      <c r="E915" s="176"/>
      <c r="F915" s="176"/>
      <c r="G915" s="176"/>
      <c r="H915" s="176"/>
      <c r="I915" s="176"/>
      <c r="J915" s="176"/>
      <c r="K915" s="176"/>
      <c r="L915" s="176"/>
      <c r="M915" s="176"/>
      <c r="N915" s="176"/>
    </row>
    <row r="916" spans="1:14">
      <c r="A916" s="176"/>
      <c r="B916" s="176"/>
      <c r="C916" s="176"/>
      <c r="D916" s="185"/>
      <c r="E916" s="176"/>
      <c r="F916" s="176"/>
      <c r="G916" s="176"/>
      <c r="H916" s="176"/>
      <c r="I916" s="176"/>
      <c r="J916" s="176"/>
      <c r="K916" s="176"/>
      <c r="L916" s="176"/>
      <c r="M916" s="176"/>
      <c r="N916" s="176"/>
    </row>
    <row r="917" spans="1:14">
      <c r="A917" s="176"/>
      <c r="B917" s="176"/>
      <c r="C917" s="176"/>
      <c r="D917" s="185"/>
      <c r="E917" s="176"/>
      <c r="F917" s="176"/>
      <c r="G917" s="176"/>
      <c r="H917" s="176"/>
      <c r="I917" s="176"/>
      <c r="J917" s="176"/>
      <c r="K917" s="176"/>
      <c r="L917" s="176"/>
      <c r="M917" s="176"/>
      <c r="N917" s="176"/>
    </row>
    <row r="918" spans="1:14">
      <c r="A918" s="176"/>
      <c r="B918" s="176"/>
      <c r="C918" s="176"/>
      <c r="D918" s="185"/>
      <c r="E918" s="176"/>
      <c r="F918" s="176"/>
      <c r="G918" s="176"/>
      <c r="H918" s="176"/>
      <c r="I918" s="176"/>
      <c r="J918" s="176"/>
      <c r="K918" s="176"/>
      <c r="L918" s="176"/>
      <c r="M918" s="176"/>
      <c r="N918" s="176"/>
    </row>
    <row r="919" spans="1:14">
      <c r="A919" s="176"/>
      <c r="B919" s="176"/>
      <c r="C919" s="176"/>
      <c r="D919" s="185"/>
      <c r="E919" s="176"/>
      <c r="F919" s="176"/>
      <c r="G919" s="176"/>
      <c r="H919" s="176"/>
      <c r="I919" s="176"/>
      <c r="J919" s="176"/>
      <c r="K919" s="176"/>
      <c r="L919" s="176"/>
      <c r="M919" s="176"/>
      <c r="N919" s="176"/>
    </row>
    <row r="920" spans="1:14">
      <c r="A920" s="176"/>
      <c r="B920" s="176"/>
      <c r="C920" s="176"/>
      <c r="D920" s="185"/>
      <c r="E920" s="176"/>
      <c r="F920" s="176"/>
      <c r="G920" s="176"/>
      <c r="H920" s="176"/>
      <c r="I920" s="176"/>
      <c r="J920" s="176"/>
      <c r="K920" s="176"/>
      <c r="L920" s="176"/>
      <c r="M920" s="176"/>
      <c r="N920" s="176"/>
    </row>
    <row r="921" spans="1:14">
      <c r="A921" s="176"/>
      <c r="B921" s="176"/>
      <c r="C921" s="176"/>
      <c r="D921" s="185"/>
      <c r="E921" s="176"/>
      <c r="F921" s="176"/>
      <c r="G921" s="176"/>
      <c r="H921" s="176"/>
      <c r="I921" s="176"/>
      <c r="J921" s="176"/>
      <c r="K921" s="176"/>
      <c r="L921" s="176"/>
      <c r="M921" s="176"/>
      <c r="N921" s="176"/>
    </row>
    <row r="922" spans="1:14">
      <c r="A922" s="176"/>
      <c r="B922" s="176"/>
      <c r="C922" s="176"/>
      <c r="D922" s="185"/>
      <c r="E922" s="176"/>
      <c r="F922" s="176"/>
      <c r="G922" s="176"/>
      <c r="H922" s="176"/>
      <c r="I922" s="176"/>
      <c r="J922" s="176"/>
      <c r="K922" s="176"/>
      <c r="L922" s="176"/>
      <c r="M922" s="176"/>
      <c r="N922" s="176"/>
    </row>
    <row r="923" spans="1:14">
      <c r="A923" s="176"/>
      <c r="B923" s="176"/>
      <c r="C923" s="176"/>
      <c r="D923" s="185"/>
      <c r="E923" s="176"/>
      <c r="F923" s="176"/>
      <c r="G923" s="176"/>
      <c r="H923" s="176"/>
      <c r="I923" s="176"/>
      <c r="J923" s="176"/>
      <c r="K923" s="176"/>
      <c r="L923" s="176"/>
      <c r="M923" s="176"/>
      <c r="N923" s="176"/>
    </row>
    <row r="924" spans="1:14">
      <c r="A924" s="176"/>
      <c r="B924" s="176"/>
      <c r="C924" s="176"/>
      <c r="D924" s="185"/>
      <c r="E924" s="176"/>
      <c r="F924" s="176"/>
      <c r="G924" s="176"/>
      <c r="H924" s="176"/>
      <c r="I924" s="176"/>
      <c r="J924" s="176"/>
      <c r="K924" s="176"/>
      <c r="L924" s="176"/>
      <c r="M924" s="176"/>
      <c r="N924" s="176"/>
    </row>
    <row r="925" spans="1:14">
      <c r="A925" s="176"/>
      <c r="B925" s="176"/>
      <c r="C925" s="176"/>
      <c r="D925" s="185"/>
      <c r="E925" s="176"/>
      <c r="F925" s="176"/>
      <c r="G925" s="176"/>
      <c r="H925" s="176"/>
      <c r="I925" s="176"/>
      <c r="J925" s="176"/>
      <c r="K925" s="176"/>
      <c r="L925" s="176"/>
      <c r="M925" s="176"/>
      <c r="N925" s="176"/>
    </row>
    <row r="926" spans="1:14">
      <c r="A926" s="176"/>
      <c r="B926" s="176"/>
      <c r="C926" s="176"/>
      <c r="D926" s="185"/>
      <c r="E926" s="176"/>
      <c r="F926" s="176"/>
      <c r="G926" s="176"/>
      <c r="H926" s="176"/>
      <c r="I926" s="176"/>
      <c r="J926" s="176"/>
      <c r="K926" s="176"/>
      <c r="L926" s="176"/>
      <c r="M926" s="176"/>
      <c r="N926" s="176"/>
    </row>
    <row r="927" spans="1:14">
      <c r="A927" s="176"/>
      <c r="B927" s="176"/>
      <c r="C927" s="176"/>
      <c r="D927" s="185"/>
      <c r="E927" s="176"/>
      <c r="F927" s="176"/>
      <c r="G927" s="176"/>
      <c r="H927" s="176"/>
      <c r="I927" s="176"/>
      <c r="J927" s="176"/>
      <c r="K927" s="176"/>
      <c r="L927" s="176"/>
      <c r="M927" s="176"/>
      <c r="N927" s="176"/>
    </row>
    <row r="928" spans="1:14">
      <c r="A928" s="176"/>
      <c r="B928" s="176"/>
      <c r="C928" s="176"/>
      <c r="D928" s="185"/>
      <c r="E928" s="176"/>
      <c r="F928" s="176"/>
      <c r="G928" s="176"/>
      <c r="H928" s="176"/>
      <c r="I928" s="176"/>
      <c r="J928" s="176"/>
      <c r="K928" s="176"/>
      <c r="L928" s="176"/>
      <c r="M928" s="176"/>
      <c r="N928" s="176"/>
    </row>
    <row r="929" spans="1:14">
      <c r="A929" s="176"/>
      <c r="B929" s="176"/>
      <c r="C929" s="176"/>
      <c r="D929" s="185"/>
      <c r="E929" s="176"/>
      <c r="F929" s="176"/>
      <c r="G929" s="176"/>
      <c r="H929" s="176"/>
      <c r="I929" s="176"/>
      <c r="J929" s="176"/>
      <c r="K929" s="176"/>
      <c r="L929" s="176"/>
      <c r="M929" s="176"/>
      <c r="N929" s="176"/>
    </row>
    <row r="930" spans="1:14">
      <c r="A930" s="176"/>
      <c r="B930" s="176"/>
      <c r="C930" s="176"/>
      <c r="D930" s="185"/>
      <c r="E930" s="176"/>
      <c r="F930" s="176"/>
      <c r="G930" s="176"/>
      <c r="H930" s="176"/>
      <c r="I930" s="176"/>
      <c r="J930" s="176"/>
      <c r="K930" s="176"/>
      <c r="L930" s="176"/>
      <c r="M930" s="176"/>
      <c r="N930" s="176"/>
    </row>
    <row r="931" spans="1:14">
      <c r="A931" s="176"/>
      <c r="B931" s="176"/>
      <c r="C931" s="176"/>
      <c r="D931" s="185"/>
      <c r="E931" s="176"/>
      <c r="F931" s="176"/>
      <c r="G931" s="176"/>
      <c r="H931" s="176"/>
      <c r="I931" s="176"/>
      <c r="J931" s="176"/>
      <c r="K931" s="176"/>
      <c r="L931" s="176"/>
      <c r="M931" s="176"/>
      <c r="N931" s="176"/>
    </row>
    <row r="932" spans="1:14">
      <c r="A932" s="176"/>
      <c r="B932" s="176"/>
      <c r="C932" s="176"/>
      <c r="D932" s="185"/>
      <c r="E932" s="176"/>
      <c r="F932" s="176"/>
      <c r="G932" s="176"/>
      <c r="H932" s="176"/>
      <c r="I932" s="176"/>
      <c r="J932" s="176"/>
      <c r="K932" s="176"/>
      <c r="L932" s="176"/>
      <c r="M932" s="176"/>
      <c r="N932" s="176"/>
    </row>
    <row r="933" spans="1:14">
      <c r="A933" s="176"/>
      <c r="B933" s="176"/>
      <c r="C933" s="176"/>
      <c r="D933" s="185"/>
      <c r="E933" s="176"/>
      <c r="F933" s="176"/>
      <c r="G933" s="176"/>
      <c r="H933" s="176"/>
      <c r="I933" s="176"/>
      <c r="J933" s="176"/>
      <c r="K933" s="176"/>
      <c r="L933" s="176"/>
      <c r="M933" s="176"/>
      <c r="N933" s="176"/>
    </row>
    <row r="934" spans="1:14">
      <c r="A934" s="176"/>
      <c r="B934" s="176"/>
      <c r="C934" s="176"/>
      <c r="D934" s="185"/>
      <c r="E934" s="176"/>
      <c r="F934" s="176"/>
      <c r="G934" s="176"/>
      <c r="H934" s="176"/>
      <c r="I934" s="176"/>
      <c r="J934" s="176"/>
      <c r="K934" s="176"/>
      <c r="L934" s="176"/>
      <c r="M934" s="176"/>
      <c r="N934" s="176"/>
    </row>
    <row r="935" spans="1:14">
      <c r="A935" s="176"/>
      <c r="B935" s="176"/>
      <c r="C935" s="176"/>
      <c r="D935" s="185"/>
      <c r="E935" s="176"/>
      <c r="F935" s="176"/>
      <c r="G935" s="176"/>
      <c r="H935" s="176"/>
      <c r="I935" s="176"/>
      <c r="J935" s="176"/>
      <c r="K935" s="176"/>
      <c r="L935" s="176"/>
      <c r="M935" s="176"/>
      <c r="N935" s="176"/>
    </row>
    <row r="936" spans="1:14">
      <c r="A936" s="176"/>
      <c r="B936" s="176"/>
      <c r="C936" s="176"/>
      <c r="D936" s="185"/>
      <c r="E936" s="176"/>
      <c r="F936" s="176"/>
      <c r="G936" s="176"/>
      <c r="H936" s="176"/>
      <c r="I936" s="176"/>
      <c r="J936" s="176"/>
      <c r="K936" s="176"/>
      <c r="L936" s="176"/>
      <c r="M936" s="176"/>
      <c r="N936" s="176"/>
    </row>
    <row r="937" spans="1:14">
      <c r="A937" s="176"/>
      <c r="B937" s="176"/>
      <c r="C937" s="176"/>
      <c r="D937" s="185"/>
      <c r="E937" s="176"/>
      <c r="F937" s="176"/>
      <c r="G937" s="176"/>
      <c r="H937" s="176"/>
      <c r="I937" s="176"/>
      <c r="J937" s="176"/>
      <c r="K937" s="176"/>
      <c r="L937" s="176"/>
      <c r="M937" s="176"/>
      <c r="N937" s="176"/>
    </row>
    <row r="938" spans="1:14">
      <c r="A938" s="176"/>
      <c r="B938" s="176"/>
      <c r="C938" s="176"/>
      <c r="D938" s="185"/>
      <c r="E938" s="176"/>
      <c r="F938" s="176"/>
      <c r="G938" s="176"/>
      <c r="H938" s="176"/>
      <c r="I938" s="176"/>
      <c r="J938" s="176"/>
      <c r="K938" s="176"/>
      <c r="L938" s="176"/>
      <c r="M938" s="176"/>
      <c r="N938" s="176"/>
    </row>
    <row r="939" spans="1:14">
      <c r="A939" s="176"/>
      <c r="B939" s="176"/>
      <c r="C939" s="176"/>
      <c r="D939" s="185"/>
      <c r="E939" s="176"/>
      <c r="F939" s="176"/>
      <c r="G939" s="176"/>
      <c r="H939" s="176"/>
      <c r="I939" s="176"/>
      <c r="J939" s="176"/>
      <c r="K939" s="176"/>
      <c r="L939" s="176"/>
      <c r="M939" s="176"/>
      <c r="N939" s="176"/>
    </row>
    <row r="940" spans="1:14">
      <c r="A940" s="176"/>
      <c r="B940" s="176"/>
      <c r="C940" s="176"/>
      <c r="D940" s="185"/>
      <c r="E940" s="176"/>
      <c r="F940" s="176"/>
      <c r="G940" s="176"/>
      <c r="H940" s="176"/>
      <c r="I940" s="176"/>
      <c r="J940" s="176"/>
      <c r="K940" s="176"/>
      <c r="L940" s="176"/>
      <c r="M940" s="176"/>
      <c r="N940" s="176"/>
    </row>
    <row r="941" spans="1:14">
      <c r="A941" s="176"/>
      <c r="B941" s="176"/>
      <c r="C941" s="176"/>
      <c r="D941" s="185"/>
      <c r="E941" s="176"/>
      <c r="F941" s="176"/>
      <c r="G941" s="176"/>
      <c r="H941" s="176"/>
      <c r="I941" s="176"/>
      <c r="J941" s="176"/>
      <c r="K941" s="176"/>
      <c r="L941" s="176"/>
      <c r="M941" s="176"/>
      <c r="N941" s="176"/>
    </row>
    <row r="942" spans="1:14">
      <c r="A942" s="176"/>
      <c r="B942" s="176"/>
      <c r="C942" s="176"/>
      <c r="D942" s="185"/>
      <c r="E942" s="176"/>
      <c r="F942" s="176"/>
      <c r="G942" s="176"/>
      <c r="H942" s="176"/>
      <c r="I942" s="176"/>
      <c r="J942" s="176"/>
      <c r="K942" s="176"/>
      <c r="L942" s="176"/>
      <c r="M942" s="176"/>
      <c r="N942" s="176"/>
    </row>
    <row r="943" spans="1:14">
      <c r="A943" s="176"/>
      <c r="B943" s="176"/>
      <c r="C943" s="176"/>
      <c r="D943" s="185"/>
      <c r="E943" s="176"/>
      <c r="F943" s="176"/>
      <c r="G943" s="176"/>
      <c r="H943" s="176"/>
      <c r="I943" s="176"/>
      <c r="J943" s="176"/>
      <c r="K943" s="176"/>
      <c r="L943" s="176"/>
      <c r="M943" s="176"/>
      <c r="N943" s="176"/>
    </row>
    <row r="944" spans="1:14">
      <c r="A944" s="176"/>
      <c r="B944" s="176"/>
      <c r="C944" s="176"/>
      <c r="D944" s="185"/>
      <c r="E944" s="176"/>
      <c r="F944" s="176"/>
      <c r="G944" s="176"/>
      <c r="H944" s="176"/>
      <c r="I944" s="176"/>
      <c r="J944" s="176"/>
      <c r="K944" s="176"/>
      <c r="L944" s="176"/>
      <c r="M944" s="176"/>
      <c r="N944" s="176"/>
    </row>
    <row r="945" spans="1:14">
      <c r="A945" s="176"/>
      <c r="B945" s="176"/>
      <c r="C945" s="176"/>
      <c r="D945" s="185"/>
      <c r="E945" s="176"/>
      <c r="F945" s="176"/>
      <c r="G945" s="176"/>
      <c r="H945" s="176"/>
      <c r="I945" s="176"/>
      <c r="J945" s="176"/>
      <c r="K945" s="176"/>
      <c r="L945" s="176"/>
      <c r="M945" s="176"/>
      <c r="N945" s="176"/>
    </row>
    <row r="946" spans="1:14">
      <c r="A946" s="176"/>
      <c r="B946" s="176"/>
      <c r="C946" s="176"/>
      <c r="D946" s="185"/>
      <c r="E946" s="176"/>
      <c r="F946" s="176"/>
      <c r="G946" s="176"/>
      <c r="H946" s="176"/>
      <c r="I946" s="176"/>
      <c r="J946" s="176"/>
      <c r="K946" s="176"/>
      <c r="L946" s="176"/>
      <c r="M946" s="176"/>
      <c r="N946" s="176"/>
    </row>
    <row r="947" spans="1:14">
      <c r="A947" s="176"/>
      <c r="B947" s="176"/>
      <c r="C947" s="176"/>
      <c r="D947" s="185"/>
      <c r="E947" s="176"/>
      <c r="F947" s="176"/>
      <c r="G947" s="176"/>
      <c r="H947" s="176"/>
      <c r="I947" s="176"/>
      <c r="J947" s="176"/>
      <c r="K947" s="176"/>
      <c r="L947" s="176"/>
      <c r="M947" s="176"/>
      <c r="N947" s="176"/>
    </row>
    <row r="948" spans="1:14">
      <c r="A948" s="176"/>
      <c r="B948" s="176"/>
      <c r="C948" s="176"/>
      <c r="D948" s="185"/>
      <c r="E948" s="176"/>
      <c r="F948" s="176"/>
      <c r="G948" s="176"/>
      <c r="H948" s="176"/>
      <c r="I948" s="176"/>
      <c r="J948" s="176"/>
      <c r="K948" s="176"/>
      <c r="L948" s="176"/>
      <c r="M948" s="176"/>
      <c r="N948" s="176"/>
    </row>
    <row r="949" spans="1:14">
      <c r="A949" s="176"/>
      <c r="B949" s="176"/>
      <c r="C949" s="176"/>
      <c r="D949" s="185"/>
      <c r="E949" s="176"/>
      <c r="F949" s="176"/>
      <c r="G949" s="176"/>
      <c r="H949" s="176"/>
      <c r="I949" s="176"/>
      <c r="J949" s="176"/>
      <c r="K949" s="176"/>
      <c r="L949" s="176"/>
      <c r="M949" s="176"/>
      <c r="N949" s="176"/>
    </row>
    <row r="950" spans="1:14">
      <c r="A950" s="176"/>
      <c r="B950" s="176"/>
      <c r="C950" s="176"/>
      <c r="D950" s="185"/>
      <c r="E950" s="176"/>
      <c r="F950" s="176"/>
      <c r="G950" s="176"/>
      <c r="H950" s="176"/>
      <c r="I950" s="176"/>
      <c r="J950" s="176"/>
      <c r="K950" s="176"/>
      <c r="L950" s="176"/>
      <c r="M950" s="176"/>
      <c r="N950" s="176"/>
    </row>
    <row r="951" spans="1:14">
      <c r="A951" s="176"/>
      <c r="B951" s="176"/>
      <c r="C951" s="176"/>
      <c r="D951" s="185"/>
      <c r="E951" s="176"/>
      <c r="F951" s="176"/>
      <c r="G951" s="176"/>
      <c r="H951" s="176"/>
      <c r="I951" s="176"/>
      <c r="J951" s="176"/>
      <c r="K951" s="176"/>
      <c r="L951" s="176"/>
      <c r="M951" s="176"/>
      <c r="N951" s="176"/>
    </row>
    <row r="952" spans="1:14">
      <c r="A952" s="176"/>
      <c r="B952" s="176"/>
      <c r="C952" s="176"/>
      <c r="D952" s="185"/>
      <c r="E952" s="176"/>
      <c r="F952" s="176"/>
      <c r="G952" s="176"/>
      <c r="H952" s="176"/>
      <c r="I952" s="176"/>
      <c r="J952" s="176"/>
      <c r="K952" s="176"/>
      <c r="L952" s="176"/>
      <c r="M952" s="176"/>
      <c r="N952" s="176"/>
    </row>
    <row r="953" spans="1:14">
      <c r="A953" s="176"/>
      <c r="B953" s="176"/>
      <c r="C953" s="176"/>
      <c r="D953" s="185"/>
      <c r="E953" s="176"/>
      <c r="F953" s="176"/>
      <c r="G953" s="176"/>
      <c r="H953" s="176"/>
      <c r="I953" s="176"/>
      <c r="J953" s="176"/>
      <c r="K953" s="176"/>
      <c r="L953" s="176"/>
      <c r="M953" s="176"/>
      <c r="N953" s="176"/>
    </row>
    <row r="954" spans="1:14">
      <c r="A954" s="176"/>
      <c r="B954" s="176"/>
      <c r="C954" s="176"/>
      <c r="D954" s="185"/>
      <c r="E954" s="176"/>
      <c r="F954" s="176"/>
      <c r="G954" s="176"/>
      <c r="H954" s="176"/>
      <c r="I954" s="176"/>
      <c r="J954" s="176"/>
      <c r="K954" s="176"/>
      <c r="L954" s="176"/>
      <c r="M954" s="176"/>
      <c r="N954" s="176"/>
    </row>
    <row r="955" spans="1:14">
      <c r="A955" s="176"/>
      <c r="B955" s="176"/>
      <c r="C955" s="176"/>
      <c r="D955" s="185"/>
      <c r="E955" s="176"/>
      <c r="F955" s="176"/>
      <c r="G955" s="176"/>
      <c r="H955" s="176"/>
      <c r="I955" s="176"/>
      <c r="J955" s="176"/>
      <c r="K955" s="176"/>
      <c r="L955" s="176"/>
      <c r="M955" s="176"/>
      <c r="N955" s="176"/>
    </row>
    <row r="956" spans="1:14">
      <c r="A956" s="176"/>
      <c r="B956" s="176"/>
      <c r="C956" s="176"/>
      <c r="D956" s="185"/>
      <c r="E956" s="176"/>
      <c r="F956" s="176"/>
      <c r="G956" s="176"/>
      <c r="H956" s="176"/>
      <c r="I956" s="176"/>
      <c r="J956" s="176"/>
      <c r="K956" s="176"/>
      <c r="L956" s="176"/>
      <c r="M956" s="176"/>
      <c r="N956" s="176"/>
    </row>
    <row r="957" spans="1:14">
      <c r="A957" s="176"/>
      <c r="B957" s="176"/>
      <c r="C957" s="176"/>
      <c r="D957" s="185"/>
      <c r="E957" s="176"/>
      <c r="F957" s="176"/>
      <c r="G957" s="176"/>
      <c r="H957" s="176"/>
      <c r="I957" s="176"/>
      <c r="J957" s="176"/>
      <c r="K957" s="176"/>
      <c r="L957" s="176"/>
      <c r="M957" s="176"/>
      <c r="N957" s="176"/>
    </row>
    <row r="958" spans="1:14">
      <c r="A958" s="176"/>
      <c r="B958" s="176"/>
      <c r="C958" s="176"/>
      <c r="D958" s="185"/>
      <c r="E958" s="176"/>
      <c r="F958" s="176"/>
      <c r="G958" s="176"/>
      <c r="H958" s="176"/>
      <c r="I958" s="176"/>
      <c r="J958" s="176"/>
      <c r="K958" s="176"/>
      <c r="L958" s="176"/>
      <c r="M958" s="176"/>
      <c r="N958" s="176"/>
    </row>
    <row r="959" spans="1:14">
      <c r="A959" s="176"/>
      <c r="B959" s="176"/>
      <c r="C959" s="176"/>
      <c r="D959" s="185"/>
      <c r="E959" s="176"/>
      <c r="F959" s="176"/>
      <c r="G959" s="176"/>
      <c r="H959" s="176"/>
      <c r="I959" s="176"/>
      <c r="J959" s="176"/>
      <c r="K959" s="176"/>
      <c r="L959" s="176"/>
      <c r="M959" s="176"/>
      <c r="N959" s="176"/>
    </row>
    <row r="960" spans="1:14">
      <c r="A960" s="176"/>
      <c r="B960" s="176"/>
      <c r="C960" s="176"/>
      <c r="D960" s="185"/>
      <c r="E960" s="176"/>
      <c r="F960" s="176"/>
      <c r="G960" s="176"/>
      <c r="H960" s="176"/>
      <c r="I960" s="176"/>
      <c r="J960" s="176"/>
      <c r="K960" s="176"/>
      <c r="L960" s="176"/>
      <c r="M960" s="176"/>
      <c r="N960" s="176"/>
    </row>
    <row r="961" spans="1:14">
      <c r="A961" s="176"/>
      <c r="B961" s="176"/>
      <c r="C961" s="176"/>
      <c r="D961" s="185"/>
      <c r="E961" s="176"/>
      <c r="F961" s="176"/>
      <c r="G961" s="176"/>
      <c r="H961" s="176"/>
      <c r="I961" s="176"/>
      <c r="J961" s="176"/>
      <c r="K961" s="176"/>
      <c r="L961" s="176"/>
      <c r="M961" s="176"/>
      <c r="N961" s="176"/>
    </row>
    <row r="962" spans="1:14">
      <c r="A962" s="176"/>
      <c r="B962" s="176"/>
      <c r="C962" s="176"/>
      <c r="D962" s="185"/>
      <c r="E962" s="176"/>
      <c r="F962" s="176"/>
      <c r="G962" s="176"/>
      <c r="H962" s="176"/>
      <c r="I962" s="176"/>
      <c r="J962" s="176"/>
      <c r="K962" s="176"/>
      <c r="L962" s="176"/>
      <c r="M962" s="176"/>
      <c r="N962" s="176"/>
    </row>
    <row r="963" spans="1:14">
      <c r="A963" s="176"/>
      <c r="B963" s="176"/>
      <c r="C963" s="176"/>
      <c r="D963" s="185"/>
      <c r="E963" s="176"/>
      <c r="F963" s="176"/>
      <c r="G963" s="176"/>
      <c r="H963" s="176"/>
      <c r="I963" s="176"/>
      <c r="J963" s="176"/>
      <c r="K963" s="176"/>
      <c r="L963" s="176"/>
      <c r="M963" s="176"/>
      <c r="N963" s="176"/>
    </row>
    <row r="964" spans="1:14">
      <c r="A964" s="176"/>
      <c r="B964" s="176"/>
      <c r="C964" s="176"/>
      <c r="D964" s="185"/>
      <c r="E964" s="176"/>
      <c r="F964" s="176"/>
      <c r="G964" s="176"/>
      <c r="H964" s="176"/>
      <c r="I964" s="176"/>
      <c r="J964" s="176"/>
      <c r="K964" s="176"/>
      <c r="L964" s="176"/>
      <c r="M964" s="176"/>
      <c r="N964" s="176"/>
    </row>
    <row r="965" spans="1:14">
      <c r="A965" s="176"/>
      <c r="B965" s="176"/>
      <c r="C965" s="176"/>
      <c r="D965" s="185"/>
      <c r="E965" s="176"/>
      <c r="F965" s="176"/>
      <c r="G965" s="176"/>
      <c r="H965" s="176"/>
      <c r="I965" s="176"/>
      <c r="J965" s="176"/>
      <c r="K965" s="176"/>
      <c r="L965" s="176"/>
      <c r="M965" s="176"/>
      <c r="N965" s="176"/>
    </row>
    <row r="966" spans="1:14">
      <c r="A966" s="176"/>
      <c r="B966" s="176"/>
      <c r="C966" s="176"/>
      <c r="D966" s="185"/>
      <c r="E966" s="176"/>
      <c r="F966" s="176"/>
      <c r="G966" s="176"/>
      <c r="H966" s="176"/>
      <c r="I966" s="176"/>
      <c r="J966" s="176"/>
      <c r="K966" s="176"/>
      <c r="L966" s="176"/>
      <c r="M966" s="176"/>
      <c r="N966" s="176"/>
    </row>
    <row r="967" spans="1:14">
      <c r="A967" s="176"/>
      <c r="B967" s="176"/>
      <c r="C967" s="176"/>
      <c r="D967" s="185"/>
      <c r="E967" s="176"/>
      <c r="F967" s="176"/>
      <c r="G967" s="176"/>
      <c r="H967" s="176"/>
      <c r="I967" s="176"/>
      <c r="J967" s="176"/>
      <c r="K967" s="176"/>
      <c r="L967" s="176"/>
      <c r="M967" s="176"/>
      <c r="N967" s="176"/>
    </row>
    <row r="968" spans="1:14">
      <c r="A968" s="176"/>
      <c r="B968" s="176"/>
      <c r="C968" s="176"/>
      <c r="D968" s="185"/>
      <c r="E968" s="176"/>
      <c r="F968" s="176"/>
      <c r="G968" s="176"/>
      <c r="H968" s="176"/>
      <c r="I968" s="176"/>
      <c r="J968" s="176"/>
      <c r="K968" s="176"/>
      <c r="L968" s="176"/>
      <c r="M968" s="176"/>
      <c r="N968" s="176"/>
    </row>
    <row r="969" spans="1:14">
      <c r="A969" s="176"/>
      <c r="B969" s="176"/>
      <c r="C969" s="176"/>
      <c r="D969" s="185"/>
      <c r="E969" s="176"/>
      <c r="F969" s="176"/>
      <c r="G969" s="176"/>
      <c r="H969" s="176"/>
      <c r="I969" s="176"/>
      <c r="J969" s="176"/>
      <c r="K969" s="176"/>
      <c r="L969" s="176"/>
      <c r="M969" s="176"/>
      <c r="N969" s="176"/>
    </row>
    <row r="970" spans="1:14">
      <c r="A970" s="176"/>
      <c r="B970" s="176"/>
      <c r="C970" s="176"/>
      <c r="D970" s="185"/>
      <c r="E970" s="176"/>
      <c r="F970" s="176"/>
      <c r="G970" s="176"/>
      <c r="H970" s="176"/>
      <c r="I970" s="176"/>
      <c r="J970" s="176"/>
      <c r="K970" s="176"/>
      <c r="L970" s="176"/>
      <c r="M970" s="176"/>
      <c r="N970" s="176"/>
    </row>
    <row r="971" spans="1:14">
      <c r="A971" s="176"/>
      <c r="B971" s="176"/>
      <c r="C971" s="176"/>
      <c r="D971" s="185"/>
      <c r="E971" s="176"/>
      <c r="F971" s="176"/>
      <c r="G971" s="176"/>
      <c r="H971" s="176"/>
      <c r="I971" s="176"/>
      <c r="J971" s="176"/>
      <c r="K971" s="176"/>
      <c r="L971" s="176"/>
      <c r="M971" s="176"/>
      <c r="N971" s="176"/>
    </row>
    <row r="972" spans="1:14">
      <c r="A972" s="176"/>
      <c r="B972" s="176"/>
      <c r="C972" s="176"/>
      <c r="D972" s="185"/>
      <c r="E972" s="176"/>
      <c r="F972" s="176"/>
      <c r="G972" s="176"/>
      <c r="H972" s="176"/>
      <c r="I972" s="176"/>
      <c r="J972" s="176"/>
      <c r="K972" s="176"/>
      <c r="L972" s="176"/>
      <c r="M972" s="176"/>
      <c r="N972" s="176"/>
    </row>
    <row r="973" spans="1:14">
      <c r="A973" s="176"/>
      <c r="B973" s="176"/>
      <c r="C973" s="176"/>
      <c r="D973" s="185"/>
      <c r="E973" s="176"/>
      <c r="F973" s="176"/>
      <c r="G973" s="176"/>
      <c r="H973" s="176"/>
      <c r="I973" s="176"/>
      <c r="J973" s="176"/>
      <c r="K973" s="176"/>
      <c r="L973" s="176"/>
      <c r="M973" s="176"/>
      <c r="N973" s="176"/>
    </row>
    <row r="974" spans="1:14">
      <c r="A974" s="176"/>
      <c r="B974" s="176"/>
      <c r="C974" s="176"/>
      <c r="D974" s="185"/>
      <c r="E974" s="176"/>
      <c r="F974" s="176"/>
      <c r="G974" s="176"/>
      <c r="H974" s="176"/>
      <c r="I974" s="176"/>
      <c r="J974" s="176"/>
      <c r="K974" s="176"/>
      <c r="L974" s="176"/>
      <c r="M974" s="176"/>
      <c r="N974" s="176"/>
    </row>
    <row r="975" spans="1:14">
      <c r="A975" s="176"/>
      <c r="B975" s="176"/>
      <c r="C975" s="176"/>
      <c r="D975" s="185"/>
      <c r="E975" s="176"/>
      <c r="F975" s="176"/>
      <c r="G975" s="176"/>
      <c r="H975" s="176"/>
      <c r="I975" s="176"/>
      <c r="J975" s="176"/>
      <c r="K975" s="176"/>
      <c r="L975" s="176"/>
      <c r="M975" s="176"/>
      <c r="N975" s="176"/>
    </row>
    <row r="976" spans="1:14">
      <c r="A976" s="176"/>
      <c r="B976" s="176"/>
      <c r="C976" s="176"/>
      <c r="D976" s="185"/>
      <c r="E976" s="176"/>
      <c r="F976" s="176"/>
      <c r="G976" s="176"/>
      <c r="H976" s="176"/>
      <c r="I976" s="176"/>
      <c r="J976" s="176"/>
      <c r="K976" s="176"/>
      <c r="L976" s="176"/>
      <c r="M976" s="176"/>
      <c r="N976" s="176"/>
    </row>
    <row r="977" spans="1:14">
      <c r="A977" s="176"/>
      <c r="B977" s="176"/>
      <c r="C977" s="176"/>
      <c r="D977" s="185"/>
      <c r="E977" s="176"/>
      <c r="F977" s="176"/>
      <c r="G977" s="176"/>
      <c r="H977" s="176"/>
      <c r="I977" s="176"/>
      <c r="J977" s="176"/>
      <c r="K977" s="176"/>
      <c r="L977" s="176"/>
      <c r="M977" s="176"/>
      <c r="N977" s="176"/>
    </row>
    <row r="978" spans="1:14">
      <c r="A978" s="176"/>
      <c r="B978" s="176"/>
      <c r="C978" s="176"/>
      <c r="D978" s="185"/>
      <c r="E978" s="176"/>
      <c r="F978" s="176"/>
      <c r="G978" s="176"/>
      <c r="H978" s="176"/>
      <c r="I978" s="176"/>
      <c r="J978" s="176"/>
      <c r="K978" s="176"/>
      <c r="L978" s="176"/>
      <c r="M978" s="176"/>
      <c r="N978" s="176"/>
    </row>
    <row r="979" spans="1:14">
      <c r="A979" s="176"/>
      <c r="B979" s="176"/>
      <c r="C979" s="176"/>
      <c r="D979" s="185"/>
      <c r="E979" s="176"/>
      <c r="F979" s="176"/>
      <c r="G979" s="176"/>
      <c r="H979" s="176"/>
      <c r="I979" s="176"/>
      <c r="J979" s="176"/>
      <c r="K979" s="176"/>
      <c r="L979" s="176"/>
      <c r="M979" s="176"/>
      <c r="N979" s="176"/>
    </row>
    <row r="980" spans="1:14">
      <c r="A980" s="176"/>
      <c r="B980" s="176"/>
      <c r="C980" s="176"/>
      <c r="D980" s="185"/>
      <c r="E980" s="176"/>
      <c r="F980" s="176"/>
      <c r="G980" s="176"/>
      <c r="H980" s="176"/>
      <c r="I980" s="176"/>
      <c r="J980" s="176"/>
      <c r="K980" s="176"/>
      <c r="L980" s="176"/>
      <c r="M980" s="176"/>
      <c r="N980" s="176"/>
    </row>
    <row r="981" spans="1:14">
      <c r="A981" s="176"/>
      <c r="B981" s="176"/>
      <c r="C981" s="176"/>
      <c r="D981" s="185"/>
      <c r="E981" s="176"/>
      <c r="F981" s="176"/>
      <c r="G981" s="176"/>
      <c r="H981" s="176"/>
      <c r="I981" s="176"/>
      <c r="J981" s="176"/>
      <c r="K981" s="176"/>
      <c r="L981" s="176"/>
      <c r="M981" s="176"/>
      <c r="N981" s="176"/>
    </row>
    <row r="982" spans="1:14">
      <c r="A982" s="176"/>
      <c r="B982" s="176"/>
      <c r="C982" s="176"/>
      <c r="D982" s="185"/>
      <c r="E982" s="176"/>
      <c r="F982" s="176"/>
      <c r="G982" s="176"/>
      <c r="H982" s="176"/>
      <c r="I982" s="176"/>
      <c r="J982" s="176"/>
      <c r="K982" s="176"/>
      <c r="L982" s="176"/>
      <c r="M982" s="176"/>
      <c r="N982" s="176"/>
    </row>
    <row r="983" spans="1:14">
      <c r="A983" s="176"/>
      <c r="B983" s="176"/>
      <c r="C983" s="176"/>
      <c r="D983" s="185"/>
      <c r="E983" s="176"/>
      <c r="F983" s="176"/>
      <c r="G983" s="176"/>
      <c r="H983" s="176"/>
      <c r="I983" s="176"/>
      <c r="J983" s="176"/>
      <c r="K983" s="176"/>
      <c r="L983" s="176"/>
      <c r="M983" s="176"/>
      <c r="N983" s="176"/>
    </row>
    <row r="984" spans="1:14">
      <c r="A984" s="176"/>
      <c r="B984" s="176"/>
      <c r="C984" s="176"/>
      <c r="D984" s="185"/>
      <c r="E984" s="176"/>
      <c r="F984" s="176"/>
      <c r="G984" s="176"/>
      <c r="H984" s="176"/>
      <c r="I984" s="176"/>
      <c r="J984" s="176"/>
      <c r="K984" s="176"/>
      <c r="L984" s="176"/>
      <c r="M984" s="176"/>
      <c r="N984" s="176"/>
    </row>
    <row r="985" spans="1:14">
      <c r="A985" s="176"/>
      <c r="B985" s="176"/>
      <c r="C985" s="176"/>
      <c r="D985" s="185"/>
      <c r="E985" s="176"/>
      <c r="F985" s="176"/>
      <c r="G985" s="176"/>
      <c r="H985" s="176"/>
      <c r="I985" s="176"/>
      <c r="J985" s="176"/>
      <c r="K985" s="176"/>
      <c r="L985" s="176"/>
      <c r="M985" s="176"/>
      <c r="N985" s="176"/>
    </row>
    <row r="986" spans="1:14">
      <c r="A986" s="176"/>
      <c r="B986" s="176"/>
      <c r="C986" s="176"/>
      <c r="D986" s="185"/>
      <c r="E986" s="176"/>
      <c r="F986" s="176"/>
      <c r="G986" s="176"/>
      <c r="H986" s="176"/>
      <c r="I986" s="176"/>
      <c r="J986" s="176"/>
      <c r="K986" s="176"/>
      <c r="L986" s="176"/>
      <c r="M986" s="176"/>
      <c r="N986" s="176"/>
    </row>
    <row r="987" spans="1:14">
      <c r="A987" s="176"/>
      <c r="B987" s="176"/>
      <c r="C987" s="176"/>
      <c r="D987" s="185"/>
      <c r="E987" s="176"/>
      <c r="F987" s="176"/>
      <c r="G987" s="176"/>
      <c r="H987" s="176"/>
      <c r="I987" s="176"/>
      <c r="J987" s="176"/>
      <c r="K987" s="176"/>
      <c r="L987" s="176"/>
      <c r="M987" s="176"/>
      <c r="N987" s="176"/>
    </row>
    <row r="988" spans="1:14">
      <c r="A988" s="176"/>
      <c r="B988" s="176"/>
      <c r="C988" s="176"/>
      <c r="D988" s="185"/>
      <c r="E988" s="176"/>
      <c r="F988" s="176"/>
      <c r="G988" s="176"/>
      <c r="H988" s="176"/>
      <c r="I988" s="176"/>
      <c r="J988" s="176"/>
      <c r="K988" s="176"/>
      <c r="L988" s="176"/>
      <c r="M988" s="176"/>
      <c r="N988" s="176"/>
    </row>
    <row r="989" spans="1:14">
      <c r="A989" s="176"/>
      <c r="B989" s="176"/>
      <c r="C989" s="176"/>
      <c r="D989" s="185"/>
      <c r="E989" s="176"/>
      <c r="F989" s="176"/>
      <c r="G989" s="176"/>
      <c r="H989" s="176"/>
      <c r="I989" s="176"/>
      <c r="J989" s="176"/>
      <c r="K989" s="176"/>
      <c r="L989" s="176"/>
      <c r="M989" s="176"/>
      <c r="N989" s="176"/>
    </row>
    <row r="990" spans="1:14">
      <c r="A990" s="176"/>
      <c r="B990" s="176"/>
      <c r="C990" s="176"/>
      <c r="D990" s="185"/>
      <c r="E990" s="176"/>
      <c r="F990" s="176"/>
      <c r="G990" s="176"/>
      <c r="H990" s="176"/>
      <c r="I990" s="176"/>
      <c r="J990" s="176"/>
      <c r="K990" s="176"/>
      <c r="L990" s="176"/>
      <c r="M990" s="176"/>
      <c r="N990" s="176"/>
    </row>
    <row r="991" spans="1:14">
      <c r="A991" s="176"/>
      <c r="B991" s="176"/>
      <c r="C991" s="176"/>
      <c r="D991" s="185"/>
      <c r="E991" s="176"/>
      <c r="F991" s="176"/>
      <c r="G991" s="176"/>
      <c r="H991" s="176"/>
      <c r="I991" s="176"/>
      <c r="J991" s="176"/>
      <c r="K991" s="176"/>
      <c r="L991" s="176"/>
      <c r="M991" s="176"/>
      <c r="N991" s="176"/>
    </row>
    <row r="992" spans="1:14">
      <c r="A992" s="176"/>
      <c r="B992" s="176"/>
      <c r="C992" s="176"/>
      <c r="D992" s="185"/>
      <c r="E992" s="176"/>
      <c r="F992" s="176"/>
      <c r="G992" s="176"/>
      <c r="H992" s="176"/>
      <c r="I992" s="176"/>
      <c r="J992" s="176"/>
      <c r="K992" s="176"/>
      <c r="L992" s="176"/>
      <c r="M992" s="176"/>
      <c r="N992" s="176"/>
    </row>
    <row r="993" spans="1:14">
      <c r="A993" s="176"/>
      <c r="B993" s="176"/>
      <c r="C993" s="176"/>
      <c r="D993" s="185"/>
      <c r="E993" s="176"/>
      <c r="F993" s="176"/>
      <c r="G993" s="176"/>
      <c r="H993" s="176"/>
      <c r="I993" s="176"/>
      <c r="J993" s="176"/>
      <c r="K993" s="176"/>
      <c r="L993" s="176"/>
      <c r="M993" s="176"/>
      <c r="N993" s="176"/>
    </row>
    <row r="994" spans="1:14">
      <c r="A994" s="176"/>
      <c r="B994" s="176"/>
      <c r="C994" s="176"/>
      <c r="D994" s="185"/>
      <c r="E994" s="176"/>
      <c r="F994" s="176"/>
      <c r="G994" s="176"/>
      <c r="H994" s="176"/>
      <c r="I994" s="176"/>
      <c r="J994" s="176"/>
      <c r="K994" s="176"/>
      <c r="L994" s="176"/>
      <c r="M994" s="176"/>
      <c r="N994" s="176"/>
    </row>
    <row r="995" spans="1:14">
      <c r="A995" s="176"/>
      <c r="B995" s="176"/>
      <c r="C995" s="176"/>
      <c r="D995" s="185"/>
      <c r="E995" s="176"/>
      <c r="F995" s="176"/>
      <c r="G995" s="176"/>
      <c r="H995" s="176"/>
      <c r="I995" s="176"/>
      <c r="J995" s="176"/>
      <c r="K995" s="176"/>
      <c r="L995" s="176"/>
      <c r="M995" s="176"/>
      <c r="N995" s="176"/>
    </row>
    <row r="996" spans="1:14">
      <c r="A996" s="176"/>
      <c r="B996" s="176"/>
      <c r="C996" s="176"/>
      <c r="D996" s="185"/>
      <c r="E996" s="176"/>
      <c r="F996" s="176"/>
      <c r="G996" s="176"/>
      <c r="H996" s="176"/>
      <c r="I996" s="176"/>
      <c r="J996" s="176"/>
      <c r="K996" s="176"/>
      <c r="L996" s="176"/>
      <c r="M996" s="176"/>
      <c r="N996" s="176"/>
    </row>
    <row r="997" spans="1:14">
      <c r="A997" s="176"/>
      <c r="B997" s="176"/>
      <c r="C997" s="176"/>
      <c r="D997" s="185"/>
      <c r="E997" s="176"/>
      <c r="F997" s="176"/>
      <c r="G997" s="176"/>
      <c r="H997" s="176"/>
      <c r="I997" s="176"/>
      <c r="J997" s="176"/>
      <c r="K997" s="176"/>
      <c r="L997" s="176"/>
      <c r="M997" s="176"/>
      <c r="N997" s="176"/>
    </row>
    <row r="998" spans="1:14">
      <c r="A998" s="176"/>
      <c r="B998" s="176"/>
      <c r="C998" s="176"/>
      <c r="D998" s="185"/>
      <c r="E998" s="176"/>
      <c r="F998" s="176"/>
      <c r="G998" s="176"/>
      <c r="H998" s="176"/>
      <c r="I998" s="176"/>
      <c r="J998" s="176"/>
      <c r="K998" s="176"/>
      <c r="L998" s="176"/>
      <c r="M998" s="176"/>
      <c r="N998" s="176"/>
    </row>
    <row r="999" spans="1:14">
      <c r="A999" s="176"/>
      <c r="B999" s="176"/>
      <c r="C999" s="176"/>
      <c r="D999" s="185"/>
      <c r="E999" s="176"/>
      <c r="F999" s="176"/>
      <c r="G999" s="176"/>
      <c r="H999" s="176"/>
      <c r="I999" s="176"/>
      <c r="J999" s="176"/>
      <c r="K999" s="176"/>
      <c r="L999" s="176"/>
      <c r="M999" s="176"/>
      <c r="N999" s="176"/>
    </row>
    <row r="1000" spans="1:14">
      <c r="A1000" s="176"/>
      <c r="B1000" s="176"/>
      <c r="C1000" s="176"/>
      <c r="D1000" s="185"/>
      <c r="E1000" s="176"/>
      <c r="F1000" s="176"/>
      <c r="G1000" s="176"/>
      <c r="H1000" s="176"/>
      <c r="I1000" s="176"/>
      <c r="J1000" s="176"/>
      <c r="K1000" s="176"/>
      <c r="L1000" s="176"/>
      <c r="M1000" s="176"/>
      <c r="N1000" s="176"/>
    </row>
    <row r="1001" spans="1:14">
      <c r="A1001" s="176"/>
      <c r="B1001" s="176"/>
      <c r="C1001" s="176"/>
      <c r="D1001" s="185"/>
      <c r="E1001" s="176"/>
      <c r="F1001" s="176"/>
      <c r="G1001" s="176"/>
      <c r="H1001" s="176"/>
      <c r="I1001" s="176"/>
      <c r="J1001" s="176"/>
      <c r="K1001" s="176"/>
      <c r="L1001" s="176"/>
      <c r="M1001" s="176"/>
      <c r="N1001" s="176"/>
    </row>
    <row r="1002" spans="1:14">
      <c r="A1002" s="176"/>
      <c r="B1002" s="176"/>
      <c r="C1002" s="176"/>
      <c r="D1002" s="185"/>
      <c r="E1002" s="176"/>
      <c r="F1002" s="176"/>
      <c r="G1002" s="176"/>
      <c r="H1002" s="176"/>
      <c r="I1002" s="176"/>
      <c r="J1002" s="176"/>
      <c r="K1002" s="176"/>
      <c r="L1002" s="176"/>
      <c r="M1002" s="176"/>
      <c r="N1002" s="176"/>
    </row>
    <row r="1003" spans="1:14">
      <c r="A1003" s="176"/>
      <c r="B1003" s="176"/>
      <c r="C1003" s="176"/>
      <c r="D1003" s="185"/>
      <c r="E1003" s="176"/>
      <c r="F1003" s="176"/>
      <c r="G1003" s="176"/>
      <c r="H1003" s="176"/>
      <c r="I1003" s="176"/>
      <c r="J1003" s="176"/>
      <c r="K1003" s="176"/>
      <c r="L1003" s="176"/>
      <c r="M1003" s="176"/>
      <c r="N1003" s="176"/>
    </row>
    <row r="1004" spans="1:14">
      <c r="A1004" s="176"/>
      <c r="B1004" s="176"/>
      <c r="C1004" s="176"/>
      <c r="D1004" s="185"/>
      <c r="E1004" s="176"/>
      <c r="F1004" s="176"/>
      <c r="G1004" s="176"/>
      <c r="H1004" s="176"/>
      <c r="I1004" s="176"/>
      <c r="J1004" s="176"/>
      <c r="K1004" s="176"/>
      <c r="L1004" s="176"/>
      <c r="M1004" s="176"/>
      <c r="N1004" s="176"/>
    </row>
    <row r="1005" spans="1:14">
      <c r="A1005" s="176"/>
      <c r="B1005" s="176"/>
      <c r="C1005" s="176"/>
      <c r="D1005" s="185"/>
      <c r="E1005" s="176"/>
      <c r="F1005" s="176"/>
      <c r="G1005" s="176"/>
      <c r="H1005" s="176"/>
      <c r="I1005" s="176"/>
      <c r="J1005" s="176"/>
      <c r="K1005" s="176"/>
      <c r="L1005" s="176"/>
      <c r="M1005" s="176"/>
      <c r="N1005" s="176"/>
    </row>
    <row r="1006" spans="1:14">
      <c r="A1006" s="176"/>
      <c r="B1006" s="176"/>
      <c r="C1006" s="176"/>
      <c r="D1006" s="185"/>
      <c r="E1006" s="176"/>
      <c r="F1006" s="176"/>
      <c r="G1006" s="176"/>
      <c r="H1006" s="176"/>
      <c r="I1006" s="176"/>
      <c r="J1006" s="176"/>
      <c r="K1006" s="176"/>
      <c r="L1006" s="176"/>
      <c r="M1006" s="176"/>
      <c r="N1006" s="176"/>
    </row>
    <row r="1007" spans="1:14">
      <c r="A1007" s="176"/>
      <c r="B1007" s="176"/>
      <c r="C1007" s="176"/>
      <c r="D1007" s="185"/>
      <c r="E1007" s="176"/>
      <c r="F1007" s="176"/>
      <c r="G1007" s="176"/>
      <c r="H1007" s="176"/>
      <c r="I1007" s="176"/>
      <c r="J1007" s="176"/>
      <c r="K1007" s="176"/>
      <c r="L1007" s="176"/>
      <c r="M1007" s="176"/>
      <c r="N1007" s="176"/>
    </row>
    <row r="1008" spans="1:14">
      <c r="A1008" s="176"/>
      <c r="B1008" s="176"/>
      <c r="C1008" s="176"/>
      <c r="D1008" s="185"/>
      <c r="E1008" s="176"/>
      <c r="F1008" s="176"/>
      <c r="G1008" s="176"/>
      <c r="H1008" s="176"/>
      <c r="I1008" s="176"/>
      <c r="J1008" s="176"/>
      <c r="K1008" s="176"/>
      <c r="L1008" s="176"/>
      <c r="M1008" s="176"/>
      <c r="N1008" s="176"/>
    </row>
    <row r="1009" spans="1:14">
      <c r="A1009" s="176"/>
      <c r="B1009" s="176"/>
      <c r="C1009" s="176"/>
      <c r="D1009" s="185"/>
      <c r="E1009" s="176"/>
      <c r="F1009" s="176"/>
      <c r="G1009" s="176"/>
      <c r="H1009" s="176"/>
      <c r="I1009" s="176"/>
      <c r="J1009" s="176"/>
      <c r="K1009" s="176"/>
      <c r="L1009" s="176"/>
      <c r="M1009" s="176"/>
      <c r="N1009" s="176"/>
    </row>
    <row r="1010" spans="1:14">
      <c r="A1010" s="176"/>
      <c r="B1010" s="176"/>
      <c r="C1010" s="176"/>
      <c r="D1010" s="185"/>
      <c r="E1010" s="176"/>
      <c r="F1010" s="176"/>
      <c r="G1010" s="176"/>
      <c r="H1010" s="176"/>
      <c r="I1010" s="176"/>
      <c r="J1010" s="176"/>
      <c r="K1010" s="176"/>
      <c r="L1010" s="176"/>
      <c r="M1010" s="176"/>
      <c r="N1010" s="176"/>
    </row>
    <row r="1011" spans="1:14">
      <c r="A1011" s="176"/>
      <c r="B1011" s="176"/>
      <c r="C1011" s="176"/>
      <c r="D1011" s="185"/>
      <c r="E1011" s="176"/>
      <c r="F1011" s="176"/>
      <c r="G1011" s="176"/>
      <c r="H1011" s="176"/>
      <c r="I1011" s="176"/>
      <c r="J1011" s="176"/>
      <c r="K1011" s="176"/>
      <c r="L1011" s="176"/>
      <c r="M1011" s="176"/>
      <c r="N1011" s="176"/>
    </row>
    <row r="1012" spans="1:14">
      <c r="A1012" s="176"/>
      <c r="B1012" s="176"/>
      <c r="C1012" s="176"/>
      <c r="D1012" s="185"/>
      <c r="E1012" s="176"/>
      <c r="F1012" s="176"/>
      <c r="G1012" s="176"/>
      <c r="H1012" s="176"/>
      <c r="I1012" s="176"/>
      <c r="J1012" s="176"/>
      <c r="K1012" s="176"/>
      <c r="L1012" s="176"/>
      <c r="M1012" s="176"/>
      <c r="N1012" s="176"/>
    </row>
    <row r="1013" spans="1:14">
      <c r="A1013" s="176"/>
      <c r="B1013" s="176"/>
      <c r="C1013" s="176"/>
      <c r="D1013" s="185"/>
      <c r="E1013" s="176"/>
      <c r="F1013" s="176"/>
      <c r="G1013" s="176"/>
      <c r="H1013" s="176"/>
      <c r="I1013" s="176"/>
      <c r="J1013" s="176"/>
      <c r="K1013" s="176"/>
      <c r="L1013" s="176"/>
      <c r="M1013" s="176"/>
      <c r="N1013" s="176"/>
    </row>
    <row r="1014" spans="1:14">
      <c r="A1014" s="176"/>
      <c r="B1014" s="176"/>
      <c r="C1014" s="176"/>
      <c r="D1014" s="185"/>
      <c r="E1014" s="176"/>
      <c r="F1014" s="176"/>
      <c r="G1014" s="176"/>
      <c r="H1014" s="176"/>
      <c r="I1014" s="176"/>
      <c r="J1014" s="176"/>
      <c r="K1014" s="176"/>
      <c r="L1014" s="176"/>
      <c r="M1014" s="176"/>
      <c r="N1014" s="176"/>
    </row>
  </sheetData>
  <autoFilter ref="A1:N64"/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Q4966"/>
  <sheetViews>
    <sheetView workbookViewId="0">
      <pane xSplit="8" ySplit="3" topLeftCell="I181" activePane="bottomRight" state="frozen"/>
      <selection pane="topRight" activeCell="I1" sqref="I1"/>
      <selection pane="bottomLeft" activeCell="A4" sqref="A4"/>
      <selection pane="bottomRight" sqref="A1:Q1048576"/>
    </sheetView>
  </sheetViews>
  <sheetFormatPr defaultRowHeight="14.25"/>
  <cols>
    <col min="1" max="17" width="9" style="119"/>
  </cols>
  <sheetData>
    <row r="1" spans="1:17">
      <c r="A1" s="186" t="s">
        <v>493</v>
      </c>
      <c r="B1" s="186" t="s">
        <v>9</v>
      </c>
      <c r="C1" s="186" t="s">
        <v>494</v>
      </c>
      <c r="D1" s="186" t="s">
        <v>489</v>
      </c>
      <c r="E1" s="186" t="s">
        <v>490</v>
      </c>
      <c r="F1" s="186" t="s">
        <v>546</v>
      </c>
      <c r="G1" s="186" t="s">
        <v>492</v>
      </c>
      <c r="H1" s="186" t="s">
        <v>547</v>
      </c>
      <c r="I1" s="186" t="s">
        <v>510</v>
      </c>
      <c r="J1" s="186" t="s">
        <v>491</v>
      </c>
      <c r="K1" s="186" t="s">
        <v>548</v>
      </c>
      <c r="L1" s="186" t="s">
        <v>549</v>
      </c>
      <c r="M1" s="186" t="s">
        <v>550</v>
      </c>
      <c r="N1" s="186" t="s">
        <v>551</v>
      </c>
      <c r="O1" s="186" t="s">
        <v>552</v>
      </c>
      <c r="P1" s="186" t="s">
        <v>2</v>
      </c>
      <c r="Q1" s="186" t="s">
        <v>553</v>
      </c>
    </row>
    <row r="2" spans="1:17">
      <c r="A2" s="186" t="s">
        <v>1342</v>
      </c>
      <c r="B2" s="186" t="s">
        <v>1343</v>
      </c>
      <c r="C2" s="186" t="s">
        <v>17</v>
      </c>
      <c r="D2" s="186" t="s">
        <v>1141</v>
      </c>
      <c r="E2" s="186" t="s">
        <v>1145</v>
      </c>
      <c r="F2" s="186" t="s">
        <v>1550</v>
      </c>
      <c r="G2" s="186" t="s">
        <v>1135</v>
      </c>
      <c r="H2" s="186" t="s">
        <v>1514</v>
      </c>
      <c r="I2" s="186" t="s">
        <v>12</v>
      </c>
      <c r="J2" s="186" t="s">
        <v>2689</v>
      </c>
      <c r="K2" s="186" t="s">
        <v>1512</v>
      </c>
      <c r="L2" s="186" t="s">
        <v>1513</v>
      </c>
      <c r="M2" s="186" t="s">
        <v>1496</v>
      </c>
      <c r="N2" s="186">
        <v>0</v>
      </c>
      <c r="O2" s="186" t="s">
        <v>1303</v>
      </c>
      <c r="P2" s="186" t="s">
        <v>1429</v>
      </c>
      <c r="Q2" s="186" t="s">
        <v>1550</v>
      </c>
    </row>
    <row r="3" spans="1:17">
      <c r="A3" s="186" t="s">
        <v>1338</v>
      </c>
      <c r="B3" s="186" t="s">
        <v>1339</v>
      </c>
      <c r="C3" s="186" t="s">
        <v>15</v>
      </c>
      <c r="D3" s="186" t="s">
        <v>1141</v>
      </c>
      <c r="E3" s="186" t="s">
        <v>1150</v>
      </c>
      <c r="F3" s="186" t="s">
        <v>1550</v>
      </c>
      <c r="G3" s="186" t="s">
        <v>1152</v>
      </c>
      <c r="H3" s="186" t="s">
        <v>1515</v>
      </c>
      <c r="I3" s="186" t="s">
        <v>12</v>
      </c>
      <c r="J3" s="186" t="s">
        <v>2690</v>
      </c>
      <c r="K3" s="186" t="s">
        <v>1512</v>
      </c>
      <c r="L3" s="186" t="s">
        <v>1513</v>
      </c>
      <c r="M3" s="186" t="s">
        <v>1516</v>
      </c>
      <c r="N3" s="186">
        <v>0</v>
      </c>
      <c r="O3" s="186" t="s">
        <v>1303</v>
      </c>
      <c r="P3" s="186" t="s">
        <v>1430</v>
      </c>
      <c r="Q3" s="186" t="s">
        <v>1550</v>
      </c>
    </row>
    <row r="4" spans="1:17">
      <c r="A4" s="186" t="s">
        <v>1178</v>
      </c>
      <c r="B4" s="186" t="s">
        <v>1179</v>
      </c>
      <c r="C4" s="186" t="s">
        <v>11</v>
      </c>
      <c r="D4" s="186" t="s">
        <v>1141</v>
      </c>
      <c r="E4" s="186" t="s">
        <v>1147</v>
      </c>
      <c r="F4" s="186" t="s">
        <v>1550</v>
      </c>
      <c r="G4" s="186" t="s">
        <v>1517</v>
      </c>
      <c r="H4" s="186" t="s">
        <v>1515</v>
      </c>
      <c r="I4" s="186" t="s">
        <v>12</v>
      </c>
      <c r="J4" s="186" t="s">
        <v>2691</v>
      </c>
      <c r="K4" s="186" t="s">
        <v>1512</v>
      </c>
      <c r="L4" s="186" t="s">
        <v>1513</v>
      </c>
      <c r="M4" s="186" t="s">
        <v>1496</v>
      </c>
      <c r="N4" s="186">
        <v>0</v>
      </c>
      <c r="O4" s="186" t="s">
        <v>1303</v>
      </c>
      <c r="P4" s="186" t="s">
        <v>1444</v>
      </c>
      <c r="Q4" s="186" t="s">
        <v>1550</v>
      </c>
    </row>
    <row r="5" spans="1:17">
      <c r="A5" s="186" t="s">
        <v>1295</v>
      </c>
      <c r="B5" s="186" t="s">
        <v>1296</v>
      </c>
      <c r="C5" s="186" t="s">
        <v>11</v>
      </c>
      <c r="D5" s="186" t="s">
        <v>1141</v>
      </c>
      <c r="E5" s="186" t="s">
        <v>1147</v>
      </c>
      <c r="F5" s="186" t="s">
        <v>1550</v>
      </c>
      <c r="G5" s="186" t="s">
        <v>1517</v>
      </c>
      <c r="H5" s="186" t="s">
        <v>1515</v>
      </c>
      <c r="I5" s="186" t="s">
        <v>1294</v>
      </c>
      <c r="J5" s="186" t="s">
        <v>2692</v>
      </c>
      <c r="K5" s="186" t="s">
        <v>1512</v>
      </c>
      <c r="L5" s="186" t="s">
        <v>1513</v>
      </c>
      <c r="M5" s="186" t="s">
        <v>1520</v>
      </c>
      <c r="N5" s="186">
        <v>0</v>
      </c>
      <c r="O5" s="186" t="s">
        <v>1303</v>
      </c>
      <c r="P5" s="186" t="s">
        <v>1407</v>
      </c>
      <c r="Q5" s="186" t="s">
        <v>1550</v>
      </c>
    </row>
    <row r="6" spans="1:17">
      <c r="A6" s="186" t="s">
        <v>1237</v>
      </c>
      <c r="B6" s="186" t="s">
        <v>1238</v>
      </c>
      <c r="C6" s="186" t="s">
        <v>17</v>
      </c>
      <c r="D6" s="186" t="s">
        <v>1141</v>
      </c>
      <c r="E6" s="186" t="s">
        <v>1145</v>
      </c>
      <c r="F6" s="186" t="s">
        <v>1550</v>
      </c>
      <c r="G6" s="186" t="s">
        <v>1135</v>
      </c>
      <c r="H6" s="186" t="s">
        <v>1514</v>
      </c>
      <c r="I6" s="186" t="s">
        <v>12</v>
      </c>
      <c r="J6" s="186" t="s">
        <v>2693</v>
      </c>
      <c r="K6" s="186" t="s">
        <v>1512</v>
      </c>
      <c r="L6" s="186" t="s">
        <v>1513</v>
      </c>
      <c r="M6" s="186" t="s">
        <v>1490</v>
      </c>
      <c r="N6" s="186">
        <v>0</v>
      </c>
      <c r="O6" s="186" t="s">
        <v>1303</v>
      </c>
      <c r="P6" s="186" t="s">
        <v>1413</v>
      </c>
      <c r="Q6" s="186" t="s">
        <v>1550</v>
      </c>
    </row>
    <row r="7" spans="1:17">
      <c r="A7" s="186" t="s">
        <v>1626</v>
      </c>
      <c r="B7" s="186" t="s">
        <v>1625</v>
      </c>
      <c r="C7" s="186" t="s">
        <v>17</v>
      </c>
      <c r="D7" s="186" t="s">
        <v>1141</v>
      </c>
      <c r="E7" s="186" t="s">
        <v>1147</v>
      </c>
      <c r="F7" s="186" t="s">
        <v>1550</v>
      </c>
      <c r="G7" s="186" t="s">
        <v>1517</v>
      </c>
      <c r="H7" s="186" t="s">
        <v>1515</v>
      </c>
      <c r="I7" s="186" t="s">
        <v>12</v>
      </c>
      <c r="J7" s="186" t="s">
        <v>2692</v>
      </c>
      <c r="K7" s="186" t="s">
        <v>1512</v>
      </c>
      <c r="L7" s="186" t="s">
        <v>1513</v>
      </c>
      <c r="M7" s="186" t="s">
        <v>2017</v>
      </c>
      <c r="N7" s="186">
        <v>0</v>
      </c>
      <c r="O7" s="186" t="s">
        <v>2394</v>
      </c>
      <c r="P7" s="186" t="s">
        <v>2688</v>
      </c>
      <c r="Q7" s="186" t="s">
        <v>1550</v>
      </c>
    </row>
    <row r="8" spans="1:17">
      <c r="A8" s="186" t="s">
        <v>1326</v>
      </c>
      <c r="B8" s="186" t="s">
        <v>1327</v>
      </c>
      <c r="C8" s="186" t="s">
        <v>17</v>
      </c>
      <c r="D8" s="186" t="s">
        <v>1141</v>
      </c>
      <c r="E8" s="186" t="s">
        <v>1140</v>
      </c>
      <c r="F8" s="186" t="s">
        <v>1550</v>
      </c>
      <c r="G8" s="186" t="s">
        <v>1135</v>
      </c>
      <c r="H8" s="186" t="s">
        <v>1514</v>
      </c>
      <c r="I8" s="186" t="s">
        <v>12</v>
      </c>
      <c r="J8" s="186" t="s">
        <v>2694</v>
      </c>
      <c r="K8" s="186" t="s">
        <v>1512</v>
      </c>
      <c r="L8" s="186" t="s">
        <v>1513</v>
      </c>
      <c r="M8" s="186" t="s">
        <v>1516</v>
      </c>
      <c r="N8" s="186">
        <v>0</v>
      </c>
      <c r="O8" s="186" t="s">
        <v>1303</v>
      </c>
      <c r="P8" s="186" t="s">
        <v>1432</v>
      </c>
      <c r="Q8" s="186" t="s">
        <v>1550</v>
      </c>
    </row>
    <row r="9" spans="1:17">
      <c r="A9" s="186" t="s">
        <v>1338</v>
      </c>
      <c r="B9" s="186" t="s">
        <v>1339</v>
      </c>
      <c r="C9" s="186" t="s">
        <v>15</v>
      </c>
      <c r="D9" s="186" t="s">
        <v>1141</v>
      </c>
      <c r="E9" s="186" t="s">
        <v>1150</v>
      </c>
      <c r="F9" s="186" t="s">
        <v>1550</v>
      </c>
      <c r="G9" s="186" t="s">
        <v>1152</v>
      </c>
      <c r="H9" s="186" t="s">
        <v>1515</v>
      </c>
      <c r="I9" s="186" t="s">
        <v>12</v>
      </c>
      <c r="J9" s="186" t="s">
        <v>2689</v>
      </c>
      <c r="K9" s="186" t="s">
        <v>1512</v>
      </c>
      <c r="L9" s="186" t="s">
        <v>1513</v>
      </c>
      <c r="M9" s="186" t="s">
        <v>1516</v>
      </c>
      <c r="N9" s="186">
        <v>0</v>
      </c>
      <c r="O9" s="186" t="s">
        <v>1303</v>
      </c>
      <c r="P9" s="186" t="s">
        <v>1430</v>
      </c>
      <c r="Q9" s="186" t="s">
        <v>1550</v>
      </c>
    </row>
    <row r="10" spans="1:17">
      <c r="A10" s="186" t="s">
        <v>1200</v>
      </c>
      <c r="B10" s="186" t="s">
        <v>1201</v>
      </c>
      <c r="C10" s="186" t="s">
        <v>17</v>
      </c>
      <c r="D10" s="186" t="s">
        <v>1141</v>
      </c>
      <c r="E10" s="186" t="s">
        <v>1145</v>
      </c>
      <c r="F10" s="186" t="s">
        <v>1550</v>
      </c>
      <c r="G10" s="186" t="s">
        <v>1135</v>
      </c>
      <c r="H10" s="186" t="s">
        <v>1514</v>
      </c>
      <c r="I10" s="186" t="s">
        <v>12</v>
      </c>
      <c r="J10" s="186" t="s">
        <v>2693</v>
      </c>
      <c r="K10" s="186" t="s">
        <v>1512</v>
      </c>
      <c r="L10" s="186" t="s">
        <v>1513</v>
      </c>
      <c r="M10" s="186" t="s">
        <v>1516</v>
      </c>
      <c r="N10" s="186">
        <v>0</v>
      </c>
      <c r="O10" s="186" t="s">
        <v>1303</v>
      </c>
      <c r="P10" s="186" t="s">
        <v>1471</v>
      </c>
      <c r="Q10" s="186" t="s">
        <v>1550</v>
      </c>
    </row>
    <row r="11" spans="1:17">
      <c r="A11" s="186" t="s">
        <v>1580</v>
      </c>
      <c r="B11" s="186" t="s">
        <v>1579</v>
      </c>
      <c r="C11" s="186" t="s">
        <v>11</v>
      </c>
      <c r="D11" s="186" t="s">
        <v>1134</v>
      </c>
      <c r="E11" s="186" t="s">
        <v>2677</v>
      </c>
      <c r="F11" s="186" t="s">
        <v>1550</v>
      </c>
      <c r="G11" s="186" t="s">
        <v>1135</v>
      </c>
      <c r="H11" s="186" t="s">
        <v>2695</v>
      </c>
      <c r="I11" s="186" t="s">
        <v>12</v>
      </c>
      <c r="J11" s="186" t="s">
        <v>2696</v>
      </c>
      <c r="K11" s="186" t="s">
        <v>1512</v>
      </c>
      <c r="L11" s="186" t="s">
        <v>1513</v>
      </c>
      <c r="M11" s="186" t="s">
        <v>2017</v>
      </c>
      <c r="N11" s="186">
        <v>0</v>
      </c>
      <c r="O11" s="186" t="s">
        <v>2388</v>
      </c>
      <c r="P11" s="186" t="s">
        <v>1784</v>
      </c>
      <c r="Q11" s="186" t="s">
        <v>1550</v>
      </c>
    </row>
    <row r="12" spans="1:17">
      <c r="A12" s="186" t="s">
        <v>1290</v>
      </c>
      <c r="B12" s="186" t="s">
        <v>1291</v>
      </c>
      <c r="C12" s="186" t="s">
        <v>11</v>
      </c>
      <c r="D12" s="186" t="s">
        <v>1141</v>
      </c>
      <c r="E12" s="186" t="s">
        <v>1147</v>
      </c>
      <c r="F12" s="186" t="s">
        <v>1550</v>
      </c>
      <c r="G12" s="186" t="s">
        <v>1517</v>
      </c>
      <c r="H12" s="186" t="s">
        <v>1515</v>
      </c>
      <c r="I12" s="186" t="s">
        <v>1294</v>
      </c>
      <c r="J12" s="186" t="s">
        <v>2697</v>
      </c>
      <c r="K12" s="186" t="s">
        <v>1512</v>
      </c>
      <c r="L12" s="186" t="s">
        <v>1513</v>
      </c>
      <c r="M12" s="186" t="s">
        <v>1524</v>
      </c>
      <c r="N12" s="186">
        <v>0</v>
      </c>
      <c r="O12" s="186" t="s">
        <v>1303</v>
      </c>
      <c r="P12" s="186" t="s">
        <v>1408</v>
      </c>
      <c r="Q12" s="186" t="s">
        <v>1550</v>
      </c>
    </row>
    <row r="13" spans="1:17">
      <c r="A13" s="186" t="s">
        <v>1567</v>
      </c>
      <c r="B13" s="186" t="s">
        <v>1566</v>
      </c>
      <c r="C13" s="186" t="s">
        <v>17</v>
      </c>
      <c r="D13" s="186" t="s">
        <v>1134</v>
      </c>
      <c r="E13" s="186" t="s">
        <v>1133</v>
      </c>
      <c r="F13" s="186" t="s">
        <v>1550</v>
      </c>
      <c r="G13" s="186" t="s">
        <v>1135</v>
      </c>
      <c r="H13" s="186" t="s">
        <v>1518</v>
      </c>
      <c r="I13" s="186" t="s">
        <v>12</v>
      </c>
      <c r="J13" s="186" t="s">
        <v>2696</v>
      </c>
      <c r="K13" s="186" t="s">
        <v>1512</v>
      </c>
      <c r="L13" s="186" t="s">
        <v>1513</v>
      </c>
      <c r="M13" s="186" t="s">
        <v>2017</v>
      </c>
      <c r="N13" s="186">
        <v>0</v>
      </c>
      <c r="O13" s="186" t="s">
        <v>2394</v>
      </c>
      <c r="P13" s="186" t="s">
        <v>1721</v>
      </c>
      <c r="Q13" s="186" t="s">
        <v>1550</v>
      </c>
    </row>
    <row r="14" spans="1:17">
      <c r="A14" s="186" t="s">
        <v>1641</v>
      </c>
      <c r="B14" s="186" t="s">
        <v>1640</v>
      </c>
      <c r="C14" s="186" t="s">
        <v>17</v>
      </c>
      <c r="D14" s="186" t="s">
        <v>1134</v>
      </c>
      <c r="E14" s="186" t="s">
        <v>2677</v>
      </c>
      <c r="F14" s="186" t="s">
        <v>1550</v>
      </c>
      <c r="G14" s="186" t="s">
        <v>1135</v>
      </c>
      <c r="H14" s="186" t="s">
        <v>2695</v>
      </c>
      <c r="I14" s="186" t="s">
        <v>12</v>
      </c>
      <c r="J14" s="186" t="s">
        <v>2698</v>
      </c>
      <c r="K14" s="186" t="s">
        <v>1512</v>
      </c>
      <c r="L14" s="186" t="s">
        <v>1513</v>
      </c>
      <c r="M14" s="186" t="s">
        <v>2017</v>
      </c>
      <c r="N14" s="186">
        <v>0</v>
      </c>
      <c r="O14" s="186" t="s">
        <v>2394</v>
      </c>
      <c r="P14" s="186" t="s">
        <v>1697</v>
      </c>
      <c r="Q14" s="186" t="s">
        <v>1550</v>
      </c>
    </row>
    <row r="15" spans="1:17">
      <c r="A15" s="186" t="s">
        <v>1217</v>
      </c>
      <c r="B15" s="186" t="s">
        <v>1218</v>
      </c>
      <c r="C15" s="186" t="s">
        <v>15</v>
      </c>
      <c r="D15" s="186" t="s">
        <v>1141</v>
      </c>
      <c r="E15" s="186" t="s">
        <v>1150</v>
      </c>
      <c r="F15" s="186" t="s">
        <v>1550</v>
      </c>
      <c r="G15" s="186" t="s">
        <v>1152</v>
      </c>
      <c r="H15" s="186" t="s">
        <v>1515</v>
      </c>
      <c r="I15" s="186" t="s">
        <v>12</v>
      </c>
      <c r="J15" s="186" t="s">
        <v>2699</v>
      </c>
      <c r="K15" s="186" t="s">
        <v>1512</v>
      </c>
      <c r="L15" s="186" t="s">
        <v>1513</v>
      </c>
      <c r="M15" s="186" t="s">
        <v>1503</v>
      </c>
      <c r="N15" s="186">
        <v>0</v>
      </c>
      <c r="O15" s="186" t="s">
        <v>1222</v>
      </c>
      <c r="P15" s="186" t="s">
        <v>1445</v>
      </c>
      <c r="Q15" s="186" t="s">
        <v>1550</v>
      </c>
    </row>
    <row r="16" spans="1:17">
      <c r="A16" s="186" t="s">
        <v>1295</v>
      </c>
      <c r="B16" s="186" t="s">
        <v>1296</v>
      </c>
      <c r="C16" s="186" t="s">
        <v>11</v>
      </c>
      <c r="D16" s="186" t="s">
        <v>1141</v>
      </c>
      <c r="E16" s="186" t="s">
        <v>1147</v>
      </c>
      <c r="F16" s="186" t="s">
        <v>1550</v>
      </c>
      <c r="G16" s="186" t="s">
        <v>1517</v>
      </c>
      <c r="H16" s="186" t="s">
        <v>1515</v>
      </c>
      <c r="I16" s="186" t="s">
        <v>1294</v>
      </c>
      <c r="J16" s="186" t="s">
        <v>2694</v>
      </c>
      <c r="K16" s="186" t="s">
        <v>1512</v>
      </c>
      <c r="L16" s="186" t="s">
        <v>1513</v>
      </c>
      <c r="M16" s="186" t="s">
        <v>1520</v>
      </c>
      <c r="N16" s="186">
        <v>0</v>
      </c>
      <c r="O16" s="186" t="s">
        <v>1303</v>
      </c>
      <c r="P16" s="186" t="s">
        <v>1407</v>
      </c>
      <c r="Q16" s="186" t="s">
        <v>1550</v>
      </c>
    </row>
    <row r="17" spans="1:17" ht="15" customHeight="1">
      <c r="A17" s="186" t="s">
        <v>1362</v>
      </c>
      <c r="B17" s="186" t="s">
        <v>1363</v>
      </c>
      <c r="C17" s="186" t="s">
        <v>17</v>
      </c>
      <c r="D17" s="186" t="s">
        <v>1141</v>
      </c>
      <c r="E17" s="186" t="s">
        <v>1140</v>
      </c>
      <c r="F17" s="186" t="s">
        <v>1550</v>
      </c>
      <c r="G17" s="186" t="s">
        <v>1135</v>
      </c>
      <c r="H17" s="186" t="s">
        <v>1514</v>
      </c>
      <c r="I17" s="186" t="s">
        <v>12</v>
      </c>
      <c r="J17" s="186" t="s">
        <v>2697</v>
      </c>
      <c r="K17" s="186" t="s">
        <v>1512</v>
      </c>
      <c r="L17" s="186" t="s">
        <v>1513</v>
      </c>
      <c r="M17" s="186" t="s">
        <v>1516</v>
      </c>
      <c r="N17" s="186">
        <v>0</v>
      </c>
      <c r="O17" s="186" t="s">
        <v>1303</v>
      </c>
      <c r="P17" s="186" t="s">
        <v>1467</v>
      </c>
      <c r="Q17" s="186" t="s">
        <v>1550</v>
      </c>
    </row>
    <row r="18" spans="1:17">
      <c r="A18" s="186" t="s">
        <v>1358</v>
      </c>
      <c r="B18" s="186" t="s">
        <v>1359</v>
      </c>
      <c r="C18" s="186" t="s">
        <v>17</v>
      </c>
      <c r="D18" s="186" t="s">
        <v>1141</v>
      </c>
      <c r="E18" s="186" t="s">
        <v>1145</v>
      </c>
      <c r="F18" s="186" t="s">
        <v>1550</v>
      </c>
      <c r="G18" s="186" t="s">
        <v>1135</v>
      </c>
      <c r="H18" s="186" t="s">
        <v>1514</v>
      </c>
      <c r="I18" s="186" t="s">
        <v>12</v>
      </c>
      <c r="J18" s="186" t="s">
        <v>2690</v>
      </c>
      <c r="K18" s="186" t="s">
        <v>1512</v>
      </c>
      <c r="L18" s="186" t="s">
        <v>1513</v>
      </c>
      <c r="M18" s="186" t="s">
        <v>2110</v>
      </c>
      <c r="N18" s="186">
        <v>0</v>
      </c>
      <c r="O18" s="186" t="s">
        <v>2700</v>
      </c>
      <c r="P18" s="186" t="s">
        <v>1553</v>
      </c>
      <c r="Q18" s="186" t="s">
        <v>1550</v>
      </c>
    </row>
    <row r="19" spans="1:17">
      <c r="A19" s="186" t="s">
        <v>1276</v>
      </c>
      <c r="B19" s="186" t="s">
        <v>1277</v>
      </c>
      <c r="C19" s="186" t="s">
        <v>17</v>
      </c>
      <c r="D19" s="186" t="s">
        <v>1134</v>
      </c>
      <c r="E19" s="186" t="s">
        <v>1133</v>
      </c>
      <c r="F19" s="186" t="s">
        <v>1550</v>
      </c>
      <c r="G19" s="186" t="s">
        <v>1135</v>
      </c>
      <c r="H19" s="186" t="s">
        <v>1518</v>
      </c>
      <c r="I19" s="186" t="s">
        <v>12</v>
      </c>
      <c r="J19" s="186" t="s">
        <v>2698</v>
      </c>
      <c r="K19" s="186" t="s">
        <v>1512</v>
      </c>
      <c r="L19" s="186" t="s">
        <v>1513</v>
      </c>
      <c r="M19" s="186" t="s">
        <v>1516</v>
      </c>
      <c r="N19" s="186">
        <v>0</v>
      </c>
      <c r="O19" s="186" t="s">
        <v>1303</v>
      </c>
      <c r="P19" s="186" t="s">
        <v>1436</v>
      </c>
      <c r="Q19" s="186" t="s">
        <v>1550</v>
      </c>
    </row>
    <row r="20" spans="1:17">
      <c r="A20" s="186" t="s">
        <v>1388</v>
      </c>
      <c r="B20" s="186" t="s">
        <v>1389</v>
      </c>
      <c r="C20" s="186" t="s">
        <v>17</v>
      </c>
      <c r="D20" s="186" t="s">
        <v>1134</v>
      </c>
      <c r="E20" s="186" t="s">
        <v>1133</v>
      </c>
      <c r="F20" s="186" t="s">
        <v>1550</v>
      </c>
      <c r="G20" s="186" t="s">
        <v>1135</v>
      </c>
      <c r="H20" s="186" t="s">
        <v>1518</v>
      </c>
      <c r="I20" s="186" t="s">
        <v>12</v>
      </c>
      <c r="J20" s="186" t="s">
        <v>2701</v>
      </c>
      <c r="K20" s="186" t="s">
        <v>1512</v>
      </c>
      <c r="L20" s="186" t="s">
        <v>1513</v>
      </c>
      <c r="M20" s="186" t="s">
        <v>1496</v>
      </c>
      <c r="N20" s="186">
        <v>0</v>
      </c>
      <c r="O20" s="186" t="s">
        <v>1303</v>
      </c>
      <c r="P20" s="186" t="s">
        <v>1420</v>
      </c>
      <c r="Q20" s="186" t="s">
        <v>1550</v>
      </c>
    </row>
    <row r="21" spans="1:17">
      <c r="A21" s="186" t="s">
        <v>1304</v>
      </c>
      <c r="B21" s="186" t="s">
        <v>1305</v>
      </c>
      <c r="C21" s="186" t="s">
        <v>17</v>
      </c>
      <c r="D21" s="186" t="s">
        <v>1134</v>
      </c>
      <c r="E21" s="186" t="s">
        <v>2677</v>
      </c>
      <c r="F21" s="186" t="s">
        <v>1550</v>
      </c>
      <c r="G21" s="186" t="s">
        <v>1135</v>
      </c>
      <c r="H21" s="186" t="s">
        <v>2695</v>
      </c>
      <c r="I21" s="186" t="s">
        <v>12</v>
      </c>
      <c r="J21" s="186" t="s">
        <v>2698</v>
      </c>
      <c r="K21" s="186" t="s">
        <v>1512</v>
      </c>
      <c r="L21" s="186" t="s">
        <v>1513</v>
      </c>
      <c r="M21" s="186" t="s">
        <v>1486</v>
      </c>
      <c r="N21" s="186">
        <v>0</v>
      </c>
      <c r="O21" s="186" t="s">
        <v>1175</v>
      </c>
      <c r="P21" s="186" t="s">
        <v>2702</v>
      </c>
      <c r="Q21" s="186" t="s">
        <v>1550</v>
      </c>
    </row>
    <row r="22" spans="1:17">
      <c r="A22" s="186" t="s">
        <v>1259</v>
      </c>
      <c r="B22" s="186" t="s">
        <v>1260</v>
      </c>
      <c r="C22" s="186" t="s">
        <v>17</v>
      </c>
      <c r="D22" s="186" t="s">
        <v>1141</v>
      </c>
      <c r="E22" s="186" t="s">
        <v>1140</v>
      </c>
      <c r="F22" s="186" t="s">
        <v>1550</v>
      </c>
      <c r="G22" s="186" t="s">
        <v>1135</v>
      </c>
      <c r="H22" s="186" t="s">
        <v>1514</v>
      </c>
      <c r="I22" s="186" t="s">
        <v>12</v>
      </c>
      <c r="J22" s="186" t="s">
        <v>2691</v>
      </c>
      <c r="K22" s="186" t="s">
        <v>1512</v>
      </c>
      <c r="L22" s="186" t="s">
        <v>1513</v>
      </c>
      <c r="M22" s="186" t="s">
        <v>1516</v>
      </c>
      <c r="N22" s="186">
        <v>0</v>
      </c>
      <c r="O22" s="186" t="s">
        <v>1303</v>
      </c>
      <c r="P22" s="186" t="s">
        <v>1440</v>
      </c>
      <c r="Q22" s="186" t="s">
        <v>1550</v>
      </c>
    </row>
    <row r="23" spans="1:17">
      <c r="A23" s="186" t="s">
        <v>1276</v>
      </c>
      <c r="B23" s="186" t="s">
        <v>1277</v>
      </c>
      <c r="C23" s="186" t="s">
        <v>17</v>
      </c>
      <c r="D23" s="186" t="s">
        <v>1134</v>
      </c>
      <c r="E23" s="186" t="s">
        <v>1133</v>
      </c>
      <c r="F23" s="186" t="s">
        <v>1550</v>
      </c>
      <c r="G23" s="186" t="s">
        <v>1135</v>
      </c>
      <c r="H23" s="186" t="s">
        <v>1518</v>
      </c>
      <c r="I23" s="186" t="s">
        <v>12</v>
      </c>
      <c r="J23" s="186" t="s">
        <v>2701</v>
      </c>
      <c r="K23" s="186" t="s">
        <v>1512</v>
      </c>
      <c r="L23" s="186" t="s">
        <v>1513</v>
      </c>
      <c r="M23" s="186" t="s">
        <v>1516</v>
      </c>
      <c r="N23" s="186">
        <v>0</v>
      </c>
      <c r="O23" s="186" t="s">
        <v>1303</v>
      </c>
      <c r="P23" s="186" t="s">
        <v>1436</v>
      </c>
      <c r="Q23" s="186" t="s">
        <v>1550</v>
      </c>
    </row>
    <row r="24" spans="1:17">
      <c r="A24" s="186" t="s">
        <v>1217</v>
      </c>
      <c r="B24" s="186" t="s">
        <v>1218</v>
      </c>
      <c r="C24" s="186" t="s">
        <v>15</v>
      </c>
      <c r="D24" s="186" t="s">
        <v>1141</v>
      </c>
      <c r="E24" s="186" t="s">
        <v>1150</v>
      </c>
      <c r="F24" s="186" t="s">
        <v>1550</v>
      </c>
      <c r="G24" s="186" t="s">
        <v>1152</v>
      </c>
      <c r="H24" s="186" t="s">
        <v>1515</v>
      </c>
      <c r="I24" s="186" t="s">
        <v>12</v>
      </c>
      <c r="J24" s="186" t="s">
        <v>2690</v>
      </c>
      <c r="K24" s="186" t="s">
        <v>1512</v>
      </c>
      <c r="L24" s="186" t="s">
        <v>1513</v>
      </c>
      <c r="M24" s="186" t="s">
        <v>1503</v>
      </c>
      <c r="N24" s="186">
        <v>0</v>
      </c>
      <c r="O24" s="186" t="s">
        <v>1222</v>
      </c>
      <c r="P24" s="186" t="s">
        <v>1445</v>
      </c>
      <c r="Q24" s="186" t="s">
        <v>1550</v>
      </c>
    </row>
    <row r="25" spans="1:17">
      <c r="A25" s="186" t="s">
        <v>1259</v>
      </c>
      <c r="B25" s="186" t="s">
        <v>1260</v>
      </c>
      <c r="C25" s="186" t="s">
        <v>17</v>
      </c>
      <c r="D25" s="186" t="s">
        <v>1141</v>
      </c>
      <c r="E25" s="186" t="s">
        <v>1140</v>
      </c>
      <c r="F25" s="186" t="s">
        <v>1550</v>
      </c>
      <c r="G25" s="186" t="s">
        <v>1135</v>
      </c>
      <c r="H25" s="186" t="s">
        <v>1514</v>
      </c>
      <c r="I25" s="186" t="s">
        <v>12</v>
      </c>
      <c r="J25" s="186" t="s">
        <v>2697</v>
      </c>
      <c r="K25" s="186" t="s">
        <v>1512</v>
      </c>
      <c r="L25" s="186" t="s">
        <v>1513</v>
      </c>
      <c r="M25" s="186" t="s">
        <v>1516</v>
      </c>
      <c r="N25" s="186">
        <v>0</v>
      </c>
      <c r="O25" s="186" t="s">
        <v>1303</v>
      </c>
      <c r="P25" s="186" t="s">
        <v>1440</v>
      </c>
      <c r="Q25" s="186" t="s">
        <v>1550</v>
      </c>
    </row>
    <row r="26" spans="1:17">
      <c r="A26" s="186" t="s">
        <v>1358</v>
      </c>
      <c r="B26" s="186" t="s">
        <v>1359</v>
      </c>
      <c r="C26" s="186" t="s">
        <v>17</v>
      </c>
      <c r="D26" s="186" t="s">
        <v>1141</v>
      </c>
      <c r="E26" s="186" t="s">
        <v>1145</v>
      </c>
      <c r="F26" s="186" t="s">
        <v>1550</v>
      </c>
      <c r="G26" s="186" t="s">
        <v>1135</v>
      </c>
      <c r="H26" s="186" t="s">
        <v>1514</v>
      </c>
      <c r="I26" s="186" t="s">
        <v>12</v>
      </c>
      <c r="J26" s="186" t="s">
        <v>2693</v>
      </c>
      <c r="K26" s="186" t="s">
        <v>1512</v>
      </c>
      <c r="L26" s="186" t="s">
        <v>1513</v>
      </c>
      <c r="M26" s="186" t="s">
        <v>1516</v>
      </c>
      <c r="N26" s="186">
        <v>0</v>
      </c>
      <c r="O26" s="186" t="s">
        <v>1303</v>
      </c>
      <c r="P26" s="186" t="s">
        <v>1425</v>
      </c>
      <c r="Q26" s="186" t="s">
        <v>1550</v>
      </c>
    </row>
    <row r="27" spans="1:17">
      <c r="A27" s="186" t="s">
        <v>1330</v>
      </c>
      <c r="B27" s="186" t="s">
        <v>1331</v>
      </c>
      <c r="C27" s="186" t="s">
        <v>17</v>
      </c>
      <c r="D27" s="186" t="s">
        <v>1141</v>
      </c>
      <c r="E27" s="186" t="s">
        <v>1145</v>
      </c>
      <c r="F27" s="186" t="s">
        <v>1550</v>
      </c>
      <c r="G27" s="186" t="s">
        <v>1135</v>
      </c>
      <c r="H27" s="186" t="s">
        <v>1514</v>
      </c>
      <c r="I27" s="186" t="s">
        <v>12</v>
      </c>
      <c r="J27" s="186" t="s">
        <v>2690</v>
      </c>
      <c r="K27" s="186" t="s">
        <v>1512</v>
      </c>
      <c r="L27" s="186" t="s">
        <v>1513</v>
      </c>
      <c r="M27" s="186" t="s">
        <v>1527</v>
      </c>
      <c r="N27" s="186">
        <v>0</v>
      </c>
      <c r="O27" s="186" t="s">
        <v>1303</v>
      </c>
      <c r="P27" s="186" t="s">
        <v>1431</v>
      </c>
      <c r="Q27" s="186" t="s">
        <v>1550</v>
      </c>
    </row>
    <row r="28" spans="1:17">
      <c r="A28" s="186" t="s">
        <v>1626</v>
      </c>
      <c r="B28" s="186" t="s">
        <v>1625</v>
      </c>
      <c r="C28" s="186" t="s">
        <v>17</v>
      </c>
      <c r="D28" s="186" t="s">
        <v>1141</v>
      </c>
      <c r="E28" s="186" t="s">
        <v>1147</v>
      </c>
      <c r="F28" s="186" t="s">
        <v>1550</v>
      </c>
      <c r="G28" s="186" t="s">
        <v>1517</v>
      </c>
      <c r="H28" s="186" t="s">
        <v>1515</v>
      </c>
      <c r="I28" s="186" t="s">
        <v>12</v>
      </c>
      <c r="J28" s="186" t="s">
        <v>2694</v>
      </c>
      <c r="K28" s="186" t="s">
        <v>1512</v>
      </c>
      <c r="L28" s="186" t="s">
        <v>1513</v>
      </c>
      <c r="M28" s="186" t="s">
        <v>2017</v>
      </c>
      <c r="N28" s="186">
        <v>0</v>
      </c>
      <c r="O28" s="186" t="s">
        <v>2394</v>
      </c>
      <c r="P28" s="186" t="s">
        <v>2688</v>
      </c>
      <c r="Q28" s="186" t="s">
        <v>1550</v>
      </c>
    </row>
    <row r="29" spans="1:17">
      <c r="A29" s="186" t="s">
        <v>1345</v>
      </c>
      <c r="B29" s="186" t="s">
        <v>1346</v>
      </c>
      <c r="C29" s="186" t="s">
        <v>17</v>
      </c>
      <c r="D29" s="186" t="s">
        <v>1134</v>
      </c>
      <c r="E29" s="186" t="s">
        <v>1133</v>
      </c>
      <c r="F29" s="186" t="s">
        <v>1550</v>
      </c>
      <c r="G29" s="186" t="s">
        <v>1135</v>
      </c>
      <c r="H29" s="186" t="s">
        <v>1518</v>
      </c>
      <c r="I29" s="186" t="s">
        <v>12</v>
      </c>
      <c r="J29" s="186" t="s">
        <v>2696</v>
      </c>
      <c r="K29" s="186" t="s">
        <v>1512</v>
      </c>
      <c r="L29" s="186" t="s">
        <v>1513</v>
      </c>
      <c r="M29" s="186" t="s">
        <v>1521</v>
      </c>
      <c r="N29" s="186">
        <v>0</v>
      </c>
      <c r="O29" s="186" t="s">
        <v>1303</v>
      </c>
      <c r="P29" s="186" t="s">
        <v>1428</v>
      </c>
      <c r="Q29" s="186" t="s">
        <v>1550</v>
      </c>
    </row>
    <row r="30" spans="1:17">
      <c r="A30" s="186" t="s">
        <v>1212</v>
      </c>
      <c r="B30" s="186" t="s">
        <v>1213</v>
      </c>
      <c r="C30" s="186" t="s">
        <v>17</v>
      </c>
      <c r="D30" s="186" t="s">
        <v>1141</v>
      </c>
      <c r="E30" s="186" t="s">
        <v>1140</v>
      </c>
      <c r="F30" s="186" t="s">
        <v>1550</v>
      </c>
      <c r="G30" s="186" t="s">
        <v>1135</v>
      </c>
      <c r="H30" s="186" t="s">
        <v>1514</v>
      </c>
      <c r="I30" s="186" t="s">
        <v>12</v>
      </c>
      <c r="J30" s="186" t="s">
        <v>2691</v>
      </c>
      <c r="K30" s="186" t="s">
        <v>1512</v>
      </c>
      <c r="L30" s="186" t="s">
        <v>1513</v>
      </c>
      <c r="M30" s="186" t="s">
        <v>1496</v>
      </c>
      <c r="N30" s="186">
        <v>0</v>
      </c>
      <c r="O30" s="186" t="s">
        <v>1303</v>
      </c>
      <c r="P30" s="186" t="s">
        <v>1442</v>
      </c>
      <c r="Q30" s="186" t="s">
        <v>1550</v>
      </c>
    </row>
    <row r="31" spans="1:17">
      <c r="A31" s="186" t="s">
        <v>1233</v>
      </c>
      <c r="B31" s="186" t="s">
        <v>1234</v>
      </c>
      <c r="C31" s="186" t="s">
        <v>11</v>
      </c>
      <c r="D31" s="186" t="s">
        <v>1141</v>
      </c>
      <c r="E31" s="186" t="s">
        <v>1147</v>
      </c>
      <c r="F31" s="186" t="s">
        <v>1550</v>
      </c>
      <c r="G31" s="186" t="s">
        <v>1517</v>
      </c>
      <c r="H31" s="186" t="s">
        <v>1515</v>
      </c>
      <c r="I31" s="186" t="s">
        <v>12</v>
      </c>
      <c r="J31" s="186" t="s">
        <v>2692</v>
      </c>
      <c r="K31" s="186" t="s">
        <v>1512</v>
      </c>
      <c r="L31" s="186" t="s">
        <v>1513</v>
      </c>
      <c r="M31" s="186" t="s">
        <v>1525</v>
      </c>
      <c r="N31" s="186">
        <v>0</v>
      </c>
      <c r="O31" s="186" t="s">
        <v>1519</v>
      </c>
      <c r="P31" s="186" t="s">
        <v>1463</v>
      </c>
      <c r="Q31" s="186" t="s">
        <v>1550</v>
      </c>
    </row>
    <row r="32" spans="1:17">
      <c r="A32" s="186" t="s">
        <v>1322</v>
      </c>
      <c r="B32" s="186" t="s">
        <v>1323</v>
      </c>
      <c r="C32" s="186" t="s">
        <v>15</v>
      </c>
      <c r="D32" s="186" t="s">
        <v>1141</v>
      </c>
      <c r="E32" s="186" t="s">
        <v>1150</v>
      </c>
      <c r="F32" s="186" t="s">
        <v>1550</v>
      </c>
      <c r="G32" s="186" t="s">
        <v>1152</v>
      </c>
      <c r="H32" s="186" t="s">
        <v>1515</v>
      </c>
      <c r="I32" s="186" t="s">
        <v>12</v>
      </c>
      <c r="J32" s="186" t="s">
        <v>2689</v>
      </c>
      <c r="K32" s="186" t="s">
        <v>1512</v>
      </c>
      <c r="L32" s="186" t="s">
        <v>1513</v>
      </c>
      <c r="M32" s="186" t="s">
        <v>1522</v>
      </c>
      <c r="N32" s="186">
        <v>0</v>
      </c>
      <c r="O32" s="186" t="s">
        <v>1303</v>
      </c>
      <c r="P32" s="186" t="s">
        <v>1433</v>
      </c>
      <c r="Q32" s="186" t="s">
        <v>1550</v>
      </c>
    </row>
    <row r="33" spans="1:17">
      <c r="A33" s="186" t="s">
        <v>1388</v>
      </c>
      <c r="B33" s="186" t="s">
        <v>1389</v>
      </c>
      <c r="C33" s="186" t="s">
        <v>17</v>
      </c>
      <c r="D33" s="186" t="s">
        <v>1134</v>
      </c>
      <c r="E33" s="186" t="s">
        <v>1133</v>
      </c>
      <c r="F33" s="186" t="s">
        <v>1550</v>
      </c>
      <c r="G33" s="186" t="s">
        <v>1135</v>
      </c>
      <c r="H33" s="186" t="s">
        <v>1518</v>
      </c>
      <c r="I33" s="186" t="s">
        <v>12</v>
      </c>
      <c r="J33" s="186" t="s">
        <v>2696</v>
      </c>
      <c r="K33" s="186" t="s">
        <v>1512</v>
      </c>
      <c r="L33" s="186" t="s">
        <v>1513</v>
      </c>
      <c r="M33" s="186" t="s">
        <v>1496</v>
      </c>
      <c r="N33" s="186">
        <v>0</v>
      </c>
      <c r="O33" s="186" t="s">
        <v>1303</v>
      </c>
      <c r="P33" s="186" t="s">
        <v>1420</v>
      </c>
      <c r="Q33" s="186" t="s">
        <v>1550</v>
      </c>
    </row>
    <row r="34" spans="1:17">
      <c r="A34" s="186" t="s">
        <v>1396</v>
      </c>
      <c r="B34" s="186" t="s">
        <v>1397</v>
      </c>
      <c r="C34" s="186" t="s">
        <v>15</v>
      </c>
      <c r="D34" s="186" t="s">
        <v>1141</v>
      </c>
      <c r="E34" s="186" t="s">
        <v>1150</v>
      </c>
      <c r="F34" s="186" t="s">
        <v>1550</v>
      </c>
      <c r="G34" s="186" t="s">
        <v>1152</v>
      </c>
      <c r="H34" s="186" t="s">
        <v>1515</v>
      </c>
      <c r="I34" s="186" t="s">
        <v>12</v>
      </c>
      <c r="J34" s="186" t="s">
        <v>2690</v>
      </c>
      <c r="K34" s="186" t="s">
        <v>1512</v>
      </c>
      <c r="L34" s="186" t="s">
        <v>1513</v>
      </c>
      <c r="M34" s="186" t="s">
        <v>1483</v>
      </c>
      <c r="N34" s="186">
        <v>0</v>
      </c>
      <c r="O34" s="186" t="s">
        <v>1303</v>
      </c>
      <c r="P34" s="186" t="s">
        <v>1419</v>
      </c>
      <c r="Q34" s="186" t="s">
        <v>1550</v>
      </c>
    </row>
    <row r="35" spans="1:17">
      <c r="A35" s="186" t="s">
        <v>1227</v>
      </c>
      <c r="B35" s="186" t="s">
        <v>1228</v>
      </c>
      <c r="C35" s="186" t="s">
        <v>17</v>
      </c>
      <c r="D35" s="186" t="s">
        <v>1134</v>
      </c>
      <c r="E35" s="186" t="s">
        <v>2677</v>
      </c>
      <c r="F35" s="186" t="s">
        <v>1550</v>
      </c>
      <c r="G35" s="186" t="s">
        <v>1135</v>
      </c>
      <c r="H35" s="186" t="s">
        <v>2695</v>
      </c>
      <c r="I35" s="186" t="s">
        <v>12</v>
      </c>
      <c r="J35" s="186" t="s">
        <v>2698</v>
      </c>
      <c r="K35" s="186" t="s">
        <v>1512</v>
      </c>
      <c r="L35" s="186" t="s">
        <v>1513</v>
      </c>
      <c r="M35" s="186" t="s">
        <v>1491</v>
      </c>
      <c r="N35" s="186">
        <v>0</v>
      </c>
      <c r="O35" s="186" t="s">
        <v>1231</v>
      </c>
      <c r="P35" s="186" t="s">
        <v>2703</v>
      </c>
      <c r="Q35" s="186" t="s">
        <v>1550</v>
      </c>
    </row>
    <row r="36" spans="1:17">
      <c r="A36" s="186" t="s">
        <v>1396</v>
      </c>
      <c r="B36" s="186" t="s">
        <v>1397</v>
      </c>
      <c r="C36" s="186" t="s">
        <v>15</v>
      </c>
      <c r="D36" s="186" t="s">
        <v>1141</v>
      </c>
      <c r="E36" s="186" t="s">
        <v>1150</v>
      </c>
      <c r="F36" s="186" t="s">
        <v>1550</v>
      </c>
      <c r="G36" s="186" t="s">
        <v>1152</v>
      </c>
      <c r="H36" s="186" t="s">
        <v>1515</v>
      </c>
      <c r="I36" s="186" t="s">
        <v>12</v>
      </c>
      <c r="J36" s="186" t="s">
        <v>2689</v>
      </c>
      <c r="K36" s="186" t="s">
        <v>1512</v>
      </c>
      <c r="L36" s="186" t="s">
        <v>1513</v>
      </c>
      <c r="M36" s="186" t="s">
        <v>1483</v>
      </c>
      <c r="N36" s="186">
        <v>0</v>
      </c>
      <c r="O36" s="186" t="s">
        <v>1303</v>
      </c>
      <c r="P36" s="186" t="s">
        <v>1419</v>
      </c>
      <c r="Q36" s="186" t="s">
        <v>1550</v>
      </c>
    </row>
    <row r="37" spans="1:17">
      <c r="A37" s="186" t="s">
        <v>1262</v>
      </c>
      <c r="B37" s="186" t="s">
        <v>1263</v>
      </c>
      <c r="C37" s="186" t="s">
        <v>17</v>
      </c>
      <c r="D37" s="186" t="s">
        <v>1134</v>
      </c>
      <c r="E37" s="186" t="s">
        <v>1133</v>
      </c>
      <c r="F37" s="186" t="s">
        <v>1550</v>
      </c>
      <c r="G37" s="186" t="s">
        <v>1135</v>
      </c>
      <c r="H37" s="186" t="s">
        <v>1518</v>
      </c>
      <c r="I37" s="186" t="s">
        <v>12</v>
      </c>
      <c r="J37" s="186" t="s">
        <v>2704</v>
      </c>
      <c r="K37" s="186" t="s">
        <v>1512</v>
      </c>
      <c r="L37" s="186" t="s">
        <v>1513</v>
      </c>
      <c r="M37" s="186" t="s">
        <v>1483</v>
      </c>
      <c r="N37" s="186">
        <v>0</v>
      </c>
      <c r="O37" s="186" t="s">
        <v>1519</v>
      </c>
      <c r="P37" s="186" t="s">
        <v>1464</v>
      </c>
      <c r="Q37" s="186" t="s">
        <v>1550</v>
      </c>
    </row>
    <row r="38" spans="1:17">
      <c r="A38" s="186" t="s">
        <v>1267</v>
      </c>
      <c r="B38" s="186" t="s">
        <v>1268</v>
      </c>
      <c r="C38" s="186" t="s">
        <v>17</v>
      </c>
      <c r="D38" s="186" t="s">
        <v>1141</v>
      </c>
      <c r="E38" s="186" t="s">
        <v>1140</v>
      </c>
      <c r="F38" s="186" t="s">
        <v>1550</v>
      </c>
      <c r="G38" s="186" t="s">
        <v>1135</v>
      </c>
      <c r="H38" s="186" t="s">
        <v>1514</v>
      </c>
      <c r="I38" s="186" t="s">
        <v>12</v>
      </c>
      <c r="J38" s="186" t="s">
        <v>2697</v>
      </c>
      <c r="K38" s="186" t="s">
        <v>1512</v>
      </c>
      <c r="L38" s="186" t="s">
        <v>1513</v>
      </c>
      <c r="M38" s="186" t="s">
        <v>1528</v>
      </c>
      <c r="N38" s="186">
        <v>0</v>
      </c>
      <c r="O38" s="186" t="s">
        <v>1303</v>
      </c>
      <c r="P38" s="186" t="s">
        <v>1437</v>
      </c>
      <c r="Q38" s="186" t="s">
        <v>1550</v>
      </c>
    </row>
    <row r="39" spans="1:17">
      <c r="A39" s="186" t="s">
        <v>1233</v>
      </c>
      <c r="B39" s="186" t="s">
        <v>1234</v>
      </c>
      <c r="C39" s="186" t="s">
        <v>11</v>
      </c>
      <c r="D39" s="186" t="s">
        <v>1141</v>
      </c>
      <c r="E39" s="186" t="s">
        <v>1147</v>
      </c>
      <c r="F39" s="186" t="s">
        <v>1550</v>
      </c>
      <c r="G39" s="186" t="s">
        <v>1517</v>
      </c>
      <c r="H39" s="186" t="s">
        <v>1515</v>
      </c>
      <c r="I39" s="186" t="s">
        <v>12</v>
      </c>
      <c r="J39" s="186" t="s">
        <v>2694</v>
      </c>
      <c r="K39" s="186" t="s">
        <v>1512</v>
      </c>
      <c r="L39" s="186" t="s">
        <v>1513</v>
      </c>
      <c r="M39" s="186" t="s">
        <v>1525</v>
      </c>
      <c r="N39" s="186">
        <v>0</v>
      </c>
      <c r="O39" s="186" t="s">
        <v>1519</v>
      </c>
      <c r="P39" s="186" t="s">
        <v>1463</v>
      </c>
      <c r="Q39" s="186" t="s">
        <v>1550</v>
      </c>
    </row>
    <row r="40" spans="1:17">
      <c r="A40" s="186" t="s">
        <v>1633</v>
      </c>
      <c r="B40" s="186" t="s">
        <v>1632</v>
      </c>
      <c r="C40" s="186" t="s">
        <v>17</v>
      </c>
      <c r="D40" s="186" t="s">
        <v>1134</v>
      </c>
      <c r="E40" s="186" t="s">
        <v>2677</v>
      </c>
      <c r="F40" s="186" t="s">
        <v>1550</v>
      </c>
      <c r="G40" s="186" t="s">
        <v>1135</v>
      </c>
      <c r="H40" s="186" t="s">
        <v>2695</v>
      </c>
      <c r="I40" s="186" t="s">
        <v>12</v>
      </c>
      <c r="J40" s="186" t="s">
        <v>2698</v>
      </c>
      <c r="K40" s="186" t="s">
        <v>1512</v>
      </c>
      <c r="L40" s="186" t="s">
        <v>1513</v>
      </c>
      <c r="M40" s="186" t="s">
        <v>2017</v>
      </c>
      <c r="N40" s="186">
        <v>0</v>
      </c>
      <c r="O40" s="186" t="s">
        <v>2388</v>
      </c>
      <c r="P40" s="186" t="s">
        <v>1774</v>
      </c>
      <c r="Q40" s="186" t="s">
        <v>1550</v>
      </c>
    </row>
    <row r="41" spans="1:17">
      <c r="A41" s="186" t="s">
        <v>1362</v>
      </c>
      <c r="B41" s="186" t="s">
        <v>1363</v>
      </c>
      <c r="C41" s="186" t="s">
        <v>17</v>
      </c>
      <c r="D41" s="186" t="s">
        <v>1141</v>
      </c>
      <c r="E41" s="186" t="s">
        <v>1140</v>
      </c>
      <c r="F41" s="186" t="s">
        <v>1550</v>
      </c>
      <c r="G41" s="186" t="s">
        <v>1135</v>
      </c>
      <c r="H41" s="186" t="s">
        <v>1514</v>
      </c>
      <c r="I41" s="186" t="s">
        <v>12</v>
      </c>
      <c r="J41" s="186" t="s">
        <v>2692</v>
      </c>
      <c r="K41" s="186" t="s">
        <v>1512</v>
      </c>
      <c r="L41" s="186" t="s">
        <v>1513</v>
      </c>
      <c r="M41" s="186" t="s">
        <v>1516</v>
      </c>
      <c r="N41" s="186">
        <v>0</v>
      </c>
      <c r="O41" s="186" t="s">
        <v>1303</v>
      </c>
      <c r="P41" s="186" t="s">
        <v>1467</v>
      </c>
      <c r="Q41" s="186" t="s">
        <v>1550</v>
      </c>
    </row>
    <row r="42" spans="1:17">
      <c r="A42" s="186" t="s">
        <v>1290</v>
      </c>
      <c r="B42" s="186" t="s">
        <v>1291</v>
      </c>
      <c r="C42" s="186" t="s">
        <v>11</v>
      </c>
      <c r="D42" s="186" t="s">
        <v>1141</v>
      </c>
      <c r="E42" s="186" t="s">
        <v>1147</v>
      </c>
      <c r="F42" s="186" t="s">
        <v>1550</v>
      </c>
      <c r="G42" s="186" t="s">
        <v>1517</v>
      </c>
      <c r="H42" s="186" t="s">
        <v>1515</v>
      </c>
      <c r="I42" s="186" t="s">
        <v>1294</v>
      </c>
      <c r="J42" s="186" t="s">
        <v>2692</v>
      </c>
      <c r="K42" s="186" t="s">
        <v>1512</v>
      </c>
      <c r="L42" s="186" t="s">
        <v>1513</v>
      </c>
      <c r="M42" s="186" t="s">
        <v>1524</v>
      </c>
      <c r="N42" s="186">
        <v>0</v>
      </c>
      <c r="O42" s="186" t="s">
        <v>1303</v>
      </c>
      <c r="P42" s="186" t="s">
        <v>1408</v>
      </c>
      <c r="Q42" s="186" t="s">
        <v>1550</v>
      </c>
    </row>
    <row r="43" spans="1:17">
      <c r="A43" s="186" t="s">
        <v>1330</v>
      </c>
      <c r="B43" s="186" t="s">
        <v>1331</v>
      </c>
      <c r="C43" s="186" t="s">
        <v>17</v>
      </c>
      <c r="D43" s="186" t="s">
        <v>1141</v>
      </c>
      <c r="E43" s="186" t="s">
        <v>1145</v>
      </c>
      <c r="F43" s="186" t="s">
        <v>1550</v>
      </c>
      <c r="G43" s="186" t="s">
        <v>1135</v>
      </c>
      <c r="H43" s="186" t="s">
        <v>1514</v>
      </c>
      <c r="I43" s="186" t="s">
        <v>12</v>
      </c>
      <c r="J43" s="186" t="s">
        <v>2693</v>
      </c>
      <c r="K43" s="186" t="s">
        <v>1512</v>
      </c>
      <c r="L43" s="186" t="s">
        <v>1513</v>
      </c>
      <c r="M43" s="186" t="s">
        <v>1527</v>
      </c>
      <c r="N43" s="186">
        <v>0</v>
      </c>
      <c r="O43" s="186" t="s">
        <v>1303</v>
      </c>
      <c r="P43" s="186" t="s">
        <v>1431</v>
      </c>
      <c r="Q43" s="186" t="s">
        <v>1550</v>
      </c>
    </row>
    <row r="44" spans="1:17">
      <c r="A44" s="186" t="s">
        <v>1641</v>
      </c>
      <c r="B44" s="186" t="s">
        <v>1640</v>
      </c>
      <c r="C44" s="186" t="s">
        <v>17</v>
      </c>
      <c r="D44" s="186" t="s">
        <v>1134</v>
      </c>
      <c r="E44" s="186" t="s">
        <v>2677</v>
      </c>
      <c r="F44" s="186" t="s">
        <v>1550</v>
      </c>
      <c r="G44" s="186" t="s">
        <v>1135</v>
      </c>
      <c r="H44" s="186" t="s">
        <v>2695</v>
      </c>
      <c r="I44" s="186" t="s">
        <v>12</v>
      </c>
      <c r="J44" s="186" t="s">
        <v>2696</v>
      </c>
      <c r="K44" s="186" t="s">
        <v>1512</v>
      </c>
      <c r="L44" s="186" t="s">
        <v>1513</v>
      </c>
      <c r="M44" s="186" t="s">
        <v>2017</v>
      </c>
      <c r="N44" s="186">
        <v>0</v>
      </c>
      <c r="O44" s="186" t="s">
        <v>2394</v>
      </c>
      <c r="P44" s="186" t="s">
        <v>1697</v>
      </c>
      <c r="Q44" s="186" t="s">
        <v>1550</v>
      </c>
    </row>
    <row r="45" spans="1:17">
      <c r="A45" s="186" t="s">
        <v>1217</v>
      </c>
      <c r="B45" s="186" t="s">
        <v>1218</v>
      </c>
      <c r="C45" s="186" t="s">
        <v>15</v>
      </c>
      <c r="D45" s="186" t="s">
        <v>1141</v>
      </c>
      <c r="E45" s="186" t="s">
        <v>1150</v>
      </c>
      <c r="F45" s="186" t="s">
        <v>1550</v>
      </c>
      <c r="G45" s="186" t="s">
        <v>1152</v>
      </c>
      <c r="H45" s="186" t="s">
        <v>1515</v>
      </c>
      <c r="I45" s="186" t="s">
        <v>12</v>
      </c>
      <c r="J45" s="186" t="s">
        <v>2689</v>
      </c>
      <c r="K45" s="186" t="s">
        <v>1512</v>
      </c>
      <c r="L45" s="186" t="s">
        <v>1513</v>
      </c>
      <c r="M45" s="186" t="s">
        <v>1503</v>
      </c>
      <c r="N45" s="186">
        <v>0</v>
      </c>
      <c r="O45" s="186" t="s">
        <v>1222</v>
      </c>
      <c r="P45" s="186" t="s">
        <v>1445</v>
      </c>
      <c r="Q45" s="186" t="s">
        <v>1550</v>
      </c>
    </row>
    <row r="46" spans="1:17">
      <c r="A46" s="186" t="s">
        <v>1388</v>
      </c>
      <c r="B46" s="186" t="s">
        <v>1389</v>
      </c>
      <c r="C46" s="186" t="s">
        <v>17</v>
      </c>
      <c r="D46" s="186" t="s">
        <v>1134</v>
      </c>
      <c r="E46" s="186" t="s">
        <v>1133</v>
      </c>
      <c r="F46" s="186" t="s">
        <v>1550</v>
      </c>
      <c r="G46" s="186" t="s">
        <v>1135</v>
      </c>
      <c r="H46" s="186" t="s">
        <v>1518</v>
      </c>
      <c r="I46" s="186" t="s">
        <v>12</v>
      </c>
      <c r="J46" s="186" t="s">
        <v>2698</v>
      </c>
      <c r="K46" s="186" t="s">
        <v>1512</v>
      </c>
      <c r="L46" s="186" t="s">
        <v>1513</v>
      </c>
      <c r="M46" s="186" t="s">
        <v>1496</v>
      </c>
      <c r="N46" s="186">
        <v>0</v>
      </c>
      <c r="O46" s="186" t="s">
        <v>1303</v>
      </c>
      <c r="P46" s="186" t="s">
        <v>1420</v>
      </c>
      <c r="Q46" s="186" t="s">
        <v>1550</v>
      </c>
    </row>
    <row r="47" spans="1:17">
      <c r="A47" s="186" t="s">
        <v>1223</v>
      </c>
      <c r="B47" s="186" t="s">
        <v>1224</v>
      </c>
      <c r="C47" s="186" t="s">
        <v>15</v>
      </c>
      <c r="D47" s="186" t="s">
        <v>1141</v>
      </c>
      <c r="E47" s="186" t="s">
        <v>1150</v>
      </c>
      <c r="F47" s="186" t="s">
        <v>1550</v>
      </c>
      <c r="G47" s="186" t="s">
        <v>1152</v>
      </c>
      <c r="H47" s="186" t="s">
        <v>1515</v>
      </c>
      <c r="I47" s="186" t="s">
        <v>12</v>
      </c>
      <c r="J47" s="186" t="s">
        <v>2693</v>
      </c>
      <c r="K47" s="186" t="s">
        <v>1512</v>
      </c>
      <c r="L47" s="186" t="s">
        <v>1513</v>
      </c>
      <c r="M47" s="186" t="s">
        <v>1483</v>
      </c>
      <c r="N47" s="186">
        <v>0</v>
      </c>
      <c r="O47" s="186" t="s">
        <v>1303</v>
      </c>
      <c r="P47" s="186" t="s">
        <v>1409</v>
      </c>
      <c r="Q47" s="186" t="s">
        <v>1550</v>
      </c>
    </row>
    <row r="48" spans="1:17">
      <c r="A48" s="186" t="s">
        <v>1233</v>
      </c>
      <c r="B48" s="186" t="s">
        <v>1234</v>
      </c>
      <c r="C48" s="186" t="s">
        <v>11</v>
      </c>
      <c r="D48" s="186" t="s">
        <v>1141</v>
      </c>
      <c r="E48" s="186" t="s">
        <v>1147</v>
      </c>
      <c r="F48" s="186" t="s">
        <v>1550</v>
      </c>
      <c r="G48" s="186" t="s">
        <v>1517</v>
      </c>
      <c r="H48" s="186" t="s">
        <v>1515</v>
      </c>
      <c r="I48" s="186" t="s">
        <v>12</v>
      </c>
      <c r="J48" s="186" t="s">
        <v>2691</v>
      </c>
      <c r="K48" s="186" t="s">
        <v>1512</v>
      </c>
      <c r="L48" s="186" t="s">
        <v>1513</v>
      </c>
      <c r="M48" s="186" t="s">
        <v>1525</v>
      </c>
      <c r="N48" s="186">
        <v>0</v>
      </c>
      <c r="O48" s="186" t="s">
        <v>1519</v>
      </c>
      <c r="P48" s="186" t="s">
        <v>1463</v>
      </c>
      <c r="Q48" s="186" t="s">
        <v>1550</v>
      </c>
    </row>
    <row r="49" spans="1:17">
      <c r="A49" s="186" t="s">
        <v>1334</v>
      </c>
      <c r="B49" s="186" t="s">
        <v>1335</v>
      </c>
      <c r="C49" s="186" t="s">
        <v>17</v>
      </c>
      <c r="D49" s="186" t="s">
        <v>1141</v>
      </c>
      <c r="E49" s="186" t="s">
        <v>1145</v>
      </c>
      <c r="F49" s="186" t="s">
        <v>1550</v>
      </c>
      <c r="G49" s="186" t="s">
        <v>1135</v>
      </c>
      <c r="H49" s="186" t="s">
        <v>1514</v>
      </c>
      <c r="I49" s="186" t="s">
        <v>12</v>
      </c>
      <c r="J49" s="186" t="s">
        <v>2690</v>
      </c>
      <c r="K49" s="186" t="s">
        <v>1512</v>
      </c>
      <c r="L49" s="186" t="s">
        <v>1513</v>
      </c>
      <c r="M49" s="186" t="s">
        <v>1496</v>
      </c>
      <c r="N49" s="186">
        <v>0</v>
      </c>
      <c r="O49" s="186" t="s">
        <v>1303</v>
      </c>
      <c r="P49" s="186" t="s">
        <v>1416</v>
      </c>
      <c r="Q49" s="186" t="s">
        <v>1550</v>
      </c>
    </row>
    <row r="50" spans="1:17">
      <c r="A50" s="186" t="s">
        <v>1243</v>
      </c>
      <c r="B50" s="186" t="s">
        <v>1244</v>
      </c>
      <c r="C50" s="186" t="s">
        <v>17</v>
      </c>
      <c r="D50" s="186" t="s">
        <v>1134</v>
      </c>
      <c r="E50" s="186" t="s">
        <v>1133</v>
      </c>
      <c r="F50" s="186" t="s">
        <v>1550</v>
      </c>
      <c r="G50" s="186" t="s">
        <v>1135</v>
      </c>
      <c r="H50" s="186" t="s">
        <v>1518</v>
      </c>
      <c r="I50" s="186" t="s">
        <v>12</v>
      </c>
      <c r="J50" s="186" t="s">
        <v>2701</v>
      </c>
      <c r="K50" s="186" t="s">
        <v>1512</v>
      </c>
      <c r="L50" s="186" t="s">
        <v>1513</v>
      </c>
      <c r="M50" s="186" t="s">
        <v>1499</v>
      </c>
      <c r="N50" s="186">
        <v>0</v>
      </c>
      <c r="O50" s="186" t="s">
        <v>1303</v>
      </c>
      <c r="P50" s="186" t="s">
        <v>1468</v>
      </c>
      <c r="Q50" s="186" t="s">
        <v>1550</v>
      </c>
    </row>
    <row r="51" spans="1:17">
      <c r="A51" s="186" t="s">
        <v>1334</v>
      </c>
      <c r="B51" s="186" t="s">
        <v>1335</v>
      </c>
      <c r="C51" s="186" t="s">
        <v>17</v>
      </c>
      <c r="D51" s="186" t="s">
        <v>1141</v>
      </c>
      <c r="E51" s="186" t="s">
        <v>1145</v>
      </c>
      <c r="F51" s="186" t="s">
        <v>1550</v>
      </c>
      <c r="G51" s="186" t="s">
        <v>1135</v>
      </c>
      <c r="H51" s="186" t="s">
        <v>1514</v>
      </c>
      <c r="I51" s="186" t="s">
        <v>12</v>
      </c>
      <c r="J51" s="186" t="s">
        <v>2689</v>
      </c>
      <c r="K51" s="186" t="s">
        <v>1512</v>
      </c>
      <c r="L51" s="186" t="s">
        <v>1513</v>
      </c>
      <c r="M51" s="186" t="s">
        <v>1496</v>
      </c>
      <c r="N51" s="186">
        <v>0</v>
      </c>
      <c r="O51" s="186" t="s">
        <v>1303</v>
      </c>
      <c r="P51" s="186" t="s">
        <v>1416</v>
      </c>
      <c r="Q51" s="186" t="s">
        <v>1550</v>
      </c>
    </row>
    <row r="52" spans="1:17">
      <c r="A52" s="186" t="s">
        <v>1168</v>
      </c>
      <c r="B52" s="186" t="s">
        <v>1169</v>
      </c>
      <c r="C52" s="186" t="s">
        <v>17</v>
      </c>
      <c r="D52" s="186" t="s">
        <v>1134</v>
      </c>
      <c r="E52" s="186" t="s">
        <v>2677</v>
      </c>
      <c r="F52" s="186" t="s">
        <v>1550</v>
      </c>
      <c r="G52" s="186" t="s">
        <v>1135</v>
      </c>
      <c r="H52" s="186" t="s">
        <v>2695</v>
      </c>
      <c r="I52" s="186" t="s">
        <v>12</v>
      </c>
      <c r="J52" s="186" t="s">
        <v>2696</v>
      </c>
      <c r="K52" s="186" t="s">
        <v>1512</v>
      </c>
      <c r="L52" s="186" t="s">
        <v>1513</v>
      </c>
      <c r="M52" s="186" t="s">
        <v>1486</v>
      </c>
      <c r="N52" s="186">
        <v>0</v>
      </c>
      <c r="O52" s="186" t="s">
        <v>1175</v>
      </c>
      <c r="P52" s="186" t="s">
        <v>2705</v>
      </c>
      <c r="Q52" s="186" t="s">
        <v>1550</v>
      </c>
    </row>
    <row r="53" spans="1:17">
      <c r="A53" s="186" t="s">
        <v>1366</v>
      </c>
      <c r="B53" s="186" t="s">
        <v>1367</v>
      </c>
      <c r="C53" s="186" t="s">
        <v>17</v>
      </c>
      <c r="D53" s="186" t="s">
        <v>1141</v>
      </c>
      <c r="E53" s="186" t="s">
        <v>1140</v>
      </c>
      <c r="F53" s="186" t="s">
        <v>1550</v>
      </c>
      <c r="G53" s="186" t="s">
        <v>1135</v>
      </c>
      <c r="H53" s="186" t="s">
        <v>1514</v>
      </c>
      <c r="I53" s="186" t="s">
        <v>12</v>
      </c>
      <c r="J53" s="186" t="s">
        <v>2697</v>
      </c>
      <c r="K53" s="186" t="s">
        <v>1512</v>
      </c>
      <c r="L53" s="186" t="s">
        <v>1513</v>
      </c>
      <c r="M53" s="186" t="s">
        <v>1527</v>
      </c>
      <c r="N53" s="186">
        <v>0</v>
      </c>
      <c r="O53" s="186" t="s">
        <v>1303</v>
      </c>
      <c r="P53" s="186" t="s">
        <v>1423</v>
      </c>
      <c r="Q53" s="186" t="s">
        <v>1550</v>
      </c>
    </row>
    <row r="54" spans="1:17">
      <c r="A54" s="186" t="s">
        <v>1326</v>
      </c>
      <c r="B54" s="186" t="s">
        <v>1327</v>
      </c>
      <c r="C54" s="186" t="s">
        <v>17</v>
      </c>
      <c r="D54" s="186" t="s">
        <v>1141</v>
      </c>
      <c r="E54" s="186" t="s">
        <v>1140</v>
      </c>
      <c r="F54" s="186" t="s">
        <v>1550</v>
      </c>
      <c r="G54" s="186" t="s">
        <v>1135</v>
      </c>
      <c r="H54" s="186" t="s">
        <v>1514</v>
      </c>
      <c r="I54" s="186" t="s">
        <v>12</v>
      </c>
      <c r="J54" s="186" t="s">
        <v>2697</v>
      </c>
      <c r="K54" s="186" t="s">
        <v>1512</v>
      </c>
      <c r="L54" s="186" t="s">
        <v>1513</v>
      </c>
      <c r="M54" s="186" t="s">
        <v>1516</v>
      </c>
      <c r="N54" s="186">
        <v>0</v>
      </c>
      <c r="O54" s="186" t="s">
        <v>1303</v>
      </c>
      <c r="P54" s="186" t="s">
        <v>1432</v>
      </c>
      <c r="Q54" s="186" t="s">
        <v>1550</v>
      </c>
    </row>
    <row r="55" spans="1:17">
      <c r="A55" s="186" t="s">
        <v>1280</v>
      </c>
      <c r="B55" s="186" t="s">
        <v>1281</v>
      </c>
      <c r="C55" s="186" t="s">
        <v>17</v>
      </c>
      <c r="D55" s="186" t="s">
        <v>1141</v>
      </c>
      <c r="E55" s="186" t="s">
        <v>1140</v>
      </c>
      <c r="F55" s="186" t="s">
        <v>1550</v>
      </c>
      <c r="G55" s="186" t="s">
        <v>1135</v>
      </c>
      <c r="H55" s="186" t="s">
        <v>1514</v>
      </c>
      <c r="I55" s="186" t="s">
        <v>12</v>
      </c>
      <c r="J55" s="186" t="s">
        <v>2706</v>
      </c>
      <c r="K55" s="186" t="s">
        <v>1512</v>
      </c>
      <c r="L55" s="186" t="s">
        <v>1513</v>
      </c>
      <c r="M55" s="186" t="s">
        <v>1491</v>
      </c>
      <c r="N55" s="186">
        <v>0</v>
      </c>
      <c r="O55" s="186" t="s">
        <v>1284</v>
      </c>
      <c r="P55" s="186" t="s">
        <v>1451</v>
      </c>
      <c r="Q55" s="186" t="s">
        <v>1550</v>
      </c>
    </row>
    <row r="56" spans="1:17">
      <c r="A56" s="186" t="s">
        <v>1633</v>
      </c>
      <c r="B56" s="186" t="s">
        <v>1632</v>
      </c>
      <c r="C56" s="186" t="s">
        <v>17</v>
      </c>
      <c r="D56" s="186" t="s">
        <v>1134</v>
      </c>
      <c r="E56" s="186" t="s">
        <v>2677</v>
      </c>
      <c r="F56" s="186" t="s">
        <v>1550</v>
      </c>
      <c r="G56" s="186" t="s">
        <v>1135</v>
      </c>
      <c r="H56" s="186" t="s">
        <v>2695</v>
      </c>
      <c r="I56" s="186" t="s">
        <v>12</v>
      </c>
      <c r="J56" s="186" t="s">
        <v>2701</v>
      </c>
      <c r="K56" s="186" t="s">
        <v>1512</v>
      </c>
      <c r="L56" s="186" t="s">
        <v>1513</v>
      </c>
      <c r="M56" s="186" t="s">
        <v>2017</v>
      </c>
      <c r="N56" s="186">
        <v>0</v>
      </c>
      <c r="O56" s="186" t="s">
        <v>2388</v>
      </c>
      <c r="P56" s="186" t="s">
        <v>1774</v>
      </c>
      <c r="Q56" s="186" t="s">
        <v>1550</v>
      </c>
    </row>
    <row r="57" spans="1:17">
      <c r="A57" s="186" t="s">
        <v>1205</v>
      </c>
      <c r="B57" s="186" t="s">
        <v>1206</v>
      </c>
      <c r="C57" s="186" t="s">
        <v>17</v>
      </c>
      <c r="D57" s="186" t="s">
        <v>1134</v>
      </c>
      <c r="E57" s="186" t="s">
        <v>2677</v>
      </c>
      <c r="F57" s="186" t="s">
        <v>1550</v>
      </c>
      <c r="G57" s="186" t="s">
        <v>1135</v>
      </c>
      <c r="H57" s="186" t="s">
        <v>2695</v>
      </c>
      <c r="I57" s="186" t="s">
        <v>12</v>
      </c>
      <c r="J57" s="186" t="s">
        <v>2696</v>
      </c>
      <c r="K57" s="186" t="s">
        <v>1512</v>
      </c>
      <c r="L57" s="186" t="s">
        <v>1513</v>
      </c>
      <c r="M57" s="186" t="s">
        <v>1486</v>
      </c>
      <c r="N57" s="186">
        <v>0</v>
      </c>
      <c r="O57" s="186" t="s">
        <v>1175</v>
      </c>
      <c r="P57" s="186" t="s">
        <v>2707</v>
      </c>
      <c r="Q57" s="186" t="s">
        <v>1550</v>
      </c>
    </row>
    <row r="58" spans="1:17">
      <c r="A58" s="186" t="s">
        <v>1168</v>
      </c>
      <c r="B58" s="186" t="s">
        <v>1169</v>
      </c>
      <c r="C58" s="186" t="s">
        <v>17</v>
      </c>
      <c r="D58" s="186" t="s">
        <v>1134</v>
      </c>
      <c r="E58" s="186" t="s">
        <v>2677</v>
      </c>
      <c r="F58" s="186" t="s">
        <v>1550</v>
      </c>
      <c r="G58" s="186" t="s">
        <v>1135</v>
      </c>
      <c r="H58" s="186" t="s">
        <v>2695</v>
      </c>
      <c r="I58" s="186" t="s">
        <v>12</v>
      </c>
      <c r="J58" s="186" t="s">
        <v>2698</v>
      </c>
      <c r="K58" s="186" t="s">
        <v>1512</v>
      </c>
      <c r="L58" s="186" t="s">
        <v>1513</v>
      </c>
      <c r="M58" s="186" t="s">
        <v>1486</v>
      </c>
      <c r="N58" s="186">
        <v>0</v>
      </c>
      <c r="O58" s="186" t="s">
        <v>1175</v>
      </c>
      <c r="P58" s="186" t="s">
        <v>2705</v>
      </c>
      <c r="Q58" s="186" t="s">
        <v>1550</v>
      </c>
    </row>
    <row r="59" spans="1:17">
      <c r="A59" s="186" t="s">
        <v>1212</v>
      </c>
      <c r="B59" s="186" t="s">
        <v>1213</v>
      </c>
      <c r="C59" s="186" t="s">
        <v>17</v>
      </c>
      <c r="D59" s="186" t="s">
        <v>1141</v>
      </c>
      <c r="E59" s="186" t="s">
        <v>1140</v>
      </c>
      <c r="F59" s="186" t="s">
        <v>1550</v>
      </c>
      <c r="G59" s="186" t="s">
        <v>1135</v>
      </c>
      <c r="H59" s="186" t="s">
        <v>1514</v>
      </c>
      <c r="I59" s="186" t="s">
        <v>12</v>
      </c>
      <c r="J59" s="186" t="s">
        <v>2692</v>
      </c>
      <c r="K59" s="186" t="s">
        <v>1512</v>
      </c>
      <c r="L59" s="186" t="s">
        <v>1513</v>
      </c>
      <c r="M59" s="186" t="s">
        <v>1496</v>
      </c>
      <c r="N59" s="186">
        <v>0</v>
      </c>
      <c r="O59" s="186" t="s">
        <v>1303</v>
      </c>
      <c r="P59" s="186" t="s">
        <v>1442</v>
      </c>
      <c r="Q59" s="186" t="s">
        <v>1550</v>
      </c>
    </row>
    <row r="60" spans="1:17">
      <c r="A60" s="186" t="s">
        <v>1223</v>
      </c>
      <c r="B60" s="186" t="s">
        <v>1224</v>
      </c>
      <c r="C60" s="186" t="s">
        <v>15</v>
      </c>
      <c r="D60" s="186" t="s">
        <v>1141</v>
      </c>
      <c r="E60" s="186" t="s">
        <v>1150</v>
      </c>
      <c r="F60" s="186" t="s">
        <v>1550</v>
      </c>
      <c r="G60" s="186" t="s">
        <v>1152</v>
      </c>
      <c r="H60" s="186" t="s">
        <v>1515</v>
      </c>
      <c r="I60" s="186" t="s">
        <v>12</v>
      </c>
      <c r="J60" s="186" t="s">
        <v>2689</v>
      </c>
      <c r="K60" s="186" t="s">
        <v>1512</v>
      </c>
      <c r="L60" s="186" t="s">
        <v>1513</v>
      </c>
      <c r="M60" s="186" t="s">
        <v>1483</v>
      </c>
      <c r="N60" s="186">
        <v>0</v>
      </c>
      <c r="O60" s="186" t="s">
        <v>1303</v>
      </c>
      <c r="P60" s="186" t="s">
        <v>1409</v>
      </c>
      <c r="Q60" s="186" t="s">
        <v>1550</v>
      </c>
    </row>
    <row r="61" spans="1:17">
      <c r="A61" s="186" t="s">
        <v>1299</v>
      </c>
      <c r="B61" s="186" t="s">
        <v>1300</v>
      </c>
      <c r="C61" s="186" t="s">
        <v>17</v>
      </c>
      <c r="D61" s="186" t="s">
        <v>1134</v>
      </c>
      <c r="E61" s="186" t="s">
        <v>2677</v>
      </c>
      <c r="F61" s="186" t="s">
        <v>1550</v>
      </c>
      <c r="G61" s="186" t="s">
        <v>1135</v>
      </c>
      <c r="H61" s="186" t="s">
        <v>2695</v>
      </c>
      <c r="I61" s="186" t="s">
        <v>12</v>
      </c>
      <c r="J61" s="186" t="s">
        <v>2698</v>
      </c>
      <c r="K61" s="186" t="s">
        <v>1512</v>
      </c>
      <c r="L61" s="186" t="s">
        <v>1513</v>
      </c>
      <c r="M61" s="186" t="s">
        <v>1506</v>
      </c>
      <c r="N61" s="186">
        <v>0</v>
      </c>
      <c r="O61" s="186" t="s">
        <v>1303</v>
      </c>
      <c r="P61" s="186" t="s">
        <v>1469</v>
      </c>
      <c r="Q61" s="186" t="s">
        <v>1550</v>
      </c>
    </row>
    <row r="62" spans="1:17">
      <c r="A62" s="186" t="s">
        <v>1233</v>
      </c>
      <c r="B62" s="186" t="s">
        <v>1234</v>
      </c>
      <c r="C62" s="186" t="s">
        <v>11</v>
      </c>
      <c r="D62" s="186" t="s">
        <v>1141</v>
      </c>
      <c r="E62" s="186" t="s">
        <v>1147</v>
      </c>
      <c r="F62" s="186" t="s">
        <v>1550</v>
      </c>
      <c r="G62" s="186" t="s">
        <v>1517</v>
      </c>
      <c r="H62" s="186" t="s">
        <v>1515</v>
      </c>
      <c r="I62" s="186" t="s">
        <v>12</v>
      </c>
      <c r="J62" s="186" t="s">
        <v>2697</v>
      </c>
      <c r="K62" s="186" t="s">
        <v>1512</v>
      </c>
      <c r="L62" s="186" t="s">
        <v>1513</v>
      </c>
      <c r="M62" s="186" t="s">
        <v>1525</v>
      </c>
      <c r="N62" s="186">
        <v>0</v>
      </c>
      <c r="O62" s="186" t="s">
        <v>1519</v>
      </c>
      <c r="P62" s="186" t="s">
        <v>1463</v>
      </c>
      <c r="Q62" s="186" t="s">
        <v>1550</v>
      </c>
    </row>
    <row r="63" spans="1:17">
      <c r="A63" s="186" t="s">
        <v>1223</v>
      </c>
      <c r="B63" s="186" t="s">
        <v>1224</v>
      </c>
      <c r="C63" s="186" t="s">
        <v>15</v>
      </c>
      <c r="D63" s="186" t="s">
        <v>1141</v>
      </c>
      <c r="E63" s="186" t="s">
        <v>1150</v>
      </c>
      <c r="F63" s="186" t="s">
        <v>1550</v>
      </c>
      <c r="G63" s="186" t="s">
        <v>1152</v>
      </c>
      <c r="H63" s="186" t="s">
        <v>1515</v>
      </c>
      <c r="I63" s="186" t="s">
        <v>12</v>
      </c>
      <c r="J63" s="186" t="s">
        <v>2690</v>
      </c>
      <c r="K63" s="186" t="s">
        <v>1512</v>
      </c>
      <c r="L63" s="186" t="s">
        <v>1513</v>
      </c>
      <c r="M63" s="186" t="s">
        <v>1483</v>
      </c>
      <c r="N63" s="186">
        <v>0</v>
      </c>
      <c r="O63" s="186" t="s">
        <v>1303</v>
      </c>
      <c r="P63" s="186" t="s">
        <v>1409</v>
      </c>
      <c r="Q63" s="186" t="s">
        <v>1550</v>
      </c>
    </row>
    <row r="64" spans="1:17">
      <c r="A64" s="186" t="s">
        <v>1370</v>
      </c>
      <c r="B64" s="186" t="s">
        <v>1371</v>
      </c>
      <c r="C64" s="186" t="s">
        <v>11</v>
      </c>
      <c r="D64" s="186" t="s">
        <v>1141</v>
      </c>
      <c r="E64" s="186" t="s">
        <v>1147</v>
      </c>
      <c r="F64" s="186" t="s">
        <v>1550</v>
      </c>
      <c r="G64" s="186" t="s">
        <v>1517</v>
      </c>
      <c r="H64" s="186" t="s">
        <v>1515</v>
      </c>
      <c r="I64" s="186" t="s">
        <v>12</v>
      </c>
      <c r="J64" s="186" t="s">
        <v>2692</v>
      </c>
      <c r="K64" s="186" t="s">
        <v>1512</v>
      </c>
      <c r="L64" s="186" t="s">
        <v>1513</v>
      </c>
      <c r="M64" s="186" t="s">
        <v>2105</v>
      </c>
      <c r="N64" s="186">
        <v>0</v>
      </c>
      <c r="O64" s="186" t="s">
        <v>2708</v>
      </c>
      <c r="P64" s="186" t="s">
        <v>1880</v>
      </c>
      <c r="Q64" s="186" t="s">
        <v>1550</v>
      </c>
    </row>
    <row r="65" spans="1:17">
      <c r="A65" s="186" t="s">
        <v>1200</v>
      </c>
      <c r="B65" s="186" t="s">
        <v>1201</v>
      </c>
      <c r="C65" s="186" t="s">
        <v>17</v>
      </c>
      <c r="D65" s="186" t="s">
        <v>1141</v>
      </c>
      <c r="E65" s="186" t="s">
        <v>1145</v>
      </c>
      <c r="F65" s="186" t="s">
        <v>1550</v>
      </c>
      <c r="G65" s="186" t="s">
        <v>1135</v>
      </c>
      <c r="H65" s="186" t="s">
        <v>1514</v>
      </c>
      <c r="I65" s="186" t="s">
        <v>12</v>
      </c>
      <c r="J65" s="186" t="s">
        <v>2699</v>
      </c>
      <c r="K65" s="186" t="s">
        <v>1512</v>
      </c>
      <c r="L65" s="186" t="s">
        <v>1513</v>
      </c>
      <c r="M65" s="186" t="s">
        <v>1516</v>
      </c>
      <c r="N65" s="186">
        <v>0</v>
      </c>
      <c r="O65" s="186" t="s">
        <v>1303</v>
      </c>
      <c r="P65" s="186" t="s">
        <v>1471</v>
      </c>
      <c r="Q65" s="186" t="s">
        <v>1550</v>
      </c>
    </row>
    <row r="66" spans="1:17">
      <c r="A66" s="186" t="s">
        <v>1322</v>
      </c>
      <c r="B66" s="186" t="s">
        <v>1323</v>
      </c>
      <c r="C66" s="186" t="s">
        <v>15</v>
      </c>
      <c r="D66" s="186" t="s">
        <v>1141</v>
      </c>
      <c r="E66" s="186" t="s">
        <v>1150</v>
      </c>
      <c r="F66" s="186" t="s">
        <v>1550</v>
      </c>
      <c r="G66" s="186" t="s">
        <v>1152</v>
      </c>
      <c r="H66" s="186" t="s">
        <v>1515</v>
      </c>
      <c r="I66" s="186" t="s">
        <v>12</v>
      </c>
      <c r="J66" s="186" t="s">
        <v>2690</v>
      </c>
      <c r="K66" s="186" t="s">
        <v>1512</v>
      </c>
      <c r="L66" s="186" t="s">
        <v>1513</v>
      </c>
      <c r="M66" s="186" t="s">
        <v>1522</v>
      </c>
      <c r="N66" s="186">
        <v>0</v>
      </c>
      <c r="O66" s="186" t="s">
        <v>1303</v>
      </c>
      <c r="P66" s="186" t="s">
        <v>1433</v>
      </c>
      <c r="Q66" s="186" t="s">
        <v>1550</v>
      </c>
    </row>
    <row r="67" spans="1:17">
      <c r="A67" s="186" t="s">
        <v>1195</v>
      </c>
      <c r="B67" s="186" t="s">
        <v>1196</v>
      </c>
      <c r="C67" s="186" t="s">
        <v>17</v>
      </c>
      <c r="D67" s="186" t="s">
        <v>1141</v>
      </c>
      <c r="E67" s="186" t="s">
        <v>1145</v>
      </c>
      <c r="F67" s="186" t="s">
        <v>1550</v>
      </c>
      <c r="G67" s="186" t="s">
        <v>1135</v>
      </c>
      <c r="H67" s="186" t="s">
        <v>1514</v>
      </c>
      <c r="I67" s="186" t="s">
        <v>12</v>
      </c>
      <c r="J67" s="186" t="s">
        <v>2690</v>
      </c>
      <c r="K67" s="186" t="s">
        <v>1512</v>
      </c>
      <c r="L67" s="186" t="s">
        <v>1513</v>
      </c>
      <c r="M67" s="186" t="s">
        <v>1496</v>
      </c>
      <c r="N67" s="186">
        <v>0</v>
      </c>
      <c r="O67" s="186" t="s">
        <v>1303</v>
      </c>
      <c r="P67" s="186" t="s">
        <v>1415</v>
      </c>
      <c r="Q67" s="186" t="s">
        <v>1550</v>
      </c>
    </row>
    <row r="68" spans="1:17">
      <c r="A68" s="186" t="s">
        <v>1396</v>
      </c>
      <c r="B68" s="186" t="s">
        <v>1397</v>
      </c>
      <c r="C68" s="186" t="s">
        <v>15</v>
      </c>
      <c r="D68" s="186" t="s">
        <v>1141</v>
      </c>
      <c r="E68" s="186" t="s">
        <v>1150</v>
      </c>
      <c r="F68" s="186" t="s">
        <v>1550</v>
      </c>
      <c r="G68" s="186" t="s">
        <v>1152</v>
      </c>
      <c r="H68" s="186" t="s">
        <v>1515</v>
      </c>
      <c r="I68" s="186" t="s">
        <v>12</v>
      </c>
      <c r="J68" s="186" t="s">
        <v>2699</v>
      </c>
      <c r="K68" s="186" t="s">
        <v>1512</v>
      </c>
      <c r="L68" s="186" t="s">
        <v>1513</v>
      </c>
      <c r="M68" s="186" t="s">
        <v>1483</v>
      </c>
      <c r="N68" s="186">
        <v>0</v>
      </c>
      <c r="O68" s="186" t="s">
        <v>1303</v>
      </c>
      <c r="P68" s="186" t="s">
        <v>1419</v>
      </c>
      <c r="Q68" s="186" t="s">
        <v>1550</v>
      </c>
    </row>
    <row r="69" spans="1:17">
      <c r="A69" s="186" t="s">
        <v>1354</v>
      </c>
      <c r="B69" s="186" t="s">
        <v>1355</v>
      </c>
      <c r="C69" s="186" t="s">
        <v>17</v>
      </c>
      <c r="D69" s="186" t="s">
        <v>1134</v>
      </c>
      <c r="E69" s="186" t="s">
        <v>1133</v>
      </c>
      <c r="F69" s="186" t="s">
        <v>1550</v>
      </c>
      <c r="G69" s="186" t="s">
        <v>1135</v>
      </c>
      <c r="H69" s="186" t="s">
        <v>1518</v>
      </c>
      <c r="I69" s="186" t="s">
        <v>12</v>
      </c>
      <c r="J69" s="186" t="s">
        <v>2696</v>
      </c>
      <c r="K69" s="186" t="s">
        <v>1512</v>
      </c>
      <c r="L69" s="186" t="s">
        <v>1513</v>
      </c>
      <c r="M69" s="186" t="s">
        <v>1503</v>
      </c>
      <c r="N69" s="186">
        <v>0</v>
      </c>
      <c r="O69" s="186" t="s">
        <v>1526</v>
      </c>
      <c r="P69" s="186" t="s">
        <v>1426</v>
      </c>
      <c r="Q69" s="186" t="s">
        <v>1550</v>
      </c>
    </row>
    <row r="70" spans="1:17">
      <c r="A70" s="186" t="s">
        <v>1362</v>
      </c>
      <c r="B70" s="186" t="s">
        <v>1363</v>
      </c>
      <c r="C70" s="186" t="s">
        <v>17</v>
      </c>
      <c r="D70" s="186" t="s">
        <v>1141</v>
      </c>
      <c r="E70" s="186" t="s">
        <v>1140</v>
      </c>
      <c r="F70" s="186" t="s">
        <v>1550</v>
      </c>
      <c r="G70" s="186" t="s">
        <v>1135</v>
      </c>
      <c r="H70" s="186" t="s">
        <v>1514</v>
      </c>
      <c r="I70" s="186" t="s">
        <v>12</v>
      </c>
      <c r="J70" s="186" t="s">
        <v>2691</v>
      </c>
      <c r="K70" s="186" t="s">
        <v>1512</v>
      </c>
      <c r="L70" s="186" t="s">
        <v>1513</v>
      </c>
      <c r="M70" s="186" t="s">
        <v>1516</v>
      </c>
      <c r="N70" s="186">
        <v>0</v>
      </c>
      <c r="O70" s="186" t="s">
        <v>1303</v>
      </c>
      <c r="P70" s="186" t="s">
        <v>1467</v>
      </c>
      <c r="Q70" s="186" t="s">
        <v>1550</v>
      </c>
    </row>
    <row r="71" spans="1:17">
      <c r="A71" s="186" t="s">
        <v>1391</v>
      </c>
      <c r="B71" s="186" t="s">
        <v>1392</v>
      </c>
      <c r="C71" s="186" t="s">
        <v>17</v>
      </c>
      <c r="D71" s="186" t="s">
        <v>1141</v>
      </c>
      <c r="E71" s="186" t="s">
        <v>1145</v>
      </c>
      <c r="F71" s="186" t="s">
        <v>1550</v>
      </c>
      <c r="G71" s="186" t="s">
        <v>1135</v>
      </c>
      <c r="H71" s="186" t="s">
        <v>1514</v>
      </c>
      <c r="I71" s="186" t="s">
        <v>12</v>
      </c>
      <c r="J71" s="186" t="s">
        <v>2689</v>
      </c>
      <c r="K71" s="186" t="s">
        <v>1512</v>
      </c>
      <c r="L71" s="186" t="s">
        <v>1513</v>
      </c>
      <c r="M71" s="186" t="s">
        <v>1505</v>
      </c>
      <c r="N71" s="186">
        <v>0</v>
      </c>
      <c r="O71" s="186" t="s">
        <v>1303</v>
      </c>
      <c r="P71" s="186" t="s">
        <v>1414</v>
      </c>
      <c r="Q71" s="186" t="s">
        <v>1550</v>
      </c>
    </row>
    <row r="72" spans="1:17">
      <c r="A72" s="186" t="s">
        <v>1378</v>
      </c>
      <c r="B72" s="186" t="s">
        <v>1379</v>
      </c>
      <c r="C72" s="186" t="s">
        <v>17</v>
      </c>
      <c r="D72" s="186" t="s">
        <v>1141</v>
      </c>
      <c r="E72" s="186" t="s">
        <v>1147</v>
      </c>
      <c r="F72" s="186" t="s">
        <v>1550</v>
      </c>
      <c r="G72" s="186" t="s">
        <v>1517</v>
      </c>
      <c r="H72" s="186" t="s">
        <v>1515</v>
      </c>
      <c r="I72" s="186" t="s">
        <v>12</v>
      </c>
      <c r="J72" s="186" t="s">
        <v>2692</v>
      </c>
      <c r="K72" s="186" t="s">
        <v>1512</v>
      </c>
      <c r="L72" s="186" t="s">
        <v>1513</v>
      </c>
      <c r="M72" s="186" t="s">
        <v>2108</v>
      </c>
      <c r="N72" s="186">
        <v>0</v>
      </c>
      <c r="O72" s="186" t="s">
        <v>2708</v>
      </c>
      <c r="P72" s="186" t="s">
        <v>1882</v>
      </c>
      <c r="Q72" s="186" t="s">
        <v>1550</v>
      </c>
    </row>
    <row r="73" spans="1:17">
      <c r="A73" s="186" t="s">
        <v>1345</v>
      </c>
      <c r="B73" s="186" t="s">
        <v>1346</v>
      </c>
      <c r="C73" s="186" t="s">
        <v>17</v>
      </c>
      <c r="D73" s="186" t="s">
        <v>1134</v>
      </c>
      <c r="E73" s="186" t="s">
        <v>1133</v>
      </c>
      <c r="F73" s="186" t="s">
        <v>1550</v>
      </c>
      <c r="G73" s="186" t="s">
        <v>1135</v>
      </c>
      <c r="H73" s="186" t="s">
        <v>1518</v>
      </c>
      <c r="I73" s="186" t="s">
        <v>12</v>
      </c>
      <c r="J73" s="186" t="s">
        <v>2704</v>
      </c>
      <c r="K73" s="186" t="s">
        <v>1512</v>
      </c>
      <c r="L73" s="186" t="s">
        <v>1513</v>
      </c>
      <c r="M73" s="186" t="s">
        <v>1521</v>
      </c>
      <c r="N73" s="186">
        <v>0</v>
      </c>
      <c r="O73" s="186" t="s">
        <v>1303</v>
      </c>
      <c r="P73" s="186" t="s">
        <v>1428</v>
      </c>
      <c r="Q73" s="186" t="s">
        <v>1550</v>
      </c>
    </row>
    <row r="74" spans="1:17">
      <c r="A74" s="186" t="s">
        <v>1358</v>
      </c>
      <c r="B74" s="186" t="s">
        <v>1359</v>
      </c>
      <c r="C74" s="186" t="s">
        <v>17</v>
      </c>
      <c r="D74" s="186" t="s">
        <v>1141</v>
      </c>
      <c r="E74" s="186" t="s">
        <v>1145</v>
      </c>
      <c r="F74" s="186" t="s">
        <v>1550</v>
      </c>
      <c r="G74" s="186" t="s">
        <v>1135</v>
      </c>
      <c r="H74" s="186" t="s">
        <v>1514</v>
      </c>
      <c r="I74" s="186" t="s">
        <v>12</v>
      </c>
      <c r="J74" s="186" t="s">
        <v>2689</v>
      </c>
      <c r="K74" s="186" t="s">
        <v>1512</v>
      </c>
      <c r="L74" s="186" t="s">
        <v>1513</v>
      </c>
      <c r="M74" s="186" t="s">
        <v>1516</v>
      </c>
      <c r="N74" s="186">
        <v>0</v>
      </c>
      <c r="O74" s="186" t="s">
        <v>1303</v>
      </c>
      <c r="P74" s="186" t="s">
        <v>1425</v>
      </c>
      <c r="Q74" s="186" t="s">
        <v>1550</v>
      </c>
    </row>
    <row r="75" spans="1:17">
      <c r="A75" s="186" t="s">
        <v>1626</v>
      </c>
      <c r="B75" s="186" t="s">
        <v>1625</v>
      </c>
      <c r="C75" s="186" t="s">
        <v>17</v>
      </c>
      <c r="D75" s="186" t="s">
        <v>1141</v>
      </c>
      <c r="E75" s="186" t="s">
        <v>1147</v>
      </c>
      <c r="F75" s="186" t="s">
        <v>1550</v>
      </c>
      <c r="G75" s="186" t="s">
        <v>1517</v>
      </c>
      <c r="H75" s="186" t="s">
        <v>1515</v>
      </c>
      <c r="I75" s="186" t="s">
        <v>12</v>
      </c>
      <c r="J75" s="186" t="s">
        <v>2697</v>
      </c>
      <c r="K75" s="186" t="s">
        <v>1512</v>
      </c>
      <c r="L75" s="186" t="s">
        <v>1513</v>
      </c>
      <c r="M75" s="186" t="s">
        <v>2017</v>
      </c>
      <c r="N75" s="186">
        <v>0</v>
      </c>
      <c r="O75" s="186" t="s">
        <v>2394</v>
      </c>
      <c r="P75" s="186" t="s">
        <v>2688</v>
      </c>
      <c r="Q75" s="186" t="s">
        <v>1550</v>
      </c>
    </row>
    <row r="76" spans="1:17">
      <c r="A76" s="186" t="s">
        <v>1378</v>
      </c>
      <c r="B76" s="186" t="s">
        <v>1379</v>
      </c>
      <c r="C76" s="186" t="s">
        <v>17</v>
      </c>
      <c r="D76" s="186" t="s">
        <v>1141</v>
      </c>
      <c r="E76" s="186" t="s">
        <v>1147</v>
      </c>
      <c r="F76" s="186" t="s">
        <v>1550</v>
      </c>
      <c r="G76" s="186" t="s">
        <v>1517</v>
      </c>
      <c r="H76" s="186" t="s">
        <v>1515</v>
      </c>
      <c r="I76" s="186" t="s">
        <v>12</v>
      </c>
      <c r="J76" s="186" t="s">
        <v>2697</v>
      </c>
      <c r="K76" s="186" t="s">
        <v>1512</v>
      </c>
      <c r="L76" s="186" t="s">
        <v>1513</v>
      </c>
      <c r="M76" s="186" t="s">
        <v>2108</v>
      </c>
      <c r="N76" s="186">
        <v>0</v>
      </c>
      <c r="O76" s="186" t="s">
        <v>2708</v>
      </c>
      <c r="P76" s="186" t="s">
        <v>1882</v>
      </c>
      <c r="Q76" s="186" t="s">
        <v>1550</v>
      </c>
    </row>
    <row r="77" spans="1:17">
      <c r="A77" s="186" t="s">
        <v>1262</v>
      </c>
      <c r="B77" s="186" t="s">
        <v>1263</v>
      </c>
      <c r="C77" s="186" t="s">
        <v>17</v>
      </c>
      <c r="D77" s="186" t="s">
        <v>1134</v>
      </c>
      <c r="E77" s="186" t="s">
        <v>1133</v>
      </c>
      <c r="F77" s="186" t="s">
        <v>1550</v>
      </c>
      <c r="G77" s="186" t="s">
        <v>1135</v>
      </c>
      <c r="H77" s="186" t="s">
        <v>1518</v>
      </c>
      <c r="I77" s="186" t="s">
        <v>12</v>
      </c>
      <c r="J77" s="186" t="s">
        <v>2696</v>
      </c>
      <c r="K77" s="186" t="s">
        <v>1512</v>
      </c>
      <c r="L77" s="186" t="s">
        <v>1513</v>
      </c>
      <c r="M77" s="186" t="s">
        <v>1483</v>
      </c>
      <c r="N77" s="186">
        <v>0</v>
      </c>
      <c r="O77" s="186" t="s">
        <v>1519</v>
      </c>
      <c r="P77" s="186" t="s">
        <v>1464</v>
      </c>
      <c r="Q77" s="186" t="s">
        <v>1550</v>
      </c>
    </row>
    <row r="78" spans="1:17">
      <c r="A78" s="186" t="s">
        <v>1384</v>
      </c>
      <c r="B78" s="186" t="s">
        <v>1385</v>
      </c>
      <c r="C78" s="186" t="s">
        <v>17</v>
      </c>
      <c r="D78" s="186" t="s">
        <v>1141</v>
      </c>
      <c r="E78" s="186" t="s">
        <v>1145</v>
      </c>
      <c r="F78" s="186" t="s">
        <v>1550</v>
      </c>
      <c r="G78" s="186" t="s">
        <v>1135</v>
      </c>
      <c r="H78" s="186" t="s">
        <v>1514</v>
      </c>
      <c r="I78" s="186" t="s">
        <v>12</v>
      </c>
      <c r="J78" s="186" t="s">
        <v>2693</v>
      </c>
      <c r="K78" s="186" t="s">
        <v>1512</v>
      </c>
      <c r="L78" s="186" t="s">
        <v>1513</v>
      </c>
      <c r="M78" s="186" t="s">
        <v>1516</v>
      </c>
      <c r="N78" s="186">
        <v>0</v>
      </c>
      <c r="O78" s="186" t="s">
        <v>1303</v>
      </c>
      <c r="P78" s="186" t="s">
        <v>1421</v>
      </c>
      <c r="Q78" s="186" t="s">
        <v>1550</v>
      </c>
    </row>
    <row r="79" spans="1:17">
      <c r="A79" s="186" t="s">
        <v>1243</v>
      </c>
      <c r="B79" s="186" t="s">
        <v>1244</v>
      </c>
      <c r="C79" s="186" t="s">
        <v>17</v>
      </c>
      <c r="D79" s="186" t="s">
        <v>1134</v>
      </c>
      <c r="E79" s="186" t="s">
        <v>1133</v>
      </c>
      <c r="F79" s="186" t="s">
        <v>1550</v>
      </c>
      <c r="G79" s="186" t="s">
        <v>1135</v>
      </c>
      <c r="H79" s="186" t="s">
        <v>1518</v>
      </c>
      <c r="I79" s="186" t="s">
        <v>12</v>
      </c>
      <c r="J79" s="186" t="s">
        <v>2704</v>
      </c>
      <c r="K79" s="186" t="s">
        <v>1512</v>
      </c>
      <c r="L79" s="186" t="s">
        <v>1513</v>
      </c>
      <c r="M79" s="186" t="s">
        <v>1499</v>
      </c>
      <c r="N79" s="186">
        <v>0</v>
      </c>
      <c r="O79" s="186" t="s">
        <v>1303</v>
      </c>
      <c r="P79" s="186" t="s">
        <v>1468</v>
      </c>
      <c r="Q79" s="186" t="s">
        <v>1550</v>
      </c>
    </row>
    <row r="80" spans="1:17">
      <c r="A80" s="186" t="s">
        <v>1299</v>
      </c>
      <c r="B80" s="186" t="s">
        <v>1300</v>
      </c>
      <c r="C80" s="186" t="s">
        <v>17</v>
      </c>
      <c r="D80" s="186" t="s">
        <v>1134</v>
      </c>
      <c r="E80" s="186" t="s">
        <v>2677</v>
      </c>
      <c r="F80" s="186" t="s">
        <v>1550</v>
      </c>
      <c r="G80" s="186" t="s">
        <v>1135</v>
      </c>
      <c r="H80" s="186" t="s">
        <v>2695</v>
      </c>
      <c r="I80" s="186" t="s">
        <v>12</v>
      </c>
      <c r="J80" s="186" t="s">
        <v>2696</v>
      </c>
      <c r="K80" s="186" t="s">
        <v>1512</v>
      </c>
      <c r="L80" s="186" t="s">
        <v>1513</v>
      </c>
      <c r="M80" s="186" t="s">
        <v>1506</v>
      </c>
      <c r="N80" s="186">
        <v>0</v>
      </c>
      <c r="O80" s="186" t="s">
        <v>1303</v>
      </c>
      <c r="P80" s="186" t="s">
        <v>1469</v>
      </c>
      <c r="Q80" s="186" t="s">
        <v>1550</v>
      </c>
    </row>
    <row r="81" spans="1:17">
      <c r="A81" s="186" t="s">
        <v>1370</v>
      </c>
      <c r="B81" s="186" t="s">
        <v>1371</v>
      </c>
      <c r="C81" s="186" t="s">
        <v>11</v>
      </c>
      <c r="D81" s="186" t="s">
        <v>1141</v>
      </c>
      <c r="E81" s="186" t="s">
        <v>1147</v>
      </c>
      <c r="F81" s="186" t="s">
        <v>1550</v>
      </c>
      <c r="G81" s="186" t="s">
        <v>1517</v>
      </c>
      <c r="H81" s="186" t="s">
        <v>1515</v>
      </c>
      <c r="I81" s="186" t="s">
        <v>12</v>
      </c>
      <c r="J81" s="186" t="s">
        <v>2694</v>
      </c>
      <c r="K81" s="186" t="s">
        <v>1512</v>
      </c>
      <c r="L81" s="186" t="s">
        <v>1513</v>
      </c>
      <c r="M81" s="186" t="s">
        <v>2105</v>
      </c>
      <c r="N81" s="186">
        <v>0</v>
      </c>
      <c r="O81" s="186" t="s">
        <v>2708</v>
      </c>
      <c r="P81" s="186" t="s">
        <v>1880</v>
      </c>
      <c r="Q81" s="186" t="s">
        <v>1550</v>
      </c>
    </row>
    <row r="82" spans="1:17">
      <c r="A82" s="186" t="s">
        <v>1317</v>
      </c>
      <c r="B82" s="186" t="s">
        <v>1318</v>
      </c>
      <c r="C82" s="186" t="s">
        <v>11</v>
      </c>
      <c r="D82" s="186" t="s">
        <v>1134</v>
      </c>
      <c r="E82" s="186" t="s">
        <v>1133</v>
      </c>
      <c r="F82" s="186" t="s">
        <v>1550</v>
      </c>
      <c r="G82" s="186" t="s">
        <v>1135</v>
      </c>
      <c r="H82" s="186" t="s">
        <v>1518</v>
      </c>
      <c r="I82" s="186" t="s">
        <v>12</v>
      </c>
      <c r="J82" s="186" t="s">
        <v>2696</v>
      </c>
      <c r="K82" s="186" t="s">
        <v>1512</v>
      </c>
      <c r="L82" s="186" t="s">
        <v>1513</v>
      </c>
      <c r="M82" s="186" t="s">
        <v>1523</v>
      </c>
      <c r="N82" s="186">
        <v>0</v>
      </c>
      <c r="O82" s="186" t="s">
        <v>1303</v>
      </c>
      <c r="P82" s="186" t="s">
        <v>1434</v>
      </c>
      <c r="Q82" s="186" t="s">
        <v>1550</v>
      </c>
    </row>
    <row r="83" spans="1:17">
      <c r="A83" s="186" t="s">
        <v>1311</v>
      </c>
      <c r="B83" s="186" t="s">
        <v>1312</v>
      </c>
      <c r="C83" s="186" t="s">
        <v>11</v>
      </c>
      <c r="D83" s="186" t="s">
        <v>1141</v>
      </c>
      <c r="E83" s="186" t="s">
        <v>1147</v>
      </c>
      <c r="F83" s="186" t="s">
        <v>1550</v>
      </c>
      <c r="G83" s="186" t="s">
        <v>1517</v>
      </c>
      <c r="H83" s="186" t="s">
        <v>1515</v>
      </c>
      <c r="I83" s="186" t="s">
        <v>12</v>
      </c>
      <c r="J83" s="186" t="s">
        <v>2691</v>
      </c>
      <c r="K83" s="186" t="s">
        <v>1512</v>
      </c>
      <c r="L83" s="186" t="s">
        <v>1513</v>
      </c>
      <c r="M83" s="186" t="s">
        <v>1521</v>
      </c>
      <c r="N83" s="186">
        <v>0</v>
      </c>
      <c r="O83" s="186" t="s">
        <v>1303</v>
      </c>
      <c r="P83" s="186" t="s">
        <v>1435</v>
      </c>
      <c r="Q83" s="186" t="s">
        <v>1550</v>
      </c>
    </row>
    <row r="84" spans="1:17">
      <c r="A84" s="186" t="s">
        <v>1178</v>
      </c>
      <c r="B84" s="186" t="s">
        <v>1179</v>
      </c>
      <c r="C84" s="186" t="s">
        <v>11</v>
      </c>
      <c r="D84" s="186" t="s">
        <v>1141</v>
      </c>
      <c r="E84" s="186" t="s">
        <v>1147</v>
      </c>
      <c r="F84" s="186" t="s">
        <v>1550</v>
      </c>
      <c r="G84" s="186" t="s">
        <v>1517</v>
      </c>
      <c r="H84" s="186" t="s">
        <v>1515</v>
      </c>
      <c r="I84" s="186" t="s">
        <v>12</v>
      </c>
      <c r="J84" s="186" t="s">
        <v>2692</v>
      </c>
      <c r="K84" s="186" t="s">
        <v>1512</v>
      </c>
      <c r="L84" s="186" t="s">
        <v>1513</v>
      </c>
      <c r="M84" s="186" t="s">
        <v>1496</v>
      </c>
      <c r="N84" s="186">
        <v>0</v>
      </c>
      <c r="O84" s="186" t="s">
        <v>1303</v>
      </c>
      <c r="P84" s="186" t="s">
        <v>1444</v>
      </c>
      <c r="Q84" s="186" t="s">
        <v>1550</v>
      </c>
    </row>
    <row r="85" spans="1:17">
      <c r="A85" s="186" t="s">
        <v>1311</v>
      </c>
      <c r="B85" s="186" t="s">
        <v>1312</v>
      </c>
      <c r="C85" s="186" t="s">
        <v>11</v>
      </c>
      <c r="D85" s="186" t="s">
        <v>1141</v>
      </c>
      <c r="E85" s="186" t="s">
        <v>1147</v>
      </c>
      <c r="F85" s="186" t="s">
        <v>1550</v>
      </c>
      <c r="G85" s="186" t="s">
        <v>1517</v>
      </c>
      <c r="H85" s="186" t="s">
        <v>1515</v>
      </c>
      <c r="I85" s="186" t="s">
        <v>12</v>
      </c>
      <c r="J85" s="186" t="s">
        <v>2694</v>
      </c>
      <c r="K85" s="186" t="s">
        <v>1512</v>
      </c>
      <c r="L85" s="186" t="s">
        <v>1513</v>
      </c>
      <c r="M85" s="186" t="s">
        <v>1521</v>
      </c>
      <c r="N85" s="186">
        <v>0</v>
      </c>
      <c r="O85" s="186" t="s">
        <v>1303</v>
      </c>
      <c r="P85" s="186" t="s">
        <v>1435</v>
      </c>
      <c r="Q85" s="186" t="s">
        <v>1550</v>
      </c>
    </row>
    <row r="86" spans="1:17">
      <c r="A86" s="186" t="s">
        <v>1280</v>
      </c>
      <c r="B86" s="186" t="s">
        <v>1281</v>
      </c>
      <c r="C86" s="186" t="s">
        <v>17</v>
      </c>
      <c r="D86" s="186" t="s">
        <v>1141</v>
      </c>
      <c r="E86" s="186" t="s">
        <v>1140</v>
      </c>
      <c r="F86" s="186" t="s">
        <v>1550</v>
      </c>
      <c r="G86" s="186" t="s">
        <v>1135</v>
      </c>
      <c r="H86" s="186" t="s">
        <v>1514</v>
      </c>
      <c r="I86" s="186" t="s">
        <v>12</v>
      </c>
      <c r="J86" s="186" t="s">
        <v>2697</v>
      </c>
      <c r="K86" s="186" t="s">
        <v>1512</v>
      </c>
      <c r="L86" s="186" t="s">
        <v>1513</v>
      </c>
      <c r="M86" s="186" t="s">
        <v>1491</v>
      </c>
      <c r="N86" s="186">
        <v>0</v>
      </c>
      <c r="O86" s="186" t="s">
        <v>1284</v>
      </c>
      <c r="P86" s="186" t="s">
        <v>1451</v>
      </c>
      <c r="Q86" s="186" t="s">
        <v>1550</v>
      </c>
    </row>
    <row r="87" spans="1:17">
      <c r="A87" s="186" t="s">
        <v>1366</v>
      </c>
      <c r="B87" s="186" t="s">
        <v>1367</v>
      </c>
      <c r="C87" s="186" t="s">
        <v>17</v>
      </c>
      <c r="D87" s="186" t="s">
        <v>1141</v>
      </c>
      <c r="E87" s="186" t="s">
        <v>1140</v>
      </c>
      <c r="F87" s="186" t="s">
        <v>1550</v>
      </c>
      <c r="G87" s="186" t="s">
        <v>1135</v>
      </c>
      <c r="H87" s="186" t="s">
        <v>1514</v>
      </c>
      <c r="I87" s="186" t="s">
        <v>12</v>
      </c>
      <c r="J87" s="186" t="s">
        <v>2692</v>
      </c>
      <c r="K87" s="186" t="s">
        <v>1512</v>
      </c>
      <c r="L87" s="186" t="s">
        <v>1513</v>
      </c>
      <c r="M87" s="186" t="s">
        <v>1527</v>
      </c>
      <c r="N87" s="186">
        <v>0</v>
      </c>
      <c r="O87" s="186" t="s">
        <v>1303</v>
      </c>
      <c r="P87" s="186" t="s">
        <v>1423</v>
      </c>
      <c r="Q87" s="186" t="s">
        <v>1550</v>
      </c>
    </row>
    <row r="88" spans="1:17">
      <c r="A88" s="186" t="s">
        <v>1326</v>
      </c>
      <c r="B88" s="186" t="s">
        <v>1327</v>
      </c>
      <c r="C88" s="186" t="s">
        <v>17</v>
      </c>
      <c r="D88" s="186" t="s">
        <v>1141</v>
      </c>
      <c r="E88" s="186" t="s">
        <v>1140</v>
      </c>
      <c r="F88" s="186" t="s">
        <v>1550</v>
      </c>
      <c r="G88" s="186" t="s">
        <v>1135</v>
      </c>
      <c r="H88" s="186" t="s">
        <v>1514</v>
      </c>
      <c r="I88" s="186" t="s">
        <v>12</v>
      </c>
      <c r="J88" s="186" t="s">
        <v>2691</v>
      </c>
      <c r="K88" s="186" t="s">
        <v>1512</v>
      </c>
      <c r="L88" s="186" t="s">
        <v>1513</v>
      </c>
      <c r="M88" s="186" t="s">
        <v>1516</v>
      </c>
      <c r="N88" s="186">
        <v>0</v>
      </c>
      <c r="O88" s="186" t="s">
        <v>1303</v>
      </c>
      <c r="P88" s="186" t="s">
        <v>1432</v>
      </c>
      <c r="Q88" s="186" t="s">
        <v>1550</v>
      </c>
    </row>
    <row r="89" spans="1:17">
      <c r="A89" s="186" t="s">
        <v>1349</v>
      </c>
      <c r="B89" s="186" t="s">
        <v>1350</v>
      </c>
      <c r="C89" s="186" t="s">
        <v>17</v>
      </c>
      <c r="D89" s="186" t="s">
        <v>1141</v>
      </c>
      <c r="E89" s="186" t="s">
        <v>1145</v>
      </c>
      <c r="F89" s="186" t="s">
        <v>1550</v>
      </c>
      <c r="G89" s="186" t="s">
        <v>1135</v>
      </c>
      <c r="H89" s="186" t="s">
        <v>1514</v>
      </c>
      <c r="I89" s="186" t="s">
        <v>12</v>
      </c>
      <c r="J89" s="186" t="s">
        <v>2699</v>
      </c>
      <c r="K89" s="186" t="s">
        <v>1512</v>
      </c>
      <c r="L89" s="186" t="s">
        <v>1513</v>
      </c>
      <c r="M89" s="186" t="s">
        <v>1522</v>
      </c>
      <c r="N89" s="186">
        <v>0</v>
      </c>
      <c r="O89" s="186" t="s">
        <v>1303</v>
      </c>
      <c r="P89" s="186" t="s">
        <v>1470</v>
      </c>
      <c r="Q89" s="186" t="s">
        <v>1550</v>
      </c>
    </row>
    <row r="90" spans="1:17">
      <c r="A90" s="186" t="s">
        <v>1276</v>
      </c>
      <c r="B90" s="186" t="s">
        <v>1277</v>
      </c>
      <c r="C90" s="186" t="s">
        <v>17</v>
      </c>
      <c r="D90" s="186" t="s">
        <v>1134</v>
      </c>
      <c r="E90" s="186" t="s">
        <v>1133</v>
      </c>
      <c r="F90" s="186" t="s">
        <v>1550</v>
      </c>
      <c r="G90" s="186" t="s">
        <v>1135</v>
      </c>
      <c r="H90" s="186" t="s">
        <v>1518</v>
      </c>
      <c r="I90" s="186" t="s">
        <v>12</v>
      </c>
      <c r="J90" s="186" t="s">
        <v>2704</v>
      </c>
      <c r="K90" s="186" t="s">
        <v>1512</v>
      </c>
      <c r="L90" s="186" t="s">
        <v>1513</v>
      </c>
      <c r="M90" s="186" t="s">
        <v>1516</v>
      </c>
      <c r="N90" s="186">
        <v>0</v>
      </c>
      <c r="O90" s="186" t="s">
        <v>1303</v>
      </c>
      <c r="P90" s="186" t="s">
        <v>1436</v>
      </c>
      <c r="Q90" s="186" t="s">
        <v>1550</v>
      </c>
    </row>
    <row r="91" spans="1:17">
      <c r="A91" s="186" t="s">
        <v>1237</v>
      </c>
      <c r="B91" s="186" t="s">
        <v>1238</v>
      </c>
      <c r="C91" s="186" t="s">
        <v>17</v>
      </c>
      <c r="D91" s="186" t="s">
        <v>1141</v>
      </c>
      <c r="E91" s="186" t="s">
        <v>1145</v>
      </c>
      <c r="F91" s="186" t="s">
        <v>1550</v>
      </c>
      <c r="G91" s="186" t="s">
        <v>1135</v>
      </c>
      <c r="H91" s="186" t="s">
        <v>1514</v>
      </c>
      <c r="I91" s="186" t="s">
        <v>12</v>
      </c>
      <c r="J91" s="186" t="s">
        <v>2689</v>
      </c>
      <c r="K91" s="186" t="s">
        <v>1512</v>
      </c>
      <c r="L91" s="186" t="s">
        <v>1513</v>
      </c>
      <c r="M91" s="186" t="s">
        <v>1490</v>
      </c>
      <c r="N91" s="186">
        <v>0</v>
      </c>
      <c r="O91" s="186" t="s">
        <v>1303</v>
      </c>
      <c r="P91" s="186" t="s">
        <v>1413</v>
      </c>
      <c r="Q91" s="186" t="s">
        <v>1550</v>
      </c>
    </row>
    <row r="92" spans="1:17">
      <c r="A92" s="186" t="s">
        <v>1195</v>
      </c>
      <c r="B92" s="186" t="s">
        <v>1196</v>
      </c>
      <c r="C92" s="186" t="s">
        <v>17</v>
      </c>
      <c r="D92" s="186" t="s">
        <v>1141</v>
      </c>
      <c r="E92" s="186" t="s">
        <v>1145</v>
      </c>
      <c r="F92" s="186" t="s">
        <v>1550</v>
      </c>
      <c r="G92" s="186" t="s">
        <v>1135</v>
      </c>
      <c r="H92" s="186" t="s">
        <v>1514</v>
      </c>
      <c r="I92" s="186" t="s">
        <v>12</v>
      </c>
      <c r="J92" s="186" t="s">
        <v>2699</v>
      </c>
      <c r="K92" s="186" t="s">
        <v>1512</v>
      </c>
      <c r="L92" s="186" t="s">
        <v>1513</v>
      </c>
      <c r="M92" s="186" t="s">
        <v>1496</v>
      </c>
      <c r="N92" s="186">
        <v>0</v>
      </c>
      <c r="O92" s="186" t="s">
        <v>1303</v>
      </c>
      <c r="P92" s="186" t="s">
        <v>1415</v>
      </c>
      <c r="Q92" s="186" t="s">
        <v>1550</v>
      </c>
    </row>
    <row r="93" spans="1:17">
      <c r="A93" s="186" t="s">
        <v>1259</v>
      </c>
      <c r="B93" s="186" t="s">
        <v>1260</v>
      </c>
      <c r="C93" s="186" t="s">
        <v>17</v>
      </c>
      <c r="D93" s="186" t="s">
        <v>1141</v>
      </c>
      <c r="E93" s="186" t="s">
        <v>1140</v>
      </c>
      <c r="F93" s="186" t="s">
        <v>1550</v>
      </c>
      <c r="G93" s="186" t="s">
        <v>1135</v>
      </c>
      <c r="H93" s="186" t="s">
        <v>1514</v>
      </c>
      <c r="I93" s="186" t="s">
        <v>12</v>
      </c>
      <c r="J93" s="186" t="s">
        <v>2692</v>
      </c>
      <c r="K93" s="186" t="s">
        <v>1512</v>
      </c>
      <c r="L93" s="186" t="s">
        <v>1513</v>
      </c>
      <c r="M93" s="186" t="s">
        <v>1516</v>
      </c>
      <c r="N93" s="186">
        <v>0</v>
      </c>
      <c r="O93" s="186" t="s">
        <v>1303</v>
      </c>
      <c r="P93" s="186" t="s">
        <v>1440</v>
      </c>
      <c r="Q93" s="186" t="s">
        <v>1550</v>
      </c>
    </row>
    <row r="94" spans="1:17">
      <c r="A94" s="186" t="s">
        <v>1338</v>
      </c>
      <c r="B94" s="186" t="s">
        <v>1339</v>
      </c>
      <c r="C94" s="186" t="s">
        <v>15</v>
      </c>
      <c r="D94" s="186" t="s">
        <v>1141</v>
      </c>
      <c r="E94" s="186" t="s">
        <v>1150</v>
      </c>
      <c r="F94" s="186" t="s">
        <v>1550</v>
      </c>
      <c r="G94" s="186" t="s">
        <v>1152</v>
      </c>
      <c r="H94" s="186" t="s">
        <v>1515</v>
      </c>
      <c r="I94" s="186" t="s">
        <v>12</v>
      </c>
      <c r="J94" s="186" t="s">
        <v>2693</v>
      </c>
      <c r="K94" s="186" t="s">
        <v>1512</v>
      </c>
      <c r="L94" s="186" t="s">
        <v>1513</v>
      </c>
      <c r="M94" s="186" t="s">
        <v>1516</v>
      </c>
      <c r="N94" s="186">
        <v>0</v>
      </c>
      <c r="O94" s="186" t="s">
        <v>1303</v>
      </c>
      <c r="P94" s="186" t="s">
        <v>1430</v>
      </c>
      <c r="Q94" s="186" t="s">
        <v>1550</v>
      </c>
    </row>
    <row r="95" spans="1:17">
      <c r="A95" s="186" t="s">
        <v>1322</v>
      </c>
      <c r="B95" s="186" t="s">
        <v>1323</v>
      </c>
      <c r="C95" s="186" t="s">
        <v>15</v>
      </c>
      <c r="D95" s="186" t="s">
        <v>1141</v>
      </c>
      <c r="E95" s="186" t="s">
        <v>1150</v>
      </c>
      <c r="F95" s="186" t="s">
        <v>1550</v>
      </c>
      <c r="G95" s="186" t="s">
        <v>1152</v>
      </c>
      <c r="H95" s="186" t="s">
        <v>1515</v>
      </c>
      <c r="I95" s="186" t="s">
        <v>12</v>
      </c>
      <c r="J95" s="186" t="s">
        <v>2699</v>
      </c>
      <c r="K95" s="186" t="s">
        <v>1512</v>
      </c>
      <c r="L95" s="186" t="s">
        <v>1513</v>
      </c>
      <c r="M95" s="186" t="s">
        <v>1522</v>
      </c>
      <c r="N95" s="186">
        <v>0</v>
      </c>
      <c r="O95" s="186" t="s">
        <v>1303</v>
      </c>
      <c r="P95" s="186" t="s">
        <v>1433</v>
      </c>
      <c r="Q95" s="186" t="s">
        <v>1550</v>
      </c>
    </row>
    <row r="96" spans="1:17">
      <c r="A96" s="186" t="s">
        <v>1195</v>
      </c>
      <c r="B96" s="186" t="s">
        <v>1196</v>
      </c>
      <c r="C96" s="186" t="s">
        <v>17</v>
      </c>
      <c r="D96" s="186" t="s">
        <v>1141</v>
      </c>
      <c r="E96" s="186" t="s">
        <v>1145</v>
      </c>
      <c r="F96" s="186" t="s">
        <v>1550</v>
      </c>
      <c r="G96" s="186" t="s">
        <v>1135</v>
      </c>
      <c r="H96" s="186" t="s">
        <v>1514</v>
      </c>
      <c r="I96" s="186" t="s">
        <v>12</v>
      </c>
      <c r="J96" s="186" t="s">
        <v>2693</v>
      </c>
      <c r="K96" s="186" t="s">
        <v>1512</v>
      </c>
      <c r="L96" s="186" t="s">
        <v>1513</v>
      </c>
      <c r="M96" s="186" t="s">
        <v>1496</v>
      </c>
      <c r="N96" s="186">
        <v>0</v>
      </c>
      <c r="O96" s="186" t="s">
        <v>1303</v>
      </c>
      <c r="P96" s="186" t="s">
        <v>1415</v>
      </c>
      <c r="Q96" s="186" t="s">
        <v>1550</v>
      </c>
    </row>
    <row r="97" spans="1:17">
      <c r="A97" s="186" t="s">
        <v>1382</v>
      </c>
      <c r="B97" s="186" t="s">
        <v>1383</v>
      </c>
      <c r="C97" s="186" t="s">
        <v>17</v>
      </c>
      <c r="D97" s="186" t="s">
        <v>1141</v>
      </c>
      <c r="E97" s="186" t="s">
        <v>1147</v>
      </c>
      <c r="F97" s="186" t="s">
        <v>1550</v>
      </c>
      <c r="G97" s="186" t="s">
        <v>1517</v>
      </c>
      <c r="H97" s="186" t="s">
        <v>1515</v>
      </c>
      <c r="I97" s="186" t="s">
        <v>12</v>
      </c>
      <c r="J97" s="186" t="s">
        <v>2697</v>
      </c>
      <c r="K97" s="186" t="s">
        <v>1512</v>
      </c>
      <c r="L97" s="186" t="s">
        <v>1513</v>
      </c>
      <c r="M97" s="186" t="s">
        <v>2112</v>
      </c>
      <c r="N97" s="186">
        <v>0</v>
      </c>
      <c r="O97" s="186" t="s">
        <v>2708</v>
      </c>
      <c r="P97" s="186" t="s">
        <v>1890</v>
      </c>
      <c r="Q97" s="186" t="s">
        <v>1550</v>
      </c>
    </row>
    <row r="98" spans="1:17">
      <c r="A98" s="186" t="s">
        <v>1295</v>
      </c>
      <c r="B98" s="186" t="s">
        <v>1296</v>
      </c>
      <c r="C98" s="186" t="s">
        <v>11</v>
      </c>
      <c r="D98" s="186" t="s">
        <v>1141</v>
      </c>
      <c r="E98" s="186" t="s">
        <v>1147</v>
      </c>
      <c r="F98" s="186" t="s">
        <v>1550</v>
      </c>
      <c r="G98" s="186" t="s">
        <v>1517</v>
      </c>
      <c r="H98" s="186" t="s">
        <v>1515</v>
      </c>
      <c r="I98" s="186" t="s">
        <v>1294</v>
      </c>
      <c r="J98" s="186" t="s">
        <v>2691</v>
      </c>
      <c r="K98" s="186" t="s">
        <v>1512</v>
      </c>
      <c r="L98" s="186" t="s">
        <v>1513</v>
      </c>
      <c r="M98" s="186" t="s">
        <v>1520</v>
      </c>
      <c r="N98" s="186">
        <v>0</v>
      </c>
      <c r="O98" s="186" t="s">
        <v>1303</v>
      </c>
      <c r="P98" s="186" t="s">
        <v>1407</v>
      </c>
      <c r="Q98" s="186" t="s">
        <v>1550</v>
      </c>
    </row>
    <row r="99" spans="1:17">
      <c r="A99" s="186" t="s">
        <v>1338</v>
      </c>
      <c r="B99" s="186" t="s">
        <v>1339</v>
      </c>
      <c r="C99" s="186" t="s">
        <v>15</v>
      </c>
      <c r="D99" s="186" t="s">
        <v>1141</v>
      </c>
      <c r="E99" s="186" t="s">
        <v>1150</v>
      </c>
      <c r="F99" s="186" t="s">
        <v>1550</v>
      </c>
      <c r="G99" s="186" t="s">
        <v>1152</v>
      </c>
      <c r="H99" s="186" t="s">
        <v>1515</v>
      </c>
      <c r="I99" s="186" t="s">
        <v>12</v>
      </c>
      <c r="J99" s="186" t="s">
        <v>2699</v>
      </c>
      <c r="K99" s="186" t="s">
        <v>1512</v>
      </c>
      <c r="L99" s="186" t="s">
        <v>1513</v>
      </c>
      <c r="M99" s="186" t="s">
        <v>1516</v>
      </c>
      <c r="N99" s="186">
        <v>0</v>
      </c>
      <c r="O99" s="186" t="s">
        <v>1303</v>
      </c>
      <c r="P99" s="186" t="s">
        <v>1430</v>
      </c>
      <c r="Q99" s="186" t="s">
        <v>1550</v>
      </c>
    </row>
    <row r="100" spans="1:17">
      <c r="A100" s="186" t="s">
        <v>1334</v>
      </c>
      <c r="B100" s="186" t="s">
        <v>1335</v>
      </c>
      <c r="C100" s="186" t="s">
        <v>17</v>
      </c>
      <c r="D100" s="186" t="s">
        <v>1141</v>
      </c>
      <c r="E100" s="186" t="s">
        <v>1145</v>
      </c>
      <c r="F100" s="186" t="s">
        <v>1550</v>
      </c>
      <c r="G100" s="186" t="s">
        <v>1135</v>
      </c>
      <c r="H100" s="186" t="s">
        <v>1514</v>
      </c>
      <c r="I100" s="186" t="s">
        <v>12</v>
      </c>
      <c r="J100" s="186" t="s">
        <v>2693</v>
      </c>
      <c r="K100" s="186" t="s">
        <v>1512</v>
      </c>
      <c r="L100" s="186" t="s">
        <v>1513</v>
      </c>
      <c r="M100" s="186" t="s">
        <v>1496</v>
      </c>
      <c r="N100" s="186">
        <v>0</v>
      </c>
      <c r="O100" s="186" t="s">
        <v>1303</v>
      </c>
      <c r="P100" s="186" t="s">
        <v>1416</v>
      </c>
      <c r="Q100" s="186" t="s">
        <v>1550</v>
      </c>
    </row>
    <row r="101" spans="1:17">
      <c r="A101" s="186" t="s">
        <v>1299</v>
      </c>
      <c r="B101" s="186" t="s">
        <v>1300</v>
      </c>
      <c r="C101" s="186" t="s">
        <v>17</v>
      </c>
      <c r="D101" s="186" t="s">
        <v>1134</v>
      </c>
      <c r="E101" s="186" t="s">
        <v>2677</v>
      </c>
      <c r="F101" s="186" t="s">
        <v>1550</v>
      </c>
      <c r="G101" s="186" t="s">
        <v>1135</v>
      </c>
      <c r="H101" s="186" t="s">
        <v>2695</v>
      </c>
      <c r="I101" s="186" t="s">
        <v>12</v>
      </c>
      <c r="J101" s="186" t="s">
        <v>2701</v>
      </c>
      <c r="K101" s="186" t="s">
        <v>1512</v>
      </c>
      <c r="L101" s="186" t="s">
        <v>1513</v>
      </c>
      <c r="M101" s="186" t="s">
        <v>1506</v>
      </c>
      <c r="N101" s="186">
        <v>0</v>
      </c>
      <c r="O101" s="186" t="s">
        <v>1303</v>
      </c>
      <c r="P101" s="186" t="s">
        <v>1469</v>
      </c>
      <c r="Q101" s="186" t="s">
        <v>1550</v>
      </c>
    </row>
    <row r="102" spans="1:17">
      <c r="A102" s="186" t="s">
        <v>1384</v>
      </c>
      <c r="B102" s="186" t="s">
        <v>1385</v>
      </c>
      <c r="C102" s="186" t="s">
        <v>17</v>
      </c>
      <c r="D102" s="186" t="s">
        <v>1141</v>
      </c>
      <c r="E102" s="186" t="s">
        <v>1145</v>
      </c>
      <c r="F102" s="186" t="s">
        <v>1550</v>
      </c>
      <c r="G102" s="186" t="s">
        <v>1135</v>
      </c>
      <c r="H102" s="186" t="s">
        <v>1514</v>
      </c>
      <c r="I102" s="186" t="s">
        <v>12</v>
      </c>
      <c r="J102" s="186" t="s">
        <v>2690</v>
      </c>
      <c r="K102" s="186" t="s">
        <v>1512</v>
      </c>
      <c r="L102" s="186" t="s">
        <v>1513</v>
      </c>
      <c r="M102" s="186" t="s">
        <v>1516</v>
      </c>
      <c r="N102" s="186">
        <v>0</v>
      </c>
      <c r="O102" s="186" t="s">
        <v>1303</v>
      </c>
      <c r="P102" s="186" t="s">
        <v>1421</v>
      </c>
      <c r="Q102" s="186" t="s">
        <v>1550</v>
      </c>
    </row>
    <row r="103" spans="1:17">
      <c r="A103" s="186" t="s">
        <v>1200</v>
      </c>
      <c r="B103" s="186" t="s">
        <v>1201</v>
      </c>
      <c r="C103" s="186" t="s">
        <v>17</v>
      </c>
      <c r="D103" s="186" t="s">
        <v>1141</v>
      </c>
      <c r="E103" s="186" t="s">
        <v>1145</v>
      </c>
      <c r="F103" s="186" t="s">
        <v>1550</v>
      </c>
      <c r="G103" s="186" t="s">
        <v>1135</v>
      </c>
      <c r="H103" s="186" t="s">
        <v>1514</v>
      </c>
      <c r="I103" s="186" t="s">
        <v>12</v>
      </c>
      <c r="J103" s="186" t="s">
        <v>2689</v>
      </c>
      <c r="K103" s="186" t="s">
        <v>1512</v>
      </c>
      <c r="L103" s="186" t="s">
        <v>1513</v>
      </c>
      <c r="M103" s="186" t="s">
        <v>1516</v>
      </c>
      <c r="N103" s="186">
        <v>0</v>
      </c>
      <c r="O103" s="186" t="s">
        <v>1303</v>
      </c>
      <c r="P103" s="186" t="s">
        <v>1471</v>
      </c>
      <c r="Q103" s="186" t="s">
        <v>1550</v>
      </c>
    </row>
    <row r="104" spans="1:17">
      <c r="A104" s="186" t="s">
        <v>1567</v>
      </c>
      <c r="B104" s="186" t="s">
        <v>1566</v>
      </c>
      <c r="C104" s="186" t="s">
        <v>17</v>
      </c>
      <c r="D104" s="186" t="s">
        <v>1134</v>
      </c>
      <c r="E104" s="186" t="s">
        <v>1133</v>
      </c>
      <c r="F104" s="186" t="s">
        <v>1550</v>
      </c>
      <c r="G104" s="186" t="s">
        <v>1135</v>
      </c>
      <c r="H104" s="186" t="s">
        <v>1518</v>
      </c>
      <c r="I104" s="186" t="s">
        <v>12</v>
      </c>
      <c r="J104" s="186" t="s">
        <v>2701</v>
      </c>
      <c r="K104" s="186" t="s">
        <v>1512</v>
      </c>
      <c r="L104" s="186" t="s">
        <v>1513</v>
      </c>
      <c r="M104" s="186" t="s">
        <v>2017</v>
      </c>
      <c r="N104" s="186">
        <v>0</v>
      </c>
      <c r="O104" s="186" t="s">
        <v>2394</v>
      </c>
      <c r="P104" s="186" t="s">
        <v>1721</v>
      </c>
      <c r="Q104" s="186" t="s">
        <v>1550</v>
      </c>
    </row>
    <row r="105" spans="1:17">
      <c r="A105" s="186" t="s">
        <v>1330</v>
      </c>
      <c r="B105" s="186" t="s">
        <v>1331</v>
      </c>
      <c r="C105" s="186" t="s">
        <v>17</v>
      </c>
      <c r="D105" s="186" t="s">
        <v>1141</v>
      </c>
      <c r="E105" s="186" t="s">
        <v>1145</v>
      </c>
      <c r="F105" s="186" t="s">
        <v>1550</v>
      </c>
      <c r="G105" s="186" t="s">
        <v>1135</v>
      </c>
      <c r="H105" s="186" t="s">
        <v>1514</v>
      </c>
      <c r="I105" s="186" t="s">
        <v>12</v>
      </c>
      <c r="J105" s="186" t="s">
        <v>2699</v>
      </c>
      <c r="K105" s="186" t="s">
        <v>1512</v>
      </c>
      <c r="L105" s="186" t="s">
        <v>1513</v>
      </c>
      <c r="M105" s="186" t="s">
        <v>1527</v>
      </c>
      <c r="N105" s="186">
        <v>0</v>
      </c>
      <c r="O105" s="186" t="s">
        <v>1303</v>
      </c>
      <c r="P105" s="186" t="s">
        <v>1431</v>
      </c>
      <c r="Q105" s="186" t="s">
        <v>1550</v>
      </c>
    </row>
    <row r="106" spans="1:17">
      <c r="A106" s="186" t="s">
        <v>1223</v>
      </c>
      <c r="B106" s="186" t="s">
        <v>1224</v>
      </c>
      <c r="C106" s="186" t="s">
        <v>15</v>
      </c>
      <c r="D106" s="186" t="s">
        <v>1141</v>
      </c>
      <c r="E106" s="186" t="s">
        <v>1150</v>
      </c>
      <c r="F106" s="186" t="s">
        <v>1550</v>
      </c>
      <c r="G106" s="186" t="s">
        <v>1152</v>
      </c>
      <c r="H106" s="186" t="s">
        <v>1515</v>
      </c>
      <c r="I106" s="186" t="s">
        <v>12</v>
      </c>
      <c r="J106" s="186" t="s">
        <v>2699</v>
      </c>
      <c r="K106" s="186" t="s">
        <v>1512</v>
      </c>
      <c r="L106" s="186" t="s">
        <v>1513</v>
      </c>
      <c r="M106" s="186" t="s">
        <v>1483</v>
      </c>
      <c r="N106" s="186">
        <v>0</v>
      </c>
      <c r="O106" s="186" t="s">
        <v>1303</v>
      </c>
      <c r="P106" s="186" t="s">
        <v>1409</v>
      </c>
      <c r="Q106" s="186" t="s">
        <v>1550</v>
      </c>
    </row>
    <row r="107" spans="1:17">
      <c r="A107" s="186" t="s">
        <v>1317</v>
      </c>
      <c r="B107" s="186" t="s">
        <v>1318</v>
      </c>
      <c r="C107" s="186" t="s">
        <v>11</v>
      </c>
      <c r="D107" s="186" t="s">
        <v>1134</v>
      </c>
      <c r="E107" s="186" t="s">
        <v>1133</v>
      </c>
      <c r="F107" s="186" t="s">
        <v>1550</v>
      </c>
      <c r="G107" s="186" t="s">
        <v>1135</v>
      </c>
      <c r="H107" s="186" t="s">
        <v>1518</v>
      </c>
      <c r="I107" s="186" t="s">
        <v>12</v>
      </c>
      <c r="J107" s="186" t="s">
        <v>2704</v>
      </c>
      <c r="K107" s="186" t="s">
        <v>1512</v>
      </c>
      <c r="L107" s="186" t="s">
        <v>1513</v>
      </c>
      <c r="M107" s="186" t="s">
        <v>1523</v>
      </c>
      <c r="N107" s="186">
        <v>0</v>
      </c>
      <c r="O107" s="186" t="s">
        <v>1303</v>
      </c>
      <c r="P107" s="186" t="s">
        <v>1434</v>
      </c>
      <c r="Q107" s="186" t="s">
        <v>1550</v>
      </c>
    </row>
    <row r="108" spans="1:17">
      <c r="A108" s="186" t="s">
        <v>1384</v>
      </c>
      <c r="B108" s="186" t="s">
        <v>1385</v>
      </c>
      <c r="C108" s="186" t="s">
        <v>17</v>
      </c>
      <c r="D108" s="186" t="s">
        <v>1141</v>
      </c>
      <c r="E108" s="186" t="s">
        <v>1145</v>
      </c>
      <c r="F108" s="186" t="s">
        <v>1550</v>
      </c>
      <c r="G108" s="186" t="s">
        <v>1135</v>
      </c>
      <c r="H108" s="186" t="s">
        <v>1514</v>
      </c>
      <c r="I108" s="186" t="s">
        <v>12</v>
      </c>
      <c r="J108" s="186" t="s">
        <v>2699</v>
      </c>
      <c r="K108" s="186" t="s">
        <v>1512</v>
      </c>
      <c r="L108" s="186" t="s">
        <v>1513</v>
      </c>
      <c r="M108" s="186" t="s">
        <v>1516</v>
      </c>
      <c r="N108" s="186">
        <v>0</v>
      </c>
      <c r="O108" s="186" t="s">
        <v>1303</v>
      </c>
      <c r="P108" s="186" t="s">
        <v>1421</v>
      </c>
      <c r="Q108" s="186" t="s">
        <v>1550</v>
      </c>
    </row>
    <row r="109" spans="1:17">
      <c r="A109" s="186" t="s">
        <v>1267</v>
      </c>
      <c r="B109" s="186" t="s">
        <v>1268</v>
      </c>
      <c r="C109" s="186" t="s">
        <v>17</v>
      </c>
      <c r="D109" s="186" t="s">
        <v>1141</v>
      </c>
      <c r="E109" s="186" t="s">
        <v>1140</v>
      </c>
      <c r="F109" s="186" t="s">
        <v>1550</v>
      </c>
      <c r="G109" s="186" t="s">
        <v>1135</v>
      </c>
      <c r="H109" s="186" t="s">
        <v>1514</v>
      </c>
      <c r="I109" s="186" t="s">
        <v>12</v>
      </c>
      <c r="J109" s="186" t="s">
        <v>2692</v>
      </c>
      <c r="K109" s="186" t="s">
        <v>1512</v>
      </c>
      <c r="L109" s="186" t="s">
        <v>1513</v>
      </c>
      <c r="M109" s="186" t="s">
        <v>1528</v>
      </c>
      <c r="N109" s="186">
        <v>0</v>
      </c>
      <c r="O109" s="186" t="s">
        <v>1303</v>
      </c>
      <c r="P109" s="186" t="s">
        <v>1437</v>
      </c>
      <c r="Q109" s="186" t="s">
        <v>1550</v>
      </c>
    </row>
    <row r="110" spans="1:17">
      <c r="A110" s="186" t="s">
        <v>1399</v>
      </c>
      <c r="B110" s="186" t="s">
        <v>1400</v>
      </c>
      <c r="C110" s="186" t="s">
        <v>17</v>
      </c>
      <c r="D110" s="186" t="s">
        <v>1141</v>
      </c>
      <c r="E110" s="186" t="s">
        <v>1140</v>
      </c>
      <c r="F110" s="186" t="s">
        <v>1550</v>
      </c>
      <c r="G110" s="186" t="s">
        <v>1135</v>
      </c>
      <c r="H110" s="186" t="s">
        <v>1514</v>
      </c>
      <c r="I110" s="186" t="s">
        <v>12</v>
      </c>
      <c r="J110" s="186" t="s">
        <v>2694</v>
      </c>
      <c r="K110" s="186" t="s">
        <v>1512</v>
      </c>
      <c r="L110" s="186" t="s">
        <v>1513</v>
      </c>
      <c r="M110" s="186" t="s">
        <v>1496</v>
      </c>
      <c r="N110" s="186">
        <v>0</v>
      </c>
      <c r="O110" s="186" t="s">
        <v>1303</v>
      </c>
      <c r="P110" s="186" t="s">
        <v>1417</v>
      </c>
      <c r="Q110" s="186" t="s">
        <v>1550</v>
      </c>
    </row>
    <row r="111" spans="1:17">
      <c r="A111" s="186" t="s">
        <v>1384</v>
      </c>
      <c r="B111" s="186" t="s">
        <v>1385</v>
      </c>
      <c r="C111" s="186" t="s">
        <v>17</v>
      </c>
      <c r="D111" s="186" t="s">
        <v>1141</v>
      </c>
      <c r="E111" s="186" t="s">
        <v>1145</v>
      </c>
      <c r="F111" s="186" t="s">
        <v>1550</v>
      </c>
      <c r="G111" s="186" t="s">
        <v>1135</v>
      </c>
      <c r="H111" s="186" t="s">
        <v>1514</v>
      </c>
      <c r="I111" s="186" t="s">
        <v>12</v>
      </c>
      <c r="J111" s="186" t="s">
        <v>2689</v>
      </c>
      <c r="K111" s="186" t="s">
        <v>1512</v>
      </c>
      <c r="L111" s="186" t="s">
        <v>1513</v>
      </c>
      <c r="M111" s="186" t="s">
        <v>1516</v>
      </c>
      <c r="N111" s="186">
        <v>0</v>
      </c>
      <c r="O111" s="186" t="s">
        <v>1303</v>
      </c>
      <c r="P111" s="186" t="s">
        <v>1421</v>
      </c>
      <c r="Q111" s="186" t="s">
        <v>1550</v>
      </c>
    </row>
    <row r="112" spans="1:17">
      <c r="A112" s="186" t="s">
        <v>1567</v>
      </c>
      <c r="B112" s="186" t="s">
        <v>1566</v>
      </c>
      <c r="C112" s="186" t="s">
        <v>17</v>
      </c>
      <c r="D112" s="186" t="s">
        <v>1134</v>
      </c>
      <c r="E112" s="186" t="s">
        <v>1133</v>
      </c>
      <c r="F112" s="186" t="s">
        <v>1550</v>
      </c>
      <c r="G112" s="186" t="s">
        <v>1135</v>
      </c>
      <c r="H112" s="186" t="s">
        <v>1518</v>
      </c>
      <c r="I112" s="186" t="s">
        <v>12</v>
      </c>
      <c r="J112" s="186" t="s">
        <v>2698</v>
      </c>
      <c r="K112" s="186" t="s">
        <v>1512</v>
      </c>
      <c r="L112" s="186" t="s">
        <v>1513</v>
      </c>
      <c r="M112" s="186" t="s">
        <v>2017</v>
      </c>
      <c r="N112" s="186">
        <v>0</v>
      </c>
      <c r="O112" s="186" t="s">
        <v>2394</v>
      </c>
      <c r="P112" s="186" t="s">
        <v>1721</v>
      </c>
      <c r="Q112" s="186" t="s">
        <v>1550</v>
      </c>
    </row>
    <row r="113" spans="1:17">
      <c r="A113" s="186" t="s">
        <v>1374</v>
      </c>
      <c r="B113" s="186" t="s">
        <v>1375</v>
      </c>
      <c r="C113" s="186" t="s">
        <v>17</v>
      </c>
      <c r="D113" s="186" t="s">
        <v>1141</v>
      </c>
      <c r="E113" s="186" t="s">
        <v>1147</v>
      </c>
      <c r="F113" s="186" t="s">
        <v>1550</v>
      </c>
      <c r="G113" s="186" t="s">
        <v>1517</v>
      </c>
      <c r="H113" s="186" t="s">
        <v>1515</v>
      </c>
      <c r="I113" s="186" t="s">
        <v>12</v>
      </c>
      <c r="J113" s="186" t="s">
        <v>2697</v>
      </c>
      <c r="K113" s="186" t="s">
        <v>1512</v>
      </c>
      <c r="L113" s="186" t="s">
        <v>1513</v>
      </c>
      <c r="M113" s="186" t="s">
        <v>1516</v>
      </c>
      <c r="N113" s="186">
        <v>0</v>
      </c>
      <c r="O113" s="186" t="s">
        <v>1303</v>
      </c>
      <c r="P113" s="186" t="s">
        <v>1422</v>
      </c>
      <c r="Q113" s="186" t="s">
        <v>1550</v>
      </c>
    </row>
    <row r="114" spans="1:17">
      <c r="A114" s="186" t="s">
        <v>1342</v>
      </c>
      <c r="B114" s="186" t="s">
        <v>1343</v>
      </c>
      <c r="C114" s="186" t="s">
        <v>17</v>
      </c>
      <c r="D114" s="186" t="s">
        <v>1141</v>
      </c>
      <c r="E114" s="186" t="s">
        <v>1145</v>
      </c>
      <c r="F114" s="186" t="s">
        <v>1550</v>
      </c>
      <c r="G114" s="186" t="s">
        <v>1135</v>
      </c>
      <c r="H114" s="186" t="s">
        <v>1514</v>
      </c>
      <c r="I114" s="186" t="s">
        <v>12</v>
      </c>
      <c r="J114" s="186" t="s">
        <v>2693</v>
      </c>
      <c r="K114" s="186" t="s">
        <v>1512</v>
      </c>
      <c r="L114" s="186" t="s">
        <v>1513</v>
      </c>
      <c r="M114" s="186" t="s">
        <v>1496</v>
      </c>
      <c r="N114" s="186">
        <v>0</v>
      </c>
      <c r="O114" s="186" t="s">
        <v>1303</v>
      </c>
      <c r="P114" s="186" t="s">
        <v>1429</v>
      </c>
      <c r="Q114" s="186" t="s">
        <v>1550</v>
      </c>
    </row>
    <row r="115" spans="1:17">
      <c r="A115" s="186" t="s">
        <v>1178</v>
      </c>
      <c r="B115" s="186" t="s">
        <v>1179</v>
      </c>
      <c r="C115" s="186" t="s">
        <v>11</v>
      </c>
      <c r="D115" s="186" t="s">
        <v>1141</v>
      </c>
      <c r="E115" s="186" t="s">
        <v>1147</v>
      </c>
      <c r="F115" s="186" t="s">
        <v>1550</v>
      </c>
      <c r="G115" s="186" t="s">
        <v>1517</v>
      </c>
      <c r="H115" s="186" t="s">
        <v>1515</v>
      </c>
      <c r="I115" s="186" t="s">
        <v>12</v>
      </c>
      <c r="J115" s="186" t="s">
        <v>2694</v>
      </c>
      <c r="K115" s="186" t="s">
        <v>1512</v>
      </c>
      <c r="L115" s="186" t="s">
        <v>1513</v>
      </c>
      <c r="M115" s="186" t="s">
        <v>1496</v>
      </c>
      <c r="N115" s="186">
        <v>0</v>
      </c>
      <c r="O115" s="186" t="s">
        <v>1303</v>
      </c>
      <c r="P115" s="186" t="s">
        <v>1444</v>
      </c>
      <c r="Q115" s="186" t="s">
        <v>1550</v>
      </c>
    </row>
    <row r="116" spans="1:17">
      <c r="A116" s="186" t="s">
        <v>1326</v>
      </c>
      <c r="B116" s="186" t="s">
        <v>1327</v>
      </c>
      <c r="C116" s="186" t="s">
        <v>17</v>
      </c>
      <c r="D116" s="186" t="s">
        <v>1141</v>
      </c>
      <c r="E116" s="186" t="s">
        <v>1140</v>
      </c>
      <c r="F116" s="186" t="s">
        <v>1550</v>
      </c>
      <c r="G116" s="186" t="s">
        <v>1135</v>
      </c>
      <c r="H116" s="186" t="s">
        <v>1514</v>
      </c>
      <c r="I116" s="186" t="s">
        <v>12</v>
      </c>
      <c r="J116" s="186" t="s">
        <v>2692</v>
      </c>
      <c r="K116" s="186" t="s">
        <v>1512</v>
      </c>
      <c r="L116" s="186" t="s">
        <v>1513</v>
      </c>
      <c r="M116" s="186" t="s">
        <v>1516</v>
      </c>
      <c r="N116" s="186">
        <v>0</v>
      </c>
      <c r="O116" s="186" t="s">
        <v>1303</v>
      </c>
      <c r="P116" s="186" t="s">
        <v>1432</v>
      </c>
      <c r="Q116" s="186" t="s">
        <v>1550</v>
      </c>
    </row>
    <row r="117" spans="1:17">
      <c r="A117" s="186" t="s">
        <v>1633</v>
      </c>
      <c r="B117" s="186" t="s">
        <v>1632</v>
      </c>
      <c r="C117" s="186" t="s">
        <v>17</v>
      </c>
      <c r="D117" s="186" t="s">
        <v>1134</v>
      </c>
      <c r="E117" s="186" t="s">
        <v>2677</v>
      </c>
      <c r="F117" s="186" t="s">
        <v>1550</v>
      </c>
      <c r="G117" s="186" t="s">
        <v>1135</v>
      </c>
      <c r="H117" s="186" t="s">
        <v>2695</v>
      </c>
      <c r="I117" s="186" t="s">
        <v>12</v>
      </c>
      <c r="J117" s="186" t="s">
        <v>2696</v>
      </c>
      <c r="K117" s="186" t="s">
        <v>1512</v>
      </c>
      <c r="L117" s="186" t="s">
        <v>1513</v>
      </c>
      <c r="M117" s="186" t="s">
        <v>2017</v>
      </c>
      <c r="N117" s="186">
        <v>0</v>
      </c>
      <c r="O117" s="186" t="s">
        <v>2388</v>
      </c>
      <c r="P117" s="186" t="s">
        <v>1774</v>
      </c>
      <c r="Q117" s="186" t="s">
        <v>1550</v>
      </c>
    </row>
    <row r="118" spans="1:17">
      <c r="A118" s="186" t="s">
        <v>1354</v>
      </c>
      <c r="B118" s="186" t="s">
        <v>1355</v>
      </c>
      <c r="C118" s="186" t="s">
        <v>17</v>
      </c>
      <c r="D118" s="186" t="s">
        <v>1134</v>
      </c>
      <c r="E118" s="186" t="s">
        <v>1133</v>
      </c>
      <c r="F118" s="186" t="s">
        <v>1550</v>
      </c>
      <c r="G118" s="186" t="s">
        <v>1135</v>
      </c>
      <c r="H118" s="186" t="s">
        <v>1518</v>
      </c>
      <c r="I118" s="186" t="s">
        <v>12</v>
      </c>
      <c r="J118" s="186" t="s">
        <v>2704</v>
      </c>
      <c r="K118" s="186" t="s">
        <v>1512</v>
      </c>
      <c r="L118" s="186" t="s">
        <v>1513</v>
      </c>
      <c r="M118" s="186" t="s">
        <v>1503</v>
      </c>
      <c r="N118" s="186">
        <v>0</v>
      </c>
      <c r="O118" s="186" t="s">
        <v>1526</v>
      </c>
      <c r="P118" s="186" t="s">
        <v>1426</v>
      </c>
      <c r="Q118" s="186" t="s">
        <v>1550</v>
      </c>
    </row>
    <row r="119" spans="1:17">
      <c r="A119" s="186" t="s">
        <v>1366</v>
      </c>
      <c r="B119" s="186" t="s">
        <v>1367</v>
      </c>
      <c r="C119" s="186" t="s">
        <v>17</v>
      </c>
      <c r="D119" s="186" t="s">
        <v>1141</v>
      </c>
      <c r="E119" s="186" t="s">
        <v>1140</v>
      </c>
      <c r="F119" s="186" t="s">
        <v>1550</v>
      </c>
      <c r="G119" s="186" t="s">
        <v>1135</v>
      </c>
      <c r="H119" s="186" t="s">
        <v>1514</v>
      </c>
      <c r="I119" s="186" t="s">
        <v>12</v>
      </c>
      <c r="J119" s="186" t="s">
        <v>2691</v>
      </c>
      <c r="K119" s="186" t="s">
        <v>1512</v>
      </c>
      <c r="L119" s="186" t="s">
        <v>1513</v>
      </c>
      <c r="M119" s="186" t="s">
        <v>1527</v>
      </c>
      <c r="N119" s="186">
        <v>0</v>
      </c>
      <c r="O119" s="186" t="s">
        <v>1303</v>
      </c>
      <c r="P119" s="186" t="s">
        <v>1423</v>
      </c>
      <c r="Q119" s="186" t="s">
        <v>1550</v>
      </c>
    </row>
    <row r="120" spans="1:17">
      <c r="A120" s="186" t="s">
        <v>1178</v>
      </c>
      <c r="B120" s="186" t="s">
        <v>1179</v>
      </c>
      <c r="C120" s="186" t="s">
        <v>11</v>
      </c>
      <c r="D120" s="186" t="s">
        <v>1141</v>
      </c>
      <c r="E120" s="186" t="s">
        <v>1147</v>
      </c>
      <c r="F120" s="186" t="s">
        <v>1550</v>
      </c>
      <c r="G120" s="186" t="s">
        <v>1517</v>
      </c>
      <c r="H120" s="186" t="s">
        <v>1515</v>
      </c>
      <c r="I120" s="186" t="s">
        <v>12</v>
      </c>
      <c r="J120" s="186" t="s">
        <v>2697</v>
      </c>
      <c r="K120" s="186" t="s">
        <v>1512</v>
      </c>
      <c r="L120" s="186" t="s">
        <v>1513</v>
      </c>
      <c r="M120" s="186" t="s">
        <v>1496</v>
      </c>
      <c r="N120" s="186">
        <v>0</v>
      </c>
      <c r="O120" s="186" t="s">
        <v>1303</v>
      </c>
      <c r="P120" s="186" t="s">
        <v>1444</v>
      </c>
      <c r="Q120" s="186" t="s">
        <v>1550</v>
      </c>
    </row>
    <row r="121" spans="1:17">
      <c r="A121" s="186" t="s">
        <v>1334</v>
      </c>
      <c r="B121" s="186" t="s">
        <v>1335</v>
      </c>
      <c r="C121" s="186" t="s">
        <v>17</v>
      </c>
      <c r="D121" s="186" t="s">
        <v>1141</v>
      </c>
      <c r="E121" s="186" t="s">
        <v>1145</v>
      </c>
      <c r="F121" s="186" t="s">
        <v>1550</v>
      </c>
      <c r="G121" s="186" t="s">
        <v>1135</v>
      </c>
      <c r="H121" s="186" t="s">
        <v>1514</v>
      </c>
      <c r="I121" s="186" t="s">
        <v>12</v>
      </c>
      <c r="J121" s="186" t="s">
        <v>2699</v>
      </c>
      <c r="K121" s="186" t="s">
        <v>1512</v>
      </c>
      <c r="L121" s="186" t="s">
        <v>1513</v>
      </c>
      <c r="M121" s="186" t="s">
        <v>1496</v>
      </c>
      <c r="N121" s="186">
        <v>0</v>
      </c>
      <c r="O121" s="186" t="s">
        <v>1303</v>
      </c>
      <c r="P121" s="186" t="s">
        <v>1416</v>
      </c>
      <c r="Q121" s="186" t="s">
        <v>1550</v>
      </c>
    </row>
    <row r="122" spans="1:17">
      <c r="A122" s="186" t="s">
        <v>1641</v>
      </c>
      <c r="B122" s="186" t="s">
        <v>1640</v>
      </c>
      <c r="C122" s="186" t="s">
        <v>17</v>
      </c>
      <c r="D122" s="186" t="s">
        <v>1134</v>
      </c>
      <c r="E122" s="186" t="s">
        <v>2677</v>
      </c>
      <c r="F122" s="186" t="s">
        <v>1550</v>
      </c>
      <c r="G122" s="186" t="s">
        <v>1135</v>
      </c>
      <c r="H122" s="186" t="s">
        <v>2695</v>
      </c>
      <c r="I122" s="186" t="s">
        <v>12</v>
      </c>
      <c r="J122" s="186" t="s">
        <v>2701</v>
      </c>
      <c r="K122" s="186" t="s">
        <v>1512</v>
      </c>
      <c r="L122" s="186" t="s">
        <v>1513</v>
      </c>
      <c r="M122" s="186" t="s">
        <v>2017</v>
      </c>
      <c r="N122" s="186">
        <v>0</v>
      </c>
      <c r="O122" s="186" t="s">
        <v>2394</v>
      </c>
      <c r="P122" s="186" t="s">
        <v>1697</v>
      </c>
      <c r="Q122" s="186" t="s">
        <v>1550</v>
      </c>
    </row>
    <row r="123" spans="1:17">
      <c r="A123" s="186" t="s">
        <v>1195</v>
      </c>
      <c r="B123" s="186" t="s">
        <v>1196</v>
      </c>
      <c r="C123" s="186" t="s">
        <v>17</v>
      </c>
      <c r="D123" s="186" t="s">
        <v>1141</v>
      </c>
      <c r="E123" s="186" t="s">
        <v>1145</v>
      </c>
      <c r="F123" s="186" t="s">
        <v>1550</v>
      </c>
      <c r="G123" s="186" t="s">
        <v>1135</v>
      </c>
      <c r="H123" s="186" t="s">
        <v>1514</v>
      </c>
      <c r="I123" s="186" t="s">
        <v>12</v>
      </c>
      <c r="J123" s="186" t="s">
        <v>2689</v>
      </c>
      <c r="K123" s="186" t="s">
        <v>1512</v>
      </c>
      <c r="L123" s="186" t="s">
        <v>1513</v>
      </c>
      <c r="M123" s="186" t="s">
        <v>1496</v>
      </c>
      <c r="N123" s="186">
        <v>0</v>
      </c>
      <c r="O123" s="186" t="s">
        <v>1303</v>
      </c>
      <c r="P123" s="186" t="s">
        <v>1415</v>
      </c>
      <c r="Q123" s="186" t="s">
        <v>1550</v>
      </c>
    </row>
    <row r="124" spans="1:17">
      <c r="A124" s="186" t="s">
        <v>1342</v>
      </c>
      <c r="B124" s="186" t="s">
        <v>1343</v>
      </c>
      <c r="C124" s="186" t="s">
        <v>17</v>
      </c>
      <c r="D124" s="186" t="s">
        <v>1141</v>
      </c>
      <c r="E124" s="186" t="s">
        <v>1145</v>
      </c>
      <c r="F124" s="186" t="s">
        <v>1550</v>
      </c>
      <c r="G124" s="186" t="s">
        <v>1135</v>
      </c>
      <c r="H124" s="186" t="s">
        <v>1514</v>
      </c>
      <c r="I124" s="186" t="s">
        <v>12</v>
      </c>
      <c r="J124" s="186" t="s">
        <v>2690</v>
      </c>
      <c r="K124" s="186" t="s">
        <v>1512</v>
      </c>
      <c r="L124" s="186" t="s">
        <v>1513</v>
      </c>
      <c r="M124" s="186" t="s">
        <v>2709</v>
      </c>
      <c r="N124" s="186">
        <v>0</v>
      </c>
      <c r="O124" s="186" t="s">
        <v>2700</v>
      </c>
      <c r="P124" s="186" t="s">
        <v>1560</v>
      </c>
      <c r="Q124" s="186" t="s">
        <v>1550</v>
      </c>
    </row>
    <row r="125" spans="1:17">
      <c r="A125" s="186" t="s">
        <v>1212</v>
      </c>
      <c r="B125" s="186" t="s">
        <v>1213</v>
      </c>
      <c r="C125" s="186" t="s">
        <v>17</v>
      </c>
      <c r="D125" s="186" t="s">
        <v>1141</v>
      </c>
      <c r="E125" s="186" t="s">
        <v>1140</v>
      </c>
      <c r="F125" s="186" t="s">
        <v>1550</v>
      </c>
      <c r="G125" s="186" t="s">
        <v>1135</v>
      </c>
      <c r="H125" s="186" t="s">
        <v>1514</v>
      </c>
      <c r="I125" s="186" t="s">
        <v>12</v>
      </c>
      <c r="J125" s="186" t="s">
        <v>2697</v>
      </c>
      <c r="K125" s="186" t="s">
        <v>1512</v>
      </c>
      <c r="L125" s="186" t="s">
        <v>1513</v>
      </c>
      <c r="M125" s="186" t="s">
        <v>1496</v>
      </c>
      <c r="N125" s="186">
        <v>0</v>
      </c>
      <c r="O125" s="186" t="s">
        <v>1303</v>
      </c>
      <c r="P125" s="186" t="s">
        <v>1442</v>
      </c>
      <c r="Q125" s="186" t="s">
        <v>1550</v>
      </c>
    </row>
    <row r="126" spans="1:17">
      <c r="A126" s="186" t="s">
        <v>1345</v>
      </c>
      <c r="B126" s="186" t="s">
        <v>1346</v>
      </c>
      <c r="C126" s="186" t="s">
        <v>17</v>
      </c>
      <c r="D126" s="186" t="s">
        <v>1134</v>
      </c>
      <c r="E126" s="186" t="s">
        <v>1133</v>
      </c>
      <c r="F126" s="186" t="s">
        <v>1550</v>
      </c>
      <c r="G126" s="186" t="s">
        <v>1135</v>
      </c>
      <c r="H126" s="186" t="s">
        <v>1518</v>
      </c>
      <c r="I126" s="186" t="s">
        <v>12</v>
      </c>
      <c r="J126" s="186" t="s">
        <v>2698</v>
      </c>
      <c r="K126" s="186" t="s">
        <v>1512</v>
      </c>
      <c r="L126" s="186" t="s">
        <v>1513</v>
      </c>
      <c r="M126" s="186" t="s">
        <v>1521</v>
      </c>
      <c r="N126" s="186">
        <v>0</v>
      </c>
      <c r="O126" s="186" t="s">
        <v>1303</v>
      </c>
      <c r="P126" s="186" t="s">
        <v>1428</v>
      </c>
      <c r="Q126" s="186" t="s">
        <v>1550</v>
      </c>
    </row>
    <row r="127" spans="1:17">
      <c r="A127" s="186" t="s">
        <v>1388</v>
      </c>
      <c r="B127" s="186" t="s">
        <v>1389</v>
      </c>
      <c r="C127" s="186" t="s">
        <v>17</v>
      </c>
      <c r="D127" s="186" t="s">
        <v>1134</v>
      </c>
      <c r="E127" s="186" t="s">
        <v>1133</v>
      </c>
      <c r="F127" s="186" t="s">
        <v>1550</v>
      </c>
      <c r="G127" s="186" t="s">
        <v>1135</v>
      </c>
      <c r="H127" s="186" t="s">
        <v>1518</v>
      </c>
      <c r="I127" s="186" t="s">
        <v>12</v>
      </c>
      <c r="J127" s="186" t="s">
        <v>2704</v>
      </c>
      <c r="K127" s="186" t="s">
        <v>1512</v>
      </c>
      <c r="L127" s="186" t="s">
        <v>1513</v>
      </c>
      <c r="M127" s="186" t="s">
        <v>1496</v>
      </c>
      <c r="N127" s="186">
        <v>0</v>
      </c>
      <c r="O127" s="186" t="s">
        <v>1303</v>
      </c>
      <c r="P127" s="186" t="s">
        <v>1420</v>
      </c>
      <c r="Q127" s="186" t="s">
        <v>1550</v>
      </c>
    </row>
    <row r="128" spans="1:17">
      <c r="A128" s="186" t="s">
        <v>1205</v>
      </c>
      <c r="B128" s="186" t="s">
        <v>1206</v>
      </c>
      <c r="C128" s="186" t="s">
        <v>17</v>
      </c>
      <c r="D128" s="186" t="s">
        <v>1134</v>
      </c>
      <c r="E128" s="186" t="s">
        <v>2677</v>
      </c>
      <c r="F128" s="186" t="s">
        <v>1550</v>
      </c>
      <c r="G128" s="186" t="s">
        <v>1135</v>
      </c>
      <c r="H128" s="186" t="s">
        <v>2695</v>
      </c>
      <c r="I128" s="186" t="s">
        <v>12</v>
      </c>
      <c r="J128" s="186" t="s">
        <v>2701</v>
      </c>
      <c r="K128" s="186" t="s">
        <v>1512</v>
      </c>
      <c r="L128" s="186" t="s">
        <v>1513</v>
      </c>
      <c r="M128" s="186" t="s">
        <v>1486</v>
      </c>
      <c r="N128" s="186">
        <v>0</v>
      </c>
      <c r="O128" s="186" t="s">
        <v>1175</v>
      </c>
      <c r="P128" s="186" t="s">
        <v>2707</v>
      </c>
      <c r="Q128" s="186" t="s">
        <v>1550</v>
      </c>
    </row>
    <row r="129" spans="1:17">
      <c r="A129" s="186" t="s">
        <v>1374</v>
      </c>
      <c r="B129" s="186" t="s">
        <v>1375</v>
      </c>
      <c r="C129" s="186" t="s">
        <v>17</v>
      </c>
      <c r="D129" s="186" t="s">
        <v>1141</v>
      </c>
      <c r="E129" s="186" t="s">
        <v>1147</v>
      </c>
      <c r="F129" s="186" t="s">
        <v>1550</v>
      </c>
      <c r="G129" s="186" t="s">
        <v>1517</v>
      </c>
      <c r="H129" s="186" t="s">
        <v>1515</v>
      </c>
      <c r="I129" s="186" t="s">
        <v>12</v>
      </c>
      <c r="J129" s="186" t="s">
        <v>2692</v>
      </c>
      <c r="K129" s="186" t="s">
        <v>1512</v>
      </c>
      <c r="L129" s="186" t="s">
        <v>1513</v>
      </c>
      <c r="M129" s="186" t="s">
        <v>1516</v>
      </c>
      <c r="N129" s="186">
        <v>0</v>
      </c>
      <c r="O129" s="186" t="s">
        <v>1303</v>
      </c>
      <c r="P129" s="186" t="s">
        <v>1422</v>
      </c>
      <c r="Q129" s="186" t="s">
        <v>1550</v>
      </c>
    </row>
    <row r="130" spans="1:17">
      <c r="A130" s="186" t="s">
        <v>1276</v>
      </c>
      <c r="B130" s="186" t="s">
        <v>1277</v>
      </c>
      <c r="C130" s="186" t="s">
        <v>17</v>
      </c>
      <c r="D130" s="186" t="s">
        <v>1134</v>
      </c>
      <c r="E130" s="186" t="s">
        <v>1133</v>
      </c>
      <c r="F130" s="186" t="s">
        <v>1550</v>
      </c>
      <c r="G130" s="186" t="s">
        <v>1135</v>
      </c>
      <c r="H130" s="186" t="s">
        <v>1518</v>
      </c>
      <c r="I130" s="186" t="s">
        <v>12</v>
      </c>
      <c r="J130" s="186" t="s">
        <v>2696</v>
      </c>
      <c r="K130" s="186" t="s">
        <v>1512</v>
      </c>
      <c r="L130" s="186" t="s">
        <v>1513</v>
      </c>
      <c r="M130" s="186" t="s">
        <v>1516</v>
      </c>
      <c r="N130" s="186">
        <v>0</v>
      </c>
      <c r="O130" s="186" t="s">
        <v>1303</v>
      </c>
      <c r="P130" s="186" t="s">
        <v>1436</v>
      </c>
      <c r="Q130" s="186" t="s">
        <v>1550</v>
      </c>
    </row>
    <row r="131" spans="1:17">
      <c r="A131" s="186" t="s">
        <v>1317</v>
      </c>
      <c r="B131" s="186" t="s">
        <v>1318</v>
      </c>
      <c r="C131" s="186" t="s">
        <v>11</v>
      </c>
      <c r="D131" s="186" t="s">
        <v>1134</v>
      </c>
      <c r="E131" s="186" t="s">
        <v>1133</v>
      </c>
      <c r="F131" s="186" t="s">
        <v>1550</v>
      </c>
      <c r="G131" s="186" t="s">
        <v>1135</v>
      </c>
      <c r="H131" s="186" t="s">
        <v>1518</v>
      </c>
      <c r="I131" s="186" t="s">
        <v>12</v>
      </c>
      <c r="J131" s="186" t="s">
        <v>2698</v>
      </c>
      <c r="K131" s="186" t="s">
        <v>1512</v>
      </c>
      <c r="L131" s="186" t="s">
        <v>1513</v>
      </c>
      <c r="M131" s="186" t="s">
        <v>1523</v>
      </c>
      <c r="N131" s="186">
        <v>0</v>
      </c>
      <c r="O131" s="186" t="s">
        <v>1303</v>
      </c>
      <c r="P131" s="186" t="s">
        <v>1434</v>
      </c>
      <c r="Q131" s="186" t="s">
        <v>1550</v>
      </c>
    </row>
    <row r="132" spans="1:17">
      <c r="A132" s="186" t="s">
        <v>1330</v>
      </c>
      <c r="B132" s="186" t="s">
        <v>1331</v>
      </c>
      <c r="C132" s="186" t="s">
        <v>17</v>
      </c>
      <c r="D132" s="186" t="s">
        <v>1141</v>
      </c>
      <c r="E132" s="186" t="s">
        <v>1145</v>
      </c>
      <c r="F132" s="186" t="s">
        <v>1550</v>
      </c>
      <c r="G132" s="186" t="s">
        <v>1135</v>
      </c>
      <c r="H132" s="186" t="s">
        <v>1514</v>
      </c>
      <c r="I132" s="186" t="s">
        <v>12</v>
      </c>
      <c r="J132" s="186" t="s">
        <v>2689</v>
      </c>
      <c r="K132" s="186" t="s">
        <v>1512</v>
      </c>
      <c r="L132" s="186" t="s">
        <v>1513</v>
      </c>
      <c r="M132" s="186" t="s">
        <v>1527</v>
      </c>
      <c r="N132" s="186">
        <v>0</v>
      </c>
      <c r="O132" s="186" t="s">
        <v>1303</v>
      </c>
      <c r="P132" s="186" t="s">
        <v>1431</v>
      </c>
      <c r="Q132" s="186" t="s">
        <v>1550</v>
      </c>
    </row>
    <row r="133" spans="1:17">
      <c r="A133" s="186" t="s">
        <v>1382</v>
      </c>
      <c r="B133" s="186" t="s">
        <v>1383</v>
      </c>
      <c r="C133" s="186" t="s">
        <v>17</v>
      </c>
      <c r="D133" s="186" t="s">
        <v>1141</v>
      </c>
      <c r="E133" s="186" t="s">
        <v>1147</v>
      </c>
      <c r="F133" s="186" t="s">
        <v>1550</v>
      </c>
      <c r="G133" s="186" t="s">
        <v>1517</v>
      </c>
      <c r="H133" s="186" t="s">
        <v>1515</v>
      </c>
      <c r="I133" s="186" t="s">
        <v>12</v>
      </c>
      <c r="J133" s="186" t="s">
        <v>2691</v>
      </c>
      <c r="K133" s="186" t="s">
        <v>1512</v>
      </c>
      <c r="L133" s="186" t="s">
        <v>1513</v>
      </c>
      <c r="M133" s="186" t="s">
        <v>2112</v>
      </c>
      <c r="N133" s="186">
        <v>0</v>
      </c>
      <c r="O133" s="186" t="s">
        <v>2708</v>
      </c>
      <c r="P133" s="186" t="s">
        <v>1890</v>
      </c>
      <c r="Q133" s="186" t="s">
        <v>1550</v>
      </c>
    </row>
    <row r="134" spans="1:17">
      <c r="A134" s="186" t="s">
        <v>1280</v>
      </c>
      <c r="B134" s="186" t="s">
        <v>1281</v>
      </c>
      <c r="C134" s="186" t="s">
        <v>17</v>
      </c>
      <c r="D134" s="186" t="s">
        <v>1141</v>
      </c>
      <c r="E134" s="186" t="s">
        <v>1140</v>
      </c>
      <c r="F134" s="186" t="s">
        <v>1550</v>
      </c>
      <c r="G134" s="186" t="s">
        <v>1135</v>
      </c>
      <c r="H134" s="186" t="s">
        <v>1514</v>
      </c>
      <c r="I134" s="186" t="s">
        <v>12</v>
      </c>
      <c r="J134" s="186" t="s">
        <v>2694</v>
      </c>
      <c r="K134" s="186" t="s">
        <v>1512</v>
      </c>
      <c r="L134" s="186" t="s">
        <v>1513</v>
      </c>
      <c r="M134" s="186" t="s">
        <v>1491</v>
      </c>
      <c r="N134" s="186">
        <v>0</v>
      </c>
      <c r="O134" s="186" t="s">
        <v>1284</v>
      </c>
      <c r="P134" s="186" t="s">
        <v>1451</v>
      </c>
      <c r="Q134" s="186" t="s">
        <v>1550</v>
      </c>
    </row>
    <row r="135" spans="1:17">
      <c r="A135" s="186" t="s">
        <v>1342</v>
      </c>
      <c r="B135" s="186" t="s">
        <v>1343</v>
      </c>
      <c r="C135" s="186" t="s">
        <v>17</v>
      </c>
      <c r="D135" s="186" t="s">
        <v>1141</v>
      </c>
      <c r="E135" s="186" t="s">
        <v>1145</v>
      </c>
      <c r="F135" s="186" t="s">
        <v>1550</v>
      </c>
      <c r="G135" s="186" t="s">
        <v>1135</v>
      </c>
      <c r="H135" s="186" t="s">
        <v>1514</v>
      </c>
      <c r="I135" s="186" t="s">
        <v>12</v>
      </c>
      <c r="J135" s="186" t="s">
        <v>2699</v>
      </c>
      <c r="K135" s="186" t="s">
        <v>1512</v>
      </c>
      <c r="L135" s="186" t="s">
        <v>1513</v>
      </c>
      <c r="M135" s="186" t="s">
        <v>2709</v>
      </c>
      <c r="N135" s="186">
        <v>0</v>
      </c>
      <c r="O135" s="186" t="s">
        <v>2700</v>
      </c>
      <c r="P135" s="186" t="s">
        <v>1560</v>
      </c>
      <c r="Q135" s="186" t="s">
        <v>1550</v>
      </c>
    </row>
    <row r="136" spans="1:17">
      <c r="A136" s="186" t="s">
        <v>1374</v>
      </c>
      <c r="B136" s="186" t="s">
        <v>1375</v>
      </c>
      <c r="C136" s="186" t="s">
        <v>17</v>
      </c>
      <c r="D136" s="186" t="s">
        <v>1141</v>
      </c>
      <c r="E136" s="186" t="s">
        <v>1147</v>
      </c>
      <c r="F136" s="186" t="s">
        <v>1550</v>
      </c>
      <c r="G136" s="186" t="s">
        <v>1517</v>
      </c>
      <c r="H136" s="186" t="s">
        <v>1515</v>
      </c>
      <c r="I136" s="186" t="s">
        <v>12</v>
      </c>
      <c r="J136" s="186" t="s">
        <v>2694</v>
      </c>
      <c r="K136" s="186" t="s">
        <v>1512</v>
      </c>
      <c r="L136" s="186" t="s">
        <v>1513</v>
      </c>
      <c r="M136" s="186" t="s">
        <v>1516</v>
      </c>
      <c r="N136" s="186">
        <v>0</v>
      </c>
      <c r="O136" s="186" t="s">
        <v>1303</v>
      </c>
      <c r="P136" s="186" t="s">
        <v>1422</v>
      </c>
      <c r="Q136" s="186" t="s">
        <v>1550</v>
      </c>
    </row>
    <row r="137" spans="1:17">
      <c r="A137" s="186" t="s">
        <v>1399</v>
      </c>
      <c r="B137" s="186" t="s">
        <v>1400</v>
      </c>
      <c r="C137" s="186" t="s">
        <v>17</v>
      </c>
      <c r="D137" s="186" t="s">
        <v>1141</v>
      </c>
      <c r="E137" s="186" t="s">
        <v>1140</v>
      </c>
      <c r="F137" s="186" t="s">
        <v>1550</v>
      </c>
      <c r="G137" s="186" t="s">
        <v>1135</v>
      </c>
      <c r="H137" s="186" t="s">
        <v>1514</v>
      </c>
      <c r="I137" s="186" t="s">
        <v>12</v>
      </c>
      <c r="J137" s="186" t="s">
        <v>2697</v>
      </c>
      <c r="K137" s="186" t="s">
        <v>1512</v>
      </c>
      <c r="L137" s="186" t="s">
        <v>1513</v>
      </c>
      <c r="M137" s="186" t="s">
        <v>1496</v>
      </c>
      <c r="N137" s="186">
        <v>0</v>
      </c>
      <c r="O137" s="186" t="s">
        <v>1303</v>
      </c>
      <c r="P137" s="186" t="s">
        <v>1417</v>
      </c>
      <c r="Q137" s="186" t="s">
        <v>1550</v>
      </c>
    </row>
    <row r="138" spans="1:17">
      <c r="A138" s="186" t="s">
        <v>1259</v>
      </c>
      <c r="B138" s="186" t="s">
        <v>1260</v>
      </c>
      <c r="C138" s="186" t="s">
        <v>17</v>
      </c>
      <c r="D138" s="186" t="s">
        <v>1141</v>
      </c>
      <c r="E138" s="186" t="s">
        <v>1140</v>
      </c>
      <c r="F138" s="186" t="s">
        <v>1550</v>
      </c>
      <c r="G138" s="186" t="s">
        <v>1135</v>
      </c>
      <c r="H138" s="186" t="s">
        <v>1514</v>
      </c>
      <c r="I138" s="186" t="s">
        <v>12</v>
      </c>
      <c r="J138" s="186" t="s">
        <v>2694</v>
      </c>
      <c r="K138" s="186" t="s">
        <v>1512</v>
      </c>
      <c r="L138" s="186" t="s">
        <v>1513</v>
      </c>
      <c r="M138" s="186" t="s">
        <v>1516</v>
      </c>
      <c r="N138" s="186">
        <v>0</v>
      </c>
      <c r="O138" s="186" t="s">
        <v>1303</v>
      </c>
      <c r="P138" s="186" t="s">
        <v>1440</v>
      </c>
      <c r="Q138" s="186" t="s">
        <v>1550</v>
      </c>
    </row>
    <row r="139" spans="1:17">
      <c r="A139" s="186" t="s">
        <v>1349</v>
      </c>
      <c r="B139" s="186" t="s">
        <v>1350</v>
      </c>
      <c r="C139" s="186" t="s">
        <v>17</v>
      </c>
      <c r="D139" s="186" t="s">
        <v>1141</v>
      </c>
      <c r="E139" s="186" t="s">
        <v>1145</v>
      </c>
      <c r="F139" s="186" t="s">
        <v>1550</v>
      </c>
      <c r="G139" s="186" t="s">
        <v>1135</v>
      </c>
      <c r="H139" s="186" t="s">
        <v>1514</v>
      </c>
      <c r="I139" s="186" t="s">
        <v>12</v>
      </c>
      <c r="J139" s="186" t="s">
        <v>2689</v>
      </c>
      <c r="K139" s="186" t="s">
        <v>1512</v>
      </c>
      <c r="L139" s="186" t="s">
        <v>1513</v>
      </c>
      <c r="M139" s="186" t="s">
        <v>1522</v>
      </c>
      <c r="N139" s="186">
        <v>0</v>
      </c>
      <c r="O139" s="186" t="s">
        <v>1303</v>
      </c>
      <c r="P139" s="186" t="s">
        <v>1470</v>
      </c>
      <c r="Q139" s="186" t="s">
        <v>1550</v>
      </c>
    </row>
    <row r="140" spans="1:17">
      <c r="A140" s="186" t="s">
        <v>1290</v>
      </c>
      <c r="B140" s="186" t="s">
        <v>1291</v>
      </c>
      <c r="C140" s="186" t="s">
        <v>11</v>
      </c>
      <c r="D140" s="186" t="s">
        <v>1141</v>
      </c>
      <c r="E140" s="186" t="s">
        <v>1147</v>
      </c>
      <c r="F140" s="186" t="s">
        <v>1550</v>
      </c>
      <c r="G140" s="186" t="s">
        <v>1517</v>
      </c>
      <c r="H140" s="186" t="s">
        <v>1515</v>
      </c>
      <c r="I140" s="186" t="s">
        <v>1294</v>
      </c>
      <c r="J140" s="186" t="s">
        <v>2691</v>
      </c>
      <c r="K140" s="186" t="s">
        <v>1512</v>
      </c>
      <c r="L140" s="186" t="s">
        <v>1513</v>
      </c>
      <c r="M140" s="186" t="s">
        <v>1524</v>
      </c>
      <c r="N140" s="186">
        <v>0</v>
      </c>
      <c r="O140" s="186" t="s">
        <v>1303</v>
      </c>
      <c r="P140" s="186" t="s">
        <v>1408</v>
      </c>
      <c r="Q140" s="186" t="s">
        <v>1550</v>
      </c>
    </row>
    <row r="141" spans="1:17">
      <c r="A141" s="186" t="s">
        <v>1399</v>
      </c>
      <c r="B141" s="186" t="s">
        <v>1400</v>
      </c>
      <c r="C141" s="186" t="s">
        <v>17</v>
      </c>
      <c r="D141" s="186" t="s">
        <v>1141</v>
      </c>
      <c r="E141" s="186" t="s">
        <v>1140</v>
      </c>
      <c r="F141" s="186" t="s">
        <v>1550</v>
      </c>
      <c r="G141" s="186" t="s">
        <v>1135</v>
      </c>
      <c r="H141" s="186" t="s">
        <v>1514</v>
      </c>
      <c r="I141" s="186" t="s">
        <v>12</v>
      </c>
      <c r="J141" s="186" t="s">
        <v>2691</v>
      </c>
      <c r="K141" s="186" t="s">
        <v>1512</v>
      </c>
      <c r="L141" s="186" t="s">
        <v>1513</v>
      </c>
      <c r="M141" s="186" t="s">
        <v>1496</v>
      </c>
      <c r="N141" s="186">
        <v>0</v>
      </c>
      <c r="O141" s="186" t="s">
        <v>1303</v>
      </c>
      <c r="P141" s="186" t="s">
        <v>1417</v>
      </c>
      <c r="Q141" s="186" t="s">
        <v>1550</v>
      </c>
    </row>
    <row r="142" spans="1:17">
      <c r="A142" s="186" t="s">
        <v>1262</v>
      </c>
      <c r="B142" s="186" t="s">
        <v>1263</v>
      </c>
      <c r="C142" s="186" t="s">
        <v>17</v>
      </c>
      <c r="D142" s="186" t="s">
        <v>1134</v>
      </c>
      <c r="E142" s="186" t="s">
        <v>1133</v>
      </c>
      <c r="F142" s="186" t="s">
        <v>1550</v>
      </c>
      <c r="G142" s="186" t="s">
        <v>1135</v>
      </c>
      <c r="H142" s="186" t="s">
        <v>1518</v>
      </c>
      <c r="I142" s="186" t="s">
        <v>12</v>
      </c>
      <c r="J142" s="186" t="s">
        <v>2698</v>
      </c>
      <c r="K142" s="186" t="s">
        <v>1512</v>
      </c>
      <c r="L142" s="186" t="s">
        <v>1513</v>
      </c>
      <c r="M142" s="186" t="s">
        <v>1483</v>
      </c>
      <c r="N142" s="186">
        <v>0</v>
      </c>
      <c r="O142" s="186" t="s">
        <v>1519</v>
      </c>
      <c r="P142" s="186" t="s">
        <v>1464</v>
      </c>
      <c r="Q142" s="186" t="s">
        <v>1550</v>
      </c>
    </row>
    <row r="143" spans="1:17">
      <c r="A143" s="186" t="s">
        <v>1580</v>
      </c>
      <c r="B143" s="186" t="s">
        <v>1579</v>
      </c>
      <c r="C143" s="186" t="s">
        <v>11</v>
      </c>
      <c r="D143" s="186" t="s">
        <v>1134</v>
      </c>
      <c r="E143" s="186" t="s">
        <v>2677</v>
      </c>
      <c r="F143" s="186" t="s">
        <v>1550</v>
      </c>
      <c r="G143" s="186" t="s">
        <v>1135</v>
      </c>
      <c r="H143" s="186" t="s">
        <v>2695</v>
      </c>
      <c r="I143" s="186" t="s">
        <v>12</v>
      </c>
      <c r="J143" s="186" t="s">
        <v>2701</v>
      </c>
      <c r="K143" s="186" t="s">
        <v>1512</v>
      </c>
      <c r="L143" s="186" t="s">
        <v>1513</v>
      </c>
      <c r="M143" s="186" t="s">
        <v>2017</v>
      </c>
      <c r="N143" s="186">
        <v>0</v>
      </c>
      <c r="O143" s="186" t="s">
        <v>2388</v>
      </c>
      <c r="P143" s="186" t="s">
        <v>1784</v>
      </c>
      <c r="Q143" s="186" t="s">
        <v>1550</v>
      </c>
    </row>
    <row r="144" spans="1:17">
      <c r="A144" s="186" t="s">
        <v>1399</v>
      </c>
      <c r="B144" s="186" t="s">
        <v>1400</v>
      </c>
      <c r="C144" s="186" t="s">
        <v>17</v>
      </c>
      <c r="D144" s="186" t="s">
        <v>1141</v>
      </c>
      <c r="E144" s="186" t="s">
        <v>1140</v>
      </c>
      <c r="F144" s="186" t="s">
        <v>1550</v>
      </c>
      <c r="G144" s="186" t="s">
        <v>1135</v>
      </c>
      <c r="H144" s="186" t="s">
        <v>1514</v>
      </c>
      <c r="I144" s="186" t="s">
        <v>12</v>
      </c>
      <c r="J144" s="186" t="s">
        <v>2692</v>
      </c>
      <c r="K144" s="186" t="s">
        <v>1512</v>
      </c>
      <c r="L144" s="186" t="s">
        <v>1513</v>
      </c>
      <c r="M144" s="186" t="s">
        <v>1496</v>
      </c>
      <c r="N144" s="186">
        <v>0</v>
      </c>
      <c r="O144" s="186" t="s">
        <v>1303</v>
      </c>
      <c r="P144" s="186" t="s">
        <v>1417</v>
      </c>
      <c r="Q144" s="186" t="s">
        <v>1550</v>
      </c>
    </row>
    <row r="145" spans="1:17">
      <c r="A145" s="186" t="s">
        <v>1378</v>
      </c>
      <c r="B145" s="186" t="s">
        <v>1379</v>
      </c>
      <c r="C145" s="186" t="s">
        <v>17</v>
      </c>
      <c r="D145" s="186" t="s">
        <v>1141</v>
      </c>
      <c r="E145" s="186" t="s">
        <v>1147</v>
      </c>
      <c r="F145" s="186" t="s">
        <v>1550</v>
      </c>
      <c r="G145" s="186" t="s">
        <v>1517</v>
      </c>
      <c r="H145" s="186" t="s">
        <v>1515</v>
      </c>
      <c r="I145" s="186" t="s">
        <v>12</v>
      </c>
      <c r="J145" s="186" t="s">
        <v>2691</v>
      </c>
      <c r="K145" s="186" t="s">
        <v>1512</v>
      </c>
      <c r="L145" s="186" t="s">
        <v>1513</v>
      </c>
      <c r="M145" s="186" t="s">
        <v>2108</v>
      </c>
      <c r="N145" s="186">
        <v>0</v>
      </c>
      <c r="O145" s="186" t="s">
        <v>2708</v>
      </c>
      <c r="P145" s="186" t="s">
        <v>1882</v>
      </c>
      <c r="Q145" s="186" t="s">
        <v>1550</v>
      </c>
    </row>
    <row r="146" spans="1:17">
      <c r="A146" s="186" t="s">
        <v>1570</v>
      </c>
      <c r="B146" s="186" t="s">
        <v>1569</v>
      </c>
      <c r="C146" s="186" t="s">
        <v>17</v>
      </c>
      <c r="D146" s="186" t="s">
        <v>1134</v>
      </c>
      <c r="E146" s="186" t="s">
        <v>2677</v>
      </c>
      <c r="F146" s="186" t="s">
        <v>1550</v>
      </c>
      <c r="G146" s="186" t="s">
        <v>1135</v>
      </c>
      <c r="H146" s="186" t="s">
        <v>2695</v>
      </c>
      <c r="I146" s="186" t="s">
        <v>12</v>
      </c>
      <c r="J146" s="186" t="s">
        <v>2701</v>
      </c>
      <c r="K146" s="186" t="s">
        <v>1512</v>
      </c>
      <c r="L146" s="186" t="s">
        <v>1513</v>
      </c>
      <c r="M146" s="186" t="s">
        <v>2017</v>
      </c>
      <c r="N146" s="186">
        <v>0</v>
      </c>
      <c r="O146" s="186" t="s">
        <v>2388</v>
      </c>
      <c r="P146" s="186" t="s">
        <v>1859</v>
      </c>
      <c r="Q146" s="186" t="s">
        <v>1550</v>
      </c>
    </row>
    <row r="147" spans="1:17">
      <c r="A147" s="186" t="s">
        <v>1262</v>
      </c>
      <c r="B147" s="186" t="s">
        <v>1263</v>
      </c>
      <c r="C147" s="186" t="s">
        <v>17</v>
      </c>
      <c r="D147" s="186" t="s">
        <v>1134</v>
      </c>
      <c r="E147" s="186" t="s">
        <v>1133</v>
      </c>
      <c r="F147" s="186" t="s">
        <v>1550</v>
      </c>
      <c r="G147" s="186" t="s">
        <v>1135</v>
      </c>
      <c r="H147" s="186" t="s">
        <v>1518</v>
      </c>
      <c r="I147" s="186" t="s">
        <v>12</v>
      </c>
      <c r="J147" s="186" t="s">
        <v>2701</v>
      </c>
      <c r="K147" s="186" t="s">
        <v>1512</v>
      </c>
      <c r="L147" s="186" t="s">
        <v>1513</v>
      </c>
      <c r="M147" s="186" t="s">
        <v>1483</v>
      </c>
      <c r="N147" s="186">
        <v>0</v>
      </c>
      <c r="O147" s="186" t="s">
        <v>1519</v>
      </c>
      <c r="P147" s="186" t="s">
        <v>1464</v>
      </c>
      <c r="Q147" s="186" t="s">
        <v>1550</v>
      </c>
    </row>
    <row r="148" spans="1:17">
      <c r="A148" s="186" t="s">
        <v>1280</v>
      </c>
      <c r="B148" s="186" t="s">
        <v>1281</v>
      </c>
      <c r="C148" s="186" t="s">
        <v>17</v>
      </c>
      <c r="D148" s="186" t="s">
        <v>1141</v>
      </c>
      <c r="E148" s="186" t="s">
        <v>1140</v>
      </c>
      <c r="F148" s="186" t="s">
        <v>1550</v>
      </c>
      <c r="G148" s="186" t="s">
        <v>1135</v>
      </c>
      <c r="H148" s="186" t="s">
        <v>1514</v>
      </c>
      <c r="I148" s="186" t="s">
        <v>12</v>
      </c>
      <c r="J148" s="186" t="s">
        <v>2692</v>
      </c>
      <c r="K148" s="186" t="s">
        <v>1512</v>
      </c>
      <c r="L148" s="186" t="s">
        <v>1513</v>
      </c>
      <c r="M148" s="186" t="s">
        <v>1491</v>
      </c>
      <c r="N148" s="186">
        <v>0</v>
      </c>
      <c r="O148" s="186" t="s">
        <v>1284</v>
      </c>
      <c r="P148" s="186" t="s">
        <v>1451</v>
      </c>
      <c r="Q148" s="186" t="s">
        <v>1550</v>
      </c>
    </row>
    <row r="149" spans="1:17">
      <c r="A149" s="186" t="s">
        <v>1200</v>
      </c>
      <c r="B149" s="186" t="s">
        <v>1201</v>
      </c>
      <c r="C149" s="186" t="s">
        <v>17</v>
      </c>
      <c r="D149" s="186" t="s">
        <v>1141</v>
      </c>
      <c r="E149" s="186" t="s">
        <v>1145</v>
      </c>
      <c r="F149" s="186" t="s">
        <v>1550</v>
      </c>
      <c r="G149" s="186" t="s">
        <v>1135</v>
      </c>
      <c r="H149" s="186" t="s">
        <v>1514</v>
      </c>
      <c r="I149" s="186" t="s">
        <v>12</v>
      </c>
      <c r="J149" s="186" t="s">
        <v>2690</v>
      </c>
      <c r="K149" s="186" t="s">
        <v>1512</v>
      </c>
      <c r="L149" s="186" t="s">
        <v>1513</v>
      </c>
      <c r="M149" s="186" t="s">
        <v>1516</v>
      </c>
      <c r="N149" s="186">
        <v>0</v>
      </c>
      <c r="O149" s="186" t="s">
        <v>1303</v>
      </c>
      <c r="P149" s="186" t="s">
        <v>1471</v>
      </c>
      <c r="Q149" s="186" t="s">
        <v>1550</v>
      </c>
    </row>
    <row r="150" spans="1:17">
      <c r="A150" s="186" t="s">
        <v>1362</v>
      </c>
      <c r="B150" s="186" t="s">
        <v>1363</v>
      </c>
      <c r="C150" s="186" t="s">
        <v>17</v>
      </c>
      <c r="D150" s="186" t="s">
        <v>1141</v>
      </c>
      <c r="E150" s="186" t="s">
        <v>1140</v>
      </c>
      <c r="F150" s="186" t="s">
        <v>1550</v>
      </c>
      <c r="G150" s="186" t="s">
        <v>1135</v>
      </c>
      <c r="H150" s="186" t="s">
        <v>1514</v>
      </c>
      <c r="I150" s="186" t="s">
        <v>12</v>
      </c>
      <c r="J150" s="186" t="s">
        <v>2694</v>
      </c>
      <c r="K150" s="186" t="s">
        <v>1512</v>
      </c>
      <c r="L150" s="186" t="s">
        <v>1513</v>
      </c>
      <c r="M150" s="186" t="s">
        <v>1516</v>
      </c>
      <c r="N150" s="186">
        <v>0</v>
      </c>
      <c r="O150" s="186" t="s">
        <v>1303</v>
      </c>
      <c r="P150" s="186" t="s">
        <v>1467</v>
      </c>
      <c r="Q150" s="186" t="s">
        <v>1550</v>
      </c>
    </row>
    <row r="151" spans="1:17">
      <c r="A151" s="186" t="s">
        <v>1304</v>
      </c>
      <c r="B151" s="186" t="s">
        <v>1305</v>
      </c>
      <c r="C151" s="186" t="s">
        <v>17</v>
      </c>
      <c r="D151" s="186" t="s">
        <v>1134</v>
      </c>
      <c r="E151" s="186" t="s">
        <v>2677</v>
      </c>
      <c r="F151" s="186" t="s">
        <v>1550</v>
      </c>
      <c r="G151" s="186" t="s">
        <v>1135</v>
      </c>
      <c r="H151" s="186" t="s">
        <v>2695</v>
      </c>
      <c r="I151" s="186" t="s">
        <v>12</v>
      </c>
      <c r="J151" s="186" t="s">
        <v>2696</v>
      </c>
      <c r="K151" s="186" t="s">
        <v>1512</v>
      </c>
      <c r="L151" s="186" t="s">
        <v>1513</v>
      </c>
      <c r="M151" s="186" t="s">
        <v>1486</v>
      </c>
      <c r="N151" s="186">
        <v>0</v>
      </c>
      <c r="O151" s="186" t="s">
        <v>1175</v>
      </c>
      <c r="P151" s="186" t="s">
        <v>2702</v>
      </c>
      <c r="Q151" s="186" t="s">
        <v>1550</v>
      </c>
    </row>
    <row r="152" spans="1:17">
      <c r="A152" s="186" t="s">
        <v>1212</v>
      </c>
      <c r="B152" s="186" t="s">
        <v>1213</v>
      </c>
      <c r="C152" s="186" t="s">
        <v>17</v>
      </c>
      <c r="D152" s="186" t="s">
        <v>1141</v>
      </c>
      <c r="E152" s="186" t="s">
        <v>1140</v>
      </c>
      <c r="F152" s="186" t="s">
        <v>1550</v>
      </c>
      <c r="G152" s="186" t="s">
        <v>1135</v>
      </c>
      <c r="H152" s="186" t="s">
        <v>1514</v>
      </c>
      <c r="I152" s="186" t="s">
        <v>12</v>
      </c>
      <c r="J152" s="186" t="s">
        <v>2694</v>
      </c>
      <c r="K152" s="186" t="s">
        <v>1512</v>
      </c>
      <c r="L152" s="186" t="s">
        <v>1513</v>
      </c>
      <c r="M152" s="186" t="s">
        <v>1496</v>
      </c>
      <c r="N152" s="186">
        <v>0</v>
      </c>
      <c r="O152" s="186" t="s">
        <v>1303</v>
      </c>
      <c r="P152" s="186" t="s">
        <v>1442</v>
      </c>
      <c r="Q152" s="186" t="s">
        <v>1550</v>
      </c>
    </row>
    <row r="153" spans="1:17">
      <c r="A153" s="186" t="s">
        <v>1304</v>
      </c>
      <c r="B153" s="186" t="s">
        <v>1305</v>
      </c>
      <c r="C153" s="186" t="s">
        <v>17</v>
      </c>
      <c r="D153" s="186" t="s">
        <v>1134</v>
      </c>
      <c r="E153" s="186" t="s">
        <v>2677</v>
      </c>
      <c r="F153" s="186" t="s">
        <v>1550</v>
      </c>
      <c r="G153" s="186" t="s">
        <v>1135</v>
      </c>
      <c r="H153" s="186" t="s">
        <v>2695</v>
      </c>
      <c r="I153" s="186" t="s">
        <v>12</v>
      </c>
      <c r="J153" s="186" t="s">
        <v>2701</v>
      </c>
      <c r="K153" s="186" t="s">
        <v>1512</v>
      </c>
      <c r="L153" s="186" t="s">
        <v>1513</v>
      </c>
      <c r="M153" s="186" t="s">
        <v>1486</v>
      </c>
      <c r="N153" s="186">
        <v>0</v>
      </c>
      <c r="O153" s="186" t="s">
        <v>1175</v>
      </c>
      <c r="P153" s="186" t="s">
        <v>2702</v>
      </c>
      <c r="Q153" s="186" t="s">
        <v>1550</v>
      </c>
    </row>
    <row r="154" spans="1:17">
      <c r="A154" s="186" t="s">
        <v>1267</v>
      </c>
      <c r="B154" s="186" t="s">
        <v>1268</v>
      </c>
      <c r="C154" s="186" t="s">
        <v>17</v>
      </c>
      <c r="D154" s="186" t="s">
        <v>1141</v>
      </c>
      <c r="E154" s="186" t="s">
        <v>1140</v>
      </c>
      <c r="F154" s="186" t="s">
        <v>1550</v>
      </c>
      <c r="G154" s="186" t="s">
        <v>1135</v>
      </c>
      <c r="H154" s="186" t="s">
        <v>1514</v>
      </c>
      <c r="I154" s="186" t="s">
        <v>12</v>
      </c>
      <c r="J154" s="186" t="s">
        <v>2691</v>
      </c>
      <c r="K154" s="186" t="s">
        <v>1512</v>
      </c>
      <c r="L154" s="186" t="s">
        <v>1513</v>
      </c>
      <c r="M154" s="186" t="s">
        <v>1528</v>
      </c>
      <c r="N154" s="186">
        <v>0</v>
      </c>
      <c r="O154" s="186" t="s">
        <v>1303</v>
      </c>
      <c r="P154" s="186" t="s">
        <v>1437</v>
      </c>
      <c r="Q154" s="186" t="s">
        <v>1550</v>
      </c>
    </row>
    <row r="155" spans="1:17">
      <c r="A155" s="186" t="s">
        <v>1259</v>
      </c>
      <c r="B155" s="186" t="s">
        <v>1260</v>
      </c>
      <c r="C155" s="186" t="s">
        <v>17</v>
      </c>
      <c r="D155" s="186" t="s">
        <v>1141</v>
      </c>
      <c r="E155" s="186" t="s">
        <v>1140</v>
      </c>
      <c r="F155" s="186" t="s">
        <v>1550</v>
      </c>
      <c r="G155" s="186" t="s">
        <v>1135</v>
      </c>
      <c r="H155" s="186" t="s">
        <v>1514</v>
      </c>
      <c r="I155" s="186" t="s">
        <v>12</v>
      </c>
      <c r="J155" s="186" t="s">
        <v>2706</v>
      </c>
      <c r="K155" s="186" t="s">
        <v>1512</v>
      </c>
      <c r="L155" s="186" t="s">
        <v>1513</v>
      </c>
      <c r="M155" s="186" t="s">
        <v>1516</v>
      </c>
      <c r="N155" s="186">
        <v>0</v>
      </c>
      <c r="O155" s="186" t="s">
        <v>1303</v>
      </c>
      <c r="P155" s="186" t="s">
        <v>1440</v>
      </c>
      <c r="Q155" s="186" t="s">
        <v>1550</v>
      </c>
    </row>
    <row r="156" spans="1:17">
      <c r="A156" s="186" t="s">
        <v>1243</v>
      </c>
      <c r="B156" s="186" t="s">
        <v>1244</v>
      </c>
      <c r="C156" s="186" t="s">
        <v>17</v>
      </c>
      <c r="D156" s="186" t="s">
        <v>1134</v>
      </c>
      <c r="E156" s="186" t="s">
        <v>1133</v>
      </c>
      <c r="F156" s="186" t="s">
        <v>1550</v>
      </c>
      <c r="G156" s="186" t="s">
        <v>1135</v>
      </c>
      <c r="H156" s="186" t="s">
        <v>1518</v>
      </c>
      <c r="I156" s="186" t="s">
        <v>12</v>
      </c>
      <c r="J156" s="186" t="s">
        <v>2696</v>
      </c>
      <c r="K156" s="186" t="s">
        <v>1512</v>
      </c>
      <c r="L156" s="186" t="s">
        <v>1513</v>
      </c>
      <c r="M156" s="186" t="s">
        <v>1499</v>
      </c>
      <c r="N156" s="186">
        <v>0</v>
      </c>
      <c r="O156" s="186" t="s">
        <v>1303</v>
      </c>
      <c r="P156" s="186" t="s">
        <v>1468</v>
      </c>
      <c r="Q156" s="186" t="s">
        <v>1550</v>
      </c>
    </row>
    <row r="157" spans="1:17">
      <c r="A157" s="186" t="s">
        <v>1267</v>
      </c>
      <c r="B157" s="186" t="s">
        <v>1268</v>
      </c>
      <c r="C157" s="186" t="s">
        <v>17</v>
      </c>
      <c r="D157" s="186" t="s">
        <v>1141</v>
      </c>
      <c r="E157" s="186" t="s">
        <v>1140</v>
      </c>
      <c r="F157" s="186" t="s">
        <v>1550</v>
      </c>
      <c r="G157" s="186" t="s">
        <v>1135</v>
      </c>
      <c r="H157" s="186" t="s">
        <v>1514</v>
      </c>
      <c r="I157" s="186" t="s">
        <v>12</v>
      </c>
      <c r="J157" s="186" t="s">
        <v>2694</v>
      </c>
      <c r="K157" s="186" t="s">
        <v>1512</v>
      </c>
      <c r="L157" s="186" t="s">
        <v>1513</v>
      </c>
      <c r="M157" s="186" t="s">
        <v>1528</v>
      </c>
      <c r="N157" s="186">
        <v>0</v>
      </c>
      <c r="O157" s="186" t="s">
        <v>1303</v>
      </c>
      <c r="P157" s="186" t="s">
        <v>1437</v>
      </c>
      <c r="Q157" s="186" t="s">
        <v>1550</v>
      </c>
    </row>
    <row r="158" spans="1:17">
      <c r="A158" s="186" t="s">
        <v>1349</v>
      </c>
      <c r="B158" s="186" t="s">
        <v>1350</v>
      </c>
      <c r="C158" s="186" t="s">
        <v>17</v>
      </c>
      <c r="D158" s="186" t="s">
        <v>1141</v>
      </c>
      <c r="E158" s="186" t="s">
        <v>1145</v>
      </c>
      <c r="F158" s="186" t="s">
        <v>1550</v>
      </c>
      <c r="G158" s="186" t="s">
        <v>1135</v>
      </c>
      <c r="H158" s="186" t="s">
        <v>1514</v>
      </c>
      <c r="I158" s="186" t="s">
        <v>12</v>
      </c>
      <c r="J158" s="186" t="s">
        <v>2693</v>
      </c>
      <c r="K158" s="186" t="s">
        <v>1512</v>
      </c>
      <c r="L158" s="186" t="s">
        <v>1513</v>
      </c>
      <c r="M158" s="186" t="s">
        <v>1522</v>
      </c>
      <c r="N158" s="186">
        <v>0</v>
      </c>
      <c r="O158" s="186" t="s">
        <v>1303</v>
      </c>
      <c r="P158" s="186" t="s">
        <v>1470</v>
      </c>
      <c r="Q158" s="186" t="s">
        <v>1550</v>
      </c>
    </row>
    <row r="159" spans="1:17">
      <c r="A159" s="186" t="s">
        <v>1549</v>
      </c>
      <c r="B159" s="186" t="s">
        <v>1548</v>
      </c>
      <c r="C159" s="186" t="s">
        <v>17</v>
      </c>
      <c r="D159" s="186" t="s">
        <v>1141</v>
      </c>
      <c r="E159" s="186" t="s">
        <v>1140</v>
      </c>
      <c r="F159" s="186" t="s">
        <v>1550</v>
      </c>
      <c r="G159" s="186" t="s">
        <v>1135</v>
      </c>
      <c r="H159" s="186" t="s">
        <v>1514</v>
      </c>
      <c r="I159" s="186" t="s">
        <v>12</v>
      </c>
      <c r="J159" s="186" t="s">
        <v>2694</v>
      </c>
      <c r="K159" s="186" t="s">
        <v>1512</v>
      </c>
      <c r="L159" s="186" t="s">
        <v>1513</v>
      </c>
      <c r="M159" s="186" t="s">
        <v>2017</v>
      </c>
      <c r="N159" s="186">
        <v>0</v>
      </c>
      <c r="O159" s="186" t="s">
        <v>2710</v>
      </c>
      <c r="P159" s="186" t="s">
        <v>1547</v>
      </c>
      <c r="Q159" s="186" t="s">
        <v>1550</v>
      </c>
    </row>
    <row r="160" spans="1:17">
      <c r="A160" s="186" t="s">
        <v>1370</v>
      </c>
      <c r="B160" s="186" t="s">
        <v>1371</v>
      </c>
      <c r="C160" s="186" t="s">
        <v>11</v>
      </c>
      <c r="D160" s="186" t="s">
        <v>1141</v>
      </c>
      <c r="E160" s="186" t="s">
        <v>1147</v>
      </c>
      <c r="F160" s="186" t="s">
        <v>1550</v>
      </c>
      <c r="G160" s="186" t="s">
        <v>1517</v>
      </c>
      <c r="H160" s="186" t="s">
        <v>1515</v>
      </c>
      <c r="I160" s="186" t="s">
        <v>12</v>
      </c>
      <c r="J160" s="186" t="s">
        <v>2697</v>
      </c>
      <c r="K160" s="186" t="s">
        <v>1512</v>
      </c>
      <c r="L160" s="186" t="s">
        <v>1513</v>
      </c>
      <c r="M160" s="186" t="s">
        <v>2105</v>
      </c>
      <c r="N160" s="186">
        <v>0</v>
      </c>
      <c r="O160" s="186" t="s">
        <v>2708</v>
      </c>
      <c r="P160" s="186" t="s">
        <v>1880</v>
      </c>
      <c r="Q160" s="186" t="s">
        <v>1550</v>
      </c>
    </row>
    <row r="161" spans="1:17">
      <c r="A161" s="186" t="s">
        <v>1217</v>
      </c>
      <c r="B161" s="186" t="s">
        <v>1218</v>
      </c>
      <c r="C161" s="186" t="s">
        <v>15</v>
      </c>
      <c r="D161" s="186" t="s">
        <v>1141</v>
      </c>
      <c r="E161" s="186" t="s">
        <v>1150</v>
      </c>
      <c r="F161" s="186" t="s">
        <v>1550</v>
      </c>
      <c r="G161" s="186" t="s">
        <v>1152</v>
      </c>
      <c r="H161" s="186" t="s">
        <v>1515</v>
      </c>
      <c r="I161" s="186" t="s">
        <v>12</v>
      </c>
      <c r="J161" s="186" t="s">
        <v>2693</v>
      </c>
      <c r="K161" s="186" t="s">
        <v>1512</v>
      </c>
      <c r="L161" s="186" t="s">
        <v>1513</v>
      </c>
      <c r="M161" s="186" t="s">
        <v>1503</v>
      </c>
      <c r="N161" s="186">
        <v>0</v>
      </c>
      <c r="O161" s="186" t="s">
        <v>1222</v>
      </c>
      <c r="P161" s="186" t="s">
        <v>1445</v>
      </c>
      <c r="Q161" s="186" t="s">
        <v>1550</v>
      </c>
    </row>
    <row r="162" spans="1:17">
      <c r="A162" s="186" t="s">
        <v>1168</v>
      </c>
      <c r="B162" s="186" t="s">
        <v>1169</v>
      </c>
      <c r="C162" s="186" t="s">
        <v>17</v>
      </c>
      <c r="D162" s="186" t="s">
        <v>1134</v>
      </c>
      <c r="E162" s="186" t="s">
        <v>2677</v>
      </c>
      <c r="F162" s="186" t="s">
        <v>1550</v>
      </c>
      <c r="G162" s="186" t="s">
        <v>1135</v>
      </c>
      <c r="H162" s="186" t="s">
        <v>2695</v>
      </c>
      <c r="I162" s="186" t="s">
        <v>12</v>
      </c>
      <c r="J162" s="186" t="s">
        <v>2701</v>
      </c>
      <c r="K162" s="186" t="s">
        <v>1512</v>
      </c>
      <c r="L162" s="186" t="s">
        <v>1513</v>
      </c>
      <c r="M162" s="186" t="s">
        <v>1486</v>
      </c>
      <c r="N162" s="186">
        <v>0</v>
      </c>
      <c r="O162" s="186" t="s">
        <v>1175</v>
      </c>
      <c r="P162" s="186" t="s">
        <v>2705</v>
      </c>
      <c r="Q162" s="186" t="s">
        <v>1550</v>
      </c>
    </row>
    <row r="163" spans="1:17">
      <c r="A163" s="186" t="s">
        <v>1580</v>
      </c>
      <c r="B163" s="186" t="s">
        <v>1579</v>
      </c>
      <c r="C163" s="186" t="s">
        <v>11</v>
      </c>
      <c r="D163" s="186" t="s">
        <v>1134</v>
      </c>
      <c r="E163" s="186" t="s">
        <v>2677</v>
      </c>
      <c r="F163" s="186" t="s">
        <v>1550</v>
      </c>
      <c r="G163" s="186" t="s">
        <v>1135</v>
      </c>
      <c r="H163" s="186" t="s">
        <v>2695</v>
      </c>
      <c r="I163" s="186" t="s">
        <v>12</v>
      </c>
      <c r="J163" s="186" t="s">
        <v>2698</v>
      </c>
      <c r="K163" s="186" t="s">
        <v>1512</v>
      </c>
      <c r="L163" s="186" t="s">
        <v>1513</v>
      </c>
      <c r="M163" s="186" t="s">
        <v>2017</v>
      </c>
      <c r="N163" s="186">
        <v>0</v>
      </c>
      <c r="O163" s="186" t="s">
        <v>2388</v>
      </c>
      <c r="P163" s="186" t="s">
        <v>1784</v>
      </c>
      <c r="Q163" s="186" t="s">
        <v>1550</v>
      </c>
    </row>
    <row r="164" spans="1:17">
      <c r="A164" s="186" t="s">
        <v>1374</v>
      </c>
      <c r="B164" s="186" t="s">
        <v>1375</v>
      </c>
      <c r="C164" s="186" t="s">
        <v>17</v>
      </c>
      <c r="D164" s="186" t="s">
        <v>1141</v>
      </c>
      <c r="E164" s="186" t="s">
        <v>1147</v>
      </c>
      <c r="F164" s="186" t="s">
        <v>1550</v>
      </c>
      <c r="G164" s="186" t="s">
        <v>1517</v>
      </c>
      <c r="H164" s="186" t="s">
        <v>1515</v>
      </c>
      <c r="I164" s="186" t="s">
        <v>12</v>
      </c>
      <c r="J164" s="186" t="s">
        <v>2691</v>
      </c>
      <c r="K164" s="186" t="s">
        <v>1512</v>
      </c>
      <c r="L164" s="186" t="s">
        <v>1513</v>
      </c>
      <c r="M164" s="186" t="s">
        <v>1516</v>
      </c>
      <c r="N164" s="186">
        <v>0</v>
      </c>
      <c r="O164" s="186" t="s">
        <v>1303</v>
      </c>
      <c r="P164" s="186" t="s">
        <v>1422</v>
      </c>
      <c r="Q164" s="186" t="s">
        <v>1550</v>
      </c>
    </row>
    <row r="165" spans="1:17">
      <c r="A165" s="186" t="s">
        <v>1349</v>
      </c>
      <c r="B165" s="186" t="s">
        <v>1350</v>
      </c>
      <c r="C165" s="186" t="s">
        <v>17</v>
      </c>
      <c r="D165" s="186" t="s">
        <v>1141</v>
      </c>
      <c r="E165" s="186" t="s">
        <v>1145</v>
      </c>
      <c r="F165" s="186" t="s">
        <v>1550</v>
      </c>
      <c r="G165" s="186" t="s">
        <v>1135</v>
      </c>
      <c r="H165" s="186" t="s">
        <v>1514</v>
      </c>
      <c r="I165" s="186" t="s">
        <v>12</v>
      </c>
      <c r="J165" s="186" t="s">
        <v>2690</v>
      </c>
      <c r="K165" s="186" t="s">
        <v>1512</v>
      </c>
      <c r="L165" s="186" t="s">
        <v>1513</v>
      </c>
      <c r="M165" s="186" t="s">
        <v>1522</v>
      </c>
      <c r="N165" s="186">
        <v>0</v>
      </c>
      <c r="O165" s="186" t="s">
        <v>1303</v>
      </c>
      <c r="P165" s="186" t="s">
        <v>1470</v>
      </c>
      <c r="Q165" s="186" t="s">
        <v>1550</v>
      </c>
    </row>
    <row r="166" spans="1:17">
      <c r="A166" s="186" t="s">
        <v>1290</v>
      </c>
      <c r="B166" s="186" t="s">
        <v>1291</v>
      </c>
      <c r="C166" s="186" t="s">
        <v>11</v>
      </c>
      <c r="D166" s="186" t="s">
        <v>1141</v>
      </c>
      <c r="E166" s="186" t="s">
        <v>1147</v>
      </c>
      <c r="F166" s="186" t="s">
        <v>1550</v>
      </c>
      <c r="G166" s="186" t="s">
        <v>1517</v>
      </c>
      <c r="H166" s="186" t="s">
        <v>1515</v>
      </c>
      <c r="I166" s="186" t="s">
        <v>1294</v>
      </c>
      <c r="J166" s="186" t="s">
        <v>2694</v>
      </c>
      <c r="K166" s="186" t="s">
        <v>1512</v>
      </c>
      <c r="L166" s="186" t="s">
        <v>1513</v>
      </c>
      <c r="M166" s="186" t="s">
        <v>1524</v>
      </c>
      <c r="N166" s="186">
        <v>0</v>
      </c>
      <c r="O166" s="186" t="s">
        <v>1303</v>
      </c>
      <c r="P166" s="186" t="s">
        <v>1408</v>
      </c>
      <c r="Q166" s="186" t="s">
        <v>1550</v>
      </c>
    </row>
    <row r="167" spans="1:17">
      <c r="A167" s="186" t="s">
        <v>1370</v>
      </c>
      <c r="B167" s="186" t="s">
        <v>1371</v>
      </c>
      <c r="C167" s="186" t="s">
        <v>11</v>
      </c>
      <c r="D167" s="186" t="s">
        <v>1141</v>
      </c>
      <c r="E167" s="186" t="s">
        <v>1147</v>
      </c>
      <c r="F167" s="186" t="s">
        <v>1550</v>
      </c>
      <c r="G167" s="186" t="s">
        <v>1517</v>
      </c>
      <c r="H167" s="186" t="s">
        <v>1515</v>
      </c>
      <c r="I167" s="186" t="s">
        <v>12</v>
      </c>
      <c r="J167" s="186" t="s">
        <v>2691</v>
      </c>
      <c r="K167" s="186" t="s">
        <v>1512</v>
      </c>
      <c r="L167" s="186" t="s">
        <v>1513</v>
      </c>
      <c r="M167" s="186" t="s">
        <v>2105</v>
      </c>
      <c r="N167" s="186">
        <v>0</v>
      </c>
      <c r="O167" s="186" t="s">
        <v>2708</v>
      </c>
      <c r="P167" s="186" t="s">
        <v>1880</v>
      </c>
      <c r="Q167" s="186" t="s">
        <v>1550</v>
      </c>
    </row>
    <row r="168" spans="1:17">
      <c r="A168" s="186" t="s">
        <v>1391</v>
      </c>
      <c r="B168" s="186" t="s">
        <v>1392</v>
      </c>
      <c r="C168" s="186" t="s">
        <v>17</v>
      </c>
      <c r="D168" s="186" t="s">
        <v>1141</v>
      </c>
      <c r="E168" s="186" t="s">
        <v>1145</v>
      </c>
      <c r="F168" s="186" t="s">
        <v>1550</v>
      </c>
      <c r="G168" s="186" t="s">
        <v>1135</v>
      </c>
      <c r="H168" s="186" t="s">
        <v>1514</v>
      </c>
      <c r="I168" s="186" t="s">
        <v>12</v>
      </c>
      <c r="J168" s="186" t="s">
        <v>2693</v>
      </c>
      <c r="K168" s="186" t="s">
        <v>1512</v>
      </c>
      <c r="L168" s="186" t="s">
        <v>1513</v>
      </c>
      <c r="M168" s="186" t="s">
        <v>1505</v>
      </c>
      <c r="N168" s="186">
        <v>0</v>
      </c>
      <c r="O168" s="186" t="s">
        <v>1303</v>
      </c>
      <c r="P168" s="186" t="s">
        <v>1414</v>
      </c>
      <c r="Q168" s="186" t="s">
        <v>1550</v>
      </c>
    </row>
    <row r="169" spans="1:17">
      <c r="A169" s="186" t="s">
        <v>1358</v>
      </c>
      <c r="B169" s="186" t="s">
        <v>1359</v>
      </c>
      <c r="C169" s="186" t="s">
        <v>17</v>
      </c>
      <c r="D169" s="186" t="s">
        <v>1141</v>
      </c>
      <c r="E169" s="186" t="s">
        <v>1145</v>
      </c>
      <c r="F169" s="186" t="s">
        <v>1550</v>
      </c>
      <c r="G169" s="186" t="s">
        <v>1135</v>
      </c>
      <c r="H169" s="186" t="s">
        <v>1514</v>
      </c>
      <c r="I169" s="186" t="s">
        <v>12</v>
      </c>
      <c r="J169" s="186" t="s">
        <v>2699</v>
      </c>
      <c r="K169" s="186" t="s">
        <v>1512</v>
      </c>
      <c r="L169" s="186" t="s">
        <v>1513</v>
      </c>
      <c r="M169" s="186" t="s">
        <v>2110</v>
      </c>
      <c r="N169" s="186">
        <v>0</v>
      </c>
      <c r="O169" s="186" t="s">
        <v>2700</v>
      </c>
      <c r="P169" s="186" t="s">
        <v>1553</v>
      </c>
      <c r="Q169" s="186" t="s">
        <v>1550</v>
      </c>
    </row>
    <row r="170" spans="1:17">
      <c r="A170" s="186" t="s">
        <v>1205</v>
      </c>
      <c r="B170" s="186" t="s">
        <v>1206</v>
      </c>
      <c r="C170" s="186" t="s">
        <v>17</v>
      </c>
      <c r="D170" s="186" t="s">
        <v>1134</v>
      </c>
      <c r="E170" s="186" t="s">
        <v>2677</v>
      </c>
      <c r="F170" s="186" t="s">
        <v>1550</v>
      </c>
      <c r="G170" s="186" t="s">
        <v>1135</v>
      </c>
      <c r="H170" s="186" t="s">
        <v>2695</v>
      </c>
      <c r="I170" s="186" t="s">
        <v>12</v>
      </c>
      <c r="J170" s="186" t="s">
        <v>2698</v>
      </c>
      <c r="K170" s="186" t="s">
        <v>1512</v>
      </c>
      <c r="L170" s="186" t="s">
        <v>1513</v>
      </c>
      <c r="M170" s="186" t="s">
        <v>1486</v>
      </c>
      <c r="N170" s="186">
        <v>0</v>
      </c>
      <c r="O170" s="186" t="s">
        <v>1175</v>
      </c>
      <c r="P170" s="186" t="s">
        <v>2707</v>
      </c>
      <c r="Q170" s="186" t="s">
        <v>1550</v>
      </c>
    </row>
    <row r="171" spans="1:17">
      <c r="A171" s="186" t="s">
        <v>1577</v>
      </c>
      <c r="B171" s="186" t="s">
        <v>1576</v>
      </c>
      <c r="C171" s="186" t="s">
        <v>17</v>
      </c>
      <c r="D171" s="186" t="s">
        <v>1134</v>
      </c>
      <c r="E171" s="186" t="s">
        <v>2677</v>
      </c>
      <c r="F171" s="186" t="s">
        <v>1550</v>
      </c>
      <c r="G171" s="186" t="s">
        <v>1135</v>
      </c>
      <c r="H171" s="186" t="s">
        <v>2695</v>
      </c>
      <c r="I171" s="186" t="s">
        <v>12</v>
      </c>
      <c r="J171" s="186" t="s">
        <v>2696</v>
      </c>
      <c r="K171" s="186" t="s">
        <v>1512</v>
      </c>
      <c r="L171" s="186" t="s">
        <v>1513</v>
      </c>
      <c r="M171" s="186" t="s">
        <v>2017</v>
      </c>
      <c r="N171" s="186">
        <v>0</v>
      </c>
      <c r="O171" s="186" t="s">
        <v>2544</v>
      </c>
      <c r="P171" s="186" t="s">
        <v>1873</v>
      </c>
      <c r="Q171" s="186" t="s">
        <v>1550</v>
      </c>
    </row>
    <row r="172" spans="1:17">
      <c r="A172" s="186" t="s">
        <v>1382</v>
      </c>
      <c r="B172" s="186" t="s">
        <v>1383</v>
      </c>
      <c r="C172" s="186" t="s">
        <v>17</v>
      </c>
      <c r="D172" s="186" t="s">
        <v>1141</v>
      </c>
      <c r="E172" s="186" t="s">
        <v>1147</v>
      </c>
      <c r="F172" s="186" t="s">
        <v>1550</v>
      </c>
      <c r="G172" s="186" t="s">
        <v>1517</v>
      </c>
      <c r="H172" s="186" t="s">
        <v>1515</v>
      </c>
      <c r="I172" s="186" t="s">
        <v>12</v>
      </c>
      <c r="J172" s="186" t="s">
        <v>2692</v>
      </c>
      <c r="K172" s="186" t="s">
        <v>1512</v>
      </c>
      <c r="L172" s="186" t="s">
        <v>1513</v>
      </c>
      <c r="M172" s="186" t="s">
        <v>2112</v>
      </c>
      <c r="N172" s="186">
        <v>0</v>
      </c>
      <c r="O172" s="186" t="s">
        <v>2708</v>
      </c>
      <c r="P172" s="186" t="s">
        <v>1890</v>
      </c>
      <c r="Q172" s="186" t="s">
        <v>1550</v>
      </c>
    </row>
    <row r="173" spans="1:17">
      <c r="A173" s="186" t="s">
        <v>1237</v>
      </c>
      <c r="B173" s="186" t="s">
        <v>1238</v>
      </c>
      <c r="C173" s="186" t="s">
        <v>17</v>
      </c>
      <c r="D173" s="186" t="s">
        <v>1141</v>
      </c>
      <c r="E173" s="186" t="s">
        <v>1145</v>
      </c>
      <c r="F173" s="186" t="s">
        <v>1550</v>
      </c>
      <c r="G173" s="186" t="s">
        <v>1135</v>
      </c>
      <c r="H173" s="186" t="s">
        <v>1514</v>
      </c>
      <c r="I173" s="186" t="s">
        <v>12</v>
      </c>
      <c r="J173" s="186" t="s">
        <v>2690</v>
      </c>
      <c r="K173" s="186" t="s">
        <v>1512</v>
      </c>
      <c r="L173" s="186" t="s">
        <v>1513</v>
      </c>
      <c r="M173" s="186" t="s">
        <v>1490</v>
      </c>
      <c r="N173" s="186">
        <v>0</v>
      </c>
      <c r="O173" s="186" t="s">
        <v>1303</v>
      </c>
      <c r="P173" s="186" t="s">
        <v>1413</v>
      </c>
      <c r="Q173" s="186" t="s">
        <v>1550</v>
      </c>
    </row>
    <row r="174" spans="1:17">
      <c r="A174" s="186" t="s">
        <v>1354</v>
      </c>
      <c r="B174" s="186" t="s">
        <v>1355</v>
      </c>
      <c r="C174" s="186" t="s">
        <v>17</v>
      </c>
      <c r="D174" s="186" t="s">
        <v>1134</v>
      </c>
      <c r="E174" s="186" t="s">
        <v>1133</v>
      </c>
      <c r="F174" s="186" t="s">
        <v>1550</v>
      </c>
      <c r="G174" s="186" t="s">
        <v>1135</v>
      </c>
      <c r="H174" s="186" t="s">
        <v>1518</v>
      </c>
      <c r="I174" s="186" t="s">
        <v>12</v>
      </c>
      <c r="J174" s="186" t="s">
        <v>2701</v>
      </c>
      <c r="K174" s="186" t="s">
        <v>1512</v>
      </c>
      <c r="L174" s="186" t="s">
        <v>1513</v>
      </c>
      <c r="M174" s="186" t="s">
        <v>1503</v>
      </c>
      <c r="N174" s="186">
        <v>0</v>
      </c>
      <c r="O174" s="186" t="s">
        <v>1526</v>
      </c>
      <c r="P174" s="186" t="s">
        <v>1426</v>
      </c>
      <c r="Q174" s="186" t="s">
        <v>1550</v>
      </c>
    </row>
    <row r="175" spans="1:17">
      <c r="A175" s="186" t="s">
        <v>1227</v>
      </c>
      <c r="B175" s="186" t="s">
        <v>1228</v>
      </c>
      <c r="C175" s="186" t="s">
        <v>17</v>
      </c>
      <c r="D175" s="186" t="s">
        <v>1134</v>
      </c>
      <c r="E175" s="186" t="s">
        <v>2677</v>
      </c>
      <c r="F175" s="186" t="s">
        <v>1550</v>
      </c>
      <c r="G175" s="186" t="s">
        <v>1135</v>
      </c>
      <c r="H175" s="186" t="s">
        <v>2695</v>
      </c>
      <c r="I175" s="186" t="s">
        <v>12</v>
      </c>
      <c r="J175" s="186" t="s">
        <v>2696</v>
      </c>
      <c r="K175" s="186" t="s">
        <v>1512</v>
      </c>
      <c r="L175" s="186" t="s">
        <v>1513</v>
      </c>
      <c r="M175" s="186" t="s">
        <v>1491</v>
      </c>
      <c r="N175" s="186">
        <v>0</v>
      </c>
      <c r="O175" s="186" t="s">
        <v>1231</v>
      </c>
      <c r="P175" s="186" t="s">
        <v>2703</v>
      </c>
      <c r="Q175" s="186" t="s">
        <v>1550</v>
      </c>
    </row>
    <row r="176" spans="1:17">
      <c r="A176" s="186" t="s">
        <v>1311</v>
      </c>
      <c r="B176" s="186" t="s">
        <v>1312</v>
      </c>
      <c r="C176" s="186" t="s">
        <v>11</v>
      </c>
      <c r="D176" s="186" t="s">
        <v>1141</v>
      </c>
      <c r="E176" s="186" t="s">
        <v>1147</v>
      </c>
      <c r="F176" s="186" t="s">
        <v>1550</v>
      </c>
      <c r="G176" s="186" t="s">
        <v>1517</v>
      </c>
      <c r="H176" s="186" t="s">
        <v>1515</v>
      </c>
      <c r="I176" s="186" t="s">
        <v>12</v>
      </c>
      <c r="J176" s="186" t="s">
        <v>2692</v>
      </c>
      <c r="K176" s="186" t="s">
        <v>1512</v>
      </c>
      <c r="L176" s="186" t="s">
        <v>1513</v>
      </c>
      <c r="M176" s="186" t="s">
        <v>1521</v>
      </c>
      <c r="N176" s="186">
        <v>0</v>
      </c>
      <c r="O176" s="186" t="s">
        <v>1303</v>
      </c>
      <c r="P176" s="186" t="s">
        <v>1435</v>
      </c>
      <c r="Q176" s="186" t="s">
        <v>1550</v>
      </c>
    </row>
    <row r="177" spans="1:17">
      <c r="A177" s="186" t="s">
        <v>1237</v>
      </c>
      <c r="B177" s="186" t="s">
        <v>1238</v>
      </c>
      <c r="C177" s="186" t="s">
        <v>17</v>
      </c>
      <c r="D177" s="186" t="s">
        <v>1141</v>
      </c>
      <c r="E177" s="186" t="s">
        <v>1145</v>
      </c>
      <c r="F177" s="186" t="s">
        <v>1550</v>
      </c>
      <c r="G177" s="186" t="s">
        <v>1135</v>
      </c>
      <c r="H177" s="186" t="s">
        <v>1514</v>
      </c>
      <c r="I177" s="186" t="s">
        <v>12</v>
      </c>
      <c r="J177" s="186" t="s">
        <v>2699</v>
      </c>
      <c r="K177" s="186" t="s">
        <v>1512</v>
      </c>
      <c r="L177" s="186" t="s">
        <v>1513</v>
      </c>
      <c r="M177" s="186" t="s">
        <v>1490</v>
      </c>
      <c r="N177" s="186">
        <v>0</v>
      </c>
      <c r="O177" s="186" t="s">
        <v>1303</v>
      </c>
      <c r="P177" s="186" t="s">
        <v>1413</v>
      </c>
      <c r="Q177" s="186" t="s">
        <v>1550</v>
      </c>
    </row>
    <row r="178" spans="1:17">
      <c r="A178" s="186" t="s">
        <v>1391</v>
      </c>
      <c r="B178" s="186" t="s">
        <v>1392</v>
      </c>
      <c r="C178" s="186" t="s">
        <v>17</v>
      </c>
      <c r="D178" s="186" t="s">
        <v>1141</v>
      </c>
      <c r="E178" s="186" t="s">
        <v>1145</v>
      </c>
      <c r="F178" s="186" t="s">
        <v>1550</v>
      </c>
      <c r="G178" s="186" t="s">
        <v>1135</v>
      </c>
      <c r="H178" s="186" t="s">
        <v>1514</v>
      </c>
      <c r="I178" s="186" t="s">
        <v>12</v>
      </c>
      <c r="J178" s="186" t="s">
        <v>2690</v>
      </c>
      <c r="K178" s="186" t="s">
        <v>1512</v>
      </c>
      <c r="L178" s="186" t="s">
        <v>1513</v>
      </c>
      <c r="M178" s="186" t="s">
        <v>1505</v>
      </c>
      <c r="N178" s="186">
        <v>0</v>
      </c>
      <c r="O178" s="186" t="s">
        <v>1303</v>
      </c>
      <c r="P178" s="186" t="s">
        <v>1414</v>
      </c>
      <c r="Q178" s="186" t="s">
        <v>1550</v>
      </c>
    </row>
    <row r="179" spans="1:17">
      <c r="A179" s="186" t="s">
        <v>1382</v>
      </c>
      <c r="B179" s="186" t="s">
        <v>1383</v>
      </c>
      <c r="C179" s="186" t="s">
        <v>17</v>
      </c>
      <c r="D179" s="186" t="s">
        <v>1141</v>
      </c>
      <c r="E179" s="186" t="s">
        <v>1147</v>
      </c>
      <c r="F179" s="186" t="s">
        <v>1550</v>
      </c>
      <c r="G179" s="186" t="s">
        <v>1517</v>
      </c>
      <c r="H179" s="186" t="s">
        <v>1515</v>
      </c>
      <c r="I179" s="186" t="s">
        <v>12</v>
      </c>
      <c r="J179" s="186" t="s">
        <v>2694</v>
      </c>
      <c r="K179" s="186" t="s">
        <v>1512</v>
      </c>
      <c r="L179" s="186" t="s">
        <v>1513</v>
      </c>
      <c r="M179" s="186" t="s">
        <v>2112</v>
      </c>
      <c r="N179" s="186">
        <v>0</v>
      </c>
      <c r="O179" s="186" t="s">
        <v>2708</v>
      </c>
      <c r="P179" s="186" t="s">
        <v>1890</v>
      </c>
      <c r="Q179" s="186" t="s">
        <v>1550</v>
      </c>
    </row>
    <row r="180" spans="1:17">
      <c r="A180" s="186" t="s">
        <v>1311</v>
      </c>
      <c r="B180" s="186" t="s">
        <v>1312</v>
      </c>
      <c r="C180" s="186" t="s">
        <v>11</v>
      </c>
      <c r="D180" s="186" t="s">
        <v>1141</v>
      </c>
      <c r="E180" s="186" t="s">
        <v>1147</v>
      </c>
      <c r="F180" s="186" t="s">
        <v>1550</v>
      </c>
      <c r="G180" s="186" t="s">
        <v>1517</v>
      </c>
      <c r="H180" s="186" t="s">
        <v>1515</v>
      </c>
      <c r="I180" s="186" t="s">
        <v>12</v>
      </c>
      <c r="J180" s="186" t="s">
        <v>2697</v>
      </c>
      <c r="K180" s="186" t="s">
        <v>1512</v>
      </c>
      <c r="L180" s="186" t="s">
        <v>1513</v>
      </c>
      <c r="M180" s="186" t="s">
        <v>1521</v>
      </c>
      <c r="N180" s="186">
        <v>0</v>
      </c>
      <c r="O180" s="186" t="s">
        <v>1303</v>
      </c>
      <c r="P180" s="186" t="s">
        <v>1435</v>
      </c>
      <c r="Q180" s="186" t="s">
        <v>1550</v>
      </c>
    </row>
    <row r="181" spans="1:17">
      <c r="A181" s="186" t="s">
        <v>1280</v>
      </c>
      <c r="B181" s="186" t="s">
        <v>1281</v>
      </c>
      <c r="C181" s="186" t="s">
        <v>17</v>
      </c>
      <c r="D181" s="186" t="s">
        <v>1141</v>
      </c>
      <c r="E181" s="186" t="s">
        <v>1140</v>
      </c>
      <c r="F181" s="186" t="s">
        <v>1550</v>
      </c>
      <c r="G181" s="186" t="s">
        <v>1135</v>
      </c>
      <c r="H181" s="186" t="s">
        <v>1514</v>
      </c>
      <c r="I181" s="186" t="s">
        <v>12</v>
      </c>
      <c r="J181" s="186" t="s">
        <v>2691</v>
      </c>
      <c r="K181" s="186" t="s">
        <v>1512</v>
      </c>
      <c r="L181" s="186" t="s">
        <v>1513</v>
      </c>
      <c r="M181" s="186" t="s">
        <v>1491</v>
      </c>
      <c r="N181" s="186">
        <v>0</v>
      </c>
      <c r="O181" s="186" t="s">
        <v>1284</v>
      </c>
      <c r="P181" s="186" t="s">
        <v>1451</v>
      </c>
      <c r="Q181" s="186" t="s">
        <v>1550</v>
      </c>
    </row>
    <row r="182" spans="1:17">
      <c r="A182" s="186" t="s">
        <v>1295</v>
      </c>
      <c r="B182" s="186" t="s">
        <v>1296</v>
      </c>
      <c r="C182" s="186" t="s">
        <v>11</v>
      </c>
      <c r="D182" s="186" t="s">
        <v>1141</v>
      </c>
      <c r="E182" s="186" t="s">
        <v>1147</v>
      </c>
      <c r="F182" s="186" t="s">
        <v>1550</v>
      </c>
      <c r="G182" s="186" t="s">
        <v>1517</v>
      </c>
      <c r="H182" s="186" t="s">
        <v>1515</v>
      </c>
      <c r="I182" s="186" t="s">
        <v>1294</v>
      </c>
      <c r="J182" s="186" t="s">
        <v>2697</v>
      </c>
      <c r="K182" s="186" t="s">
        <v>1512</v>
      </c>
      <c r="L182" s="186" t="s">
        <v>1513</v>
      </c>
      <c r="M182" s="186" t="s">
        <v>1520</v>
      </c>
      <c r="N182" s="186">
        <v>0</v>
      </c>
      <c r="O182" s="186" t="s">
        <v>1303</v>
      </c>
      <c r="P182" s="186" t="s">
        <v>1407</v>
      </c>
      <c r="Q182" s="186" t="s">
        <v>1550</v>
      </c>
    </row>
    <row r="183" spans="1:17">
      <c r="A183" s="186" t="s">
        <v>1243</v>
      </c>
      <c r="B183" s="186" t="s">
        <v>1244</v>
      </c>
      <c r="C183" s="186" t="s">
        <v>17</v>
      </c>
      <c r="D183" s="186" t="s">
        <v>1134</v>
      </c>
      <c r="E183" s="186" t="s">
        <v>1133</v>
      </c>
      <c r="F183" s="186" t="s">
        <v>1550</v>
      </c>
      <c r="G183" s="186" t="s">
        <v>1135</v>
      </c>
      <c r="H183" s="186" t="s">
        <v>1518</v>
      </c>
      <c r="I183" s="186" t="s">
        <v>12</v>
      </c>
      <c r="J183" s="186" t="s">
        <v>2698</v>
      </c>
      <c r="K183" s="186" t="s">
        <v>1512</v>
      </c>
      <c r="L183" s="186" t="s">
        <v>1513</v>
      </c>
      <c r="M183" s="186" t="s">
        <v>1499</v>
      </c>
      <c r="N183" s="186">
        <v>0</v>
      </c>
      <c r="O183" s="186" t="s">
        <v>1303</v>
      </c>
      <c r="P183" s="186" t="s">
        <v>1468</v>
      </c>
      <c r="Q183" s="186" t="s">
        <v>1550</v>
      </c>
    </row>
    <row r="184" spans="1:17">
      <c r="A184" s="186" t="s">
        <v>1391</v>
      </c>
      <c r="B184" s="186" t="s">
        <v>1392</v>
      </c>
      <c r="C184" s="186" t="s">
        <v>17</v>
      </c>
      <c r="D184" s="186" t="s">
        <v>1141</v>
      </c>
      <c r="E184" s="186" t="s">
        <v>1145</v>
      </c>
      <c r="F184" s="186" t="s">
        <v>1550</v>
      </c>
      <c r="G184" s="186" t="s">
        <v>1135</v>
      </c>
      <c r="H184" s="186" t="s">
        <v>1514</v>
      </c>
      <c r="I184" s="186" t="s">
        <v>12</v>
      </c>
      <c r="J184" s="186" t="s">
        <v>2699</v>
      </c>
      <c r="K184" s="186" t="s">
        <v>1512</v>
      </c>
      <c r="L184" s="186" t="s">
        <v>1513</v>
      </c>
      <c r="M184" s="186" t="s">
        <v>1505</v>
      </c>
      <c r="N184" s="186">
        <v>0</v>
      </c>
      <c r="O184" s="186" t="s">
        <v>1303</v>
      </c>
      <c r="P184" s="186" t="s">
        <v>1414</v>
      </c>
      <c r="Q184" s="186" t="s">
        <v>1550</v>
      </c>
    </row>
    <row r="185" spans="1:17">
      <c r="A185" s="186" t="s">
        <v>1212</v>
      </c>
      <c r="B185" s="186" t="s">
        <v>1213</v>
      </c>
      <c r="C185" s="186" t="s">
        <v>17</v>
      </c>
      <c r="D185" s="186" t="s">
        <v>1141</v>
      </c>
      <c r="E185" s="186" t="s">
        <v>1140</v>
      </c>
      <c r="F185" s="186" t="s">
        <v>1550</v>
      </c>
      <c r="G185" s="186" t="s">
        <v>1135</v>
      </c>
      <c r="H185" s="186" t="s">
        <v>1514</v>
      </c>
      <c r="I185" s="186" t="s">
        <v>12</v>
      </c>
      <c r="J185" s="186" t="s">
        <v>2706</v>
      </c>
      <c r="K185" s="186" t="s">
        <v>1512</v>
      </c>
      <c r="L185" s="186" t="s">
        <v>1513</v>
      </c>
      <c r="M185" s="186" t="s">
        <v>1496</v>
      </c>
      <c r="N185" s="186">
        <v>0</v>
      </c>
      <c r="O185" s="186" t="s">
        <v>1303</v>
      </c>
      <c r="P185" s="186" t="s">
        <v>1442</v>
      </c>
      <c r="Q185" s="186" t="s">
        <v>1550</v>
      </c>
    </row>
    <row r="186" spans="1:17">
      <c r="A186" s="186" t="s">
        <v>1322</v>
      </c>
      <c r="B186" s="186" t="s">
        <v>1323</v>
      </c>
      <c r="C186" s="186" t="s">
        <v>15</v>
      </c>
      <c r="D186" s="186" t="s">
        <v>1141</v>
      </c>
      <c r="E186" s="186" t="s">
        <v>1150</v>
      </c>
      <c r="F186" s="186" t="s">
        <v>1550</v>
      </c>
      <c r="G186" s="186" t="s">
        <v>1152</v>
      </c>
      <c r="H186" s="186" t="s">
        <v>1515</v>
      </c>
      <c r="I186" s="186" t="s">
        <v>12</v>
      </c>
      <c r="J186" s="186" t="s">
        <v>2693</v>
      </c>
      <c r="K186" s="186" t="s">
        <v>1512</v>
      </c>
      <c r="L186" s="186" t="s">
        <v>1513</v>
      </c>
      <c r="M186" s="186" t="s">
        <v>1522</v>
      </c>
      <c r="N186" s="186">
        <v>0</v>
      </c>
      <c r="O186" s="186" t="s">
        <v>1303</v>
      </c>
      <c r="P186" s="186" t="s">
        <v>1433</v>
      </c>
      <c r="Q186" s="186" t="s">
        <v>1550</v>
      </c>
    </row>
    <row r="187" spans="1:17">
      <c r="A187" s="186" t="s">
        <v>1366</v>
      </c>
      <c r="B187" s="186" t="s">
        <v>1367</v>
      </c>
      <c r="C187" s="186" t="s">
        <v>17</v>
      </c>
      <c r="D187" s="186" t="s">
        <v>1141</v>
      </c>
      <c r="E187" s="186" t="s">
        <v>1140</v>
      </c>
      <c r="F187" s="186" t="s">
        <v>1550</v>
      </c>
      <c r="G187" s="186" t="s">
        <v>1135</v>
      </c>
      <c r="H187" s="186" t="s">
        <v>1514</v>
      </c>
      <c r="I187" s="186" t="s">
        <v>12</v>
      </c>
      <c r="J187" s="186" t="s">
        <v>2694</v>
      </c>
      <c r="K187" s="186" t="s">
        <v>1512</v>
      </c>
      <c r="L187" s="186" t="s">
        <v>1513</v>
      </c>
      <c r="M187" s="186" t="s">
        <v>1527</v>
      </c>
      <c r="N187" s="186">
        <v>0</v>
      </c>
      <c r="O187" s="186" t="s">
        <v>1303</v>
      </c>
      <c r="P187" s="186" t="s">
        <v>1423</v>
      </c>
      <c r="Q187" s="186" t="s">
        <v>1550</v>
      </c>
    </row>
    <row r="188" spans="1:17">
      <c r="A188" s="186" t="s">
        <v>1378</v>
      </c>
      <c r="B188" s="186" t="s">
        <v>1379</v>
      </c>
      <c r="C188" s="186" t="s">
        <v>17</v>
      </c>
      <c r="D188" s="186" t="s">
        <v>1141</v>
      </c>
      <c r="E188" s="186" t="s">
        <v>1147</v>
      </c>
      <c r="F188" s="186" t="s">
        <v>1550</v>
      </c>
      <c r="G188" s="186" t="s">
        <v>1517</v>
      </c>
      <c r="H188" s="186" t="s">
        <v>1515</v>
      </c>
      <c r="I188" s="186" t="s">
        <v>12</v>
      </c>
      <c r="J188" s="186" t="s">
        <v>2694</v>
      </c>
      <c r="K188" s="186" t="s">
        <v>1512</v>
      </c>
      <c r="L188" s="186" t="s">
        <v>1513</v>
      </c>
      <c r="M188" s="186" t="s">
        <v>2108</v>
      </c>
      <c r="N188" s="186">
        <v>0</v>
      </c>
      <c r="O188" s="186" t="s">
        <v>2708</v>
      </c>
      <c r="P188" s="186" t="s">
        <v>1882</v>
      </c>
      <c r="Q188" s="186" t="s">
        <v>1550</v>
      </c>
    </row>
    <row r="189" spans="1:17">
      <c r="A189" s="186" t="s">
        <v>1570</v>
      </c>
      <c r="B189" s="186" t="s">
        <v>1569</v>
      </c>
      <c r="C189" s="186" t="s">
        <v>17</v>
      </c>
      <c r="D189" s="186" t="s">
        <v>1134</v>
      </c>
      <c r="E189" s="186" t="s">
        <v>2677</v>
      </c>
      <c r="F189" s="186" t="s">
        <v>1550</v>
      </c>
      <c r="G189" s="186" t="s">
        <v>1135</v>
      </c>
      <c r="H189" s="186" t="s">
        <v>2695</v>
      </c>
      <c r="I189" s="186" t="s">
        <v>12</v>
      </c>
      <c r="J189" s="186" t="s">
        <v>2696</v>
      </c>
      <c r="K189" s="186" t="s">
        <v>1512</v>
      </c>
      <c r="L189" s="186" t="s">
        <v>1513</v>
      </c>
      <c r="M189" s="186" t="s">
        <v>2017</v>
      </c>
      <c r="N189" s="186">
        <v>0</v>
      </c>
      <c r="O189" s="186" t="s">
        <v>2388</v>
      </c>
      <c r="P189" s="186" t="s">
        <v>1859</v>
      </c>
      <c r="Q189" s="186" t="s">
        <v>1550</v>
      </c>
    </row>
    <row r="190" spans="1:17">
      <c r="A190" s="186"/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</row>
    <row r="191" spans="1:17">
      <c r="A191" s="186"/>
      <c r="B191" s="186"/>
      <c r="C191" s="186"/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</row>
    <row r="192" spans="1:17">
      <c r="A192" s="186"/>
      <c r="B192" s="186"/>
      <c r="C192" s="186"/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</row>
    <row r="193" spans="1:17">
      <c r="A193" s="186"/>
      <c r="B193" s="186"/>
      <c r="C193" s="186"/>
      <c r="D193" s="186"/>
      <c r="E193" s="186"/>
      <c r="F193" s="186"/>
      <c r="G193" s="186"/>
      <c r="H193" s="186"/>
      <c r="I193" s="186"/>
      <c r="J193" s="186"/>
      <c r="K193" s="186"/>
      <c r="L193" s="186"/>
      <c r="M193" s="186"/>
      <c r="N193" s="186"/>
      <c r="O193" s="186"/>
      <c r="P193" s="186"/>
      <c r="Q193" s="186"/>
    </row>
    <row r="194" spans="1:17">
      <c r="A194" s="186"/>
      <c r="B194" s="186"/>
      <c r="C194" s="186"/>
      <c r="D194" s="186"/>
      <c r="E194" s="186"/>
      <c r="F194" s="186"/>
      <c r="G194" s="186"/>
      <c r="H194" s="186"/>
      <c r="I194" s="186"/>
      <c r="J194" s="186"/>
      <c r="K194" s="186"/>
      <c r="L194" s="186"/>
      <c r="M194" s="186"/>
      <c r="N194" s="186"/>
      <c r="O194" s="186"/>
      <c r="P194" s="186"/>
      <c r="Q194" s="186"/>
    </row>
    <row r="195" spans="1:17">
      <c r="A195" s="186"/>
      <c r="B195" s="186"/>
      <c r="C195" s="186"/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</row>
    <row r="196" spans="1:17">
      <c r="A196" s="186"/>
      <c r="B196" s="186"/>
      <c r="C196" s="186"/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</row>
    <row r="197" spans="1:17">
      <c r="A197" s="186"/>
      <c r="B197" s="186"/>
      <c r="C197" s="186"/>
      <c r="D197" s="186"/>
      <c r="E197" s="186"/>
      <c r="F197" s="186"/>
      <c r="G197" s="186"/>
      <c r="H197" s="186"/>
      <c r="I197" s="186"/>
      <c r="J197" s="186"/>
      <c r="K197" s="186"/>
      <c r="L197" s="186"/>
      <c r="M197" s="186"/>
      <c r="N197" s="186"/>
      <c r="O197" s="186"/>
      <c r="P197" s="186"/>
      <c r="Q197" s="186"/>
    </row>
    <row r="198" spans="1:17">
      <c r="A198" s="186"/>
      <c r="B198" s="186"/>
      <c r="C198" s="186"/>
      <c r="D198" s="186"/>
      <c r="E198" s="186"/>
      <c r="F198" s="186"/>
      <c r="G198" s="186"/>
      <c r="H198" s="186"/>
      <c r="I198" s="186"/>
      <c r="J198" s="186"/>
      <c r="K198" s="186"/>
      <c r="L198" s="186"/>
      <c r="M198" s="186"/>
      <c r="N198" s="186"/>
      <c r="O198" s="186"/>
      <c r="P198" s="186"/>
      <c r="Q198" s="186"/>
    </row>
    <row r="199" spans="1:17">
      <c r="A199" s="186"/>
      <c r="B199" s="186"/>
      <c r="C199" s="186"/>
      <c r="D199" s="186"/>
      <c r="E199" s="186"/>
      <c r="F199" s="186"/>
      <c r="G199" s="186"/>
      <c r="H199" s="186"/>
      <c r="I199" s="186"/>
      <c r="J199" s="186"/>
      <c r="K199" s="186"/>
      <c r="L199" s="186"/>
      <c r="M199" s="186"/>
      <c r="N199" s="186"/>
      <c r="O199" s="186"/>
      <c r="P199" s="186"/>
      <c r="Q199" s="186"/>
    </row>
    <row r="200" spans="1:17">
      <c r="A200" s="186"/>
      <c r="B200" s="186"/>
      <c r="C200" s="186"/>
      <c r="D200" s="186"/>
      <c r="E200" s="186"/>
      <c r="F200" s="186"/>
      <c r="G200" s="186"/>
      <c r="H200" s="186"/>
      <c r="I200" s="186"/>
      <c r="J200" s="186"/>
      <c r="K200" s="186"/>
      <c r="L200" s="186"/>
      <c r="M200" s="186"/>
      <c r="N200" s="186"/>
      <c r="O200" s="186"/>
      <c r="P200" s="186"/>
      <c r="Q200" s="186"/>
    </row>
    <row r="201" spans="1:17">
      <c r="A201" s="186"/>
      <c r="B201" s="186"/>
      <c r="C201" s="186"/>
      <c r="D201" s="186"/>
      <c r="E201" s="186"/>
      <c r="F201" s="186"/>
      <c r="G201" s="186"/>
      <c r="H201" s="186"/>
      <c r="I201" s="186"/>
      <c r="J201" s="186"/>
      <c r="K201" s="186"/>
      <c r="L201" s="186"/>
      <c r="M201" s="186"/>
      <c r="N201" s="186"/>
      <c r="O201" s="186"/>
      <c r="P201" s="186"/>
      <c r="Q201" s="186"/>
    </row>
    <row r="202" spans="1:17">
      <c r="A202" s="186"/>
      <c r="B202" s="186"/>
      <c r="C202" s="186"/>
      <c r="D202" s="186"/>
      <c r="E202" s="186"/>
      <c r="F202" s="186"/>
      <c r="G202" s="186"/>
      <c r="H202" s="186"/>
      <c r="I202" s="186"/>
      <c r="J202" s="186"/>
      <c r="K202" s="186"/>
      <c r="L202" s="186"/>
      <c r="M202" s="186"/>
      <c r="N202" s="186"/>
      <c r="O202" s="186"/>
      <c r="P202" s="186"/>
      <c r="Q202" s="186"/>
    </row>
    <row r="203" spans="1:17">
      <c r="A203" s="186"/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</row>
    <row r="204" spans="1:17">
      <c r="A204" s="186"/>
      <c r="B204" s="186"/>
      <c r="C204" s="186"/>
      <c r="D204" s="186"/>
      <c r="E204" s="186"/>
      <c r="F204" s="186"/>
      <c r="G204" s="186"/>
      <c r="H204" s="186"/>
      <c r="I204" s="186"/>
      <c r="J204" s="186"/>
      <c r="K204" s="186"/>
      <c r="L204" s="186"/>
      <c r="M204" s="186"/>
      <c r="N204" s="186"/>
      <c r="O204" s="186"/>
      <c r="P204" s="186"/>
      <c r="Q204" s="186"/>
    </row>
    <row r="205" spans="1:17">
      <c r="A205" s="186"/>
      <c r="B205" s="186"/>
      <c r="C205" s="186"/>
      <c r="D205" s="186"/>
      <c r="E205" s="186"/>
      <c r="F205" s="186"/>
      <c r="G205" s="186"/>
      <c r="H205" s="186"/>
      <c r="I205" s="186"/>
      <c r="J205" s="186"/>
      <c r="K205" s="186"/>
      <c r="L205" s="186"/>
      <c r="M205" s="186"/>
      <c r="N205" s="186"/>
      <c r="O205" s="186"/>
      <c r="P205" s="186"/>
      <c r="Q205" s="186"/>
    </row>
    <row r="206" spans="1:17">
      <c r="A206" s="186"/>
      <c r="B206" s="186"/>
      <c r="C206" s="186"/>
      <c r="D206" s="186"/>
      <c r="E206" s="186"/>
      <c r="F206" s="186"/>
      <c r="G206" s="186"/>
      <c r="H206" s="186"/>
      <c r="I206" s="186"/>
      <c r="J206" s="186"/>
      <c r="K206" s="186"/>
      <c r="L206" s="186"/>
      <c r="M206" s="186"/>
      <c r="N206" s="186"/>
      <c r="O206" s="186"/>
      <c r="P206" s="186"/>
      <c r="Q206" s="186"/>
    </row>
    <row r="207" spans="1:17">
      <c r="A207" s="186"/>
      <c r="B207" s="186"/>
      <c r="C207" s="186"/>
      <c r="D207" s="186"/>
      <c r="E207" s="186"/>
      <c r="F207" s="186"/>
      <c r="G207" s="186"/>
      <c r="H207" s="186"/>
      <c r="I207" s="186"/>
      <c r="J207" s="186"/>
      <c r="K207" s="186"/>
      <c r="L207" s="186"/>
      <c r="M207" s="186"/>
      <c r="N207" s="186"/>
      <c r="O207" s="186"/>
      <c r="P207" s="186"/>
      <c r="Q207" s="186"/>
    </row>
    <row r="208" spans="1:17">
      <c r="A208" s="186"/>
      <c r="B208" s="186"/>
      <c r="C208" s="186"/>
      <c r="D208" s="186"/>
      <c r="E208" s="186"/>
      <c r="F208" s="186"/>
      <c r="G208" s="186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</row>
    <row r="209" spans="1:17">
      <c r="A209" s="186"/>
      <c r="B209" s="186"/>
      <c r="C209" s="186"/>
      <c r="D209" s="186"/>
      <c r="E209" s="186"/>
      <c r="F209" s="186"/>
      <c r="G209" s="186"/>
      <c r="H209" s="186"/>
      <c r="I209" s="186"/>
      <c r="J209" s="186"/>
      <c r="K209" s="186"/>
      <c r="L209" s="186"/>
      <c r="M209" s="186"/>
      <c r="N209" s="186"/>
      <c r="O209" s="186"/>
      <c r="P209" s="186"/>
      <c r="Q209" s="186"/>
    </row>
    <row r="210" spans="1:17">
      <c r="A210" s="186"/>
      <c r="B210" s="186"/>
      <c r="C210" s="186"/>
      <c r="D210" s="186"/>
      <c r="E210" s="186"/>
      <c r="F210" s="186"/>
      <c r="G210" s="186"/>
      <c r="H210" s="186"/>
      <c r="I210" s="186"/>
      <c r="J210" s="186"/>
      <c r="K210" s="186"/>
      <c r="L210" s="186"/>
      <c r="M210" s="186"/>
      <c r="N210" s="186"/>
      <c r="O210" s="186"/>
      <c r="P210" s="186"/>
      <c r="Q210" s="186"/>
    </row>
    <row r="211" spans="1:17">
      <c r="A211" s="186"/>
      <c r="B211" s="186"/>
      <c r="C211" s="186"/>
      <c r="D211" s="186"/>
      <c r="E211" s="186"/>
      <c r="F211" s="186"/>
      <c r="G211" s="186"/>
      <c r="H211" s="186"/>
      <c r="I211" s="186"/>
      <c r="J211" s="186"/>
      <c r="K211" s="186"/>
      <c r="L211" s="186"/>
      <c r="M211" s="186"/>
      <c r="N211" s="186"/>
      <c r="O211" s="186"/>
      <c r="P211" s="186"/>
      <c r="Q211" s="186"/>
    </row>
    <row r="212" spans="1:17">
      <c r="A212" s="186"/>
      <c r="B212" s="186"/>
      <c r="C212" s="186"/>
      <c r="D212" s="186"/>
      <c r="E212" s="186"/>
      <c r="F212" s="186"/>
      <c r="G212" s="186"/>
      <c r="H212" s="186"/>
      <c r="I212" s="186"/>
      <c r="J212" s="186"/>
      <c r="K212" s="186"/>
      <c r="L212" s="186"/>
      <c r="M212" s="186"/>
      <c r="N212" s="186"/>
      <c r="O212" s="186"/>
      <c r="P212" s="186"/>
      <c r="Q212" s="186"/>
    </row>
    <row r="213" spans="1:17">
      <c r="A213" s="186"/>
      <c r="B213" s="186"/>
      <c r="C213" s="186"/>
      <c r="D213" s="186"/>
      <c r="E213" s="186"/>
      <c r="F213" s="186"/>
      <c r="G213" s="186"/>
      <c r="H213" s="186"/>
      <c r="I213" s="186"/>
      <c r="J213" s="186"/>
      <c r="K213" s="186"/>
      <c r="L213" s="186"/>
      <c r="M213" s="186"/>
      <c r="N213" s="186"/>
      <c r="O213" s="186"/>
      <c r="P213" s="186"/>
      <c r="Q213" s="186"/>
    </row>
    <row r="214" spans="1:17">
      <c r="A214" s="186"/>
      <c r="B214" s="186"/>
      <c r="C214" s="186"/>
      <c r="D214" s="186"/>
      <c r="E214" s="186"/>
      <c r="F214" s="186"/>
      <c r="G214" s="186"/>
      <c r="H214" s="186"/>
      <c r="I214" s="186"/>
      <c r="J214" s="186"/>
      <c r="K214" s="186"/>
      <c r="L214" s="186"/>
      <c r="M214" s="186"/>
      <c r="N214" s="186"/>
      <c r="O214" s="186"/>
      <c r="P214" s="186"/>
      <c r="Q214" s="186"/>
    </row>
    <row r="215" spans="1:17">
      <c r="A215" s="186"/>
      <c r="B215" s="186"/>
      <c r="C215" s="186"/>
      <c r="D215" s="186"/>
      <c r="E215" s="186"/>
      <c r="F215" s="186"/>
      <c r="G215" s="186"/>
      <c r="H215" s="186"/>
      <c r="I215" s="186"/>
      <c r="J215" s="186"/>
      <c r="K215" s="186"/>
      <c r="L215" s="186"/>
      <c r="M215" s="186"/>
      <c r="N215" s="186"/>
      <c r="O215" s="186"/>
      <c r="P215" s="186"/>
      <c r="Q215" s="186"/>
    </row>
    <row r="216" spans="1:17">
      <c r="A216" s="186"/>
      <c r="B216" s="186"/>
      <c r="C216" s="186"/>
      <c r="D216" s="186"/>
      <c r="E216" s="186"/>
      <c r="F216" s="186"/>
      <c r="G216" s="186"/>
      <c r="H216" s="186"/>
      <c r="I216" s="186"/>
      <c r="J216" s="186"/>
      <c r="K216" s="186"/>
      <c r="L216" s="186"/>
      <c r="M216" s="186"/>
      <c r="N216" s="186"/>
      <c r="O216" s="186"/>
      <c r="P216" s="186"/>
      <c r="Q216" s="186"/>
    </row>
    <row r="217" spans="1:17">
      <c r="A217" s="186"/>
      <c r="B217" s="186"/>
      <c r="C217" s="186"/>
      <c r="D217" s="186"/>
      <c r="E217" s="186"/>
      <c r="F217" s="186"/>
      <c r="G217" s="186"/>
      <c r="H217" s="186"/>
      <c r="I217" s="186"/>
      <c r="J217" s="186"/>
      <c r="K217" s="186"/>
      <c r="L217" s="186"/>
      <c r="M217" s="186"/>
      <c r="N217" s="186"/>
      <c r="O217" s="186"/>
      <c r="P217" s="186"/>
      <c r="Q217" s="186"/>
    </row>
    <row r="218" spans="1:17">
      <c r="A218" s="186"/>
      <c r="B218" s="186"/>
      <c r="C218" s="186"/>
      <c r="D218" s="186"/>
      <c r="E218" s="186"/>
      <c r="F218" s="186"/>
      <c r="G218" s="186"/>
      <c r="H218" s="186"/>
      <c r="I218" s="186"/>
      <c r="J218" s="186"/>
      <c r="K218" s="186"/>
      <c r="L218" s="186"/>
      <c r="M218" s="186"/>
      <c r="N218" s="186"/>
      <c r="O218" s="186"/>
      <c r="P218" s="186"/>
      <c r="Q218" s="186"/>
    </row>
    <row r="219" spans="1:17">
      <c r="A219" s="186"/>
      <c r="B219" s="186"/>
      <c r="C219" s="186"/>
      <c r="D219" s="186"/>
      <c r="E219" s="186"/>
      <c r="F219" s="186"/>
      <c r="G219" s="186"/>
      <c r="H219" s="186"/>
      <c r="I219" s="186"/>
      <c r="J219" s="186"/>
      <c r="K219" s="186"/>
      <c r="L219" s="186"/>
      <c r="M219" s="186"/>
      <c r="N219" s="186"/>
      <c r="O219" s="186"/>
      <c r="P219" s="186"/>
      <c r="Q219" s="186"/>
    </row>
    <row r="220" spans="1:17">
      <c r="A220" s="186"/>
      <c r="B220" s="186"/>
      <c r="C220" s="186"/>
      <c r="D220" s="186"/>
      <c r="E220" s="186"/>
      <c r="F220" s="186"/>
      <c r="G220" s="186"/>
      <c r="H220" s="186"/>
      <c r="I220" s="186"/>
      <c r="J220" s="186"/>
      <c r="K220" s="186"/>
      <c r="L220" s="186"/>
      <c r="M220" s="186"/>
      <c r="N220" s="186"/>
      <c r="O220" s="186"/>
      <c r="P220" s="186"/>
      <c r="Q220" s="186"/>
    </row>
    <row r="221" spans="1:17">
      <c r="A221" s="186"/>
      <c r="B221" s="186"/>
      <c r="C221" s="186"/>
      <c r="D221" s="186"/>
      <c r="E221" s="186"/>
      <c r="F221" s="186"/>
      <c r="G221" s="186"/>
      <c r="H221" s="186"/>
      <c r="I221" s="186"/>
      <c r="J221" s="186"/>
      <c r="K221" s="186"/>
      <c r="L221" s="186"/>
      <c r="M221" s="186"/>
      <c r="N221" s="186"/>
      <c r="O221" s="186"/>
      <c r="P221" s="186"/>
      <c r="Q221" s="186"/>
    </row>
    <row r="222" spans="1:17">
      <c r="A222" s="186"/>
      <c r="B222" s="186"/>
      <c r="C222" s="186"/>
      <c r="D222" s="186"/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6"/>
      <c r="P222" s="186"/>
      <c r="Q222" s="186"/>
    </row>
    <row r="223" spans="1:17">
      <c r="A223" s="186"/>
      <c r="B223" s="186"/>
      <c r="C223" s="186"/>
      <c r="D223" s="186"/>
      <c r="E223" s="186"/>
      <c r="F223" s="186"/>
      <c r="G223" s="186"/>
      <c r="H223" s="186"/>
      <c r="I223" s="186"/>
      <c r="J223" s="186"/>
      <c r="K223" s="186"/>
      <c r="L223" s="186"/>
      <c r="M223" s="186"/>
      <c r="N223" s="186"/>
      <c r="O223" s="186"/>
      <c r="P223" s="186"/>
      <c r="Q223" s="186"/>
    </row>
    <row r="224" spans="1:17">
      <c r="A224" s="186"/>
      <c r="B224" s="186"/>
      <c r="C224" s="186"/>
      <c r="D224" s="186"/>
      <c r="E224" s="186"/>
      <c r="F224" s="186"/>
      <c r="G224" s="186"/>
      <c r="H224" s="186"/>
      <c r="I224" s="186"/>
      <c r="J224" s="186"/>
      <c r="K224" s="186"/>
      <c r="L224" s="186"/>
      <c r="M224" s="186"/>
      <c r="N224" s="186"/>
      <c r="O224" s="186"/>
      <c r="P224" s="186"/>
      <c r="Q224" s="186"/>
    </row>
    <row r="225" spans="1:17">
      <c r="A225" s="186"/>
      <c r="B225" s="186"/>
      <c r="C225" s="186"/>
      <c r="D225" s="186"/>
      <c r="E225" s="186"/>
      <c r="F225" s="186"/>
      <c r="G225" s="186"/>
      <c r="H225" s="186"/>
      <c r="I225" s="186"/>
      <c r="J225" s="186"/>
      <c r="K225" s="186"/>
      <c r="L225" s="186"/>
      <c r="M225" s="186"/>
      <c r="N225" s="186"/>
      <c r="O225" s="186"/>
      <c r="P225" s="186"/>
      <c r="Q225" s="186"/>
    </row>
    <row r="226" spans="1:17">
      <c r="A226" s="186"/>
      <c r="B226" s="186"/>
      <c r="C226" s="186"/>
      <c r="D226" s="186"/>
      <c r="E226" s="186"/>
      <c r="F226" s="186"/>
      <c r="G226" s="186"/>
      <c r="H226" s="186"/>
      <c r="I226" s="186"/>
      <c r="J226" s="186"/>
      <c r="K226" s="186"/>
      <c r="L226" s="186"/>
      <c r="M226" s="186"/>
      <c r="N226" s="186"/>
      <c r="O226" s="186"/>
      <c r="P226" s="186"/>
      <c r="Q226" s="186"/>
    </row>
    <row r="227" spans="1:17">
      <c r="A227" s="186"/>
      <c r="B227" s="186"/>
      <c r="C227" s="186"/>
      <c r="D227" s="186"/>
      <c r="E227" s="186"/>
      <c r="F227" s="186"/>
      <c r="G227" s="186"/>
      <c r="H227" s="186"/>
      <c r="I227" s="186"/>
      <c r="J227" s="186"/>
      <c r="K227" s="186"/>
      <c r="L227" s="186"/>
      <c r="M227" s="186"/>
      <c r="N227" s="186"/>
      <c r="O227" s="186"/>
      <c r="P227" s="186"/>
      <c r="Q227" s="186"/>
    </row>
    <row r="228" spans="1:17">
      <c r="A228" s="186"/>
      <c r="B228" s="186"/>
      <c r="C228" s="186"/>
      <c r="D228" s="186"/>
      <c r="E228" s="186"/>
      <c r="F228" s="186"/>
      <c r="G228" s="186"/>
      <c r="H228" s="186"/>
      <c r="I228" s="186"/>
      <c r="J228" s="186"/>
      <c r="K228" s="186"/>
      <c r="L228" s="186"/>
      <c r="M228" s="186"/>
      <c r="N228" s="186"/>
      <c r="O228" s="186"/>
      <c r="P228" s="186"/>
      <c r="Q228" s="186"/>
    </row>
    <row r="229" spans="1:17">
      <c r="A229" s="186"/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</row>
    <row r="230" spans="1:17">
      <c r="A230" s="186"/>
      <c r="B230" s="186"/>
      <c r="C230" s="186"/>
      <c r="D230" s="186"/>
      <c r="E230" s="186"/>
      <c r="F230" s="186"/>
      <c r="G230" s="186"/>
      <c r="H230" s="186"/>
      <c r="I230" s="186"/>
      <c r="J230" s="186"/>
      <c r="K230" s="186"/>
      <c r="L230" s="186"/>
      <c r="M230" s="186"/>
      <c r="N230" s="186"/>
      <c r="O230" s="186"/>
      <c r="P230" s="186"/>
      <c r="Q230" s="186"/>
    </row>
    <row r="231" spans="1:17">
      <c r="A231" s="186"/>
      <c r="B231" s="186"/>
      <c r="C231" s="186"/>
      <c r="D231" s="186"/>
      <c r="E231" s="186"/>
      <c r="F231" s="186"/>
      <c r="G231" s="186"/>
      <c r="H231" s="186"/>
      <c r="I231" s="186"/>
      <c r="J231" s="186"/>
      <c r="K231" s="186"/>
      <c r="L231" s="186"/>
      <c r="M231" s="186"/>
      <c r="N231" s="186"/>
      <c r="O231" s="186"/>
      <c r="P231" s="186"/>
      <c r="Q231" s="186"/>
    </row>
    <row r="232" spans="1:17">
      <c r="A232" s="186"/>
      <c r="B232" s="186"/>
      <c r="C232" s="186"/>
      <c r="D232" s="186"/>
      <c r="E232" s="186"/>
      <c r="F232" s="186"/>
      <c r="G232" s="186"/>
      <c r="H232" s="186"/>
      <c r="I232" s="186"/>
      <c r="J232" s="186"/>
      <c r="K232" s="186"/>
      <c r="L232" s="186"/>
      <c r="M232" s="186"/>
      <c r="N232" s="186"/>
      <c r="O232" s="186"/>
      <c r="P232" s="186"/>
      <c r="Q232" s="186"/>
    </row>
    <row r="233" spans="1:17">
      <c r="A233" s="186"/>
      <c r="B233" s="186"/>
      <c r="C233" s="186"/>
      <c r="D233" s="186"/>
      <c r="E233" s="186"/>
      <c r="F233" s="186"/>
      <c r="G233" s="186"/>
      <c r="H233" s="186"/>
      <c r="I233" s="186"/>
      <c r="J233" s="186"/>
      <c r="K233" s="186"/>
      <c r="L233" s="186"/>
      <c r="M233" s="186"/>
      <c r="N233" s="186"/>
      <c r="O233" s="186"/>
      <c r="P233" s="186"/>
      <c r="Q233" s="186"/>
    </row>
    <row r="234" spans="1:17">
      <c r="A234" s="186"/>
      <c r="B234" s="186"/>
      <c r="C234" s="186"/>
      <c r="D234" s="186"/>
      <c r="E234" s="186"/>
      <c r="F234" s="186"/>
      <c r="G234" s="186"/>
      <c r="H234" s="186"/>
      <c r="I234" s="186"/>
      <c r="J234" s="186"/>
      <c r="K234" s="186"/>
      <c r="L234" s="186"/>
      <c r="M234" s="186"/>
      <c r="N234" s="186"/>
      <c r="O234" s="186"/>
      <c r="P234" s="186"/>
      <c r="Q234" s="186"/>
    </row>
    <row r="235" spans="1:17">
      <c r="A235" s="186"/>
      <c r="B235" s="186"/>
      <c r="C235" s="186"/>
      <c r="D235" s="186"/>
      <c r="E235" s="186"/>
      <c r="F235" s="186"/>
      <c r="G235" s="186"/>
      <c r="H235" s="186"/>
      <c r="I235" s="186"/>
      <c r="J235" s="186"/>
      <c r="K235" s="186"/>
      <c r="L235" s="186"/>
      <c r="M235" s="186"/>
      <c r="N235" s="186"/>
      <c r="O235" s="186"/>
      <c r="P235" s="186"/>
      <c r="Q235" s="186"/>
    </row>
    <row r="236" spans="1:17">
      <c r="A236" s="186"/>
      <c r="B236" s="186"/>
      <c r="C236" s="186"/>
      <c r="D236" s="186"/>
      <c r="E236" s="186"/>
      <c r="F236" s="186"/>
      <c r="G236" s="186"/>
      <c r="H236" s="186"/>
      <c r="I236" s="186"/>
      <c r="J236" s="186"/>
      <c r="K236" s="186"/>
      <c r="L236" s="186"/>
      <c r="M236" s="186"/>
      <c r="N236" s="186"/>
      <c r="O236" s="186"/>
      <c r="P236" s="186"/>
      <c r="Q236" s="186"/>
    </row>
    <row r="237" spans="1:17">
      <c r="A237" s="186"/>
      <c r="B237" s="186"/>
      <c r="C237" s="186"/>
      <c r="D237" s="186"/>
      <c r="E237" s="186"/>
      <c r="F237" s="186"/>
      <c r="G237" s="186"/>
      <c r="H237" s="186"/>
      <c r="I237" s="186"/>
      <c r="J237" s="186"/>
      <c r="K237" s="186"/>
      <c r="L237" s="186"/>
      <c r="M237" s="186"/>
      <c r="N237" s="186"/>
      <c r="O237" s="186"/>
      <c r="P237" s="186"/>
      <c r="Q237" s="186"/>
    </row>
    <row r="238" spans="1:17">
      <c r="A238" s="186"/>
      <c r="B238" s="186"/>
      <c r="C238" s="186"/>
      <c r="D238" s="186"/>
      <c r="E238" s="186"/>
      <c r="F238" s="186"/>
      <c r="G238" s="186"/>
      <c r="H238" s="186"/>
      <c r="I238" s="186"/>
      <c r="J238" s="186"/>
      <c r="K238" s="186"/>
      <c r="L238" s="186"/>
      <c r="M238" s="186"/>
      <c r="N238" s="186"/>
      <c r="O238" s="186"/>
      <c r="P238" s="186"/>
      <c r="Q238" s="186"/>
    </row>
    <row r="239" spans="1:17">
      <c r="A239" s="186"/>
      <c r="B239" s="186"/>
      <c r="C239" s="186"/>
      <c r="D239" s="186"/>
      <c r="E239" s="186"/>
      <c r="F239" s="186"/>
      <c r="G239" s="186"/>
      <c r="H239" s="186"/>
      <c r="I239" s="186"/>
      <c r="J239" s="186"/>
      <c r="K239" s="186"/>
      <c r="L239" s="186"/>
      <c r="M239" s="186"/>
      <c r="N239" s="186"/>
      <c r="O239" s="186"/>
      <c r="P239" s="186"/>
      <c r="Q239" s="186"/>
    </row>
    <row r="240" spans="1:17">
      <c r="A240" s="186"/>
      <c r="B240" s="186"/>
      <c r="C240" s="186"/>
      <c r="D240" s="186"/>
      <c r="E240" s="186"/>
      <c r="F240" s="186"/>
      <c r="G240" s="186"/>
      <c r="H240" s="186"/>
      <c r="I240" s="186"/>
      <c r="J240" s="186"/>
      <c r="K240" s="186"/>
      <c r="L240" s="186"/>
      <c r="M240" s="186"/>
      <c r="N240" s="186"/>
      <c r="O240" s="186"/>
      <c r="P240" s="186"/>
      <c r="Q240" s="186"/>
    </row>
    <row r="241" spans="1:17">
      <c r="A241" s="186"/>
      <c r="B241" s="186"/>
      <c r="C241" s="186"/>
      <c r="D241" s="186"/>
      <c r="E241" s="186"/>
      <c r="F241" s="186"/>
      <c r="G241" s="186"/>
      <c r="H241" s="186"/>
      <c r="I241" s="186"/>
      <c r="J241" s="186"/>
      <c r="K241" s="186"/>
      <c r="L241" s="186"/>
      <c r="M241" s="186"/>
      <c r="N241" s="186"/>
      <c r="O241" s="186"/>
      <c r="P241" s="186"/>
      <c r="Q241" s="186"/>
    </row>
    <row r="242" spans="1:17">
      <c r="A242" s="186"/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</row>
    <row r="243" spans="1:17">
      <c r="A243" s="186"/>
      <c r="B243" s="186"/>
      <c r="C243" s="186"/>
      <c r="D243" s="186"/>
      <c r="E243" s="186"/>
      <c r="F243" s="186"/>
      <c r="G243" s="186"/>
      <c r="H243" s="186"/>
      <c r="I243" s="186"/>
      <c r="J243" s="186"/>
      <c r="K243" s="186"/>
      <c r="L243" s="186"/>
      <c r="M243" s="186"/>
      <c r="N243" s="186"/>
      <c r="O243" s="186"/>
      <c r="P243" s="186"/>
      <c r="Q243" s="186"/>
    </row>
    <row r="244" spans="1:17">
      <c r="A244" s="186"/>
      <c r="B244" s="186"/>
      <c r="C244" s="186"/>
      <c r="D244" s="186"/>
      <c r="E244" s="186"/>
      <c r="F244" s="186"/>
      <c r="G244" s="186"/>
      <c r="H244" s="186"/>
      <c r="I244" s="186"/>
      <c r="J244" s="186"/>
      <c r="K244" s="186"/>
      <c r="L244" s="186"/>
      <c r="M244" s="186"/>
      <c r="N244" s="186"/>
      <c r="O244" s="186"/>
      <c r="P244" s="186"/>
      <c r="Q244" s="186"/>
    </row>
    <row r="245" spans="1:17">
      <c r="A245" s="186"/>
      <c r="B245" s="186"/>
      <c r="C245" s="186"/>
      <c r="D245" s="186"/>
      <c r="E245" s="186"/>
      <c r="F245" s="186"/>
      <c r="G245" s="186"/>
      <c r="H245" s="186"/>
      <c r="I245" s="186"/>
      <c r="J245" s="186"/>
      <c r="K245" s="186"/>
      <c r="L245" s="186"/>
      <c r="M245" s="186"/>
      <c r="N245" s="186"/>
      <c r="O245" s="186"/>
      <c r="P245" s="186"/>
      <c r="Q245" s="186"/>
    </row>
    <row r="246" spans="1:17">
      <c r="A246" s="186"/>
      <c r="B246" s="186"/>
      <c r="C246" s="186"/>
      <c r="D246" s="186"/>
      <c r="E246" s="186"/>
      <c r="F246" s="186"/>
      <c r="G246" s="186"/>
      <c r="H246" s="186"/>
      <c r="I246" s="186"/>
      <c r="J246" s="186"/>
      <c r="K246" s="186"/>
      <c r="L246" s="186"/>
      <c r="M246" s="186"/>
      <c r="N246" s="186"/>
      <c r="O246" s="186"/>
      <c r="P246" s="186"/>
      <c r="Q246" s="186"/>
    </row>
    <row r="247" spans="1:17">
      <c r="A247" s="186"/>
      <c r="B247" s="186"/>
      <c r="C247" s="186"/>
      <c r="D247" s="186"/>
      <c r="E247" s="186"/>
      <c r="F247" s="186"/>
      <c r="G247" s="186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</row>
    <row r="248" spans="1:17">
      <c r="A248" s="186"/>
      <c r="B248" s="186"/>
      <c r="C248" s="186"/>
      <c r="D248" s="186"/>
      <c r="E248" s="186"/>
      <c r="F248" s="186"/>
      <c r="G248" s="186"/>
      <c r="H248" s="186"/>
      <c r="I248" s="186"/>
      <c r="J248" s="186"/>
      <c r="K248" s="186"/>
      <c r="L248" s="186"/>
      <c r="M248" s="186"/>
      <c r="N248" s="186"/>
      <c r="O248" s="186"/>
      <c r="P248" s="186"/>
      <c r="Q248" s="186"/>
    </row>
    <row r="249" spans="1:17">
      <c r="A249" s="186"/>
      <c r="B249" s="186"/>
      <c r="C249" s="186"/>
      <c r="D249" s="186"/>
      <c r="E249" s="186"/>
      <c r="F249" s="186"/>
      <c r="G249" s="186"/>
      <c r="H249" s="186"/>
      <c r="I249" s="186"/>
      <c r="J249" s="186"/>
      <c r="K249" s="186"/>
      <c r="L249" s="186"/>
      <c r="M249" s="186"/>
      <c r="N249" s="186"/>
      <c r="O249" s="186"/>
      <c r="P249" s="186"/>
      <c r="Q249" s="186"/>
    </row>
    <row r="250" spans="1:17">
      <c r="A250" s="186"/>
      <c r="B250" s="186"/>
      <c r="C250" s="186"/>
      <c r="D250" s="186"/>
      <c r="E250" s="186"/>
      <c r="F250" s="186"/>
      <c r="G250" s="186"/>
      <c r="H250" s="186"/>
      <c r="I250" s="186"/>
      <c r="J250" s="186"/>
      <c r="K250" s="186"/>
      <c r="L250" s="186"/>
      <c r="M250" s="186"/>
      <c r="N250" s="186"/>
      <c r="O250" s="186"/>
      <c r="P250" s="186"/>
      <c r="Q250" s="186"/>
    </row>
    <row r="251" spans="1:17">
      <c r="A251" s="186"/>
      <c r="B251" s="186"/>
      <c r="C251" s="186"/>
      <c r="D251" s="186"/>
      <c r="E251" s="186"/>
      <c r="F251" s="186"/>
      <c r="G251" s="186"/>
      <c r="H251" s="186"/>
      <c r="I251" s="186"/>
      <c r="J251" s="186"/>
      <c r="K251" s="186"/>
      <c r="L251" s="186"/>
      <c r="M251" s="186"/>
      <c r="N251" s="186"/>
      <c r="O251" s="186"/>
      <c r="P251" s="186"/>
      <c r="Q251" s="186"/>
    </row>
    <row r="252" spans="1:17">
      <c r="A252" s="186"/>
      <c r="B252" s="186"/>
      <c r="C252" s="186"/>
      <c r="D252" s="186"/>
      <c r="E252" s="186"/>
      <c r="F252" s="186"/>
      <c r="G252" s="186"/>
      <c r="H252" s="186"/>
      <c r="I252" s="186"/>
      <c r="J252" s="186"/>
      <c r="K252" s="186"/>
      <c r="L252" s="186"/>
      <c r="M252" s="186"/>
      <c r="N252" s="186"/>
      <c r="O252" s="186"/>
      <c r="P252" s="186"/>
      <c r="Q252" s="186"/>
    </row>
    <row r="253" spans="1:17">
      <c r="A253" s="186"/>
      <c r="B253" s="186"/>
      <c r="C253" s="186"/>
      <c r="D253" s="186"/>
      <c r="E253" s="186"/>
      <c r="F253" s="186"/>
      <c r="G253" s="186"/>
      <c r="H253" s="186"/>
      <c r="I253" s="186"/>
      <c r="J253" s="186"/>
      <c r="K253" s="186"/>
      <c r="L253" s="186"/>
      <c r="M253" s="186"/>
      <c r="N253" s="186"/>
      <c r="O253" s="186"/>
      <c r="P253" s="186"/>
      <c r="Q253" s="186"/>
    </row>
    <row r="254" spans="1:17">
      <c r="A254" s="186"/>
      <c r="B254" s="186"/>
      <c r="C254" s="186"/>
      <c r="D254" s="186"/>
      <c r="E254" s="186"/>
      <c r="F254" s="186"/>
      <c r="G254" s="186"/>
      <c r="H254" s="186"/>
      <c r="I254" s="186"/>
      <c r="J254" s="186"/>
      <c r="K254" s="186"/>
      <c r="L254" s="186"/>
      <c r="M254" s="186"/>
      <c r="N254" s="186"/>
      <c r="O254" s="186"/>
      <c r="P254" s="186"/>
      <c r="Q254" s="186"/>
    </row>
    <row r="255" spans="1:17">
      <c r="A255" s="186"/>
      <c r="B255" s="186"/>
      <c r="C255" s="186"/>
      <c r="D255" s="186"/>
      <c r="E255" s="186"/>
      <c r="F255" s="186"/>
      <c r="G255" s="186"/>
      <c r="H255" s="186"/>
      <c r="I255" s="186"/>
      <c r="J255" s="186"/>
      <c r="K255" s="186"/>
      <c r="L255" s="186"/>
      <c r="M255" s="186"/>
      <c r="N255" s="186"/>
      <c r="O255" s="186"/>
      <c r="P255" s="186"/>
      <c r="Q255" s="186"/>
    </row>
    <row r="256" spans="1:17">
      <c r="A256" s="186"/>
      <c r="B256" s="186"/>
      <c r="C256" s="186"/>
      <c r="D256" s="186"/>
      <c r="E256" s="186"/>
      <c r="F256" s="186"/>
      <c r="G256" s="186"/>
      <c r="H256" s="186"/>
      <c r="I256" s="186"/>
      <c r="J256" s="186"/>
      <c r="K256" s="186"/>
      <c r="L256" s="186"/>
      <c r="M256" s="186"/>
      <c r="N256" s="186"/>
      <c r="O256" s="186"/>
      <c r="P256" s="186"/>
      <c r="Q256" s="186"/>
    </row>
    <row r="257" spans="1:17">
      <c r="A257" s="186"/>
      <c r="B257" s="186"/>
      <c r="C257" s="186"/>
      <c r="D257" s="186"/>
      <c r="E257" s="186"/>
      <c r="F257" s="186"/>
      <c r="G257" s="186"/>
      <c r="H257" s="186"/>
      <c r="I257" s="186"/>
      <c r="J257" s="186"/>
      <c r="K257" s="186"/>
      <c r="L257" s="186"/>
      <c r="M257" s="186"/>
      <c r="N257" s="186"/>
      <c r="O257" s="186"/>
      <c r="P257" s="186"/>
      <c r="Q257" s="186"/>
    </row>
    <row r="258" spans="1:17">
      <c r="A258" s="186"/>
      <c r="B258" s="186"/>
      <c r="C258" s="186"/>
      <c r="D258" s="186"/>
      <c r="E258" s="186"/>
      <c r="F258" s="186"/>
      <c r="G258" s="186"/>
      <c r="H258" s="186"/>
      <c r="I258" s="186"/>
      <c r="J258" s="186"/>
      <c r="K258" s="186"/>
      <c r="L258" s="186"/>
      <c r="M258" s="186"/>
      <c r="N258" s="186"/>
      <c r="O258" s="186"/>
      <c r="P258" s="186"/>
      <c r="Q258" s="186"/>
    </row>
    <row r="259" spans="1:17">
      <c r="A259" s="186"/>
      <c r="B259" s="186"/>
      <c r="C259" s="186"/>
      <c r="D259" s="186"/>
      <c r="E259" s="186"/>
      <c r="F259" s="186"/>
      <c r="G259" s="186"/>
      <c r="H259" s="186"/>
      <c r="I259" s="186"/>
      <c r="J259" s="186"/>
      <c r="K259" s="186"/>
      <c r="L259" s="186"/>
      <c r="M259" s="186"/>
      <c r="N259" s="186"/>
      <c r="O259" s="186"/>
      <c r="P259" s="186"/>
      <c r="Q259" s="186"/>
    </row>
    <row r="260" spans="1:17">
      <c r="A260" s="186"/>
      <c r="B260" s="186"/>
      <c r="C260" s="186"/>
      <c r="D260" s="186"/>
      <c r="E260" s="186"/>
      <c r="F260" s="186"/>
      <c r="G260" s="186"/>
      <c r="H260" s="186"/>
      <c r="I260" s="186"/>
      <c r="J260" s="186"/>
      <c r="K260" s="186"/>
      <c r="L260" s="186"/>
      <c r="M260" s="186"/>
      <c r="N260" s="186"/>
      <c r="O260" s="186"/>
      <c r="P260" s="186"/>
      <c r="Q260" s="186"/>
    </row>
    <row r="261" spans="1:17">
      <c r="A261" s="186"/>
      <c r="B261" s="186"/>
      <c r="C261" s="186"/>
      <c r="D261" s="186"/>
      <c r="E261" s="186"/>
      <c r="F261" s="186"/>
      <c r="G261" s="186"/>
      <c r="H261" s="186"/>
      <c r="I261" s="186"/>
      <c r="J261" s="186"/>
      <c r="K261" s="186"/>
      <c r="L261" s="186"/>
      <c r="M261" s="186"/>
      <c r="N261" s="186"/>
      <c r="O261" s="186"/>
      <c r="P261" s="186"/>
      <c r="Q261" s="186"/>
    </row>
    <row r="262" spans="1:17">
      <c r="A262" s="186"/>
      <c r="B262" s="186"/>
      <c r="C262" s="186"/>
      <c r="D262" s="186"/>
      <c r="E262" s="186"/>
      <c r="F262" s="186"/>
      <c r="G262" s="186"/>
      <c r="H262" s="186"/>
      <c r="I262" s="186"/>
      <c r="J262" s="186"/>
      <c r="K262" s="186"/>
      <c r="L262" s="186"/>
      <c r="M262" s="186"/>
      <c r="N262" s="186"/>
      <c r="O262" s="186"/>
      <c r="P262" s="186"/>
      <c r="Q262" s="186"/>
    </row>
    <row r="263" spans="1:17">
      <c r="A263" s="186"/>
      <c r="B263" s="186"/>
      <c r="C263" s="186"/>
      <c r="D263" s="186"/>
      <c r="E263" s="186"/>
      <c r="F263" s="186"/>
      <c r="G263" s="186"/>
      <c r="H263" s="186"/>
      <c r="I263" s="186"/>
      <c r="J263" s="186"/>
      <c r="K263" s="186"/>
      <c r="L263" s="186"/>
      <c r="M263" s="186"/>
      <c r="N263" s="186"/>
      <c r="O263" s="186"/>
      <c r="P263" s="186"/>
      <c r="Q263" s="186"/>
    </row>
    <row r="264" spans="1:17">
      <c r="A264" s="186"/>
      <c r="B264" s="186"/>
      <c r="C264" s="186"/>
      <c r="D264" s="186"/>
      <c r="E264" s="186"/>
      <c r="F264" s="186"/>
      <c r="G264" s="186"/>
      <c r="H264" s="186"/>
      <c r="I264" s="186"/>
      <c r="J264" s="186"/>
      <c r="K264" s="186"/>
      <c r="L264" s="186"/>
      <c r="M264" s="186"/>
      <c r="N264" s="186"/>
      <c r="O264" s="186"/>
      <c r="P264" s="186"/>
      <c r="Q264" s="186"/>
    </row>
    <row r="265" spans="1:17">
      <c r="A265" s="186"/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</row>
    <row r="266" spans="1:17">
      <c r="A266" s="186"/>
      <c r="B266" s="186"/>
      <c r="C266" s="186"/>
      <c r="D266" s="186"/>
      <c r="E266" s="186"/>
      <c r="F266" s="186"/>
      <c r="G266" s="186"/>
      <c r="H266" s="186"/>
      <c r="I266" s="186"/>
      <c r="J266" s="186"/>
      <c r="K266" s="186"/>
      <c r="L266" s="186"/>
      <c r="M266" s="186"/>
      <c r="N266" s="186"/>
      <c r="O266" s="186"/>
      <c r="P266" s="186"/>
      <c r="Q266" s="186"/>
    </row>
    <row r="267" spans="1:17">
      <c r="A267" s="186"/>
      <c r="B267" s="186"/>
      <c r="C267" s="186"/>
      <c r="D267" s="186"/>
      <c r="E267" s="186"/>
      <c r="F267" s="186"/>
      <c r="G267" s="186"/>
      <c r="H267" s="186"/>
      <c r="I267" s="186"/>
      <c r="J267" s="186"/>
      <c r="K267" s="186"/>
      <c r="L267" s="186"/>
      <c r="M267" s="186"/>
      <c r="N267" s="186"/>
      <c r="O267" s="186"/>
      <c r="P267" s="186"/>
      <c r="Q267" s="186"/>
    </row>
    <row r="268" spans="1:17">
      <c r="A268" s="186"/>
      <c r="B268" s="186"/>
      <c r="C268" s="186"/>
      <c r="D268" s="186"/>
      <c r="E268" s="186"/>
      <c r="F268" s="186"/>
      <c r="G268" s="186"/>
      <c r="H268" s="186"/>
      <c r="I268" s="186"/>
      <c r="J268" s="186"/>
      <c r="K268" s="186"/>
      <c r="L268" s="186"/>
      <c r="M268" s="186"/>
      <c r="N268" s="186"/>
      <c r="O268" s="186"/>
      <c r="P268" s="186"/>
      <c r="Q268" s="186"/>
    </row>
    <row r="269" spans="1:17">
      <c r="A269" s="186"/>
      <c r="B269" s="186"/>
      <c r="C269" s="186"/>
      <c r="D269" s="186"/>
      <c r="E269" s="186"/>
      <c r="F269" s="186"/>
      <c r="G269" s="186"/>
      <c r="H269" s="186"/>
      <c r="I269" s="186"/>
      <c r="J269" s="186"/>
      <c r="K269" s="186"/>
      <c r="L269" s="186"/>
      <c r="M269" s="186"/>
      <c r="N269" s="186"/>
      <c r="O269" s="186"/>
      <c r="P269" s="186"/>
      <c r="Q269" s="186"/>
    </row>
    <row r="270" spans="1:17">
      <c r="A270" s="186"/>
      <c r="B270" s="186"/>
      <c r="C270" s="186"/>
      <c r="D270" s="186"/>
      <c r="E270" s="186"/>
      <c r="F270" s="186"/>
      <c r="G270" s="186"/>
      <c r="H270" s="186"/>
      <c r="I270" s="186"/>
      <c r="J270" s="186"/>
      <c r="K270" s="186"/>
      <c r="L270" s="186"/>
      <c r="M270" s="186"/>
      <c r="N270" s="186"/>
      <c r="O270" s="186"/>
      <c r="P270" s="186"/>
      <c r="Q270" s="186"/>
    </row>
    <row r="271" spans="1:17">
      <c r="A271" s="186"/>
      <c r="B271" s="186"/>
      <c r="C271" s="186"/>
      <c r="D271" s="186"/>
      <c r="E271" s="186"/>
      <c r="F271" s="186"/>
      <c r="G271" s="186"/>
      <c r="H271" s="186"/>
      <c r="I271" s="186"/>
      <c r="J271" s="186"/>
      <c r="K271" s="186"/>
      <c r="L271" s="186"/>
      <c r="M271" s="186"/>
      <c r="N271" s="186"/>
      <c r="O271" s="186"/>
      <c r="P271" s="186"/>
      <c r="Q271" s="186"/>
    </row>
    <row r="272" spans="1:17">
      <c r="A272" s="186"/>
      <c r="B272" s="186"/>
      <c r="C272" s="186"/>
      <c r="D272" s="186"/>
      <c r="E272" s="186"/>
      <c r="F272" s="186"/>
      <c r="G272" s="186"/>
      <c r="H272" s="186"/>
      <c r="I272" s="186"/>
      <c r="J272" s="186"/>
      <c r="K272" s="186"/>
      <c r="L272" s="186"/>
      <c r="M272" s="186"/>
      <c r="N272" s="186"/>
      <c r="O272" s="186"/>
      <c r="P272" s="186"/>
      <c r="Q272" s="186"/>
    </row>
    <row r="273" spans="1:17">
      <c r="A273" s="186"/>
      <c r="B273" s="186"/>
      <c r="C273" s="186"/>
      <c r="D273" s="186"/>
      <c r="E273" s="186"/>
      <c r="F273" s="186"/>
      <c r="G273" s="186"/>
      <c r="H273" s="186"/>
      <c r="I273" s="186"/>
      <c r="J273" s="186"/>
      <c r="K273" s="186"/>
      <c r="L273" s="186"/>
      <c r="M273" s="186"/>
      <c r="N273" s="186"/>
      <c r="O273" s="186"/>
      <c r="P273" s="186"/>
      <c r="Q273" s="186"/>
    </row>
    <row r="274" spans="1:17">
      <c r="A274" s="186"/>
      <c r="B274" s="186"/>
      <c r="C274" s="186"/>
      <c r="D274" s="186"/>
      <c r="E274" s="186"/>
      <c r="F274" s="186"/>
      <c r="G274" s="186"/>
      <c r="H274" s="186"/>
      <c r="I274" s="186"/>
      <c r="J274" s="186"/>
      <c r="K274" s="186"/>
      <c r="L274" s="186"/>
      <c r="M274" s="186"/>
      <c r="N274" s="186"/>
      <c r="O274" s="186"/>
      <c r="P274" s="186"/>
      <c r="Q274" s="186"/>
    </row>
    <row r="275" spans="1:17">
      <c r="A275" s="186"/>
      <c r="B275" s="186"/>
      <c r="C275" s="186"/>
      <c r="D275" s="186"/>
      <c r="E275" s="186"/>
      <c r="F275" s="186"/>
      <c r="G275" s="186"/>
      <c r="H275" s="186"/>
      <c r="I275" s="186"/>
      <c r="J275" s="186"/>
      <c r="K275" s="186"/>
      <c r="L275" s="186"/>
      <c r="M275" s="186"/>
      <c r="N275" s="186"/>
      <c r="O275" s="186"/>
      <c r="P275" s="186"/>
      <c r="Q275" s="186"/>
    </row>
    <row r="276" spans="1:17">
      <c r="A276" s="186"/>
      <c r="B276" s="186"/>
      <c r="C276" s="186"/>
      <c r="D276" s="186"/>
      <c r="E276" s="186"/>
      <c r="F276" s="186"/>
      <c r="G276" s="186"/>
      <c r="H276" s="186"/>
      <c r="I276" s="186"/>
      <c r="J276" s="186"/>
      <c r="K276" s="186"/>
      <c r="L276" s="186"/>
      <c r="M276" s="186"/>
      <c r="N276" s="186"/>
      <c r="O276" s="186"/>
      <c r="P276" s="186"/>
      <c r="Q276" s="186"/>
    </row>
    <row r="277" spans="1:17">
      <c r="A277" s="186"/>
      <c r="B277" s="186"/>
      <c r="C277" s="186"/>
      <c r="D277" s="186"/>
      <c r="E277" s="186"/>
      <c r="F277" s="186"/>
      <c r="G277" s="186"/>
      <c r="H277" s="186"/>
      <c r="I277" s="186"/>
      <c r="J277" s="186"/>
      <c r="K277" s="186"/>
      <c r="L277" s="186"/>
      <c r="M277" s="186"/>
      <c r="N277" s="186"/>
      <c r="O277" s="186"/>
      <c r="P277" s="186"/>
      <c r="Q277" s="186"/>
    </row>
    <row r="278" spans="1:17">
      <c r="A278" s="186"/>
      <c r="B278" s="186"/>
      <c r="C278" s="186"/>
      <c r="D278" s="186"/>
      <c r="E278" s="186"/>
      <c r="F278" s="186"/>
      <c r="G278" s="186"/>
      <c r="H278" s="186"/>
      <c r="I278" s="186"/>
      <c r="J278" s="186"/>
      <c r="K278" s="186"/>
      <c r="L278" s="186"/>
      <c r="M278" s="186"/>
      <c r="N278" s="186"/>
      <c r="O278" s="186"/>
      <c r="P278" s="186"/>
      <c r="Q278" s="186"/>
    </row>
    <row r="279" spans="1:17">
      <c r="A279" s="186"/>
      <c r="B279" s="186"/>
      <c r="C279" s="186"/>
      <c r="D279" s="186"/>
      <c r="E279" s="186"/>
      <c r="F279" s="186"/>
      <c r="G279" s="186"/>
      <c r="H279" s="186"/>
      <c r="I279" s="186"/>
      <c r="J279" s="186"/>
      <c r="K279" s="186"/>
      <c r="L279" s="186"/>
      <c r="M279" s="186"/>
      <c r="N279" s="186"/>
      <c r="O279" s="186"/>
      <c r="P279" s="186"/>
      <c r="Q279" s="186"/>
    </row>
    <row r="280" spans="1:17">
      <c r="A280" s="186"/>
      <c r="B280" s="186"/>
      <c r="C280" s="186"/>
      <c r="D280" s="186"/>
      <c r="E280" s="186"/>
      <c r="F280" s="186"/>
      <c r="G280" s="186"/>
      <c r="H280" s="186"/>
      <c r="I280" s="186"/>
      <c r="J280" s="186"/>
      <c r="K280" s="186"/>
      <c r="L280" s="186"/>
      <c r="M280" s="186"/>
      <c r="N280" s="186"/>
      <c r="O280" s="186"/>
      <c r="P280" s="186"/>
      <c r="Q280" s="186"/>
    </row>
    <row r="281" spans="1:17">
      <c r="A281" s="186"/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</row>
    <row r="282" spans="1:17">
      <c r="A282" s="186"/>
      <c r="B282" s="186"/>
      <c r="C282" s="186"/>
      <c r="D282" s="186"/>
      <c r="E282" s="186"/>
      <c r="F282" s="186"/>
      <c r="G282" s="186"/>
      <c r="H282" s="186"/>
      <c r="I282" s="186"/>
      <c r="J282" s="186"/>
      <c r="K282" s="186"/>
      <c r="L282" s="186"/>
      <c r="M282" s="186"/>
      <c r="N282" s="186"/>
      <c r="O282" s="186"/>
      <c r="P282" s="186"/>
      <c r="Q282" s="186"/>
    </row>
    <row r="283" spans="1:17">
      <c r="A283" s="186"/>
      <c r="B283" s="186"/>
      <c r="C283" s="186"/>
      <c r="D283" s="186"/>
      <c r="E283" s="186"/>
      <c r="F283" s="186"/>
      <c r="G283" s="186"/>
      <c r="H283" s="186"/>
      <c r="I283" s="186"/>
      <c r="J283" s="186"/>
      <c r="K283" s="186"/>
      <c r="L283" s="186"/>
      <c r="M283" s="186"/>
      <c r="N283" s="186"/>
      <c r="O283" s="186"/>
      <c r="P283" s="186"/>
      <c r="Q283" s="186"/>
    </row>
    <row r="284" spans="1:17">
      <c r="A284" s="186"/>
      <c r="B284" s="186"/>
      <c r="C284" s="186"/>
      <c r="D284" s="186"/>
      <c r="E284" s="186"/>
      <c r="F284" s="186"/>
      <c r="G284" s="186"/>
      <c r="H284" s="186"/>
      <c r="I284" s="186"/>
      <c r="J284" s="186"/>
      <c r="K284" s="186"/>
      <c r="L284" s="186"/>
      <c r="M284" s="186"/>
      <c r="N284" s="186"/>
      <c r="O284" s="186"/>
      <c r="P284" s="186"/>
      <c r="Q284" s="186"/>
    </row>
    <row r="285" spans="1:17">
      <c r="A285" s="186"/>
      <c r="B285" s="186"/>
      <c r="C285" s="186"/>
      <c r="D285" s="186"/>
      <c r="E285" s="186"/>
      <c r="F285" s="186"/>
      <c r="G285" s="186"/>
      <c r="H285" s="186"/>
      <c r="I285" s="186"/>
      <c r="J285" s="186"/>
      <c r="K285" s="186"/>
      <c r="L285" s="186"/>
      <c r="M285" s="186"/>
      <c r="N285" s="186"/>
      <c r="O285" s="186"/>
      <c r="P285" s="186"/>
      <c r="Q285" s="186"/>
    </row>
    <row r="286" spans="1:17">
      <c r="A286" s="186"/>
      <c r="B286" s="186"/>
      <c r="C286" s="186"/>
      <c r="D286" s="186"/>
      <c r="E286" s="186"/>
      <c r="F286" s="186"/>
      <c r="G286" s="186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</row>
    <row r="287" spans="1:17">
      <c r="A287" s="186"/>
      <c r="B287" s="186"/>
      <c r="C287" s="186"/>
      <c r="D287" s="186"/>
      <c r="E287" s="186"/>
      <c r="F287" s="186"/>
      <c r="G287" s="186"/>
      <c r="H287" s="186"/>
      <c r="I287" s="186"/>
      <c r="J287" s="186"/>
      <c r="K287" s="186"/>
      <c r="L287" s="186"/>
      <c r="M287" s="186"/>
      <c r="N287" s="186"/>
      <c r="O287" s="186"/>
      <c r="P287" s="186"/>
      <c r="Q287" s="186"/>
    </row>
    <row r="288" spans="1:17">
      <c r="A288" s="186"/>
      <c r="B288" s="186"/>
      <c r="C288" s="186"/>
      <c r="D288" s="186"/>
      <c r="E288" s="186"/>
      <c r="F288" s="186"/>
      <c r="G288" s="186"/>
      <c r="H288" s="186"/>
      <c r="I288" s="186"/>
      <c r="J288" s="186"/>
      <c r="K288" s="186"/>
      <c r="L288" s="186"/>
      <c r="M288" s="186"/>
      <c r="N288" s="186"/>
      <c r="O288" s="186"/>
      <c r="P288" s="186"/>
      <c r="Q288" s="186"/>
    </row>
    <row r="289" spans="1:17">
      <c r="A289" s="186"/>
      <c r="B289" s="186"/>
      <c r="C289" s="186"/>
      <c r="D289" s="186"/>
      <c r="E289" s="186"/>
      <c r="F289" s="186"/>
      <c r="G289" s="186"/>
      <c r="H289" s="186"/>
      <c r="I289" s="186"/>
      <c r="J289" s="186"/>
      <c r="K289" s="186"/>
      <c r="L289" s="186"/>
      <c r="M289" s="186"/>
      <c r="N289" s="186"/>
      <c r="O289" s="186"/>
      <c r="P289" s="186"/>
      <c r="Q289" s="186"/>
    </row>
    <row r="290" spans="1:17">
      <c r="A290" s="186"/>
      <c r="B290" s="186"/>
      <c r="C290" s="186"/>
      <c r="D290" s="186"/>
      <c r="E290" s="186"/>
      <c r="F290" s="186"/>
      <c r="G290" s="186"/>
      <c r="H290" s="186"/>
      <c r="I290" s="186"/>
      <c r="J290" s="186"/>
      <c r="K290" s="186"/>
      <c r="L290" s="186"/>
      <c r="M290" s="186"/>
      <c r="N290" s="186"/>
      <c r="O290" s="186"/>
      <c r="P290" s="186"/>
      <c r="Q290" s="186"/>
    </row>
    <row r="291" spans="1:17">
      <c r="A291" s="186"/>
      <c r="B291" s="186"/>
      <c r="C291" s="186"/>
      <c r="D291" s="186"/>
      <c r="E291" s="186"/>
      <c r="F291" s="186"/>
      <c r="G291" s="186"/>
      <c r="H291" s="186"/>
      <c r="I291" s="186"/>
      <c r="J291" s="186"/>
      <c r="K291" s="186"/>
      <c r="L291" s="186"/>
      <c r="M291" s="186"/>
      <c r="N291" s="186"/>
      <c r="O291" s="186"/>
      <c r="P291" s="186"/>
      <c r="Q291" s="186"/>
    </row>
    <row r="292" spans="1:17">
      <c r="A292" s="186"/>
      <c r="B292" s="186"/>
      <c r="C292" s="186"/>
      <c r="D292" s="186"/>
      <c r="E292" s="186"/>
      <c r="F292" s="186"/>
      <c r="G292" s="186"/>
      <c r="H292" s="186"/>
      <c r="I292" s="186"/>
      <c r="J292" s="186"/>
      <c r="K292" s="186"/>
      <c r="L292" s="186"/>
      <c r="M292" s="186"/>
      <c r="N292" s="186"/>
      <c r="O292" s="186"/>
      <c r="P292" s="186"/>
      <c r="Q292" s="186"/>
    </row>
    <row r="293" spans="1:17">
      <c r="A293" s="186"/>
      <c r="B293" s="186"/>
      <c r="C293" s="186"/>
      <c r="D293" s="186"/>
      <c r="E293" s="186"/>
      <c r="F293" s="186"/>
      <c r="G293" s="186"/>
      <c r="H293" s="186"/>
      <c r="I293" s="186"/>
      <c r="J293" s="186"/>
      <c r="K293" s="186"/>
      <c r="L293" s="186"/>
      <c r="M293" s="186"/>
      <c r="N293" s="186"/>
      <c r="O293" s="186"/>
      <c r="P293" s="186"/>
      <c r="Q293" s="186"/>
    </row>
    <row r="294" spans="1:17">
      <c r="A294" s="186"/>
      <c r="B294" s="186"/>
      <c r="C294" s="186"/>
      <c r="D294" s="186"/>
      <c r="E294" s="186"/>
      <c r="F294" s="186"/>
      <c r="G294" s="186"/>
      <c r="H294" s="186"/>
      <c r="I294" s="186"/>
      <c r="J294" s="186"/>
      <c r="K294" s="186"/>
      <c r="L294" s="186"/>
      <c r="M294" s="186"/>
      <c r="N294" s="186"/>
      <c r="O294" s="186"/>
      <c r="P294" s="186"/>
      <c r="Q294" s="186"/>
    </row>
    <row r="295" spans="1:17">
      <c r="A295" s="186"/>
      <c r="B295" s="186"/>
      <c r="C295" s="186"/>
      <c r="D295" s="186"/>
      <c r="E295" s="186"/>
      <c r="F295" s="186"/>
      <c r="G295" s="186"/>
      <c r="H295" s="186"/>
      <c r="I295" s="186"/>
      <c r="J295" s="186"/>
      <c r="K295" s="186"/>
      <c r="L295" s="186"/>
      <c r="M295" s="186"/>
      <c r="N295" s="186"/>
      <c r="O295" s="186"/>
      <c r="P295" s="186"/>
      <c r="Q295" s="186"/>
    </row>
    <row r="296" spans="1:17">
      <c r="A296" s="186"/>
      <c r="B296" s="186"/>
      <c r="C296" s="186"/>
      <c r="D296" s="186"/>
      <c r="E296" s="186"/>
      <c r="F296" s="186"/>
      <c r="G296" s="186"/>
      <c r="H296" s="186"/>
      <c r="I296" s="186"/>
      <c r="J296" s="186"/>
      <c r="K296" s="186"/>
      <c r="L296" s="186"/>
      <c r="M296" s="186"/>
      <c r="N296" s="186"/>
      <c r="O296" s="186"/>
      <c r="P296" s="186"/>
      <c r="Q296" s="186"/>
    </row>
    <row r="297" spans="1:17">
      <c r="A297" s="186"/>
      <c r="B297" s="186"/>
      <c r="C297" s="186"/>
      <c r="D297" s="186"/>
      <c r="E297" s="186"/>
      <c r="F297" s="186"/>
      <c r="G297" s="186"/>
      <c r="H297" s="186"/>
      <c r="I297" s="186"/>
      <c r="J297" s="186"/>
      <c r="K297" s="186"/>
      <c r="L297" s="186"/>
      <c r="M297" s="186"/>
      <c r="N297" s="186"/>
      <c r="O297" s="186"/>
      <c r="P297" s="186"/>
      <c r="Q297" s="186"/>
    </row>
    <row r="298" spans="1:17">
      <c r="A298" s="186"/>
      <c r="B298" s="186"/>
      <c r="C298" s="186"/>
      <c r="D298" s="186"/>
      <c r="E298" s="186"/>
      <c r="F298" s="186"/>
      <c r="G298" s="186"/>
      <c r="H298" s="186"/>
      <c r="I298" s="186"/>
      <c r="J298" s="186"/>
      <c r="K298" s="186"/>
      <c r="L298" s="186"/>
      <c r="M298" s="186"/>
      <c r="N298" s="186"/>
      <c r="O298" s="186"/>
      <c r="P298" s="186"/>
      <c r="Q298" s="186"/>
    </row>
    <row r="299" spans="1:17">
      <c r="A299" s="186"/>
      <c r="B299" s="186"/>
      <c r="C299" s="186"/>
      <c r="D299" s="186"/>
      <c r="E299" s="186"/>
      <c r="F299" s="186"/>
      <c r="G299" s="186"/>
      <c r="H299" s="186"/>
      <c r="I299" s="186"/>
      <c r="J299" s="186"/>
      <c r="K299" s="186"/>
      <c r="L299" s="186"/>
      <c r="M299" s="186"/>
      <c r="N299" s="186"/>
      <c r="O299" s="186"/>
      <c r="P299" s="186"/>
      <c r="Q299" s="186"/>
    </row>
    <row r="300" spans="1:17">
      <c r="A300" s="186"/>
      <c r="B300" s="186"/>
      <c r="C300" s="186"/>
      <c r="D300" s="186"/>
      <c r="E300" s="186"/>
      <c r="F300" s="186"/>
      <c r="G300" s="186"/>
      <c r="H300" s="186"/>
      <c r="I300" s="186"/>
      <c r="J300" s="186"/>
      <c r="K300" s="186"/>
      <c r="L300" s="186"/>
      <c r="M300" s="186"/>
      <c r="N300" s="186"/>
      <c r="O300" s="186"/>
      <c r="P300" s="186"/>
      <c r="Q300" s="186"/>
    </row>
    <row r="301" spans="1:17">
      <c r="A301" s="186"/>
      <c r="B301" s="186"/>
      <c r="C301" s="186"/>
      <c r="D301" s="186"/>
      <c r="E301" s="186"/>
      <c r="F301" s="186"/>
      <c r="G301" s="186"/>
      <c r="H301" s="186"/>
      <c r="I301" s="186"/>
      <c r="J301" s="186"/>
      <c r="K301" s="186"/>
      <c r="L301" s="186"/>
      <c r="M301" s="186"/>
      <c r="N301" s="186"/>
      <c r="O301" s="186"/>
      <c r="P301" s="186"/>
      <c r="Q301" s="186"/>
    </row>
    <row r="302" spans="1:17">
      <c r="A302" s="186"/>
      <c r="B302" s="186"/>
      <c r="C302" s="186"/>
      <c r="D302" s="186"/>
      <c r="E302" s="186"/>
      <c r="F302" s="186"/>
      <c r="G302" s="186"/>
      <c r="H302" s="186"/>
      <c r="I302" s="186"/>
      <c r="J302" s="186"/>
      <c r="K302" s="186"/>
      <c r="L302" s="186"/>
      <c r="M302" s="186"/>
      <c r="N302" s="186"/>
      <c r="O302" s="186"/>
      <c r="P302" s="186"/>
      <c r="Q302" s="186"/>
    </row>
    <row r="303" spans="1:17">
      <c r="A303" s="186"/>
      <c r="B303" s="186"/>
      <c r="C303" s="186"/>
      <c r="D303" s="186"/>
      <c r="E303" s="186"/>
      <c r="F303" s="186"/>
      <c r="G303" s="186"/>
      <c r="H303" s="186"/>
      <c r="I303" s="186"/>
      <c r="J303" s="186"/>
      <c r="K303" s="186"/>
      <c r="L303" s="186"/>
      <c r="M303" s="186"/>
      <c r="N303" s="186"/>
      <c r="O303" s="186"/>
      <c r="P303" s="186"/>
      <c r="Q303" s="186"/>
    </row>
    <row r="304" spans="1:17">
      <c r="A304" s="186"/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</row>
    <row r="305" spans="1:17">
      <c r="A305" s="186"/>
      <c r="B305" s="186"/>
      <c r="C305" s="186"/>
      <c r="D305" s="186"/>
      <c r="E305" s="186"/>
      <c r="F305" s="186"/>
      <c r="G305" s="186"/>
      <c r="H305" s="186"/>
      <c r="I305" s="186"/>
      <c r="J305" s="186"/>
      <c r="K305" s="186"/>
      <c r="L305" s="186"/>
      <c r="M305" s="186"/>
      <c r="N305" s="186"/>
      <c r="O305" s="186"/>
      <c r="P305" s="186"/>
      <c r="Q305" s="186"/>
    </row>
    <row r="306" spans="1:17">
      <c r="A306" s="186"/>
      <c r="B306" s="186"/>
      <c r="C306" s="186"/>
      <c r="D306" s="186"/>
      <c r="E306" s="186"/>
      <c r="F306" s="186"/>
      <c r="G306" s="186"/>
      <c r="H306" s="186"/>
      <c r="I306" s="186"/>
      <c r="J306" s="186"/>
      <c r="K306" s="186"/>
      <c r="L306" s="186"/>
      <c r="M306" s="186"/>
      <c r="N306" s="186"/>
      <c r="O306" s="186"/>
      <c r="P306" s="186"/>
      <c r="Q306" s="186"/>
    </row>
    <row r="307" spans="1:17">
      <c r="A307" s="186"/>
      <c r="B307" s="186"/>
      <c r="C307" s="186"/>
      <c r="D307" s="186"/>
      <c r="E307" s="186"/>
      <c r="F307" s="186"/>
      <c r="G307" s="186"/>
      <c r="H307" s="186"/>
      <c r="I307" s="186"/>
      <c r="J307" s="186"/>
      <c r="K307" s="186"/>
      <c r="L307" s="186"/>
      <c r="M307" s="186"/>
      <c r="N307" s="186"/>
      <c r="O307" s="186"/>
      <c r="P307" s="186"/>
      <c r="Q307" s="186"/>
    </row>
    <row r="308" spans="1:17">
      <c r="A308" s="186"/>
      <c r="B308" s="186"/>
      <c r="C308" s="186"/>
      <c r="D308" s="186"/>
      <c r="E308" s="186"/>
      <c r="F308" s="186"/>
      <c r="G308" s="186"/>
      <c r="H308" s="186"/>
      <c r="I308" s="186"/>
      <c r="J308" s="186"/>
      <c r="K308" s="186"/>
      <c r="L308" s="186"/>
      <c r="M308" s="186"/>
      <c r="N308" s="186"/>
      <c r="O308" s="186"/>
      <c r="P308" s="186"/>
      <c r="Q308" s="186"/>
    </row>
    <row r="309" spans="1:17">
      <c r="A309" s="186"/>
      <c r="B309" s="186"/>
      <c r="C309" s="186"/>
      <c r="D309" s="186"/>
      <c r="E309" s="186"/>
      <c r="F309" s="186"/>
      <c r="G309" s="186"/>
      <c r="H309" s="186"/>
      <c r="I309" s="186"/>
      <c r="J309" s="186"/>
      <c r="K309" s="186"/>
      <c r="L309" s="186"/>
      <c r="M309" s="186"/>
      <c r="N309" s="186"/>
      <c r="O309" s="186"/>
      <c r="P309" s="186"/>
      <c r="Q309" s="186"/>
    </row>
    <row r="310" spans="1:17">
      <c r="A310" s="186"/>
      <c r="B310" s="186"/>
      <c r="C310" s="186"/>
      <c r="D310" s="186"/>
      <c r="E310" s="186"/>
      <c r="F310" s="186"/>
      <c r="G310" s="186"/>
      <c r="H310" s="186"/>
      <c r="I310" s="186"/>
      <c r="J310" s="186"/>
      <c r="K310" s="186"/>
      <c r="L310" s="186"/>
      <c r="M310" s="186"/>
      <c r="N310" s="186"/>
      <c r="O310" s="186"/>
      <c r="P310" s="186"/>
      <c r="Q310" s="186"/>
    </row>
    <row r="311" spans="1:17">
      <c r="A311" s="186"/>
      <c r="B311" s="186"/>
      <c r="C311" s="186"/>
      <c r="D311" s="186"/>
      <c r="E311" s="186"/>
      <c r="F311" s="186"/>
      <c r="G311" s="186"/>
      <c r="H311" s="186"/>
      <c r="I311" s="186"/>
      <c r="J311" s="186"/>
      <c r="K311" s="186"/>
      <c r="L311" s="186"/>
      <c r="M311" s="186"/>
      <c r="N311" s="186"/>
      <c r="O311" s="186"/>
      <c r="P311" s="186"/>
      <c r="Q311" s="186"/>
    </row>
    <row r="312" spans="1:17">
      <c r="A312" s="186"/>
      <c r="B312" s="186"/>
      <c r="C312" s="186"/>
      <c r="D312" s="186"/>
      <c r="E312" s="186"/>
      <c r="F312" s="186"/>
      <c r="G312" s="186"/>
      <c r="H312" s="186"/>
      <c r="I312" s="186"/>
      <c r="J312" s="186"/>
      <c r="K312" s="186"/>
      <c r="L312" s="186"/>
      <c r="M312" s="186"/>
      <c r="N312" s="186"/>
      <c r="O312" s="186"/>
      <c r="P312" s="186"/>
      <c r="Q312" s="186"/>
    </row>
    <row r="313" spans="1:17">
      <c r="A313" s="186"/>
      <c r="B313" s="186"/>
      <c r="C313" s="186"/>
      <c r="D313" s="186"/>
      <c r="E313" s="186"/>
      <c r="F313" s="186"/>
      <c r="G313" s="186"/>
      <c r="H313" s="186"/>
      <c r="I313" s="186"/>
      <c r="J313" s="186"/>
      <c r="K313" s="186"/>
      <c r="L313" s="186"/>
      <c r="M313" s="186"/>
      <c r="N313" s="186"/>
      <c r="O313" s="186"/>
      <c r="P313" s="186"/>
      <c r="Q313" s="186"/>
    </row>
    <row r="314" spans="1:17">
      <c r="A314" s="186"/>
      <c r="B314" s="186"/>
      <c r="C314" s="186"/>
      <c r="D314" s="186"/>
      <c r="E314" s="186"/>
      <c r="F314" s="186"/>
      <c r="G314" s="186"/>
      <c r="H314" s="186"/>
      <c r="I314" s="186"/>
      <c r="J314" s="186"/>
      <c r="K314" s="186"/>
      <c r="L314" s="186"/>
      <c r="M314" s="186"/>
      <c r="N314" s="186"/>
      <c r="O314" s="186"/>
      <c r="P314" s="186"/>
      <c r="Q314" s="186"/>
    </row>
    <row r="315" spans="1:17">
      <c r="A315" s="186"/>
      <c r="B315" s="186"/>
      <c r="C315" s="186"/>
      <c r="D315" s="186"/>
      <c r="E315" s="186"/>
      <c r="F315" s="186"/>
      <c r="G315" s="186"/>
      <c r="H315" s="186"/>
      <c r="I315" s="186"/>
      <c r="J315" s="186"/>
      <c r="K315" s="186"/>
      <c r="L315" s="186"/>
      <c r="M315" s="186"/>
      <c r="N315" s="186"/>
      <c r="O315" s="186"/>
      <c r="P315" s="186"/>
      <c r="Q315" s="186"/>
    </row>
    <row r="316" spans="1:17">
      <c r="A316" s="186"/>
      <c r="B316" s="186"/>
      <c r="C316" s="186"/>
      <c r="D316" s="186"/>
      <c r="E316" s="186"/>
      <c r="F316" s="186"/>
      <c r="G316" s="186"/>
      <c r="H316" s="186"/>
      <c r="I316" s="186"/>
      <c r="J316" s="186"/>
      <c r="K316" s="186"/>
      <c r="L316" s="186"/>
      <c r="M316" s="186"/>
      <c r="N316" s="186"/>
      <c r="O316" s="186"/>
      <c r="P316" s="186"/>
      <c r="Q316" s="186"/>
    </row>
    <row r="317" spans="1:17">
      <c r="A317" s="186"/>
      <c r="B317" s="186"/>
      <c r="C317" s="186"/>
      <c r="D317" s="186"/>
      <c r="E317" s="186"/>
      <c r="F317" s="186"/>
      <c r="G317" s="186"/>
      <c r="H317" s="186"/>
      <c r="I317" s="186"/>
      <c r="J317" s="186"/>
      <c r="K317" s="186"/>
      <c r="L317" s="186"/>
      <c r="M317" s="186"/>
      <c r="N317" s="186"/>
      <c r="O317" s="186"/>
      <c r="P317" s="186"/>
      <c r="Q317" s="186"/>
    </row>
    <row r="318" spans="1:17">
      <c r="A318" s="186"/>
      <c r="B318" s="186"/>
      <c r="C318" s="186"/>
      <c r="D318" s="186"/>
      <c r="E318" s="186"/>
      <c r="F318" s="186"/>
      <c r="G318" s="186"/>
      <c r="H318" s="186"/>
      <c r="I318" s="186"/>
      <c r="J318" s="186"/>
      <c r="K318" s="186"/>
      <c r="L318" s="186"/>
      <c r="M318" s="186"/>
      <c r="N318" s="186"/>
      <c r="O318" s="186"/>
      <c r="P318" s="186"/>
      <c r="Q318" s="186"/>
    </row>
    <row r="319" spans="1:17">
      <c r="A319" s="186"/>
      <c r="B319" s="186"/>
      <c r="C319" s="186"/>
      <c r="D319" s="186"/>
      <c r="E319" s="186"/>
      <c r="F319" s="186"/>
      <c r="G319" s="186"/>
      <c r="H319" s="186"/>
      <c r="I319" s="186"/>
      <c r="J319" s="186"/>
      <c r="K319" s="186"/>
      <c r="L319" s="186"/>
      <c r="M319" s="186"/>
      <c r="N319" s="186"/>
      <c r="O319" s="186"/>
      <c r="P319" s="186"/>
      <c r="Q319" s="186"/>
    </row>
    <row r="320" spans="1:17">
      <c r="A320" s="186"/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</row>
    <row r="321" spans="1:17">
      <c r="A321" s="186"/>
      <c r="B321" s="186"/>
      <c r="C321" s="186"/>
      <c r="D321" s="186"/>
      <c r="E321" s="186"/>
      <c r="F321" s="186"/>
      <c r="G321" s="186"/>
      <c r="H321" s="186"/>
      <c r="I321" s="186"/>
      <c r="J321" s="186"/>
      <c r="K321" s="186"/>
      <c r="L321" s="186"/>
      <c r="M321" s="186"/>
      <c r="N321" s="186"/>
      <c r="O321" s="186"/>
      <c r="P321" s="186"/>
      <c r="Q321" s="186"/>
    </row>
    <row r="322" spans="1:17">
      <c r="A322" s="186"/>
      <c r="B322" s="186"/>
      <c r="C322" s="186"/>
      <c r="D322" s="186"/>
      <c r="E322" s="186"/>
      <c r="F322" s="186"/>
      <c r="G322" s="186"/>
      <c r="H322" s="186"/>
      <c r="I322" s="186"/>
      <c r="J322" s="186"/>
      <c r="K322" s="186"/>
      <c r="L322" s="186"/>
      <c r="M322" s="186"/>
      <c r="N322" s="186"/>
      <c r="O322" s="186"/>
      <c r="P322" s="186"/>
      <c r="Q322" s="186"/>
    </row>
    <row r="323" spans="1:17">
      <c r="A323" s="186"/>
      <c r="B323" s="186"/>
      <c r="C323" s="186"/>
      <c r="D323" s="186"/>
      <c r="E323" s="186"/>
      <c r="F323" s="186"/>
      <c r="G323" s="186"/>
      <c r="H323" s="186"/>
      <c r="I323" s="186"/>
      <c r="J323" s="186"/>
      <c r="K323" s="186"/>
      <c r="L323" s="186"/>
      <c r="M323" s="186"/>
      <c r="N323" s="186"/>
      <c r="O323" s="186"/>
      <c r="P323" s="186"/>
      <c r="Q323" s="186"/>
    </row>
    <row r="324" spans="1:17">
      <c r="A324" s="186"/>
      <c r="B324" s="186"/>
      <c r="C324" s="186"/>
      <c r="D324" s="186"/>
      <c r="E324" s="186"/>
      <c r="F324" s="186"/>
      <c r="G324" s="186"/>
      <c r="H324" s="186"/>
      <c r="I324" s="186"/>
      <c r="J324" s="186"/>
      <c r="K324" s="186"/>
      <c r="L324" s="186"/>
      <c r="M324" s="186"/>
      <c r="N324" s="186"/>
      <c r="O324" s="186"/>
      <c r="P324" s="186"/>
      <c r="Q324" s="186"/>
    </row>
    <row r="325" spans="1:17">
      <c r="A325" s="186"/>
      <c r="B325" s="186"/>
      <c r="C325" s="186"/>
      <c r="D325" s="186"/>
      <c r="E325" s="186"/>
      <c r="F325" s="186"/>
      <c r="G325" s="186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</row>
    <row r="326" spans="1:17">
      <c r="A326" s="186"/>
      <c r="B326" s="186"/>
      <c r="C326" s="186"/>
      <c r="D326" s="186"/>
      <c r="E326" s="186"/>
      <c r="F326" s="186"/>
      <c r="G326" s="186"/>
      <c r="H326" s="186"/>
      <c r="I326" s="186"/>
      <c r="J326" s="186"/>
      <c r="K326" s="186"/>
      <c r="L326" s="186"/>
      <c r="M326" s="186"/>
      <c r="N326" s="186"/>
      <c r="O326" s="186"/>
      <c r="P326" s="186"/>
      <c r="Q326" s="186"/>
    </row>
    <row r="327" spans="1:17">
      <c r="A327" s="186"/>
      <c r="B327" s="186"/>
      <c r="C327" s="186"/>
      <c r="D327" s="186"/>
      <c r="E327" s="186"/>
      <c r="F327" s="186"/>
      <c r="G327" s="186"/>
      <c r="H327" s="186"/>
      <c r="I327" s="186"/>
      <c r="J327" s="186"/>
      <c r="K327" s="186"/>
      <c r="L327" s="186"/>
      <c r="M327" s="186"/>
      <c r="N327" s="186"/>
      <c r="O327" s="186"/>
      <c r="P327" s="186"/>
      <c r="Q327" s="186"/>
    </row>
    <row r="328" spans="1:17">
      <c r="A328" s="186"/>
      <c r="B328" s="186"/>
      <c r="C328" s="186"/>
      <c r="D328" s="186"/>
      <c r="E328" s="186"/>
      <c r="F328" s="186"/>
      <c r="G328" s="186"/>
      <c r="H328" s="186"/>
      <c r="I328" s="186"/>
      <c r="J328" s="186"/>
      <c r="K328" s="186"/>
      <c r="L328" s="186"/>
      <c r="M328" s="186"/>
      <c r="N328" s="186"/>
      <c r="O328" s="186"/>
      <c r="P328" s="186"/>
      <c r="Q328" s="186"/>
    </row>
    <row r="329" spans="1:17">
      <c r="A329" s="186"/>
      <c r="B329" s="186"/>
      <c r="C329" s="186"/>
      <c r="D329" s="186"/>
      <c r="E329" s="186"/>
      <c r="F329" s="186"/>
      <c r="G329" s="186"/>
      <c r="H329" s="186"/>
      <c r="I329" s="186"/>
      <c r="J329" s="186"/>
      <c r="K329" s="186"/>
      <c r="L329" s="186"/>
      <c r="M329" s="186"/>
      <c r="N329" s="186"/>
      <c r="O329" s="186"/>
      <c r="P329" s="186"/>
      <c r="Q329" s="186"/>
    </row>
    <row r="330" spans="1:17">
      <c r="A330" s="186"/>
      <c r="B330" s="186"/>
      <c r="C330" s="186"/>
      <c r="D330" s="186"/>
      <c r="E330" s="186"/>
      <c r="F330" s="186"/>
      <c r="G330" s="186"/>
      <c r="H330" s="186"/>
      <c r="I330" s="186"/>
      <c r="J330" s="186"/>
      <c r="K330" s="186"/>
      <c r="L330" s="186"/>
      <c r="M330" s="186"/>
      <c r="N330" s="186"/>
      <c r="O330" s="186"/>
      <c r="P330" s="186"/>
      <c r="Q330" s="186"/>
    </row>
    <row r="331" spans="1:17">
      <c r="A331" s="186"/>
      <c r="B331" s="186"/>
      <c r="C331" s="186"/>
      <c r="D331" s="186"/>
      <c r="E331" s="186"/>
      <c r="F331" s="186"/>
      <c r="G331" s="186"/>
      <c r="H331" s="186"/>
      <c r="I331" s="186"/>
      <c r="J331" s="186"/>
      <c r="K331" s="186"/>
      <c r="L331" s="186"/>
      <c r="M331" s="186"/>
      <c r="N331" s="186"/>
      <c r="O331" s="186"/>
      <c r="P331" s="186"/>
      <c r="Q331" s="186"/>
    </row>
    <row r="332" spans="1:17">
      <c r="A332" s="186"/>
      <c r="B332" s="186"/>
      <c r="C332" s="186"/>
      <c r="D332" s="186"/>
      <c r="E332" s="186"/>
      <c r="F332" s="186"/>
      <c r="G332" s="186"/>
      <c r="H332" s="186"/>
      <c r="I332" s="186"/>
      <c r="J332" s="186"/>
      <c r="K332" s="186"/>
      <c r="L332" s="186"/>
      <c r="M332" s="186"/>
      <c r="N332" s="186"/>
      <c r="O332" s="186"/>
      <c r="P332" s="186"/>
      <c r="Q332" s="186"/>
    </row>
    <row r="333" spans="1:17">
      <c r="A333" s="186"/>
      <c r="B333" s="186"/>
      <c r="C333" s="186"/>
      <c r="D333" s="186"/>
      <c r="E333" s="186"/>
      <c r="F333" s="186"/>
      <c r="G333" s="186"/>
      <c r="H333" s="186"/>
      <c r="I333" s="186"/>
      <c r="J333" s="186"/>
      <c r="K333" s="186"/>
      <c r="L333" s="186"/>
      <c r="M333" s="186"/>
      <c r="N333" s="186"/>
      <c r="O333" s="186"/>
      <c r="P333" s="186"/>
      <c r="Q333" s="186"/>
    </row>
    <row r="334" spans="1:17">
      <c r="A334" s="186"/>
      <c r="B334" s="186"/>
      <c r="C334" s="186"/>
      <c r="D334" s="186"/>
      <c r="E334" s="186"/>
      <c r="F334" s="186"/>
      <c r="G334" s="186"/>
      <c r="H334" s="186"/>
      <c r="I334" s="186"/>
      <c r="J334" s="186"/>
      <c r="K334" s="186"/>
      <c r="L334" s="186"/>
      <c r="M334" s="186"/>
      <c r="N334" s="186"/>
      <c r="O334" s="186"/>
      <c r="P334" s="186"/>
      <c r="Q334" s="186"/>
    </row>
    <row r="335" spans="1:17">
      <c r="A335" s="186"/>
      <c r="B335" s="186"/>
      <c r="C335" s="186"/>
      <c r="D335" s="186"/>
      <c r="E335" s="186"/>
      <c r="F335" s="186"/>
      <c r="G335" s="186"/>
      <c r="H335" s="186"/>
      <c r="I335" s="186"/>
      <c r="J335" s="186"/>
      <c r="K335" s="186"/>
      <c r="L335" s="186"/>
      <c r="M335" s="186"/>
      <c r="N335" s="186"/>
      <c r="O335" s="186"/>
      <c r="P335" s="186"/>
      <c r="Q335" s="186"/>
    </row>
    <row r="336" spans="1:17">
      <c r="A336" s="186"/>
      <c r="B336" s="186"/>
      <c r="C336" s="186"/>
      <c r="D336" s="186"/>
      <c r="E336" s="186"/>
      <c r="F336" s="186"/>
      <c r="G336" s="186"/>
      <c r="H336" s="186"/>
      <c r="I336" s="186"/>
      <c r="J336" s="186"/>
      <c r="K336" s="186"/>
      <c r="L336" s="186"/>
      <c r="M336" s="186"/>
      <c r="N336" s="186"/>
      <c r="O336" s="186"/>
      <c r="P336" s="186"/>
      <c r="Q336" s="186"/>
    </row>
    <row r="337" spans="1:17">
      <c r="A337" s="186"/>
      <c r="B337" s="186"/>
      <c r="C337" s="186"/>
      <c r="D337" s="186"/>
      <c r="E337" s="186"/>
      <c r="F337" s="186"/>
      <c r="G337" s="186"/>
      <c r="H337" s="186"/>
      <c r="I337" s="186"/>
      <c r="J337" s="186"/>
      <c r="K337" s="186"/>
      <c r="L337" s="186"/>
      <c r="M337" s="186"/>
      <c r="N337" s="186"/>
      <c r="O337" s="186"/>
      <c r="P337" s="186"/>
      <c r="Q337" s="186"/>
    </row>
    <row r="338" spans="1:17">
      <c r="A338" s="186"/>
      <c r="B338" s="186"/>
      <c r="C338" s="186"/>
      <c r="D338" s="186"/>
      <c r="E338" s="186"/>
      <c r="F338" s="186"/>
      <c r="G338" s="186"/>
      <c r="H338" s="186"/>
      <c r="I338" s="186"/>
      <c r="J338" s="186"/>
      <c r="K338" s="186"/>
      <c r="L338" s="186"/>
      <c r="M338" s="186"/>
      <c r="N338" s="186"/>
      <c r="O338" s="186"/>
      <c r="P338" s="186"/>
      <c r="Q338" s="186"/>
    </row>
    <row r="339" spans="1:17">
      <c r="A339" s="186"/>
      <c r="B339" s="186"/>
      <c r="C339" s="186"/>
      <c r="D339" s="186"/>
      <c r="E339" s="186"/>
      <c r="F339" s="186"/>
      <c r="G339" s="186"/>
      <c r="H339" s="186"/>
      <c r="I339" s="186"/>
      <c r="J339" s="186"/>
      <c r="K339" s="186"/>
      <c r="L339" s="186"/>
      <c r="M339" s="186"/>
      <c r="N339" s="186"/>
      <c r="O339" s="186"/>
      <c r="P339" s="186"/>
      <c r="Q339" s="186"/>
    </row>
    <row r="340" spans="1:17">
      <c r="A340" s="186"/>
      <c r="B340" s="186"/>
      <c r="C340" s="186"/>
      <c r="D340" s="186"/>
      <c r="E340" s="186"/>
      <c r="F340" s="186"/>
      <c r="G340" s="186"/>
      <c r="H340" s="186"/>
      <c r="I340" s="186"/>
      <c r="J340" s="186"/>
      <c r="K340" s="186"/>
      <c r="L340" s="186"/>
      <c r="M340" s="186"/>
      <c r="N340" s="186"/>
      <c r="O340" s="186"/>
      <c r="P340" s="186"/>
      <c r="Q340" s="186"/>
    </row>
    <row r="341" spans="1:17">
      <c r="A341" s="186"/>
      <c r="B341" s="186"/>
      <c r="C341" s="186"/>
      <c r="D341" s="186"/>
      <c r="E341" s="186"/>
      <c r="F341" s="186"/>
      <c r="G341" s="186"/>
      <c r="H341" s="186"/>
      <c r="I341" s="186"/>
      <c r="J341" s="186"/>
      <c r="K341" s="186"/>
      <c r="L341" s="186"/>
      <c r="M341" s="186"/>
      <c r="N341" s="186"/>
      <c r="O341" s="186"/>
      <c r="P341" s="186"/>
      <c r="Q341" s="186"/>
    </row>
    <row r="342" spans="1:17">
      <c r="A342" s="186"/>
      <c r="B342" s="186"/>
      <c r="C342" s="186"/>
      <c r="D342" s="186"/>
      <c r="E342" s="186"/>
      <c r="F342" s="186"/>
      <c r="G342" s="186"/>
      <c r="H342" s="186"/>
      <c r="I342" s="186"/>
      <c r="J342" s="186"/>
      <c r="K342" s="186"/>
      <c r="L342" s="186"/>
      <c r="M342" s="186"/>
      <c r="N342" s="186"/>
      <c r="O342" s="186"/>
      <c r="P342" s="186"/>
      <c r="Q342" s="186"/>
    </row>
    <row r="343" spans="1:17">
      <c r="A343" s="186"/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</row>
    <row r="344" spans="1:17">
      <c r="A344" s="186"/>
      <c r="B344" s="186"/>
      <c r="C344" s="186"/>
      <c r="D344" s="186"/>
      <c r="E344" s="186"/>
      <c r="F344" s="186"/>
      <c r="G344" s="186"/>
      <c r="H344" s="186"/>
      <c r="I344" s="186"/>
      <c r="J344" s="186"/>
      <c r="K344" s="186"/>
      <c r="L344" s="186"/>
      <c r="M344" s="186"/>
      <c r="N344" s="186"/>
      <c r="O344" s="186"/>
      <c r="P344" s="186"/>
      <c r="Q344" s="186"/>
    </row>
    <row r="345" spans="1:17">
      <c r="A345" s="186"/>
      <c r="B345" s="186"/>
      <c r="C345" s="186"/>
      <c r="D345" s="186"/>
      <c r="E345" s="186"/>
      <c r="F345" s="186"/>
      <c r="G345" s="186"/>
      <c r="H345" s="186"/>
      <c r="I345" s="186"/>
      <c r="J345" s="186"/>
      <c r="K345" s="186"/>
      <c r="L345" s="186"/>
      <c r="M345" s="186"/>
      <c r="N345" s="186"/>
      <c r="O345" s="186"/>
      <c r="P345" s="186"/>
      <c r="Q345" s="186"/>
    </row>
    <row r="346" spans="1:17">
      <c r="A346" s="186"/>
      <c r="B346" s="186"/>
      <c r="C346" s="186"/>
      <c r="D346" s="186"/>
      <c r="E346" s="186"/>
      <c r="F346" s="186"/>
      <c r="G346" s="186"/>
      <c r="H346" s="186"/>
      <c r="I346" s="186"/>
      <c r="J346" s="186"/>
      <c r="K346" s="186"/>
      <c r="L346" s="186"/>
      <c r="M346" s="186"/>
      <c r="N346" s="186"/>
      <c r="O346" s="186"/>
      <c r="P346" s="186"/>
      <c r="Q346" s="186"/>
    </row>
    <row r="347" spans="1:17">
      <c r="A347" s="186"/>
      <c r="B347" s="186"/>
      <c r="C347" s="186"/>
      <c r="D347" s="186"/>
      <c r="E347" s="186"/>
      <c r="F347" s="186"/>
      <c r="G347" s="186"/>
      <c r="H347" s="186"/>
      <c r="I347" s="186"/>
      <c r="J347" s="186"/>
      <c r="K347" s="186"/>
      <c r="L347" s="186"/>
      <c r="M347" s="186"/>
      <c r="N347" s="186"/>
      <c r="O347" s="186"/>
      <c r="P347" s="186"/>
      <c r="Q347" s="186"/>
    </row>
    <row r="348" spans="1:17">
      <c r="A348" s="186"/>
      <c r="B348" s="186"/>
      <c r="C348" s="186"/>
      <c r="D348" s="186"/>
      <c r="E348" s="186"/>
      <c r="F348" s="186"/>
      <c r="G348" s="186"/>
      <c r="H348" s="186"/>
      <c r="I348" s="186"/>
      <c r="J348" s="186"/>
      <c r="K348" s="186"/>
      <c r="L348" s="186"/>
      <c r="M348" s="186"/>
      <c r="N348" s="186"/>
      <c r="O348" s="186"/>
      <c r="P348" s="186"/>
      <c r="Q348" s="186"/>
    </row>
    <row r="349" spans="1:17">
      <c r="A349" s="186"/>
      <c r="B349" s="186"/>
      <c r="C349" s="186"/>
      <c r="D349" s="186"/>
      <c r="E349" s="186"/>
      <c r="F349" s="186"/>
      <c r="G349" s="186"/>
      <c r="H349" s="186"/>
      <c r="I349" s="186"/>
      <c r="J349" s="186"/>
      <c r="K349" s="186"/>
      <c r="L349" s="186"/>
      <c r="M349" s="186"/>
      <c r="N349" s="186"/>
      <c r="O349" s="186"/>
      <c r="P349" s="186"/>
      <c r="Q349" s="186"/>
    </row>
    <row r="350" spans="1:17">
      <c r="A350" s="186"/>
      <c r="B350" s="186"/>
      <c r="C350" s="186"/>
      <c r="D350" s="186"/>
      <c r="E350" s="186"/>
      <c r="F350" s="186"/>
      <c r="G350" s="186"/>
      <c r="H350" s="186"/>
      <c r="I350" s="186"/>
      <c r="J350" s="186"/>
      <c r="K350" s="186"/>
      <c r="L350" s="186"/>
      <c r="M350" s="186"/>
      <c r="N350" s="186"/>
      <c r="O350" s="186"/>
      <c r="P350" s="186"/>
      <c r="Q350" s="186"/>
    </row>
    <row r="351" spans="1:17">
      <c r="A351" s="186"/>
      <c r="B351" s="186"/>
      <c r="C351" s="186"/>
      <c r="D351" s="186"/>
      <c r="E351" s="186"/>
      <c r="F351" s="186"/>
      <c r="G351" s="186"/>
      <c r="H351" s="186"/>
      <c r="I351" s="186"/>
      <c r="J351" s="186"/>
      <c r="K351" s="186"/>
      <c r="L351" s="186"/>
      <c r="M351" s="186"/>
      <c r="N351" s="186"/>
      <c r="O351" s="186"/>
      <c r="P351" s="186"/>
      <c r="Q351" s="186"/>
    </row>
    <row r="352" spans="1:17">
      <c r="A352" s="186"/>
      <c r="B352" s="186"/>
      <c r="C352" s="186"/>
      <c r="D352" s="186"/>
      <c r="E352" s="186"/>
      <c r="F352" s="186"/>
      <c r="G352" s="186"/>
      <c r="H352" s="186"/>
      <c r="I352" s="186"/>
      <c r="J352" s="186"/>
      <c r="K352" s="186"/>
      <c r="L352" s="186"/>
      <c r="M352" s="186"/>
      <c r="N352" s="186"/>
      <c r="O352" s="186"/>
      <c r="P352" s="186"/>
      <c r="Q352" s="186"/>
    </row>
    <row r="353" spans="1:17">
      <c r="A353" s="186"/>
      <c r="B353" s="186"/>
      <c r="C353" s="186"/>
      <c r="D353" s="186"/>
      <c r="E353" s="186"/>
      <c r="F353" s="186"/>
      <c r="G353" s="186"/>
      <c r="H353" s="186"/>
      <c r="I353" s="186"/>
      <c r="J353" s="186"/>
      <c r="K353" s="186"/>
      <c r="L353" s="186"/>
      <c r="M353" s="186"/>
      <c r="N353" s="186"/>
      <c r="O353" s="186"/>
      <c r="P353" s="186"/>
      <c r="Q353" s="186"/>
    </row>
    <row r="354" spans="1:17">
      <c r="A354" s="186"/>
      <c r="B354" s="186"/>
      <c r="C354" s="186"/>
      <c r="D354" s="186"/>
      <c r="E354" s="186"/>
      <c r="F354" s="186"/>
      <c r="G354" s="186"/>
      <c r="H354" s="186"/>
      <c r="I354" s="186"/>
      <c r="J354" s="186"/>
      <c r="K354" s="186"/>
      <c r="L354" s="186"/>
      <c r="M354" s="186"/>
      <c r="N354" s="186"/>
      <c r="O354" s="186"/>
      <c r="P354" s="186"/>
      <c r="Q354" s="186"/>
    </row>
    <row r="355" spans="1:17">
      <c r="A355" s="186"/>
      <c r="B355" s="186"/>
      <c r="C355" s="186"/>
      <c r="D355" s="186"/>
      <c r="E355" s="186"/>
      <c r="F355" s="186"/>
      <c r="G355" s="186"/>
      <c r="H355" s="186"/>
      <c r="I355" s="186"/>
      <c r="J355" s="186"/>
      <c r="K355" s="186"/>
      <c r="L355" s="186"/>
      <c r="M355" s="186"/>
      <c r="N355" s="186"/>
      <c r="O355" s="186"/>
      <c r="P355" s="186"/>
      <c r="Q355" s="186"/>
    </row>
    <row r="356" spans="1:17">
      <c r="A356" s="186"/>
      <c r="B356" s="186"/>
      <c r="C356" s="186"/>
      <c r="D356" s="186"/>
      <c r="E356" s="186"/>
      <c r="F356" s="186"/>
      <c r="G356" s="186"/>
      <c r="H356" s="186"/>
      <c r="I356" s="186"/>
      <c r="J356" s="186"/>
      <c r="K356" s="186"/>
      <c r="L356" s="186"/>
      <c r="M356" s="186"/>
      <c r="N356" s="186"/>
      <c r="O356" s="186"/>
      <c r="P356" s="186"/>
      <c r="Q356" s="186"/>
    </row>
    <row r="357" spans="1:17">
      <c r="A357" s="186"/>
      <c r="B357" s="186"/>
      <c r="C357" s="186"/>
      <c r="D357" s="186"/>
      <c r="E357" s="186"/>
      <c r="F357" s="186"/>
      <c r="G357" s="186"/>
      <c r="H357" s="186"/>
      <c r="I357" s="186"/>
      <c r="J357" s="186"/>
      <c r="K357" s="186"/>
      <c r="L357" s="186"/>
      <c r="M357" s="186"/>
      <c r="N357" s="186"/>
      <c r="O357" s="186"/>
      <c r="P357" s="186"/>
      <c r="Q357" s="186"/>
    </row>
    <row r="358" spans="1:17">
      <c r="A358" s="186"/>
      <c r="B358" s="186"/>
      <c r="C358" s="186"/>
      <c r="D358" s="186"/>
      <c r="E358" s="186"/>
      <c r="F358" s="186"/>
      <c r="G358" s="186"/>
      <c r="H358" s="186"/>
      <c r="I358" s="186"/>
      <c r="J358" s="186"/>
      <c r="K358" s="186"/>
      <c r="L358" s="186"/>
      <c r="M358" s="186"/>
      <c r="N358" s="186"/>
      <c r="O358" s="186"/>
      <c r="P358" s="186"/>
      <c r="Q358" s="186"/>
    </row>
    <row r="359" spans="1:17">
      <c r="A359" s="186"/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</row>
    <row r="360" spans="1:17">
      <c r="A360" s="186"/>
      <c r="B360" s="186"/>
      <c r="C360" s="186"/>
      <c r="D360" s="186"/>
      <c r="E360" s="186"/>
      <c r="F360" s="186"/>
      <c r="G360" s="186"/>
      <c r="H360" s="186"/>
      <c r="I360" s="186"/>
      <c r="J360" s="186"/>
      <c r="K360" s="186"/>
      <c r="L360" s="186"/>
      <c r="M360" s="186"/>
      <c r="N360" s="186"/>
      <c r="O360" s="186"/>
      <c r="P360" s="186"/>
      <c r="Q360" s="186"/>
    </row>
    <row r="361" spans="1:17">
      <c r="A361" s="186"/>
      <c r="B361" s="186"/>
      <c r="C361" s="186"/>
      <c r="D361" s="186"/>
      <c r="E361" s="186"/>
      <c r="F361" s="186"/>
      <c r="G361" s="186"/>
      <c r="H361" s="186"/>
      <c r="I361" s="186"/>
      <c r="J361" s="186"/>
      <c r="K361" s="186"/>
      <c r="L361" s="186"/>
      <c r="M361" s="186"/>
      <c r="N361" s="186"/>
      <c r="O361" s="186"/>
      <c r="P361" s="186"/>
      <c r="Q361" s="186"/>
    </row>
    <row r="362" spans="1:17">
      <c r="A362" s="186"/>
      <c r="B362" s="186"/>
      <c r="C362" s="186"/>
      <c r="D362" s="186"/>
      <c r="E362" s="186"/>
      <c r="F362" s="186"/>
      <c r="G362" s="186"/>
      <c r="H362" s="186"/>
      <c r="I362" s="186"/>
      <c r="J362" s="186"/>
      <c r="K362" s="186"/>
      <c r="L362" s="186"/>
      <c r="M362" s="186"/>
      <c r="N362" s="186"/>
      <c r="O362" s="186"/>
      <c r="P362" s="186"/>
      <c r="Q362" s="186"/>
    </row>
    <row r="363" spans="1:17">
      <c r="A363" s="186"/>
      <c r="B363" s="186"/>
      <c r="C363" s="186"/>
      <c r="D363" s="186"/>
      <c r="E363" s="186"/>
      <c r="F363" s="186"/>
      <c r="G363" s="186"/>
      <c r="H363" s="186"/>
      <c r="I363" s="186"/>
      <c r="J363" s="186"/>
      <c r="K363" s="186"/>
      <c r="L363" s="186"/>
      <c r="M363" s="186"/>
      <c r="N363" s="186"/>
      <c r="O363" s="186"/>
      <c r="P363" s="186"/>
      <c r="Q363" s="186"/>
    </row>
    <row r="364" spans="1:17">
      <c r="A364" s="186"/>
      <c r="B364" s="186"/>
      <c r="C364" s="186"/>
      <c r="D364" s="186"/>
      <c r="E364" s="186"/>
      <c r="F364" s="186"/>
      <c r="G364" s="186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</row>
    <row r="365" spans="1:17">
      <c r="A365" s="186"/>
      <c r="B365" s="186"/>
      <c r="C365" s="186"/>
      <c r="D365" s="186"/>
      <c r="E365" s="186"/>
      <c r="F365" s="186"/>
      <c r="G365" s="186"/>
      <c r="H365" s="186"/>
      <c r="I365" s="186"/>
      <c r="J365" s="186"/>
      <c r="K365" s="186"/>
      <c r="L365" s="186"/>
      <c r="M365" s="186"/>
      <c r="N365" s="186"/>
      <c r="O365" s="186"/>
      <c r="P365" s="186"/>
      <c r="Q365" s="186"/>
    </row>
    <row r="366" spans="1:17">
      <c r="A366" s="186"/>
      <c r="B366" s="186"/>
      <c r="C366" s="186"/>
      <c r="D366" s="186"/>
      <c r="E366" s="186"/>
      <c r="F366" s="186"/>
      <c r="G366" s="186"/>
      <c r="H366" s="186"/>
      <c r="I366" s="186"/>
      <c r="J366" s="186"/>
      <c r="K366" s="186"/>
      <c r="L366" s="186"/>
      <c r="M366" s="186"/>
      <c r="N366" s="186"/>
      <c r="O366" s="186"/>
      <c r="P366" s="186"/>
      <c r="Q366" s="186"/>
    </row>
    <row r="367" spans="1:17">
      <c r="A367" s="186"/>
      <c r="B367" s="186"/>
      <c r="C367" s="186"/>
      <c r="D367" s="186"/>
      <c r="E367" s="186"/>
      <c r="F367" s="186"/>
      <c r="G367" s="186"/>
      <c r="H367" s="186"/>
      <c r="I367" s="186"/>
      <c r="J367" s="186"/>
      <c r="K367" s="186"/>
      <c r="L367" s="186"/>
      <c r="M367" s="186"/>
      <c r="N367" s="186"/>
      <c r="O367" s="186"/>
      <c r="P367" s="186"/>
      <c r="Q367" s="186"/>
    </row>
    <row r="368" spans="1:17">
      <c r="A368" s="186"/>
      <c r="B368" s="186"/>
      <c r="C368" s="186"/>
      <c r="D368" s="186"/>
      <c r="E368" s="186"/>
      <c r="F368" s="186"/>
      <c r="G368" s="186"/>
      <c r="H368" s="186"/>
      <c r="I368" s="186"/>
      <c r="J368" s="186"/>
      <c r="K368" s="186"/>
      <c r="L368" s="186"/>
      <c r="M368" s="186"/>
      <c r="N368" s="186"/>
      <c r="O368" s="186"/>
      <c r="P368" s="186"/>
      <c r="Q368" s="186"/>
    </row>
    <row r="369" spans="1:17">
      <c r="A369" s="186"/>
      <c r="B369" s="186"/>
      <c r="C369" s="186"/>
      <c r="D369" s="186"/>
      <c r="E369" s="186"/>
      <c r="F369" s="186"/>
      <c r="G369" s="186"/>
      <c r="H369" s="186"/>
      <c r="I369" s="186"/>
      <c r="J369" s="186"/>
      <c r="K369" s="186"/>
      <c r="L369" s="186"/>
      <c r="M369" s="186"/>
      <c r="N369" s="186"/>
      <c r="O369" s="186"/>
      <c r="P369" s="186"/>
      <c r="Q369" s="186"/>
    </row>
    <row r="370" spans="1:17">
      <c r="A370" s="186"/>
      <c r="B370" s="186"/>
      <c r="C370" s="186"/>
      <c r="D370" s="186"/>
      <c r="E370" s="186"/>
      <c r="F370" s="186"/>
      <c r="G370" s="186"/>
      <c r="H370" s="186"/>
      <c r="I370" s="186"/>
      <c r="J370" s="186"/>
      <c r="K370" s="186"/>
      <c r="L370" s="186"/>
      <c r="M370" s="186"/>
      <c r="N370" s="186"/>
      <c r="O370" s="186"/>
      <c r="P370" s="186"/>
      <c r="Q370" s="186"/>
    </row>
    <row r="371" spans="1:17">
      <c r="A371" s="186"/>
      <c r="B371" s="186"/>
      <c r="C371" s="186"/>
      <c r="D371" s="186"/>
      <c r="E371" s="186"/>
      <c r="F371" s="186"/>
      <c r="G371" s="186"/>
      <c r="H371" s="186"/>
      <c r="I371" s="186"/>
      <c r="J371" s="186"/>
      <c r="K371" s="186"/>
      <c r="L371" s="186"/>
      <c r="M371" s="186"/>
      <c r="N371" s="186"/>
      <c r="O371" s="186"/>
      <c r="P371" s="186"/>
      <c r="Q371" s="186"/>
    </row>
    <row r="372" spans="1:17">
      <c r="A372" s="186"/>
      <c r="B372" s="186"/>
      <c r="C372" s="186"/>
      <c r="D372" s="186"/>
      <c r="E372" s="186"/>
      <c r="F372" s="186"/>
      <c r="G372" s="186"/>
      <c r="H372" s="186"/>
      <c r="I372" s="186"/>
      <c r="J372" s="186"/>
      <c r="K372" s="186"/>
      <c r="L372" s="186"/>
      <c r="M372" s="186"/>
      <c r="N372" s="186"/>
      <c r="O372" s="186"/>
      <c r="P372" s="186"/>
      <c r="Q372" s="186"/>
    </row>
    <row r="373" spans="1:17">
      <c r="A373" s="186"/>
      <c r="B373" s="186"/>
      <c r="C373" s="186"/>
      <c r="D373" s="186"/>
      <c r="E373" s="186"/>
      <c r="F373" s="186"/>
      <c r="G373" s="186"/>
      <c r="H373" s="186"/>
      <c r="I373" s="186"/>
      <c r="J373" s="186"/>
      <c r="K373" s="186"/>
      <c r="L373" s="186"/>
      <c r="M373" s="186"/>
      <c r="N373" s="186"/>
      <c r="O373" s="186"/>
      <c r="P373" s="186"/>
      <c r="Q373" s="186"/>
    </row>
    <row r="374" spans="1:17">
      <c r="A374" s="186"/>
      <c r="B374" s="186"/>
      <c r="C374" s="186"/>
      <c r="D374" s="186"/>
      <c r="E374" s="186"/>
      <c r="F374" s="186"/>
      <c r="G374" s="186"/>
      <c r="H374" s="186"/>
      <c r="I374" s="186"/>
      <c r="J374" s="186"/>
      <c r="K374" s="186"/>
      <c r="L374" s="186"/>
      <c r="M374" s="186"/>
      <c r="N374" s="186"/>
      <c r="O374" s="186"/>
      <c r="P374" s="186"/>
      <c r="Q374" s="186"/>
    </row>
    <row r="375" spans="1:17">
      <c r="A375" s="186"/>
      <c r="B375" s="186"/>
      <c r="C375" s="186"/>
      <c r="D375" s="186"/>
      <c r="E375" s="186"/>
      <c r="F375" s="186"/>
      <c r="G375" s="186"/>
      <c r="H375" s="186"/>
      <c r="I375" s="186"/>
      <c r="J375" s="186"/>
      <c r="K375" s="186"/>
      <c r="L375" s="186"/>
      <c r="M375" s="186"/>
      <c r="N375" s="186"/>
      <c r="O375" s="186"/>
      <c r="P375" s="186"/>
      <c r="Q375" s="186"/>
    </row>
    <row r="376" spans="1:17">
      <c r="A376" s="186"/>
      <c r="B376" s="186"/>
      <c r="C376" s="186"/>
      <c r="D376" s="186"/>
      <c r="E376" s="186"/>
      <c r="F376" s="186"/>
      <c r="G376" s="186"/>
      <c r="H376" s="186"/>
      <c r="I376" s="186"/>
      <c r="J376" s="186"/>
      <c r="K376" s="186"/>
      <c r="L376" s="186"/>
      <c r="M376" s="186"/>
      <c r="N376" s="186"/>
      <c r="O376" s="186"/>
      <c r="P376" s="186"/>
      <c r="Q376" s="186"/>
    </row>
    <row r="377" spans="1:17">
      <c r="A377" s="186"/>
      <c r="B377" s="186"/>
      <c r="C377" s="186"/>
      <c r="D377" s="186"/>
      <c r="E377" s="186"/>
      <c r="F377" s="186"/>
      <c r="G377" s="186"/>
      <c r="H377" s="186"/>
      <c r="I377" s="186"/>
      <c r="J377" s="186"/>
      <c r="K377" s="186"/>
      <c r="L377" s="186"/>
      <c r="M377" s="186"/>
      <c r="N377" s="186"/>
      <c r="O377" s="186"/>
      <c r="P377" s="186"/>
      <c r="Q377" s="186"/>
    </row>
    <row r="378" spans="1:17">
      <c r="A378" s="186"/>
      <c r="B378" s="186"/>
      <c r="C378" s="186"/>
      <c r="D378" s="186"/>
      <c r="E378" s="186"/>
      <c r="F378" s="186"/>
      <c r="G378" s="186"/>
      <c r="H378" s="186"/>
      <c r="I378" s="186"/>
      <c r="J378" s="186"/>
      <c r="K378" s="186"/>
      <c r="L378" s="186"/>
      <c r="M378" s="186"/>
      <c r="N378" s="186"/>
      <c r="O378" s="186"/>
      <c r="P378" s="186"/>
      <c r="Q378" s="186"/>
    </row>
    <row r="379" spans="1:17">
      <c r="A379" s="186"/>
      <c r="B379" s="186"/>
      <c r="C379" s="186"/>
      <c r="D379" s="186"/>
      <c r="E379" s="186"/>
      <c r="F379" s="186"/>
      <c r="G379" s="186"/>
      <c r="H379" s="186"/>
      <c r="I379" s="186"/>
      <c r="J379" s="186"/>
      <c r="K379" s="186"/>
      <c r="L379" s="186"/>
      <c r="M379" s="186"/>
      <c r="N379" s="186"/>
      <c r="O379" s="186"/>
      <c r="P379" s="186"/>
      <c r="Q379" s="186"/>
    </row>
    <row r="380" spans="1:17">
      <c r="A380" s="186"/>
      <c r="B380" s="186"/>
      <c r="C380" s="186"/>
      <c r="D380" s="186"/>
      <c r="E380" s="186"/>
      <c r="F380" s="186"/>
      <c r="G380" s="186"/>
      <c r="H380" s="186"/>
      <c r="I380" s="186"/>
      <c r="J380" s="186"/>
      <c r="K380" s="186"/>
      <c r="L380" s="186"/>
      <c r="M380" s="186"/>
      <c r="N380" s="186"/>
      <c r="O380" s="186"/>
      <c r="P380" s="186"/>
      <c r="Q380" s="186"/>
    </row>
    <row r="381" spans="1:17">
      <c r="A381" s="186"/>
      <c r="B381" s="186"/>
      <c r="C381" s="186"/>
      <c r="D381" s="186"/>
      <c r="E381" s="186"/>
      <c r="F381" s="186"/>
      <c r="G381" s="186"/>
      <c r="H381" s="186"/>
      <c r="I381" s="186"/>
      <c r="J381" s="186"/>
      <c r="K381" s="186"/>
      <c r="L381" s="186"/>
      <c r="M381" s="186"/>
      <c r="N381" s="186"/>
      <c r="O381" s="186"/>
      <c r="P381" s="186"/>
      <c r="Q381" s="186"/>
    </row>
    <row r="382" spans="1:17">
      <c r="A382" s="186"/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</row>
    <row r="383" spans="1:17">
      <c r="A383" s="186"/>
      <c r="B383" s="186"/>
      <c r="C383" s="186"/>
      <c r="D383" s="186"/>
      <c r="E383" s="186"/>
      <c r="F383" s="186"/>
      <c r="G383" s="186"/>
      <c r="H383" s="186"/>
      <c r="I383" s="186"/>
      <c r="J383" s="186"/>
      <c r="K383" s="186"/>
      <c r="L383" s="186"/>
      <c r="M383" s="186"/>
      <c r="N383" s="186"/>
      <c r="O383" s="186"/>
      <c r="P383" s="186"/>
      <c r="Q383" s="186"/>
    </row>
    <row r="384" spans="1:17">
      <c r="A384" s="186"/>
      <c r="B384" s="186"/>
      <c r="C384" s="186"/>
      <c r="D384" s="186"/>
      <c r="E384" s="186"/>
      <c r="F384" s="186"/>
      <c r="G384" s="186"/>
      <c r="H384" s="186"/>
      <c r="I384" s="186"/>
      <c r="J384" s="186"/>
      <c r="K384" s="186"/>
      <c r="L384" s="186"/>
      <c r="M384" s="186"/>
      <c r="N384" s="186"/>
      <c r="O384" s="186"/>
      <c r="P384" s="186"/>
      <c r="Q384" s="186"/>
    </row>
    <row r="385" spans="1:17">
      <c r="A385" s="186"/>
      <c r="B385" s="186"/>
      <c r="C385" s="186"/>
      <c r="D385" s="186"/>
      <c r="E385" s="186"/>
      <c r="F385" s="186"/>
      <c r="G385" s="186"/>
      <c r="H385" s="186"/>
      <c r="I385" s="186"/>
      <c r="J385" s="186"/>
      <c r="K385" s="186"/>
      <c r="L385" s="186"/>
      <c r="M385" s="186"/>
      <c r="N385" s="186"/>
      <c r="O385" s="186"/>
      <c r="P385" s="186"/>
      <c r="Q385" s="186"/>
    </row>
    <row r="386" spans="1:17">
      <c r="A386" s="186"/>
      <c r="B386" s="186"/>
      <c r="C386" s="186"/>
      <c r="D386" s="186"/>
      <c r="E386" s="186"/>
      <c r="F386" s="186"/>
      <c r="G386" s="186"/>
      <c r="H386" s="186"/>
      <c r="I386" s="186"/>
      <c r="J386" s="186"/>
      <c r="K386" s="186"/>
      <c r="L386" s="186"/>
      <c r="M386" s="186"/>
      <c r="N386" s="186"/>
      <c r="O386" s="186"/>
      <c r="P386" s="186"/>
      <c r="Q386" s="186"/>
    </row>
    <row r="387" spans="1:17">
      <c r="A387" s="186"/>
      <c r="B387" s="186"/>
      <c r="C387" s="186"/>
      <c r="D387" s="186"/>
      <c r="E387" s="186"/>
      <c r="F387" s="186"/>
      <c r="G387" s="186"/>
      <c r="H387" s="186"/>
      <c r="I387" s="186"/>
      <c r="J387" s="186"/>
      <c r="K387" s="186"/>
      <c r="L387" s="186"/>
      <c r="M387" s="186"/>
      <c r="N387" s="186"/>
      <c r="O387" s="186"/>
      <c r="P387" s="186"/>
      <c r="Q387" s="186"/>
    </row>
    <row r="388" spans="1:17">
      <c r="A388" s="186"/>
      <c r="B388" s="186"/>
      <c r="C388" s="186"/>
      <c r="D388" s="186"/>
      <c r="E388" s="186"/>
      <c r="F388" s="186"/>
      <c r="G388" s="186"/>
      <c r="H388" s="186"/>
      <c r="I388" s="186"/>
      <c r="J388" s="186"/>
      <c r="K388" s="186"/>
      <c r="L388" s="186"/>
      <c r="M388" s="186"/>
      <c r="N388" s="186"/>
      <c r="O388" s="186"/>
      <c r="P388" s="186"/>
      <c r="Q388" s="186"/>
    </row>
    <row r="389" spans="1:17">
      <c r="A389" s="186"/>
      <c r="B389" s="186"/>
      <c r="C389" s="186"/>
      <c r="D389" s="186"/>
      <c r="E389" s="186"/>
      <c r="F389" s="186"/>
      <c r="G389" s="186"/>
      <c r="H389" s="186"/>
      <c r="I389" s="186"/>
      <c r="J389" s="186"/>
      <c r="K389" s="186"/>
      <c r="L389" s="186"/>
      <c r="M389" s="186"/>
      <c r="N389" s="186"/>
      <c r="O389" s="186"/>
      <c r="P389" s="186"/>
      <c r="Q389" s="186"/>
    </row>
    <row r="390" spans="1:17">
      <c r="A390" s="186"/>
      <c r="B390" s="186"/>
      <c r="C390" s="186"/>
      <c r="D390" s="186"/>
      <c r="E390" s="186"/>
      <c r="F390" s="186"/>
      <c r="G390" s="186"/>
      <c r="H390" s="186"/>
      <c r="I390" s="186"/>
      <c r="J390" s="186"/>
      <c r="K390" s="186"/>
      <c r="L390" s="186"/>
      <c r="M390" s="186"/>
      <c r="N390" s="186"/>
      <c r="O390" s="186"/>
      <c r="P390" s="186"/>
      <c r="Q390" s="186"/>
    </row>
    <row r="391" spans="1:17">
      <c r="A391" s="186"/>
      <c r="B391" s="186"/>
      <c r="C391" s="186"/>
      <c r="D391" s="186"/>
      <c r="E391" s="186"/>
      <c r="F391" s="186"/>
      <c r="G391" s="186"/>
      <c r="H391" s="186"/>
      <c r="I391" s="186"/>
      <c r="J391" s="186"/>
      <c r="K391" s="186"/>
      <c r="L391" s="186"/>
      <c r="M391" s="186"/>
      <c r="N391" s="186"/>
      <c r="O391" s="186"/>
      <c r="P391" s="186"/>
      <c r="Q391" s="186"/>
    </row>
    <row r="392" spans="1:17">
      <c r="A392" s="186"/>
      <c r="B392" s="186"/>
      <c r="C392" s="186"/>
      <c r="D392" s="186"/>
      <c r="E392" s="186"/>
      <c r="F392" s="186"/>
      <c r="G392" s="186"/>
      <c r="H392" s="186"/>
      <c r="I392" s="186"/>
      <c r="J392" s="186"/>
      <c r="K392" s="186"/>
      <c r="L392" s="186"/>
      <c r="M392" s="186"/>
      <c r="N392" s="186"/>
      <c r="O392" s="186"/>
      <c r="P392" s="186"/>
      <c r="Q392" s="186"/>
    </row>
    <row r="393" spans="1:17">
      <c r="A393" s="186"/>
      <c r="B393" s="186"/>
      <c r="C393" s="186"/>
      <c r="D393" s="186"/>
      <c r="E393" s="186"/>
      <c r="F393" s="186"/>
      <c r="G393" s="186"/>
      <c r="H393" s="186"/>
      <c r="I393" s="186"/>
      <c r="J393" s="186"/>
      <c r="K393" s="186"/>
      <c r="L393" s="186"/>
      <c r="M393" s="186"/>
      <c r="N393" s="186"/>
      <c r="O393" s="186"/>
      <c r="P393" s="186"/>
      <c r="Q393" s="186"/>
    </row>
    <row r="394" spans="1:17">
      <c r="A394" s="186"/>
      <c r="B394" s="186"/>
      <c r="C394" s="186"/>
      <c r="D394" s="186"/>
      <c r="E394" s="186"/>
      <c r="F394" s="186"/>
      <c r="G394" s="186"/>
      <c r="H394" s="186"/>
      <c r="I394" s="186"/>
      <c r="J394" s="186"/>
      <c r="K394" s="186"/>
      <c r="L394" s="186"/>
      <c r="M394" s="186"/>
      <c r="N394" s="186"/>
      <c r="O394" s="186"/>
      <c r="P394" s="186"/>
      <c r="Q394" s="186"/>
    </row>
    <row r="395" spans="1:17">
      <c r="A395" s="186"/>
      <c r="B395" s="186"/>
      <c r="C395" s="186"/>
      <c r="D395" s="186"/>
      <c r="E395" s="186"/>
      <c r="F395" s="186"/>
      <c r="G395" s="186"/>
      <c r="H395" s="186"/>
      <c r="I395" s="186"/>
      <c r="J395" s="186"/>
      <c r="K395" s="186"/>
      <c r="L395" s="186"/>
      <c r="M395" s="186"/>
      <c r="N395" s="186"/>
      <c r="O395" s="186"/>
      <c r="P395" s="186"/>
      <c r="Q395" s="186"/>
    </row>
    <row r="396" spans="1:17">
      <c r="A396" s="186"/>
      <c r="B396" s="186"/>
      <c r="C396" s="186"/>
      <c r="D396" s="186"/>
      <c r="E396" s="186"/>
      <c r="F396" s="186"/>
      <c r="G396" s="186"/>
      <c r="H396" s="186"/>
      <c r="I396" s="186"/>
      <c r="J396" s="186"/>
      <c r="K396" s="186"/>
      <c r="L396" s="186"/>
      <c r="M396" s="186"/>
      <c r="N396" s="186"/>
      <c r="O396" s="186"/>
      <c r="P396" s="186"/>
      <c r="Q396" s="186"/>
    </row>
    <row r="397" spans="1:17">
      <c r="A397" s="186"/>
      <c r="B397" s="186"/>
      <c r="C397" s="186"/>
      <c r="D397" s="186"/>
      <c r="E397" s="186"/>
      <c r="F397" s="186"/>
      <c r="G397" s="186"/>
      <c r="H397" s="186"/>
      <c r="I397" s="186"/>
      <c r="J397" s="186"/>
      <c r="K397" s="186"/>
      <c r="L397" s="186"/>
      <c r="M397" s="186"/>
      <c r="N397" s="186"/>
      <c r="O397" s="186"/>
      <c r="P397" s="186"/>
      <c r="Q397" s="186"/>
    </row>
    <row r="398" spans="1:17">
      <c r="A398" s="186"/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</row>
    <row r="399" spans="1:17">
      <c r="A399" s="186"/>
      <c r="B399" s="186"/>
      <c r="C399" s="186"/>
      <c r="D399" s="186"/>
      <c r="E399" s="186"/>
      <c r="F399" s="186"/>
      <c r="G399" s="186"/>
      <c r="H399" s="186"/>
      <c r="I399" s="186"/>
      <c r="J399" s="186"/>
      <c r="K399" s="186"/>
      <c r="L399" s="186"/>
      <c r="M399" s="186"/>
      <c r="N399" s="186"/>
      <c r="O399" s="186"/>
      <c r="P399" s="186"/>
      <c r="Q399" s="186"/>
    </row>
    <row r="400" spans="1:17">
      <c r="A400" s="186"/>
      <c r="B400" s="186"/>
      <c r="C400" s="186"/>
      <c r="D400" s="186"/>
      <c r="E400" s="186"/>
      <c r="F400" s="186"/>
      <c r="G400" s="186"/>
      <c r="H400" s="186"/>
      <c r="I400" s="186"/>
      <c r="J400" s="186"/>
      <c r="K400" s="186"/>
      <c r="L400" s="186"/>
      <c r="M400" s="186"/>
      <c r="N400" s="186"/>
      <c r="O400" s="186"/>
      <c r="P400" s="186"/>
      <c r="Q400" s="186"/>
    </row>
    <row r="401" spans="1:17">
      <c r="A401" s="186"/>
      <c r="B401" s="186"/>
      <c r="C401" s="186"/>
      <c r="D401" s="186"/>
      <c r="E401" s="186"/>
      <c r="F401" s="186"/>
      <c r="G401" s="186"/>
      <c r="H401" s="186"/>
      <c r="I401" s="186"/>
      <c r="J401" s="186"/>
      <c r="K401" s="186"/>
      <c r="L401" s="186"/>
      <c r="M401" s="186"/>
      <c r="N401" s="186"/>
      <c r="O401" s="186"/>
      <c r="P401" s="186"/>
      <c r="Q401" s="186"/>
    </row>
    <row r="402" spans="1:17">
      <c r="A402" s="186"/>
      <c r="B402" s="186"/>
      <c r="C402" s="186"/>
      <c r="D402" s="186"/>
      <c r="E402" s="186"/>
      <c r="F402" s="186"/>
      <c r="G402" s="186"/>
      <c r="H402" s="186"/>
      <c r="I402" s="186"/>
      <c r="J402" s="186"/>
      <c r="K402" s="186"/>
      <c r="L402" s="186"/>
      <c r="M402" s="186"/>
      <c r="N402" s="186"/>
      <c r="O402" s="186"/>
      <c r="P402" s="186"/>
      <c r="Q402" s="186"/>
    </row>
    <row r="403" spans="1:17">
      <c r="A403" s="186"/>
      <c r="B403" s="186"/>
      <c r="C403" s="186"/>
      <c r="D403" s="186"/>
      <c r="E403" s="186"/>
      <c r="F403" s="186"/>
      <c r="G403" s="186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</row>
    <row r="404" spans="1:17">
      <c r="A404" s="186"/>
      <c r="B404" s="186"/>
      <c r="C404" s="186"/>
      <c r="D404" s="186"/>
      <c r="E404" s="186"/>
      <c r="F404" s="186"/>
      <c r="G404" s="186"/>
      <c r="H404" s="186"/>
      <c r="I404" s="186"/>
      <c r="J404" s="186"/>
      <c r="K404" s="186"/>
      <c r="L404" s="186"/>
      <c r="M404" s="186"/>
      <c r="N404" s="186"/>
      <c r="O404" s="186"/>
      <c r="P404" s="186"/>
      <c r="Q404" s="186"/>
    </row>
    <row r="405" spans="1:17">
      <c r="A405" s="186"/>
      <c r="B405" s="186"/>
      <c r="C405" s="186"/>
      <c r="D405" s="186"/>
      <c r="E405" s="186"/>
      <c r="F405" s="186"/>
      <c r="G405" s="186"/>
      <c r="H405" s="186"/>
      <c r="I405" s="186"/>
      <c r="J405" s="186"/>
      <c r="K405" s="186"/>
      <c r="L405" s="186"/>
      <c r="M405" s="186"/>
      <c r="N405" s="186"/>
      <c r="O405" s="186"/>
      <c r="P405" s="186"/>
      <c r="Q405" s="186"/>
    </row>
    <row r="406" spans="1:17">
      <c r="A406" s="186"/>
      <c r="B406" s="186"/>
      <c r="C406" s="186"/>
      <c r="D406" s="186"/>
      <c r="E406" s="186"/>
      <c r="F406" s="186"/>
      <c r="G406" s="186"/>
      <c r="H406" s="186"/>
      <c r="I406" s="186"/>
      <c r="J406" s="186"/>
      <c r="K406" s="186"/>
      <c r="L406" s="186"/>
      <c r="M406" s="186"/>
      <c r="N406" s="186"/>
      <c r="O406" s="186"/>
      <c r="P406" s="186"/>
      <c r="Q406" s="186"/>
    </row>
    <row r="407" spans="1:17">
      <c r="A407" s="186"/>
      <c r="B407" s="186"/>
      <c r="C407" s="186"/>
      <c r="D407" s="186"/>
      <c r="E407" s="186"/>
      <c r="F407" s="186"/>
      <c r="G407" s="186"/>
      <c r="H407" s="186"/>
      <c r="I407" s="186"/>
      <c r="J407" s="186"/>
      <c r="K407" s="186"/>
      <c r="L407" s="186"/>
      <c r="M407" s="186"/>
      <c r="N407" s="186"/>
      <c r="O407" s="186"/>
      <c r="P407" s="186"/>
      <c r="Q407" s="186"/>
    </row>
    <row r="408" spans="1:17">
      <c r="A408" s="186"/>
      <c r="B408" s="186"/>
      <c r="C408" s="186"/>
      <c r="D408" s="186"/>
      <c r="E408" s="186"/>
      <c r="F408" s="186"/>
      <c r="G408" s="186"/>
      <c r="H408" s="186"/>
      <c r="I408" s="186"/>
      <c r="J408" s="186"/>
      <c r="K408" s="186"/>
      <c r="L408" s="186"/>
      <c r="M408" s="186"/>
      <c r="N408" s="186"/>
      <c r="O408" s="186"/>
      <c r="P408" s="186"/>
      <c r="Q408" s="186"/>
    </row>
    <row r="409" spans="1:17">
      <c r="A409" s="186"/>
      <c r="B409" s="186"/>
      <c r="C409" s="186"/>
      <c r="D409" s="186"/>
      <c r="E409" s="186"/>
      <c r="F409" s="186"/>
      <c r="G409" s="186"/>
      <c r="H409" s="186"/>
      <c r="I409" s="186"/>
      <c r="J409" s="186"/>
      <c r="K409" s="186"/>
      <c r="L409" s="186"/>
      <c r="M409" s="186"/>
      <c r="N409" s="186"/>
      <c r="O409" s="186"/>
      <c r="P409" s="186"/>
      <c r="Q409" s="186"/>
    </row>
    <row r="410" spans="1:17">
      <c r="A410" s="186"/>
      <c r="B410" s="186"/>
      <c r="C410" s="186"/>
      <c r="D410" s="186"/>
      <c r="E410" s="186"/>
      <c r="F410" s="186"/>
      <c r="G410" s="186"/>
      <c r="H410" s="186"/>
      <c r="I410" s="186"/>
      <c r="J410" s="186"/>
      <c r="K410" s="186"/>
      <c r="L410" s="186"/>
      <c r="M410" s="186"/>
      <c r="N410" s="186"/>
      <c r="O410" s="186"/>
      <c r="P410" s="186"/>
      <c r="Q410" s="186"/>
    </row>
    <row r="411" spans="1:17">
      <c r="A411" s="186"/>
      <c r="B411" s="186"/>
      <c r="C411" s="186"/>
      <c r="D411" s="186"/>
      <c r="E411" s="186"/>
      <c r="F411" s="186"/>
      <c r="G411" s="186"/>
      <c r="H411" s="186"/>
      <c r="I411" s="186"/>
      <c r="J411" s="186"/>
      <c r="K411" s="186"/>
      <c r="L411" s="186"/>
      <c r="M411" s="186"/>
      <c r="N411" s="186"/>
      <c r="O411" s="186"/>
      <c r="P411" s="186"/>
      <c r="Q411" s="186"/>
    </row>
    <row r="412" spans="1:17">
      <c r="A412" s="186"/>
      <c r="B412" s="186"/>
      <c r="C412" s="186"/>
      <c r="D412" s="186"/>
      <c r="E412" s="186"/>
      <c r="F412" s="186"/>
      <c r="G412" s="186"/>
      <c r="H412" s="186"/>
      <c r="I412" s="186"/>
      <c r="J412" s="186"/>
      <c r="K412" s="186"/>
      <c r="L412" s="186"/>
      <c r="M412" s="186"/>
      <c r="N412" s="186"/>
      <c r="O412" s="186"/>
      <c r="P412" s="186"/>
      <c r="Q412" s="186"/>
    </row>
    <row r="413" spans="1:17">
      <c r="A413" s="186"/>
      <c r="B413" s="186"/>
      <c r="C413" s="186"/>
      <c r="D413" s="186"/>
      <c r="E413" s="186"/>
      <c r="F413" s="186"/>
      <c r="G413" s="186"/>
      <c r="H413" s="186"/>
      <c r="I413" s="186"/>
      <c r="J413" s="186"/>
      <c r="K413" s="186"/>
      <c r="L413" s="186"/>
      <c r="M413" s="186"/>
      <c r="N413" s="186"/>
      <c r="O413" s="186"/>
      <c r="P413" s="186"/>
      <c r="Q413" s="186"/>
    </row>
    <row r="414" spans="1:17">
      <c r="A414" s="186"/>
      <c r="B414" s="186"/>
      <c r="C414" s="186"/>
      <c r="D414" s="186"/>
      <c r="E414" s="186"/>
      <c r="F414" s="186"/>
      <c r="G414" s="186"/>
      <c r="H414" s="186"/>
      <c r="I414" s="186"/>
      <c r="J414" s="186"/>
      <c r="K414" s="186"/>
      <c r="L414" s="186"/>
      <c r="M414" s="186"/>
      <c r="N414" s="186"/>
      <c r="O414" s="186"/>
      <c r="P414" s="186"/>
      <c r="Q414" s="186"/>
    </row>
    <row r="415" spans="1:17">
      <c r="A415" s="186"/>
      <c r="B415" s="186"/>
      <c r="C415" s="186"/>
      <c r="D415" s="186"/>
      <c r="E415" s="186"/>
      <c r="F415" s="186"/>
      <c r="G415" s="186"/>
      <c r="H415" s="186"/>
      <c r="I415" s="186"/>
      <c r="J415" s="186"/>
      <c r="K415" s="186"/>
      <c r="L415" s="186"/>
      <c r="M415" s="186"/>
      <c r="N415" s="186"/>
      <c r="O415" s="186"/>
      <c r="P415" s="186"/>
      <c r="Q415" s="186"/>
    </row>
    <row r="416" spans="1:17">
      <c r="A416" s="186"/>
      <c r="B416" s="186"/>
      <c r="C416" s="186"/>
      <c r="D416" s="186"/>
      <c r="E416" s="186"/>
      <c r="F416" s="186"/>
      <c r="G416" s="186"/>
      <c r="H416" s="186"/>
      <c r="I416" s="186"/>
      <c r="J416" s="186"/>
      <c r="K416" s="186"/>
      <c r="L416" s="186"/>
      <c r="M416" s="186"/>
      <c r="N416" s="186"/>
      <c r="O416" s="186"/>
      <c r="P416" s="186"/>
      <c r="Q416" s="186"/>
    </row>
    <row r="417" spans="1:17">
      <c r="A417" s="186"/>
      <c r="B417" s="186"/>
      <c r="C417" s="186"/>
      <c r="D417" s="186"/>
      <c r="E417" s="186"/>
      <c r="F417" s="186"/>
      <c r="G417" s="186"/>
      <c r="H417" s="186"/>
      <c r="I417" s="186"/>
      <c r="J417" s="186"/>
      <c r="K417" s="186"/>
      <c r="L417" s="186"/>
      <c r="M417" s="186"/>
      <c r="N417" s="186"/>
      <c r="O417" s="186"/>
      <c r="P417" s="186"/>
      <c r="Q417" s="186"/>
    </row>
    <row r="418" spans="1:17">
      <c r="A418" s="186"/>
      <c r="B418" s="186"/>
      <c r="C418" s="186"/>
      <c r="D418" s="186"/>
      <c r="E418" s="186"/>
      <c r="F418" s="186"/>
      <c r="G418" s="186"/>
      <c r="H418" s="186"/>
      <c r="I418" s="186"/>
      <c r="J418" s="186"/>
      <c r="K418" s="186"/>
      <c r="L418" s="186"/>
      <c r="M418" s="186"/>
      <c r="N418" s="186"/>
      <c r="O418" s="186"/>
      <c r="P418" s="186"/>
      <c r="Q418" s="186"/>
    </row>
    <row r="419" spans="1:17">
      <c r="A419" s="186"/>
      <c r="B419" s="186"/>
      <c r="C419" s="186"/>
      <c r="D419" s="186"/>
      <c r="E419" s="186"/>
      <c r="F419" s="186"/>
      <c r="G419" s="186"/>
      <c r="H419" s="186"/>
      <c r="I419" s="186"/>
      <c r="J419" s="186"/>
      <c r="K419" s="186"/>
      <c r="L419" s="186"/>
      <c r="M419" s="186"/>
      <c r="N419" s="186"/>
      <c r="O419" s="186"/>
      <c r="P419" s="186"/>
      <c r="Q419" s="186"/>
    </row>
    <row r="420" spans="1:17">
      <c r="A420" s="186"/>
      <c r="B420" s="186"/>
      <c r="C420" s="186"/>
      <c r="D420" s="186"/>
      <c r="E420" s="186"/>
      <c r="F420" s="186"/>
      <c r="G420" s="186"/>
      <c r="H420" s="186"/>
      <c r="I420" s="186"/>
      <c r="J420" s="186"/>
      <c r="K420" s="186"/>
      <c r="L420" s="186"/>
      <c r="M420" s="186"/>
      <c r="N420" s="186"/>
      <c r="O420" s="186"/>
      <c r="P420" s="186"/>
      <c r="Q420" s="186"/>
    </row>
    <row r="421" spans="1:17">
      <c r="A421" s="186"/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</row>
    <row r="422" spans="1:17">
      <c r="A422" s="186"/>
      <c r="B422" s="186"/>
      <c r="C422" s="186"/>
      <c r="D422" s="186"/>
      <c r="E422" s="186"/>
      <c r="F422" s="186"/>
      <c r="G422" s="186"/>
      <c r="H422" s="186"/>
      <c r="I422" s="186"/>
      <c r="J422" s="186"/>
      <c r="K422" s="186"/>
      <c r="L422" s="186"/>
      <c r="M422" s="186"/>
      <c r="N422" s="186"/>
      <c r="O422" s="186"/>
      <c r="P422" s="186"/>
      <c r="Q422" s="186"/>
    </row>
    <row r="423" spans="1:17">
      <c r="A423" s="186"/>
      <c r="B423" s="186"/>
      <c r="C423" s="186"/>
      <c r="D423" s="186"/>
      <c r="E423" s="186"/>
      <c r="F423" s="186"/>
      <c r="G423" s="186"/>
      <c r="H423" s="186"/>
      <c r="I423" s="186"/>
      <c r="J423" s="186"/>
      <c r="K423" s="186"/>
      <c r="L423" s="186"/>
      <c r="M423" s="186"/>
      <c r="N423" s="186"/>
      <c r="O423" s="186"/>
      <c r="P423" s="186"/>
      <c r="Q423" s="186"/>
    </row>
    <row r="424" spans="1:17">
      <c r="A424" s="186"/>
      <c r="B424" s="186"/>
      <c r="C424" s="186"/>
      <c r="D424" s="186"/>
      <c r="E424" s="186"/>
      <c r="F424" s="186"/>
      <c r="G424" s="186"/>
      <c r="H424" s="186"/>
      <c r="I424" s="186"/>
      <c r="J424" s="186"/>
      <c r="K424" s="186"/>
      <c r="L424" s="186"/>
      <c r="M424" s="186"/>
      <c r="N424" s="186"/>
      <c r="O424" s="186"/>
      <c r="P424" s="186"/>
      <c r="Q424" s="186"/>
    </row>
    <row r="425" spans="1:17">
      <c r="A425" s="186"/>
      <c r="B425" s="186"/>
      <c r="C425" s="186"/>
      <c r="D425" s="186"/>
      <c r="E425" s="186"/>
      <c r="F425" s="186"/>
      <c r="G425" s="186"/>
      <c r="H425" s="186"/>
      <c r="I425" s="186"/>
      <c r="J425" s="186"/>
      <c r="K425" s="186"/>
      <c r="L425" s="186"/>
      <c r="M425" s="186"/>
      <c r="N425" s="186"/>
      <c r="O425" s="186"/>
      <c r="P425" s="186"/>
      <c r="Q425" s="186"/>
    </row>
    <row r="426" spans="1:17">
      <c r="A426" s="186"/>
      <c r="B426" s="186"/>
      <c r="C426" s="186"/>
      <c r="D426" s="186"/>
      <c r="E426" s="186"/>
      <c r="F426" s="186"/>
      <c r="G426" s="186"/>
      <c r="H426" s="186"/>
      <c r="I426" s="186"/>
      <c r="J426" s="186"/>
      <c r="K426" s="186"/>
      <c r="L426" s="186"/>
      <c r="M426" s="186"/>
      <c r="N426" s="186"/>
      <c r="O426" s="186"/>
      <c r="P426" s="186"/>
      <c r="Q426" s="186"/>
    </row>
    <row r="427" spans="1:17">
      <c r="A427" s="186"/>
      <c r="B427" s="186"/>
      <c r="C427" s="186"/>
      <c r="D427" s="186"/>
      <c r="E427" s="186"/>
      <c r="F427" s="186"/>
      <c r="G427" s="186"/>
      <c r="H427" s="186"/>
      <c r="I427" s="186"/>
      <c r="J427" s="186"/>
      <c r="K427" s="186"/>
      <c r="L427" s="186"/>
      <c r="M427" s="186"/>
      <c r="N427" s="186"/>
      <c r="O427" s="186"/>
      <c r="P427" s="186"/>
      <c r="Q427" s="186"/>
    </row>
    <row r="428" spans="1:17">
      <c r="A428" s="186"/>
      <c r="B428" s="186"/>
      <c r="C428" s="186"/>
      <c r="D428" s="186"/>
      <c r="E428" s="186"/>
      <c r="F428" s="186"/>
      <c r="G428" s="186"/>
      <c r="H428" s="186"/>
      <c r="I428" s="186"/>
      <c r="J428" s="186"/>
      <c r="K428" s="186"/>
      <c r="L428" s="186"/>
      <c r="M428" s="186"/>
      <c r="N428" s="186"/>
      <c r="O428" s="186"/>
      <c r="P428" s="186"/>
      <c r="Q428" s="186"/>
    </row>
    <row r="429" spans="1:17">
      <c r="A429" s="186"/>
      <c r="B429" s="186"/>
      <c r="C429" s="186"/>
      <c r="D429" s="186"/>
      <c r="E429" s="186"/>
      <c r="F429" s="186"/>
      <c r="G429" s="186"/>
      <c r="H429" s="186"/>
      <c r="I429" s="186"/>
      <c r="J429" s="186"/>
      <c r="K429" s="186"/>
      <c r="L429" s="186"/>
      <c r="M429" s="186"/>
      <c r="N429" s="186"/>
      <c r="O429" s="186"/>
      <c r="P429" s="186"/>
      <c r="Q429" s="186"/>
    </row>
    <row r="430" spans="1:17">
      <c r="A430" s="186"/>
      <c r="B430" s="186"/>
      <c r="C430" s="186"/>
      <c r="D430" s="186"/>
      <c r="E430" s="186"/>
      <c r="F430" s="186"/>
      <c r="G430" s="186"/>
      <c r="H430" s="186"/>
      <c r="I430" s="186"/>
      <c r="J430" s="186"/>
      <c r="K430" s="186"/>
      <c r="L430" s="186"/>
      <c r="M430" s="186"/>
      <c r="N430" s="186"/>
      <c r="O430" s="186"/>
      <c r="P430" s="186"/>
      <c r="Q430" s="186"/>
    </row>
    <row r="431" spans="1:17">
      <c r="A431" s="186"/>
      <c r="B431" s="186"/>
      <c r="C431" s="186"/>
      <c r="D431" s="186"/>
      <c r="E431" s="186"/>
      <c r="F431" s="186"/>
      <c r="G431" s="186"/>
      <c r="H431" s="186"/>
      <c r="I431" s="186"/>
      <c r="J431" s="186"/>
      <c r="K431" s="186"/>
      <c r="L431" s="186"/>
      <c r="M431" s="186"/>
      <c r="N431" s="186"/>
      <c r="O431" s="186"/>
      <c r="P431" s="186"/>
      <c r="Q431" s="186"/>
    </row>
    <row r="432" spans="1:17">
      <c r="A432" s="186"/>
      <c r="B432" s="186"/>
      <c r="C432" s="186"/>
      <c r="D432" s="186"/>
      <c r="E432" s="186"/>
      <c r="F432" s="186"/>
      <c r="G432" s="186"/>
      <c r="H432" s="186"/>
      <c r="I432" s="186"/>
      <c r="J432" s="186"/>
      <c r="K432" s="186"/>
      <c r="L432" s="186"/>
      <c r="M432" s="186"/>
      <c r="N432" s="186"/>
      <c r="O432" s="186"/>
      <c r="P432" s="186"/>
      <c r="Q432" s="186"/>
    </row>
    <row r="433" spans="1:17">
      <c r="A433" s="186"/>
      <c r="B433" s="186"/>
      <c r="C433" s="186"/>
      <c r="D433" s="186"/>
      <c r="E433" s="186"/>
      <c r="F433" s="186"/>
      <c r="G433" s="186"/>
      <c r="H433" s="186"/>
      <c r="I433" s="186"/>
      <c r="J433" s="186"/>
      <c r="K433" s="186"/>
      <c r="L433" s="186"/>
      <c r="M433" s="186"/>
      <c r="N433" s="186"/>
      <c r="O433" s="186"/>
      <c r="P433" s="186"/>
      <c r="Q433" s="186"/>
    </row>
    <row r="434" spans="1:17">
      <c r="A434" s="186"/>
      <c r="B434" s="186"/>
      <c r="C434" s="186"/>
      <c r="D434" s="186"/>
      <c r="E434" s="186"/>
      <c r="F434" s="186"/>
      <c r="G434" s="186"/>
      <c r="H434" s="186"/>
      <c r="I434" s="186"/>
      <c r="J434" s="186"/>
      <c r="K434" s="186"/>
      <c r="L434" s="186"/>
      <c r="M434" s="186"/>
      <c r="N434" s="186"/>
      <c r="O434" s="186"/>
      <c r="P434" s="186"/>
      <c r="Q434" s="186"/>
    </row>
    <row r="435" spans="1:17">
      <c r="A435" s="186"/>
      <c r="B435" s="186"/>
      <c r="C435" s="186"/>
      <c r="D435" s="186"/>
      <c r="E435" s="186"/>
      <c r="F435" s="186"/>
      <c r="G435" s="186"/>
      <c r="H435" s="186"/>
      <c r="I435" s="186"/>
      <c r="J435" s="186"/>
      <c r="K435" s="186"/>
      <c r="L435" s="186"/>
      <c r="M435" s="186"/>
      <c r="N435" s="186"/>
      <c r="O435" s="186"/>
      <c r="P435" s="186"/>
      <c r="Q435" s="186"/>
    </row>
    <row r="436" spans="1:17">
      <c r="A436" s="186"/>
      <c r="B436" s="186"/>
      <c r="C436" s="186"/>
      <c r="D436" s="186"/>
      <c r="E436" s="186"/>
      <c r="F436" s="186"/>
      <c r="G436" s="186"/>
      <c r="H436" s="186"/>
      <c r="I436" s="186"/>
      <c r="J436" s="186"/>
      <c r="K436" s="186"/>
      <c r="L436" s="186"/>
      <c r="M436" s="186"/>
      <c r="N436" s="186"/>
      <c r="O436" s="186"/>
      <c r="P436" s="186"/>
      <c r="Q436" s="186"/>
    </row>
    <row r="437" spans="1:17">
      <c r="A437" s="186"/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</row>
    <row r="438" spans="1:17">
      <c r="A438" s="186"/>
      <c r="B438" s="186"/>
      <c r="C438" s="186"/>
      <c r="D438" s="186"/>
      <c r="E438" s="186"/>
      <c r="F438" s="186"/>
      <c r="G438" s="186"/>
      <c r="H438" s="186"/>
      <c r="I438" s="186"/>
      <c r="J438" s="186"/>
      <c r="K438" s="186"/>
      <c r="L438" s="186"/>
      <c r="M438" s="186"/>
      <c r="N438" s="186"/>
      <c r="O438" s="186"/>
      <c r="P438" s="186"/>
      <c r="Q438" s="186"/>
    </row>
    <row r="439" spans="1:17">
      <c r="A439" s="186"/>
      <c r="B439" s="186"/>
      <c r="C439" s="186"/>
      <c r="D439" s="186"/>
      <c r="E439" s="186"/>
      <c r="F439" s="186"/>
      <c r="G439" s="186"/>
      <c r="H439" s="186"/>
      <c r="I439" s="186"/>
      <c r="J439" s="186"/>
      <c r="K439" s="186"/>
      <c r="L439" s="186"/>
      <c r="M439" s="186"/>
      <c r="N439" s="186"/>
      <c r="O439" s="186"/>
      <c r="P439" s="186"/>
      <c r="Q439" s="186"/>
    </row>
    <row r="440" spans="1:17">
      <c r="A440" s="186"/>
      <c r="B440" s="186"/>
      <c r="C440" s="186"/>
      <c r="D440" s="186"/>
      <c r="E440" s="186"/>
      <c r="F440" s="186"/>
      <c r="G440" s="186"/>
      <c r="H440" s="186"/>
      <c r="I440" s="186"/>
      <c r="J440" s="186"/>
      <c r="K440" s="186"/>
      <c r="L440" s="186"/>
      <c r="M440" s="186"/>
      <c r="N440" s="186"/>
      <c r="O440" s="186"/>
      <c r="P440" s="186"/>
      <c r="Q440" s="186"/>
    </row>
    <row r="441" spans="1:17">
      <c r="A441" s="186"/>
      <c r="B441" s="186"/>
      <c r="C441" s="186"/>
      <c r="D441" s="186"/>
      <c r="E441" s="186"/>
      <c r="F441" s="186"/>
      <c r="G441" s="186"/>
      <c r="H441" s="186"/>
      <c r="I441" s="186"/>
      <c r="J441" s="186"/>
      <c r="K441" s="186"/>
      <c r="L441" s="186"/>
      <c r="M441" s="186"/>
      <c r="N441" s="186"/>
      <c r="O441" s="186"/>
      <c r="P441" s="186"/>
      <c r="Q441" s="186"/>
    </row>
    <row r="442" spans="1:17">
      <c r="A442" s="186"/>
      <c r="B442" s="186"/>
      <c r="C442" s="186"/>
      <c r="D442" s="186"/>
      <c r="E442" s="186"/>
      <c r="F442" s="186"/>
      <c r="G442" s="186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</row>
    <row r="443" spans="1:17">
      <c r="A443" s="186"/>
      <c r="B443" s="186"/>
      <c r="C443" s="186"/>
      <c r="D443" s="186"/>
      <c r="E443" s="186"/>
      <c r="F443" s="186"/>
      <c r="G443" s="186"/>
      <c r="H443" s="186"/>
      <c r="I443" s="186"/>
      <c r="J443" s="186"/>
      <c r="K443" s="186"/>
      <c r="L443" s="186"/>
      <c r="M443" s="186"/>
      <c r="N443" s="186"/>
      <c r="O443" s="186"/>
      <c r="P443" s="186"/>
      <c r="Q443" s="186"/>
    </row>
    <row r="444" spans="1:17">
      <c r="A444" s="186"/>
      <c r="B444" s="186"/>
      <c r="C444" s="186"/>
      <c r="D444" s="186"/>
      <c r="E444" s="186"/>
      <c r="F444" s="186"/>
      <c r="G444" s="186"/>
      <c r="H444" s="186"/>
      <c r="I444" s="186"/>
      <c r="J444" s="186"/>
      <c r="K444" s="186"/>
      <c r="L444" s="186"/>
      <c r="M444" s="186"/>
      <c r="N444" s="186"/>
      <c r="O444" s="186"/>
      <c r="P444" s="186"/>
      <c r="Q444" s="186"/>
    </row>
    <row r="445" spans="1:17">
      <c r="A445" s="186"/>
      <c r="B445" s="186"/>
      <c r="C445" s="186"/>
      <c r="D445" s="186"/>
      <c r="E445" s="186"/>
      <c r="F445" s="186"/>
      <c r="G445" s="186"/>
      <c r="H445" s="186"/>
      <c r="I445" s="186"/>
      <c r="J445" s="186"/>
      <c r="K445" s="186"/>
      <c r="L445" s="186"/>
      <c r="M445" s="186"/>
      <c r="N445" s="186"/>
      <c r="O445" s="186"/>
      <c r="P445" s="186"/>
      <c r="Q445" s="186"/>
    </row>
    <row r="446" spans="1:17">
      <c r="A446" s="186"/>
      <c r="B446" s="186"/>
      <c r="C446" s="186"/>
      <c r="D446" s="186"/>
      <c r="E446" s="186"/>
      <c r="F446" s="186"/>
      <c r="G446" s="186"/>
      <c r="H446" s="186"/>
      <c r="I446" s="186"/>
      <c r="J446" s="186"/>
      <c r="K446" s="186"/>
      <c r="L446" s="186"/>
      <c r="M446" s="186"/>
      <c r="N446" s="186"/>
      <c r="O446" s="186"/>
      <c r="P446" s="186"/>
      <c r="Q446" s="186"/>
    </row>
    <row r="447" spans="1:17">
      <c r="A447" s="186"/>
      <c r="B447" s="186"/>
      <c r="C447" s="186"/>
      <c r="D447" s="186"/>
      <c r="E447" s="186"/>
      <c r="F447" s="186"/>
      <c r="G447" s="186"/>
      <c r="H447" s="186"/>
      <c r="I447" s="186"/>
      <c r="J447" s="186"/>
      <c r="K447" s="186"/>
      <c r="L447" s="186"/>
      <c r="M447" s="186"/>
      <c r="N447" s="186"/>
      <c r="O447" s="186"/>
      <c r="P447" s="186"/>
      <c r="Q447" s="186"/>
    </row>
    <row r="448" spans="1:17">
      <c r="A448" s="186"/>
      <c r="B448" s="186"/>
      <c r="C448" s="186"/>
      <c r="D448" s="186"/>
      <c r="E448" s="186"/>
      <c r="F448" s="186"/>
      <c r="G448" s="186"/>
      <c r="H448" s="186"/>
      <c r="I448" s="186"/>
      <c r="J448" s="186"/>
      <c r="K448" s="186"/>
      <c r="L448" s="186"/>
      <c r="M448" s="186"/>
      <c r="N448" s="186"/>
      <c r="O448" s="186"/>
      <c r="P448" s="186"/>
      <c r="Q448" s="186"/>
    </row>
    <row r="449" spans="1:17">
      <c r="A449" s="186"/>
      <c r="B449" s="186"/>
      <c r="C449" s="186"/>
      <c r="D449" s="186"/>
      <c r="E449" s="186"/>
      <c r="F449" s="186"/>
      <c r="G449" s="186"/>
      <c r="H449" s="186"/>
      <c r="I449" s="186"/>
      <c r="J449" s="186"/>
      <c r="K449" s="186"/>
      <c r="L449" s="186"/>
      <c r="M449" s="186"/>
      <c r="N449" s="186"/>
      <c r="O449" s="186"/>
      <c r="P449" s="186"/>
      <c r="Q449" s="186"/>
    </row>
    <row r="450" spans="1:17">
      <c r="A450" s="186"/>
      <c r="B450" s="186"/>
      <c r="C450" s="186"/>
      <c r="D450" s="186"/>
      <c r="E450" s="186"/>
      <c r="F450" s="186"/>
      <c r="G450" s="186"/>
      <c r="H450" s="186"/>
      <c r="I450" s="186"/>
      <c r="J450" s="186"/>
      <c r="K450" s="186"/>
      <c r="L450" s="186"/>
      <c r="M450" s="186"/>
      <c r="N450" s="186"/>
      <c r="O450" s="186"/>
      <c r="P450" s="186"/>
      <c r="Q450" s="186"/>
    </row>
    <row r="451" spans="1:17">
      <c r="A451" s="186"/>
      <c r="B451" s="186"/>
      <c r="C451" s="186"/>
      <c r="D451" s="186"/>
      <c r="E451" s="186"/>
      <c r="F451" s="186"/>
      <c r="G451" s="186"/>
      <c r="H451" s="186"/>
      <c r="I451" s="186"/>
      <c r="J451" s="186"/>
      <c r="K451" s="186"/>
      <c r="L451" s="186"/>
      <c r="M451" s="186"/>
      <c r="N451" s="186"/>
      <c r="O451" s="186"/>
      <c r="P451" s="186"/>
      <c r="Q451" s="186"/>
    </row>
    <row r="452" spans="1:17">
      <c r="A452" s="186"/>
      <c r="B452" s="186"/>
      <c r="C452" s="186"/>
      <c r="D452" s="186"/>
      <c r="E452" s="186"/>
      <c r="F452" s="186"/>
      <c r="G452" s="186"/>
      <c r="H452" s="186"/>
      <c r="I452" s="186"/>
      <c r="J452" s="186"/>
      <c r="K452" s="186"/>
      <c r="L452" s="186"/>
      <c r="M452" s="186"/>
      <c r="N452" s="186"/>
      <c r="O452" s="186"/>
      <c r="P452" s="186"/>
      <c r="Q452" s="186"/>
    </row>
    <row r="453" spans="1:17">
      <c r="A453" s="186"/>
      <c r="B453" s="186"/>
      <c r="C453" s="186"/>
      <c r="D453" s="186"/>
      <c r="E453" s="186"/>
      <c r="F453" s="186"/>
      <c r="G453" s="186"/>
      <c r="H453" s="186"/>
      <c r="I453" s="186"/>
      <c r="J453" s="186"/>
      <c r="K453" s="186"/>
      <c r="L453" s="186"/>
      <c r="M453" s="186"/>
      <c r="N453" s="186"/>
      <c r="O453" s="186"/>
      <c r="P453" s="186"/>
      <c r="Q453" s="186"/>
    </row>
    <row r="454" spans="1:17">
      <c r="A454" s="186"/>
      <c r="B454" s="186"/>
      <c r="C454" s="186"/>
      <c r="D454" s="186"/>
      <c r="E454" s="186"/>
      <c r="F454" s="186"/>
      <c r="G454" s="186"/>
      <c r="H454" s="186"/>
      <c r="I454" s="186"/>
      <c r="J454" s="186"/>
      <c r="K454" s="186"/>
      <c r="L454" s="186"/>
      <c r="M454" s="186"/>
      <c r="N454" s="186"/>
      <c r="O454" s="186"/>
      <c r="P454" s="186"/>
      <c r="Q454" s="186"/>
    </row>
    <row r="455" spans="1:17">
      <c r="A455" s="186"/>
      <c r="B455" s="186"/>
      <c r="C455" s="186"/>
      <c r="D455" s="186"/>
      <c r="E455" s="186"/>
      <c r="F455" s="186"/>
      <c r="G455" s="186"/>
      <c r="H455" s="186"/>
      <c r="I455" s="186"/>
      <c r="J455" s="186"/>
      <c r="K455" s="186"/>
      <c r="L455" s="186"/>
      <c r="M455" s="186"/>
      <c r="N455" s="186"/>
      <c r="O455" s="186"/>
      <c r="P455" s="186"/>
      <c r="Q455" s="186"/>
    </row>
    <row r="456" spans="1:17">
      <c r="A456" s="186"/>
      <c r="B456" s="186"/>
      <c r="C456" s="186"/>
      <c r="D456" s="186"/>
      <c r="E456" s="186"/>
      <c r="F456" s="186"/>
      <c r="G456" s="186"/>
      <c r="H456" s="186"/>
      <c r="I456" s="186"/>
      <c r="J456" s="186"/>
      <c r="K456" s="186"/>
      <c r="L456" s="186"/>
      <c r="M456" s="186"/>
      <c r="N456" s="186"/>
      <c r="O456" s="186"/>
      <c r="P456" s="186"/>
      <c r="Q456" s="186"/>
    </row>
    <row r="457" spans="1:17">
      <c r="A457" s="186"/>
      <c r="B457" s="186"/>
      <c r="C457" s="186"/>
      <c r="D457" s="186"/>
      <c r="E457" s="186"/>
      <c r="F457" s="186"/>
      <c r="G457" s="186"/>
      <c r="H457" s="186"/>
      <c r="I457" s="186"/>
      <c r="J457" s="186"/>
      <c r="K457" s="186"/>
      <c r="L457" s="186"/>
      <c r="M457" s="186"/>
      <c r="N457" s="186"/>
      <c r="O457" s="186"/>
      <c r="P457" s="186"/>
      <c r="Q457" s="186"/>
    </row>
    <row r="458" spans="1:17">
      <c r="A458" s="186"/>
      <c r="B458" s="186"/>
      <c r="C458" s="186"/>
      <c r="D458" s="186"/>
      <c r="E458" s="186"/>
      <c r="F458" s="186"/>
      <c r="G458" s="186"/>
      <c r="H458" s="186"/>
      <c r="I458" s="186"/>
      <c r="J458" s="186"/>
      <c r="K458" s="186"/>
      <c r="L458" s="186"/>
      <c r="M458" s="186"/>
      <c r="N458" s="186"/>
      <c r="O458" s="186"/>
      <c r="P458" s="186"/>
      <c r="Q458" s="186"/>
    </row>
    <row r="459" spans="1:17">
      <c r="A459" s="186"/>
      <c r="B459" s="186"/>
      <c r="C459" s="186"/>
      <c r="D459" s="186"/>
      <c r="E459" s="186"/>
      <c r="F459" s="186"/>
      <c r="G459" s="186"/>
      <c r="H459" s="186"/>
      <c r="I459" s="186"/>
      <c r="J459" s="186"/>
      <c r="K459" s="186"/>
      <c r="L459" s="186"/>
      <c r="M459" s="186"/>
      <c r="N459" s="186"/>
      <c r="O459" s="186"/>
      <c r="P459" s="186"/>
      <c r="Q459" s="186"/>
    </row>
    <row r="460" spans="1:17">
      <c r="A460" s="186"/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</row>
    <row r="461" spans="1:17">
      <c r="A461" s="186"/>
      <c r="B461" s="186"/>
      <c r="C461" s="186"/>
      <c r="D461" s="186"/>
      <c r="E461" s="186"/>
      <c r="F461" s="186"/>
      <c r="G461" s="186"/>
      <c r="H461" s="186"/>
      <c r="I461" s="186"/>
      <c r="J461" s="186"/>
      <c r="K461" s="186"/>
      <c r="L461" s="186"/>
      <c r="M461" s="186"/>
      <c r="N461" s="186"/>
      <c r="O461" s="186"/>
      <c r="P461" s="186"/>
      <c r="Q461" s="186"/>
    </row>
    <row r="462" spans="1:17">
      <c r="A462" s="186"/>
      <c r="B462" s="186"/>
      <c r="C462" s="186"/>
      <c r="D462" s="186"/>
      <c r="E462" s="186"/>
      <c r="F462" s="186"/>
      <c r="G462" s="186"/>
      <c r="H462" s="186"/>
      <c r="I462" s="186"/>
      <c r="J462" s="186"/>
      <c r="K462" s="186"/>
      <c r="L462" s="186"/>
      <c r="M462" s="186"/>
      <c r="N462" s="186"/>
      <c r="O462" s="186"/>
      <c r="P462" s="186"/>
      <c r="Q462" s="186"/>
    </row>
    <row r="463" spans="1:17">
      <c r="A463" s="186"/>
      <c r="B463" s="186"/>
      <c r="C463" s="186"/>
      <c r="D463" s="186"/>
      <c r="E463" s="186"/>
      <c r="F463" s="186"/>
      <c r="G463" s="186"/>
      <c r="H463" s="186"/>
      <c r="I463" s="186"/>
      <c r="J463" s="186"/>
      <c r="K463" s="186"/>
      <c r="L463" s="186"/>
      <c r="M463" s="186"/>
      <c r="N463" s="186"/>
      <c r="O463" s="186"/>
      <c r="P463" s="186"/>
      <c r="Q463" s="186"/>
    </row>
    <row r="464" spans="1:17">
      <c r="A464" s="186"/>
      <c r="B464" s="186"/>
      <c r="C464" s="186"/>
      <c r="D464" s="186"/>
      <c r="E464" s="186"/>
      <c r="F464" s="186"/>
      <c r="G464" s="186"/>
      <c r="H464" s="186"/>
      <c r="I464" s="186"/>
      <c r="J464" s="186"/>
      <c r="K464" s="186"/>
      <c r="L464" s="186"/>
      <c r="M464" s="186"/>
      <c r="N464" s="186"/>
      <c r="O464" s="186"/>
      <c r="P464" s="186"/>
      <c r="Q464" s="186"/>
    </row>
    <row r="465" spans="1:17">
      <c r="A465" s="186"/>
      <c r="B465" s="186"/>
      <c r="C465" s="186"/>
      <c r="D465" s="186"/>
      <c r="E465" s="186"/>
      <c r="F465" s="186"/>
      <c r="G465" s="186"/>
      <c r="H465" s="186"/>
      <c r="I465" s="186"/>
      <c r="J465" s="186"/>
      <c r="K465" s="186"/>
      <c r="L465" s="186"/>
      <c r="M465" s="186"/>
      <c r="N465" s="186"/>
      <c r="O465" s="186"/>
      <c r="P465" s="186"/>
      <c r="Q465" s="186"/>
    </row>
    <row r="466" spans="1:17">
      <c r="A466" s="186"/>
      <c r="B466" s="186"/>
      <c r="C466" s="186"/>
      <c r="D466" s="186"/>
      <c r="E466" s="186"/>
      <c r="F466" s="186"/>
      <c r="G466" s="186"/>
      <c r="H466" s="186"/>
      <c r="I466" s="186"/>
      <c r="J466" s="186"/>
      <c r="K466" s="186"/>
      <c r="L466" s="186"/>
      <c r="M466" s="186"/>
      <c r="N466" s="186"/>
      <c r="O466" s="186"/>
      <c r="P466" s="186"/>
      <c r="Q466" s="186"/>
    </row>
    <row r="467" spans="1:17">
      <c r="A467" s="186"/>
      <c r="B467" s="186"/>
      <c r="C467" s="186"/>
      <c r="D467" s="186"/>
      <c r="E467" s="186"/>
      <c r="F467" s="186"/>
      <c r="G467" s="186"/>
      <c r="H467" s="186"/>
      <c r="I467" s="186"/>
      <c r="J467" s="186"/>
      <c r="K467" s="186"/>
      <c r="L467" s="186"/>
      <c r="M467" s="186"/>
      <c r="N467" s="186"/>
      <c r="O467" s="186"/>
      <c r="P467" s="186"/>
      <c r="Q467" s="186"/>
    </row>
    <row r="468" spans="1:17">
      <c r="A468" s="186"/>
      <c r="B468" s="186"/>
      <c r="C468" s="186"/>
      <c r="D468" s="186"/>
      <c r="E468" s="186"/>
      <c r="F468" s="186"/>
      <c r="G468" s="186"/>
      <c r="H468" s="186"/>
      <c r="I468" s="186"/>
      <c r="J468" s="186"/>
      <c r="K468" s="186"/>
      <c r="L468" s="186"/>
      <c r="M468" s="186"/>
      <c r="N468" s="186"/>
      <c r="O468" s="186"/>
      <c r="P468" s="186"/>
      <c r="Q468" s="186"/>
    </row>
    <row r="469" spans="1:17">
      <c r="A469" s="186"/>
      <c r="B469" s="186"/>
      <c r="C469" s="186"/>
      <c r="D469" s="186"/>
      <c r="E469" s="186"/>
      <c r="F469" s="186"/>
      <c r="G469" s="186"/>
      <c r="H469" s="186"/>
      <c r="I469" s="186"/>
      <c r="J469" s="186"/>
      <c r="K469" s="186"/>
      <c r="L469" s="186"/>
      <c r="M469" s="186"/>
      <c r="N469" s="186"/>
      <c r="O469" s="186"/>
      <c r="P469" s="186"/>
      <c r="Q469" s="186"/>
    </row>
    <row r="470" spans="1:17">
      <c r="A470" s="186"/>
      <c r="B470" s="186"/>
      <c r="C470" s="186"/>
      <c r="D470" s="186"/>
      <c r="E470" s="186"/>
      <c r="F470" s="186"/>
      <c r="G470" s="186"/>
      <c r="H470" s="186"/>
      <c r="I470" s="186"/>
      <c r="J470" s="186"/>
      <c r="K470" s="186"/>
      <c r="L470" s="186"/>
      <c r="M470" s="186"/>
      <c r="N470" s="186"/>
      <c r="O470" s="186"/>
      <c r="P470" s="186"/>
      <c r="Q470" s="186"/>
    </row>
    <row r="471" spans="1:17">
      <c r="A471" s="186"/>
      <c r="B471" s="186"/>
      <c r="C471" s="186"/>
      <c r="D471" s="186"/>
      <c r="E471" s="186"/>
      <c r="F471" s="186"/>
      <c r="G471" s="186"/>
      <c r="H471" s="186"/>
      <c r="I471" s="186"/>
      <c r="J471" s="186"/>
      <c r="K471" s="186"/>
      <c r="L471" s="186"/>
      <c r="M471" s="186"/>
      <c r="N471" s="186"/>
      <c r="O471" s="186"/>
      <c r="P471" s="186"/>
      <c r="Q471" s="186"/>
    </row>
    <row r="472" spans="1:17">
      <c r="A472" s="186"/>
      <c r="B472" s="186"/>
      <c r="C472" s="186"/>
      <c r="D472" s="186"/>
      <c r="E472" s="186"/>
      <c r="F472" s="186"/>
      <c r="G472" s="186"/>
      <c r="H472" s="186"/>
      <c r="I472" s="186"/>
      <c r="J472" s="186"/>
      <c r="K472" s="186"/>
      <c r="L472" s="186"/>
      <c r="M472" s="186"/>
      <c r="N472" s="186"/>
      <c r="O472" s="186"/>
      <c r="P472" s="186"/>
      <c r="Q472" s="186"/>
    </row>
    <row r="473" spans="1:17">
      <c r="A473" s="186"/>
      <c r="B473" s="186"/>
      <c r="C473" s="186"/>
      <c r="D473" s="186"/>
      <c r="E473" s="186"/>
      <c r="F473" s="186"/>
      <c r="G473" s="186"/>
      <c r="H473" s="186"/>
      <c r="I473" s="186"/>
      <c r="J473" s="186"/>
      <c r="K473" s="186"/>
      <c r="L473" s="186"/>
      <c r="M473" s="186"/>
      <c r="N473" s="186"/>
      <c r="O473" s="186"/>
      <c r="P473" s="186"/>
      <c r="Q473" s="186"/>
    </row>
    <row r="474" spans="1:17">
      <c r="A474" s="186"/>
      <c r="B474" s="186"/>
      <c r="C474" s="186"/>
      <c r="D474" s="186"/>
      <c r="E474" s="186"/>
      <c r="F474" s="186"/>
      <c r="G474" s="186"/>
      <c r="H474" s="186"/>
      <c r="I474" s="186"/>
      <c r="J474" s="186"/>
      <c r="K474" s="186"/>
      <c r="L474" s="186"/>
      <c r="M474" s="186"/>
      <c r="N474" s="186"/>
      <c r="O474" s="186"/>
      <c r="P474" s="186"/>
      <c r="Q474" s="186"/>
    </row>
    <row r="475" spans="1:17">
      <c r="A475" s="186"/>
      <c r="B475" s="186"/>
      <c r="C475" s="186"/>
      <c r="D475" s="186"/>
      <c r="E475" s="186"/>
      <c r="F475" s="186"/>
      <c r="G475" s="186"/>
      <c r="H475" s="186"/>
      <c r="I475" s="186"/>
      <c r="J475" s="186"/>
      <c r="K475" s="186"/>
      <c r="L475" s="186"/>
      <c r="M475" s="186"/>
      <c r="N475" s="186"/>
      <c r="O475" s="186"/>
      <c r="P475" s="186"/>
      <c r="Q475" s="186"/>
    </row>
    <row r="476" spans="1:17">
      <c r="A476" s="186"/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</row>
    <row r="477" spans="1:17">
      <c r="A477" s="186"/>
      <c r="B477" s="186"/>
      <c r="C477" s="186"/>
      <c r="D477" s="186"/>
      <c r="E477" s="186"/>
      <c r="F477" s="186"/>
      <c r="G477" s="186"/>
      <c r="H477" s="186"/>
      <c r="I477" s="186"/>
      <c r="J477" s="186"/>
      <c r="K477" s="186"/>
      <c r="L477" s="186"/>
      <c r="M477" s="186"/>
      <c r="N477" s="186"/>
      <c r="O477" s="186"/>
      <c r="P477" s="186"/>
      <c r="Q477" s="186"/>
    </row>
    <row r="478" spans="1:17">
      <c r="A478" s="186"/>
      <c r="B478" s="186"/>
      <c r="C478" s="186"/>
      <c r="D478" s="186"/>
      <c r="E478" s="186"/>
      <c r="F478" s="186"/>
      <c r="G478" s="186"/>
      <c r="H478" s="186"/>
      <c r="I478" s="186"/>
      <c r="J478" s="186"/>
      <c r="K478" s="186"/>
      <c r="L478" s="186"/>
      <c r="M478" s="186"/>
      <c r="N478" s="186"/>
      <c r="O478" s="186"/>
      <c r="P478" s="186"/>
      <c r="Q478" s="186"/>
    </row>
    <row r="479" spans="1:17">
      <c r="A479" s="186"/>
      <c r="B479" s="186"/>
      <c r="C479" s="186"/>
      <c r="D479" s="186"/>
      <c r="E479" s="186"/>
      <c r="F479" s="186"/>
      <c r="G479" s="186"/>
      <c r="H479" s="186"/>
      <c r="I479" s="186"/>
      <c r="J479" s="186"/>
      <c r="K479" s="186"/>
      <c r="L479" s="186"/>
      <c r="M479" s="186"/>
      <c r="N479" s="186"/>
      <c r="O479" s="186"/>
      <c r="P479" s="186"/>
      <c r="Q479" s="186"/>
    </row>
    <row r="480" spans="1:17">
      <c r="A480" s="186"/>
      <c r="B480" s="186"/>
      <c r="C480" s="186"/>
      <c r="D480" s="186"/>
      <c r="E480" s="186"/>
      <c r="F480" s="186"/>
      <c r="G480" s="186"/>
      <c r="H480" s="186"/>
      <c r="I480" s="186"/>
      <c r="J480" s="186"/>
      <c r="K480" s="186"/>
      <c r="L480" s="186"/>
      <c r="M480" s="186"/>
      <c r="N480" s="186"/>
      <c r="O480" s="186"/>
      <c r="P480" s="186"/>
      <c r="Q480" s="186"/>
    </row>
    <row r="481" spans="1:17">
      <c r="A481" s="186"/>
      <c r="B481" s="186"/>
      <c r="C481" s="186"/>
      <c r="D481" s="186"/>
      <c r="E481" s="186"/>
      <c r="F481" s="186"/>
      <c r="G481" s="186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</row>
    <row r="482" spans="1:17">
      <c r="A482" s="186"/>
      <c r="B482" s="186"/>
      <c r="C482" s="186"/>
      <c r="D482" s="186"/>
      <c r="E482" s="186"/>
      <c r="F482" s="186"/>
      <c r="G482" s="186"/>
      <c r="H482" s="186"/>
      <c r="I482" s="186"/>
      <c r="J482" s="186"/>
      <c r="K482" s="186"/>
      <c r="L482" s="186"/>
      <c r="M482" s="186"/>
      <c r="N482" s="186"/>
      <c r="O482" s="186"/>
      <c r="P482" s="186"/>
      <c r="Q482" s="186"/>
    </row>
    <row r="483" spans="1:17">
      <c r="A483" s="186"/>
      <c r="B483" s="186"/>
      <c r="C483" s="186"/>
      <c r="D483" s="186"/>
      <c r="E483" s="186"/>
      <c r="F483" s="186"/>
      <c r="G483" s="186"/>
      <c r="H483" s="186"/>
      <c r="I483" s="186"/>
      <c r="J483" s="186"/>
      <c r="K483" s="186"/>
      <c r="L483" s="186"/>
      <c r="M483" s="186"/>
      <c r="N483" s="186"/>
      <c r="O483" s="186"/>
      <c r="P483" s="186"/>
      <c r="Q483" s="186"/>
    </row>
    <row r="484" spans="1:17">
      <c r="A484" s="186"/>
      <c r="B484" s="186"/>
      <c r="C484" s="186"/>
      <c r="D484" s="186"/>
      <c r="E484" s="186"/>
      <c r="F484" s="186"/>
      <c r="G484" s="186"/>
      <c r="H484" s="186"/>
      <c r="I484" s="186"/>
      <c r="J484" s="186"/>
      <c r="K484" s="186"/>
      <c r="L484" s="186"/>
      <c r="M484" s="186"/>
      <c r="N484" s="186"/>
      <c r="O484" s="186"/>
      <c r="P484" s="186"/>
      <c r="Q484" s="186"/>
    </row>
    <row r="485" spans="1:17">
      <c r="A485" s="186"/>
      <c r="B485" s="186"/>
      <c r="C485" s="186"/>
      <c r="D485" s="186"/>
      <c r="E485" s="186"/>
      <c r="F485" s="186"/>
      <c r="G485" s="186"/>
      <c r="H485" s="186"/>
      <c r="I485" s="186"/>
      <c r="J485" s="186"/>
      <c r="K485" s="186"/>
      <c r="L485" s="186"/>
      <c r="M485" s="186"/>
      <c r="N485" s="186"/>
      <c r="O485" s="186"/>
      <c r="P485" s="186"/>
      <c r="Q485" s="186"/>
    </row>
    <row r="486" spans="1:17">
      <c r="A486" s="186"/>
      <c r="B486" s="186"/>
      <c r="C486" s="186"/>
      <c r="D486" s="186"/>
      <c r="E486" s="186"/>
      <c r="F486" s="186"/>
      <c r="G486" s="186"/>
      <c r="H486" s="186"/>
      <c r="I486" s="186"/>
      <c r="J486" s="186"/>
      <c r="K486" s="186"/>
      <c r="L486" s="186"/>
      <c r="M486" s="186"/>
      <c r="N486" s="186"/>
      <c r="O486" s="186"/>
      <c r="P486" s="186"/>
      <c r="Q486" s="186"/>
    </row>
    <row r="487" spans="1:17">
      <c r="A487" s="186"/>
      <c r="B487" s="186"/>
      <c r="C487" s="186"/>
      <c r="D487" s="186"/>
      <c r="E487" s="186"/>
      <c r="F487" s="186"/>
      <c r="G487" s="186"/>
      <c r="H487" s="186"/>
      <c r="I487" s="186"/>
      <c r="J487" s="186"/>
      <c r="K487" s="186"/>
      <c r="L487" s="186"/>
      <c r="M487" s="186"/>
      <c r="N487" s="186"/>
      <c r="O487" s="186"/>
      <c r="P487" s="186"/>
      <c r="Q487" s="186"/>
    </row>
    <row r="488" spans="1:17">
      <c r="A488" s="186"/>
      <c r="B488" s="186"/>
      <c r="C488" s="186"/>
      <c r="D488" s="186"/>
      <c r="E488" s="186"/>
      <c r="F488" s="186"/>
      <c r="G488" s="186"/>
      <c r="H488" s="186"/>
      <c r="I488" s="186"/>
      <c r="J488" s="186"/>
      <c r="K488" s="186"/>
      <c r="L488" s="186"/>
      <c r="M488" s="186"/>
      <c r="N488" s="186"/>
      <c r="O488" s="186"/>
      <c r="P488" s="186"/>
      <c r="Q488" s="186"/>
    </row>
    <row r="489" spans="1:17">
      <c r="A489" s="186"/>
      <c r="B489" s="186"/>
      <c r="C489" s="186"/>
      <c r="D489" s="186"/>
      <c r="E489" s="186"/>
      <c r="F489" s="186"/>
      <c r="G489" s="186"/>
      <c r="H489" s="186"/>
      <c r="I489" s="186"/>
      <c r="J489" s="186"/>
      <c r="K489" s="186"/>
      <c r="L489" s="186"/>
      <c r="M489" s="186"/>
      <c r="N489" s="186"/>
      <c r="O489" s="186"/>
      <c r="P489" s="186"/>
      <c r="Q489" s="186"/>
    </row>
    <row r="490" spans="1:17">
      <c r="A490" s="186"/>
      <c r="B490" s="186"/>
      <c r="C490" s="186"/>
      <c r="D490" s="186"/>
      <c r="E490" s="186"/>
      <c r="F490" s="186"/>
      <c r="G490" s="186"/>
      <c r="H490" s="186"/>
      <c r="I490" s="186"/>
      <c r="J490" s="186"/>
      <c r="K490" s="186"/>
      <c r="L490" s="186"/>
      <c r="M490" s="186"/>
      <c r="N490" s="186"/>
      <c r="O490" s="186"/>
      <c r="P490" s="186"/>
      <c r="Q490" s="186"/>
    </row>
    <row r="491" spans="1:17">
      <c r="A491" s="186"/>
      <c r="B491" s="186"/>
      <c r="C491" s="186"/>
      <c r="D491" s="186"/>
      <c r="E491" s="186"/>
      <c r="F491" s="186"/>
      <c r="G491" s="186"/>
      <c r="H491" s="186"/>
      <c r="I491" s="186"/>
      <c r="J491" s="186"/>
      <c r="K491" s="186"/>
      <c r="L491" s="186"/>
      <c r="M491" s="186"/>
      <c r="N491" s="186"/>
      <c r="O491" s="186"/>
      <c r="P491" s="186"/>
      <c r="Q491" s="186"/>
    </row>
    <row r="492" spans="1:17">
      <c r="A492" s="186"/>
      <c r="B492" s="186"/>
      <c r="C492" s="186"/>
      <c r="D492" s="186"/>
      <c r="E492" s="186"/>
      <c r="F492" s="186"/>
      <c r="G492" s="186"/>
      <c r="H492" s="186"/>
      <c r="I492" s="186"/>
      <c r="J492" s="186"/>
      <c r="K492" s="186"/>
      <c r="L492" s="186"/>
      <c r="M492" s="186"/>
      <c r="N492" s="186"/>
      <c r="O492" s="186"/>
      <c r="P492" s="186"/>
      <c r="Q492" s="186"/>
    </row>
    <row r="493" spans="1:17">
      <c r="A493" s="186"/>
      <c r="B493" s="186"/>
      <c r="C493" s="186"/>
      <c r="D493" s="186"/>
      <c r="E493" s="186"/>
      <c r="F493" s="186"/>
      <c r="G493" s="186"/>
      <c r="H493" s="186"/>
      <c r="I493" s="186"/>
      <c r="J493" s="186"/>
      <c r="K493" s="186"/>
      <c r="L493" s="186"/>
      <c r="M493" s="186"/>
      <c r="N493" s="186"/>
      <c r="O493" s="186"/>
      <c r="P493" s="186"/>
      <c r="Q493" s="186"/>
    </row>
    <row r="494" spans="1:17">
      <c r="A494" s="186"/>
      <c r="B494" s="186"/>
      <c r="C494" s="186"/>
      <c r="D494" s="186"/>
      <c r="E494" s="186"/>
      <c r="F494" s="186"/>
      <c r="G494" s="186"/>
      <c r="H494" s="186"/>
      <c r="I494" s="186"/>
      <c r="J494" s="186"/>
      <c r="K494" s="186"/>
      <c r="L494" s="186"/>
      <c r="M494" s="186"/>
      <c r="N494" s="186"/>
      <c r="O494" s="186"/>
      <c r="P494" s="186"/>
      <c r="Q494" s="186"/>
    </row>
    <row r="495" spans="1:17">
      <c r="A495" s="186"/>
      <c r="B495" s="186"/>
      <c r="C495" s="186"/>
      <c r="D495" s="186"/>
      <c r="E495" s="186"/>
      <c r="F495" s="186"/>
      <c r="G495" s="186"/>
      <c r="H495" s="186"/>
      <c r="I495" s="186"/>
      <c r="J495" s="186"/>
      <c r="K495" s="186"/>
      <c r="L495" s="186"/>
      <c r="M495" s="186"/>
      <c r="N495" s="186"/>
      <c r="O495" s="186"/>
      <c r="P495" s="186"/>
      <c r="Q495" s="186"/>
    </row>
    <row r="496" spans="1:17">
      <c r="A496" s="186"/>
      <c r="B496" s="186"/>
      <c r="C496" s="186"/>
      <c r="D496" s="186"/>
      <c r="E496" s="186"/>
      <c r="F496" s="186"/>
      <c r="G496" s="186"/>
      <c r="H496" s="186"/>
      <c r="I496" s="186"/>
      <c r="J496" s="186"/>
      <c r="K496" s="186"/>
      <c r="L496" s="186"/>
      <c r="M496" s="186"/>
      <c r="N496" s="186"/>
      <c r="O496" s="186"/>
      <c r="P496" s="186"/>
      <c r="Q496" s="186"/>
    </row>
    <row r="497" spans="1:17">
      <c r="A497" s="186"/>
      <c r="B497" s="186"/>
      <c r="C497" s="186"/>
      <c r="D497" s="186"/>
      <c r="E497" s="186"/>
      <c r="F497" s="186"/>
      <c r="G497" s="186"/>
      <c r="H497" s="186"/>
      <c r="I497" s="186"/>
      <c r="J497" s="186"/>
      <c r="K497" s="186"/>
      <c r="L497" s="186"/>
      <c r="M497" s="186"/>
      <c r="N497" s="186"/>
      <c r="O497" s="186"/>
      <c r="P497" s="186"/>
      <c r="Q497" s="186"/>
    </row>
    <row r="498" spans="1:17">
      <c r="A498" s="186"/>
      <c r="B498" s="186"/>
      <c r="C498" s="186"/>
      <c r="D498" s="186"/>
      <c r="E498" s="186"/>
      <c r="F498" s="186"/>
      <c r="G498" s="186"/>
      <c r="H498" s="186"/>
      <c r="I498" s="186"/>
      <c r="J498" s="186"/>
      <c r="K498" s="186"/>
      <c r="L498" s="186"/>
      <c r="M498" s="186"/>
      <c r="N498" s="186"/>
      <c r="O498" s="186"/>
      <c r="P498" s="186"/>
      <c r="Q498" s="186"/>
    </row>
    <row r="499" spans="1:17">
      <c r="A499" s="186"/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</row>
    <row r="500" spans="1:17">
      <c r="A500" s="186"/>
      <c r="B500" s="186"/>
      <c r="C500" s="186"/>
      <c r="D500" s="186"/>
      <c r="E500" s="186"/>
      <c r="F500" s="186"/>
      <c r="G500" s="186"/>
      <c r="H500" s="186"/>
      <c r="I500" s="186"/>
      <c r="J500" s="186"/>
      <c r="K500" s="186"/>
      <c r="L500" s="186"/>
      <c r="M500" s="186"/>
      <c r="N500" s="186"/>
      <c r="O500" s="186"/>
      <c r="P500" s="186"/>
      <c r="Q500" s="186"/>
    </row>
    <row r="501" spans="1:17">
      <c r="A501" s="186"/>
      <c r="B501" s="186"/>
      <c r="C501" s="186"/>
      <c r="D501" s="186"/>
      <c r="E501" s="186"/>
      <c r="F501" s="186"/>
      <c r="G501" s="186"/>
      <c r="H501" s="186"/>
      <c r="I501" s="186"/>
      <c r="J501" s="186"/>
      <c r="K501" s="186"/>
      <c r="L501" s="186"/>
      <c r="M501" s="186"/>
      <c r="N501" s="186"/>
      <c r="O501" s="186"/>
      <c r="P501" s="186"/>
      <c r="Q501" s="186"/>
    </row>
    <row r="502" spans="1:17">
      <c r="A502" s="186"/>
      <c r="B502" s="186"/>
      <c r="C502" s="186"/>
      <c r="D502" s="186"/>
      <c r="E502" s="186"/>
      <c r="F502" s="186"/>
      <c r="G502" s="186"/>
      <c r="H502" s="186"/>
      <c r="I502" s="186"/>
      <c r="J502" s="186"/>
      <c r="K502" s="186"/>
      <c r="L502" s="186"/>
      <c r="M502" s="186"/>
      <c r="N502" s="186"/>
      <c r="O502" s="186"/>
      <c r="P502" s="186"/>
      <c r="Q502" s="186"/>
    </row>
    <row r="503" spans="1:17">
      <c r="A503" s="186"/>
      <c r="B503" s="186"/>
      <c r="C503" s="186"/>
      <c r="D503" s="186"/>
      <c r="E503" s="186"/>
      <c r="F503" s="186"/>
      <c r="G503" s="186"/>
      <c r="H503" s="186"/>
      <c r="I503" s="186"/>
      <c r="J503" s="186"/>
      <c r="K503" s="186"/>
      <c r="L503" s="186"/>
      <c r="M503" s="186"/>
      <c r="N503" s="186"/>
      <c r="O503" s="186"/>
      <c r="P503" s="186"/>
      <c r="Q503" s="186"/>
    </row>
    <row r="504" spans="1:17">
      <c r="A504" s="186"/>
      <c r="B504" s="186"/>
      <c r="C504" s="186"/>
      <c r="D504" s="186"/>
      <c r="E504" s="186"/>
      <c r="F504" s="186"/>
      <c r="G504" s="186"/>
      <c r="H504" s="186"/>
      <c r="I504" s="186"/>
      <c r="J504" s="186"/>
      <c r="K504" s="186"/>
      <c r="L504" s="186"/>
      <c r="M504" s="186"/>
      <c r="N504" s="186"/>
      <c r="O504" s="186"/>
      <c r="P504" s="186"/>
      <c r="Q504" s="186"/>
    </row>
    <row r="505" spans="1:17">
      <c r="A505" s="186"/>
      <c r="B505" s="186"/>
      <c r="C505" s="186"/>
      <c r="D505" s="186"/>
      <c r="E505" s="186"/>
      <c r="F505" s="186"/>
      <c r="G505" s="186"/>
      <c r="H505" s="186"/>
      <c r="I505" s="186"/>
      <c r="J505" s="186"/>
      <c r="K505" s="186"/>
      <c r="L505" s="186"/>
      <c r="M505" s="186"/>
      <c r="N505" s="186"/>
      <c r="O505" s="186"/>
      <c r="P505" s="186"/>
      <c r="Q505" s="186"/>
    </row>
    <row r="506" spans="1:17">
      <c r="A506" s="186"/>
      <c r="B506" s="186"/>
      <c r="C506" s="186"/>
      <c r="D506" s="186"/>
      <c r="E506" s="186"/>
      <c r="F506" s="186"/>
      <c r="G506" s="186"/>
      <c r="H506" s="186"/>
      <c r="I506" s="186"/>
      <c r="J506" s="186"/>
      <c r="K506" s="186"/>
      <c r="L506" s="186"/>
      <c r="M506" s="186"/>
      <c r="N506" s="186"/>
      <c r="O506" s="186"/>
      <c r="P506" s="186"/>
      <c r="Q506" s="186"/>
    </row>
    <row r="507" spans="1:17">
      <c r="A507" s="186"/>
      <c r="B507" s="186"/>
      <c r="C507" s="186"/>
      <c r="D507" s="186"/>
      <c r="E507" s="186"/>
      <c r="F507" s="186"/>
      <c r="G507" s="186"/>
      <c r="H507" s="186"/>
      <c r="I507" s="186"/>
      <c r="J507" s="186"/>
      <c r="K507" s="186"/>
      <c r="L507" s="186"/>
      <c r="M507" s="186"/>
      <c r="N507" s="186"/>
      <c r="O507" s="186"/>
      <c r="P507" s="186"/>
      <c r="Q507" s="186"/>
    </row>
    <row r="508" spans="1:17">
      <c r="A508" s="186"/>
      <c r="B508" s="186"/>
      <c r="C508" s="186"/>
      <c r="D508" s="186"/>
      <c r="E508" s="186"/>
      <c r="F508" s="186"/>
      <c r="G508" s="186"/>
      <c r="H508" s="186"/>
      <c r="I508" s="186"/>
      <c r="J508" s="186"/>
      <c r="K508" s="186"/>
      <c r="L508" s="186"/>
      <c r="M508" s="186"/>
      <c r="N508" s="186"/>
      <c r="O508" s="186"/>
      <c r="P508" s="186"/>
      <c r="Q508" s="186"/>
    </row>
    <row r="509" spans="1:17">
      <c r="A509" s="186"/>
      <c r="B509" s="186"/>
      <c r="C509" s="186"/>
      <c r="D509" s="186"/>
      <c r="E509" s="186"/>
      <c r="F509" s="186"/>
      <c r="G509" s="186"/>
      <c r="H509" s="186"/>
      <c r="I509" s="186"/>
      <c r="J509" s="186"/>
      <c r="K509" s="186"/>
      <c r="L509" s="186"/>
      <c r="M509" s="186"/>
      <c r="N509" s="186"/>
      <c r="O509" s="186"/>
      <c r="P509" s="186"/>
      <c r="Q509" s="186"/>
    </row>
    <row r="510" spans="1:17">
      <c r="A510" s="186"/>
      <c r="B510" s="186"/>
      <c r="C510" s="186"/>
      <c r="D510" s="186"/>
      <c r="E510" s="186"/>
      <c r="F510" s="186"/>
      <c r="G510" s="186"/>
      <c r="H510" s="186"/>
      <c r="I510" s="186"/>
      <c r="J510" s="186"/>
      <c r="K510" s="186"/>
      <c r="L510" s="186"/>
      <c r="M510" s="186"/>
      <c r="N510" s="186"/>
      <c r="O510" s="186"/>
      <c r="P510" s="186"/>
      <c r="Q510" s="186"/>
    </row>
    <row r="511" spans="1:17">
      <c r="A511" s="186"/>
      <c r="B511" s="186"/>
      <c r="C511" s="186"/>
      <c r="D511" s="186"/>
      <c r="E511" s="186"/>
      <c r="F511" s="186"/>
      <c r="G511" s="186"/>
      <c r="H511" s="186"/>
      <c r="I511" s="186"/>
      <c r="J511" s="186"/>
      <c r="K511" s="186"/>
      <c r="L511" s="186"/>
      <c r="M511" s="186"/>
      <c r="N511" s="186"/>
      <c r="O511" s="186"/>
      <c r="P511" s="186"/>
      <c r="Q511" s="186"/>
    </row>
    <row r="512" spans="1:17">
      <c r="A512" s="186"/>
      <c r="B512" s="186"/>
      <c r="C512" s="186"/>
      <c r="D512" s="186"/>
      <c r="E512" s="186"/>
      <c r="F512" s="186"/>
      <c r="G512" s="186"/>
      <c r="H512" s="186"/>
      <c r="I512" s="186"/>
      <c r="J512" s="186"/>
      <c r="K512" s="186"/>
      <c r="L512" s="186"/>
      <c r="M512" s="186"/>
      <c r="N512" s="186"/>
      <c r="O512" s="186"/>
      <c r="P512" s="186"/>
      <c r="Q512" s="186"/>
    </row>
    <row r="513" spans="1:17">
      <c r="A513" s="186"/>
      <c r="B513" s="186"/>
      <c r="C513" s="186"/>
      <c r="D513" s="186"/>
      <c r="E513" s="186"/>
      <c r="F513" s="186"/>
      <c r="G513" s="186"/>
      <c r="H513" s="186"/>
      <c r="I513" s="186"/>
      <c r="J513" s="186"/>
      <c r="K513" s="186"/>
      <c r="L513" s="186"/>
      <c r="M513" s="186"/>
      <c r="N513" s="186"/>
      <c r="O513" s="186"/>
      <c r="P513" s="186"/>
      <c r="Q513" s="186"/>
    </row>
    <row r="514" spans="1:17">
      <c r="A514" s="186"/>
      <c r="B514" s="186"/>
      <c r="C514" s="186"/>
      <c r="D514" s="186"/>
      <c r="E514" s="186"/>
      <c r="F514" s="186"/>
      <c r="G514" s="186"/>
      <c r="H514" s="186"/>
      <c r="I514" s="186"/>
      <c r="J514" s="186"/>
      <c r="K514" s="186"/>
      <c r="L514" s="186"/>
      <c r="M514" s="186"/>
      <c r="N514" s="186"/>
      <c r="O514" s="186"/>
      <c r="P514" s="186"/>
      <c r="Q514" s="186"/>
    </row>
    <row r="515" spans="1:17">
      <c r="A515" s="186"/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</row>
    <row r="516" spans="1:17">
      <c r="A516" s="186"/>
      <c r="B516" s="186"/>
      <c r="C516" s="186"/>
      <c r="D516" s="186"/>
      <c r="E516" s="186"/>
      <c r="F516" s="186"/>
      <c r="G516" s="186"/>
      <c r="H516" s="186"/>
      <c r="I516" s="186"/>
      <c r="J516" s="186"/>
      <c r="K516" s="186"/>
      <c r="L516" s="186"/>
      <c r="M516" s="186"/>
      <c r="N516" s="186"/>
      <c r="O516" s="186"/>
      <c r="P516" s="186"/>
      <c r="Q516" s="186"/>
    </row>
    <row r="517" spans="1:17">
      <c r="A517" s="186"/>
      <c r="B517" s="186"/>
      <c r="C517" s="186"/>
      <c r="D517" s="186"/>
      <c r="E517" s="186"/>
      <c r="F517" s="186"/>
      <c r="G517" s="186"/>
      <c r="H517" s="186"/>
      <c r="I517" s="186"/>
      <c r="J517" s="186"/>
      <c r="K517" s="186"/>
      <c r="L517" s="186"/>
      <c r="M517" s="186"/>
      <c r="N517" s="186"/>
      <c r="O517" s="186"/>
      <c r="P517" s="186"/>
      <c r="Q517" s="186"/>
    </row>
    <row r="518" spans="1:17">
      <c r="A518" s="186"/>
      <c r="B518" s="186"/>
      <c r="C518" s="186"/>
      <c r="D518" s="186"/>
      <c r="E518" s="186"/>
      <c r="F518" s="186"/>
      <c r="G518" s="186"/>
      <c r="H518" s="186"/>
      <c r="I518" s="186"/>
      <c r="J518" s="186"/>
      <c r="K518" s="186"/>
      <c r="L518" s="186"/>
      <c r="M518" s="186"/>
      <c r="N518" s="186"/>
      <c r="O518" s="186"/>
      <c r="P518" s="186"/>
      <c r="Q518" s="186"/>
    </row>
    <row r="519" spans="1:17">
      <c r="A519" s="186"/>
      <c r="B519" s="186"/>
      <c r="C519" s="186"/>
      <c r="D519" s="186"/>
      <c r="E519" s="186"/>
      <c r="F519" s="186"/>
      <c r="G519" s="186"/>
      <c r="H519" s="186"/>
      <c r="I519" s="186"/>
      <c r="J519" s="186"/>
      <c r="K519" s="186"/>
      <c r="L519" s="186"/>
      <c r="M519" s="186"/>
      <c r="N519" s="186"/>
      <c r="O519" s="186"/>
      <c r="P519" s="186"/>
      <c r="Q519" s="186"/>
    </row>
    <row r="520" spans="1:17">
      <c r="A520" s="186"/>
      <c r="B520" s="186"/>
      <c r="C520" s="186"/>
      <c r="D520" s="186"/>
      <c r="E520" s="186"/>
      <c r="F520" s="186"/>
      <c r="G520" s="186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</row>
    <row r="521" spans="1:17">
      <c r="A521" s="186"/>
      <c r="B521" s="186"/>
      <c r="C521" s="186"/>
      <c r="D521" s="186"/>
      <c r="E521" s="186"/>
      <c r="F521" s="186"/>
      <c r="G521" s="186"/>
      <c r="H521" s="186"/>
      <c r="I521" s="186"/>
      <c r="J521" s="186"/>
      <c r="K521" s="186"/>
      <c r="L521" s="186"/>
      <c r="M521" s="186"/>
      <c r="N521" s="186"/>
      <c r="O521" s="186"/>
      <c r="P521" s="186"/>
      <c r="Q521" s="186"/>
    </row>
    <row r="522" spans="1:17">
      <c r="A522" s="186"/>
      <c r="B522" s="186"/>
      <c r="C522" s="186"/>
      <c r="D522" s="186"/>
      <c r="E522" s="186"/>
      <c r="F522" s="186"/>
      <c r="G522" s="186"/>
      <c r="H522" s="186"/>
      <c r="I522" s="186"/>
      <c r="J522" s="186"/>
      <c r="K522" s="186"/>
      <c r="L522" s="186"/>
      <c r="M522" s="186"/>
      <c r="N522" s="186"/>
      <c r="O522" s="186"/>
      <c r="P522" s="186"/>
      <c r="Q522" s="186"/>
    </row>
    <row r="523" spans="1:17">
      <c r="A523" s="186"/>
      <c r="B523" s="186"/>
      <c r="C523" s="186"/>
      <c r="D523" s="186"/>
      <c r="E523" s="186"/>
      <c r="F523" s="186"/>
      <c r="G523" s="186"/>
      <c r="H523" s="186"/>
      <c r="I523" s="186"/>
      <c r="J523" s="186"/>
      <c r="K523" s="186"/>
      <c r="L523" s="186"/>
      <c r="M523" s="186"/>
      <c r="N523" s="186"/>
      <c r="O523" s="186"/>
      <c r="P523" s="186"/>
      <c r="Q523" s="186"/>
    </row>
    <row r="524" spans="1:17">
      <c r="A524" s="186"/>
      <c r="B524" s="186"/>
      <c r="C524" s="186"/>
      <c r="D524" s="186"/>
      <c r="E524" s="186"/>
      <c r="F524" s="186"/>
      <c r="G524" s="186"/>
      <c r="H524" s="186"/>
      <c r="I524" s="186"/>
      <c r="J524" s="186"/>
      <c r="K524" s="186"/>
      <c r="L524" s="186"/>
      <c r="M524" s="186"/>
      <c r="N524" s="186"/>
      <c r="O524" s="186"/>
      <c r="P524" s="186"/>
      <c r="Q524" s="186"/>
    </row>
    <row r="525" spans="1:17">
      <c r="A525" s="186"/>
      <c r="B525" s="186"/>
      <c r="C525" s="186"/>
      <c r="D525" s="186"/>
      <c r="E525" s="186"/>
      <c r="F525" s="186"/>
      <c r="G525" s="186"/>
      <c r="H525" s="186"/>
      <c r="I525" s="186"/>
      <c r="J525" s="186"/>
      <c r="K525" s="186"/>
      <c r="L525" s="186"/>
      <c r="M525" s="186"/>
      <c r="N525" s="186"/>
      <c r="O525" s="186"/>
      <c r="P525" s="186"/>
      <c r="Q525" s="186"/>
    </row>
    <row r="526" spans="1:17">
      <c r="A526" s="186"/>
      <c r="B526" s="186"/>
      <c r="C526" s="186"/>
      <c r="D526" s="186"/>
      <c r="E526" s="186"/>
      <c r="F526" s="186"/>
      <c r="G526" s="186"/>
      <c r="H526" s="186"/>
      <c r="I526" s="186"/>
      <c r="J526" s="186"/>
      <c r="K526" s="186"/>
      <c r="L526" s="186"/>
      <c r="M526" s="186"/>
      <c r="N526" s="186"/>
      <c r="O526" s="186"/>
      <c r="P526" s="186"/>
      <c r="Q526" s="186"/>
    </row>
    <row r="527" spans="1:17">
      <c r="A527" s="186"/>
      <c r="B527" s="186"/>
      <c r="C527" s="186"/>
      <c r="D527" s="186"/>
      <c r="E527" s="186"/>
      <c r="F527" s="186"/>
      <c r="G527" s="186"/>
      <c r="H527" s="186"/>
      <c r="I527" s="186"/>
      <c r="J527" s="186"/>
      <c r="K527" s="186"/>
      <c r="L527" s="186"/>
      <c r="M527" s="186"/>
      <c r="N527" s="186"/>
      <c r="O527" s="186"/>
      <c r="P527" s="186"/>
      <c r="Q527" s="186"/>
    </row>
    <row r="528" spans="1:17">
      <c r="A528" s="186"/>
      <c r="B528" s="186"/>
      <c r="C528" s="186"/>
      <c r="D528" s="186"/>
      <c r="E528" s="186"/>
      <c r="F528" s="186"/>
      <c r="G528" s="186"/>
      <c r="H528" s="186"/>
      <c r="I528" s="186"/>
      <c r="J528" s="186"/>
      <c r="K528" s="186"/>
      <c r="L528" s="186"/>
      <c r="M528" s="186"/>
      <c r="N528" s="186"/>
      <c r="O528" s="186"/>
      <c r="P528" s="186"/>
      <c r="Q528" s="186"/>
    </row>
    <row r="529" spans="1:17">
      <c r="A529" s="186"/>
      <c r="B529" s="186"/>
      <c r="C529" s="186"/>
      <c r="D529" s="186"/>
      <c r="E529" s="186"/>
      <c r="F529" s="186"/>
      <c r="G529" s="186"/>
      <c r="H529" s="186"/>
      <c r="I529" s="186"/>
      <c r="J529" s="186"/>
      <c r="K529" s="186"/>
      <c r="L529" s="186"/>
      <c r="M529" s="186"/>
      <c r="N529" s="186"/>
      <c r="O529" s="186"/>
      <c r="P529" s="186"/>
      <c r="Q529" s="186"/>
    </row>
    <row r="530" spans="1:17">
      <c r="A530" s="186"/>
      <c r="B530" s="186"/>
      <c r="C530" s="186"/>
      <c r="D530" s="186"/>
      <c r="E530" s="186"/>
      <c r="F530" s="186"/>
      <c r="G530" s="186"/>
      <c r="H530" s="186"/>
      <c r="I530" s="186"/>
      <c r="J530" s="186"/>
      <c r="K530" s="186"/>
      <c r="L530" s="186"/>
      <c r="M530" s="186"/>
      <c r="N530" s="186"/>
      <c r="O530" s="186"/>
      <c r="P530" s="186"/>
      <c r="Q530" s="186"/>
    </row>
    <row r="531" spans="1:17">
      <c r="A531" s="186"/>
      <c r="B531" s="186"/>
      <c r="C531" s="186"/>
      <c r="D531" s="186"/>
      <c r="E531" s="186"/>
      <c r="F531" s="186"/>
      <c r="G531" s="186"/>
      <c r="H531" s="186"/>
      <c r="I531" s="186"/>
      <c r="J531" s="186"/>
      <c r="K531" s="186"/>
      <c r="L531" s="186"/>
      <c r="M531" s="186"/>
      <c r="N531" s="186"/>
      <c r="O531" s="186"/>
      <c r="P531" s="186"/>
      <c r="Q531" s="186"/>
    </row>
    <row r="532" spans="1:17">
      <c r="A532" s="186"/>
      <c r="B532" s="186"/>
      <c r="C532" s="186"/>
      <c r="D532" s="186"/>
      <c r="E532" s="186"/>
      <c r="F532" s="186"/>
      <c r="G532" s="186"/>
      <c r="H532" s="186"/>
      <c r="I532" s="186"/>
      <c r="J532" s="186"/>
      <c r="K532" s="186"/>
      <c r="L532" s="186"/>
      <c r="M532" s="186"/>
      <c r="N532" s="186"/>
      <c r="O532" s="186"/>
      <c r="P532" s="186"/>
      <c r="Q532" s="186"/>
    </row>
    <row r="533" spans="1:17">
      <c r="A533" s="186"/>
      <c r="B533" s="186"/>
      <c r="C533" s="186"/>
      <c r="D533" s="186"/>
      <c r="E533" s="186"/>
      <c r="F533" s="186"/>
      <c r="G533" s="186"/>
      <c r="H533" s="186"/>
      <c r="I533" s="186"/>
      <c r="J533" s="186"/>
      <c r="K533" s="186"/>
      <c r="L533" s="186"/>
      <c r="M533" s="186"/>
      <c r="N533" s="186"/>
      <c r="O533" s="186"/>
      <c r="P533" s="186"/>
      <c r="Q533" s="186"/>
    </row>
    <row r="534" spans="1:17">
      <c r="A534" s="186"/>
      <c r="B534" s="186"/>
      <c r="C534" s="186"/>
      <c r="D534" s="186"/>
      <c r="E534" s="186"/>
      <c r="F534" s="186"/>
      <c r="G534" s="186"/>
      <c r="H534" s="186"/>
      <c r="I534" s="186"/>
      <c r="J534" s="186"/>
      <c r="K534" s="186"/>
      <c r="L534" s="186"/>
      <c r="M534" s="186"/>
      <c r="N534" s="186"/>
      <c r="O534" s="186"/>
      <c r="P534" s="186"/>
      <c r="Q534" s="186"/>
    </row>
    <row r="535" spans="1:17">
      <c r="A535" s="186"/>
      <c r="B535" s="186"/>
      <c r="C535" s="186"/>
      <c r="D535" s="186"/>
      <c r="E535" s="186"/>
      <c r="F535" s="186"/>
      <c r="G535" s="186"/>
      <c r="H535" s="186"/>
      <c r="I535" s="186"/>
      <c r="J535" s="186"/>
      <c r="K535" s="186"/>
      <c r="L535" s="186"/>
      <c r="M535" s="186"/>
      <c r="N535" s="186"/>
      <c r="O535" s="186"/>
      <c r="P535" s="186"/>
      <c r="Q535" s="186"/>
    </row>
    <row r="536" spans="1:17">
      <c r="A536" s="186"/>
      <c r="B536" s="186"/>
      <c r="C536" s="186"/>
      <c r="D536" s="186"/>
      <c r="E536" s="186"/>
      <c r="F536" s="186"/>
      <c r="G536" s="186"/>
      <c r="H536" s="186"/>
      <c r="I536" s="186"/>
      <c r="J536" s="186"/>
      <c r="K536" s="186"/>
      <c r="L536" s="186"/>
      <c r="M536" s="186"/>
      <c r="N536" s="186"/>
      <c r="O536" s="186"/>
      <c r="P536" s="186"/>
      <c r="Q536" s="186"/>
    </row>
    <row r="537" spans="1:17">
      <c r="A537" s="186"/>
      <c r="B537" s="186"/>
      <c r="C537" s="186"/>
      <c r="D537" s="186"/>
      <c r="E537" s="186"/>
      <c r="F537" s="186"/>
      <c r="G537" s="186"/>
      <c r="H537" s="186"/>
      <c r="I537" s="186"/>
      <c r="J537" s="186"/>
      <c r="K537" s="186"/>
      <c r="L537" s="186"/>
      <c r="M537" s="186"/>
      <c r="N537" s="186"/>
      <c r="O537" s="186"/>
      <c r="P537" s="186"/>
      <c r="Q537" s="186"/>
    </row>
    <row r="538" spans="1:17">
      <c r="A538" s="186"/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</row>
    <row r="539" spans="1:17">
      <c r="A539" s="186"/>
      <c r="B539" s="186"/>
      <c r="C539" s="186"/>
      <c r="D539" s="186"/>
      <c r="E539" s="186"/>
      <c r="F539" s="186"/>
      <c r="G539" s="186"/>
      <c r="H539" s="186"/>
      <c r="I539" s="186"/>
      <c r="J539" s="186"/>
      <c r="K539" s="186"/>
      <c r="L539" s="186"/>
      <c r="M539" s="186"/>
      <c r="N539" s="186"/>
      <c r="O539" s="186"/>
      <c r="P539" s="186"/>
      <c r="Q539" s="186"/>
    </row>
    <row r="540" spans="1:17">
      <c r="A540" s="186"/>
      <c r="B540" s="186"/>
      <c r="C540" s="186"/>
      <c r="D540" s="186"/>
      <c r="E540" s="186"/>
      <c r="F540" s="186"/>
      <c r="G540" s="186"/>
      <c r="H540" s="186"/>
      <c r="I540" s="186"/>
      <c r="J540" s="186"/>
      <c r="K540" s="186"/>
      <c r="L540" s="186"/>
      <c r="M540" s="186"/>
      <c r="N540" s="186"/>
      <c r="O540" s="186"/>
      <c r="P540" s="186"/>
      <c r="Q540" s="186"/>
    </row>
    <row r="541" spans="1:17">
      <c r="A541" s="186"/>
      <c r="B541" s="186"/>
      <c r="C541" s="186"/>
      <c r="D541" s="186"/>
      <c r="E541" s="186"/>
      <c r="F541" s="186"/>
      <c r="G541" s="186"/>
      <c r="H541" s="186"/>
      <c r="I541" s="186"/>
      <c r="J541" s="186"/>
      <c r="K541" s="186"/>
      <c r="L541" s="186"/>
      <c r="M541" s="186"/>
      <c r="N541" s="186"/>
      <c r="O541" s="186"/>
      <c r="P541" s="186"/>
      <c r="Q541" s="186"/>
    </row>
    <row r="542" spans="1:17">
      <c r="A542" s="186"/>
      <c r="B542" s="186"/>
      <c r="C542" s="186"/>
      <c r="D542" s="186"/>
      <c r="E542" s="186"/>
      <c r="F542" s="186"/>
      <c r="G542" s="186"/>
      <c r="H542" s="186"/>
      <c r="I542" s="186"/>
      <c r="J542" s="186"/>
      <c r="K542" s="186"/>
      <c r="L542" s="186"/>
      <c r="M542" s="186"/>
      <c r="N542" s="186"/>
      <c r="O542" s="186"/>
      <c r="P542" s="186"/>
      <c r="Q542" s="186"/>
    </row>
    <row r="543" spans="1:17">
      <c r="A543" s="186"/>
      <c r="B543" s="186"/>
      <c r="C543" s="186"/>
      <c r="D543" s="186"/>
      <c r="E543" s="186"/>
      <c r="F543" s="186"/>
      <c r="G543" s="186"/>
      <c r="H543" s="186"/>
      <c r="I543" s="186"/>
      <c r="J543" s="186"/>
      <c r="K543" s="186"/>
      <c r="L543" s="186"/>
      <c r="M543" s="186"/>
      <c r="N543" s="186"/>
      <c r="O543" s="186"/>
      <c r="P543" s="186"/>
      <c r="Q543" s="186"/>
    </row>
    <row r="544" spans="1:17">
      <c r="A544" s="186"/>
      <c r="B544" s="186"/>
      <c r="C544" s="186"/>
      <c r="D544" s="186"/>
      <c r="E544" s="186"/>
      <c r="F544" s="186"/>
      <c r="G544" s="186"/>
      <c r="H544" s="186"/>
      <c r="I544" s="186"/>
      <c r="J544" s="186"/>
      <c r="K544" s="186"/>
      <c r="L544" s="186"/>
      <c r="M544" s="186"/>
      <c r="N544" s="186"/>
      <c r="O544" s="186"/>
      <c r="P544" s="186"/>
      <c r="Q544" s="186"/>
    </row>
    <row r="545" spans="1:17">
      <c r="A545" s="186"/>
      <c r="B545" s="186"/>
      <c r="C545" s="186"/>
      <c r="D545" s="186"/>
      <c r="E545" s="186"/>
      <c r="F545" s="186"/>
      <c r="G545" s="186"/>
      <c r="H545" s="186"/>
      <c r="I545" s="186"/>
      <c r="J545" s="186"/>
      <c r="K545" s="186"/>
      <c r="L545" s="186"/>
      <c r="M545" s="186"/>
      <c r="N545" s="186"/>
      <c r="O545" s="186"/>
      <c r="P545" s="186"/>
      <c r="Q545" s="186"/>
    </row>
    <row r="546" spans="1:17">
      <c r="A546" s="186"/>
      <c r="B546" s="186"/>
      <c r="C546" s="186"/>
      <c r="D546" s="186"/>
      <c r="E546" s="186"/>
      <c r="F546" s="186"/>
      <c r="G546" s="186"/>
      <c r="H546" s="186"/>
      <c r="I546" s="186"/>
      <c r="J546" s="186"/>
      <c r="K546" s="186"/>
      <c r="L546" s="186"/>
      <c r="M546" s="186"/>
      <c r="N546" s="186"/>
      <c r="O546" s="186"/>
      <c r="P546" s="186"/>
      <c r="Q546" s="186"/>
    </row>
    <row r="547" spans="1:17">
      <c r="A547" s="186"/>
      <c r="B547" s="186"/>
      <c r="C547" s="186"/>
      <c r="D547" s="186"/>
      <c r="E547" s="186"/>
      <c r="F547" s="186"/>
      <c r="G547" s="186"/>
      <c r="H547" s="186"/>
      <c r="I547" s="186"/>
      <c r="J547" s="186"/>
      <c r="K547" s="186"/>
      <c r="L547" s="186"/>
      <c r="M547" s="186"/>
      <c r="N547" s="186"/>
      <c r="O547" s="186"/>
      <c r="P547" s="186"/>
      <c r="Q547" s="186"/>
    </row>
    <row r="548" spans="1:17">
      <c r="A548" s="186"/>
      <c r="B548" s="186"/>
      <c r="C548" s="186"/>
      <c r="D548" s="186"/>
      <c r="E548" s="186"/>
      <c r="F548" s="186"/>
      <c r="G548" s="186"/>
      <c r="H548" s="186"/>
      <c r="I548" s="186"/>
      <c r="J548" s="186"/>
      <c r="K548" s="186"/>
      <c r="L548" s="186"/>
      <c r="M548" s="186"/>
      <c r="N548" s="186"/>
      <c r="O548" s="186"/>
      <c r="P548" s="186"/>
      <c r="Q548" s="186"/>
    </row>
    <row r="549" spans="1:17">
      <c r="A549" s="186"/>
      <c r="B549" s="186"/>
      <c r="C549" s="186"/>
      <c r="D549" s="186"/>
      <c r="E549" s="186"/>
      <c r="F549" s="186"/>
      <c r="G549" s="186"/>
      <c r="H549" s="186"/>
      <c r="I549" s="186"/>
      <c r="J549" s="186"/>
      <c r="K549" s="186"/>
      <c r="L549" s="186"/>
      <c r="M549" s="186"/>
      <c r="N549" s="186"/>
      <c r="O549" s="186"/>
      <c r="P549" s="186"/>
      <c r="Q549" s="186"/>
    </row>
    <row r="550" spans="1:17">
      <c r="A550" s="186"/>
      <c r="B550" s="186"/>
      <c r="C550" s="186"/>
      <c r="D550" s="186"/>
      <c r="E550" s="186"/>
      <c r="F550" s="186"/>
      <c r="G550" s="186"/>
      <c r="H550" s="186"/>
      <c r="I550" s="186"/>
      <c r="J550" s="186"/>
      <c r="K550" s="186"/>
      <c r="L550" s="186"/>
      <c r="M550" s="186"/>
      <c r="N550" s="186"/>
      <c r="O550" s="186"/>
      <c r="P550" s="186"/>
      <c r="Q550" s="186"/>
    </row>
    <row r="551" spans="1:17">
      <c r="A551" s="186"/>
      <c r="B551" s="186"/>
      <c r="C551" s="186"/>
      <c r="D551" s="186"/>
      <c r="E551" s="186"/>
      <c r="F551" s="186"/>
      <c r="G551" s="186"/>
      <c r="H551" s="186"/>
      <c r="I551" s="186"/>
      <c r="J551" s="186"/>
      <c r="K551" s="186"/>
      <c r="L551" s="186"/>
      <c r="M551" s="186"/>
      <c r="N551" s="186"/>
      <c r="O551" s="186"/>
      <c r="P551" s="186"/>
      <c r="Q551" s="186"/>
    </row>
    <row r="552" spans="1:17">
      <c r="A552" s="186"/>
      <c r="B552" s="186"/>
      <c r="C552" s="186"/>
      <c r="D552" s="186"/>
      <c r="E552" s="186"/>
      <c r="F552" s="186"/>
      <c r="G552" s="186"/>
      <c r="H552" s="186"/>
      <c r="I552" s="186"/>
      <c r="J552" s="186"/>
      <c r="K552" s="186"/>
      <c r="L552" s="186"/>
      <c r="M552" s="186"/>
      <c r="N552" s="186"/>
      <c r="O552" s="186"/>
      <c r="P552" s="186"/>
      <c r="Q552" s="186"/>
    </row>
    <row r="553" spans="1:17">
      <c r="A553" s="186"/>
      <c r="B553" s="186"/>
      <c r="C553" s="186"/>
      <c r="D553" s="186"/>
      <c r="E553" s="186"/>
      <c r="F553" s="186"/>
      <c r="G553" s="186"/>
      <c r="H553" s="186"/>
      <c r="I553" s="186"/>
      <c r="J553" s="186"/>
      <c r="K553" s="186"/>
      <c r="L553" s="186"/>
      <c r="M553" s="186"/>
      <c r="N553" s="186"/>
      <c r="O553" s="186"/>
      <c r="P553" s="186"/>
      <c r="Q553" s="186"/>
    </row>
    <row r="554" spans="1:17">
      <c r="A554" s="186"/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</row>
    <row r="555" spans="1:17">
      <c r="A555" s="186"/>
      <c r="B555" s="186"/>
      <c r="C555" s="186"/>
      <c r="D555" s="186"/>
      <c r="E555" s="186"/>
      <c r="F555" s="186"/>
      <c r="G555" s="186"/>
      <c r="H555" s="186"/>
      <c r="I555" s="186"/>
      <c r="J555" s="186"/>
      <c r="K555" s="186"/>
      <c r="L555" s="186"/>
      <c r="M555" s="186"/>
      <c r="N555" s="186"/>
      <c r="O555" s="186"/>
      <c r="P555" s="186"/>
      <c r="Q555" s="186"/>
    </row>
    <row r="556" spans="1:17">
      <c r="A556" s="186"/>
      <c r="B556" s="186"/>
      <c r="C556" s="186"/>
      <c r="D556" s="186"/>
      <c r="E556" s="186"/>
      <c r="F556" s="186"/>
      <c r="G556" s="186"/>
      <c r="H556" s="186"/>
      <c r="I556" s="186"/>
      <c r="J556" s="186"/>
      <c r="K556" s="186"/>
      <c r="L556" s="186"/>
      <c r="M556" s="186"/>
      <c r="N556" s="186"/>
      <c r="O556" s="186"/>
      <c r="P556" s="186"/>
      <c r="Q556" s="186"/>
    </row>
    <row r="557" spans="1:17">
      <c r="A557" s="186"/>
      <c r="B557" s="186"/>
      <c r="C557" s="186"/>
      <c r="D557" s="186"/>
      <c r="E557" s="186"/>
      <c r="F557" s="186"/>
      <c r="G557" s="186"/>
      <c r="H557" s="186"/>
      <c r="I557" s="186"/>
      <c r="J557" s="186"/>
      <c r="K557" s="186"/>
      <c r="L557" s="186"/>
      <c r="M557" s="186"/>
      <c r="N557" s="186"/>
      <c r="O557" s="186"/>
      <c r="P557" s="186"/>
      <c r="Q557" s="186"/>
    </row>
    <row r="558" spans="1:17">
      <c r="A558" s="186"/>
      <c r="B558" s="186"/>
      <c r="C558" s="186"/>
      <c r="D558" s="186"/>
      <c r="E558" s="186"/>
      <c r="F558" s="186"/>
      <c r="G558" s="186"/>
      <c r="H558" s="186"/>
      <c r="I558" s="186"/>
      <c r="J558" s="186"/>
      <c r="K558" s="186"/>
      <c r="L558" s="186"/>
      <c r="M558" s="186"/>
      <c r="N558" s="186"/>
      <c r="O558" s="186"/>
      <c r="P558" s="186"/>
      <c r="Q558" s="186"/>
    </row>
    <row r="559" spans="1:17">
      <c r="A559" s="186"/>
      <c r="B559" s="186"/>
      <c r="C559" s="186"/>
      <c r="D559" s="186"/>
      <c r="E559" s="186"/>
      <c r="F559" s="186"/>
      <c r="G559" s="186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</row>
    <row r="560" spans="1:17">
      <c r="A560" s="186"/>
      <c r="B560" s="186"/>
      <c r="C560" s="186"/>
      <c r="D560" s="186"/>
      <c r="E560" s="186"/>
      <c r="F560" s="186"/>
      <c r="G560" s="186"/>
      <c r="H560" s="186"/>
      <c r="I560" s="186"/>
      <c r="J560" s="186"/>
      <c r="K560" s="186"/>
      <c r="L560" s="186"/>
      <c r="M560" s="186"/>
      <c r="N560" s="186"/>
      <c r="O560" s="186"/>
      <c r="P560" s="186"/>
      <c r="Q560" s="186"/>
    </row>
    <row r="561" spans="1:17">
      <c r="A561" s="186"/>
      <c r="B561" s="186"/>
      <c r="C561" s="186"/>
      <c r="D561" s="186"/>
      <c r="E561" s="186"/>
      <c r="F561" s="186"/>
      <c r="G561" s="186"/>
      <c r="H561" s="186"/>
      <c r="I561" s="186"/>
      <c r="J561" s="186"/>
      <c r="K561" s="186"/>
      <c r="L561" s="186"/>
      <c r="M561" s="186"/>
      <c r="N561" s="186"/>
      <c r="O561" s="186"/>
      <c r="P561" s="186"/>
      <c r="Q561" s="186"/>
    </row>
    <row r="562" spans="1:17">
      <c r="A562" s="186"/>
      <c r="B562" s="186"/>
      <c r="C562" s="186"/>
      <c r="D562" s="186"/>
      <c r="E562" s="186"/>
      <c r="F562" s="186"/>
      <c r="G562" s="186"/>
      <c r="H562" s="186"/>
      <c r="I562" s="186"/>
      <c r="J562" s="186"/>
      <c r="K562" s="186"/>
      <c r="L562" s="186"/>
      <c r="M562" s="186"/>
      <c r="N562" s="186"/>
      <c r="O562" s="186"/>
      <c r="P562" s="186"/>
      <c r="Q562" s="186"/>
    </row>
    <row r="563" spans="1:17">
      <c r="A563" s="186"/>
      <c r="B563" s="186"/>
      <c r="C563" s="186"/>
      <c r="D563" s="186"/>
      <c r="E563" s="186"/>
      <c r="F563" s="186"/>
      <c r="G563" s="186"/>
      <c r="H563" s="186"/>
      <c r="I563" s="186"/>
      <c r="J563" s="186"/>
      <c r="K563" s="186"/>
      <c r="L563" s="186"/>
      <c r="M563" s="186"/>
      <c r="N563" s="186"/>
      <c r="O563" s="186"/>
      <c r="P563" s="186"/>
      <c r="Q563" s="186"/>
    </row>
    <row r="564" spans="1:17">
      <c r="A564" s="186"/>
      <c r="B564" s="186"/>
      <c r="C564" s="186"/>
      <c r="D564" s="186"/>
      <c r="E564" s="186"/>
      <c r="F564" s="186"/>
      <c r="G564" s="186"/>
      <c r="H564" s="186"/>
      <c r="I564" s="186"/>
      <c r="J564" s="186"/>
      <c r="K564" s="186"/>
      <c r="L564" s="186"/>
      <c r="M564" s="186"/>
      <c r="N564" s="186"/>
      <c r="O564" s="186"/>
      <c r="P564" s="186"/>
      <c r="Q564" s="186"/>
    </row>
    <row r="565" spans="1:17">
      <c r="A565" s="186"/>
      <c r="B565" s="186"/>
      <c r="C565" s="186"/>
      <c r="D565" s="186"/>
      <c r="E565" s="186"/>
      <c r="F565" s="186"/>
      <c r="G565" s="186"/>
      <c r="H565" s="186"/>
      <c r="I565" s="186"/>
      <c r="J565" s="186"/>
      <c r="K565" s="186"/>
      <c r="L565" s="186"/>
      <c r="M565" s="186"/>
      <c r="N565" s="186"/>
      <c r="O565" s="186"/>
      <c r="P565" s="186"/>
      <c r="Q565" s="186"/>
    </row>
    <row r="566" spans="1:17">
      <c r="A566" s="186"/>
      <c r="B566" s="186"/>
      <c r="C566" s="186"/>
      <c r="D566" s="186"/>
      <c r="E566" s="186"/>
      <c r="F566" s="186"/>
      <c r="G566" s="186"/>
      <c r="H566" s="186"/>
      <c r="I566" s="186"/>
      <c r="J566" s="186"/>
      <c r="K566" s="186"/>
      <c r="L566" s="186"/>
      <c r="M566" s="186"/>
      <c r="N566" s="186"/>
      <c r="O566" s="186"/>
      <c r="P566" s="186"/>
      <c r="Q566" s="186"/>
    </row>
    <row r="567" spans="1:17">
      <c r="A567" s="186"/>
      <c r="B567" s="186"/>
      <c r="C567" s="186"/>
      <c r="D567" s="186"/>
      <c r="E567" s="186"/>
      <c r="F567" s="186"/>
      <c r="G567" s="186"/>
      <c r="H567" s="186"/>
      <c r="I567" s="186"/>
      <c r="J567" s="186"/>
      <c r="K567" s="186"/>
      <c r="L567" s="186"/>
      <c r="M567" s="186"/>
      <c r="N567" s="186"/>
      <c r="O567" s="186"/>
      <c r="P567" s="186"/>
      <c r="Q567" s="186"/>
    </row>
    <row r="568" spans="1:17">
      <c r="A568" s="186"/>
      <c r="B568" s="186"/>
      <c r="C568" s="186"/>
      <c r="D568" s="186"/>
      <c r="E568" s="186"/>
      <c r="F568" s="186"/>
      <c r="G568" s="186"/>
      <c r="H568" s="186"/>
      <c r="I568" s="186"/>
      <c r="J568" s="186"/>
      <c r="K568" s="186"/>
      <c r="L568" s="186"/>
      <c r="M568" s="186"/>
      <c r="N568" s="186"/>
      <c r="O568" s="186"/>
      <c r="P568" s="186"/>
      <c r="Q568" s="186"/>
    </row>
    <row r="569" spans="1:17">
      <c r="A569" s="186"/>
      <c r="B569" s="186"/>
      <c r="C569" s="186"/>
      <c r="D569" s="186"/>
      <c r="E569" s="186"/>
      <c r="F569" s="186"/>
      <c r="G569" s="186"/>
      <c r="H569" s="186"/>
      <c r="I569" s="186"/>
      <c r="J569" s="186"/>
      <c r="K569" s="186"/>
      <c r="L569" s="186"/>
      <c r="M569" s="186"/>
      <c r="N569" s="186"/>
      <c r="O569" s="186"/>
      <c r="P569" s="186"/>
      <c r="Q569" s="186"/>
    </row>
    <row r="570" spans="1:17">
      <c r="A570" s="186"/>
      <c r="B570" s="186"/>
      <c r="C570" s="186"/>
      <c r="D570" s="186"/>
      <c r="E570" s="186"/>
      <c r="F570" s="186"/>
      <c r="G570" s="186"/>
      <c r="H570" s="186"/>
      <c r="I570" s="186"/>
      <c r="J570" s="186"/>
      <c r="K570" s="186"/>
      <c r="L570" s="186"/>
      <c r="M570" s="186"/>
      <c r="N570" s="186"/>
      <c r="O570" s="186"/>
      <c r="P570" s="186"/>
      <c r="Q570" s="186"/>
    </row>
    <row r="571" spans="1:17">
      <c r="A571" s="186"/>
      <c r="B571" s="186"/>
      <c r="C571" s="186"/>
      <c r="D571" s="186"/>
      <c r="E571" s="186"/>
      <c r="F571" s="186"/>
      <c r="G571" s="186"/>
      <c r="H571" s="186"/>
      <c r="I571" s="186"/>
      <c r="J571" s="186"/>
      <c r="K571" s="186"/>
      <c r="L571" s="186"/>
      <c r="M571" s="186"/>
      <c r="N571" s="186"/>
      <c r="O571" s="186"/>
      <c r="P571" s="186"/>
      <c r="Q571" s="186"/>
    </row>
    <row r="572" spans="1:17">
      <c r="A572" s="186"/>
      <c r="B572" s="186"/>
      <c r="C572" s="186"/>
      <c r="D572" s="186"/>
      <c r="E572" s="186"/>
      <c r="F572" s="186"/>
      <c r="G572" s="186"/>
      <c r="H572" s="186"/>
      <c r="I572" s="186"/>
      <c r="J572" s="186"/>
      <c r="K572" s="186"/>
      <c r="L572" s="186"/>
      <c r="M572" s="186"/>
      <c r="N572" s="186"/>
      <c r="O572" s="186"/>
      <c r="P572" s="186"/>
      <c r="Q572" s="186"/>
    </row>
    <row r="573" spans="1:17">
      <c r="A573" s="186"/>
      <c r="B573" s="186"/>
      <c r="C573" s="186"/>
      <c r="D573" s="186"/>
      <c r="E573" s="186"/>
      <c r="F573" s="186"/>
      <c r="G573" s="186"/>
      <c r="H573" s="186"/>
      <c r="I573" s="186"/>
      <c r="J573" s="186"/>
      <c r="K573" s="186"/>
      <c r="L573" s="186"/>
      <c r="M573" s="186"/>
      <c r="N573" s="186"/>
      <c r="O573" s="186"/>
      <c r="P573" s="186"/>
      <c r="Q573" s="186"/>
    </row>
    <row r="574" spans="1:17">
      <c r="A574" s="186"/>
      <c r="B574" s="186"/>
      <c r="C574" s="186"/>
      <c r="D574" s="186"/>
      <c r="E574" s="186"/>
      <c r="F574" s="186"/>
      <c r="G574" s="186"/>
      <c r="H574" s="186"/>
      <c r="I574" s="186"/>
      <c r="J574" s="186"/>
      <c r="K574" s="186"/>
      <c r="L574" s="186"/>
      <c r="M574" s="186"/>
      <c r="N574" s="186"/>
      <c r="O574" s="186"/>
      <c r="P574" s="186"/>
      <c r="Q574" s="186"/>
    </row>
    <row r="575" spans="1:17">
      <c r="A575" s="186"/>
      <c r="B575" s="186"/>
      <c r="C575" s="186"/>
      <c r="D575" s="186"/>
      <c r="E575" s="186"/>
      <c r="F575" s="186"/>
      <c r="G575" s="186"/>
      <c r="H575" s="186"/>
      <c r="I575" s="186"/>
      <c r="J575" s="186"/>
      <c r="K575" s="186"/>
      <c r="L575" s="186"/>
      <c r="M575" s="186"/>
      <c r="N575" s="186"/>
      <c r="O575" s="186"/>
      <c r="P575" s="186"/>
      <c r="Q575" s="186"/>
    </row>
    <row r="576" spans="1:17">
      <c r="A576" s="186"/>
      <c r="B576" s="186"/>
      <c r="C576" s="186"/>
      <c r="D576" s="186"/>
      <c r="E576" s="186"/>
      <c r="F576" s="186"/>
      <c r="G576" s="186"/>
      <c r="H576" s="186"/>
      <c r="I576" s="186"/>
      <c r="J576" s="186"/>
      <c r="K576" s="186"/>
      <c r="L576" s="186"/>
      <c r="M576" s="186"/>
      <c r="N576" s="186"/>
      <c r="O576" s="186"/>
      <c r="P576" s="186"/>
      <c r="Q576" s="186"/>
    </row>
    <row r="577" spans="1:17">
      <c r="A577" s="186"/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</row>
    <row r="578" spans="1:17">
      <c r="A578" s="186"/>
      <c r="B578" s="186"/>
      <c r="C578" s="186"/>
      <c r="D578" s="186"/>
      <c r="E578" s="186"/>
      <c r="F578" s="186"/>
      <c r="G578" s="186"/>
      <c r="H578" s="186"/>
      <c r="I578" s="186"/>
      <c r="J578" s="186"/>
      <c r="K578" s="186"/>
      <c r="L578" s="186"/>
      <c r="M578" s="186"/>
      <c r="N578" s="186"/>
      <c r="O578" s="186"/>
      <c r="P578" s="186"/>
      <c r="Q578" s="186"/>
    </row>
    <row r="579" spans="1:17">
      <c r="A579" s="186"/>
      <c r="B579" s="186"/>
      <c r="C579" s="186"/>
      <c r="D579" s="186"/>
      <c r="E579" s="186"/>
      <c r="F579" s="186"/>
      <c r="G579" s="186"/>
      <c r="H579" s="186"/>
      <c r="I579" s="186"/>
      <c r="J579" s="186"/>
      <c r="K579" s="186"/>
      <c r="L579" s="186"/>
      <c r="M579" s="186"/>
      <c r="N579" s="186"/>
      <c r="O579" s="186"/>
      <c r="P579" s="186"/>
      <c r="Q579" s="186"/>
    </row>
    <row r="580" spans="1:17">
      <c r="A580" s="186"/>
      <c r="B580" s="186"/>
      <c r="C580" s="186"/>
      <c r="D580" s="186"/>
      <c r="E580" s="186"/>
      <c r="F580" s="186"/>
      <c r="G580" s="186"/>
      <c r="H580" s="186"/>
      <c r="I580" s="186"/>
      <c r="J580" s="186"/>
      <c r="K580" s="186"/>
      <c r="L580" s="186"/>
      <c r="M580" s="186"/>
      <c r="N580" s="186"/>
      <c r="O580" s="186"/>
      <c r="P580" s="186"/>
      <c r="Q580" s="186"/>
    </row>
    <row r="581" spans="1:17">
      <c r="A581" s="186"/>
      <c r="B581" s="186"/>
      <c r="C581" s="186"/>
      <c r="D581" s="186"/>
      <c r="E581" s="186"/>
      <c r="F581" s="186"/>
      <c r="G581" s="186"/>
      <c r="H581" s="186"/>
      <c r="I581" s="186"/>
      <c r="J581" s="186"/>
      <c r="K581" s="186"/>
      <c r="L581" s="186"/>
      <c r="M581" s="186"/>
      <c r="N581" s="186"/>
      <c r="O581" s="186"/>
      <c r="P581" s="186"/>
      <c r="Q581" s="186"/>
    </row>
    <row r="582" spans="1:17">
      <c r="A582" s="186"/>
      <c r="B582" s="186"/>
      <c r="C582" s="186"/>
      <c r="D582" s="186"/>
      <c r="E582" s="186"/>
      <c r="F582" s="186"/>
      <c r="G582" s="186"/>
      <c r="H582" s="186"/>
      <c r="I582" s="186"/>
      <c r="J582" s="186"/>
      <c r="K582" s="186"/>
      <c r="L582" s="186"/>
      <c r="M582" s="186"/>
      <c r="N582" s="186"/>
      <c r="O582" s="186"/>
      <c r="P582" s="186"/>
      <c r="Q582" s="186"/>
    </row>
    <row r="583" spans="1:17">
      <c r="A583" s="186"/>
      <c r="B583" s="186"/>
      <c r="C583" s="186"/>
      <c r="D583" s="186"/>
      <c r="E583" s="186"/>
      <c r="F583" s="186"/>
      <c r="G583" s="186"/>
      <c r="H583" s="186"/>
      <c r="I583" s="186"/>
      <c r="J583" s="186"/>
      <c r="K583" s="186"/>
      <c r="L583" s="186"/>
      <c r="M583" s="186"/>
      <c r="N583" s="186"/>
      <c r="O583" s="186"/>
      <c r="P583" s="186"/>
      <c r="Q583" s="186"/>
    </row>
    <row r="584" spans="1:17">
      <c r="A584" s="186"/>
      <c r="B584" s="186"/>
      <c r="C584" s="186"/>
      <c r="D584" s="186"/>
      <c r="E584" s="186"/>
      <c r="F584" s="186"/>
      <c r="G584" s="186"/>
      <c r="H584" s="186"/>
      <c r="I584" s="186"/>
      <c r="J584" s="186"/>
      <c r="K584" s="186"/>
      <c r="L584" s="186"/>
      <c r="M584" s="186"/>
      <c r="N584" s="186"/>
      <c r="O584" s="186"/>
      <c r="P584" s="186"/>
      <c r="Q584" s="186"/>
    </row>
    <row r="585" spans="1:17">
      <c r="A585" s="186"/>
      <c r="B585" s="186"/>
      <c r="C585" s="186"/>
      <c r="D585" s="186"/>
      <c r="E585" s="186"/>
      <c r="F585" s="186"/>
      <c r="G585" s="186"/>
      <c r="H585" s="186"/>
      <c r="I585" s="186"/>
      <c r="J585" s="186"/>
      <c r="K585" s="186"/>
      <c r="L585" s="186"/>
      <c r="M585" s="186"/>
      <c r="N585" s="186"/>
      <c r="O585" s="186"/>
      <c r="P585" s="186"/>
      <c r="Q585" s="186"/>
    </row>
    <row r="586" spans="1:17">
      <c r="A586" s="186"/>
      <c r="B586" s="186"/>
      <c r="C586" s="186"/>
      <c r="D586" s="186"/>
      <c r="E586" s="186"/>
      <c r="F586" s="186"/>
      <c r="G586" s="186"/>
      <c r="H586" s="186"/>
      <c r="I586" s="186"/>
      <c r="J586" s="186"/>
      <c r="K586" s="186"/>
      <c r="L586" s="186"/>
      <c r="M586" s="186"/>
      <c r="N586" s="186"/>
      <c r="O586" s="186"/>
      <c r="P586" s="186"/>
      <c r="Q586" s="186"/>
    </row>
    <row r="587" spans="1:17">
      <c r="A587" s="186"/>
      <c r="B587" s="186"/>
      <c r="C587" s="186"/>
      <c r="D587" s="186"/>
      <c r="E587" s="186"/>
      <c r="F587" s="186"/>
      <c r="G587" s="186"/>
      <c r="H587" s="186"/>
      <c r="I587" s="186"/>
      <c r="J587" s="186"/>
      <c r="K587" s="186"/>
      <c r="L587" s="186"/>
      <c r="M587" s="186"/>
      <c r="N587" s="186"/>
      <c r="O587" s="186"/>
      <c r="P587" s="186"/>
      <c r="Q587" s="186"/>
    </row>
    <row r="588" spans="1:17">
      <c r="A588" s="186"/>
      <c r="B588" s="186"/>
      <c r="C588" s="186"/>
      <c r="D588" s="186"/>
      <c r="E588" s="186"/>
      <c r="F588" s="186"/>
      <c r="G588" s="186"/>
      <c r="H588" s="186"/>
      <c r="I588" s="186"/>
      <c r="J588" s="186"/>
      <c r="K588" s="186"/>
      <c r="L588" s="186"/>
      <c r="M588" s="186"/>
      <c r="N588" s="186"/>
      <c r="O588" s="186"/>
      <c r="P588" s="186"/>
      <c r="Q588" s="186"/>
    </row>
    <row r="589" spans="1:17">
      <c r="A589" s="186"/>
      <c r="B589" s="186"/>
      <c r="C589" s="186"/>
      <c r="D589" s="186"/>
      <c r="E589" s="186"/>
      <c r="F589" s="186"/>
      <c r="G589" s="186"/>
      <c r="H589" s="186"/>
      <c r="I589" s="186"/>
      <c r="J589" s="186"/>
      <c r="K589" s="186"/>
      <c r="L589" s="186"/>
      <c r="M589" s="186"/>
      <c r="N589" s="186"/>
      <c r="O589" s="186"/>
      <c r="P589" s="186"/>
      <c r="Q589" s="186"/>
    </row>
    <row r="590" spans="1:17">
      <c r="A590" s="186"/>
      <c r="B590" s="186"/>
      <c r="C590" s="186"/>
      <c r="D590" s="186"/>
      <c r="E590" s="186"/>
      <c r="F590" s="186"/>
      <c r="G590" s="186"/>
      <c r="H590" s="186"/>
      <c r="I590" s="186"/>
      <c r="J590" s="186"/>
      <c r="K590" s="186"/>
      <c r="L590" s="186"/>
      <c r="M590" s="186"/>
      <c r="N590" s="186"/>
      <c r="O590" s="186"/>
      <c r="P590" s="186"/>
      <c r="Q590" s="186"/>
    </row>
    <row r="591" spans="1:17">
      <c r="A591" s="186"/>
      <c r="B591" s="186"/>
      <c r="C591" s="186"/>
      <c r="D591" s="186"/>
      <c r="E591" s="186"/>
      <c r="F591" s="186"/>
      <c r="G591" s="186"/>
      <c r="H591" s="186"/>
      <c r="I591" s="186"/>
      <c r="J591" s="186"/>
      <c r="K591" s="186"/>
      <c r="L591" s="186"/>
      <c r="M591" s="186"/>
      <c r="N591" s="186"/>
      <c r="O591" s="186"/>
      <c r="P591" s="186"/>
      <c r="Q591" s="186"/>
    </row>
    <row r="592" spans="1:17">
      <c r="A592" s="186"/>
      <c r="B592" s="186"/>
      <c r="C592" s="186"/>
      <c r="D592" s="186"/>
      <c r="E592" s="186"/>
      <c r="F592" s="186"/>
      <c r="G592" s="186"/>
      <c r="H592" s="186"/>
      <c r="I592" s="186"/>
      <c r="J592" s="186"/>
      <c r="K592" s="186"/>
      <c r="L592" s="186"/>
      <c r="M592" s="186"/>
      <c r="N592" s="186"/>
      <c r="O592" s="186"/>
      <c r="P592" s="186"/>
      <c r="Q592" s="186"/>
    </row>
    <row r="593" spans="1:17">
      <c r="A593" s="186"/>
      <c r="B593" s="186"/>
      <c r="C593" s="186"/>
      <c r="D593" s="186"/>
      <c r="E593" s="186"/>
      <c r="F593" s="186"/>
      <c r="G593" s="186"/>
      <c r="H593" s="186"/>
      <c r="I593" s="186"/>
      <c r="J593" s="186"/>
      <c r="K593" s="186"/>
      <c r="L593" s="186"/>
      <c r="M593" s="186"/>
      <c r="N593" s="186"/>
      <c r="O593" s="186"/>
      <c r="P593" s="186"/>
      <c r="Q593" s="186"/>
    </row>
    <row r="594" spans="1:17">
      <c r="A594" s="186"/>
      <c r="B594" s="186"/>
      <c r="C594" s="186"/>
      <c r="D594" s="186"/>
      <c r="E594" s="186"/>
      <c r="F594" s="186"/>
      <c r="G594" s="186"/>
      <c r="H594" s="186"/>
      <c r="I594" s="186"/>
      <c r="J594" s="186"/>
      <c r="K594" s="186"/>
      <c r="L594" s="186"/>
      <c r="M594" s="186"/>
      <c r="N594" s="186"/>
      <c r="O594" s="186"/>
      <c r="P594" s="186"/>
      <c r="Q594" s="186"/>
    </row>
    <row r="595" spans="1:17">
      <c r="A595" s="186"/>
      <c r="B595" s="186"/>
      <c r="C595" s="186"/>
      <c r="D595" s="186"/>
      <c r="E595" s="186"/>
      <c r="F595" s="186"/>
      <c r="G595" s="186"/>
      <c r="H595" s="186"/>
      <c r="I595" s="186"/>
      <c r="J595" s="186"/>
      <c r="K595" s="186"/>
      <c r="L595" s="186"/>
      <c r="M595" s="186"/>
      <c r="N595" s="186"/>
      <c r="O595" s="186"/>
      <c r="P595" s="186"/>
      <c r="Q595" s="186"/>
    </row>
    <row r="596" spans="1:17">
      <c r="A596" s="186"/>
      <c r="B596" s="186"/>
      <c r="C596" s="186"/>
      <c r="D596" s="186"/>
      <c r="E596" s="186"/>
      <c r="F596" s="186"/>
      <c r="G596" s="186"/>
      <c r="H596" s="186"/>
      <c r="I596" s="186"/>
      <c r="J596" s="186"/>
      <c r="K596" s="186"/>
      <c r="L596" s="186"/>
      <c r="M596" s="186"/>
      <c r="N596" s="186"/>
      <c r="O596" s="186"/>
      <c r="P596" s="186"/>
      <c r="Q596" s="186"/>
    </row>
    <row r="597" spans="1:17">
      <c r="A597" s="186"/>
      <c r="B597" s="186"/>
      <c r="C597" s="186"/>
      <c r="D597" s="186"/>
      <c r="E597" s="186"/>
      <c r="F597" s="186"/>
      <c r="G597" s="186"/>
      <c r="H597" s="186"/>
      <c r="I597" s="186"/>
      <c r="J597" s="186"/>
      <c r="K597" s="186"/>
      <c r="L597" s="186"/>
      <c r="M597" s="186"/>
      <c r="N597" s="186"/>
      <c r="O597" s="186"/>
      <c r="P597" s="186"/>
      <c r="Q597" s="186"/>
    </row>
    <row r="598" spans="1:17">
      <c r="A598" s="186"/>
      <c r="B598" s="186"/>
      <c r="C598" s="186"/>
      <c r="D598" s="186"/>
      <c r="E598" s="186"/>
      <c r="F598" s="186"/>
      <c r="G598" s="186"/>
      <c r="H598" s="186"/>
      <c r="I598" s="186"/>
      <c r="J598" s="186"/>
      <c r="K598" s="186"/>
      <c r="L598" s="186"/>
      <c r="M598" s="186"/>
      <c r="N598" s="186"/>
      <c r="O598" s="186"/>
      <c r="P598" s="186"/>
      <c r="Q598" s="186"/>
    </row>
    <row r="599" spans="1:17">
      <c r="A599" s="186"/>
      <c r="B599" s="186"/>
      <c r="C599" s="186"/>
      <c r="D599" s="186"/>
      <c r="E599" s="186"/>
      <c r="F599" s="186"/>
      <c r="G599" s="186"/>
      <c r="H599" s="186"/>
      <c r="I599" s="186"/>
      <c r="J599" s="186"/>
      <c r="K599" s="186"/>
      <c r="L599" s="186"/>
      <c r="M599" s="186"/>
      <c r="N599" s="186"/>
      <c r="O599" s="186"/>
      <c r="P599" s="186"/>
      <c r="Q599" s="186"/>
    </row>
    <row r="600" spans="1:17">
      <c r="A600" s="186"/>
      <c r="B600" s="186"/>
      <c r="C600" s="186"/>
      <c r="D600" s="186"/>
      <c r="E600" s="186"/>
      <c r="F600" s="186"/>
      <c r="G600" s="186"/>
      <c r="H600" s="186"/>
      <c r="I600" s="186"/>
      <c r="J600" s="186"/>
      <c r="K600" s="186"/>
      <c r="L600" s="186"/>
      <c r="M600" s="186"/>
      <c r="N600" s="186"/>
      <c r="O600" s="186"/>
      <c r="P600" s="186"/>
      <c r="Q600" s="186"/>
    </row>
    <row r="601" spans="1:17">
      <c r="A601" s="186"/>
      <c r="B601" s="186"/>
      <c r="C601" s="186"/>
      <c r="D601" s="186"/>
      <c r="E601" s="186"/>
      <c r="F601" s="186"/>
      <c r="G601" s="186"/>
      <c r="H601" s="186"/>
      <c r="I601" s="186"/>
      <c r="J601" s="186"/>
      <c r="K601" s="186"/>
      <c r="L601" s="186"/>
      <c r="M601" s="186"/>
      <c r="N601" s="186"/>
      <c r="O601" s="186"/>
      <c r="P601" s="186"/>
      <c r="Q601" s="186"/>
    </row>
    <row r="602" spans="1:17">
      <c r="A602" s="186"/>
      <c r="B602" s="186"/>
      <c r="C602" s="186"/>
      <c r="D602" s="186"/>
      <c r="E602" s="186"/>
      <c r="F602" s="186"/>
      <c r="G602" s="186"/>
      <c r="H602" s="186"/>
      <c r="I602" s="186"/>
      <c r="J602" s="186"/>
      <c r="K602" s="186"/>
      <c r="L602" s="186"/>
      <c r="M602" s="186"/>
      <c r="N602" s="186"/>
      <c r="O602" s="186"/>
      <c r="P602" s="186"/>
      <c r="Q602" s="186"/>
    </row>
    <row r="603" spans="1:17">
      <c r="A603" s="186"/>
      <c r="B603" s="186"/>
      <c r="C603" s="186"/>
      <c r="D603" s="186"/>
      <c r="E603" s="186"/>
      <c r="F603" s="186"/>
      <c r="G603" s="186"/>
      <c r="H603" s="186"/>
      <c r="I603" s="186"/>
      <c r="J603" s="186"/>
      <c r="K603" s="186"/>
      <c r="L603" s="186"/>
      <c r="M603" s="186"/>
      <c r="N603" s="186"/>
      <c r="O603" s="186"/>
      <c r="P603" s="186"/>
      <c r="Q603" s="186"/>
    </row>
    <row r="604" spans="1:17">
      <c r="A604" s="186"/>
      <c r="B604" s="186"/>
      <c r="C604" s="186"/>
      <c r="D604" s="186"/>
      <c r="E604" s="186"/>
      <c r="F604" s="186"/>
      <c r="G604" s="186"/>
      <c r="H604" s="186"/>
      <c r="I604" s="186"/>
      <c r="J604" s="186"/>
      <c r="K604" s="186"/>
      <c r="L604" s="186"/>
      <c r="M604" s="186"/>
      <c r="N604" s="186"/>
      <c r="O604" s="186"/>
      <c r="P604" s="186"/>
      <c r="Q604" s="186"/>
    </row>
    <row r="605" spans="1:17">
      <c r="A605" s="186"/>
      <c r="B605" s="186"/>
      <c r="C605" s="186"/>
      <c r="D605" s="186"/>
      <c r="E605" s="186"/>
      <c r="F605" s="186"/>
      <c r="G605" s="186"/>
      <c r="H605" s="186"/>
      <c r="I605" s="186"/>
      <c r="J605" s="186"/>
      <c r="K605" s="186"/>
      <c r="L605" s="186"/>
      <c r="M605" s="186"/>
      <c r="N605" s="186"/>
      <c r="O605" s="186"/>
      <c r="P605" s="186"/>
      <c r="Q605" s="186"/>
    </row>
    <row r="606" spans="1:17">
      <c r="A606" s="186"/>
      <c r="B606" s="186"/>
      <c r="C606" s="186"/>
      <c r="D606" s="186"/>
      <c r="E606" s="186"/>
      <c r="F606" s="186"/>
      <c r="G606" s="186"/>
      <c r="H606" s="186"/>
      <c r="I606" s="186"/>
      <c r="J606" s="186"/>
      <c r="K606" s="186"/>
      <c r="L606" s="186"/>
      <c r="M606" s="186"/>
      <c r="N606" s="186"/>
      <c r="O606" s="186"/>
      <c r="P606" s="186"/>
      <c r="Q606" s="186"/>
    </row>
    <row r="607" spans="1:17">
      <c r="A607" s="186"/>
      <c r="B607" s="186"/>
      <c r="C607" s="186"/>
      <c r="D607" s="186"/>
      <c r="E607" s="186"/>
      <c r="F607" s="186"/>
      <c r="G607" s="186"/>
      <c r="H607" s="186"/>
      <c r="I607" s="186"/>
      <c r="J607" s="186"/>
      <c r="K607" s="186"/>
      <c r="L607" s="186"/>
      <c r="M607" s="186"/>
      <c r="N607" s="186"/>
      <c r="O607" s="186"/>
      <c r="P607" s="186"/>
      <c r="Q607" s="186"/>
    </row>
    <row r="608" spans="1:17">
      <c r="A608" s="186"/>
      <c r="B608" s="186"/>
      <c r="C608" s="186"/>
      <c r="D608" s="186"/>
      <c r="E608" s="186"/>
      <c r="F608" s="186"/>
      <c r="G608" s="186"/>
      <c r="H608" s="186"/>
      <c r="I608" s="186"/>
      <c r="J608" s="186"/>
      <c r="K608" s="186"/>
      <c r="L608" s="186"/>
      <c r="M608" s="186"/>
      <c r="N608" s="186"/>
      <c r="O608" s="186"/>
      <c r="P608" s="186"/>
      <c r="Q608" s="186"/>
    </row>
    <row r="609" spans="1:17">
      <c r="A609" s="186"/>
      <c r="B609" s="186"/>
      <c r="C609" s="186"/>
      <c r="D609" s="186"/>
      <c r="E609" s="186"/>
      <c r="F609" s="186"/>
      <c r="G609" s="186"/>
      <c r="H609" s="186"/>
      <c r="I609" s="186"/>
      <c r="J609" s="186"/>
      <c r="K609" s="186"/>
      <c r="L609" s="186"/>
      <c r="M609" s="186"/>
      <c r="N609" s="186"/>
      <c r="O609" s="186"/>
      <c r="P609" s="186"/>
      <c r="Q609" s="186"/>
    </row>
    <row r="610" spans="1:17">
      <c r="A610" s="186"/>
      <c r="B610" s="186"/>
      <c r="C610" s="186"/>
      <c r="D610" s="186"/>
      <c r="E610" s="186"/>
      <c r="F610" s="186"/>
      <c r="G610" s="186"/>
      <c r="H610" s="186"/>
      <c r="I610" s="186"/>
      <c r="J610" s="186"/>
      <c r="K610" s="186"/>
      <c r="L610" s="186"/>
      <c r="M610" s="186"/>
      <c r="N610" s="186"/>
      <c r="O610" s="186"/>
      <c r="P610" s="186"/>
      <c r="Q610" s="186"/>
    </row>
    <row r="611" spans="1:17">
      <c r="A611" s="186"/>
      <c r="B611" s="186"/>
      <c r="C611" s="186"/>
      <c r="D611" s="186"/>
      <c r="E611" s="186"/>
      <c r="F611" s="186"/>
      <c r="G611" s="186"/>
      <c r="H611" s="186"/>
      <c r="I611" s="186"/>
      <c r="J611" s="186"/>
      <c r="K611" s="186"/>
      <c r="L611" s="186"/>
      <c r="M611" s="186"/>
      <c r="N611" s="186"/>
      <c r="O611" s="186"/>
      <c r="P611" s="186"/>
      <c r="Q611" s="186"/>
    </row>
    <row r="612" spans="1:17">
      <c r="A612" s="186"/>
      <c r="B612" s="186"/>
      <c r="C612" s="186"/>
      <c r="D612" s="186"/>
      <c r="E612" s="186"/>
      <c r="F612" s="186"/>
      <c r="G612" s="186"/>
      <c r="H612" s="186"/>
      <c r="I612" s="186"/>
      <c r="J612" s="186"/>
      <c r="K612" s="186"/>
      <c r="L612" s="186"/>
      <c r="M612" s="186"/>
      <c r="N612" s="186"/>
      <c r="O612" s="186"/>
      <c r="P612" s="186"/>
      <c r="Q612" s="186"/>
    </row>
    <row r="613" spans="1:17">
      <c r="A613" s="186"/>
      <c r="B613" s="186"/>
      <c r="C613" s="186"/>
      <c r="D613" s="186"/>
      <c r="E613" s="186"/>
      <c r="F613" s="186"/>
      <c r="G613" s="186"/>
      <c r="H613" s="186"/>
      <c r="I613" s="186"/>
      <c r="J613" s="186"/>
      <c r="K613" s="186"/>
      <c r="L613" s="186"/>
      <c r="M613" s="186"/>
      <c r="N613" s="186"/>
      <c r="O613" s="186"/>
      <c r="P613" s="186"/>
      <c r="Q613" s="186"/>
    </row>
    <row r="614" spans="1:17">
      <c r="A614" s="186"/>
      <c r="B614" s="186"/>
      <c r="C614" s="186"/>
      <c r="D614" s="186"/>
      <c r="E614" s="186"/>
      <c r="F614" s="186"/>
      <c r="G614" s="186"/>
      <c r="H614" s="186"/>
      <c r="I614" s="186"/>
      <c r="J614" s="186"/>
      <c r="K614" s="186"/>
      <c r="L614" s="186"/>
      <c r="M614" s="186"/>
      <c r="N614" s="186"/>
      <c r="O614" s="186"/>
      <c r="P614" s="186"/>
      <c r="Q614" s="186"/>
    </row>
    <row r="615" spans="1:17">
      <c r="A615" s="186"/>
      <c r="B615" s="186"/>
      <c r="C615" s="186"/>
      <c r="D615" s="186"/>
      <c r="E615" s="186"/>
      <c r="F615" s="186"/>
      <c r="G615" s="186"/>
      <c r="H615" s="186"/>
      <c r="I615" s="186"/>
      <c r="J615" s="186"/>
      <c r="K615" s="186"/>
      <c r="L615" s="186"/>
      <c r="M615" s="186"/>
      <c r="N615" s="186"/>
      <c r="O615" s="186"/>
      <c r="P615" s="186"/>
      <c r="Q615" s="186"/>
    </row>
    <row r="616" spans="1:17">
      <c r="A616" s="186"/>
      <c r="B616" s="186"/>
      <c r="C616" s="186"/>
      <c r="D616" s="186"/>
      <c r="E616" s="186"/>
      <c r="F616" s="186"/>
      <c r="G616" s="186"/>
      <c r="H616" s="186"/>
      <c r="I616" s="186"/>
      <c r="J616" s="186"/>
      <c r="K616" s="186"/>
      <c r="L616" s="186"/>
      <c r="M616" s="186"/>
      <c r="N616" s="186"/>
      <c r="O616" s="186"/>
      <c r="P616" s="186"/>
      <c r="Q616" s="186"/>
    </row>
    <row r="617" spans="1:17">
      <c r="A617" s="186"/>
      <c r="B617" s="186"/>
      <c r="C617" s="186"/>
      <c r="D617" s="186"/>
      <c r="E617" s="186"/>
      <c r="F617" s="186"/>
      <c r="G617" s="186"/>
      <c r="H617" s="186"/>
      <c r="I617" s="186"/>
      <c r="J617" s="186"/>
      <c r="K617" s="186"/>
      <c r="L617" s="186"/>
      <c r="M617" s="186"/>
      <c r="N617" s="186"/>
      <c r="O617" s="186"/>
      <c r="P617" s="186"/>
      <c r="Q617" s="186"/>
    </row>
    <row r="618" spans="1:17">
      <c r="A618" s="186"/>
      <c r="B618" s="186"/>
      <c r="C618" s="186"/>
      <c r="D618" s="186"/>
      <c r="E618" s="186"/>
      <c r="F618" s="186"/>
      <c r="G618" s="186"/>
      <c r="H618" s="186"/>
      <c r="I618" s="186"/>
      <c r="J618" s="186"/>
      <c r="K618" s="186"/>
      <c r="L618" s="186"/>
      <c r="M618" s="186"/>
      <c r="N618" s="186"/>
      <c r="O618" s="186"/>
      <c r="P618" s="186"/>
      <c r="Q618" s="186"/>
    </row>
    <row r="619" spans="1:17">
      <c r="A619" s="186"/>
      <c r="B619" s="186"/>
      <c r="C619" s="186"/>
      <c r="D619" s="186"/>
      <c r="E619" s="186"/>
      <c r="F619" s="186"/>
      <c r="G619" s="186"/>
      <c r="H619" s="186"/>
      <c r="I619" s="186"/>
      <c r="J619" s="186"/>
      <c r="K619" s="186"/>
      <c r="L619" s="186"/>
      <c r="M619" s="186"/>
      <c r="N619" s="186"/>
      <c r="O619" s="186"/>
      <c r="P619" s="186"/>
      <c r="Q619" s="186"/>
    </row>
    <row r="620" spans="1:17">
      <c r="A620" s="186"/>
      <c r="B620" s="186"/>
      <c r="C620" s="186"/>
      <c r="D620" s="186"/>
      <c r="E620" s="186"/>
      <c r="F620" s="186"/>
      <c r="G620" s="186"/>
      <c r="H620" s="186"/>
      <c r="I620" s="186"/>
      <c r="J620" s="186"/>
      <c r="K620" s="186"/>
      <c r="L620" s="186"/>
      <c r="M620" s="186"/>
      <c r="N620" s="186"/>
      <c r="O620" s="186"/>
      <c r="P620" s="186"/>
      <c r="Q620" s="186"/>
    </row>
    <row r="621" spans="1:17">
      <c r="A621" s="186"/>
      <c r="B621" s="186"/>
      <c r="C621" s="186"/>
      <c r="D621" s="186"/>
      <c r="E621" s="186"/>
      <c r="F621" s="186"/>
      <c r="G621" s="186"/>
      <c r="H621" s="186"/>
      <c r="I621" s="186"/>
      <c r="J621" s="186"/>
      <c r="K621" s="186"/>
      <c r="L621" s="186"/>
      <c r="M621" s="186"/>
      <c r="N621" s="186"/>
      <c r="O621" s="186"/>
      <c r="P621" s="186"/>
      <c r="Q621" s="186"/>
    </row>
    <row r="622" spans="1:17">
      <c r="A622" s="186"/>
      <c r="B622" s="186"/>
      <c r="C622" s="186"/>
      <c r="D622" s="186"/>
      <c r="E622" s="186"/>
      <c r="F622" s="186"/>
      <c r="G622" s="186"/>
      <c r="H622" s="186"/>
      <c r="I622" s="186"/>
      <c r="J622" s="186"/>
      <c r="K622" s="186"/>
      <c r="L622" s="186"/>
      <c r="M622" s="186"/>
      <c r="N622" s="186"/>
      <c r="O622" s="186"/>
      <c r="P622" s="186"/>
      <c r="Q622" s="186"/>
    </row>
    <row r="623" spans="1:17">
      <c r="A623" s="186"/>
      <c r="B623" s="186"/>
      <c r="C623" s="186"/>
      <c r="D623" s="186"/>
      <c r="E623" s="186"/>
      <c r="F623" s="186"/>
      <c r="G623" s="186"/>
      <c r="H623" s="186"/>
      <c r="I623" s="186"/>
      <c r="J623" s="186"/>
      <c r="K623" s="186"/>
      <c r="L623" s="186"/>
      <c r="M623" s="186"/>
      <c r="N623" s="186"/>
      <c r="O623" s="186"/>
      <c r="P623" s="186"/>
      <c r="Q623" s="186"/>
    </row>
    <row r="624" spans="1:17">
      <c r="A624" s="186"/>
      <c r="B624" s="186"/>
      <c r="C624" s="186"/>
      <c r="D624" s="186"/>
      <c r="E624" s="186"/>
      <c r="F624" s="186"/>
      <c r="G624" s="186"/>
      <c r="H624" s="186"/>
      <c r="I624" s="186"/>
      <c r="J624" s="186"/>
      <c r="K624" s="186"/>
      <c r="L624" s="186"/>
      <c r="M624" s="186"/>
      <c r="N624" s="186"/>
      <c r="O624" s="186"/>
      <c r="P624" s="186"/>
      <c r="Q624" s="186"/>
    </row>
    <row r="625" spans="1:17">
      <c r="A625" s="186"/>
      <c r="B625" s="186"/>
      <c r="C625" s="186"/>
      <c r="D625" s="186"/>
      <c r="E625" s="186"/>
      <c r="F625" s="186"/>
      <c r="G625" s="186"/>
      <c r="H625" s="186"/>
      <c r="I625" s="186"/>
      <c r="J625" s="186"/>
      <c r="K625" s="186"/>
      <c r="L625" s="186"/>
      <c r="M625" s="186"/>
      <c r="N625" s="186"/>
      <c r="O625" s="186"/>
      <c r="P625" s="186"/>
      <c r="Q625" s="186"/>
    </row>
    <row r="626" spans="1:17">
      <c r="A626" s="186"/>
      <c r="B626" s="186"/>
      <c r="C626" s="186"/>
      <c r="D626" s="186"/>
      <c r="E626" s="186"/>
      <c r="F626" s="186"/>
      <c r="G626" s="186"/>
      <c r="H626" s="186"/>
      <c r="I626" s="186"/>
      <c r="J626" s="186"/>
      <c r="K626" s="186"/>
      <c r="L626" s="186"/>
      <c r="M626" s="186"/>
      <c r="N626" s="186"/>
      <c r="O626" s="186"/>
      <c r="P626" s="186"/>
      <c r="Q626" s="186"/>
    </row>
    <row r="627" spans="1:17">
      <c r="A627" s="186"/>
      <c r="B627" s="186"/>
      <c r="C627" s="186"/>
      <c r="D627" s="186"/>
      <c r="E627" s="186"/>
      <c r="F627" s="186"/>
      <c r="G627" s="186"/>
      <c r="H627" s="186"/>
      <c r="I627" s="186"/>
      <c r="J627" s="186"/>
      <c r="K627" s="186"/>
      <c r="L627" s="186"/>
      <c r="M627" s="186"/>
      <c r="N627" s="186"/>
      <c r="O627" s="186"/>
      <c r="P627" s="186"/>
      <c r="Q627" s="186"/>
    </row>
    <row r="628" spans="1:17">
      <c r="A628" s="186"/>
      <c r="B628" s="186"/>
      <c r="C628" s="186"/>
      <c r="D628" s="186"/>
      <c r="E628" s="186"/>
      <c r="F628" s="186"/>
      <c r="G628" s="186"/>
      <c r="H628" s="186"/>
      <c r="I628" s="186"/>
      <c r="J628" s="186"/>
      <c r="K628" s="186"/>
      <c r="L628" s="186"/>
      <c r="M628" s="186"/>
      <c r="N628" s="186"/>
      <c r="O628" s="186"/>
      <c r="P628" s="186"/>
      <c r="Q628" s="186"/>
    </row>
    <row r="629" spans="1:17">
      <c r="A629" s="186"/>
      <c r="B629" s="186"/>
      <c r="C629" s="186"/>
      <c r="D629" s="186"/>
      <c r="E629" s="186"/>
      <c r="F629" s="186"/>
      <c r="G629" s="186"/>
      <c r="H629" s="186"/>
      <c r="I629" s="186"/>
      <c r="J629" s="186"/>
      <c r="K629" s="186"/>
      <c r="L629" s="186"/>
      <c r="M629" s="186"/>
      <c r="N629" s="186"/>
      <c r="O629" s="186"/>
      <c r="P629" s="186"/>
      <c r="Q629" s="186"/>
    </row>
    <row r="630" spans="1:17">
      <c r="A630" s="186"/>
      <c r="B630" s="186"/>
      <c r="C630" s="186"/>
      <c r="D630" s="186"/>
      <c r="E630" s="186"/>
      <c r="F630" s="186"/>
      <c r="G630" s="186"/>
      <c r="H630" s="186"/>
      <c r="I630" s="186"/>
      <c r="J630" s="186"/>
      <c r="K630" s="186"/>
      <c r="L630" s="186"/>
      <c r="M630" s="186"/>
      <c r="N630" s="186"/>
      <c r="O630" s="186"/>
      <c r="P630" s="186"/>
      <c r="Q630" s="186"/>
    </row>
    <row r="631" spans="1:17">
      <c r="A631" s="186"/>
      <c r="B631" s="186"/>
      <c r="C631" s="186"/>
      <c r="D631" s="186"/>
      <c r="E631" s="186"/>
      <c r="F631" s="186"/>
      <c r="G631" s="186"/>
      <c r="H631" s="186"/>
      <c r="I631" s="186"/>
      <c r="J631" s="186"/>
      <c r="K631" s="186"/>
      <c r="L631" s="186"/>
      <c r="M631" s="186"/>
      <c r="N631" s="186"/>
      <c r="O631" s="186"/>
      <c r="P631" s="186"/>
      <c r="Q631" s="186"/>
    </row>
    <row r="632" spans="1:17">
      <c r="A632" s="186"/>
      <c r="B632" s="186"/>
      <c r="C632" s="186"/>
      <c r="D632" s="186"/>
      <c r="E632" s="186"/>
      <c r="F632" s="186"/>
      <c r="G632" s="186"/>
      <c r="H632" s="186"/>
      <c r="I632" s="186"/>
      <c r="J632" s="186"/>
      <c r="K632" s="186"/>
      <c r="L632" s="186"/>
      <c r="M632" s="186"/>
      <c r="N632" s="186"/>
      <c r="O632" s="186"/>
      <c r="P632" s="186"/>
      <c r="Q632" s="186"/>
    </row>
    <row r="633" spans="1:17">
      <c r="A633" s="186"/>
      <c r="B633" s="186"/>
      <c r="C633" s="186"/>
      <c r="D633" s="186"/>
      <c r="E633" s="186"/>
      <c r="F633" s="186"/>
      <c r="G633" s="186"/>
      <c r="H633" s="186"/>
      <c r="I633" s="186"/>
      <c r="J633" s="186"/>
      <c r="K633" s="186"/>
      <c r="L633" s="186"/>
      <c r="M633" s="186"/>
      <c r="N633" s="186"/>
      <c r="O633" s="186"/>
      <c r="P633" s="186"/>
      <c r="Q633" s="186"/>
    </row>
    <row r="634" spans="1:17">
      <c r="A634" s="186"/>
      <c r="B634" s="186"/>
      <c r="C634" s="186"/>
      <c r="D634" s="186"/>
      <c r="E634" s="186"/>
      <c r="F634" s="186"/>
      <c r="G634" s="186"/>
      <c r="H634" s="186"/>
      <c r="I634" s="186"/>
      <c r="J634" s="186"/>
      <c r="K634" s="186"/>
      <c r="L634" s="186"/>
      <c r="M634" s="186"/>
      <c r="N634" s="186"/>
      <c r="O634" s="186"/>
      <c r="P634" s="186"/>
      <c r="Q634" s="186"/>
    </row>
    <row r="635" spans="1:17">
      <c r="A635" s="186"/>
      <c r="B635" s="186"/>
      <c r="C635" s="186"/>
      <c r="D635" s="186"/>
      <c r="E635" s="186"/>
      <c r="F635" s="186"/>
      <c r="G635" s="186"/>
      <c r="H635" s="186"/>
      <c r="I635" s="186"/>
      <c r="J635" s="186"/>
      <c r="K635" s="186"/>
      <c r="L635" s="186"/>
      <c r="M635" s="186"/>
      <c r="N635" s="186"/>
      <c r="O635" s="186"/>
      <c r="P635" s="186"/>
      <c r="Q635" s="186"/>
    </row>
    <row r="636" spans="1:17">
      <c r="A636" s="186"/>
      <c r="B636" s="186"/>
      <c r="C636" s="186"/>
      <c r="D636" s="186"/>
      <c r="E636" s="186"/>
      <c r="F636" s="186"/>
      <c r="G636" s="186"/>
      <c r="H636" s="186"/>
      <c r="I636" s="186"/>
      <c r="J636" s="186"/>
      <c r="K636" s="186"/>
      <c r="L636" s="186"/>
      <c r="M636" s="186"/>
      <c r="N636" s="186"/>
      <c r="O636" s="186"/>
      <c r="P636" s="186"/>
      <c r="Q636" s="186"/>
    </row>
    <row r="637" spans="1:17">
      <c r="A637" s="186"/>
      <c r="B637" s="186"/>
      <c r="C637" s="186"/>
      <c r="D637" s="186"/>
      <c r="E637" s="186"/>
      <c r="F637" s="186"/>
      <c r="G637" s="186"/>
      <c r="H637" s="186"/>
      <c r="I637" s="186"/>
      <c r="J637" s="186"/>
      <c r="K637" s="186"/>
      <c r="L637" s="186"/>
      <c r="M637" s="186"/>
      <c r="N637" s="186"/>
      <c r="O637" s="186"/>
      <c r="P637" s="186"/>
      <c r="Q637" s="186"/>
    </row>
    <row r="638" spans="1:17">
      <c r="A638" s="186"/>
      <c r="B638" s="186"/>
      <c r="C638" s="186"/>
      <c r="D638" s="186"/>
      <c r="E638" s="186"/>
      <c r="F638" s="186"/>
      <c r="G638" s="186"/>
      <c r="H638" s="186"/>
      <c r="I638" s="186"/>
      <c r="J638" s="186"/>
      <c r="K638" s="186"/>
      <c r="L638" s="186"/>
      <c r="M638" s="186"/>
      <c r="N638" s="186"/>
      <c r="O638" s="186"/>
      <c r="P638" s="186"/>
      <c r="Q638" s="186"/>
    </row>
    <row r="639" spans="1:17">
      <c r="A639" s="186"/>
      <c r="B639" s="186"/>
      <c r="C639" s="186"/>
      <c r="D639" s="186"/>
      <c r="E639" s="186"/>
      <c r="F639" s="186"/>
      <c r="G639" s="186"/>
      <c r="H639" s="186"/>
      <c r="I639" s="186"/>
      <c r="J639" s="186"/>
      <c r="K639" s="186"/>
      <c r="L639" s="186"/>
      <c r="M639" s="186"/>
      <c r="N639" s="186"/>
      <c r="O639" s="186"/>
      <c r="P639" s="186"/>
      <c r="Q639" s="186"/>
    </row>
    <row r="640" spans="1:17">
      <c r="A640" s="186"/>
      <c r="B640" s="186"/>
      <c r="C640" s="186"/>
      <c r="D640" s="186"/>
      <c r="E640" s="186"/>
      <c r="F640" s="186"/>
      <c r="G640" s="186"/>
      <c r="H640" s="186"/>
      <c r="I640" s="186"/>
      <c r="J640" s="186"/>
      <c r="K640" s="186"/>
      <c r="L640" s="186"/>
      <c r="M640" s="186"/>
      <c r="N640" s="186"/>
      <c r="O640" s="186"/>
      <c r="P640" s="186"/>
      <c r="Q640" s="186"/>
    </row>
    <row r="641" spans="1:17">
      <c r="A641" s="186"/>
      <c r="B641" s="186"/>
      <c r="C641" s="186"/>
      <c r="D641" s="186"/>
      <c r="E641" s="186"/>
      <c r="F641" s="186"/>
      <c r="G641" s="186"/>
      <c r="H641" s="186"/>
      <c r="I641" s="186"/>
      <c r="J641" s="186"/>
      <c r="K641" s="186"/>
      <c r="L641" s="186"/>
      <c r="M641" s="186"/>
      <c r="N641" s="186"/>
      <c r="O641" s="186"/>
      <c r="P641" s="186"/>
      <c r="Q641" s="186"/>
    </row>
    <row r="642" spans="1:17">
      <c r="A642" s="186"/>
      <c r="B642" s="186"/>
      <c r="C642" s="186"/>
      <c r="D642" s="186"/>
      <c r="E642" s="186"/>
      <c r="F642" s="186"/>
      <c r="G642" s="186"/>
      <c r="H642" s="186"/>
      <c r="I642" s="186"/>
      <c r="J642" s="186"/>
      <c r="K642" s="186"/>
      <c r="L642" s="186"/>
      <c r="M642" s="186"/>
      <c r="N642" s="186"/>
      <c r="O642" s="186"/>
      <c r="P642" s="186"/>
      <c r="Q642" s="186"/>
    </row>
    <row r="643" spans="1:17">
      <c r="A643" s="186"/>
      <c r="B643" s="186"/>
      <c r="C643" s="186"/>
      <c r="D643" s="186"/>
      <c r="E643" s="186"/>
      <c r="F643" s="186"/>
      <c r="G643" s="186"/>
      <c r="H643" s="186"/>
      <c r="I643" s="186"/>
      <c r="J643" s="186"/>
      <c r="K643" s="186"/>
      <c r="L643" s="186"/>
      <c r="M643" s="186"/>
      <c r="N643" s="186"/>
      <c r="O643" s="186"/>
      <c r="P643" s="186"/>
      <c r="Q643" s="186"/>
    </row>
    <row r="644" spans="1:17">
      <c r="A644" s="186"/>
      <c r="B644" s="186"/>
      <c r="C644" s="186"/>
      <c r="D644" s="186"/>
      <c r="E644" s="186"/>
      <c r="F644" s="186"/>
      <c r="G644" s="186"/>
      <c r="H644" s="186"/>
      <c r="I644" s="186"/>
      <c r="J644" s="186"/>
      <c r="K644" s="186"/>
      <c r="L644" s="186"/>
      <c r="M644" s="186"/>
      <c r="N644" s="186"/>
      <c r="O644" s="186"/>
      <c r="P644" s="186"/>
      <c r="Q644" s="186"/>
    </row>
    <row r="645" spans="1:17">
      <c r="A645" s="186"/>
      <c r="B645" s="186"/>
      <c r="C645" s="186"/>
      <c r="D645" s="186"/>
      <c r="E645" s="186"/>
      <c r="F645" s="186"/>
      <c r="G645" s="186"/>
      <c r="H645" s="186"/>
      <c r="I645" s="186"/>
      <c r="J645" s="186"/>
      <c r="K645" s="186"/>
      <c r="L645" s="186"/>
      <c r="M645" s="186"/>
      <c r="N645" s="186"/>
      <c r="O645" s="186"/>
      <c r="P645" s="186"/>
      <c r="Q645" s="186"/>
    </row>
    <row r="646" spans="1:17">
      <c r="A646" s="186"/>
      <c r="B646" s="186"/>
      <c r="C646" s="186"/>
      <c r="D646" s="186"/>
      <c r="E646" s="186"/>
      <c r="F646" s="186"/>
      <c r="G646" s="186"/>
      <c r="H646" s="186"/>
      <c r="I646" s="186"/>
      <c r="J646" s="186"/>
      <c r="K646" s="186"/>
      <c r="L646" s="186"/>
      <c r="M646" s="186"/>
      <c r="N646" s="186"/>
      <c r="O646" s="186"/>
      <c r="P646" s="186"/>
      <c r="Q646" s="186"/>
    </row>
    <row r="647" spans="1:17">
      <c r="A647" s="186"/>
      <c r="B647" s="186"/>
      <c r="C647" s="186"/>
      <c r="D647" s="186"/>
      <c r="E647" s="186"/>
      <c r="F647" s="186"/>
      <c r="G647" s="186"/>
      <c r="H647" s="186"/>
      <c r="I647" s="186"/>
      <c r="J647" s="186"/>
      <c r="K647" s="186"/>
      <c r="L647" s="186"/>
      <c r="M647" s="186"/>
      <c r="N647" s="186"/>
      <c r="O647" s="186"/>
      <c r="P647" s="186"/>
      <c r="Q647" s="186"/>
    </row>
    <row r="648" spans="1:17">
      <c r="A648" s="186"/>
      <c r="B648" s="186"/>
      <c r="C648" s="186"/>
      <c r="D648" s="186"/>
      <c r="E648" s="186"/>
      <c r="F648" s="186"/>
      <c r="G648" s="186"/>
      <c r="H648" s="186"/>
      <c r="I648" s="186"/>
      <c r="J648" s="186"/>
      <c r="K648" s="186"/>
      <c r="L648" s="186"/>
      <c r="M648" s="186"/>
      <c r="N648" s="186"/>
      <c r="O648" s="186"/>
      <c r="P648" s="186"/>
      <c r="Q648" s="186"/>
    </row>
    <row r="649" spans="1:17">
      <c r="A649" s="186"/>
      <c r="B649" s="186"/>
      <c r="C649" s="186"/>
      <c r="D649" s="186"/>
      <c r="E649" s="186"/>
      <c r="F649" s="186"/>
      <c r="G649" s="186"/>
      <c r="H649" s="186"/>
      <c r="I649" s="186"/>
      <c r="J649" s="186"/>
      <c r="K649" s="186"/>
      <c r="L649" s="186"/>
      <c r="M649" s="186"/>
      <c r="N649" s="186"/>
      <c r="O649" s="186"/>
      <c r="P649" s="186"/>
      <c r="Q649" s="186"/>
    </row>
    <row r="650" spans="1:17">
      <c r="A650" s="186"/>
      <c r="B650" s="186"/>
      <c r="C650" s="186"/>
      <c r="D650" s="186"/>
      <c r="E650" s="186"/>
      <c r="F650" s="186"/>
      <c r="G650" s="186"/>
      <c r="H650" s="186"/>
      <c r="I650" s="186"/>
      <c r="J650" s="186"/>
      <c r="K650" s="186"/>
      <c r="L650" s="186"/>
      <c r="M650" s="186"/>
      <c r="N650" s="186"/>
      <c r="O650" s="186"/>
      <c r="P650" s="186"/>
      <c r="Q650" s="186"/>
    </row>
    <row r="651" spans="1:17">
      <c r="A651" s="186"/>
      <c r="B651" s="186"/>
      <c r="C651" s="186"/>
      <c r="D651" s="186"/>
      <c r="E651" s="186"/>
      <c r="F651" s="186"/>
      <c r="G651" s="186"/>
      <c r="H651" s="186"/>
      <c r="I651" s="186"/>
      <c r="J651" s="186"/>
      <c r="K651" s="186"/>
      <c r="L651" s="186"/>
      <c r="M651" s="186"/>
      <c r="N651" s="186"/>
      <c r="O651" s="186"/>
      <c r="P651" s="186"/>
      <c r="Q651" s="186"/>
    </row>
    <row r="652" spans="1:17">
      <c r="A652" s="186"/>
      <c r="B652" s="186"/>
      <c r="C652" s="186"/>
      <c r="D652" s="186"/>
      <c r="E652" s="186"/>
      <c r="F652" s="186"/>
      <c r="G652" s="186"/>
      <c r="H652" s="186"/>
      <c r="I652" s="186"/>
      <c r="J652" s="186"/>
      <c r="K652" s="186"/>
      <c r="L652" s="186"/>
      <c r="M652" s="186"/>
      <c r="N652" s="186"/>
      <c r="O652" s="186"/>
      <c r="P652" s="186"/>
      <c r="Q652" s="186"/>
    </row>
    <row r="653" spans="1:17">
      <c r="A653" s="186"/>
      <c r="B653" s="186"/>
      <c r="C653" s="186"/>
      <c r="D653" s="186"/>
      <c r="E653" s="186"/>
      <c r="F653" s="186"/>
      <c r="G653" s="186"/>
      <c r="H653" s="186"/>
      <c r="I653" s="186"/>
      <c r="J653" s="186"/>
      <c r="K653" s="186"/>
      <c r="L653" s="186"/>
      <c r="M653" s="186"/>
      <c r="N653" s="186"/>
      <c r="O653" s="186"/>
      <c r="P653" s="186"/>
      <c r="Q653" s="186"/>
    </row>
    <row r="654" spans="1:17">
      <c r="A654" s="186"/>
      <c r="B654" s="186"/>
      <c r="C654" s="186"/>
      <c r="D654" s="186"/>
      <c r="E654" s="186"/>
      <c r="F654" s="186"/>
      <c r="G654" s="186"/>
      <c r="H654" s="186"/>
      <c r="I654" s="186"/>
      <c r="J654" s="186"/>
      <c r="K654" s="186"/>
      <c r="L654" s="186"/>
      <c r="M654" s="186"/>
      <c r="N654" s="186"/>
      <c r="O654" s="186"/>
      <c r="P654" s="186"/>
      <c r="Q654" s="186"/>
    </row>
    <row r="655" spans="1:17">
      <c r="A655" s="186"/>
      <c r="B655" s="186"/>
      <c r="C655" s="186"/>
      <c r="D655" s="186"/>
      <c r="E655" s="186"/>
      <c r="F655" s="186"/>
      <c r="G655" s="186"/>
      <c r="H655" s="186"/>
      <c r="I655" s="186"/>
      <c r="J655" s="186"/>
      <c r="K655" s="186"/>
      <c r="L655" s="186"/>
      <c r="M655" s="186"/>
      <c r="N655" s="186"/>
      <c r="O655" s="186"/>
      <c r="P655" s="186"/>
      <c r="Q655" s="186"/>
    </row>
    <row r="656" spans="1:17">
      <c r="A656" s="186"/>
      <c r="B656" s="186"/>
      <c r="C656" s="186"/>
      <c r="D656" s="186"/>
      <c r="E656" s="186"/>
      <c r="F656" s="186"/>
      <c r="G656" s="186"/>
      <c r="H656" s="186"/>
      <c r="I656" s="186"/>
      <c r="J656" s="186"/>
      <c r="K656" s="186"/>
      <c r="L656" s="186"/>
      <c r="M656" s="186"/>
      <c r="N656" s="186"/>
      <c r="O656" s="186"/>
      <c r="P656" s="186"/>
      <c r="Q656" s="186"/>
    </row>
    <row r="657" spans="1:17">
      <c r="A657" s="186"/>
      <c r="B657" s="186"/>
      <c r="C657" s="186"/>
      <c r="D657" s="186"/>
      <c r="E657" s="186"/>
      <c r="F657" s="186"/>
      <c r="G657" s="186"/>
      <c r="H657" s="186"/>
      <c r="I657" s="186"/>
      <c r="J657" s="186"/>
      <c r="K657" s="186"/>
      <c r="L657" s="186"/>
      <c r="M657" s="186"/>
      <c r="N657" s="186"/>
      <c r="O657" s="186"/>
      <c r="P657" s="186"/>
      <c r="Q657" s="186"/>
    </row>
    <row r="658" spans="1:17">
      <c r="A658" s="186"/>
      <c r="B658" s="186"/>
      <c r="C658" s="186"/>
      <c r="D658" s="186"/>
      <c r="E658" s="186"/>
      <c r="F658" s="186"/>
      <c r="G658" s="186"/>
      <c r="H658" s="186"/>
      <c r="I658" s="186"/>
      <c r="J658" s="186"/>
      <c r="K658" s="186"/>
      <c r="L658" s="186"/>
      <c r="M658" s="186"/>
      <c r="N658" s="186"/>
      <c r="O658" s="186"/>
      <c r="P658" s="186"/>
      <c r="Q658" s="186"/>
    </row>
    <row r="659" spans="1:17">
      <c r="A659" s="186"/>
      <c r="B659" s="186"/>
      <c r="C659" s="186"/>
      <c r="D659" s="186"/>
      <c r="E659" s="186"/>
      <c r="F659" s="186"/>
      <c r="G659" s="186"/>
      <c r="H659" s="186"/>
      <c r="I659" s="186"/>
      <c r="J659" s="186"/>
      <c r="K659" s="186"/>
      <c r="L659" s="186"/>
      <c r="M659" s="186"/>
      <c r="N659" s="186"/>
      <c r="O659" s="186"/>
      <c r="P659" s="186"/>
      <c r="Q659" s="186"/>
    </row>
    <row r="660" spans="1:17">
      <c r="A660" s="186"/>
      <c r="B660" s="186"/>
      <c r="C660" s="186"/>
      <c r="D660" s="186"/>
      <c r="E660" s="186"/>
      <c r="F660" s="186"/>
      <c r="G660" s="186"/>
      <c r="H660" s="186"/>
      <c r="I660" s="186"/>
      <c r="J660" s="186"/>
      <c r="K660" s="186"/>
      <c r="L660" s="186"/>
      <c r="M660" s="186"/>
      <c r="N660" s="186"/>
      <c r="O660" s="186"/>
      <c r="P660" s="186"/>
      <c r="Q660" s="186"/>
    </row>
    <row r="661" spans="1:17">
      <c r="A661" s="186"/>
      <c r="B661" s="186"/>
      <c r="C661" s="186"/>
      <c r="D661" s="186"/>
      <c r="E661" s="186"/>
      <c r="F661" s="186"/>
      <c r="G661" s="186"/>
      <c r="H661" s="186"/>
      <c r="I661" s="186"/>
      <c r="J661" s="186"/>
      <c r="K661" s="186"/>
      <c r="L661" s="186"/>
      <c r="M661" s="186"/>
      <c r="N661" s="186"/>
      <c r="O661" s="186"/>
      <c r="P661" s="186"/>
      <c r="Q661" s="186"/>
    </row>
    <row r="662" spans="1:17">
      <c r="A662" s="186"/>
      <c r="B662" s="186"/>
      <c r="C662" s="186"/>
      <c r="D662" s="186"/>
      <c r="E662" s="186"/>
      <c r="F662" s="186"/>
      <c r="G662" s="186"/>
      <c r="H662" s="186"/>
      <c r="I662" s="186"/>
      <c r="J662" s="186"/>
      <c r="K662" s="186"/>
      <c r="L662" s="186"/>
      <c r="M662" s="186"/>
      <c r="N662" s="186"/>
      <c r="O662" s="186"/>
      <c r="P662" s="186"/>
      <c r="Q662" s="186"/>
    </row>
    <row r="663" spans="1:17">
      <c r="A663" s="186"/>
      <c r="B663" s="186"/>
      <c r="C663" s="186"/>
      <c r="D663" s="186"/>
      <c r="E663" s="186"/>
      <c r="F663" s="186"/>
      <c r="G663" s="186"/>
      <c r="H663" s="186"/>
      <c r="I663" s="186"/>
      <c r="J663" s="186"/>
      <c r="K663" s="186"/>
      <c r="L663" s="186"/>
      <c r="M663" s="186"/>
      <c r="N663" s="186"/>
      <c r="O663" s="186"/>
      <c r="P663" s="186"/>
      <c r="Q663" s="186"/>
    </row>
    <row r="664" spans="1:17">
      <c r="A664" s="186"/>
      <c r="B664" s="186"/>
      <c r="C664" s="186"/>
      <c r="D664" s="186"/>
      <c r="E664" s="186"/>
      <c r="F664" s="186"/>
      <c r="G664" s="186"/>
      <c r="H664" s="186"/>
      <c r="I664" s="186"/>
      <c r="J664" s="186"/>
      <c r="K664" s="186"/>
      <c r="L664" s="186"/>
      <c r="M664" s="186"/>
      <c r="N664" s="186"/>
      <c r="O664" s="186"/>
      <c r="P664" s="186"/>
      <c r="Q664" s="186"/>
    </row>
    <row r="665" spans="1:17">
      <c r="A665" s="186"/>
      <c r="B665" s="186"/>
      <c r="C665" s="186"/>
      <c r="D665" s="186"/>
      <c r="E665" s="186"/>
      <c r="F665" s="186"/>
      <c r="G665" s="186"/>
      <c r="H665" s="186"/>
      <c r="I665" s="186"/>
      <c r="J665" s="186"/>
      <c r="K665" s="186"/>
      <c r="L665" s="186"/>
      <c r="M665" s="186"/>
      <c r="N665" s="186"/>
      <c r="O665" s="186"/>
      <c r="P665" s="186"/>
      <c r="Q665" s="186"/>
    </row>
    <row r="666" spans="1:17">
      <c r="A666" s="186"/>
      <c r="B666" s="186"/>
      <c r="C666" s="186"/>
      <c r="D666" s="186"/>
      <c r="E666" s="186"/>
      <c r="F666" s="186"/>
      <c r="G666" s="186"/>
      <c r="H666" s="186"/>
      <c r="I666" s="186"/>
      <c r="J666" s="186"/>
      <c r="K666" s="186"/>
      <c r="L666" s="186"/>
      <c r="M666" s="186"/>
      <c r="N666" s="186"/>
      <c r="O666" s="186"/>
      <c r="P666" s="186"/>
      <c r="Q666" s="186"/>
    </row>
    <row r="667" spans="1:17">
      <c r="A667" s="186"/>
      <c r="B667" s="186"/>
      <c r="C667" s="186"/>
      <c r="D667" s="186"/>
      <c r="E667" s="186"/>
      <c r="F667" s="186"/>
      <c r="G667" s="186"/>
      <c r="H667" s="186"/>
      <c r="I667" s="186"/>
      <c r="J667" s="186"/>
      <c r="K667" s="186"/>
      <c r="L667" s="186"/>
      <c r="M667" s="186"/>
      <c r="N667" s="186"/>
      <c r="O667" s="186"/>
      <c r="P667" s="186"/>
      <c r="Q667" s="186"/>
    </row>
    <row r="668" spans="1:17">
      <c r="A668" s="186"/>
      <c r="B668" s="186"/>
      <c r="C668" s="186"/>
      <c r="D668" s="186"/>
      <c r="E668" s="186"/>
      <c r="F668" s="186"/>
      <c r="G668" s="186"/>
      <c r="H668" s="186"/>
      <c r="I668" s="186"/>
      <c r="J668" s="186"/>
      <c r="K668" s="186"/>
      <c r="L668" s="186"/>
      <c r="M668" s="186"/>
      <c r="N668" s="186"/>
      <c r="O668" s="186"/>
      <c r="P668" s="186"/>
      <c r="Q668" s="186"/>
    </row>
    <row r="669" spans="1:17">
      <c r="A669" s="186"/>
      <c r="B669" s="186"/>
      <c r="C669" s="186"/>
      <c r="D669" s="186"/>
      <c r="E669" s="186"/>
      <c r="F669" s="186"/>
      <c r="G669" s="186"/>
      <c r="H669" s="186"/>
      <c r="I669" s="186"/>
      <c r="J669" s="186"/>
      <c r="K669" s="186"/>
      <c r="L669" s="186"/>
      <c r="M669" s="186"/>
      <c r="N669" s="186"/>
      <c r="O669" s="186"/>
      <c r="P669" s="186"/>
      <c r="Q669" s="186"/>
    </row>
    <row r="670" spans="1:17">
      <c r="A670" s="186"/>
      <c r="B670" s="186"/>
      <c r="C670" s="186"/>
      <c r="D670" s="186"/>
      <c r="E670" s="186"/>
      <c r="F670" s="186"/>
      <c r="G670" s="186"/>
      <c r="H670" s="186"/>
      <c r="I670" s="186"/>
      <c r="J670" s="186"/>
      <c r="K670" s="186"/>
      <c r="L670" s="186"/>
      <c r="M670" s="186"/>
      <c r="N670" s="186"/>
      <c r="O670" s="186"/>
      <c r="P670" s="186"/>
      <c r="Q670" s="186"/>
    </row>
    <row r="671" spans="1:17">
      <c r="A671" s="186"/>
      <c r="B671" s="186"/>
      <c r="C671" s="186"/>
      <c r="D671" s="186"/>
      <c r="E671" s="186"/>
      <c r="F671" s="186"/>
      <c r="G671" s="186"/>
      <c r="H671" s="186"/>
      <c r="I671" s="186"/>
      <c r="J671" s="186"/>
      <c r="K671" s="186"/>
      <c r="L671" s="186"/>
      <c r="M671" s="186"/>
      <c r="N671" s="186"/>
      <c r="O671" s="186"/>
      <c r="P671" s="186"/>
      <c r="Q671" s="186"/>
    </row>
    <row r="672" spans="1:17">
      <c r="A672" s="186"/>
      <c r="B672" s="186"/>
      <c r="C672" s="186"/>
      <c r="D672" s="186"/>
      <c r="E672" s="186"/>
      <c r="F672" s="186"/>
      <c r="G672" s="186"/>
      <c r="H672" s="186"/>
      <c r="I672" s="186"/>
      <c r="J672" s="186"/>
      <c r="K672" s="186"/>
      <c r="L672" s="186"/>
      <c r="M672" s="186"/>
      <c r="N672" s="186"/>
      <c r="O672" s="186"/>
      <c r="P672" s="186"/>
      <c r="Q672" s="186"/>
    </row>
    <row r="673" spans="1:17">
      <c r="A673" s="186"/>
      <c r="B673" s="186"/>
      <c r="C673" s="186"/>
      <c r="D673" s="186"/>
      <c r="E673" s="186"/>
      <c r="F673" s="186"/>
      <c r="G673" s="186"/>
      <c r="H673" s="186"/>
      <c r="I673" s="186"/>
      <c r="J673" s="186"/>
      <c r="K673" s="186"/>
      <c r="L673" s="186"/>
      <c r="M673" s="186"/>
      <c r="N673" s="186"/>
      <c r="O673" s="186"/>
      <c r="P673" s="186"/>
      <c r="Q673" s="186"/>
    </row>
    <row r="674" spans="1:17">
      <c r="A674" s="186"/>
      <c r="B674" s="186"/>
      <c r="C674" s="186"/>
      <c r="D674" s="186"/>
      <c r="E674" s="186"/>
      <c r="F674" s="186"/>
      <c r="G674" s="186"/>
      <c r="H674" s="186"/>
      <c r="I674" s="186"/>
      <c r="J674" s="186"/>
      <c r="K674" s="186"/>
      <c r="L674" s="186"/>
      <c r="M674" s="186"/>
      <c r="N674" s="186"/>
      <c r="O674" s="186"/>
      <c r="P674" s="186"/>
      <c r="Q674" s="186"/>
    </row>
    <row r="675" spans="1:17">
      <c r="A675" s="186"/>
      <c r="B675" s="186"/>
      <c r="C675" s="186"/>
      <c r="D675" s="186"/>
      <c r="E675" s="186"/>
      <c r="F675" s="186"/>
      <c r="G675" s="186"/>
      <c r="H675" s="186"/>
      <c r="I675" s="186"/>
      <c r="J675" s="186"/>
      <c r="K675" s="186"/>
      <c r="L675" s="186"/>
      <c r="M675" s="186"/>
      <c r="N675" s="186"/>
      <c r="O675" s="186"/>
      <c r="P675" s="186"/>
      <c r="Q675" s="186"/>
    </row>
    <row r="676" spans="1:17">
      <c r="A676" s="186"/>
      <c r="B676" s="186"/>
      <c r="C676" s="186"/>
      <c r="D676" s="186"/>
      <c r="E676" s="186"/>
      <c r="F676" s="186"/>
      <c r="G676" s="186"/>
      <c r="H676" s="186"/>
      <c r="I676" s="186"/>
      <c r="J676" s="186"/>
      <c r="K676" s="186"/>
      <c r="L676" s="186"/>
      <c r="M676" s="186"/>
      <c r="N676" s="186"/>
      <c r="O676" s="186"/>
      <c r="P676" s="186"/>
      <c r="Q676" s="186"/>
    </row>
    <row r="677" spans="1:17">
      <c r="A677" s="186"/>
      <c r="B677" s="186"/>
      <c r="C677" s="186"/>
      <c r="D677" s="186"/>
      <c r="E677" s="186"/>
      <c r="F677" s="186"/>
      <c r="G677" s="186"/>
      <c r="H677" s="186"/>
      <c r="I677" s="186"/>
      <c r="J677" s="186"/>
      <c r="K677" s="186"/>
      <c r="L677" s="186"/>
      <c r="M677" s="186"/>
      <c r="N677" s="186"/>
      <c r="O677" s="186"/>
      <c r="P677" s="186"/>
      <c r="Q677" s="186"/>
    </row>
    <row r="678" spans="1:17">
      <c r="A678" s="186"/>
      <c r="B678" s="186"/>
      <c r="C678" s="186"/>
      <c r="D678" s="186"/>
      <c r="E678" s="186"/>
      <c r="F678" s="186"/>
      <c r="G678" s="186"/>
      <c r="H678" s="186"/>
      <c r="I678" s="186"/>
      <c r="J678" s="186"/>
      <c r="K678" s="186"/>
      <c r="L678" s="186"/>
      <c r="M678" s="186"/>
      <c r="N678" s="186"/>
      <c r="O678" s="186"/>
      <c r="P678" s="186"/>
      <c r="Q678" s="186"/>
    </row>
    <row r="679" spans="1:17">
      <c r="A679" s="186"/>
      <c r="B679" s="186"/>
      <c r="C679" s="186"/>
      <c r="D679" s="186"/>
      <c r="E679" s="186"/>
      <c r="F679" s="186"/>
      <c r="G679" s="186"/>
      <c r="H679" s="186"/>
      <c r="I679" s="186"/>
      <c r="J679" s="186"/>
      <c r="K679" s="186"/>
      <c r="L679" s="186"/>
      <c r="M679" s="186"/>
      <c r="N679" s="186"/>
      <c r="O679" s="186"/>
      <c r="P679" s="186"/>
      <c r="Q679" s="186"/>
    </row>
    <row r="680" spans="1:17">
      <c r="A680" s="186"/>
      <c r="B680" s="186"/>
      <c r="C680" s="186"/>
      <c r="D680" s="186"/>
      <c r="E680" s="186"/>
      <c r="F680" s="186"/>
      <c r="G680" s="186"/>
      <c r="H680" s="186"/>
      <c r="I680" s="186"/>
      <c r="J680" s="186"/>
      <c r="K680" s="186"/>
      <c r="L680" s="186"/>
      <c r="M680" s="186"/>
      <c r="N680" s="186"/>
      <c r="O680" s="186"/>
      <c r="P680" s="186"/>
      <c r="Q680" s="186"/>
    </row>
    <row r="681" spans="1:17">
      <c r="A681" s="186"/>
      <c r="B681" s="186"/>
      <c r="C681" s="186"/>
      <c r="D681" s="186"/>
      <c r="E681" s="186"/>
      <c r="F681" s="186"/>
      <c r="G681" s="186"/>
      <c r="H681" s="186"/>
      <c r="I681" s="186"/>
      <c r="J681" s="186"/>
      <c r="K681" s="186"/>
      <c r="L681" s="186"/>
      <c r="M681" s="186"/>
      <c r="N681" s="186"/>
      <c r="O681" s="186"/>
      <c r="P681" s="186"/>
      <c r="Q681" s="186"/>
    </row>
    <row r="682" spans="1:17">
      <c r="A682" s="186"/>
      <c r="B682" s="186"/>
      <c r="C682" s="186"/>
      <c r="D682" s="186"/>
      <c r="E682" s="186"/>
      <c r="F682" s="186"/>
      <c r="G682" s="186"/>
      <c r="H682" s="186"/>
      <c r="I682" s="186"/>
      <c r="J682" s="186"/>
      <c r="K682" s="186"/>
      <c r="L682" s="186"/>
      <c r="M682" s="186"/>
      <c r="N682" s="186"/>
      <c r="O682" s="186"/>
      <c r="P682" s="186"/>
      <c r="Q682" s="186"/>
    </row>
    <row r="683" spans="1:17">
      <c r="A683" s="186"/>
      <c r="B683" s="186"/>
      <c r="C683" s="186"/>
      <c r="D683" s="186"/>
      <c r="E683" s="186"/>
      <c r="F683" s="186"/>
      <c r="G683" s="186"/>
      <c r="H683" s="186"/>
      <c r="I683" s="186"/>
      <c r="J683" s="186"/>
      <c r="K683" s="186"/>
      <c r="L683" s="186"/>
      <c r="M683" s="186"/>
      <c r="N683" s="186"/>
      <c r="O683" s="186"/>
      <c r="P683" s="186"/>
      <c r="Q683" s="186"/>
    </row>
    <row r="684" spans="1:17">
      <c r="A684" s="186"/>
      <c r="B684" s="186"/>
      <c r="C684" s="186"/>
      <c r="D684" s="186"/>
      <c r="E684" s="186"/>
      <c r="F684" s="186"/>
      <c r="G684" s="186"/>
      <c r="H684" s="186"/>
      <c r="I684" s="186"/>
      <c r="J684" s="186"/>
      <c r="K684" s="186"/>
      <c r="L684" s="186"/>
      <c r="M684" s="186"/>
      <c r="N684" s="186"/>
      <c r="O684" s="186"/>
      <c r="P684" s="186"/>
      <c r="Q684" s="186"/>
    </row>
    <row r="685" spans="1:17">
      <c r="A685" s="186"/>
      <c r="B685" s="186"/>
      <c r="C685" s="186"/>
      <c r="D685" s="186"/>
      <c r="E685" s="186"/>
      <c r="F685" s="186"/>
      <c r="G685" s="186"/>
      <c r="H685" s="186"/>
      <c r="I685" s="186"/>
      <c r="J685" s="186"/>
      <c r="K685" s="186"/>
      <c r="L685" s="186"/>
      <c r="M685" s="186"/>
      <c r="N685" s="186"/>
      <c r="O685" s="186"/>
      <c r="P685" s="186"/>
      <c r="Q685" s="186"/>
    </row>
    <row r="686" spans="1:17">
      <c r="A686" s="186"/>
      <c r="B686" s="186"/>
      <c r="C686" s="186"/>
      <c r="D686" s="186"/>
      <c r="E686" s="186"/>
      <c r="F686" s="186"/>
      <c r="G686" s="186"/>
      <c r="H686" s="186"/>
      <c r="I686" s="186"/>
      <c r="J686" s="186"/>
      <c r="K686" s="186"/>
      <c r="L686" s="186"/>
      <c r="M686" s="186"/>
      <c r="N686" s="186"/>
      <c r="O686" s="186"/>
      <c r="P686" s="186"/>
      <c r="Q686" s="186"/>
    </row>
    <row r="687" spans="1:17">
      <c r="A687" s="186"/>
      <c r="B687" s="186"/>
      <c r="C687" s="186"/>
      <c r="D687" s="186"/>
      <c r="E687" s="186"/>
      <c r="F687" s="186"/>
      <c r="G687" s="186"/>
      <c r="H687" s="186"/>
      <c r="I687" s="186"/>
      <c r="J687" s="186"/>
      <c r="K687" s="186"/>
      <c r="L687" s="186"/>
      <c r="M687" s="186"/>
      <c r="N687" s="186"/>
      <c r="O687" s="186"/>
      <c r="P687" s="186"/>
      <c r="Q687" s="186"/>
    </row>
    <row r="688" spans="1:17">
      <c r="A688" s="186"/>
      <c r="B688" s="186"/>
      <c r="C688" s="186"/>
      <c r="D688" s="186"/>
      <c r="E688" s="186"/>
      <c r="F688" s="186"/>
      <c r="G688" s="186"/>
      <c r="H688" s="186"/>
      <c r="I688" s="186"/>
      <c r="J688" s="186"/>
      <c r="K688" s="186"/>
      <c r="L688" s="186"/>
      <c r="M688" s="186"/>
      <c r="N688" s="186"/>
      <c r="O688" s="186"/>
      <c r="P688" s="186"/>
      <c r="Q688" s="186"/>
    </row>
    <row r="689" spans="1:17">
      <c r="A689" s="186"/>
      <c r="B689" s="186"/>
      <c r="C689" s="186"/>
      <c r="D689" s="186"/>
      <c r="E689" s="186"/>
      <c r="F689" s="186"/>
      <c r="G689" s="186"/>
      <c r="H689" s="186"/>
      <c r="I689" s="186"/>
      <c r="J689" s="186"/>
      <c r="K689" s="186"/>
      <c r="L689" s="186"/>
      <c r="M689" s="186"/>
      <c r="N689" s="186"/>
      <c r="O689" s="186"/>
      <c r="P689" s="186"/>
      <c r="Q689" s="186"/>
    </row>
    <row r="690" spans="1:17">
      <c r="A690" s="186"/>
      <c r="B690" s="186"/>
      <c r="C690" s="186"/>
      <c r="D690" s="186"/>
      <c r="E690" s="186"/>
      <c r="F690" s="186"/>
      <c r="G690" s="186"/>
      <c r="H690" s="186"/>
      <c r="I690" s="186"/>
      <c r="J690" s="186"/>
      <c r="K690" s="186"/>
      <c r="L690" s="186"/>
      <c r="M690" s="186"/>
      <c r="N690" s="186"/>
      <c r="O690" s="186"/>
      <c r="P690" s="186"/>
      <c r="Q690" s="186"/>
    </row>
    <row r="691" spans="1:17">
      <c r="A691" s="186"/>
      <c r="B691" s="186"/>
      <c r="C691" s="186"/>
      <c r="D691" s="186"/>
      <c r="E691" s="186"/>
      <c r="F691" s="186"/>
      <c r="G691" s="186"/>
      <c r="H691" s="186"/>
      <c r="I691" s="186"/>
      <c r="J691" s="186"/>
      <c r="K691" s="186"/>
      <c r="L691" s="186"/>
      <c r="M691" s="186"/>
      <c r="N691" s="186"/>
      <c r="O691" s="186"/>
      <c r="P691" s="186"/>
      <c r="Q691" s="186"/>
    </row>
    <row r="692" spans="1:17">
      <c r="A692" s="186"/>
      <c r="B692" s="186"/>
      <c r="C692" s="186"/>
      <c r="D692" s="186"/>
      <c r="E692" s="186"/>
      <c r="F692" s="186"/>
      <c r="G692" s="186"/>
      <c r="H692" s="186"/>
      <c r="I692" s="186"/>
      <c r="J692" s="186"/>
      <c r="K692" s="186"/>
      <c r="L692" s="186"/>
      <c r="M692" s="186"/>
      <c r="N692" s="186"/>
      <c r="O692" s="186"/>
      <c r="P692" s="186"/>
      <c r="Q692" s="186"/>
    </row>
    <row r="693" spans="1:17">
      <c r="A693" s="186"/>
      <c r="B693" s="186"/>
      <c r="C693" s="186"/>
      <c r="D693" s="186"/>
      <c r="E693" s="186"/>
      <c r="F693" s="186"/>
      <c r="G693" s="186"/>
      <c r="H693" s="186"/>
      <c r="I693" s="186"/>
      <c r="J693" s="186"/>
      <c r="K693" s="186"/>
      <c r="L693" s="186"/>
      <c r="M693" s="186"/>
      <c r="N693" s="186"/>
      <c r="O693" s="186"/>
      <c r="P693" s="186"/>
      <c r="Q693" s="186"/>
    </row>
    <row r="694" spans="1:17">
      <c r="A694" s="186"/>
      <c r="B694" s="186"/>
      <c r="C694" s="186"/>
      <c r="D694" s="186"/>
      <c r="E694" s="186"/>
      <c r="F694" s="186"/>
      <c r="G694" s="186"/>
      <c r="H694" s="186"/>
      <c r="I694" s="186"/>
      <c r="J694" s="186"/>
      <c r="K694" s="186"/>
      <c r="L694" s="186"/>
      <c r="M694" s="186"/>
      <c r="N694" s="186"/>
      <c r="O694" s="186"/>
      <c r="P694" s="186"/>
      <c r="Q694" s="186"/>
    </row>
    <row r="695" spans="1:17">
      <c r="A695" s="186"/>
      <c r="B695" s="186"/>
      <c r="C695" s="186"/>
      <c r="D695" s="186"/>
      <c r="E695" s="186"/>
      <c r="F695" s="186"/>
      <c r="G695" s="186"/>
      <c r="H695" s="186"/>
      <c r="I695" s="186"/>
      <c r="J695" s="186"/>
      <c r="K695" s="186"/>
      <c r="L695" s="186"/>
      <c r="M695" s="186"/>
      <c r="N695" s="186"/>
      <c r="O695" s="186"/>
      <c r="P695" s="186"/>
      <c r="Q695" s="186"/>
    </row>
    <row r="696" spans="1:17">
      <c r="A696" s="186"/>
      <c r="B696" s="186"/>
      <c r="C696" s="186"/>
      <c r="D696" s="186"/>
      <c r="E696" s="186"/>
      <c r="F696" s="186"/>
      <c r="G696" s="186"/>
      <c r="H696" s="186"/>
      <c r="I696" s="186"/>
      <c r="J696" s="186"/>
      <c r="K696" s="186"/>
      <c r="L696" s="186"/>
      <c r="M696" s="186"/>
      <c r="N696" s="186"/>
      <c r="O696" s="186"/>
      <c r="P696" s="186"/>
      <c r="Q696" s="186"/>
    </row>
    <row r="697" spans="1:17">
      <c r="A697" s="186"/>
      <c r="B697" s="186"/>
      <c r="C697" s="186"/>
      <c r="D697" s="186"/>
      <c r="E697" s="186"/>
      <c r="F697" s="186"/>
      <c r="G697" s="186"/>
      <c r="H697" s="186"/>
      <c r="I697" s="186"/>
      <c r="J697" s="186"/>
      <c r="K697" s="186"/>
      <c r="L697" s="186"/>
      <c r="M697" s="186"/>
      <c r="N697" s="186"/>
      <c r="O697" s="186"/>
      <c r="P697" s="186"/>
      <c r="Q697" s="186"/>
    </row>
    <row r="698" spans="1:17">
      <c r="A698" s="186"/>
      <c r="B698" s="186"/>
      <c r="C698" s="186"/>
      <c r="D698" s="186"/>
      <c r="E698" s="186"/>
      <c r="F698" s="186"/>
      <c r="G698" s="186"/>
      <c r="H698" s="186"/>
      <c r="I698" s="186"/>
      <c r="J698" s="186"/>
      <c r="K698" s="186"/>
      <c r="L698" s="186"/>
      <c r="M698" s="186"/>
      <c r="N698" s="186"/>
      <c r="O698" s="186"/>
      <c r="P698" s="186"/>
      <c r="Q698" s="186"/>
    </row>
    <row r="699" spans="1:17">
      <c r="A699" s="186"/>
      <c r="B699" s="186"/>
      <c r="C699" s="186"/>
      <c r="D699" s="186"/>
      <c r="E699" s="186"/>
      <c r="F699" s="186"/>
      <c r="G699" s="186"/>
      <c r="H699" s="186"/>
      <c r="I699" s="186"/>
      <c r="J699" s="186"/>
      <c r="K699" s="186"/>
      <c r="L699" s="186"/>
      <c r="M699" s="186"/>
      <c r="N699" s="186"/>
      <c r="O699" s="186"/>
      <c r="P699" s="186"/>
      <c r="Q699" s="186"/>
    </row>
    <row r="700" spans="1:17">
      <c r="A700" s="186"/>
      <c r="B700" s="186"/>
      <c r="C700" s="186"/>
      <c r="D700" s="186"/>
      <c r="E700" s="186"/>
      <c r="F700" s="186"/>
      <c r="G700" s="186"/>
      <c r="H700" s="186"/>
      <c r="I700" s="186"/>
      <c r="J700" s="186"/>
      <c r="K700" s="186"/>
      <c r="L700" s="186"/>
      <c r="M700" s="186"/>
      <c r="N700" s="186"/>
      <c r="O700" s="186"/>
      <c r="P700" s="186"/>
      <c r="Q700" s="186"/>
    </row>
    <row r="701" spans="1:17">
      <c r="A701" s="186"/>
      <c r="B701" s="186"/>
      <c r="C701" s="186"/>
      <c r="D701" s="186"/>
      <c r="E701" s="186"/>
      <c r="F701" s="186"/>
      <c r="G701" s="186"/>
      <c r="H701" s="186"/>
      <c r="I701" s="186"/>
      <c r="J701" s="186"/>
      <c r="K701" s="186"/>
      <c r="L701" s="186"/>
      <c r="M701" s="186"/>
      <c r="N701" s="186"/>
      <c r="O701" s="186"/>
      <c r="P701" s="186"/>
      <c r="Q701" s="186"/>
    </row>
    <row r="702" spans="1:17">
      <c r="A702" s="186"/>
      <c r="B702" s="186"/>
      <c r="C702" s="186"/>
      <c r="D702" s="186"/>
      <c r="E702" s="186"/>
      <c r="F702" s="186"/>
      <c r="G702" s="186"/>
      <c r="H702" s="186"/>
      <c r="I702" s="186"/>
      <c r="J702" s="186"/>
      <c r="K702" s="186"/>
      <c r="L702" s="186"/>
      <c r="M702" s="186"/>
      <c r="N702" s="186"/>
      <c r="O702" s="186"/>
      <c r="P702" s="186"/>
      <c r="Q702" s="186"/>
    </row>
    <row r="703" spans="1:17">
      <c r="A703" s="186"/>
      <c r="B703" s="186"/>
      <c r="C703" s="186"/>
      <c r="D703" s="186"/>
      <c r="E703" s="186"/>
      <c r="F703" s="186"/>
      <c r="G703" s="186"/>
      <c r="H703" s="186"/>
      <c r="I703" s="186"/>
      <c r="J703" s="186"/>
      <c r="K703" s="186"/>
      <c r="L703" s="186"/>
      <c r="M703" s="186"/>
      <c r="N703" s="186"/>
      <c r="O703" s="186"/>
      <c r="P703" s="186"/>
      <c r="Q703" s="186"/>
    </row>
    <row r="704" spans="1:17">
      <c r="A704" s="186"/>
      <c r="B704" s="186"/>
      <c r="C704" s="186"/>
      <c r="D704" s="186"/>
      <c r="E704" s="186"/>
      <c r="F704" s="186"/>
      <c r="G704" s="186"/>
      <c r="H704" s="186"/>
      <c r="I704" s="186"/>
      <c r="J704" s="186"/>
      <c r="K704" s="186"/>
      <c r="L704" s="186"/>
      <c r="M704" s="186"/>
      <c r="N704" s="186"/>
      <c r="O704" s="186"/>
      <c r="P704" s="186"/>
      <c r="Q704" s="186"/>
    </row>
    <row r="705" spans="1:17">
      <c r="A705" s="186"/>
      <c r="B705" s="186"/>
      <c r="C705" s="186"/>
      <c r="D705" s="186"/>
      <c r="E705" s="186"/>
      <c r="F705" s="186"/>
      <c r="G705" s="186"/>
      <c r="H705" s="186"/>
      <c r="I705" s="186"/>
      <c r="J705" s="186"/>
      <c r="K705" s="186"/>
      <c r="L705" s="186"/>
      <c r="M705" s="186"/>
      <c r="N705" s="186"/>
      <c r="O705" s="186"/>
      <c r="P705" s="186"/>
      <c r="Q705" s="186"/>
    </row>
    <row r="706" spans="1:17">
      <c r="A706" s="186"/>
      <c r="B706" s="186"/>
      <c r="C706" s="186"/>
      <c r="D706" s="186"/>
      <c r="E706" s="186"/>
      <c r="F706" s="186"/>
      <c r="G706" s="186"/>
      <c r="H706" s="186"/>
      <c r="I706" s="186"/>
      <c r="J706" s="186"/>
      <c r="K706" s="186"/>
      <c r="L706" s="186"/>
      <c r="M706" s="186"/>
      <c r="N706" s="186"/>
      <c r="O706" s="186"/>
      <c r="P706" s="186"/>
      <c r="Q706" s="186"/>
    </row>
    <row r="707" spans="1:17">
      <c r="A707" s="186"/>
      <c r="B707" s="186"/>
      <c r="C707" s="186"/>
      <c r="D707" s="186"/>
      <c r="E707" s="186"/>
      <c r="F707" s="186"/>
      <c r="G707" s="186"/>
      <c r="H707" s="186"/>
      <c r="I707" s="186"/>
      <c r="J707" s="186"/>
      <c r="K707" s="186"/>
      <c r="L707" s="186"/>
      <c r="M707" s="186"/>
      <c r="N707" s="186"/>
      <c r="O707" s="186"/>
      <c r="P707" s="186"/>
      <c r="Q707" s="186"/>
    </row>
    <row r="708" spans="1:17">
      <c r="A708" s="186"/>
      <c r="B708" s="186"/>
      <c r="C708" s="186"/>
      <c r="D708" s="186"/>
      <c r="E708" s="186"/>
      <c r="F708" s="186"/>
      <c r="G708" s="186"/>
      <c r="H708" s="186"/>
      <c r="I708" s="186"/>
      <c r="J708" s="186"/>
      <c r="K708" s="186"/>
      <c r="L708" s="186"/>
      <c r="M708" s="186"/>
      <c r="N708" s="186"/>
      <c r="O708" s="186"/>
      <c r="P708" s="186"/>
      <c r="Q708" s="186"/>
    </row>
    <row r="709" spans="1:17">
      <c r="A709" s="186"/>
      <c r="B709" s="186"/>
      <c r="C709" s="186"/>
      <c r="D709" s="186"/>
      <c r="E709" s="186"/>
      <c r="F709" s="186"/>
      <c r="G709" s="186"/>
      <c r="H709" s="186"/>
      <c r="I709" s="186"/>
      <c r="J709" s="186"/>
      <c r="K709" s="186"/>
      <c r="L709" s="186"/>
      <c r="M709" s="186"/>
      <c r="N709" s="186"/>
      <c r="O709" s="186"/>
      <c r="P709" s="186"/>
      <c r="Q709" s="186"/>
    </row>
    <row r="710" spans="1:17">
      <c r="A710" s="186"/>
      <c r="B710" s="186"/>
      <c r="C710" s="186"/>
      <c r="D710" s="186"/>
      <c r="E710" s="186"/>
      <c r="F710" s="186"/>
      <c r="G710" s="186"/>
      <c r="H710" s="186"/>
      <c r="I710" s="186"/>
      <c r="J710" s="186"/>
      <c r="K710" s="186"/>
      <c r="L710" s="186"/>
      <c r="M710" s="186"/>
      <c r="N710" s="186"/>
      <c r="O710" s="186"/>
      <c r="P710" s="186"/>
      <c r="Q710" s="186"/>
    </row>
    <row r="711" spans="1:17">
      <c r="A711" s="186"/>
      <c r="B711" s="186"/>
      <c r="C711" s="186"/>
      <c r="D711" s="186"/>
      <c r="E711" s="186"/>
      <c r="F711" s="186"/>
      <c r="G711" s="186"/>
      <c r="H711" s="186"/>
      <c r="I711" s="186"/>
      <c r="J711" s="186"/>
      <c r="K711" s="186"/>
      <c r="L711" s="186"/>
      <c r="M711" s="186"/>
      <c r="N711" s="186"/>
      <c r="O711" s="186"/>
      <c r="P711" s="186"/>
      <c r="Q711" s="186"/>
    </row>
    <row r="712" spans="1:17">
      <c r="A712" s="186"/>
      <c r="B712" s="186"/>
      <c r="C712" s="186"/>
      <c r="D712" s="186"/>
      <c r="E712" s="186"/>
      <c r="F712" s="186"/>
      <c r="G712" s="186"/>
      <c r="H712" s="186"/>
      <c r="I712" s="186"/>
      <c r="J712" s="186"/>
      <c r="K712" s="186"/>
      <c r="L712" s="186"/>
      <c r="M712" s="186"/>
      <c r="N712" s="186"/>
      <c r="O712" s="186"/>
      <c r="P712" s="186"/>
      <c r="Q712" s="186"/>
    </row>
    <row r="713" spans="1:17">
      <c r="A713" s="186"/>
      <c r="B713" s="186"/>
      <c r="C713" s="186"/>
      <c r="D713" s="186"/>
      <c r="E713" s="186"/>
      <c r="F713" s="186"/>
      <c r="G713" s="186"/>
      <c r="H713" s="186"/>
      <c r="I713" s="186"/>
      <c r="J713" s="186"/>
      <c r="K713" s="186"/>
      <c r="L713" s="186"/>
      <c r="M713" s="186"/>
      <c r="N713" s="186"/>
      <c r="O713" s="186"/>
      <c r="P713" s="186"/>
      <c r="Q713" s="186"/>
    </row>
    <row r="714" spans="1:17">
      <c r="A714" s="186"/>
      <c r="B714" s="186"/>
      <c r="C714" s="186"/>
      <c r="D714" s="186"/>
      <c r="E714" s="186"/>
      <c r="F714" s="186"/>
      <c r="G714" s="186"/>
      <c r="H714" s="186"/>
      <c r="I714" s="186"/>
      <c r="J714" s="186"/>
      <c r="K714" s="186"/>
      <c r="L714" s="186"/>
      <c r="M714" s="186"/>
      <c r="N714" s="186"/>
      <c r="O714" s="186"/>
      <c r="P714" s="186"/>
      <c r="Q714" s="186"/>
    </row>
    <row r="715" spans="1:17">
      <c r="A715" s="186"/>
      <c r="B715" s="186"/>
      <c r="C715" s="186"/>
      <c r="D715" s="186"/>
      <c r="E715" s="186"/>
      <c r="F715" s="186"/>
      <c r="G715" s="186"/>
      <c r="H715" s="186"/>
      <c r="I715" s="186"/>
      <c r="J715" s="186"/>
      <c r="K715" s="186"/>
      <c r="L715" s="186"/>
      <c r="M715" s="186"/>
      <c r="N715" s="186"/>
      <c r="O715" s="186"/>
      <c r="P715" s="186"/>
      <c r="Q715" s="186"/>
    </row>
    <row r="716" spans="1:17">
      <c r="A716" s="186"/>
      <c r="B716" s="186"/>
      <c r="C716" s="186"/>
      <c r="D716" s="186"/>
      <c r="E716" s="186"/>
      <c r="F716" s="186"/>
      <c r="G716" s="186"/>
      <c r="H716" s="186"/>
      <c r="I716" s="186"/>
      <c r="J716" s="186"/>
      <c r="K716" s="186"/>
      <c r="L716" s="186"/>
      <c r="M716" s="186"/>
      <c r="N716" s="186"/>
      <c r="O716" s="186"/>
      <c r="P716" s="186"/>
      <c r="Q716" s="186"/>
    </row>
    <row r="717" spans="1:17">
      <c r="A717" s="186"/>
      <c r="B717" s="186"/>
      <c r="C717" s="186"/>
      <c r="D717" s="186"/>
      <c r="E717" s="186"/>
      <c r="F717" s="186"/>
      <c r="G717" s="186"/>
      <c r="H717" s="186"/>
      <c r="I717" s="186"/>
      <c r="J717" s="186"/>
      <c r="K717" s="186"/>
      <c r="L717" s="186"/>
      <c r="M717" s="186"/>
      <c r="N717" s="186"/>
      <c r="O717" s="186"/>
      <c r="P717" s="186"/>
      <c r="Q717" s="186"/>
    </row>
    <row r="718" spans="1:17">
      <c r="A718" s="186"/>
      <c r="B718" s="186"/>
      <c r="C718" s="186"/>
      <c r="D718" s="186"/>
      <c r="E718" s="186"/>
      <c r="F718" s="186"/>
      <c r="G718" s="186"/>
      <c r="H718" s="186"/>
      <c r="I718" s="186"/>
      <c r="J718" s="186"/>
      <c r="K718" s="186"/>
      <c r="L718" s="186"/>
      <c r="M718" s="186"/>
      <c r="N718" s="186"/>
      <c r="O718" s="186"/>
      <c r="P718" s="186"/>
      <c r="Q718" s="186"/>
    </row>
    <row r="719" spans="1:17">
      <c r="A719" s="186"/>
      <c r="B719" s="186"/>
      <c r="C719" s="186"/>
      <c r="D719" s="186"/>
      <c r="E719" s="186"/>
      <c r="F719" s="186"/>
      <c r="G719" s="186"/>
      <c r="H719" s="186"/>
      <c r="I719" s="186"/>
      <c r="J719" s="186"/>
      <c r="K719" s="186"/>
      <c r="L719" s="186"/>
      <c r="M719" s="186"/>
      <c r="N719" s="186"/>
      <c r="O719" s="186"/>
      <c r="P719" s="186"/>
      <c r="Q719" s="186"/>
    </row>
    <row r="720" spans="1:17">
      <c r="A720" s="186"/>
      <c r="B720" s="186"/>
      <c r="C720" s="186"/>
      <c r="D720" s="186"/>
      <c r="E720" s="186"/>
      <c r="F720" s="186"/>
      <c r="G720" s="186"/>
      <c r="H720" s="186"/>
      <c r="I720" s="186"/>
      <c r="J720" s="186"/>
      <c r="K720" s="186"/>
      <c r="L720" s="186"/>
      <c r="M720" s="186"/>
      <c r="N720" s="186"/>
      <c r="O720" s="186"/>
      <c r="P720" s="186"/>
      <c r="Q720" s="186"/>
    </row>
    <row r="721" spans="1:17">
      <c r="A721" s="186"/>
      <c r="B721" s="186"/>
      <c r="C721" s="186"/>
      <c r="D721" s="186"/>
      <c r="E721" s="186"/>
      <c r="F721" s="186"/>
      <c r="G721" s="186"/>
      <c r="H721" s="186"/>
      <c r="I721" s="186"/>
      <c r="J721" s="186"/>
      <c r="K721" s="186"/>
      <c r="L721" s="186"/>
      <c r="M721" s="186"/>
      <c r="N721" s="186"/>
      <c r="O721" s="186"/>
      <c r="P721" s="186"/>
      <c r="Q721" s="186"/>
    </row>
    <row r="722" spans="1:17">
      <c r="A722" s="186"/>
      <c r="B722" s="186"/>
      <c r="C722" s="186"/>
      <c r="D722" s="186"/>
      <c r="E722" s="186"/>
      <c r="F722" s="186"/>
      <c r="G722" s="186"/>
      <c r="H722" s="186"/>
      <c r="I722" s="186"/>
      <c r="J722" s="186"/>
      <c r="K722" s="186"/>
      <c r="L722" s="186"/>
      <c r="M722" s="186"/>
      <c r="N722" s="186"/>
      <c r="O722" s="186"/>
      <c r="P722" s="186"/>
      <c r="Q722" s="186"/>
    </row>
    <row r="723" spans="1:17">
      <c r="A723" s="186"/>
      <c r="B723" s="186"/>
      <c r="C723" s="186"/>
      <c r="D723" s="186"/>
      <c r="E723" s="186"/>
      <c r="F723" s="186"/>
      <c r="G723" s="186"/>
      <c r="H723" s="186"/>
      <c r="I723" s="186"/>
      <c r="J723" s="186"/>
      <c r="K723" s="186"/>
      <c r="L723" s="186"/>
      <c r="M723" s="186"/>
      <c r="N723" s="186"/>
      <c r="O723" s="186"/>
      <c r="P723" s="186"/>
      <c r="Q723" s="186"/>
    </row>
    <row r="724" spans="1:17">
      <c r="A724" s="186"/>
      <c r="B724" s="186"/>
      <c r="C724" s="186"/>
      <c r="D724" s="186"/>
      <c r="E724" s="186"/>
      <c r="F724" s="186"/>
      <c r="G724" s="186"/>
      <c r="H724" s="186"/>
      <c r="I724" s="186"/>
      <c r="J724" s="186"/>
      <c r="K724" s="186"/>
      <c r="L724" s="186"/>
      <c r="M724" s="186"/>
      <c r="N724" s="186"/>
      <c r="O724" s="186"/>
      <c r="P724" s="186"/>
      <c r="Q724" s="186"/>
    </row>
    <row r="725" spans="1:17">
      <c r="A725" s="186"/>
      <c r="B725" s="186"/>
      <c r="C725" s="186"/>
      <c r="D725" s="186"/>
      <c r="E725" s="186"/>
      <c r="F725" s="186"/>
      <c r="G725" s="186"/>
      <c r="H725" s="186"/>
      <c r="I725" s="186"/>
      <c r="J725" s="186"/>
      <c r="K725" s="186"/>
      <c r="L725" s="186"/>
      <c r="M725" s="186"/>
      <c r="N725" s="186"/>
      <c r="O725" s="186"/>
      <c r="P725" s="186"/>
      <c r="Q725" s="186"/>
    </row>
    <row r="726" spans="1:17">
      <c r="A726" s="186"/>
      <c r="B726" s="186"/>
      <c r="C726" s="186"/>
      <c r="D726" s="186"/>
      <c r="E726" s="186"/>
      <c r="F726" s="186"/>
      <c r="G726" s="186"/>
      <c r="H726" s="186"/>
      <c r="I726" s="186"/>
      <c r="J726" s="186"/>
      <c r="K726" s="186"/>
      <c r="L726" s="186"/>
      <c r="M726" s="186"/>
      <c r="N726" s="186"/>
      <c r="O726" s="186"/>
      <c r="P726" s="186"/>
      <c r="Q726" s="186"/>
    </row>
    <row r="727" spans="1:17">
      <c r="A727" s="186"/>
      <c r="B727" s="186"/>
      <c r="C727" s="186"/>
      <c r="D727" s="186"/>
      <c r="E727" s="186"/>
      <c r="F727" s="186"/>
      <c r="G727" s="186"/>
      <c r="H727" s="186"/>
      <c r="I727" s="186"/>
      <c r="J727" s="186"/>
      <c r="K727" s="186"/>
      <c r="L727" s="186"/>
      <c r="M727" s="186"/>
      <c r="N727" s="186"/>
      <c r="O727" s="186"/>
      <c r="P727" s="186"/>
      <c r="Q727" s="186"/>
    </row>
    <row r="728" spans="1:17">
      <c r="A728" s="186"/>
      <c r="B728" s="186"/>
      <c r="C728" s="186"/>
      <c r="D728" s="186"/>
      <c r="E728" s="186"/>
      <c r="F728" s="186"/>
      <c r="G728" s="186"/>
      <c r="H728" s="186"/>
      <c r="I728" s="186"/>
      <c r="J728" s="186"/>
      <c r="K728" s="186"/>
      <c r="L728" s="186"/>
      <c r="M728" s="186"/>
      <c r="N728" s="186"/>
      <c r="O728" s="186"/>
      <c r="P728" s="186"/>
      <c r="Q728" s="186"/>
    </row>
    <row r="729" spans="1:17">
      <c r="A729" s="186"/>
      <c r="B729" s="186"/>
      <c r="C729" s="186"/>
      <c r="D729" s="186"/>
      <c r="E729" s="186"/>
      <c r="F729" s="186"/>
      <c r="G729" s="186"/>
      <c r="H729" s="186"/>
      <c r="I729" s="186"/>
      <c r="J729" s="186"/>
      <c r="K729" s="186"/>
      <c r="L729" s="186"/>
      <c r="M729" s="186"/>
      <c r="N729" s="186"/>
      <c r="O729" s="186"/>
      <c r="P729" s="186"/>
      <c r="Q729" s="186"/>
    </row>
    <row r="730" spans="1:17">
      <c r="A730" s="186"/>
      <c r="B730" s="186"/>
      <c r="C730" s="186"/>
      <c r="D730" s="186"/>
      <c r="E730" s="186"/>
      <c r="F730" s="186"/>
      <c r="G730" s="186"/>
      <c r="H730" s="186"/>
      <c r="I730" s="186"/>
      <c r="J730" s="186"/>
      <c r="K730" s="186"/>
      <c r="L730" s="186"/>
      <c r="M730" s="186"/>
      <c r="N730" s="186"/>
      <c r="O730" s="186"/>
      <c r="P730" s="186"/>
      <c r="Q730" s="186"/>
    </row>
    <row r="731" spans="1:17">
      <c r="A731" s="186"/>
      <c r="B731" s="186"/>
      <c r="C731" s="186"/>
      <c r="D731" s="186"/>
      <c r="E731" s="186"/>
      <c r="F731" s="186"/>
      <c r="G731" s="186"/>
      <c r="H731" s="186"/>
      <c r="I731" s="186"/>
      <c r="J731" s="186"/>
      <c r="K731" s="186"/>
      <c r="L731" s="186"/>
      <c r="M731" s="186"/>
      <c r="N731" s="186"/>
      <c r="O731" s="186"/>
      <c r="P731" s="186"/>
      <c r="Q731" s="186"/>
    </row>
    <row r="732" spans="1:17">
      <c r="A732" s="186"/>
      <c r="B732" s="186"/>
      <c r="C732" s="186"/>
      <c r="D732" s="186"/>
      <c r="E732" s="186"/>
      <c r="F732" s="186"/>
      <c r="G732" s="186"/>
      <c r="H732" s="186"/>
      <c r="I732" s="186"/>
      <c r="J732" s="186"/>
      <c r="K732" s="186"/>
      <c r="L732" s="186"/>
      <c r="M732" s="186"/>
      <c r="N732" s="186"/>
      <c r="O732" s="186"/>
      <c r="P732" s="186"/>
      <c r="Q732" s="186"/>
    </row>
    <row r="733" spans="1:17">
      <c r="A733" s="186"/>
      <c r="B733" s="186"/>
      <c r="C733" s="186"/>
      <c r="D733" s="186"/>
      <c r="E733" s="186"/>
      <c r="F733" s="186"/>
      <c r="G733" s="186"/>
      <c r="H733" s="186"/>
      <c r="I733" s="186"/>
      <c r="J733" s="186"/>
      <c r="K733" s="186"/>
      <c r="L733" s="186"/>
      <c r="M733" s="186"/>
      <c r="N733" s="186"/>
      <c r="O733" s="186"/>
      <c r="P733" s="186"/>
      <c r="Q733" s="186"/>
    </row>
    <row r="734" spans="1:17">
      <c r="A734" s="186"/>
      <c r="B734" s="186"/>
      <c r="C734" s="186"/>
      <c r="D734" s="186"/>
      <c r="E734" s="186"/>
      <c r="F734" s="186"/>
      <c r="G734" s="186"/>
      <c r="H734" s="186"/>
      <c r="I734" s="186"/>
      <c r="J734" s="186"/>
      <c r="K734" s="186"/>
      <c r="L734" s="186"/>
      <c r="M734" s="186"/>
      <c r="N734" s="186"/>
      <c r="O734" s="186"/>
      <c r="P734" s="186"/>
      <c r="Q734" s="186"/>
    </row>
    <row r="735" spans="1:17">
      <c r="A735" s="186"/>
      <c r="B735" s="186"/>
      <c r="C735" s="186"/>
      <c r="D735" s="186"/>
      <c r="E735" s="186"/>
      <c r="F735" s="186"/>
      <c r="G735" s="186"/>
      <c r="H735" s="186"/>
      <c r="I735" s="186"/>
      <c r="J735" s="186"/>
      <c r="K735" s="186"/>
      <c r="L735" s="186"/>
      <c r="M735" s="186"/>
      <c r="N735" s="186"/>
      <c r="O735" s="186"/>
      <c r="P735" s="186"/>
      <c r="Q735" s="186"/>
    </row>
    <row r="736" spans="1:17">
      <c r="A736" s="186"/>
      <c r="B736" s="186"/>
      <c r="C736" s="186"/>
      <c r="D736" s="186"/>
      <c r="E736" s="186"/>
      <c r="F736" s="186"/>
      <c r="G736" s="186"/>
      <c r="H736" s="186"/>
      <c r="I736" s="186"/>
      <c r="J736" s="186"/>
      <c r="K736" s="186"/>
      <c r="L736" s="186"/>
      <c r="M736" s="186"/>
      <c r="N736" s="186"/>
      <c r="O736" s="186"/>
      <c r="P736" s="186"/>
      <c r="Q736" s="186"/>
    </row>
    <row r="737" spans="1:17">
      <c r="A737" s="186"/>
      <c r="B737" s="186"/>
      <c r="C737" s="186"/>
      <c r="D737" s="186"/>
      <c r="E737" s="186"/>
      <c r="F737" s="186"/>
      <c r="G737" s="186"/>
      <c r="H737" s="186"/>
      <c r="I737" s="186"/>
      <c r="J737" s="186"/>
      <c r="K737" s="186"/>
      <c r="L737" s="186"/>
      <c r="M737" s="186"/>
      <c r="N737" s="186"/>
      <c r="O737" s="186"/>
      <c r="P737" s="186"/>
      <c r="Q737" s="186"/>
    </row>
    <row r="738" spans="1:17">
      <c r="A738" s="186"/>
      <c r="B738" s="186"/>
      <c r="C738" s="186"/>
      <c r="D738" s="186"/>
      <c r="E738" s="186"/>
      <c r="F738" s="186"/>
      <c r="G738" s="186"/>
      <c r="H738" s="186"/>
      <c r="I738" s="186"/>
      <c r="J738" s="186"/>
      <c r="K738" s="186"/>
      <c r="L738" s="186"/>
      <c r="M738" s="186"/>
      <c r="N738" s="186"/>
      <c r="O738" s="186"/>
      <c r="P738" s="186"/>
      <c r="Q738" s="186"/>
    </row>
    <row r="739" spans="1:17">
      <c r="A739" s="186"/>
      <c r="B739" s="186"/>
      <c r="C739" s="186"/>
      <c r="D739" s="186"/>
      <c r="E739" s="186"/>
      <c r="F739" s="186"/>
      <c r="G739" s="186"/>
      <c r="H739" s="186"/>
      <c r="I739" s="186"/>
      <c r="J739" s="186"/>
      <c r="K739" s="186"/>
      <c r="L739" s="186"/>
      <c r="M739" s="186"/>
      <c r="N739" s="186"/>
      <c r="O739" s="186"/>
      <c r="P739" s="186"/>
      <c r="Q739" s="186"/>
    </row>
    <row r="740" spans="1:17">
      <c r="A740" s="186"/>
      <c r="B740" s="186"/>
      <c r="C740" s="186"/>
      <c r="D740" s="186"/>
      <c r="E740" s="186"/>
      <c r="F740" s="186"/>
      <c r="G740" s="186"/>
      <c r="H740" s="186"/>
      <c r="I740" s="186"/>
      <c r="J740" s="186"/>
      <c r="K740" s="186"/>
      <c r="L740" s="186"/>
      <c r="M740" s="186"/>
      <c r="N740" s="186"/>
      <c r="O740" s="186"/>
      <c r="P740" s="186"/>
      <c r="Q740" s="186"/>
    </row>
    <row r="741" spans="1:17">
      <c r="A741" s="186"/>
      <c r="B741" s="186"/>
      <c r="C741" s="186"/>
      <c r="D741" s="186"/>
      <c r="E741" s="186"/>
      <c r="F741" s="186"/>
      <c r="G741" s="186"/>
      <c r="H741" s="186"/>
      <c r="I741" s="186"/>
      <c r="J741" s="186"/>
      <c r="K741" s="186"/>
      <c r="L741" s="186"/>
      <c r="M741" s="186"/>
      <c r="N741" s="186"/>
      <c r="O741" s="186"/>
      <c r="P741" s="186"/>
      <c r="Q741" s="186"/>
    </row>
    <row r="742" spans="1:17">
      <c r="A742" s="186"/>
      <c r="B742" s="186"/>
      <c r="C742" s="186"/>
      <c r="D742" s="186"/>
      <c r="E742" s="186"/>
      <c r="F742" s="186"/>
      <c r="G742" s="186"/>
      <c r="H742" s="186"/>
      <c r="I742" s="186"/>
      <c r="J742" s="186"/>
      <c r="K742" s="186"/>
      <c r="L742" s="186"/>
      <c r="M742" s="186"/>
      <c r="N742" s="186"/>
      <c r="O742" s="186"/>
      <c r="P742" s="186"/>
      <c r="Q742" s="186"/>
    </row>
    <row r="743" spans="1:17">
      <c r="A743" s="186"/>
      <c r="B743" s="186"/>
      <c r="C743" s="186"/>
      <c r="D743" s="186"/>
      <c r="E743" s="186"/>
      <c r="F743" s="186"/>
      <c r="G743" s="186"/>
      <c r="H743" s="186"/>
      <c r="I743" s="186"/>
      <c r="J743" s="186"/>
      <c r="K743" s="186"/>
      <c r="L743" s="186"/>
      <c r="M743" s="186"/>
      <c r="N743" s="186"/>
      <c r="O743" s="186"/>
      <c r="P743" s="186"/>
      <c r="Q743" s="186"/>
    </row>
    <row r="744" spans="1:17">
      <c r="A744" s="186"/>
      <c r="B744" s="186"/>
      <c r="C744" s="186"/>
      <c r="D744" s="186"/>
      <c r="E744" s="186"/>
      <c r="F744" s="186"/>
      <c r="G744" s="186"/>
      <c r="H744" s="186"/>
      <c r="I744" s="186"/>
      <c r="J744" s="186"/>
      <c r="K744" s="186"/>
      <c r="L744" s="186"/>
      <c r="M744" s="186"/>
      <c r="N744" s="186"/>
      <c r="O744" s="186"/>
      <c r="P744" s="186"/>
      <c r="Q744" s="186"/>
    </row>
    <row r="745" spans="1:17">
      <c r="A745" s="186"/>
      <c r="B745" s="186"/>
      <c r="C745" s="186"/>
      <c r="D745" s="186"/>
      <c r="E745" s="186"/>
      <c r="F745" s="186"/>
      <c r="G745" s="186"/>
      <c r="H745" s="186"/>
      <c r="I745" s="186"/>
      <c r="J745" s="186"/>
      <c r="K745" s="186"/>
      <c r="L745" s="186"/>
      <c r="M745" s="186"/>
      <c r="N745" s="186"/>
      <c r="O745" s="186"/>
      <c r="P745" s="186"/>
      <c r="Q745" s="186"/>
    </row>
    <row r="746" spans="1:17">
      <c r="A746" s="186"/>
      <c r="B746" s="186"/>
      <c r="C746" s="186"/>
      <c r="D746" s="186"/>
      <c r="E746" s="186"/>
      <c r="F746" s="186"/>
      <c r="G746" s="186"/>
      <c r="H746" s="186"/>
      <c r="I746" s="186"/>
      <c r="J746" s="186"/>
      <c r="K746" s="186"/>
      <c r="L746" s="186"/>
      <c r="M746" s="186"/>
      <c r="N746" s="186"/>
      <c r="O746" s="186"/>
      <c r="P746" s="186"/>
      <c r="Q746" s="186"/>
    </row>
    <row r="747" spans="1:17">
      <c r="A747" s="186"/>
      <c r="B747" s="186"/>
      <c r="C747" s="186"/>
      <c r="D747" s="186"/>
      <c r="E747" s="186"/>
      <c r="F747" s="186"/>
      <c r="G747" s="186"/>
      <c r="H747" s="186"/>
      <c r="I747" s="186"/>
      <c r="J747" s="186"/>
      <c r="K747" s="186"/>
      <c r="L747" s="186"/>
      <c r="M747" s="186"/>
      <c r="N747" s="186"/>
      <c r="O747" s="186"/>
      <c r="P747" s="186"/>
      <c r="Q747" s="186"/>
    </row>
    <row r="748" spans="1:17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</row>
    <row r="749" spans="1:17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</row>
    <row r="750" spans="1:17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</row>
    <row r="751" spans="1:17">
      <c r="A751" s="186"/>
      <c r="B751" s="186"/>
      <c r="C751" s="186"/>
      <c r="D751" s="186"/>
      <c r="E751" s="186"/>
      <c r="F751" s="186"/>
      <c r="G751" s="186"/>
      <c r="H751" s="186"/>
      <c r="I751" s="186"/>
      <c r="J751" s="186"/>
      <c r="K751" s="186"/>
      <c r="L751" s="186"/>
      <c r="M751" s="186"/>
      <c r="N751" s="186"/>
      <c r="O751" s="186"/>
      <c r="P751" s="186"/>
      <c r="Q751" s="186"/>
    </row>
    <row r="752" spans="1:17">
      <c r="A752" s="186"/>
      <c r="B752" s="186"/>
      <c r="C752" s="186"/>
      <c r="D752" s="186"/>
      <c r="E752" s="186"/>
      <c r="F752" s="186"/>
      <c r="G752" s="186"/>
      <c r="H752" s="186"/>
      <c r="I752" s="186"/>
      <c r="J752" s="186"/>
      <c r="K752" s="186"/>
      <c r="L752" s="186"/>
      <c r="M752" s="186"/>
      <c r="N752" s="186"/>
      <c r="O752" s="186"/>
      <c r="P752" s="186"/>
      <c r="Q752" s="186"/>
    </row>
    <row r="753" spans="1:17">
      <c r="A753" s="186"/>
      <c r="B753" s="186"/>
      <c r="C753" s="186"/>
      <c r="D753" s="186"/>
      <c r="E753" s="186"/>
      <c r="F753" s="186"/>
      <c r="G753" s="186"/>
      <c r="H753" s="186"/>
      <c r="I753" s="186"/>
      <c r="J753" s="186"/>
      <c r="K753" s="186"/>
      <c r="L753" s="186"/>
      <c r="M753" s="186"/>
      <c r="N753" s="186"/>
      <c r="O753" s="186"/>
      <c r="P753" s="186"/>
      <c r="Q753" s="186"/>
    </row>
    <row r="754" spans="1:17">
      <c r="A754" s="186"/>
      <c r="B754" s="186"/>
      <c r="C754" s="186"/>
      <c r="D754" s="186"/>
      <c r="E754" s="186"/>
      <c r="F754" s="186"/>
      <c r="G754" s="186"/>
      <c r="H754" s="186"/>
      <c r="I754" s="186"/>
      <c r="J754" s="186"/>
      <c r="K754" s="186"/>
      <c r="L754" s="186"/>
      <c r="M754" s="186"/>
      <c r="N754" s="186"/>
      <c r="O754" s="186"/>
      <c r="P754" s="186"/>
      <c r="Q754" s="186"/>
    </row>
    <row r="755" spans="1:17">
      <c r="A755" s="186"/>
      <c r="B755" s="186"/>
      <c r="C755" s="186"/>
      <c r="D755" s="186"/>
      <c r="E755" s="186"/>
      <c r="F755" s="186"/>
      <c r="G755" s="186"/>
      <c r="H755" s="186"/>
      <c r="I755" s="186"/>
      <c r="J755" s="186"/>
      <c r="K755" s="186"/>
      <c r="L755" s="186"/>
      <c r="M755" s="186"/>
      <c r="N755" s="186"/>
      <c r="O755" s="186"/>
      <c r="P755" s="186"/>
      <c r="Q755" s="186"/>
    </row>
    <row r="756" spans="1:17">
      <c r="A756" s="186"/>
      <c r="B756" s="186"/>
      <c r="C756" s="186"/>
      <c r="D756" s="186"/>
      <c r="E756" s="186"/>
      <c r="F756" s="186"/>
      <c r="G756" s="186"/>
      <c r="H756" s="186"/>
      <c r="I756" s="186"/>
      <c r="J756" s="186"/>
      <c r="K756" s="186"/>
      <c r="L756" s="186"/>
      <c r="M756" s="186"/>
      <c r="N756" s="186"/>
      <c r="O756" s="186"/>
      <c r="P756" s="186"/>
      <c r="Q756" s="186"/>
    </row>
    <row r="757" spans="1:17">
      <c r="A757" s="186"/>
      <c r="B757" s="186"/>
      <c r="C757" s="186"/>
      <c r="D757" s="186"/>
      <c r="E757" s="186"/>
      <c r="F757" s="186"/>
      <c r="G757" s="186"/>
      <c r="H757" s="186"/>
      <c r="I757" s="186"/>
      <c r="J757" s="186"/>
      <c r="K757" s="186"/>
      <c r="L757" s="186"/>
      <c r="M757" s="186"/>
      <c r="N757" s="186"/>
      <c r="O757" s="186"/>
      <c r="P757" s="186"/>
      <c r="Q757" s="186"/>
    </row>
    <row r="758" spans="1:17">
      <c r="A758" s="186"/>
      <c r="B758" s="186"/>
      <c r="C758" s="186"/>
      <c r="D758" s="186"/>
      <c r="E758" s="186"/>
      <c r="F758" s="186"/>
      <c r="G758" s="186"/>
      <c r="H758" s="186"/>
      <c r="I758" s="186"/>
      <c r="J758" s="186"/>
      <c r="K758" s="186"/>
      <c r="L758" s="186"/>
      <c r="M758" s="186"/>
      <c r="N758" s="186"/>
      <c r="O758" s="186"/>
      <c r="P758" s="186"/>
      <c r="Q758" s="186"/>
    </row>
    <row r="759" spans="1:17">
      <c r="A759" s="186"/>
      <c r="B759" s="186"/>
      <c r="C759" s="186"/>
      <c r="D759" s="186"/>
      <c r="E759" s="186"/>
      <c r="F759" s="186"/>
      <c r="G759" s="186"/>
      <c r="H759" s="186"/>
      <c r="I759" s="186"/>
      <c r="J759" s="186"/>
      <c r="K759" s="186"/>
      <c r="L759" s="186"/>
      <c r="M759" s="186"/>
      <c r="N759" s="186"/>
      <c r="O759" s="186"/>
      <c r="P759" s="186"/>
      <c r="Q759" s="186"/>
    </row>
    <row r="760" spans="1:17">
      <c r="A760" s="186"/>
      <c r="B760" s="186"/>
      <c r="C760" s="186"/>
      <c r="D760" s="186"/>
      <c r="E760" s="186"/>
      <c r="F760" s="186"/>
      <c r="G760" s="186"/>
      <c r="H760" s="186"/>
      <c r="I760" s="186"/>
      <c r="J760" s="186"/>
      <c r="K760" s="186"/>
      <c r="L760" s="186"/>
      <c r="M760" s="186"/>
      <c r="N760" s="186"/>
      <c r="O760" s="186"/>
      <c r="P760" s="186"/>
      <c r="Q760" s="186"/>
    </row>
    <row r="761" spans="1:17">
      <c r="A761" s="186"/>
      <c r="B761" s="186"/>
      <c r="C761" s="186"/>
      <c r="D761" s="186"/>
      <c r="E761" s="186"/>
      <c r="F761" s="186"/>
      <c r="G761" s="186"/>
      <c r="H761" s="186"/>
      <c r="I761" s="186"/>
      <c r="J761" s="186"/>
      <c r="K761" s="186"/>
      <c r="L761" s="186"/>
      <c r="M761" s="186"/>
      <c r="N761" s="186"/>
      <c r="O761" s="186"/>
      <c r="P761" s="186"/>
      <c r="Q761" s="186"/>
    </row>
    <row r="762" spans="1:17">
      <c r="A762" s="186"/>
      <c r="B762" s="186"/>
      <c r="C762" s="186"/>
      <c r="D762" s="186"/>
      <c r="E762" s="186"/>
      <c r="F762" s="186"/>
      <c r="G762" s="186"/>
      <c r="H762" s="186"/>
      <c r="I762" s="186"/>
      <c r="J762" s="186"/>
      <c r="K762" s="186"/>
      <c r="L762" s="186"/>
      <c r="M762" s="186"/>
      <c r="N762" s="186"/>
      <c r="O762" s="186"/>
      <c r="P762" s="186"/>
      <c r="Q762" s="186"/>
    </row>
    <row r="763" spans="1:17">
      <c r="A763" s="186"/>
      <c r="B763" s="186"/>
      <c r="C763" s="186"/>
      <c r="D763" s="186"/>
      <c r="E763" s="186"/>
      <c r="F763" s="186"/>
      <c r="G763" s="186"/>
      <c r="H763" s="186"/>
      <c r="I763" s="186"/>
      <c r="J763" s="186"/>
      <c r="K763" s="186"/>
      <c r="L763" s="186"/>
      <c r="M763" s="186"/>
      <c r="N763" s="186"/>
      <c r="O763" s="186"/>
      <c r="P763" s="186"/>
      <c r="Q763" s="186"/>
    </row>
    <row r="764" spans="1:17">
      <c r="A764" s="186"/>
      <c r="B764" s="186"/>
      <c r="C764" s="186"/>
      <c r="D764" s="186"/>
      <c r="E764" s="186"/>
      <c r="F764" s="186"/>
      <c r="G764" s="186"/>
      <c r="H764" s="186"/>
      <c r="I764" s="186"/>
      <c r="J764" s="186"/>
      <c r="K764" s="186"/>
      <c r="L764" s="186"/>
      <c r="M764" s="186"/>
      <c r="N764" s="186"/>
      <c r="O764" s="186"/>
      <c r="P764" s="186"/>
      <c r="Q764" s="186"/>
    </row>
    <row r="765" spans="1:17">
      <c r="A765" s="186"/>
      <c r="B765" s="186"/>
      <c r="C765" s="186"/>
      <c r="D765" s="186"/>
      <c r="E765" s="186"/>
      <c r="F765" s="186"/>
      <c r="G765" s="186"/>
      <c r="H765" s="186"/>
      <c r="I765" s="186"/>
      <c r="J765" s="186"/>
      <c r="K765" s="186"/>
      <c r="L765" s="186"/>
      <c r="M765" s="186"/>
      <c r="N765" s="186"/>
      <c r="O765" s="186"/>
      <c r="P765" s="186"/>
      <c r="Q765" s="186"/>
    </row>
    <row r="766" spans="1:17">
      <c r="A766" s="186"/>
      <c r="B766" s="186"/>
      <c r="C766" s="186"/>
      <c r="D766" s="186"/>
      <c r="E766" s="186"/>
      <c r="F766" s="186"/>
      <c r="G766" s="186"/>
      <c r="H766" s="186"/>
      <c r="I766" s="186"/>
      <c r="J766" s="186"/>
      <c r="K766" s="186"/>
      <c r="L766" s="186"/>
      <c r="M766" s="186"/>
      <c r="N766" s="186"/>
      <c r="O766" s="186"/>
      <c r="P766" s="186"/>
      <c r="Q766" s="186"/>
    </row>
    <row r="767" spans="1:17">
      <c r="A767" s="186"/>
      <c r="B767" s="186"/>
      <c r="C767" s="186"/>
      <c r="D767" s="186"/>
      <c r="E767" s="186"/>
      <c r="F767" s="186"/>
      <c r="G767" s="186"/>
      <c r="H767" s="186"/>
      <c r="I767" s="186"/>
      <c r="J767" s="186"/>
      <c r="K767" s="186"/>
      <c r="L767" s="186"/>
      <c r="M767" s="186"/>
      <c r="N767" s="186"/>
      <c r="O767" s="186"/>
      <c r="P767" s="186"/>
      <c r="Q767" s="186"/>
    </row>
    <row r="768" spans="1:17">
      <c r="A768" s="186"/>
      <c r="B768" s="186"/>
      <c r="C768" s="186"/>
      <c r="D768" s="186"/>
      <c r="E768" s="186"/>
      <c r="F768" s="186"/>
      <c r="G768" s="186"/>
      <c r="H768" s="186"/>
      <c r="I768" s="186"/>
      <c r="J768" s="186"/>
      <c r="K768" s="186"/>
      <c r="L768" s="186"/>
      <c r="M768" s="186"/>
      <c r="N768" s="186"/>
      <c r="O768" s="186"/>
      <c r="P768" s="186"/>
      <c r="Q768" s="186"/>
    </row>
    <row r="769" spans="1:17">
      <c r="A769" s="186"/>
      <c r="B769" s="186"/>
      <c r="C769" s="186"/>
      <c r="D769" s="186"/>
      <c r="E769" s="186"/>
      <c r="F769" s="186"/>
      <c r="G769" s="186"/>
      <c r="H769" s="186"/>
      <c r="I769" s="186"/>
      <c r="J769" s="186"/>
      <c r="K769" s="186"/>
      <c r="L769" s="186"/>
      <c r="M769" s="186"/>
      <c r="N769" s="186"/>
      <c r="O769" s="186"/>
      <c r="P769" s="186"/>
      <c r="Q769" s="186"/>
    </row>
    <row r="770" spans="1:17">
      <c r="A770" s="186"/>
      <c r="B770" s="186"/>
      <c r="C770" s="186"/>
      <c r="D770" s="186"/>
      <c r="E770" s="186"/>
      <c r="F770" s="186"/>
      <c r="G770" s="186"/>
      <c r="H770" s="186"/>
      <c r="I770" s="186"/>
      <c r="J770" s="186"/>
      <c r="K770" s="186"/>
      <c r="L770" s="186"/>
      <c r="M770" s="186"/>
      <c r="N770" s="186"/>
      <c r="O770" s="186"/>
      <c r="P770" s="186"/>
      <c r="Q770" s="186"/>
    </row>
    <row r="771" spans="1:17">
      <c r="A771" s="186"/>
      <c r="B771" s="186"/>
      <c r="C771" s="186"/>
      <c r="D771" s="186"/>
      <c r="E771" s="186"/>
      <c r="F771" s="186"/>
      <c r="G771" s="186"/>
      <c r="H771" s="186"/>
      <c r="I771" s="186"/>
      <c r="J771" s="186"/>
      <c r="K771" s="186"/>
      <c r="L771" s="186"/>
      <c r="M771" s="186"/>
      <c r="N771" s="186"/>
      <c r="O771" s="186"/>
      <c r="P771" s="186"/>
      <c r="Q771" s="186"/>
    </row>
    <row r="772" spans="1:17">
      <c r="A772" s="186"/>
      <c r="B772" s="186"/>
      <c r="C772" s="186"/>
      <c r="D772" s="186"/>
      <c r="E772" s="186"/>
      <c r="F772" s="186"/>
      <c r="G772" s="186"/>
      <c r="H772" s="186"/>
      <c r="I772" s="186"/>
      <c r="J772" s="186"/>
      <c r="K772" s="186"/>
      <c r="L772" s="186"/>
      <c r="M772" s="186"/>
      <c r="N772" s="186"/>
      <c r="O772" s="186"/>
      <c r="P772" s="186"/>
      <c r="Q772" s="186"/>
    </row>
    <row r="773" spans="1:17">
      <c r="A773" s="186"/>
      <c r="B773" s="186"/>
      <c r="C773" s="186"/>
      <c r="D773" s="186"/>
      <c r="E773" s="186"/>
      <c r="F773" s="186"/>
      <c r="G773" s="186"/>
      <c r="H773" s="186"/>
      <c r="I773" s="186"/>
      <c r="J773" s="186"/>
      <c r="K773" s="186"/>
      <c r="L773" s="186"/>
      <c r="M773" s="186"/>
      <c r="N773" s="186"/>
      <c r="O773" s="186"/>
      <c r="P773" s="186"/>
      <c r="Q773" s="186"/>
    </row>
    <row r="774" spans="1:17">
      <c r="A774" s="186"/>
      <c r="B774" s="186"/>
      <c r="C774" s="186"/>
      <c r="D774" s="186"/>
      <c r="E774" s="186"/>
      <c r="F774" s="186"/>
      <c r="G774" s="186"/>
      <c r="H774" s="186"/>
      <c r="I774" s="186"/>
      <c r="J774" s="186"/>
      <c r="K774" s="186"/>
      <c r="L774" s="186"/>
      <c r="M774" s="186"/>
      <c r="N774" s="186"/>
      <c r="O774" s="186"/>
      <c r="P774" s="186"/>
      <c r="Q774" s="186"/>
    </row>
    <row r="775" spans="1:17">
      <c r="A775" s="186"/>
      <c r="B775" s="186"/>
      <c r="C775" s="186"/>
      <c r="D775" s="186"/>
      <c r="E775" s="186"/>
      <c r="F775" s="186"/>
      <c r="G775" s="186"/>
      <c r="H775" s="186"/>
      <c r="I775" s="186"/>
      <c r="J775" s="186"/>
      <c r="K775" s="186"/>
      <c r="L775" s="186"/>
      <c r="M775" s="186"/>
      <c r="N775" s="186"/>
      <c r="O775" s="186"/>
      <c r="P775" s="186"/>
      <c r="Q775" s="186"/>
    </row>
    <row r="776" spans="1:17">
      <c r="A776" s="186"/>
      <c r="B776" s="186"/>
      <c r="C776" s="186"/>
      <c r="D776" s="186"/>
      <c r="E776" s="186"/>
      <c r="F776" s="186"/>
      <c r="G776" s="186"/>
      <c r="H776" s="186"/>
      <c r="I776" s="186"/>
      <c r="J776" s="186"/>
      <c r="K776" s="186"/>
      <c r="L776" s="186"/>
      <c r="M776" s="186"/>
      <c r="N776" s="186"/>
      <c r="O776" s="186"/>
      <c r="P776" s="186"/>
      <c r="Q776" s="186"/>
    </row>
    <row r="777" spans="1:17">
      <c r="A777" s="186"/>
      <c r="B777" s="186"/>
      <c r="C777" s="186"/>
      <c r="D777" s="186"/>
      <c r="E777" s="186"/>
      <c r="F777" s="186"/>
      <c r="G777" s="186"/>
      <c r="H777" s="186"/>
      <c r="I777" s="186"/>
      <c r="J777" s="186"/>
      <c r="K777" s="186"/>
      <c r="L777" s="186"/>
      <c r="M777" s="186"/>
      <c r="N777" s="186"/>
      <c r="O777" s="186"/>
      <c r="P777" s="186"/>
      <c r="Q777" s="186"/>
    </row>
    <row r="778" spans="1:17">
      <c r="A778" s="186"/>
      <c r="B778" s="186"/>
      <c r="C778" s="186"/>
      <c r="D778" s="186"/>
      <c r="E778" s="186"/>
      <c r="F778" s="186"/>
      <c r="G778" s="186"/>
      <c r="H778" s="186"/>
      <c r="I778" s="186"/>
      <c r="J778" s="186"/>
      <c r="K778" s="186"/>
      <c r="L778" s="186"/>
      <c r="M778" s="186"/>
      <c r="N778" s="186"/>
      <c r="O778" s="186"/>
      <c r="P778" s="186"/>
      <c r="Q778" s="186"/>
    </row>
    <row r="779" spans="1:17">
      <c r="A779" s="186"/>
      <c r="B779" s="186"/>
      <c r="C779" s="186"/>
      <c r="D779" s="186"/>
      <c r="E779" s="186"/>
      <c r="F779" s="186"/>
      <c r="G779" s="186"/>
      <c r="H779" s="186"/>
      <c r="I779" s="186"/>
      <c r="J779" s="186"/>
      <c r="K779" s="186"/>
      <c r="L779" s="186"/>
      <c r="M779" s="186"/>
      <c r="N779" s="186"/>
      <c r="O779" s="186"/>
      <c r="P779" s="186"/>
      <c r="Q779" s="186"/>
    </row>
    <row r="780" spans="1:17">
      <c r="A780" s="186"/>
      <c r="B780" s="186"/>
      <c r="C780" s="186"/>
      <c r="D780" s="186"/>
      <c r="E780" s="186"/>
      <c r="F780" s="186"/>
      <c r="G780" s="186"/>
      <c r="H780" s="186"/>
      <c r="I780" s="186"/>
      <c r="J780" s="186"/>
      <c r="K780" s="186"/>
      <c r="L780" s="186"/>
      <c r="M780" s="186"/>
      <c r="N780" s="186"/>
      <c r="O780" s="186"/>
      <c r="P780" s="186"/>
      <c r="Q780" s="186"/>
    </row>
    <row r="781" spans="1:17">
      <c r="A781" s="186"/>
      <c r="B781" s="186"/>
      <c r="C781" s="186"/>
      <c r="D781" s="186"/>
      <c r="E781" s="186"/>
      <c r="F781" s="186"/>
      <c r="G781" s="186"/>
      <c r="H781" s="186"/>
      <c r="I781" s="186"/>
      <c r="J781" s="186"/>
      <c r="K781" s="186"/>
      <c r="L781" s="186"/>
      <c r="M781" s="186"/>
      <c r="N781" s="186"/>
      <c r="O781" s="186"/>
      <c r="P781" s="186"/>
      <c r="Q781" s="186"/>
    </row>
    <row r="782" spans="1:17">
      <c r="A782" s="186"/>
      <c r="B782" s="186"/>
      <c r="C782" s="186"/>
      <c r="D782" s="186"/>
      <c r="E782" s="186"/>
      <c r="F782" s="186"/>
      <c r="G782" s="186"/>
      <c r="H782" s="186"/>
      <c r="I782" s="186"/>
      <c r="J782" s="186"/>
      <c r="K782" s="186"/>
      <c r="L782" s="186"/>
      <c r="M782" s="186"/>
      <c r="N782" s="186"/>
      <c r="O782" s="186"/>
      <c r="P782" s="186"/>
      <c r="Q782" s="186"/>
    </row>
    <row r="783" spans="1:17">
      <c r="A783" s="186"/>
      <c r="B783" s="186"/>
      <c r="C783" s="186"/>
      <c r="D783" s="186"/>
      <c r="E783" s="186"/>
      <c r="F783" s="186"/>
      <c r="G783" s="186"/>
      <c r="H783" s="186"/>
      <c r="I783" s="186"/>
      <c r="J783" s="186"/>
      <c r="K783" s="186"/>
      <c r="L783" s="186"/>
      <c r="M783" s="186"/>
      <c r="N783" s="186"/>
      <c r="O783" s="186"/>
      <c r="P783" s="186"/>
      <c r="Q783" s="186"/>
    </row>
    <row r="784" spans="1:17">
      <c r="A784" s="186"/>
      <c r="B784" s="186"/>
      <c r="C784" s="186"/>
      <c r="D784" s="186"/>
      <c r="E784" s="186"/>
      <c r="F784" s="186"/>
      <c r="G784" s="186"/>
      <c r="H784" s="186"/>
      <c r="I784" s="186"/>
      <c r="J784" s="186"/>
      <c r="K784" s="186"/>
      <c r="L784" s="186"/>
      <c r="M784" s="186"/>
      <c r="N784" s="186"/>
      <c r="O784" s="186"/>
      <c r="P784" s="186"/>
      <c r="Q784" s="186"/>
    </row>
    <row r="785" spans="1:17">
      <c r="A785" s="186"/>
      <c r="B785" s="186"/>
      <c r="C785" s="186"/>
      <c r="D785" s="186"/>
      <c r="E785" s="186"/>
      <c r="F785" s="186"/>
      <c r="G785" s="186"/>
      <c r="H785" s="186"/>
      <c r="I785" s="186"/>
      <c r="J785" s="186"/>
      <c r="K785" s="186"/>
      <c r="L785" s="186"/>
      <c r="M785" s="186"/>
      <c r="N785" s="186"/>
      <c r="O785" s="186"/>
      <c r="P785" s="186"/>
      <c r="Q785" s="186"/>
    </row>
    <row r="786" spans="1:17">
      <c r="A786" s="186"/>
      <c r="B786" s="186"/>
      <c r="C786" s="186"/>
      <c r="D786" s="186"/>
      <c r="E786" s="186"/>
      <c r="F786" s="186"/>
      <c r="G786" s="186"/>
      <c r="H786" s="186"/>
      <c r="I786" s="186"/>
      <c r="J786" s="186"/>
      <c r="K786" s="186"/>
      <c r="L786" s="186"/>
      <c r="M786" s="186"/>
      <c r="N786" s="186"/>
      <c r="O786" s="186"/>
      <c r="P786" s="186"/>
      <c r="Q786" s="186"/>
    </row>
    <row r="787" spans="1:17">
      <c r="A787" s="186"/>
      <c r="B787" s="186"/>
      <c r="C787" s="186"/>
      <c r="D787" s="186"/>
      <c r="E787" s="186"/>
      <c r="F787" s="186"/>
      <c r="G787" s="186"/>
      <c r="H787" s="186"/>
      <c r="I787" s="186"/>
      <c r="J787" s="186"/>
      <c r="K787" s="186"/>
      <c r="L787" s="186"/>
      <c r="M787" s="186"/>
      <c r="N787" s="186"/>
      <c r="O787" s="186"/>
      <c r="P787" s="186"/>
      <c r="Q787" s="186"/>
    </row>
    <row r="788" spans="1:17">
      <c r="A788" s="186"/>
      <c r="B788" s="186"/>
      <c r="C788" s="186"/>
      <c r="D788" s="186"/>
      <c r="E788" s="186"/>
      <c r="F788" s="186"/>
      <c r="G788" s="186"/>
      <c r="H788" s="186"/>
      <c r="I788" s="186"/>
      <c r="J788" s="186"/>
      <c r="K788" s="186"/>
      <c r="L788" s="186"/>
      <c r="M788" s="186"/>
      <c r="N788" s="186"/>
      <c r="O788" s="186"/>
      <c r="P788" s="186"/>
      <c r="Q788" s="186"/>
    </row>
    <row r="789" spans="1:17">
      <c r="A789" s="186"/>
      <c r="B789" s="186"/>
      <c r="C789" s="186"/>
      <c r="D789" s="186"/>
      <c r="E789" s="186"/>
      <c r="F789" s="186"/>
      <c r="G789" s="186"/>
      <c r="H789" s="186"/>
      <c r="I789" s="186"/>
      <c r="J789" s="186"/>
      <c r="K789" s="186"/>
      <c r="L789" s="186"/>
      <c r="M789" s="186"/>
      <c r="N789" s="186"/>
      <c r="O789" s="186"/>
      <c r="P789" s="186"/>
      <c r="Q789" s="186"/>
    </row>
    <row r="790" spans="1:17">
      <c r="A790" s="186"/>
      <c r="B790" s="186"/>
      <c r="C790" s="186"/>
      <c r="D790" s="186"/>
      <c r="E790" s="186"/>
      <c r="F790" s="186"/>
      <c r="G790" s="186"/>
      <c r="H790" s="186"/>
      <c r="I790" s="186"/>
      <c r="J790" s="186"/>
      <c r="K790" s="186"/>
      <c r="L790" s="186"/>
      <c r="M790" s="186"/>
      <c r="N790" s="186"/>
      <c r="O790" s="186"/>
      <c r="P790" s="186"/>
      <c r="Q790" s="186"/>
    </row>
    <row r="791" spans="1:17">
      <c r="A791" s="186"/>
      <c r="B791" s="186"/>
      <c r="C791" s="186"/>
      <c r="D791" s="186"/>
      <c r="E791" s="186"/>
      <c r="F791" s="186"/>
      <c r="G791" s="186"/>
      <c r="H791" s="186"/>
      <c r="I791" s="186"/>
      <c r="J791" s="186"/>
      <c r="K791" s="186"/>
      <c r="L791" s="186"/>
      <c r="M791" s="186"/>
      <c r="N791" s="186"/>
      <c r="O791" s="186"/>
      <c r="P791" s="186"/>
      <c r="Q791" s="186"/>
    </row>
    <row r="792" spans="1:17">
      <c r="A792" s="186"/>
      <c r="B792" s="186"/>
      <c r="C792" s="186"/>
      <c r="D792" s="186"/>
      <c r="E792" s="186"/>
      <c r="F792" s="186"/>
      <c r="G792" s="186"/>
      <c r="H792" s="186"/>
      <c r="I792" s="186"/>
      <c r="J792" s="186"/>
      <c r="K792" s="186"/>
      <c r="L792" s="186"/>
      <c r="M792" s="186"/>
      <c r="N792" s="186"/>
      <c r="O792" s="186"/>
      <c r="P792" s="186"/>
      <c r="Q792" s="186"/>
    </row>
    <row r="793" spans="1:17">
      <c r="A793" s="186"/>
      <c r="B793" s="186"/>
      <c r="C793" s="186"/>
      <c r="D793" s="186"/>
      <c r="E793" s="186"/>
      <c r="F793" s="186"/>
      <c r="G793" s="186"/>
      <c r="H793" s="186"/>
      <c r="I793" s="186"/>
      <c r="J793" s="186"/>
      <c r="K793" s="186"/>
      <c r="L793" s="186"/>
      <c r="M793" s="186"/>
      <c r="N793" s="186"/>
      <c r="O793" s="186"/>
      <c r="P793" s="186"/>
      <c r="Q793" s="186"/>
    </row>
    <row r="794" spans="1:17">
      <c r="A794" s="186"/>
      <c r="B794" s="186"/>
      <c r="C794" s="186"/>
      <c r="D794" s="186"/>
      <c r="E794" s="186"/>
      <c r="F794" s="186"/>
      <c r="G794" s="186"/>
      <c r="H794" s="186"/>
      <c r="I794" s="186"/>
      <c r="J794" s="186"/>
      <c r="K794" s="186"/>
      <c r="L794" s="186"/>
      <c r="M794" s="186"/>
      <c r="N794" s="186"/>
      <c r="O794" s="186"/>
      <c r="P794" s="186"/>
      <c r="Q794" s="186"/>
    </row>
    <row r="795" spans="1:17">
      <c r="A795" s="186"/>
      <c r="B795" s="186"/>
      <c r="C795" s="186"/>
      <c r="D795" s="186"/>
      <c r="E795" s="186"/>
      <c r="F795" s="186"/>
      <c r="G795" s="186"/>
      <c r="H795" s="186"/>
      <c r="I795" s="186"/>
      <c r="J795" s="186"/>
      <c r="K795" s="186"/>
      <c r="L795" s="186"/>
      <c r="M795" s="186"/>
      <c r="N795" s="186"/>
      <c r="O795" s="186"/>
      <c r="P795" s="186"/>
      <c r="Q795" s="186"/>
    </row>
    <row r="796" spans="1:17">
      <c r="A796" s="186"/>
      <c r="B796" s="186"/>
      <c r="C796" s="186"/>
      <c r="D796" s="186"/>
      <c r="E796" s="186"/>
      <c r="F796" s="186"/>
      <c r="G796" s="186"/>
      <c r="H796" s="186"/>
      <c r="I796" s="186"/>
      <c r="J796" s="186"/>
      <c r="K796" s="186"/>
      <c r="L796" s="186"/>
      <c r="M796" s="186"/>
      <c r="N796" s="186"/>
      <c r="O796" s="186"/>
      <c r="P796" s="186"/>
      <c r="Q796" s="186"/>
    </row>
    <row r="797" spans="1:17">
      <c r="A797" s="186"/>
      <c r="B797" s="186"/>
      <c r="C797" s="186"/>
      <c r="D797" s="186"/>
      <c r="E797" s="186"/>
      <c r="F797" s="186"/>
      <c r="G797" s="186"/>
      <c r="H797" s="186"/>
      <c r="I797" s="186"/>
      <c r="J797" s="186"/>
      <c r="K797" s="186"/>
      <c r="L797" s="186"/>
      <c r="M797" s="186"/>
      <c r="N797" s="186"/>
      <c r="O797" s="186"/>
      <c r="P797" s="186"/>
      <c r="Q797" s="186"/>
    </row>
    <row r="798" spans="1:17">
      <c r="A798" s="186"/>
      <c r="B798" s="186"/>
      <c r="C798" s="186"/>
      <c r="D798" s="186"/>
      <c r="E798" s="186"/>
      <c r="F798" s="186"/>
      <c r="G798" s="186"/>
      <c r="H798" s="186"/>
      <c r="I798" s="186"/>
      <c r="J798" s="186"/>
      <c r="K798" s="186"/>
      <c r="L798" s="186"/>
      <c r="M798" s="186"/>
      <c r="N798" s="186"/>
      <c r="O798" s="186"/>
      <c r="P798" s="186"/>
      <c r="Q798" s="186"/>
    </row>
    <row r="799" spans="1:17">
      <c r="A799" s="186"/>
      <c r="B799" s="186"/>
      <c r="C799" s="186"/>
      <c r="D799" s="186"/>
      <c r="E799" s="186"/>
      <c r="F799" s="186"/>
      <c r="G799" s="186"/>
      <c r="H799" s="186"/>
      <c r="I799" s="186"/>
      <c r="J799" s="186"/>
      <c r="K799" s="186"/>
      <c r="L799" s="186"/>
      <c r="M799" s="186"/>
      <c r="N799" s="186"/>
      <c r="O799" s="186"/>
      <c r="P799" s="186"/>
      <c r="Q799" s="186"/>
    </row>
    <row r="800" spans="1:17">
      <c r="A800" s="186"/>
      <c r="B800" s="186"/>
      <c r="C800" s="186"/>
      <c r="D800" s="186"/>
      <c r="E800" s="186"/>
      <c r="F800" s="186"/>
      <c r="G800" s="186"/>
      <c r="H800" s="186"/>
      <c r="I800" s="186"/>
      <c r="J800" s="186"/>
      <c r="K800" s="186"/>
      <c r="L800" s="186"/>
      <c r="M800" s="186"/>
      <c r="N800" s="186"/>
      <c r="O800" s="186"/>
      <c r="P800" s="186"/>
      <c r="Q800" s="186"/>
    </row>
    <row r="801" spans="1:17">
      <c r="A801" s="186"/>
      <c r="B801" s="186"/>
      <c r="C801" s="186"/>
      <c r="D801" s="186"/>
      <c r="E801" s="186"/>
      <c r="F801" s="186"/>
      <c r="G801" s="186"/>
      <c r="H801" s="186"/>
      <c r="I801" s="186"/>
      <c r="J801" s="186"/>
      <c r="K801" s="186"/>
      <c r="L801" s="186"/>
      <c r="M801" s="186"/>
      <c r="N801" s="186"/>
      <c r="O801" s="186"/>
      <c r="P801" s="186"/>
      <c r="Q801" s="186"/>
    </row>
    <row r="802" spans="1:17">
      <c r="A802" s="186"/>
      <c r="B802" s="186"/>
      <c r="C802" s="186"/>
      <c r="D802" s="186"/>
      <c r="E802" s="186"/>
      <c r="F802" s="186"/>
      <c r="G802" s="186"/>
      <c r="H802" s="186"/>
      <c r="I802" s="186"/>
      <c r="J802" s="186"/>
      <c r="K802" s="186"/>
      <c r="L802" s="186"/>
      <c r="M802" s="186"/>
      <c r="N802" s="186"/>
      <c r="O802" s="186"/>
      <c r="P802" s="186"/>
      <c r="Q802" s="186"/>
    </row>
    <row r="803" spans="1:17">
      <c r="A803" s="186"/>
      <c r="B803" s="186"/>
      <c r="C803" s="186"/>
      <c r="D803" s="186"/>
      <c r="E803" s="186"/>
      <c r="F803" s="186"/>
      <c r="G803" s="186"/>
      <c r="H803" s="186"/>
      <c r="I803" s="186"/>
      <c r="J803" s="186"/>
      <c r="K803" s="186"/>
      <c r="L803" s="186"/>
      <c r="M803" s="186"/>
      <c r="N803" s="186"/>
      <c r="O803" s="186"/>
      <c r="P803" s="186"/>
      <c r="Q803" s="186"/>
    </row>
    <row r="804" spans="1:17">
      <c r="A804" s="186"/>
      <c r="B804" s="186"/>
      <c r="C804" s="186"/>
      <c r="D804" s="186"/>
      <c r="E804" s="186"/>
      <c r="F804" s="186"/>
      <c r="G804" s="186"/>
      <c r="H804" s="186"/>
      <c r="I804" s="186"/>
      <c r="J804" s="186"/>
      <c r="K804" s="186"/>
      <c r="L804" s="186"/>
      <c r="M804" s="186"/>
      <c r="N804" s="186"/>
      <c r="O804" s="186"/>
      <c r="P804" s="186"/>
      <c r="Q804" s="186"/>
    </row>
    <row r="805" spans="1:17">
      <c r="A805" s="186"/>
      <c r="B805" s="186"/>
      <c r="C805" s="186"/>
      <c r="D805" s="186"/>
      <c r="E805" s="186"/>
      <c r="F805" s="186"/>
      <c r="G805" s="186"/>
      <c r="H805" s="186"/>
      <c r="I805" s="186"/>
      <c r="J805" s="186"/>
      <c r="K805" s="186"/>
      <c r="L805" s="186"/>
      <c r="M805" s="186"/>
      <c r="N805" s="186"/>
      <c r="O805" s="186"/>
      <c r="P805" s="186"/>
      <c r="Q805" s="186"/>
    </row>
    <row r="806" spans="1:17">
      <c r="A806" s="186"/>
      <c r="B806" s="186"/>
      <c r="C806" s="186"/>
      <c r="D806" s="186"/>
      <c r="E806" s="186"/>
      <c r="F806" s="186"/>
      <c r="G806" s="186"/>
      <c r="H806" s="186"/>
      <c r="I806" s="186"/>
      <c r="J806" s="186"/>
      <c r="K806" s="186"/>
      <c r="L806" s="186"/>
      <c r="M806" s="186"/>
      <c r="N806" s="186"/>
      <c r="O806" s="186"/>
      <c r="P806" s="186"/>
      <c r="Q806" s="186"/>
    </row>
    <row r="807" spans="1:17">
      <c r="A807" s="186"/>
      <c r="B807" s="186"/>
      <c r="C807" s="186"/>
      <c r="D807" s="186"/>
      <c r="E807" s="186"/>
      <c r="F807" s="186"/>
      <c r="G807" s="186"/>
      <c r="H807" s="186"/>
      <c r="I807" s="186"/>
      <c r="J807" s="186"/>
      <c r="K807" s="186"/>
      <c r="L807" s="186"/>
      <c r="M807" s="186"/>
      <c r="N807" s="186"/>
      <c r="O807" s="186"/>
      <c r="P807" s="186"/>
      <c r="Q807" s="186"/>
    </row>
    <row r="808" spans="1:17">
      <c r="A808" s="186"/>
      <c r="B808" s="186"/>
      <c r="C808" s="186"/>
      <c r="D808" s="186"/>
      <c r="E808" s="186"/>
      <c r="F808" s="186"/>
      <c r="G808" s="186"/>
      <c r="H808" s="186"/>
      <c r="I808" s="186"/>
      <c r="J808" s="186"/>
      <c r="K808" s="186"/>
      <c r="L808" s="186"/>
      <c r="M808" s="186"/>
      <c r="N808" s="186"/>
      <c r="O808" s="186"/>
      <c r="P808" s="186"/>
      <c r="Q808" s="186"/>
    </row>
    <row r="809" spans="1:17">
      <c r="A809" s="186"/>
      <c r="B809" s="186"/>
      <c r="C809" s="186"/>
      <c r="D809" s="186"/>
      <c r="E809" s="186"/>
      <c r="F809" s="186"/>
      <c r="G809" s="186"/>
      <c r="H809" s="186"/>
      <c r="I809" s="186"/>
      <c r="J809" s="186"/>
      <c r="K809" s="186"/>
      <c r="L809" s="186"/>
      <c r="M809" s="186"/>
      <c r="N809" s="186"/>
      <c r="O809" s="186"/>
      <c r="P809" s="186"/>
      <c r="Q809" s="186"/>
    </row>
    <row r="810" spans="1:17">
      <c r="A810" s="186"/>
      <c r="B810" s="186"/>
      <c r="C810" s="186"/>
      <c r="D810" s="186"/>
      <c r="E810" s="186"/>
      <c r="F810" s="186"/>
      <c r="G810" s="186"/>
      <c r="H810" s="186"/>
      <c r="I810" s="186"/>
      <c r="J810" s="186"/>
      <c r="K810" s="186"/>
      <c r="L810" s="186"/>
      <c r="M810" s="186"/>
      <c r="N810" s="186"/>
      <c r="O810" s="186"/>
      <c r="P810" s="186"/>
      <c r="Q810" s="186"/>
    </row>
    <row r="811" spans="1:17">
      <c r="A811" s="186"/>
      <c r="B811" s="186"/>
      <c r="C811" s="186"/>
      <c r="D811" s="186"/>
      <c r="E811" s="186"/>
      <c r="F811" s="186"/>
      <c r="G811" s="186"/>
      <c r="H811" s="186"/>
      <c r="I811" s="186"/>
      <c r="J811" s="186"/>
      <c r="K811" s="186"/>
      <c r="L811" s="186"/>
      <c r="M811" s="186"/>
      <c r="N811" s="186"/>
      <c r="O811" s="186"/>
      <c r="P811" s="186"/>
      <c r="Q811" s="186"/>
    </row>
    <row r="812" spans="1:17">
      <c r="A812" s="186"/>
      <c r="B812" s="186"/>
      <c r="C812" s="186"/>
      <c r="D812" s="186"/>
      <c r="E812" s="186"/>
      <c r="F812" s="186"/>
      <c r="G812" s="186"/>
      <c r="H812" s="186"/>
      <c r="I812" s="186"/>
      <c r="J812" s="186"/>
      <c r="K812" s="186"/>
      <c r="L812" s="186"/>
      <c r="M812" s="186"/>
      <c r="N812" s="186"/>
      <c r="O812" s="186"/>
      <c r="P812" s="186"/>
      <c r="Q812" s="186"/>
    </row>
    <row r="813" spans="1:17">
      <c r="A813" s="186"/>
      <c r="B813" s="186"/>
      <c r="C813" s="186"/>
      <c r="D813" s="186"/>
      <c r="E813" s="186"/>
      <c r="F813" s="186"/>
      <c r="G813" s="186"/>
      <c r="H813" s="186"/>
      <c r="I813" s="186"/>
      <c r="J813" s="186"/>
      <c r="K813" s="186"/>
      <c r="L813" s="186"/>
      <c r="M813" s="186"/>
      <c r="N813" s="186"/>
      <c r="O813" s="186"/>
      <c r="P813" s="186"/>
      <c r="Q813" s="186"/>
    </row>
    <row r="814" spans="1:17">
      <c r="A814" s="186"/>
      <c r="B814" s="186"/>
      <c r="C814" s="186"/>
      <c r="D814" s="186"/>
      <c r="E814" s="186"/>
      <c r="F814" s="186"/>
      <c r="G814" s="186"/>
      <c r="H814" s="186"/>
      <c r="I814" s="186"/>
      <c r="J814" s="186"/>
      <c r="K814" s="186"/>
      <c r="L814" s="186"/>
      <c r="M814" s="186"/>
      <c r="N814" s="186"/>
      <c r="O814" s="186"/>
      <c r="P814" s="186"/>
      <c r="Q814" s="186"/>
    </row>
    <row r="815" spans="1:17">
      <c r="A815" s="186"/>
      <c r="B815" s="186"/>
      <c r="C815" s="186"/>
      <c r="D815" s="186"/>
      <c r="E815" s="186"/>
      <c r="F815" s="186"/>
      <c r="G815" s="186"/>
      <c r="H815" s="186"/>
      <c r="I815" s="186"/>
      <c r="J815" s="186"/>
      <c r="K815" s="186"/>
      <c r="L815" s="186"/>
      <c r="M815" s="186"/>
      <c r="N815" s="186"/>
      <c r="O815" s="186"/>
      <c r="P815" s="186"/>
      <c r="Q815" s="186"/>
    </row>
    <row r="816" spans="1:17">
      <c r="A816" s="186"/>
      <c r="B816" s="186"/>
      <c r="C816" s="186"/>
      <c r="D816" s="186"/>
      <c r="E816" s="186"/>
      <c r="F816" s="186"/>
      <c r="G816" s="186"/>
      <c r="H816" s="186"/>
      <c r="I816" s="186"/>
      <c r="J816" s="186"/>
      <c r="K816" s="186"/>
      <c r="L816" s="186"/>
      <c r="M816" s="186"/>
      <c r="N816" s="186"/>
      <c r="O816" s="186"/>
      <c r="P816" s="186"/>
      <c r="Q816" s="186"/>
    </row>
    <row r="817" spans="1:17">
      <c r="A817" s="186"/>
      <c r="B817" s="186"/>
      <c r="C817" s="186"/>
      <c r="D817" s="186"/>
      <c r="E817" s="186"/>
      <c r="F817" s="186"/>
      <c r="G817" s="186"/>
      <c r="H817" s="186"/>
      <c r="I817" s="186"/>
      <c r="J817" s="186"/>
      <c r="K817" s="186"/>
      <c r="L817" s="186"/>
      <c r="M817" s="186"/>
      <c r="N817" s="186"/>
      <c r="O817" s="186"/>
      <c r="P817" s="186"/>
      <c r="Q817" s="186"/>
    </row>
    <row r="818" spans="1:17">
      <c r="A818" s="186"/>
      <c r="B818" s="186"/>
      <c r="C818" s="186"/>
      <c r="D818" s="186"/>
      <c r="E818" s="186"/>
      <c r="F818" s="186"/>
      <c r="G818" s="186"/>
      <c r="H818" s="186"/>
      <c r="I818" s="186"/>
      <c r="J818" s="186"/>
      <c r="K818" s="186"/>
      <c r="L818" s="186"/>
      <c r="M818" s="186"/>
      <c r="N818" s="186"/>
      <c r="O818" s="186"/>
      <c r="P818" s="186"/>
      <c r="Q818" s="186"/>
    </row>
    <row r="819" spans="1:17">
      <c r="A819" s="186"/>
      <c r="B819" s="186"/>
      <c r="C819" s="186"/>
      <c r="D819" s="186"/>
      <c r="E819" s="186"/>
      <c r="F819" s="186"/>
      <c r="G819" s="186"/>
      <c r="H819" s="186"/>
      <c r="I819" s="186"/>
      <c r="J819" s="186"/>
      <c r="K819" s="186"/>
      <c r="L819" s="186"/>
      <c r="M819" s="186"/>
      <c r="N819" s="186"/>
      <c r="O819" s="186"/>
      <c r="P819" s="186"/>
      <c r="Q819" s="186"/>
    </row>
    <row r="820" spans="1:17">
      <c r="A820" s="186"/>
      <c r="B820" s="186"/>
      <c r="C820" s="186"/>
      <c r="D820" s="186"/>
      <c r="E820" s="186"/>
      <c r="F820" s="186"/>
      <c r="G820" s="186"/>
      <c r="H820" s="186"/>
      <c r="I820" s="186"/>
      <c r="J820" s="186"/>
      <c r="K820" s="186"/>
      <c r="L820" s="186"/>
      <c r="M820" s="186"/>
      <c r="N820" s="186"/>
      <c r="O820" s="186"/>
      <c r="P820" s="186"/>
      <c r="Q820" s="186"/>
    </row>
    <row r="821" spans="1:17">
      <c r="A821" s="186"/>
      <c r="B821" s="186"/>
      <c r="C821" s="186"/>
      <c r="D821" s="186"/>
      <c r="E821" s="186"/>
      <c r="F821" s="186"/>
      <c r="G821" s="186"/>
      <c r="H821" s="186"/>
      <c r="I821" s="186"/>
      <c r="J821" s="186"/>
      <c r="K821" s="186"/>
      <c r="L821" s="186"/>
      <c r="M821" s="186"/>
      <c r="N821" s="186"/>
      <c r="O821" s="186"/>
      <c r="P821" s="186"/>
      <c r="Q821" s="186"/>
    </row>
    <row r="822" spans="1:17">
      <c r="A822" s="186"/>
      <c r="B822" s="186"/>
      <c r="C822" s="186"/>
      <c r="D822" s="186"/>
      <c r="E822" s="186"/>
      <c r="F822" s="186"/>
      <c r="G822" s="186"/>
      <c r="H822" s="186"/>
      <c r="I822" s="186"/>
      <c r="J822" s="186"/>
      <c r="K822" s="186"/>
      <c r="L822" s="186"/>
      <c r="M822" s="186"/>
      <c r="N822" s="186"/>
      <c r="O822" s="186"/>
      <c r="P822" s="186"/>
      <c r="Q822" s="186"/>
    </row>
    <row r="823" spans="1:17">
      <c r="A823" s="186"/>
      <c r="B823" s="186"/>
      <c r="C823" s="186"/>
      <c r="D823" s="186"/>
      <c r="E823" s="186"/>
      <c r="F823" s="186"/>
      <c r="G823" s="186"/>
      <c r="H823" s="186"/>
      <c r="I823" s="186"/>
      <c r="J823" s="186"/>
      <c r="K823" s="186"/>
      <c r="L823" s="186"/>
      <c r="M823" s="186"/>
      <c r="N823" s="186"/>
      <c r="O823" s="186"/>
      <c r="P823" s="186"/>
      <c r="Q823" s="186"/>
    </row>
    <row r="824" spans="1:17">
      <c r="A824" s="186"/>
      <c r="B824" s="186"/>
      <c r="C824" s="186"/>
      <c r="D824" s="186"/>
      <c r="E824" s="186"/>
      <c r="F824" s="186"/>
      <c r="G824" s="186"/>
      <c r="H824" s="186"/>
      <c r="I824" s="186"/>
      <c r="J824" s="186"/>
      <c r="K824" s="186"/>
      <c r="L824" s="186"/>
      <c r="M824" s="186"/>
      <c r="N824" s="186"/>
      <c r="O824" s="186"/>
      <c r="P824" s="186"/>
      <c r="Q824" s="186"/>
    </row>
    <row r="825" spans="1:17">
      <c r="A825" s="186"/>
      <c r="B825" s="186"/>
      <c r="C825" s="186"/>
      <c r="D825" s="186"/>
      <c r="E825" s="186"/>
      <c r="F825" s="186"/>
      <c r="G825" s="186"/>
      <c r="H825" s="186"/>
      <c r="I825" s="186"/>
      <c r="J825" s="186"/>
      <c r="K825" s="186"/>
      <c r="L825" s="186"/>
      <c r="M825" s="186"/>
      <c r="N825" s="186"/>
      <c r="O825" s="186"/>
      <c r="P825" s="186"/>
      <c r="Q825" s="186"/>
    </row>
    <row r="826" spans="1:17">
      <c r="A826" s="186"/>
      <c r="B826" s="186"/>
      <c r="C826" s="186"/>
      <c r="D826" s="186"/>
      <c r="E826" s="186"/>
      <c r="F826" s="186"/>
      <c r="G826" s="186"/>
      <c r="H826" s="186"/>
      <c r="I826" s="186"/>
      <c r="J826" s="186"/>
      <c r="K826" s="186"/>
      <c r="L826" s="186"/>
      <c r="M826" s="186"/>
      <c r="N826" s="186"/>
      <c r="O826" s="186"/>
      <c r="P826" s="186"/>
      <c r="Q826" s="186"/>
    </row>
    <row r="827" spans="1:17">
      <c r="A827" s="186"/>
      <c r="B827" s="186"/>
      <c r="C827" s="186"/>
      <c r="D827" s="186"/>
      <c r="E827" s="186"/>
      <c r="F827" s="186"/>
      <c r="G827" s="186"/>
      <c r="H827" s="186"/>
      <c r="I827" s="186"/>
      <c r="J827" s="186"/>
      <c r="K827" s="186"/>
      <c r="L827" s="186"/>
      <c r="M827" s="186"/>
      <c r="N827" s="186"/>
      <c r="O827" s="186"/>
      <c r="P827" s="186"/>
      <c r="Q827" s="186"/>
    </row>
    <row r="828" spans="1:17">
      <c r="A828" s="186"/>
      <c r="B828" s="186"/>
      <c r="C828" s="186"/>
      <c r="D828" s="186"/>
      <c r="E828" s="186"/>
      <c r="F828" s="186"/>
      <c r="G828" s="186"/>
      <c r="H828" s="186"/>
      <c r="I828" s="186"/>
      <c r="J828" s="186"/>
      <c r="K828" s="186"/>
      <c r="L828" s="186"/>
      <c r="M828" s="186"/>
      <c r="N828" s="186"/>
      <c r="O828" s="186"/>
      <c r="P828" s="186"/>
      <c r="Q828" s="186"/>
    </row>
    <row r="829" spans="1:17">
      <c r="A829" s="186"/>
      <c r="B829" s="186"/>
      <c r="C829" s="186"/>
      <c r="D829" s="186"/>
      <c r="E829" s="186"/>
      <c r="F829" s="186"/>
      <c r="G829" s="186"/>
      <c r="H829" s="186"/>
      <c r="I829" s="186"/>
      <c r="J829" s="186"/>
      <c r="K829" s="186"/>
      <c r="L829" s="186"/>
      <c r="M829" s="186"/>
      <c r="N829" s="186"/>
      <c r="O829" s="186"/>
      <c r="P829" s="186"/>
      <c r="Q829" s="186"/>
    </row>
    <row r="830" spans="1:17">
      <c r="A830" s="186"/>
      <c r="B830" s="186"/>
      <c r="C830" s="186"/>
      <c r="D830" s="186"/>
      <c r="E830" s="186"/>
      <c r="F830" s="186"/>
      <c r="G830" s="186"/>
      <c r="H830" s="186"/>
      <c r="I830" s="186"/>
      <c r="J830" s="186"/>
      <c r="K830" s="186"/>
      <c r="L830" s="186"/>
      <c r="M830" s="186"/>
      <c r="N830" s="186"/>
      <c r="O830" s="186"/>
      <c r="P830" s="186"/>
      <c r="Q830" s="186"/>
    </row>
    <row r="831" spans="1:17">
      <c r="A831" s="186"/>
      <c r="B831" s="186"/>
      <c r="C831" s="186"/>
      <c r="D831" s="186"/>
      <c r="E831" s="186"/>
      <c r="F831" s="186"/>
      <c r="G831" s="186"/>
      <c r="H831" s="186"/>
      <c r="I831" s="186"/>
      <c r="J831" s="186"/>
      <c r="K831" s="186"/>
      <c r="L831" s="186"/>
      <c r="M831" s="186"/>
      <c r="N831" s="186"/>
      <c r="O831" s="186"/>
      <c r="P831" s="186"/>
      <c r="Q831" s="186"/>
    </row>
    <row r="832" spans="1:17">
      <c r="A832" s="186"/>
      <c r="B832" s="186"/>
      <c r="C832" s="186"/>
      <c r="D832" s="186"/>
      <c r="E832" s="186"/>
      <c r="F832" s="186"/>
      <c r="G832" s="186"/>
      <c r="H832" s="186"/>
      <c r="I832" s="186"/>
      <c r="J832" s="186"/>
      <c r="K832" s="186"/>
      <c r="L832" s="186"/>
      <c r="M832" s="186"/>
      <c r="N832" s="186"/>
      <c r="O832" s="186"/>
      <c r="P832" s="186"/>
      <c r="Q832" s="186"/>
    </row>
    <row r="833" spans="1:17">
      <c r="A833" s="186"/>
      <c r="B833" s="186"/>
      <c r="C833" s="186"/>
      <c r="D833" s="186"/>
      <c r="E833" s="186"/>
      <c r="F833" s="186"/>
      <c r="G833" s="186"/>
      <c r="H833" s="186"/>
      <c r="I833" s="186"/>
      <c r="J833" s="186"/>
      <c r="K833" s="186"/>
      <c r="L833" s="186"/>
      <c r="M833" s="186"/>
      <c r="N833" s="186"/>
      <c r="O833" s="186"/>
      <c r="P833" s="186"/>
      <c r="Q833" s="186"/>
    </row>
    <row r="834" spans="1:17">
      <c r="A834" s="186"/>
      <c r="B834" s="186"/>
      <c r="C834" s="186"/>
      <c r="D834" s="186"/>
      <c r="E834" s="186"/>
      <c r="F834" s="186"/>
      <c r="G834" s="186"/>
      <c r="H834" s="186"/>
      <c r="I834" s="186"/>
      <c r="J834" s="186"/>
      <c r="K834" s="186"/>
      <c r="L834" s="186"/>
      <c r="M834" s="186"/>
      <c r="N834" s="186"/>
      <c r="O834" s="186"/>
      <c r="P834" s="186"/>
      <c r="Q834" s="186"/>
    </row>
    <row r="835" spans="1:17">
      <c r="A835" s="186"/>
      <c r="B835" s="186"/>
      <c r="C835" s="186"/>
      <c r="D835" s="186"/>
      <c r="E835" s="186"/>
      <c r="F835" s="186"/>
      <c r="G835" s="186"/>
      <c r="H835" s="186"/>
      <c r="I835" s="186"/>
      <c r="J835" s="186"/>
      <c r="K835" s="186"/>
      <c r="L835" s="186"/>
      <c r="M835" s="186"/>
      <c r="N835" s="186"/>
      <c r="O835" s="186"/>
      <c r="P835" s="186"/>
      <c r="Q835" s="186"/>
    </row>
    <row r="836" spans="1:17">
      <c r="A836" s="186"/>
      <c r="B836" s="186"/>
      <c r="C836" s="186"/>
      <c r="D836" s="186"/>
      <c r="E836" s="186"/>
      <c r="F836" s="186"/>
      <c r="G836" s="186"/>
      <c r="H836" s="186"/>
      <c r="I836" s="186"/>
      <c r="J836" s="186"/>
      <c r="K836" s="186"/>
      <c r="L836" s="186"/>
      <c r="M836" s="186"/>
      <c r="N836" s="186"/>
      <c r="O836" s="186"/>
      <c r="P836" s="186"/>
      <c r="Q836" s="186"/>
    </row>
    <row r="837" spans="1:17">
      <c r="A837" s="186"/>
      <c r="B837" s="186"/>
      <c r="C837" s="186"/>
      <c r="D837" s="186"/>
      <c r="E837" s="186"/>
      <c r="F837" s="186"/>
      <c r="G837" s="186"/>
      <c r="H837" s="186"/>
      <c r="I837" s="186"/>
      <c r="J837" s="186"/>
      <c r="K837" s="186"/>
      <c r="L837" s="186"/>
      <c r="M837" s="186"/>
      <c r="N837" s="186"/>
      <c r="O837" s="186"/>
      <c r="P837" s="186"/>
      <c r="Q837" s="186"/>
    </row>
    <row r="838" spans="1:17">
      <c r="A838" s="186"/>
      <c r="B838" s="186"/>
      <c r="C838" s="186"/>
      <c r="D838" s="186"/>
      <c r="E838" s="186"/>
      <c r="F838" s="186"/>
      <c r="G838" s="186"/>
      <c r="H838" s="186"/>
      <c r="I838" s="186"/>
      <c r="J838" s="186"/>
      <c r="K838" s="186"/>
      <c r="L838" s="186"/>
      <c r="M838" s="186"/>
      <c r="N838" s="186"/>
      <c r="O838" s="186"/>
      <c r="P838" s="186"/>
      <c r="Q838" s="186"/>
    </row>
    <row r="839" spans="1:17">
      <c r="A839" s="186"/>
      <c r="B839" s="186"/>
      <c r="C839" s="186"/>
      <c r="D839" s="186"/>
      <c r="E839" s="186"/>
      <c r="F839" s="186"/>
      <c r="G839" s="186"/>
      <c r="H839" s="186"/>
      <c r="I839" s="186"/>
      <c r="J839" s="186"/>
      <c r="K839" s="186"/>
      <c r="L839" s="186"/>
      <c r="M839" s="186"/>
      <c r="N839" s="186"/>
      <c r="O839" s="186"/>
      <c r="P839" s="186"/>
      <c r="Q839" s="186"/>
    </row>
    <row r="840" spans="1:17">
      <c r="A840" s="186"/>
      <c r="B840" s="186"/>
      <c r="C840" s="186"/>
      <c r="D840" s="186"/>
      <c r="E840" s="186"/>
      <c r="F840" s="186"/>
      <c r="G840" s="186"/>
      <c r="H840" s="186"/>
      <c r="I840" s="186"/>
      <c r="J840" s="186"/>
      <c r="K840" s="186"/>
      <c r="L840" s="186"/>
      <c r="M840" s="186"/>
      <c r="N840" s="186"/>
      <c r="O840" s="186"/>
      <c r="P840" s="186"/>
      <c r="Q840" s="186"/>
    </row>
    <row r="841" spans="1:17">
      <c r="A841" s="186"/>
      <c r="B841" s="186"/>
      <c r="C841" s="186"/>
      <c r="D841" s="186"/>
      <c r="E841" s="186"/>
      <c r="F841" s="186"/>
      <c r="G841" s="186"/>
      <c r="H841" s="186"/>
      <c r="I841" s="186"/>
      <c r="J841" s="186"/>
      <c r="K841" s="186"/>
      <c r="L841" s="186"/>
      <c r="M841" s="186"/>
      <c r="N841" s="186"/>
      <c r="O841" s="186"/>
      <c r="P841" s="186"/>
      <c r="Q841" s="186"/>
    </row>
    <row r="842" spans="1:17">
      <c r="A842" s="186"/>
      <c r="B842" s="186"/>
      <c r="C842" s="186"/>
      <c r="D842" s="186"/>
      <c r="E842" s="186"/>
      <c r="F842" s="186"/>
      <c r="G842" s="186"/>
      <c r="H842" s="186"/>
      <c r="I842" s="186"/>
      <c r="J842" s="186"/>
      <c r="K842" s="186"/>
      <c r="L842" s="186"/>
      <c r="M842" s="186"/>
      <c r="N842" s="186"/>
      <c r="O842" s="186"/>
      <c r="P842" s="186"/>
      <c r="Q842" s="186"/>
    </row>
    <row r="843" spans="1:17">
      <c r="A843" s="186"/>
      <c r="B843" s="186"/>
      <c r="C843" s="186"/>
      <c r="D843" s="186"/>
      <c r="E843" s="186"/>
      <c r="F843" s="186"/>
      <c r="G843" s="186"/>
      <c r="H843" s="186"/>
      <c r="I843" s="186"/>
      <c r="J843" s="186"/>
      <c r="K843" s="186"/>
      <c r="L843" s="186"/>
      <c r="M843" s="186"/>
      <c r="N843" s="186"/>
      <c r="O843" s="186"/>
      <c r="P843" s="186"/>
      <c r="Q843" s="186"/>
    </row>
    <row r="844" spans="1:17">
      <c r="A844" s="186"/>
      <c r="B844" s="186"/>
      <c r="C844" s="186"/>
      <c r="D844" s="186"/>
      <c r="E844" s="186"/>
      <c r="F844" s="186"/>
      <c r="G844" s="186"/>
      <c r="H844" s="186"/>
      <c r="I844" s="186"/>
      <c r="J844" s="186"/>
      <c r="K844" s="186"/>
      <c r="L844" s="186"/>
      <c r="M844" s="186"/>
      <c r="N844" s="186"/>
      <c r="O844" s="186"/>
      <c r="P844" s="186"/>
      <c r="Q844" s="186"/>
    </row>
    <row r="845" spans="1:17">
      <c r="A845" s="186"/>
      <c r="B845" s="186"/>
      <c r="C845" s="186"/>
      <c r="D845" s="186"/>
      <c r="E845" s="186"/>
      <c r="F845" s="186"/>
      <c r="G845" s="186"/>
      <c r="H845" s="186"/>
      <c r="I845" s="186"/>
      <c r="J845" s="186"/>
      <c r="K845" s="186"/>
      <c r="L845" s="186"/>
      <c r="M845" s="186"/>
      <c r="N845" s="186"/>
      <c r="O845" s="186"/>
      <c r="P845" s="186"/>
      <c r="Q845" s="186"/>
    </row>
    <row r="846" spans="1:17">
      <c r="A846" s="186"/>
      <c r="B846" s="186"/>
      <c r="C846" s="186"/>
      <c r="D846" s="186"/>
      <c r="E846" s="186"/>
      <c r="F846" s="186"/>
      <c r="G846" s="186"/>
      <c r="H846" s="186"/>
      <c r="I846" s="186"/>
      <c r="J846" s="186"/>
      <c r="K846" s="186"/>
      <c r="L846" s="186"/>
      <c r="M846" s="186"/>
      <c r="N846" s="186"/>
      <c r="O846" s="186"/>
      <c r="P846" s="186"/>
      <c r="Q846" s="186"/>
    </row>
    <row r="847" spans="1:17">
      <c r="A847" s="186"/>
      <c r="B847" s="186"/>
      <c r="C847" s="186"/>
      <c r="D847" s="186"/>
      <c r="E847" s="186"/>
      <c r="F847" s="186"/>
      <c r="G847" s="186"/>
      <c r="H847" s="186"/>
      <c r="I847" s="186"/>
      <c r="J847" s="186"/>
      <c r="K847" s="186"/>
      <c r="L847" s="186"/>
      <c r="M847" s="186"/>
      <c r="N847" s="186"/>
      <c r="O847" s="186"/>
      <c r="P847" s="186"/>
      <c r="Q847" s="186"/>
    </row>
    <row r="848" spans="1:17">
      <c r="A848" s="186"/>
      <c r="B848" s="186"/>
      <c r="C848" s="186"/>
      <c r="D848" s="186"/>
      <c r="E848" s="186"/>
      <c r="F848" s="186"/>
      <c r="G848" s="186"/>
      <c r="H848" s="186"/>
      <c r="I848" s="186"/>
      <c r="J848" s="186"/>
      <c r="K848" s="186"/>
      <c r="L848" s="186"/>
      <c r="M848" s="186"/>
      <c r="N848" s="186"/>
      <c r="O848" s="186"/>
      <c r="P848" s="186"/>
      <c r="Q848" s="186"/>
    </row>
    <row r="849" spans="1:17">
      <c r="A849" s="186"/>
      <c r="B849" s="186"/>
      <c r="C849" s="186"/>
      <c r="D849" s="186"/>
      <c r="E849" s="186"/>
      <c r="F849" s="186"/>
      <c r="G849" s="186"/>
      <c r="H849" s="186"/>
      <c r="I849" s="186"/>
      <c r="J849" s="186"/>
      <c r="K849" s="186"/>
      <c r="L849" s="186"/>
      <c r="M849" s="186"/>
      <c r="N849" s="186"/>
      <c r="O849" s="186"/>
      <c r="P849" s="186"/>
      <c r="Q849" s="186"/>
    </row>
    <row r="850" spans="1:17">
      <c r="A850" s="186"/>
      <c r="B850" s="186"/>
      <c r="C850" s="186"/>
      <c r="D850" s="186"/>
      <c r="E850" s="186"/>
      <c r="F850" s="186"/>
      <c r="G850" s="186"/>
      <c r="H850" s="186"/>
      <c r="I850" s="186"/>
      <c r="J850" s="186"/>
      <c r="K850" s="186"/>
      <c r="L850" s="186"/>
      <c r="M850" s="186"/>
      <c r="N850" s="186"/>
      <c r="O850" s="186"/>
      <c r="P850" s="186"/>
      <c r="Q850" s="186"/>
    </row>
    <row r="851" spans="1:17">
      <c r="A851" s="186"/>
      <c r="B851" s="186"/>
      <c r="C851" s="186"/>
      <c r="D851" s="186"/>
      <c r="E851" s="186"/>
      <c r="F851" s="186"/>
      <c r="G851" s="186"/>
      <c r="H851" s="186"/>
      <c r="I851" s="186"/>
      <c r="J851" s="186"/>
      <c r="K851" s="186"/>
      <c r="L851" s="186"/>
      <c r="M851" s="186"/>
      <c r="N851" s="186"/>
      <c r="O851" s="186"/>
      <c r="P851" s="186"/>
      <c r="Q851" s="186"/>
    </row>
    <row r="852" spans="1:17">
      <c r="A852" s="186"/>
      <c r="B852" s="186"/>
      <c r="C852" s="186"/>
      <c r="D852" s="186"/>
      <c r="E852" s="186"/>
      <c r="F852" s="186"/>
      <c r="G852" s="186"/>
      <c r="H852" s="186"/>
      <c r="I852" s="186"/>
      <c r="J852" s="186"/>
      <c r="K852" s="186"/>
      <c r="L852" s="186"/>
      <c r="M852" s="186"/>
      <c r="N852" s="186"/>
      <c r="O852" s="186"/>
      <c r="P852" s="186"/>
      <c r="Q852" s="186"/>
    </row>
    <row r="853" spans="1:17">
      <c r="A853" s="186"/>
      <c r="B853" s="186"/>
      <c r="C853" s="186"/>
      <c r="D853" s="186"/>
      <c r="E853" s="186"/>
      <c r="F853" s="186"/>
      <c r="G853" s="186"/>
      <c r="H853" s="186"/>
      <c r="I853" s="186"/>
      <c r="J853" s="186"/>
      <c r="K853" s="186"/>
      <c r="L853" s="186"/>
      <c r="M853" s="186"/>
      <c r="N853" s="186"/>
      <c r="O853" s="186"/>
      <c r="P853" s="186"/>
      <c r="Q853" s="186"/>
    </row>
    <row r="854" spans="1:17">
      <c r="A854" s="186"/>
      <c r="B854" s="186"/>
      <c r="C854" s="186"/>
      <c r="D854" s="186"/>
      <c r="E854" s="186"/>
      <c r="F854" s="186"/>
      <c r="G854" s="186"/>
      <c r="H854" s="186"/>
      <c r="I854" s="186"/>
      <c r="J854" s="186"/>
      <c r="K854" s="186"/>
      <c r="L854" s="186"/>
      <c r="M854" s="186"/>
      <c r="N854" s="186"/>
      <c r="O854" s="186"/>
      <c r="P854" s="186"/>
      <c r="Q854" s="186"/>
    </row>
    <row r="855" spans="1:17">
      <c r="A855" s="186"/>
      <c r="B855" s="186"/>
      <c r="C855" s="186"/>
      <c r="D855" s="186"/>
      <c r="E855" s="186"/>
      <c r="F855" s="186"/>
      <c r="G855" s="186"/>
      <c r="H855" s="186"/>
      <c r="I855" s="186"/>
      <c r="J855" s="186"/>
      <c r="K855" s="186"/>
      <c r="L855" s="186"/>
      <c r="M855" s="186"/>
      <c r="N855" s="186"/>
      <c r="O855" s="186"/>
      <c r="P855" s="186"/>
      <c r="Q855" s="186"/>
    </row>
    <row r="856" spans="1:17">
      <c r="A856" s="186"/>
      <c r="B856" s="186"/>
      <c r="C856" s="186"/>
      <c r="D856" s="186"/>
      <c r="E856" s="186"/>
      <c r="F856" s="186"/>
      <c r="G856" s="186"/>
      <c r="H856" s="186"/>
      <c r="I856" s="186"/>
      <c r="J856" s="186"/>
      <c r="K856" s="186"/>
      <c r="L856" s="186"/>
      <c r="M856" s="186"/>
      <c r="N856" s="186"/>
      <c r="O856" s="186"/>
      <c r="P856" s="186"/>
      <c r="Q856" s="186"/>
    </row>
    <row r="857" spans="1:17">
      <c r="A857" s="186"/>
      <c r="B857" s="186"/>
      <c r="C857" s="186"/>
      <c r="D857" s="186"/>
      <c r="E857" s="186"/>
      <c r="F857" s="186"/>
      <c r="G857" s="186"/>
      <c r="H857" s="186"/>
      <c r="I857" s="186"/>
      <c r="J857" s="186"/>
      <c r="K857" s="186"/>
      <c r="L857" s="186"/>
      <c r="M857" s="186"/>
      <c r="N857" s="186"/>
      <c r="O857" s="186"/>
      <c r="P857" s="186"/>
      <c r="Q857" s="186"/>
    </row>
    <row r="858" spans="1:17">
      <c r="A858" s="186"/>
      <c r="B858" s="186"/>
      <c r="C858" s="186"/>
      <c r="D858" s="186"/>
      <c r="E858" s="186"/>
      <c r="F858" s="186"/>
      <c r="G858" s="186"/>
      <c r="H858" s="186"/>
      <c r="I858" s="186"/>
      <c r="J858" s="186"/>
      <c r="K858" s="186"/>
      <c r="L858" s="186"/>
      <c r="M858" s="186"/>
      <c r="N858" s="186"/>
      <c r="O858" s="186"/>
      <c r="P858" s="186"/>
      <c r="Q858" s="186"/>
    </row>
    <row r="859" spans="1:17">
      <c r="A859" s="186"/>
      <c r="B859" s="186"/>
      <c r="C859" s="186"/>
      <c r="D859" s="186"/>
      <c r="E859" s="186"/>
      <c r="F859" s="186"/>
      <c r="G859" s="186"/>
      <c r="H859" s="186"/>
      <c r="I859" s="186"/>
      <c r="J859" s="186"/>
      <c r="K859" s="186"/>
      <c r="L859" s="186"/>
      <c r="M859" s="186"/>
      <c r="N859" s="186"/>
      <c r="O859" s="186"/>
      <c r="P859" s="186"/>
      <c r="Q859" s="186"/>
    </row>
    <row r="860" spans="1:17">
      <c r="A860" s="186"/>
      <c r="B860" s="186"/>
      <c r="C860" s="186"/>
      <c r="D860" s="186"/>
      <c r="E860" s="186"/>
      <c r="F860" s="186"/>
      <c r="G860" s="186"/>
      <c r="H860" s="186"/>
      <c r="I860" s="186"/>
      <c r="J860" s="186"/>
      <c r="K860" s="186"/>
      <c r="L860" s="186"/>
      <c r="M860" s="186"/>
      <c r="N860" s="186"/>
      <c r="O860" s="186"/>
      <c r="P860" s="186"/>
      <c r="Q860" s="186"/>
    </row>
    <row r="861" spans="1:17">
      <c r="A861" s="186"/>
      <c r="B861" s="186"/>
      <c r="C861" s="186"/>
      <c r="D861" s="186"/>
      <c r="E861" s="186"/>
      <c r="F861" s="186"/>
      <c r="G861" s="186"/>
      <c r="H861" s="186"/>
      <c r="I861" s="186"/>
      <c r="J861" s="186"/>
      <c r="K861" s="186"/>
      <c r="L861" s="186"/>
      <c r="M861" s="186"/>
      <c r="N861" s="186"/>
      <c r="O861" s="186"/>
      <c r="P861" s="186"/>
      <c r="Q861" s="186"/>
    </row>
    <row r="862" spans="1:17">
      <c r="A862" s="186"/>
      <c r="B862" s="186"/>
      <c r="C862" s="186"/>
      <c r="D862" s="186"/>
      <c r="E862" s="186"/>
      <c r="F862" s="186"/>
      <c r="G862" s="186"/>
      <c r="H862" s="186"/>
      <c r="I862" s="186"/>
      <c r="J862" s="186"/>
      <c r="K862" s="186"/>
      <c r="L862" s="186"/>
      <c r="M862" s="186"/>
      <c r="N862" s="186"/>
      <c r="O862" s="186"/>
      <c r="P862" s="186"/>
      <c r="Q862" s="186"/>
    </row>
    <row r="863" spans="1:17">
      <c r="A863" s="186"/>
      <c r="B863" s="186"/>
      <c r="C863" s="186"/>
      <c r="D863" s="186"/>
      <c r="E863" s="186"/>
      <c r="F863" s="186"/>
      <c r="G863" s="186"/>
      <c r="H863" s="186"/>
      <c r="I863" s="186"/>
      <c r="J863" s="186"/>
      <c r="K863" s="186"/>
      <c r="L863" s="186"/>
      <c r="M863" s="186"/>
      <c r="N863" s="186"/>
      <c r="O863" s="186"/>
      <c r="P863" s="186"/>
      <c r="Q863" s="186"/>
    </row>
    <row r="864" spans="1:17">
      <c r="A864" s="186"/>
      <c r="B864" s="186"/>
      <c r="C864" s="186"/>
      <c r="D864" s="186"/>
      <c r="E864" s="186"/>
      <c r="F864" s="186"/>
      <c r="G864" s="186"/>
      <c r="H864" s="186"/>
      <c r="I864" s="186"/>
      <c r="J864" s="186"/>
      <c r="K864" s="186"/>
      <c r="L864" s="186"/>
      <c r="M864" s="186"/>
      <c r="N864" s="186"/>
      <c r="O864" s="186"/>
      <c r="P864" s="186"/>
      <c r="Q864" s="186"/>
    </row>
    <row r="865" spans="1:17">
      <c r="A865" s="186"/>
      <c r="B865" s="186"/>
      <c r="C865" s="186"/>
      <c r="D865" s="186"/>
      <c r="E865" s="186"/>
      <c r="F865" s="186"/>
      <c r="G865" s="186"/>
      <c r="H865" s="186"/>
      <c r="I865" s="186"/>
      <c r="J865" s="186"/>
      <c r="K865" s="186"/>
      <c r="L865" s="186"/>
      <c r="M865" s="186"/>
      <c r="N865" s="186"/>
      <c r="O865" s="186"/>
      <c r="P865" s="186"/>
      <c r="Q865" s="186"/>
    </row>
    <row r="866" spans="1:17">
      <c r="A866" s="186"/>
      <c r="B866" s="186"/>
      <c r="C866" s="186"/>
      <c r="D866" s="186"/>
      <c r="E866" s="186"/>
      <c r="F866" s="186"/>
      <c r="G866" s="186"/>
      <c r="H866" s="186"/>
      <c r="I866" s="186"/>
      <c r="J866" s="186"/>
      <c r="K866" s="186"/>
      <c r="L866" s="186"/>
      <c r="M866" s="186"/>
      <c r="N866" s="186"/>
      <c r="O866" s="186"/>
      <c r="P866" s="186"/>
      <c r="Q866" s="186"/>
    </row>
    <row r="867" spans="1:17">
      <c r="A867" s="186"/>
      <c r="B867" s="186"/>
      <c r="C867" s="186"/>
      <c r="D867" s="186"/>
      <c r="E867" s="186"/>
      <c r="F867" s="186"/>
      <c r="G867" s="186"/>
      <c r="H867" s="186"/>
      <c r="I867" s="186"/>
      <c r="J867" s="186"/>
      <c r="K867" s="186"/>
      <c r="L867" s="186"/>
      <c r="M867" s="186"/>
      <c r="N867" s="186"/>
      <c r="O867" s="186"/>
      <c r="P867" s="186"/>
      <c r="Q867" s="186"/>
    </row>
    <row r="868" spans="1:17">
      <c r="A868" s="186"/>
      <c r="B868" s="186"/>
      <c r="C868" s="186"/>
      <c r="D868" s="186"/>
      <c r="E868" s="186"/>
      <c r="F868" s="186"/>
      <c r="G868" s="186"/>
      <c r="H868" s="186"/>
      <c r="I868" s="186"/>
      <c r="J868" s="186"/>
      <c r="K868" s="186"/>
      <c r="L868" s="186"/>
      <c r="M868" s="186"/>
      <c r="N868" s="186"/>
      <c r="O868" s="186"/>
      <c r="P868" s="186"/>
      <c r="Q868" s="186"/>
    </row>
    <row r="869" spans="1:17">
      <c r="A869" s="186"/>
      <c r="B869" s="186"/>
      <c r="C869" s="186"/>
      <c r="D869" s="186"/>
      <c r="E869" s="186"/>
      <c r="F869" s="186"/>
      <c r="G869" s="186"/>
      <c r="H869" s="186"/>
      <c r="I869" s="186"/>
      <c r="J869" s="186"/>
      <c r="K869" s="186"/>
      <c r="L869" s="186"/>
      <c r="M869" s="186"/>
      <c r="N869" s="186"/>
      <c r="O869" s="186"/>
      <c r="P869" s="186"/>
      <c r="Q869" s="186"/>
    </row>
    <row r="870" spans="1:17">
      <c r="A870" s="186"/>
      <c r="B870" s="186"/>
      <c r="C870" s="186"/>
      <c r="D870" s="186"/>
      <c r="E870" s="186"/>
      <c r="F870" s="186"/>
      <c r="G870" s="186"/>
      <c r="H870" s="186"/>
      <c r="I870" s="186"/>
      <c r="J870" s="186"/>
      <c r="K870" s="186"/>
      <c r="L870" s="186"/>
      <c r="M870" s="186"/>
      <c r="N870" s="186"/>
      <c r="O870" s="186"/>
      <c r="P870" s="186"/>
      <c r="Q870" s="186"/>
    </row>
    <row r="871" spans="1:17">
      <c r="A871" s="186"/>
      <c r="B871" s="186"/>
      <c r="C871" s="186"/>
      <c r="D871" s="186"/>
      <c r="E871" s="186"/>
      <c r="F871" s="186"/>
      <c r="G871" s="186"/>
      <c r="H871" s="186"/>
      <c r="I871" s="186"/>
      <c r="J871" s="186"/>
      <c r="K871" s="186"/>
      <c r="L871" s="186"/>
      <c r="M871" s="186"/>
      <c r="N871" s="186"/>
      <c r="O871" s="186"/>
      <c r="P871" s="186"/>
      <c r="Q871" s="186"/>
    </row>
    <row r="872" spans="1:17">
      <c r="A872" s="186"/>
      <c r="B872" s="186"/>
      <c r="C872" s="186"/>
      <c r="D872" s="186"/>
      <c r="E872" s="186"/>
      <c r="F872" s="186"/>
      <c r="G872" s="186"/>
      <c r="H872" s="186"/>
      <c r="I872" s="186"/>
      <c r="J872" s="186"/>
      <c r="K872" s="186"/>
      <c r="L872" s="186"/>
      <c r="M872" s="186"/>
      <c r="N872" s="186"/>
      <c r="O872" s="186"/>
      <c r="P872" s="186"/>
      <c r="Q872" s="186"/>
    </row>
    <row r="873" spans="1:17">
      <c r="A873" s="186"/>
      <c r="B873" s="186"/>
      <c r="C873" s="186"/>
      <c r="D873" s="186"/>
      <c r="E873" s="186"/>
      <c r="F873" s="186"/>
      <c r="G873" s="186"/>
      <c r="H873" s="186"/>
      <c r="I873" s="186"/>
      <c r="J873" s="186"/>
      <c r="K873" s="186"/>
      <c r="L873" s="186"/>
      <c r="M873" s="186"/>
      <c r="N873" s="186"/>
      <c r="O873" s="186"/>
      <c r="P873" s="186"/>
      <c r="Q873" s="186"/>
    </row>
    <row r="874" spans="1:17">
      <c r="A874" s="186"/>
      <c r="B874" s="186"/>
      <c r="C874" s="186"/>
      <c r="D874" s="186"/>
      <c r="E874" s="186"/>
      <c r="F874" s="186"/>
      <c r="G874" s="186"/>
      <c r="H874" s="186"/>
      <c r="I874" s="186"/>
      <c r="J874" s="186"/>
      <c r="K874" s="186"/>
      <c r="L874" s="186"/>
      <c r="M874" s="186"/>
      <c r="N874" s="186"/>
      <c r="O874" s="186"/>
      <c r="P874" s="186"/>
      <c r="Q874" s="186"/>
    </row>
    <row r="875" spans="1:17">
      <c r="A875" s="186"/>
      <c r="B875" s="186"/>
      <c r="C875" s="186"/>
      <c r="D875" s="186"/>
      <c r="E875" s="186"/>
      <c r="F875" s="186"/>
      <c r="G875" s="186"/>
      <c r="H875" s="186"/>
      <c r="I875" s="186"/>
      <c r="J875" s="186"/>
      <c r="K875" s="186"/>
      <c r="L875" s="186"/>
      <c r="M875" s="186"/>
      <c r="N875" s="186"/>
      <c r="O875" s="186"/>
      <c r="P875" s="186"/>
      <c r="Q875" s="186"/>
    </row>
    <row r="876" spans="1:17">
      <c r="A876" s="186"/>
      <c r="B876" s="186"/>
      <c r="C876" s="186"/>
      <c r="D876" s="186"/>
      <c r="E876" s="186"/>
      <c r="F876" s="186"/>
      <c r="G876" s="186"/>
      <c r="H876" s="186"/>
      <c r="I876" s="186"/>
      <c r="J876" s="186"/>
      <c r="K876" s="186"/>
      <c r="L876" s="186"/>
      <c r="M876" s="186"/>
      <c r="N876" s="186"/>
      <c r="O876" s="186"/>
      <c r="P876" s="186"/>
      <c r="Q876" s="186"/>
    </row>
    <row r="877" spans="1:17">
      <c r="A877" s="186"/>
      <c r="B877" s="186"/>
      <c r="C877" s="186"/>
      <c r="D877" s="186"/>
      <c r="E877" s="186"/>
      <c r="F877" s="186"/>
      <c r="G877" s="186"/>
      <c r="H877" s="186"/>
      <c r="I877" s="186"/>
      <c r="J877" s="186"/>
      <c r="K877" s="186"/>
      <c r="L877" s="186"/>
      <c r="M877" s="186"/>
      <c r="N877" s="186"/>
      <c r="O877" s="186"/>
      <c r="P877" s="186"/>
      <c r="Q877" s="186"/>
    </row>
    <row r="878" spans="1:17">
      <c r="A878" s="186"/>
      <c r="B878" s="186"/>
      <c r="C878" s="186"/>
      <c r="D878" s="186"/>
      <c r="E878" s="186"/>
      <c r="F878" s="186"/>
      <c r="G878" s="186"/>
      <c r="H878" s="186"/>
      <c r="I878" s="186"/>
      <c r="J878" s="186"/>
      <c r="K878" s="186"/>
      <c r="L878" s="186"/>
      <c r="M878" s="186"/>
      <c r="N878" s="186"/>
      <c r="O878" s="186"/>
      <c r="P878" s="186"/>
      <c r="Q878" s="186"/>
    </row>
    <row r="879" spans="1:17">
      <c r="A879" s="186"/>
      <c r="B879" s="186"/>
      <c r="C879" s="186"/>
      <c r="D879" s="186"/>
      <c r="E879" s="186"/>
      <c r="F879" s="186"/>
      <c r="G879" s="186"/>
      <c r="H879" s="186"/>
      <c r="I879" s="186"/>
      <c r="J879" s="186"/>
      <c r="K879" s="186"/>
      <c r="L879" s="186"/>
      <c r="M879" s="186"/>
      <c r="N879" s="186"/>
      <c r="O879" s="186"/>
      <c r="P879" s="186"/>
      <c r="Q879" s="186"/>
    </row>
    <row r="880" spans="1:17">
      <c r="A880" s="186"/>
      <c r="B880" s="186"/>
      <c r="C880" s="186"/>
      <c r="D880" s="186"/>
      <c r="E880" s="186"/>
      <c r="F880" s="186"/>
      <c r="G880" s="186"/>
      <c r="H880" s="186"/>
      <c r="I880" s="186"/>
      <c r="J880" s="186"/>
      <c r="K880" s="186"/>
      <c r="L880" s="186"/>
      <c r="M880" s="186"/>
      <c r="N880" s="186"/>
      <c r="O880" s="186"/>
      <c r="P880" s="186"/>
      <c r="Q880" s="186"/>
    </row>
    <row r="881" spans="1:17">
      <c r="A881" s="186"/>
      <c r="B881" s="186"/>
      <c r="C881" s="186"/>
      <c r="D881" s="186"/>
      <c r="E881" s="186"/>
      <c r="F881" s="186"/>
      <c r="G881" s="186"/>
      <c r="H881" s="186"/>
      <c r="I881" s="186"/>
      <c r="J881" s="186"/>
      <c r="K881" s="186"/>
      <c r="L881" s="186"/>
      <c r="M881" s="186"/>
      <c r="N881" s="186"/>
      <c r="O881" s="186"/>
      <c r="P881" s="186"/>
      <c r="Q881" s="186"/>
    </row>
    <row r="882" spans="1:17">
      <c r="A882" s="186"/>
      <c r="B882" s="186"/>
      <c r="C882" s="186"/>
      <c r="D882" s="186"/>
      <c r="E882" s="186"/>
      <c r="F882" s="186"/>
      <c r="G882" s="186"/>
      <c r="H882" s="186"/>
      <c r="I882" s="186"/>
      <c r="J882" s="186"/>
      <c r="K882" s="186"/>
      <c r="L882" s="186"/>
      <c r="M882" s="186"/>
      <c r="N882" s="186"/>
      <c r="O882" s="186"/>
      <c r="P882" s="186"/>
      <c r="Q882" s="186"/>
    </row>
    <row r="883" spans="1:17">
      <c r="A883" s="186"/>
      <c r="B883" s="186"/>
      <c r="C883" s="186"/>
      <c r="D883" s="186"/>
      <c r="E883" s="186"/>
      <c r="F883" s="186"/>
      <c r="G883" s="186"/>
      <c r="H883" s="186"/>
      <c r="I883" s="186"/>
      <c r="J883" s="186"/>
      <c r="K883" s="186"/>
      <c r="L883" s="186"/>
      <c r="M883" s="186"/>
      <c r="N883" s="186"/>
      <c r="O883" s="186"/>
      <c r="P883" s="186"/>
      <c r="Q883" s="186"/>
    </row>
    <row r="884" spans="1:17">
      <c r="A884" s="186"/>
      <c r="B884" s="186"/>
      <c r="C884" s="186"/>
      <c r="D884" s="186"/>
      <c r="E884" s="186"/>
      <c r="F884" s="186"/>
      <c r="G884" s="186"/>
      <c r="H884" s="186"/>
      <c r="I884" s="186"/>
      <c r="J884" s="186"/>
      <c r="K884" s="186"/>
      <c r="L884" s="186"/>
      <c r="M884" s="186"/>
      <c r="N884" s="186"/>
      <c r="O884" s="186"/>
      <c r="P884" s="186"/>
      <c r="Q884" s="186"/>
    </row>
    <row r="885" spans="1:17">
      <c r="A885" s="186"/>
      <c r="B885" s="186"/>
      <c r="C885" s="186"/>
      <c r="D885" s="186"/>
      <c r="E885" s="186"/>
      <c r="F885" s="186"/>
      <c r="G885" s="186"/>
      <c r="H885" s="186"/>
      <c r="I885" s="186"/>
      <c r="J885" s="186"/>
      <c r="K885" s="186"/>
      <c r="L885" s="186"/>
      <c r="M885" s="186"/>
      <c r="N885" s="186"/>
      <c r="O885" s="186"/>
      <c r="P885" s="186"/>
      <c r="Q885" s="186"/>
    </row>
    <row r="886" spans="1:17">
      <c r="A886" s="186"/>
      <c r="B886" s="186"/>
      <c r="C886" s="186"/>
      <c r="D886" s="186"/>
      <c r="E886" s="186"/>
      <c r="F886" s="186"/>
      <c r="G886" s="186"/>
      <c r="H886" s="186"/>
      <c r="I886" s="186"/>
      <c r="J886" s="186"/>
      <c r="K886" s="186"/>
      <c r="L886" s="186"/>
      <c r="M886" s="186"/>
      <c r="N886" s="186"/>
      <c r="O886" s="186"/>
      <c r="P886" s="186"/>
      <c r="Q886" s="186"/>
    </row>
    <row r="887" spans="1:17">
      <c r="A887" s="186"/>
      <c r="B887" s="186"/>
      <c r="C887" s="186"/>
      <c r="D887" s="186"/>
      <c r="E887" s="186"/>
      <c r="F887" s="186"/>
      <c r="G887" s="186"/>
      <c r="H887" s="186"/>
      <c r="I887" s="186"/>
      <c r="J887" s="186"/>
      <c r="K887" s="186"/>
      <c r="L887" s="186"/>
      <c r="M887" s="186"/>
      <c r="N887" s="186"/>
      <c r="O887" s="186"/>
      <c r="P887" s="186"/>
      <c r="Q887" s="186"/>
    </row>
    <row r="888" spans="1:17">
      <c r="A888" s="186"/>
      <c r="B888" s="186"/>
      <c r="C888" s="186"/>
      <c r="D888" s="186"/>
      <c r="E888" s="186"/>
      <c r="F888" s="186"/>
      <c r="G888" s="186"/>
      <c r="H888" s="186"/>
      <c r="I888" s="186"/>
      <c r="J888" s="186"/>
      <c r="K888" s="186"/>
      <c r="L888" s="186"/>
      <c r="M888" s="186"/>
      <c r="N888" s="186"/>
      <c r="O888" s="186"/>
      <c r="P888" s="186"/>
      <c r="Q888" s="186"/>
    </row>
    <row r="889" spans="1:17">
      <c r="A889" s="186"/>
      <c r="B889" s="186"/>
      <c r="C889" s="186"/>
      <c r="D889" s="186"/>
      <c r="E889" s="186"/>
      <c r="F889" s="186"/>
      <c r="G889" s="186"/>
      <c r="H889" s="186"/>
      <c r="I889" s="186"/>
      <c r="J889" s="186"/>
      <c r="K889" s="186"/>
      <c r="L889" s="186"/>
      <c r="M889" s="186"/>
      <c r="N889" s="186"/>
      <c r="O889" s="186"/>
      <c r="P889" s="186"/>
      <c r="Q889" s="186"/>
    </row>
    <row r="890" spans="1:17">
      <c r="A890" s="186"/>
      <c r="B890" s="186"/>
      <c r="C890" s="186"/>
      <c r="D890" s="186"/>
      <c r="E890" s="186"/>
      <c r="F890" s="186"/>
      <c r="G890" s="186"/>
      <c r="H890" s="186"/>
      <c r="I890" s="186"/>
      <c r="J890" s="186"/>
      <c r="K890" s="186"/>
      <c r="L890" s="186"/>
      <c r="M890" s="186"/>
      <c r="N890" s="186"/>
      <c r="O890" s="186"/>
      <c r="P890" s="186"/>
      <c r="Q890" s="186"/>
    </row>
    <row r="891" spans="1:17">
      <c r="A891" s="186"/>
      <c r="B891" s="186"/>
      <c r="C891" s="186"/>
      <c r="D891" s="186"/>
      <c r="E891" s="186"/>
      <c r="F891" s="186"/>
      <c r="G891" s="186"/>
      <c r="H891" s="186"/>
      <c r="I891" s="186"/>
      <c r="J891" s="186"/>
      <c r="K891" s="186"/>
      <c r="L891" s="186"/>
      <c r="M891" s="186"/>
      <c r="N891" s="186"/>
      <c r="O891" s="186"/>
      <c r="P891" s="186"/>
      <c r="Q891" s="186"/>
    </row>
    <row r="892" spans="1:17">
      <c r="A892" s="186"/>
      <c r="B892" s="186"/>
      <c r="C892" s="186"/>
      <c r="D892" s="186"/>
      <c r="E892" s="186"/>
      <c r="F892" s="186"/>
      <c r="G892" s="186"/>
      <c r="H892" s="186"/>
      <c r="I892" s="186"/>
      <c r="J892" s="186"/>
      <c r="K892" s="186"/>
      <c r="L892" s="186"/>
      <c r="M892" s="186"/>
      <c r="N892" s="186"/>
      <c r="O892" s="186"/>
      <c r="P892" s="186"/>
      <c r="Q892" s="186"/>
    </row>
    <row r="893" spans="1:17">
      <c r="A893" s="186"/>
      <c r="B893" s="186"/>
      <c r="C893" s="186"/>
      <c r="D893" s="186"/>
      <c r="E893" s="186"/>
      <c r="F893" s="186"/>
      <c r="G893" s="186"/>
      <c r="H893" s="186"/>
      <c r="I893" s="186"/>
      <c r="J893" s="186"/>
      <c r="K893" s="186"/>
      <c r="L893" s="186"/>
      <c r="M893" s="186"/>
      <c r="N893" s="186"/>
      <c r="O893" s="186"/>
      <c r="P893" s="186"/>
      <c r="Q893" s="186"/>
    </row>
    <row r="894" spans="1:17">
      <c r="A894" s="186"/>
      <c r="B894" s="186"/>
      <c r="C894" s="186"/>
      <c r="D894" s="186"/>
      <c r="E894" s="186"/>
      <c r="F894" s="186"/>
      <c r="G894" s="186"/>
      <c r="H894" s="186"/>
      <c r="I894" s="186"/>
      <c r="J894" s="186"/>
      <c r="K894" s="186"/>
      <c r="L894" s="186"/>
      <c r="M894" s="186"/>
      <c r="N894" s="186"/>
      <c r="O894" s="186"/>
      <c r="P894" s="186"/>
      <c r="Q894" s="186"/>
    </row>
    <row r="895" spans="1:17">
      <c r="A895" s="186"/>
      <c r="B895" s="186"/>
      <c r="C895" s="186"/>
      <c r="D895" s="186"/>
      <c r="E895" s="186"/>
      <c r="F895" s="186"/>
      <c r="G895" s="186"/>
      <c r="H895" s="186"/>
      <c r="I895" s="186"/>
      <c r="J895" s="186"/>
      <c r="K895" s="186"/>
      <c r="L895" s="186"/>
      <c r="M895" s="186"/>
      <c r="N895" s="186"/>
      <c r="O895" s="186"/>
      <c r="P895" s="186"/>
      <c r="Q895" s="186"/>
    </row>
    <row r="896" spans="1:17">
      <c r="A896" s="186"/>
      <c r="B896" s="186"/>
      <c r="C896" s="186"/>
      <c r="D896" s="186"/>
      <c r="E896" s="186"/>
      <c r="F896" s="186"/>
      <c r="G896" s="186"/>
      <c r="H896" s="186"/>
      <c r="I896" s="186"/>
      <c r="J896" s="186"/>
      <c r="K896" s="186"/>
      <c r="L896" s="186"/>
      <c r="M896" s="186"/>
      <c r="N896" s="186"/>
      <c r="O896" s="186"/>
      <c r="P896" s="186"/>
      <c r="Q896" s="186"/>
    </row>
    <row r="897" spans="1:17">
      <c r="A897" s="186"/>
      <c r="B897" s="186"/>
      <c r="C897" s="186"/>
      <c r="D897" s="186"/>
      <c r="E897" s="186"/>
      <c r="F897" s="186"/>
      <c r="G897" s="186"/>
      <c r="H897" s="186"/>
      <c r="I897" s="186"/>
      <c r="J897" s="186"/>
      <c r="K897" s="186"/>
      <c r="L897" s="186"/>
      <c r="M897" s="186"/>
      <c r="N897" s="186"/>
      <c r="O897" s="186"/>
      <c r="P897" s="186"/>
      <c r="Q897" s="186"/>
    </row>
    <row r="898" spans="1:17">
      <c r="A898" s="186"/>
      <c r="B898" s="186"/>
      <c r="C898" s="186"/>
      <c r="D898" s="186"/>
      <c r="E898" s="186"/>
      <c r="F898" s="186"/>
      <c r="G898" s="186"/>
      <c r="H898" s="186"/>
      <c r="I898" s="186"/>
      <c r="J898" s="186"/>
      <c r="K898" s="186"/>
      <c r="L898" s="186"/>
      <c r="M898" s="186"/>
      <c r="N898" s="186"/>
      <c r="O898" s="186"/>
      <c r="P898" s="186"/>
      <c r="Q898" s="186"/>
    </row>
    <row r="899" spans="1:17">
      <c r="A899" s="186"/>
      <c r="B899" s="186"/>
      <c r="C899" s="186"/>
      <c r="D899" s="186"/>
      <c r="E899" s="186"/>
      <c r="F899" s="186"/>
      <c r="G899" s="186"/>
      <c r="H899" s="186"/>
      <c r="I899" s="186"/>
      <c r="J899" s="186"/>
      <c r="K899" s="186"/>
      <c r="L899" s="186"/>
      <c r="M899" s="186"/>
      <c r="N899" s="186"/>
      <c r="O899" s="186"/>
      <c r="P899" s="186"/>
      <c r="Q899" s="186"/>
    </row>
    <row r="900" spans="1:17">
      <c r="A900" s="186"/>
      <c r="B900" s="186"/>
      <c r="C900" s="186"/>
      <c r="D900" s="186"/>
      <c r="E900" s="186"/>
      <c r="F900" s="186"/>
      <c r="G900" s="186"/>
      <c r="H900" s="186"/>
      <c r="I900" s="186"/>
      <c r="J900" s="186"/>
      <c r="K900" s="186"/>
      <c r="L900" s="186"/>
      <c r="M900" s="186"/>
      <c r="N900" s="186"/>
      <c r="O900" s="186"/>
      <c r="P900" s="186"/>
      <c r="Q900" s="186"/>
    </row>
    <row r="901" spans="1:17">
      <c r="A901" s="186"/>
      <c r="B901" s="186"/>
      <c r="C901" s="186"/>
      <c r="D901" s="186"/>
      <c r="E901" s="186"/>
      <c r="F901" s="186"/>
      <c r="G901" s="186"/>
      <c r="H901" s="186"/>
      <c r="I901" s="186"/>
      <c r="J901" s="186"/>
      <c r="K901" s="186"/>
      <c r="L901" s="186"/>
      <c r="M901" s="186"/>
      <c r="N901" s="186"/>
      <c r="O901" s="186"/>
      <c r="P901" s="186"/>
      <c r="Q901" s="186"/>
    </row>
    <row r="902" spans="1:17">
      <c r="A902" s="186"/>
      <c r="B902" s="186"/>
      <c r="C902" s="186"/>
      <c r="D902" s="186"/>
      <c r="E902" s="186"/>
      <c r="F902" s="186"/>
      <c r="G902" s="186"/>
      <c r="H902" s="186"/>
      <c r="I902" s="186"/>
      <c r="J902" s="186"/>
      <c r="K902" s="186"/>
      <c r="L902" s="186"/>
      <c r="M902" s="186"/>
      <c r="N902" s="186"/>
      <c r="O902" s="186"/>
      <c r="P902" s="186"/>
      <c r="Q902" s="186"/>
    </row>
    <row r="903" spans="1:17">
      <c r="A903" s="186"/>
      <c r="B903" s="186"/>
      <c r="C903" s="186"/>
      <c r="D903" s="186"/>
      <c r="E903" s="186"/>
      <c r="F903" s="186"/>
      <c r="G903" s="186"/>
      <c r="H903" s="186"/>
      <c r="I903" s="186"/>
      <c r="J903" s="186"/>
      <c r="K903" s="186"/>
      <c r="L903" s="186"/>
      <c r="M903" s="186"/>
      <c r="N903" s="186"/>
      <c r="O903" s="186"/>
      <c r="P903" s="186"/>
      <c r="Q903" s="186"/>
    </row>
    <row r="904" spans="1:17">
      <c r="A904" s="186"/>
      <c r="B904" s="186"/>
      <c r="C904" s="186"/>
      <c r="D904" s="186"/>
      <c r="E904" s="186"/>
      <c r="F904" s="186"/>
      <c r="G904" s="186"/>
      <c r="H904" s="186"/>
      <c r="I904" s="186"/>
      <c r="J904" s="186"/>
      <c r="K904" s="186"/>
      <c r="L904" s="186"/>
      <c r="M904" s="186"/>
      <c r="N904" s="186"/>
      <c r="O904" s="186"/>
      <c r="P904" s="186"/>
      <c r="Q904" s="186"/>
    </row>
    <row r="905" spans="1:17">
      <c r="A905" s="186"/>
      <c r="B905" s="186"/>
      <c r="C905" s="186"/>
      <c r="D905" s="186"/>
      <c r="E905" s="186"/>
      <c r="F905" s="186"/>
      <c r="G905" s="186"/>
      <c r="H905" s="186"/>
      <c r="I905" s="186"/>
      <c r="J905" s="186"/>
      <c r="K905" s="186"/>
      <c r="L905" s="186"/>
      <c r="M905" s="186"/>
      <c r="N905" s="186"/>
      <c r="O905" s="186"/>
      <c r="P905" s="186"/>
      <c r="Q905" s="186"/>
    </row>
    <row r="906" spans="1:17">
      <c r="A906" s="186"/>
      <c r="B906" s="186"/>
      <c r="C906" s="186"/>
      <c r="D906" s="186"/>
      <c r="E906" s="186"/>
      <c r="F906" s="186"/>
      <c r="G906" s="186"/>
      <c r="H906" s="186"/>
      <c r="I906" s="186"/>
      <c r="J906" s="186"/>
      <c r="K906" s="186"/>
      <c r="L906" s="186"/>
      <c r="M906" s="186"/>
      <c r="N906" s="186"/>
      <c r="O906" s="186"/>
      <c r="P906" s="186"/>
      <c r="Q906" s="186"/>
    </row>
    <row r="907" spans="1:17">
      <c r="A907" s="186"/>
      <c r="B907" s="186"/>
      <c r="C907" s="186"/>
      <c r="D907" s="186"/>
      <c r="E907" s="186"/>
      <c r="F907" s="186"/>
      <c r="G907" s="186"/>
      <c r="H907" s="186"/>
      <c r="I907" s="186"/>
      <c r="J907" s="186"/>
      <c r="K907" s="186"/>
      <c r="L907" s="186"/>
      <c r="M907" s="186"/>
      <c r="N907" s="186"/>
      <c r="O907" s="186"/>
      <c r="P907" s="186"/>
      <c r="Q907" s="186"/>
    </row>
    <row r="908" spans="1:17">
      <c r="A908" s="186"/>
      <c r="B908" s="186"/>
      <c r="C908" s="186"/>
      <c r="D908" s="186"/>
      <c r="E908" s="186"/>
      <c r="F908" s="186"/>
      <c r="G908" s="186"/>
      <c r="H908" s="186"/>
      <c r="I908" s="186"/>
      <c r="J908" s="186"/>
      <c r="K908" s="186"/>
      <c r="L908" s="186"/>
      <c r="M908" s="186"/>
      <c r="N908" s="186"/>
      <c r="O908" s="186"/>
      <c r="P908" s="186"/>
      <c r="Q908" s="186"/>
    </row>
    <row r="909" spans="1:17">
      <c r="A909" s="186"/>
      <c r="B909" s="186"/>
      <c r="C909" s="186"/>
      <c r="D909" s="186"/>
      <c r="E909" s="186"/>
      <c r="F909" s="186"/>
      <c r="G909" s="186"/>
      <c r="H909" s="186"/>
      <c r="I909" s="186"/>
      <c r="J909" s="186"/>
      <c r="K909" s="186"/>
      <c r="L909" s="186"/>
      <c r="M909" s="186"/>
      <c r="N909" s="186"/>
      <c r="O909" s="186"/>
      <c r="P909" s="186"/>
      <c r="Q909" s="186"/>
    </row>
    <row r="910" spans="1:17">
      <c r="A910" s="186"/>
      <c r="B910" s="186"/>
      <c r="C910" s="186"/>
      <c r="D910" s="186"/>
      <c r="E910" s="186"/>
      <c r="F910" s="186"/>
      <c r="G910" s="186"/>
      <c r="H910" s="186"/>
      <c r="I910" s="186"/>
      <c r="J910" s="186"/>
      <c r="K910" s="186"/>
      <c r="L910" s="186"/>
      <c r="M910" s="186"/>
      <c r="N910" s="186"/>
      <c r="O910" s="186"/>
      <c r="P910" s="186"/>
      <c r="Q910" s="186"/>
    </row>
    <row r="911" spans="1:17">
      <c r="A911" s="186"/>
      <c r="B911" s="186"/>
      <c r="C911" s="186"/>
      <c r="D911" s="186"/>
      <c r="E911" s="186"/>
      <c r="F911" s="186"/>
      <c r="G911" s="186"/>
      <c r="H911" s="186"/>
      <c r="I911" s="186"/>
      <c r="J911" s="186"/>
      <c r="K911" s="186"/>
      <c r="L911" s="186"/>
      <c r="M911" s="186"/>
      <c r="N911" s="186"/>
      <c r="O911" s="186"/>
      <c r="P911" s="186"/>
      <c r="Q911" s="186"/>
    </row>
    <row r="912" spans="1:17">
      <c r="A912" s="186"/>
      <c r="B912" s="186"/>
      <c r="C912" s="186"/>
      <c r="D912" s="186"/>
      <c r="E912" s="186"/>
      <c r="F912" s="186"/>
      <c r="G912" s="186"/>
      <c r="H912" s="186"/>
      <c r="I912" s="186"/>
      <c r="J912" s="186"/>
      <c r="K912" s="186"/>
      <c r="L912" s="186"/>
      <c r="M912" s="186"/>
      <c r="N912" s="186"/>
      <c r="O912" s="186"/>
      <c r="P912" s="186"/>
      <c r="Q912" s="186"/>
    </row>
    <row r="913" spans="1:17">
      <c r="A913" s="186"/>
      <c r="B913" s="186"/>
      <c r="C913" s="186"/>
      <c r="D913" s="186"/>
      <c r="E913" s="186"/>
      <c r="F913" s="186"/>
      <c r="G913" s="186"/>
      <c r="H913" s="186"/>
      <c r="I913" s="186"/>
      <c r="J913" s="186"/>
      <c r="K913" s="186"/>
      <c r="L913" s="186"/>
      <c r="M913" s="186"/>
      <c r="N913" s="186"/>
      <c r="O913" s="186"/>
      <c r="P913" s="186"/>
      <c r="Q913" s="186"/>
    </row>
    <row r="914" spans="1:17">
      <c r="A914" s="186"/>
      <c r="B914" s="186"/>
      <c r="C914" s="186"/>
      <c r="D914" s="186"/>
      <c r="E914" s="186"/>
      <c r="F914" s="186"/>
      <c r="G914" s="186"/>
      <c r="H914" s="186"/>
      <c r="I914" s="186"/>
      <c r="J914" s="186"/>
      <c r="K914" s="186"/>
      <c r="L914" s="186"/>
      <c r="M914" s="186"/>
      <c r="N914" s="186"/>
      <c r="O914" s="186"/>
      <c r="P914" s="186"/>
      <c r="Q914" s="186"/>
    </row>
    <row r="915" spans="1:17">
      <c r="A915" s="186"/>
      <c r="B915" s="186"/>
      <c r="C915" s="186"/>
      <c r="D915" s="186"/>
      <c r="E915" s="186"/>
      <c r="F915" s="186"/>
      <c r="G915" s="186"/>
      <c r="H915" s="186"/>
      <c r="I915" s="186"/>
      <c r="J915" s="186"/>
      <c r="K915" s="186"/>
      <c r="L915" s="186"/>
      <c r="M915" s="186"/>
      <c r="N915" s="186"/>
      <c r="O915" s="186"/>
      <c r="P915" s="186"/>
      <c r="Q915" s="186"/>
    </row>
    <row r="916" spans="1:17">
      <c r="A916" s="186"/>
      <c r="B916" s="186"/>
      <c r="C916" s="186"/>
      <c r="D916" s="186"/>
      <c r="E916" s="186"/>
      <c r="F916" s="186"/>
      <c r="G916" s="186"/>
      <c r="H916" s="186"/>
      <c r="I916" s="186"/>
      <c r="J916" s="186"/>
      <c r="K916" s="186"/>
      <c r="L916" s="186"/>
      <c r="M916" s="186"/>
      <c r="N916" s="186"/>
      <c r="O916" s="186"/>
      <c r="P916" s="186"/>
      <c r="Q916" s="186"/>
    </row>
    <row r="917" spans="1:17">
      <c r="A917" s="186"/>
      <c r="B917" s="186"/>
      <c r="C917" s="186"/>
      <c r="D917" s="186"/>
      <c r="E917" s="186"/>
      <c r="F917" s="186"/>
      <c r="G917" s="186"/>
      <c r="H917" s="186"/>
      <c r="I917" s="186"/>
      <c r="J917" s="186"/>
      <c r="K917" s="186"/>
      <c r="L917" s="186"/>
      <c r="M917" s="186"/>
      <c r="N917" s="186"/>
      <c r="O917" s="186"/>
      <c r="P917" s="186"/>
      <c r="Q917" s="186"/>
    </row>
    <row r="918" spans="1:17">
      <c r="A918" s="186"/>
      <c r="B918" s="186"/>
      <c r="C918" s="186"/>
      <c r="D918" s="186"/>
      <c r="E918" s="186"/>
      <c r="F918" s="186"/>
      <c r="G918" s="186"/>
      <c r="H918" s="186"/>
      <c r="I918" s="186"/>
      <c r="J918" s="186"/>
      <c r="K918" s="186"/>
      <c r="L918" s="186"/>
      <c r="M918" s="186"/>
      <c r="N918" s="186"/>
      <c r="O918" s="186"/>
      <c r="P918" s="186"/>
      <c r="Q918" s="186"/>
    </row>
    <row r="919" spans="1:17">
      <c r="A919" s="186"/>
      <c r="B919" s="186"/>
      <c r="C919" s="186"/>
      <c r="D919" s="186"/>
      <c r="E919" s="186"/>
      <c r="F919" s="186"/>
      <c r="G919" s="186"/>
      <c r="H919" s="186"/>
      <c r="I919" s="186"/>
      <c r="J919" s="186"/>
      <c r="K919" s="186"/>
      <c r="L919" s="186"/>
      <c r="M919" s="186"/>
      <c r="N919" s="186"/>
      <c r="O919" s="186"/>
      <c r="P919" s="186"/>
      <c r="Q919" s="186"/>
    </row>
    <row r="920" spans="1:17">
      <c r="A920" s="186"/>
      <c r="B920" s="186"/>
      <c r="C920" s="186"/>
      <c r="D920" s="186"/>
      <c r="E920" s="186"/>
      <c r="F920" s="186"/>
      <c r="G920" s="186"/>
      <c r="H920" s="186"/>
      <c r="I920" s="186"/>
      <c r="J920" s="186"/>
      <c r="K920" s="186"/>
      <c r="L920" s="186"/>
      <c r="M920" s="186"/>
      <c r="N920" s="186"/>
      <c r="O920" s="186"/>
      <c r="P920" s="186"/>
      <c r="Q920" s="186"/>
    </row>
    <row r="921" spans="1:17">
      <c r="A921" s="186"/>
      <c r="B921" s="186"/>
      <c r="C921" s="186"/>
      <c r="D921" s="186"/>
      <c r="E921" s="186"/>
      <c r="F921" s="186"/>
      <c r="G921" s="186"/>
      <c r="H921" s="186"/>
      <c r="I921" s="186"/>
      <c r="J921" s="186"/>
      <c r="K921" s="186"/>
      <c r="L921" s="186"/>
      <c r="M921" s="186"/>
      <c r="N921" s="186"/>
      <c r="O921" s="186"/>
      <c r="P921" s="186"/>
      <c r="Q921" s="186"/>
    </row>
    <row r="922" spans="1:17">
      <c r="A922" s="186"/>
      <c r="B922" s="186"/>
      <c r="C922" s="186"/>
      <c r="D922" s="186"/>
      <c r="E922" s="186"/>
      <c r="F922" s="186"/>
      <c r="G922" s="186"/>
      <c r="H922" s="186"/>
      <c r="I922" s="186"/>
      <c r="J922" s="186"/>
      <c r="K922" s="186"/>
      <c r="L922" s="186"/>
      <c r="M922" s="186"/>
      <c r="N922" s="186"/>
      <c r="O922" s="186"/>
      <c r="P922" s="186"/>
      <c r="Q922" s="186"/>
    </row>
    <row r="923" spans="1:17">
      <c r="A923" s="186"/>
      <c r="B923" s="186"/>
      <c r="C923" s="186"/>
      <c r="D923" s="186"/>
      <c r="E923" s="186"/>
      <c r="F923" s="186"/>
      <c r="G923" s="186"/>
      <c r="H923" s="186"/>
      <c r="I923" s="186"/>
      <c r="J923" s="186"/>
      <c r="K923" s="186"/>
      <c r="L923" s="186"/>
      <c r="M923" s="186"/>
      <c r="N923" s="186"/>
      <c r="O923" s="186"/>
      <c r="P923" s="186"/>
      <c r="Q923" s="186"/>
    </row>
    <row r="924" spans="1:17">
      <c r="A924" s="186"/>
      <c r="B924" s="186"/>
      <c r="C924" s="186"/>
      <c r="D924" s="186"/>
      <c r="E924" s="186"/>
      <c r="F924" s="186"/>
      <c r="G924" s="186"/>
      <c r="H924" s="186"/>
      <c r="I924" s="186"/>
      <c r="J924" s="186"/>
      <c r="K924" s="186"/>
      <c r="L924" s="186"/>
      <c r="M924" s="186"/>
      <c r="N924" s="186"/>
      <c r="O924" s="186"/>
      <c r="P924" s="186"/>
      <c r="Q924" s="186"/>
    </row>
    <row r="925" spans="1:17">
      <c r="A925" s="186"/>
      <c r="B925" s="186"/>
      <c r="C925" s="186"/>
      <c r="D925" s="186"/>
      <c r="E925" s="186"/>
      <c r="F925" s="186"/>
      <c r="G925" s="186"/>
      <c r="H925" s="186"/>
      <c r="I925" s="186"/>
      <c r="J925" s="186"/>
      <c r="K925" s="186"/>
      <c r="L925" s="186"/>
      <c r="M925" s="186"/>
      <c r="N925" s="186"/>
      <c r="O925" s="186"/>
      <c r="P925" s="186"/>
      <c r="Q925" s="186"/>
    </row>
    <row r="926" spans="1:17">
      <c r="A926" s="186"/>
      <c r="B926" s="186"/>
      <c r="C926" s="186"/>
      <c r="D926" s="186"/>
      <c r="E926" s="186"/>
      <c r="F926" s="186"/>
      <c r="G926" s="186"/>
      <c r="H926" s="186"/>
      <c r="I926" s="186"/>
      <c r="J926" s="186"/>
      <c r="K926" s="186"/>
      <c r="L926" s="186"/>
      <c r="M926" s="186"/>
      <c r="N926" s="186"/>
      <c r="O926" s="186"/>
      <c r="P926" s="186"/>
      <c r="Q926" s="186"/>
    </row>
    <row r="927" spans="1:17">
      <c r="A927" s="186"/>
      <c r="B927" s="186"/>
      <c r="C927" s="186"/>
      <c r="D927" s="186"/>
      <c r="E927" s="186"/>
      <c r="F927" s="186"/>
      <c r="G927" s="186"/>
      <c r="H927" s="186"/>
      <c r="I927" s="186"/>
      <c r="J927" s="186"/>
      <c r="K927" s="186"/>
      <c r="L927" s="186"/>
      <c r="M927" s="186"/>
      <c r="N927" s="186"/>
      <c r="O927" s="186"/>
      <c r="P927" s="186"/>
      <c r="Q927" s="186"/>
    </row>
    <row r="928" spans="1:17">
      <c r="A928" s="186"/>
      <c r="B928" s="186"/>
      <c r="C928" s="186"/>
      <c r="D928" s="186"/>
      <c r="E928" s="186"/>
      <c r="F928" s="186"/>
      <c r="G928" s="186"/>
      <c r="H928" s="186"/>
      <c r="I928" s="186"/>
      <c r="J928" s="186"/>
      <c r="K928" s="186"/>
      <c r="L928" s="186"/>
      <c r="M928" s="186"/>
      <c r="N928" s="186"/>
      <c r="O928" s="186"/>
      <c r="P928" s="186"/>
      <c r="Q928" s="186"/>
    </row>
    <row r="929" spans="1:17">
      <c r="A929" s="186"/>
      <c r="B929" s="186"/>
      <c r="C929" s="186"/>
      <c r="D929" s="186"/>
      <c r="E929" s="186"/>
      <c r="F929" s="186"/>
      <c r="G929" s="186"/>
      <c r="H929" s="186"/>
      <c r="I929" s="186"/>
      <c r="J929" s="186"/>
      <c r="K929" s="186"/>
      <c r="L929" s="186"/>
      <c r="M929" s="186"/>
      <c r="N929" s="186"/>
      <c r="O929" s="186"/>
      <c r="P929" s="186"/>
      <c r="Q929" s="186"/>
    </row>
    <row r="930" spans="1:17">
      <c r="A930" s="186"/>
      <c r="B930" s="186"/>
      <c r="C930" s="186"/>
      <c r="D930" s="186"/>
      <c r="E930" s="186"/>
      <c r="F930" s="186"/>
      <c r="G930" s="186"/>
      <c r="H930" s="186"/>
      <c r="I930" s="186"/>
      <c r="J930" s="186"/>
      <c r="K930" s="186"/>
      <c r="L930" s="186"/>
      <c r="M930" s="186"/>
      <c r="N930" s="186"/>
      <c r="O930" s="186"/>
      <c r="P930" s="186"/>
      <c r="Q930" s="186"/>
    </row>
    <row r="931" spans="1:17">
      <c r="A931" s="186"/>
      <c r="B931" s="186"/>
      <c r="C931" s="186"/>
      <c r="D931" s="186"/>
      <c r="E931" s="186"/>
      <c r="F931" s="186"/>
      <c r="G931" s="186"/>
      <c r="H931" s="186"/>
      <c r="I931" s="186"/>
      <c r="J931" s="186"/>
      <c r="K931" s="186"/>
      <c r="L931" s="186"/>
      <c r="M931" s="186"/>
      <c r="N931" s="186"/>
      <c r="O931" s="186"/>
      <c r="P931" s="186"/>
      <c r="Q931" s="186"/>
    </row>
    <row r="932" spans="1:17">
      <c r="A932" s="186"/>
      <c r="B932" s="186"/>
      <c r="C932" s="186"/>
      <c r="D932" s="186"/>
      <c r="E932" s="186"/>
      <c r="F932" s="186"/>
      <c r="G932" s="186"/>
      <c r="H932" s="186"/>
      <c r="I932" s="186"/>
      <c r="J932" s="186"/>
      <c r="K932" s="186"/>
      <c r="L932" s="186"/>
      <c r="M932" s="186"/>
      <c r="N932" s="186"/>
      <c r="O932" s="186"/>
      <c r="P932" s="186"/>
      <c r="Q932" s="186"/>
    </row>
    <row r="933" spans="1:17">
      <c r="A933" s="186"/>
      <c r="B933" s="186"/>
      <c r="C933" s="186"/>
      <c r="D933" s="186"/>
      <c r="E933" s="186"/>
      <c r="F933" s="186"/>
      <c r="G933" s="186"/>
      <c r="H933" s="186"/>
      <c r="I933" s="186"/>
      <c r="J933" s="186"/>
      <c r="K933" s="186"/>
      <c r="L933" s="186"/>
      <c r="M933" s="186"/>
      <c r="N933" s="186"/>
      <c r="O933" s="186"/>
      <c r="P933" s="186"/>
      <c r="Q933" s="186"/>
    </row>
    <row r="934" spans="1:17">
      <c r="A934" s="186"/>
      <c r="B934" s="186"/>
      <c r="C934" s="186"/>
      <c r="D934" s="186"/>
      <c r="E934" s="186"/>
      <c r="F934" s="186"/>
      <c r="G934" s="186"/>
      <c r="H934" s="186"/>
      <c r="I934" s="186"/>
      <c r="J934" s="186"/>
      <c r="K934" s="186"/>
      <c r="L934" s="186"/>
      <c r="M934" s="186"/>
      <c r="N934" s="186"/>
      <c r="O934" s="186"/>
      <c r="P934" s="186"/>
      <c r="Q934" s="186"/>
    </row>
    <row r="935" spans="1:17">
      <c r="A935" s="186"/>
      <c r="B935" s="186"/>
      <c r="C935" s="186"/>
      <c r="D935" s="186"/>
      <c r="E935" s="186"/>
      <c r="F935" s="186"/>
      <c r="G935" s="186"/>
      <c r="H935" s="186"/>
      <c r="I935" s="186"/>
      <c r="J935" s="186"/>
      <c r="K935" s="186"/>
      <c r="L935" s="186"/>
      <c r="M935" s="186"/>
      <c r="N935" s="186"/>
      <c r="O935" s="186"/>
      <c r="P935" s="186"/>
      <c r="Q935" s="186"/>
    </row>
    <row r="936" spans="1:17">
      <c r="A936" s="186"/>
      <c r="B936" s="186"/>
      <c r="C936" s="186"/>
      <c r="D936" s="186"/>
      <c r="E936" s="186"/>
      <c r="F936" s="186"/>
      <c r="G936" s="186"/>
      <c r="H936" s="186"/>
      <c r="I936" s="186"/>
      <c r="J936" s="186"/>
      <c r="K936" s="186"/>
      <c r="L936" s="186"/>
      <c r="M936" s="186"/>
      <c r="N936" s="186"/>
      <c r="O936" s="186"/>
      <c r="P936" s="186"/>
      <c r="Q936" s="186"/>
    </row>
    <row r="937" spans="1:17">
      <c r="A937" s="186"/>
      <c r="B937" s="186"/>
      <c r="C937" s="186"/>
      <c r="D937" s="186"/>
      <c r="E937" s="186"/>
      <c r="F937" s="186"/>
      <c r="G937" s="186"/>
      <c r="H937" s="186"/>
      <c r="I937" s="186"/>
      <c r="J937" s="186"/>
      <c r="K937" s="186"/>
      <c r="L937" s="186"/>
      <c r="M937" s="186"/>
      <c r="N937" s="186"/>
      <c r="O937" s="186"/>
      <c r="P937" s="186"/>
      <c r="Q937" s="186"/>
    </row>
    <row r="938" spans="1:17">
      <c r="A938" s="186"/>
      <c r="B938" s="186"/>
      <c r="C938" s="186"/>
      <c r="D938" s="186"/>
      <c r="E938" s="186"/>
      <c r="F938" s="186"/>
      <c r="G938" s="186"/>
      <c r="H938" s="186"/>
      <c r="I938" s="186"/>
      <c r="J938" s="186"/>
      <c r="K938" s="186"/>
      <c r="L938" s="186"/>
      <c r="M938" s="186"/>
      <c r="N938" s="186"/>
      <c r="O938" s="186"/>
      <c r="P938" s="186"/>
      <c r="Q938" s="186"/>
    </row>
    <row r="939" spans="1:17">
      <c r="A939" s="186"/>
      <c r="B939" s="186"/>
      <c r="C939" s="186"/>
      <c r="D939" s="186"/>
      <c r="E939" s="186"/>
      <c r="F939" s="186"/>
      <c r="G939" s="186"/>
      <c r="H939" s="186"/>
      <c r="I939" s="186"/>
      <c r="J939" s="186"/>
      <c r="K939" s="186"/>
      <c r="L939" s="186"/>
      <c r="M939" s="186"/>
      <c r="N939" s="186"/>
      <c r="O939" s="186"/>
      <c r="P939" s="186"/>
      <c r="Q939" s="186"/>
    </row>
    <row r="940" spans="1:17">
      <c r="A940" s="186"/>
      <c r="B940" s="186"/>
      <c r="C940" s="186"/>
      <c r="D940" s="186"/>
      <c r="E940" s="186"/>
      <c r="F940" s="186"/>
      <c r="G940" s="186"/>
      <c r="H940" s="186"/>
      <c r="I940" s="186"/>
      <c r="J940" s="186"/>
      <c r="K940" s="186"/>
      <c r="L940" s="186"/>
      <c r="M940" s="186"/>
      <c r="N940" s="186"/>
      <c r="O940" s="186"/>
      <c r="P940" s="186"/>
      <c r="Q940" s="186"/>
    </row>
    <row r="941" spans="1:17">
      <c r="A941" s="186"/>
      <c r="B941" s="186"/>
      <c r="C941" s="186"/>
      <c r="D941" s="186"/>
      <c r="E941" s="186"/>
      <c r="F941" s="186"/>
      <c r="G941" s="186"/>
      <c r="H941" s="186"/>
      <c r="I941" s="186"/>
      <c r="J941" s="186"/>
      <c r="K941" s="186"/>
      <c r="L941" s="186"/>
      <c r="M941" s="186"/>
      <c r="N941" s="186"/>
      <c r="O941" s="186"/>
      <c r="P941" s="186"/>
      <c r="Q941" s="186"/>
    </row>
    <row r="942" spans="1:17">
      <c r="A942" s="186"/>
      <c r="B942" s="186"/>
      <c r="C942" s="186"/>
      <c r="D942" s="186"/>
      <c r="E942" s="186"/>
      <c r="F942" s="186"/>
      <c r="G942" s="186"/>
      <c r="H942" s="186"/>
      <c r="I942" s="186"/>
      <c r="J942" s="186"/>
      <c r="K942" s="186"/>
      <c r="L942" s="186"/>
      <c r="M942" s="186"/>
      <c r="N942" s="186"/>
      <c r="O942" s="186"/>
      <c r="P942" s="186"/>
      <c r="Q942" s="186"/>
    </row>
    <row r="943" spans="1:17">
      <c r="A943" s="186"/>
      <c r="B943" s="186"/>
      <c r="C943" s="186"/>
      <c r="D943" s="186"/>
      <c r="E943" s="186"/>
      <c r="F943" s="186"/>
      <c r="G943" s="186"/>
      <c r="H943" s="186"/>
      <c r="I943" s="186"/>
      <c r="J943" s="186"/>
      <c r="K943" s="186"/>
      <c r="L943" s="186"/>
      <c r="M943" s="186"/>
      <c r="N943" s="186"/>
      <c r="O943" s="186"/>
      <c r="P943" s="186"/>
      <c r="Q943" s="186"/>
    </row>
    <row r="944" spans="1:17">
      <c r="A944" s="186"/>
      <c r="B944" s="186"/>
      <c r="C944" s="186"/>
      <c r="D944" s="186"/>
      <c r="E944" s="186"/>
      <c r="F944" s="186"/>
      <c r="G944" s="186"/>
      <c r="H944" s="186"/>
      <c r="I944" s="186"/>
      <c r="J944" s="186"/>
      <c r="K944" s="186"/>
      <c r="L944" s="186"/>
      <c r="M944" s="186"/>
      <c r="N944" s="186"/>
      <c r="O944" s="186"/>
      <c r="P944" s="186"/>
      <c r="Q944" s="186"/>
    </row>
    <row r="945" spans="1:17">
      <c r="A945" s="186"/>
      <c r="B945" s="186"/>
      <c r="C945" s="186"/>
      <c r="D945" s="186"/>
      <c r="E945" s="186"/>
      <c r="F945" s="186"/>
      <c r="G945" s="186"/>
      <c r="H945" s="186"/>
      <c r="I945" s="186"/>
      <c r="J945" s="186"/>
      <c r="K945" s="186"/>
      <c r="L945" s="186"/>
      <c r="M945" s="186"/>
      <c r="N945" s="186"/>
      <c r="O945" s="186"/>
      <c r="P945" s="186"/>
      <c r="Q945" s="186"/>
    </row>
    <row r="946" spans="1:17">
      <c r="A946" s="186"/>
      <c r="B946" s="186"/>
      <c r="C946" s="186"/>
      <c r="D946" s="186"/>
      <c r="E946" s="186"/>
      <c r="F946" s="186"/>
      <c r="G946" s="186"/>
      <c r="H946" s="186"/>
      <c r="I946" s="186"/>
      <c r="J946" s="186"/>
      <c r="K946" s="186"/>
      <c r="L946" s="186"/>
      <c r="M946" s="186"/>
      <c r="N946" s="186"/>
      <c r="O946" s="186"/>
      <c r="P946" s="186"/>
      <c r="Q946" s="186"/>
    </row>
    <row r="947" spans="1:17">
      <c r="A947" s="186"/>
      <c r="B947" s="186"/>
      <c r="C947" s="186"/>
      <c r="D947" s="186"/>
      <c r="E947" s="186"/>
      <c r="F947" s="186"/>
      <c r="G947" s="186"/>
      <c r="H947" s="186"/>
      <c r="I947" s="186"/>
      <c r="J947" s="186"/>
      <c r="K947" s="186"/>
      <c r="L947" s="186"/>
      <c r="M947" s="186"/>
      <c r="N947" s="186"/>
      <c r="O947" s="186"/>
      <c r="P947" s="186"/>
      <c r="Q947" s="186"/>
    </row>
    <row r="948" spans="1:17">
      <c r="A948" s="186"/>
      <c r="B948" s="186"/>
      <c r="C948" s="186"/>
      <c r="D948" s="186"/>
      <c r="E948" s="186"/>
      <c r="F948" s="186"/>
      <c r="G948" s="186"/>
      <c r="H948" s="186"/>
      <c r="I948" s="186"/>
      <c r="J948" s="186"/>
      <c r="K948" s="186"/>
      <c r="L948" s="186"/>
      <c r="M948" s="186"/>
      <c r="N948" s="186"/>
      <c r="O948" s="186"/>
      <c r="P948" s="186"/>
      <c r="Q948" s="186"/>
    </row>
    <row r="949" spans="1:17">
      <c r="A949" s="186"/>
      <c r="B949" s="186"/>
      <c r="C949" s="186"/>
      <c r="D949" s="186"/>
      <c r="E949" s="186"/>
      <c r="F949" s="186"/>
      <c r="G949" s="186"/>
      <c r="H949" s="186"/>
      <c r="I949" s="186"/>
      <c r="J949" s="186"/>
      <c r="K949" s="186"/>
      <c r="L949" s="186"/>
      <c r="M949" s="186"/>
      <c r="N949" s="186"/>
      <c r="O949" s="186"/>
      <c r="P949" s="186"/>
      <c r="Q949" s="186"/>
    </row>
    <row r="950" spans="1:17">
      <c r="A950" s="186"/>
      <c r="B950" s="186"/>
      <c r="C950" s="186"/>
      <c r="D950" s="186"/>
      <c r="E950" s="186"/>
      <c r="F950" s="186"/>
      <c r="G950" s="186"/>
      <c r="H950" s="186"/>
      <c r="I950" s="186"/>
      <c r="J950" s="186"/>
      <c r="K950" s="186"/>
      <c r="L950" s="186"/>
      <c r="M950" s="186"/>
      <c r="N950" s="186"/>
      <c r="O950" s="186"/>
      <c r="P950" s="186"/>
      <c r="Q950" s="186"/>
    </row>
    <row r="951" spans="1:17">
      <c r="A951" s="186"/>
      <c r="B951" s="186"/>
      <c r="C951" s="186"/>
      <c r="D951" s="186"/>
      <c r="E951" s="186"/>
      <c r="F951" s="186"/>
      <c r="G951" s="186"/>
      <c r="H951" s="186"/>
      <c r="I951" s="186"/>
      <c r="J951" s="186"/>
      <c r="K951" s="186"/>
      <c r="L951" s="186"/>
      <c r="M951" s="186"/>
      <c r="N951" s="186"/>
      <c r="O951" s="186"/>
      <c r="P951" s="186"/>
      <c r="Q951" s="186"/>
    </row>
    <row r="952" spans="1:17">
      <c r="A952" s="186"/>
      <c r="B952" s="186"/>
      <c r="C952" s="186"/>
      <c r="D952" s="186"/>
      <c r="E952" s="186"/>
      <c r="F952" s="186"/>
      <c r="G952" s="186"/>
      <c r="H952" s="186"/>
      <c r="I952" s="186"/>
      <c r="J952" s="186"/>
      <c r="K952" s="186"/>
      <c r="L952" s="186"/>
      <c r="M952" s="186"/>
      <c r="N952" s="186"/>
      <c r="O952" s="186"/>
      <c r="P952" s="186"/>
      <c r="Q952" s="186"/>
    </row>
    <row r="953" spans="1:17">
      <c r="A953" s="186"/>
      <c r="B953" s="186"/>
      <c r="C953" s="186"/>
      <c r="D953" s="186"/>
      <c r="E953" s="186"/>
      <c r="F953" s="186"/>
      <c r="G953" s="186"/>
      <c r="H953" s="186"/>
      <c r="I953" s="186"/>
      <c r="J953" s="186"/>
      <c r="K953" s="186"/>
      <c r="L953" s="186"/>
      <c r="M953" s="186"/>
      <c r="N953" s="186"/>
      <c r="O953" s="186"/>
      <c r="P953" s="186"/>
      <c r="Q953" s="186"/>
    </row>
    <row r="954" spans="1:17">
      <c r="A954" s="186"/>
      <c r="B954" s="186"/>
      <c r="C954" s="186"/>
      <c r="D954" s="186"/>
      <c r="E954" s="186"/>
      <c r="F954" s="186"/>
      <c r="G954" s="186"/>
      <c r="H954" s="186"/>
      <c r="I954" s="186"/>
      <c r="J954" s="186"/>
      <c r="K954" s="186"/>
      <c r="L954" s="186"/>
      <c r="M954" s="186"/>
      <c r="N954" s="186"/>
      <c r="O954" s="186"/>
      <c r="P954" s="186"/>
      <c r="Q954" s="186"/>
    </row>
    <row r="955" spans="1:17">
      <c r="A955" s="186"/>
      <c r="B955" s="186"/>
      <c r="C955" s="186"/>
      <c r="D955" s="186"/>
      <c r="E955" s="186"/>
      <c r="F955" s="186"/>
      <c r="G955" s="186"/>
      <c r="H955" s="186"/>
      <c r="I955" s="186"/>
      <c r="J955" s="186"/>
      <c r="K955" s="186"/>
      <c r="L955" s="186"/>
      <c r="M955" s="186"/>
      <c r="N955" s="186"/>
      <c r="O955" s="186"/>
      <c r="P955" s="186"/>
      <c r="Q955" s="186"/>
    </row>
    <row r="956" spans="1:17">
      <c r="A956" s="186"/>
      <c r="B956" s="186"/>
      <c r="C956" s="186"/>
      <c r="D956" s="186"/>
      <c r="E956" s="186"/>
      <c r="F956" s="186"/>
      <c r="G956" s="186"/>
      <c r="H956" s="186"/>
      <c r="I956" s="186"/>
      <c r="J956" s="186"/>
      <c r="K956" s="186"/>
      <c r="L956" s="186"/>
      <c r="M956" s="186"/>
      <c r="N956" s="186"/>
      <c r="O956" s="186"/>
      <c r="P956" s="186"/>
      <c r="Q956" s="186"/>
    </row>
    <row r="957" spans="1:17">
      <c r="A957" s="186"/>
      <c r="B957" s="186"/>
      <c r="C957" s="186"/>
      <c r="D957" s="186"/>
      <c r="E957" s="186"/>
      <c r="F957" s="186"/>
      <c r="G957" s="186"/>
      <c r="H957" s="186"/>
      <c r="I957" s="186"/>
      <c r="J957" s="186"/>
      <c r="K957" s="186"/>
      <c r="L957" s="186"/>
      <c r="M957" s="186"/>
      <c r="N957" s="186"/>
      <c r="O957" s="186"/>
      <c r="P957" s="186"/>
      <c r="Q957" s="186"/>
    </row>
    <row r="958" spans="1:17">
      <c r="A958" s="186"/>
      <c r="B958" s="186"/>
      <c r="C958" s="186"/>
      <c r="D958" s="186"/>
      <c r="E958" s="186"/>
      <c r="F958" s="186"/>
      <c r="G958" s="186"/>
      <c r="H958" s="186"/>
      <c r="I958" s="186"/>
      <c r="J958" s="186"/>
      <c r="K958" s="186"/>
      <c r="L958" s="186"/>
      <c r="M958" s="186"/>
      <c r="N958" s="186"/>
      <c r="O958" s="186"/>
      <c r="P958" s="186"/>
      <c r="Q958" s="186"/>
    </row>
    <row r="959" spans="1:17">
      <c r="A959" s="186"/>
      <c r="B959" s="186"/>
      <c r="C959" s="186"/>
      <c r="D959" s="186"/>
      <c r="E959" s="186"/>
      <c r="F959" s="186"/>
      <c r="G959" s="186"/>
      <c r="H959" s="186"/>
      <c r="I959" s="186"/>
      <c r="J959" s="186"/>
      <c r="K959" s="186"/>
      <c r="L959" s="186"/>
      <c r="M959" s="186"/>
      <c r="N959" s="186"/>
      <c r="O959" s="186"/>
      <c r="P959" s="186"/>
      <c r="Q959" s="186"/>
    </row>
    <row r="960" spans="1:17">
      <c r="A960" s="186"/>
      <c r="B960" s="186"/>
      <c r="C960" s="186"/>
      <c r="D960" s="186"/>
      <c r="E960" s="186"/>
      <c r="F960" s="186"/>
      <c r="G960" s="186"/>
      <c r="H960" s="186"/>
      <c r="I960" s="186"/>
      <c r="J960" s="186"/>
      <c r="K960" s="186"/>
      <c r="L960" s="186"/>
      <c r="M960" s="186"/>
      <c r="N960" s="186"/>
      <c r="O960" s="186"/>
      <c r="P960" s="186"/>
      <c r="Q960" s="186"/>
    </row>
    <row r="961" spans="1:17">
      <c r="A961" s="186"/>
      <c r="B961" s="186"/>
      <c r="C961" s="186"/>
      <c r="D961" s="186"/>
      <c r="E961" s="186"/>
      <c r="F961" s="186"/>
      <c r="G961" s="186"/>
      <c r="H961" s="186"/>
      <c r="I961" s="186"/>
      <c r="J961" s="186"/>
      <c r="K961" s="186"/>
      <c r="L961" s="186"/>
      <c r="M961" s="186"/>
      <c r="N961" s="186"/>
      <c r="O961" s="186"/>
      <c r="P961" s="186"/>
      <c r="Q961" s="186"/>
    </row>
    <row r="962" spans="1:17">
      <c r="A962" s="186"/>
      <c r="B962" s="186"/>
      <c r="C962" s="186"/>
      <c r="D962" s="186"/>
      <c r="E962" s="186"/>
      <c r="F962" s="186"/>
      <c r="G962" s="186"/>
      <c r="H962" s="186"/>
      <c r="I962" s="186"/>
      <c r="J962" s="186"/>
      <c r="K962" s="186"/>
      <c r="L962" s="186"/>
      <c r="M962" s="186"/>
      <c r="N962" s="186"/>
      <c r="O962" s="186"/>
      <c r="P962" s="186"/>
      <c r="Q962" s="186"/>
    </row>
    <row r="963" spans="1:17">
      <c r="A963" s="186"/>
      <c r="B963" s="186"/>
      <c r="C963" s="186"/>
      <c r="D963" s="186"/>
      <c r="E963" s="186"/>
      <c r="F963" s="186"/>
      <c r="G963" s="186"/>
      <c r="H963" s="186"/>
      <c r="I963" s="186"/>
      <c r="J963" s="186"/>
      <c r="K963" s="186"/>
      <c r="L963" s="186"/>
      <c r="M963" s="186"/>
      <c r="N963" s="186"/>
      <c r="O963" s="186"/>
      <c r="P963" s="186"/>
      <c r="Q963" s="186"/>
    </row>
    <row r="964" spans="1:17">
      <c r="A964" s="186"/>
      <c r="B964" s="186"/>
      <c r="C964" s="186"/>
      <c r="D964" s="186"/>
      <c r="E964" s="186"/>
      <c r="F964" s="186"/>
      <c r="G964" s="186"/>
      <c r="H964" s="186"/>
      <c r="I964" s="186"/>
      <c r="J964" s="186"/>
      <c r="K964" s="186"/>
      <c r="L964" s="186"/>
      <c r="M964" s="186"/>
      <c r="N964" s="186"/>
      <c r="O964" s="186"/>
      <c r="P964" s="186"/>
      <c r="Q964" s="186"/>
    </row>
    <row r="965" spans="1:17">
      <c r="A965" s="186"/>
      <c r="B965" s="186"/>
      <c r="C965" s="186"/>
      <c r="D965" s="186"/>
      <c r="E965" s="186"/>
      <c r="F965" s="186"/>
      <c r="G965" s="186"/>
      <c r="H965" s="186"/>
      <c r="I965" s="186"/>
      <c r="J965" s="186"/>
      <c r="K965" s="186"/>
      <c r="L965" s="186"/>
      <c r="M965" s="186"/>
      <c r="N965" s="186"/>
      <c r="O965" s="186"/>
      <c r="P965" s="186"/>
      <c r="Q965" s="186"/>
    </row>
    <row r="966" spans="1:17">
      <c r="A966" s="186"/>
      <c r="B966" s="186"/>
      <c r="C966" s="186"/>
      <c r="D966" s="186"/>
      <c r="E966" s="186"/>
      <c r="F966" s="186"/>
      <c r="G966" s="186"/>
      <c r="H966" s="186"/>
      <c r="I966" s="186"/>
      <c r="J966" s="186"/>
      <c r="K966" s="186"/>
      <c r="L966" s="186"/>
      <c r="M966" s="186"/>
      <c r="N966" s="186"/>
      <c r="O966" s="186"/>
      <c r="P966" s="186"/>
      <c r="Q966" s="186"/>
    </row>
    <row r="967" spans="1:17">
      <c r="A967" s="186"/>
      <c r="B967" s="186"/>
      <c r="C967" s="186"/>
      <c r="D967" s="186"/>
      <c r="E967" s="186"/>
      <c r="F967" s="186"/>
      <c r="G967" s="186"/>
      <c r="H967" s="186"/>
      <c r="I967" s="186"/>
      <c r="J967" s="186"/>
      <c r="K967" s="186"/>
      <c r="L967" s="186"/>
      <c r="M967" s="186"/>
      <c r="N967" s="186"/>
      <c r="O967" s="186"/>
      <c r="P967" s="186"/>
      <c r="Q967" s="186"/>
    </row>
    <row r="968" spans="1:17">
      <c r="A968" s="186"/>
      <c r="B968" s="186"/>
      <c r="C968" s="186"/>
      <c r="D968" s="186"/>
      <c r="E968" s="186"/>
      <c r="F968" s="186"/>
      <c r="G968" s="186"/>
      <c r="H968" s="186"/>
      <c r="I968" s="186"/>
      <c r="J968" s="186"/>
      <c r="K968" s="186"/>
      <c r="L968" s="186"/>
      <c r="M968" s="186"/>
      <c r="N968" s="186"/>
      <c r="O968" s="186"/>
      <c r="P968" s="186"/>
      <c r="Q968" s="186"/>
    </row>
    <row r="969" spans="1:17">
      <c r="A969" s="186"/>
      <c r="B969" s="186"/>
      <c r="C969" s="186"/>
      <c r="D969" s="186"/>
      <c r="E969" s="186"/>
      <c r="F969" s="186"/>
      <c r="G969" s="186"/>
      <c r="H969" s="186"/>
      <c r="I969" s="186"/>
      <c r="J969" s="186"/>
      <c r="K969" s="186"/>
      <c r="L969" s="186"/>
      <c r="M969" s="186"/>
      <c r="N969" s="186"/>
      <c r="O969" s="186"/>
      <c r="P969" s="186"/>
      <c r="Q969" s="186"/>
    </row>
    <row r="970" spans="1:17">
      <c r="A970" s="186"/>
      <c r="B970" s="186"/>
      <c r="C970" s="186"/>
      <c r="D970" s="186"/>
      <c r="E970" s="186"/>
      <c r="F970" s="186"/>
      <c r="G970" s="186"/>
      <c r="H970" s="186"/>
      <c r="I970" s="186"/>
      <c r="J970" s="186"/>
      <c r="K970" s="186"/>
      <c r="L970" s="186"/>
      <c r="M970" s="186"/>
      <c r="N970" s="186"/>
      <c r="O970" s="186"/>
      <c r="P970" s="186"/>
      <c r="Q970" s="186"/>
    </row>
    <row r="971" spans="1:17">
      <c r="A971" s="186"/>
      <c r="B971" s="186"/>
      <c r="C971" s="186"/>
      <c r="D971" s="186"/>
      <c r="E971" s="186"/>
      <c r="F971" s="186"/>
      <c r="G971" s="186"/>
      <c r="H971" s="186"/>
      <c r="I971" s="186"/>
      <c r="J971" s="186"/>
      <c r="K971" s="186"/>
      <c r="L971" s="186"/>
      <c r="M971" s="186"/>
      <c r="N971" s="186"/>
      <c r="O971" s="186"/>
      <c r="P971" s="186"/>
      <c r="Q971" s="186"/>
    </row>
    <row r="972" spans="1:17">
      <c r="A972" s="186"/>
      <c r="B972" s="186"/>
      <c r="C972" s="186"/>
      <c r="D972" s="186"/>
      <c r="E972" s="186"/>
      <c r="F972" s="186"/>
      <c r="G972" s="186"/>
      <c r="H972" s="186"/>
      <c r="I972" s="186"/>
      <c r="J972" s="186"/>
      <c r="K972" s="186"/>
      <c r="L972" s="186"/>
      <c r="M972" s="186"/>
      <c r="N972" s="186"/>
      <c r="O972" s="186"/>
      <c r="P972" s="186"/>
      <c r="Q972" s="186"/>
    </row>
    <row r="973" spans="1:17">
      <c r="A973" s="186"/>
      <c r="B973" s="186"/>
      <c r="C973" s="186"/>
      <c r="D973" s="186"/>
      <c r="E973" s="186"/>
      <c r="F973" s="186"/>
      <c r="G973" s="186"/>
      <c r="H973" s="186"/>
      <c r="I973" s="186"/>
      <c r="J973" s="186"/>
      <c r="K973" s="186"/>
      <c r="L973" s="186"/>
      <c r="M973" s="186"/>
      <c r="N973" s="186"/>
      <c r="O973" s="186"/>
      <c r="P973" s="186"/>
      <c r="Q973" s="186"/>
    </row>
    <row r="974" spans="1:17">
      <c r="A974" s="186"/>
      <c r="B974" s="186"/>
      <c r="C974" s="186"/>
      <c r="D974" s="186"/>
      <c r="E974" s="186"/>
      <c r="F974" s="186"/>
      <c r="G974" s="186"/>
      <c r="H974" s="186"/>
      <c r="I974" s="186"/>
      <c r="J974" s="186"/>
      <c r="K974" s="186"/>
      <c r="L974" s="186"/>
      <c r="M974" s="186"/>
      <c r="N974" s="186"/>
      <c r="O974" s="186"/>
      <c r="P974" s="186"/>
      <c r="Q974" s="186"/>
    </row>
    <row r="975" spans="1:17">
      <c r="A975" s="186"/>
      <c r="B975" s="186"/>
      <c r="C975" s="186"/>
      <c r="D975" s="186"/>
      <c r="E975" s="186"/>
      <c r="F975" s="186"/>
      <c r="G975" s="186"/>
      <c r="H975" s="186"/>
      <c r="I975" s="186"/>
      <c r="J975" s="186"/>
      <c r="K975" s="186"/>
      <c r="L975" s="186"/>
      <c r="M975" s="186"/>
      <c r="N975" s="186"/>
      <c r="O975" s="186"/>
      <c r="P975" s="186"/>
      <c r="Q975" s="186"/>
    </row>
    <row r="976" spans="1:17">
      <c r="A976" s="186"/>
      <c r="B976" s="186"/>
      <c r="C976" s="186"/>
      <c r="D976" s="186"/>
      <c r="E976" s="186"/>
      <c r="F976" s="186"/>
      <c r="G976" s="186"/>
      <c r="H976" s="186"/>
      <c r="I976" s="186"/>
      <c r="J976" s="186"/>
      <c r="K976" s="186"/>
      <c r="L976" s="186"/>
      <c r="M976" s="186"/>
      <c r="N976" s="186"/>
      <c r="O976" s="186"/>
      <c r="P976" s="186"/>
      <c r="Q976" s="186"/>
    </row>
    <row r="977" spans="1:17">
      <c r="A977" s="186"/>
      <c r="B977" s="186"/>
      <c r="C977" s="186"/>
      <c r="D977" s="186"/>
      <c r="E977" s="186"/>
      <c r="F977" s="186"/>
      <c r="G977" s="186"/>
      <c r="H977" s="186"/>
      <c r="I977" s="186"/>
      <c r="J977" s="186"/>
      <c r="K977" s="186"/>
      <c r="L977" s="186"/>
      <c r="M977" s="186"/>
      <c r="N977" s="186"/>
      <c r="O977" s="186"/>
      <c r="P977" s="186"/>
      <c r="Q977" s="186"/>
    </row>
    <row r="978" spans="1:17">
      <c r="A978" s="186"/>
      <c r="B978" s="186"/>
      <c r="C978" s="186"/>
      <c r="D978" s="186"/>
      <c r="E978" s="186"/>
      <c r="F978" s="186"/>
      <c r="G978" s="186"/>
      <c r="H978" s="186"/>
      <c r="I978" s="186"/>
      <c r="J978" s="186"/>
      <c r="K978" s="186"/>
      <c r="L978" s="186"/>
      <c r="M978" s="186"/>
      <c r="N978" s="186"/>
      <c r="O978" s="186"/>
      <c r="P978" s="186"/>
      <c r="Q978" s="186"/>
    </row>
    <row r="979" spans="1:17">
      <c r="A979" s="186"/>
      <c r="B979" s="186"/>
      <c r="C979" s="186"/>
      <c r="D979" s="186"/>
      <c r="E979" s="186"/>
      <c r="F979" s="186"/>
      <c r="G979" s="186"/>
      <c r="H979" s="186"/>
      <c r="I979" s="186"/>
      <c r="J979" s="186"/>
      <c r="K979" s="186"/>
      <c r="L979" s="186"/>
      <c r="M979" s="186"/>
      <c r="N979" s="186"/>
      <c r="O979" s="186"/>
      <c r="P979" s="186"/>
      <c r="Q979" s="186"/>
    </row>
    <row r="980" spans="1:17">
      <c r="A980" s="186"/>
      <c r="B980" s="186"/>
      <c r="C980" s="186"/>
      <c r="D980" s="186"/>
      <c r="E980" s="186"/>
      <c r="F980" s="186"/>
      <c r="G980" s="186"/>
      <c r="H980" s="186"/>
      <c r="I980" s="186"/>
      <c r="J980" s="186"/>
      <c r="K980" s="186"/>
      <c r="L980" s="186"/>
      <c r="M980" s="186"/>
      <c r="N980" s="186"/>
      <c r="O980" s="186"/>
      <c r="P980" s="186"/>
      <c r="Q980" s="186"/>
    </row>
    <row r="981" spans="1:17">
      <c r="A981" s="186"/>
      <c r="B981" s="186"/>
      <c r="C981" s="186"/>
      <c r="D981" s="186"/>
      <c r="E981" s="186"/>
      <c r="F981" s="186"/>
      <c r="G981" s="186"/>
      <c r="H981" s="186"/>
      <c r="I981" s="186"/>
      <c r="J981" s="186"/>
      <c r="K981" s="186"/>
      <c r="L981" s="186"/>
      <c r="M981" s="186"/>
      <c r="N981" s="186"/>
      <c r="O981" s="186"/>
      <c r="P981" s="186"/>
      <c r="Q981" s="186"/>
    </row>
    <row r="982" spans="1:17">
      <c r="A982" s="186"/>
      <c r="B982" s="186"/>
      <c r="C982" s="186"/>
      <c r="D982" s="186"/>
      <c r="E982" s="186"/>
      <c r="F982" s="186"/>
      <c r="G982" s="186"/>
      <c r="H982" s="186"/>
      <c r="I982" s="186"/>
      <c r="J982" s="186"/>
      <c r="K982" s="186"/>
      <c r="L982" s="186"/>
      <c r="M982" s="186"/>
      <c r="N982" s="186"/>
      <c r="O982" s="186"/>
      <c r="P982" s="186"/>
      <c r="Q982" s="186"/>
    </row>
    <row r="983" spans="1:17">
      <c r="A983" s="186"/>
      <c r="B983" s="186"/>
      <c r="C983" s="186"/>
      <c r="D983" s="186"/>
      <c r="E983" s="186"/>
      <c r="F983" s="186"/>
      <c r="G983" s="186"/>
      <c r="H983" s="186"/>
      <c r="I983" s="186"/>
      <c r="J983" s="186"/>
      <c r="K983" s="186"/>
      <c r="L983" s="186"/>
      <c r="M983" s="186"/>
      <c r="N983" s="186"/>
      <c r="O983" s="186"/>
      <c r="P983" s="186"/>
      <c r="Q983" s="186"/>
    </row>
    <row r="984" spans="1:17">
      <c r="A984" s="186"/>
      <c r="B984" s="186"/>
      <c r="C984" s="186"/>
      <c r="D984" s="186"/>
      <c r="E984" s="186"/>
      <c r="F984" s="186"/>
      <c r="G984" s="186"/>
      <c r="H984" s="186"/>
      <c r="I984" s="186"/>
      <c r="J984" s="186"/>
      <c r="K984" s="186"/>
      <c r="L984" s="186"/>
      <c r="M984" s="186"/>
      <c r="N984" s="186"/>
      <c r="O984" s="186"/>
      <c r="P984" s="186"/>
      <c r="Q984" s="186"/>
    </row>
    <row r="985" spans="1:17">
      <c r="A985" s="186"/>
      <c r="B985" s="186"/>
      <c r="C985" s="186"/>
      <c r="D985" s="186"/>
      <c r="E985" s="186"/>
      <c r="F985" s="186"/>
      <c r="G985" s="186"/>
      <c r="H985" s="186"/>
      <c r="I985" s="186"/>
      <c r="J985" s="186"/>
      <c r="K985" s="186"/>
      <c r="L985" s="186"/>
      <c r="M985" s="186"/>
      <c r="N985" s="186"/>
      <c r="O985" s="186"/>
      <c r="P985" s="186"/>
      <c r="Q985" s="186"/>
    </row>
    <row r="986" spans="1:17">
      <c r="A986" s="186"/>
      <c r="B986" s="186"/>
      <c r="C986" s="186"/>
      <c r="D986" s="186"/>
      <c r="E986" s="186"/>
      <c r="F986" s="186"/>
      <c r="G986" s="186"/>
      <c r="H986" s="186"/>
      <c r="I986" s="186"/>
      <c r="J986" s="186"/>
      <c r="K986" s="186"/>
      <c r="L986" s="186"/>
      <c r="M986" s="186"/>
      <c r="N986" s="186"/>
      <c r="O986" s="186"/>
      <c r="P986" s="186"/>
      <c r="Q986" s="186"/>
    </row>
    <row r="987" spans="1:17">
      <c r="A987" s="186"/>
      <c r="B987" s="186"/>
      <c r="C987" s="186"/>
      <c r="D987" s="186"/>
      <c r="E987" s="186"/>
      <c r="F987" s="186"/>
      <c r="G987" s="186"/>
      <c r="H987" s="186"/>
      <c r="I987" s="186"/>
      <c r="J987" s="186"/>
      <c r="K987" s="186"/>
      <c r="L987" s="186"/>
      <c r="M987" s="186"/>
      <c r="N987" s="186"/>
      <c r="O987" s="186"/>
      <c r="P987" s="186"/>
      <c r="Q987" s="186"/>
    </row>
    <row r="988" spans="1:17">
      <c r="A988" s="186"/>
      <c r="B988" s="186"/>
      <c r="C988" s="186"/>
      <c r="D988" s="186"/>
      <c r="E988" s="186"/>
      <c r="F988" s="186"/>
      <c r="G988" s="186"/>
      <c r="H988" s="186"/>
      <c r="I988" s="186"/>
      <c r="J988" s="186"/>
      <c r="K988" s="186"/>
      <c r="L988" s="186"/>
      <c r="M988" s="186"/>
      <c r="N988" s="186"/>
      <c r="O988" s="186"/>
      <c r="P988" s="186"/>
      <c r="Q988" s="186"/>
    </row>
    <row r="989" spans="1:17">
      <c r="A989" s="186"/>
      <c r="B989" s="186"/>
      <c r="C989" s="186"/>
      <c r="D989" s="186"/>
      <c r="E989" s="186"/>
      <c r="F989" s="186"/>
      <c r="G989" s="186"/>
      <c r="H989" s="186"/>
      <c r="I989" s="186"/>
      <c r="J989" s="186"/>
      <c r="K989" s="186"/>
      <c r="L989" s="186"/>
      <c r="M989" s="186"/>
      <c r="N989" s="186"/>
      <c r="O989" s="186"/>
      <c r="P989" s="186"/>
      <c r="Q989" s="186"/>
    </row>
    <row r="990" spans="1:17">
      <c r="A990" s="186"/>
      <c r="B990" s="186"/>
      <c r="C990" s="186"/>
      <c r="D990" s="186"/>
      <c r="E990" s="186"/>
      <c r="F990" s="186"/>
      <c r="G990" s="186"/>
      <c r="H990" s="186"/>
      <c r="I990" s="186"/>
      <c r="J990" s="186"/>
      <c r="K990" s="186"/>
      <c r="L990" s="186"/>
      <c r="M990" s="186"/>
      <c r="N990" s="186"/>
      <c r="O990" s="186"/>
      <c r="P990" s="186"/>
      <c r="Q990" s="186"/>
    </row>
    <row r="991" spans="1:17">
      <c r="A991" s="186"/>
      <c r="B991" s="186"/>
      <c r="C991" s="186"/>
      <c r="D991" s="186"/>
      <c r="E991" s="186"/>
      <c r="F991" s="186"/>
      <c r="G991" s="186"/>
      <c r="H991" s="186"/>
      <c r="I991" s="186"/>
      <c r="J991" s="186"/>
      <c r="K991" s="186"/>
      <c r="L991" s="186"/>
      <c r="M991" s="186"/>
      <c r="N991" s="186"/>
      <c r="O991" s="186"/>
      <c r="P991" s="186"/>
      <c r="Q991" s="186"/>
    </row>
    <row r="992" spans="1:17">
      <c r="A992" s="186"/>
      <c r="B992" s="186"/>
      <c r="C992" s="186"/>
      <c r="D992" s="186"/>
      <c r="E992" s="186"/>
      <c r="F992" s="186"/>
      <c r="G992" s="186"/>
      <c r="H992" s="186"/>
      <c r="I992" s="186"/>
      <c r="J992" s="186"/>
      <c r="K992" s="186"/>
      <c r="L992" s="186"/>
      <c r="M992" s="186"/>
      <c r="N992" s="186"/>
      <c r="O992" s="186"/>
      <c r="P992" s="186"/>
      <c r="Q992" s="186"/>
    </row>
    <row r="993" spans="1:17">
      <c r="A993" s="186"/>
      <c r="B993" s="186"/>
      <c r="C993" s="186"/>
      <c r="D993" s="186"/>
      <c r="E993" s="186"/>
      <c r="F993" s="186"/>
      <c r="G993" s="186"/>
      <c r="H993" s="186"/>
      <c r="I993" s="186"/>
      <c r="J993" s="186"/>
      <c r="K993" s="186"/>
      <c r="L993" s="186"/>
      <c r="M993" s="186"/>
      <c r="N993" s="186"/>
      <c r="O993" s="186"/>
      <c r="P993" s="186"/>
      <c r="Q993" s="186"/>
    </row>
    <row r="994" spans="1:17">
      <c r="A994" s="186"/>
      <c r="B994" s="186"/>
      <c r="C994" s="186"/>
      <c r="D994" s="186"/>
      <c r="E994" s="186"/>
      <c r="F994" s="186"/>
      <c r="G994" s="186"/>
      <c r="H994" s="186"/>
      <c r="I994" s="186"/>
      <c r="J994" s="186"/>
      <c r="K994" s="186"/>
      <c r="L994" s="186"/>
      <c r="M994" s="186"/>
      <c r="N994" s="186"/>
      <c r="O994" s="186"/>
      <c r="P994" s="186"/>
      <c r="Q994" s="186"/>
    </row>
    <row r="995" spans="1:17">
      <c r="A995" s="186"/>
      <c r="B995" s="186"/>
      <c r="C995" s="186"/>
      <c r="D995" s="186"/>
      <c r="E995" s="186"/>
      <c r="F995" s="186"/>
      <c r="G995" s="186"/>
      <c r="H995" s="186"/>
      <c r="I995" s="186"/>
      <c r="J995" s="186"/>
      <c r="K995" s="186"/>
      <c r="L995" s="186"/>
      <c r="M995" s="186"/>
      <c r="N995" s="186"/>
      <c r="O995" s="186"/>
      <c r="P995" s="186"/>
      <c r="Q995" s="186"/>
    </row>
    <row r="996" spans="1:17">
      <c r="A996" s="186"/>
      <c r="B996" s="186"/>
      <c r="C996" s="186"/>
      <c r="D996" s="186"/>
      <c r="E996" s="186"/>
      <c r="F996" s="186"/>
      <c r="G996" s="186"/>
      <c r="H996" s="186"/>
      <c r="I996" s="186"/>
      <c r="J996" s="186"/>
      <c r="K996" s="186"/>
      <c r="L996" s="186"/>
      <c r="M996" s="186"/>
      <c r="N996" s="186"/>
      <c r="O996" s="186"/>
      <c r="P996" s="186"/>
      <c r="Q996" s="186"/>
    </row>
    <row r="997" spans="1:17">
      <c r="A997" s="186"/>
      <c r="B997" s="186"/>
      <c r="C997" s="186"/>
      <c r="D997" s="186"/>
      <c r="E997" s="186"/>
      <c r="F997" s="186"/>
      <c r="G997" s="186"/>
      <c r="H997" s="186"/>
      <c r="I997" s="186"/>
      <c r="J997" s="186"/>
      <c r="K997" s="186"/>
      <c r="L997" s="186"/>
      <c r="M997" s="186"/>
      <c r="N997" s="186"/>
      <c r="O997" s="186"/>
      <c r="P997" s="186"/>
      <c r="Q997" s="186"/>
    </row>
    <row r="998" spans="1:17">
      <c r="A998" s="186"/>
      <c r="B998" s="186"/>
      <c r="C998" s="186"/>
      <c r="D998" s="186"/>
      <c r="E998" s="186"/>
      <c r="F998" s="186"/>
      <c r="G998" s="186"/>
      <c r="H998" s="186"/>
      <c r="I998" s="186"/>
      <c r="J998" s="186"/>
      <c r="K998" s="186"/>
      <c r="L998" s="186"/>
      <c r="M998" s="186"/>
      <c r="N998" s="186"/>
      <c r="O998" s="186"/>
      <c r="P998" s="186"/>
      <c r="Q998" s="186"/>
    </row>
    <row r="999" spans="1:17">
      <c r="A999" s="186"/>
      <c r="B999" s="186"/>
      <c r="C999" s="186"/>
      <c r="D999" s="186"/>
      <c r="E999" s="186"/>
      <c r="F999" s="186"/>
      <c r="G999" s="186"/>
      <c r="H999" s="186"/>
      <c r="I999" s="186"/>
      <c r="J999" s="186"/>
      <c r="K999" s="186"/>
      <c r="L999" s="186"/>
      <c r="M999" s="186"/>
      <c r="N999" s="186"/>
      <c r="O999" s="186"/>
      <c r="P999" s="186"/>
      <c r="Q999" s="186"/>
    </row>
    <row r="1000" spans="1:17">
      <c r="A1000" s="186"/>
      <c r="B1000" s="186"/>
      <c r="C1000" s="186"/>
      <c r="D1000" s="186"/>
      <c r="E1000" s="186"/>
      <c r="F1000" s="186"/>
      <c r="G1000" s="186"/>
      <c r="H1000" s="186"/>
      <c r="I1000" s="186"/>
      <c r="J1000" s="186"/>
      <c r="K1000" s="186"/>
      <c r="L1000" s="186"/>
      <c r="M1000" s="186"/>
      <c r="N1000" s="186"/>
      <c r="O1000" s="186"/>
      <c r="P1000" s="186"/>
      <c r="Q1000" s="186"/>
    </row>
    <row r="1001" spans="1:17">
      <c r="A1001" s="186"/>
      <c r="B1001" s="186"/>
      <c r="C1001" s="186"/>
      <c r="D1001" s="186"/>
      <c r="E1001" s="186"/>
      <c r="F1001" s="186"/>
      <c r="G1001" s="186"/>
      <c r="H1001" s="186"/>
      <c r="I1001" s="186"/>
      <c r="J1001" s="186"/>
      <c r="K1001" s="186"/>
      <c r="L1001" s="186"/>
      <c r="M1001" s="186"/>
      <c r="N1001" s="186"/>
      <c r="O1001" s="186"/>
      <c r="P1001" s="186"/>
      <c r="Q1001" s="186"/>
    </row>
    <row r="1002" spans="1:17">
      <c r="A1002" s="186"/>
      <c r="B1002" s="186"/>
      <c r="C1002" s="186"/>
      <c r="D1002" s="186"/>
      <c r="E1002" s="186"/>
      <c r="F1002" s="186"/>
      <c r="G1002" s="186"/>
      <c r="H1002" s="186"/>
      <c r="I1002" s="186"/>
      <c r="J1002" s="186"/>
      <c r="K1002" s="186"/>
      <c r="L1002" s="186"/>
      <c r="M1002" s="186"/>
      <c r="N1002" s="186"/>
      <c r="O1002" s="186"/>
      <c r="P1002" s="186"/>
      <c r="Q1002" s="186"/>
    </row>
    <row r="1003" spans="1:17">
      <c r="A1003" s="186"/>
      <c r="B1003" s="186"/>
      <c r="C1003" s="186"/>
      <c r="D1003" s="186"/>
      <c r="E1003" s="186"/>
      <c r="F1003" s="186"/>
      <c r="G1003" s="186"/>
      <c r="H1003" s="186"/>
      <c r="I1003" s="186"/>
      <c r="J1003" s="186"/>
      <c r="K1003" s="186"/>
      <c r="L1003" s="186"/>
      <c r="M1003" s="186"/>
      <c r="N1003" s="186"/>
      <c r="O1003" s="186"/>
      <c r="P1003" s="186"/>
      <c r="Q1003" s="186"/>
    </row>
    <row r="1004" spans="1:17">
      <c r="A1004" s="186"/>
      <c r="B1004" s="186"/>
      <c r="C1004" s="186"/>
      <c r="D1004" s="186"/>
      <c r="E1004" s="186"/>
      <c r="F1004" s="186"/>
      <c r="G1004" s="186"/>
      <c r="H1004" s="186"/>
      <c r="I1004" s="186"/>
      <c r="J1004" s="186"/>
      <c r="K1004" s="186"/>
      <c r="L1004" s="186"/>
      <c r="M1004" s="186"/>
      <c r="N1004" s="186"/>
      <c r="O1004" s="186"/>
      <c r="P1004" s="186"/>
      <c r="Q1004" s="186"/>
    </row>
    <row r="1005" spans="1:17">
      <c r="A1005" s="186"/>
      <c r="B1005" s="186"/>
      <c r="C1005" s="186"/>
      <c r="D1005" s="186"/>
      <c r="E1005" s="186"/>
      <c r="F1005" s="186"/>
      <c r="G1005" s="186"/>
      <c r="H1005" s="186"/>
      <c r="I1005" s="186"/>
      <c r="J1005" s="186"/>
      <c r="K1005" s="186"/>
      <c r="L1005" s="186"/>
      <c r="M1005" s="186"/>
      <c r="N1005" s="186"/>
      <c r="O1005" s="186"/>
      <c r="P1005" s="186"/>
      <c r="Q1005" s="186"/>
    </row>
    <row r="1006" spans="1:17">
      <c r="A1006" s="186"/>
      <c r="B1006" s="186"/>
      <c r="C1006" s="186"/>
      <c r="D1006" s="186"/>
      <c r="E1006" s="186"/>
      <c r="F1006" s="186"/>
      <c r="G1006" s="186"/>
      <c r="H1006" s="186"/>
      <c r="I1006" s="186"/>
      <c r="J1006" s="186"/>
      <c r="K1006" s="186"/>
      <c r="L1006" s="186"/>
      <c r="M1006" s="186"/>
      <c r="N1006" s="186"/>
      <c r="O1006" s="186"/>
      <c r="P1006" s="186"/>
      <c r="Q1006" s="186"/>
    </row>
    <row r="1007" spans="1:17">
      <c r="A1007" s="186"/>
      <c r="B1007" s="186"/>
      <c r="C1007" s="186"/>
      <c r="D1007" s="186"/>
      <c r="E1007" s="186"/>
      <c r="F1007" s="186"/>
      <c r="G1007" s="186"/>
      <c r="H1007" s="186"/>
      <c r="I1007" s="186"/>
      <c r="J1007" s="186"/>
      <c r="K1007" s="186"/>
      <c r="L1007" s="186"/>
      <c r="M1007" s="186"/>
      <c r="N1007" s="186"/>
      <c r="O1007" s="186"/>
      <c r="P1007" s="186"/>
      <c r="Q1007" s="186"/>
    </row>
    <row r="1008" spans="1:17">
      <c r="A1008" s="186"/>
      <c r="B1008" s="186"/>
      <c r="C1008" s="186"/>
      <c r="D1008" s="186"/>
      <c r="E1008" s="186"/>
      <c r="F1008" s="186"/>
      <c r="G1008" s="186"/>
      <c r="H1008" s="186"/>
      <c r="I1008" s="186"/>
      <c r="J1008" s="186"/>
      <c r="K1008" s="186"/>
      <c r="L1008" s="186"/>
      <c r="M1008" s="186"/>
      <c r="N1008" s="186"/>
      <c r="O1008" s="186"/>
      <c r="P1008" s="186"/>
      <c r="Q1008" s="186"/>
    </row>
    <row r="1009" spans="1:17">
      <c r="A1009" s="186"/>
      <c r="B1009" s="186"/>
      <c r="C1009" s="186"/>
      <c r="D1009" s="186"/>
      <c r="E1009" s="186"/>
      <c r="F1009" s="186"/>
      <c r="G1009" s="186"/>
      <c r="H1009" s="186"/>
      <c r="I1009" s="186"/>
      <c r="J1009" s="186"/>
      <c r="K1009" s="186"/>
      <c r="L1009" s="186"/>
      <c r="M1009" s="186"/>
      <c r="N1009" s="186"/>
      <c r="O1009" s="186"/>
      <c r="P1009" s="186"/>
      <c r="Q1009" s="186"/>
    </row>
    <row r="1010" spans="1:17">
      <c r="A1010" s="186"/>
      <c r="B1010" s="186"/>
      <c r="C1010" s="186"/>
      <c r="D1010" s="186"/>
      <c r="E1010" s="186"/>
      <c r="F1010" s="186"/>
      <c r="G1010" s="186"/>
      <c r="H1010" s="186"/>
      <c r="I1010" s="186"/>
      <c r="J1010" s="186"/>
      <c r="K1010" s="186"/>
      <c r="L1010" s="186"/>
      <c r="M1010" s="186"/>
      <c r="N1010" s="186"/>
      <c r="O1010" s="186"/>
      <c r="P1010" s="186"/>
      <c r="Q1010" s="186"/>
    </row>
    <row r="1011" spans="1:17">
      <c r="A1011" s="186"/>
      <c r="B1011" s="186"/>
      <c r="C1011" s="186"/>
      <c r="D1011" s="186"/>
      <c r="E1011" s="186"/>
      <c r="F1011" s="186"/>
      <c r="G1011" s="186"/>
      <c r="H1011" s="186"/>
      <c r="I1011" s="186"/>
      <c r="J1011" s="186"/>
      <c r="K1011" s="186"/>
      <c r="L1011" s="186"/>
      <c r="M1011" s="186"/>
      <c r="N1011" s="186"/>
      <c r="O1011" s="186"/>
      <c r="P1011" s="186"/>
      <c r="Q1011" s="186"/>
    </row>
    <row r="1012" spans="1:17">
      <c r="A1012" s="186"/>
      <c r="B1012" s="186"/>
      <c r="C1012" s="186"/>
      <c r="D1012" s="186"/>
      <c r="E1012" s="186"/>
      <c r="F1012" s="186"/>
      <c r="G1012" s="186"/>
      <c r="H1012" s="186"/>
      <c r="I1012" s="186"/>
      <c r="J1012" s="186"/>
      <c r="K1012" s="186"/>
      <c r="L1012" s="186"/>
      <c r="M1012" s="186"/>
      <c r="N1012" s="186"/>
      <c r="O1012" s="186"/>
      <c r="P1012" s="186"/>
      <c r="Q1012" s="186"/>
    </row>
    <row r="1013" spans="1:17">
      <c r="A1013" s="186"/>
      <c r="B1013" s="186"/>
      <c r="C1013" s="186"/>
      <c r="D1013" s="186"/>
      <c r="E1013" s="186"/>
      <c r="F1013" s="186"/>
      <c r="G1013" s="186"/>
      <c r="H1013" s="186"/>
      <c r="I1013" s="186"/>
      <c r="J1013" s="186"/>
      <c r="K1013" s="186"/>
      <c r="L1013" s="186"/>
      <c r="M1013" s="186"/>
      <c r="N1013" s="186"/>
      <c r="O1013" s="186"/>
      <c r="P1013" s="186"/>
      <c r="Q1013" s="186"/>
    </row>
    <row r="1014" spans="1:17">
      <c r="A1014" s="186"/>
      <c r="B1014" s="186"/>
      <c r="C1014" s="186"/>
      <c r="D1014" s="186"/>
      <c r="E1014" s="186"/>
      <c r="F1014" s="186"/>
      <c r="G1014" s="186"/>
      <c r="H1014" s="186"/>
      <c r="I1014" s="186"/>
      <c r="J1014" s="186"/>
      <c r="K1014" s="186"/>
      <c r="L1014" s="186"/>
      <c r="M1014" s="186"/>
      <c r="N1014" s="186"/>
      <c r="O1014" s="186"/>
      <c r="P1014" s="186"/>
      <c r="Q1014" s="186"/>
    </row>
    <row r="1015" spans="1:17">
      <c r="A1015" s="186"/>
      <c r="B1015" s="186"/>
      <c r="C1015" s="186"/>
      <c r="D1015" s="186"/>
      <c r="E1015" s="186"/>
      <c r="F1015" s="186"/>
      <c r="G1015" s="186"/>
      <c r="H1015" s="186"/>
      <c r="I1015" s="186"/>
      <c r="J1015" s="186"/>
      <c r="K1015" s="186"/>
      <c r="L1015" s="186"/>
      <c r="M1015" s="186"/>
      <c r="N1015" s="186"/>
      <c r="O1015" s="186"/>
      <c r="P1015" s="186"/>
      <c r="Q1015" s="186"/>
    </row>
    <row r="1016" spans="1:17">
      <c r="A1016" s="186"/>
      <c r="B1016" s="186"/>
      <c r="C1016" s="186"/>
      <c r="D1016" s="186"/>
      <c r="E1016" s="186"/>
      <c r="F1016" s="186"/>
      <c r="G1016" s="186"/>
      <c r="H1016" s="186"/>
      <c r="I1016" s="186"/>
      <c r="J1016" s="186"/>
      <c r="K1016" s="186"/>
      <c r="L1016" s="186"/>
      <c r="M1016" s="186"/>
      <c r="N1016" s="186"/>
      <c r="O1016" s="186"/>
      <c r="P1016" s="186"/>
      <c r="Q1016" s="186"/>
    </row>
    <row r="1017" spans="1:17">
      <c r="A1017" s="186"/>
      <c r="B1017" s="186"/>
      <c r="C1017" s="186"/>
      <c r="D1017" s="186"/>
      <c r="E1017" s="186"/>
      <c r="F1017" s="186"/>
      <c r="G1017" s="186"/>
      <c r="H1017" s="186"/>
      <c r="I1017" s="186"/>
      <c r="J1017" s="186"/>
      <c r="K1017" s="186"/>
      <c r="L1017" s="186"/>
      <c r="M1017" s="186"/>
      <c r="N1017" s="186"/>
      <c r="O1017" s="186"/>
      <c r="P1017" s="186"/>
      <c r="Q1017" s="186"/>
    </row>
    <row r="1018" spans="1:17">
      <c r="A1018" s="186"/>
      <c r="B1018" s="186"/>
      <c r="C1018" s="186"/>
      <c r="D1018" s="186"/>
      <c r="E1018" s="186"/>
      <c r="F1018" s="186"/>
      <c r="G1018" s="186"/>
      <c r="H1018" s="186"/>
      <c r="I1018" s="186"/>
      <c r="J1018" s="186"/>
      <c r="K1018" s="186"/>
      <c r="L1018" s="186"/>
      <c r="M1018" s="186"/>
      <c r="N1018" s="186"/>
      <c r="O1018" s="186"/>
      <c r="P1018" s="186"/>
      <c r="Q1018" s="186"/>
    </row>
    <row r="1019" spans="1:17">
      <c r="A1019" s="186"/>
      <c r="B1019" s="186"/>
      <c r="C1019" s="186"/>
      <c r="D1019" s="186"/>
      <c r="E1019" s="186"/>
      <c r="F1019" s="186"/>
      <c r="G1019" s="186"/>
      <c r="H1019" s="186"/>
      <c r="I1019" s="186"/>
      <c r="J1019" s="186"/>
      <c r="K1019" s="186"/>
      <c r="L1019" s="186"/>
      <c r="M1019" s="186"/>
      <c r="N1019" s="186"/>
      <c r="O1019" s="186"/>
      <c r="P1019" s="186"/>
      <c r="Q1019" s="186"/>
    </row>
    <row r="1020" spans="1:17">
      <c r="A1020" s="186"/>
      <c r="B1020" s="186"/>
      <c r="C1020" s="186"/>
      <c r="D1020" s="186"/>
      <c r="E1020" s="186"/>
      <c r="F1020" s="186"/>
      <c r="G1020" s="186"/>
      <c r="H1020" s="186"/>
      <c r="I1020" s="186"/>
      <c r="J1020" s="186"/>
      <c r="K1020" s="186"/>
      <c r="L1020" s="186"/>
      <c r="M1020" s="186"/>
      <c r="N1020" s="186"/>
      <c r="O1020" s="186"/>
      <c r="P1020" s="186"/>
      <c r="Q1020" s="186"/>
    </row>
    <row r="1021" spans="1:17">
      <c r="A1021" s="186"/>
      <c r="B1021" s="186"/>
      <c r="C1021" s="186"/>
      <c r="D1021" s="186"/>
      <c r="E1021" s="186"/>
      <c r="F1021" s="186"/>
      <c r="G1021" s="186"/>
      <c r="H1021" s="186"/>
      <c r="I1021" s="186"/>
      <c r="J1021" s="186"/>
      <c r="K1021" s="186"/>
      <c r="L1021" s="186"/>
      <c r="M1021" s="186"/>
      <c r="N1021" s="186"/>
      <c r="O1021" s="186"/>
      <c r="P1021" s="186"/>
      <c r="Q1021" s="186"/>
    </row>
    <row r="1022" spans="1:17">
      <c r="A1022" s="186"/>
      <c r="B1022" s="186"/>
      <c r="C1022" s="186"/>
      <c r="D1022" s="186"/>
      <c r="E1022" s="186"/>
      <c r="F1022" s="186"/>
      <c r="G1022" s="186"/>
      <c r="H1022" s="186"/>
      <c r="I1022" s="186"/>
      <c r="J1022" s="186"/>
      <c r="K1022" s="186"/>
      <c r="L1022" s="186"/>
      <c r="M1022" s="186"/>
      <c r="N1022" s="186"/>
      <c r="O1022" s="186"/>
      <c r="P1022" s="186"/>
      <c r="Q1022" s="186"/>
    </row>
    <row r="1023" spans="1:17">
      <c r="A1023" s="186"/>
      <c r="B1023" s="186"/>
      <c r="C1023" s="186"/>
      <c r="D1023" s="186"/>
      <c r="E1023" s="186"/>
      <c r="F1023" s="186"/>
      <c r="G1023" s="186"/>
      <c r="H1023" s="186"/>
      <c r="I1023" s="186"/>
      <c r="J1023" s="186"/>
      <c r="K1023" s="186"/>
      <c r="L1023" s="186"/>
      <c r="M1023" s="186"/>
      <c r="N1023" s="186"/>
      <c r="O1023" s="186"/>
      <c r="P1023" s="186"/>
      <c r="Q1023" s="186"/>
    </row>
    <row r="1024" spans="1:17">
      <c r="A1024" s="186"/>
      <c r="B1024" s="186"/>
      <c r="C1024" s="186"/>
      <c r="D1024" s="186"/>
      <c r="E1024" s="186"/>
      <c r="F1024" s="186"/>
      <c r="G1024" s="186"/>
      <c r="H1024" s="186"/>
      <c r="I1024" s="186"/>
      <c r="J1024" s="186"/>
      <c r="K1024" s="186"/>
      <c r="L1024" s="186"/>
      <c r="M1024" s="186"/>
      <c r="N1024" s="186"/>
      <c r="O1024" s="186"/>
      <c r="P1024" s="186"/>
      <c r="Q1024" s="186"/>
    </row>
    <row r="1025" spans="1:17">
      <c r="A1025" s="186"/>
      <c r="B1025" s="186"/>
      <c r="C1025" s="186"/>
      <c r="D1025" s="186"/>
      <c r="E1025" s="186"/>
      <c r="F1025" s="186"/>
      <c r="G1025" s="186"/>
      <c r="H1025" s="186"/>
      <c r="I1025" s="186"/>
      <c r="J1025" s="186"/>
      <c r="K1025" s="186"/>
      <c r="L1025" s="186"/>
      <c r="M1025" s="186"/>
      <c r="N1025" s="186"/>
      <c r="O1025" s="186"/>
      <c r="P1025" s="186"/>
      <c r="Q1025" s="186"/>
    </row>
    <row r="1026" spans="1:17">
      <c r="A1026" s="186"/>
      <c r="B1026" s="186"/>
      <c r="C1026" s="186"/>
      <c r="D1026" s="186"/>
      <c r="E1026" s="186"/>
      <c r="F1026" s="186"/>
      <c r="G1026" s="186"/>
      <c r="H1026" s="186"/>
      <c r="I1026" s="186"/>
      <c r="J1026" s="186"/>
      <c r="K1026" s="186"/>
      <c r="L1026" s="186"/>
      <c r="M1026" s="186"/>
      <c r="N1026" s="186"/>
      <c r="O1026" s="186"/>
      <c r="P1026" s="186"/>
      <c r="Q1026" s="186"/>
    </row>
    <row r="1027" spans="1:17">
      <c r="A1027" s="186"/>
      <c r="B1027" s="186"/>
      <c r="C1027" s="186"/>
      <c r="D1027" s="186"/>
      <c r="E1027" s="186"/>
      <c r="F1027" s="186"/>
      <c r="G1027" s="186"/>
      <c r="H1027" s="186"/>
      <c r="I1027" s="186"/>
      <c r="J1027" s="186"/>
      <c r="K1027" s="186"/>
      <c r="L1027" s="186"/>
      <c r="M1027" s="186"/>
      <c r="N1027" s="186"/>
      <c r="O1027" s="186"/>
      <c r="P1027" s="186"/>
      <c r="Q1027" s="186"/>
    </row>
    <row r="1028" spans="1:17">
      <c r="A1028" s="186"/>
      <c r="B1028" s="186"/>
      <c r="C1028" s="186"/>
      <c r="D1028" s="186"/>
      <c r="E1028" s="186"/>
      <c r="F1028" s="186"/>
      <c r="G1028" s="186"/>
      <c r="H1028" s="186"/>
      <c r="I1028" s="186"/>
      <c r="J1028" s="186"/>
      <c r="K1028" s="186"/>
      <c r="L1028" s="186"/>
      <c r="M1028" s="186"/>
      <c r="N1028" s="186"/>
      <c r="O1028" s="186"/>
      <c r="P1028" s="186"/>
      <c r="Q1028" s="186"/>
    </row>
    <row r="1029" spans="1:17">
      <c r="A1029" s="186"/>
      <c r="B1029" s="186"/>
      <c r="C1029" s="186"/>
      <c r="D1029" s="186"/>
      <c r="E1029" s="186"/>
      <c r="F1029" s="186"/>
      <c r="G1029" s="186"/>
      <c r="H1029" s="186"/>
      <c r="I1029" s="186"/>
      <c r="J1029" s="186"/>
      <c r="K1029" s="186"/>
      <c r="L1029" s="186"/>
      <c r="M1029" s="186"/>
      <c r="N1029" s="186"/>
      <c r="O1029" s="186"/>
      <c r="P1029" s="186"/>
      <c r="Q1029" s="186"/>
    </row>
    <row r="1030" spans="1:17">
      <c r="A1030" s="186"/>
      <c r="B1030" s="186"/>
      <c r="C1030" s="186"/>
      <c r="D1030" s="186"/>
      <c r="E1030" s="186"/>
      <c r="F1030" s="186"/>
      <c r="G1030" s="186"/>
      <c r="H1030" s="186"/>
      <c r="I1030" s="186"/>
      <c r="J1030" s="186"/>
      <c r="K1030" s="186"/>
      <c r="L1030" s="186"/>
      <c r="M1030" s="186"/>
      <c r="N1030" s="186"/>
      <c r="O1030" s="186"/>
      <c r="P1030" s="186"/>
      <c r="Q1030" s="186"/>
    </row>
    <row r="1031" spans="1:17">
      <c r="A1031" s="186"/>
      <c r="B1031" s="186"/>
      <c r="C1031" s="186"/>
      <c r="D1031" s="186"/>
      <c r="E1031" s="186"/>
      <c r="F1031" s="186"/>
      <c r="G1031" s="186"/>
      <c r="H1031" s="186"/>
      <c r="I1031" s="186"/>
      <c r="J1031" s="186"/>
      <c r="K1031" s="186"/>
      <c r="L1031" s="186"/>
      <c r="M1031" s="186"/>
      <c r="N1031" s="186"/>
      <c r="O1031" s="186"/>
      <c r="P1031" s="186"/>
      <c r="Q1031" s="186"/>
    </row>
    <row r="1032" spans="1:17">
      <c r="A1032" s="186"/>
      <c r="B1032" s="186"/>
      <c r="C1032" s="186"/>
      <c r="D1032" s="186"/>
      <c r="E1032" s="186"/>
      <c r="F1032" s="186"/>
      <c r="G1032" s="186"/>
      <c r="H1032" s="186"/>
      <c r="I1032" s="186"/>
      <c r="J1032" s="186"/>
      <c r="K1032" s="186"/>
      <c r="L1032" s="186"/>
      <c r="M1032" s="186"/>
      <c r="N1032" s="186"/>
      <c r="O1032" s="186"/>
      <c r="P1032" s="186"/>
      <c r="Q1032" s="186"/>
    </row>
    <row r="1033" spans="1:17">
      <c r="A1033" s="186"/>
      <c r="B1033" s="186"/>
      <c r="C1033" s="186"/>
      <c r="D1033" s="186"/>
      <c r="E1033" s="186"/>
      <c r="F1033" s="186"/>
      <c r="G1033" s="186"/>
      <c r="H1033" s="186"/>
      <c r="I1033" s="186"/>
      <c r="J1033" s="186"/>
      <c r="K1033" s="186"/>
      <c r="L1033" s="186"/>
      <c r="M1033" s="186"/>
      <c r="N1033" s="186"/>
      <c r="O1033" s="186"/>
      <c r="P1033" s="186"/>
      <c r="Q1033" s="186"/>
    </row>
    <row r="1034" spans="1:17">
      <c r="A1034" s="186"/>
      <c r="B1034" s="186"/>
      <c r="C1034" s="186"/>
      <c r="D1034" s="186"/>
      <c r="E1034" s="186"/>
      <c r="F1034" s="186"/>
      <c r="G1034" s="186"/>
      <c r="H1034" s="186"/>
      <c r="I1034" s="186"/>
      <c r="J1034" s="186"/>
      <c r="K1034" s="186"/>
      <c r="L1034" s="186"/>
      <c r="M1034" s="186"/>
      <c r="N1034" s="186"/>
      <c r="O1034" s="186"/>
      <c r="P1034" s="186"/>
      <c r="Q1034" s="186"/>
    </row>
    <row r="1035" spans="1:17">
      <c r="A1035" s="186"/>
      <c r="B1035" s="186"/>
      <c r="C1035" s="186"/>
      <c r="D1035" s="186"/>
      <c r="E1035" s="186"/>
      <c r="F1035" s="186"/>
      <c r="G1035" s="186"/>
      <c r="H1035" s="186"/>
      <c r="I1035" s="186"/>
      <c r="J1035" s="186"/>
      <c r="K1035" s="186"/>
      <c r="L1035" s="186"/>
      <c r="M1035" s="186"/>
      <c r="N1035" s="186"/>
      <c r="O1035" s="186"/>
      <c r="P1035" s="186"/>
      <c r="Q1035" s="186"/>
    </row>
    <row r="1036" spans="1:17">
      <c r="A1036" s="186"/>
      <c r="B1036" s="186"/>
      <c r="C1036" s="186"/>
      <c r="D1036" s="186"/>
      <c r="E1036" s="186"/>
      <c r="F1036" s="186"/>
      <c r="G1036" s="186"/>
      <c r="H1036" s="186"/>
      <c r="I1036" s="186"/>
      <c r="J1036" s="186"/>
      <c r="K1036" s="186"/>
      <c r="L1036" s="186"/>
      <c r="M1036" s="186"/>
      <c r="N1036" s="186"/>
      <c r="O1036" s="186"/>
      <c r="P1036" s="186"/>
      <c r="Q1036" s="186"/>
    </row>
    <row r="1037" spans="1:17">
      <c r="A1037" s="186"/>
      <c r="B1037" s="186"/>
      <c r="C1037" s="186"/>
      <c r="D1037" s="186"/>
      <c r="E1037" s="186"/>
      <c r="F1037" s="186"/>
      <c r="G1037" s="186"/>
      <c r="H1037" s="186"/>
      <c r="I1037" s="186"/>
      <c r="J1037" s="186"/>
      <c r="K1037" s="186"/>
      <c r="L1037" s="186"/>
      <c r="M1037" s="186"/>
      <c r="N1037" s="186"/>
      <c r="O1037" s="186"/>
      <c r="P1037" s="186"/>
      <c r="Q1037" s="186"/>
    </row>
    <row r="1038" spans="1:17">
      <c r="A1038" s="186"/>
      <c r="B1038" s="186"/>
      <c r="C1038" s="186"/>
      <c r="D1038" s="186"/>
      <c r="E1038" s="186"/>
      <c r="F1038" s="186"/>
      <c r="G1038" s="186"/>
      <c r="H1038" s="186"/>
      <c r="I1038" s="186"/>
      <c r="J1038" s="186"/>
      <c r="K1038" s="186"/>
      <c r="L1038" s="186"/>
      <c r="M1038" s="186"/>
      <c r="N1038" s="186"/>
      <c r="O1038" s="186"/>
      <c r="P1038" s="186"/>
      <c r="Q1038" s="186"/>
    </row>
    <row r="1039" spans="1:17">
      <c r="A1039" s="186"/>
      <c r="B1039" s="186"/>
      <c r="C1039" s="186"/>
      <c r="D1039" s="186"/>
      <c r="E1039" s="186"/>
      <c r="F1039" s="186"/>
      <c r="G1039" s="186"/>
      <c r="H1039" s="186"/>
      <c r="I1039" s="186"/>
      <c r="J1039" s="186"/>
      <c r="K1039" s="186"/>
      <c r="L1039" s="186"/>
      <c r="M1039" s="186"/>
      <c r="N1039" s="186"/>
      <c r="O1039" s="186"/>
      <c r="P1039" s="186"/>
      <c r="Q1039" s="186"/>
    </row>
    <row r="1040" spans="1:17">
      <c r="A1040" s="186"/>
      <c r="B1040" s="186"/>
      <c r="C1040" s="186"/>
      <c r="D1040" s="186"/>
      <c r="E1040" s="186"/>
      <c r="F1040" s="186"/>
      <c r="G1040" s="186"/>
      <c r="H1040" s="186"/>
      <c r="I1040" s="186"/>
      <c r="J1040" s="186"/>
      <c r="K1040" s="186"/>
      <c r="L1040" s="186"/>
      <c r="M1040" s="186"/>
      <c r="N1040" s="186"/>
      <c r="O1040" s="186"/>
      <c r="P1040" s="186"/>
      <c r="Q1040" s="186"/>
    </row>
    <row r="1041" spans="1:17">
      <c r="A1041" s="186"/>
      <c r="B1041" s="186"/>
      <c r="C1041" s="186"/>
      <c r="D1041" s="186"/>
      <c r="E1041" s="186"/>
      <c r="F1041" s="186"/>
      <c r="G1041" s="186"/>
      <c r="H1041" s="186"/>
      <c r="I1041" s="186"/>
      <c r="J1041" s="186"/>
      <c r="K1041" s="186"/>
      <c r="L1041" s="186"/>
      <c r="M1041" s="186"/>
      <c r="N1041" s="186"/>
      <c r="O1041" s="186"/>
      <c r="P1041" s="186"/>
      <c r="Q1041" s="186"/>
    </row>
    <row r="1042" spans="1:17">
      <c r="A1042" s="186"/>
      <c r="B1042" s="186"/>
      <c r="C1042" s="186"/>
      <c r="D1042" s="186"/>
      <c r="E1042" s="186"/>
      <c r="F1042" s="186"/>
      <c r="G1042" s="186"/>
      <c r="H1042" s="186"/>
      <c r="I1042" s="186"/>
      <c r="J1042" s="186"/>
      <c r="K1042" s="186"/>
      <c r="L1042" s="186"/>
      <c r="M1042" s="186"/>
      <c r="N1042" s="186"/>
      <c r="O1042" s="186"/>
      <c r="P1042" s="186"/>
      <c r="Q1042" s="186"/>
    </row>
    <row r="1043" spans="1:17">
      <c r="A1043" s="186"/>
      <c r="B1043" s="186"/>
      <c r="C1043" s="186"/>
      <c r="D1043" s="186"/>
      <c r="E1043" s="186"/>
      <c r="F1043" s="186"/>
      <c r="G1043" s="186"/>
      <c r="H1043" s="186"/>
      <c r="I1043" s="186"/>
      <c r="J1043" s="186"/>
      <c r="K1043" s="186"/>
      <c r="L1043" s="186"/>
      <c r="M1043" s="186"/>
      <c r="N1043" s="186"/>
      <c r="O1043" s="186"/>
      <c r="P1043" s="186"/>
      <c r="Q1043" s="186"/>
    </row>
    <row r="1044" spans="1:17">
      <c r="A1044" s="186"/>
      <c r="B1044" s="186"/>
      <c r="C1044" s="186"/>
      <c r="D1044" s="186"/>
      <c r="E1044" s="186"/>
      <c r="F1044" s="186"/>
      <c r="G1044" s="186"/>
      <c r="H1044" s="186"/>
      <c r="I1044" s="186"/>
      <c r="J1044" s="186"/>
      <c r="K1044" s="186"/>
      <c r="L1044" s="186"/>
      <c r="M1044" s="186"/>
      <c r="N1044" s="186"/>
      <c r="O1044" s="186"/>
      <c r="P1044" s="186"/>
      <c r="Q1044" s="186"/>
    </row>
    <row r="1045" spans="1:17">
      <c r="A1045" s="186"/>
      <c r="B1045" s="186"/>
      <c r="C1045" s="186"/>
      <c r="D1045" s="186"/>
      <c r="E1045" s="186"/>
      <c r="F1045" s="186"/>
      <c r="G1045" s="186"/>
      <c r="H1045" s="186"/>
      <c r="I1045" s="186"/>
      <c r="J1045" s="186"/>
      <c r="K1045" s="186"/>
      <c r="L1045" s="186"/>
      <c r="M1045" s="186"/>
      <c r="N1045" s="186"/>
      <c r="O1045" s="186"/>
      <c r="P1045" s="186"/>
      <c r="Q1045" s="186"/>
    </row>
    <row r="1046" spans="1:17">
      <c r="A1046" s="186"/>
      <c r="B1046" s="186"/>
      <c r="C1046" s="186"/>
      <c r="D1046" s="186"/>
      <c r="E1046" s="186"/>
      <c r="F1046" s="186"/>
      <c r="G1046" s="186"/>
      <c r="H1046" s="186"/>
      <c r="I1046" s="186"/>
      <c r="J1046" s="186"/>
      <c r="K1046" s="186"/>
      <c r="L1046" s="186"/>
      <c r="M1046" s="186"/>
      <c r="N1046" s="186"/>
      <c r="O1046" s="186"/>
      <c r="P1046" s="186"/>
      <c r="Q1046" s="186"/>
    </row>
    <row r="1047" spans="1:17">
      <c r="A1047" s="186"/>
      <c r="B1047" s="186"/>
      <c r="C1047" s="186"/>
      <c r="D1047" s="186"/>
      <c r="E1047" s="186"/>
      <c r="F1047" s="186"/>
      <c r="G1047" s="186"/>
      <c r="H1047" s="186"/>
      <c r="I1047" s="186"/>
      <c r="J1047" s="186"/>
      <c r="K1047" s="186"/>
      <c r="L1047" s="186"/>
      <c r="M1047" s="186"/>
      <c r="N1047" s="186"/>
      <c r="O1047" s="186"/>
      <c r="P1047" s="186"/>
      <c r="Q1047" s="186"/>
    </row>
    <row r="1048" spans="1:17">
      <c r="A1048" s="186"/>
      <c r="B1048" s="186"/>
      <c r="C1048" s="186"/>
      <c r="D1048" s="186"/>
      <c r="E1048" s="186"/>
      <c r="F1048" s="186"/>
      <c r="G1048" s="186"/>
      <c r="H1048" s="186"/>
      <c r="I1048" s="186"/>
      <c r="J1048" s="186"/>
      <c r="K1048" s="186"/>
      <c r="L1048" s="186"/>
      <c r="M1048" s="186"/>
      <c r="N1048" s="186"/>
      <c r="O1048" s="186"/>
      <c r="P1048" s="186"/>
      <c r="Q1048" s="186"/>
    </row>
    <row r="1049" spans="1:17">
      <c r="A1049" s="186"/>
      <c r="B1049" s="186"/>
      <c r="C1049" s="186"/>
      <c r="D1049" s="186"/>
      <c r="E1049" s="186"/>
      <c r="F1049" s="186"/>
      <c r="G1049" s="186"/>
      <c r="H1049" s="186"/>
      <c r="I1049" s="186"/>
      <c r="J1049" s="186"/>
      <c r="K1049" s="186"/>
      <c r="L1049" s="186"/>
      <c r="M1049" s="186"/>
      <c r="N1049" s="186"/>
      <c r="O1049" s="186"/>
      <c r="P1049" s="186"/>
      <c r="Q1049" s="186"/>
    </row>
    <row r="1050" spans="1:17">
      <c r="A1050" s="186"/>
      <c r="B1050" s="186"/>
      <c r="C1050" s="186"/>
      <c r="D1050" s="186"/>
      <c r="E1050" s="186"/>
      <c r="F1050" s="186"/>
      <c r="G1050" s="186"/>
      <c r="H1050" s="186"/>
      <c r="I1050" s="186"/>
      <c r="J1050" s="186"/>
      <c r="K1050" s="186"/>
      <c r="L1050" s="186"/>
      <c r="M1050" s="186"/>
      <c r="N1050" s="186"/>
      <c r="O1050" s="186"/>
      <c r="P1050" s="186"/>
      <c r="Q1050" s="186"/>
    </row>
    <row r="1051" spans="1:17">
      <c r="A1051" s="186"/>
      <c r="B1051" s="186"/>
      <c r="C1051" s="186"/>
      <c r="D1051" s="186"/>
      <c r="E1051" s="186"/>
      <c r="F1051" s="186"/>
      <c r="G1051" s="186"/>
      <c r="H1051" s="186"/>
      <c r="I1051" s="186"/>
      <c r="J1051" s="186"/>
      <c r="K1051" s="186"/>
      <c r="L1051" s="186"/>
      <c r="M1051" s="186"/>
      <c r="N1051" s="186"/>
      <c r="O1051" s="186"/>
      <c r="P1051" s="186"/>
      <c r="Q1051" s="186"/>
    </row>
    <row r="1052" spans="1:17">
      <c r="A1052" s="186"/>
      <c r="B1052" s="186"/>
      <c r="C1052" s="186"/>
      <c r="D1052" s="186"/>
      <c r="E1052" s="186"/>
      <c r="F1052" s="186"/>
      <c r="G1052" s="186"/>
      <c r="H1052" s="186"/>
      <c r="I1052" s="186"/>
      <c r="J1052" s="186"/>
      <c r="K1052" s="186"/>
      <c r="L1052" s="186"/>
      <c r="M1052" s="186"/>
      <c r="N1052" s="186"/>
      <c r="O1052" s="186"/>
      <c r="P1052" s="186"/>
      <c r="Q1052" s="186"/>
    </row>
    <row r="1053" spans="1:17">
      <c r="A1053" s="186"/>
      <c r="B1053" s="186"/>
      <c r="C1053" s="186"/>
      <c r="D1053" s="186"/>
      <c r="E1053" s="186"/>
      <c r="F1053" s="186"/>
      <c r="G1053" s="186"/>
      <c r="H1053" s="186"/>
      <c r="I1053" s="186"/>
      <c r="J1053" s="186"/>
      <c r="K1053" s="186"/>
      <c r="L1053" s="186"/>
      <c r="M1053" s="186"/>
      <c r="N1053" s="186"/>
      <c r="O1053" s="186"/>
      <c r="P1053" s="186"/>
      <c r="Q1053" s="186"/>
    </row>
    <row r="1054" spans="1:17">
      <c r="A1054" s="186"/>
      <c r="B1054" s="186"/>
      <c r="C1054" s="186"/>
      <c r="D1054" s="186"/>
      <c r="E1054" s="186"/>
      <c r="F1054" s="186"/>
      <c r="G1054" s="186"/>
      <c r="H1054" s="186"/>
      <c r="I1054" s="186"/>
      <c r="J1054" s="186"/>
      <c r="K1054" s="186"/>
      <c r="L1054" s="186"/>
      <c r="M1054" s="186"/>
      <c r="N1054" s="186"/>
      <c r="O1054" s="186"/>
      <c r="P1054" s="186"/>
      <c r="Q1054" s="186"/>
    </row>
    <row r="1055" spans="1:17">
      <c r="A1055" s="186"/>
      <c r="B1055" s="186"/>
      <c r="C1055" s="186"/>
      <c r="D1055" s="186"/>
      <c r="E1055" s="186"/>
      <c r="F1055" s="186"/>
      <c r="G1055" s="186"/>
      <c r="H1055" s="186"/>
      <c r="I1055" s="186"/>
      <c r="J1055" s="186"/>
      <c r="K1055" s="186"/>
      <c r="L1055" s="186"/>
      <c r="M1055" s="186"/>
      <c r="N1055" s="186"/>
      <c r="O1055" s="186"/>
      <c r="P1055" s="186"/>
      <c r="Q1055" s="186"/>
    </row>
    <row r="1056" spans="1:17">
      <c r="A1056" s="186"/>
      <c r="B1056" s="186"/>
      <c r="C1056" s="186"/>
      <c r="D1056" s="186"/>
      <c r="E1056" s="186"/>
      <c r="F1056" s="186"/>
      <c r="G1056" s="186"/>
      <c r="H1056" s="186"/>
      <c r="I1056" s="186"/>
      <c r="J1056" s="186"/>
      <c r="K1056" s="186"/>
      <c r="L1056" s="186"/>
      <c r="M1056" s="186"/>
      <c r="N1056" s="186"/>
      <c r="O1056" s="186"/>
      <c r="P1056" s="186"/>
      <c r="Q1056" s="186"/>
    </row>
    <row r="1057" spans="1:17">
      <c r="A1057" s="186"/>
      <c r="B1057" s="186"/>
      <c r="C1057" s="186"/>
      <c r="D1057" s="186"/>
      <c r="E1057" s="186"/>
      <c r="F1057" s="186"/>
      <c r="G1057" s="186"/>
      <c r="H1057" s="186"/>
      <c r="I1057" s="186"/>
      <c r="J1057" s="186"/>
      <c r="K1057" s="186"/>
      <c r="L1057" s="186"/>
      <c r="M1057" s="186"/>
      <c r="N1057" s="186"/>
      <c r="O1057" s="186"/>
      <c r="P1057" s="186"/>
      <c r="Q1057" s="186"/>
    </row>
    <row r="1058" spans="1:17">
      <c r="A1058" s="186"/>
      <c r="B1058" s="186"/>
      <c r="C1058" s="186"/>
      <c r="D1058" s="186"/>
      <c r="E1058" s="186"/>
      <c r="F1058" s="186"/>
      <c r="G1058" s="186"/>
      <c r="H1058" s="186"/>
      <c r="I1058" s="186"/>
      <c r="J1058" s="186"/>
      <c r="K1058" s="186"/>
      <c r="L1058" s="186"/>
      <c r="M1058" s="186"/>
      <c r="N1058" s="186"/>
      <c r="O1058" s="186"/>
      <c r="P1058" s="186"/>
      <c r="Q1058" s="186"/>
    </row>
    <row r="1059" spans="1:17">
      <c r="A1059" s="186"/>
      <c r="B1059" s="186"/>
      <c r="C1059" s="186"/>
      <c r="D1059" s="186"/>
      <c r="E1059" s="186"/>
      <c r="F1059" s="186"/>
      <c r="G1059" s="186"/>
      <c r="H1059" s="186"/>
      <c r="I1059" s="186"/>
      <c r="J1059" s="186"/>
      <c r="K1059" s="186"/>
      <c r="L1059" s="186"/>
      <c r="M1059" s="186"/>
      <c r="N1059" s="186"/>
      <c r="O1059" s="186"/>
      <c r="P1059" s="186"/>
      <c r="Q1059" s="186"/>
    </row>
    <row r="1060" spans="1:17">
      <c r="A1060" s="186"/>
      <c r="B1060" s="186"/>
      <c r="C1060" s="186"/>
      <c r="D1060" s="186"/>
      <c r="E1060" s="186"/>
      <c r="F1060" s="186"/>
      <c r="G1060" s="186"/>
      <c r="H1060" s="186"/>
      <c r="I1060" s="186"/>
      <c r="J1060" s="186"/>
      <c r="K1060" s="186"/>
      <c r="L1060" s="186"/>
      <c r="M1060" s="186"/>
      <c r="N1060" s="186"/>
      <c r="O1060" s="186"/>
      <c r="P1060" s="186"/>
      <c r="Q1060" s="186"/>
    </row>
    <row r="1061" spans="1:17">
      <c r="A1061" s="186"/>
      <c r="B1061" s="186"/>
      <c r="C1061" s="186"/>
      <c r="D1061" s="186"/>
      <c r="E1061" s="186"/>
      <c r="F1061" s="186"/>
      <c r="G1061" s="186"/>
      <c r="H1061" s="186"/>
      <c r="I1061" s="186"/>
      <c r="J1061" s="186"/>
      <c r="K1061" s="186"/>
      <c r="L1061" s="186"/>
      <c r="M1061" s="186"/>
      <c r="N1061" s="186"/>
      <c r="O1061" s="186"/>
      <c r="P1061" s="186"/>
      <c r="Q1061" s="186"/>
    </row>
    <row r="1062" spans="1:17">
      <c r="A1062" s="186"/>
      <c r="B1062" s="186"/>
      <c r="C1062" s="186"/>
      <c r="D1062" s="186"/>
      <c r="E1062" s="186"/>
      <c r="F1062" s="186"/>
      <c r="G1062" s="186"/>
      <c r="H1062" s="186"/>
      <c r="I1062" s="186"/>
      <c r="J1062" s="186"/>
      <c r="K1062" s="186"/>
      <c r="L1062" s="186"/>
      <c r="M1062" s="186"/>
      <c r="N1062" s="186"/>
      <c r="O1062" s="186"/>
      <c r="P1062" s="186"/>
      <c r="Q1062" s="186"/>
    </row>
    <row r="1063" spans="1:17">
      <c r="A1063" s="186"/>
      <c r="B1063" s="186"/>
      <c r="C1063" s="186"/>
      <c r="D1063" s="186"/>
      <c r="E1063" s="186"/>
      <c r="F1063" s="186"/>
      <c r="G1063" s="186"/>
      <c r="H1063" s="186"/>
      <c r="I1063" s="186"/>
      <c r="J1063" s="186"/>
      <c r="K1063" s="186"/>
      <c r="L1063" s="186"/>
      <c r="M1063" s="186"/>
      <c r="N1063" s="186"/>
      <c r="O1063" s="186"/>
      <c r="P1063" s="186"/>
      <c r="Q1063" s="186"/>
    </row>
    <row r="1064" spans="1:17">
      <c r="A1064" s="186"/>
      <c r="B1064" s="186"/>
      <c r="C1064" s="186"/>
      <c r="D1064" s="186"/>
      <c r="E1064" s="186"/>
      <c r="F1064" s="186"/>
      <c r="G1064" s="186"/>
      <c r="H1064" s="186"/>
      <c r="I1064" s="186"/>
      <c r="J1064" s="186"/>
      <c r="K1064" s="186"/>
      <c r="L1064" s="186"/>
      <c r="M1064" s="186"/>
      <c r="N1064" s="186"/>
      <c r="O1064" s="186"/>
      <c r="P1064" s="186"/>
      <c r="Q1064" s="186"/>
    </row>
    <row r="1065" spans="1:17">
      <c r="A1065" s="186"/>
      <c r="B1065" s="186"/>
      <c r="C1065" s="186"/>
      <c r="D1065" s="186"/>
      <c r="E1065" s="186"/>
      <c r="F1065" s="186"/>
      <c r="G1065" s="186"/>
      <c r="H1065" s="186"/>
      <c r="I1065" s="186"/>
      <c r="J1065" s="186"/>
      <c r="K1065" s="186"/>
      <c r="L1065" s="186"/>
      <c r="M1065" s="186"/>
      <c r="N1065" s="186"/>
      <c r="O1065" s="186"/>
      <c r="P1065" s="186"/>
      <c r="Q1065" s="186"/>
    </row>
    <row r="1066" spans="1:17">
      <c r="A1066" s="186"/>
      <c r="B1066" s="186"/>
      <c r="C1066" s="186"/>
      <c r="D1066" s="186"/>
      <c r="E1066" s="186"/>
      <c r="F1066" s="186"/>
      <c r="G1066" s="186"/>
      <c r="H1066" s="186"/>
      <c r="I1066" s="186"/>
      <c r="J1066" s="186"/>
      <c r="K1066" s="186"/>
      <c r="L1066" s="186"/>
      <c r="M1066" s="186"/>
      <c r="N1066" s="186"/>
      <c r="O1066" s="186"/>
      <c r="P1066" s="186"/>
      <c r="Q1066" s="186"/>
    </row>
    <row r="1067" spans="1:17">
      <c r="A1067" s="186"/>
      <c r="B1067" s="186"/>
      <c r="C1067" s="186"/>
      <c r="D1067" s="186"/>
      <c r="E1067" s="186"/>
      <c r="F1067" s="186"/>
      <c r="G1067" s="186"/>
      <c r="H1067" s="186"/>
      <c r="I1067" s="186"/>
      <c r="J1067" s="186"/>
      <c r="K1067" s="186"/>
      <c r="L1067" s="186"/>
      <c r="M1067" s="186"/>
      <c r="N1067" s="186"/>
      <c r="O1067" s="186"/>
      <c r="P1067" s="186"/>
      <c r="Q1067" s="186"/>
    </row>
    <row r="1068" spans="1:17">
      <c r="A1068" s="186"/>
      <c r="B1068" s="186"/>
      <c r="C1068" s="186"/>
      <c r="D1068" s="186"/>
      <c r="E1068" s="186"/>
      <c r="F1068" s="186"/>
      <c r="G1068" s="186"/>
      <c r="H1068" s="186"/>
      <c r="I1068" s="186"/>
      <c r="J1068" s="186"/>
      <c r="K1068" s="186"/>
      <c r="L1068" s="186"/>
      <c r="M1068" s="186"/>
      <c r="N1068" s="186"/>
      <c r="O1068" s="186"/>
      <c r="P1068" s="186"/>
      <c r="Q1068" s="186"/>
    </row>
    <row r="1069" spans="1:17">
      <c r="A1069" s="186"/>
      <c r="B1069" s="186"/>
      <c r="C1069" s="186"/>
      <c r="D1069" s="186"/>
      <c r="E1069" s="186"/>
      <c r="F1069" s="186"/>
      <c r="G1069" s="186"/>
      <c r="H1069" s="186"/>
      <c r="I1069" s="186"/>
      <c r="J1069" s="186"/>
      <c r="K1069" s="186"/>
      <c r="L1069" s="186"/>
      <c r="M1069" s="186"/>
      <c r="N1069" s="186"/>
      <c r="O1069" s="186"/>
      <c r="P1069" s="186"/>
      <c r="Q1069" s="186"/>
    </row>
    <row r="1070" spans="1:17">
      <c r="A1070" s="186"/>
      <c r="B1070" s="186"/>
      <c r="C1070" s="186"/>
      <c r="D1070" s="186"/>
      <c r="E1070" s="186"/>
      <c r="F1070" s="186"/>
      <c r="G1070" s="186"/>
      <c r="H1070" s="186"/>
      <c r="I1070" s="186"/>
      <c r="J1070" s="186"/>
      <c r="K1070" s="186"/>
      <c r="L1070" s="186"/>
      <c r="M1070" s="186"/>
      <c r="N1070" s="186"/>
      <c r="O1070" s="186"/>
      <c r="P1070" s="186"/>
      <c r="Q1070" s="186"/>
    </row>
    <row r="1071" spans="1:17">
      <c r="A1071" s="186"/>
      <c r="B1071" s="186"/>
      <c r="C1071" s="186"/>
      <c r="D1071" s="186"/>
      <c r="E1071" s="186"/>
      <c r="F1071" s="186"/>
      <c r="G1071" s="186"/>
      <c r="H1071" s="186"/>
      <c r="I1071" s="186"/>
      <c r="J1071" s="186"/>
      <c r="K1071" s="186"/>
      <c r="L1071" s="186"/>
      <c r="M1071" s="186"/>
      <c r="N1071" s="186"/>
      <c r="O1071" s="186"/>
      <c r="P1071" s="186"/>
      <c r="Q1071" s="186"/>
    </row>
    <row r="1072" spans="1:17">
      <c r="A1072" s="186"/>
      <c r="B1072" s="186"/>
      <c r="C1072" s="186"/>
      <c r="D1072" s="186"/>
      <c r="E1072" s="186"/>
      <c r="F1072" s="186"/>
      <c r="G1072" s="186"/>
      <c r="H1072" s="186"/>
      <c r="I1072" s="186"/>
      <c r="J1072" s="186"/>
      <c r="K1072" s="186"/>
      <c r="L1072" s="186"/>
      <c r="M1072" s="186"/>
      <c r="N1072" s="186"/>
      <c r="O1072" s="186"/>
      <c r="P1072" s="186"/>
      <c r="Q1072" s="186"/>
    </row>
    <row r="1073" spans="1:17">
      <c r="A1073" s="186"/>
      <c r="B1073" s="186"/>
      <c r="C1073" s="186"/>
      <c r="D1073" s="186"/>
      <c r="E1073" s="186"/>
      <c r="F1073" s="186"/>
      <c r="G1073" s="186"/>
      <c r="H1073" s="186"/>
      <c r="I1073" s="186"/>
      <c r="J1073" s="186"/>
      <c r="K1073" s="186"/>
      <c r="L1073" s="186"/>
      <c r="M1073" s="186"/>
      <c r="N1073" s="186"/>
      <c r="O1073" s="186"/>
      <c r="P1073" s="186"/>
      <c r="Q1073" s="186"/>
    </row>
    <row r="1074" spans="1:17">
      <c r="A1074" s="186"/>
      <c r="B1074" s="186"/>
      <c r="C1074" s="186"/>
      <c r="D1074" s="186"/>
      <c r="E1074" s="186"/>
      <c r="F1074" s="186"/>
      <c r="G1074" s="186"/>
      <c r="H1074" s="186"/>
      <c r="I1074" s="186"/>
      <c r="J1074" s="186"/>
      <c r="K1074" s="186"/>
      <c r="L1074" s="186"/>
      <c r="M1074" s="186"/>
      <c r="N1074" s="186"/>
      <c r="O1074" s="186"/>
      <c r="P1074" s="186"/>
      <c r="Q1074" s="186"/>
    </row>
    <row r="1075" spans="1:17">
      <c r="A1075" s="186"/>
      <c r="B1075" s="186"/>
      <c r="C1075" s="186"/>
      <c r="D1075" s="186"/>
      <c r="E1075" s="186"/>
      <c r="F1075" s="186"/>
      <c r="G1075" s="186"/>
      <c r="H1075" s="186"/>
      <c r="I1075" s="186"/>
      <c r="J1075" s="186"/>
      <c r="K1075" s="186"/>
      <c r="L1075" s="186"/>
      <c r="M1075" s="186"/>
      <c r="N1075" s="186"/>
      <c r="O1075" s="186"/>
      <c r="P1075" s="186"/>
      <c r="Q1075" s="186"/>
    </row>
    <row r="1076" spans="1:17">
      <c r="A1076" s="186"/>
      <c r="B1076" s="186"/>
      <c r="C1076" s="186"/>
      <c r="D1076" s="186"/>
      <c r="E1076" s="186"/>
      <c r="F1076" s="186"/>
      <c r="G1076" s="186"/>
      <c r="H1076" s="186"/>
      <c r="I1076" s="186"/>
      <c r="J1076" s="186"/>
      <c r="K1076" s="186"/>
      <c r="L1076" s="186"/>
      <c r="M1076" s="186"/>
      <c r="N1076" s="186"/>
      <c r="O1076" s="186"/>
      <c r="P1076" s="186"/>
      <c r="Q1076" s="186"/>
    </row>
    <row r="1077" spans="1:17">
      <c r="A1077" s="186"/>
      <c r="B1077" s="186"/>
      <c r="C1077" s="186"/>
      <c r="D1077" s="186"/>
      <c r="E1077" s="186"/>
      <c r="F1077" s="186"/>
      <c r="G1077" s="186"/>
      <c r="H1077" s="186"/>
      <c r="I1077" s="186"/>
      <c r="J1077" s="186"/>
      <c r="K1077" s="186"/>
      <c r="L1077" s="186"/>
      <c r="M1077" s="186"/>
      <c r="N1077" s="186"/>
      <c r="O1077" s="186"/>
      <c r="P1077" s="186"/>
      <c r="Q1077" s="186"/>
    </row>
    <row r="1078" spans="1:17">
      <c r="A1078" s="186"/>
      <c r="B1078" s="186"/>
      <c r="C1078" s="186"/>
      <c r="D1078" s="186"/>
      <c r="E1078" s="186"/>
      <c r="F1078" s="186"/>
      <c r="G1078" s="186"/>
      <c r="H1078" s="186"/>
      <c r="I1078" s="186"/>
      <c r="J1078" s="186"/>
      <c r="K1078" s="186"/>
      <c r="L1078" s="186"/>
      <c r="M1078" s="186"/>
      <c r="N1078" s="186"/>
      <c r="O1078" s="186"/>
      <c r="P1078" s="186"/>
      <c r="Q1078" s="186"/>
    </row>
    <row r="1079" spans="1:17">
      <c r="A1079" s="186"/>
      <c r="B1079" s="186"/>
      <c r="C1079" s="186"/>
      <c r="D1079" s="186"/>
      <c r="E1079" s="186"/>
      <c r="F1079" s="186"/>
      <c r="G1079" s="186"/>
      <c r="H1079" s="186"/>
      <c r="I1079" s="186"/>
      <c r="J1079" s="186"/>
      <c r="K1079" s="186"/>
      <c r="L1079" s="186"/>
      <c r="M1079" s="186"/>
      <c r="N1079" s="186"/>
      <c r="O1079" s="186"/>
      <c r="P1079" s="186"/>
      <c r="Q1079" s="186"/>
    </row>
    <row r="1080" spans="1:17">
      <c r="A1080" s="186"/>
      <c r="B1080" s="186"/>
      <c r="C1080" s="186"/>
      <c r="D1080" s="186"/>
      <c r="E1080" s="186"/>
      <c r="F1080" s="186"/>
      <c r="G1080" s="186"/>
      <c r="H1080" s="186"/>
      <c r="I1080" s="186"/>
      <c r="J1080" s="186"/>
      <c r="K1080" s="186"/>
      <c r="L1080" s="186"/>
      <c r="M1080" s="186"/>
      <c r="N1080" s="186"/>
      <c r="O1080" s="186"/>
      <c r="P1080" s="186"/>
      <c r="Q1080" s="186"/>
    </row>
    <row r="1081" spans="1:17">
      <c r="A1081" s="186"/>
      <c r="B1081" s="186"/>
      <c r="C1081" s="186"/>
      <c r="D1081" s="186"/>
      <c r="E1081" s="186"/>
      <c r="F1081" s="186"/>
      <c r="G1081" s="186"/>
      <c r="H1081" s="186"/>
      <c r="I1081" s="186"/>
      <c r="J1081" s="186"/>
      <c r="K1081" s="186"/>
      <c r="L1081" s="186"/>
      <c r="M1081" s="186"/>
      <c r="N1081" s="186"/>
      <c r="O1081" s="186"/>
      <c r="P1081" s="186"/>
      <c r="Q1081" s="186"/>
    </row>
    <row r="1082" spans="1:17">
      <c r="A1082" s="186"/>
      <c r="B1082" s="186"/>
      <c r="C1082" s="186"/>
      <c r="D1082" s="186"/>
      <c r="E1082" s="186"/>
      <c r="F1082" s="186"/>
      <c r="G1082" s="186"/>
      <c r="H1082" s="186"/>
      <c r="I1082" s="186"/>
      <c r="J1082" s="186"/>
      <c r="K1082" s="186"/>
      <c r="L1082" s="186"/>
      <c r="M1082" s="186"/>
      <c r="N1082" s="186"/>
      <c r="O1082" s="186"/>
      <c r="P1082" s="186"/>
      <c r="Q1082" s="186"/>
    </row>
    <row r="1083" spans="1:17">
      <c r="A1083" s="186"/>
      <c r="B1083" s="186"/>
      <c r="C1083" s="186"/>
      <c r="D1083" s="186"/>
      <c r="E1083" s="186"/>
      <c r="F1083" s="186"/>
      <c r="G1083" s="186"/>
      <c r="H1083" s="186"/>
      <c r="I1083" s="186"/>
      <c r="J1083" s="186"/>
      <c r="K1083" s="186"/>
      <c r="L1083" s="186"/>
      <c r="M1083" s="186"/>
      <c r="N1083" s="186"/>
      <c r="O1083" s="186"/>
      <c r="P1083" s="186"/>
      <c r="Q1083" s="186"/>
    </row>
    <row r="1084" spans="1:17">
      <c r="A1084" s="186"/>
      <c r="B1084" s="186"/>
      <c r="C1084" s="186"/>
      <c r="D1084" s="186"/>
      <c r="E1084" s="186"/>
      <c r="F1084" s="186"/>
      <c r="G1084" s="186"/>
      <c r="H1084" s="186"/>
      <c r="I1084" s="186"/>
      <c r="J1084" s="186"/>
      <c r="K1084" s="186"/>
      <c r="L1084" s="186"/>
      <c r="M1084" s="186"/>
      <c r="N1084" s="186"/>
      <c r="O1084" s="186"/>
      <c r="P1084" s="186"/>
      <c r="Q1084" s="186"/>
    </row>
    <row r="1085" spans="1:17">
      <c r="A1085" s="186"/>
      <c r="B1085" s="186"/>
      <c r="C1085" s="186"/>
      <c r="D1085" s="186"/>
      <c r="E1085" s="186"/>
      <c r="F1085" s="186"/>
      <c r="G1085" s="186"/>
      <c r="H1085" s="186"/>
      <c r="I1085" s="186"/>
      <c r="J1085" s="186"/>
      <c r="K1085" s="186"/>
      <c r="L1085" s="186"/>
      <c r="M1085" s="186"/>
      <c r="N1085" s="186"/>
      <c r="O1085" s="186"/>
      <c r="P1085" s="186"/>
      <c r="Q1085" s="186"/>
    </row>
    <row r="1086" spans="1:17">
      <c r="A1086" s="186"/>
      <c r="B1086" s="186"/>
      <c r="C1086" s="186"/>
      <c r="D1086" s="186"/>
      <c r="E1086" s="186"/>
      <c r="F1086" s="186"/>
      <c r="G1086" s="186"/>
      <c r="H1086" s="186"/>
      <c r="I1086" s="186"/>
      <c r="J1086" s="186"/>
      <c r="K1086" s="186"/>
      <c r="L1086" s="186"/>
      <c r="M1086" s="186"/>
      <c r="N1086" s="186"/>
      <c r="O1086" s="186"/>
      <c r="P1086" s="186"/>
      <c r="Q1086" s="186"/>
    </row>
    <row r="1087" spans="1:17">
      <c r="A1087" s="186"/>
      <c r="B1087" s="186"/>
      <c r="C1087" s="186"/>
      <c r="D1087" s="186"/>
      <c r="E1087" s="186"/>
      <c r="F1087" s="186"/>
      <c r="G1087" s="186"/>
      <c r="H1087" s="186"/>
      <c r="I1087" s="186"/>
      <c r="J1087" s="186"/>
      <c r="K1087" s="186"/>
      <c r="L1087" s="186"/>
      <c r="M1087" s="186"/>
      <c r="N1087" s="186"/>
      <c r="O1087" s="186"/>
      <c r="P1087" s="186"/>
      <c r="Q1087" s="186"/>
    </row>
    <row r="1088" spans="1:17">
      <c r="A1088" s="186"/>
      <c r="B1088" s="186"/>
      <c r="C1088" s="186"/>
      <c r="D1088" s="186"/>
      <c r="E1088" s="186"/>
      <c r="F1088" s="186"/>
      <c r="G1088" s="186"/>
      <c r="H1088" s="186"/>
      <c r="I1088" s="186"/>
      <c r="J1088" s="186"/>
      <c r="K1088" s="186"/>
      <c r="L1088" s="186"/>
      <c r="M1088" s="186"/>
      <c r="N1088" s="186"/>
      <c r="O1088" s="186"/>
      <c r="P1088" s="186"/>
      <c r="Q1088" s="186"/>
    </row>
    <row r="1089" spans="1:17">
      <c r="A1089" s="186"/>
      <c r="B1089" s="186"/>
      <c r="C1089" s="186"/>
      <c r="D1089" s="186"/>
      <c r="E1089" s="186"/>
      <c r="F1089" s="186"/>
      <c r="G1089" s="186"/>
      <c r="H1089" s="186"/>
      <c r="I1089" s="186"/>
      <c r="J1089" s="186"/>
      <c r="K1089" s="186"/>
      <c r="L1089" s="186"/>
      <c r="M1089" s="186"/>
      <c r="N1089" s="186"/>
      <c r="O1089" s="186"/>
      <c r="P1089" s="186"/>
      <c r="Q1089" s="186"/>
    </row>
    <row r="1090" spans="1:17">
      <c r="A1090" s="186"/>
      <c r="B1090" s="186"/>
      <c r="C1090" s="186"/>
      <c r="D1090" s="186"/>
      <c r="E1090" s="186"/>
      <c r="F1090" s="186"/>
      <c r="G1090" s="186"/>
      <c r="H1090" s="186"/>
      <c r="I1090" s="186"/>
      <c r="J1090" s="186"/>
      <c r="K1090" s="186"/>
      <c r="L1090" s="186"/>
      <c r="M1090" s="186"/>
      <c r="N1090" s="186"/>
      <c r="O1090" s="186"/>
      <c r="P1090" s="186"/>
      <c r="Q1090" s="186"/>
    </row>
    <row r="1091" spans="1:17">
      <c r="A1091" s="186"/>
      <c r="B1091" s="186"/>
      <c r="C1091" s="186"/>
      <c r="D1091" s="186"/>
      <c r="E1091" s="186"/>
      <c r="F1091" s="186"/>
      <c r="G1091" s="186"/>
      <c r="H1091" s="186"/>
      <c r="I1091" s="186"/>
      <c r="J1091" s="186"/>
      <c r="K1091" s="186"/>
      <c r="L1091" s="186"/>
      <c r="M1091" s="186"/>
      <c r="N1091" s="186"/>
      <c r="O1091" s="186"/>
      <c r="P1091" s="186"/>
      <c r="Q1091" s="186"/>
    </row>
    <row r="1092" spans="1:17">
      <c r="A1092" s="186"/>
      <c r="B1092" s="186"/>
      <c r="C1092" s="186"/>
      <c r="D1092" s="186"/>
      <c r="E1092" s="186"/>
      <c r="F1092" s="186"/>
      <c r="G1092" s="186"/>
      <c r="H1092" s="186"/>
      <c r="I1092" s="186"/>
      <c r="J1092" s="186"/>
      <c r="K1092" s="186"/>
      <c r="L1092" s="186"/>
      <c r="M1092" s="186"/>
      <c r="N1092" s="186"/>
      <c r="O1092" s="186"/>
      <c r="P1092" s="186"/>
      <c r="Q1092" s="186"/>
    </row>
    <row r="1093" spans="1:17">
      <c r="A1093" s="186"/>
      <c r="B1093" s="186"/>
      <c r="C1093" s="186"/>
      <c r="D1093" s="186"/>
      <c r="E1093" s="186"/>
      <c r="F1093" s="186"/>
      <c r="G1093" s="186"/>
      <c r="H1093" s="186"/>
      <c r="I1093" s="186"/>
      <c r="J1093" s="186"/>
      <c r="K1093" s="186"/>
      <c r="L1093" s="186"/>
      <c r="M1093" s="186"/>
      <c r="N1093" s="186"/>
      <c r="O1093" s="186"/>
      <c r="P1093" s="186"/>
      <c r="Q1093" s="186"/>
    </row>
    <row r="1094" spans="1:17">
      <c r="A1094" s="186"/>
      <c r="B1094" s="186"/>
      <c r="C1094" s="186"/>
      <c r="D1094" s="186"/>
      <c r="E1094" s="186"/>
      <c r="F1094" s="186"/>
      <c r="G1094" s="186"/>
      <c r="H1094" s="186"/>
      <c r="I1094" s="186"/>
      <c r="J1094" s="186"/>
      <c r="K1094" s="186"/>
      <c r="L1094" s="186"/>
      <c r="M1094" s="186"/>
      <c r="N1094" s="186"/>
      <c r="O1094" s="186"/>
      <c r="P1094" s="186"/>
      <c r="Q1094" s="186"/>
    </row>
    <row r="1095" spans="1:17">
      <c r="A1095" s="186"/>
      <c r="B1095" s="186"/>
      <c r="C1095" s="186"/>
      <c r="D1095" s="186"/>
      <c r="E1095" s="186"/>
      <c r="F1095" s="186"/>
      <c r="G1095" s="186"/>
      <c r="H1095" s="186"/>
      <c r="I1095" s="186"/>
      <c r="J1095" s="186"/>
      <c r="K1095" s="186"/>
      <c r="L1095" s="186"/>
      <c r="M1095" s="186"/>
      <c r="N1095" s="186"/>
      <c r="O1095" s="186"/>
      <c r="P1095" s="186"/>
      <c r="Q1095" s="186"/>
    </row>
    <row r="1096" spans="1:17">
      <c r="A1096" s="186"/>
      <c r="B1096" s="186"/>
      <c r="C1096" s="186"/>
      <c r="D1096" s="186"/>
      <c r="E1096" s="186"/>
      <c r="F1096" s="186"/>
      <c r="G1096" s="186"/>
      <c r="H1096" s="186"/>
      <c r="I1096" s="186"/>
      <c r="J1096" s="186"/>
      <c r="K1096" s="186"/>
      <c r="L1096" s="186"/>
      <c r="M1096" s="186"/>
      <c r="N1096" s="186"/>
      <c r="O1096" s="186"/>
      <c r="P1096" s="186"/>
      <c r="Q1096" s="186"/>
    </row>
    <row r="1097" spans="1:17">
      <c r="A1097" s="186"/>
      <c r="B1097" s="186"/>
      <c r="C1097" s="186"/>
      <c r="D1097" s="186"/>
      <c r="E1097" s="186"/>
      <c r="F1097" s="186"/>
      <c r="G1097" s="186"/>
      <c r="H1097" s="186"/>
      <c r="I1097" s="186"/>
      <c r="J1097" s="186"/>
      <c r="K1097" s="186"/>
      <c r="L1097" s="186"/>
      <c r="M1097" s="186"/>
      <c r="N1097" s="186"/>
      <c r="O1097" s="186"/>
      <c r="P1097" s="186"/>
      <c r="Q1097" s="186"/>
    </row>
    <row r="1098" spans="1:17">
      <c r="A1098" s="186"/>
      <c r="B1098" s="186"/>
      <c r="C1098" s="186"/>
      <c r="D1098" s="186"/>
      <c r="E1098" s="186"/>
      <c r="F1098" s="186"/>
      <c r="G1098" s="186"/>
      <c r="H1098" s="186"/>
      <c r="I1098" s="186"/>
      <c r="J1098" s="186"/>
      <c r="K1098" s="186"/>
      <c r="L1098" s="186"/>
      <c r="M1098" s="186"/>
      <c r="N1098" s="186"/>
      <c r="O1098" s="186"/>
      <c r="P1098" s="186"/>
      <c r="Q1098" s="186"/>
    </row>
    <row r="1099" spans="1:17">
      <c r="A1099" s="186"/>
      <c r="B1099" s="186"/>
      <c r="C1099" s="186"/>
      <c r="D1099" s="186"/>
      <c r="E1099" s="186"/>
      <c r="F1099" s="186"/>
      <c r="G1099" s="186"/>
      <c r="H1099" s="186"/>
      <c r="I1099" s="186"/>
      <c r="J1099" s="186"/>
      <c r="K1099" s="186"/>
      <c r="L1099" s="186"/>
      <c r="M1099" s="186"/>
      <c r="N1099" s="186"/>
      <c r="O1099" s="186"/>
      <c r="P1099" s="186"/>
      <c r="Q1099" s="186"/>
    </row>
    <row r="1100" spans="1:17">
      <c r="A1100" s="186"/>
      <c r="B1100" s="186"/>
      <c r="C1100" s="186"/>
      <c r="D1100" s="186"/>
      <c r="E1100" s="186"/>
      <c r="F1100" s="186"/>
      <c r="G1100" s="186"/>
      <c r="H1100" s="186"/>
      <c r="I1100" s="186"/>
      <c r="J1100" s="186"/>
      <c r="K1100" s="186"/>
      <c r="L1100" s="186"/>
      <c r="M1100" s="186"/>
      <c r="N1100" s="186"/>
      <c r="O1100" s="186"/>
      <c r="P1100" s="186"/>
      <c r="Q1100" s="186"/>
    </row>
    <row r="1101" spans="1:17">
      <c r="A1101" s="186"/>
      <c r="B1101" s="186"/>
      <c r="C1101" s="186"/>
      <c r="D1101" s="186"/>
      <c r="E1101" s="186"/>
      <c r="F1101" s="186"/>
      <c r="G1101" s="186"/>
      <c r="H1101" s="186"/>
      <c r="I1101" s="186"/>
      <c r="J1101" s="186"/>
      <c r="K1101" s="186"/>
      <c r="L1101" s="186"/>
      <c r="M1101" s="186"/>
      <c r="N1101" s="186"/>
      <c r="O1101" s="186"/>
      <c r="P1101" s="186"/>
      <c r="Q1101" s="186"/>
    </row>
    <row r="1102" spans="1:17">
      <c r="A1102" s="186"/>
      <c r="B1102" s="186"/>
      <c r="C1102" s="186"/>
      <c r="D1102" s="186"/>
      <c r="E1102" s="186"/>
      <c r="F1102" s="186"/>
      <c r="G1102" s="186"/>
      <c r="H1102" s="186"/>
      <c r="I1102" s="186"/>
      <c r="J1102" s="186"/>
      <c r="K1102" s="186"/>
      <c r="L1102" s="186"/>
      <c r="M1102" s="186"/>
      <c r="N1102" s="186"/>
      <c r="O1102" s="186"/>
      <c r="P1102" s="186"/>
      <c r="Q1102" s="186"/>
    </row>
    <row r="1103" spans="1:17">
      <c r="A1103" s="186"/>
      <c r="B1103" s="186"/>
      <c r="C1103" s="186"/>
      <c r="D1103" s="186"/>
      <c r="E1103" s="186"/>
      <c r="F1103" s="186"/>
      <c r="G1103" s="186"/>
      <c r="H1103" s="186"/>
      <c r="I1103" s="186"/>
      <c r="J1103" s="186"/>
      <c r="K1103" s="186"/>
      <c r="L1103" s="186"/>
      <c r="M1103" s="186"/>
      <c r="N1103" s="186"/>
      <c r="O1103" s="186"/>
      <c r="P1103" s="186"/>
      <c r="Q1103" s="186"/>
    </row>
    <row r="1104" spans="1:17">
      <c r="A1104" s="186"/>
      <c r="B1104" s="186"/>
      <c r="C1104" s="186"/>
      <c r="D1104" s="186"/>
      <c r="E1104" s="186"/>
      <c r="F1104" s="186"/>
      <c r="G1104" s="186"/>
      <c r="H1104" s="186"/>
      <c r="I1104" s="186"/>
      <c r="J1104" s="186"/>
      <c r="K1104" s="186"/>
      <c r="L1104" s="186"/>
      <c r="M1104" s="186"/>
      <c r="N1104" s="186"/>
      <c r="O1104" s="186"/>
      <c r="P1104" s="186"/>
      <c r="Q1104" s="186"/>
    </row>
    <row r="1105" spans="1:17">
      <c r="A1105" s="186"/>
      <c r="B1105" s="186"/>
      <c r="C1105" s="186"/>
      <c r="D1105" s="186"/>
      <c r="E1105" s="186"/>
      <c r="F1105" s="186"/>
      <c r="G1105" s="186"/>
      <c r="H1105" s="186"/>
      <c r="I1105" s="186"/>
      <c r="J1105" s="186"/>
      <c r="K1105" s="186"/>
      <c r="L1105" s="186"/>
      <c r="M1105" s="186"/>
      <c r="N1105" s="186"/>
      <c r="O1105" s="186"/>
      <c r="P1105" s="186"/>
      <c r="Q1105" s="186"/>
    </row>
    <row r="1106" spans="1:17">
      <c r="A1106" s="186"/>
      <c r="B1106" s="186"/>
      <c r="C1106" s="186"/>
      <c r="D1106" s="186"/>
      <c r="E1106" s="186"/>
      <c r="F1106" s="186"/>
      <c r="G1106" s="186"/>
      <c r="H1106" s="186"/>
      <c r="I1106" s="186"/>
      <c r="J1106" s="186"/>
      <c r="K1106" s="186"/>
      <c r="L1106" s="186"/>
      <c r="M1106" s="186"/>
      <c r="N1106" s="186"/>
      <c r="O1106" s="186"/>
      <c r="P1106" s="186"/>
      <c r="Q1106" s="186"/>
    </row>
    <row r="1107" spans="1:17">
      <c r="A1107" s="186"/>
      <c r="B1107" s="186"/>
      <c r="C1107" s="186"/>
      <c r="D1107" s="186"/>
      <c r="E1107" s="186"/>
      <c r="F1107" s="186"/>
      <c r="G1107" s="186"/>
      <c r="H1107" s="186"/>
      <c r="I1107" s="186"/>
      <c r="J1107" s="186"/>
      <c r="K1107" s="186"/>
      <c r="L1107" s="186"/>
      <c r="M1107" s="186"/>
      <c r="N1107" s="186"/>
      <c r="O1107" s="186"/>
      <c r="P1107" s="186"/>
      <c r="Q1107" s="186"/>
    </row>
    <row r="1108" spans="1:17">
      <c r="A1108" s="186"/>
      <c r="B1108" s="186"/>
      <c r="C1108" s="186"/>
      <c r="D1108" s="186"/>
      <c r="E1108" s="186"/>
      <c r="F1108" s="186"/>
      <c r="G1108" s="186"/>
      <c r="H1108" s="186"/>
      <c r="I1108" s="186"/>
      <c r="J1108" s="186"/>
      <c r="K1108" s="186"/>
      <c r="L1108" s="186"/>
      <c r="M1108" s="186"/>
      <c r="N1108" s="186"/>
      <c r="O1108" s="186"/>
      <c r="P1108" s="186"/>
      <c r="Q1108" s="186"/>
    </row>
    <row r="1109" spans="1:17">
      <c r="A1109" s="186"/>
      <c r="B1109" s="186"/>
      <c r="C1109" s="186"/>
      <c r="D1109" s="186"/>
      <c r="E1109" s="186"/>
      <c r="F1109" s="186"/>
      <c r="G1109" s="186"/>
      <c r="H1109" s="186"/>
      <c r="I1109" s="186"/>
      <c r="J1109" s="186"/>
      <c r="K1109" s="186"/>
      <c r="L1109" s="186"/>
      <c r="M1109" s="186"/>
      <c r="N1109" s="186"/>
      <c r="O1109" s="186"/>
      <c r="P1109" s="186"/>
      <c r="Q1109" s="186"/>
    </row>
    <row r="1110" spans="1:17">
      <c r="A1110" s="186"/>
      <c r="B1110" s="186"/>
      <c r="C1110" s="186"/>
      <c r="D1110" s="186"/>
      <c r="E1110" s="186"/>
      <c r="F1110" s="186"/>
      <c r="G1110" s="186"/>
      <c r="H1110" s="186"/>
      <c r="I1110" s="186"/>
      <c r="J1110" s="186"/>
      <c r="K1110" s="186"/>
      <c r="L1110" s="186"/>
      <c r="M1110" s="186"/>
      <c r="N1110" s="186"/>
      <c r="O1110" s="186"/>
      <c r="P1110" s="186"/>
      <c r="Q1110" s="186"/>
    </row>
    <row r="1111" spans="1:17">
      <c r="A1111" s="186"/>
      <c r="B1111" s="186"/>
      <c r="C1111" s="186"/>
      <c r="D1111" s="186"/>
      <c r="E1111" s="186"/>
      <c r="F1111" s="186"/>
      <c r="G1111" s="186"/>
      <c r="H1111" s="186"/>
      <c r="I1111" s="186"/>
      <c r="J1111" s="186"/>
      <c r="K1111" s="186"/>
      <c r="L1111" s="186"/>
      <c r="M1111" s="186"/>
      <c r="N1111" s="186"/>
      <c r="O1111" s="186"/>
      <c r="P1111" s="186"/>
      <c r="Q1111" s="186"/>
    </row>
    <row r="1112" spans="1:17">
      <c r="A1112" s="186"/>
      <c r="B1112" s="186"/>
      <c r="C1112" s="186"/>
      <c r="D1112" s="186"/>
      <c r="E1112" s="186"/>
      <c r="F1112" s="186"/>
      <c r="G1112" s="186"/>
      <c r="H1112" s="186"/>
      <c r="I1112" s="186"/>
      <c r="J1112" s="186"/>
      <c r="K1112" s="186"/>
      <c r="L1112" s="186"/>
      <c r="M1112" s="186"/>
      <c r="N1112" s="186"/>
      <c r="O1112" s="186"/>
      <c r="P1112" s="186"/>
      <c r="Q1112" s="186"/>
    </row>
    <row r="1113" spans="1:17">
      <c r="A1113" s="186"/>
      <c r="B1113" s="186"/>
      <c r="C1113" s="186"/>
      <c r="D1113" s="186"/>
      <c r="E1113" s="186"/>
      <c r="F1113" s="186"/>
      <c r="G1113" s="186"/>
      <c r="H1113" s="186"/>
      <c r="I1113" s="186"/>
      <c r="J1113" s="186"/>
      <c r="K1113" s="186"/>
      <c r="L1113" s="186"/>
      <c r="M1113" s="186"/>
      <c r="N1113" s="186"/>
      <c r="O1113" s="186"/>
      <c r="P1113" s="186"/>
      <c r="Q1113" s="186"/>
    </row>
    <row r="1114" spans="1:17">
      <c r="A1114" s="186"/>
      <c r="B1114" s="186"/>
      <c r="C1114" s="186"/>
      <c r="D1114" s="186"/>
      <c r="E1114" s="186"/>
      <c r="F1114" s="186"/>
      <c r="G1114" s="186"/>
      <c r="H1114" s="186"/>
      <c r="I1114" s="186"/>
      <c r="J1114" s="186"/>
      <c r="K1114" s="186"/>
      <c r="L1114" s="186"/>
      <c r="M1114" s="186"/>
      <c r="N1114" s="186"/>
      <c r="O1114" s="186"/>
      <c r="P1114" s="186"/>
      <c r="Q1114" s="186"/>
    </row>
    <row r="1115" spans="1:17">
      <c r="A1115" s="186"/>
      <c r="B1115" s="186"/>
      <c r="C1115" s="186"/>
      <c r="D1115" s="186"/>
      <c r="E1115" s="186"/>
      <c r="F1115" s="186"/>
      <c r="G1115" s="186"/>
      <c r="H1115" s="186"/>
      <c r="I1115" s="186"/>
      <c r="J1115" s="186"/>
      <c r="K1115" s="186"/>
      <c r="L1115" s="186"/>
      <c r="M1115" s="186"/>
      <c r="N1115" s="186"/>
      <c r="O1115" s="186"/>
      <c r="P1115" s="186"/>
      <c r="Q1115" s="186"/>
    </row>
    <row r="1116" spans="1:17">
      <c r="A1116" s="186"/>
      <c r="B1116" s="186"/>
      <c r="C1116" s="186"/>
      <c r="D1116" s="186"/>
      <c r="E1116" s="186"/>
      <c r="F1116" s="186"/>
      <c r="G1116" s="186"/>
      <c r="H1116" s="186"/>
      <c r="I1116" s="186"/>
      <c r="J1116" s="186"/>
      <c r="K1116" s="186"/>
      <c r="L1116" s="186"/>
      <c r="M1116" s="186"/>
      <c r="N1116" s="186"/>
      <c r="O1116" s="186"/>
      <c r="P1116" s="186"/>
      <c r="Q1116" s="186"/>
    </row>
    <row r="1117" spans="1:17">
      <c r="A1117" s="186"/>
      <c r="B1117" s="186"/>
      <c r="C1117" s="186"/>
      <c r="D1117" s="186"/>
      <c r="E1117" s="186"/>
      <c r="F1117" s="186"/>
      <c r="G1117" s="186"/>
      <c r="H1117" s="186"/>
      <c r="I1117" s="186"/>
      <c r="J1117" s="186"/>
      <c r="K1117" s="186"/>
      <c r="L1117" s="186"/>
      <c r="M1117" s="186"/>
      <c r="N1117" s="186"/>
      <c r="O1117" s="186"/>
      <c r="P1117" s="186"/>
      <c r="Q1117" s="186"/>
    </row>
    <row r="1118" spans="1:17">
      <c r="A1118" s="186"/>
      <c r="B1118" s="186"/>
      <c r="C1118" s="186"/>
      <c r="D1118" s="186"/>
      <c r="E1118" s="186"/>
      <c r="F1118" s="186"/>
      <c r="G1118" s="186"/>
      <c r="H1118" s="186"/>
      <c r="I1118" s="186"/>
      <c r="J1118" s="186"/>
      <c r="K1118" s="186"/>
      <c r="L1118" s="186"/>
      <c r="M1118" s="186"/>
      <c r="N1118" s="186"/>
      <c r="O1118" s="186"/>
      <c r="P1118" s="186"/>
      <c r="Q1118" s="186"/>
    </row>
    <row r="1119" spans="1:17">
      <c r="A1119" s="186"/>
      <c r="B1119" s="186"/>
      <c r="C1119" s="186"/>
      <c r="D1119" s="186"/>
      <c r="E1119" s="186"/>
      <c r="F1119" s="186"/>
      <c r="G1119" s="186"/>
      <c r="H1119" s="186"/>
      <c r="I1119" s="186"/>
      <c r="J1119" s="186"/>
      <c r="K1119" s="186"/>
      <c r="L1119" s="186"/>
      <c r="M1119" s="186"/>
      <c r="N1119" s="186"/>
      <c r="O1119" s="186"/>
      <c r="P1119" s="186"/>
      <c r="Q1119" s="186"/>
    </row>
    <row r="1120" spans="1:17">
      <c r="A1120" s="186"/>
      <c r="B1120" s="186"/>
      <c r="C1120" s="186"/>
      <c r="D1120" s="186"/>
      <c r="E1120" s="186"/>
      <c r="F1120" s="186"/>
      <c r="G1120" s="186"/>
      <c r="H1120" s="186"/>
      <c r="I1120" s="186"/>
      <c r="J1120" s="186"/>
      <c r="K1120" s="186"/>
      <c r="L1120" s="186"/>
      <c r="M1120" s="186"/>
      <c r="N1120" s="186"/>
      <c r="O1120" s="186"/>
      <c r="P1120" s="186"/>
      <c r="Q1120" s="186"/>
    </row>
    <row r="1121" spans="1:17">
      <c r="A1121" s="186"/>
      <c r="B1121" s="186"/>
      <c r="C1121" s="186"/>
      <c r="D1121" s="186"/>
      <c r="E1121" s="186"/>
      <c r="F1121" s="186"/>
      <c r="G1121" s="186"/>
      <c r="H1121" s="186"/>
      <c r="I1121" s="186"/>
      <c r="J1121" s="186"/>
      <c r="K1121" s="186"/>
      <c r="L1121" s="186"/>
      <c r="M1121" s="186"/>
      <c r="N1121" s="186"/>
      <c r="O1121" s="186"/>
      <c r="P1121" s="186"/>
      <c r="Q1121" s="186"/>
    </row>
    <row r="1122" spans="1:17">
      <c r="A1122" s="186"/>
      <c r="B1122" s="186"/>
      <c r="C1122" s="186"/>
      <c r="D1122" s="186"/>
      <c r="E1122" s="186"/>
      <c r="F1122" s="186"/>
      <c r="G1122" s="186"/>
      <c r="H1122" s="186"/>
      <c r="I1122" s="186"/>
      <c r="J1122" s="186"/>
      <c r="K1122" s="186"/>
      <c r="L1122" s="186"/>
      <c r="M1122" s="186"/>
      <c r="N1122" s="186"/>
      <c r="O1122" s="186"/>
      <c r="P1122" s="186"/>
      <c r="Q1122" s="186"/>
    </row>
    <row r="1123" spans="1:17">
      <c r="A1123" s="186"/>
      <c r="B1123" s="186"/>
      <c r="C1123" s="186"/>
      <c r="D1123" s="186"/>
      <c r="E1123" s="186"/>
      <c r="F1123" s="186"/>
      <c r="G1123" s="186"/>
      <c r="H1123" s="186"/>
      <c r="I1123" s="186"/>
      <c r="J1123" s="186"/>
      <c r="K1123" s="186"/>
      <c r="L1123" s="186"/>
      <c r="M1123" s="186"/>
      <c r="N1123" s="186"/>
      <c r="O1123" s="186"/>
      <c r="P1123" s="186"/>
      <c r="Q1123" s="186"/>
    </row>
    <row r="1124" spans="1:17">
      <c r="A1124" s="186"/>
      <c r="B1124" s="186"/>
      <c r="C1124" s="186"/>
      <c r="D1124" s="186"/>
      <c r="E1124" s="186"/>
      <c r="F1124" s="186"/>
      <c r="G1124" s="186"/>
      <c r="H1124" s="186"/>
      <c r="I1124" s="186"/>
      <c r="J1124" s="186"/>
      <c r="K1124" s="186"/>
      <c r="L1124" s="186"/>
      <c r="M1124" s="186"/>
      <c r="N1124" s="186"/>
      <c r="O1124" s="186"/>
      <c r="P1124" s="186"/>
      <c r="Q1124" s="186"/>
    </row>
    <row r="1125" spans="1:17">
      <c r="A1125" s="186"/>
      <c r="B1125" s="186"/>
      <c r="C1125" s="186"/>
      <c r="D1125" s="186"/>
      <c r="E1125" s="186"/>
      <c r="F1125" s="186"/>
      <c r="G1125" s="186"/>
      <c r="H1125" s="186"/>
      <c r="I1125" s="186"/>
      <c r="J1125" s="186"/>
      <c r="K1125" s="186"/>
      <c r="L1125" s="186"/>
      <c r="M1125" s="186"/>
      <c r="N1125" s="186"/>
      <c r="O1125" s="186"/>
      <c r="P1125" s="186"/>
      <c r="Q1125" s="186"/>
    </row>
    <row r="1126" spans="1:17">
      <c r="A1126" s="186"/>
      <c r="B1126" s="186"/>
      <c r="C1126" s="186"/>
      <c r="D1126" s="186"/>
      <c r="E1126" s="186"/>
      <c r="F1126" s="186"/>
      <c r="G1126" s="186"/>
      <c r="H1126" s="186"/>
      <c r="I1126" s="186"/>
      <c r="J1126" s="186"/>
      <c r="K1126" s="186"/>
      <c r="L1126" s="186"/>
      <c r="M1126" s="186"/>
      <c r="N1126" s="186"/>
      <c r="O1126" s="186"/>
      <c r="P1126" s="186"/>
      <c r="Q1126" s="186"/>
    </row>
    <row r="1127" spans="1:17">
      <c r="A1127" s="186"/>
      <c r="B1127" s="186"/>
      <c r="C1127" s="186"/>
      <c r="D1127" s="186"/>
      <c r="E1127" s="186"/>
      <c r="F1127" s="186"/>
      <c r="G1127" s="186"/>
      <c r="H1127" s="186"/>
      <c r="I1127" s="186"/>
      <c r="J1127" s="186"/>
      <c r="K1127" s="186"/>
      <c r="L1127" s="186"/>
      <c r="M1127" s="186"/>
      <c r="N1127" s="186"/>
      <c r="O1127" s="186"/>
      <c r="P1127" s="186"/>
      <c r="Q1127" s="186"/>
    </row>
    <row r="1128" spans="1:17">
      <c r="A1128" s="186"/>
      <c r="B1128" s="186"/>
      <c r="C1128" s="186"/>
      <c r="D1128" s="186"/>
      <c r="E1128" s="186"/>
      <c r="F1128" s="186"/>
      <c r="G1128" s="186"/>
      <c r="H1128" s="186"/>
      <c r="I1128" s="186"/>
      <c r="J1128" s="186"/>
      <c r="K1128" s="186"/>
      <c r="L1128" s="186"/>
      <c r="M1128" s="186"/>
      <c r="N1128" s="186"/>
      <c r="O1128" s="186"/>
      <c r="P1128" s="186"/>
      <c r="Q1128" s="186"/>
    </row>
    <row r="1129" spans="1:17">
      <c r="A1129" s="186"/>
      <c r="B1129" s="186"/>
      <c r="C1129" s="186"/>
      <c r="D1129" s="186"/>
      <c r="E1129" s="186"/>
      <c r="F1129" s="186"/>
      <c r="G1129" s="186"/>
      <c r="H1129" s="186"/>
      <c r="I1129" s="186"/>
      <c r="J1129" s="186"/>
      <c r="K1129" s="186"/>
      <c r="L1129" s="186"/>
      <c r="M1129" s="186"/>
      <c r="N1129" s="186"/>
      <c r="O1129" s="186"/>
      <c r="P1129" s="186"/>
      <c r="Q1129" s="186"/>
    </row>
    <row r="1130" spans="1:17">
      <c r="A1130" s="186"/>
      <c r="B1130" s="186"/>
      <c r="C1130" s="186"/>
      <c r="D1130" s="186"/>
      <c r="E1130" s="186"/>
      <c r="F1130" s="186"/>
      <c r="G1130" s="186"/>
      <c r="H1130" s="186"/>
      <c r="I1130" s="186"/>
      <c r="J1130" s="186"/>
      <c r="K1130" s="186"/>
      <c r="L1130" s="186"/>
      <c r="M1130" s="186"/>
      <c r="N1130" s="186"/>
      <c r="O1130" s="186"/>
      <c r="P1130" s="186"/>
      <c r="Q1130" s="186"/>
    </row>
    <row r="1131" spans="1:17">
      <c r="A1131" s="186"/>
      <c r="B1131" s="186"/>
      <c r="C1131" s="186"/>
      <c r="D1131" s="186"/>
      <c r="E1131" s="186"/>
      <c r="F1131" s="186"/>
      <c r="G1131" s="186"/>
      <c r="H1131" s="186"/>
      <c r="I1131" s="186"/>
      <c r="J1131" s="186"/>
      <c r="K1131" s="186"/>
      <c r="L1131" s="186"/>
      <c r="M1131" s="186"/>
      <c r="N1131" s="186"/>
      <c r="O1131" s="186"/>
      <c r="P1131" s="186"/>
      <c r="Q1131" s="186"/>
    </row>
    <row r="1132" spans="1:17">
      <c r="A1132" s="186"/>
      <c r="B1132" s="186"/>
      <c r="C1132" s="186"/>
      <c r="D1132" s="186"/>
      <c r="E1132" s="186"/>
      <c r="F1132" s="186"/>
      <c r="G1132" s="186"/>
      <c r="H1132" s="186"/>
      <c r="I1132" s="186"/>
      <c r="J1132" s="186"/>
      <c r="K1132" s="186"/>
      <c r="L1132" s="186"/>
      <c r="M1132" s="186"/>
      <c r="N1132" s="186"/>
      <c r="O1132" s="186"/>
      <c r="P1132" s="186"/>
      <c r="Q1132" s="186"/>
    </row>
    <row r="1133" spans="1:17">
      <c r="A1133" s="186"/>
      <c r="B1133" s="186"/>
      <c r="C1133" s="186"/>
      <c r="D1133" s="186"/>
      <c r="E1133" s="186"/>
      <c r="F1133" s="186"/>
      <c r="G1133" s="186"/>
      <c r="H1133" s="186"/>
      <c r="I1133" s="186"/>
      <c r="J1133" s="186"/>
      <c r="K1133" s="186"/>
      <c r="L1133" s="186"/>
      <c r="M1133" s="186"/>
      <c r="N1133" s="186"/>
      <c r="O1133" s="186"/>
      <c r="P1133" s="186"/>
      <c r="Q1133" s="186"/>
    </row>
    <row r="1134" spans="1:17">
      <c r="A1134" s="186"/>
      <c r="B1134" s="186"/>
      <c r="C1134" s="186"/>
      <c r="D1134" s="186"/>
      <c r="E1134" s="186"/>
      <c r="F1134" s="186"/>
      <c r="G1134" s="186"/>
      <c r="H1134" s="186"/>
      <c r="I1134" s="186"/>
      <c r="J1134" s="186"/>
      <c r="K1134" s="186"/>
      <c r="L1134" s="186"/>
      <c r="M1134" s="186"/>
      <c r="N1134" s="186"/>
      <c r="O1134" s="186"/>
      <c r="P1134" s="186"/>
      <c r="Q1134" s="186"/>
    </row>
    <row r="1135" spans="1:17">
      <c r="A1135" s="186"/>
      <c r="B1135" s="186"/>
      <c r="C1135" s="186"/>
      <c r="D1135" s="186"/>
      <c r="E1135" s="186"/>
      <c r="F1135" s="186"/>
      <c r="G1135" s="186"/>
      <c r="H1135" s="186"/>
      <c r="I1135" s="186"/>
      <c r="J1135" s="186"/>
      <c r="K1135" s="186"/>
      <c r="L1135" s="186"/>
      <c r="M1135" s="186"/>
      <c r="N1135" s="186"/>
      <c r="O1135" s="186"/>
      <c r="P1135" s="186"/>
      <c r="Q1135" s="186"/>
    </row>
    <row r="1136" spans="1:17">
      <c r="A1136" s="186"/>
      <c r="B1136" s="186"/>
      <c r="C1136" s="186"/>
      <c r="D1136" s="186"/>
      <c r="E1136" s="186"/>
      <c r="F1136" s="186"/>
      <c r="G1136" s="186"/>
      <c r="H1136" s="186"/>
      <c r="I1136" s="186"/>
      <c r="J1136" s="186"/>
      <c r="K1136" s="186"/>
      <c r="L1136" s="186"/>
      <c r="M1136" s="186"/>
      <c r="N1136" s="186"/>
      <c r="O1136" s="186"/>
      <c r="P1136" s="186"/>
      <c r="Q1136" s="186"/>
    </row>
    <row r="1137" spans="1:17">
      <c r="A1137" s="186"/>
      <c r="B1137" s="186"/>
      <c r="C1137" s="186"/>
      <c r="D1137" s="186"/>
      <c r="E1137" s="186"/>
      <c r="F1137" s="186"/>
      <c r="G1137" s="186"/>
      <c r="H1137" s="186"/>
      <c r="I1137" s="186"/>
      <c r="J1137" s="186"/>
      <c r="K1137" s="186"/>
      <c r="L1137" s="186"/>
      <c r="M1137" s="186"/>
      <c r="N1137" s="186"/>
      <c r="O1137" s="186"/>
      <c r="P1137" s="186"/>
      <c r="Q1137" s="186"/>
    </row>
    <row r="1138" spans="1:17">
      <c r="A1138" s="186"/>
      <c r="B1138" s="186"/>
      <c r="C1138" s="186"/>
      <c r="D1138" s="186"/>
      <c r="E1138" s="186"/>
      <c r="F1138" s="186"/>
      <c r="G1138" s="186"/>
      <c r="H1138" s="186"/>
      <c r="I1138" s="186"/>
      <c r="J1138" s="186"/>
      <c r="K1138" s="186"/>
      <c r="L1138" s="186"/>
      <c r="M1138" s="186"/>
      <c r="N1138" s="186"/>
      <c r="O1138" s="186"/>
      <c r="P1138" s="186"/>
      <c r="Q1138" s="186"/>
    </row>
    <row r="1139" spans="1:17">
      <c r="A1139" s="186"/>
      <c r="B1139" s="186"/>
      <c r="C1139" s="186"/>
      <c r="D1139" s="186"/>
      <c r="E1139" s="186"/>
      <c r="F1139" s="186"/>
      <c r="G1139" s="186"/>
      <c r="H1139" s="186"/>
      <c r="I1139" s="186"/>
      <c r="J1139" s="186"/>
      <c r="K1139" s="186"/>
      <c r="L1139" s="186"/>
      <c r="M1139" s="186"/>
      <c r="N1139" s="186"/>
      <c r="O1139" s="186"/>
      <c r="P1139" s="186"/>
      <c r="Q1139" s="186"/>
    </row>
    <row r="1140" spans="1:17">
      <c r="A1140" s="186"/>
      <c r="B1140" s="186"/>
      <c r="C1140" s="186"/>
      <c r="D1140" s="186"/>
      <c r="E1140" s="186"/>
      <c r="F1140" s="186"/>
      <c r="G1140" s="186"/>
      <c r="H1140" s="186"/>
      <c r="I1140" s="186"/>
      <c r="J1140" s="186"/>
      <c r="K1140" s="186"/>
      <c r="L1140" s="186"/>
      <c r="M1140" s="186"/>
      <c r="N1140" s="186"/>
      <c r="O1140" s="186"/>
      <c r="P1140" s="186"/>
      <c r="Q1140" s="186"/>
    </row>
    <row r="1141" spans="1:17">
      <c r="A1141" s="186"/>
      <c r="B1141" s="186"/>
      <c r="C1141" s="186"/>
      <c r="D1141" s="186"/>
      <c r="E1141" s="186"/>
      <c r="F1141" s="186"/>
      <c r="G1141" s="186"/>
      <c r="H1141" s="186"/>
      <c r="I1141" s="186"/>
      <c r="J1141" s="186"/>
      <c r="K1141" s="186"/>
      <c r="L1141" s="186"/>
      <c r="M1141" s="186"/>
      <c r="N1141" s="186"/>
      <c r="O1141" s="186"/>
      <c r="P1141" s="186"/>
      <c r="Q1141" s="186"/>
    </row>
    <row r="1142" spans="1:17">
      <c r="A1142" s="186"/>
      <c r="B1142" s="186"/>
      <c r="C1142" s="186"/>
      <c r="D1142" s="186"/>
      <c r="E1142" s="186"/>
      <c r="F1142" s="186"/>
      <c r="G1142" s="186"/>
      <c r="H1142" s="186"/>
      <c r="I1142" s="186"/>
      <c r="J1142" s="186"/>
      <c r="K1142" s="186"/>
      <c r="L1142" s="186"/>
      <c r="M1142" s="186"/>
      <c r="N1142" s="186"/>
      <c r="O1142" s="186"/>
      <c r="P1142" s="186"/>
      <c r="Q1142" s="186"/>
    </row>
    <row r="1143" spans="1:17">
      <c r="A1143" s="186"/>
      <c r="B1143" s="186"/>
      <c r="C1143" s="186"/>
      <c r="D1143" s="186"/>
      <c r="E1143" s="186"/>
      <c r="F1143" s="186"/>
      <c r="G1143" s="186"/>
      <c r="H1143" s="186"/>
      <c r="I1143" s="186"/>
      <c r="J1143" s="186"/>
      <c r="K1143" s="186"/>
      <c r="L1143" s="186"/>
      <c r="M1143" s="186"/>
      <c r="N1143" s="186"/>
      <c r="O1143" s="186"/>
      <c r="P1143" s="186"/>
      <c r="Q1143" s="186"/>
    </row>
    <row r="1144" spans="1:17">
      <c r="A1144" s="186"/>
      <c r="B1144" s="186"/>
      <c r="C1144" s="186"/>
      <c r="D1144" s="186"/>
      <c r="E1144" s="186"/>
      <c r="F1144" s="186"/>
      <c r="G1144" s="186"/>
      <c r="H1144" s="186"/>
      <c r="I1144" s="186"/>
      <c r="J1144" s="186"/>
      <c r="K1144" s="186"/>
      <c r="L1144" s="186"/>
      <c r="M1144" s="186"/>
      <c r="N1144" s="186"/>
      <c r="O1144" s="186"/>
      <c r="P1144" s="186"/>
      <c r="Q1144" s="186"/>
    </row>
    <row r="1145" spans="1:17">
      <c r="A1145" s="186"/>
      <c r="B1145" s="186"/>
      <c r="C1145" s="186"/>
      <c r="D1145" s="186"/>
      <c r="E1145" s="186"/>
      <c r="F1145" s="186"/>
      <c r="G1145" s="186"/>
      <c r="H1145" s="186"/>
      <c r="I1145" s="186"/>
      <c r="J1145" s="186"/>
      <c r="K1145" s="186"/>
      <c r="L1145" s="186"/>
      <c r="M1145" s="186"/>
      <c r="N1145" s="186"/>
      <c r="O1145" s="186"/>
      <c r="P1145" s="186"/>
      <c r="Q1145" s="186"/>
    </row>
    <row r="1146" spans="1:17">
      <c r="A1146" s="186"/>
      <c r="B1146" s="186"/>
      <c r="C1146" s="186"/>
      <c r="D1146" s="186"/>
      <c r="E1146" s="186"/>
      <c r="F1146" s="186"/>
      <c r="G1146" s="186"/>
      <c r="H1146" s="186"/>
      <c r="I1146" s="186"/>
      <c r="J1146" s="186"/>
      <c r="K1146" s="186"/>
      <c r="L1146" s="186"/>
      <c r="M1146" s="186"/>
      <c r="N1146" s="186"/>
      <c r="O1146" s="186"/>
      <c r="P1146" s="186"/>
      <c r="Q1146" s="186"/>
    </row>
    <row r="1147" spans="1:17">
      <c r="A1147" s="186"/>
      <c r="B1147" s="186"/>
      <c r="C1147" s="186"/>
      <c r="D1147" s="186"/>
      <c r="E1147" s="186"/>
      <c r="F1147" s="186"/>
      <c r="G1147" s="186"/>
      <c r="H1147" s="186"/>
      <c r="I1147" s="186"/>
      <c r="J1147" s="186"/>
      <c r="K1147" s="186"/>
      <c r="L1147" s="186"/>
      <c r="M1147" s="186"/>
      <c r="N1147" s="186"/>
      <c r="O1147" s="186"/>
      <c r="P1147" s="186"/>
      <c r="Q1147" s="186"/>
    </row>
    <row r="1148" spans="1:17">
      <c r="A1148" s="186"/>
      <c r="B1148" s="186"/>
      <c r="C1148" s="186"/>
      <c r="D1148" s="186"/>
      <c r="E1148" s="186"/>
      <c r="F1148" s="186"/>
      <c r="G1148" s="186"/>
      <c r="H1148" s="186"/>
      <c r="I1148" s="186"/>
      <c r="J1148" s="186"/>
      <c r="K1148" s="186"/>
      <c r="L1148" s="186"/>
      <c r="M1148" s="186"/>
      <c r="N1148" s="186"/>
      <c r="O1148" s="186"/>
      <c r="P1148" s="186"/>
      <c r="Q1148" s="186"/>
    </row>
    <row r="1149" spans="1:17">
      <c r="A1149" s="186"/>
      <c r="B1149" s="186"/>
      <c r="C1149" s="186"/>
      <c r="D1149" s="186"/>
      <c r="E1149" s="186"/>
      <c r="F1149" s="186"/>
      <c r="G1149" s="186"/>
      <c r="H1149" s="186"/>
      <c r="I1149" s="186"/>
      <c r="J1149" s="186"/>
      <c r="K1149" s="186"/>
      <c r="L1149" s="186"/>
      <c r="M1149" s="186"/>
      <c r="N1149" s="186"/>
      <c r="O1149" s="186"/>
      <c r="P1149" s="186"/>
      <c r="Q1149" s="186"/>
    </row>
    <row r="1150" spans="1:17">
      <c r="A1150" s="186"/>
      <c r="B1150" s="186"/>
      <c r="C1150" s="186"/>
      <c r="D1150" s="186"/>
      <c r="E1150" s="186"/>
      <c r="F1150" s="186"/>
      <c r="G1150" s="186"/>
      <c r="H1150" s="186"/>
      <c r="I1150" s="186"/>
      <c r="J1150" s="186"/>
      <c r="K1150" s="186"/>
      <c r="L1150" s="186"/>
      <c r="M1150" s="186"/>
      <c r="N1150" s="186"/>
      <c r="O1150" s="186"/>
      <c r="P1150" s="186"/>
      <c r="Q1150" s="186"/>
    </row>
    <row r="1151" spans="1:17">
      <c r="A1151" s="186"/>
      <c r="B1151" s="186"/>
      <c r="C1151" s="186"/>
      <c r="D1151" s="186"/>
      <c r="E1151" s="186"/>
      <c r="F1151" s="186"/>
      <c r="G1151" s="186"/>
      <c r="H1151" s="186"/>
      <c r="I1151" s="186"/>
      <c r="J1151" s="186"/>
      <c r="K1151" s="186"/>
      <c r="L1151" s="186"/>
      <c r="M1151" s="186"/>
      <c r="N1151" s="186"/>
      <c r="O1151" s="186"/>
      <c r="P1151" s="186"/>
      <c r="Q1151" s="186"/>
    </row>
    <row r="1152" spans="1:17">
      <c r="A1152" s="186"/>
      <c r="B1152" s="186"/>
      <c r="C1152" s="186"/>
      <c r="D1152" s="186"/>
      <c r="E1152" s="186"/>
      <c r="F1152" s="186"/>
      <c r="G1152" s="186"/>
      <c r="H1152" s="186"/>
      <c r="I1152" s="186"/>
      <c r="J1152" s="186"/>
      <c r="K1152" s="186"/>
      <c r="L1152" s="186"/>
      <c r="M1152" s="186"/>
      <c r="N1152" s="186"/>
      <c r="O1152" s="186"/>
      <c r="P1152" s="186"/>
      <c r="Q1152" s="186"/>
    </row>
    <row r="1153" spans="1:17">
      <c r="A1153" s="186"/>
      <c r="B1153" s="186"/>
      <c r="C1153" s="186"/>
      <c r="D1153" s="186"/>
      <c r="E1153" s="186"/>
      <c r="F1153" s="186"/>
      <c r="G1153" s="186"/>
      <c r="H1153" s="186"/>
      <c r="I1153" s="186"/>
      <c r="J1153" s="186"/>
      <c r="K1153" s="186"/>
      <c r="L1153" s="186"/>
      <c r="M1153" s="186"/>
      <c r="N1153" s="186"/>
      <c r="O1153" s="186"/>
      <c r="P1153" s="186"/>
      <c r="Q1153" s="186"/>
    </row>
    <row r="1154" spans="1:17">
      <c r="A1154" s="186"/>
      <c r="B1154" s="186"/>
      <c r="C1154" s="186"/>
      <c r="D1154" s="186"/>
      <c r="E1154" s="186"/>
      <c r="F1154" s="186"/>
      <c r="G1154" s="186"/>
      <c r="H1154" s="186"/>
      <c r="I1154" s="186"/>
      <c r="J1154" s="186"/>
      <c r="K1154" s="186"/>
      <c r="L1154" s="186"/>
      <c r="M1154" s="186"/>
      <c r="N1154" s="186"/>
      <c r="O1154" s="186"/>
      <c r="P1154" s="186"/>
      <c r="Q1154" s="186"/>
    </row>
    <row r="1155" spans="1:17">
      <c r="A1155" s="186"/>
      <c r="B1155" s="186"/>
      <c r="C1155" s="186"/>
      <c r="D1155" s="186"/>
      <c r="E1155" s="186"/>
      <c r="F1155" s="186"/>
      <c r="G1155" s="186"/>
      <c r="H1155" s="186"/>
      <c r="I1155" s="186"/>
      <c r="J1155" s="186"/>
      <c r="K1155" s="186"/>
      <c r="L1155" s="186"/>
      <c r="M1155" s="186"/>
      <c r="N1155" s="186"/>
      <c r="O1155" s="186"/>
      <c r="P1155" s="186"/>
      <c r="Q1155" s="186"/>
    </row>
    <row r="1156" spans="1:17">
      <c r="A1156" s="186"/>
      <c r="B1156" s="186"/>
      <c r="C1156" s="186"/>
      <c r="D1156" s="186"/>
      <c r="E1156" s="186"/>
      <c r="F1156" s="186"/>
      <c r="G1156" s="186"/>
      <c r="H1156" s="186"/>
      <c r="I1156" s="186"/>
      <c r="J1156" s="186"/>
      <c r="K1156" s="186"/>
      <c r="L1156" s="186"/>
      <c r="M1156" s="186"/>
      <c r="N1156" s="186"/>
      <c r="O1156" s="186"/>
      <c r="P1156" s="186"/>
      <c r="Q1156" s="186"/>
    </row>
    <row r="1157" spans="1:17">
      <c r="A1157" s="186"/>
      <c r="B1157" s="186"/>
      <c r="C1157" s="186"/>
      <c r="D1157" s="186"/>
      <c r="E1157" s="186"/>
      <c r="F1157" s="186"/>
      <c r="G1157" s="186"/>
      <c r="H1157" s="186"/>
      <c r="I1157" s="186"/>
      <c r="J1157" s="186"/>
      <c r="K1157" s="186"/>
      <c r="L1157" s="186"/>
      <c r="M1157" s="186"/>
      <c r="N1157" s="186"/>
      <c r="O1157" s="186"/>
      <c r="P1157" s="186"/>
      <c r="Q1157" s="186"/>
    </row>
    <row r="1158" spans="1:17">
      <c r="A1158" s="186"/>
      <c r="B1158" s="186"/>
      <c r="C1158" s="186"/>
      <c r="D1158" s="186"/>
      <c r="E1158" s="186"/>
      <c r="F1158" s="186"/>
      <c r="G1158" s="186"/>
      <c r="H1158" s="186"/>
      <c r="I1158" s="186"/>
      <c r="J1158" s="186"/>
      <c r="K1158" s="186"/>
      <c r="L1158" s="186"/>
      <c r="M1158" s="186"/>
      <c r="N1158" s="186"/>
      <c r="O1158" s="186"/>
      <c r="P1158" s="186"/>
      <c r="Q1158" s="186"/>
    </row>
    <row r="1159" spans="1:17">
      <c r="A1159" s="186"/>
      <c r="B1159" s="186"/>
      <c r="C1159" s="186"/>
      <c r="D1159" s="186"/>
      <c r="E1159" s="186"/>
      <c r="F1159" s="186"/>
      <c r="G1159" s="186"/>
      <c r="H1159" s="186"/>
      <c r="I1159" s="186"/>
      <c r="J1159" s="186"/>
      <c r="K1159" s="186"/>
      <c r="L1159" s="186"/>
      <c r="M1159" s="186"/>
      <c r="N1159" s="186"/>
      <c r="O1159" s="186"/>
      <c r="P1159" s="186"/>
      <c r="Q1159" s="186"/>
    </row>
    <row r="1160" spans="1:17">
      <c r="A1160" s="186"/>
      <c r="B1160" s="186"/>
      <c r="C1160" s="186"/>
      <c r="D1160" s="186"/>
      <c r="E1160" s="186"/>
      <c r="F1160" s="186"/>
      <c r="G1160" s="186"/>
      <c r="H1160" s="186"/>
      <c r="I1160" s="186"/>
      <c r="J1160" s="186"/>
      <c r="K1160" s="186"/>
      <c r="L1160" s="186"/>
      <c r="M1160" s="186"/>
      <c r="N1160" s="186"/>
      <c r="O1160" s="186"/>
      <c r="P1160" s="186"/>
      <c r="Q1160" s="186"/>
    </row>
    <row r="1161" spans="1:17">
      <c r="A1161" s="186"/>
      <c r="B1161" s="186"/>
      <c r="C1161" s="186"/>
      <c r="D1161" s="186"/>
      <c r="E1161" s="186"/>
      <c r="F1161" s="186"/>
      <c r="G1161" s="186"/>
      <c r="H1161" s="186"/>
      <c r="I1161" s="186"/>
      <c r="J1161" s="186"/>
      <c r="K1161" s="186"/>
      <c r="L1161" s="186"/>
      <c r="M1161" s="186"/>
      <c r="N1161" s="186"/>
      <c r="O1161" s="186"/>
      <c r="P1161" s="186"/>
      <c r="Q1161" s="186"/>
    </row>
    <row r="1162" spans="1:17">
      <c r="A1162" s="186"/>
      <c r="B1162" s="186"/>
      <c r="C1162" s="186"/>
      <c r="D1162" s="186"/>
      <c r="E1162" s="186"/>
      <c r="F1162" s="186"/>
      <c r="G1162" s="186"/>
      <c r="H1162" s="186"/>
      <c r="I1162" s="186"/>
      <c r="J1162" s="186"/>
      <c r="K1162" s="186"/>
      <c r="L1162" s="186"/>
      <c r="M1162" s="186"/>
      <c r="N1162" s="186"/>
      <c r="O1162" s="186"/>
      <c r="P1162" s="186"/>
      <c r="Q1162" s="186"/>
    </row>
    <row r="1163" spans="1:17">
      <c r="A1163" s="186"/>
      <c r="B1163" s="186"/>
      <c r="C1163" s="186"/>
      <c r="D1163" s="186"/>
      <c r="E1163" s="186"/>
      <c r="F1163" s="186"/>
      <c r="G1163" s="186"/>
      <c r="H1163" s="186"/>
      <c r="I1163" s="186"/>
      <c r="J1163" s="186"/>
      <c r="K1163" s="186"/>
      <c r="L1163" s="186"/>
      <c r="M1163" s="186"/>
      <c r="N1163" s="186"/>
      <c r="O1163" s="186"/>
      <c r="P1163" s="186"/>
      <c r="Q1163" s="186"/>
    </row>
    <row r="1164" spans="1:17">
      <c r="A1164" s="186"/>
      <c r="B1164" s="186"/>
      <c r="C1164" s="186"/>
      <c r="D1164" s="186"/>
      <c r="E1164" s="186"/>
      <c r="F1164" s="186"/>
      <c r="G1164" s="186"/>
      <c r="H1164" s="186"/>
      <c r="I1164" s="186"/>
      <c r="J1164" s="186"/>
      <c r="K1164" s="186"/>
      <c r="L1164" s="186"/>
      <c r="M1164" s="186"/>
      <c r="N1164" s="186"/>
      <c r="O1164" s="186"/>
      <c r="P1164" s="186"/>
      <c r="Q1164" s="186"/>
    </row>
    <row r="1165" spans="1:17">
      <c r="A1165" s="186"/>
      <c r="B1165" s="186"/>
      <c r="C1165" s="186"/>
      <c r="D1165" s="186"/>
      <c r="E1165" s="186"/>
      <c r="F1165" s="186"/>
      <c r="G1165" s="186"/>
      <c r="H1165" s="186"/>
      <c r="I1165" s="186"/>
      <c r="J1165" s="186"/>
      <c r="K1165" s="186"/>
      <c r="L1165" s="186"/>
      <c r="M1165" s="186"/>
      <c r="N1165" s="186"/>
      <c r="O1165" s="186"/>
      <c r="P1165" s="186"/>
      <c r="Q1165" s="186"/>
    </row>
    <row r="1166" spans="1:17">
      <c r="A1166" s="186"/>
      <c r="B1166" s="186"/>
      <c r="C1166" s="186"/>
      <c r="D1166" s="186"/>
      <c r="E1166" s="186"/>
      <c r="F1166" s="186"/>
      <c r="G1166" s="186"/>
      <c r="H1166" s="186"/>
      <c r="I1166" s="186"/>
      <c r="J1166" s="186"/>
      <c r="K1166" s="186"/>
      <c r="L1166" s="186"/>
      <c r="M1166" s="186"/>
      <c r="N1166" s="186"/>
      <c r="O1166" s="186"/>
      <c r="P1166" s="186"/>
      <c r="Q1166" s="186"/>
    </row>
    <row r="1167" spans="1:17">
      <c r="A1167" s="186"/>
      <c r="B1167" s="186"/>
      <c r="C1167" s="186"/>
      <c r="D1167" s="186"/>
      <c r="E1167" s="186"/>
      <c r="F1167" s="186"/>
      <c r="G1167" s="186"/>
      <c r="H1167" s="186"/>
      <c r="I1167" s="186"/>
      <c r="J1167" s="186"/>
      <c r="K1167" s="186"/>
      <c r="L1167" s="186"/>
      <c r="M1167" s="186"/>
      <c r="N1167" s="186"/>
      <c r="O1167" s="186"/>
      <c r="P1167" s="186"/>
      <c r="Q1167" s="186"/>
    </row>
    <row r="1168" spans="1:17">
      <c r="A1168" s="186"/>
      <c r="B1168" s="186"/>
      <c r="C1168" s="186"/>
      <c r="D1168" s="186"/>
      <c r="E1168" s="186"/>
      <c r="F1168" s="186"/>
      <c r="G1168" s="186"/>
      <c r="H1168" s="186"/>
      <c r="I1168" s="186"/>
      <c r="J1168" s="186"/>
      <c r="K1168" s="186"/>
      <c r="L1168" s="186"/>
      <c r="M1168" s="186"/>
      <c r="N1168" s="186"/>
      <c r="O1168" s="186"/>
      <c r="P1168" s="186"/>
      <c r="Q1168" s="186"/>
    </row>
    <row r="1169" spans="1:17">
      <c r="A1169" s="186"/>
      <c r="B1169" s="186"/>
      <c r="C1169" s="186"/>
      <c r="D1169" s="186"/>
      <c r="E1169" s="186"/>
      <c r="F1169" s="186"/>
      <c r="G1169" s="186"/>
      <c r="H1169" s="186"/>
      <c r="I1169" s="186"/>
      <c r="J1169" s="186"/>
      <c r="K1169" s="186"/>
      <c r="L1169" s="186"/>
      <c r="M1169" s="186"/>
      <c r="N1169" s="186"/>
      <c r="O1169" s="186"/>
      <c r="P1169" s="186"/>
      <c r="Q1169" s="186"/>
    </row>
    <row r="1170" spans="1:17">
      <c r="A1170" s="186"/>
      <c r="B1170" s="186"/>
      <c r="C1170" s="186"/>
      <c r="D1170" s="186"/>
      <c r="E1170" s="186"/>
      <c r="F1170" s="186"/>
      <c r="G1170" s="186"/>
      <c r="H1170" s="186"/>
      <c r="I1170" s="186"/>
      <c r="J1170" s="186"/>
      <c r="K1170" s="186"/>
      <c r="L1170" s="186"/>
      <c r="M1170" s="186"/>
      <c r="N1170" s="186"/>
      <c r="O1170" s="186"/>
      <c r="P1170" s="186"/>
      <c r="Q1170" s="186"/>
    </row>
    <row r="1171" spans="1:17">
      <c r="A1171" s="186"/>
      <c r="B1171" s="186"/>
      <c r="C1171" s="186"/>
      <c r="D1171" s="186"/>
      <c r="E1171" s="186"/>
      <c r="F1171" s="186"/>
      <c r="G1171" s="186"/>
      <c r="H1171" s="186"/>
      <c r="I1171" s="186"/>
      <c r="J1171" s="186"/>
      <c r="K1171" s="186"/>
      <c r="L1171" s="186"/>
      <c r="M1171" s="186"/>
      <c r="N1171" s="186"/>
      <c r="O1171" s="186"/>
      <c r="P1171" s="186"/>
      <c r="Q1171" s="186"/>
    </row>
    <row r="1172" spans="1:17">
      <c r="A1172" s="186"/>
      <c r="B1172" s="186"/>
      <c r="C1172" s="186"/>
      <c r="D1172" s="186"/>
      <c r="E1172" s="186"/>
      <c r="F1172" s="186"/>
      <c r="G1172" s="186"/>
      <c r="H1172" s="186"/>
      <c r="I1172" s="186"/>
      <c r="J1172" s="186"/>
      <c r="K1172" s="186"/>
      <c r="L1172" s="186"/>
      <c r="M1172" s="186"/>
      <c r="N1172" s="186"/>
      <c r="O1172" s="186"/>
      <c r="P1172" s="186"/>
      <c r="Q1172" s="186"/>
    </row>
    <row r="1173" spans="1:17">
      <c r="A1173" s="186"/>
      <c r="B1173" s="186"/>
      <c r="C1173" s="186"/>
      <c r="D1173" s="186"/>
      <c r="E1173" s="186"/>
      <c r="F1173" s="186"/>
      <c r="G1173" s="186"/>
      <c r="H1173" s="186"/>
      <c r="I1173" s="186"/>
      <c r="J1173" s="186"/>
      <c r="K1173" s="186"/>
      <c r="L1173" s="186"/>
      <c r="M1173" s="186"/>
      <c r="N1173" s="186"/>
      <c r="O1173" s="186"/>
      <c r="P1173" s="186"/>
      <c r="Q1173" s="186"/>
    </row>
    <row r="1174" spans="1:17">
      <c r="A1174" s="186"/>
      <c r="B1174" s="186"/>
      <c r="C1174" s="186"/>
      <c r="D1174" s="186"/>
      <c r="E1174" s="186"/>
      <c r="F1174" s="186"/>
      <c r="G1174" s="186"/>
      <c r="H1174" s="186"/>
      <c r="I1174" s="186"/>
      <c r="J1174" s="186"/>
      <c r="K1174" s="186"/>
      <c r="L1174" s="186"/>
      <c r="M1174" s="186"/>
      <c r="N1174" s="186"/>
      <c r="O1174" s="186"/>
      <c r="P1174" s="186"/>
      <c r="Q1174" s="186"/>
    </row>
    <row r="1175" spans="1:17">
      <c r="A1175" s="186"/>
      <c r="B1175" s="186"/>
      <c r="C1175" s="186"/>
      <c r="D1175" s="186"/>
      <c r="E1175" s="186"/>
      <c r="F1175" s="186"/>
      <c r="G1175" s="186"/>
      <c r="H1175" s="186"/>
      <c r="I1175" s="186"/>
      <c r="J1175" s="186"/>
      <c r="K1175" s="186"/>
      <c r="L1175" s="186"/>
      <c r="M1175" s="186"/>
      <c r="N1175" s="186"/>
      <c r="O1175" s="186"/>
      <c r="P1175" s="186"/>
      <c r="Q1175" s="186"/>
    </row>
    <row r="1176" spans="1:17">
      <c r="A1176" s="186"/>
      <c r="B1176" s="186"/>
      <c r="C1176" s="186"/>
      <c r="D1176" s="186"/>
      <c r="E1176" s="186"/>
      <c r="F1176" s="186"/>
      <c r="G1176" s="186"/>
      <c r="H1176" s="186"/>
      <c r="I1176" s="186"/>
      <c r="J1176" s="186"/>
      <c r="K1176" s="186"/>
      <c r="L1176" s="186"/>
      <c r="M1176" s="186"/>
      <c r="N1176" s="186"/>
      <c r="O1176" s="186"/>
      <c r="P1176" s="186"/>
      <c r="Q1176" s="186"/>
    </row>
    <row r="1177" spans="1:17">
      <c r="A1177" s="186"/>
      <c r="B1177" s="186"/>
      <c r="C1177" s="186"/>
      <c r="D1177" s="186"/>
      <c r="E1177" s="186"/>
      <c r="F1177" s="186"/>
      <c r="G1177" s="186"/>
      <c r="H1177" s="186"/>
      <c r="I1177" s="186"/>
      <c r="J1177" s="186"/>
      <c r="K1177" s="186"/>
      <c r="L1177" s="186"/>
      <c r="M1177" s="186"/>
      <c r="N1177" s="186"/>
      <c r="O1177" s="186"/>
      <c r="P1177" s="186"/>
      <c r="Q1177" s="186"/>
    </row>
    <row r="1178" spans="1:17">
      <c r="A1178" s="186"/>
      <c r="B1178" s="186"/>
      <c r="C1178" s="186"/>
      <c r="D1178" s="186"/>
      <c r="E1178" s="186"/>
      <c r="F1178" s="186"/>
      <c r="G1178" s="186"/>
      <c r="H1178" s="186"/>
      <c r="I1178" s="186"/>
      <c r="J1178" s="186"/>
      <c r="K1178" s="186"/>
      <c r="L1178" s="186"/>
      <c r="M1178" s="186"/>
      <c r="N1178" s="186"/>
      <c r="O1178" s="186"/>
      <c r="P1178" s="186"/>
      <c r="Q1178" s="186"/>
    </row>
    <row r="1179" spans="1:17">
      <c r="A1179" s="186"/>
      <c r="B1179" s="186"/>
      <c r="C1179" s="186"/>
      <c r="D1179" s="186"/>
      <c r="E1179" s="186"/>
      <c r="F1179" s="186"/>
      <c r="G1179" s="186"/>
      <c r="H1179" s="186"/>
      <c r="I1179" s="186"/>
      <c r="J1179" s="186"/>
      <c r="K1179" s="186"/>
      <c r="L1179" s="186"/>
      <c r="M1179" s="186"/>
      <c r="N1179" s="186"/>
      <c r="O1179" s="186"/>
      <c r="P1179" s="186"/>
      <c r="Q1179" s="186"/>
    </row>
    <row r="1180" spans="1:17">
      <c r="A1180" s="186"/>
      <c r="B1180" s="186"/>
      <c r="C1180" s="186"/>
      <c r="D1180" s="186"/>
      <c r="E1180" s="186"/>
      <c r="F1180" s="186"/>
      <c r="G1180" s="186"/>
      <c r="H1180" s="186"/>
      <c r="I1180" s="186"/>
      <c r="J1180" s="186"/>
      <c r="K1180" s="186"/>
      <c r="L1180" s="186"/>
      <c r="M1180" s="186"/>
      <c r="N1180" s="186"/>
      <c r="O1180" s="186"/>
      <c r="P1180" s="186"/>
      <c r="Q1180" s="186"/>
    </row>
    <row r="1181" spans="1:17">
      <c r="A1181" s="186"/>
      <c r="B1181" s="186"/>
      <c r="C1181" s="186"/>
      <c r="D1181" s="186"/>
      <c r="E1181" s="186"/>
      <c r="F1181" s="186"/>
      <c r="G1181" s="186"/>
      <c r="H1181" s="186"/>
      <c r="I1181" s="186"/>
      <c r="J1181" s="186"/>
      <c r="K1181" s="186"/>
      <c r="L1181" s="186"/>
      <c r="M1181" s="186"/>
      <c r="N1181" s="186"/>
      <c r="O1181" s="186"/>
      <c r="P1181" s="186"/>
      <c r="Q1181" s="186"/>
    </row>
    <row r="1182" spans="1:17">
      <c r="A1182" s="186"/>
      <c r="B1182" s="186"/>
      <c r="C1182" s="186"/>
      <c r="D1182" s="186"/>
      <c r="E1182" s="186"/>
      <c r="F1182" s="186"/>
      <c r="G1182" s="186"/>
      <c r="H1182" s="186"/>
      <c r="I1182" s="186"/>
      <c r="J1182" s="186"/>
      <c r="K1182" s="186"/>
      <c r="L1182" s="186"/>
      <c r="M1182" s="186"/>
      <c r="N1182" s="186"/>
      <c r="O1182" s="186"/>
      <c r="P1182" s="186"/>
      <c r="Q1182" s="186"/>
    </row>
    <row r="1183" spans="1:17">
      <c r="A1183" s="186"/>
      <c r="B1183" s="186"/>
      <c r="C1183" s="186"/>
      <c r="D1183" s="186"/>
      <c r="E1183" s="186"/>
      <c r="F1183" s="186"/>
      <c r="G1183" s="186"/>
      <c r="H1183" s="186"/>
      <c r="I1183" s="186"/>
      <c r="J1183" s="186"/>
      <c r="K1183" s="186"/>
      <c r="L1183" s="186"/>
      <c r="M1183" s="186"/>
      <c r="N1183" s="186"/>
      <c r="O1183" s="186"/>
      <c r="P1183" s="186"/>
      <c r="Q1183" s="186"/>
    </row>
    <row r="1184" spans="1:17">
      <c r="A1184" s="186"/>
      <c r="B1184" s="186"/>
      <c r="C1184" s="186"/>
      <c r="D1184" s="186"/>
      <c r="E1184" s="186"/>
      <c r="F1184" s="186"/>
      <c r="G1184" s="186"/>
      <c r="H1184" s="186"/>
      <c r="I1184" s="186"/>
      <c r="J1184" s="186"/>
      <c r="K1184" s="186"/>
      <c r="L1184" s="186"/>
      <c r="M1184" s="186"/>
      <c r="N1184" s="186"/>
      <c r="O1184" s="186"/>
      <c r="P1184" s="186"/>
      <c r="Q1184" s="186"/>
    </row>
    <row r="1185" spans="1:17">
      <c r="A1185" s="186"/>
      <c r="B1185" s="186"/>
      <c r="C1185" s="186"/>
      <c r="D1185" s="186"/>
      <c r="E1185" s="186"/>
      <c r="F1185" s="186"/>
      <c r="G1185" s="186"/>
      <c r="H1185" s="186"/>
      <c r="I1185" s="186"/>
      <c r="J1185" s="186"/>
      <c r="K1185" s="186"/>
      <c r="L1185" s="186"/>
      <c r="M1185" s="186"/>
      <c r="N1185" s="186"/>
      <c r="O1185" s="186"/>
      <c r="P1185" s="186"/>
      <c r="Q1185" s="186"/>
    </row>
    <row r="1186" spans="1:17">
      <c r="A1186" s="186"/>
      <c r="B1186" s="186"/>
      <c r="C1186" s="186"/>
      <c r="D1186" s="186"/>
      <c r="E1186" s="186"/>
      <c r="F1186" s="186"/>
      <c r="G1186" s="186"/>
      <c r="H1186" s="186"/>
      <c r="I1186" s="186"/>
      <c r="J1186" s="186"/>
      <c r="K1186" s="186"/>
      <c r="L1186" s="186"/>
      <c r="M1186" s="186"/>
      <c r="N1186" s="186"/>
      <c r="O1186" s="186"/>
      <c r="P1186" s="186"/>
      <c r="Q1186" s="186"/>
    </row>
    <row r="1187" spans="1:17">
      <c r="A1187" s="186"/>
      <c r="B1187" s="186"/>
      <c r="C1187" s="186"/>
      <c r="D1187" s="186"/>
      <c r="E1187" s="186"/>
      <c r="F1187" s="186"/>
      <c r="G1187" s="186"/>
      <c r="H1187" s="186"/>
      <c r="I1187" s="186"/>
      <c r="J1187" s="186"/>
      <c r="K1187" s="186"/>
      <c r="L1187" s="186"/>
      <c r="M1187" s="186"/>
      <c r="N1187" s="186"/>
      <c r="O1187" s="186"/>
      <c r="P1187" s="186"/>
      <c r="Q1187" s="186"/>
    </row>
    <row r="1188" spans="1:17">
      <c r="A1188" s="186"/>
      <c r="B1188" s="186"/>
      <c r="C1188" s="186"/>
      <c r="D1188" s="186"/>
      <c r="E1188" s="186"/>
      <c r="F1188" s="186"/>
      <c r="G1188" s="186"/>
      <c r="H1188" s="186"/>
      <c r="I1188" s="186"/>
      <c r="J1188" s="186"/>
      <c r="K1188" s="186"/>
      <c r="L1188" s="186"/>
      <c r="M1188" s="186"/>
      <c r="N1188" s="186"/>
      <c r="O1188" s="186"/>
      <c r="P1188" s="186"/>
      <c r="Q1188" s="186"/>
    </row>
    <row r="1189" spans="1:17">
      <c r="A1189" s="186"/>
      <c r="B1189" s="186"/>
      <c r="C1189" s="186"/>
      <c r="D1189" s="186"/>
      <c r="E1189" s="186"/>
      <c r="F1189" s="186"/>
      <c r="G1189" s="186"/>
      <c r="H1189" s="186"/>
      <c r="I1189" s="186"/>
      <c r="J1189" s="186"/>
      <c r="K1189" s="186"/>
      <c r="L1189" s="186"/>
      <c r="M1189" s="186"/>
      <c r="N1189" s="186"/>
      <c r="O1189" s="186"/>
      <c r="P1189" s="186"/>
      <c r="Q1189" s="186"/>
    </row>
    <row r="1190" spans="1:17">
      <c r="A1190" s="186"/>
      <c r="B1190" s="186"/>
      <c r="C1190" s="186"/>
      <c r="D1190" s="186"/>
      <c r="E1190" s="186"/>
      <c r="F1190" s="186"/>
      <c r="G1190" s="186"/>
      <c r="H1190" s="186"/>
      <c r="I1190" s="186"/>
      <c r="J1190" s="186"/>
      <c r="K1190" s="186"/>
      <c r="L1190" s="186"/>
      <c r="M1190" s="186"/>
      <c r="N1190" s="186"/>
      <c r="O1190" s="186"/>
      <c r="P1190" s="186"/>
      <c r="Q1190" s="186"/>
    </row>
    <row r="1191" spans="1:17">
      <c r="A1191" s="186"/>
      <c r="B1191" s="186"/>
      <c r="C1191" s="186"/>
      <c r="D1191" s="186"/>
      <c r="E1191" s="186"/>
      <c r="F1191" s="186"/>
      <c r="G1191" s="186"/>
      <c r="H1191" s="186"/>
      <c r="I1191" s="186"/>
      <c r="J1191" s="186"/>
      <c r="K1191" s="186"/>
      <c r="L1191" s="186"/>
      <c r="M1191" s="186"/>
      <c r="N1191" s="186"/>
      <c r="O1191" s="186"/>
      <c r="P1191" s="186"/>
      <c r="Q1191" s="186"/>
    </row>
    <row r="1192" spans="1:17">
      <c r="A1192" s="186"/>
      <c r="B1192" s="186"/>
      <c r="C1192" s="186"/>
      <c r="D1192" s="186"/>
      <c r="E1192" s="186"/>
      <c r="F1192" s="186"/>
      <c r="G1192" s="186"/>
      <c r="H1192" s="186"/>
      <c r="I1192" s="186"/>
      <c r="J1192" s="186"/>
      <c r="K1192" s="186"/>
      <c r="L1192" s="186"/>
      <c r="M1192" s="186"/>
      <c r="N1192" s="186"/>
      <c r="O1192" s="186"/>
      <c r="P1192" s="186"/>
      <c r="Q1192" s="186"/>
    </row>
    <row r="1193" spans="1:17">
      <c r="A1193" s="186"/>
      <c r="B1193" s="186"/>
      <c r="C1193" s="186"/>
      <c r="D1193" s="186"/>
      <c r="E1193" s="186"/>
      <c r="F1193" s="186"/>
      <c r="G1193" s="186"/>
      <c r="H1193" s="186"/>
      <c r="I1193" s="186"/>
      <c r="J1193" s="186"/>
      <c r="K1193" s="186"/>
      <c r="L1193" s="186"/>
      <c r="M1193" s="186"/>
      <c r="N1193" s="186"/>
      <c r="O1193" s="186"/>
      <c r="P1193" s="186"/>
      <c r="Q1193" s="186"/>
    </row>
    <row r="1194" spans="1:17">
      <c r="A1194" s="186"/>
      <c r="B1194" s="186"/>
      <c r="C1194" s="186"/>
      <c r="D1194" s="186"/>
      <c r="E1194" s="186"/>
      <c r="F1194" s="186"/>
      <c r="G1194" s="186"/>
      <c r="H1194" s="186"/>
      <c r="I1194" s="186"/>
      <c r="J1194" s="186"/>
      <c r="K1194" s="186"/>
      <c r="L1194" s="186"/>
      <c r="M1194" s="186"/>
      <c r="N1194" s="186"/>
      <c r="O1194" s="186"/>
      <c r="P1194" s="186"/>
      <c r="Q1194" s="186"/>
    </row>
    <row r="1195" spans="1:17">
      <c r="A1195" s="186"/>
      <c r="B1195" s="186"/>
      <c r="C1195" s="186"/>
      <c r="D1195" s="186"/>
      <c r="E1195" s="186"/>
      <c r="F1195" s="186"/>
      <c r="G1195" s="186"/>
      <c r="H1195" s="186"/>
      <c r="I1195" s="186"/>
      <c r="J1195" s="186"/>
      <c r="K1195" s="186"/>
      <c r="L1195" s="186"/>
      <c r="M1195" s="186"/>
      <c r="N1195" s="186"/>
      <c r="O1195" s="186"/>
      <c r="P1195" s="186"/>
      <c r="Q1195" s="186"/>
    </row>
    <row r="1196" spans="1:17">
      <c r="A1196" s="186"/>
      <c r="B1196" s="186"/>
      <c r="C1196" s="186"/>
      <c r="D1196" s="186"/>
      <c r="E1196" s="186"/>
      <c r="F1196" s="186"/>
      <c r="G1196" s="186"/>
      <c r="H1196" s="186"/>
      <c r="I1196" s="186"/>
      <c r="J1196" s="186"/>
      <c r="K1196" s="186"/>
      <c r="L1196" s="186"/>
      <c r="M1196" s="186"/>
      <c r="N1196" s="186"/>
      <c r="O1196" s="186"/>
      <c r="P1196" s="186"/>
      <c r="Q1196" s="186"/>
    </row>
    <row r="1197" spans="1:17">
      <c r="A1197" s="186"/>
      <c r="B1197" s="186"/>
      <c r="C1197" s="186"/>
      <c r="D1197" s="186"/>
      <c r="E1197" s="186"/>
      <c r="F1197" s="186"/>
      <c r="G1197" s="186"/>
      <c r="H1197" s="186"/>
      <c r="I1197" s="186"/>
      <c r="J1197" s="186"/>
      <c r="K1197" s="186"/>
      <c r="L1197" s="186"/>
      <c r="M1197" s="186"/>
      <c r="N1197" s="186"/>
      <c r="O1197" s="186"/>
      <c r="P1197" s="186"/>
      <c r="Q1197" s="186"/>
    </row>
    <row r="1198" spans="1:17">
      <c r="A1198" s="186"/>
      <c r="B1198" s="186"/>
      <c r="C1198" s="186"/>
      <c r="D1198" s="186"/>
      <c r="E1198" s="186"/>
      <c r="F1198" s="186"/>
      <c r="G1198" s="186"/>
      <c r="H1198" s="186"/>
      <c r="I1198" s="186"/>
      <c r="J1198" s="186"/>
      <c r="K1198" s="186"/>
      <c r="L1198" s="186"/>
      <c r="M1198" s="186"/>
      <c r="N1198" s="186"/>
      <c r="O1198" s="186"/>
      <c r="P1198" s="186"/>
      <c r="Q1198" s="186"/>
    </row>
    <row r="1199" spans="1:17">
      <c r="A1199" s="186"/>
      <c r="B1199" s="186"/>
      <c r="C1199" s="186"/>
      <c r="D1199" s="186"/>
      <c r="E1199" s="186"/>
      <c r="F1199" s="186"/>
      <c r="G1199" s="186"/>
      <c r="H1199" s="186"/>
      <c r="I1199" s="186"/>
      <c r="J1199" s="186"/>
      <c r="K1199" s="186"/>
      <c r="L1199" s="186"/>
      <c r="M1199" s="186"/>
      <c r="N1199" s="186"/>
      <c r="O1199" s="186"/>
      <c r="P1199" s="186"/>
      <c r="Q1199" s="186"/>
    </row>
    <row r="1200" spans="1:17">
      <c r="A1200" s="186"/>
      <c r="B1200" s="186"/>
      <c r="C1200" s="186"/>
      <c r="D1200" s="186"/>
      <c r="E1200" s="186"/>
      <c r="F1200" s="186"/>
      <c r="G1200" s="186"/>
      <c r="H1200" s="186"/>
      <c r="I1200" s="186"/>
      <c r="J1200" s="186"/>
      <c r="K1200" s="186"/>
      <c r="L1200" s="186"/>
      <c r="M1200" s="186"/>
      <c r="N1200" s="186"/>
      <c r="O1200" s="186"/>
      <c r="P1200" s="186"/>
      <c r="Q1200" s="186"/>
    </row>
    <row r="1201" spans="1:17">
      <c r="A1201" s="186"/>
      <c r="B1201" s="186"/>
      <c r="C1201" s="186"/>
      <c r="D1201" s="186"/>
      <c r="E1201" s="186"/>
      <c r="F1201" s="186"/>
      <c r="G1201" s="186"/>
      <c r="H1201" s="186"/>
      <c r="I1201" s="186"/>
      <c r="J1201" s="186"/>
      <c r="K1201" s="186"/>
      <c r="L1201" s="186"/>
      <c r="M1201" s="186"/>
      <c r="N1201" s="186"/>
      <c r="O1201" s="186"/>
      <c r="P1201" s="186"/>
      <c r="Q1201" s="186"/>
    </row>
    <row r="1202" spans="1:17">
      <c r="A1202" s="186"/>
      <c r="B1202" s="186"/>
      <c r="C1202" s="186"/>
      <c r="D1202" s="186"/>
      <c r="E1202" s="186"/>
      <c r="F1202" s="186"/>
      <c r="G1202" s="186"/>
      <c r="H1202" s="186"/>
      <c r="I1202" s="186"/>
      <c r="J1202" s="186"/>
      <c r="K1202" s="186"/>
      <c r="L1202" s="186"/>
      <c r="M1202" s="186"/>
      <c r="N1202" s="186"/>
      <c r="O1202" s="186"/>
      <c r="P1202" s="186"/>
      <c r="Q1202" s="186"/>
    </row>
    <row r="1203" spans="1:17">
      <c r="A1203" s="186"/>
      <c r="B1203" s="186"/>
      <c r="C1203" s="186"/>
      <c r="D1203" s="186"/>
      <c r="E1203" s="186"/>
      <c r="F1203" s="186"/>
      <c r="G1203" s="186"/>
      <c r="H1203" s="186"/>
      <c r="I1203" s="186"/>
      <c r="J1203" s="186"/>
      <c r="K1203" s="186"/>
      <c r="L1203" s="186"/>
      <c r="M1203" s="186"/>
      <c r="N1203" s="186"/>
      <c r="O1203" s="186"/>
      <c r="P1203" s="186"/>
      <c r="Q1203" s="186"/>
    </row>
    <row r="1204" spans="1:17">
      <c r="A1204" s="186"/>
      <c r="B1204" s="186"/>
      <c r="C1204" s="186"/>
      <c r="D1204" s="186"/>
      <c r="E1204" s="186"/>
      <c r="F1204" s="186"/>
      <c r="G1204" s="186"/>
      <c r="H1204" s="186"/>
      <c r="I1204" s="186"/>
      <c r="J1204" s="186"/>
      <c r="K1204" s="186"/>
      <c r="L1204" s="186"/>
      <c r="M1204" s="186"/>
      <c r="N1204" s="186"/>
      <c r="O1204" s="186"/>
      <c r="P1204" s="186"/>
      <c r="Q1204" s="186"/>
    </row>
    <row r="1205" spans="1:17">
      <c r="A1205" s="186"/>
      <c r="B1205" s="186"/>
      <c r="C1205" s="186"/>
      <c r="D1205" s="186"/>
      <c r="E1205" s="186"/>
      <c r="F1205" s="186"/>
      <c r="G1205" s="186"/>
      <c r="H1205" s="186"/>
      <c r="I1205" s="186"/>
      <c r="J1205" s="186"/>
      <c r="K1205" s="186"/>
      <c r="L1205" s="186"/>
      <c r="M1205" s="186"/>
      <c r="N1205" s="186"/>
      <c r="O1205" s="186"/>
      <c r="P1205" s="186"/>
      <c r="Q1205" s="186"/>
    </row>
    <row r="1206" spans="1:17">
      <c r="A1206" s="186"/>
      <c r="B1206" s="186"/>
      <c r="C1206" s="186"/>
      <c r="D1206" s="186"/>
      <c r="E1206" s="186"/>
      <c r="F1206" s="186"/>
      <c r="G1206" s="186"/>
      <c r="H1206" s="186"/>
      <c r="I1206" s="186"/>
      <c r="J1206" s="186"/>
      <c r="K1206" s="186"/>
      <c r="L1206" s="186"/>
      <c r="M1206" s="186"/>
      <c r="N1206" s="186"/>
      <c r="O1206" s="186"/>
      <c r="P1206" s="186"/>
      <c r="Q1206" s="186"/>
    </row>
    <row r="1207" spans="1:17">
      <c r="A1207" s="186"/>
      <c r="B1207" s="186"/>
      <c r="C1207" s="186"/>
      <c r="D1207" s="186"/>
      <c r="E1207" s="186"/>
      <c r="F1207" s="186"/>
      <c r="G1207" s="186"/>
      <c r="H1207" s="186"/>
      <c r="I1207" s="186"/>
      <c r="J1207" s="186"/>
      <c r="K1207" s="186"/>
      <c r="L1207" s="186"/>
      <c r="M1207" s="186"/>
      <c r="N1207" s="186"/>
      <c r="O1207" s="186"/>
      <c r="P1207" s="186"/>
      <c r="Q1207" s="186"/>
    </row>
    <row r="1208" spans="1:17">
      <c r="A1208" s="186"/>
      <c r="B1208" s="186"/>
      <c r="C1208" s="186"/>
      <c r="D1208" s="186"/>
      <c r="E1208" s="186"/>
      <c r="F1208" s="186"/>
      <c r="G1208" s="186"/>
      <c r="H1208" s="186"/>
      <c r="I1208" s="186"/>
      <c r="J1208" s="186"/>
      <c r="K1208" s="186"/>
      <c r="L1208" s="186"/>
      <c r="M1208" s="186"/>
      <c r="N1208" s="186"/>
      <c r="O1208" s="186"/>
      <c r="P1208" s="186"/>
      <c r="Q1208" s="186"/>
    </row>
    <row r="1209" spans="1:17">
      <c r="A1209" s="186"/>
      <c r="B1209" s="186"/>
      <c r="C1209" s="186"/>
      <c r="D1209" s="186"/>
      <c r="E1209" s="186"/>
      <c r="F1209" s="186"/>
      <c r="G1209" s="186"/>
      <c r="H1209" s="186"/>
      <c r="I1209" s="186"/>
      <c r="J1209" s="186"/>
      <c r="K1209" s="186"/>
      <c r="L1209" s="186"/>
      <c r="M1209" s="186"/>
      <c r="N1209" s="186"/>
      <c r="O1209" s="186"/>
      <c r="P1209" s="186"/>
      <c r="Q1209" s="186"/>
    </row>
    <row r="1210" spans="1:17">
      <c r="A1210" s="186"/>
      <c r="B1210" s="186"/>
      <c r="C1210" s="186"/>
      <c r="D1210" s="186"/>
      <c r="E1210" s="186"/>
      <c r="F1210" s="186"/>
      <c r="G1210" s="186"/>
      <c r="H1210" s="186"/>
      <c r="I1210" s="186"/>
      <c r="J1210" s="186"/>
      <c r="K1210" s="186"/>
      <c r="L1210" s="186"/>
      <c r="M1210" s="186"/>
      <c r="N1210" s="186"/>
      <c r="O1210" s="186"/>
      <c r="P1210" s="186"/>
      <c r="Q1210" s="186"/>
    </row>
    <row r="1211" spans="1:17">
      <c r="A1211" s="186"/>
      <c r="B1211" s="186"/>
      <c r="C1211" s="186"/>
      <c r="D1211" s="186"/>
      <c r="E1211" s="186"/>
      <c r="F1211" s="186"/>
      <c r="G1211" s="186"/>
      <c r="H1211" s="186"/>
      <c r="I1211" s="186"/>
      <c r="J1211" s="186"/>
      <c r="K1211" s="186"/>
      <c r="L1211" s="186"/>
      <c r="M1211" s="186"/>
      <c r="N1211" s="186"/>
      <c r="O1211" s="186"/>
      <c r="P1211" s="186"/>
      <c r="Q1211" s="186"/>
    </row>
    <row r="1212" spans="1:17">
      <c r="A1212" s="186"/>
      <c r="B1212" s="186"/>
      <c r="C1212" s="186"/>
      <c r="D1212" s="186"/>
      <c r="E1212" s="186"/>
      <c r="F1212" s="186"/>
      <c r="G1212" s="186"/>
      <c r="H1212" s="186"/>
      <c r="I1212" s="186"/>
      <c r="J1212" s="186"/>
      <c r="K1212" s="186"/>
      <c r="L1212" s="186"/>
      <c r="M1212" s="186"/>
      <c r="N1212" s="186"/>
      <c r="O1212" s="186"/>
      <c r="P1212" s="186"/>
      <c r="Q1212" s="186"/>
    </row>
    <row r="1213" spans="1:17">
      <c r="A1213" s="186"/>
      <c r="B1213" s="186"/>
      <c r="C1213" s="186"/>
      <c r="D1213" s="186"/>
      <c r="E1213" s="186"/>
      <c r="F1213" s="186"/>
      <c r="G1213" s="186"/>
      <c r="H1213" s="186"/>
      <c r="I1213" s="186"/>
      <c r="J1213" s="186"/>
      <c r="K1213" s="186"/>
      <c r="L1213" s="186"/>
      <c r="M1213" s="186"/>
      <c r="N1213" s="186"/>
      <c r="O1213" s="186"/>
      <c r="P1213" s="186"/>
      <c r="Q1213" s="186"/>
    </row>
    <row r="1214" spans="1:17">
      <c r="A1214" s="186"/>
      <c r="B1214" s="186"/>
      <c r="C1214" s="186"/>
      <c r="D1214" s="186"/>
      <c r="E1214" s="186"/>
      <c r="F1214" s="186"/>
      <c r="G1214" s="186"/>
      <c r="H1214" s="186"/>
      <c r="I1214" s="186"/>
      <c r="J1214" s="186"/>
      <c r="K1214" s="186"/>
      <c r="L1214" s="186"/>
      <c r="M1214" s="186"/>
      <c r="N1214" s="186"/>
      <c r="O1214" s="186"/>
      <c r="P1214" s="186"/>
      <c r="Q1214" s="186"/>
    </row>
    <row r="1215" spans="1:17">
      <c r="A1215" s="186"/>
      <c r="B1215" s="186"/>
      <c r="C1215" s="186"/>
      <c r="D1215" s="186"/>
      <c r="E1215" s="186"/>
      <c r="F1215" s="186"/>
      <c r="G1215" s="186"/>
      <c r="H1215" s="186"/>
      <c r="I1215" s="186"/>
      <c r="J1215" s="186"/>
      <c r="K1215" s="186"/>
      <c r="L1215" s="186"/>
      <c r="M1215" s="186"/>
      <c r="N1215" s="186"/>
      <c r="O1215" s="186"/>
      <c r="P1215" s="186"/>
      <c r="Q1215" s="186"/>
    </row>
    <row r="1216" spans="1:17">
      <c r="A1216" s="186"/>
      <c r="B1216" s="186"/>
      <c r="C1216" s="186"/>
      <c r="D1216" s="186"/>
      <c r="E1216" s="186"/>
      <c r="F1216" s="186"/>
      <c r="G1216" s="186"/>
      <c r="H1216" s="186"/>
      <c r="I1216" s="186"/>
      <c r="J1216" s="186"/>
      <c r="K1216" s="186"/>
      <c r="L1216" s="186"/>
      <c r="M1216" s="186"/>
      <c r="N1216" s="186"/>
      <c r="O1216" s="186"/>
      <c r="P1216" s="186"/>
      <c r="Q1216" s="186"/>
    </row>
    <row r="1217" spans="1:17">
      <c r="A1217" s="186"/>
      <c r="B1217" s="186"/>
      <c r="C1217" s="186"/>
      <c r="D1217" s="186"/>
      <c r="E1217" s="186"/>
      <c r="F1217" s="186"/>
      <c r="G1217" s="186"/>
      <c r="H1217" s="186"/>
      <c r="I1217" s="186"/>
      <c r="J1217" s="186"/>
      <c r="K1217" s="186"/>
      <c r="L1217" s="186"/>
      <c r="M1217" s="186"/>
      <c r="N1217" s="186"/>
      <c r="O1217" s="186"/>
      <c r="P1217" s="186"/>
      <c r="Q1217" s="186"/>
    </row>
    <row r="1218" spans="1:17">
      <c r="A1218" s="186"/>
      <c r="B1218" s="186"/>
      <c r="C1218" s="186"/>
      <c r="D1218" s="186"/>
      <c r="E1218" s="186"/>
      <c r="F1218" s="186"/>
      <c r="G1218" s="186"/>
      <c r="H1218" s="186"/>
      <c r="I1218" s="186"/>
      <c r="J1218" s="186"/>
      <c r="K1218" s="186"/>
      <c r="L1218" s="186"/>
      <c r="M1218" s="186"/>
      <c r="N1218" s="186"/>
      <c r="O1218" s="186"/>
      <c r="P1218" s="186"/>
      <c r="Q1218" s="186"/>
    </row>
    <row r="1219" spans="1:17">
      <c r="A1219" s="186"/>
      <c r="B1219" s="186"/>
      <c r="C1219" s="186"/>
      <c r="D1219" s="186"/>
      <c r="E1219" s="186"/>
      <c r="F1219" s="186"/>
      <c r="G1219" s="186"/>
      <c r="H1219" s="186"/>
      <c r="I1219" s="186"/>
      <c r="J1219" s="186"/>
      <c r="K1219" s="186"/>
      <c r="L1219" s="186"/>
      <c r="M1219" s="186"/>
      <c r="N1219" s="186"/>
      <c r="O1219" s="186"/>
      <c r="P1219" s="186"/>
      <c r="Q1219" s="186"/>
    </row>
    <row r="1220" spans="1:17">
      <c r="A1220" s="186"/>
      <c r="B1220" s="186"/>
      <c r="C1220" s="186"/>
      <c r="D1220" s="186"/>
      <c r="E1220" s="186"/>
      <c r="F1220" s="186"/>
      <c r="G1220" s="186"/>
      <c r="H1220" s="186"/>
      <c r="I1220" s="186"/>
      <c r="J1220" s="186"/>
      <c r="K1220" s="186"/>
      <c r="L1220" s="186"/>
      <c r="M1220" s="186"/>
      <c r="N1220" s="186"/>
      <c r="O1220" s="186"/>
      <c r="P1220" s="186"/>
      <c r="Q1220" s="186"/>
    </row>
    <row r="1221" spans="1:17">
      <c r="A1221" s="186"/>
      <c r="B1221" s="186"/>
      <c r="C1221" s="186"/>
      <c r="D1221" s="186"/>
      <c r="E1221" s="186"/>
      <c r="F1221" s="186"/>
      <c r="G1221" s="186"/>
      <c r="H1221" s="186"/>
      <c r="I1221" s="186"/>
      <c r="J1221" s="186"/>
      <c r="K1221" s="186"/>
      <c r="L1221" s="186"/>
      <c r="M1221" s="186"/>
      <c r="N1221" s="186"/>
      <c r="O1221" s="186"/>
      <c r="P1221" s="186"/>
      <c r="Q1221" s="186"/>
    </row>
    <row r="1222" spans="1:17">
      <c r="A1222" s="186"/>
      <c r="B1222" s="186"/>
      <c r="C1222" s="186"/>
      <c r="D1222" s="186"/>
      <c r="E1222" s="186"/>
      <c r="F1222" s="186"/>
      <c r="G1222" s="186"/>
      <c r="H1222" s="186"/>
      <c r="I1222" s="186"/>
      <c r="J1222" s="186"/>
      <c r="K1222" s="186"/>
      <c r="L1222" s="186"/>
      <c r="M1222" s="186"/>
      <c r="N1222" s="186"/>
      <c r="O1222" s="186"/>
      <c r="P1222" s="186"/>
      <c r="Q1222" s="186"/>
    </row>
    <row r="1223" spans="1:17">
      <c r="A1223" s="186"/>
      <c r="B1223" s="186"/>
      <c r="C1223" s="186"/>
      <c r="D1223" s="186"/>
      <c r="E1223" s="186"/>
      <c r="F1223" s="186"/>
      <c r="G1223" s="186"/>
      <c r="H1223" s="186"/>
      <c r="I1223" s="186"/>
      <c r="J1223" s="186"/>
      <c r="K1223" s="186"/>
      <c r="L1223" s="186"/>
      <c r="M1223" s="186"/>
      <c r="N1223" s="186"/>
      <c r="O1223" s="186"/>
      <c r="P1223" s="186"/>
      <c r="Q1223" s="186"/>
    </row>
    <row r="1224" spans="1:17">
      <c r="A1224" s="186"/>
      <c r="B1224" s="186"/>
      <c r="C1224" s="186"/>
      <c r="D1224" s="186"/>
      <c r="E1224" s="186"/>
      <c r="F1224" s="186"/>
      <c r="G1224" s="186"/>
      <c r="H1224" s="186"/>
      <c r="I1224" s="186"/>
      <c r="J1224" s="186"/>
      <c r="K1224" s="186"/>
      <c r="L1224" s="186"/>
      <c r="M1224" s="186"/>
      <c r="N1224" s="186"/>
      <c r="O1224" s="186"/>
      <c r="P1224" s="186"/>
      <c r="Q1224" s="186"/>
    </row>
    <row r="1225" spans="1:17">
      <c r="A1225" s="186"/>
      <c r="B1225" s="186"/>
      <c r="C1225" s="186"/>
      <c r="D1225" s="186"/>
      <c r="E1225" s="186"/>
      <c r="F1225" s="186"/>
      <c r="G1225" s="186"/>
      <c r="H1225" s="186"/>
      <c r="I1225" s="186"/>
      <c r="J1225" s="186"/>
      <c r="K1225" s="186"/>
      <c r="L1225" s="186"/>
      <c r="M1225" s="186"/>
      <c r="N1225" s="186"/>
      <c r="O1225" s="186"/>
      <c r="P1225" s="186"/>
      <c r="Q1225" s="186"/>
    </row>
    <row r="1226" spans="1:17">
      <c r="A1226" s="186"/>
      <c r="B1226" s="186"/>
      <c r="C1226" s="186"/>
      <c r="D1226" s="186"/>
      <c r="E1226" s="186"/>
      <c r="F1226" s="186"/>
      <c r="G1226" s="186"/>
      <c r="H1226" s="186"/>
      <c r="I1226" s="186"/>
      <c r="J1226" s="186"/>
      <c r="K1226" s="186"/>
      <c r="L1226" s="186"/>
      <c r="M1226" s="186"/>
      <c r="N1226" s="186"/>
      <c r="O1226" s="186"/>
      <c r="P1226" s="186"/>
      <c r="Q1226" s="186"/>
    </row>
    <row r="1227" spans="1:17">
      <c r="A1227" s="186"/>
      <c r="B1227" s="186"/>
      <c r="C1227" s="186"/>
      <c r="D1227" s="186"/>
      <c r="E1227" s="186"/>
      <c r="F1227" s="186"/>
      <c r="G1227" s="186"/>
      <c r="H1227" s="186"/>
      <c r="I1227" s="186"/>
      <c r="J1227" s="186"/>
      <c r="K1227" s="186"/>
      <c r="L1227" s="186"/>
      <c r="M1227" s="186"/>
      <c r="N1227" s="186"/>
      <c r="O1227" s="186"/>
      <c r="P1227" s="186"/>
      <c r="Q1227" s="186"/>
    </row>
    <row r="1228" spans="1:17">
      <c r="A1228" s="186"/>
      <c r="B1228" s="186"/>
      <c r="C1228" s="186"/>
      <c r="D1228" s="186"/>
      <c r="E1228" s="186"/>
      <c r="F1228" s="186"/>
      <c r="G1228" s="186"/>
      <c r="H1228" s="186"/>
      <c r="I1228" s="186"/>
      <c r="J1228" s="186"/>
      <c r="K1228" s="186"/>
      <c r="L1228" s="186"/>
      <c r="M1228" s="186"/>
      <c r="N1228" s="186"/>
      <c r="O1228" s="186"/>
      <c r="P1228" s="186"/>
      <c r="Q1228" s="186"/>
    </row>
    <row r="1229" spans="1:17">
      <c r="A1229" s="186"/>
      <c r="B1229" s="186"/>
      <c r="C1229" s="186"/>
      <c r="D1229" s="186"/>
      <c r="E1229" s="186"/>
      <c r="F1229" s="186"/>
      <c r="G1229" s="186"/>
      <c r="H1229" s="186"/>
      <c r="I1229" s="186"/>
      <c r="J1229" s="186"/>
      <c r="K1229" s="186"/>
      <c r="L1229" s="186"/>
      <c r="M1229" s="186"/>
      <c r="N1229" s="186"/>
      <c r="O1229" s="186"/>
      <c r="P1229" s="186"/>
      <c r="Q1229" s="186"/>
    </row>
    <row r="1230" spans="1:17">
      <c r="A1230" s="186"/>
      <c r="B1230" s="186"/>
      <c r="C1230" s="186"/>
      <c r="D1230" s="186"/>
      <c r="E1230" s="186"/>
      <c r="F1230" s="186"/>
      <c r="G1230" s="186"/>
      <c r="H1230" s="186"/>
      <c r="I1230" s="186"/>
      <c r="J1230" s="186"/>
      <c r="K1230" s="186"/>
      <c r="L1230" s="186"/>
      <c r="M1230" s="186"/>
      <c r="N1230" s="186"/>
      <c r="O1230" s="186"/>
      <c r="P1230" s="186"/>
      <c r="Q1230" s="186"/>
    </row>
    <row r="1231" spans="1:17">
      <c r="A1231" s="186"/>
      <c r="B1231" s="186"/>
      <c r="C1231" s="186"/>
      <c r="D1231" s="186"/>
      <c r="E1231" s="186"/>
      <c r="F1231" s="186"/>
      <c r="G1231" s="186"/>
      <c r="H1231" s="186"/>
      <c r="I1231" s="186"/>
      <c r="J1231" s="186"/>
      <c r="K1231" s="186"/>
      <c r="L1231" s="186"/>
      <c r="M1231" s="186"/>
      <c r="N1231" s="186"/>
      <c r="O1231" s="186"/>
      <c r="P1231" s="186"/>
      <c r="Q1231" s="186"/>
    </row>
    <row r="1232" spans="1:17">
      <c r="A1232" s="186"/>
      <c r="B1232" s="186"/>
      <c r="C1232" s="186"/>
      <c r="D1232" s="186"/>
      <c r="E1232" s="186"/>
      <c r="F1232" s="186"/>
      <c r="G1232" s="186"/>
      <c r="H1232" s="186"/>
      <c r="I1232" s="186"/>
      <c r="J1232" s="186"/>
      <c r="K1232" s="186"/>
      <c r="L1232" s="186"/>
      <c r="M1232" s="186"/>
      <c r="N1232" s="186"/>
      <c r="O1232" s="186"/>
      <c r="P1232" s="186"/>
      <c r="Q1232" s="186"/>
    </row>
    <row r="1233" spans="1:17">
      <c r="A1233" s="186"/>
      <c r="B1233" s="186"/>
      <c r="C1233" s="186"/>
      <c r="D1233" s="186"/>
      <c r="E1233" s="186"/>
      <c r="F1233" s="186"/>
      <c r="G1233" s="186"/>
      <c r="H1233" s="186"/>
      <c r="I1233" s="186"/>
      <c r="J1233" s="186"/>
      <c r="K1233" s="186"/>
      <c r="L1233" s="186"/>
      <c r="M1233" s="186"/>
      <c r="N1233" s="186"/>
      <c r="O1233" s="186"/>
      <c r="P1233" s="186"/>
      <c r="Q1233" s="186"/>
    </row>
    <row r="1234" spans="1:17">
      <c r="A1234" s="186"/>
      <c r="B1234" s="186"/>
      <c r="C1234" s="186"/>
      <c r="D1234" s="186"/>
      <c r="E1234" s="186"/>
      <c r="F1234" s="186"/>
      <c r="G1234" s="186"/>
      <c r="H1234" s="186"/>
      <c r="I1234" s="186"/>
      <c r="J1234" s="186"/>
      <c r="K1234" s="186"/>
      <c r="L1234" s="186"/>
      <c r="M1234" s="186"/>
      <c r="N1234" s="186"/>
      <c r="O1234" s="186"/>
      <c r="P1234" s="186"/>
      <c r="Q1234" s="186"/>
    </row>
    <row r="1235" spans="1:17">
      <c r="A1235" s="186"/>
      <c r="B1235" s="186"/>
      <c r="C1235" s="186"/>
      <c r="D1235" s="186"/>
      <c r="E1235" s="186"/>
      <c r="F1235" s="186"/>
      <c r="G1235" s="186"/>
      <c r="H1235" s="186"/>
      <c r="I1235" s="186"/>
      <c r="J1235" s="186"/>
      <c r="K1235" s="186"/>
      <c r="L1235" s="186"/>
      <c r="M1235" s="186"/>
      <c r="N1235" s="186"/>
      <c r="O1235" s="186"/>
      <c r="P1235" s="186"/>
      <c r="Q1235" s="186"/>
    </row>
    <row r="1236" spans="1:17">
      <c r="A1236" s="186"/>
      <c r="B1236" s="186"/>
      <c r="C1236" s="186"/>
      <c r="D1236" s="186"/>
      <c r="E1236" s="186"/>
      <c r="F1236" s="186"/>
      <c r="G1236" s="186"/>
      <c r="H1236" s="186"/>
      <c r="I1236" s="186"/>
      <c r="J1236" s="186"/>
      <c r="K1236" s="186"/>
      <c r="L1236" s="186"/>
      <c r="M1236" s="186"/>
      <c r="N1236" s="186"/>
      <c r="O1236" s="186"/>
      <c r="P1236" s="186"/>
      <c r="Q1236" s="186"/>
    </row>
    <row r="1237" spans="1:17">
      <c r="A1237" s="186"/>
      <c r="B1237" s="186"/>
      <c r="C1237" s="186"/>
      <c r="D1237" s="186"/>
      <c r="E1237" s="186"/>
      <c r="F1237" s="186"/>
      <c r="G1237" s="186"/>
      <c r="H1237" s="186"/>
      <c r="I1237" s="186"/>
      <c r="J1237" s="186"/>
      <c r="K1237" s="186"/>
      <c r="L1237" s="186"/>
      <c r="M1237" s="186"/>
      <c r="N1237" s="186"/>
      <c r="O1237" s="186"/>
      <c r="P1237" s="186"/>
      <c r="Q1237" s="186"/>
    </row>
    <row r="1238" spans="1:17">
      <c r="A1238" s="186"/>
      <c r="B1238" s="186"/>
      <c r="C1238" s="186"/>
      <c r="D1238" s="186"/>
      <c r="E1238" s="186"/>
      <c r="F1238" s="186"/>
      <c r="G1238" s="186"/>
      <c r="H1238" s="186"/>
      <c r="I1238" s="186"/>
      <c r="J1238" s="186"/>
      <c r="K1238" s="186"/>
      <c r="L1238" s="186"/>
      <c r="M1238" s="186"/>
      <c r="N1238" s="186"/>
      <c r="O1238" s="186"/>
      <c r="P1238" s="186"/>
      <c r="Q1238" s="186"/>
    </row>
    <row r="1239" spans="1:17">
      <c r="A1239" s="186"/>
      <c r="B1239" s="186"/>
      <c r="C1239" s="186"/>
      <c r="D1239" s="186"/>
      <c r="E1239" s="186"/>
      <c r="F1239" s="186"/>
      <c r="G1239" s="186"/>
      <c r="H1239" s="186"/>
      <c r="I1239" s="186"/>
      <c r="J1239" s="186"/>
      <c r="K1239" s="186"/>
      <c r="L1239" s="186"/>
      <c r="M1239" s="186"/>
      <c r="N1239" s="186"/>
      <c r="O1239" s="186"/>
      <c r="P1239" s="186"/>
      <c r="Q1239" s="186"/>
    </row>
    <row r="1240" spans="1:17">
      <c r="A1240" s="186"/>
      <c r="B1240" s="186"/>
      <c r="C1240" s="186"/>
      <c r="D1240" s="186"/>
      <c r="E1240" s="186"/>
      <c r="F1240" s="186"/>
      <c r="G1240" s="186"/>
      <c r="H1240" s="186"/>
      <c r="I1240" s="186"/>
      <c r="J1240" s="186"/>
      <c r="K1240" s="186"/>
      <c r="L1240" s="186"/>
      <c r="M1240" s="186"/>
      <c r="N1240" s="186"/>
      <c r="O1240" s="186"/>
      <c r="P1240" s="186"/>
      <c r="Q1240" s="186"/>
    </row>
    <row r="1241" spans="1:17">
      <c r="A1241" s="186"/>
      <c r="B1241" s="186"/>
      <c r="C1241" s="186"/>
      <c r="D1241" s="186"/>
      <c r="E1241" s="186"/>
      <c r="F1241" s="186"/>
      <c r="G1241" s="186"/>
      <c r="H1241" s="186"/>
      <c r="I1241" s="186"/>
      <c r="J1241" s="186"/>
      <c r="K1241" s="186"/>
      <c r="L1241" s="186"/>
      <c r="M1241" s="186"/>
      <c r="N1241" s="186"/>
      <c r="O1241" s="186"/>
      <c r="P1241" s="186"/>
      <c r="Q1241" s="186"/>
    </row>
    <row r="1242" spans="1:17">
      <c r="A1242" s="186"/>
      <c r="B1242" s="186"/>
      <c r="C1242" s="186"/>
      <c r="D1242" s="186"/>
      <c r="E1242" s="186"/>
      <c r="F1242" s="186"/>
      <c r="G1242" s="186"/>
      <c r="H1242" s="186"/>
      <c r="I1242" s="186"/>
      <c r="J1242" s="186"/>
      <c r="K1242" s="186"/>
      <c r="L1242" s="186"/>
      <c r="M1242" s="186"/>
      <c r="N1242" s="186"/>
      <c r="O1242" s="186"/>
      <c r="P1242" s="186"/>
      <c r="Q1242" s="186"/>
    </row>
    <row r="1243" spans="1:17">
      <c r="A1243" s="186"/>
      <c r="B1243" s="186"/>
      <c r="C1243" s="186"/>
      <c r="D1243" s="186"/>
      <c r="E1243" s="186"/>
      <c r="F1243" s="186"/>
      <c r="G1243" s="186"/>
      <c r="H1243" s="186"/>
      <c r="I1243" s="186"/>
      <c r="J1243" s="186"/>
      <c r="K1243" s="186"/>
      <c r="L1243" s="186"/>
      <c r="M1243" s="186"/>
      <c r="N1243" s="186"/>
      <c r="O1243" s="186"/>
      <c r="P1243" s="186"/>
      <c r="Q1243" s="186"/>
    </row>
    <row r="1244" spans="1:17">
      <c r="A1244" s="186"/>
      <c r="B1244" s="186"/>
      <c r="C1244" s="186"/>
      <c r="D1244" s="186"/>
      <c r="E1244" s="186"/>
      <c r="F1244" s="186"/>
      <c r="G1244" s="186"/>
      <c r="H1244" s="186"/>
      <c r="I1244" s="186"/>
      <c r="J1244" s="186"/>
      <c r="K1244" s="186"/>
      <c r="L1244" s="186"/>
      <c r="M1244" s="186"/>
      <c r="N1244" s="186"/>
      <c r="O1244" s="186"/>
      <c r="P1244" s="186"/>
      <c r="Q1244" s="186"/>
    </row>
    <row r="1245" spans="1:17">
      <c r="A1245" s="186"/>
      <c r="B1245" s="186"/>
      <c r="C1245" s="186"/>
      <c r="D1245" s="186"/>
      <c r="E1245" s="186"/>
      <c r="F1245" s="186"/>
      <c r="G1245" s="186"/>
      <c r="H1245" s="186"/>
      <c r="I1245" s="186"/>
      <c r="J1245" s="186"/>
      <c r="K1245" s="186"/>
      <c r="L1245" s="186"/>
      <c r="M1245" s="186"/>
      <c r="N1245" s="186"/>
      <c r="O1245" s="186"/>
      <c r="P1245" s="186"/>
      <c r="Q1245" s="186"/>
    </row>
    <row r="1246" spans="1:17">
      <c r="A1246" s="186"/>
      <c r="B1246" s="186"/>
      <c r="C1246" s="186"/>
      <c r="D1246" s="186"/>
      <c r="E1246" s="186"/>
      <c r="F1246" s="186"/>
      <c r="G1246" s="186"/>
      <c r="H1246" s="186"/>
      <c r="I1246" s="186"/>
      <c r="J1246" s="186"/>
      <c r="K1246" s="186"/>
      <c r="L1246" s="186"/>
      <c r="M1246" s="186"/>
      <c r="N1246" s="186"/>
      <c r="O1246" s="186"/>
      <c r="P1246" s="186"/>
      <c r="Q1246" s="186"/>
    </row>
    <row r="1247" spans="1:17">
      <c r="A1247" s="186"/>
      <c r="B1247" s="186"/>
      <c r="C1247" s="186"/>
      <c r="D1247" s="186"/>
      <c r="E1247" s="186"/>
      <c r="F1247" s="186"/>
      <c r="G1247" s="186"/>
      <c r="H1247" s="186"/>
      <c r="I1247" s="186"/>
      <c r="J1247" s="186"/>
      <c r="K1247" s="186"/>
      <c r="L1247" s="186"/>
      <c r="M1247" s="186"/>
      <c r="N1247" s="186"/>
      <c r="O1247" s="186"/>
      <c r="P1247" s="186"/>
      <c r="Q1247" s="186"/>
    </row>
    <row r="1248" spans="1:17">
      <c r="A1248" s="186"/>
      <c r="B1248" s="186"/>
      <c r="C1248" s="186"/>
      <c r="D1248" s="186"/>
      <c r="E1248" s="186"/>
      <c r="F1248" s="186"/>
      <c r="G1248" s="186"/>
      <c r="H1248" s="186"/>
      <c r="I1248" s="186"/>
      <c r="J1248" s="186"/>
      <c r="K1248" s="186"/>
      <c r="L1248" s="186"/>
      <c r="M1248" s="186"/>
      <c r="N1248" s="186"/>
      <c r="O1248" s="186"/>
      <c r="P1248" s="186"/>
      <c r="Q1248" s="186"/>
    </row>
    <row r="1249" spans="1:17">
      <c r="A1249" s="186"/>
      <c r="B1249" s="186"/>
      <c r="C1249" s="186"/>
      <c r="D1249" s="186"/>
      <c r="E1249" s="186"/>
      <c r="F1249" s="186"/>
      <c r="G1249" s="186"/>
      <c r="H1249" s="186"/>
      <c r="I1249" s="186"/>
      <c r="J1249" s="186"/>
      <c r="K1249" s="186"/>
      <c r="L1249" s="186"/>
      <c r="M1249" s="186"/>
      <c r="N1249" s="186"/>
      <c r="O1249" s="186"/>
      <c r="P1249" s="186"/>
      <c r="Q1249" s="186"/>
    </row>
    <row r="1250" spans="1:17">
      <c r="A1250" s="186"/>
      <c r="B1250" s="186"/>
      <c r="C1250" s="186"/>
      <c r="D1250" s="186"/>
      <c r="E1250" s="186"/>
      <c r="F1250" s="186"/>
      <c r="G1250" s="186"/>
      <c r="H1250" s="186"/>
      <c r="I1250" s="186"/>
      <c r="J1250" s="186"/>
      <c r="K1250" s="186"/>
      <c r="L1250" s="186"/>
      <c r="M1250" s="186"/>
      <c r="N1250" s="186"/>
      <c r="O1250" s="186"/>
      <c r="P1250" s="186"/>
      <c r="Q1250" s="186"/>
    </row>
    <row r="1251" spans="1:17">
      <c r="A1251" s="186"/>
      <c r="B1251" s="186"/>
      <c r="C1251" s="186"/>
      <c r="D1251" s="186"/>
      <c r="E1251" s="186"/>
      <c r="F1251" s="186"/>
      <c r="G1251" s="186"/>
      <c r="H1251" s="186"/>
      <c r="I1251" s="186"/>
      <c r="J1251" s="186"/>
      <c r="K1251" s="186"/>
      <c r="L1251" s="186"/>
      <c r="M1251" s="186"/>
      <c r="N1251" s="186"/>
      <c r="O1251" s="186"/>
      <c r="P1251" s="186"/>
      <c r="Q1251" s="186"/>
    </row>
    <row r="1252" spans="1:17">
      <c r="A1252" s="186"/>
      <c r="B1252" s="186"/>
      <c r="C1252" s="186"/>
      <c r="D1252" s="186"/>
      <c r="E1252" s="186"/>
      <c r="F1252" s="186"/>
      <c r="G1252" s="186"/>
      <c r="H1252" s="186"/>
      <c r="I1252" s="186"/>
      <c r="J1252" s="186"/>
      <c r="K1252" s="186"/>
      <c r="L1252" s="186"/>
      <c r="M1252" s="186"/>
      <c r="N1252" s="186"/>
      <c r="O1252" s="186"/>
      <c r="P1252" s="186"/>
      <c r="Q1252" s="186"/>
    </row>
    <row r="1253" spans="1:17">
      <c r="A1253" s="186"/>
      <c r="B1253" s="186"/>
      <c r="C1253" s="186"/>
      <c r="D1253" s="186"/>
      <c r="E1253" s="186"/>
      <c r="F1253" s="186"/>
      <c r="G1253" s="186"/>
      <c r="H1253" s="186"/>
      <c r="I1253" s="186"/>
      <c r="J1253" s="186"/>
      <c r="K1253" s="186"/>
      <c r="L1253" s="186"/>
      <c r="M1253" s="186"/>
      <c r="N1253" s="186"/>
      <c r="O1253" s="186"/>
      <c r="P1253" s="186"/>
      <c r="Q1253" s="186"/>
    </row>
    <row r="1254" spans="1:17">
      <c r="A1254" s="186"/>
      <c r="B1254" s="186"/>
      <c r="C1254" s="186"/>
      <c r="D1254" s="186"/>
      <c r="E1254" s="186"/>
      <c r="F1254" s="186"/>
      <c r="G1254" s="186"/>
      <c r="H1254" s="186"/>
      <c r="I1254" s="186"/>
      <c r="J1254" s="186"/>
      <c r="K1254" s="186"/>
      <c r="L1254" s="186"/>
      <c r="M1254" s="186"/>
      <c r="N1254" s="186"/>
      <c r="O1254" s="186"/>
      <c r="P1254" s="186"/>
      <c r="Q1254" s="186"/>
    </row>
    <row r="1255" spans="1:17">
      <c r="A1255" s="186"/>
      <c r="B1255" s="186"/>
      <c r="C1255" s="186"/>
      <c r="D1255" s="186"/>
      <c r="E1255" s="186"/>
      <c r="F1255" s="186"/>
      <c r="G1255" s="186"/>
      <c r="H1255" s="186"/>
      <c r="I1255" s="186"/>
      <c r="J1255" s="186"/>
      <c r="K1255" s="186"/>
      <c r="L1255" s="186"/>
      <c r="M1255" s="186"/>
      <c r="N1255" s="186"/>
      <c r="O1255" s="186"/>
      <c r="P1255" s="186"/>
      <c r="Q1255" s="186"/>
    </row>
    <row r="1256" spans="1:17">
      <c r="A1256" s="186"/>
      <c r="B1256" s="186"/>
      <c r="C1256" s="186"/>
      <c r="D1256" s="186"/>
      <c r="E1256" s="186"/>
      <c r="F1256" s="186"/>
      <c r="G1256" s="186"/>
      <c r="H1256" s="186"/>
      <c r="I1256" s="186"/>
      <c r="J1256" s="186"/>
      <c r="K1256" s="186"/>
      <c r="L1256" s="186"/>
      <c r="M1256" s="186"/>
      <c r="N1256" s="186"/>
      <c r="O1256" s="186"/>
      <c r="P1256" s="186"/>
      <c r="Q1256" s="186"/>
    </row>
    <row r="1257" spans="1:17">
      <c r="A1257" s="186"/>
      <c r="B1257" s="186"/>
      <c r="C1257" s="186"/>
      <c r="D1257" s="186"/>
      <c r="E1257" s="186"/>
      <c r="F1257" s="186"/>
      <c r="G1257" s="186"/>
      <c r="H1257" s="186"/>
      <c r="I1257" s="186"/>
      <c r="J1257" s="186"/>
      <c r="K1257" s="186"/>
      <c r="L1257" s="186"/>
      <c r="M1257" s="186"/>
      <c r="N1257" s="186"/>
      <c r="O1257" s="186"/>
      <c r="P1257" s="186"/>
      <c r="Q1257" s="186"/>
    </row>
    <row r="1258" spans="1:17">
      <c r="A1258" s="186"/>
      <c r="B1258" s="186"/>
      <c r="C1258" s="186"/>
      <c r="D1258" s="186"/>
      <c r="E1258" s="186"/>
      <c r="F1258" s="186"/>
      <c r="G1258" s="186"/>
      <c r="H1258" s="186"/>
      <c r="I1258" s="186"/>
      <c r="J1258" s="186"/>
      <c r="K1258" s="186"/>
      <c r="L1258" s="186"/>
      <c r="M1258" s="186"/>
      <c r="N1258" s="186"/>
      <c r="O1258" s="186"/>
      <c r="P1258" s="186"/>
      <c r="Q1258" s="186"/>
    </row>
    <row r="1259" spans="1:17">
      <c r="A1259" s="186"/>
      <c r="B1259" s="186"/>
      <c r="C1259" s="186"/>
      <c r="D1259" s="186"/>
      <c r="E1259" s="186"/>
      <c r="F1259" s="186"/>
      <c r="G1259" s="186"/>
      <c r="H1259" s="186"/>
      <c r="I1259" s="186"/>
      <c r="J1259" s="186"/>
      <c r="K1259" s="186"/>
      <c r="L1259" s="186"/>
      <c r="M1259" s="186"/>
      <c r="N1259" s="186"/>
      <c r="O1259" s="186"/>
      <c r="P1259" s="186"/>
      <c r="Q1259" s="186"/>
    </row>
    <row r="1260" spans="1:17">
      <c r="A1260" s="186"/>
      <c r="B1260" s="186"/>
      <c r="C1260" s="186"/>
      <c r="D1260" s="186"/>
      <c r="E1260" s="186"/>
      <c r="F1260" s="186"/>
      <c r="G1260" s="186"/>
      <c r="H1260" s="186"/>
      <c r="I1260" s="186"/>
      <c r="J1260" s="186"/>
      <c r="K1260" s="186"/>
      <c r="L1260" s="186"/>
      <c r="M1260" s="186"/>
      <c r="N1260" s="186"/>
      <c r="O1260" s="186"/>
      <c r="P1260" s="186"/>
      <c r="Q1260" s="186"/>
    </row>
    <row r="1261" spans="1:17">
      <c r="A1261" s="186"/>
      <c r="B1261" s="186"/>
      <c r="C1261" s="186"/>
      <c r="D1261" s="186"/>
      <c r="E1261" s="186"/>
      <c r="F1261" s="186"/>
      <c r="G1261" s="186"/>
      <c r="H1261" s="186"/>
      <c r="I1261" s="186"/>
      <c r="J1261" s="186"/>
      <c r="K1261" s="186"/>
      <c r="L1261" s="186"/>
      <c r="M1261" s="186"/>
      <c r="N1261" s="186"/>
      <c r="O1261" s="186"/>
      <c r="P1261" s="186"/>
      <c r="Q1261" s="186"/>
    </row>
    <row r="1262" spans="1:17">
      <c r="A1262" s="186"/>
      <c r="B1262" s="186"/>
      <c r="C1262" s="186"/>
      <c r="D1262" s="186"/>
      <c r="E1262" s="186"/>
      <c r="F1262" s="186"/>
      <c r="G1262" s="186"/>
      <c r="H1262" s="186"/>
      <c r="I1262" s="186"/>
      <c r="J1262" s="186"/>
      <c r="K1262" s="186"/>
      <c r="L1262" s="186"/>
      <c r="M1262" s="186"/>
      <c r="N1262" s="186"/>
      <c r="O1262" s="186"/>
      <c r="P1262" s="186"/>
      <c r="Q1262" s="186"/>
    </row>
    <row r="1263" spans="1:17">
      <c r="A1263" s="186"/>
      <c r="B1263" s="186"/>
      <c r="C1263" s="186"/>
      <c r="D1263" s="186"/>
      <c r="E1263" s="186"/>
      <c r="F1263" s="186"/>
      <c r="G1263" s="186"/>
      <c r="H1263" s="186"/>
      <c r="I1263" s="186"/>
      <c r="J1263" s="186"/>
      <c r="K1263" s="186"/>
      <c r="L1263" s="186"/>
      <c r="M1263" s="186"/>
      <c r="N1263" s="186"/>
      <c r="O1263" s="186"/>
      <c r="P1263" s="186"/>
      <c r="Q1263" s="186"/>
    </row>
    <row r="1264" spans="1:17">
      <c r="A1264" s="186"/>
      <c r="B1264" s="186"/>
      <c r="C1264" s="186"/>
      <c r="D1264" s="186"/>
      <c r="E1264" s="186"/>
      <c r="F1264" s="186"/>
      <c r="G1264" s="186"/>
      <c r="H1264" s="186"/>
      <c r="I1264" s="186"/>
      <c r="J1264" s="186"/>
      <c r="K1264" s="186"/>
      <c r="L1264" s="186"/>
      <c r="M1264" s="186"/>
      <c r="N1264" s="186"/>
      <c r="O1264" s="186"/>
      <c r="P1264" s="186"/>
      <c r="Q1264" s="186"/>
    </row>
    <row r="1265" spans="1:17">
      <c r="A1265" s="186"/>
      <c r="B1265" s="186"/>
      <c r="C1265" s="186"/>
      <c r="D1265" s="186"/>
      <c r="E1265" s="186"/>
      <c r="F1265" s="186"/>
      <c r="G1265" s="186"/>
      <c r="H1265" s="186"/>
      <c r="I1265" s="186"/>
      <c r="J1265" s="186"/>
      <c r="K1265" s="186"/>
      <c r="L1265" s="186"/>
      <c r="M1265" s="186"/>
      <c r="N1265" s="186"/>
      <c r="O1265" s="186"/>
      <c r="P1265" s="186"/>
      <c r="Q1265" s="186"/>
    </row>
    <row r="1266" spans="1:17">
      <c r="A1266" s="186"/>
      <c r="B1266" s="186"/>
      <c r="C1266" s="186"/>
      <c r="D1266" s="186"/>
      <c r="E1266" s="186"/>
      <c r="F1266" s="186"/>
      <c r="G1266" s="186"/>
      <c r="H1266" s="186"/>
      <c r="I1266" s="186"/>
      <c r="J1266" s="186"/>
      <c r="K1266" s="186"/>
      <c r="L1266" s="186"/>
      <c r="M1266" s="186"/>
      <c r="N1266" s="186"/>
      <c r="O1266" s="186"/>
      <c r="P1266" s="186"/>
      <c r="Q1266" s="186"/>
    </row>
    <row r="1267" spans="1:17">
      <c r="A1267" s="186"/>
      <c r="B1267" s="186"/>
      <c r="C1267" s="186"/>
      <c r="D1267" s="186"/>
      <c r="E1267" s="186"/>
      <c r="F1267" s="186"/>
      <c r="G1267" s="186"/>
      <c r="H1267" s="186"/>
      <c r="I1267" s="186"/>
      <c r="J1267" s="186"/>
      <c r="K1267" s="186"/>
      <c r="L1267" s="186"/>
      <c r="M1267" s="186"/>
      <c r="N1267" s="186"/>
      <c r="O1267" s="186"/>
      <c r="P1267" s="186"/>
      <c r="Q1267" s="186"/>
    </row>
    <row r="1268" spans="1:17">
      <c r="A1268" s="186"/>
      <c r="B1268" s="186"/>
      <c r="C1268" s="186"/>
      <c r="D1268" s="186"/>
      <c r="E1268" s="186"/>
      <c r="F1268" s="186"/>
      <c r="G1268" s="186"/>
      <c r="H1268" s="186"/>
      <c r="I1268" s="186"/>
      <c r="J1268" s="186"/>
      <c r="K1268" s="186"/>
      <c r="L1268" s="186"/>
      <c r="M1268" s="186"/>
      <c r="N1268" s="186"/>
      <c r="O1268" s="186"/>
      <c r="P1268" s="186"/>
      <c r="Q1268" s="186"/>
    </row>
    <row r="1269" spans="1:17">
      <c r="A1269" s="186"/>
      <c r="B1269" s="186"/>
      <c r="C1269" s="186"/>
      <c r="D1269" s="186"/>
      <c r="E1269" s="186"/>
      <c r="F1269" s="186"/>
      <c r="G1269" s="186"/>
      <c r="H1269" s="186"/>
      <c r="I1269" s="186"/>
      <c r="J1269" s="186"/>
      <c r="K1269" s="186"/>
      <c r="L1269" s="186"/>
      <c r="M1269" s="186"/>
      <c r="N1269" s="186"/>
      <c r="O1269" s="186"/>
      <c r="P1269" s="186"/>
      <c r="Q1269" s="186"/>
    </row>
    <row r="1270" spans="1:17">
      <c r="A1270" s="186"/>
      <c r="B1270" s="186"/>
      <c r="C1270" s="186"/>
      <c r="D1270" s="186"/>
      <c r="E1270" s="186"/>
      <c r="F1270" s="186"/>
      <c r="G1270" s="186"/>
      <c r="H1270" s="186"/>
      <c r="I1270" s="186"/>
      <c r="J1270" s="186"/>
      <c r="K1270" s="186"/>
      <c r="L1270" s="186"/>
      <c r="M1270" s="186"/>
      <c r="N1270" s="186"/>
      <c r="O1270" s="186"/>
      <c r="P1270" s="186"/>
      <c r="Q1270" s="186"/>
    </row>
    <row r="1271" spans="1:17">
      <c r="A1271" s="186"/>
      <c r="B1271" s="186"/>
      <c r="C1271" s="186"/>
      <c r="D1271" s="186"/>
      <c r="E1271" s="186"/>
      <c r="F1271" s="186"/>
      <c r="G1271" s="186"/>
      <c r="H1271" s="186"/>
      <c r="I1271" s="186"/>
      <c r="J1271" s="186"/>
      <c r="K1271" s="186"/>
      <c r="L1271" s="186"/>
      <c r="M1271" s="186"/>
      <c r="N1271" s="186"/>
      <c r="O1271" s="186"/>
      <c r="P1271" s="186"/>
      <c r="Q1271" s="186"/>
    </row>
    <row r="1272" spans="1:17">
      <c r="A1272" s="186"/>
      <c r="B1272" s="186"/>
      <c r="C1272" s="186"/>
      <c r="D1272" s="186"/>
      <c r="E1272" s="186"/>
      <c r="F1272" s="186"/>
      <c r="G1272" s="186"/>
      <c r="H1272" s="186"/>
      <c r="I1272" s="186"/>
      <c r="J1272" s="186"/>
      <c r="K1272" s="186"/>
      <c r="L1272" s="186"/>
      <c r="M1272" s="186"/>
      <c r="N1272" s="186"/>
      <c r="O1272" s="186"/>
      <c r="P1272" s="186"/>
      <c r="Q1272" s="186"/>
    </row>
    <row r="1273" spans="1:17">
      <c r="A1273" s="186"/>
      <c r="B1273" s="186"/>
      <c r="C1273" s="186"/>
      <c r="D1273" s="186"/>
      <c r="E1273" s="186"/>
      <c r="F1273" s="186"/>
      <c r="G1273" s="186"/>
      <c r="H1273" s="186"/>
      <c r="I1273" s="186"/>
      <c r="J1273" s="186"/>
      <c r="K1273" s="186"/>
      <c r="L1273" s="186"/>
      <c r="M1273" s="186"/>
      <c r="N1273" s="186"/>
      <c r="O1273" s="186"/>
      <c r="P1273" s="186"/>
      <c r="Q1273" s="186"/>
    </row>
    <row r="1274" spans="1:17">
      <c r="A1274" s="186"/>
      <c r="B1274" s="186"/>
      <c r="C1274" s="186"/>
      <c r="D1274" s="186"/>
      <c r="E1274" s="186"/>
      <c r="F1274" s="186"/>
      <c r="G1274" s="186"/>
      <c r="H1274" s="186"/>
      <c r="I1274" s="186"/>
      <c r="J1274" s="186"/>
      <c r="K1274" s="186"/>
      <c r="L1274" s="186"/>
      <c r="M1274" s="186"/>
      <c r="N1274" s="186"/>
      <c r="O1274" s="186"/>
      <c r="P1274" s="186"/>
      <c r="Q1274" s="186"/>
    </row>
    <row r="1275" spans="1:17">
      <c r="A1275" s="186"/>
      <c r="B1275" s="186"/>
      <c r="C1275" s="186"/>
      <c r="D1275" s="186"/>
      <c r="E1275" s="186"/>
      <c r="F1275" s="186"/>
      <c r="G1275" s="186"/>
      <c r="H1275" s="186"/>
      <c r="I1275" s="186"/>
      <c r="J1275" s="186"/>
      <c r="K1275" s="186"/>
      <c r="L1275" s="186"/>
      <c r="M1275" s="186"/>
      <c r="N1275" s="186"/>
      <c r="O1275" s="186"/>
      <c r="P1275" s="186"/>
      <c r="Q1275" s="186"/>
    </row>
    <row r="1276" spans="1:17">
      <c r="A1276" s="186"/>
      <c r="B1276" s="186"/>
      <c r="C1276" s="186"/>
      <c r="D1276" s="186"/>
      <c r="E1276" s="186"/>
      <c r="F1276" s="186"/>
      <c r="G1276" s="186"/>
      <c r="H1276" s="186"/>
      <c r="I1276" s="186"/>
      <c r="J1276" s="186"/>
      <c r="K1276" s="186"/>
      <c r="L1276" s="186"/>
      <c r="M1276" s="186"/>
      <c r="N1276" s="186"/>
      <c r="O1276" s="186"/>
      <c r="P1276" s="186"/>
      <c r="Q1276" s="186"/>
    </row>
    <row r="1277" spans="1:17">
      <c r="A1277" s="186"/>
      <c r="B1277" s="186"/>
      <c r="C1277" s="186"/>
      <c r="D1277" s="186"/>
      <c r="E1277" s="186"/>
      <c r="F1277" s="186"/>
      <c r="G1277" s="186"/>
      <c r="H1277" s="186"/>
      <c r="I1277" s="186"/>
      <c r="J1277" s="186"/>
      <c r="K1277" s="186"/>
      <c r="L1277" s="186"/>
      <c r="M1277" s="186"/>
      <c r="N1277" s="186"/>
      <c r="O1277" s="186"/>
      <c r="P1277" s="186"/>
      <c r="Q1277" s="186"/>
    </row>
    <row r="1278" spans="1:17">
      <c r="A1278" s="186"/>
      <c r="B1278" s="186"/>
      <c r="C1278" s="186"/>
      <c r="D1278" s="186"/>
      <c r="E1278" s="186"/>
      <c r="F1278" s="186"/>
      <c r="G1278" s="186"/>
      <c r="H1278" s="186"/>
      <c r="I1278" s="186"/>
      <c r="J1278" s="186"/>
      <c r="K1278" s="186"/>
      <c r="L1278" s="186"/>
      <c r="M1278" s="186"/>
      <c r="N1278" s="186"/>
      <c r="O1278" s="186"/>
      <c r="P1278" s="186"/>
      <c r="Q1278" s="186"/>
    </row>
    <row r="1279" spans="1:17">
      <c r="A1279" s="186"/>
      <c r="B1279" s="186"/>
      <c r="C1279" s="186"/>
      <c r="D1279" s="186"/>
      <c r="E1279" s="186"/>
      <c r="F1279" s="186"/>
      <c r="G1279" s="186"/>
      <c r="H1279" s="186"/>
      <c r="I1279" s="186"/>
      <c r="J1279" s="186"/>
      <c r="K1279" s="186"/>
      <c r="L1279" s="186"/>
      <c r="M1279" s="186"/>
      <c r="N1279" s="186"/>
      <c r="O1279" s="186"/>
      <c r="P1279" s="186"/>
      <c r="Q1279" s="186"/>
    </row>
    <row r="1280" spans="1:17">
      <c r="A1280" s="186"/>
      <c r="B1280" s="186"/>
      <c r="C1280" s="186"/>
      <c r="D1280" s="186"/>
      <c r="E1280" s="186"/>
      <c r="F1280" s="186"/>
      <c r="G1280" s="186"/>
      <c r="H1280" s="186"/>
      <c r="I1280" s="186"/>
      <c r="J1280" s="186"/>
      <c r="K1280" s="186"/>
      <c r="L1280" s="186"/>
      <c r="M1280" s="186"/>
      <c r="N1280" s="186"/>
      <c r="O1280" s="186"/>
      <c r="P1280" s="186"/>
      <c r="Q1280" s="186"/>
    </row>
    <row r="1281" spans="1:17">
      <c r="A1281" s="186"/>
      <c r="B1281" s="186"/>
      <c r="C1281" s="186"/>
      <c r="D1281" s="186"/>
      <c r="E1281" s="186"/>
      <c r="F1281" s="186"/>
      <c r="G1281" s="186"/>
      <c r="H1281" s="186"/>
      <c r="I1281" s="186"/>
      <c r="J1281" s="186"/>
      <c r="K1281" s="186"/>
      <c r="L1281" s="186"/>
      <c r="M1281" s="186"/>
      <c r="N1281" s="186"/>
      <c r="O1281" s="186"/>
      <c r="P1281" s="186"/>
      <c r="Q1281" s="186"/>
    </row>
    <row r="1282" spans="1:17">
      <c r="A1282" s="186"/>
      <c r="B1282" s="186"/>
      <c r="C1282" s="186"/>
      <c r="D1282" s="186"/>
      <c r="E1282" s="186"/>
      <c r="F1282" s="186"/>
      <c r="G1282" s="186"/>
      <c r="H1282" s="186"/>
      <c r="I1282" s="186"/>
      <c r="J1282" s="186"/>
      <c r="K1282" s="186"/>
      <c r="L1282" s="186"/>
      <c r="M1282" s="186"/>
      <c r="N1282" s="186"/>
      <c r="O1282" s="186"/>
      <c r="P1282" s="186"/>
      <c r="Q1282" s="186"/>
    </row>
    <row r="1283" spans="1:17">
      <c r="A1283" s="186"/>
      <c r="B1283" s="186"/>
      <c r="C1283" s="186"/>
      <c r="D1283" s="186"/>
      <c r="E1283" s="186"/>
      <c r="F1283" s="186"/>
      <c r="G1283" s="186"/>
      <c r="H1283" s="186"/>
      <c r="I1283" s="186"/>
      <c r="J1283" s="186"/>
      <c r="K1283" s="186"/>
      <c r="L1283" s="186"/>
      <c r="M1283" s="186"/>
      <c r="N1283" s="186"/>
      <c r="O1283" s="186"/>
      <c r="P1283" s="186"/>
      <c r="Q1283" s="186"/>
    </row>
    <row r="1284" spans="1:17">
      <c r="A1284" s="186"/>
      <c r="B1284" s="186"/>
      <c r="C1284" s="186"/>
      <c r="D1284" s="186"/>
      <c r="E1284" s="186"/>
      <c r="F1284" s="186"/>
      <c r="G1284" s="186"/>
      <c r="H1284" s="186"/>
      <c r="I1284" s="186"/>
      <c r="J1284" s="186"/>
      <c r="K1284" s="186"/>
      <c r="L1284" s="186"/>
      <c r="M1284" s="186"/>
      <c r="N1284" s="186"/>
      <c r="O1284" s="186"/>
      <c r="P1284" s="186"/>
      <c r="Q1284" s="186"/>
    </row>
    <row r="1285" spans="1:17">
      <c r="A1285" s="186"/>
      <c r="B1285" s="186"/>
      <c r="C1285" s="186"/>
      <c r="D1285" s="186"/>
      <c r="E1285" s="186"/>
      <c r="F1285" s="186"/>
      <c r="G1285" s="186"/>
      <c r="H1285" s="186"/>
      <c r="I1285" s="186"/>
      <c r="J1285" s="186"/>
      <c r="K1285" s="186"/>
      <c r="L1285" s="186"/>
      <c r="M1285" s="186"/>
      <c r="N1285" s="186"/>
      <c r="O1285" s="186"/>
      <c r="P1285" s="186"/>
      <c r="Q1285" s="186"/>
    </row>
    <row r="1286" spans="1:17">
      <c r="A1286" s="186"/>
      <c r="B1286" s="186"/>
      <c r="C1286" s="186"/>
      <c r="D1286" s="186"/>
      <c r="E1286" s="186"/>
      <c r="F1286" s="186"/>
      <c r="G1286" s="186"/>
      <c r="H1286" s="186"/>
      <c r="I1286" s="186"/>
      <c r="J1286" s="186"/>
      <c r="K1286" s="186"/>
      <c r="L1286" s="186"/>
      <c r="M1286" s="186"/>
      <c r="N1286" s="186"/>
      <c r="O1286" s="186"/>
      <c r="P1286" s="186"/>
      <c r="Q1286" s="186"/>
    </row>
    <row r="1287" spans="1:17">
      <c r="A1287" s="186"/>
      <c r="B1287" s="186"/>
      <c r="C1287" s="186"/>
      <c r="D1287" s="186"/>
      <c r="E1287" s="186"/>
      <c r="F1287" s="186"/>
      <c r="G1287" s="186"/>
      <c r="H1287" s="186"/>
      <c r="I1287" s="186"/>
      <c r="J1287" s="186"/>
      <c r="K1287" s="186"/>
      <c r="L1287" s="186"/>
      <c r="M1287" s="186"/>
      <c r="N1287" s="186"/>
      <c r="O1287" s="186"/>
      <c r="P1287" s="186"/>
      <c r="Q1287" s="186"/>
    </row>
    <row r="1288" spans="1:17">
      <c r="A1288" s="186"/>
      <c r="B1288" s="186"/>
      <c r="C1288" s="186"/>
      <c r="D1288" s="186"/>
      <c r="E1288" s="186"/>
      <c r="F1288" s="186"/>
      <c r="G1288" s="186"/>
      <c r="H1288" s="186"/>
      <c r="I1288" s="186"/>
      <c r="J1288" s="186"/>
      <c r="K1288" s="186"/>
      <c r="L1288" s="186"/>
      <c r="M1288" s="186"/>
      <c r="N1288" s="186"/>
      <c r="O1288" s="186"/>
      <c r="P1288" s="186"/>
      <c r="Q1288" s="186"/>
    </row>
    <row r="1289" spans="1:17">
      <c r="A1289" s="186"/>
      <c r="B1289" s="186"/>
      <c r="C1289" s="186"/>
      <c r="D1289" s="186"/>
      <c r="E1289" s="186"/>
      <c r="F1289" s="186"/>
      <c r="G1289" s="186"/>
      <c r="H1289" s="186"/>
      <c r="I1289" s="186"/>
      <c r="J1289" s="186"/>
      <c r="K1289" s="186"/>
      <c r="L1289" s="186"/>
      <c r="M1289" s="186"/>
      <c r="N1289" s="186"/>
      <c r="O1289" s="186"/>
      <c r="P1289" s="186"/>
      <c r="Q1289" s="186"/>
    </row>
    <row r="1290" spans="1:17">
      <c r="A1290" s="186"/>
      <c r="B1290" s="186"/>
      <c r="C1290" s="186"/>
      <c r="D1290" s="186"/>
      <c r="E1290" s="186"/>
      <c r="F1290" s="186"/>
      <c r="G1290" s="186"/>
      <c r="H1290" s="186"/>
      <c r="I1290" s="186"/>
      <c r="J1290" s="186"/>
      <c r="K1290" s="186"/>
      <c r="L1290" s="186"/>
      <c r="M1290" s="186"/>
      <c r="N1290" s="186"/>
      <c r="O1290" s="186"/>
      <c r="P1290" s="186"/>
      <c r="Q1290" s="186"/>
    </row>
    <row r="1291" spans="1:17">
      <c r="A1291" s="186"/>
      <c r="B1291" s="186"/>
      <c r="C1291" s="186"/>
      <c r="D1291" s="186"/>
      <c r="E1291" s="186"/>
      <c r="F1291" s="186"/>
      <c r="G1291" s="186"/>
      <c r="H1291" s="186"/>
      <c r="I1291" s="186"/>
      <c r="J1291" s="186"/>
      <c r="K1291" s="186"/>
      <c r="L1291" s="186"/>
      <c r="M1291" s="186"/>
      <c r="N1291" s="186"/>
      <c r="O1291" s="186"/>
      <c r="P1291" s="186"/>
      <c r="Q1291" s="186"/>
    </row>
    <row r="1292" spans="1:17">
      <c r="A1292" s="186"/>
      <c r="B1292" s="186"/>
      <c r="C1292" s="186"/>
      <c r="D1292" s="186"/>
      <c r="E1292" s="186"/>
      <c r="F1292" s="186"/>
      <c r="G1292" s="186"/>
      <c r="H1292" s="186"/>
      <c r="I1292" s="186"/>
      <c r="J1292" s="186"/>
      <c r="K1292" s="186"/>
      <c r="L1292" s="186"/>
      <c r="M1292" s="186"/>
      <c r="N1292" s="186"/>
      <c r="O1292" s="186"/>
      <c r="P1292" s="186"/>
      <c r="Q1292" s="186"/>
    </row>
    <row r="1293" spans="1:17">
      <c r="A1293" s="186"/>
      <c r="B1293" s="186"/>
      <c r="C1293" s="186"/>
      <c r="D1293" s="186"/>
      <c r="E1293" s="186"/>
      <c r="F1293" s="186"/>
      <c r="G1293" s="186"/>
      <c r="H1293" s="186"/>
      <c r="I1293" s="186"/>
      <c r="J1293" s="186"/>
      <c r="K1293" s="186"/>
      <c r="L1293" s="186"/>
      <c r="M1293" s="186"/>
      <c r="N1293" s="186"/>
      <c r="O1293" s="186"/>
      <c r="P1293" s="186"/>
      <c r="Q1293" s="186"/>
    </row>
    <row r="1294" spans="1:17">
      <c r="A1294" s="186"/>
      <c r="B1294" s="186"/>
      <c r="C1294" s="186"/>
      <c r="D1294" s="186"/>
      <c r="E1294" s="186"/>
      <c r="F1294" s="186"/>
      <c r="G1294" s="186"/>
      <c r="H1294" s="186"/>
      <c r="I1294" s="186"/>
      <c r="J1294" s="186"/>
      <c r="K1294" s="186"/>
      <c r="L1294" s="186"/>
      <c r="M1294" s="186"/>
      <c r="N1294" s="186"/>
      <c r="O1294" s="186"/>
      <c r="P1294" s="186"/>
      <c r="Q1294" s="186"/>
    </row>
    <row r="1295" spans="1:17">
      <c r="A1295" s="186"/>
      <c r="B1295" s="186"/>
      <c r="C1295" s="186"/>
      <c r="D1295" s="186"/>
      <c r="E1295" s="186"/>
      <c r="F1295" s="186"/>
      <c r="G1295" s="186"/>
      <c r="H1295" s="186"/>
      <c r="I1295" s="186"/>
      <c r="J1295" s="186"/>
      <c r="K1295" s="186"/>
      <c r="L1295" s="186"/>
      <c r="M1295" s="186"/>
      <c r="N1295" s="186"/>
      <c r="O1295" s="186"/>
      <c r="P1295" s="186"/>
      <c r="Q1295" s="186"/>
    </row>
    <row r="1296" spans="1:17">
      <c r="A1296" s="186"/>
      <c r="B1296" s="186"/>
      <c r="C1296" s="186"/>
      <c r="D1296" s="186"/>
      <c r="E1296" s="186"/>
      <c r="F1296" s="186"/>
      <c r="G1296" s="186"/>
      <c r="H1296" s="186"/>
      <c r="I1296" s="186"/>
      <c r="J1296" s="186"/>
      <c r="K1296" s="186"/>
      <c r="L1296" s="186"/>
      <c r="M1296" s="186"/>
      <c r="N1296" s="186"/>
      <c r="O1296" s="186"/>
      <c r="P1296" s="186"/>
      <c r="Q1296" s="186"/>
    </row>
    <row r="1297" spans="1:17">
      <c r="A1297" s="186"/>
      <c r="B1297" s="186"/>
      <c r="C1297" s="186"/>
      <c r="D1297" s="186"/>
      <c r="E1297" s="186"/>
      <c r="F1297" s="186"/>
      <c r="G1297" s="186"/>
      <c r="H1297" s="186"/>
      <c r="I1297" s="186"/>
      <c r="J1297" s="186"/>
      <c r="K1297" s="186"/>
      <c r="L1297" s="186"/>
      <c r="M1297" s="186"/>
      <c r="N1297" s="186"/>
      <c r="O1297" s="186"/>
      <c r="P1297" s="186"/>
      <c r="Q1297" s="186"/>
    </row>
    <row r="1298" spans="1:17">
      <c r="A1298" s="186"/>
      <c r="B1298" s="186"/>
      <c r="C1298" s="186"/>
      <c r="D1298" s="186"/>
      <c r="E1298" s="186"/>
      <c r="F1298" s="186"/>
      <c r="G1298" s="186"/>
      <c r="H1298" s="186"/>
      <c r="I1298" s="186"/>
      <c r="J1298" s="186"/>
      <c r="K1298" s="186"/>
      <c r="L1298" s="186"/>
      <c r="M1298" s="186"/>
      <c r="N1298" s="186"/>
      <c r="O1298" s="186"/>
      <c r="P1298" s="186"/>
      <c r="Q1298" s="186"/>
    </row>
    <row r="1299" spans="1:17">
      <c r="A1299" s="186"/>
      <c r="B1299" s="186"/>
      <c r="C1299" s="186"/>
      <c r="D1299" s="186"/>
      <c r="E1299" s="186"/>
      <c r="F1299" s="186"/>
      <c r="G1299" s="186"/>
      <c r="H1299" s="186"/>
      <c r="I1299" s="186"/>
      <c r="J1299" s="186"/>
      <c r="K1299" s="186"/>
      <c r="L1299" s="186"/>
      <c r="M1299" s="186"/>
      <c r="N1299" s="186"/>
      <c r="O1299" s="186"/>
      <c r="P1299" s="186"/>
      <c r="Q1299" s="186"/>
    </row>
    <row r="1300" spans="1:17">
      <c r="A1300" s="186"/>
      <c r="B1300" s="186"/>
      <c r="C1300" s="186"/>
      <c r="D1300" s="186"/>
      <c r="E1300" s="186"/>
      <c r="F1300" s="186"/>
      <c r="G1300" s="186"/>
      <c r="H1300" s="186"/>
      <c r="I1300" s="186"/>
      <c r="J1300" s="186"/>
      <c r="K1300" s="186"/>
      <c r="L1300" s="186"/>
      <c r="M1300" s="186"/>
      <c r="N1300" s="186"/>
      <c r="O1300" s="186"/>
      <c r="P1300" s="186"/>
      <c r="Q1300" s="186"/>
    </row>
    <row r="1301" spans="1:17">
      <c r="A1301" s="186"/>
      <c r="B1301" s="186"/>
      <c r="C1301" s="186"/>
      <c r="D1301" s="186"/>
      <c r="E1301" s="186"/>
      <c r="F1301" s="186"/>
      <c r="G1301" s="186"/>
      <c r="H1301" s="186"/>
      <c r="I1301" s="186"/>
      <c r="J1301" s="186"/>
      <c r="K1301" s="186"/>
      <c r="L1301" s="186"/>
      <c r="M1301" s="186"/>
      <c r="N1301" s="186"/>
      <c r="O1301" s="186"/>
      <c r="P1301" s="186"/>
      <c r="Q1301" s="186"/>
    </row>
    <row r="1302" spans="1:17">
      <c r="A1302" s="186"/>
      <c r="B1302" s="186"/>
      <c r="C1302" s="186"/>
      <c r="D1302" s="186"/>
      <c r="E1302" s="186"/>
      <c r="F1302" s="186"/>
      <c r="G1302" s="186"/>
      <c r="H1302" s="186"/>
      <c r="I1302" s="186"/>
      <c r="J1302" s="186"/>
      <c r="K1302" s="186"/>
      <c r="L1302" s="186"/>
      <c r="M1302" s="186"/>
      <c r="N1302" s="186"/>
      <c r="O1302" s="186"/>
      <c r="P1302" s="186"/>
      <c r="Q1302" s="186"/>
    </row>
    <row r="1303" spans="1:17">
      <c r="A1303" s="186"/>
      <c r="B1303" s="186"/>
      <c r="C1303" s="186"/>
      <c r="D1303" s="186"/>
      <c r="E1303" s="186"/>
      <c r="F1303" s="186"/>
      <c r="G1303" s="186"/>
      <c r="H1303" s="186"/>
      <c r="I1303" s="186"/>
      <c r="J1303" s="186"/>
      <c r="K1303" s="186"/>
      <c r="L1303" s="186"/>
      <c r="M1303" s="186"/>
      <c r="N1303" s="186"/>
      <c r="O1303" s="186"/>
      <c r="P1303" s="186"/>
      <c r="Q1303" s="186"/>
    </row>
    <row r="1304" spans="1:17">
      <c r="A1304" s="186"/>
      <c r="B1304" s="186"/>
      <c r="C1304" s="186"/>
      <c r="D1304" s="186"/>
      <c r="E1304" s="186"/>
      <c r="F1304" s="186"/>
      <c r="G1304" s="186"/>
      <c r="H1304" s="186"/>
      <c r="I1304" s="186"/>
      <c r="J1304" s="186"/>
      <c r="K1304" s="186"/>
      <c r="L1304" s="186"/>
      <c r="M1304" s="186"/>
      <c r="N1304" s="186"/>
      <c r="O1304" s="186"/>
      <c r="P1304" s="186"/>
      <c r="Q1304" s="186"/>
    </row>
    <row r="1305" spans="1:17">
      <c r="A1305" s="186"/>
      <c r="B1305" s="186"/>
      <c r="C1305" s="186"/>
      <c r="D1305" s="186"/>
      <c r="E1305" s="186"/>
      <c r="F1305" s="186"/>
      <c r="G1305" s="186"/>
      <c r="H1305" s="186"/>
      <c r="I1305" s="186"/>
      <c r="J1305" s="186"/>
      <c r="K1305" s="186"/>
      <c r="L1305" s="186"/>
      <c r="M1305" s="186"/>
      <c r="N1305" s="186"/>
      <c r="O1305" s="186"/>
      <c r="P1305" s="186"/>
      <c r="Q1305" s="186"/>
    </row>
    <row r="1306" spans="1:17">
      <c r="A1306" s="186"/>
      <c r="B1306" s="186"/>
      <c r="C1306" s="186"/>
      <c r="D1306" s="186"/>
      <c r="E1306" s="186"/>
      <c r="F1306" s="186"/>
      <c r="G1306" s="186"/>
      <c r="H1306" s="186"/>
      <c r="I1306" s="186"/>
      <c r="J1306" s="186"/>
      <c r="K1306" s="186"/>
      <c r="L1306" s="186"/>
      <c r="M1306" s="186"/>
      <c r="N1306" s="186"/>
      <c r="O1306" s="186"/>
      <c r="P1306" s="186"/>
      <c r="Q1306" s="186"/>
    </row>
    <row r="1307" spans="1:17">
      <c r="A1307" s="186"/>
      <c r="B1307" s="186"/>
      <c r="C1307" s="186"/>
      <c r="D1307" s="186"/>
      <c r="E1307" s="186"/>
      <c r="F1307" s="186"/>
      <c r="G1307" s="186"/>
      <c r="H1307" s="186"/>
      <c r="I1307" s="186"/>
      <c r="J1307" s="186"/>
      <c r="K1307" s="186"/>
      <c r="L1307" s="186"/>
      <c r="M1307" s="186"/>
      <c r="N1307" s="186"/>
      <c r="O1307" s="186"/>
      <c r="P1307" s="186"/>
      <c r="Q1307" s="186"/>
    </row>
    <row r="1308" spans="1:17">
      <c r="A1308" s="186"/>
      <c r="B1308" s="186"/>
      <c r="C1308" s="186"/>
      <c r="D1308" s="186"/>
      <c r="E1308" s="186"/>
      <c r="F1308" s="186"/>
      <c r="G1308" s="186"/>
      <c r="H1308" s="186"/>
      <c r="I1308" s="186"/>
      <c r="J1308" s="186"/>
      <c r="K1308" s="186"/>
      <c r="L1308" s="186"/>
      <c r="M1308" s="186"/>
      <c r="N1308" s="186"/>
      <c r="O1308" s="186"/>
      <c r="P1308" s="186"/>
      <c r="Q1308" s="186"/>
    </row>
    <row r="1309" spans="1:17">
      <c r="A1309" s="186"/>
      <c r="B1309" s="186"/>
      <c r="C1309" s="186"/>
      <c r="D1309" s="186"/>
      <c r="E1309" s="186"/>
      <c r="F1309" s="186"/>
      <c r="G1309" s="186"/>
      <c r="H1309" s="186"/>
      <c r="I1309" s="186"/>
      <c r="J1309" s="186"/>
      <c r="K1309" s="186"/>
      <c r="L1309" s="186"/>
      <c r="M1309" s="186"/>
      <c r="N1309" s="186"/>
      <c r="O1309" s="186"/>
      <c r="P1309" s="186"/>
      <c r="Q1309" s="186"/>
    </row>
    <row r="1310" spans="1:17">
      <c r="A1310" s="186"/>
      <c r="B1310" s="186"/>
      <c r="C1310" s="186"/>
      <c r="D1310" s="186"/>
      <c r="E1310" s="186"/>
      <c r="F1310" s="186"/>
      <c r="G1310" s="186"/>
      <c r="H1310" s="186"/>
      <c r="I1310" s="186"/>
      <c r="J1310" s="186"/>
      <c r="K1310" s="186"/>
      <c r="L1310" s="186"/>
      <c r="M1310" s="186"/>
      <c r="N1310" s="186"/>
      <c r="O1310" s="186"/>
      <c r="P1310" s="186"/>
      <c r="Q1310" s="186"/>
    </row>
    <row r="1311" spans="1:17">
      <c r="A1311" s="186"/>
      <c r="B1311" s="186"/>
      <c r="C1311" s="186"/>
      <c r="D1311" s="186"/>
      <c r="E1311" s="186"/>
      <c r="F1311" s="186"/>
      <c r="G1311" s="186"/>
      <c r="H1311" s="186"/>
      <c r="I1311" s="186"/>
      <c r="J1311" s="186"/>
      <c r="K1311" s="186"/>
      <c r="L1311" s="186"/>
      <c r="M1311" s="186"/>
      <c r="N1311" s="186"/>
      <c r="O1311" s="186"/>
      <c r="P1311" s="186"/>
      <c r="Q1311" s="186"/>
    </row>
    <row r="1312" spans="1:17">
      <c r="A1312" s="186"/>
      <c r="B1312" s="186"/>
      <c r="C1312" s="186"/>
      <c r="D1312" s="186"/>
      <c r="E1312" s="186"/>
      <c r="F1312" s="186"/>
      <c r="G1312" s="186"/>
      <c r="H1312" s="186"/>
      <c r="I1312" s="186"/>
      <c r="J1312" s="186"/>
      <c r="K1312" s="186"/>
      <c r="L1312" s="186"/>
      <c r="M1312" s="186"/>
      <c r="N1312" s="186"/>
      <c r="O1312" s="186"/>
      <c r="P1312" s="186"/>
      <c r="Q1312" s="186"/>
    </row>
    <row r="1313" spans="1:17">
      <c r="A1313" s="186"/>
      <c r="B1313" s="186"/>
      <c r="C1313" s="186"/>
      <c r="D1313" s="186"/>
      <c r="E1313" s="186"/>
      <c r="F1313" s="186"/>
      <c r="G1313" s="186"/>
      <c r="H1313" s="186"/>
      <c r="I1313" s="186"/>
      <c r="J1313" s="186"/>
      <c r="K1313" s="186"/>
      <c r="L1313" s="186"/>
      <c r="M1313" s="186"/>
      <c r="N1313" s="186"/>
      <c r="O1313" s="186"/>
      <c r="P1313" s="186"/>
      <c r="Q1313" s="186"/>
    </row>
    <row r="1314" spans="1:17">
      <c r="A1314" s="186"/>
      <c r="B1314" s="186"/>
      <c r="C1314" s="186"/>
      <c r="D1314" s="186"/>
      <c r="E1314" s="186"/>
      <c r="F1314" s="186"/>
      <c r="G1314" s="186"/>
      <c r="H1314" s="186"/>
      <c r="I1314" s="186"/>
      <c r="J1314" s="186"/>
      <c r="K1314" s="186"/>
      <c r="L1314" s="186"/>
      <c r="M1314" s="186"/>
      <c r="N1314" s="186"/>
      <c r="O1314" s="186"/>
      <c r="P1314" s="186"/>
      <c r="Q1314" s="186"/>
    </row>
    <row r="1315" spans="1:17">
      <c r="A1315" s="186"/>
      <c r="B1315" s="186"/>
      <c r="C1315" s="186"/>
      <c r="D1315" s="186"/>
      <c r="E1315" s="186"/>
      <c r="F1315" s="186"/>
      <c r="G1315" s="186"/>
      <c r="H1315" s="186"/>
      <c r="I1315" s="186"/>
      <c r="J1315" s="186"/>
      <c r="K1315" s="186"/>
      <c r="L1315" s="186"/>
      <c r="M1315" s="186"/>
      <c r="N1315" s="186"/>
      <c r="O1315" s="186"/>
      <c r="P1315" s="186"/>
      <c r="Q1315" s="186"/>
    </row>
    <row r="1316" spans="1:17">
      <c r="A1316" s="186"/>
      <c r="B1316" s="186"/>
      <c r="C1316" s="186"/>
      <c r="D1316" s="186"/>
      <c r="E1316" s="186"/>
      <c r="F1316" s="186"/>
      <c r="G1316" s="186"/>
      <c r="H1316" s="186"/>
      <c r="I1316" s="186"/>
      <c r="J1316" s="186"/>
      <c r="K1316" s="186"/>
      <c r="L1316" s="186"/>
      <c r="M1316" s="186"/>
      <c r="N1316" s="186"/>
      <c r="O1316" s="186"/>
      <c r="P1316" s="186"/>
      <c r="Q1316" s="186"/>
    </row>
    <row r="1317" spans="1:17">
      <c r="A1317" s="186"/>
      <c r="B1317" s="186"/>
      <c r="C1317" s="186"/>
      <c r="D1317" s="186"/>
      <c r="E1317" s="186"/>
      <c r="F1317" s="186"/>
      <c r="G1317" s="186"/>
      <c r="H1317" s="186"/>
      <c r="I1317" s="186"/>
      <c r="J1317" s="186"/>
      <c r="K1317" s="186"/>
      <c r="L1317" s="186"/>
      <c r="M1317" s="186"/>
      <c r="N1317" s="186"/>
      <c r="O1317" s="186"/>
      <c r="P1317" s="186"/>
      <c r="Q1317" s="186"/>
    </row>
    <row r="1318" spans="1:17">
      <c r="A1318" s="186"/>
      <c r="B1318" s="186"/>
      <c r="C1318" s="186"/>
      <c r="D1318" s="186"/>
      <c r="E1318" s="186"/>
      <c r="F1318" s="186"/>
      <c r="G1318" s="186"/>
      <c r="H1318" s="186"/>
      <c r="I1318" s="186"/>
      <c r="J1318" s="186"/>
      <c r="K1318" s="186"/>
      <c r="L1318" s="186"/>
      <c r="M1318" s="186"/>
      <c r="N1318" s="186"/>
      <c r="O1318" s="186"/>
      <c r="P1318" s="186"/>
      <c r="Q1318" s="186"/>
    </row>
    <row r="1319" spans="1:17">
      <c r="A1319" s="186"/>
      <c r="B1319" s="186"/>
      <c r="C1319" s="186"/>
      <c r="D1319" s="186"/>
      <c r="E1319" s="186"/>
      <c r="F1319" s="186"/>
      <c r="G1319" s="186"/>
      <c r="H1319" s="186"/>
      <c r="I1319" s="186"/>
      <c r="J1319" s="186"/>
      <c r="K1319" s="186"/>
      <c r="L1319" s="186"/>
      <c r="M1319" s="186"/>
      <c r="N1319" s="186"/>
      <c r="O1319" s="186"/>
      <c r="P1319" s="186"/>
      <c r="Q1319" s="186"/>
    </row>
    <row r="1320" spans="1:17">
      <c r="A1320" s="186"/>
      <c r="B1320" s="186"/>
      <c r="C1320" s="186"/>
      <c r="D1320" s="186"/>
      <c r="E1320" s="186"/>
      <c r="F1320" s="186"/>
      <c r="G1320" s="186"/>
      <c r="H1320" s="186"/>
      <c r="I1320" s="186"/>
      <c r="J1320" s="186"/>
      <c r="K1320" s="186"/>
      <c r="L1320" s="186"/>
      <c r="M1320" s="186"/>
      <c r="N1320" s="186"/>
      <c r="O1320" s="186"/>
      <c r="P1320" s="186"/>
      <c r="Q1320" s="186"/>
    </row>
    <row r="1321" spans="1:17">
      <c r="A1321" s="186"/>
      <c r="B1321" s="186"/>
      <c r="C1321" s="186"/>
      <c r="D1321" s="186"/>
      <c r="E1321" s="186"/>
      <c r="F1321" s="186"/>
      <c r="G1321" s="186"/>
      <c r="H1321" s="186"/>
      <c r="I1321" s="186"/>
      <c r="J1321" s="186"/>
      <c r="K1321" s="186"/>
      <c r="L1321" s="186"/>
      <c r="M1321" s="186"/>
      <c r="N1321" s="186"/>
      <c r="O1321" s="186"/>
      <c r="P1321" s="186"/>
      <c r="Q1321" s="186"/>
    </row>
    <row r="1322" spans="1:17">
      <c r="A1322" s="186"/>
      <c r="B1322" s="186"/>
      <c r="C1322" s="186"/>
      <c r="D1322" s="186"/>
      <c r="E1322" s="186"/>
      <c r="F1322" s="186"/>
      <c r="G1322" s="186"/>
      <c r="H1322" s="186"/>
      <c r="I1322" s="186"/>
      <c r="J1322" s="186"/>
      <c r="K1322" s="186"/>
      <c r="L1322" s="186"/>
      <c r="M1322" s="186"/>
      <c r="N1322" s="186"/>
      <c r="O1322" s="186"/>
      <c r="P1322" s="186"/>
      <c r="Q1322" s="186"/>
    </row>
    <row r="1323" spans="1:17">
      <c r="A1323" s="186"/>
      <c r="B1323" s="186"/>
      <c r="C1323" s="186"/>
      <c r="D1323" s="186"/>
      <c r="E1323" s="186"/>
      <c r="F1323" s="186"/>
      <c r="G1323" s="186"/>
      <c r="H1323" s="186"/>
      <c r="I1323" s="186"/>
      <c r="J1323" s="186"/>
      <c r="K1323" s="186"/>
      <c r="L1323" s="186"/>
      <c r="M1323" s="186"/>
      <c r="N1323" s="186"/>
      <c r="O1323" s="186"/>
      <c r="P1323" s="186"/>
      <c r="Q1323" s="186"/>
    </row>
    <row r="1324" spans="1:17">
      <c r="A1324" s="186"/>
      <c r="B1324" s="186"/>
      <c r="C1324" s="186"/>
      <c r="D1324" s="186"/>
      <c r="E1324" s="186"/>
      <c r="F1324" s="186"/>
      <c r="G1324" s="186"/>
      <c r="H1324" s="186"/>
      <c r="I1324" s="186"/>
      <c r="J1324" s="186"/>
      <c r="K1324" s="186"/>
      <c r="L1324" s="186"/>
      <c r="M1324" s="186"/>
      <c r="N1324" s="186"/>
      <c r="O1324" s="186"/>
      <c r="P1324" s="186"/>
      <c r="Q1324" s="186"/>
    </row>
    <row r="1325" spans="1:17">
      <c r="A1325" s="186"/>
      <c r="B1325" s="186"/>
      <c r="C1325" s="186"/>
      <c r="D1325" s="186"/>
      <c r="E1325" s="186"/>
      <c r="F1325" s="186"/>
      <c r="G1325" s="186"/>
      <c r="H1325" s="186"/>
      <c r="I1325" s="186"/>
      <c r="J1325" s="186"/>
      <c r="K1325" s="186"/>
      <c r="L1325" s="186"/>
      <c r="M1325" s="186"/>
      <c r="N1325" s="186"/>
      <c r="O1325" s="186"/>
      <c r="P1325" s="186"/>
      <c r="Q1325" s="186"/>
    </row>
    <row r="1326" spans="1:17">
      <c r="A1326" s="186"/>
      <c r="B1326" s="186"/>
      <c r="C1326" s="186"/>
      <c r="D1326" s="186"/>
      <c r="E1326" s="186"/>
      <c r="F1326" s="186"/>
      <c r="G1326" s="186"/>
      <c r="H1326" s="186"/>
      <c r="I1326" s="186"/>
      <c r="J1326" s="186"/>
      <c r="K1326" s="186"/>
      <c r="L1326" s="186"/>
      <c r="M1326" s="186"/>
      <c r="N1326" s="186"/>
      <c r="O1326" s="186"/>
      <c r="P1326" s="186"/>
      <c r="Q1326" s="186"/>
    </row>
    <row r="1327" spans="1:17">
      <c r="A1327" s="186"/>
      <c r="B1327" s="186"/>
      <c r="C1327" s="186"/>
      <c r="D1327" s="186"/>
      <c r="E1327" s="186"/>
      <c r="F1327" s="186"/>
      <c r="G1327" s="186"/>
      <c r="H1327" s="186"/>
      <c r="I1327" s="186"/>
      <c r="J1327" s="186"/>
      <c r="K1327" s="186"/>
      <c r="L1327" s="186"/>
      <c r="M1327" s="186"/>
      <c r="N1327" s="186"/>
      <c r="O1327" s="186"/>
      <c r="P1327" s="186"/>
      <c r="Q1327" s="186"/>
    </row>
    <row r="1328" spans="1:17">
      <c r="A1328" s="186"/>
      <c r="B1328" s="186"/>
      <c r="C1328" s="186"/>
      <c r="D1328" s="186"/>
      <c r="E1328" s="186"/>
      <c r="F1328" s="186"/>
      <c r="G1328" s="186"/>
      <c r="H1328" s="186"/>
      <c r="I1328" s="186"/>
      <c r="J1328" s="186"/>
      <c r="K1328" s="186"/>
      <c r="L1328" s="186"/>
      <c r="M1328" s="186"/>
      <c r="N1328" s="186"/>
      <c r="O1328" s="186"/>
      <c r="P1328" s="186"/>
      <c r="Q1328" s="186"/>
    </row>
    <row r="1329" spans="1:17">
      <c r="A1329" s="186"/>
      <c r="B1329" s="186"/>
      <c r="C1329" s="186"/>
      <c r="D1329" s="186"/>
      <c r="E1329" s="186"/>
      <c r="F1329" s="186"/>
      <c r="G1329" s="186"/>
      <c r="H1329" s="186"/>
      <c r="I1329" s="186"/>
      <c r="J1329" s="186"/>
      <c r="K1329" s="186"/>
      <c r="L1329" s="186"/>
      <c r="M1329" s="186"/>
      <c r="N1329" s="186"/>
      <c r="O1329" s="186"/>
      <c r="P1329" s="186"/>
      <c r="Q1329" s="186"/>
    </row>
    <row r="1330" spans="1:17">
      <c r="A1330" s="186"/>
      <c r="B1330" s="186"/>
      <c r="C1330" s="186"/>
      <c r="D1330" s="186"/>
      <c r="E1330" s="186"/>
      <c r="F1330" s="186"/>
      <c r="G1330" s="186"/>
      <c r="H1330" s="186"/>
      <c r="I1330" s="186"/>
      <c r="J1330" s="186"/>
      <c r="K1330" s="186"/>
      <c r="L1330" s="186"/>
      <c r="M1330" s="186"/>
      <c r="N1330" s="186"/>
      <c r="O1330" s="186"/>
      <c r="P1330" s="186"/>
      <c r="Q1330" s="186"/>
    </row>
    <row r="1331" spans="1:17">
      <c r="A1331" s="186"/>
      <c r="B1331" s="186"/>
      <c r="C1331" s="186"/>
      <c r="D1331" s="186"/>
      <c r="E1331" s="186"/>
      <c r="F1331" s="186"/>
      <c r="G1331" s="186"/>
      <c r="H1331" s="186"/>
      <c r="I1331" s="186"/>
      <c r="J1331" s="186"/>
      <c r="K1331" s="186"/>
      <c r="L1331" s="186"/>
      <c r="M1331" s="186"/>
      <c r="N1331" s="186"/>
      <c r="O1331" s="186"/>
      <c r="P1331" s="186"/>
      <c r="Q1331" s="186"/>
    </row>
    <row r="1332" spans="1:17">
      <c r="A1332" s="186"/>
      <c r="B1332" s="186"/>
      <c r="C1332" s="186"/>
      <c r="D1332" s="186"/>
      <c r="E1332" s="186"/>
      <c r="F1332" s="186"/>
      <c r="G1332" s="186"/>
      <c r="H1332" s="186"/>
      <c r="I1332" s="186"/>
      <c r="J1332" s="186"/>
      <c r="K1332" s="186"/>
      <c r="L1332" s="186"/>
      <c r="M1332" s="186"/>
      <c r="N1332" s="186"/>
      <c r="O1332" s="186"/>
      <c r="P1332" s="186"/>
      <c r="Q1332" s="186"/>
    </row>
    <row r="1333" spans="1:17">
      <c r="A1333" s="186"/>
      <c r="B1333" s="186"/>
      <c r="C1333" s="186"/>
      <c r="D1333" s="186"/>
      <c r="E1333" s="186"/>
      <c r="F1333" s="186"/>
      <c r="G1333" s="186"/>
      <c r="H1333" s="186"/>
      <c r="I1333" s="186"/>
      <c r="J1333" s="186"/>
      <c r="K1333" s="186"/>
      <c r="L1333" s="186"/>
      <c r="M1333" s="186"/>
      <c r="N1333" s="186"/>
      <c r="O1333" s="186"/>
      <c r="P1333" s="186"/>
      <c r="Q1333" s="186"/>
    </row>
    <row r="1334" spans="1:17">
      <c r="A1334" s="186"/>
      <c r="B1334" s="186"/>
      <c r="C1334" s="186"/>
      <c r="D1334" s="186"/>
      <c r="E1334" s="186"/>
      <c r="F1334" s="186"/>
      <c r="G1334" s="186"/>
      <c r="H1334" s="186"/>
      <c r="I1334" s="186"/>
      <c r="J1334" s="186"/>
      <c r="K1334" s="186"/>
      <c r="L1334" s="186"/>
      <c r="M1334" s="186"/>
      <c r="N1334" s="186"/>
      <c r="O1334" s="186"/>
      <c r="P1334" s="186"/>
      <c r="Q1334" s="186"/>
    </row>
    <row r="1335" spans="1:17">
      <c r="A1335" s="186"/>
      <c r="B1335" s="186"/>
      <c r="C1335" s="186"/>
      <c r="D1335" s="186"/>
      <c r="E1335" s="186"/>
      <c r="F1335" s="186"/>
      <c r="G1335" s="186"/>
      <c r="H1335" s="186"/>
      <c r="I1335" s="186"/>
      <c r="J1335" s="186"/>
      <c r="K1335" s="186"/>
      <c r="L1335" s="186"/>
      <c r="M1335" s="186"/>
      <c r="N1335" s="186"/>
      <c r="O1335" s="186"/>
      <c r="P1335" s="186"/>
      <c r="Q1335" s="186"/>
    </row>
    <row r="1336" spans="1:17">
      <c r="A1336" s="186"/>
      <c r="B1336" s="186"/>
      <c r="C1336" s="186"/>
      <c r="D1336" s="186"/>
      <c r="E1336" s="186"/>
      <c r="F1336" s="186"/>
      <c r="G1336" s="186"/>
      <c r="H1336" s="186"/>
      <c r="I1336" s="186"/>
      <c r="J1336" s="186"/>
      <c r="K1336" s="186"/>
      <c r="L1336" s="186"/>
      <c r="M1336" s="186"/>
      <c r="N1336" s="186"/>
      <c r="O1336" s="186"/>
      <c r="P1336" s="186"/>
      <c r="Q1336" s="186"/>
    </row>
    <row r="1337" spans="1:17">
      <c r="A1337" s="186"/>
      <c r="B1337" s="186"/>
      <c r="C1337" s="186"/>
      <c r="D1337" s="186"/>
      <c r="E1337" s="186"/>
      <c r="F1337" s="186"/>
      <c r="G1337" s="186"/>
      <c r="H1337" s="186"/>
      <c r="I1337" s="186"/>
      <c r="J1337" s="186"/>
      <c r="K1337" s="186"/>
      <c r="L1337" s="186"/>
      <c r="M1337" s="186"/>
      <c r="N1337" s="186"/>
      <c r="O1337" s="186"/>
      <c r="P1337" s="186"/>
      <c r="Q1337" s="186"/>
    </row>
    <row r="1338" spans="1:17">
      <c r="A1338" s="186"/>
      <c r="B1338" s="186"/>
      <c r="C1338" s="186"/>
      <c r="D1338" s="186"/>
      <c r="E1338" s="186"/>
      <c r="F1338" s="186"/>
      <c r="G1338" s="186"/>
      <c r="H1338" s="186"/>
      <c r="I1338" s="186"/>
      <c r="J1338" s="186"/>
      <c r="K1338" s="186"/>
      <c r="L1338" s="186"/>
      <c r="M1338" s="186"/>
      <c r="N1338" s="186"/>
      <c r="O1338" s="186"/>
      <c r="P1338" s="186"/>
      <c r="Q1338" s="186"/>
    </row>
    <row r="1339" spans="1:17">
      <c r="A1339" s="186"/>
      <c r="B1339" s="186"/>
      <c r="C1339" s="186"/>
      <c r="D1339" s="186"/>
      <c r="E1339" s="186"/>
      <c r="F1339" s="186"/>
      <c r="G1339" s="186"/>
      <c r="H1339" s="186"/>
      <c r="I1339" s="186"/>
      <c r="J1339" s="186"/>
      <c r="K1339" s="186"/>
      <c r="L1339" s="186"/>
      <c r="M1339" s="186"/>
      <c r="N1339" s="186"/>
      <c r="O1339" s="186"/>
      <c r="P1339" s="186"/>
      <c r="Q1339" s="186"/>
    </row>
    <row r="1340" spans="1:17">
      <c r="A1340" s="186"/>
      <c r="B1340" s="186"/>
      <c r="C1340" s="186"/>
      <c r="D1340" s="186"/>
      <c r="E1340" s="186"/>
      <c r="F1340" s="186"/>
      <c r="G1340" s="186"/>
      <c r="H1340" s="186"/>
      <c r="I1340" s="186"/>
      <c r="J1340" s="186"/>
      <c r="K1340" s="186"/>
      <c r="L1340" s="186"/>
      <c r="M1340" s="186"/>
      <c r="N1340" s="186"/>
      <c r="O1340" s="186"/>
      <c r="P1340" s="186"/>
      <c r="Q1340" s="186"/>
    </row>
    <row r="1341" spans="1:17">
      <c r="A1341" s="186"/>
      <c r="B1341" s="186"/>
      <c r="C1341" s="186"/>
      <c r="D1341" s="186"/>
      <c r="E1341" s="186"/>
      <c r="F1341" s="186"/>
      <c r="G1341" s="186"/>
      <c r="H1341" s="186"/>
      <c r="I1341" s="186"/>
      <c r="J1341" s="186"/>
      <c r="K1341" s="186"/>
      <c r="L1341" s="186"/>
      <c r="M1341" s="186"/>
      <c r="N1341" s="186"/>
      <c r="O1341" s="186"/>
      <c r="P1341" s="186"/>
      <c r="Q1341" s="186"/>
    </row>
    <row r="1342" spans="1:17">
      <c r="A1342" s="186"/>
      <c r="B1342" s="186"/>
      <c r="C1342" s="186"/>
      <c r="D1342" s="186"/>
      <c r="E1342" s="186"/>
      <c r="F1342" s="186"/>
      <c r="G1342" s="186"/>
      <c r="H1342" s="186"/>
      <c r="I1342" s="186"/>
      <c r="J1342" s="186"/>
      <c r="K1342" s="186"/>
      <c r="L1342" s="186"/>
      <c r="M1342" s="186"/>
      <c r="N1342" s="186"/>
      <c r="O1342" s="186"/>
      <c r="P1342" s="186"/>
      <c r="Q1342" s="186"/>
    </row>
    <row r="1343" spans="1:17">
      <c r="A1343" s="186"/>
      <c r="B1343" s="186"/>
      <c r="C1343" s="186"/>
      <c r="D1343" s="186"/>
      <c r="E1343" s="186"/>
      <c r="F1343" s="186"/>
      <c r="G1343" s="186"/>
      <c r="H1343" s="186"/>
      <c r="I1343" s="186"/>
      <c r="J1343" s="186"/>
      <c r="K1343" s="186"/>
      <c r="L1343" s="186"/>
      <c r="M1343" s="186"/>
      <c r="N1343" s="186"/>
      <c r="O1343" s="186"/>
      <c r="P1343" s="186"/>
      <c r="Q1343" s="186"/>
    </row>
    <row r="1344" spans="1:17">
      <c r="A1344" s="186"/>
      <c r="B1344" s="186"/>
      <c r="C1344" s="186"/>
      <c r="D1344" s="186"/>
      <c r="E1344" s="186"/>
      <c r="F1344" s="186"/>
      <c r="G1344" s="186"/>
      <c r="H1344" s="186"/>
      <c r="I1344" s="186"/>
      <c r="J1344" s="186"/>
      <c r="K1344" s="186"/>
      <c r="L1344" s="186"/>
      <c r="M1344" s="186"/>
      <c r="N1344" s="186"/>
      <c r="O1344" s="186"/>
      <c r="P1344" s="186"/>
      <c r="Q1344" s="186"/>
    </row>
    <row r="1345" spans="1:17">
      <c r="A1345" s="186"/>
      <c r="B1345" s="186"/>
      <c r="C1345" s="186"/>
      <c r="D1345" s="186"/>
      <c r="E1345" s="186"/>
      <c r="F1345" s="186"/>
      <c r="G1345" s="186"/>
      <c r="H1345" s="186"/>
      <c r="I1345" s="186"/>
      <c r="J1345" s="186"/>
      <c r="K1345" s="186"/>
      <c r="L1345" s="186"/>
      <c r="M1345" s="186"/>
      <c r="N1345" s="186"/>
      <c r="O1345" s="186"/>
      <c r="P1345" s="186"/>
      <c r="Q1345" s="186"/>
    </row>
    <row r="1346" spans="1:17">
      <c r="A1346" s="186"/>
      <c r="B1346" s="186"/>
      <c r="C1346" s="186"/>
      <c r="D1346" s="186"/>
      <c r="E1346" s="186"/>
      <c r="F1346" s="186"/>
      <c r="G1346" s="186"/>
      <c r="H1346" s="186"/>
      <c r="I1346" s="186"/>
      <c r="J1346" s="186"/>
      <c r="K1346" s="186"/>
      <c r="L1346" s="186"/>
      <c r="M1346" s="186"/>
      <c r="N1346" s="186"/>
      <c r="O1346" s="186"/>
      <c r="P1346" s="186"/>
      <c r="Q1346" s="186"/>
    </row>
    <row r="1347" spans="1:17">
      <c r="A1347" s="186"/>
      <c r="B1347" s="186"/>
      <c r="C1347" s="186"/>
      <c r="D1347" s="186"/>
      <c r="E1347" s="186"/>
      <c r="F1347" s="186"/>
      <c r="G1347" s="186"/>
      <c r="H1347" s="186"/>
      <c r="I1347" s="186"/>
      <c r="J1347" s="186"/>
      <c r="K1347" s="186"/>
      <c r="L1347" s="186"/>
      <c r="M1347" s="186"/>
      <c r="N1347" s="186"/>
      <c r="O1347" s="186"/>
      <c r="P1347" s="186"/>
      <c r="Q1347" s="186"/>
    </row>
    <row r="1348" spans="1:17">
      <c r="A1348" s="186"/>
      <c r="B1348" s="186"/>
      <c r="C1348" s="186"/>
      <c r="D1348" s="186"/>
      <c r="E1348" s="186"/>
      <c r="F1348" s="186"/>
      <c r="G1348" s="186"/>
      <c r="H1348" s="186"/>
      <c r="I1348" s="186"/>
      <c r="J1348" s="186"/>
      <c r="K1348" s="186"/>
      <c r="L1348" s="186"/>
      <c r="M1348" s="186"/>
      <c r="N1348" s="186"/>
      <c r="O1348" s="186"/>
      <c r="P1348" s="186"/>
      <c r="Q1348" s="186"/>
    </row>
    <row r="1349" spans="1:17">
      <c r="A1349" s="186"/>
      <c r="B1349" s="186"/>
      <c r="C1349" s="186"/>
      <c r="D1349" s="186"/>
      <c r="E1349" s="186"/>
      <c r="F1349" s="186"/>
      <c r="G1349" s="186"/>
      <c r="H1349" s="186"/>
      <c r="I1349" s="186"/>
      <c r="J1349" s="186"/>
      <c r="K1349" s="186"/>
      <c r="L1349" s="186"/>
      <c r="M1349" s="186"/>
      <c r="N1349" s="186"/>
      <c r="O1349" s="186"/>
      <c r="P1349" s="186"/>
      <c r="Q1349" s="186"/>
    </row>
    <row r="1350" spans="1:17">
      <c r="A1350" s="186"/>
      <c r="B1350" s="186"/>
      <c r="C1350" s="186"/>
      <c r="D1350" s="186"/>
      <c r="E1350" s="186"/>
      <c r="F1350" s="186"/>
      <c r="G1350" s="186"/>
      <c r="H1350" s="186"/>
      <c r="I1350" s="186"/>
      <c r="J1350" s="186"/>
      <c r="K1350" s="186"/>
      <c r="L1350" s="186"/>
      <c r="M1350" s="186"/>
      <c r="N1350" s="186"/>
      <c r="O1350" s="186"/>
      <c r="P1350" s="186"/>
      <c r="Q1350" s="186"/>
    </row>
    <row r="1351" spans="1:17">
      <c r="A1351" s="186"/>
      <c r="B1351" s="186"/>
      <c r="C1351" s="186"/>
      <c r="D1351" s="186"/>
      <c r="E1351" s="186"/>
      <c r="F1351" s="186"/>
      <c r="G1351" s="186"/>
      <c r="H1351" s="186"/>
      <c r="I1351" s="186"/>
      <c r="J1351" s="186"/>
      <c r="K1351" s="186"/>
      <c r="L1351" s="186"/>
      <c r="M1351" s="186"/>
      <c r="N1351" s="186"/>
      <c r="O1351" s="186"/>
      <c r="P1351" s="186"/>
      <c r="Q1351" s="186"/>
    </row>
    <row r="1352" spans="1:17">
      <c r="A1352" s="186"/>
      <c r="B1352" s="186"/>
      <c r="C1352" s="186"/>
      <c r="D1352" s="186"/>
      <c r="E1352" s="186"/>
      <c r="F1352" s="186"/>
      <c r="G1352" s="186"/>
      <c r="H1352" s="186"/>
      <c r="I1352" s="186"/>
      <c r="J1352" s="186"/>
      <c r="K1352" s="186"/>
      <c r="L1352" s="186"/>
      <c r="M1352" s="186"/>
      <c r="N1352" s="186"/>
      <c r="O1352" s="186"/>
      <c r="P1352" s="186"/>
      <c r="Q1352" s="186"/>
    </row>
    <row r="1353" spans="1:17">
      <c r="A1353" s="186"/>
      <c r="B1353" s="186"/>
      <c r="C1353" s="186"/>
      <c r="D1353" s="186"/>
      <c r="E1353" s="186"/>
      <c r="F1353" s="186"/>
      <c r="G1353" s="186"/>
      <c r="H1353" s="186"/>
      <c r="I1353" s="186"/>
      <c r="J1353" s="186"/>
      <c r="K1353" s="186"/>
      <c r="L1353" s="186"/>
      <c r="M1353" s="186"/>
      <c r="N1353" s="186"/>
      <c r="O1353" s="186"/>
      <c r="P1353" s="186"/>
      <c r="Q1353" s="186"/>
    </row>
    <row r="1354" spans="1:17">
      <c r="A1354" s="186"/>
      <c r="B1354" s="186"/>
      <c r="C1354" s="186"/>
      <c r="D1354" s="186"/>
      <c r="E1354" s="186"/>
      <c r="F1354" s="186"/>
      <c r="G1354" s="186"/>
      <c r="H1354" s="186"/>
      <c r="I1354" s="186"/>
      <c r="J1354" s="186"/>
      <c r="K1354" s="186"/>
      <c r="L1354" s="186"/>
      <c r="M1354" s="186"/>
      <c r="N1354" s="186"/>
      <c r="O1354" s="186"/>
      <c r="P1354" s="186"/>
      <c r="Q1354" s="186"/>
    </row>
    <row r="1355" spans="1:17">
      <c r="A1355" s="186"/>
      <c r="B1355" s="186"/>
      <c r="C1355" s="186"/>
      <c r="D1355" s="186"/>
      <c r="E1355" s="186"/>
      <c r="F1355" s="186"/>
      <c r="G1355" s="186"/>
      <c r="H1355" s="186"/>
      <c r="I1355" s="186"/>
      <c r="J1355" s="186"/>
      <c r="K1355" s="186"/>
      <c r="L1355" s="186"/>
      <c r="M1355" s="186"/>
      <c r="N1355" s="186"/>
      <c r="O1355" s="186"/>
      <c r="P1355" s="186"/>
      <c r="Q1355" s="186"/>
    </row>
    <row r="1356" spans="1:17">
      <c r="A1356" s="186"/>
      <c r="B1356" s="186"/>
      <c r="C1356" s="186"/>
      <c r="D1356" s="186"/>
      <c r="E1356" s="186"/>
      <c r="F1356" s="186"/>
      <c r="G1356" s="186"/>
      <c r="H1356" s="186"/>
      <c r="I1356" s="186"/>
      <c r="J1356" s="186"/>
      <c r="K1356" s="186"/>
      <c r="L1356" s="186"/>
      <c r="M1356" s="186"/>
      <c r="N1356" s="186"/>
      <c r="O1356" s="186"/>
      <c r="P1356" s="186"/>
      <c r="Q1356" s="186"/>
    </row>
    <row r="1357" spans="1:17">
      <c r="A1357" s="186"/>
      <c r="B1357" s="186"/>
      <c r="C1357" s="186"/>
      <c r="D1357" s="186"/>
      <c r="E1357" s="186"/>
      <c r="F1357" s="186"/>
      <c r="G1357" s="186"/>
      <c r="H1357" s="186"/>
      <c r="I1357" s="186"/>
      <c r="J1357" s="186"/>
      <c r="K1357" s="186"/>
      <c r="L1357" s="186"/>
      <c r="M1357" s="186"/>
      <c r="N1357" s="186"/>
      <c r="O1357" s="186"/>
      <c r="P1357" s="186"/>
      <c r="Q1357" s="186"/>
    </row>
    <row r="1358" spans="1:17">
      <c r="A1358" s="186"/>
      <c r="B1358" s="186"/>
      <c r="C1358" s="186"/>
      <c r="D1358" s="186"/>
      <c r="E1358" s="186"/>
      <c r="F1358" s="186"/>
      <c r="G1358" s="186"/>
      <c r="H1358" s="186"/>
      <c r="I1358" s="186"/>
      <c r="J1358" s="186"/>
      <c r="K1358" s="186"/>
      <c r="L1358" s="186"/>
      <c r="M1358" s="186"/>
      <c r="N1358" s="186"/>
      <c r="O1358" s="186"/>
      <c r="P1358" s="186"/>
      <c r="Q1358" s="186"/>
    </row>
    <row r="1359" spans="1:17">
      <c r="A1359" s="186"/>
      <c r="B1359" s="186"/>
      <c r="C1359" s="186"/>
      <c r="D1359" s="186"/>
      <c r="E1359" s="186"/>
      <c r="F1359" s="186"/>
      <c r="G1359" s="186"/>
      <c r="H1359" s="186"/>
      <c r="I1359" s="186"/>
      <c r="J1359" s="186"/>
      <c r="K1359" s="186"/>
      <c r="L1359" s="186"/>
      <c r="M1359" s="186"/>
      <c r="N1359" s="186"/>
      <c r="O1359" s="186"/>
      <c r="P1359" s="186"/>
      <c r="Q1359" s="186"/>
    </row>
    <row r="1360" spans="1:17">
      <c r="A1360" s="186"/>
      <c r="B1360" s="186"/>
      <c r="C1360" s="186"/>
      <c r="D1360" s="186"/>
      <c r="E1360" s="186"/>
      <c r="F1360" s="186"/>
      <c r="G1360" s="186"/>
      <c r="H1360" s="186"/>
      <c r="I1360" s="186"/>
      <c r="J1360" s="186"/>
      <c r="K1360" s="186"/>
      <c r="L1360" s="186"/>
      <c r="M1360" s="186"/>
      <c r="N1360" s="186"/>
      <c r="O1360" s="186"/>
      <c r="P1360" s="186"/>
      <c r="Q1360" s="186"/>
    </row>
    <row r="1361" spans="1:17">
      <c r="A1361" s="186"/>
      <c r="B1361" s="186"/>
      <c r="C1361" s="186"/>
      <c r="D1361" s="186"/>
      <c r="E1361" s="186"/>
      <c r="F1361" s="186"/>
      <c r="G1361" s="186"/>
      <c r="H1361" s="186"/>
      <c r="I1361" s="186"/>
      <c r="J1361" s="186"/>
      <c r="K1361" s="186"/>
      <c r="L1361" s="186"/>
      <c r="M1361" s="186"/>
      <c r="N1361" s="186"/>
      <c r="O1361" s="186"/>
      <c r="P1361" s="186"/>
      <c r="Q1361" s="186"/>
    </row>
    <row r="1362" spans="1:17">
      <c r="A1362" s="186"/>
      <c r="B1362" s="186"/>
      <c r="C1362" s="186"/>
      <c r="D1362" s="186"/>
      <c r="E1362" s="186"/>
      <c r="F1362" s="186"/>
      <c r="G1362" s="186"/>
      <c r="H1362" s="186"/>
      <c r="I1362" s="186"/>
      <c r="J1362" s="186"/>
      <c r="K1362" s="186"/>
      <c r="L1362" s="186"/>
      <c r="M1362" s="186"/>
      <c r="N1362" s="186"/>
      <c r="O1362" s="186"/>
      <c r="P1362" s="186"/>
      <c r="Q1362" s="186"/>
    </row>
    <row r="1363" spans="1:17">
      <c r="A1363" s="186"/>
      <c r="B1363" s="186"/>
      <c r="C1363" s="186"/>
      <c r="D1363" s="186"/>
      <c r="E1363" s="186"/>
      <c r="F1363" s="186"/>
      <c r="G1363" s="186"/>
      <c r="H1363" s="186"/>
      <c r="I1363" s="186"/>
      <c r="J1363" s="186"/>
      <c r="K1363" s="186"/>
      <c r="L1363" s="186"/>
      <c r="M1363" s="186"/>
      <c r="N1363" s="186"/>
      <c r="O1363" s="186"/>
      <c r="P1363" s="186"/>
      <c r="Q1363" s="186"/>
    </row>
    <row r="1364" spans="1:17">
      <c r="A1364" s="186"/>
      <c r="B1364" s="186"/>
      <c r="C1364" s="186"/>
      <c r="D1364" s="186"/>
      <c r="E1364" s="186"/>
      <c r="F1364" s="186"/>
      <c r="G1364" s="186"/>
      <c r="H1364" s="186"/>
      <c r="I1364" s="186"/>
      <c r="J1364" s="186"/>
      <c r="K1364" s="186"/>
      <c r="L1364" s="186"/>
      <c r="M1364" s="186"/>
      <c r="N1364" s="186"/>
      <c r="O1364" s="186"/>
      <c r="P1364" s="186"/>
      <c r="Q1364" s="186"/>
    </row>
    <row r="1365" spans="1:17">
      <c r="A1365" s="186"/>
      <c r="B1365" s="186"/>
      <c r="C1365" s="186"/>
      <c r="D1365" s="186"/>
      <c r="E1365" s="186"/>
      <c r="F1365" s="186"/>
      <c r="G1365" s="186"/>
      <c r="H1365" s="186"/>
      <c r="I1365" s="186"/>
      <c r="J1365" s="186"/>
      <c r="K1365" s="186"/>
      <c r="L1365" s="186"/>
      <c r="M1365" s="186"/>
      <c r="N1365" s="186"/>
      <c r="O1365" s="186"/>
      <c r="P1365" s="186"/>
      <c r="Q1365" s="186"/>
    </row>
    <row r="1366" spans="1:17">
      <c r="A1366" s="186"/>
      <c r="B1366" s="186"/>
      <c r="C1366" s="186"/>
      <c r="D1366" s="186"/>
      <c r="E1366" s="186"/>
      <c r="F1366" s="186"/>
      <c r="G1366" s="186"/>
      <c r="H1366" s="186"/>
      <c r="I1366" s="186"/>
      <c r="J1366" s="186"/>
      <c r="K1366" s="186"/>
      <c r="L1366" s="186"/>
      <c r="M1366" s="186"/>
      <c r="N1366" s="186"/>
      <c r="O1366" s="186"/>
      <c r="P1366" s="186"/>
      <c r="Q1366" s="186"/>
    </row>
    <row r="1367" spans="1:17">
      <c r="A1367" s="186"/>
      <c r="B1367" s="186"/>
      <c r="C1367" s="186"/>
      <c r="D1367" s="186"/>
      <c r="E1367" s="186"/>
      <c r="F1367" s="186"/>
      <c r="G1367" s="186"/>
      <c r="H1367" s="186"/>
      <c r="I1367" s="186"/>
      <c r="J1367" s="186"/>
      <c r="K1367" s="186"/>
      <c r="L1367" s="186"/>
      <c r="M1367" s="186"/>
      <c r="N1367" s="186"/>
      <c r="O1367" s="186"/>
      <c r="P1367" s="186"/>
      <c r="Q1367" s="186"/>
    </row>
    <row r="1368" spans="1:17">
      <c r="A1368" s="186"/>
      <c r="B1368" s="186"/>
      <c r="C1368" s="186"/>
      <c r="D1368" s="186"/>
      <c r="E1368" s="186"/>
      <c r="F1368" s="186"/>
      <c r="G1368" s="186"/>
      <c r="H1368" s="186"/>
      <c r="I1368" s="186"/>
      <c r="J1368" s="186"/>
      <c r="K1368" s="186"/>
      <c r="L1368" s="186"/>
      <c r="M1368" s="186"/>
      <c r="N1368" s="186"/>
      <c r="O1368" s="186"/>
      <c r="P1368" s="186"/>
      <c r="Q1368" s="186"/>
    </row>
    <row r="1369" spans="1:17">
      <c r="A1369" s="186"/>
      <c r="B1369" s="186"/>
      <c r="C1369" s="186"/>
      <c r="D1369" s="186"/>
      <c r="E1369" s="186"/>
      <c r="F1369" s="186"/>
      <c r="G1369" s="186"/>
      <c r="H1369" s="186"/>
      <c r="I1369" s="186"/>
      <c r="J1369" s="186"/>
      <c r="K1369" s="186"/>
      <c r="L1369" s="186"/>
      <c r="M1369" s="186"/>
      <c r="N1369" s="186"/>
      <c r="O1369" s="186"/>
      <c r="P1369" s="186"/>
      <c r="Q1369" s="186"/>
    </row>
    <row r="1370" spans="1:17">
      <c r="A1370" s="186"/>
      <c r="B1370" s="186"/>
      <c r="C1370" s="186"/>
      <c r="D1370" s="186"/>
      <c r="E1370" s="186"/>
      <c r="F1370" s="186"/>
      <c r="G1370" s="186"/>
      <c r="H1370" s="186"/>
      <c r="I1370" s="186"/>
      <c r="J1370" s="186"/>
      <c r="K1370" s="186"/>
      <c r="L1370" s="186"/>
      <c r="M1370" s="186"/>
      <c r="N1370" s="186"/>
      <c r="O1370" s="186"/>
      <c r="P1370" s="186"/>
      <c r="Q1370" s="186"/>
    </row>
    <row r="1371" spans="1:17">
      <c r="A1371" s="186"/>
      <c r="B1371" s="186"/>
      <c r="C1371" s="186"/>
      <c r="D1371" s="186"/>
      <c r="E1371" s="186"/>
      <c r="F1371" s="186"/>
      <c r="G1371" s="186"/>
      <c r="H1371" s="186"/>
      <c r="I1371" s="186"/>
      <c r="J1371" s="186"/>
      <c r="K1371" s="186"/>
      <c r="L1371" s="186"/>
      <c r="M1371" s="186"/>
      <c r="N1371" s="186"/>
      <c r="O1371" s="186"/>
      <c r="P1371" s="186"/>
      <c r="Q1371" s="186"/>
    </row>
    <row r="1372" spans="1:17">
      <c r="A1372" s="186"/>
      <c r="B1372" s="186"/>
      <c r="C1372" s="186"/>
      <c r="D1372" s="186"/>
      <c r="E1372" s="186"/>
      <c r="F1372" s="186"/>
      <c r="G1372" s="186"/>
      <c r="H1372" s="186"/>
      <c r="I1372" s="186"/>
      <c r="J1372" s="186"/>
      <c r="K1372" s="186"/>
      <c r="L1372" s="186"/>
      <c r="M1372" s="186"/>
      <c r="N1372" s="186"/>
      <c r="O1372" s="186"/>
      <c r="P1372" s="186"/>
      <c r="Q1372" s="186"/>
    </row>
    <row r="1373" spans="1:17">
      <c r="A1373" s="186"/>
      <c r="B1373" s="186"/>
      <c r="C1373" s="186"/>
      <c r="D1373" s="186"/>
      <c r="E1373" s="186"/>
      <c r="F1373" s="186"/>
      <c r="G1373" s="186"/>
      <c r="H1373" s="186"/>
      <c r="I1373" s="186"/>
      <c r="J1373" s="186"/>
      <c r="K1373" s="186"/>
      <c r="L1373" s="186"/>
      <c r="M1373" s="186"/>
      <c r="N1373" s="186"/>
      <c r="O1373" s="186"/>
      <c r="P1373" s="186"/>
      <c r="Q1373" s="186"/>
    </row>
    <row r="1374" spans="1:17">
      <c r="A1374" s="186"/>
      <c r="B1374" s="186"/>
      <c r="C1374" s="186"/>
      <c r="D1374" s="186"/>
      <c r="E1374" s="186"/>
      <c r="F1374" s="186"/>
      <c r="G1374" s="186"/>
      <c r="H1374" s="186"/>
      <c r="I1374" s="186"/>
      <c r="J1374" s="186"/>
      <c r="K1374" s="186"/>
      <c r="L1374" s="186"/>
      <c r="M1374" s="186"/>
      <c r="N1374" s="186"/>
      <c r="O1374" s="186"/>
      <c r="P1374" s="186"/>
      <c r="Q1374" s="186"/>
    </row>
    <row r="1375" spans="1:17">
      <c r="A1375" s="186"/>
      <c r="B1375" s="186"/>
      <c r="C1375" s="186"/>
      <c r="D1375" s="186"/>
      <c r="E1375" s="186"/>
      <c r="F1375" s="186"/>
      <c r="G1375" s="186"/>
      <c r="H1375" s="186"/>
      <c r="I1375" s="186"/>
      <c r="J1375" s="186"/>
      <c r="K1375" s="186"/>
      <c r="L1375" s="186"/>
      <c r="M1375" s="186"/>
      <c r="N1375" s="186"/>
      <c r="O1375" s="186"/>
      <c r="P1375" s="186"/>
      <c r="Q1375" s="186"/>
    </row>
    <row r="1376" spans="1:17">
      <c r="A1376" s="186"/>
      <c r="B1376" s="186"/>
      <c r="C1376" s="186"/>
      <c r="D1376" s="186"/>
      <c r="E1376" s="186"/>
      <c r="F1376" s="186"/>
      <c r="G1376" s="186"/>
      <c r="H1376" s="186"/>
      <c r="I1376" s="186"/>
      <c r="J1376" s="186"/>
      <c r="K1376" s="186"/>
      <c r="L1376" s="186"/>
      <c r="M1376" s="186"/>
      <c r="N1376" s="186"/>
      <c r="O1376" s="186"/>
      <c r="P1376" s="186"/>
      <c r="Q1376" s="186"/>
    </row>
    <row r="1377" spans="1:17">
      <c r="A1377" s="186"/>
      <c r="B1377" s="186"/>
      <c r="C1377" s="186"/>
      <c r="D1377" s="186"/>
      <c r="E1377" s="186"/>
      <c r="F1377" s="186"/>
      <c r="G1377" s="186"/>
      <c r="H1377" s="186"/>
      <c r="I1377" s="186"/>
      <c r="J1377" s="186"/>
      <c r="K1377" s="186"/>
      <c r="L1377" s="186"/>
      <c r="M1377" s="186"/>
      <c r="N1377" s="186"/>
      <c r="O1377" s="186"/>
      <c r="P1377" s="186"/>
      <c r="Q1377" s="186"/>
    </row>
    <row r="1378" spans="1:17">
      <c r="A1378" s="186"/>
      <c r="B1378" s="186"/>
      <c r="C1378" s="186"/>
      <c r="D1378" s="186"/>
      <c r="E1378" s="186"/>
      <c r="F1378" s="186"/>
      <c r="G1378" s="186"/>
      <c r="H1378" s="186"/>
      <c r="I1378" s="186"/>
      <c r="J1378" s="186"/>
      <c r="K1378" s="186"/>
      <c r="L1378" s="186"/>
      <c r="M1378" s="186"/>
      <c r="N1378" s="186"/>
      <c r="O1378" s="186"/>
      <c r="P1378" s="186"/>
      <c r="Q1378" s="186"/>
    </row>
    <row r="1379" spans="1:17">
      <c r="A1379" s="186"/>
      <c r="B1379" s="186"/>
      <c r="C1379" s="186"/>
      <c r="D1379" s="186"/>
      <c r="E1379" s="186"/>
      <c r="F1379" s="186"/>
      <c r="G1379" s="186"/>
      <c r="H1379" s="186"/>
      <c r="I1379" s="186"/>
      <c r="J1379" s="186"/>
      <c r="K1379" s="186"/>
      <c r="L1379" s="186"/>
      <c r="M1379" s="186"/>
      <c r="N1379" s="186"/>
      <c r="O1379" s="186"/>
      <c r="P1379" s="186"/>
      <c r="Q1379" s="186"/>
    </row>
    <row r="1380" spans="1:17">
      <c r="A1380" s="186"/>
      <c r="B1380" s="186"/>
      <c r="C1380" s="186"/>
      <c r="D1380" s="186"/>
      <c r="E1380" s="186"/>
      <c r="F1380" s="186"/>
      <c r="G1380" s="186"/>
      <c r="H1380" s="186"/>
      <c r="I1380" s="186"/>
      <c r="J1380" s="186"/>
      <c r="K1380" s="186"/>
      <c r="L1380" s="186"/>
      <c r="M1380" s="186"/>
      <c r="N1380" s="186"/>
      <c r="O1380" s="186"/>
      <c r="P1380" s="186"/>
      <c r="Q1380" s="186"/>
    </row>
    <row r="1381" spans="1:17">
      <c r="A1381" s="186"/>
      <c r="B1381" s="186"/>
      <c r="C1381" s="186"/>
      <c r="D1381" s="186"/>
      <c r="E1381" s="186"/>
      <c r="F1381" s="186"/>
      <c r="G1381" s="186"/>
      <c r="H1381" s="186"/>
      <c r="I1381" s="186"/>
      <c r="J1381" s="186"/>
      <c r="K1381" s="186"/>
      <c r="L1381" s="186"/>
      <c r="M1381" s="186"/>
      <c r="N1381" s="186"/>
      <c r="O1381" s="186"/>
      <c r="P1381" s="186"/>
      <c r="Q1381" s="186"/>
    </row>
    <row r="1382" spans="1:17">
      <c r="A1382" s="186"/>
      <c r="B1382" s="186"/>
      <c r="C1382" s="186"/>
      <c r="D1382" s="186"/>
      <c r="E1382" s="186"/>
      <c r="F1382" s="186"/>
      <c r="G1382" s="186"/>
      <c r="H1382" s="186"/>
      <c r="I1382" s="186"/>
      <c r="J1382" s="186"/>
      <c r="K1382" s="186"/>
      <c r="L1382" s="186"/>
      <c r="M1382" s="186"/>
      <c r="N1382" s="186"/>
      <c r="O1382" s="186"/>
      <c r="P1382" s="186"/>
      <c r="Q1382" s="186"/>
    </row>
    <row r="1383" spans="1:17">
      <c r="A1383" s="186"/>
      <c r="B1383" s="186"/>
      <c r="C1383" s="186"/>
      <c r="D1383" s="186"/>
      <c r="E1383" s="186"/>
      <c r="F1383" s="186"/>
      <c r="G1383" s="186"/>
      <c r="H1383" s="186"/>
      <c r="I1383" s="186"/>
      <c r="J1383" s="186"/>
      <c r="K1383" s="186"/>
      <c r="L1383" s="186"/>
      <c r="M1383" s="186"/>
      <c r="N1383" s="186"/>
      <c r="O1383" s="186"/>
      <c r="P1383" s="186"/>
      <c r="Q1383" s="186"/>
    </row>
    <row r="1384" spans="1:17">
      <c r="A1384" s="186"/>
      <c r="B1384" s="186"/>
      <c r="C1384" s="186"/>
      <c r="D1384" s="186"/>
      <c r="E1384" s="186"/>
      <c r="F1384" s="186"/>
      <c r="G1384" s="186"/>
      <c r="H1384" s="186"/>
      <c r="I1384" s="186"/>
      <c r="J1384" s="186"/>
      <c r="K1384" s="186"/>
      <c r="L1384" s="186"/>
      <c r="M1384" s="186"/>
      <c r="N1384" s="186"/>
      <c r="O1384" s="186"/>
      <c r="P1384" s="186"/>
      <c r="Q1384" s="186"/>
    </row>
    <row r="1385" spans="1:17">
      <c r="A1385" s="186"/>
      <c r="B1385" s="186"/>
      <c r="C1385" s="186"/>
      <c r="D1385" s="186"/>
      <c r="E1385" s="186"/>
      <c r="F1385" s="186"/>
      <c r="G1385" s="186"/>
      <c r="H1385" s="186"/>
      <c r="I1385" s="186"/>
      <c r="J1385" s="186"/>
      <c r="K1385" s="186"/>
      <c r="L1385" s="186"/>
      <c r="M1385" s="186"/>
      <c r="N1385" s="186"/>
      <c r="O1385" s="186"/>
      <c r="P1385" s="186"/>
      <c r="Q1385" s="186"/>
    </row>
    <row r="1386" spans="1:17">
      <c r="A1386" s="186"/>
      <c r="B1386" s="186"/>
      <c r="C1386" s="186"/>
      <c r="D1386" s="186"/>
      <c r="E1386" s="186"/>
      <c r="F1386" s="186"/>
      <c r="G1386" s="186"/>
      <c r="H1386" s="186"/>
      <c r="I1386" s="186"/>
      <c r="J1386" s="186"/>
      <c r="K1386" s="186"/>
      <c r="L1386" s="186"/>
      <c r="M1386" s="186"/>
      <c r="N1386" s="186"/>
      <c r="O1386" s="186"/>
      <c r="P1386" s="186"/>
      <c r="Q1386" s="186"/>
    </row>
    <row r="1387" spans="1:17">
      <c r="A1387" s="186"/>
      <c r="B1387" s="186"/>
      <c r="C1387" s="186"/>
      <c r="D1387" s="186"/>
      <c r="E1387" s="186"/>
      <c r="F1387" s="186"/>
      <c r="G1387" s="186"/>
      <c r="H1387" s="186"/>
      <c r="I1387" s="186"/>
      <c r="J1387" s="186"/>
      <c r="K1387" s="186"/>
      <c r="L1387" s="186"/>
      <c r="M1387" s="186"/>
      <c r="N1387" s="186"/>
      <c r="O1387" s="186"/>
      <c r="P1387" s="186"/>
      <c r="Q1387" s="186"/>
    </row>
    <row r="1388" spans="1:17">
      <c r="A1388" s="186"/>
      <c r="B1388" s="186"/>
      <c r="C1388" s="186"/>
      <c r="D1388" s="186"/>
      <c r="E1388" s="186"/>
      <c r="F1388" s="186"/>
      <c r="G1388" s="186"/>
      <c r="H1388" s="186"/>
      <c r="I1388" s="186"/>
      <c r="J1388" s="186"/>
      <c r="K1388" s="186"/>
      <c r="L1388" s="186"/>
      <c r="M1388" s="186"/>
      <c r="N1388" s="186"/>
      <c r="O1388" s="186"/>
      <c r="P1388" s="186"/>
      <c r="Q1388" s="186"/>
    </row>
    <row r="1389" spans="1:17">
      <c r="A1389" s="186"/>
      <c r="B1389" s="186"/>
      <c r="C1389" s="186"/>
      <c r="D1389" s="186"/>
      <c r="E1389" s="186"/>
      <c r="F1389" s="186"/>
      <c r="G1389" s="186"/>
      <c r="H1389" s="186"/>
      <c r="I1389" s="186"/>
      <c r="J1389" s="186"/>
      <c r="K1389" s="186"/>
      <c r="L1389" s="186"/>
      <c r="M1389" s="186"/>
      <c r="N1389" s="186"/>
      <c r="O1389" s="186"/>
      <c r="P1389" s="186"/>
      <c r="Q1389" s="186"/>
    </row>
    <row r="1390" spans="1:17">
      <c r="A1390" s="186"/>
      <c r="B1390" s="186"/>
      <c r="C1390" s="186"/>
      <c r="D1390" s="186"/>
      <c r="E1390" s="186"/>
      <c r="F1390" s="186"/>
      <c r="G1390" s="186"/>
      <c r="H1390" s="186"/>
      <c r="I1390" s="186"/>
      <c r="J1390" s="186"/>
      <c r="K1390" s="186"/>
      <c r="L1390" s="186"/>
      <c r="M1390" s="186"/>
      <c r="N1390" s="186"/>
      <c r="O1390" s="186"/>
      <c r="P1390" s="186"/>
      <c r="Q1390" s="186"/>
    </row>
    <row r="1391" spans="1:17">
      <c r="A1391" s="186"/>
      <c r="B1391" s="186"/>
      <c r="C1391" s="186"/>
      <c r="D1391" s="186"/>
      <c r="E1391" s="186"/>
      <c r="F1391" s="186"/>
      <c r="G1391" s="186"/>
      <c r="H1391" s="186"/>
      <c r="I1391" s="186"/>
      <c r="J1391" s="186"/>
      <c r="K1391" s="186"/>
      <c r="L1391" s="186"/>
      <c r="M1391" s="186"/>
      <c r="N1391" s="186"/>
      <c r="O1391" s="186"/>
      <c r="P1391" s="186"/>
      <c r="Q1391" s="186"/>
    </row>
    <row r="1392" spans="1:17">
      <c r="A1392" s="186"/>
      <c r="B1392" s="186"/>
      <c r="C1392" s="186"/>
      <c r="D1392" s="186"/>
      <c r="E1392" s="186"/>
      <c r="F1392" s="186"/>
      <c r="G1392" s="186"/>
      <c r="H1392" s="186"/>
      <c r="I1392" s="186"/>
      <c r="J1392" s="186"/>
      <c r="K1392" s="186"/>
      <c r="L1392" s="186"/>
      <c r="M1392" s="186"/>
      <c r="N1392" s="186"/>
      <c r="O1392" s="186"/>
      <c r="P1392" s="186"/>
      <c r="Q1392" s="186"/>
    </row>
    <row r="1393" spans="1:17">
      <c r="A1393" s="186"/>
      <c r="B1393" s="186"/>
      <c r="C1393" s="186"/>
      <c r="D1393" s="186"/>
      <c r="E1393" s="186"/>
      <c r="F1393" s="186"/>
      <c r="G1393" s="186"/>
      <c r="H1393" s="186"/>
      <c r="I1393" s="186"/>
      <c r="J1393" s="186"/>
      <c r="K1393" s="186"/>
      <c r="L1393" s="186"/>
      <c r="M1393" s="186"/>
      <c r="N1393" s="186"/>
      <c r="O1393" s="186"/>
      <c r="P1393" s="186"/>
      <c r="Q1393" s="186"/>
    </row>
    <row r="1394" spans="1:17">
      <c r="A1394" s="186"/>
      <c r="B1394" s="186"/>
      <c r="C1394" s="186"/>
      <c r="D1394" s="186"/>
      <c r="E1394" s="186"/>
      <c r="F1394" s="186"/>
      <c r="G1394" s="186"/>
      <c r="H1394" s="186"/>
      <c r="I1394" s="186"/>
      <c r="J1394" s="186"/>
      <c r="K1394" s="186"/>
      <c r="L1394" s="186"/>
      <c r="M1394" s="186"/>
      <c r="N1394" s="186"/>
      <c r="O1394" s="186"/>
      <c r="P1394" s="186"/>
      <c r="Q1394" s="186"/>
    </row>
    <row r="1395" spans="1:17">
      <c r="A1395" s="186"/>
      <c r="B1395" s="186"/>
      <c r="C1395" s="186"/>
      <c r="D1395" s="186"/>
      <c r="E1395" s="186"/>
      <c r="F1395" s="186"/>
      <c r="G1395" s="186"/>
      <c r="H1395" s="186"/>
      <c r="I1395" s="186"/>
      <c r="J1395" s="186"/>
      <c r="K1395" s="186"/>
      <c r="L1395" s="186"/>
      <c r="M1395" s="186"/>
      <c r="N1395" s="186"/>
      <c r="O1395" s="186"/>
      <c r="P1395" s="186"/>
      <c r="Q1395" s="186"/>
    </row>
    <row r="1396" spans="1:17">
      <c r="A1396" s="186"/>
      <c r="B1396" s="186"/>
      <c r="C1396" s="186"/>
      <c r="D1396" s="186"/>
      <c r="E1396" s="186"/>
      <c r="F1396" s="186"/>
      <c r="G1396" s="186"/>
      <c r="H1396" s="186"/>
      <c r="I1396" s="186"/>
      <c r="J1396" s="186"/>
      <c r="K1396" s="186"/>
      <c r="L1396" s="186"/>
      <c r="M1396" s="186"/>
      <c r="N1396" s="186"/>
      <c r="O1396" s="186"/>
      <c r="P1396" s="186"/>
      <c r="Q1396" s="186"/>
    </row>
    <row r="1397" spans="1:17">
      <c r="A1397" s="186"/>
      <c r="B1397" s="186"/>
      <c r="C1397" s="186"/>
      <c r="D1397" s="186"/>
      <c r="E1397" s="186"/>
      <c r="F1397" s="186"/>
      <c r="G1397" s="186"/>
      <c r="H1397" s="186"/>
      <c r="I1397" s="186"/>
      <c r="J1397" s="186"/>
      <c r="K1397" s="186"/>
      <c r="L1397" s="186"/>
      <c r="M1397" s="186"/>
      <c r="N1397" s="186"/>
      <c r="O1397" s="186"/>
      <c r="P1397" s="186"/>
      <c r="Q1397" s="186"/>
    </row>
    <row r="1398" spans="1:17">
      <c r="A1398" s="186"/>
      <c r="B1398" s="186"/>
      <c r="C1398" s="186"/>
      <c r="D1398" s="186"/>
      <c r="E1398" s="186"/>
      <c r="F1398" s="186"/>
      <c r="G1398" s="186"/>
      <c r="H1398" s="186"/>
      <c r="I1398" s="186"/>
      <c r="J1398" s="186"/>
      <c r="K1398" s="186"/>
      <c r="L1398" s="186"/>
      <c r="M1398" s="186"/>
      <c r="N1398" s="186"/>
      <c r="O1398" s="186"/>
      <c r="P1398" s="186"/>
      <c r="Q1398" s="186"/>
    </row>
    <row r="1399" spans="1:17">
      <c r="A1399" s="186"/>
      <c r="B1399" s="186"/>
      <c r="C1399" s="186"/>
      <c r="D1399" s="186"/>
      <c r="E1399" s="186"/>
      <c r="F1399" s="186"/>
      <c r="G1399" s="186"/>
      <c r="H1399" s="186"/>
      <c r="I1399" s="186"/>
      <c r="J1399" s="186"/>
      <c r="K1399" s="186"/>
      <c r="L1399" s="186"/>
      <c r="M1399" s="186"/>
      <c r="N1399" s="186"/>
      <c r="O1399" s="186"/>
      <c r="P1399" s="186"/>
      <c r="Q1399" s="186"/>
    </row>
    <row r="1400" spans="1:17">
      <c r="A1400" s="186"/>
      <c r="B1400" s="186"/>
      <c r="C1400" s="186"/>
      <c r="D1400" s="186"/>
      <c r="E1400" s="186"/>
      <c r="F1400" s="186"/>
      <c r="G1400" s="186"/>
      <c r="H1400" s="186"/>
      <c r="I1400" s="186"/>
      <c r="J1400" s="186"/>
      <c r="K1400" s="186"/>
      <c r="L1400" s="186"/>
      <c r="M1400" s="186"/>
      <c r="N1400" s="186"/>
      <c r="O1400" s="186"/>
      <c r="P1400" s="186"/>
      <c r="Q1400" s="186"/>
    </row>
    <row r="1401" spans="1:17">
      <c r="A1401" s="186"/>
      <c r="B1401" s="186"/>
      <c r="C1401" s="186"/>
      <c r="D1401" s="186"/>
      <c r="E1401" s="186"/>
      <c r="F1401" s="186"/>
      <c r="G1401" s="186"/>
      <c r="H1401" s="186"/>
      <c r="I1401" s="186"/>
      <c r="J1401" s="186"/>
      <c r="K1401" s="186"/>
      <c r="L1401" s="186"/>
      <c r="M1401" s="186"/>
      <c r="N1401" s="186"/>
      <c r="O1401" s="186"/>
      <c r="P1401" s="186"/>
      <c r="Q1401" s="186"/>
    </row>
    <row r="1402" spans="1:17">
      <c r="A1402" s="186"/>
      <c r="B1402" s="186"/>
      <c r="C1402" s="186"/>
      <c r="D1402" s="186"/>
      <c r="E1402" s="186"/>
      <c r="F1402" s="186"/>
      <c r="G1402" s="186"/>
      <c r="H1402" s="186"/>
      <c r="I1402" s="186"/>
      <c r="J1402" s="186"/>
      <c r="K1402" s="186"/>
      <c r="L1402" s="186"/>
      <c r="M1402" s="186"/>
      <c r="N1402" s="186"/>
      <c r="O1402" s="186"/>
      <c r="P1402" s="186"/>
      <c r="Q1402" s="186"/>
    </row>
    <row r="1403" spans="1:17">
      <c r="A1403" s="186"/>
      <c r="B1403" s="186"/>
      <c r="C1403" s="186"/>
      <c r="D1403" s="186"/>
      <c r="E1403" s="186"/>
      <c r="F1403" s="186"/>
      <c r="G1403" s="186"/>
      <c r="H1403" s="186"/>
      <c r="I1403" s="186"/>
      <c r="J1403" s="186"/>
      <c r="K1403" s="186"/>
      <c r="L1403" s="186"/>
      <c r="M1403" s="186"/>
      <c r="N1403" s="186"/>
      <c r="O1403" s="186"/>
      <c r="P1403" s="186"/>
      <c r="Q1403" s="186"/>
    </row>
    <row r="1404" spans="1:17">
      <c r="A1404" s="186"/>
      <c r="B1404" s="186"/>
      <c r="C1404" s="186"/>
      <c r="D1404" s="186"/>
      <c r="E1404" s="186"/>
      <c r="F1404" s="186"/>
      <c r="G1404" s="186"/>
      <c r="H1404" s="186"/>
      <c r="I1404" s="186"/>
      <c r="J1404" s="186"/>
      <c r="K1404" s="186"/>
      <c r="L1404" s="186"/>
      <c r="M1404" s="186"/>
      <c r="N1404" s="186"/>
      <c r="O1404" s="186"/>
      <c r="P1404" s="186"/>
      <c r="Q1404" s="186"/>
    </row>
    <row r="1405" spans="1:17">
      <c r="A1405" s="186"/>
      <c r="B1405" s="186"/>
      <c r="C1405" s="186"/>
      <c r="D1405" s="186"/>
      <c r="E1405" s="186"/>
      <c r="F1405" s="186"/>
      <c r="G1405" s="186"/>
      <c r="H1405" s="186"/>
      <c r="I1405" s="186"/>
      <c r="J1405" s="186"/>
      <c r="K1405" s="186"/>
      <c r="L1405" s="186"/>
      <c r="M1405" s="186"/>
      <c r="N1405" s="186"/>
      <c r="O1405" s="186"/>
      <c r="P1405" s="186"/>
      <c r="Q1405" s="186"/>
    </row>
    <row r="1406" spans="1:17">
      <c r="A1406" s="186"/>
      <c r="B1406" s="186"/>
      <c r="C1406" s="186"/>
      <c r="D1406" s="186"/>
      <c r="E1406" s="186"/>
      <c r="F1406" s="186"/>
      <c r="G1406" s="186"/>
      <c r="H1406" s="186"/>
      <c r="I1406" s="186"/>
      <c r="J1406" s="186"/>
      <c r="K1406" s="186"/>
      <c r="L1406" s="186"/>
      <c r="M1406" s="186"/>
      <c r="N1406" s="186"/>
      <c r="O1406" s="186"/>
      <c r="P1406" s="186"/>
      <c r="Q1406" s="186"/>
    </row>
    <row r="1407" spans="1:17">
      <c r="A1407" s="186"/>
      <c r="B1407" s="186"/>
      <c r="C1407" s="186"/>
      <c r="D1407" s="186"/>
      <c r="E1407" s="186"/>
      <c r="F1407" s="186"/>
      <c r="G1407" s="186"/>
      <c r="H1407" s="186"/>
      <c r="I1407" s="186"/>
      <c r="J1407" s="186"/>
      <c r="K1407" s="186"/>
      <c r="L1407" s="186"/>
      <c r="M1407" s="186"/>
      <c r="N1407" s="186"/>
      <c r="O1407" s="186"/>
      <c r="P1407" s="186"/>
      <c r="Q1407" s="186"/>
    </row>
    <row r="1408" spans="1:17">
      <c r="A1408" s="186"/>
      <c r="B1408" s="186"/>
      <c r="C1408" s="186"/>
      <c r="D1408" s="186"/>
      <c r="E1408" s="186"/>
      <c r="F1408" s="186"/>
      <c r="G1408" s="186"/>
      <c r="H1408" s="186"/>
      <c r="I1408" s="186"/>
      <c r="J1408" s="186"/>
      <c r="K1408" s="186"/>
      <c r="L1408" s="186"/>
      <c r="M1408" s="186"/>
      <c r="N1408" s="186"/>
      <c r="O1408" s="186"/>
      <c r="P1408" s="186"/>
      <c r="Q1408" s="186"/>
    </row>
    <row r="1409" spans="1:17">
      <c r="A1409" s="186"/>
      <c r="B1409" s="186"/>
      <c r="C1409" s="186"/>
      <c r="D1409" s="186"/>
      <c r="E1409" s="186"/>
      <c r="F1409" s="186"/>
      <c r="G1409" s="186"/>
      <c r="H1409" s="186"/>
      <c r="I1409" s="186"/>
      <c r="J1409" s="186"/>
      <c r="K1409" s="186"/>
      <c r="L1409" s="186"/>
      <c r="M1409" s="186"/>
      <c r="N1409" s="186"/>
      <c r="O1409" s="186"/>
      <c r="P1409" s="186"/>
      <c r="Q1409" s="186"/>
    </row>
    <row r="1410" spans="1:17">
      <c r="A1410" s="186"/>
      <c r="B1410" s="186"/>
      <c r="C1410" s="186"/>
      <c r="D1410" s="186"/>
      <c r="E1410" s="186"/>
      <c r="F1410" s="186"/>
      <c r="G1410" s="186"/>
      <c r="H1410" s="186"/>
      <c r="I1410" s="186"/>
      <c r="J1410" s="186"/>
      <c r="K1410" s="186"/>
      <c r="L1410" s="186"/>
      <c r="M1410" s="186"/>
      <c r="N1410" s="186"/>
      <c r="O1410" s="186"/>
      <c r="P1410" s="186"/>
      <c r="Q1410" s="186"/>
    </row>
    <row r="1411" spans="1:17">
      <c r="A1411" s="186"/>
      <c r="B1411" s="186"/>
      <c r="C1411" s="186"/>
      <c r="D1411" s="186"/>
      <c r="E1411" s="186"/>
      <c r="F1411" s="186"/>
      <c r="G1411" s="186"/>
      <c r="H1411" s="186"/>
      <c r="I1411" s="186"/>
      <c r="J1411" s="186"/>
      <c r="K1411" s="186"/>
      <c r="L1411" s="186"/>
      <c r="M1411" s="186"/>
      <c r="N1411" s="186"/>
      <c r="O1411" s="186"/>
      <c r="P1411" s="186"/>
      <c r="Q1411" s="186"/>
    </row>
    <row r="1412" spans="1:17">
      <c r="A1412" s="186"/>
      <c r="B1412" s="186"/>
      <c r="C1412" s="186"/>
      <c r="D1412" s="186"/>
      <c r="E1412" s="186"/>
      <c r="F1412" s="186"/>
      <c r="G1412" s="186"/>
      <c r="H1412" s="186"/>
      <c r="I1412" s="186"/>
      <c r="J1412" s="186"/>
      <c r="K1412" s="186"/>
      <c r="L1412" s="186"/>
      <c r="M1412" s="186"/>
      <c r="N1412" s="186"/>
      <c r="O1412" s="186"/>
      <c r="P1412" s="186"/>
      <c r="Q1412" s="186"/>
    </row>
    <row r="1413" spans="1:17">
      <c r="A1413" s="186"/>
      <c r="B1413" s="186"/>
      <c r="C1413" s="186"/>
      <c r="D1413" s="186"/>
      <c r="E1413" s="186"/>
      <c r="F1413" s="186"/>
      <c r="G1413" s="186"/>
      <c r="H1413" s="186"/>
      <c r="I1413" s="186"/>
      <c r="J1413" s="186"/>
      <c r="K1413" s="186"/>
      <c r="L1413" s="186"/>
      <c r="M1413" s="186"/>
      <c r="N1413" s="186"/>
      <c r="O1413" s="186"/>
      <c r="P1413" s="186"/>
      <c r="Q1413" s="186"/>
    </row>
    <row r="1414" spans="1:17">
      <c r="A1414" s="186"/>
      <c r="B1414" s="186"/>
      <c r="C1414" s="186"/>
      <c r="D1414" s="186"/>
      <c r="E1414" s="186"/>
      <c r="F1414" s="186"/>
      <c r="G1414" s="186"/>
      <c r="H1414" s="186"/>
      <c r="I1414" s="186"/>
      <c r="J1414" s="186"/>
      <c r="K1414" s="186"/>
      <c r="L1414" s="186"/>
      <c r="M1414" s="186"/>
      <c r="N1414" s="186"/>
      <c r="O1414" s="186"/>
      <c r="P1414" s="186"/>
      <c r="Q1414" s="186"/>
    </row>
    <row r="1415" spans="1:17">
      <c r="A1415" s="186"/>
      <c r="B1415" s="186"/>
      <c r="C1415" s="186"/>
      <c r="D1415" s="186"/>
      <c r="E1415" s="186"/>
      <c r="F1415" s="186"/>
      <c r="G1415" s="186"/>
      <c r="H1415" s="186"/>
      <c r="I1415" s="186"/>
      <c r="J1415" s="186"/>
      <c r="K1415" s="186"/>
      <c r="L1415" s="186"/>
      <c r="M1415" s="186"/>
      <c r="N1415" s="186"/>
      <c r="O1415" s="186"/>
      <c r="P1415" s="186"/>
      <c r="Q1415" s="186"/>
    </row>
    <row r="1416" spans="1:17">
      <c r="A1416" s="186"/>
      <c r="B1416" s="186"/>
      <c r="C1416" s="186"/>
      <c r="D1416" s="186"/>
      <c r="E1416" s="186"/>
      <c r="F1416" s="186"/>
      <c r="G1416" s="186"/>
      <c r="H1416" s="186"/>
      <c r="I1416" s="186"/>
      <c r="J1416" s="186"/>
      <c r="K1416" s="186"/>
      <c r="L1416" s="186"/>
      <c r="M1416" s="186"/>
      <c r="N1416" s="186"/>
      <c r="O1416" s="186"/>
      <c r="P1416" s="186"/>
      <c r="Q1416" s="186"/>
    </row>
    <row r="1417" spans="1:17">
      <c r="A1417" s="186"/>
      <c r="B1417" s="186"/>
      <c r="C1417" s="186"/>
      <c r="D1417" s="186"/>
      <c r="E1417" s="186"/>
      <c r="F1417" s="186"/>
      <c r="G1417" s="186"/>
      <c r="H1417" s="186"/>
      <c r="I1417" s="186"/>
      <c r="J1417" s="186"/>
      <c r="K1417" s="186"/>
      <c r="L1417" s="186"/>
      <c r="M1417" s="186"/>
      <c r="N1417" s="186"/>
      <c r="O1417" s="186"/>
      <c r="P1417" s="186"/>
      <c r="Q1417" s="186"/>
    </row>
    <row r="1418" spans="1:17">
      <c r="A1418" s="186"/>
      <c r="B1418" s="186"/>
      <c r="C1418" s="186"/>
      <c r="D1418" s="186"/>
      <c r="E1418" s="186"/>
      <c r="F1418" s="186"/>
      <c r="G1418" s="186"/>
      <c r="H1418" s="186"/>
      <c r="I1418" s="186"/>
      <c r="J1418" s="186"/>
      <c r="K1418" s="186"/>
      <c r="L1418" s="186"/>
      <c r="M1418" s="186"/>
      <c r="N1418" s="186"/>
      <c r="O1418" s="186"/>
      <c r="P1418" s="186"/>
      <c r="Q1418" s="186"/>
    </row>
    <row r="1419" spans="1:17">
      <c r="A1419" s="186"/>
      <c r="B1419" s="186"/>
      <c r="C1419" s="186"/>
      <c r="D1419" s="186"/>
      <c r="E1419" s="186"/>
      <c r="F1419" s="186"/>
      <c r="G1419" s="186"/>
      <c r="H1419" s="186"/>
      <c r="I1419" s="186"/>
      <c r="J1419" s="186"/>
      <c r="K1419" s="186"/>
      <c r="L1419" s="186"/>
      <c r="M1419" s="186"/>
      <c r="N1419" s="186"/>
      <c r="O1419" s="186"/>
      <c r="P1419" s="186"/>
      <c r="Q1419" s="186"/>
    </row>
    <row r="1420" spans="1:17">
      <c r="A1420" s="186"/>
      <c r="B1420" s="186"/>
      <c r="C1420" s="186"/>
      <c r="D1420" s="186"/>
      <c r="E1420" s="186"/>
      <c r="F1420" s="186"/>
      <c r="G1420" s="186"/>
      <c r="H1420" s="186"/>
      <c r="I1420" s="186"/>
      <c r="J1420" s="186"/>
      <c r="K1420" s="186"/>
      <c r="L1420" s="186"/>
      <c r="M1420" s="186"/>
      <c r="N1420" s="186"/>
      <c r="O1420" s="186"/>
      <c r="P1420" s="186"/>
      <c r="Q1420" s="186"/>
    </row>
    <row r="1421" spans="1:17">
      <c r="A1421" s="186"/>
      <c r="B1421" s="186"/>
      <c r="C1421" s="186"/>
      <c r="D1421" s="186"/>
      <c r="E1421" s="186"/>
      <c r="F1421" s="186"/>
      <c r="G1421" s="186"/>
      <c r="H1421" s="186"/>
      <c r="I1421" s="186"/>
      <c r="J1421" s="186"/>
      <c r="K1421" s="186"/>
      <c r="L1421" s="186"/>
      <c r="M1421" s="186"/>
      <c r="N1421" s="186"/>
      <c r="O1421" s="186"/>
      <c r="P1421" s="186"/>
      <c r="Q1421" s="186"/>
    </row>
    <row r="1422" spans="1:17">
      <c r="A1422" s="186"/>
      <c r="B1422" s="186"/>
      <c r="C1422" s="186"/>
      <c r="D1422" s="186"/>
      <c r="E1422" s="186"/>
      <c r="F1422" s="186"/>
      <c r="G1422" s="186"/>
      <c r="H1422" s="186"/>
      <c r="I1422" s="186"/>
      <c r="J1422" s="186"/>
      <c r="K1422" s="186"/>
      <c r="L1422" s="186"/>
      <c r="M1422" s="186"/>
      <c r="N1422" s="186"/>
      <c r="O1422" s="186"/>
      <c r="P1422" s="186"/>
      <c r="Q1422" s="186"/>
    </row>
    <row r="1423" spans="1:17">
      <c r="A1423" s="186"/>
      <c r="B1423" s="186"/>
      <c r="C1423" s="186"/>
      <c r="D1423" s="186"/>
      <c r="E1423" s="186"/>
      <c r="F1423" s="186"/>
      <c r="G1423" s="186"/>
      <c r="H1423" s="186"/>
      <c r="I1423" s="186"/>
      <c r="J1423" s="186"/>
      <c r="K1423" s="186"/>
      <c r="L1423" s="186"/>
      <c r="M1423" s="186"/>
      <c r="N1423" s="186"/>
      <c r="O1423" s="186"/>
      <c r="P1423" s="186"/>
      <c r="Q1423" s="186"/>
    </row>
    <row r="1424" spans="1:17">
      <c r="A1424" s="186"/>
      <c r="B1424" s="186"/>
      <c r="C1424" s="186"/>
      <c r="D1424" s="186"/>
      <c r="E1424" s="186"/>
      <c r="F1424" s="186"/>
      <c r="G1424" s="186"/>
      <c r="H1424" s="186"/>
      <c r="I1424" s="186"/>
      <c r="J1424" s="186"/>
      <c r="K1424" s="186"/>
      <c r="L1424" s="186"/>
      <c r="M1424" s="186"/>
      <c r="N1424" s="186"/>
      <c r="O1424" s="186"/>
      <c r="P1424" s="186"/>
      <c r="Q1424" s="186"/>
    </row>
    <row r="1425" spans="1:17">
      <c r="A1425" s="186"/>
      <c r="B1425" s="186"/>
      <c r="C1425" s="186"/>
      <c r="D1425" s="186"/>
      <c r="E1425" s="186"/>
      <c r="F1425" s="186"/>
      <c r="G1425" s="186"/>
      <c r="H1425" s="186"/>
      <c r="I1425" s="186"/>
      <c r="J1425" s="186"/>
      <c r="K1425" s="186"/>
      <c r="L1425" s="186"/>
      <c r="M1425" s="186"/>
      <c r="N1425" s="186"/>
      <c r="O1425" s="186"/>
      <c r="P1425" s="186"/>
      <c r="Q1425" s="186"/>
    </row>
    <row r="1426" spans="1:17">
      <c r="A1426" s="186"/>
      <c r="B1426" s="186"/>
      <c r="C1426" s="186"/>
      <c r="D1426" s="186"/>
      <c r="E1426" s="186"/>
      <c r="F1426" s="186"/>
      <c r="G1426" s="186"/>
      <c r="H1426" s="186"/>
      <c r="I1426" s="186"/>
      <c r="J1426" s="186"/>
      <c r="K1426" s="186"/>
      <c r="L1426" s="186"/>
      <c r="M1426" s="186"/>
      <c r="N1426" s="186"/>
      <c r="O1426" s="186"/>
      <c r="P1426" s="186"/>
      <c r="Q1426" s="186"/>
    </row>
    <row r="1427" spans="1:17">
      <c r="A1427" s="186"/>
      <c r="B1427" s="186"/>
      <c r="C1427" s="186"/>
      <c r="D1427" s="186"/>
      <c r="E1427" s="186"/>
      <c r="F1427" s="186"/>
      <c r="G1427" s="186"/>
      <c r="H1427" s="186"/>
      <c r="I1427" s="186"/>
      <c r="J1427" s="186"/>
      <c r="K1427" s="186"/>
      <c r="L1427" s="186"/>
      <c r="M1427" s="186"/>
      <c r="N1427" s="186"/>
      <c r="O1427" s="186"/>
      <c r="P1427" s="186"/>
      <c r="Q1427" s="186"/>
    </row>
    <row r="1428" spans="1:17">
      <c r="A1428" s="186"/>
      <c r="B1428" s="186"/>
      <c r="C1428" s="186"/>
      <c r="D1428" s="186"/>
      <c r="E1428" s="186"/>
      <c r="F1428" s="186"/>
      <c r="G1428" s="186"/>
      <c r="H1428" s="186"/>
      <c r="I1428" s="186"/>
      <c r="J1428" s="186"/>
      <c r="K1428" s="186"/>
      <c r="L1428" s="186"/>
      <c r="M1428" s="186"/>
      <c r="N1428" s="186"/>
      <c r="O1428" s="186"/>
      <c r="P1428" s="186"/>
      <c r="Q1428" s="186"/>
    </row>
    <row r="1429" spans="1:17">
      <c r="A1429" s="186"/>
      <c r="B1429" s="186"/>
      <c r="C1429" s="186"/>
      <c r="D1429" s="186"/>
      <c r="E1429" s="186"/>
      <c r="F1429" s="186"/>
      <c r="G1429" s="186"/>
      <c r="H1429" s="186"/>
      <c r="I1429" s="186"/>
      <c r="J1429" s="186"/>
      <c r="K1429" s="186"/>
      <c r="L1429" s="186"/>
      <c r="M1429" s="186"/>
      <c r="N1429" s="186"/>
      <c r="O1429" s="186"/>
      <c r="P1429" s="186"/>
      <c r="Q1429" s="186"/>
    </row>
    <row r="1430" spans="1:17">
      <c r="A1430" s="186"/>
      <c r="B1430" s="186"/>
      <c r="C1430" s="186"/>
      <c r="D1430" s="186"/>
      <c r="E1430" s="186"/>
      <c r="F1430" s="186"/>
      <c r="G1430" s="186"/>
      <c r="H1430" s="186"/>
      <c r="I1430" s="186"/>
      <c r="J1430" s="186"/>
      <c r="K1430" s="186"/>
      <c r="L1430" s="186"/>
      <c r="M1430" s="186"/>
      <c r="N1430" s="186"/>
      <c r="O1430" s="186"/>
      <c r="P1430" s="186"/>
      <c r="Q1430" s="186"/>
    </row>
    <row r="1431" spans="1:17">
      <c r="A1431" s="186"/>
      <c r="B1431" s="186"/>
      <c r="C1431" s="186"/>
      <c r="D1431" s="186"/>
      <c r="E1431" s="186"/>
      <c r="F1431" s="186"/>
      <c r="G1431" s="186"/>
      <c r="H1431" s="186"/>
      <c r="I1431" s="186"/>
      <c r="J1431" s="186"/>
      <c r="K1431" s="186"/>
      <c r="L1431" s="186"/>
      <c r="M1431" s="186"/>
      <c r="N1431" s="186"/>
      <c r="O1431" s="186"/>
      <c r="P1431" s="186"/>
      <c r="Q1431" s="186"/>
    </row>
    <row r="1432" spans="1:17">
      <c r="A1432" s="186"/>
      <c r="B1432" s="186"/>
      <c r="C1432" s="186"/>
      <c r="D1432" s="186"/>
      <c r="E1432" s="186"/>
      <c r="F1432" s="186"/>
      <c r="G1432" s="186"/>
      <c r="H1432" s="186"/>
      <c r="I1432" s="186"/>
      <c r="J1432" s="186"/>
      <c r="K1432" s="186"/>
      <c r="L1432" s="186"/>
      <c r="M1432" s="186"/>
      <c r="N1432" s="186"/>
      <c r="O1432" s="186"/>
      <c r="P1432" s="186"/>
      <c r="Q1432" s="186"/>
    </row>
    <row r="1433" spans="1:17">
      <c r="A1433" s="186"/>
      <c r="B1433" s="186"/>
      <c r="C1433" s="186"/>
      <c r="D1433" s="186"/>
      <c r="E1433" s="186"/>
      <c r="F1433" s="186"/>
      <c r="G1433" s="186"/>
      <c r="H1433" s="186"/>
      <c r="I1433" s="186"/>
      <c r="J1433" s="186"/>
      <c r="K1433" s="186"/>
      <c r="L1433" s="186"/>
      <c r="M1433" s="186"/>
      <c r="N1433" s="186"/>
      <c r="O1433" s="186"/>
      <c r="P1433" s="186"/>
      <c r="Q1433" s="186"/>
    </row>
    <row r="1434" spans="1:17">
      <c r="A1434" s="186"/>
      <c r="B1434" s="186"/>
      <c r="C1434" s="186"/>
      <c r="D1434" s="186"/>
      <c r="E1434" s="186"/>
      <c r="F1434" s="186"/>
      <c r="G1434" s="186"/>
      <c r="H1434" s="186"/>
      <c r="I1434" s="186"/>
      <c r="J1434" s="186"/>
      <c r="K1434" s="186"/>
      <c r="L1434" s="186"/>
      <c r="M1434" s="186"/>
      <c r="N1434" s="186"/>
      <c r="O1434" s="186"/>
      <c r="P1434" s="186"/>
      <c r="Q1434" s="186"/>
    </row>
    <row r="1435" spans="1:17">
      <c r="A1435" s="186"/>
      <c r="B1435" s="186"/>
      <c r="C1435" s="186"/>
      <c r="D1435" s="186"/>
      <c r="E1435" s="186"/>
      <c r="F1435" s="186"/>
      <c r="G1435" s="186"/>
      <c r="H1435" s="186"/>
      <c r="I1435" s="186"/>
      <c r="J1435" s="186"/>
      <c r="K1435" s="186"/>
      <c r="L1435" s="186"/>
      <c r="M1435" s="186"/>
      <c r="N1435" s="186"/>
      <c r="O1435" s="186"/>
      <c r="P1435" s="186"/>
      <c r="Q1435" s="186"/>
    </row>
    <row r="1436" spans="1:17">
      <c r="A1436" s="186"/>
      <c r="B1436" s="186"/>
      <c r="C1436" s="186"/>
      <c r="D1436" s="186"/>
      <c r="E1436" s="186"/>
      <c r="F1436" s="186"/>
      <c r="G1436" s="186"/>
      <c r="H1436" s="186"/>
      <c r="I1436" s="186"/>
      <c r="J1436" s="186"/>
      <c r="K1436" s="186"/>
      <c r="L1436" s="186"/>
      <c r="M1436" s="186"/>
      <c r="N1436" s="186"/>
      <c r="O1436" s="186"/>
      <c r="P1436" s="186"/>
      <c r="Q1436" s="186"/>
    </row>
    <row r="1437" spans="1:17">
      <c r="A1437" s="186"/>
      <c r="B1437" s="186"/>
      <c r="C1437" s="186"/>
      <c r="D1437" s="186"/>
      <c r="E1437" s="186"/>
      <c r="F1437" s="186"/>
      <c r="G1437" s="186"/>
      <c r="H1437" s="186"/>
      <c r="I1437" s="186"/>
      <c r="J1437" s="186"/>
      <c r="K1437" s="186"/>
      <c r="L1437" s="186"/>
      <c r="M1437" s="186"/>
      <c r="N1437" s="186"/>
      <c r="O1437" s="186"/>
      <c r="P1437" s="186"/>
      <c r="Q1437" s="186"/>
    </row>
    <row r="1438" spans="1:17">
      <c r="A1438" s="186"/>
      <c r="B1438" s="186"/>
      <c r="C1438" s="186"/>
      <c r="D1438" s="186"/>
      <c r="E1438" s="186"/>
      <c r="F1438" s="186"/>
      <c r="G1438" s="186"/>
      <c r="H1438" s="186"/>
      <c r="I1438" s="186"/>
      <c r="J1438" s="186"/>
      <c r="K1438" s="186"/>
      <c r="L1438" s="186"/>
      <c r="M1438" s="186"/>
      <c r="N1438" s="186"/>
      <c r="O1438" s="186"/>
      <c r="P1438" s="186"/>
      <c r="Q1438" s="186"/>
    </row>
    <row r="1439" spans="1:17">
      <c r="A1439" s="186"/>
      <c r="B1439" s="186"/>
      <c r="C1439" s="186"/>
      <c r="D1439" s="186"/>
      <c r="E1439" s="186"/>
      <c r="F1439" s="186"/>
      <c r="G1439" s="186"/>
      <c r="H1439" s="186"/>
      <c r="I1439" s="186"/>
      <c r="J1439" s="186"/>
      <c r="K1439" s="186"/>
      <c r="L1439" s="186"/>
      <c r="M1439" s="186"/>
      <c r="N1439" s="186"/>
      <c r="O1439" s="186"/>
      <c r="P1439" s="186"/>
      <c r="Q1439" s="186"/>
    </row>
    <row r="1440" spans="1:17">
      <c r="A1440" s="186"/>
      <c r="B1440" s="186"/>
      <c r="C1440" s="186"/>
      <c r="D1440" s="186"/>
      <c r="E1440" s="186"/>
      <c r="F1440" s="186"/>
      <c r="G1440" s="186"/>
      <c r="H1440" s="186"/>
      <c r="I1440" s="186"/>
      <c r="J1440" s="186"/>
      <c r="K1440" s="186"/>
      <c r="L1440" s="186"/>
      <c r="M1440" s="186"/>
      <c r="N1440" s="186"/>
      <c r="O1440" s="186"/>
      <c r="P1440" s="186"/>
      <c r="Q1440" s="186"/>
    </row>
    <row r="1441" spans="1:17">
      <c r="A1441" s="186"/>
      <c r="B1441" s="186"/>
      <c r="C1441" s="186"/>
      <c r="D1441" s="186"/>
      <c r="E1441" s="186"/>
      <c r="F1441" s="186"/>
      <c r="G1441" s="186"/>
      <c r="H1441" s="186"/>
      <c r="I1441" s="186"/>
      <c r="J1441" s="186"/>
      <c r="K1441" s="186"/>
      <c r="L1441" s="186"/>
      <c r="M1441" s="186"/>
      <c r="N1441" s="186"/>
      <c r="O1441" s="186"/>
      <c r="P1441" s="186"/>
      <c r="Q1441" s="186"/>
    </row>
    <row r="1442" spans="1:17">
      <c r="A1442" s="186"/>
      <c r="B1442" s="186"/>
      <c r="C1442" s="186"/>
      <c r="D1442" s="186"/>
      <c r="E1442" s="186"/>
      <c r="F1442" s="186"/>
      <c r="G1442" s="186"/>
      <c r="H1442" s="186"/>
      <c r="I1442" s="186"/>
      <c r="J1442" s="186"/>
      <c r="K1442" s="186"/>
      <c r="L1442" s="186"/>
      <c r="M1442" s="186"/>
      <c r="N1442" s="186"/>
      <c r="O1442" s="186"/>
      <c r="P1442" s="186"/>
      <c r="Q1442" s="186"/>
    </row>
    <row r="1443" spans="1:17">
      <c r="A1443" s="186"/>
      <c r="B1443" s="186"/>
      <c r="C1443" s="186"/>
      <c r="D1443" s="186"/>
      <c r="E1443" s="186"/>
      <c r="F1443" s="186"/>
      <c r="G1443" s="186"/>
      <c r="H1443" s="186"/>
      <c r="I1443" s="186"/>
      <c r="J1443" s="186"/>
      <c r="K1443" s="186"/>
      <c r="L1443" s="186"/>
      <c r="M1443" s="186"/>
      <c r="N1443" s="186"/>
      <c r="O1443" s="186"/>
      <c r="P1443" s="186"/>
      <c r="Q1443" s="186"/>
    </row>
    <row r="1444" spans="1:17">
      <c r="A1444" s="186"/>
      <c r="B1444" s="186"/>
      <c r="C1444" s="186"/>
      <c r="D1444" s="186"/>
      <c r="E1444" s="186"/>
      <c r="F1444" s="186"/>
      <c r="G1444" s="186"/>
      <c r="H1444" s="186"/>
      <c r="I1444" s="186"/>
      <c r="J1444" s="186"/>
      <c r="K1444" s="186"/>
      <c r="L1444" s="186"/>
      <c r="M1444" s="186"/>
      <c r="N1444" s="186"/>
      <c r="O1444" s="186"/>
      <c r="P1444" s="186"/>
      <c r="Q1444" s="186"/>
    </row>
    <row r="1445" spans="1:17">
      <c r="A1445" s="186"/>
      <c r="B1445" s="186"/>
      <c r="C1445" s="186"/>
      <c r="D1445" s="186"/>
      <c r="E1445" s="186"/>
      <c r="F1445" s="186"/>
      <c r="G1445" s="186"/>
      <c r="H1445" s="186"/>
      <c r="I1445" s="186"/>
      <c r="J1445" s="186"/>
      <c r="K1445" s="186"/>
      <c r="L1445" s="186"/>
      <c r="M1445" s="186"/>
      <c r="N1445" s="186"/>
      <c r="O1445" s="186"/>
      <c r="P1445" s="186"/>
      <c r="Q1445" s="186"/>
    </row>
    <row r="1446" spans="1:17">
      <c r="A1446" s="186"/>
      <c r="B1446" s="186"/>
      <c r="C1446" s="186"/>
      <c r="D1446" s="186"/>
      <c r="E1446" s="186"/>
      <c r="F1446" s="186"/>
      <c r="G1446" s="186"/>
      <c r="H1446" s="186"/>
      <c r="I1446" s="186"/>
      <c r="J1446" s="186"/>
      <c r="K1446" s="186"/>
      <c r="L1446" s="186"/>
      <c r="M1446" s="186"/>
      <c r="N1446" s="186"/>
      <c r="O1446" s="186"/>
      <c r="P1446" s="186"/>
      <c r="Q1446" s="186"/>
    </row>
    <row r="1447" spans="1:17">
      <c r="A1447" s="186"/>
      <c r="B1447" s="186"/>
      <c r="C1447" s="186"/>
      <c r="D1447" s="186"/>
      <c r="E1447" s="186"/>
      <c r="F1447" s="186"/>
      <c r="G1447" s="186"/>
      <c r="H1447" s="186"/>
      <c r="I1447" s="186"/>
      <c r="J1447" s="186"/>
      <c r="K1447" s="186"/>
      <c r="L1447" s="186"/>
      <c r="M1447" s="186"/>
      <c r="N1447" s="186"/>
      <c r="O1447" s="186"/>
      <c r="P1447" s="186"/>
      <c r="Q1447" s="186"/>
    </row>
    <row r="1448" spans="1:17">
      <c r="A1448" s="186"/>
      <c r="B1448" s="186"/>
      <c r="C1448" s="186"/>
      <c r="D1448" s="186"/>
      <c r="E1448" s="186"/>
      <c r="F1448" s="186"/>
      <c r="G1448" s="186"/>
      <c r="H1448" s="186"/>
      <c r="I1448" s="186"/>
      <c r="J1448" s="186"/>
      <c r="K1448" s="186"/>
      <c r="L1448" s="186"/>
      <c r="M1448" s="186"/>
      <c r="N1448" s="186"/>
      <c r="O1448" s="186"/>
      <c r="P1448" s="186"/>
      <c r="Q1448" s="186"/>
    </row>
    <row r="1449" spans="1:17">
      <c r="A1449" s="186"/>
      <c r="B1449" s="186"/>
      <c r="C1449" s="186"/>
      <c r="D1449" s="186"/>
      <c r="E1449" s="186"/>
      <c r="F1449" s="186"/>
      <c r="G1449" s="186"/>
      <c r="H1449" s="186"/>
      <c r="I1449" s="186"/>
      <c r="J1449" s="186"/>
      <c r="K1449" s="186"/>
      <c r="L1449" s="186"/>
      <c r="M1449" s="186"/>
      <c r="N1449" s="186"/>
      <c r="O1449" s="186"/>
      <c r="P1449" s="186"/>
      <c r="Q1449" s="186"/>
    </row>
    <row r="1450" spans="1:17">
      <c r="A1450" s="186"/>
      <c r="B1450" s="186"/>
      <c r="C1450" s="186"/>
      <c r="D1450" s="186"/>
      <c r="E1450" s="186"/>
      <c r="F1450" s="186"/>
      <c r="G1450" s="186"/>
      <c r="H1450" s="186"/>
      <c r="I1450" s="186"/>
      <c r="J1450" s="186"/>
      <c r="K1450" s="186"/>
      <c r="L1450" s="186"/>
      <c r="M1450" s="186"/>
      <c r="N1450" s="186"/>
      <c r="O1450" s="186"/>
      <c r="P1450" s="186"/>
      <c r="Q1450" s="186"/>
    </row>
    <row r="1451" spans="1:17">
      <c r="A1451" s="186"/>
      <c r="B1451" s="186"/>
      <c r="C1451" s="186"/>
      <c r="D1451" s="186"/>
      <c r="E1451" s="186"/>
      <c r="F1451" s="186"/>
      <c r="G1451" s="186"/>
      <c r="H1451" s="186"/>
      <c r="I1451" s="186"/>
      <c r="J1451" s="186"/>
      <c r="K1451" s="186"/>
      <c r="L1451" s="186"/>
      <c r="M1451" s="186"/>
      <c r="N1451" s="186"/>
      <c r="O1451" s="186"/>
      <c r="P1451" s="186"/>
      <c r="Q1451" s="186"/>
    </row>
    <row r="1452" spans="1:17">
      <c r="A1452" s="186"/>
      <c r="B1452" s="186"/>
      <c r="C1452" s="186"/>
      <c r="D1452" s="186"/>
      <c r="E1452" s="186"/>
      <c r="F1452" s="186"/>
      <c r="G1452" s="186"/>
      <c r="H1452" s="186"/>
      <c r="I1452" s="186"/>
      <c r="J1452" s="186"/>
      <c r="K1452" s="186"/>
      <c r="L1452" s="186"/>
      <c r="M1452" s="186"/>
      <c r="N1452" s="186"/>
      <c r="O1452" s="186"/>
      <c r="P1452" s="186"/>
      <c r="Q1452" s="186"/>
    </row>
    <row r="1453" spans="1:17">
      <c r="A1453" s="186"/>
      <c r="B1453" s="186"/>
      <c r="C1453" s="186"/>
      <c r="D1453" s="186"/>
      <c r="E1453" s="186"/>
      <c r="F1453" s="186"/>
      <c r="G1453" s="186"/>
      <c r="H1453" s="186"/>
      <c r="I1453" s="186"/>
      <c r="J1453" s="186"/>
      <c r="K1453" s="186"/>
      <c r="L1453" s="186"/>
      <c r="M1453" s="186"/>
      <c r="N1453" s="186"/>
      <c r="O1453" s="186"/>
      <c r="P1453" s="186"/>
      <c r="Q1453" s="186"/>
    </row>
    <row r="1454" spans="1:17">
      <c r="A1454" s="186"/>
      <c r="B1454" s="186"/>
      <c r="C1454" s="186"/>
      <c r="D1454" s="186"/>
      <c r="E1454" s="186"/>
      <c r="F1454" s="186"/>
      <c r="G1454" s="186"/>
      <c r="H1454" s="186"/>
      <c r="I1454" s="186"/>
      <c r="J1454" s="186"/>
      <c r="K1454" s="186"/>
      <c r="L1454" s="186"/>
      <c r="M1454" s="186"/>
      <c r="N1454" s="186"/>
      <c r="O1454" s="186"/>
      <c r="P1454" s="186"/>
      <c r="Q1454" s="186"/>
    </row>
    <row r="1455" spans="1:17">
      <c r="A1455" s="186"/>
      <c r="B1455" s="186"/>
      <c r="C1455" s="186"/>
      <c r="D1455" s="186"/>
      <c r="E1455" s="186"/>
      <c r="F1455" s="186"/>
      <c r="G1455" s="186"/>
      <c r="H1455" s="186"/>
      <c r="I1455" s="186"/>
      <c r="J1455" s="186"/>
      <c r="K1455" s="186"/>
      <c r="L1455" s="186"/>
      <c r="M1455" s="186"/>
      <c r="N1455" s="186"/>
      <c r="O1455" s="186"/>
      <c r="P1455" s="186"/>
      <c r="Q1455" s="186"/>
    </row>
    <row r="1456" spans="1:17">
      <c r="A1456" s="186"/>
      <c r="B1456" s="186"/>
      <c r="C1456" s="186"/>
      <c r="D1456" s="186"/>
      <c r="E1456" s="186"/>
      <c r="F1456" s="186"/>
      <c r="G1456" s="186"/>
      <c r="H1456" s="186"/>
      <c r="I1456" s="186"/>
      <c r="J1456" s="186"/>
      <c r="K1456" s="186"/>
      <c r="L1456" s="186"/>
      <c r="M1456" s="186"/>
      <c r="N1456" s="186"/>
      <c r="O1456" s="186"/>
      <c r="P1456" s="186"/>
      <c r="Q1456" s="186"/>
    </row>
    <row r="1457" spans="1:17">
      <c r="A1457" s="186"/>
      <c r="B1457" s="186"/>
      <c r="C1457" s="186"/>
      <c r="D1457" s="186"/>
      <c r="E1457" s="186"/>
      <c r="F1457" s="186"/>
      <c r="G1457" s="186"/>
      <c r="H1457" s="186"/>
      <c r="I1457" s="186"/>
      <c r="J1457" s="186"/>
      <c r="K1457" s="186"/>
      <c r="L1457" s="186"/>
      <c r="M1457" s="186"/>
      <c r="N1457" s="186"/>
      <c r="O1457" s="186"/>
      <c r="P1457" s="186"/>
      <c r="Q1457" s="186"/>
    </row>
    <row r="1458" spans="1:17">
      <c r="A1458" s="186"/>
      <c r="B1458" s="186"/>
      <c r="C1458" s="186"/>
      <c r="D1458" s="186"/>
      <c r="E1458" s="186"/>
      <c r="F1458" s="186"/>
      <c r="G1458" s="186"/>
      <c r="H1458" s="186"/>
      <c r="I1458" s="186"/>
      <c r="J1458" s="186"/>
      <c r="K1458" s="186"/>
      <c r="L1458" s="186"/>
      <c r="M1458" s="186"/>
      <c r="N1458" s="186"/>
      <c r="O1458" s="186"/>
      <c r="P1458" s="186"/>
      <c r="Q1458" s="186"/>
    </row>
    <row r="1459" spans="1:17">
      <c r="A1459" s="186"/>
      <c r="B1459" s="186"/>
      <c r="C1459" s="186"/>
      <c r="D1459" s="186"/>
      <c r="E1459" s="186"/>
      <c r="F1459" s="186"/>
      <c r="G1459" s="186"/>
      <c r="H1459" s="186"/>
      <c r="I1459" s="186"/>
      <c r="J1459" s="186"/>
      <c r="K1459" s="186"/>
      <c r="L1459" s="186"/>
      <c r="M1459" s="186"/>
      <c r="N1459" s="186"/>
      <c r="O1459" s="186"/>
      <c r="P1459" s="186"/>
      <c r="Q1459" s="186"/>
    </row>
    <row r="1460" spans="1:17">
      <c r="A1460" s="186"/>
      <c r="B1460" s="186"/>
      <c r="C1460" s="186"/>
      <c r="D1460" s="186"/>
      <c r="E1460" s="186"/>
      <c r="F1460" s="186"/>
      <c r="G1460" s="186"/>
      <c r="H1460" s="186"/>
      <c r="I1460" s="186"/>
      <c r="J1460" s="186"/>
      <c r="K1460" s="186"/>
      <c r="L1460" s="186"/>
      <c r="M1460" s="186"/>
      <c r="N1460" s="186"/>
      <c r="O1460" s="186"/>
      <c r="P1460" s="186"/>
      <c r="Q1460" s="186"/>
    </row>
    <row r="1461" spans="1:17">
      <c r="A1461" s="186"/>
      <c r="B1461" s="186"/>
      <c r="C1461" s="186"/>
      <c r="D1461" s="186"/>
      <c r="E1461" s="186"/>
      <c r="F1461" s="186"/>
      <c r="G1461" s="186"/>
      <c r="H1461" s="186"/>
      <c r="I1461" s="186"/>
      <c r="J1461" s="186"/>
      <c r="K1461" s="186"/>
      <c r="L1461" s="186"/>
      <c r="M1461" s="186"/>
      <c r="N1461" s="186"/>
      <c r="O1461" s="186"/>
      <c r="P1461" s="186"/>
      <c r="Q1461" s="186"/>
    </row>
    <row r="1462" spans="1:17">
      <c r="A1462" s="186"/>
      <c r="B1462" s="186"/>
      <c r="C1462" s="186"/>
      <c r="D1462" s="186"/>
      <c r="E1462" s="186"/>
      <c r="F1462" s="186"/>
      <c r="G1462" s="186"/>
      <c r="H1462" s="186"/>
      <c r="I1462" s="186"/>
      <c r="J1462" s="186"/>
      <c r="K1462" s="186"/>
      <c r="L1462" s="186"/>
      <c r="M1462" s="186"/>
      <c r="N1462" s="186"/>
      <c r="O1462" s="186"/>
      <c r="P1462" s="186"/>
      <c r="Q1462" s="186"/>
    </row>
    <row r="1463" spans="1:17">
      <c r="A1463" s="186"/>
      <c r="B1463" s="186"/>
      <c r="C1463" s="186"/>
      <c r="D1463" s="186"/>
      <c r="E1463" s="186"/>
      <c r="F1463" s="186"/>
      <c r="G1463" s="186"/>
      <c r="H1463" s="186"/>
      <c r="I1463" s="186"/>
      <c r="J1463" s="186"/>
      <c r="K1463" s="186"/>
      <c r="L1463" s="186"/>
      <c r="M1463" s="186"/>
      <c r="N1463" s="186"/>
      <c r="O1463" s="186"/>
      <c r="P1463" s="186"/>
      <c r="Q1463" s="186"/>
    </row>
    <row r="1464" spans="1:17">
      <c r="A1464" s="186"/>
      <c r="B1464" s="186"/>
      <c r="C1464" s="186"/>
      <c r="D1464" s="186"/>
      <c r="E1464" s="186"/>
      <c r="F1464" s="186"/>
      <c r="G1464" s="186"/>
      <c r="H1464" s="186"/>
      <c r="I1464" s="186"/>
      <c r="J1464" s="186"/>
      <c r="K1464" s="186"/>
      <c r="L1464" s="186"/>
      <c r="M1464" s="186"/>
      <c r="N1464" s="186"/>
      <c r="O1464" s="186"/>
      <c r="P1464" s="186"/>
      <c r="Q1464" s="186"/>
    </row>
    <row r="1465" spans="1:17">
      <c r="A1465" s="186"/>
      <c r="B1465" s="186"/>
      <c r="C1465" s="186"/>
      <c r="D1465" s="186"/>
      <c r="E1465" s="186"/>
      <c r="F1465" s="186"/>
      <c r="G1465" s="186"/>
      <c r="H1465" s="186"/>
      <c r="I1465" s="186"/>
      <c r="J1465" s="186"/>
      <c r="K1465" s="186"/>
      <c r="L1465" s="186"/>
      <c r="M1465" s="186"/>
      <c r="N1465" s="186"/>
      <c r="O1465" s="186"/>
      <c r="P1465" s="186"/>
      <c r="Q1465" s="186"/>
    </row>
    <row r="1466" spans="1:17">
      <c r="A1466" s="186"/>
      <c r="B1466" s="186"/>
      <c r="C1466" s="186"/>
      <c r="D1466" s="186"/>
      <c r="E1466" s="186"/>
      <c r="F1466" s="186"/>
      <c r="G1466" s="186"/>
      <c r="H1466" s="186"/>
      <c r="I1466" s="186"/>
      <c r="J1466" s="186"/>
      <c r="K1466" s="186"/>
      <c r="L1466" s="186"/>
      <c r="M1466" s="186"/>
      <c r="N1466" s="186"/>
      <c r="O1466" s="186"/>
      <c r="P1466" s="186"/>
      <c r="Q1466" s="186"/>
    </row>
    <row r="1467" spans="1:17">
      <c r="A1467" s="186"/>
      <c r="B1467" s="186"/>
      <c r="C1467" s="186"/>
      <c r="D1467" s="186"/>
      <c r="E1467" s="186"/>
      <c r="F1467" s="186"/>
      <c r="G1467" s="186"/>
      <c r="H1467" s="186"/>
      <c r="I1467" s="186"/>
      <c r="J1467" s="186"/>
      <c r="K1467" s="186"/>
      <c r="L1467" s="186"/>
      <c r="M1467" s="186"/>
      <c r="N1467" s="186"/>
      <c r="O1467" s="186"/>
      <c r="P1467" s="186"/>
      <c r="Q1467" s="186"/>
    </row>
    <row r="1468" spans="1:17">
      <c r="A1468" s="186"/>
      <c r="B1468" s="186"/>
      <c r="C1468" s="186"/>
      <c r="D1468" s="186"/>
      <c r="E1468" s="186"/>
      <c r="F1468" s="186"/>
      <c r="G1468" s="186"/>
      <c r="H1468" s="186"/>
      <c r="I1468" s="186"/>
      <c r="J1468" s="186"/>
      <c r="K1468" s="186"/>
      <c r="L1468" s="186"/>
      <c r="M1468" s="186"/>
      <c r="N1468" s="186"/>
      <c r="O1468" s="186"/>
      <c r="P1468" s="186"/>
      <c r="Q1468" s="186"/>
    </row>
    <row r="1469" spans="1:17">
      <c r="A1469" s="186"/>
      <c r="B1469" s="186"/>
      <c r="C1469" s="186"/>
      <c r="D1469" s="186"/>
      <c r="E1469" s="186"/>
      <c r="F1469" s="186"/>
      <c r="G1469" s="186"/>
      <c r="H1469" s="186"/>
      <c r="I1469" s="186"/>
      <c r="J1469" s="186"/>
      <c r="K1469" s="186"/>
      <c r="L1469" s="186"/>
      <c r="M1469" s="186"/>
      <c r="N1469" s="186"/>
      <c r="O1469" s="186"/>
      <c r="P1469" s="186"/>
      <c r="Q1469" s="186"/>
    </row>
    <row r="1470" spans="1:17">
      <c r="A1470" s="186"/>
      <c r="B1470" s="186"/>
      <c r="C1470" s="186"/>
      <c r="D1470" s="186"/>
      <c r="E1470" s="186"/>
      <c r="F1470" s="186"/>
      <c r="G1470" s="186"/>
      <c r="H1470" s="186"/>
      <c r="I1470" s="186"/>
      <c r="J1470" s="186"/>
      <c r="K1470" s="186"/>
      <c r="L1470" s="186"/>
      <c r="M1470" s="186"/>
      <c r="N1470" s="186"/>
      <c r="O1470" s="186"/>
      <c r="P1470" s="186"/>
      <c r="Q1470" s="186"/>
    </row>
    <row r="1471" spans="1:17">
      <c r="A1471" s="186"/>
      <c r="B1471" s="186"/>
      <c r="C1471" s="186"/>
      <c r="D1471" s="186"/>
      <c r="E1471" s="186"/>
      <c r="F1471" s="186"/>
      <c r="G1471" s="186"/>
      <c r="H1471" s="186"/>
      <c r="I1471" s="186"/>
      <c r="J1471" s="186"/>
      <c r="K1471" s="186"/>
      <c r="L1471" s="186"/>
      <c r="M1471" s="186"/>
      <c r="N1471" s="186"/>
      <c r="O1471" s="186"/>
      <c r="P1471" s="186"/>
      <c r="Q1471" s="186"/>
    </row>
    <row r="1472" spans="1:17">
      <c r="A1472" s="186"/>
      <c r="B1472" s="186"/>
      <c r="C1472" s="186"/>
      <c r="D1472" s="186"/>
      <c r="E1472" s="186"/>
      <c r="F1472" s="186"/>
      <c r="G1472" s="186"/>
      <c r="H1472" s="186"/>
      <c r="I1472" s="186"/>
      <c r="J1472" s="186"/>
      <c r="K1472" s="186"/>
      <c r="L1472" s="186"/>
      <c r="M1472" s="186"/>
      <c r="N1472" s="186"/>
      <c r="O1472" s="186"/>
      <c r="P1472" s="186"/>
      <c r="Q1472" s="186"/>
    </row>
    <row r="1473" spans="1:17">
      <c r="A1473" s="186"/>
      <c r="B1473" s="186"/>
      <c r="C1473" s="186"/>
      <c r="D1473" s="186"/>
      <c r="E1473" s="186"/>
      <c r="F1473" s="186"/>
      <c r="G1473" s="186"/>
      <c r="H1473" s="186"/>
      <c r="I1473" s="186"/>
      <c r="J1473" s="186"/>
      <c r="K1473" s="186"/>
      <c r="L1473" s="186"/>
      <c r="M1473" s="186"/>
      <c r="N1473" s="186"/>
      <c r="O1473" s="186"/>
      <c r="P1473" s="186"/>
      <c r="Q1473" s="186"/>
    </row>
    <row r="1474" spans="1:17">
      <c r="A1474" s="186"/>
      <c r="B1474" s="186"/>
      <c r="C1474" s="186"/>
      <c r="D1474" s="186"/>
      <c r="E1474" s="186"/>
      <c r="F1474" s="186"/>
      <c r="G1474" s="186"/>
      <c r="H1474" s="186"/>
      <c r="I1474" s="186"/>
      <c r="J1474" s="186"/>
      <c r="K1474" s="186"/>
      <c r="L1474" s="186"/>
      <c r="M1474" s="186"/>
      <c r="N1474" s="186"/>
      <c r="O1474" s="186"/>
      <c r="P1474" s="186"/>
      <c r="Q1474" s="186"/>
    </row>
    <row r="1475" spans="1:17">
      <c r="A1475" s="186"/>
      <c r="B1475" s="186"/>
      <c r="C1475" s="186"/>
      <c r="D1475" s="186"/>
      <c r="E1475" s="186"/>
      <c r="F1475" s="186"/>
      <c r="G1475" s="186"/>
      <c r="H1475" s="186"/>
      <c r="I1475" s="186"/>
      <c r="J1475" s="186"/>
      <c r="K1475" s="186"/>
      <c r="L1475" s="186"/>
      <c r="M1475" s="186"/>
      <c r="N1475" s="186"/>
      <c r="O1475" s="186"/>
      <c r="P1475" s="186"/>
      <c r="Q1475" s="186"/>
    </row>
    <row r="1476" spans="1:17">
      <c r="A1476" s="186"/>
      <c r="B1476" s="186"/>
      <c r="C1476" s="186"/>
      <c r="D1476" s="186"/>
      <c r="E1476" s="186"/>
      <c r="F1476" s="186"/>
      <c r="G1476" s="186"/>
      <c r="H1476" s="186"/>
      <c r="I1476" s="186"/>
      <c r="J1476" s="186"/>
      <c r="K1476" s="186"/>
      <c r="L1476" s="186"/>
      <c r="M1476" s="186"/>
      <c r="N1476" s="186"/>
      <c r="O1476" s="186"/>
      <c r="P1476" s="186"/>
      <c r="Q1476" s="186"/>
    </row>
    <row r="1477" spans="1:17">
      <c r="A1477" s="186"/>
      <c r="B1477" s="186"/>
      <c r="C1477" s="186"/>
      <c r="D1477" s="186"/>
      <c r="E1477" s="186"/>
      <c r="F1477" s="186"/>
      <c r="G1477" s="186"/>
      <c r="H1477" s="186"/>
      <c r="I1477" s="186"/>
      <c r="J1477" s="186"/>
      <c r="K1477" s="186"/>
      <c r="L1477" s="186"/>
      <c r="M1477" s="186"/>
      <c r="N1477" s="186"/>
      <c r="O1477" s="186"/>
      <c r="P1477" s="186"/>
      <c r="Q1477" s="186"/>
    </row>
    <row r="1478" spans="1:17">
      <c r="A1478" s="186"/>
      <c r="B1478" s="186"/>
      <c r="C1478" s="186"/>
      <c r="D1478" s="186"/>
      <c r="E1478" s="186"/>
      <c r="F1478" s="186"/>
      <c r="G1478" s="186"/>
      <c r="H1478" s="186"/>
      <c r="I1478" s="186"/>
      <c r="J1478" s="186"/>
      <c r="K1478" s="186"/>
      <c r="L1478" s="186"/>
      <c r="M1478" s="186"/>
      <c r="N1478" s="186"/>
      <c r="O1478" s="186"/>
      <c r="P1478" s="186"/>
      <c r="Q1478" s="186"/>
    </row>
    <row r="1479" spans="1:17">
      <c r="A1479" s="186"/>
      <c r="B1479" s="186"/>
      <c r="C1479" s="186"/>
      <c r="D1479" s="186"/>
      <c r="E1479" s="186"/>
      <c r="F1479" s="186"/>
      <c r="G1479" s="186"/>
      <c r="H1479" s="186"/>
      <c r="I1479" s="186"/>
      <c r="J1479" s="186"/>
      <c r="K1479" s="186"/>
      <c r="L1479" s="186"/>
      <c r="M1479" s="186"/>
      <c r="N1479" s="186"/>
      <c r="O1479" s="186"/>
      <c r="P1479" s="186"/>
      <c r="Q1479" s="186"/>
    </row>
    <row r="1480" spans="1:17">
      <c r="A1480" s="186"/>
      <c r="B1480" s="186"/>
      <c r="C1480" s="186"/>
      <c r="D1480" s="186"/>
      <c r="E1480" s="186"/>
      <c r="F1480" s="186"/>
      <c r="G1480" s="186"/>
      <c r="H1480" s="186"/>
      <c r="I1480" s="186"/>
      <c r="J1480" s="186"/>
      <c r="K1480" s="186"/>
      <c r="L1480" s="186"/>
      <c r="M1480" s="186"/>
      <c r="N1480" s="186"/>
      <c r="O1480" s="186"/>
      <c r="P1480" s="186"/>
      <c r="Q1480" s="186"/>
    </row>
    <row r="1481" spans="1:17">
      <c r="A1481" s="186"/>
      <c r="B1481" s="186"/>
      <c r="C1481" s="186"/>
      <c r="D1481" s="186"/>
      <c r="E1481" s="186"/>
      <c r="F1481" s="186"/>
      <c r="G1481" s="186"/>
      <c r="H1481" s="186"/>
      <c r="I1481" s="186"/>
      <c r="J1481" s="186"/>
      <c r="K1481" s="186"/>
      <c r="L1481" s="186"/>
      <c r="M1481" s="186"/>
      <c r="N1481" s="186"/>
      <c r="O1481" s="186"/>
      <c r="P1481" s="186"/>
      <c r="Q1481" s="186"/>
    </row>
    <row r="1482" spans="1:17">
      <c r="A1482" s="186"/>
      <c r="B1482" s="186"/>
      <c r="C1482" s="186"/>
      <c r="D1482" s="186"/>
      <c r="E1482" s="186"/>
      <c r="F1482" s="186"/>
      <c r="G1482" s="186"/>
      <c r="H1482" s="186"/>
      <c r="I1482" s="186"/>
      <c r="J1482" s="186"/>
      <c r="K1482" s="186"/>
      <c r="L1482" s="186"/>
      <c r="M1482" s="186"/>
      <c r="N1482" s="186"/>
      <c r="O1482" s="186"/>
      <c r="P1482" s="186"/>
      <c r="Q1482" s="186"/>
    </row>
    <row r="1483" spans="1:17">
      <c r="A1483" s="186"/>
      <c r="B1483" s="186"/>
      <c r="C1483" s="186"/>
      <c r="D1483" s="186"/>
      <c r="E1483" s="186"/>
      <c r="F1483" s="186"/>
      <c r="G1483" s="186"/>
      <c r="H1483" s="186"/>
      <c r="I1483" s="186"/>
      <c r="J1483" s="186"/>
      <c r="K1483" s="186"/>
      <c r="L1483" s="186"/>
      <c r="M1483" s="186"/>
      <c r="N1483" s="186"/>
      <c r="O1483" s="186"/>
      <c r="P1483" s="186"/>
      <c r="Q1483" s="186"/>
    </row>
    <row r="1484" spans="1:17">
      <c r="A1484" s="186"/>
      <c r="B1484" s="186"/>
      <c r="C1484" s="186"/>
      <c r="D1484" s="186"/>
      <c r="E1484" s="186"/>
      <c r="F1484" s="186"/>
      <c r="G1484" s="186"/>
      <c r="H1484" s="186"/>
      <c r="I1484" s="186"/>
      <c r="J1484" s="186"/>
      <c r="K1484" s="186"/>
      <c r="L1484" s="186"/>
      <c r="M1484" s="186"/>
      <c r="N1484" s="186"/>
      <c r="O1484" s="186"/>
      <c r="P1484" s="186"/>
      <c r="Q1484" s="186"/>
    </row>
    <row r="1485" spans="1:17">
      <c r="A1485" s="186"/>
      <c r="B1485" s="186"/>
      <c r="C1485" s="186"/>
      <c r="D1485" s="186"/>
      <c r="E1485" s="186"/>
      <c r="F1485" s="186"/>
      <c r="G1485" s="186"/>
      <c r="H1485" s="186"/>
      <c r="I1485" s="186"/>
      <c r="J1485" s="186"/>
      <c r="K1485" s="186"/>
      <c r="L1485" s="186"/>
      <c r="M1485" s="186"/>
      <c r="N1485" s="186"/>
      <c r="O1485" s="186"/>
      <c r="P1485" s="186"/>
      <c r="Q1485" s="186"/>
    </row>
    <row r="1486" spans="1:17">
      <c r="A1486" s="186"/>
      <c r="B1486" s="186"/>
      <c r="C1486" s="186"/>
      <c r="D1486" s="186"/>
      <c r="E1486" s="186"/>
      <c r="F1486" s="186"/>
      <c r="G1486" s="186"/>
      <c r="H1486" s="186"/>
      <c r="I1486" s="186"/>
      <c r="J1486" s="186"/>
      <c r="K1486" s="186"/>
      <c r="L1486" s="186"/>
      <c r="M1486" s="186"/>
      <c r="N1486" s="186"/>
      <c r="O1486" s="186"/>
      <c r="P1486" s="186"/>
      <c r="Q1486" s="186"/>
    </row>
    <row r="1487" spans="1:17">
      <c r="A1487" s="186"/>
      <c r="B1487" s="186"/>
      <c r="C1487" s="186"/>
      <c r="D1487" s="186"/>
      <c r="E1487" s="186"/>
      <c r="F1487" s="186"/>
      <c r="G1487" s="186"/>
      <c r="H1487" s="186"/>
      <c r="I1487" s="186"/>
      <c r="J1487" s="186"/>
      <c r="K1487" s="186"/>
      <c r="L1487" s="186"/>
      <c r="M1487" s="186"/>
      <c r="N1487" s="186"/>
      <c r="O1487" s="186"/>
      <c r="P1487" s="186"/>
      <c r="Q1487" s="186"/>
    </row>
    <row r="1488" spans="1:17">
      <c r="A1488" s="186"/>
      <c r="B1488" s="186"/>
      <c r="C1488" s="186"/>
      <c r="D1488" s="186"/>
      <c r="E1488" s="186"/>
      <c r="F1488" s="186"/>
      <c r="G1488" s="186"/>
      <c r="H1488" s="186"/>
      <c r="I1488" s="186"/>
      <c r="J1488" s="186"/>
      <c r="K1488" s="186"/>
      <c r="L1488" s="186"/>
      <c r="M1488" s="186"/>
      <c r="N1488" s="186"/>
      <c r="O1488" s="186"/>
      <c r="P1488" s="186"/>
      <c r="Q1488" s="186"/>
    </row>
    <row r="1489" spans="1:17">
      <c r="A1489" s="186"/>
      <c r="B1489" s="186"/>
      <c r="C1489" s="186"/>
      <c r="D1489" s="186"/>
      <c r="E1489" s="186"/>
      <c r="F1489" s="186"/>
      <c r="G1489" s="186"/>
      <c r="H1489" s="186"/>
      <c r="I1489" s="186"/>
      <c r="J1489" s="186"/>
      <c r="K1489" s="186"/>
      <c r="L1489" s="186"/>
      <c r="M1489" s="186"/>
      <c r="N1489" s="186"/>
      <c r="O1489" s="186"/>
      <c r="P1489" s="186"/>
      <c r="Q1489" s="186"/>
    </row>
    <row r="1490" spans="1:17">
      <c r="A1490" s="186"/>
      <c r="B1490" s="186"/>
      <c r="C1490" s="186"/>
      <c r="D1490" s="186"/>
      <c r="E1490" s="186"/>
      <c r="F1490" s="186"/>
      <c r="G1490" s="186"/>
      <c r="H1490" s="186"/>
      <c r="I1490" s="186"/>
      <c r="J1490" s="186"/>
      <c r="K1490" s="186"/>
      <c r="L1490" s="186"/>
      <c r="M1490" s="186"/>
      <c r="N1490" s="186"/>
      <c r="O1490" s="186"/>
      <c r="P1490" s="186"/>
      <c r="Q1490" s="186"/>
    </row>
    <row r="1491" spans="1:17">
      <c r="A1491" s="186"/>
      <c r="B1491" s="186"/>
      <c r="C1491" s="186"/>
      <c r="D1491" s="186"/>
      <c r="E1491" s="186"/>
      <c r="F1491" s="186"/>
      <c r="G1491" s="186"/>
      <c r="H1491" s="186"/>
      <c r="I1491" s="186"/>
      <c r="J1491" s="186"/>
      <c r="K1491" s="186"/>
      <c r="L1491" s="186"/>
      <c r="M1491" s="186"/>
      <c r="N1491" s="186"/>
      <c r="O1491" s="186"/>
      <c r="P1491" s="186"/>
      <c r="Q1491" s="186"/>
    </row>
    <row r="1492" spans="1:17">
      <c r="A1492" s="186"/>
      <c r="B1492" s="186"/>
      <c r="C1492" s="186"/>
      <c r="D1492" s="186"/>
      <c r="E1492" s="186"/>
      <c r="F1492" s="186"/>
      <c r="G1492" s="186"/>
      <c r="H1492" s="186"/>
      <c r="I1492" s="186"/>
      <c r="J1492" s="186"/>
      <c r="K1492" s="186"/>
      <c r="L1492" s="186"/>
      <c r="M1492" s="186"/>
      <c r="N1492" s="186"/>
      <c r="O1492" s="186"/>
      <c r="P1492" s="186"/>
      <c r="Q1492" s="186"/>
    </row>
    <row r="1493" spans="1:17">
      <c r="A1493" s="186"/>
      <c r="B1493" s="186"/>
      <c r="C1493" s="186"/>
      <c r="D1493" s="186"/>
      <c r="E1493" s="186"/>
      <c r="F1493" s="186"/>
      <c r="G1493" s="186"/>
      <c r="H1493" s="186"/>
      <c r="I1493" s="186"/>
      <c r="J1493" s="186"/>
      <c r="K1493" s="186"/>
      <c r="L1493" s="186"/>
      <c r="M1493" s="186"/>
      <c r="N1493" s="186"/>
      <c r="O1493" s="186"/>
      <c r="P1493" s="186"/>
      <c r="Q1493" s="186"/>
    </row>
    <row r="1494" spans="1:17">
      <c r="A1494" s="186"/>
      <c r="B1494" s="186"/>
      <c r="C1494" s="186"/>
      <c r="D1494" s="186"/>
      <c r="E1494" s="186"/>
      <c r="F1494" s="186"/>
      <c r="G1494" s="186"/>
      <c r="H1494" s="186"/>
      <c r="I1494" s="186"/>
      <c r="J1494" s="186"/>
      <c r="K1494" s="186"/>
      <c r="L1494" s="186"/>
      <c r="M1494" s="186"/>
      <c r="N1494" s="186"/>
      <c r="O1494" s="186"/>
      <c r="P1494" s="186"/>
      <c r="Q1494" s="186"/>
    </row>
    <row r="1495" spans="1:17">
      <c r="A1495" s="186"/>
      <c r="B1495" s="186"/>
      <c r="C1495" s="186"/>
      <c r="D1495" s="186"/>
      <c r="E1495" s="186"/>
      <c r="F1495" s="186"/>
      <c r="G1495" s="186"/>
      <c r="H1495" s="186"/>
      <c r="I1495" s="186"/>
      <c r="J1495" s="186"/>
      <c r="K1495" s="186"/>
      <c r="L1495" s="186"/>
      <c r="M1495" s="186"/>
      <c r="N1495" s="186"/>
      <c r="O1495" s="186"/>
      <c r="P1495" s="186"/>
      <c r="Q1495" s="186"/>
    </row>
    <row r="1496" spans="1:17">
      <c r="A1496" s="186"/>
      <c r="B1496" s="186"/>
      <c r="C1496" s="186"/>
      <c r="D1496" s="186"/>
      <c r="E1496" s="186"/>
      <c r="F1496" s="186"/>
      <c r="G1496" s="186"/>
      <c r="H1496" s="186"/>
      <c r="I1496" s="186"/>
      <c r="J1496" s="186"/>
      <c r="K1496" s="186"/>
      <c r="L1496" s="186"/>
      <c r="M1496" s="186"/>
      <c r="N1496" s="186"/>
      <c r="O1496" s="186"/>
      <c r="P1496" s="186"/>
      <c r="Q1496" s="186"/>
    </row>
    <row r="1497" spans="1:17">
      <c r="A1497" s="186"/>
      <c r="B1497" s="186"/>
      <c r="C1497" s="186"/>
      <c r="D1497" s="186"/>
      <c r="E1497" s="186"/>
      <c r="F1497" s="186"/>
      <c r="G1497" s="186"/>
      <c r="H1497" s="186"/>
      <c r="I1497" s="186"/>
      <c r="J1497" s="186"/>
      <c r="K1497" s="186"/>
      <c r="L1497" s="186"/>
      <c r="M1497" s="186"/>
      <c r="N1497" s="186"/>
      <c r="O1497" s="186"/>
      <c r="P1497" s="186"/>
      <c r="Q1497" s="186"/>
    </row>
    <row r="1498" spans="1:17">
      <c r="A1498" s="186"/>
      <c r="B1498" s="186"/>
      <c r="C1498" s="186"/>
      <c r="D1498" s="186"/>
      <c r="E1498" s="186"/>
      <c r="F1498" s="186"/>
      <c r="G1498" s="186"/>
      <c r="H1498" s="186"/>
      <c r="I1498" s="186"/>
      <c r="J1498" s="186"/>
      <c r="K1498" s="186"/>
      <c r="L1498" s="186"/>
      <c r="M1498" s="186"/>
      <c r="N1498" s="186"/>
      <c r="O1498" s="186"/>
      <c r="P1498" s="186"/>
      <c r="Q1498" s="186"/>
    </row>
    <row r="1499" spans="1:17">
      <c r="A1499" s="186"/>
      <c r="B1499" s="186"/>
      <c r="C1499" s="186"/>
      <c r="D1499" s="186"/>
      <c r="E1499" s="186"/>
      <c r="F1499" s="186"/>
      <c r="G1499" s="186"/>
      <c r="H1499" s="186"/>
      <c r="I1499" s="186"/>
      <c r="J1499" s="186"/>
      <c r="K1499" s="186"/>
      <c r="L1499" s="186"/>
      <c r="M1499" s="186"/>
      <c r="N1499" s="186"/>
      <c r="O1499" s="186"/>
      <c r="P1499" s="186"/>
      <c r="Q1499" s="186"/>
    </row>
    <row r="1500" spans="1:17">
      <c r="A1500" s="186"/>
      <c r="B1500" s="186"/>
      <c r="C1500" s="186"/>
      <c r="D1500" s="186"/>
      <c r="E1500" s="186"/>
      <c r="F1500" s="186"/>
      <c r="G1500" s="186"/>
      <c r="H1500" s="186"/>
      <c r="I1500" s="186"/>
      <c r="J1500" s="186"/>
      <c r="K1500" s="186"/>
      <c r="L1500" s="186"/>
      <c r="M1500" s="186"/>
      <c r="N1500" s="186"/>
      <c r="O1500" s="186"/>
      <c r="P1500" s="186"/>
      <c r="Q1500" s="186"/>
    </row>
    <row r="1501" spans="1:17">
      <c r="A1501" s="186"/>
      <c r="B1501" s="186"/>
      <c r="C1501" s="186"/>
      <c r="D1501" s="186"/>
      <c r="E1501" s="186"/>
      <c r="F1501" s="186"/>
      <c r="G1501" s="186"/>
      <c r="H1501" s="186"/>
      <c r="I1501" s="186"/>
      <c r="J1501" s="186"/>
      <c r="K1501" s="186"/>
      <c r="L1501" s="186"/>
      <c r="M1501" s="186"/>
      <c r="N1501" s="186"/>
      <c r="O1501" s="186"/>
      <c r="P1501" s="186"/>
      <c r="Q1501" s="186"/>
    </row>
    <row r="1502" spans="1:17">
      <c r="A1502" s="186"/>
      <c r="B1502" s="186"/>
      <c r="C1502" s="186"/>
      <c r="D1502" s="186"/>
      <c r="E1502" s="186"/>
      <c r="F1502" s="186"/>
      <c r="G1502" s="186"/>
      <c r="H1502" s="186"/>
      <c r="I1502" s="186"/>
      <c r="J1502" s="186"/>
      <c r="K1502" s="186"/>
      <c r="L1502" s="186"/>
      <c r="M1502" s="186"/>
      <c r="N1502" s="186"/>
      <c r="O1502" s="186"/>
      <c r="P1502" s="186"/>
      <c r="Q1502" s="186"/>
    </row>
    <row r="1503" spans="1:17">
      <c r="A1503" s="186"/>
      <c r="B1503" s="186"/>
      <c r="C1503" s="186"/>
      <c r="D1503" s="186"/>
      <c r="E1503" s="186"/>
      <c r="F1503" s="186"/>
      <c r="G1503" s="186"/>
      <c r="H1503" s="186"/>
      <c r="I1503" s="186"/>
      <c r="J1503" s="186"/>
      <c r="K1503" s="186"/>
      <c r="L1503" s="186"/>
      <c r="M1503" s="186"/>
      <c r="N1503" s="186"/>
      <c r="O1503" s="186"/>
      <c r="P1503" s="186"/>
      <c r="Q1503" s="186"/>
    </row>
    <row r="1504" spans="1:17">
      <c r="A1504" s="186"/>
      <c r="B1504" s="186"/>
      <c r="C1504" s="186"/>
      <c r="D1504" s="186"/>
      <c r="E1504" s="186"/>
      <c r="F1504" s="186"/>
      <c r="G1504" s="186"/>
      <c r="H1504" s="186"/>
      <c r="I1504" s="186"/>
      <c r="J1504" s="186"/>
      <c r="K1504" s="186"/>
      <c r="L1504" s="186"/>
      <c r="M1504" s="186"/>
      <c r="N1504" s="186"/>
      <c r="O1504" s="186"/>
      <c r="P1504" s="186"/>
      <c r="Q1504" s="186"/>
    </row>
    <row r="1505" spans="1:17">
      <c r="A1505" s="186"/>
      <c r="B1505" s="186"/>
      <c r="C1505" s="186"/>
      <c r="D1505" s="186"/>
      <c r="E1505" s="186"/>
      <c r="F1505" s="186"/>
      <c r="G1505" s="186"/>
      <c r="H1505" s="186"/>
      <c r="I1505" s="186"/>
      <c r="J1505" s="186"/>
      <c r="K1505" s="186"/>
      <c r="L1505" s="186"/>
      <c r="M1505" s="186"/>
      <c r="N1505" s="186"/>
      <c r="O1505" s="186"/>
      <c r="P1505" s="186"/>
      <c r="Q1505" s="186"/>
    </row>
    <row r="1506" spans="1:17">
      <c r="A1506" s="186"/>
      <c r="B1506" s="186"/>
      <c r="C1506" s="186"/>
      <c r="D1506" s="186"/>
      <c r="E1506" s="186"/>
      <c r="F1506" s="186"/>
      <c r="G1506" s="186"/>
      <c r="H1506" s="186"/>
      <c r="I1506" s="186"/>
      <c r="J1506" s="186"/>
      <c r="K1506" s="186"/>
      <c r="L1506" s="186"/>
      <c r="M1506" s="186"/>
      <c r="N1506" s="186"/>
      <c r="O1506" s="186"/>
      <c r="P1506" s="186"/>
      <c r="Q1506" s="186"/>
    </row>
    <row r="1507" spans="1:17">
      <c r="A1507" s="186"/>
      <c r="B1507" s="186"/>
      <c r="C1507" s="186"/>
      <c r="D1507" s="186"/>
      <c r="E1507" s="186"/>
      <c r="F1507" s="186"/>
      <c r="G1507" s="186"/>
      <c r="H1507" s="186"/>
      <c r="I1507" s="186"/>
      <c r="J1507" s="186"/>
      <c r="K1507" s="186"/>
      <c r="L1507" s="186"/>
      <c r="M1507" s="186"/>
      <c r="N1507" s="186"/>
      <c r="O1507" s="186"/>
      <c r="P1507" s="186"/>
      <c r="Q1507" s="186"/>
    </row>
    <row r="1508" spans="1:17">
      <c r="A1508" s="186"/>
      <c r="B1508" s="186"/>
      <c r="C1508" s="186"/>
      <c r="D1508" s="186"/>
      <c r="E1508" s="186"/>
      <c r="F1508" s="186"/>
      <c r="G1508" s="186"/>
      <c r="H1508" s="186"/>
      <c r="I1508" s="186"/>
      <c r="J1508" s="186"/>
      <c r="K1508" s="186"/>
      <c r="L1508" s="186"/>
      <c r="M1508" s="186"/>
      <c r="N1508" s="186"/>
      <c r="O1508" s="186"/>
      <c r="P1508" s="186"/>
      <c r="Q1508" s="186"/>
    </row>
    <row r="1509" spans="1:17">
      <c r="A1509" s="186"/>
      <c r="B1509" s="186"/>
      <c r="C1509" s="186"/>
      <c r="D1509" s="186"/>
      <c r="E1509" s="186"/>
      <c r="F1509" s="186"/>
      <c r="G1509" s="186"/>
      <c r="H1509" s="186"/>
      <c r="I1509" s="186"/>
      <c r="J1509" s="186"/>
      <c r="K1509" s="186"/>
      <c r="L1509" s="186"/>
      <c r="M1509" s="186"/>
      <c r="N1509" s="186"/>
      <c r="O1509" s="186"/>
      <c r="P1509" s="186"/>
      <c r="Q1509" s="186"/>
    </row>
    <row r="1510" spans="1:17">
      <c r="A1510" s="186"/>
      <c r="B1510" s="186"/>
      <c r="C1510" s="186"/>
      <c r="D1510" s="186"/>
      <c r="E1510" s="186"/>
      <c r="F1510" s="186"/>
      <c r="G1510" s="186"/>
      <c r="H1510" s="186"/>
      <c r="I1510" s="186"/>
      <c r="J1510" s="186"/>
      <c r="K1510" s="186"/>
      <c r="L1510" s="186"/>
      <c r="M1510" s="186"/>
      <c r="N1510" s="186"/>
      <c r="O1510" s="186"/>
      <c r="P1510" s="186"/>
      <c r="Q1510" s="186"/>
    </row>
    <row r="1511" spans="1:17">
      <c r="A1511" s="186"/>
      <c r="B1511" s="186"/>
      <c r="C1511" s="186"/>
      <c r="D1511" s="186"/>
      <c r="E1511" s="186"/>
      <c r="F1511" s="186"/>
      <c r="G1511" s="186"/>
      <c r="H1511" s="186"/>
      <c r="I1511" s="186"/>
      <c r="J1511" s="186"/>
      <c r="K1511" s="186"/>
      <c r="L1511" s="186"/>
      <c r="M1511" s="186"/>
      <c r="N1511" s="186"/>
      <c r="O1511" s="186"/>
      <c r="P1511" s="186"/>
      <c r="Q1511" s="186"/>
    </row>
    <row r="1512" spans="1:17">
      <c r="A1512" s="186"/>
      <c r="B1512" s="186"/>
      <c r="C1512" s="186"/>
      <c r="D1512" s="186"/>
      <c r="E1512" s="186"/>
      <c r="F1512" s="186"/>
      <c r="G1512" s="186"/>
      <c r="H1512" s="186"/>
      <c r="I1512" s="186"/>
      <c r="J1512" s="186"/>
      <c r="K1512" s="186"/>
      <c r="L1512" s="186"/>
      <c r="M1512" s="186"/>
      <c r="N1512" s="186"/>
      <c r="O1512" s="186"/>
      <c r="P1512" s="186"/>
      <c r="Q1512" s="186"/>
    </row>
    <row r="1513" spans="1:17">
      <c r="A1513" s="186"/>
      <c r="B1513" s="186"/>
      <c r="C1513" s="186"/>
      <c r="D1513" s="186"/>
      <c r="E1513" s="186"/>
      <c r="F1513" s="186"/>
      <c r="G1513" s="186"/>
      <c r="H1513" s="186"/>
      <c r="I1513" s="186"/>
      <c r="J1513" s="186"/>
      <c r="K1513" s="186"/>
      <c r="L1513" s="186"/>
      <c r="M1513" s="186"/>
      <c r="N1513" s="186"/>
      <c r="O1513" s="186"/>
      <c r="P1513" s="186"/>
      <c r="Q1513" s="186"/>
    </row>
    <row r="1514" spans="1:17">
      <c r="A1514" s="186"/>
      <c r="B1514" s="186"/>
      <c r="C1514" s="186"/>
      <c r="D1514" s="186"/>
      <c r="E1514" s="186"/>
      <c r="F1514" s="186"/>
      <c r="G1514" s="186"/>
      <c r="H1514" s="186"/>
      <c r="I1514" s="186"/>
      <c r="J1514" s="186"/>
      <c r="K1514" s="186"/>
      <c r="L1514" s="186"/>
      <c r="M1514" s="186"/>
      <c r="N1514" s="186"/>
      <c r="O1514" s="186"/>
      <c r="P1514" s="186"/>
      <c r="Q1514" s="186"/>
    </row>
    <row r="1515" spans="1:17">
      <c r="A1515" s="186"/>
      <c r="B1515" s="186"/>
      <c r="C1515" s="186"/>
      <c r="D1515" s="186"/>
      <c r="E1515" s="186"/>
      <c r="F1515" s="186"/>
      <c r="G1515" s="186"/>
      <c r="H1515" s="186"/>
      <c r="I1515" s="186"/>
      <c r="J1515" s="186"/>
      <c r="K1515" s="186"/>
      <c r="L1515" s="186"/>
      <c r="M1515" s="186"/>
      <c r="N1515" s="186"/>
      <c r="O1515" s="186"/>
      <c r="P1515" s="186"/>
      <c r="Q1515" s="186"/>
    </row>
    <row r="1516" spans="1:17">
      <c r="A1516" s="186"/>
      <c r="B1516" s="186"/>
      <c r="C1516" s="186"/>
      <c r="D1516" s="186"/>
      <c r="E1516" s="186"/>
      <c r="F1516" s="186"/>
      <c r="G1516" s="186"/>
      <c r="H1516" s="186"/>
      <c r="I1516" s="186"/>
      <c r="J1516" s="186"/>
      <c r="K1516" s="186"/>
      <c r="L1516" s="186"/>
      <c r="M1516" s="186"/>
      <c r="N1516" s="186"/>
      <c r="O1516" s="186"/>
      <c r="P1516" s="186"/>
      <c r="Q1516" s="186"/>
    </row>
    <row r="1517" spans="1:17">
      <c r="A1517" s="186"/>
      <c r="B1517" s="186"/>
      <c r="C1517" s="186"/>
      <c r="D1517" s="186"/>
      <c r="E1517" s="186"/>
      <c r="F1517" s="186"/>
      <c r="G1517" s="186"/>
      <c r="H1517" s="186"/>
      <c r="I1517" s="186"/>
      <c r="J1517" s="186"/>
      <c r="K1517" s="186"/>
      <c r="L1517" s="186"/>
      <c r="M1517" s="186"/>
      <c r="N1517" s="186"/>
      <c r="O1517" s="186"/>
      <c r="P1517" s="186"/>
      <c r="Q1517" s="186"/>
    </row>
    <row r="1518" spans="1:17">
      <c r="A1518" s="186"/>
      <c r="B1518" s="186"/>
      <c r="C1518" s="186"/>
      <c r="D1518" s="186"/>
      <c r="E1518" s="186"/>
      <c r="F1518" s="186"/>
      <c r="G1518" s="186"/>
      <c r="H1518" s="186"/>
      <c r="I1518" s="186"/>
      <c r="J1518" s="186"/>
      <c r="K1518" s="186"/>
      <c r="L1518" s="186"/>
      <c r="M1518" s="186"/>
      <c r="N1518" s="186"/>
      <c r="O1518" s="186"/>
      <c r="P1518" s="186"/>
      <c r="Q1518" s="186"/>
    </row>
    <row r="1519" spans="1:17">
      <c r="A1519" s="186"/>
      <c r="B1519" s="186"/>
      <c r="C1519" s="186"/>
      <c r="D1519" s="186"/>
      <c r="E1519" s="186"/>
      <c r="F1519" s="186"/>
      <c r="G1519" s="186"/>
      <c r="H1519" s="186"/>
      <c r="I1519" s="186"/>
      <c r="J1519" s="186"/>
      <c r="K1519" s="186"/>
      <c r="L1519" s="186"/>
      <c r="M1519" s="186"/>
      <c r="N1519" s="186"/>
      <c r="O1519" s="186"/>
      <c r="P1519" s="186"/>
      <c r="Q1519" s="186"/>
    </row>
    <row r="1520" spans="1:17">
      <c r="A1520" s="186"/>
      <c r="B1520" s="186"/>
      <c r="C1520" s="186"/>
      <c r="D1520" s="186"/>
      <c r="E1520" s="186"/>
      <c r="F1520" s="186"/>
      <c r="G1520" s="186"/>
      <c r="H1520" s="186"/>
      <c r="I1520" s="186"/>
      <c r="J1520" s="186"/>
      <c r="K1520" s="186"/>
      <c r="L1520" s="186"/>
      <c r="M1520" s="186"/>
      <c r="N1520" s="186"/>
      <c r="O1520" s="186"/>
      <c r="P1520" s="186"/>
      <c r="Q1520" s="186"/>
    </row>
    <row r="1521" spans="1:17">
      <c r="A1521" s="186"/>
      <c r="B1521" s="186"/>
      <c r="C1521" s="186"/>
      <c r="D1521" s="186"/>
      <c r="E1521" s="186"/>
      <c r="F1521" s="186"/>
      <c r="G1521" s="186"/>
      <c r="H1521" s="186"/>
      <c r="I1521" s="186"/>
      <c r="J1521" s="186"/>
      <c r="K1521" s="186"/>
      <c r="L1521" s="186"/>
      <c r="M1521" s="186"/>
      <c r="N1521" s="186"/>
      <c r="O1521" s="186"/>
      <c r="P1521" s="186"/>
      <c r="Q1521" s="186"/>
    </row>
    <row r="1522" spans="1:17">
      <c r="A1522" s="186"/>
      <c r="B1522" s="186"/>
      <c r="C1522" s="186"/>
      <c r="D1522" s="186"/>
      <c r="E1522" s="186"/>
      <c r="F1522" s="186"/>
      <c r="G1522" s="186"/>
      <c r="H1522" s="186"/>
      <c r="I1522" s="186"/>
      <c r="J1522" s="186"/>
      <c r="K1522" s="186"/>
      <c r="L1522" s="186"/>
      <c r="M1522" s="186"/>
      <c r="N1522" s="186"/>
      <c r="O1522" s="186"/>
      <c r="P1522" s="186"/>
      <c r="Q1522" s="186"/>
    </row>
    <row r="1523" spans="1:17">
      <c r="A1523" s="186"/>
      <c r="B1523" s="186"/>
      <c r="C1523" s="186"/>
      <c r="D1523" s="186"/>
      <c r="E1523" s="186"/>
      <c r="F1523" s="186"/>
      <c r="G1523" s="186"/>
      <c r="H1523" s="186"/>
      <c r="I1523" s="186"/>
      <c r="J1523" s="186"/>
      <c r="K1523" s="186"/>
      <c r="L1523" s="186"/>
      <c r="M1523" s="186"/>
      <c r="N1523" s="186"/>
      <c r="O1523" s="186"/>
      <c r="P1523" s="186"/>
      <c r="Q1523" s="186"/>
    </row>
    <row r="1524" spans="1:17">
      <c r="A1524" s="186"/>
      <c r="B1524" s="186"/>
      <c r="C1524" s="186"/>
      <c r="D1524" s="186"/>
      <c r="E1524" s="186"/>
      <c r="F1524" s="186"/>
      <c r="G1524" s="186"/>
      <c r="H1524" s="186"/>
      <c r="I1524" s="186"/>
      <c r="J1524" s="186"/>
      <c r="K1524" s="186"/>
      <c r="L1524" s="186"/>
      <c r="M1524" s="186"/>
      <c r="N1524" s="186"/>
      <c r="O1524" s="186"/>
      <c r="P1524" s="186"/>
      <c r="Q1524" s="186"/>
    </row>
    <row r="1525" spans="1:17">
      <c r="A1525" s="186"/>
      <c r="B1525" s="186"/>
      <c r="C1525" s="186"/>
      <c r="D1525" s="186"/>
      <c r="E1525" s="186"/>
      <c r="F1525" s="186"/>
      <c r="G1525" s="186"/>
      <c r="H1525" s="186"/>
      <c r="I1525" s="186"/>
      <c r="J1525" s="186"/>
      <c r="K1525" s="186"/>
      <c r="L1525" s="186"/>
      <c r="M1525" s="186"/>
      <c r="N1525" s="186"/>
      <c r="O1525" s="186"/>
      <c r="P1525" s="186"/>
      <c r="Q1525" s="186"/>
    </row>
    <row r="1526" spans="1:17">
      <c r="A1526" s="186"/>
      <c r="B1526" s="186"/>
      <c r="C1526" s="186"/>
      <c r="D1526" s="186"/>
      <c r="E1526" s="186"/>
      <c r="F1526" s="186"/>
      <c r="G1526" s="186"/>
      <c r="H1526" s="186"/>
      <c r="I1526" s="186"/>
      <c r="J1526" s="186"/>
      <c r="K1526" s="186"/>
      <c r="L1526" s="186"/>
      <c r="M1526" s="186"/>
      <c r="N1526" s="186"/>
      <c r="O1526" s="186"/>
      <c r="P1526" s="186"/>
      <c r="Q1526" s="186"/>
    </row>
    <row r="1527" spans="1:17">
      <c r="A1527" s="186"/>
      <c r="B1527" s="186"/>
      <c r="C1527" s="186"/>
      <c r="D1527" s="186"/>
      <c r="E1527" s="186"/>
      <c r="F1527" s="186"/>
      <c r="G1527" s="186"/>
      <c r="H1527" s="186"/>
      <c r="I1527" s="186"/>
      <c r="J1527" s="186"/>
      <c r="K1527" s="186"/>
      <c r="L1527" s="186"/>
      <c r="M1527" s="186"/>
      <c r="N1527" s="186"/>
      <c r="O1527" s="186"/>
      <c r="P1527" s="186"/>
      <c r="Q1527" s="186"/>
    </row>
    <row r="1528" spans="1:17">
      <c r="A1528" s="186"/>
      <c r="B1528" s="186"/>
      <c r="C1528" s="186"/>
      <c r="D1528" s="186"/>
      <c r="E1528" s="186"/>
      <c r="F1528" s="186"/>
      <c r="G1528" s="186"/>
      <c r="H1528" s="186"/>
      <c r="I1528" s="186"/>
      <c r="J1528" s="186"/>
      <c r="K1528" s="186"/>
      <c r="L1528" s="186"/>
      <c r="M1528" s="186"/>
      <c r="N1528" s="186"/>
      <c r="O1528" s="186"/>
      <c r="P1528" s="186"/>
      <c r="Q1528" s="186"/>
    </row>
    <row r="1529" spans="1:17">
      <c r="A1529" s="186"/>
      <c r="B1529" s="186"/>
      <c r="C1529" s="186"/>
      <c r="D1529" s="186"/>
      <c r="E1529" s="186"/>
      <c r="F1529" s="186"/>
      <c r="G1529" s="186"/>
      <c r="H1529" s="186"/>
      <c r="I1529" s="186"/>
      <c r="J1529" s="186"/>
      <c r="K1529" s="186"/>
      <c r="L1529" s="186"/>
      <c r="M1529" s="186"/>
      <c r="N1529" s="186"/>
      <c r="O1529" s="186"/>
      <c r="P1529" s="186"/>
      <c r="Q1529" s="186"/>
    </row>
    <row r="1530" spans="1:17">
      <c r="A1530" s="186"/>
      <c r="B1530" s="186"/>
      <c r="C1530" s="186"/>
      <c r="D1530" s="186"/>
      <c r="E1530" s="186"/>
      <c r="F1530" s="186"/>
      <c r="G1530" s="186"/>
      <c r="H1530" s="186"/>
      <c r="I1530" s="186"/>
      <c r="J1530" s="186"/>
      <c r="K1530" s="186"/>
      <c r="L1530" s="186"/>
      <c r="M1530" s="186"/>
      <c r="N1530" s="186"/>
      <c r="O1530" s="186"/>
      <c r="P1530" s="186"/>
      <c r="Q1530" s="186"/>
    </row>
    <row r="1531" spans="1:17">
      <c r="A1531" s="186"/>
      <c r="B1531" s="186"/>
      <c r="C1531" s="186"/>
      <c r="D1531" s="186"/>
      <c r="E1531" s="186"/>
      <c r="F1531" s="186"/>
      <c r="G1531" s="186"/>
      <c r="H1531" s="186"/>
      <c r="I1531" s="186"/>
      <c r="J1531" s="186"/>
      <c r="K1531" s="186"/>
      <c r="L1531" s="186"/>
      <c r="M1531" s="186"/>
      <c r="N1531" s="186"/>
      <c r="O1531" s="186"/>
      <c r="P1531" s="186"/>
      <c r="Q1531" s="186"/>
    </row>
    <row r="1532" spans="1:17">
      <c r="A1532" s="186"/>
      <c r="B1532" s="186"/>
      <c r="C1532" s="186"/>
      <c r="D1532" s="186"/>
      <c r="E1532" s="186"/>
      <c r="F1532" s="186"/>
      <c r="G1532" s="186"/>
      <c r="H1532" s="186"/>
      <c r="I1532" s="186"/>
      <c r="J1532" s="186"/>
      <c r="K1532" s="186"/>
      <c r="L1532" s="186"/>
      <c r="M1532" s="186"/>
      <c r="N1532" s="186"/>
      <c r="O1532" s="186"/>
      <c r="P1532" s="186"/>
      <c r="Q1532" s="186"/>
    </row>
    <row r="1533" spans="1:17">
      <c r="A1533" s="186"/>
      <c r="B1533" s="186"/>
      <c r="C1533" s="186"/>
      <c r="D1533" s="186"/>
      <c r="E1533" s="186"/>
      <c r="F1533" s="186"/>
      <c r="G1533" s="186"/>
      <c r="H1533" s="186"/>
      <c r="I1533" s="186"/>
      <c r="J1533" s="186"/>
      <c r="K1533" s="186"/>
      <c r="L1533" s="186"/>
      <c r="M1533" s="186"/>
      <c r="N1533" s="186"/>
      <c r="O1533" s="186"/>
      <c r="P1533" s="186"/>
      <c r="Q1533" s="186"/>
    </row>
    <row r="1534" spans="1:17">
      <c r="A1534" s="186"/>
      <c r="B1534" s="186"/>
      <c r="C1534" s="186"/>
      <c r="D1534" s="186"/>
      <c r="E1534" s="186"/>
      <c r="F1534" s="186"/>
      <c r="G1534" s="186"/>
      <c r="H1534" s="186"/>
      <c r="I1534" s="186"/>
      <c r="J1534" s="186"/>
      <c r="K1534" s="186"/>
      <c r="L1534" s="186"/>
      <c r="M1534" s="186"/>
      <c r="N1534" s="186"/>
      <c r="O1534" s="186"/>
      <c r="P1534" s="186"/>
      <c r="Q1534" s="186"/>
    </row>
    <row r="1535" spans="1:17">
      <c r="A1535" s="186"/>
      <c r="B1535" s="186"/>
      <c r="C1535" s="186"/>
      <c r="D1535" s="186"/>
      <c r="E1535" s="186"/>
      <c r="F1535" s="186"/>
      <c r="G1535" s="186"/>
      <c r="H1535" s="186"/>
      <c r="I1535" s="186"/>
      <c r="J1535" s="186"/>
      <c r="K1535" s="186"/>
      <c r="L1535" s="186"/>
      <c r="M1535" s="186"/>
      <c r="N1535" s="186"/>
      <c r="O1535" s="186"/>
      <c r="P1535" s="186"/>
      <c r="Q1535" s="186"/>
    </row>
    <row r="1536" spans="1:17">
      <c r="A1536" s="186"/>
      <c r="B1536" s="186"/>
      <c r="C1536" s="186"/>
      <c r="D1536" s="186"/>
      <c r="E1536" s="186"/>
      <c r="F1536" s="186"/>
      <c r="G1536" s="186"/>
      <c r="H1536" s="186"/>
      <c r="I1536" s="186"/>
      <c r="J1536" s="186"/>
      <c r="K1536" s="186"/>
      <c r="L1536" s="186"/>
      <c r="M1536" s="186"/>
      <c r="N1536" s="186"/>
      <c r="O1536" s="186"/>
      <c r="P1536" s="186"/>
      <c r="Q1536" s="186"/>
    </row>
    <row r="1537" spans="1:17">
      <c r="A1537" s="186"/>
      <c r="B1537" s="186"/>
      <c r="C1537" s="186"/>
      <c r="D1537" s="186"/>
      <c r="E1537" s="186"/>
      <c r="F1537" s="186"/>
      <c r="G1537" s="186"/>
      <c r="H1537" s="186"/>
      <c r="I1537" s="186"/>
      <c r="J1537" s="186"/>
      <c r="K1537" s="186"/>
      <c r="L1537" s="186"/>
      <c r="M1537" s="186"/>
      <c r="N1537" s="186"/>
      <c r="O1537" s="186"/>
      <c r="P1537" s="186"/>
      <c r="Q1537" s="186"/>
    </row>
    <row r="1538" spans="1:17">
      <c r="A1538" s="186"/>
      <c r="B1538" s="186"/>
      <c r="C1538" s="186"/>
      <c r="D1538" s="186"/>
      <c r="E1538" s="186"/>
      <c r="F1538" s="186"/>
      <c r="G1538" s="186"/>
      <c r="H1538" s="186"/>
      <c r="I1538" s="186"/>
      <c r="J1538" s="186"/>
      <c r="K1538" s="186"/>
      <c r="L1538" s="186"/>
      <c r="M1538" s="186"/>
      <c r="N1538" s="186"/>
      <c r="O1538" s="186"/>
      <c r="P1538" s="186"/>
      <c r="Q1538" s="186"/>
    </row>
    <row r="1539" spans="1:17">
      <c r="A1539" s="186"/>
      <c r="B1539" s="186"/>
      <c r="C1539" s="186"/>
      <c r="D1539" s="186"/>
      <c r="E1539" s="186"/>
      <c r="F1539" s="186"/>
      <c r="G1539" s="186"/>
      <c r="H1539" s="186"/>
      <c r="I1539" s="186"/>
      <c r="J1539" s="186"/>
      <c r="K1539" s="186"/>
      <c r="L1539" s="186"/>
      <c r="M1539" s="186"/>
      <c r="N1539" s="186"/>
      <c r="O1539" s="186"/>
      <c r="P1539" s="186"/>
      <c r="Q1539" s="186"/>
    </row>
    <row r="1540" spans="1:17">
      <c r="A1540" s="186"/>
      <c r="B1540" s="186"/>
      <c r="C1540" s="186"/>
      <c r="D1540" s="186"/>
      <c r="E1540" s="186"/>
      <c r="F1540" s="186"/>
      <c r="G1540" s="186"/>
      <c r="H1540" s="186"/>
      <c r="I1540" s="186"/>
      <c r="J1540" s="186"/>
      <c r="K1540" s="186"/>
      <c r="L1540" s="186"/>
      <c r="M1540" s="186"/>
      <c r="N1540" s="186"/>
      <c r="O1540" s="186"/>
      <c r="P1540" s="186"/>
      <c r="Q1540" s="186"/>
    </row>
    <row r="1541" spans="1:17">
      <c r="A1541" s="186"/>
      <c r="B1541" s="186"/>
      <c r="C1541" s="186"/>
      <c r="D1541" s="186"/>
      <c r="E1541" s="186"/>
      <c r="F1541" s="186"/>
      <c r="G1541" s="186"/>
      <c r="H1541" s="186"/>
      <c r="I1541" s="186"/>
      <c r="J1541" s="186"/>
      <c r="K1541" s="186"/>
      <c r="L1541" s="186"/>
      <c r="M1541" s="186"/>
      <c r="N1541" s="186"/>
      <c r="O1541" s="186"/>
      <c r="P1541" s="186"/>
      <c r="Q1541" s="186"/>
    </row>
    <row r="1542" spans="1:17">
      <c r="A1542" s="186"/>
      <c r="B1542" s="186"/>
      <c r="C1542" s="186"/>
      <c r="D1542" s="186"/>
      <c r="E1542" s="186"/>
      <c r="F1542" s="186"/>
      <c r="G1542" s="186"/>
      <c r="H1542" s="186"/>
      <c r="I1542" s="186"/>
      <c r="J1542" s="186"/>
      <c r="K1542" s="186"/>
      <c r="L1542" s="186"/>
      <c r="M1542" s="186"/>
      <c r="N1542" s="186"/>
      <c r="O1542" s="186"/>
      <c r="P1542" s="186"/>
      <c r="Q1542" s="186"/>
    </row>
    <row r="1543" spans="1:17">
      <c r="A1543" s="186"/>
      <c r="B1543" s="186"/>
      <c r="C1543" s="186"/>
      <c r="D1543" s="186"/>
      <c r="E1543" s="186"/>
      <c r="F1543" s="186"/>
      <c r="G1543" s="186"/>
      <c r="H1543" s="186"/>
      <c r="I1543" s="186"/>
      <c r="J1543" s="186"/>
      <c r="K1543" s="186"/>
      <c r="L1543" s="186"/>
      <c r="M1543" s="186"/>
      <c r="N1543" s="186"/>
      <c r="O1543" s="186"/>
      <c r="P1543" s="186"/>
      <c r="Q1543" s="186"/>
    </row>
    <row r="1544" spans="1:17">
      <c r="A1544" s="186"/>
      <c r="B1544" s="186"/>
      <c r="C1544" s="186"/>
      <c r="D1544" s="186"/>
      <c r="E1544" s="186"/>
      <c r="F1544" s="186"/>
      <c r="G1544" s="186"/>
      <c r="H1544" s="186"/>
      <c r="I1544" s="186"/>
      <c r="J1544" s="186"/>
      <c r="K1544" s="186"/>
      <c r="L1544" s="186"/>
      <c r="M1544" s="186"/>
      <c r="N1544" s="186"/>
      <c r="O1544" s="186"/>
      <c r="P1544" s="186"/>
      <c r="Q1544" s="186"/>
    </row>
    <row r="1545" spans="1:17">
      <c r="A1545" s="186"/>
      <c r="B1545" s="186"/>
      <c r="C1545" s="186"/>
      <c r="D1545" s="186"/>
      <c r="E1545" s="186"/>
      <c r="F1545" s="186"/>
      <c r="G1545" s="186"/>
      <c r="H1545" s="186"/>
      <c r="I1545" s="186"/>
      <c r="J1545" s="186"/>
      <c r="K1545" s="186"/>
      <c r="L1545" s="186"/>
      <c r="M1545" s="186"/>
      <c r="N1545" s="186"/>
      <c r="O1545" s="186"/>
      <c r="P1545" s="186"/>
      <c r="Q1545" s="186"/>
    </row>
    <row r="1546" spans="1:17">
      <c r="A1546" s="186"/>
      <c r="B1546" s="186"/>
      <c r="C1546" s="186"/>
      <c r="D1546" s="186"/>
      <c r="E1546" s="186"/>
      <c r="F1546" s="186"/>
      <c r="G1546" s="186"/>
      <c r="H1546" s="186"/>
      <c r="I1546" s="186"/>
      <c r="J1546" s="186"/>
      <c r="K1546" s="186"/>
      <c r="L1546" s="186"/>
      <c r="M1546" s="186"/>
      <c r="N1546" s="186"/>
      <c r="O1546" s="186"/>
      <c r="P1546" s="186"/>
      <c r="Q1546" s="186"/>
    </row>
    <row r="1547" spans="1:17">
      <c r="A1547" s="186"/>
      <c r="B1547" s="186"/>
      <c r="C1547" s="186"/>
      <c r="D1547" s="186"/>
      <c r="E1547" s="186"/>
      <c r="F1547" s="186"/>
      <c r="G1547" s="186"/>
      <c r="H1547" s="186"/>
      <c r="I1547" s="186"/>
      <c r="J1547" s="186"/>
      <c r="K1547" s="186"/>
      <c r="L1547" s="186"/>
      <c r="M1547" s="186"/>
      <c r="N1547" s="186"/>
      <c r="O1547" s="186"/>
      <c r="P1547" s="186"/>
      <c r="Q1547" s="186"/>
    </row>
    <row r="1548" spans="1:17">
      <c r="A1548" s="186"/>
      <c r="B1548" s="186"/>
      <c r="C1548" s="186"/>
      <c r="D1548" s="186"/>
      <c r="E1548" s="186"/>
      <c r="F1548" s="186"/>
      <c r="G1548" s="186"/>
      <c r="H1548" s="186"/>
      <c r="I1548" s="186"/>
      <c r="J1548" s="186"/>
      <c r="K1548" s="186"/>
      <c r="L1548" s="186"/>
      <c r="M1548" s="186"/>
      <c r="N1548" s="186"/>
      <c r="O1548" s="186"/>
      <c r="P1548" s="186"/>
      <c r="Q1548" s="186"/>
    </row>
    <row r="1549" spans="1:17">
      <c r="A1549" s="186"/>
      <c r="B1549" s="186"/>
      <c r="C1549" s="186"/>
      <c r="D1549" s="186"/>
      <c r="E1549" s="186"/>
      <c r="F1549" s="186"/>
      <c r="G1549" s="186"/>
      <c r="H1549" s="186"/>
      <c r="I1549" s="186"/>
      <c r="J1549" s="186"/>
      <c r="K1549" s="186"/>
      <c r="L1549" s="186"/>
      <c r="M1549" s="186"/>
      <c r="N1549" s="186"/>
      <c r="O1549" s="186"/>
      <c r="P1549" s="186"/>
      <c r="Q1549" s="186"/>
    </row>
    <row r="1550" spans="1:17">
      <c r="A1550" s="186"/>
      <c r="B1550" s="186"/>
      <c r="C1550" s="186"/>
      <c r="D1550" s="186"/>
      <c r="E1550" s="186"/>
      <c r="F1550" s="186"/>
      <c r="G1550" s="186"/>
      <c r="H1550" s="186"/>
      <c r="I1550" s="186"/>
      <c r="J1550" s="186"/>
      <c r="K1550" s="186"/>
      <c r="L1550" s="186"/>
      <c r="M1550" s="186"/>
      <c r="N1550" s="186"/>
      <c r="O1550" s="186"/>
      <c r="P1550" s="186"/>
      <c r="Q1550" s="186"/>
    </row>
    <row r="1551" spans="1:17">
      <c r="A1551" s="186"/>
      <c r="B1551" s="186"/>
      <c r="C1551" s="186"/>
      <c r="D1551" s="186"/>
      <c r="E1551" s="186"/>
      <c r="F1551" s="186"/>
      <c r="G1551" s="186"/>
      <c r="H1551" s="186"/>
      <c r="I1551" s="186"/>
      <c r="J1551" s="186"/>
      <c r="K1551" s="186"/>
      <c r="L1551" s="186"/>
      <c r="M1551" s="186"/>
      <c r="N1551" s="186"/>
      <c r="O1551" s="186"/>
      <c r="P1551" s="186"/>
      <c r="Q1551" s="186"/>
    </row>
    <row r="1552" spans="1:17">
      <c r="A1552" s="186"/>
      <c r="B1552" s="186"/>
      <c r="C1552" s="186"/>
      <c r="D1552" s="186"/>
      <c r="E1552" s="186"/>
      <c r="F1552" s="186"/>
      <c r="G1552" s="186"/>
      <c r="H1552" s="186"/>
      <c r="I1552" s="186"/>
      <c r="J1552" s="186"/>
      <c r="K1552" s="186"/>
      <c r="L1552" s="186"/>
      <c r="M1552" s="186"/>
      <c r="N1552" s="186"/>
      <c r="O1552" s="186"/>
      <c r="P1552" s="186"/>
      <c r="Q1552" s="186"/>
    </row>
    <row r="1553" spans="1:17">
      <c r="A1553" s="186"/>
      <c r="B1553" s="186"/>
      <c r="C1553" s="186"/>
      <c r="D1553" s="186"/>
      <c r="E1553" s="186"/>
      <c r="F1553" s="186"/>
      <c r="G1553" s="186"/>
      <c r="H1553" s="186"/>
      <c r="I1553" s="186"/>
      <c r="J1553" s="186"/>
      <c r="K1553" s="186"/>
      <c r="L1553" s="186"/>
      <c r="M1553" s="186"/>
      <c r="N1553" s="186"/>
      <c r="O1553" s="186"/>
      <c r="P1553" s="186"/>
      <c r="Q1553" s="186"/>
    </row>
    <row r="1554" spans="1:17">
      <c r="A1554" s="186"/>
      <c r="B1554" s="186"/>
      <c r="C1554" s="186"/>
      <c r="D1554" s="186"/>
      <c r="E1554" s="186"/>
      <c r="F1554" s="186"/>
      <c r="G1554" s="186"/>
      <c r="H1554" s="186"/>
      <c r="I1554" s="186"/>
      <c r="J1554" s="186"/>
      <c r="K1554" s="186"/>
      <c r="L1554" s="186"/>
      <c r="M1554" s="186"/>
      <c r="N1554" s="186"/>
      <c r="O1554" s="186"/>
      <c r="P1554" s="186"/>
      <c r="Q1554" s="186"/>
    </row>
    <row r="1555" spans="1:17">
      <c r="A1555" s="186"/>
      <c r="B1555" s="186"/>
      <c r="C1555" s="186"/>
      <c r="D1555" s="186"/>
      <c r="E1555" s="186"/>
      <c r="F1555" s="186"/>
      <c r="G1555" s="186"/>
      <c r="H1555" s="186"/>
      <c r="I1555" s="186"/>
      <c r="J1555" s="186"/>
      <c r="K1555" s="186"/>
      <c r="L1555" s="186"/>
      <c r="M1555" s="186"/>
      <c r="N1555" s="186"/>
      <c r="O1555" s="186"/>
      <c r="P1555" s="186"/>
      <c r="Q1555" s="186"/>
    </row>
    <row r="1556" spans="1:17">
      <c r="A1556" s="186"/>
      <c r="B1556" s="186"/>
      <c r="C1556" s="186"/>
      <c r="D1556" s="186"/>
      <c r="E1556" s="186"/>
      <c r="F1556" s="186"/>
      <c r="G1556" s="186"/>
      <c r="H1556" s="186"/>
      <c r="I1556" s="186"/>
      <c r="J1556" s="186"/>
      <c r="K1556" s="186"/>
      <c r="L1556" s="186"/>
      <c r="M1556" s="186"/>
      <c r="N1556" s="186"/>
      <c r="O1556" s="186"/>
      <c r="P1556" s="186"/>
      <c r="Q1556" s="186"/>
    </row>
    <row r="1557" spans="1:17">
      <c r="A1557" s="186"/>
      <c r="B1557" s="186"/>
      <c r="C1557" s="186"/>
      <c r="D1557" s="186"/>
      <c r="E1557" s="186"/>
      <c r="F1557" s="186"/>
      <c r="G1557" s="186"/>
      <c r="H1557" s="186"/>
      <c r="I1557" s="186"/>
      <c r="J1557" s="186"/>
      <c r="K1557" s="186"/>
      <c r="L1557" s="186"/>
      <c r="M1557" s="186"/>
      <c r="N1557" s="186"/>
      <c r="O1557" s="186"/>
      <c r="P1557" s="186"/>
      <c r="Q1557" s="186"/>
    </row>
    <row r="1558" spans="1:17">
      <c r="A1558" s="186"/>
      <c r="B1558" s="186"/>
      <c r="C1558" s="186"/>
      <c r="D1558" s="186"/>
      <c r="E1558" s="186"/>
      <c r="F1558" s="186"/>
      <c r="G1558" s="186"/>
      <c r="H1558" s="186"/>
      <c r="I1558" s="186"/>
      <c r="J1558" s="186"/>
      <c r="K1558" s="186"/>
      <c r="L1558" s="186"/>
      <c r="M1558" s="186"/>
      <c r="N1558" s="186"/>
      <c r="O1558" s="186"/>
      <c r="P1558" s="186"/>
      <c r="Q1558" s="186"/>
    </row>
    <row r="1559" spans="1:17">
      <c r="A1559" s="186"/>
      <c r="B1559" s="186"/>
      <c r="C1559" s="186"/>
      <c r="D1559" s="186"/>
      <c r="E1559" s="186"/>
      <c r="F1559" s="186"/>
      <c r="G1559" s="186"/>
      <c r="H1559" s="186"/>
      <c r="I1559" s="186"/>
      <c r="J1559" s="186"/>
      <c r="K1559" s="186"/>
      <c r="L1559" s="186"/>
      <c r="M1559" s="186"/>
      <c r="N1559" s="186"/>
      <c r="O1559" s="186"/>
      <c r="P1559" s="186"/>
      <c r="Q1559" s="186"/>
    </row>
    <row r="1560" spans="1:17">
      <c r="A1560" s="186"/>
      <c r="B1560" s="186"/>
      <c r="C1560" s="186"/>
      <c r="D1560" s="186"/>
      <c r="E1560" s="186"/>
      <c r="F1560" s="186"/>
      <c r="G1560" s="186"/>
      <c r="H1560" s="186"/>
      <c r="I1560" s="186"/>
      <c r="J1560" s="186"/>
      <c r="K1560" s="186"/>
      <c r="L1560" s="186"/>
      <c r="M1560" s="186"/>
      <c r="N1560" s="186"/>
      <c r="O1560" s="186"/>
      <c r="P1560" s="186"/>
      <c r="Q1560" s="186"/>
    </row>
    <row r="1561" spans="1:17">
      <c r="A1561" s="186"/>
      <c r="B1561" s="186"/>
      <c r="C1561" s="186"/>
      <c r="D1561" s="186"/>
      <c r="E1561" s="186"/>
      <c r="F1561" s="186"/>
      <c r="G1561" s="186"/>
      <c r="H1561" s="186"/>
      <c r="I1561" s="186"/>
      <c r="J1561" s="186"/>
      <c r="K1561" s="186"/>
      <c r="L1561" s="186"/>
      <c r="M1561" s="186"/>
      <c r="N1561" s="186"/>
      <c r="O1561" s="186"/>
      <c r="P1561" s="186"/>
      <c r="Q1561" s="186"/>
    </row>
    <row r="1562" spans="1:17">
      <c r="A1562" s="186"/>
      <c r="B1562" s="186"/>
      <c r="C1562" s="186"/>
      <c r="D1562" s="186"/>
      <c r="E1562" s="186"/>
      <c r="F1562" s="186"/>
      <c r="G1562" s="186"/>
      <c r="H1562" s="186"/>
      <c r="I1562" s="186"/>
      <c r="J1562" s="186"/>
      <c r="K1562" s="186"/>
      <c r="L1562" s="186"/>
      <c r="M1562" s="186"/>
      <c r="N1562" s="186"/>
      <c r="O1562" s="186"/>
      <c r="P1562" s="186"/>
      <c r="Q1562" s="186"/>
    </row>
    <row r="1563" spans="1:17">
      <c r="A1563" s="186"/>
      <c r="B1563" s="186"/>
      <c r="C1563" s="186"/>
      <c r="D1563" s="186"/>
      <c r="E1563" s="186"/>
      <c r="F1563" s="186"/>
      <c r="G1563" s="186"/>
      <c r="H1563" s="186"/>
      <c r="I1563" s="186"/>
      <c r="J1563" s="186"/>
      <c r="K1563" s="186"/>
      <c r="L1563" s="186"/>
      <c r="M1563" s="186"/>
      <c r="N1563" s="186"/>
      <c r="O1563" s="186"/>
      <c r="P1563" s="186"/>
      <c r="Q1563" s="186"/>
    </row>
    <row r="1564" spans="1:17">
      <c r="A1564" s="186"/>
      <c r="B1564" s="186"/>
      <c r="C1564" s="186"/>
      <c r="D1564" s="186"/>
      <c r="E1564" s="186"/>
      <c r="F1564" s="186"/>
      <c r="G1564" s="186"/>
      <c r="H1564" s="186"/>
      <c r="I1564" s="186"/>
      <c r="J1564" s="186"/>
      <c r="K1564" s="186"/>
      <c r="L1564" s="186"/>
      <c r="M1564" s="186"/>
      <c r="N1564" s="186"/>
      <c r="O1564" s="186"/>
      <c r="P1564" s="186"/>
      <c r="Q1564" s="186"/>
    </row>
    <row r="1565" spans="1:17">
      <c r="A1565" s="186"/>
      <c r="B1565" s="186"/>
      <c r="C1565" s="186"/>
      <c r="D1565" s="186"/>
      <c r="E1565" s="186"/>
      <c r="F1565" s="186"/>
      <c r="G1565" s="186"/>
      <c r="H1565" s="186"/>
      <c r="I1565" s="186"/>
      <c r="J1565" s="186"/>
      <c r="K1565" s="186"/>
      <c r="L1565" s="186"/>
      <c r="M1565" s="186"/>
      <c r="N1565" s="186"/>
      <c r="O1565" s="186"/>
      <c r="P1565" s="186"/>
      <c r="Q1565" s="186"/>
    </row>
    <row r="1566" spans="1:17">
      <c r="A1566" s="186"/>
      <c r="B1566" s="186"/>
      <c r="C1566" s="186"/>
      <c r="D1566" s="186"/>
      <c r="E1566" s="186"/>
      <c r="F1566" s="186"/>
      <c r="G1566" s="186"/>
      <c r="H1566" s="186"/>
      <c r="I1566" s="186"/>
      <c r="J1566" s="186"/>
      <c r="K1566" s="186"/>
      <c r="L1566" s="186"/>
      <c r="M1566" s="186"/>
      <c r="N1566" s="186"/>
      <c r="O1566" s="186"/>
      <c r="P1566" s="186"/>
      <c r="Q1566" s="186"/>
    </row>
    <row r="1567" spans="1:17">
      <c r="A1567" s="186"/>
      <c r="B1567" s="186"/>
      <c r="C1567" s="186"/>
      <c r="D1567" s="186"/>
      <c r="E1567" s="186"/>
      <c r="F1567" s="186"/>
      <c r="G1567" s="186"/>
      <c r="H1567" s="186"/>
      <c r="I1567" s="186"/>
      <c r="J1567" s="186"/>
      <c r="K1567" s="186"/>
      <c r="L1567" s="186"/>
      <c r="M1567" s="186"/>
      <c r="N1567" s="186"/>
      <c r="O1567" s="186"/>
      <c r="P1567" s="186"/>
      <c r="Q1567" s="186"/>
    </row>
    <row r="1568" spans="1:17">
      <c r="A1568" s="186"/>
      <c r="B1568" s="186"/>
      <c r="C1568" s="186"/>
      <c r="D1568" s="186"/>
      <c r="E1568" s="186"/>
      <c r="F1568" s="186"/>
      <c r="G1568" s="186"/>
      <c r="H1568" s="186"/>
      <c r="I1568" s="186"/>
      <c r="J1568" s="186"/>
      <c r="K1568" s="186"/>
      <c r="L1568" s="186"/>
      <c r="M1568" s="186"/>
      <c r="N1568" s="186"/>
      <c r="O1568" s="186"/>
      <c r="P1568" s="186"/>
      <c r="Q1568" s="186"/>
    </row>
    <row r="1569" spans="1:17">
      <c r="A1569" s="186"/>
      <c r="B1569" s="186"/>
      <c r="C1569" s="186"/>
      <c r="D1569" s="186"/>
      <c r="E1569" s="186"/>
      <c r="F1569" s="186"/>
      <c r="G1569" s="186"/>
      <c r="H1569" s="186"/>
      <c r="I1569" s="186"/>
      <c r="J1569" s="186"/>
      <c r="K1569" s="186"/>
      <c r="L1569" s="186"/>
      <c r="M1569" s="186"/>
      <c r="N1569" s="186"/>
      <c r="O1569" s="186"/>
      <c r="P1569" s="186"/>
      <c r="Q1569" s="186"/>
    </row>
    <row r="1570" spans="1:17">
      <c r="A1570" s="186"/>
      <c r="B1570" s="186"/>
      <c r="C1570" s="186"/>
      <c r="D1570" s="186"/>
      <c r="E1570" s="186"/>
      <c r="F1570" s="186"/>
      <c r="G1570" s="186"/>
      <c r="H1570" s="186"/>
      <c r="I1570" s="186"/>
      <c r="J1570" s="186"/>
      <c r="K1570" s="186"/>
      <c r="L1570" s="186"/>
      <c r="M1570" s="186"/>
      <c r="N1570" s="186"/>
      <c r="O1570" s="186"/>
      <c r="P1570" s="186"/>
      <c r="Q1570" s="186"/>
    </row>
    <row r="1571" spans="1:17">
      <c r="A1571" s="186"/>
      <c r="B1571" s="186"/>
      <c r="C1571" s="186"/>
      <c r="D1571" s="186"/>
      <c r="E1571" s="186"/>
      <c r="F1571" s="186"/>
      <c r="G1571" s="186"/>
      <c r="H1571" s="186"/>
      <c r="I1571" s="186"/>
      <c r="J1571" s="186"/>
      <c r="K1571" s="186"/>
      <c r="L1571" s="186"/>
      <c r="M1571" s="186"/>
      <c r="N1571" s="186"/>
      <c r="O1571" s="186"/>
      <c r="P1571" s="186"/>
      <c r="Q1571" s="186"/>
    </row>
    <row r="1572" spans="1:17">
      <c r="A1572" s="186"/>
      <c r="B1572" s="186"/>
      <c r="C1572" s="186"/>
      <c r="D1572" s="186"/>
      <c r="E1572" s="186"/>
      <c r="F1572" s="186"/>
      <c r="G1572" s="186"/>
      <c r="H1572" s="186"/>
      <c r="I1572" s="186"/>
      <c r="J1572" s="186"/>
      <c r="K1572" s="186"/>
      <c r="L1572" s="186"/>
      <c r="M1572" s="186"/>
      <c r="N1572" s="186"/>
      <c r="O1572" s="186"/>
      <c r="P1572" s="186"/>
      <c r="Q1572" s="186"/>
    </row>
    <row r="1573" spans="1:17">
      <c r="A1573" s="186"/>
      <c r="B1573" s="186"/>
      <c r="C1573" s="186"/>
      <c r="D1573" s="186"/>
      <c r="E1573" s="186"/>
      <c r="F1573" s="186"/>
      <c r="G1573" s="186"/>
      <c r="H1573" s="186"/>
      <c r="I1573" s="186"/>
      <c r="J1573" s="186"/>
      <c r="K1573" s="186"/>
      <c r="L1573" s="186"/>
      <c r="M1573" s="186"/>
      <c r="N1573" s="186"/>
      <c r="O1573" s="186"/>
      <c r="P1573" s="186"/>
      <c r="Q1573" s="186"/>
    </row>
    <row r="1574" spans="1:17">
      <c r="A1574" s="186"/>
      <c r="B1574" s="186"/>
      <c r="C1574" s="186"/>
      <c r="D1574" s="186"/>
      <c r="E1574" s="186"/>
      <c r="F1574" s="186"/>
      <c r="G1574" s="186"/>
      <c r="H1574" s="186"/>
      <c r="I1574" s="186"/>
      <c r="J1574" s="186"/>
      <c r="K1574" s="186"/>
      <c r="L1574" s="186"/>
      <c r="M1574" s="186"/>
      <c r="N1574" s="186"/>
      <c r="O1574" s="186"/>
      <c r="P1574" s="186"/>
      <c r="Q1574" s="186"/>
    </row>
    <row r="1575" spans="1:17">
      <c r="A1575" s="186"/>
      <c r="B1575" s="186"/>
      <c r="C1575" s="186"/>
      <c r="D1575" s="186"/>
      <c r="E1575" s="186"/>
      <c r="F1575" s="186"/>
      <c r="G1575" s="186"/>
      <c r="H1575" s="186"/>
      <c r="I1575" s="186"/>
      <c r="J1575" s="186"/>
      <c r="K1575" s="186"/>
      <c r="L1575" s="186"/>
      <c r="M1575" s="186"/>
      <c r="N1575" s="186"/>
      <c r="O1575" s="186"/>
      <c r="P1575" s="186"/>
      <c r="Q1575" s="186"/>
    </row>
    <row r="1576" spans="1:17">
      <c r="A1576" s="186"/>
      <c r="B1576" s="186"/>
      <c r="C1576" s="186"/>
      <c r="D1576" s="186"/>
      <c r="E1576" s="186"/>
      <c r="F1576" s="186"/>
      <c r="G1576" s="186"/>
      <c r="H1576" s="186"/>
      <c r="I1576" s="186"/>
      <c r="J1576" s="186"/>
      <c r="K1576" s="186"/>
      <c r="L1576" s="186"/>
      <c r="M1576" s="186"/>
      <c r="N1576" s="186"/>
      <c r="O1576" s="186"/>
      <c r="P1576" s="186"/>
      <c r="Q1576" s="186"/>
    </row>
    <row r="1577" spans="1:17">
      <c r="A1577" s="186"/>
      <c r="B1577" s="186"/>
      <c r="C1577" s="186"/>
      <c r="D1577" s="186"/>
      <c r="E1577" s="186"/>
      <c r="F1577" s="186"/>
      <c r="G1577" s="186"/>
      <c r="H1577" s="186"/>
      <c r="I1577" s="186"/>
      <c r="J1577" s="186"/>
      <c r="K1577" s="186"/>
      <c r="L1577" s="186"/>
      <c r="M1577" s="186"/>
      <c r="N1577" s="186"/>
      <c r="O1577" s="186"/>
      <c r="P1577" s="186"/>
      <c r="Q1577" s="186"/>
    </row>
    <row r="1578" spans="1:17">
      <c r="A1578" s="186"/>
      <c r="B1578" s="186"/>
      <c r="C1578" s="186"/>
      <c r="D1578" s="186"/>
      <c r="E1578" s="186"/>
      <c r="F1578" s="186"/>
      <c r="G1578" s="186"/>
      <c r="H1578" s="186"/>
      <c r="I1578" s="186"/>
      <c r="J1578" s="186"/>
      <c r="K1578" s="186"/>
      <c r="L1578" s="186"/>
      <c r="M1578" s="186"/>
      <c r="N1578" s="186"/>
      <c r="O1578" s="186"/>
      <c r="P1578" s="186"/>
      <c r="Q1578" s="186"/>
    </row>
    <row r="1579" spans="1:17">
      <c r="A1579" s="186"/>
      <c r="B1579" s="186"/>
      <c r="C1579" s="186"/>
      <c r="D1579" s="186"/>
      <c r="E1579" s="186"/>
      <c r="F1579" s="186"/>
      <c r="G1579" s="186"/>
      <c r="H1579" s="186"/>
      <c r="I1579" s="186"/>
      <c r="J1579" s="186"/>
      <c r="K1579" s="186"/>
      <c r="L1579" s="186"/>
      <c r="M1579" s="186"/>
      <c r="N1579" s="186"/>
      <c r="O1579" s="186"/>
      <c r="P1579" s="186"/>
      <c r="Q1579" s="186"/>
    </row>
    <row r="1580" spans="1:17">
      <c r="A1580" s="186"/>
      <c r="B1580" s="186"/>
      <c r="C1580" s="186"/>
      <c r="D1580" s="186"/>
      <c r="E1580" s="186"/>
      <c r="F1580" s="186"/>
      <c r="G1580" s="186"/>
      <c r="H1580" s="186"/>
      <c r="I1580" s="186"/>
      <c r="J1580" s="186"/>
      <c r="K1580" s="186"/>
      <c r="L1580" s="186"/>
      <c r="M1580" s="186"/>
      <c r="N1580" s="186"/>
      <c r="O1580" s="186"/>
      <c r="P1580" s="186"/>
      <c r="Q1580" s="186"/>
    </row>
    <row r="1581" spans="1:17">
      <c r="A1581" s="186"/>
      <c r="B1581" s="186"/>
      <c r="C1581" s="186"/>
      <c r="D1581" s="186"/>
      <c r="E1581" s="186"/>
      <c r="F1581" s="186"/>
      <c r="G1581" s="186"/>
      <c r="H1581" s="186"/>
      <c r="I1581" s="186"/>
      <c r="J1581" s="186"/>
      <c r="K1581" s="186"/>
      <c r="L1581" s="186"/>
      <c r="M1581" s="186"/>
      <c r="N1581" s="186"/>
      <c r="O1581" s="186"/>
      <c r="P1581" s="186"/>
      <c r="Q1581" s="186"/>
    </row>
    <row r="1582" spans="1:17">
      <c r="A1582" s="186"/>
      <c r="B1582" s="186"/>
      <c r="C1582" s="186"/>
      <c r="D1582" s="186"/>
      <c r="E1582" s="186"/>
      <c r="F1582" s="186"/>
      <c r="G1582" s="186"/>
      <c r="H1582" s="186"/>
      <c r="I1582" s="186"/>
      <c r="J1582" s="186"/>
      <c r="K1582" s="186"/>
      <c r="L1582" s="186"/>
      <c r="M1582" s="186"/>
      <c r="N1582" s="186"/>
      <c r="O1582" s="186"/>
      <c r="P1582" s="186"/>
      <c r="Q1582" s="186"/>
    </row>
    <row r="1583" spans="1:17">
      <c r="A1583" s="186"/>
      <c r="B1583" s="186"/>
      <c r="C1583" s="186"/>
      <c r="D1583" s="186"/>
      <c r="E1583" s="186"/>
      <c r="F1583" s="186"/>
      <c r="G1583" s="186"/>
      <c r="H1583" s="186"/>
      <c r="I1583" s="186"/>
      <c r="J1583" s="186"/>
      <c r="K1583" s="186"/>
      <c r="L1583" s="186"/>
      <c r="M1583" s="186"/>
      <c r="N1583" s="186"/>
      <c r="O1583" s="186"/>
      <c r="P1583" s="186"/>
      <c r="Q1583" s="186"/>
    </row>
    <row r="1584" spans="1:17">
      <c r="A1584" s="186"/>
      <c r="B1584" s="186"/>
      <c r="C1584" s="186"/>
      <c r="D1584" s="186"/>
      <c r="E1584" s="186"/>
      <c r="F1584" s="186"/>
      <c r="G1584" s="186"/>
      <c r="H1584" s="186"/>
      <c r="I1584" s="186"/>
      <c r="J1584" s="186"/>
      <c r="K1584" s="186"/>
      <c r="L1584" s="186"/>
      <c r="M1584" s="186"/>
      <c r="N1584" s="186"/>
      <c r="O1584" s="186"/>
      <c r="P1584" s="186"/>
      <c r="Q1584" s="186"/>
    </row>
    <row r="1585" spans="1:17">
      <c r="A1585" s="186"/>
      <c r="B1585" s="186"/>
      <c r="C1585" s="186"/>
      <c r="D1585" s="186"/>
      <c r="E1585" s="186"/>
      <c r="F1585" s="186"/>
      <c r="G1585" s="186"/>
      <c r="H1585" s="186"/>
      <c r="I1585" s="186"/>
      <c r="J1585" s="186"/>
      <c r="K1585" s="186"/>
      <c r="L1585" s="186"/>
      <c r="M1585" s="186"/>
      <c r="N1585" s="186"/>
      <c r="O1585" s="186"/>
      <c r="P1585" s="186"/>
      <c r="Q1585" s="186"/>
    </row>
    <row r="1586" spans="1:17">
      <c r="A1586" s="186"/>
      <c r="B1586" s="186"/>
      <c r="C1586" s="186"/>
      <c r="D1586" s="186"/>
      <c r="E1586" s="186"/>
      <c r="F1586" s="186"/>
      <c r="G1586" s="186"/>
      <c r="H1586" s="186"/>
      <c r="I1586" s="186"/>
      <c r="J1586" s="186"/>
      <c r="K1586" s="186"/>
      <c r="L1586" s="186"/>
      <c r="M1586" s="186"/>
      <c r="N1586" s="186"/>
      <c r="O1586" s="186"/>
      <c r="P1586" s="186"/>
      <c r="Q1586" s="186"/>
    </row>
    <row r="1587" spans="1:17">
      <c r="A1587" s="186"/>
      <c r="B1587" s="186"/>
      <c r="C1587" s="186"/>
      <c r="D1587" s="186"/>
      <c r="E1587" s="186"/>
      <c r="F1587" s="186"/>
      <c r="G1587" s="186"/>
      <c r="H1587" s="186"/>
      <c r="I1587" s="186"/>
      <c r="J1587" s="186"/>
      <c r="K1587" s="186"/>
      <c r="L1587" s="186"/>
      <c r="M1587" s="186"/>
      <c r="N1587" s="186"/>
      <c r="O1587" s="186"/>
      <c r="P1587" s="186"/>
      <c r="Q1587" s="186"/>
    </row>
    <row r="1588" spans="1:17">
      <c r="A1588" s="186"/>
      <c r="B1588" s="186"/>
      <c r="C1588" s="186"/>
      <c r="D1588" s="186"/>
      <c r="E1588" s="186"/>
      <c r="F1588" s="186"/>
      <c r="G1588" s="186"/>
      <c r="H1588" s="186"/>
      <c r="I1588" s="186"/>
      <c r="J1588" s="186"/>
      <c r="K1588" s="186"/>
      <c r="L1588" s="186"/>
      <c r="M1588" s="186"/>
      <c r="N1588" s="186"/>
      <c r="O1588" s="186"/>
      <c r="P1588" s="186"/>
      <c r="Q1588" s="186"/>
    </row>
    <row r="1589" spans="1:17">
      <c r="A1589" s="186"/>
      <c r="B1589" s="186"/>
      <c r="C1589" s="186"/>
      <c r="D1589" s="186"/>
      <c r="E1589" s="186"/>
      <c r="F1589" s="186"/>
      <c r="G1589" s="186"/>
      <c r="H1589" s="186"/>
      <c r="I1589" s="186"/>
      <c r="J1589" s="186"/>
      <c r="K1589" s="186"/>
      <c r="L1589" s="186"/>
      <c r="M1589" s="186"/>
      <c r="N1589" s="186"/>
      <c r="O1589" s="186"/>
      <c r="P1589" s="186"/>
      <c r="Q1589" s="186"/>
    </row>
    <row r="1590" spans="1:17">
      <c r="A1590" s="186"/>
      <c r="B1590" s="186"/>
      <c r="C1590" s="186"/>
      <c r="D1590" s="186"/>
      <c r="E1590" s="186"/>
      <c r="F1590" s="186"/>
      <c r="G1590" s="186"/>
      <c r="H1590" s="186"/>
      <c r="I1590" s="186"/>
      <c r="J1590" s="186"/>
      <c r="K1590" s="186"/>
      <c r="L1590" s="186"/>
      <c r="M1590" s="186"/>
      <c r="N1590" s="186"/>
      <c r="O1590" s="186"/>
      <c r="P1590" s="186"/>
      <c r="Q1590" s="186"/>
    </row>
    <row r="1591" spans="1:17">
      <c r="A1591" s="186"/>
      <c r="B1591" s="186"/>
      <c r="C1591" s="186"/>
      <c r="D1591" s="186"/>
      <c r="E1591" s="186"/>
      <c r="F1591" s="186"/>
      <c r="G1591" s="186"/>
      <c r="H1591" s="186"/>
      <c r="I1591" s="186"/>
      <c r="J1591" s="186"/>
      <c r="K1591" s="186"/>
      <c r="L1591" s="186"/>
      <c r="M1591" s="186"/>
      <c r="N1591" s="186"/>
      <c r="O1591" s="186"/>
      <c r="P1591" s="186"/>
      <c r="Q1591" s="186"/>
    </row>
    <row r="1592" spans="1:17">
      <c r="A1592" s="186"/>
      <c r="B1592" s="186"/>
      <c r="C1592" s="186"/>
      <c r="D1592" s="186"/>
      <c r="E1592" s="186"/>
      <c r="F1592" s="186"/>
      <c r="G1592" s="186"/>
      <c r="H1592" s="186"/>
      <c r="I1592" s="186"/>
      <c r="J1592" s="186"/>
      <c r="K1592" s="186"/>
      <c r="L1592" s="186"/>
      <c r="M1592" s="186"/>
      <c r="N1592" s="186"/>
      <c r="O1592" s="186"/>
      <c r="P1592" s="186"/>
      <c r="Q1592" s="186"/>
    </row>
    <row r="1593" spans="1:17">
      <c r="A1593" s="186"/>
      <c r="B1593" s="186"/>
      <c r="C1593" s="186"/>
      <c r="D1593" s="186"/>
      <c r="E1593" s="186"/>
      <c r="F1593" s="186"/>
      <c r="G1593" s="186"/>
      <c r="H1593" s="186"/>
      <c r="I1593" s="186"/>
      <c r="J1593" s="186"/>
      <c r="K1593" s="186"/>
      <c r="L1593" s="186"/>
      <c r="M1593" s="186"/>
      <c r="N1593" s="186"/>
      <c r="O1593" s="186"/>
      <c r="P1593" s="186"/>
      <c r="Q1593" s="186"/>
    </row>
    <row r="1594" spans="1:17">
      <c r="A1594" s="186"/>
      <c r="B1594" s="186"/>
      <c r="C1594" s="186"/>
      <c r="D1594" s="186"/>
      <c r="E1594" s="186"/>
      <c r="F1594" s="186"/>
      <c r="G1594" s="186"/>
      <c r="H1594" s="186"/>
      <c r="I1594" s="186"/>
      <c r="J1594" s="186"/>
      <c r="K1594" s="186"/>
      <c r="L1594" s="186"/>
      <c r="M1594" s="186"/>
      <c r="N1594" s="186"/>
      <c r="O1594" s="186"/>
      <c r="P1594" s="186"/>
      <c r="Q1594" s="186"/>
    </row>
    <row r="1595" spans="1:17">
      <c r="A1595" s="186"/>
      <c r="B1595" s="186"/>
      <c r="C1595" s="186"/>
      <c r="D1595" s="186"/>
      <c r="E1595" s="186"/>
      <c r="F1595" s="186"/>
      <c r="G1595" s="186"/>
      <c r="H1595" s="186"/>
      <c r="I1595" s="186"/>
      <c r="J1595" s="186"/>
      <c r="K1595" s="186"/>
      <c r="L1595" s="186"/>
      <c r="M1595" s="186"/>
      <c r="N1595" s="186"/>
      <c r="O1595" s="186"/>
      <c r="P1595" s="186"/>
      <c r="Q1595" s="186"/>
    </row>
    <row r="1596" spans="1:17">
      <c r="A1596" s="186"/>
      <c r="B1596" s="186"/>
      <c r="C1596" s="186"/>
      <c r="D1596" s="186"/>
      <c r="E1596" s="186"/>
      <c r="F1596" s="186"/>
      <c r="G1596" s="186"/>
      <c r="H1596" s="186"/>
      <c r="I1596" s="186"/>
      <c r="J1596" s="186"/>
      <c r="K1596" s="186"/>
      <c r="L1596" s="186"/>
      <c r="M1596" s="186"/>
      <c r="N1596" s="186"/>
      <c r="O1596" s="186"/>
      <c r="P1596" s="186"/>
      <c r="Q1596" s="186"/>
    </row>
    <row r="1597" spans="1:17">
      <c r="A1597" s="186"/>
      <c r="B1597" s="186"/>
      <c r="C1597" s="186"/>
      <c r="D1597" s="186"/>
      <c r="E1597" s="186"/>
      <c r="F1597" s="186"/>
      <c r="G1597" s="186"/>
      <c r="H1597" s="186"/>
      <c r="I1597" s="186"/>
      <c r="J1597" s="186"/>
      <c r="K1597" s="186"/>
      <c r="L1597" s="186"/>
      <c r="M1597" s="186"/>
      <c r="N1597" s="186"/>
      <c r="O1597" s="186"/>
      <c r="P1597" s="186"/>
      <c r="Q1597" s="186"/>
    </row>
    <row r="1598" spans="1:17">
      <c r="A1598" s="186"/>
      <c r="B1598" s="186"/>
      <c r="C1598" s="186"/>
      <c r="D1598" s="186"/>
      <c r="E1598" s="186"/>
      <c r="F1598" s="186"/>
      <c r="G1598" s="186"/>
      <c r="H1598" s="186"/>
      <c r="I1598" s="186"/>
      <c r="J1598" s="186"/>
      <c r="K1598" s="186"/>
      <c r="L1598" s="186"/>
      <c r="M1598" s="186"/>
      <c r="N1598" s="186"/>
      <c r="O1598" s="186"/>
      <c r="P1598" s="186"/>
      <c r="Q1598" s="186"/>
    </row>
    <row r="1599" spans="1:17">
      <c r="A1599" s="186"/>
      <c r="B1599" s="186"/>
      <c r="C1599" s="186"/>
      <c r="D1599" s="186"/>
      <c r="E1599" s="186"/>
      <c r="F1599" s="186"/>
      <c r="G1599" s="186"/>
      <c r="H1599" s="186"/>
      <c r="I1599" s="186"/>
      <c r="J1599" s="186"/>
      <c r="K1599" s="186"/>
      <c r="L1599" s="186"/>
      <c r="M1599" s="186"/>
      <c r="N1599" s="186"/>
      <c r="O1599" s="186"/>
      <c r="P1599" s="186"/>
      <c r="Q1599" s="186"/>
    </row>
    <row r="1600" spans="1:17">
      <c r="A1600" s="186"/>
      <c r="B1600" s="186"/>
      <c r="C1600" s="186"/>
      <c r="D1600" s="186"/>
      <c r="E1600" s="186"/>
      <c r="F1600" s="186"/>
      <c r="G1600" s="186"/>
      <c r="H1600" s="186"/>
      <c r="I1600" s="186"/>
      <c r="J1600" s="186"/>
      <c r="K1600" s="186"/>
      <c r="L1600" s="186"/>
      <c r="M1600" s="186"/>
      <c r="N1600" s="186"/>
      <c r="O1600" s="186"/>
      <c r="P1600" s="186"/>
      <c r="Q1600" s="186"/>
    </row>
    <row r="1601" spans="1:17">
      <c r="A1601" s="186"/>
      <c r="B1601" s="186"/>
      <c r="C1601" s="186"/>
      <c r="D1601" s="186"/>
      <c r="E1601" s="186"/>
      <c r="F1601" s="186"/>
      <c r="G1601" s="186"/>
      <c r="H1601" s="186"/>
      <c r="I1601" s="186"/>
      <c r="J1601" s="186"/>
      <c r="K1601" s="186"/>
      <c r="L1601" s="186"/>
      <c r="M1601" s="186"/>
      <c r="N1601" s="186"/>
      <c r="O1601" s="186"/>
      <c r="P1601" s="186"/>
      <c r="Q1601" s="186"/>
    </row>
    <row r="1602" spans="1:17">
      <c r="A1602" s="186"/>
      <c r="B1602" s="186"/>
      <c r="C1602" s="186"/>
      <c r="D1602" s="186"/>
      <c r="E1602" s="186"/>
      <c r="F1602" s="186"/>
      <c r="G1602" s="186"/>
      <c r="H1602" s="186"/>
      <c r="I1602" s="186"/>
      <c r="J1602" s="186"/>
      <c r="K1602" s="186"/>
      <c r="L1602" s="186"/>
      <c r="M1602" s="186"/>
      <c r="N1602" s="186"/>
      <c r="O1602" s="186"/>
      <c r="P1602" s="186"/>
      <c r="Q1602" s="186"/>
    </row>
    <row r="1603" spans="1:17">
      <c r="A1603" s="186"/>
      <c r="B1603" s="186"/>
      <c r="C1603" s="186"/>
      <c r="D1603" s="186"/>
      <c r="E1603" s="186"/>
      <c r="F1603" s="186"/>
      <c r="G1603" s="186"/>
      <c r="H1603" s="186"/>
      <c r="I1603" s="186"/>
      <c r="J1603" s="186"/>
      <c r="K1603" s="186"/>
      <c r="L1603" s="186"/>
      <c r="M1603" s="186"/>
      <c r="N1603" s="186"/>
      <c r="O1603" s="186"/>
      <c r="P1603" s="186"/>
      <c r="Q1603" s="186"/>
    </row>
    <row r="1604" spans="1:17">
      <c r="A1604" s="186"/>
      <c r="B1604" s="186"/>
      <c r="C1604" s="186"/>
      <c r="D1604" s="186"/>
      <c r="E1604" s="186"/>
      <c r="F1604" s="186"/>
      <c r="G1604" s="186"/>
      <c r="H1604" s="186"/>
      <c r="I1604" s="186"/>
      <c r="J1604" s="186"/>
      <c r="K1604" s="186"/>
      <c r="L1604" s="186"/>
      <c r="M1604" s="186"/>
      <c r="N1604" s="186"/>
      <c r="O1604" s="186"/>
      <c r="P1604" s="186"/>
      <c r="Q1604" s="186"/>
    </row>
    <row r="1605" spans="1:17">
      <c r="A1605" s="186"/>
      <c r="B1605" s="186"/>
      <c r="C1605" s="186"/>
      <c r="D1605" s="186"/>
      <c r="E1605" s="186"/>
      <c r="F1605" s="186"/>
      <c r="G1605" s="186"/>
      <c r="H1605" s="186"/>
      <c r="I1605" s="186"/>
      <c r="J1605" s="186"/>
      <c r="K1605" s="186"/>
      <c r="L1605" s="186"/>
      <c r="M1605" s="186"/>
      <c r="N1605" s="186"/>
      <c r="O1605" s="186"/>
      <c r="P1605" s="186"/>
      <c r="Q1605" s="186"/>
    </row>
    <row r="1606" spans="1:17">
      <c r="A1606" s="186"/>
      <c r="B1606" s="186"/>
      <c r="C1606" s="186"/>
      <c r="D1606" s="186"/>
      <c r="E1606" s="186"/>
      <c r="F1606" s="186"/>
      <c r="G1606" s="186"/>
      <c r="H1606" s="186"/>
      <c r="I1606" s="186"/>
      <c r="J1606" s="186"/>
      <c r="K1606" s="186"/>
      <c r="L1606" s="186"/>
      <c r="M1606" s="186"/>
      <c r="N1606" s="186"/>
      <c r="O1606" s="186"/>
      <c r="P1606" s="186"/>
      <c r="Q1606" s="186"/>
    </row>
    <row r="1607" spans="1:17">
      <c r="A1607" s="186"/>
      <c r="B1607" s="186"/>
      <c r="C1607" s="186"/>
      <c r="D1607" s="186"/>
      <c r="E1607" s="186"/>
      <c r="F1607" s="186"/>
      <c r="G1607" s="186"/>
      <c r="H1607" s="186"/>
      <c r="I1607" s="186"/>
      <c r="J1607" s="186"/>
      <c r="K1607" s="186"/>
      <c r="L1607" s="186"/>
      <c r="M1607" s="186"/>
      <c r="N1607" s="186"/>
      <c r="O1607" s="186"/>
      <c r="P1607" s="186"/>
      <c r="Q1607" s="186"/>
    </row>
    <row r="1608" spans="1:17">
      <c r="A1608" s="186"/>
      <c r="B1608" s="186"/>
      <c r="C1608" s="186"/>
      <c r="D1608" s="186"/>
      <c r="E1608" s="186"/>
      <c r="F1608" s="186"/>
      <c r="G1608" s="186"/>
      <c r="H1608" s="186"/>
      <c r="I1608" s="186"/>
      <c r="J1608" s="186"/>
      <c r="K1608" s="186"/>
      <c r="L1608" s="186"/>
      <c r="M1608" s="186"/>
      <c r="N1608" s="186"/>
      <c r="O1608" s="186"/>
      <c r="P1608" s="186"/>
      <c r="Q1608" s="186"/>
    </row>
    <row r="1609" spans="1:17">
      <c r="A1609" s="186"/>
      <c r="B1609" s="186"/>
      <c r="C1609" s="186"/>
      <c r="D1609" s="186"/>
      <c r="E1609" s="186"/>
      <c r="F1609" s="186"/>
      <c r="G1609" s="186"/>
      <c r="H1609" s="186"/>
      <c r="I1609" s="186"/>
      <c r="J1609" s="186"/>
      <c r="K1609" s="186"/>
      <c r="L1609" s="186"/>
      <c r="M1609" s="186"/>
      <c r="N1609" s="186"/>
      <c r="O1609" s="186"/>
      <c r="P1609" s="186"/>
      <c r="Q1609" s="186"/>
    </row>
    <row r="1610" spans="1:17">
      <c r="A1610" s="186"/>
      <c r="B1610" s="186"/>
      <c r="C1610" s="186"/>
      <c r="D1610" s="186"/>
      <c r="E1610" s="186"/>
      <c r="F1610" s="186"/>
      <c r="G1610" s="186"/>
      <c r="H1610" s="186"/>
      <c r="I1610" s="186"/>
      <c r="J1610" s="186"/>
      <c r="K1610" s="186"/>
      <c r="L1610" s="186"/>
      <c r="M1610" s="186"/>
      <c r="N1610" s="186"/>
      <c r="O1610" s="186"/>
      <c r="P1610" s="186"/>
      <c r="Q1610" s="186"/>
    </row>
    <row r="1611" spans="1:17">
      <c r="A1611" s="186"/>
      <c r="B1611" s="186"/>
      <c r="C1611" s="186"/>
      <c r="D1611" s="186"/>
      <c r="E1611" s="186"/>
      <c r="F1611" s="186"/>
      <c r="G1611" s="186"/>
      <c r="H1611" s="186"/>
      <c r="I1611" s="186"/>
      <c r="J1611" s="186"/>
      <c r="K1611" s="186"/>
      <c r="L1611" s="186"/>
      <c r="M1611" s="186"/>
      <c r="N1611" s="186"/>
      <c r="O1611" s="186"/>
      <c r="P1611" s="186"/>
      <c r="Q1611" s="186"/>
    </row>
    <row r="1612" spans="1:17">
      <c r="A1612" s="186"/>
      <c r="B1612" s="186"/>
      <c r="C1612" s="186"/>
      <c r="D1612" s="186"/>
      <c r="E1612" s="186"/>
      <c r="F1612" s="186"/>
      <c r="G1612" s="186"/>
      <c r="H1612" s="186"/>
      <c r="I1612" s="186"/>
      <c r="J1612" s="186"/>
      <c r="K1612" s="186"/>
      <c r="L1612" s="186"/>
      <c r="M1612" s="186"/>
      <c r="N1612" s="186"/>
      <c r="O1612" s="186"/>
      <c r="P1612" s="186"/>
      <c r="Q1612" s="186"/>
    </row>
    <row r="1613" spans="1:17">
      <c r="A1613" s="186"/>
      <c r="B1613" s="186"/>
      <c r="C1613" s="186"/>
      <c r="D1613" s="186"/>
      <c r="E1613" s="186"/>
      <c r="F1613" s="186"/>
      <c r="G1613" s="186"/>
      <c r="H1613" s="186"/>
      <c r="I1613" s="186"/>
      <c r="J1613" s="186"/>
      <c r="K1613" s="186"/>
      <c r="L1613" s="186"/>
      <c r="M1613" s="186"/>
      <c r="N1613" s="186"/>
      <c r="O1613" s="186"/>
      <c r="P1613" s="186"/>
      <c r="Q1613" s="186"/>
    </row>
    <row r="1614" spans="1:17">
      <c r="A1614" s="186"/>
      <c r="B1614" s="186"/>
      <c r="C1614" s="186"/>
      <c r="D1614" s="186"/>
      <c r="E1614" s="186"/>
      <c r="F1614" s="186"/>
      <c r="G1614" s="186"/>
      <c r="H1614" s="186"/>
      <c r="I1614" s="186"/>
      <c r="J1614" s="186"/>
      <c r="K1614" s="186"/>
      <c r="L1614" s="186"/>
      <c r="M1614" s="186"/>
      <c r="N1614" s="186"/>
      <c r="O1614" s="186"/>
      <c r="P1614" s="186"/>
      <c r="Q1614" s="186"/>
    </row>
    <row r="1615" spans="1:17">
      <c r="A1615" s="186"/>
      <c r="B1615" s="186"/>
      <c r="C1615" s="186"/>
      <c r="D1615" s="186"/>
      <c r="E1615" s="186"/>
      <c r="F1615" s="186"/>
      <c r="G1615" s="186"/>
      <c r="H1615" s="186"/>
      <c r="I1615" s="186"/>
      <c r="J1615" s="186"/>
      <c r="K1615" s="186"/>
      <c r="L1615" s="186"/>
      <c r="M1615" s="186"/>
      <c r="N1615" s="186"/>
      <c r="O1615" s="186"/>
      <c r="P1615" s="186"/>
      <c r="Q1615" s="186"/>
    </row>
    <row r="1616" spans="1:17">
      <c r="A1616" s="186"/>
      <c r="B1616" s="186"/>
      <c r="C1616" s="186"/>
      <c r="D1616" s="186"/>
      <c r="E1616" s="186"/>
      <c r="F1616" s="186"/>
      <c r="G1616" s="186"/>
      <c r="H1616" s="186"/>
      <c r="I1616" s="186"/>
      <c r="J1616" s="186"/>
      <c r="K1616" s="186"/>
      <c r="L1616" s="186"/>
      <c r="M1616" s="186"/>
      <c r="N1616" s="186"/>
      <c r="O1616" s="186"/>
      <c r="P1616" s="186"/>
      <c r="Q1616" s="186"/>
    </row>
    <row r="1617" spans="1:17">
      <c r="A1617" s="186"/>
      <c r="B1617" s="186"/>
      <c r="C1617" s="186"/>
      <c r="D1617" s="186"/>
      <c r="E1617" s="186"/>
      <c r="F1617" s="186"/>
      <c r="G1617" s="186"/>
      <c r="H1617" s="186"/>
      <c r="I1617" s="186"/>
      <c r="J1617" s="186"/>
      <c r="K1617" s="186"/>
      <c r="L1617" s="186"/>
      <c r="M1617" s="186"/>
      <c r="N1617" s="186"/>
      <c r="O1617" s="186"/>
      <c r="P1617" s="186"/>
      <c r="Q1617" s="186"/>
    </row>
    <row r="1618" spans="1:17">
      <c r="A1618" s="186"/>
      <c r="B1618" s="186"/>
      <c r="C1618" s="186"/>
      <c r="D1618" s="186"/>
      <c r="E1618" s="186"/>
      <c r="F1618" s="186"/>
      <c r="G1618" s="186"/>
      <c r="H1618" s="186"/>
      <c r="I1618" s="186"/>
      <c r="J1618" s="186"/>
      <c r="K1618" s="186"/>
      <c r="L1618" s="186"/>
      <c r="M1618" s="186"/>
      <c r="N1618" s="186"/>
      <c r="O1618" s="186"/>
      <c r="P1618" s="186"/>
      <c r="Q1618" s="186"/>
    </row>
    <row r="1619" spans="1:17">
      <c r="A1619" s="186"/>
      <c r="B1619" s="186"/>
      <c r="C1619" s="186"/>
      <c r="D1619" s="186"/>
      <c r="E1619" s="186"/>
      <c r="F1619" s="186"/>
      <c r="G1619" s="186"/>
      <c r="H1619" s="186"/>
      <c r="I1619" s="186"/>
      <c r="J1619" s="186"/>
      <c r="K1619" s="186"/>
      <c r="L1619" s="186"/>
      <c r="M1619" s="186"/>
      <c r="N1619" s="186"/>
      <c r="O1619" s="186"/>
      <c r="P1619" s="186"/>
      <c r="Q1619" s="186"/>
    </row>
    <row r="1620" spans="1:17">
      <c r="A1620" s="186"/>
      <c r="B1620" s="186"/>
      <c r="C1620" s="186"/>
      <c r="D1620" s="186"/>
      <c r="E1620" s="186"/>
      <c r="F1620" s="186"/>
      <c r="G1620" s="186"/>
      <c r="H1620" s="186"/>
      <c r="I1620" s="186"/>
      <c r="J1620" s="186"/>
      <c r="K1620" s="186"/>
      <c r="L1620" s="186"/>
      <c r="M1620" s="186"/>
      <c r="N1620" s="186"/>
      <c r="O1620" s="186"/>
      <c r="P1620" s="186"/>
      <c r="Q1620" s="186"/>
    </row>
    <row r="1621" spans="1:17">
      <c r="A1621" s="186"/>
      <c r="B1621" s="186"/>
      <c r="C1621" s="186"/>
      <c r="D1621" s="186"/>
      <c r="E1621" s="186"/>
      <c r="F1621" s="186"/>
      <c r="G1621" s="186"/>
      <c r="H1621" s="186"/>
      <c r="I1621" s="186"/>
      <c r="J1621" s="186"/>
      <c r="K1621" s="186"/>
      <c r="L1621" s="186"/>
      <c r="M1621" s="186"/>
      <c r="N1621" s="186"/>
      <c r="O1621" s="186"/>
      <c r="P1621" s="186"/>
      <c r="Q1621" s="186"/>
    </row>
    <row r="1622" spans="1:17">
      <c r="A1622" s="186"/>
      <c r="B1622" s="186"/>
      <c r="C1622" s="186"/>
      <c r="D1622" s="186"/>
      <c r="E1622" s="186"/>
      <c r="F1622" s="186"/>
      <c r="G1622" s="186"/>
      <c r="H1622" s="186"/>
      <c r="I1622" s="186"/>
      <c r="J1622" s="186"/>
      <c r="K1622" s="186"/>
      <c r="L1622" s="186"/>
      <c r="M1622" s="186"/>
      <c r="N1622" s="186"/>
      <c r="O1622" s="186"/>
      <c r="P1622" s="186"/>
      <c r="Q1622" s="186"/>
    </row>
    <row r="1623" spans="1:17">
      <c r="A1623" s="186"/>
      <c r="B1623" s="186"/>
      <c r="C1623" s="186"/>
      <c r="D1623" s="186"/>
      <c r="E1623" s="186"/>
      <c r="F1623" s="186"/>
      <c r="G1623" s="186"/>
      <c r="H1623" s="186"/>
      <c r="I1623" s="186"/>
      <c r="J1623" s="186"/>
      <c r="K1623" s="186"/>
      <c r="L1623" s="186"/>
      <c r="M1623" s="186"/>
      <c r="N1623" s="186"/>
      <c r="O1623" s="186"/>
      <c r="P1623" s="186"/>
      <c r="Q1623" s="186"/>
    </row>
    <row r="1624" spans="1:17">
      <c r="A1624" s="186"/>
      <c r="B1624" s="186"/>
      <c r="C1624" s="186"/>
      <c r="D1624" s="186"/>
      <c r="E1624" s="186"/>
      <c r="F1624" s="186"/>
      <c r="G1624" s="186"/>
      <c r="H1624" s="186"/>
      <c r="I1624" s="186"/>
      <c r="J1624" s="186"/>
      <c r="K1624" s="186"/>
      <c r="L1624" s="186"/>
      <c r="M1624" s="186"/>
      <c r="N1624" s="186"/>
      <c r="O1624" s="186"/>
      <c r="P1624" s="186"/>
      <c r="Q1624" s="186"/>
    </row>
    <row r="1625" spans="1:17">
      <c r="A1625" s="186"/>
      <c r="B1625" s="186"/>
      <c r="C1625" s="186"/>
      <c r="D1625" s="186"/>
      <c r="E1625" s="186"/>
      <c r="F1625" s="186"/>
      <c r="G1625" s="186"/>
      <c r="H1625" s="186"/>
      <c r="I1625" s="186"/>
      <c r="J1625" s="186"/>
      <c r="K1625" s="186"/>
      <c r="L1625" s="186"/>
      <c r="M1625" s="186"/>
      <c r="N1625" s="186"/>
      <c r="O1625" s="186"/>
      <c r="P1625" s="186"/>
      <c r="Q1625" s="186"/>
    </row>
    <row r="1626" spans="1:17">
      <c r="A1626" s="186"/>
      <c r="B1626" s="186"/>
      <c r="C1626" s="186"/>
      <c r="D1626" s="186"/>
      <c r="E1626" s="186"/>
      <c r="F1626" s="186"/>
      <c r="G1626" s="186"/>
      <c r="H1626" s="186"/>
      <c r="I1626" s="186"/>
      <c r="J1626" s="186"/>
      <c r="K1626" s="186"/>
      <c r="L1626" s="186"/>
      <c r="M1626" s="186"/>
      <c r="N1626" s="186"/>
      <c r="O1626" s="186"/>
      <c r="P1626" s="186"/>
      <c r="Q1626" s="186"/>
    </row>
    <row r="1627" spans="1:17">
      <c r="A1627" s="186"/>
      <c r="B1627" s="186"/>
      <c r="C1627" s="186"/>
      <c r="D1627" s="186"/>
      <c r="E1627" s="186"/>
      <c r="F1627" s="186"/>
      <c r="G1627" s="186"/>
      <c r="H1627" s="186"/>
      <c r="I1627" s="186"/>
      <c r="J1627" s="186"/>
      <c r="K1627" s="186"/>
      <c r="L1627" s="186"/>
      <c r="M1627" s="186"/>
      <c r="N1627" s="186"/>
      <c r="O1627" s="186"/>
      <c r="P1627" s="186"/>
      <c r="Q1627" s="186"/>
    </row>
    <row r="1628" spans="1:17">
      <c r="A1628" s="186"/>
      <c r="B1628" s="186"/>
      <c r="C1628" s="186"/>
      <c r="D1628" s="186"/>
      <c r="E1628" s="186"/>
      <c r="F1628" s="186"/>
      <c r="G1628" s="186"/>
      <c r="H1628" s="186"/>
      <c r="I1628" s="186"/>
      <c r="J1628" s="186"/>
      <c r="K1628" s="186"/>
      <c r="L1628" s="186"/>
      <c r="M1628" s="186"/>
      <c r="N1628" s="186"/>
      <c r="O1628" s="186"/>
      <c r="P1628" s="186"/>
      <c r="Q1628" s="186"/>
    </row>
    <row r="1629" spans="1:17">
      <c r="A1629" s="186"/>
      <c r="B1629" s="186"/>
      <c r="C1629" s="186"/>
      <c r="D1629" s="186"/>
      <c r="E1629" s="186"/>
      <c r="F1629" s="186"/>
      <c r="G1629" s="186"/>
      <c r="H1629" s="186"/>
      <c r="I1629" s="186"/>
      <c r="J1629" s="186"/>
      <c r="K1629" s="186"/>
      <c r="L1629" s="186"/>
      <c r="M1629" s="186"/>
      <c r="N1629" s="186"/>
      <c r="O1629" s="186"/>
      <c r="P1629" s="186"/>
      <c r="Q1629" s="186"/>
    </row>
    <row r="1630" spans="1:17">
      <c r="A1630" s="186"/>
      <c r="B1630" s="186"/>
      <c r="C1630" s="186"/>
      <c r="D1630" s="186"/>
      <c r="E1630" s="186"/>
      <c r="F1630" s="186"/>
      <c r="G1630" s="186"/>
      <c r="H1630" s="186"/>
      <c r="I1630" s="186"/>
      <c r="J1630" s="186"/>
      <c r="K1630" s="186"/>
      <c r="L1630" s="186"/>
      <c r="M1630" s="186"/>
      <c r="N1630" s="186"/>
      <c r="O1630" s="186"/>
      <c r="P1630" s="186"/>
      <c r="Q1630" s="186"/>
    </row>
    <row r="1631" spans="1:17">
      <c r="A1631" s="186"/>
      <c r="B1631" s="186"/>
      <c r="C1631" s="186"/>
      <c r="D1631" s="186"/>
      <c r="E1631" s="186"/>
      <c r="F1631" s="186"/>
      <c r="G1631" s="186"/>
      <c r="H1631" s="186"/>
      <c r="I1631" s="186"/>
      <c r="J1631" s="186"/>
      <c r="K1631" s="186"/>
      <c r="L1631" s="186"/>
      <c r="M1631" s="186"/>
      <c r="N1631" s="186"/>
      <c r="O1631" s="186"/>
      <c r="P1631" s="186"/>
      <c r="Q1631" s="186"/>
    </row>
    <row r="1632" spans="1:17">
      <c r="A1632" s="186"/>
      <c r="B1632" s="186"/>
      <c r="C1632" s="186"/>
      <c r="D1632" s="186"/>
      <c r="E1632" s="186"/>
      <c r="F1632" s="186"/>
      <c r="G1632" s="186"/>
      <c r="H1632" s="186"/>
      <c r="I1632" s="186"/>
      <c r="J1632" s="186"/>
      <c r="K1632" s="186"/>
      <c r="L1632" s="186"/>
      <c r="M1632" s="186"/>
      <c r="N1632" s="186"/>
      <c r="O1632" s="186"/>
      <c r="P1632" s="186"/>
      <c r="Q1632" s="186"/>
    </row>
    <row r="1633" spans="1:17">
      <c r="A1633" s="186"/>
      <c r="B1633" s="186"/>
      <c r="C1633" s="186"/>
      <c r="D1633" s="186"/>
      <c r="E1633" s="186"/>
      <c r="F1633" s="186"/>
      <c r="G1633" s="186"/>
      <c r="H1633" s="186"/>
      <c r="I1633" s="186"/>
      <c r="J1633" s="186"/>
      <c r="K1633" s="186"/>
      <c r="L1633" s="186"/>
      <c r="M1633" s="186"/>
      <c r="N1633" s="186"/>
      <c r="O1633" s="186"/>
      <c r="P1633" s="186"/>
      <c r="Q1633" s="186"/>
    </row>
    <row r="1634" spans="1:17">
      <c r="A1634" s="186"/>
      <c r="B1634" s="186"/>
      <c r="C1634" s="186"/>
      <c r="D1634" s="186"/>
      <c r="E1634" s="186"/>
      <c r="F1634" s="186"/>
      <c r="G1634" s="186"/>
      <c r="H1634" s="186"/>
      <c r="I1634" s="186"/>
      <c r="J1634" s="186"/>
      <c r="K1634" s="186"/>
      <c r="L1634" s="186"/>
      <c r="M1634" s="186"/>
      <c r="N1634" s="186"/>
      <c r="O1634" s="186"/>
      <c r="P1634" s="186"/>
      <c r="Q1634" s="186"/>
    </row>
    <row r="1635" spans="1:17">
      <c r="A1635" s="186"/>
      <c r="B1635" s="186"/>
      <c r="C1635" s="186"/>
      <c r="D1635" s="186"/>
      <c r="E1635" s="186"/>
      <c r="F1635" s="186"/>
      <c r="G1635" s="186"/>
      <c r="H1635" s="186"/>
      <c r="I1635" s="186"/>
      <c r="J1635" s="186"/>
      <c r="K1635" s="186"/>
      <c r="L1635" s="186"/>
      <c r="M1635" s="186"/>
      <c r="N1635" s="186"/>
      <c r="O1635" s="186"/>
      <c r="P1635" s="186"/>
      <c r="Q1635" s="186"/>
    </row>
    <row r="1636" spans="1:17">
      <c r="A1636" s="186"/>
      <c r="B1636" s="186"/>
      <c r="C1636" s="186"/>
      <c r="D1636" s="186"/>
      <c r="E1636" s="186"/>
      <c r="F1636" s="186"/>
      <c r="G1636" s="186"/>
      <c r="H1636" s="186"/>
      <c r="I1636" s="186"/>
      <c r="J1636" s="186"/>
      <c r="K1636" s="186"/>
      <c r="L1636" s="186"/>
      <c r="M1636" s="186"/>
      <c r="N1636" s="186"/>
      <c r="O1636" s="186"/>
      <c r="P1636" s="186"/>
      <c r="Q1636" s="186"/>
    </row>
    <row r="1637" spans="1:17">
      <c r="A1637" s="186"/>
      <c r="B1637" s="186"/>
      <c r="C1637" s="186"/>
      <c r="D1637" s="186"/>
      <c r="E1637" s="186"/>
      <c r="F1637" s="186"/>
      <c r="G1637" s="186"/>
      <c r="H1637" s="186"/>
      <c r="I1637" s="186"/>
      <c r="J1637" s="186"/>
      <c r="K1637" s="186"/>
      <c r="L1637" s="186"/>
      <c r="M1637" s="186"/>
      <c r="N1637" s="186"/>
      <c r="O1637" s="186"/>
      <c r="P1637" s="186"/>
      <c r="Q1637" s="186"/>
    </row>
    <row r="1638" spans="1:17">
      <c r="A1638" s="186"/>
      <c r="B1638" s="186"/>
      <c r="C1638" s="186"/>
      <c r="D1638" s="186"/>
      <c r="E1638" s="186"/>
      <c r="F1638" s="186"/>
      <c r="G1638" s="186"/>
      <c r="H1638" s="186"/>
      <c r="I1638" s="186"/>
      <c r="J1638" s="186"/>
      <c r="K1638" s="186"/>
      <c r="L1638" s="186"/>
      <c r="M1638" s="186"/>
      <c r="N1638" s="186"/>
      <c r="O1638" s="186"/>
      <c r="P1638" s="186"/>
      <c r="Q1638" s="186"/>
    </row>
    <row r="1639" spans="1:17">
      <c r="A1639" s="186"/>
      <c r="B1639" s="186"/>
      <c r="C1639" s="186"/>
      <c r="D1639" s="186"/>
      <c r="E1639" s="186"/>
      <c r="F1639" s="186"/>
      <c r="G1639" s="186"/>
      <c r="H1639" s="186"/>
      <c r="I1639" s="186"/>
      <c r="J1639" s="186"/>
      <c r="K1639" s="186"/>
      <c r="L1639" s="186"/>
      <c r="M1639" s="186"/>
      <c r="N1639" s="186"/>
      <c r="O1639" s="186"/>
      <c r="P1639" s="186"/>
      <c r="Q1639" s="186"/>
    </row>
    <row r="1640" spans="1:17">
      <c r="A1640" s="186"/>
      <c r="B1640" s="186"/>
      <c r="C1640" s="186"/>
      <c r="D1640" s="186"/>
      <c r="E1640" s="186"/>
      <c r="F1640" s="186"/>
      <c r="G1640" s="186"/>
      <c r="H1640" s="186"/>
      <c r="I1640" s="186"/>
      <c r="J1640" s="186"/>
      <c r="K1640" s="186"/>
      <c r="L1640" s="186"/>
      <c r="M1640" s="186"/>
      <c r="N1640" s="186"/>
      <c r="O1640" s="186"/>
      <c r="P1640" s="186"/>
      <c r="Q1640" s="186"/>
    </row>
    <row r="1641" spans="1:17">
      <c r="A1641" s="186"/>
      <c r="B1641" s="186"/>
      <c r="C1641" s="186"/>
      <c r="D1641" s="186"/>
      <c r="E1641" s="186"/>
      <c r="F1641" s="186"/>
      <c r="G1641" s="186"/>
      <c r="H1641" s="186"/>
      <c r="I1641" s="186"/>
      <c r="J1641" s="186"/>
      <c r="K1641" s="186"/>
      <c r="L1641" s="186"/>
      <c r="M1641" s="186"/>
      <c r="N1641" s="186"/>
      <c r="O1641" s="186"/>
      <c r="P1641" s="186"/>
      <c r="Q1641" s="186"/>
    </row>
    <row r="1642" spans="1:17">
      <c r="A1642" s="186"/>
      <c r="B1642" s="186"/>
      <c r="C1642" s="186"/>
      <c r="D1642" s="186"/>
      <c r="E1642" s="186"/>
      <c r="F1642" s="186"/>
      <c r="G1642" s="186"/>
      <c r="H1642" s="186"/>
      <c r="I1642" s="186"/>
      <c r="J1642" s="186"/>
      <c r="K1642" s="186"/>
      <c r="L1642" s="186"/>
      <c r="M1642" s="186"/>
      <c r="N1642" s="186"/>
      <c r="O1642" s="186"/>
      <c r="P1642" s="186"/>
      <c r="Q1642" s="186"/>
    </row>
    <row r="1643" spans="1:17">
      <c r="A1643" s="186"/>
      <c r="B1643" s="186"/>
      <c r="C1643" s="186"/>
      <c r="D1643" s="186"/>
      <c r="E1643" s="186"/>
      <c r="F1643" s="186"/>
      <c r="G1643" s="186"/>
      <c r="H1643" s="186"/>
      <c r="I1643" s="186"/>
      <c r="J1643" s="186"/>
      <c r="K1643" s="186"/>
      <c r="L1643" s="186"/>
      <c r="M1643" s="186"/>
      <c r="N1643" s="186"/>
      <c r="O1643" s="186"/>
      <c r="P1643" s="186"/>
      <c r="Q1643" s="186"/>
    </row>
    <row r="1644" spans="1:17">
      <c r="A1644" s="186"/>
      <c r="B1644" s="186"/>
      <c r="C1644" s="186"/>
      <c r="D1644" s="186"/>
      <c r="E1644" s="186"/>
      <c r="F1644" s="186"/>
      <c r="G1644" s="186"/>
      <c r="H1644" s="186"/>
      <c r="I1644" s="186"/>
      <c r="J1644" s="186"/>
      <c r="K1644" s="186"/>
      <c r="L1644" s="186"/>
      <c r="M1644" s="186"/>
      <c r="N1644" s="186"/>
      <c r="O1644" s="186"/>
      <c r="P1644" s="186"/>
      <c r="Q1644" s="186"/>
    </row>
    <row r="1645" spans="1:17">
      <c r="A1645" s="186"/>
      <c r="B1645" s="186"/>
      <c r="C1645" s="186"/>
      <c r="D1645" s="186"/>
      <c r="E1645" s="186"/>
      <c r="F1645" s="186"/>
      <c r="G1645" s="186"/>
      <c r="H1645" s="186"/>
      <c r="I1645" s="186"/>
      <c r="J1645" s="186"/>
      <c r="K1645" s="186"/>
      <c r="L1645" s="186"/>
      <c r="M1645" s="186"/>
      <c r="N1645" s="186"/>
      <c r="O1645" s="186"/>
      <c r="P1645" s="186"/>
      <c r="Q1645" s="186"/>
    </row>
    <row r="1646" spans="1:17">
      <c r="A1646" s="186"/>
      <c r="B1646" s="186"/>
      <c r="C1646" s="186"/>
      <c r="D1646" s="186"/>
      <c r="E1646" s="186"/>
      <c r="F1646" s="186"/>
      <c r="G1646" s="186"/>
      <c r="H1646" s="186"/>
      <c r="I1646" s="186"/>
      <c r="J1646" s="186"/>
      <c r="K1646" s="186"/>
      <c r="L1646" s="186"/>
      <c r="M1646" s="186"/>
      <c r="N1646" s="186"/>
      <c r="O1646" s="186"/>
      <c r="P1646" s="186"/>
      <c r="Q1646" s="186"/>
    </row>
    <row r="1647" spans="1:17">
      <c r="A1647" s="186"/>
      <c r="B1647" s="186"/>
      <c r="C1647" s="186"/>
      <c r="D1647" s="186"/>
      <c r="E1647" s="186"/>
      <c r="F1647" s="186"/>
      <c r="G1647" s="186"/>
      <c r="H1647" s="186"/>
      <c r="I1647" s="186"/>
      <c r="J1647" s="186"/>
      <c r="K1647" s="186"/>
      <c r="L1647" s="186"/>
      <c r="M1647" s="186"/>
      <c r="N1647" s="186"/>
      <c r="O1647" s="186"/>
      <c r="P1647" s="186"/>
      <c r="Q1647" s="186"/>
    </row>
    <row r="1648" spans="1:17">
      <c r="A1648" s="186"/>
      <c r="B1648" s="186"/>
      <c r="C1648" s="186"/>
      <c r="D1648" s="186"/>
      <c r="E1648" s="186"/>
      <c r="F1648" s="186"/>
      <c r="G1648" s="186"/>
      <c r="H1648" s="186"/>
      <c r="I1648" s="186"/>
      <c r="J1648" s="186"/>
      <c r="K1648" s="186"/>
      <c r="L1648" s="186"/>
      <c r="M1648" s="186"/>
      <c r="N1648" s="186"/>
      <c r="O1648" s="186"/>
      <c r="P1648" s="186"/>
      <c r="Q1648" s="186"/>
    </row>
    <row r="1649" spans="1:17">
      <c r="A1649" s="186"/>
      <c r="B1649" s="186"/>
      <c r="C1649" s="186"/>
      <c r="D1649" s="186"/>
      <c r="E1649" s="186"/>
      <c r="F1649" s="186"/>
      <c r="G1649" s="186"/>
      <c r="H1649" s="186"/>
      <c r="I1649" s="186"/>
      <c r="J1649" s="186"/>
      <c r="K1649" s="186"/>
      <c r="L1649" s="186"/>
      <c r="M1649" s="186"/>
      <c r="N1649" s="186"/>
      <c r="O1649" s="186"/>
      <c r="P1649" s="186"/>
      <c r="Q1649" s="186"/>
    </row>
    <row r="1650" spans="1:17">
      <c r="A1650" s="186"/>
      <c r="B1650" s="186"/>
      <c r="C1650" s="186"/>
      <c r="D1650" s="186"/>
      <c r="E1650" s="186"/>
      <c r="F1650" s="186"/>
      <c r="G1650" s="186"/>
      <c r="H1650" s="186"/>
      <c r="I1650" s="186"/>
      <c r="J1650" s="186"/>
      <c r="K1650" s="186"/>
      <c r="L1650" s="186"/>
      <c r="M1650" s="186"/>
      <c r="N1650" s="186"/>
      <c r="O1650" s="186"/>
      <c r="P1650" s="186"/>
      <c r="Q1650" s="186"/>
    </row>
    <row r="1651" spans="1:17">
      <c r="A1651" s="186"/>
      <c r="B1651" s="186"/>
      <c r="C1651" s="186"/>
      <c r="D1651" s="186"/>
      <c r="E1651" s="186"/>
      <c r="F1651" s="186"/>
      <c r="G1651" s="186"/>
      <c r="H1651" s="186"/>
      <c r="I1651" s="186"/>
      <c r="J1651" s="186"/>
      <c r="K1651" s="186"/>
      <c r="L1651" s="186"/>
      <c r="M1651" s="186"/>
      <c r="N1651" s="186"/>
      <c r="O1651" s="186"/>
      <c r="P1651" s="186"/>
      <c r="Q1651" s="186"/>
    </row>
    <row r="1652" spans="1:17">
      <c r="A1652" s="186"/>
      <c r="B1652" s="186"/>
      <c r="C1652" s="186"/>
      <c r="D1652" s="186"/>
      <c r="E1652" s="186"/>
      <c r="F1652" s="186"/>
      <c r="G1652" s="186"/>
      <c r="H1652" s="186"/>
      <c r="I1652" s="186"/>
      <c r="J1652" s="186"/>
      <c r="K1652" s="186"/>
      <c r="L1652" s="186"/>
      <c r="M1652" s="186"/>
      <c r="N1652" s="186"/>
      <c r="O1652" s="186"/>
      <c r="P1652" s="186"/>
      <c r="Q1652" s="186"/>
    </row>
    <row r="1653" spans="1:17">
      <c r="A1653" s="186"/>
      <c r="B1653" s="186"/>
      <c r="C1653" s="186"/>
      <c r="D1653" s="186"/>
      <c r="E1653" s="186"/>
      <c r="F1653" s="186"/>
      <c r="G1653" s="186"/>
      <c r="H1653" s="186"/>
      <c r="I1653" s="186"/>
      <c r="J1653" s="186"/>
      <c r="K1653" s="186"/>
      <c r="L1653" s="186"/>
      <c r="M1653" s="186"/>
      <c r="N1653" s="186"/>
      <c r="O1653" s="186"/>
      <c r="P1653" s="186"/>
      <c r="Q1653" s="186"/>
    </row>
    <row r="1654" spans="1:17">
      <c r="A1654" s="186"/>
      <c r="B1654" s="186"/>
      <c r="C1654" s="186"/>
      <c r="D1654" s="186"/>
      <c r="E1654" s="186"/>
      <c r="F1654" s="186"/>
      <c r="G1654" s="186"/>
      <c r="H1654" s="186"/>
      <c r="I1654" s="186"/>
      <c r="J1654" s="186"/>
      <c r="K1654" s="186"/>
      <c r="L1654" s="186"/>
      <c r="M1654" s="186"/>
      <c r="N1654" s="186"/>
      <c r="O1654" s="186"/>
      <c r="P1654" s="186"/>
      <c r="Q1654" s="186"/>
    </row>
    <row r="1655" spans="1:17">
      <c r="A1655" s="186"/>
      <c r="B1655" s="186"/>
      <c r="C1655" s="186"/>
      <c r="D1655" s="186"/>
      <c r="E1655" s="186"/>
      <c r="F1655" s="186"/>
      <c r="G1655" s="186"/>
      <c r="H1655" s="186"/>
      <c r="I1655" s="186"/>
      <c r="J1655" s="186"/>
      <c r="K1655" s="186"/>
      <c r="L1655" s="186"/>
      <c r="M1655" s="186"/>
      <c r="N1655" s="186"/>
      <c r="O1655" s="186"/>
      <c r="P1655" s="186"/>
      <c r="Q1655" s="186"/>
    </row>
    <row r="1656" spans="1:17">
      <c r="A1656" s="186"/>
      <c r="B1656" s="186"/>
      <c r="C1656" s="186"/>
      <c r="D1656" s="186"/>
      <c r="E1656" s="186"/>
      <c r="F1656" s="186"/>
      <c r="G1656" s="186"/>
      <c r="H1656" s="186"/>
      <c r="I1656" s="186"/>
      <c r="J1656" s="186"/>
      <c r="K1656" s="186"/>
      <c r="L1656" s="186"/>
      <c r="M1656" s="186"/>
      <c r="N1656" s="186"/>
      <c r="O1656" s="186"/>
      <c r="P1656" s="186"/>
      <c r="Q1656" s="186"/>
    </row>
    <row r="1657" spans="1:17">
      <c r="A1657" s="186"/>
      <c r="B1657" s="186"/>
      <c r="C1657" s="186"/>
      <c r="D1657" s="186"/>
      <c r="E1657" s="186"/>
      <c r="F1657" s="186"/>
      <c r="G1657" s="186"/>
      <c r="H1657" s="186"/>
      <c r="I1657" s="186"/>
      <c r="J1657" s="186"/>
      <c r="K1657" s="186"/>
      <c r="L1657" s="186"/>
      <c r="M1657" s="186"/>
      <c r="N1657" s="186"/>
      <c r="O1657" s="186"/>
      <c r="P1657" s="186"/>
      <c r="Q1657" s="186"/>
    </row>
    <row r="1658" spans="1:17">
      <c r="A1658" s="186"/>
      <c r="B1658" s="186"/>
      <c r="C1658" s="186"/>
      <c r="D1658" s="186"/>
      <c r="E1658" s="186"/>
      <c r="F1658" s="186"/>
      <c r="G1658" s="186"/>
      <c r="H1658" s="186"/>
      <c r="I1658" s="186"/>
      <c r="J1658" s="186"/>
      <c r="K1658" s="186"/>
      <c r="L1658" s="186"/>
      <c r="M1658" s="186"/>
      <c r="N1658" s="186"/>
      <c r="O1658" s="186"/>
      <c r="P1658" s="186"/>
      <c r="Q1658" s="186"/>
    </row>
    <row r="1659" spans="1:17">
      <c r="A1659" s="186"/>
      <c r="B1659" s="186"/>
      <c r="C1659" s="186"/>
      <c r="D1659" s="186"/>
      <c r="E1659" s="186"/>
      <c r="F1659" s="186"/>
      <c r="G1659" s="186"/>
      <c r="H1659" s="186"/>
      <c r="I1659" s="186"/>
      <c r="J1659" s="186"/>
      <c r="K1659" s="186"/>
      <c r="L1659" s="186"/>
      <c r="M1659" s="186"/>
      <c r="N1659" s="186"/>
      <c r="O1659" s="186"/>
      <c r="P1659" s="186"/>
      <c r="Q1659" s="186"/>
    </row>
    <row r="1660" spans="1:17">
      <c r="A1660" s="186"/>
      <c r="B1660" s="186"/>
      <c r="C1660" s="186"/>
      <c r="D1660" s="186"/>
      <c r="E1660" s="186"/>
      <c r="F1660" s="186"/>
      <c r="G1660" s="186"/>
      <c r="H1660" s="186"/>
      <c r="I1660" s="186"/>
      <c r="J1660" s="186"/>
      <c r="K1660" s="186"/>
      <c r="L1660" s="186"/>
      <c r="M1660" s="186"/>
      <c r="N1660" s="186"/>
      <c r="O1660" s="186"/>
      <c r="P1660" s="186"/>
      <c r="Q1660" s="186"/>
    </row>
    <row r="1661" spans="1:17">
      <c r="A1661" s="186"/>
      <c r="B1661" s="186"/>
      <c r="C1661" s="186"/>
      <c r="D1661" s="186"/>
      <c r="E1661" s="186"/>
      <c r="F1661" s="186"/>
      <c r="G1661" s="186"/>
      <c r="H1661" s="186"/>
      <c r="I1661" s="186"/>
      <c r="J1661" s="186"/>
      <c r="K1661" s="186"/>
      <c r="L1661" s="186"/>
      <c r="M1661" s="186"/>
      <c r="N1661" s="186"/>
      <c r="O1661" s="186"/>
      <c r="P1661" s="186"/>
      <c r="Q1661" s="186"/>
    </row>
    <row r="1662" spans="1:17">
      <c r="A1662" s="186"/>
      <c r="B1662" s="186"/>
      <c r="C1662" s="186"/>
      <c r="D1662" s="186"/>
      <c r="E1662" s="186"/>
      <c r="F1662" s="186"/>
      <c r="G1662" s="186"/>
      <c r="H1662" s="186"/>
      <c r="I1662" s="186"/>
      <c r="J1662" s="186"/>
      <c r="K1662" s="186"/>
      <c r="L1662" s="186"/>
      <c r="M1662" s="186"/>
      <c r="N1662" s="186"/>
      <c r="O1662" s="186"/>
      <c r="P1662" s="186"/>
      <c r="Q1662" s="186"/>
    </row>
    <row r="1663" spans="1:17">
      <c r="A1663" s="186"/>
      <c r="B1663" s="186"/>
      <c r="C1663" s="186"/>
      <c r="D1663" s="186"/>
      <c r="E1663" s="186"/>
      <c r="F1663" s="186"/>
      <c r="G1663" s="186"/>
      <c r="H1663" s="186"/>
      <c r="I1663" s="186"/>
      <c r="J1663" s="186"/>
      <c r="K1663" s="186"/>
      <c r="L1663" s="186"/>
      <c r="M1663" s="186"/>
      <c r="N1663" s="186"/>
      <c r="O1663" s="186"/>
      <c r="P1663" s="186"/>
      <c r="Q1663" s="186"/>
    </row>
    <row r="1664" spans="1:17">
      <c r="A1664" s="186"/>
      <c r="B1664" s="186"/>
      <c r="C1664" s="186"/>
      <c r="D1664" s="186"/>
      <c r="E1664" s="186"/>
      <c r="F1664" s="186"/>
      <c r="G1664" s="186"/>
      <c r="H1664" s="186"/>
      <c r="I1664" s="186"/>
      <c r="J1664" s="186"/>
      <c r="K1664" s="186"/>
      <c r="L1664" s="186"/>
      <c r="M1664" s="186"/>
      <c r="N1664" s="186"/>
      <c r="O1664" s="186"/>
      <c r="P1664" s="186"/>
      <c r="Q1664" s="186"/>
    </row>
    <row r="1665" spans="1:17">
      <c r="A1665" s="186"/>
      <c r="B1665" s="186"/>
      <c r="C1665" s="186"/>
      <c r="D1665" s="186"/>
      <c r="E1665" s="186"/>
      <c r="F1665" s="186"/>
      <c r="G1665" s="186"/>
      <c r="H1665" s="186"/>
      <c r="I1665" s="186"/>
      <c r="J1665" s="186"/>
      <c r="K1665" s="186"/>
      <c r="L1665" s="186"/>
      <c r="M1665" s="186"/>
      <c r="N1665" s="186"/>
      <c r="O1665" s="186"/>
      <c r="P1665" s="186"/>
      <c r="Q1665" s="186"/>
    </row>
    <row r="1666" spans="1:17">
      <c r="A1666" s="186"/>
      <c r="B1666" s="186"/>
      <c r="C1666" s="186"/>
      <c r="D1666" s="186"/>
      <c r="E1666" s="186"/>
      <c r="F1666" s="186"/>
      <c r="G1666" s="186"/>
      <c r="H1666" s="186"/>
      <c r="I1666" s="186"/>
      <c r="J1666" s="186"/>
      <c r="K1666" s="186"/>
      <c r="L1666" s="186"/>
      <c r="M1666" s="186"/>
      <c r="N1666" s="186"/>
      <c r="O1666" s="186"/>
      <c r="P1666" s="186"/>
      <c r="Q1666" s="186"/>
    </row>
    <row r="1667" spans="1:17">
      <c r="A1667" s="186"/>
      <c r="B1667" s="186"/>
      <c r="C1667" s="186"/>
      <c r="D1667" s="186"/>
      <c r="E1667" s="186"/>
      <c r="F1667" s="186"/>
      <c r="G1667" s="186"/>
      <c r="H1667" s="186"/>
      <c r="I1667" s="186"/>
      <c r="J1667" s="186"/>
      <c r="K1667" s="186"/>
      <c r="L1667" s="186"/>
      <c r="M1667" s="186"/>
      <c r="N1667" s="186"/>
      <c r="O1667" s="186"/>
      <c r="P1667" s="186"/>
      <c r="Q1667" s="186"/>
    </row>
    <row r="1668" spans="1:17">
      <c r="A1668" s="186"/>
      <c r="B1668" s="186"/>
      <c r="C1668" s="186"/>
      <c r="D1668" s="186"/>
      <c r="E1668" s="186"/>
      <c r="F1668" s="186"/>
      <c r="G1668" s="186"/>
      <c r="H1668" s="186"/>
      <c r="I1668" s="186"/>
      <c r="J1668" s="186"/>
      <c r="K1668" s="186"/>
      <c r="L1668" s="186"/>
      <c r="M1668" s="186"/>
      <c r="N1668" s="186"/>
      <c r="O1668" s="186"/>
      <c r="P1668" s="186"/>
      <c r="Q1668" s="186"/>
    </row>
    <row r="1669" spans="1:17">
      <c r="A1669" s="186"/>
      <c r="B1669" s="186"/>
      <c r="C1669" s="186"/>
      <c r="D1669" s="186"/>
      <c r="E1669" s="186"/>
      <c r="F1669" s="186"/>
      <c r="G1669" s="186"/>
      <c r="H1669" s="186"/>
      <c r="I1669" s="186"/>
      <c r="J1669" s="186"/>
      <c r="K1669" s="186"/>
      <c r="L1669" s="186"/>
      <c r="M1669" s="186"/>
      <c r="N1669" s="186"/>
      <c r="O1669" s="186"/>
      <c r="P1669" s="186"/>
      <c r="Q1669" s="186"/>
    </row>
    <row r="1670" spans="1:17">
      <c r="A1670" s="186"/>
      <c r="B1670" s="186"/>
      <c r="C1670" s="186"/>
      <c r="D1670" s="186"/>
      <c r="E1670" s="186"/>
      <c r="F1670" s="186"/>
      <c r="G1670" s="186"/>
      <c r="H1670" s="186"/>
      <c r="I1670" s="186"/>
      <c r="J1670" s="186"/>
      <c r="K1670" s="186"/>
      <c r="L1670" s="186"/>
      <c r="M1670" s="186"/>
      <c r="N1670" s="186"/>
      <c r="O1670" s="186"/>
      <c r="P1670" s="186"/>
      <c r="Q1670" s="186"/>
    </row>
    <row r="1671" spans="1:17">
      <c r="A1671" s="186"/>
      <c r="B1671" s="186"/>
      <c r="C1671" s="186"/>
      <c r="D1671" s="186"/>
      <c r="E1671" s="186"/>
      <c r="F1671" s="186"/>
      <c r="G1671" s="186"/>
      <c r="H1671" s="186"/>
      <c r="I1671" s="186"/>
      <c r="J1671" s="186"/>
      <c r="K1671" s="186"/>
      <c r="L1671" s="186"/>
      <c r="M1671" s="186"/>
      <c r="N1671" s="186"/>
      <c r="O1671" s="186"/>
      <c r="P1671" s="186"/>
      <c r="Q1671" s="186"/>
    </row>
    <row r="1672" spans="1:17">
      <c r="A1672" s="186"/>
      <c r="B1672" s="186"/>
      <c r="C1672" s="186"/>
      <c r="D1672" s="186"/>
      <c r="E1672" s="186"/>
      <c r="F1672" s="186"/>
      <c r="G1672" s="186"/>
      <c r="H1672" s="186"/>
      <c r="I1672" s="186"/>
      <c r="J1672" s="186"/>
      <c r="K1672" s="186"/>
      <c r="L1672" s="186"/>
      <c r="M1672" s="186"/>
      <c r="N1672" s="186"/>
      <c r="O1672" s="186"/>
      <c r="P1672" s="186"/>
      <c r="Q1672" s="186"/>
    </row>
    <row r="1673" spans="1:17">
      <c r="A1673" s="186"/>
      <c r="B1673" s="186"/>
      <c r="C1673" s="186"/>
      <c r="D1673" s="186"/>
      <c r="E1673" s="186"/>
      <c r="F1673" s="186"/>
      <c r="G1673" s="186"/>
      <c r="H1673" s="186"/>
      <c r="I1673" s="186"/>
      <c r="J1673" s="186"/>
      <c r="K1673" s="186"/>
      <c r="L1673" s="186"/>
      <c r="M1673" s="186"/>
      <c r="N1673" s="186"/>
      <c r="O1673" s="186"/>
      <c r="P1673" s="186"/>
      <c r="Q1673" s="186"/>
    </row>
    <row r="1674" spans="1:17">
      <c r="A1674" s="186"/>
      <c r="B1674" s="186"/>
      <c r="C1674" s="186"/>
      <c r="D1674" s="186"/>
      <c r="E1674" s="186"/>
      <c r="F1674" s="186"/>
      <c r="G1674" s="186"/>
      <c r="H1674" s="186"/>
      <c r="I1674" s="186"/>
      <c r="J1674" s="186"/>
      <c r="K1674" s="186"/>
      <c r="L1674" s="186"/>
      <c r="M1674" s="186"/>
      <c r="N1674" s="186"/>
      <c r="O1674" s="186"/>
      <c r="P1674" s="186"/>
      <c r="Q1674" s="186"/>
    </row>
    <row r="1675" spans="1:17">
      <c r="A1675" s="186"/>
      <c r="B1675" s="186"/>
      <c r="C1675" s="186"/>
      <c r="D1675" s="186"/>
      <c r="E1675" s="186"/>
      <c r="F1675" s="186"/>
      <c r="G1675" s="186"/>
      <c r="H1675" s="186"/>
      <c r="I1675" s="186"/>
      <c r="J1675" s="186"/>
      <c r="K1675" s="186"/>
      <c r="L1675" s="186"/>
      <c r="M1675" s="186"/>
      <c r="N1675" s="186"/>
      <c r="O1675" s="186"/>
      <c r="P1675" s="186"/>
      <c r="Q1675" s="186"/>
    </row>
    <row r="1676" spans="1:17">
      <c r="A1676" s="186"/>
      <c r="B1676" s="186"/>
      <c r="C1676" s="186"/>
      <c r="D1676" s="186"/>
      <c r="E1676" s="186"/>
      <c r="F1676" s="186"/>
      <c r="G1676" s="186"/>
      <c r="H1676" s="186"/>
      <c r="I1676" s="186"/>
      <c r="J1676" s="186"/>
      <c r="K1676" s="186"/>
      <c r="L1676" s="186"/>
      <c r="M1676" s="186"/>
      <c r="N1676" s="186"/>
      <c r="O1676" s="186"/>
      <c r="P1676" s="186"/>
      <c r="Q1676" s="186"/>
    </row>
    <row r="1677" spans="1:17">
      <c r="A1677" s="186"/>
      <c r="B1677" s="186"/>
      <c r="C1677" s="186"/>
      <c r="D1677" s="186"/>
      <c r="E1677" s="186"/>
      <c r="F1677" s="186"/>
      <c r="G1677" s="186"/>
      <c r="H1677" s="186"/>
      <c r="I1677" s="186"/>
      <c r="J1677" s="186"/>
      <c r="K1677" s="186"/>
      <c r="L1677" s="186"/>
      <c r="M1677" s="186"/>
      <c r="N1677" s="186"/>
      <c r="O1677" s="186"/>
      <c r="P1677" s="186"/>
      <c r="Q1677" s="186"/>
    </row>
    <row r="1678" spans="1:17">
      <c r="A1678" s="186"/>
      <c r="B1678" s="186"/>
      <c r="C1678" s="186"/>
      <c r="D1678" s="186"/>
      <c r="E1678" s="186"/>
      <c r="F1678" s="186"/>
      <c r="G1678" s="186"/>
      <c r="H1678" s="186"/>
      <c r="I1678" s="186"/>
      <c r="J1678" s="186"/>
      <c r="K1678" s="186"/>
      <c r="L1678" s="186"/>
      <c r="M1678" s="186"/>
      <c r="N1678" s="186"/>
      <c r="O1678" s="186"/>
      <c r="P1678" s="186"/>
      <c r="Q1678" s="186"/>
    </row>
    <row r="1679" spans="1:17">
      <c r="A1679" s="186"/>
      <c r="B1679" s="186"/>
      <c r="C1679" s="186"/>
      <c r="D1679" s="186"/>
      <c r="E1679" s="186"/>
      <c r="F1679" s="186"/>
      <c r="G1679" s="186"/>
      <c r="H1679" s="186"/>
      <c r="I1679" s="186"/>
      <c r="J1679" s="186"/>
      <c r="K1679" s="186"/>
      <c r="L1679" s="186"/>
      <c r="M1679" s="186"/>
      <c r="N1679" s="186"/>
      <c r="O1679" s="186"/>
      <c r="P1679" s="186"/>
      <c r="Q1679" s="186"/>
    </row>
    <row r="1680" spans="1:17">
      <c r="A1680" s="186"/>
      <c r="B1680" s="186"/>
      <c r="C1680" s="186"/>
      <c r="D1680" s="186"/>
      <c r="E1680" s="186"/>
      <c r="F1680" s="186"/>
      <c r="G1680" s="186"/>
      <c r="H1680" s="186"/>
      <c r="I1680" s="186"/>
      <c r="J1680" s="186"/>
      <c r="K1680" s="186"/>
      <c r="L1680" s="186"/>
      <c r="M1680" s="186"/>
      <c r="N1680" s="186"/>
      <c r="O1680" s="186"/>
      <c r="P1680" s="186"/>
      <c r="Q1680" s="186"/>
    </row>
    <row r="1681" spans="1:17">
      <c r="A1681" s="186"/>
      <c r="B1681" s="186"/>
      <c r="C1681" s="186"/>
      <c r="D1681" s="186"/>
      <c r="E1681" s="186"/>
      <c r="F1681" s="186"/>
      <c r="G1681" s="186"/>
      <c r="H1681" s="186"/>
      <c r="I1681" s="186"/>
      <c r="J1681" s="186"/>
      <c r="K1681" s="186"/>
      <c r="L1681" s="186"/>
      <c r="M1681" s="186"/>
      <c r="N1681" s="186"/>
      <c r="O1681" s="186"/>
      <c r="P1681" s="186"/>
      <c r="Q1681" s="186"/>
    </row>
    <row r="1682" spans="1:17">
      <c r="A1682" s="186"/>
      <c r="B1682" s="186"/>
      <c r="C1682" s="186"/>
      <c r="D1682" s="186"/>
      <c r="E1682" s="186"/>
      <c r="F1682" s="186"/>
      <c r="G1682" s="186"/>
      <c r="H1682" s="186"/>
      <c r="I1682" s="186"/>
      <c r="J1682" s="186"/>
      <c r="K1682" s="186"/>
      <c r="L1682" s="186"/>
      <c r="M1682" s="186"/>
      <c r="N1682" s="186"/>
      <c r="O1682" s="186"/>
      <c r="P1682" s="186"/>
      <c r="Q1682" s="186"/>
    </row>
    <row r="1683" spans="1:17">
      <c r="A1683" s="186"/>
      <c r="B1683" s="186"/>
      <c r="C1683" s="186"/>
      <c r="D1683" s="186"/>
      <c r="E1683" s="186"/>
      <c r="F1683" s="186"/>
      <c r="G1683" s="186"/>
      <c r="H1683" s="186"/>
      <c r="I1683" s="186"/>
      <c r="J1683" s="186"/>
      <c r="K1683" s="186"/>
      <c r="L1683" s="186"/>
      <c r="M1683" s="186"/>
      <c r="N1683" s="186"/>
      <c r="O1683" s="186"/>
      <c r="P1683" s="186"/>
      <c r="Q1683" s="186"/>
    </row>
    <row r="1684" spans="1:17">
      <c r="A1684" s="186"/>
      <c r="B1684" s="186"/>
      <c r="C1684" s="186"/>
      <c r="D1684" s="186"/>
      <c r="E1684" s="186"/>
      <c r="F1684" s="186"/>
      <c r="G1684" s="186"/>
      <c r="H1684" s="186"/>
      <c r="I1684" s="186"/>
      <c r="J1684" s="186"/>
      <c r="K1684" s="186"/>
      <c r="L1684" s="186"/>
      <c r="M1684" s="186"/>
      <c r="N1684" s="186"/>
      <c r="O1684" s="186"/>
      <c r="P1684" s="186"/>
      <c r="Q1684" s="186"/>
    </row>
    <row r="1685" spans="1:17">
      <c r="A1685" s="186"/>
      <c r="B1685" s="186"/>
      <c r="C1685" s="186"/>
      <c r="D1685" s="186"/>
      <c r="E1685" s="186"/>
      <c r="F1685" s="186"/>
      <c r="G1685" s="186"/>
      <c r="H1685" s="186"/>
      <c r="I1685" s="186"/>
      <c r="J1685" s="186"/>
      <c r="K1685" s="186"/>
      <c r="L1685" s="186"/>
      <c r="M1685" s="186"/>
      <c r="N1685" s="186"/>
      <c r="O1685" s="186"/>
      <c r="P1685" s="186"/>
      <c r="Q1685" s="186"/>
    </row>
    <row r="1686" spans="1:17">
      <c r="A1686" s="186"/>
      <c r="B1686" s="186"/>
      <c r="C1686" s="186"/>
      <c r="D1686" s="186"/>
      <c r="E1686" s="186"/>
      <c r="F1686" s="186"/>
      <c r="G1686" s="186"/>
      <c r="H1686" s="186"/>
      <c r="I1686" s="186"/>
      <c r="J1686" s="186"/>
      <c r="K1686" s="186"/>
      <c r="L1686" s="186"/>
      <c r="M1686" s="186"/>
      <c r="N1686" s="186"/>
      <c r="O1686" s="186"/>
      <c r="P1686" s="186"/>
      <c r="Q1686" s="186"/>
    </row>
    <row r="1687" spans="1:17">
      <c r="A1687" s="186"/>
      <c r="B1687" s="186"/>
      <c r="C1687" s="186"/>
      <c r="D1687" s="186"/>
      <c r="E1687" s="186"/>
      <c r="F1687" s="186"/>
      <c r="G1687" s="186"/>
      <c r="H1687" s="186"/>
      <c r="I1687" s="186"/>
      <c r="J1687" s="186"/>
      <c r="K1687" s="186"/>
      <c r="L1687" s="186"/>
      <c r="M1687" s="186"/>
      <c r="N1687" s="186"/>
      <c r="O1687" s="186"/>
      <c r="P1687" s="186"/>
      <c r="Q1687" s="186"/>
    </row>
    <row r="1688" spans="1:17">
      <c r="A1688" s="186"/>
      <c r="B1688" s="186"/>
      <c r="C1688" s="186"/>
      <c r="D1688" s="186"/>
      <c r="E1688" s="186"/>
      <c r="F1688" s="186"/>
      <c r="G1688" s="186"/>
      <c r="H1688" s="186"/>
      <c r="I1688" s="186"/>
      <c r="J1688" s="186"/>
      <c r="K1688" s="186"/>
      <c r="L1688" s="186"/>
      <c r="M1688" s="186"/>
      <c r="N1688" s="186"/>
      <c r="O1688" s="186"/>
      <c r="P1688" s="186"/>
      <c r="Q1688" s="186"/>
    </row>
    <row r="1689" spans="1:17">
      <c r="A1689" s="186"/>
      <c r="B1689" s="186"/>
      <c r="C1689" s="186"/>
      <c r="D1689" s="186"/>
      <c r="E1689" s="186"/>
      <c r="F1689" s="186"/>
      <c r="G1689" s="186"/>
      <c r="H1689" s="186"/>
      <c r="I1689" s="186"/>
      <c r="J1689" s="186"/>
      <c r="K1689" s="186"/>
      <c r="L1689" s="186"/>
      <c r="M1689" s="186"/>
      <c r="N1689" s="186"/>
      <c r="O1689" s="186"/>
      <c r="P1689" s="186"/>
      <c r="Q1689" s="186"/>
    </row>
    <row r="1690" spans="1:17">
      <c r="A1690" s="186"/>
      <c r="B1690" s="186"/>
      <c r="C1690" s="186"/>
      <c r="D1690" s="186"/>
      <c r="E1690" s="186"/>
      <c r="F1690" s="186"/>
      <c r="G1690" s="186"/>
      <c r="H1690" s="186"/>
      <c r="I1690" s="186"/>
      <c r="J1690" s="186"/>
      <c r="K1690" s="186"/>
      <c r="L1690" s="186"/>
      <c r="M1690" s="186"/>
      <c r="N1690" s="186"/>
      <c r="O1690" s="186"/>
      <c r="P1690" s="186"/>
      <c r="Q1690" s="186"/>
    </row>
    <row r="1691" spans="1:17">
      <c r="A1691" s="186"/>
      <c r="B1691" s="186"/>
      <c r="C1691" s="186"/>
      <c r="D1691" s="186"/>
      <c r="E1691" s="186"/>
      <c r="F1691" s="186"/>
      <c r="G1691" s="186"/>
      <c r="H1691" s="186"/>
      <c r="I1691" s="186"/>
      <c r="J1691" s="186"/>
      <c r="K1691" s="186"/>
      <c r="L1691" s="186"/>
      <c r="M1691" s="186"/>
      <c r="N1691" s="186"/>
      <c r="O1691" s="186"/>
      <c r="P1691" s="186"/>
      <c r="Q1691" s="186"/>
    </row>
    <row r="1692" spans="1:17">
      <c r="A1692" s="186"/>
      <c r="B1692" s="186"/>
      <c r="C1692" s="186"/>
      <c r="D1692" s="186"/>
      <c r="E1692" s="186"/>
      <c r="F1692" s="186"/>
      <c r="G1692" s="186"/>
      <c r="H1692" s="186"/>
      <c r="I1692" s="186"/>
      <c r="J1692" s="186"/>
      <c r="K1692" s="186"/>
      <c r="L1692" s="186"/>
      <c r="M1692" s="186"/>
      <c r="N1692" s="186"/>
      <c r="O1692" s="186"/>
      <c r="P1692" s="186"/>
      <c r="Q1692" s="186"/>
    </row>
    <row r="1693" spans="1:17">
      <c r="A1693" s="186"/>
      <c r="B1693" s="186"/>
      <c r="C1693" s="186"/>
      <c r="D1693" s="186"/>
      <c r="E1693" s="186"/>
      <c r="F1693" s="186"/>
      <c r="G1693" s="186"/>
      <c r="H1693" s="186"/>
      <c r="I1693" s="186"/>
      <c r="J1693" s="186"/>
      <c r="K1693" s="186"/>
      <c r="L1693" s="186"/>
      <c r="M1693" s="186"/>
      <c r="N1693" s="186"/>
      <c r="O1693" s="186"/>
      <c r="P1693" s="186"/>
      <c r="Q1693" s="186"/>
    </row>
    <row r="1694" spans="1:17">
      <c r="A1694" s="186"/>
      <c r="B1694" s="186"/>
      <c r="C1694" s="186"/>
      <c r="D1694" s="186"/>
      <c r="E1694" s="186"/>
      <c r="F1694" s="186"/>
      <c r="G1694" s="186"/>
      <c r="H1694" s="186"/>
      <c r="I1694" s="186"/>
      <c r="J1694" s="186"/>
      <c r="K1694" s="186"/>
      <c r="L1694" s="186"/>
      <c r="M1694" s="186"/>
      <c r="N1694" s="186"/>
      <c r="O1694" s="186"/>
      <c r="P1694" s="186"/>
      <c r="Q1694" s="186"/>
    </row>
    <row r="1695" spans="1:17">
      <c r="A1695" s="186"/>
      <c r="B1695" s="186"/>
      <c r="C1695" s="186"/>
      <c r="D1695" s="186"/>
      <c r="E1695" s="186"/>
      <c r="F1695" s="186"/>
      <c r="G1695" s="186"/>
      <c r="H1695" s="186"/>
      <c r="I1695" s="186"/>
      <c r="J1695" s="186"/>
      <c r="K1695" s="186"/>
      <c r="L1695" s="186"/>
      <c r="M1695" s="186"/>
      <c r="N1695" s="186"/>
      <c r="O1695" s="186"/>
      <c r="P1695" s="186"/>
      <c r="Q1695" s="186"/>
    </row>
    <row r="1696" spans="1:17">
      <c r="A1696" s="186"/>
      <c r="B1696" s="186"/>
      <c r="C1696" s="186"/>
      <c r="D1696" s="186"/>
      <c r="E1696" s="186"/>
      <c r="F1696" s="186"/>
      <c r="G1696" s="186"/>
      <c r="H1696" s="186"/>
      <c r="I1696" s="186"/>
      <c r="J1696" s="186"/>
      <c r="K1696" s="186"/>
      <c r="L1696" s="186"/>
      <c r="M1696" s="186"/>
      <c r="N1696" s="186"/>
      <c r="O1696" s="186"/>
      <c r="P1696" s="186"/>
      <c r="Q1696" s="186"/>
    </row>
    <row r="1697" spans="1:17">
      <c r="A1697" s="186"/>
      <c r="B1697" s="186"/>
      <c r="C1697" s="186"/>
      <c r="D1697" s="186"/>
      <c r="E1697" s="186"/>
      <c r="F1697" s="186"/>
      <c r="G1697" s="186"/>
      <c r="H1697" s="186"/>
      <c r="I1697" s="186"/>
      <c r="J1697" s="186"/>
      <c r="K1697" s="186"/>
      <c r="L1697" s="186"/>
      <c r="M1697" s="186"/>
      <c r="N1697" s="186"/>
      <c r="O1697" s="186"/>
      <c r="P1697" s="186"/>
      <c r="Q1697" s="186"/>
    </row>
    <row r="1698" spans="1:17">
      <c r="A1698" s="186"/>
      <c r="B1698" s="186"/>
      <c r="C1698" s="186"/>
      <c r="D1698" s="186"/>
      <c r="E1698" s="186"/>
      <c r="F1698" s="186"/>
      <c r="G1698" s="186"/>
      <c r="H1698" s="186"/>
      <c r="I1698" s="186"/>
      <c r="J1698" s="186"/>
      <c r="K1698" s="186"/>
      <c r="L1698" s="186"/>
      <c r="M1698" s="186"/>
      <c r="N1698" s="186"/>
      <c r="O1698" s="186"/>
      <c r="P1698" s="186"/>
      <c r="Q1698" s="186"/>
    </row>
    <row r="1699" spans="1:17">
      <c r="A1699" s="186"/>
      <c r="B1699" s="186"/>
      <c r="C1699" s="186"/>
      <c r="D1699" s="186"/>
      <c r="E1699" s="186"/>
      <c r="F1699" s="186"/>
      <c r="G1699" s="186"/>
      <c r="H1699" s="186"/>
      <c r="I1699" s="186"/>
      <c r="J1699" s="186"/>
      <c r="K1699" s="186"/>
      <c r="L1699" s="186"/>
      <c r="M1699" s="186"/>
      <c r="N1699" s="186"/>
      <c r="O1699" s="186"/>
      <c r="P1699" s="186"/>
      <c r="Q1699" s="186"/>
    </row>
    <row r="1700" spans="1:17">
      <c r="A1700" s="186"/>
      <c r="B1700" s="186"/>
      <c r="C1700" s="186"/>
      <c r="D1700" s="186"/>
      <c r="E1700" s="186"/>
      <c r="F1700" s="186"/>
      <c r="G1700" s="186"/>
      <c r="H1700" s="186"/>
      <c r="I1700" s="186"/>
      <c r="J1700" s="186"/>
      <c r="K1700" s="186"/>
      <c r="L1700" s="186"/>
      <c r="M1700" s="186"/>
      <c r="N1700" s="186"/>
      <c r="O1700" s="186"/>
      <c r="P1700" s="186"/>
      <c r="Q1700" s="186"/>
    </row>
    <row r="1701" spans="1:17">
      <c r="A1701" s="186"/>
      <c r="B1701" s="186"/>
      <c r="C1701" s="186"/>
      <c r="D1701" s="186"/>
      <c r="E1701" s="186"/>
      <c r="F1701" s="186"/>
      <c r="G1701" s="186"/>
      <c r="H1701" s="186"/>
      <c r="I1701" s="186"/>
      <c r="J1701" s="186"/>
      <c r="K1701" s="186"/>
      <c r="L1701" s="186"/>
      <c r="M1701" s="186"/>
      <c r="N1701" s="186"/>
      <c r="O1701" s="186"/>
      <c r="P1701" s="186"/>
      <c r="Q1701" s="186"/>
    </row>
    <row r="1702" spans="1:17">
      <c r="A1702" s="186"/>
      <c r="B1702" s="186"/>
      <c r="C1702" s="186"/>
      <c r="D1702" s="186"/>
      <c r="E1702" s="186"/>
      <c r="F1702" s="186"/>
      <c r="G1702" s="186"/>
      <c r="H1702" s="186"/>
      <c r="I1702" s="186"/>
      <c r="J1702" s="186"/>
      <c r="K1702" s="186"/>
      <c r="L1702" s="186"/>
      <c r="M1702" s="186"/>
      <c r="N1702" s="186"/>
      <c r="O1702" s="186"/>
      <c r="P1702" s="186"/>
      <c r="Q1702" s="186"/>
    </row>
    <row r="1703" spans="1:17">
      <c r="A1703" s="186"/>
      <c r="B1703" s="186"/>
      <c r="C1703" s="186"/>
      <c r="D1703" s="186"/>
      <c r="E1703" s="186"/>
      <c r="F1703" s="186"/>
      <c r="G1703" s="186"/>
      <c r="H1703" s="186"/>
      <c r="I1703" s="186"/>
      <c r="J1703" s="186"/>
      <c r="K1703" s="186"/>
      <c r="L1703" s="186"/>
      <c r="M1703" s="186"/>
      <c r="N1703" s="186"/>
      <c r="O1703" s="186"/>
      <c r="P1703" s="186"/>
      <c r="Q1703" s="186"/>
    </row>
    <row r="1704" spans="1:17">
      <c r="A1704" s="186"/>
      <c r="B1704" s="186"/>
      <c r="C1704" s="186"/>
      <c r="D1704" s="186"/>
      <c r="E1704" s="186"/>
      <c r="F1704" s="186"/>
      <c r="G1704" s="186"/>
      <c r="H1704" s="186"/>
      <c r="I1704" s="186"/>
      <c r="J1704" s="186"/>
      <c r="K1704" s="186"/>
      <c r="L1704" s="186"/>
      <c r="M1704" s="186"/>
      <c r="N1704" s="186"/>
      <c r="O1704" s="186"/>
      <c r="P1704" s="186"/>
      <c r="Q1704" s="186"/>
    </row>
    <row r="1705" spans="1:17">
      <c r="A1705" s="186"/>
      <c r="B1705" s="186"/>
      <c r="C1705" s="186"/>
      <c r="D1705" s="186"/>
      <c r="E1705" s="186"/>
      <c r="F1705" s="186"/>
      <c r="G1705" s="186"/>
      <c r="H1705" s="186"/>
      <c r="I1705" s="186"/>
      <c r="J1705" s="186"/>
      <c r="K1705" s="186"/>
      <c r="L1705" s="186"/>
      <c r="M1705" s="186"/>
      <c r="N1705" s="186"/>
      <c r="O1705" s="186"/>
      <c r="P1705" s="186"/>
      <c r="Q1705" s="186"/>
    </row>
    <row r="1706" spans="1:17">
      <c r="A1706" s="186"/>
      <c r="B1706" s="186"/>
      <c r="C1706" s="186"/>
      <c r="D1706" s="186"/>
      <c r="E1706" s="186"/>
      <c r="F1706" s="186"/>
      <c r="G1706" s="186"/>
      <c r="H1706" s="186"/>
      <c r="I1706" s="186"/>
      <c r="J1706" s="186"/>
      <c r="K1706" s="186"/>
      <c r="L1706" s="186"/>
      <c r="M1706" s="186"/>
      <c r="N1706" s="186"/>
      <c r="O1706" s="186"/>
      <c r="P1706" s="186"/>
      <c r="Q1706" s="186"/>
    </row>
    <row r="1707" spans="1:17">
      <c r="A1707" s="186"/>
      <c r="B1707" s="186"/>
      <c r="C1707" s="186"/>
      <c r="D1707" s="186"/>
      <c r="E1707" s="186"/>
      <c r="F1707" s="186"/>
      <c r="G1707" s="186"/>
      <c r="H1707" s="186"/>
      <c r="I1707" s="186"/>
      <c r="J1707" s="186"/>
      <c r="K1707" s="186"/>
      <c r="L1707" s="186"/>
      <c r="M1707" s="186"/>
      <c r="N1707" s="186"/>
      <c r="O1707" s="186"/>
      <c r="P1707" s="186"/>
      <c r="Q1707" s="186"/>
    </row>
    <row r="1708" spans="1:17">
      <c r="A1708" s="186"/>
      <c r="B1708" s="186"/>
      <c r="C1708" s="186"/>
      <c r="D1708" s="186"/>
      <c r="E1708" s="186"/>
      <c r="F1708" s="186"/>
      <c r="G1708" s="186"/>
      <c r="H1708" s="186"/>
      <c r="I1708" s="186"/>
      <c r="J1708" s="186"/>
      <c r="K1708" s="186"/>
      <c r="L1708" s="186"/>
      <c r="M1708" s="186"/>
      <c r="N1708" s="186"/>
      <c r="O1708" s="186"/>
      <c r="P1708" s="186"/>
      <c r="Q1708" s="186"/>
    </row>
    <row r="1709" spans="1:17">
      <c r="A1709" s="186"/>
      <c r="B1709" s="186"/>
      <c r="C1709" s="186"/>
      <c r="D1709" s="186"/>
      <c r="E1709" s="186"/>
      <c r="F1709" s="186"/>
      <c r="G1709" s="186"/>
      <c r="H1709" s="186"/>
      <c r="I1709" s="186"/>
      <c r="J1709" s="186"/>
      <c r="K1709" s="186"/>
      <c r="L1709" s="186"/>
      <c r="M1709" s="186"/>
      <c r="N1709" s="186"/>
      <c r="O1709" s="186"/>
      <c r="P1709" s="186"/>
      <c r="Q1709" s="186"/>
    </row>
    <row r="1710" spans="1:17">
      <c r="A1710" s="186"/>
      <c r="B1710" s="186"/>
      <c r="C1710" s="186"/>
      <c r="D1710" s="186"/>
      <c r="E1710" s="186"/>
      <c r="F1710" s="186"/>
      <c r="G1710" s="186"/>
      <c r="H1710" s="186"/>
      <c r="I1710" s="186"/>
      <c r="J1710" s="186"/>
      <c r="K1710" s="186"/>
      <c r="L1710" s="186"/>
      <c r="M1710" s="186"/>
      <c r="N1710" s="186"/>
      <c r="O1710" s="186"/>
      <c r="P1710" s="186"/>
      <c r="Q1710" s="186"/>
    </row>
    <row r="1711" spans="1:17">
      <c r="A1711" s="186"/>
      <c r="B1711" s="186"/>
      <c r="C1711" s="186"/>
      <c r="D1711" s="186"/>
      <c r="E1711" s="186"/>
      <c r="F1711" s="186"/>
      <c r="G1711" s="186"/>
      <c r="H1711" s="186"/>
      <c r="I1711" s="186"/>
      <c r="J1711" s="186"/>
      <c r="K1711" s="186"/>
      <c r="L1711" s="186"/>
      <c r="M1711" s="186"/>
      <c r="N1711" s="186"/>
      <c r="O1711" s="186"/>
      <c r="P1711" s="186"/>
      <c r="Q1711" s="186"/>
    </row>
    <row r="1712" spans="1:17">
      <c r="A1712" s="186"/>
      <c r="B1712" s="186"/>
      <c r="C1712" s="186"/>
      <c r="D1712" s="186"/>
      <c r="E1712" s="186"/>
      <c r="F1712" s="186"/>
      <c r="G1712" s="186"/>
      <c r="H1712" s="186"/>
      <c r="I1712" s="186"/>
      <c r="J1712" s="186"/>
      <c r="K1712" s="186"/>
      <c r="L1712" s="186"/>
      <c r="M1712" s="186"/>
      <c r="N1712" s="186"/>
      <c r="O1712" s="186"/>
      <c r="P1712" s="186"/>
      <c r="Q1712" s="186"/>
    </row>
    <row r="1713" spans="1:17">
      <c r="A1713" s="186"/>
      <c r="B1713" s="186"/>
      <c r="C1713" s="186"/>
      <c r="D1713" s="186"/>
      <c r="E1713" s="186"/>
      <c r="F1713" s="186"/>
      <c r="G1713" s="186"/>
      <c r="H1713" s="186"/>
      <c r="I1713" s="186"/>
      <c r="J1713" s="186"/>
      <c r="K1713" s="186"/>
      <c r="L1713" s="186"/>
      <c r="M1713" s="186"/>
      <c r="N1713" s="186"/>
      <c r="O1713" s="186"/>
      <c r="P1713" s="186"/>
      <c r="Q1713" s="186"/>
    </row>
    <row r="1714" spans="1:17">
      <c r="A1714" s="186"/>
      <c r="B1714" s="186"/>
      <c r="C1714" s="186"/>
      <c r="D1714" s="186"/>
      <c r="E1714" s="186"/>
      <c r="F1714" s="186"/>
      <c r="G1714" s="186"/>
      <c r="H1714" s="186"/>
      <c r="I1714" s="186"/>
      <c r="J1714" s="186"/>
      <c r="K1714" s="186"/>
      <c r="L1714" s="186"/>
      <c r="M1714" s="186"/>
      <c r="N1714" s="186"/>
      <c r="O1714" s="186"/>
      <c r="P1714" s="186"/>
      <c r="Q1714" s="186"/>
    </row>
    <row r="1715" spans="1:17">
      <c r="A1715" s="186"/>
      <c r="B1715" s="186"/>
      <c r="C1715" s="186"/>
      <c r="D1715" s="186"/>
      <c r="E1715" s="186"/>
      <c r="F1715" s="186"/>
      <c r="G1715" s="186"/>
      <c r="H1715" s="186"/>
      <c r="I1715" s="186"/>
      <c r="J1715" s="186"/>
      <c r="K1715" s="186"/>
      <c r="L1715" s="186"/>
      <c r="M1715" s="186"/>
      <c r="N1715" s="186"/>
      <c r="O1715" s="186"/>
      <c r="P1715" s="186"/>
      <c r="Q1715" s="186"/>
    </row>
    <row r="1716" spans="1:17">
      <c r="A1716" s="186"/>
      <c r="B1716" s="186"/>
      <c r="C1716" s="186"/>
      <c r="D1716" s="186"/>
      <c r="E1716" s="186"/>
      <c r="F1716" s="186"/>
      <c r="G1716" s="186"/>
      <c r="H1716" s="186"/>
      <c r="I1716" s="186"/>
      <c r="J1716" s="186"/>
      <c r="K1716" s="186"/>
      <c r="L1716" s="186"/>
      <c r="M1716" s="186"/>
      <c r="N1716" s="186"/>
      <c r="O1716" s="186"/>
      <c r="P1716" s="186"/>
      <c r="Q1716" s="186"/>
    </row>
    <row r="1717" spans="1:17">
      <c r="A1717" s="186"/>
      <c r="B1717" s="186"/>
      <c r="C1717" s="186"/>
      <c r="D1717" s="186"/>
      <c r="E1717" s="186"/>
      <c r="F1717" s="186"/>
      <c r="G1717" s="186"/>
      <c r="H1717" s="186"/>
      <c r="I1717" s="186"/>
      <c r="J1717" s="186"/>
      <c r="K1717" s="186"/>
      <c r="L1717" s="186"/>
      <c r="M1717" s="186"/>
      <c r="N1717" s="186"/>
      <c r="O1717" s="186"/>
      <c r="P1717" s="186"/>
      <c r="Q1717" s="186"/>
    </row>
    <row r="1718" spans="1:17">
      <c r="A1718" s="186"/>
      <c r="B1718" s="186"/>
      <c r="C1718" s="186"/>
      <c r="D1718" s="186"/>
      <c r="E1718" s="186"/>
      <c r="F1718" s="186"/>
      <c r="G1718" s="186"/>
      <c r="H1718" s="186"/>
      <c r="I1718" s="186"/>
      <c r="J1718" s="186"/>
      <c r="K1718" s="186"/>
      <c r="L1718" s="186"/>
      <c r="M1718" s="186"/>
      <c r="N1718" s="186"/>
      <c r="O1718" s="186"/>
      <c r="P1718" s="186"/>
      <c r="Q1718" s="186"/>
    </row>
    <row r="1719" spans="1:17">
      <c r="A1719" s="186"/>
      <c r="B1719" s="186"/>
      <c r="C1719" s="186"/>
      <c r="D1719" s="186"/>
      <c r="E1719" s="186"/>
      <c r="F1719" s="186"/>
      <c r="G1719" s="186"/>
      <c r="H1719" s="186"/>
      <c r="I1719" s="186"/>
      <c r="J1719" s="186"/>
      <c r="K1719" s="186"/>
      <c r="L1719" s="186"/>
      <c r="M1719" s="186"/>
      <c r="N1719" s="186"/>
      <c r="O1719" s="186"/>
      <c r="P1719" s="186"/>
      <c r="Q1719" s="186"/>
    </row>
    <row r="1720" spans="1:17">
      <c r="A1720" s="186"/>
      <c r="B1720" s="186"/>
      <c r="C1720" s="186"/>
      <c r="D1720" s="186"/>
      <c r="E1720" s="186"/>
      <c r="F1720" s="186"/>
      <c r="G1720" s="186"/>
      <c r="H1720" s="186"/>
      <c r="I1720" s="186"/>
      <c r="J1720" s="186"/>
      <c r="K1720" s="186"/>
      <c r="L1720" s="186"/>
      <c r="M1720" s="186"/>
      <c r="N1720" s="186"/>
      <c r="O1720" s="186"/>
      <c r="P1720" s="186"/>
      <c r="Q1720" s="186"/>
    </row>
    <row r="1721" spans="1:17">
      <c r="A1721" s="186"/>
      <c r="B1721" s="186"/>
      <c r="C1721" s="186"/>
      <c r="D1721" s="186"/>
      <c r="E1721" s="186"/>
      <c r="F1721" s="186"/>
      <c r="G1721" s="186"/>
      <c r="H1721" s="186"/>
      <c r="I1721" s="186"/>
      <c r="J1721" s="186"/>
      <c r="K1721" s="186"/>
      <c r="L1721" s="186"/>
      <c r="M1721" s="186"/>
      <c r="N1721" s="186"/>
      <c r="O1721" s="186"/>
      <c r="P1721" s="186"/>
      <c r="Q1721" s="186"/>
    </row>
    <row r="1722" spans="1:17">
      <c r="A1722" s="186"/>
      <c r="B1722" s="186"/>
      <c r="C1722" s="186"/>
      <c r="D1722" s="186"/>
      <c r="E1722" s="186"/>
      <c r="F1722" s="186"/>
      <c r="G1722" s="186"/>
      <c r="H1722" s="186"/>
      <c r="I1722" s="186"/>
      <c r="J1722" s="186"/>
      <c r="K1722" s="186"/>
      <c r="L1722" s="186"/>
      <c r="M1722" s="186"/>
      <c r="N1722" s="186"/>
      <c r="O1722" s="186"/>
      <c r="P1722" s="186"/>
      <c r="Q1722" s="186"/>
    </row>
    <row r="1723" spans="1:17">
      <c r="A1723" s="186"/>
      <c r="B1723" s="186"/>
      <c r="C1723" s="186"/>
      <c r="D1723" s="186"/>
      <c r="E1723" s="186"/>
      <c r="F1723" s="186"/>
      <c r="G1723" s="186"/>
      <c r="H1723" s="186"/>
      <c r="I1723" s="186"/>
      <c r="J1723" s="186"/>
      <c r="K1723" s="186"/>
      <c r="L1723" s="186"/>
      <c r="M1723" s="186"/>
      <c r="N1723" s="186"/>
      <c r="O1723" s="186"/>
      <c r="P1723" s="186"/>
      <c r="Q1723" s="186"/>
    </row>
    <row r="1724" spans="1:17">
      <c r="A1724" s="186"/>
      <c r="B1724" s="186"/>
      <c r="C1724" s="186"/>
      <c r="D1724" s="186"/>
      <c r="E1724" s="186"/>
      <c r="F1724" s="186"/>
      <c r="G1724" s="186"/>
      <c r="H1724" s="186"/>
      <c r="I1724" s="186"/>
      <c r="J1724" s="186"/>
      <c r="K1724" s="186"/>
      <c r="L1724" s="186"/>
      <c r="M1724" s="186"/>
      <c r="N1724" s="186"/>
      <c r="O1724" s="186"/>
      <c r="P1724" s="186"/>
      <c r="Q1724" s="186"/>
    </row>
    <row r="1725" spans="1:17">
      <c r="A1725" s="186"/>
      <c r="B1725" s="186"/>
      <c r="C1725" s="186"/>
      <c r="D1725" s="186"/>
      <c r="E1725" s="186"/>
      <c r="F1725" s="186"/>
      <c r="G1725" s="186"/>
      <c r="H1725" s="186"/>
      <c r="I1725" s="186"/>
      <c r="J1725" s="186"/>
      <c r="K1725" s="186"/>
      <c r="L1725" s="186"/>
      <c r="M1725" s="186"/>
      <c r="N1725" s="186"/>
      <c r="O1725" s="186"/>
      <c r="P1725" s="186"/>
      <c r="Q1725" s="186"/>
    </row>
    <row r="1726" spans="1:17">
      <c r="A1726" s="186"/>
      <c r="B1726" s="186"/>
      <c r="C1726" s="186"/>
      <c r="D1726" s="186"/>
      <c r="E1726" s="186"/>
      <c r="F1726" s="186"/>
      <c r="G1726" s="186"/>
      <c r="H1726" s="186"/>
      <c r="I1726" s="186"/>
      <c r="J1726" s="186"/>
      <c r="K1726" s="186"/>
      <c r="L1726" s="186"/>
      <c r="M1726" s="186"/>
      <c r="N1726" s="186"/>
      <c r="O1726" s="186"/>
      <c r="P1726" s="186"/>
      <c r="Q1726" s="186"/>
    </row>
    <row r="1727" spans="1:17">
      <c r="A1727" s="186"/>
      <c r="B1727" s="186"/>
      <c r="C1727" s="186"/>
      <c r="D1727" s="186"/>
      <c r="E1727" s="186"/>
      <c r="F1727" s="186"/>
      <c r="G1727" s="186"/>
      <c r="H1727" s="186"/>
      <c r="I1727" s="186"/>
      <c r="J1727" s="186"/>
      <c r="K1727" s="186"/>
      <c r="L1727" s="186"/>
      <c r="M1727" s="186"/>
      <c r="N1727" s="186"/>
      <c r="O1727" s="186"/>
      <c r="P1727" s="186"/>
      <c r="Q1727" s="186"/>
    </row>
    <row r="1728" spans="1:17">
      <c r="A1728" s="186"/>
      <c r="B1728" s="186"/>
      <c r="C1728" s="186"/>
      <c r="D1728" s="186"/>
      <c r="E1728" s="186"/>
      <c r="F1728" s="186"/>
      <c r="G1728" s="186"/>
      <c r="H1728" s="186"/>
      <c r="I1728" s="186"/>
      <c r="J1728" s="186"/>
      <c r="K1728" s="186"/>
      <c r="L1728" s="186"/>
      <c r="M1728" s="186"/>
      <c r="N1728" s="186"/>
      <c r="O1728" s="186"/>
      <c r="P1728" s="186"/>
      <c r="Q1728" s="186"/>
    </row>
    <row r="1729" spans="1:17">
      <c r="A1729" s="186"/>
      <c r="B1729" s="186"/>
      <c r="C1729" s="186"/>
      <c r="D1729" s="186"/>
      <c r="E1729" s="186"/>
      <c r="F1729" s="186"/>
      <c r="G1729" s="186"/>
      <c r="H1729" s="186"/>
      <c r="I1729" s="186"/>
      <c r="J1729" s="186"/>
      <c r="K1729" s="186"/>
      <c r="L1729" s="186"/>
      <c r="M1729" s="186"/>
      <c r="N1729" s="186"/>
      <c r="O1729" s="186"/>
      <c r="P1729" s="186"/>
      <c r="Q1729" s="186"/>
    </row>
    <row r="1730" spans="1:17">
      <c r="A1730" s="186"/>
      <c r="B1730" s="186"/>
      <c r="C1730" s="186"/>
      <c r="D1730" s="186"/>
      <c r="E1730" s="186"/>
      <c r="F1730" s="186"/>
      <c r="G1730" s="186"/>
      <c r="H1730" s="186"/>
      <c r="I1730" s="186"/>
      <c r="J1730" s="186"/>
      <c r="K1730" s="186"/>
      <c r="L1730" s="186"/>
      <c r="M1730" s="186"/>
      <c r="N1730" s="186"/>
      <c r="O1730" s="186"/>
      <c r="P1730" s="186"/>
      <c r="Q1730" s="186"/>
    </row>
    <row r="1731" spans="1:17">
      <c r="A1731" s="186"/>
      <c r="B1731" s="186"/>
      <c r="C1731" s="186"/>
      <c r="D1731" s="186"/>
      <c r="E1731" s="186"/>
      <c r="F1731" s="186"/>
      <c r="G1731" s="186"/>
      <c r="H1731" s="186"/>
      <c r="I1731" s="186"/>
      <c r="J1731" s="186"/>
      <c r="K1731" s="186"/>
      <c r="L1731" s="186"/>
      <c r="M1731" s="186"/>
      <c r="N1731" s="186"/>
      <c r="O1731" s="186"/>
      <c r="P1731" s="186"/>
      <c r="Q1731" s="186"/>
    </row>
    <row r="1732" spans="1:17">
      <c r="A1732" s="186"/>
      <c r="B1732" s="186"/>
      <c r="C1732" s="186"/>
      <c r="D1732" s="186"/>
      <c r="E1732" s="186"/>
      <c r="F1732" s="186"/>
      <c r="G1732" s="186"/>
      <c r="H1732" s="186"/>
      <c r="I1732" s="186"/>
      <c r="J1732" s="186"/>
      <c r="K1732" s="186"/>
      <c r="L1732" s="186"/>
      <c r="M1732" s="186"/>
      <c r="N1732" s="186"/>
      <c r="O1732" s="186"/>
      <c r="P1732" s="186"/>
      <c r="Q1732" s="186"/>
    </row>
    <row r="1733" spans="1:17">
      <c r="A1733" s="186"/>
      <c r="B1733" s="186"/>
      <c r="C1733" s="186"/>
      <c r="D1733" s="186"/>
      <c r="E1733" s="186"/>
      <c r="F1733" s="186"/>
      <c r="G1733" s="186"/>
      <c r="H1733" s="186"/>
      <c r="I1733" s="186"/>
      <c r="J1733" s="186"/>
      <c r="K1733" s="186"/>
      <c r="L1733" s="186"/>
      <c r="M1733" s="186"/>
      <c r="N1733" s="186"/>
      <c r="O1733" s="186"/>
      <c r="P1733" s="186"/>
      <c r="Q1733" s="186"/>
    </row>
    <row r="1734" spans="1:17">
      <c r="A1734" s="186"/>
      <c r="B1734" s="186"/>
      <c r="C1734" s="186"/>
      <c r="D1734" s="186"/>
      <c r="E1734" s="186"/>
      <c r="F1734" s="186"/>
      <c r="G1734" s="186"/>
      <c r="H1734" s="186"/>
      <c r="I1734" s="186"/>
      <c r="J1734" s="186"/>
      <c r="K1734" s="186"/>
      <c r="L1734" s="186"/>
      <c r="M1734" s="186"/>
      <c r="N1734" s="186"/>
      <c r="O1734" s="186"/>
      <c r="P1734" s="186"/>
      <c r="Q1734" s="186"/>
    </row>
    <row r="1735" spans="1:17">
      <c r="A1735" s="186"/>
      <c r="B1735" s="186"/>
      <c r="C1735" s="186"/>
      <c r="D1735" s="186"/>
      <c r="E1735" s="186"/>
      <c r="F1735" s="186"/>
      <c r="G1735" s="186"/>
      <c r="H1735" s="186"/>
      <c r="I1735" s="186"/>
      <c r="J1735" s="186"/>
      <c r="K1735" s="186"/>
      <c r="L1735" s="186"/>
      <c r="M1735" s="186"/>
      <c r="N1735" s="186"/>
      <c r="O1735" s="186"/>
      <c r="P1735" s="186"/>
      <c r="Q1735" s="186"/>
    </row>
    <row r="1736" spans="1:17">
      <c r="A1736" s="186"/>
      <c r="B1736" s="186"/>
      <c r="C1736" s="186"/>
      <c r="D1736" s="186"/>
      <c r="E1736" s="186"/>
      <c r="F1736" s="186"/>
      <c r="G1736" s="186"/>
      <c r="H1736" s="186"/>
      <c r="I1736" s="186"/>
      <c r="J1736" s="186"/>
      <c r="K1736" s="186"/>
      <c r="L1736" s="186"/>
      <c r="M1736" s="186"/>
      <c r="N1736" s="186"/>
      <c r="O1736" s="186"/>
      <c r="P1736" s="186"/>
      <c r="Q1736" s="186"/>
    </row>
    <row r="1737" spans="1:17">
      <c r="A1737" s="186"/>
      <c r="B1737" s="186"/>
      <c r="C1737" s="186"/>
      <c r="D1737" s="186"/>
      <c r="E1737" s="186"/>
      <c r="F1737" s="186"/>
      <c r="G1737" s="186"/>
      <c r="H1737" s="186"/>
      <c r="I1737" s="186"/>
      <c r="J1737" s="186"/>
      <c r="K1737" s="186"/>
      <c r="L1737" s="186"/>
      <c r="M1737" s="186"/>
      <c r="N1737" s="186"/>
      <c r="O1737" s="186"/>
      <c r="P1737" s="186"/>
      <c r="Q1737" s="186"/>
    </row>
    <row r="1738" spans="1:17">
      <c r="A1738" s="186"/>
      <c r="B1738" s="186"/>
      <c r="C1738" s="186"/>
      <c r="D1738" s="186"/>
      <c r="E1738" s="186"/>
      <c r="F1738" s="186"/>
      <c r="G1738" s="186"/>
      <c r="H1738" s="186"/>
      <c r="I1738" s="186"/>
      <c r="J1738" s="186"/>
      <c r="K1738" s="186"/>
      <c r="L1738" s="186"/>
      <c r="M1738" s="186"/>
      <c r="N1738" s="186"/>
      <c r="O1738" s="186"/>
      <c r="P1738" s="186"/>
      <c r="Q1738" s="186"/>
    </row>
    <row r="1739" spans="1:17">
      <c r="A1739" s="186"/>
      <c r="B1739" s="186"/>
      <c r="C1739" s="186"/>
      <c r="D1739" s="186"/>
      <c r="E1739" s="186"/>
      <c r="F1739" s="186"/>
      <c r="G1739" s="186"/>
      <c r="H1739" s="186"/>
      <c r="I1739" s="186"/>
      <c r="J1739" s="186"/>
      <c r="K1739" s="186"/>
      <c r="L1739" s="186"/>
      <c r="M1739" s="186"/>
      <c r="N1739" s="186"/>
      <c r="O1739" s="186"/>
      <c r="P1739" s="186"/>
      <c r="Q1739" s="186"/>
    </row>
    <row r="1740" spans="1:17">
      <c r="A1740" s="186"/>
      <c r="B1740" s="186"/>
      <c r="C1740" s="186"/>
      <c r="D1740" s="186"/>
      <c r="E1740" s="186"/>
      <c r="F1740" s="186"/>
      <c r="G1740" s="186"/>
      <c r="H1740" s="186"/>
      <c r="I1740" s="186"/>
      <c r="J1740" s="186"/>
      <c r="K1740" s="186"/>
      <c r="L1740" s="186"/>
      <c r="M1740" s="186"/>
      <c r="N1740" s="186"/>
      <c r="O1740" s="186"/>
      <c r="P1740" s="186"/>
      <c r="Q1740" s="186"/>
    </row>
    <row r="1741" spans="1:17">
      <c r="A1741" s="186"/>
      <c r="B1741" s="186"/>
      <c r="C1741" s="186"/>
      <c r="D1741" s="186"/>
      <c r="E1741" s="186"/>
      <c r="F1741" s="186"/>
      <c r="G1741" s="186"/>
      <c r="H1741" s="186"/>
      <c r="I1741" s="186"/>
      <c r="J1741" s="186"/>
      <c r="K1741" s="186"/>
      <c r="L1741" s="186"/>
      <c r="M1741" s="186"/>
      <c r="N1741" s="186"/>
      <c r="O1741" s="186"/>
      <c r="P1741" s="186"/>
      <c r="Q1741" s="186"/>
    </row>
    <row r="1742" spans="1:17">
      <c r="A1742" s="186"/>
      <c r="B1742" s="186"/>
      <c r="C1742" s="186"/>
      <c r="D1742" s="186"/>
      <c r="E1742" s="186"/>
      <c r="F1742" s="186"/>
      <c r="G1742" s="186"/>
      <c r="H1742" s="186"/>
      <c r="I1742" s="186"/>
      <c r="J1742" s="186"/>
      <c r="K1742" s="186"/>
      <c r="L1742" s="186"/>
      <c r="M1742" s="186"/>
      <c r="N1742" s="186"/>
      <c r="O1742" s="186"/>
      <c r="P1742" s="186"/>
      <c r="Q1742" s="186"/>
    </row>
    <row r="1743" spans="1:17">
      <c r="A1743" s="186"/>
      <c r="B1743" s="186"/>
      <c r="C1743" s="186"/>
      <c r="D1743" s="186"/>
      <c r="E1743" s="186"/>
      <c r="F1743" s="186"/>
      <c r="G1743" s="186"/>
      <c r="H1743" s="186"/>
      <c r="I1743" s="186"/>
      <c r="J1743" s="186"/>
      <c r="K1743" s="186"/>
      <c r="L1743" s="186"/>
      <c r="M1743" s="186"/>
      <c r="N1743" s="186"/>
      <c r="O1743" s="186"/>
      <c r="P1743" s="186"/>
      <c r="Q1743" s="186"/>
    </row>
    <row r="1744" spans="1:17">
      <c r="A1744" s="186"/>
      <c r="B1744" s="186"/>
      <c r="C1744" s="186"/>
      <c r="D1744" s="186"/>
      <c r="E1744" s="186"/>
      <c r="F1744" s="186"/>
      <c r="G1744" s="186"/>
      <c r="H1744" s="186"/>
      <c r="I1744" s="186"/>
      <c r="J1744" s="186"/>
      <c r="K1744" s="186"/>
      <c r="L1744" s="186"/>
      <c r="M1744" s="186"/>
      <c r="N1744" s="186"/>
      <c r="O1744" s="186"/>
      <c r="P1744" s="186"/>
      <c r="Q1744" s="186"/>
    </row>
    <row r="1745" spans="1:17">
      <c r="A1745" s="186"/>
      <c r="B1745" s="186"/>
      <c r="C1745" s="186"/>
      <c r="D1745" s="186"/>
      <c r="E1745" s="186"/>
      <c r="F1745" s="186"/>
      <c r="G1745" s="186"/>
      <c r="H1745" s="186"/>
      <c r="I1745" s="186"/>
      <c r="J1745" s="186"/>
      <c r="K1745" s="186"/>
      <c r="L1745" s="186"/>
      <c r="M1745" s="186"/>
      <c r="N1745" s="186"/>
      <c r="O1745" s="186"/>
      <c r="P1745" s="186"/>
      <c r="Q1745" s="186"/>
    </row>
    <row r="1746" spans="1:17">
      <c r="A1746" s="186"/>
      <c r="B1746" s="186"/>
      <c r="C1746" s="186"/>
      <c r="D1746" s="186"/>
      <c r="E1746" s="186"/>
      <c r="F1746" s="186"/>
      <c r="G1746" s="186"/>
      <c r="H1746" s="186"/>
      <c r="I1746" s="186"/>
      <c r="J1746" s="186"/>
      <c r="K1746" s="186"/>
      <c r="L1746" s="186"/>
      <c r="M1746" s="186"/>
      <c r="N1746" s="186"/>
      <c r="O1746" s="186"/>
      <c r="P1746" s="186"/>
      <c r="Q1746" s="186"/>
    </row>
    <row r="1747" spans="1:17">
      <c r="A1747" s="186"/>
      <c r="B1747" s="186"/>
      <c r="C1747" s="186"/>
      <c r="D1747" s="186"/>
      <c r="E1747" s="186"/>
      <c r="F1747" s="186"/>
      <c r="G1747" s="186"/>
      <c r="H1747" s="186"/>
      <c r="I1747" s="186"/>
      <c r="J1747" s="186"/>
      <c r="K1747" s="186"/>
      <c r="L1747" s="186"/>
      <c r="M1747" s="186"/>
      <c r="N1747" s="186"/>
      <c r="O1747" s="186"/>
      <c r="P1747" s="186"/>
      <c r="Q1747" s="186"/>
    </row>
    <row r="1748" spans="1:17">
      <c r="A1748" s="186"/>
      <c r="B1748" s="186"/>
      <c r="C1748" s="186"/>
      <c r="D1748" s="186"/>
      <c r="E1748" s="186"/>
      <c r="F1748" s="186"/>
      <c r="G1748" s="186"/>
      <c r="H1748" s="186"/>
      <c r="I1748" s="186"/>
      <c r="J1748" s="186"/>
      <c r="K1748" s="186"/>
      <c r="L1748" s="186"/>
      <c r="M1748" s="186"/>
      <c r="N1748" s="186"/>
      <c r="O1748" s="186"/>
      <c r="P1748" s="186"/>
      <c r="Q1748" s="186"/>
    </row>
    <row r="1749" spans="1:17">
      <c r="A1749" s="186"/>
      <c r="B1749" s="186"/>
      <c r="C1749" s="186"/>
      <c r="D1749" s="186"/>
      <c r="E1749" s="186"/>
      <c r="F1749" s="186"/>
      <c r="G1749" s="186"/>
      <c r="H1749" s="186"/>
      <c r="I1749" s="186"/>
      <c r="J1749" s="186"/>
      <c r="K1749" s="186"/>
      <c r="L1749" s="186"/>
      <c r="M1749" s="186"/>
      <c r="N1749" s="186"/>
      <c r="O1749" s="186"/>
      <c r="P1749" s="186"/>
      <c r="Q1749" s="186"/>
    </row>
    <row r="1750" spans="1:17">
      <c r="A1750" s="186"/>
      <c r="B1750" s="186"/>
      <c r="C1750" s="186"/>
      <c r="D1750" s="186"/>
      <c r="E1750" s="186"/>
      <c r="F1750" s="186"/>
      <c r="G1750" s="186"/>
      <c r="H1750" s="186"/>
      <c r="I1750" s="186"/>
      <c r="J1750" s="186"/>
      <c r="K1750" s="186"/>
      <c r="L1750" s="186"/>
      <c r="M1750" s="186"/>
      <c r="N1750" s="186"/>
      <c r="O1750" s="186"/>
      <c r="P1750" s="186"/>
      <c r="Q1750" s="186"/>
    </row>
    <row r="1751" spans="1:17">
      <c r="A1751" s="186"/>
      <c r="B1751" s="186"/>
      <c r="C1751" s="186"/>
      <c r="D1751" s="186"/>
      <c r="E1751" s="186"/>
      <c r="F1751" s="186"/>
      <c r="G1751" s="186"/>
      <c r="H1751" s="186"/>
      <c r="I1751" s="186"/>
      <c r="J1751" s="186"/>
      <c r="K1751" s="186"/>
      <c r="L1751" s="186"/>
      <c r="M1751" s="186"/>
      <c r="N1751" s="186"/>
      <c r="O1751" s="186"/>
      <c r="P1751" s="186"/>
      <c r="Q1751" s="186"/>
    </row>
    <row r="1752" spans="1:17">
      <c r="A1752" s="186"/>
      <c r="B1752" s="186"/>
      <c r="C1752" s="186"/>
      <c r="D1752" s="186"/>
      <c r="E1752" s="186"/>
      <c r="F1752" s="186"/>
      <c r="G1752" s="186"/>
      <c r="H1752" s="186"/>
      <c r="I1752" s="186"/>
      <c r="J1752" s="186"/>
      <c r="K1752" s="186"/>
      <c r="L1752" s="186"/>
      <c r="M1752" s="186"/>
      <c r="N1752" s="186"/>
      <c r="O1752" s="186"/>
      <c r="P1752" s="186"/>
      <c r="Q1752" s="186"/>
    </row>
    <row r="1753" spans="1:17">
      <c r="A1753" s="186"/>
      <c r="B1753" s="186"/>
      <c r="C1753" s="186"/>
      <c r="D1753" s="186"/>
      <c r="E1753" s="186"/>
      <c r="F1753" s="186"/>
      <c r="G1753" s="186"/>
      <c r="H1753" s="186"/>
      <c r="I1753" s="186"/>
      <c r="J1753" s="186"/>
      <c r="K1753" s="186"/>
      <c r="L1753" s="186"/>
      <c r="M1753" s="186"/>
      <c r="N1753" s="186"/>
      <c r="O1753" s="186"/>
      <c r="P1753" s="186"/>
      <c r="Q1753" s="186"/>
    </row>
    <row r="1754" spans="1:17">
      <c r="A1754" s="186"/>
      <c r="B1754" s="186"/>
      <c r="C1754" s="186"/>
      <c r="D1754" s="186"/>
      <c r="E1754" s="186"/>
      <c r="F1754" s="186"/>
      <c r="G1754" s="186"/>
      <c r="H1754" s="186"/>
      <c r="I1754" s="186"/>
      <c r="J1754" s="186"/>
      <c r="K1754" s="186"/>
      <c r="L1754" s="186"/>
      <c r="M1754" s="186"/>
      <c r="N1754" s="186"/>
      <c r="O1754" s="186"/>
      <c r="P1754" s="186"/>
      <c r="Q1754" s="186"/>
    </row>
    <row r="1755" spans="1:17">
      <c r="A1755" s="186"/>
      <c r="B1755" s="186"/>
      <c r="C1755" s="186"/>
      <c r="D1755" s="186"/>
      <c r="E1755" s="186"/>
      <c r="F1755" s="186"/>
      <c r="G1755" s="186"/>
      <c r="H1755" s="186"/>
      <c r="I1755" s="186"/>
      <c r="J1755" s="186"/>
      <c r="K1755" s="186"/>
      <c r="L1755" s="186"/>
      <c r="M1755" s="186"/>
      <c r="N1755" s="186"/>
      <c r="O1755" s="186"/>
      <c r="P1755" s="186"/>
      <c r="Q1755" s="186"/>
    </row>
    <row r="1756" spans="1:17">
      <c r="A1756" s="186"/>
      <c r="B1756" s="186"/>
      <c r="C1756" s="186"/>
      <c r="D1756" s="186"/>
      <c r="E1756" s="186"/>
      <c r="F1756" s="186"/>
      <c r="G1756" s="186"/>
      <c r="H1756" s="186"/>
      <c r="I1756" s="186"/>
      <c r="J1756" s="186"/>
      <c r="K1756" s="186"/>
      <c r="L1756" s="186"/>
      <c r="M1756" s="186"/>
      <c r="N1756" s="186"/>
      <c r="O1756" s="186"/>
      <c r="P1756" s="186"/>
      <c r="Q1756" s="186"/>
    </row>
    <row r="1757" spans="1:17">
      <c r="A1757" s="186"/>
      <c r="B1757" s="186"/>
      <c r="C1757" s="186"/>
      <c r="D1757" s="186"/>
      <c r="E1757" s="186"/>
      <c r="F1757" s="186"/>
      <c r="G1757" s="186"/>
      <c r="H1757" s="186"/>
      <c r="I1757" s="186"/>
      <c r="J1757" s="186"/>
      <c r="K1757" s="186"/>
      <c r="L1757" s="186"/>
      <c r="M1757" s="186"/>
      <c r="N1757" s="186"/>
      <c r="O1757" s="186"/>
      <c r="P1757" s="186"/>
      <c r="Q1757" s="186"/>
    </row>
    <row r="1758" spans="1:17">
      <c r="A1758" s="186"/>
      <c r="B1758" s="186"/>
      <c r="C1758" s="186"/>
      <c r="D1758" s="186"/>
      <c r="E1758" s="186"/>
      <c r="F1758" s="186"/>
      <c r="G1758" s="186"/>
      <c r="H1758" s="186"/>
      <c r="I1758" s="186"/>
      <c r="J1758" s="186"/>
      <c r="K1758" s="186"/>
      <c r="L1758" s="186"/>
      <c r="M1758" s="186"/>
      <c r="N1758" s="186"/>
      <c r="O1758" s="186"/>
      <c r="P1758" s="186"/>
      <c r="Q1758" s="186"/>
    </row>
    <row r="1759" spans="1:17">
      <c r="A1759" s="186"/>
      <c r="B1759" s="186"/>
      <c r="C1759" s="186"/>
      <c r="D1759" s="186"/>
      <c r="E1759" s="186"/>
      <c r="F1759" s="186"/>
      <c r="G1759" s="186"/>
      <c r="H1759" s="186"/>
      <c r="I1759" s="186"/>
      <c r="J1759" s="186"/>
      <c r="K1759" s="186"/>
      <c r="L1759" s="186"/>
      <c r="M1759" s="186"/>
      <c r="N1759" s="186"/>
      <c r="O1759" s="186"/>
      <c r="P1759" s="186"/>
      <c r="Q1759" s="186"/>
    </row>
    <row r="1760" spans="1:17">
      <c r="A1760" s="186"/>
      <c r="B1760" s="186"/>
      <c r="C1760" s="186"/>
      <c r="D1760" s="186"/>
      <c r="E1760" s="186"/>
      <c r="F1760" s="186"/>
      <c r="G1760" s="186"/>
      <c r="H1760" s="186"/>
      <c r="I1760" s="186"/>
      <c r="J1760" s="186"/>
      <c r="K1760" s="186"/>
      <c r="L1760" s="186"/>
      <c r="M1760" s="186"/>
      <c r="N1760" s="186"/>
      <c r="O1760" s="186"/>
      <c r="P1760" s="186"/>
      <c r="Q1760" s="186"/>
    </row>
    <row r="1761" spans="1:17">
      <c r="A1761" s="186"/>
      <c r="B1761" s="186"/>
      <c r="C1761" s="186"/>
      <c r="D1761" s="186"/>
      <c r="E1761" s="186"/>
      <c r="F1761" s="186"/>
      <c r="G1761" s="186"/>
      <c r="H1761" s="186"/>
      <c r="I1761" s="186"/>
      <c r="J1761" s="186"/>
      <c r="K1761" s="186"/>
      <c r="L1761" s="186"/>
      <c r="M1761" s="186"/>
      <c r="N1761" s="186"/>
      <c r="O1761" s="186"/>
      <c r="P1761" s="186"/>
      <c r="Q1761" s="186"/>
    </row>
    <row r="1762" spans="1:17">
      <c r="A1762" s="186"/>
      <c r="B1762" s="186"/>
      <c r="C1762" s="186"/>
      <c r="D1762" s="186"/>
      <c r="E1762" s="186"/>
      <c r="F1762" s="186"/>
      <c r="G1762" s="186"/>
      <c r="H1762" s="186"/>
      <c r="I1762" s="186"/>
      <c r="J1762" s="186"/>
      <c r="K1762" s="186"/>
      <c r="L1762" s="186"/>
      <c r="M1762" s="186"/>
      <c r="N1762" s="186"/>
      <c r="O1762" s="186"/>
      <c r="P1762" s="186"/>
      <c r="Q1762" s="186"/>
    </row>
    <row r="1763" spans="1:17">
      <c r="A1763" s="186"/>
      <c r="B1763" s="186"/>
      <c r="C1763" s="186"/>
      <c r="D1763" s="186"/>
      <c r="E1763" s="186"/>
      <c r="F1763" s="186"/>
      <c r="G1763" s="186"/>
      <c r="H1763" s="186"/>
      <c r="I1763" s="186"/>
      <c r="J1763" s="186"/>
      <c r="K1763" s="186"/>
      <c r="L1763" s="186"/>
      <c r="M1763" s="186"/>
      <c r="N1763" s="186"/>
      <c r="O1763" s="186"/>
      <c r="P1763" s="186"/>
      <c r="Q1763" s="186"/>
    </row>
    <row r="1764" spans="1:17">
      <c r="A1764" s="186"/>
      <c r="B1764" s="186"/>
      <c r="C1764" s="186"/>
      <c r="D1764" s="186"/>
      <c r="E1764" s="186"/>
      <c r="F1764" s="186"/>
      <c r="G1764" s="186"/>
      <c r="H1764" s="186"/>
      <c r="I1764" s="186"/>
      <c r="J1764" s="186"/>
      <c r="K1764" s="186"/>
      <c r="L1764" s="186"/>
      <c r="M1764" s="186"/>
      <c r="N1764" s="186"/>
      <c r="O1764" s="186"/>
      <c r="P1764" s="186"/>
      <c r="Q1764" s="186"/>
    </row>
    <row r="1765" spans="1:17">
      <c r="A1765" s="186"/>
      <c r="B1765" s="186"/>
      <c r="C1765" s="186"/>
      <c r="D1765" s="186"/>
      <c r="E1765" s="186"/>
      <c r="F1765" s="186"/>
      <c r="G1765" s="186"/>
      <c r="H1765" s="186"/>
      <c r="I1765" s="186"/>
      <c r="J1765" s="186"/>
      <c r="K1765" s="186"/>
      <c r="L1765" s="186"/>
      <c r="M1765" s="186"/>
      <c r="N1765" s="186"/>
      <c r="O1765" s="186"/>
      <c r="P1765" s="186"/>
      <c r="Q1765" s="186"/>
    </row>
    <row r="1766" spans="1:17">
      <c r="A1766" s="186"/>
      <c r="B1766" s="186"/>
      <c r="C1766" s="186"/>
      <c r="D1766" s="186"/>
      <c r="E1766" s="186"/>
      <c r="F1766" s="186"/>
      <c r="G1766" s="186"/>
      <c r="H1766" s="186"/>
      <c r="I1766" s="186"/>
      <c r="J1766" s="186"/>
      <c r="K1766" s="186"/>
      <c r="L1766" s="186"/>
      <c r="M1766" s="186"/>
      <c r="N1766" s="186"/>
      <c r="O1766" s="186"/>
      <c r="P1766" s="186"/>
      <c r="Q1766" s="186"/>
    </row>
    <row r="1767" spans="1:17">
      <c r="A1767" s="186"/>
      <c r="B1767" s="186"/>
      <c r="C1767" s="186"/>
      <c r="D1767" s="186"/>
      <c r="E1767" s="186"/>
      <c r="F1767" s="186"/>
      <c r="G1767" s="186"/>
      <c r="H1767" s="186"/>
      <c r="I1767" s="186"/>
      <c r="J1767" s="186"/>
      <c r="K1767" s="186"/>
      <c r="L1767" s="186"/>
      <c r="M1767" s="186"/>
      <c r="N1767" s="186"/>
      <c r="O1767" s="186"/>
      <c r="P1767" s="186"/>
      <c r="Q1767" s="186"/>
    </row>
    <row r="1768" spans="1:17">
      <c r="A1768" s="186"/>
      <c r="B1768" s="186"/>
      <c r="C1768" s="186"/>
      <c r="D1768" s="186"/>
      <c r="E1768" s="186"/>
      <c r="F1768" s="186"/>
      <c r="G1768" s="186"/>
      <c r="H1768" s="186"/>
      <c r="I1768" s="186"/>
      <c r="J1768" s="186"/>
      <c r="K1768" s="186"/>
      <c r="L1768" s="186"/>
      <c r="M1768" s="186"/>
      <c r="N1768" s="186"/>
      <c r="O1768" s="186"/>
      <c r="P1768" s="186"/>
      <c r="Q1768" s="186"/>
    </row>
    <row r="1769" spans="1:17">
      <c r="A1769" s="186"/>
      <c r="B1769" s="186"/>
      <c r="C1769" s="186"/>
      <c r="D1769" s="186"/>
      <c r="E1769" s="186"/>
      <c r="F1769" s="186"/>
      <c r="G1769" s="186"/>
      <c r="H1769" s="186"/>
      <c r="I1769" s="186"/>
      <c r="J1769" s="186"/>
      <c r="K1769" s="186"/>
      <c r="L1769" s="186"/>
      <c r="M1769" s="186"/>
      <c r="N1769" s="186"/>
      <c r="O1769" s="186"/>
      <c r="P1769" s="186"/>
      <c r="Q1769" s="186"/>
    </row>
    <row r="1770" spans="1:17">
      <c r="A1770" s="186"/>
      <c r="B1770" s="186"/>
      <c r="C1770" s="186"/>
      <c r="D1770" s="186"/>
      <c r="E1770" s="186"/>
      <c r="F1770" s="186"/>
      <c r="G1770" s="186"/>
      <c r="H1770" s="186"/>
      <c r="I1770" s="186"/>
      <c r="J1770" s="186"/>
      <c r="K1770" s="186"/>
      <c r="L1770" s="186"/>
      <c r="M1770" s="186"/>
      <c r="N1770" s="186"/>
      <c r="O1770" s="186"/>
      <c r="P1770" s="186"/>
      <c r="Q1770" s="186"/>
    </row>
    <row r="1771" spans="1:17">
      <c r="A1771" s="186"/>
      <c r="B1771" s="186"/>
      <c r="C1771" s="186"/>
      <c r="D1771" s="186"/>
      <c r="E1771" s="186"/>
      <c r="F1771" s="186"/>
      <c r="G1771" s="186"/>
      <c r="H1771" s="186"/>
      <c r="I1771" s="186"/>
      <c r="J1771" s="186"/>
      <c r="K1771" s="186"/>
      <c r="L1771" s="186"/>
      <c r="M1771" s="186"/>
      <c r="N1771" s="186"/>
      <c r="O1771" s="186"/>
      <c r="P1771" s="186"/>
      <c r="Q1771" s="186"/>
    </row>
    <row r="1772" spans="1:17">
      <c r="A1772" s="186"/>
      <c r="B1772" s="186"/>
      <c r="C1772" s="186"/>
      <c r="D1772" s="186"/>
      <c r="E1772" s="186"/>
      <c r="F1772" s="186"/>
      <c r="G1772" s="186"/>
      <c r="H1772" s="186"/>
      <c r="I1772" s="186"/>
      <c r="J1772" s="186"/>
      <c r="K1772" s="186"/>
      <c r="L1772" s="186"/>
      <c r="M1772" s="186"/>
      <c r="N1772" s="186"/>
      <c r="O1772" s="186"/>
      <c r="P1772" s="186"/>
      <c r="Q1772" s="186"/>
    </row>
    <row r="1773" spans="1:17">
      <c r="A1773" s="186"/>
      <c r="B1773" s="186"/>
      <c r="C1773" s="186"/>
      <c r="D1773" s="186"/>
      <c r="E1773" s="186"/>
      <c r="F1773" s="186"/>
      <c r="G1773" s="186"/>
      <c r="H1773" s="186"/>
      <c r="I1773" s="186"/>
      <c r="J1773" s="186"/>
      <c r="K1773" s="186"/>
      <c r="L1773" s="186"/>
      <c r="M1773" s="186"/>
      <c r="N1773" s="186"/>
      <c r="O1773" s="186"/>
      <c r="P1773" s="186"/>
      <c r="Q1773" s="186"/>
    </row>
    <row r="1774" spans="1:17">
      <c r="A1774" s="186"/>
      <c r="B1774" s="186"/>
      <c r="C1774" s="186"/>
      <c r="D1774" s="186"/>
      <c r="E1774" s="186"/>
      <c r="F1774" s="186"/>
      <c r="G1774" s="186"/>
      <c r="H1774" s="186"/>
      <c r="I1774" s="186"/>
      <c r="J1774" s="186"/>
      <c r="K1774" s="186"/>
      <c r="L1774" s="186"/>
      <c r="M1774" s="186"/>
      <c r="N1774" s="186"/>
      <c r="O1774" s="186"/>
      <c r="P1774" s="186"/>
      <c r="Q1774" s="186"/>
    </row>
    <row r="1775" spans="1:17">
      <c r="A1775" s="186"/>
      <c r="B1775" s="186"/>
      <c r="C1775" s="186"/>
      <c r="D1775" s="186"/>
      <c r="E1775" s="186"/>
      <c r="F1775" s="186"/>
      <c r="G1775" s="186"/>
      <c r="H1775" s="186"/>
      <c r="I1775" s="186"/>
      <c r="J1775" s="186"/>
      <c r="K1775" s="186"/>
      <c r="L1775" s="186"/>
      <c r="M1775" s="186"/>
      <c r="N1775" s="186"/>
      <c r="O1775" s="186"/>
      <c r="P1775" s="186"/>
      <c r="Q1775" s="186"/>
    </row>
    <row r="1776" spans="1:17">
      <c r="A1776" s="186"/>
      <c r="B1776" s="186"/>
      <c r="C1776" s="186"/>
      <c r="D1776" s="186"/>
      <c r="E1776" s="186"/>
      <c r="F1776" s="186"/>
      <c r="G1776" s="186"/>
      <c r="H1776" s="186"/>
      <c r="I1776" s="186"/>
      <c r="J1776" s="186"/>
      <c r="K1776" s="186"/>
      <c r="L1776" s="186"/>
      <c r="M1776" s="186"/>
      <c r="N1776" s="186"/>
      <c r="O1776" s="186"/>
      <c r="P1776" s="186"/>
      <c r="Q1776" s="186"/>
    </row>
    <row r="1777" spans="1:17">
      <c r="A1777" s="186"/>
      <c r="B1777" s="186"/>
      <c r="C1777" s="186"/>
      <c r="D1777" s="186"/>
      <c r="E1777" s="186"/>
      <c r="F1777" s="186"/>
      <c r="G1777" s="186"/>
      <c r="H1777" s="186"/>
      <c r="I1777" s="186"/>
      <c r="J1777" s="186"/>
      <c r="K1777" s="186"/>
      <c r="L1777" s="186"/>
      <c r="M1777" s="186"/>
      <c r="N1777" s="186"/>
      <c r="O1777" s="186"/>
      <c r="P1777" s="186"/>
      <c r="Q1777" s="186"/>
    </row>
    <row r="1778" spans="1:17">
      <c r="A1778" s="186"/>
      <c r="B1778" s="186"/>
      <c r="C1778" s="186"/>
      <c r="D1778" s="186"/>
      <c r="E1778" s="186"/>
      <c r="F1778" s="186"/>
      <c r="G1778" s="186"/>
      <c r="H1778" s="186"/>
      <c r="I1778" s="186"/>
      <c r="J1778" s="186"/>
      <c r="K1778" s="186"/>
      <c r="L1778" s="186"/>
      <c r="M1778" s="186"/>
      <c r="N1778" s="186"/>
      <c r="O1778" s="186"/>
      <c r="P1778" s="186"/>
      <c r="Q1778" s="186"/>
    </row>
    <row r="1779" spans="1:17">
      <c r="A1779" s="186"/>
      <c r="B1779" s="186"/>
      <c r="C1779" s="186"/>
      <c r="D1779" s="186"/>
      <c r="E1779" s="186"/>
      <c r="F1779" s="186"/>
      <c r="G1779" s="186"/>
      <c r="H1779" s="186"/>
      <c r="I1779" s="186"/>
      <c r="J1779" s="186"/>
      <c r="K1779" s="186"/>
      <c r="L1779" s="186"/>
      <c r="M1779" s="186"/>
      <c r="N1779" s="186"/>
      <c r="O1779" s="186"/>
      <c r="P1779" s="186"/>
      <c r="Q1779" s="186"/>
    </row>
    <row r="1780" spans="1:17">
      <c r="A1780" s="186"/>
      <c r="B1780" s="186"/>
      <c r="C1780" s="186"/>
      <c r="D1780" s="186"/>
      <c r="E1780" s="186"/>
      <c r="F1780" s="186"/>
      <c r="G1780" s="186"/>
      <c r="H1780" s="186"/>
      <c r="I1780" s="186"/>
      <c r="J1780" s="186"/>
      <c r="K1780" s="186"/>
      <c r="L1780" s="186"/>
      <c r="M1780" s="186"/>
      <c r="N1780" s="186"/>
      <c r="O1780" s="186"/>
      <c r="P1780" s="186"/>
      <c r="Q1780" s="186"/>
    </row>
    <row r="1781" spans="1:17">
      <c r="A1781" s="186"/>
      <c r="B1781" s="186"/>
      <c r="C1781" s="186"/>
      <c r="D1781" s="186"/>
      <c r="E1781" s="186"/>
      <c r="F1781" s="186"/>
      <c r="G1781" s="186"/>
      <c r="H1781" s="186"/>
      <c r="I1781" s="186"/>
      <c r="J1781" s="186"/>
      <c r="K1781" s="186"/>
      <c r="L1781" s="186"/>
      <c r="M1781" s="186"/>
      <c r="N1781" s="186"/>
      <c r="O1781" s="186"/>
      <c r="P1781" s="186"/>
      <c r="Q1781" s="186"/>
    </row>
    <row r="1782" spans="1:17">
      <c r="A1782" s="186"/>
      <c r="B1782" s="186"/>
      <c r="C1782" s="186"/>
      <c r="D1782" s="186"/>
      <c r="E1782" s="186"/>
      <c r="F1782" s="186"/>
      <c r="G1782" s="186"/>
      <c r="H1782" s="186"/>
      <c r="I1782" s="186"/>
      <c r="J1782" s="186"/>
      <c r="K1782" s="186"/>
      <c r="L1782" s="186"/>
      <c r="M1782" s="186"/>
      <c r="N1782" s="186"/>
      <c r="O1782" s="186"/>
      <c r="P1782" s="186"/>
      <c r="Q1782" s="186"/>
    </row>
    <row r="1783" spans="1:17">
      <c r="A1783" s="186"/>
      <c r="B1783" s="186"/>
      <c r="C1783" s="186"/>
      <c r="D1783" s="186"/>
      <c r="E1783" s="186"/>
      <c r="F1783" s="186"/>
      <c r="G1783" s="186"/>
      <c r="H1783" s="186"/>
      <c r="I1783" s="186"/>
      <c r="J1783" s="186"/>
      <c r="K1783" s="186"/>
      <c r="L1783" s="186"/>
      <c r="M1783" s="186"/>
      <c r="N1783" s="186"/>
      <c r="O1783" s="186"/>
      <c r="P1783" s="186"/>
      <c r="Q1783" s="186"/>
    </row>
    <row r="1784" spans="1:17">
      <c r="A1784" s="186"/>
      <c r="B1784" s="186"/>
      <c r="C1784" s="186"/>
      <c r="D1784" s="186"/>
      <c r="E1784" s="186"/>
      <c r="F1784" s="186"/>
      <c r="G1784" s="186"/>
      <c r="H1784" s="186"/>
      <c r="I1784" s="186"/>
      <c r="J1784" s="186"/>
      <c r="K1784" s="186"/>
      <c r="L1784" s="186"/>
      <c r="M1784" s="186"/>
      <c r="N1784" s="186"/>
      <c r="O1784" s="186"/>
      <c r="P1784" s="186"/>
      <c r="Q1784" s="186"/>
    </row>
    <row r="1785" spans="1:17">
      <c r="A1785" s="186"/>
      <c r="B1785" s="186"/>
      <c r="C1785" s="186"/>
      <c r="D1785" s="186"/>
      <c r="E1785" s="186"/>
      <c r="F1785" s="186"/>
      <c r="G1785" s="186"/>
      <c r="H1785" s="186"/>
      <c r="I1785" s="186"/>
      <c r="J1785" s="186"/>
      <c r="K1785" s="186"/>
      <c r="L1785" s="186"/>
      <c r="M1785" s="186"/>
      <c r="N1785" s="186"/>
      <c r="O1785" s="186"/>
      <c r="P1785" s="186"/>
      <c r="Q1785" s="186"/>
    </row>
    <row r="1786" spans="1:17">
      <c r="A1786" s="186"/>
      <c r="B1786" s="186"/>
      <c r="C1786" s="186"/>
      <c r="D1786" s="186"/>
      <c r="E1786" s="186"/>
      <c r="F1786" s="186"/>
      <c r="G1786" s="186"/>
      <c r="H1786" s="186"/>
      <c r="I1786" s="186"/>
      <c r="J1786" s="186"/>
      <c r="K1786" s="186"/>
      <c r="L1786" s="186"/>
      <c r="M1786" s="186"/>
      <c r="N1786" s="186"/>
      <c r="O1786" s="186"/>
      <c r="P1786" s="186"/>
      <c r="Q1786" s="186"/>
    </row>
    <row r="1787" spans="1:17">
      <c r="A1787" s="186"/>
      <c r="B1787" s="186"/>
      <c r="C1787" s="186"/>
      <c r="D1787" s="186"/>
      <c r="E1787" s="186"/>
      <c r="F1787" s="186"/>
      <c r="G1787" s="186"/>
      <c r="H1787" s="186"/>
      <c r="I1787" s="186"/>
      <c r="J1787" s="186"/>
      <c r="K1787" s="186"/>
      <c r="L1787" s="186"/>
      <c r="M1787" s="186"/>
      <c r="N1787" s="186"/>
      <c r="O1787" s="186"/>
      <c r="P1787" s="186"/>
      <c r="Q1787" s="186"/>
    </row>
    <row r="1788" spans="1:17">
      <c r="A1788" s="186"/>
      <c r="B1788" s="186"/>
      <c r="C1788" s="186"/>
      <c r="D1788" s="186"/>
      <c r="E1788" s="186"/>
      <c r="F1788" s="186"/>
      <c r="G1788" s="186"/>
      <c r="H1788" s="186"/>
      <c r="I1788" s="186"/>
      <c r="J1788" s="186"/>
      <c r="K1788" s="186"/>
      <c r="L1788" s="186"/>
      <c r="M1788" s="186"/>
      <c r="N1788" s="186"/>
      <c r="O1788" s="186"/>
      <c r="P1788" s="186"/>
      <c r="Q1788" s="186"/>
    </row>
    <row r="1789" spans="1:17">
      <c r="A1789" s="186"/>
      <c r="B1789" s="186"/>
      <c r="C1789" s="186"/>
      <c r="D1789" s="186"/>
      <c r="E1789" s="186"/>
      <c r="F1789" s="186"/>
      <c r="G1789" s="186"/>
      <c r="H1789" s="186"/>
      <c r="I1789" s="186"/>
      <c r="J1789" s="186"/>
      <c r="K1789" s="186"/>
      <c r="L1789" s="186"/>
      <c r="M1789" s="186"/>
      <c r="N1789" s="186"/>
      <c r="O1789" s="186"/>
      <c r="P1789" s="186"/>
      <c r="Q1789" s="186"/>
    </row>
    <row r="1790" spans="1:17">
      <c r="A1790" s="186"/>
      <c r="B1790" s="186"/>
      <c r="C1790" s="186"/>
      <c r="D1790" s="186"/>
      <c r="E1790" s="186"/>
      <c r="F1790" s="186"/>
      <c r="G1790" s="186"/>
      <c r="H1790" s="186"/>
      <c r="I1790" s="186"/>
      <c r="J1790" s="186"/>
      <c r="K1790" s="186"/>
      <c r="L1790" s="186"/>
      <c r="M1790" s="186"/>
      <c r="N1790" s="186"/>
      <c r="O1790" s="186"/>
      <c r="P1790" s="186"/>
      <c r="Q1790" s="186"/>
    </row>
    <row r="1791" spans="1:17">
      <c r="A1791" s="186"/>
      <c r="B1791" s="186"/>
      <c r="C1791" s="186"/>
      <c r="D1791" s="186"/>
      <c r="E1791" s="186"/>
      <c r="F1791" s="186"/>
      <c r="G1791" s="186"/>
      <c r="H1791" s="186"/>
      <c r="I1791" s="186"/>
      <c r="J1791" s="186"/>
      <c r="K1791" s="186"/>
      <c r="L1791" s="186"/>
      <c r="M1791" s="186"/>
      <c r="N1791" s="186"/>
      <c r="O1791" s="186"/>
      <c r="P1791" s="186"/>
      <c r="Q1791" s="186"/>
    </row>
    <row r="1792" spans="1:17">
      <c r="A1792" s="186"/>
      <c r="B1792" s="186"/>
      <c r="C1792" s="186"/>
      <c r="D1792" s="186"/>
      <c r="E1792" s="186"/>
      <c r="F1792" s="186"/>
      <c r="G1792" s="186"/>
      <c r="H1792" s="186"/>
      <c r="I1792" s="186"/>
      <c r="J1792" s="186"/>
      <c r="K1792" s="186"/>
      <c r="L1792" s="186"/>
      <c r="M1792" s="186"/>
      <c r="N1792" s="186"/>
      <c r="O1792" s="186"/>
      <c r="P1792" s="186"/>
      <c r="Q1792" s="186"/>
    </row>
    <row r="1793" spans="1:17">
      <c r="A1793" s="186"/>
      <c r="B1793" s="186"/>
      <c r="C1793" s="186"/>
      <c r="D1793" s="186"/>
      <c r="E1793" s="186"/>
      <c r="F1793" s="186"/>
      <c r="G1793" s="186"/>
      <c r="H1793" s="186"/>
      <c r="I1793" s="186"/>
      <c r="J1793" s="186"/>
      <c r="K1793" s="186"/>
      <c r="L1793" s="186"/>
      <c r="M1793" s="186"/>
      <c r="N1793" s="186"/>
      <c r="O1793" s="186"/>
      <c r="P1793" s="186"/>
      <c r="Q1793" s="186"/>
    </row>
    <row r="1794" spans="1:17">
      <c r="A1794" s="186"/>
      <c r="B1794" s="186"/>
      <c r="C1794" s="186"/>
      <c r="D1794" s="186"/>
      <c r="E1794" s="186"/>
      <c r="F1794" s="186"/>
      <c r="G1794" s="186"/>
      <c r="H1794" s="186"/>
      <c r="I1794" s="186"/>
      <c r="J1794" s="186"/>
      <c r="K1794" s="186"/>
      <c r="L1794" s="186"/>
      <c r="M1794" s="186"/>
      <c r="N1794" s="186"/>
      <c r="O1794" s="186"/>
      <c r="P1794" s="186"/>
      <c r="Q1794" s="186"/>
    </row>
    <row r="1795" spans="1:17">
      <c r="A1795" s="186"/>
      <c r="B1795" s="186"/>
      <c r="C1795" s="186"/>
      <c r="D1795" s="186"/>
      <c r="E1795" s="186"/>
      <c r="F1795" s="186"/>
      <c r="G1795" s="186"/>
      <c r="H1795" s="186"/>
      <c r="I1795" s="186"/>
      <c r="J1795" s="186"/>
      <c r="K1795" s="186"/>
      <c r="L1795" s="186"/>
      <c r="M1795" s="186"/>
      <c r="N1795" s="186"/>
      <c r="O1795" s="186"/>
      <c r="P1795" s="186"/>
      <c r="Q1795" s="186"/>
    </row>
    <row r="1796" spans="1:17">
      <c r="A1796" s="186"/>
      <c r="B1796" s="186"/>
      <c r="C1796" s="186"/>
      <c r="D1796" s="186"/>
      <c r="E1796" s="186"/>
      <c r="F1796" s="186"/>
      <c r="G1796" s="186"/>
      <c r="H1796" s="186"/>
      <c r="I1796" s="186"/>
      <c r="J1796" s="186"/>
      <c r="K1796" s="186"/>
      <c r="L1796" s="186"/>
      <c r="M1796" s="186"/>
      <c r="N1796" s="186"/>
      <c r="O1796" s="186"/>
      <c r="P1796" s="186"/>
      <c r="Q1796" s="186"/>
    </row>
    <row r="1797" spans="1:17">
      <c r="A1797" s="186"/>
      <c r="B1797" s="186"/>
      <c r="C1797" s="186"/>
      <c r="D1797" s="186"/>
      <c r="E1797" s="186"/>
      <c r="F1797" s="186"/>
      <c r="G1797" s="186"/>
      <c r="H1797" s="186"/>
      <c r="I1797" s="186"/>
      <c r="J1797" s="186"/>
      <c r="K1797" s="186"/>
      <c r="L1797" s="186"/>
      <c r="M1797" s="186"/>
      <c r="N1797" s="186"/>
      <c r="O1797" s="186"/>
      <c r="P1797" s="186"/>
      <c r="Q1797" s="186"/>
    </row>
    <row r="1798" spans="1:17">
      <c r="A1798" s="186"/>
      <c r="B1798" s="186"/>
      <c r="C1798" s="186"/>
      <c r="D1798" s="186"/>
      <c r="E1798" s="186"/>
      <c r="F1798" s="186"/>
      <c r="G1798" s="186"/>
      <c r="H1798" s="186"/>
      <c r="I1798" s="186"/>
      <c r="J1798" s="186"/>
      <c r="K1798" s="186"/>
      <c r="L1798" s="186"/>
      <c r="M1798" s="186"/>
      <c r="N1798" s="186"/>
      <c r="O1798" s="186"/>
      <c r="P1798" s="186"/>
      <c r="Q1798" s="186"/>
    </row>
    <row r="1799" spans="1:17">
      <c r="A1799" s="186"/>
      <c r="B1799" s="186"/>
      <c r="C1799" s="186"/>
      <c r="D1799" s="186"/>
      <c r="E1799" s="186"/>
      <c r="F1799" s="186"/>
      <c r="G1799" s="186"/>
      <c r="H1799" s="186"/>
      <c r="I1799" s="186"/>
      <c r="J1799" s="186"/>
      <c r="K1799" s="186"/>
      <c r="L1799" s="186"/>
      <c r="M1799" s="186"/>
      <c r="N1799" s="186"/>
      <c r="O1799" s="186"/>
      <c r="P1799" s="186"/>
      <c r="Q1799" s="186"/>
    </row>
    <row r="1800" spans="1:17">
      <c r="A1800" s="186"/>
      <c r="B1800" s="186"/>
      <c r="C1800" s="186"/>
      <c r="D1800" s="186"/>
      <c r="E1800" s="186"/>
      <c r="F1800" s="186"/>
      <c r="G1800" s="186"/>
      <c r="H1800" s="186"/>
      <c r="I1800" s="186"/>
      <c r="J1800" s="186"/>
      <c r="K1800" s="186"/>
      <c r="L1800" s="186"/>
      <c r="M1800" s="186"/>
      <c r="N1800" s="186"/>
      <c r="O1800" s="186"/>
      <c r="P1800" s="186"/>
      <c r="Q1800" s="186"/>
    </row>
    <row r="1801" spans="1:17">
      <c r="A1801" s="186"/>
      <c r="B1801" s="186"/>
      <c r="C1801" s="186"/>
      <c r="D1801" s="186"/>
      <c r="E1801" s="186"/>
      <c r="F1801" s="186"/>
      <c r="G1801" s="186"/>
      <c r="H1801" s="186"/>
      <c r="I1801" s="186"/>
      <c r="J1801" s="186"/>
      <c r="K1801" s="186"/>
      <c r="L1801" s="186"/>
      <c r="M1801" s="186"/>
      <c r="N1801" s="186"/>
      <c r="O1801" s="186"/>
      <c r="P1801" s="186"/>
      <c r="Q1801" s="186"/>
    </row>
    <row r="1802" spans="1:17">
      <c r="A1802" s="186"/>
      <c r="B1802" s="186"/>
      <c r="C1802" s="186"/>
      <c r="D1802" s="186"/>
      <c r="E1802" s="186"/>
      <c r="F1802" s="186"/>
      <c r="G1802" s="186"/>
      <c r="H1802" s="186"/>
      <c r="I1802" s="186"/>
      <c r="J1802" s="186"/>
      <c r="K1802" s="186"/>
      <c r="L1802" s="186"/>
      <c r="M1802" s="186"/>
      <c r="N1802" s="186"/>
      <c r="O1802" s="186"/>
      <c r="P1802" s="186"/>
      <c r="Q1802" s="186"/>
    </row>
    <row r="1803" spans="1:17">
      <c r="A1803" s="186"/>
      <c r="B1803" s="186"/>
      <c r="C1803" s="186"/>
      <c r="D1803" s="186"/>
      <c r="E1803" s="186"/>
      <c r="F1803" s="186"/>
      <c r="G1803" s="186"/>
      <c r="H1803" s="186"/>
      <c r="I1803" s="186"/>
      <c r="J1803" s="186"/>
      <c r="K1803" s="186"/>
      <c r="L1803" s="186"/>
      <c r="M1803" s="186"/>
      <c r="N1803" s="186"/>
      <c r="O1803" s="186"/>
      <c r="P1803" s="186"/>
      <c r="Q1803" s="186"/>
    </row>
    <row r="1804" spans="1:17">
      <c r="A1804" s="186"/>
      <c r="B1804" s="186"/>
      <c r="C1804" s="186"/>
      <c r="D1804" s="186"/>
      <c r="E1804" s="186"/>
      <c r="F1804" s="186"/>
      <c r="G1804" s="186"/>
      <c r="H1804" s="186"/>
      <c r="I1804" s="186"/>
      <c r="J1804" s="186"/>
      <c r="K1804" s="186"/>
      <c r="L1804" s="186"/>
      <c r="M1804" s="186"/>
      <c r="N1804" s="186"/>
      <c r="O1804" s="186"/>
      <c r="P1804" s="186"/>
      <c r="Q1804" s="186"/>
    </row>
    <row r="1805" spans="1:17">
      <c r="A1805" s="186"/>
      <c r="B1805" s="186"/>
      <c r="C1805" s="186"/>
      <c r="D1805" s="186"/>
      <c r="E1805" s="186"/>
      <c r="F1805" s="186"/>
      <c r="G1805" s="186"/>
      <c r="H1805" s="186"/>
      <c r="I1805" s="186"/>
      <c r="J1805" s="186"/>
      <c r="K1805" s="186"/>
      <c r="L1805" s="186"/>
      <c r="M1805" s="186"/>
      <c r="N1805" s="186"/>
      <c r="O1805" s="186"/>
      <c r="P1805" s="186"/>
      <c r="Q1805" s="186"/>
    </row>
    <row r="1806" spans="1:17">
      <c r="A1806" s="186"/>
      <c r="B1806" s="186"/>
      <c r="C1806" s="186"/>
      <c r="D1806" s="186"/>
      <c r="E1806" s="186"/>
      <c r="F1806" s="186"/>
      <c r="G1806" s="186"/>
      <c r="H1806" s="186"/>
      <c r="I1806" s="186"/>
      <c r="J1806" s="186"/>
      <c r="K1806" s="186"/>
      <c r="L1806" s="186"/>
      <c r="M1806" s="186"/>
      <c r="N1806" s="186"/>
      <c r="O1806" s="186"/>
      <c r="P1806" s="186"/>
      <c r="Q1806" s="186"/>
    </row>
    <row r="1807" spans="1:17">
      <c r="A1807" s="186"/>
      <c r="B1807" s="186"/>
      <c r="C1807" s="186"/>
      <c r="D1807" s="186"/>
      <c r="E1807" s="186"/>
      <c r="F1807" s="186"/>
      <c r="G1807" s="186"/>
      <c r="H1807" s="186"/>
      <c r="I1807" s="186"/>
      <c r="J1807" s="186"/>
      <c r="K1807" s="186"/>
      <c r="L1807" s="186"/>
      <c r="M1807" s="186"/>
      <c r="N1807" s="186"/>
      <c r="O1807" s="186"/>
      <c r="P1807" s="186"/>
      <c r="Q1807" s="186"/>
    </row>
    <row r="1808" spans="1:17">
      <c r="A1808" s="186"/>
      <c r="B1808" s="186"/>
      <c r="C1808" s="186"/>
      <c r="D1808" s="186"/>
      <c r="E1808" s="186"/>
      <c r="F1808" s="186"/>
      <c r="G1808" s="186"/>
      <c r="H1808" s="186"/>
      <c r="I1808" s="186"/>
      <c r="J1808" s="186"/>
      <c r="K1808" s="186"/>
      <c r="L1808" s="186"/>
      <c r="M1808" s="186"/>
      <c r="N1808" s="186"/>
      <c r="O1808" s="186"/>
      <c r="P1808" s="186"/>
      <c r="Q1808" s="186"/>
    </row>
    <row r="1809" spans="1:17">
      <c r="A1809" s="186"/>
      <c r="B1809" s="186"/>
      <c r="C1809" s="186"/>
      <c r="D1809" s="186"/>
      <c r="E1809" s="186"/>
      <c r="F1809" s="186"/>
      <c r="G1809" s="186"/>
      <c r="H1809" s="186"/>
      <c r="I1809" s="186"/>
      <c r="J1809" s="186"/>
      <c r="K1809" s="186"/>
      <c r="L1809" s="186"/>
      <c r="M1809" s="186"/>
      <c r="N1809" s="186"/>
      <c r="O1809" s="186"/>
      <c r="P1809" s="186"/>
      <c r="Q1809" s="186"/>
    </row>
    <row r="1810" spans="1:17">
      <c r="A1810" s="186"/>
      <c r="B1810" s="186"/>
      <c r="C1810" s="186"/>
      <c r="D1810" s="186"/>
      <c r="E1810" s="186"/>
      <c r="F1810" s="186"/>
      <c r="G1810" s="186"/>
      <c r="H1810" s="186"/>
      <c r="I1810" s="186"/>
      <c r="J1810" s="186"/>
      <c r="K1810" s="186"/>
      <c r="L1810" s="186"/>
      <c r="M1810" s="186"/>
      <c r="N1810" s="186"/>
      <c r="O1810" s="186"/>
      <c r="P1810" s="186"/>
      <c r="Q1810" s="186"/>
    </row>
    <row r="1811" spans="1:17">
      <c r="A1811" s="186"/>
      <c r="B1811" s="186"/>
      <c r="C1811" s="186"/>
      <c r="D1811" s="186"/>
      <c r="E1811" s="186"/>
      <c r="F1811" s="186"/>
      <c r="G1811" s="186"/>
      <c r="H1811" s="186"/>
      <c r="I1811" s="186"/>
      <c r="J1811" s="186"/>
      <c r="K1811" s="186"/>
      <c r="L1811" s="186"/>
      <c r="M1811" s="186"/>
      <c r="N1811" s="186"/>
      <c r="O1811" s="186"/>
      <c r="P1811" s="186"/>
      <c r="Q1811" s="186"/>
    </row>
    <row r="1812" spans="1:17">
      <c r="A1812" s="186"/>
      <c r="B1812" s="186"/>
      <c r="C1812" s="186"/>
      <c r="D1812" s="186"/>
      <c r="E1812" s="186"/>
      <c r="F1812" s="186"/>
      <c r="G1812" s="186"/>
      <c r="H1812" s="186"/>
      <c r="I1812" s="186"/>
      <c r="J1812" s="186"/>
      <c r="K1812" s="186"/>
      <c r="L1812" s="186"/>
      <c r="M1812" s="186"/>
      <c r="N1812" s="186"/>
      <c r="O1812" s="186"/>
      <c r="P1812" s="186"/>
      <c r="Q1812" s="186"/>
    </row>
    <row r="1813" spans="1:17">
      <c r="A1813" s="186"/>
      <c r="B1813" s="186"/>
      <c r="C1813" s="186"/>
      <c r="D1813" s="186"/>
      <c r="E1813" s="186"/>
      <c r="F1813" s="186"/>
      <c r="G1813" s="186"/>
      <c r="H1813" s="186"/>
      <c r="I1813" s="186"/>
      <c r="J1813" s="186"/>
      <c r="K1813" s="186"/>
      <c r="L1813" s="186"/>
      <c r="M1813" s="186"/>
      <c r="N1813" s="186"/>
      <c r="O1813" s="186"/>
      <c r="P1813" s="186"/>
      <c r="Q1813" s="186"/>
    </row>
    <row r="1814" spans="1:17">
      <c r="A1814" s="186"/>
      <c r="B1814" s="186"/>
      <c r="C1814" s="186"/>
      <c r="D1814" s="186"/>
      <c r="E1814" s="186"/>
      <c r="F1814" s="186"/>
      <c r="G1814" s="186"/>
      <c r="H1814" s="186"/>
      <c r="I1814" s="186"/>
      <c r="J1814" s="186"/>
      <c r="K1814" s="186"/>
      <c r="L1814" s="186"/>
      <c r="M1814" s="186"/>
      <c r="N1814" s="186"/>
      <c r="O1814" s="186"/>
      <c r="P1814" s="186"/>
      <c r="Q1814" s="186"/>
    </row>
    <row r="1815" spans="1:17">
      <c r="A1815" s="186"/>
      <c r="B1815" s="186"/>
      <c r="C1815" s="186"/>
      <c r="D1815" s="186"/>
      <c r="E1815" s="186"/>
      <c r="F1815" s="186"/>
      <c r="G1815" s="186"/>
      <c r="H1815" s="186"/>
      <c r="I1815" s="186"/>
      <c r="J1815" s="186"/>
      <c r="K1815" s="186"/>
      <c r="L1815" s="186"/>
      <c r="M1815" s="186"/>
      <c r="N1815" s="186"/>
      <c r="O1815" s="186"/>
      <c r="P1815" s="186"/>
      <c r="Q1815" s="186"/>
    </row>
    <row r="1816" spans="1:17">
      <c r="A1816" s="186"/>
      <c r="B1816" s="186"/>
      <c r="C1816" s="186"/>
      <c r="D1816" s="186"/>
      <c r="E1816" s="186"/>
      <c r="F1816" s="186"/>
      <c r="G1816" s="186"/>
      <c r="H1816" s="186"/>
      <c r="I1816" s="186"/>
      <c r="J1816" s="186"/>
      <c r="K1816" s="186"/>
      <c r="L1816" s="186"/>
      <c r="M1816" s="186"/>
      <c r="N1816" s="186"/>
      <c r="O1816" s="186"/>
      <c r="P1816" s="186"/>
      <c r="Q1816" s="186"/>
    </row>
    <row r="1817" spans="1:17">
      <c r="A1817" s="186"/>
      <c r="B1817" s="186"/>
      <c r="C1817" s="186"/>
      <c r="D1817" s="186"/>
      <c r="E1817" s="186"/>
      <c r="F1817" s="186"/>
      <c r="G1817" s="186"/>
      <c r="H1817" s="186"/>
      <c r="I1817" s="186"/>
      <c r="J1817" s="186"/>
      <c r="K1817" s="186"/>
      <c r="L1817" s="186"/>
      <c r="M1817" s="186"/>
      <c r="N1817" s="186"/>
      <c r="O1817" s="186"/>
      <c r="P1817" s="186"/>
      <c r="Q1817" s="186"/>
    </row>
    <row r="1818" spans="1:17">
      <c r="A1818" s="186"/>
      <c r="B1818" s="186"/>
      <c r="C1818" s="186"/>
      <c r="D1818" s="186"/>
      <c r="E1818" s="186"/>
      <c r="F1818" s="186"/>
      <c r="G1818" s="186"/>
      <c r="H1818" s="186"/>
      <c r="I1818" s="186"/>
      <c r="J1818" s="186"/>
      <c r="K1818" s="186"/>
      <c r="L1818" s="186"/>
      <c r="M1818" s="186"/>
      <c r="N1818" s="186"/>
      <c r="O1818" s="186"/>
      <c r="P1818" s="186"/>
      <c r="Q1818" s="186"/>
    </row>
    <row r="1819" spans="1:17">
      <c r="A1819" s="186"/>
      <c r="B1819" s="186"/>
      <c r="C1819" s="186"/>
      <c r="D1819" s="186"/>
      <c r="E1819" s="186"/>
      <c r="F1819" s="186"/>
      <c r="G1819" s="186"/>
      <c r="H1819" s="186"/>
      <c r="I1819" s="186"/>
      <c r="J1819" s="186"/>
      <c r="K1819" s="186"/>
      <c r="L1819" s="186"/>
      <c r="M1819" s="186"/>
      <c r="N1819" s="186"/>
      <c r="O1819" s="186"/>
      <c r="P1819" s="186"/>
      <c r="Q1819" s="186"/>
    </row>
    <row r="1820" spans="1:17">
      <c r="A1820" s="186"/>
      <c r="B1820" s="186"/>
      <c r="C1820" s="186"/>
      <c r="D1820" s="186"/>
      <c r="E1820" s="186"/>
      <c r="F1820" s="186"/>
      <c r="G1820" s="186"/>
      <c r="H1820" s="186"/>
      <c r="I1820" s="186"/>
      <c r="J1820" s="186"/>
      <c r="K1820" s="186"/>
      <c r="L1820" s="186"/>
      <c r="M1820" s="186"/>
      <c r="N1820" s="186"/>
      <c r="O1820" s="186"/>
      <c r="P1820" s="186"/>
      <c r="Q1820" s="186"/>
    </row>
    <row r="1821" spans="1:17">
      <c r="A1821" s="186"/>
      <c r="B1821" s="186"/>
      <c r="C1821" s="186"/>
      <c r="D1821" s="186"/>
      <c r="E1821" s="186"/>
      <c r="F1821" s="186"/>
      <c r="G1821" s="186"/>
      <c r="H1821" s="186"/>
      <c r="I1821" s="186"/>
      <c r="J1821" s="186"/>
      <c r="K1821" s="186"/>
      <c r="L1821" s="186"/>
      <c r="M1821" s="186"/>
      <c r="N1821" s="186"/>
      <c r="O1821" s="186"/>
      <c r="P1821" s="186"/>
      <c r="Q1821" s="186"/>
    </row>
    <row r="1822" spans="1:17">
      <c r="A1822" s="186"/>
      <c r="B1822" s="186"/>
      <c r="C1822" s="186"/>
      <c r="D1822" s="186"/>
      <c r="E1822" s="186"/>
      <c r="F1822" s="186"/>
      <c r="G1822" s="186"/>
      <c r="H1822" s="186"/>
      <c r="I1822" s="186"/>
      <c r="J1822" s="186"/>
      <c r="K1822" s="186"/>
      <c r="L1822" s="186"/>
      <c r="M1822" s="186"/>
      <c r="N1822" s="186"/>
      <c r="O1822" s="186"/>
      <c r="P1822" s="186"/>
      <c r="Q1822" s="186"/>
    </row>
    <row r="1823" spans="1:17">
      <c r="A1823" s="186"/>
      <c r="B1823" s="186"/>
      <c r="C1823" s="186"/>
      <c r="D1823" s="186"/>
      <c r="E1823" s="186"/>
      <c r="F1823" s="186"/>
      <c r="G1823" s="186"/>
      <c r="H1823" s="186"/>
      <c r="I1823" s="186"/>
      <c r="J1823" s="186"/>
      <c r="K1823" s="186"/>
      <c r="L1823" s="186"/>
      <c r="M1823" s="186"/>
      <c r="N1823" s="186"/>
      <c r="O1823" s="186"/>
      <c r="P1823" s="186"/>
      <c r="Q1823" s="186"/>
    </row>
    <row r="1824" spans="1:17">
      <c r="A1824" s="186"/>
      <c r="B1824" s="186"/>
      <c r="C1824" s="186"/>
      <c r="D1824" s="186"/>
      <c r="E1824" s="186"/>
      <c r="F1824" s="186"/>
      <c r="G1824" s="186"/>
      <c r="H1824" s="186"/>
      <c r="I1824" s="186"/>
      <c r="J1824" s="186"/>
      <c r="K1824" s="186"/>
      <c r="L1824" s="186"/>
      <c r="M1824" s="186"/>
      <c r="N1824" s="186"/>
      <c r="O1824" s="186"/>
      <c r="P1824" s="186"/>
      <c r="Q1824" s="186"/>
    </row>
    <row r="1825" spans="1:17">
      <c r="A1825" s="186"/>
      <c r="B1825" s="186"/>
      <c r="C1825" s="186"/>
      <c r="D1825" s="186"/>
      <c r="E1825" s="186"/>
      <c r="F1825" s="186"/>
      <c r="G1825" s="186"/>
      <c r="H1825" s="186"/>
      <c r="I1825" s="186"/>
      <c r="J1825" s="186"/>
      <c r="K1825" s="186"/>
      <c r="L1825" s="186"/>
      <c r="M1825" s="186"/>
      <c r="N1825" s="186"/>
      <c r="O1825" s="186"/>
      <c r="P1825" s="186"/>
      <c r="Q1825" s="186"/>
    </row>
    <row r="1826" spans="1:17">
      <c r="A1826" s="186"/>
      <c r="B1826" s="186"/>
      <c r="C1826" s="186"/>
      <c r="D1826" s="186"/>
      <c r="E1826" s="186"/>
      <c r="F1826" s="186"/>
      <c r="G1826" s="186"/>
      <c r="H1826" s="186"/>
      <c r="I1826" s="186"/>
      <c r="J1826" s="186"/>
      <c r="K1826" s="186"/>
      <c r="L1826" s="186"/>
      <c r="M1826" s="186"/>
      <c r="N1826" s="186"/>
      <c r="O1826" s="186"/>
      <c r="P1826" s="186"/>
      <c r="Q1826" s="186"/>
    </row>
    <row r="1827" spans="1:17">
      <c r="A1827" s="186"/>
      <c r="B1827" s="186"/>
      <c r="C1827" s="186"/>
      <c r="D1827" s="186"/>
      <c r="E1827" s="186"/>
      <c r="F1827" s="186"/>
      <c r="G1827" s="186"/>
      <c r="H1827" s="186"/>
      <c r="I1827" s="186"/>
      <c r="J1827" s="186"/>
      <c r="K1827" s="186"/>
      <c r="L1827" s="186"/>
      <c r="M1827" s="186"/>
      <c r="N1827" s="186"/>
      <c r="O1827" s="186"/>
      <c r="P1827" s="186"/>
      <c r="Q1827" s="186"/>
    </row>
    <row r="1828" spans="1:17">
      <c r="A1828" s="186"/>
      <c r="B1828" s="186"/>
      <c r="C1828" s="186"/>
      <c r="D1828" s="186"/>
      <c r="E1828" s="186"/>
      <c r="F1828" s="186"/>
      <c r="G1828" s="186"/>
      <c r="H1828" s="186"/>
      <c r="I1828" s="186"/>
      <c r="J1828" s="186"/>
      <c r="K1828" s="186"/>
      <c r="L1828" s="186"/>
      <c r="M1828" s="186"/>
      <c r="N1828" s="186"/>
      <c r="O1828" s="186"/>
      <c r="P1828" s="186"/>
      <c r="Q1828" s="186"/>
    </row>
    <row r="1829" spans="1:17">
      <c r="A1829" s="186"/>
      <c r="B1829" s="186"/>
      <c r="C1829" s="186"/>
      <c r="D1829" s="186"/>
      <c r="E1829" s="186"/>
      <c r="F1829" s="186"/>
      <c r="G1829" s="186"/>
      <c r="H1829" s="186"/>
      <c r="I1829" s="186"/>
      <c r="J1829" s="186"/>
      <c r="K1829" s="186"/>
      <c r="L1829" s="186"/>
      <c r="M1829" s="186"/>
      <c r="N1829" s="186"/>
      <c r="O1829" s="186"/>
      <c r="P1829" s="186"/>
      <c r="Q1829" s="186"/>
    </row>
    <row r="1830" spans="1:17">
      <c r="A1830" s="186"/>
      <c r="B1830" s="186"/>
      <c r="C1830" s="186"/>
      <c r="D1830" s="186"/>
      <c r="E1830" s="186"/>
      <c r="F1830" s="186"/>
      <c r="G1830" s="186"/>
      <c r="H1830" s="186"/>
      <c r="I1830" s="186"/>
      <c r="J1830" s="186"/>
      <c r="K1830" s="186"/>
      <c r="L1830" s="186"/>
      <c r="M1830" s="186"/>
      <c r="N1830" s="186"/>
      <c r="O1830" s="186"/>
      <c r="P1830" s="186"/>
      <c r="Q1830" s="186"/>
    </row>
    <row r="1831" spans="1:17">
      <c r="A1831" s="186"/>
      <c r="B1831" s="186"/>
      <c r="C1831" s="186"/>
      <c r="D1831" s="186"/>
      <c r="E1831" s="186"/>
      <c r="F1831" s="186"/>
      <c r="G1831" s="186"/>
      <c r="H1831" s="186"/>
      <c r="I1831" s="186"/>
      <c r="J1831" s="186"/>
      <c r="K1831" s="186"/>
      <c r="L1831" s="186"/>
      <c r="M1831" s="186"/>
      <c r="N1831" s="186"/>
      <c r="O1831" s="186"/>
      <c r="P1831" s="186"/>
      <c r="Q1831" s="186"/>
    </row>
    <row r="1832" spans="1:17">
      <c r="A1832" s="186"/>
      <c r="B1832" s="186"/>
      <c r="C1832" s="186"/>
      <c r="D1832" s="186"/>
      <c r="E1832" s="186"/>
      <c r="F1832" s="186"/>
      <c r="G1832" s="186"/>
      <c r="H1832" s="186"/>
      <c r="I1832" s="186"/>
      <c r="J1832" s="186"/>
      <c r="K1832" s="186"/>
      <c r="L1832" s="186"/>
      <c r="M1832" s="186"/>
      <c r="N1832" s="186"/>
      <c r="O1832" s="186"/>
      <c r="P1832" s="186"/>
      <c r="Q1832" s="186"/>
    </row>
    <row r="1833" spans="1:17">
      <c r="A1833" s="186"/>
      <c r="B1833" s="186"/>
      <c r="C1833" s="186"/>
      <c r="D1833" s="186"/>
      <c r="E1833" s="186"/>
      <c r="F1833" s="186"/>
      <c r="G1833" s="186"/>
      <c r="H1833" s="186"/>
      <c r="I1833" s="186"/>
      <c r="J1833" s="186"/>
      <c r="K1833" s="186"/>
      <c r="L1833" s="186"/>
      <c r="M1833" s="186"/>
      <c r="N1833" s="186"/>
      <c r="O1833" s="186"/>
      <c r="P1833" s="186"/>
      <c r="Q1833" s="186"/>
    </row>
    <row r="1834" spans="1:17">
      <c r="A1834" s="186"/>
      <c r="B1834" s="186"/>
      <c r="C1834" s="186"/>
      <c r="D1834" s="186"/>
      <c r="E1834" s="186"/>
      <c r="F1834" s="186"/>
      <c r="G1834" s="186"/>
      <c r="H1834" s="186"/>
      <c r="I1834" s="186"/>
      <c r="J1834" s="186"/>
      <c r="K1834" s="186"/>
      <c r="L1834" s="186"/>
      <c r="M1834" s="186"/>
      <c r="N1834" s="186"/>
      <c r="O1834" s="186"/>
      <c r="P1834" s="186"/>
      <c r="Q1834" s="186"/>
    </row>
    <row r="1835" spans="1:17">
      <c r="A1835" s="186"/>
      <c r="B1835" s="186"/>
      <c r="C1835" s="186"/>
      <c r="D1835" s="186"/>
      <c r="E1835" s="186"/>
      <c r="F1835" s="186"/>
      <c r="G1835" s="186"/>
      <c r="H1835" s="186"/>
      <c r="I1835" s="186"/>
      <c r="J1835" s="186"/>
      <c r="K1835" s="186"/>
      <c r="L1835" s="186"/>
      <c r="M1835" s="186"/>
      <c r="N1835" s="186"/>
      <c r="O1835" s="186"/>
      <c r="P1835" s="186"/>
      <c r="Q1835" s="186"/>
    </row>
    <row r="1836" spans="1:17">
      <c r="A1836" s="186"/>
      <c r="B1836" s="186"/>
      <c r="C1836" s="186"/>
      <c r="D1836" s="186"/>
      <c r="E1836" s="186"/>
      <c r="F1836" s="186"/>
      <c r="G1836" s="186"/>
      <c r="H1836" s="186"/>
      <c r="I1836" s="186"/>
      <c r="J1836" s="186"/>
      <c r="K1836" s="186"/>
      <c r="L1836" s="186"/>
      <c r="M1836" s="186"/>
      <c r="N1836" s="186"/>
      <c r="O1836" s="186"/>
      <c r="P1836" s="186"/>
      <c r="Q1836" s="186"/>
    </row>
    <row r="1837" spans="1:17">
      <c r="A1837" s="186"/>
      <c r="B1837" s="186"/>
      <c r="C1837" s="186"/>
      <c r="D1837" s="186"/>
      <c r="E1837" s="186"/>
      <c r="F1837" s="186"/>
      <c r="G1837" s="186"/>
      <c r="H1837" s="186"/>
      <c r="I1837" s="186"/>
      <c r="J1837" s="186"/>
      <c r="K1837" s="186"/>
      <c r="L1837" s="186"/>
      <c r="M1837" s="186"/>
      <c r="N1837" s="186"/>
      <c r="O1837" s="186"/>
      <c r="P1837" s="186"/>
      <c r="Q1837" s="186"/>
    </row>
    <row r="1838" spans="1:17">
      <c r="A1838" s="186"/>
      <c r="B1838" s="186"/>
      <c r="C1838" s="186"/>
      <c r="D1838" s="186"/>
      <c r="E1838" s="186"/>
      <c r="F1838" s="186"/>
      <c r="G1838" s="186"/>
      <c r="H1838" s="186"/>
      <c r="I1838" s="186"/>
      <c r="J1838" s="186"/>
      <c r="K1838" s="186"/>
      <c r="L1838" s="186"/>
      <c r="M1838" s="186"/>
      <c r="N1838" s="186"/>
      <c r="O1838" s="186"/>
      <c r="P1838" s="186"/>
      <c r="Q1838" s="186"/>
    </row>
    <row r="1839" spans="1:17">
      <c r="A1839" s="186"/>
      <c r="B1839" s="186"/>
      <c r="C1839" s="186"/>
      <c r="D1839" s="186"/>
      <c r="E1839" s="186"/>
      <c r="F1839" s="186"/>
      <c r="G1839" s="186"/>
      <c r="H1839" s="186"/>
      <c r="I1839" s="186"/>
      <c r="J1839" s="186"/>
      <c r="K1839" s="186"/>
      <c r="L1839" s="186"/>
      <c r="M1839" s="186"/>
      <c r="N1839" s="186"/>
      <c r="O1839" s="186"/>
      <c r="P1839" s="186"/>
      <c r="Q1839" s="186"/>
    </row>
    <row r="1840" spans="1:17">
      <c r="A1840" s="186"/>
      <c r="B1840" s="186"/>
      <c r="C1840" s="186"/>
      <c r="D1840" s="186"/>
      <c r="E1840" s="186"/>
      <c r="F1840" s="186"/>
      <c r="G1840" s="186"/>
      <c r="H1840" s="186"/>
      <c r="I1840" s="186"/>
      <c r="J1840" s="186"/>
      <c r="K1840" s="186"/>
      <c r="L1840" s="186"/>
      <c r="M1840" s="186"/>
      <c r="N1840" s="186"/>
      <c r="O1840" s="186"/>
      <c r="P1840" s="186"/>
      <c r="Q1840" s="186"/>
    </row>
    <row r="1841" spans="1:17">
      <c r="A1841" s="186"/>
      <c r="B1841" s="186"/>
      <c r="C1841" s="186"/>
      <c r="D1841" s="186"/>
      <c r="E1841" s="186"/>
      <c r="F1841" s="186"/>
      <c r="G1841" s="186"/>
      <c r="H1841" s="186"/>
      <c r="I1841" s="186"/>
      <c r="J1841" s="186"/>
      <c r="K1841" s="186"/>
      <c r="L1841" s="186"/>
      <c r="M1841" s="186"/>
      <c r="N1841" s="186"/>
      <c r="O1841" s="186"/>
      <c r="P1841" s="186"/>
      <c r="Q1841" s="186"/>
    </row>
    <row r="1842" spans="1:17">
      <c r="A1842" s="186"/>
      <c r="B1842" s="186"/>
      <c r="C1842" s="186"/>
      <c r="D1842" s="186"/>
      <c r="E1842" s="186"/>
      <c r="F1842" s="186"/>
      <c r="G1842" s="186"/>
      <c r="H1842" s="186"/>
      <c r="I1842" s="186"/>
      <c r="J1842" s="186"/>
      <c r="K1842" s="186"/>
      <c r="L1842" s="186"/>
      <c r="M1842" s="186"/>
      <c r="N1842" s="186"/>
      <c r="O1842" s="186"/>
      <c r="P1842" s="186"/>
      <c r="Q1842" s="186"/>
    </row>
    <row r="1843" spans="1:17">
      <c r="A1843" s="186"/>
      <c r="B1843" s="186"/>
      <c r="C1843" s="186"/>
      <c r="D1843" s="186"/>
      <c r="E1843" s="186"/>
      <c r="F1843" s="186"/>
      <c r="G1843" s="186"/>
      <c r="H1843" s="186"/>
      <c r="I1843" s="186"/>
      <c r="J1843" s="186"/>
      <c r="K1843" s="186"/>
      <c r="L1843" s="186"/>
      <c r="M1843" s="186"/>
      <c r="N1843" s="186"/>
      <c r="O1843" s="186"/>
      <c r="P1843" s="186"/>
      <c r="Q1843" s="186"/>
    </row>
    <row r="1844" spans="1:17">
      <c r="A1844" s="186"/>
      <c r="B1844" s="186"/>
      <c r="C1844" s="186"/>
      <c r="D1844" s="186"/>
      <c r="E1844" s="186"/>
      <c r="F1844" s="186"/>
      <c r="G1844" s="186"/>
      <c r="H1844" s="186"/>
      <c r="I1844" s="186"/>
      <c r="J1844" s="186"/>
      <c r="K1844" s="186"/>
      <c r="L1844" s="186"/>
      <c r="M1844" s="186"/>
      <c r="N1844" s="186"/>
      <c r="O1844" s="186"/>
      <c r="P1844" s="186"/>
      <c r="Q1844" s="186"/>
    </row>
    <row r="1845" spans="1:17">
      <c r="A1845" s="186"/>
      <c r="B1845" s="186"/>
      <c r="C1845" s="186"/>
      <c r="D1845" s="186"/>
      <c r="E1845" s="186"/>
      <c r="F1845" s="186"/>
      <c r="G1845" s="186"/>
      <c r="H1845" s="186"/>
      <c r="I1845" s="186"/>
      <c r="J1845" s="186"/>
      <c r="K1845" s="186"/>
      <c r="L1845" s="186"/>
      <c r="M1845" s="186"/>
      <c r="N1845" s="186"/>
      <c r="O1845" s="186"/>
      <c r="P1845" s="186"/>
      <c r="Q1845" s="186"/>
    </row>
    <row r="1846" spans="1:17">
      <c r="A1846" s="186"/>
      <c r="B1846" s="186"/>
      <c r="C1846" s="186"/>
      <c r="D1846" s="186"/>
      <c r="E1846" s="186"/>
      <c r="F1846" s="186"/>
      <c r="G1846" s="186"/>
      <c r="H1846" s="186"/>
      <c r="I1846" s="186"/>
      <c r="J1846" s="186"/>
      <c r="K1846" s="186"/>
      <c r="L1846" s="186"/>
      <c r="M1846" s="186"/>
      <c r="N1846" s="186"/>
      <c r="O1846" s="186"/>
      <c r="P1846" s="186"/>
      <c r="Q1846" s="186"/>
    </row>
    <row r="1847" spans="1:17">
      <c r="A1847" s="186"/>
      <c r="B1847" s="186"/>
      <c r="C1847" s="186"/>
      <c r="D1847" s="186"/>
      <c r="E1847" s="186"/>
      <c r="F1847" s="186"/>
      <c r="G1847" s="186"/>
      <c r="H1847" s="186"/>
      <c r="I1847" s="186"/>
      <c r="J1847" s="186"/>
      <c r="K1847" s="186"/>
      <c r="L1847" s="186"/>
      <c r="M1847" s="186"/>
      <c r="N1847" s="186"/>
      <c r="O1847" s="186"/>
      <c r="P1847" s="186"/>
      <c r="Q1847" s="186"/>
    </row>
    <row r="1848" spans="1:17">
      <c r="A1848" s="186"/>
      <c r="B1848" s="186"/>
      <c r="C1848" s="186"/>
      <c r="D1848" s="186"/>
      <c r="E1848" s="186"/>
      <c r="F1848" s="186"/>
      <c r="G1848" s="186"/>
      <c r="H1848" s="186"/>
      <c r="I1848" s="186"/>
      <c r="J1848" s="186"/>
      <c r="K1848" s="186"/>
      <c r="L1848" s="186"/>
      <c r="M1848" s="186"/>
      <c r="N1848" s="186"/>
      <c r="O1848" s="186"/>
      <c r="P1848" s="186"/>
      <c r="Q1848" s="186"/>
    </row>
    <row r="1849" spans="1:17">
      <c r="A1849" s="186"/>
      <c r="B1849" s="186"/>
      <c r="C1849" s="186"/>
      <c r="D1849" s="186"/>
      <c r="E1849" s="186"/>
      <c r="F1849" s="186"/>
      <c r="G1849" s="186"/>
      <c r="H1849" s="186"/>
      <c r="I1849" s="186"/>
      <c r="J1849" s="186"/>
      <c r="K1849" s="186"/>
      <c r="L1849" s="186"/>
      <c r="M1849" s="186"/>
      <c r="N1849" s="186"/>
      <c r="O1849" s="186"/>
      <c r="P1849" s="186"/>
      <c r="Q1849" s="186"/>
    </row>
    <row r="1850" spans="1:17">
      <c r="A1850" s="186"/>
      <c r="B1850" s="186"/>
      <c r="C1850" s="186"/>
      <c r="D1850" s="186"/>
      <c r="E1850" s="186"/>
      <c r="F1850" s="186"/>
      <c r="G1850" s="186"/>
      <c r="H1850" s="186"/>
      <c r="I1850" s="186"/>
      <c r="J1850" s="186"/>
      <c r="K1850" s="186"/>
      <c r="L1850" s="186"/>
      <c r="M1850" s="186"/>
      <c r="N1850" s="186"/>
      <c r="O1850" s="186"/>
      <c r="P1850" s="186"/>
      <c r="Q1850" s="186"/>
    </row>
    <row r="1851" spans="1:17">
      <c r="A1851" s="186"/>
      <c r="B1851" s="186"/>
      <c r="C1851" s="186"/>
      <c r="D1851" s="186"/>
      <c r="E1851" s="186"/>
      <c r="F1851" s="186"/>
      <c r="G1851" s="186"/>
      <c r="H1851" s="186"/>
      <c r="I1851" s="186"/>
      <c r="J1851" s="186"/>
      <c r="K1851" s="186"/>
      <c r="L1851" s="186"/>
      <c r="M1851" s="186"/>
      <c r="N1851" s="186"/>
      <c r="O1851" s="186"/>
      <c r="P1851" s="186"/>
      <c r="Q1851" s="186"/>
    </row>
    <row r="1852" spans="1:17">
      <c r="A1852" s="186"/>
      <c r="B1852" s="186"/>
      <c r="C1852" s="186"/>
      <c r="D1852" s="186"/>
      <c r="E1852" s="186"/>
      <c r="F1852" s="186"/>
      <c r="G1852" s="186"/>
      <c r="H1852" s="186"/>
      <c r="I1852" s="186"/>
      <c r="J1852" s="186"/>
      <c r="K1852" s="186"/>
      <c r="L1852" s="186"/>
      <c r="M1852" s="186"/>
      <c r="N1852" s="186"/>
      <c r="O1852" s="186"/>
      <c r="P1852" s="186"/>
      <c r="Q1852" s="186"/>
    </row>
    <row r="1853" spans="1:17">
      <c r="A1853" s="186"/>
      <c r="B1853" s="186"/>
      <c r="C1853" s="186"/>
      <c r="D1853" s="186"/>
      <c r="E1853" s="186"/>
      <c r="F1853" s="186"/>
      <c r="G1853" s="186"/>
      <c r="H1853" s="186"/>
      <c r="I1853" s="186"/>
      <c r="J1853" s="186"/>
      <c r="K1853" s="186"/>
      <c r="L1853" s="186"/>
      <c r="M1853" s="186"/>
      <c r="N1853" s="186"/>
      <c r="O1853" s="186"/>
      <c r="P1853" s="186"/>
      <c r="Q1853" s="186"/>
    </row>
    <row r="1854" spans="1:17">
      <c r="A1854" s="186"/>
      <c r="B1854" s="186"/>
      <c r="C1854" s="186"/>
      <c r="D1854" s="186"/>
      <c r="E1854" s="186"/>
      <c r="F1854" s="186"/>
      <c r="G1854" s="186"/>
      <c r="H1854" s="186"/>
      <c r="I1854" s="186"/>
      <c r="J1854" s="186"/>
      <c r="K1854" s="186"/>
      <c r="L1854" s="186"/>
      <c r="M1854" s="186"/>
      <c r="N1854" s="186"/>
      <c r="O1854" s="186"/>
      <c r="P1854" s="186"/>
      <c r="Q1854" s="186"/>
    </row>
    <row r="1855" spans="1:17">
      <c r="A1855" s="186"/>
      <c r="B1855" s="186"/>
      <c r="C1855" s="186"/>
      <c r="D1855" s="186"/>
      <c r="E1855" s="186"/>
      <c r="F1855" s="186"/>
      <c r="G1855" s="186"/>
      <c r="H1855" s="186"/>
      <c r="I1855" s="186"/>
      <c r="J1855" s="186"/>
      <c r="K1855" s="186"/>
      <c r="L1855" s="186"/>
      <c r="M1855" s="186"/>
      <c r="N1855" s="186"/>
      <c r="O1855" s="186"/>
      <c r="P1855" s="186"/>
      <c r="Q1855" s="186"/>
    </row>
    <row r="1856" spans="1:17">
      <c r="A1856" s="186"/>
      <c r="B1856" s="186"/>
      <c r="C1856" s="186"/>
      <c r="D1856" s="186"/>
      <c r="E1856" s="186"/>
      <c r="F1856" s="186"/>
      <c r="G1856" s="186"/>
      <c r="H1856" s="186"/>
      <c r="I1856" s="186"/>
      <c r="J1856" s="186"/>
      <c r="K1856" s="186"/>
      <c r="L1856" s="186"/>
      <c r="M1856" s="186"/>
      <c r="N1856" s="186"/>
      <c r="O1856" s="186"/>
      <c r="P1856" s="186"/>
      <c r="Q1856" s="186"/>
    </row>
    <row r="1857" spans="1:17">
      <c r="A1857" s="186"/>
      <c r="B1857" s="186"/>
      <c r="C1857" s="186"/>
      <c r="D1857" s="186"/>
      <c r="E1857" s="186"/>
      <c r="F1857" s="186"/>
      <c r="G1857" s="186"/>
      <c r="H1857" s="186"/>
      <c r="I1857" s="186"/>
      <c r="J1857" s="186"/>
      <c r="K1857" s="186"/>
      <c r="L1857" s="186"/>
      <c r="M1857" s="186"/>
      <c r="N1857" s="186"/>
      <c r="O1857" s="186"/>
      <c r="P1857" s="186"/>
      <c r="Q1857" s="186"/>
    </row>
    <row r="1858" spans="1:17">
      <c r="A1858" s="186"/>
      <c r="B1858" s="186"/>
      <c r="C1858" s="186"/>
      <c r="D1858" s="186"/>
      <c r="E1858" s="186"/>
      <c r="F1858" s="186"/>
      <c r="G1858" s="186"/>
      <c r="H1858" s="186"/>
      <c r="I1858" s="186"/>
      <c r="J1858" s="186"/>
      <c r="K1858" s="186"/>
      <c r="L1858" s="186"/>
      <c r="M1858" s="186"/>
      <c r="N1858" s="186"/>
      <c r="O1858" s="186"/>
      <c r="P1858" s="186"/>
      <c r="Q1858" s="186"/>
    </row>
    <row r="1859" spans="1:17">
      <c r="A1859" s="186"/>
      <c r="B1859" s="186"/>
      <c r="C1859" s="186"/>
      <c r="D1859" s="186"/>
      <c r="E1859" s="186"/>
      <c r="F1859" s="186"/>
      <c r="G1859" s="186"/>
      <c r="H1859" s="186"/>
      <c r="I1859" s="186"/>
      <c r="J1859" s="186"/>
      <c r="K1859" s="186"/>
      <c r="L1859" s="186"/>
      <c r="M1859" s="186"/>
      <c r="N1859" s="186"/>
      <c r="O1859" s="186"/>
      <c r="P1859" s="186"/>
      <c r="Q1859" s="186"/>
    </row>
    <row r="1860" spans="1:17">
      <c r="A1860" s="186"/>
      <c r="B1860" s="186"/>
      <c r="C1860" s="186"/>
      <c r="D1860" s="186"/>
      <c r="E1860" s="186"/>
      <c r="F1860" s="186"/>
      <c r="G1860" s="186"/>
      <c r="H1860" s="186"/>
      <c r="I1860" s="186"/>
      <c r="J1860" s="186"/>
      <c r="K1860" s="186"/>
      <c r="L1860" s="186"/>
      <c r="M1860" s="186"/>
      <c r="N1860" s="186"/>
      <c r="O1860" s="186"/>
      <c r="P1860" s="186"/>
      <c r="Q1860" s="186"/>
    </row>
    <row r="1861" spans="1:17">
      <c r="A1861" s="186"/>
      <c r="B1861" s="186"/>
      <c r="C1861" s="186"/>
      <c r="D1861" s="186"/>
      <c r="E1861" s="186"/>
      <c r="F1861" s="186"/>
      <c r="G1861" s="186"/>
      <c r="H1861" s="186"/>
      <c r="I1861" s="186"/>
      <c r="J1861" s="186"/>
      <c r="K1861" s="186"/>
      <c r="L1861" s="186"/>
      <c r="M1861" s="186"/>
      <c r="N1861" s="186"/>
      <c r="O1861" s="186"/>
      <c r="P1861" s="186"/>
      <c r="Q1861" s="186"/>
    </row>
    <row r="1862" spans="1:17">
      <c r="A1862" s="186"/>
      <c r="B1862" s="186"/>
      <c r="C1862" s="186"/>
      <c r="D1862" s="186"/>
      <c r="E1862" s="186"/>
      <c r="F1862" s="186"/>
      <c r="G1862" s="186"/>
      <c r="H1862" s="186"/>
      <c r="I1862" s="186"/>
      <c r="J1862" s="186"/>
      <c r="K1862" s="186"/>
      <c r="L1862" s="186"/>
      <c r="M1862" s="186"/>
      <c r="N1862" s="186"/>
      <c r="O1862" s="186"/>
      <c r="P1862" s="186"/>
      <c r="Q1862" s="186"/>
    </row>
    <row r="1863" spans="1:17">
      <c r="A1863" s="186"/>
      <c r="B1863" s="186"/>
      <c r="C1863" s="186"/>
      <c r="D1863" s="186"/>
      <c r="E1863" s="186"/>
      <c r="F1863" s="186"/>
      <c r="G1863" s="186"/>
      <c r="H1863" s="186"/>
      <c r="I1863" s="186"/>
      <c r="J1863" s="186"/>
      <c r="K1863" s="186"/>
      <c r="L1863" s="186"/>
      <c r="M1863" s="186"/>
      <c r="N1863" s="186"/>
      <c r="O1863" s="186"/>
      <c r="P1863" s="186"/>
      <c r="Q1863" s="186"/>
    </row>
    <row r="1864" spans="1:17">
      <c r="A1864" s="186"/>
      <c r="B1864" s="186"/>
      <c r="C1864" s="186"/>
      <c r="D1864" s="186"/>
      <c r="E1864" s="186"/>
      <c r="F1864" s="186"/>
      <c r="G1864" s="186"/>
      <c r="H1864" s="186"/>
      <c r="I1864" s="186"/>
      <c r="J1864" s="186"/>
      <c r="K1864" s="186"/>
      <c r="L1864" s="186"/>
      <c r="M1864" s="186"/>
      <c r="N1864" s="186"/>
      <c r="O1864" s="186"/>
      <c r="P1864" s="186"/>
      <c r="Q1864" s="186"/>
    </row>
    <row r="1865" spans="1:17">
      <c r="A1865" s="186"/>
      <c r="B1865" s="186"/>
      <c r="C1865" s="186"/>
      <c r="D1865" s="186"/>
      <c r="E1865" s="186"/>
      <c r="F1865" s="186"/>
      <c r="G1865" s="186"/>
      <c r="H1865" s="186"/>
      <c r="I1865" s="186"/>
      <c r="J1865" s="186"/>
      <c r="K1865" s="186"/>
      <c r="L1865" s="186"/>
      <c r="M1865" s="186"/>
      <c r="N1865" s="186"/>
      <c r="O1865" s="186"/>
      <c r="P1865" s="186"/>
      <c r="Q1865" s="186"/>
    </row>
    <row r="1866" spans="1:17">
      <c r="A1866" s="186"/>
      <c r="B1866" s="186"/>
      <c r="C1866" s="186"/>
      <c r="D1866" s="186"/>
      <c r="E1866" s="186"/>
      <c r="F1866" s="186"/>
      <c r="G1866" s="186"/>
      <c r="H1866" s="186"/>
      <c r="I1866" s="186"/>
      <c r="J1866" s="186"/>
      <c r="K1866" s="186"/>
      <c r="L1866" s="186"/>
      <c r="M1866" s="186"/>
      <c r="N1866" s="186"/>
      <c r="O1866" s="186"/>
      <c r="P1866" s="186"/>
      <c r="Q1866" s="186"/>
    </row>
    <row r="1867" spans="1:17">
      <c r="A1867" s="186"/>
      <c r="B1867" s="186"/>
      <c r="C1867" s="186"/>
      <c r="D1867" s="186"/>
      <c r="E1867" s="186"/>
      <c r="F1867" s="186"/>
      <c r="G1867" s="186"/>
      <c r="H1867" s="186"/>
      <c r="I1867" s="186"/>
      <c r="J1867" s="186"/>
      <c r="K1867" s="186"/>
      <c r="L1867" s="186"/>
      <c r="M1867" s="186"/>
      <c r="N1867" s="186"/>
      <c r="O1867" s="186"/>
      <c r="P1867" s="186"/>
      <c r="Q1867" s="186"/>
    </row>
    <row r="1868" spans="1:17">
      <c r="A1868" s="186"/>
      <c r="B1868" s="186"/>
      <c r="C1868" s="186"/>
      <c r="D1868" s="186"/>
      <c r="E1868" s="186"/>
      <c r="F1868" s="186"/>
      <c r="G1868" s="186"/>
      <c r="H1868" s="186"/>
      <c r="I1868" s="186"/>
      <c r="J1868" s="186"/>
      <c r="K1868" s="186"/>
      <c r="L1868" s="186"/>
      <c r="M1868" s="186"/>
      <c r="N1868" s="186"/>
      <c r="O1868" s="186"/>
      <c r="P1868" s="186"/>
      <c r="Q1868" s="186"/>
    </row>
    <row r="1869" spans="1:17">
      <c r="A1869" s="186"/>
      <c r="B1869" s="186"/>
      <c r="C1869" s="186"/>
      <c r="D1869" s="186"/>
      <c r="E1869" s="186"/>
      <c r="F1869" s="186"/>
      <c r="G1869" s="186"/>
      <c r="H1869" s="186"/>
      <c r="I1869" s="186"/>
      <c r="J1869" s="186"/>
      <c r="K1869" s="186"/>
      <c r="L1869" s="186"/>
      <c r="M1869" s="186"/>
      <c r="N1869" s="186"/>
      <c r="O1869" s="186"/>
      <c r="P1869" s="186"/>
      <c r="Q1869" s="186"/>
    </row>
    <row r="1870" spans="1:17">
      <c r="A1870" s="186"/>
      <c r="B1870" s="186"/>
      <c r="C1870" s="186"/>
      <c r="D1870" s="186"/>
      <c r="E1870" s="186"/>
      <c r="F1870" s="186"/>
      <c r="G1870" s="186"/>
      <c r="H1870" s="186"/>
      <c r="I1870" s="186"/>
      <c r="J1870" s="186"/>
      <c r="K1870" s="186"/>
      <c r="L1870" s="186"/>
      <c r="M1870" s="186"/>
      <c r="N1870" s="186"/>
      <c r="O1870" s="186"/>
      <c r="P1870" s="186"/>
      <c r="Q1870" s="186"/>
    </row>
    <row r="1871" spans="1:17">
      <c r="A1871" s="186"/>
      <c r="B1871" s="186"/>
      <c r="C1871" s="186"/>
      <c r="D1871" s="186"/>
      <c r="E1871" s="186"/>
      <c r="F1871" s="186"/>
      <c r="G1871" s="186"/>
      <c r="H1871" s="186"/>
      <c r="I1871" s="186"/>
      <c r="J1871" s="186"/>
      <c r="K1871" s="186"/>
      <c r="L1871" s="186"/>
      <c r="M1871" s="186"/>
      <c r="N1871" s="186"/>
      <c r="O1871" s="186"/>
      <c r="P1871" s="186"/>
      <c r="Q1871" s="186"/>
    </row>
    <row r="1872" spans="1:17">
      <c r="A1872" s="186"/>
      <c r="B1872" s="186"/>
      <c r="C1872" s="186"/>
      <c r="D1872" s="186"/>
      <c r="E1872" s="186"/>
      <c r="F1872" s="186"/>
      <c r="G1872" s="186"/>
      <c r="H1872" s="186"/>
      <c r="I1872" s="186"/>
      <c r="J1872" s="186"/>
      <c r="K1872" s="186"/>
      <c r="L1872" s="186"/>
      <c r="M1872" s="186"/>
      <c r="N1872" s="186"/>
      <c r="O1872" s="186"/>
      <c r="P1872" s="186"/>
      <c r="Q1872" s="186"/>
    </row>
    <row r="1873" spans="1:17">
      <c r="A1873" s="186"/>
      <c r="B1873" s="186"/>
      <c r="C1873" s="186"/>
      <c r="D1873" s="186"/>
      <c r="E1873" s="186"/>
      <c r="F1873" s="186"/>
      <c r="G1873" s="186"/>
      <c r="H1873" s="186"/>
      <c r="I1873" s="186"/>
      <c r="J1873" s="186"/>
      <c r="K1873" s="186"/>
      <c r="L1873" s="186"/>
      <c r="M1873" s="186"/>
      <c r="N1873" s="186"/>
      <c r="O1873" s="186"/>
      <c r="P1873" s="186"/>
      <c r="Q1873" s="186"/>
    </row>
    <row r="1874" spans="1:17">
      <c r="A1874" s="186"/>
      <c r="B1874" s="186"/>
      <c r="C1874" s="186"/>
      <c r="D1874" s="186"/>
      <c r="E1874" s="186"/>
      <c r="F1874" s="186"/>
      <c r="G1874" s="186"/>
      <c r="H1874" s="186"/>
      <c r="I1874" s="186"/>
      <c r="J1874" s="186"/>
      <c r="K1874" s="186"/>
      <c r="L1874" s="186"/>
      <c r="M1874" s="186"/>
      <c r="N1874" s="186"/>
      <c r="O1874" s="186"/>
      <c r="P1874" s="186"/>
      <c r="Q1874" s="186"/>
    </row>
    <row r="1875" spans="1:17">
      <c r="A1875" s="186"/>
      <c r="B1875" s="186"/>
      <c r="C1875" s="186"/>
      <c r="D1875" s="186"/>
      <c r="E1875" s="186"/>
      <c r="F1875" s="186"/>
      <c r="G1875" s="186"/>
      <c r="H1875" s="186"/>
      <c r="I1875" s="186"/>
      <c r="J1875" s="186"/>
      <c r="K1875" s="186"/>
      <c r="L1875" s="186"/>
      <c r="M1875" s="186"/>
      <c r="N1875" s="186"/>
      <c r="O1875" s="186"/>
      <c r="P1875" s="186"/>
      <c r="Q1875" s="186"/>
    </row>
    <row r="1876" spans="1:17">
      <c r="A1876" s="186"/>
      <c r="B1876" s="186"/>
      <c r="C1876" s="186"/>
      <c r="D1876" s="186"/>
      <c r="E1876" s="186"/>
      <c r="F1876" s="186"/>
      <c r="G1876" s="186"/>
      <c r="H1876" s="186"/>
      <c r="I1876" s="186"/>
      <c r="J1876" s="186"/>
      <c r="K1876" s="186"/>
      <c r="L1876" s="186"/>
      <c r="M1876" s="186"/>
      <c r="N1876" s="186"/>
      <c r="O1876" s="186"/>
      <c r="P1876" s="186"/>
      <c r="Q1876" s="186"/>
    </row>
    <row r="1877" spans="1:17">
      <c r="A1877" s="186"/>
      <c r="B1877" s="186"/>
      <c r="C1877" s="186"/>
      <c r="D1877" s="186"/>
      <c r="E1877" s="186"/>
      <c r="F1877" s="186"/>
      <c r="G1877" s="186"/>
      <c r="H1877" s="186"/>
      <c r="I1877" s="186"/>
      <c r="J1877" s="186"/>
      <c r="K1877" s="186"/>
      <c r="L1877" s="186"/>
      <c r="M1877" s="186"/>
      <c r="N1877" s="186"/>
      <c r="O1877" s="186"/>
      <c r="P1877" s="186"/>
      <c r="Q1877" s="186"/>
    </row>
    <row r="1878" spans="1:17">
      <c r="A1878" s="186"/>
      <c r="B1878" s="186"/>
      <c r="C1878" s="186"/>
      <c r="D1878" s="186"/>
      <c r="E1878" s="186"/>
      <c r="F1878" s="186"/>
      <c r="G1878" s="186"/>
      <c r="H1878" s="186"/>
      <c r="I1878" s="186"/>
      <c r="J1878" s="186"/>
      <c r="K1878" s="186"/>
      <c r="L1878" s="186"/>
      <c r="M1878" s="186"/>
      <c r="N1878" s="186"/>
      <c r="O1878" s="186"/>
      <c r="P1878" s="186"/>
      <c r="Q1878" s="186"/>
    </row>
    <row r="1879" spans="1:17">
      <c r="A1879" s="186"/>
      <c r="B1879" s="186"/>
      <c r="C1879" s="186"/>
      <c r="D1879" s="186"/>
      <c r="E1879" s="186"/>
      <c r="F1879" s="186"/>
      <c r="G1879" s="186"/>
      <c r="H1879" s="186"/>
      <c r="I1879" s="186"/>
      <c r="J1879" s="186"/>
      <c r="K1879" s="186"/>
      <c r="L1879" s="186"/>
      <c r="M1879" s="186"/>
      <c r="N1879" s="186"/>
      <c r="O1879" s="186"/>
      <c r="P1879" s="186"/>
      <c r="Q1879" s="186"/>
    </row>
    <row r="1880" spans="1:17">
      <c r="A1880" s="186"/>
      <c r="B1880" s="186"/>
      <c r="C1880" s="186"/>
      <c r="D1880" s="186"/>
      <c r="E1880" s="186"/>
      <c r="F1880" s="186"/>
      <c r="G1880" s="186"/>
      <c r="H1880" s="186"/>
      <c r="I1880" s="186"/>
      <c r="J1880" s="186"/>
      <c r="K1880" s="186"/>
      <c r="L1880" s="186"/>
      <c r="M1880" s="186"/>
      <c r="N1880" s="186"/>
      <c r="O1880" s="186"/>
      <c r="P1880" s="186"/>
      <c r="Q1880" s="186"/>
    </row>
    <row r="1881" spans="1:17">
      <c r="A1881" s="186"/>
      <c r="B1881" s="186"/>
      <c r="C1881" s="186"/>
      <c r="D1881" s="186"/>
      <c r="E1881" s="186"/>
      <c r="F1881" s="186"/>
      <c r="G1881" s="186"/>
      <c r="H1881" s="186"/>
      <c r="I1881" s="186"/>
      <c r="J1881" s="186"/>
      <c r="K1881" s="186"/>
      <c r="L1881" s="186"/>
      <c r="M1881" s="186"/>
      <c r="N1881" s="186"/>
      <c r="O1881" s="186"/>
      <c r="P1881" s="186"/>
      <c r="Q1881" s="186"/>
    </row>
    <row r="1882" spans="1:17">
      <c r="A1882" s="186"/>
      <c r="B1882" s="186"/>
      <c r="C1882" s="186"/>
      <c r="D1882" s="186"/>
      <c r="E1882" s="186"/>
      <c r="F1882" s="186"/>
      <c r="G1882" s="186"/>
      <c r="H1882" s="186"/>
      <c r="I1882" s="186"/>
      <c r="J1882" s="186"/>
      <c r="K1882" s="186"/>
      <c r="L1882" s="186"/>
      <c r="M1882" s="186"/>
      <c r="N1882" s="186"/>
      <c r="O1882" s="186"/>
      <c r="P1882" s="186"/>
      <c r="Q1882" s="186"/>
    </row>
    <row r="1883" spans="1:17">
      <c r="A1883" s="186"/>
      <c r="B1883" s="186"/>
      <c r="C1883" s="186"/>
      <c r="D1883" s="186"/>
      <c r="E1883" s="186"/>
      <c r="F1883" s="186"/>
      <c r="G1883" s="186"/>
      <c r="H1883" s="186"/>
      <c r="I1883" s="186"/>
      <c r="J1883" s="186"/>
      <c r="K1883" s="186"/>
      <c r="L1883" s="186"/>
      <c r="M1883" s="186"/>
      <c r="N1883" s="186"/>
      <c r="O1883" s="186"/>
      <c r="P1883" s="186"/>
      <c r="Q1883" s="186"/>
    </row>
    <row r="1884" spans="1:17">
      <c r="A1884" s="186"/>
      <c r="B1884" s="186"/>
      <c r="C1884" s="186"/>
      <c r="D1884" s="186"/>
      <c r="E1884" s="186"/>
      <c r="F1884" s="186"/>
      <c r="G1884" s="186"/>
      <c r="H1884" s="186"/>
      <c r="I1884" s="186"/>
      <c r="J1884" s="186"/>
      <c r="K1884" s="186"/>
      <c r="L1884" s="186"/>
      <c r="M1884" s="186"/>
      <c r="N1884" s="186"/>
      <c r="O1884" s="186"/>
      <c r="P1884" s="186"/>
      <c r="Q1884" s="186"/>
    </row>
    <row r="1885" spans="1:17">
      <c r="A1885" s="186"/>
      <c r="B1885" s="186"/>
      <c r="C1885" s="186"/>
      <c r="D1885" s="186"/>
      <c r="E1885" s="186"/>
      <c r="F1885" s="186"/>
      <c r="G1885" s="186"/>
      <c r="H1885" s="186"/>
      <c r="I1885" s="186"/>
      <c r="J1885" s="186"/>
      <c r="K1885" s="186"/>
      <c r="L1885" s="186"/>
      <c r="M1885" s="186"/>
      <c r="N1885" s="186"/>
      <c r="O1885" s="186"/>
      <c r="P1885" s="186"/>
      <c r="Q1885" s="186"/>
    </row>
    <row r="1886" spans="1:17">
      <c r="A1886" s="186"/>
      <c r="B1886" s="186"/>
      <c r="C1886" s="186"/>
      <c r="D1886" s="186"/>
      <c r="E1886" s="186"/>
      <c r="F1886" s="186"/>
      <c r="G1886" s="186"/>
      <c r="H1886" s="186"/>
      <c r="I1886" s="186"/>
      <c r="J1886" s="186"/>
      <c r="K1886" s="186"/>
      <c r="L1886" s="186"/>
      <c r="M1886" s="186"/>
      <c r="N1886" s="186"/>
      <c r="O1886" s="186"/>
      <c r="P1886" s="186"/>
      <c r="Q1886" s="186"/>
    </row>
    <row r="1887" spans="1:17">
      <c r="A1887" s="186"/>
      <c r="B1887" s="186"/>
      <c r="C1887" s="186"/>
      <c r="D1887" s="186"/>
      <c r="E1887" s="186"/>
      <c r="F1887" s="186"/>
      <c r="G1887" s="186"/>
      <c r="H1887" s="186"/>
      <c r="I1887" s="186"/>
      <c r="J1887" s="186"/>
      <c r="K1887" s="186"/>
      <c r="L1887" s="186"/>
      <c r="M1887" s="186"/>
      <c r="N1887" s="186"/>
      <c r="O1887" s="186"/>
      <c r="P1887" s="186"/>
      <c r="Q1887" s="186"/>
    </row>
    <row r="1888" spans="1:17">
      <c r="A1888" s="186"/>
      <c r="B1888" s="186"/>
      <c r="C1888" s="186"/>
      <c r="D1888" s="186"/>
      <c r="E1888" s="186"/>
      <c r="F1888" s="186"/>
      <c r="G1888" s="186"/>
      <c r="H1888" s="186"/>
      <c r="I1888" s="186"/>
      <c r="J1888" s="186"/>
      <c r="K1888" s="186"/>
      <c r="L1888" s="186"/>
      <c r="M1888" s="186"/>
      <c r="N1888" s="186"/>
      <c r="O1888" s="186"/>
      <c r="P1888" s="186"/>
      <c r="Q1888" s="186"/>
    </row>
    <row r="1889" spans="1:17">
      <c r="A1889" s="186"/>
      <c r="B1889" s="186"/>
      <c r="C1889" s="186"/>
      <c r="D1889" s="186"/>
      <c r="E1889" s="186"/>
      <c r="F1889" s="186"/>
      <c r="G1889" s="186"/>
      <c r="H1889" s="186"/>
      <c r="I1889" s="186"/>
      <c r="J1889" s="186"/>
      <c r="K1889" s="186"/>
      <c r="L1889" s="186"/>
      <c r="M1889" s="186"/>
      <c r="N1889" s="186"/>
      <c r="O1889" s="186"/>
      <c r="P1889" s="186"/>
      <c r="Q1889" s="186"/>
    </row>
    <row r="1890" spans="1:17">
      <c r="A1890" s="186"/>
      <c r="B1890" s="186"/>
      <c r="C1890" s="186"/>
      <c r="D1890" s="186"/>
      <c r="E1890" s="186"/>
      <c r="F1890" s="186"/>
      <c r="G1890" s="186"/>
      <c r="H1890" s="186"/>
      <c r="I1890" s="186"/>
      <c r="J1890" s="186"/>
      <c r="K1890" s="186"/>
      <c r="L1890" s="186"/>
      <c r="M1890" s="186"/>
      <c r="N1890" s="186"/>
      <c r="O1890" s="186"/>
      <c r="P1890" s="186"/>
      <c r="Q1890" s="186"/>
    </row>
    <row r="1891" spans="1:17">
      <c r="A1891" s="186"/>
      <c r="B1891" s="186"/>
      <c r="C1891" s="186"/>
      <c r="D1891" s="186"/>
      <c r="E1891" s="186"/>
      <c r="F1891" s="186"/>
      <c r="G1891" s="186"/>
      <c r="H1891" s="186"/>
      <c r="I1891" s="186"/>
      <c r="J1891" s="186"/>
      <c r="K1891" s="186"/>
      <c r="L1891" s="186"/>
      <c r="M1891" s="186"/>
      <c r="N1891" s="186"/>
      <c r="O1891" s="186"/>
      <c r="P1891" s="186"/>
      <c r="Q1891" s="186"/>
    </row>
    <row r="1892" spans="1:17">
      <c r="A1892" s="186"/>
      <c r="B1892" s="186"/>
      <c r="C1892" s="186"/>
      <c r="D1892" s="186"/>
      <c r="E1892" s="186"/>
      <c r="F1892" s="186"/>
      <c r="G1892" s="186"/>
      <c r="H1892" s="186"/>
      <c r="I1892" s="186"/>
      <c r="J1892" s="186"/>
      <c r="K1892" s="186"/>
      <c r="L1892" s="186"/>
      <c r="M1892" s="186"/>
      <c r="N1892" s="186"/>
      <c r="O1892" s="186"/>
      <c r="P1892" s="186"/>
      <c r="Q1892" s="186"/>
    </row>
    <row r="1893" spans="1:17">
      <c r="A1893" s="186"/>
      <c r="B1893" s="186"/>
      <c r="C1893" s="186"/>
      <c r="D1893" s="186"/>
      <c r="E1893" s="186"/>
      <c r="F1893" s="186"/>
      <c r="G1893" s="186"/>
      <c r="H1893" s="186"/>
      <c r="I1893" s="186"/>
      <c r="J1893" s="186"/>
      <c r="K1893" s="186"/>
      <c r="L1893" s="186"/>
      <c r="M1893" s="186"/>
      <c r="N1893" s="186"/>
      <c r="O1893" s="186"/>
      <c r="P1893" s="186"/>
      <c r="Q1893" s="186"/>
    </row>
    <row r="1894" spans="1:17">
      <c r="A1894" s="186"/>
      <c r="B1894" s="186"/>
      <c r="C1894" s="186"/>
      <c r="D1894" s="186"/>
      <c r="E1894" s="186"/>
      <c r="F1894" s="186"/>
      <c r="G1894" s="186"/>
      <c r="H1894" s="186"/>
      <c r="I1894" s="186"/>
      <c r="J1894" s="186"/>
      <c r="K1894" s="186"/>
      <c r="L1894" s="186"/>
      <c r="M1894" s="186"/>
      <c r="N1894" s="186"/>
      <c r="O1894" s="186"/>
      <c r="P1894" s="186"/>
      <c r="Q1894" s="186"/>
    </row>
    <row r="1895" spans="1:17">
      <c r="A1895" s="186"/>
      <c r="B1895" s="186"/>
      <c r="C1895" s="186"/>
      <c r="D1895" s="186"/>
      <c r="E1895" s="186"/>
      <c r="F1895" s="186"/>
      <c r="G1895" s="186"/>
      <c r="H1895" s="186"/>
      <c r="I1895" s="186"/>
      <c r="J1895" s="186"/>
      <c r="K1895" s="186"/>
      <c r="L1895" s="186"/>
      <c r="M1895" s="186"/>
      <c r="N1895" s="186"/>
      <c r="O1895" s="186"/>
      <c r="P1895" s="186"/>
      <c r="Q1895" s="186"/>
    </row>
    <row r="1896" spans="1:17">
      <c r="A1896" s="186"/>
      <c r="B1896" s="186"/>
      <c r="C1896" s="186"/>
      <c r="D1896" s="186"/>
      <c r="E1896" s="186"/>
      <c r="F1896" s="186"/>
      <c r="G1896" s="186"/>
      <c r="H1896" s="186"/>
      <c r="I1896" s="186"/>
      <c r="J1896" s="186"/>
      <c r="K1896" s="186"/>
      <c r="L1896" s="186"/>
      <c r="M1896" s="186"/>
      <c r="N1896" s="186"/>
      <c r="O1896" s="186"/>
      <c r="P1896" s="186"/>
      <c r="Q1896" s="186"/>
    </row>
    <row r="1897" spans="1:17">
      <c r="A1897" s="186"/>
      <c r="B1897" s="186"/>
      <c r="C1897" s="186"/>
      <c r="D1897" s="186"/>
      <c r="E1897" s="186"/>
      <c r="F1897" s="186"/>
      <c r="G1897" s="186"/>
      <c r="H1897" s="186"/>
      <c r="I1897" s="186"/>
      <c r="J1897" s="186"/>
      <c r="K1897" s="186"/>
      <c r="L1897" s="186"/>
      <c r="M1897" s="186"/>
      <c r="N1897" s="186"/>
      <c r="O1897" s="186"/>
      <c r="P1897" s="186"/>
      <c r="Q1897" s="186"/>
    </row>
    <row r="1898" spans="1:17">
      <c r="A1898" s="186"/>
      <c r="B1898" s="186"/>
      <c r="C1898" s="186"/>
      <c r="D1898" s="186"/>
      <c r="E1898" s="186"/>
      <c r="F1898" s="186"/>
      <c r="G1898" s="186"/>
      <c r="H1898" s="186"/>
      <c r="I1898" s="186"/>
      <c r="J1898" s="186"/>
      <c r="K1898" s="186"/>
      <c r="L1898" s="186"/>
      <c r="M1898" s="186"/>
      <c r="N1898" s="186"/>
      <c r="O1898" s="186"/>
      <c r="P1898" s="186"/>
      <c r="Q1898" s="186"/>
    </row>
    <row r="1899" spans="1:17">
      <c r="A1899" s="186"/>
      <c r="B1899" s="186"/>
      <c r="C1899" s="186"/>
      <c r="D1899" s="186"/>
      <c r="E1899" s="186"/>
      <c r="F1899" s="186"/>
      <c r="G1899" s="186"/>
      <c r="H1899" s="186"/>
      <c r="I1899" s="186"/>
      <c r="J1899" s="186"/>
      <c r="K1899" s="186"/>
      <c r="L1899" s="186"/>
      <c r="M1899" s="186"/>
      <c r="N1899" s="186"/>
      <c r="O1899" s="186"/>
      <c r="P1899" s="186"/>
      <c r="Q1899" s="186"/>
    </row>
    <row r="1900" spans="1:17">
      <c r="A1900" s="186"/>
      <c r="B1900" s="186"/>
      <c r="C1900" s="186"/>
      <c r="D1900" s="186"/>
      <c r="E1900" s="186"/>
      <c r="F1900" s="186"/>
      <c r="G1900" s="186"/>
      <c r="H1900" s="186"/>
      <c r="I1900" s="186"/>
      <c r="J1900" s="186"/>
      <c r="K1900" s="186"/>
      <c r="L1900" s="186"/>
      <c r="M1900" s="186"/>
      <c r="N1900" s="186"/>
      <c r="O1900" s="186"/>
      <c r="P1900" s="186"/>
      <c r="Q1900" s="186"/>
    </row>
    <row r="1901" spans="1:17">
      <c r="A1901" s="186"/>
      <c r="B1901" s="186"/>
      <c r="C1901" s="186"/>
      <c r="D1901" s="186"/>
      <c r="E1901" s="186"/>
      <c r="F1901" s="186"/>
      <c r="G1901" s="186"/>
      <c r="H1901" s="186"/>
      <c r="I1901" s="186"/>
      <c r="J1901" s="186"/>
      <c r="K1901" s="186"/>
      <c r="L1901" s="186"/>
      <c r="M1901" s="186"/>
      <c r="N1901" s="186"/>
      <c r="O1901" s="186"/>
      <c r="P1901" s="186"/>
      <c r="Q1901" s="186"/>
    </row>
    <row r="1902" spans="1:17">
      <c r="A1902" s="186"/>
      <c r="B1902" s="186"/>
      <c r="C1902" s="186"/>
      <c r="D1902" s="186"/>
      <c r="E1902" s="186"/>
      <c r="F1902" s="186"/>
      <c r="G1902" s="186"/>
      <c r="H1902" s="186"/>
      <c r="I1902" s="186"/>
      <c r="J1902" s="186"/>
      <c r="K1902" s="186"/>
      <c r="L1902" s="186"/>
      <c r="M1902" s="186"/>
      <c r="N1902" s="186"/>
      <c r="O1902" s="186"/>
      <c r="P1902" s="186"/>
      <c r="Q1902" s="186"/>
    </row>
    <row r="1903" spans="1:17">
      <c r="A1903" s="186"/>
      <c r="B1903" s="186"/>
      <c r="C1903" s="186"/>
      <c r="D1903" s="186"/>
      <c r="E1903" s="186"/>
      <c r="F1903" s="186"/>
      <c r="G1903" s="186"/>
      <c r="H1903" s="186"/>
      <c r="I1903" s="186"/>
      <c r="J1903" s="186"/>
      <c r="K1903" s="186"/>
      <c r="L1903" s="186"/>
      <c r="M1903" s="186"/>
      <c r="N1903" s="186"/>
      <c r="O1903" s="186"/>
      <c r="P1903" s="186"/>
      <c r="Q1903" s="186"/>
    </row>
    <row r="1904" spans="1:17">
      <c r="A1904" s="186"/>
      <c r="B1904" s="186"/>
      <c r="C1904" s="186"/>
      <c r="D1904" s="186"/>
      <c r="E1904" s="186"/>
      <c r="F1904" s="186"/>
      <c r="G1904" s="186"/>
      <c r="H1904" s="186"/>
      <c r="I1904" s="186"/>
      <c r="J1904" s="186"/>
      <c r="K1904" s="186"/>
      <c r="L1904" s="186"/>
      <c r="M1904" s="186"/>
      <c r="N1904" s="186"/>
      <c r="O1904" s="186"/>
      <c r="P1904" s="186"/>
      <c r="Q1904" s="186"/>
    </row>
    <row r="1905" spans="1:17">
      <c r="A1905" s="186"/>
      <c r="B1905" s="186"/>
      <c r="C1905" s="186"/>
      <c r="D1905" s="186"/>
      <c r="E1905" s="186"/>
      <c r="F1905" s="186"/>
      <c r="G1905" s="186"/>
      <c r="H1905" s="186"/>
      <c r="I1905" s="186"/>
      <c r="J1905" s="186"/>
      <c r="K1905" s="186"/>
      <c r="L1905" s="186"/>
      <c r="M1905" s="186"/>
      <c r="N1905" s="186"/>
      <c r="O1905" s="186"/>
      <c r="P1905" s="186"/>
      <c r="Q1905" s="186"/>
    </row>
    <row r="1906" spans="1:17">
      <c r="A1906" s="186"/>
      <c r="B1906" s="186"/>
      <c r="C1906" s="186"/>
      <c r="D1906" s="186"/>
      <c r="E1906" s="186"/>
      <c r="F1906" s="186"/>
      <c r="G1906" s="186"/>
      <c r="H1906" s="186"/>
      <c r="I1906" s="186"/>
      <c r="J1906" s="186"/>
      <c r="K1906" s="186"/>
      <c r="L1906" s="186"/>
      <c r="M1906" s="186"/>
      <c r="N1906" s="186"/>
      <c r="O1906" s="186"/>
      <c r="P1906" s="186"/>
      <c r="Q1906" s="186"/>
    </row>
    <row r="1907" spans="1:17">
      <c r="A1907" s="186"/>
      <c r="B1907" s="186"/>
      <c r="C1907" s="186"/>
      <c r="D1907" s="186"/>
      <c r="E1907" s="186"/>
      <c r="F1907" s="186"/>
      <c r="G1907" s="186"/>
      <c r="H1907" s="186"/>
      <c r="I1907" s="186"/>
      <c r="J1907" s="186"/>
      <c r="K1907" s="186"/>
      <c r="L1907" s="186"/>
      <c r="M1907" s="186"/>
      <c r="N1907" s="186"/>
      <c r="O1907" s="186"/>
      <c r="P1907" s="186"/>
      <c r="Q1907" s="186"/>
    </row>
    <row r="1908" spans="1:17">
      <c r="A1908" s="186"/>
      <c r="B1908" s="186"/>
      <c r="C1908" s="186"/>
      <c r="D1908" s="186"/>
      <c r="E1908" s="186"/>
      <c r="F1908" s="186"/>
      <c r="G1908" s="186"/>
      <c r="H1908" s="186"/>
      <c r="I1908" s="186"/>
      <c r="J1908" s="186"/>
      <c r="K1908" s="186"/>
      <c r="L1908" s="186"/>
      <c r="M1908" s="186"/>
      <c r="N1908" s="186"/>
      <c r="O1908" s="186"/>
      <c r="P1908" s="186"/>
      <c r="Q1908" s="186"/>
    </row>
    <row r="1909" spans="1:17">
      <c r="A1909" s="186"/>
      <c r="B1909" s="186"/>
      <c r="C1909" s="186"/>
      <c r="D1909" s="186"/>
      <c r="E1909" s="186"/>
      <c r="F1909" s="186"/>
      <c r="G1909" s="186"/>
      <c r="H1909" s="186"/>
      <c r="I1909" s="186"/>
      <c r="J1909" s="186"/>
      <c r="K1909" s="186"/>
      <c r="L1909" s="186"/>
      <c r="M1909" s="186"/>
      <c r="N1909" s="186"/>
      <c r="O1909" s="186"/>
      <c r="P1909" s="186"/>
      <c r="Q1909" s="186"/>
    </row>
    <row r="1910" spans="1:17">
      <c r="A1910" s="186"/>
      <c r="B1910" s="186"/>
      <c r="C1910" s="186"/>
      <c r="D1910" s="186"/>
      <c r="E1910" s="186"/>
      <c r="F1910" s="186"/>
      <c r="G1910" s="186"/>
      <c r="H1910" s="186"/>
      <c r="I1910" s="186"/>
      <c r="J1910" s="186"/>
      <c r="K1910" s="186"/>
      <c r="L1910" s="186"/>
      <c r="M1910" s="186"/>
      <c r="N1910" s="186"/>
      <c r="O1910" s="186"/>
      <c r="P1910" s="186"/>
      <c r="Q1910" s="186"/>
    </row>
    <row r="1911" spans="1:17">
      <c r="A1911" s="186"/>
      <c r="B1911" s="186"/>
      <c r="C1911" s="186"/>
      <c r="D1911" s="186"/>
      <c r="E1911" s="186"/>
      <c r="F1911" s="186"/>
      <c r="G1911" s="186"/>
      <c r="H1911" s="186"/>
      <c r="I1911" s="186"/>
      <c r="J1911" s="186"/>
      <c r="K1911" s="186"/>
      <c r="L1911" s="186"/>
      <c r="M1911" s="186"/>
      <c r="N1911" s="186"/>
      <c r="O1911" s="186"/>
      <c r="P1911" s="186"/>
      <c r="Q1911" s="186"/>
    </row>
    <row r="1912" spans="1:17">
      <c r="A1912" s="186"/>
      <c r="B1912" s="186"/>
      <c r="C1912" s="186"/>
      <c r="D1912" s="186"/>
      <c r="E1912" s="186"/>
      <c r="F1912" s="186"/>
      <c r="G1912" s="186"/>
      <c r="H1912" s="186"/>
      <c r="I1912" s="186"/>
      <c r="J1912" s="186"/>
      <c r="K1912" s="186"/>
      <c r="L1912" s="186"/>
      <c r="M1912" s="186"/>
      <c r="N1912" s="186"/>
      <c r="O1912" s="186"/>
      <c r="P1912" s="186"/>
      <c r="Q1912" s="186"/>
    </row>
    <row r="1913" spans="1:17">
      <c r="A1913" s="186"/>
      <c r="B1913" s="186"/>
      <c r="C1913" s="186"/>
      <c r="D1913" s="186"/>
      <c r="E1913" s="186"/>
      <c r="F1913" s="186"/>
      <c r="G1913" s="186"/>
      <c r="H1913" s="186"/>
      <c r="I1913" s="186"/>
      <c r="J1913" s="186"/>
      <c r="K1913" s="186"/>
      <c r="L1913" s="186"/>
      <c r="M1913" s="186"/>
      <c r="N1913" s="186"/>
      <c r="O1913" s="186"/>
      <c r="P1913" s="186"/>
      <c r="Q1913" s="186"/>
    </row>
    <row r="1914" spans="1:17">
      <c r="A1914" s="186"/>
      <c r="B1914" s="186"/>
      <c r="C1914" s="186"/>
      <c r="D1914" s="186"/>
      <c r="E1914" s="186"/>
      <c r="F1914" s="186"/>
      <c r="G1914" s="186"/>
      <c r="H1914" s="186"/>
      <c r="I1914" s="186"/>
      <c r="J1914" s="186"/>
      <c r="K1914" s="186"/>
      <c r="L1914" s="186"/>
      <c r="M1914" s="186"/>
      <c r="N1914" s="186"/>
      <c r="O1914" s="186"/>
      <c r="P1914" s="186"/>
      <c r="Q1914" s="186"/>
    </row>
    <row r="1915" spans="1:17">
      <c r="A1915" s="186"/>
      <c r="B1915" s="186"/>
      <c r="C1915" s="186"/>
      <c r="D1915" s="186"/>
      <c r="E1915" s="186"/>
      <c r="F1915" s="186"/>
      <c r="G1915" s="186"/>
      <c r="H1915" s="186"/>
      <c r="I1915" s="186"/>
      <c r="J1915" s="186"/>
      <c r="K1915" s="186"/>
      <c r="L1915" s="186"/>
      <c r="M1915" s="186"/>
      <c r="N1915" s="186"/>
      <c r="O1915" s="186"/>
      <c r="P1915" s="186"/>
      <c r="Q1915" s="186"/>
    </row>
    <row r="1916" spans="1:17">
      <c r="A1916" s="186"/>
      <c r="B1916" s="186"/>
      <c r="C1916" s="186"/>
      <c r="D1916" s="186"/>
      <c r="E1916" s="186"/>
      <c r="F1916" s="186"/>
      <c r="G1916" s="186"/>
      <c r="H1916" s="186"/>
      <c r="I1916" s="186"/>
      <c r="J1916" s="186"/>
      <c r="K1916" s="186"/>
      <c r="L1916" s="186"/>
      <c r="M1916" s="186"/>
      <c r="N1916" s="186"/>
      <c r="O1916" s="186"/>
      <c r="P1916" s="186"/>
      <c r="Q1916" s="186"/>
    </row>
    <row r="1917" spans="1:17">
      <c r="A1917" s="186"/>
      <c r="B1917" s="186"/>
      <c r="C1917" s="186"/>
      <c r="D1917" s="186"/>
      <c r="E1917" s="186"/>
      <c r="F1917" s="186"/>
      <c r="G1917" s="186"/>
      <c r="H1917" s="186"/>
      <c r="I1917" s="186"/>
      <c r="J1917" s="186"/>
      <c r="K1917" s="186"/>
      <c r="L1917" s="186"/>
      <c r="M1917" s="186"/>
      <c r="N1917" s="186"/>
      <c r="O1917" s="186"/>
      <c r="P1917" s="186"/>
      <c r="Q1917" s="186"/>
    </row>
    <row r="1918" spans="1:17">
      <c r="A1918" s="186"/>
      <c r="B1918" s="186"/>
      <c r="C1918" s="186"/>
      <c r="D1918" s="186"/>
      <c r="E1918" s="186"/>
      <c r="F1918" s="186"/>
      <c r="G1918" s="186"/>
      <c r="H1918" s="186"/>
      <c r="I1918" s="186"/>
      <c r="J1918" s="186"/>
      <c r="K1918" s="186"/>
      <c r="L1918" s="186"/>
      <c r="M1918" s="186"/>
      <c r="N1918" s="186"/>
      <c r="O1918" s="186"/>
      <c r="P1918" s="186"/>
      <c r="Q1918" s="186"/>
    </row>
    <row r="1919" spans="1:17">
      <c r="A1919" s="186"/>
      <c r="B1919" s="186"/>
      <c r="C1919" s="186"/>
      <c r="D1919" s="186"/>
      <c r="E1919" s="186"/>
      <c r="F1919" s="186"/>
      <c r="G1919" s="186"/>
      <c r="H1919" s="186"/>
      <c r="I1919" s="186"/>
      <c r="J1919" s="186"/>
      <c r="K1919" s="186"/>
      <c r="L1919" s="186"/>
      <c r="M1919" s="186"/>
      <c r="N1919" s="186"/>
      <c r="O1919" s="186"/>
      <c r="P1919" s="186"/>
      <c r="Q1919" s="186"/>
    </row>
    <row r="1920" spans="1:17">
      <c r="A1920" s="186"/>
      <c r="B1920" s="186"/>
      <c r="C1920" s="186"/>
      <c r="D1920" s="186"/>
      <c r="E1920" s="186"/>
      <c r="F1920" s="186"/>
      <c r="G1920" s="186"/>
      <c r="H1920" s="186"/>
      <c r="I1920" s="186"/>
      <c r="J1920" s="186"/>
      <c r="K1920" s="186"/>
      <c r="L1920" s="186"/>
      <c r="M1920" s="186"/>
      <c r="N1920" s="186"/>
      <c r="O1920" s="186"/>
      <c r="P1920" s="186"/>
      <c r="Q1920" s="186"/>
    </row>
    <row r="1921" spans="1:17">
      <c r="A1921" s="186"/>
      <c r="B1921" s="186"/>
      <c r="C1921" s="186"/>
      <c r="D1921" s="186"/>
      <c r="E1921" s="186"/>
      <c r="F1921" s="186"/>
      <c r="G1921" s="186"/>
      <c r="H1921" s="186"/>
      <c r="I1921" s="186"/>
      <c r="J1921" s="186"/>
      <c r="K1921" s="186"/>
      <c r="L1921" s="186"/>
      <c r="M1921" s="186"/>
      <c r="N1921" s="186"/>
      <c r="O1921" s="186"/>
      <c r="P1921" s="186"/>
      <c r="Q1921" s="186"/>
    </row>
    <row r="1922" spans="1:17">
      <c r="A1922" s="186"/>
      <c r="B1922" s="186"/>
      <c r="C1922" s="186"/>
      <c r="D1922" s="186"/>
      <c r="E1922" s="186"/>
      <c r="F1922" s="186"/>
      <c r="G1922" s="186"/>
      <c r="H1922" s="186"/>
      <c r="I1922" s="186"/>
      <c r="J1922" s="186"/>
      <c r="K1922" s="186"/>
      <c r="L1922" s="186"/>
      <c r="M1922" s="186"/>
      <c r="N1922" s="186"/>
      <c r="O1922" s="186"/>
      <c r="P1922" s="186"/>
      <c r="Q1922" s="186"/>
    </row>
    <row r="1923" spans="1:17">
      <c r="A1923" s="186"/>
      <c r="B1923" s="186"/>
      <c r="C1923" s="186"/>
      <c r="D1923" s="186"/>
      <c r="E1923" s="186"/>
      <c r="F1923" s="186"/>
      <c r="G1923" s="186"/>
      <c r="H1923" s="186"/>
      <c r="I1923" s="186"/>
      <c r="J1923" s="186"/>
      <c r="K1923" s="186"/>
      <c r="L1923" s="186"/>
      <c r="M1923" s="186"/>
      <c r="N1923" s="186"/>
      <c r="O1923" s="186"/>
      <c r="P1923" s="186"/>
      <c r="Q1923" s="186"/>
    </row>
    <row r="1924" spans="1:17">
      <c r="A1924" s="186"/>
      <c r="B1924" s="186"/>
      <c r="C1924" s="186"/>
      <c r="D1924" s="186"/>
      <c r="E1924" s="186"/>
      <c r="F1924" s="186"/>
      <c r="G1924" s="186"/>
      <c r="H1924" s="186"/>
      <c r="I1924" s="186"/>
      <c r="J1924" s="186"/>
      <c r="K1924" s="186"/>
      <c r="L1924" s="186"/>
      <c r="M1924" s="186"/>
      <c r="N1924" s="186"/>
      <c r="O1924" s="186"/>
      <c r="P1924" s="186"/>
      <c r="Q1924" s="186"/>
    </row>
    <row r="1925" spans="1:17">
      <c r="A1925" s="186"/>
      <c r="B1925" s="186"/>
      <c r="C1925" s="186"/>
      <c r="D1925" s="186"/>
      <c r="E1925" s="186"/>
      <c r="F1925" s="186"/>
      <c r="G1925" s="186"/>
      <c r="H1925" s="186"/>
      <c r="I1925" s="186"/>
      <c r="J1925" s="186"/>
      <c r="K1925" s="186"/>
      <c r="L1925" s="186"/>
      <c r="M1925" s="186"/>
      <c r="N1925" s="186"/>
      <c r="O1925" s="186"/>
      <c r="P1925" s="186"/>
      <c r="Q1925" s="186"/>
    </row>
    <row r="1926" spans="1:17">
      <c r="A1926" s="186"/>
      <c r="B1926" s="186"/>
      <c r="C1926" s="186"/>
      <c r="D1926" s="186"/>
      <c r="E1926" s="186"/>
      <c r="F1926" s="186"/>
      <c r="G1926" s="186"/>
      <c r="H1926" s="186"/>
      <c r="I1926" s="186"/>
      <c r="J1926" s="186"/>
      <c r="K1926" s="186"/>
      <c r="L1926" s="186"/>
      <c r="M1926" s="186"/>
      <c r="N1926" s="186"/>
      <c r="O1926" s="186"/>
      <c r="P1926" s="186"/>
      <c r="Q1926" s="186"/>
    </row>
    <row r="1927" spans="1:17">
      <c r="A1927" s="186"/>
      <c r="B1927" s="186"/>
      <c r="C1927" s="186"/>
      <c r="D1927" s="186"/>
      <c r="E1927" s="186"/>
      <c r="F1927" s="186"/>
      <c r="G1927" s="186"/>
      <c r="H1927" s="186"/>
      <c r="I1927" s="186"/>
      <c r="J1927" s="186"/>
      <c r="K1927" s="186"/>
      <c r="L1927" s="186"/>
      <c r="M1927" s="186"/>
      <c r="N1927" s="186"/>
      <c r="O1927" s="186"/>
      <c r="P1927" s="186"/>
      <c r="Q1927" s="186"/>
    </row>
    <row r="1928" spans="1:17">
      <c r="A1928" s="186"/>
      <c r="B1928" s="186"/>
      <c r="C1928" s="186"/>
      <c r="D1928" s="186"/>
      <c r="E1928" s="186"/>
      <c r="F1928" s="186"/>
      <c r="G1928" s="186"/>
      <c r="H1928" s="186"/>
      <c r="I1928" s="186"/>
      <c r="J1928" s="186"/>
      <c r="K1928" s="186"/>
      <c r="L1928" s="186"/>
      <c r="M1928" s="186"/>
      <c r="N1928" s="186"/>
      <c r="O1928" s="186"/>
      <c r="P1928" s="186"/>
      <c r="Q1928" s="186"/>
    </row>
    <row r="1929" spans="1:17">
      <c r="A1929" s="186"/>
      <c r="B1929" s="186"/>
      <c r="C1929" s="186"/>
      <c r="D1929" s="186"/>
      <c r="E1929" s="186"/>
      <c r="F1929" s="186"/>
      <c r="G1929" s="186"/>
      <c r="H1929" s="186"/>
      <c r="I1929" s="186"/>
      <c r="J1929" s="186"/>
      <c r="K1929" s="186"/>
      <c r="L1929" s="186"/>
      <c r="M1929" s="186"/>
      <c r="N1929" s="186"/>
      <c r="O1929" s="186"/>
      <c r="P1929" s="186"/>
      <c r="Q1929" s="186"/>
    </row>
    <row r="1930" spans="1:17">
      <c r="A1930" s="186"/>
      <c r="B1930" s="186"/>
      <c r="C1930" s="186"/>
      <c r="D1930" s="186"/>
      <c r="E1930" s="186"/>
      <c r="F1930" s="186"/>
      <c r="G1930" s="186"/>
      <c r="H1930" s="186"/>
      <c r="I1930" s="186"/>
      <c r="J1930" s="186"/>
      <c r="K1930" s="186"/>
      <c r="L1930" s="186"/>
      <c r="M1930" s="186"/>
      <c r="N1930" s="186"/>
      <c r="O1930" s="186"/>
      <c r="P1930" s="186"/>
      <c r="Q1930" s="186"/>
    </row>
    <row r="1931" spans="1:17">
      <c r="A1931" s="186"/>
      <c r="B1931" s="186"/>
      <c r="C1931" s="186"/>
      <c r="D1931" s="186"/>
      <c r="E1931" s="186"/>
      <c r="F1931" s="186"/>
      <c r="G1931" s="186"/>
      <c r="H1931" s="186"/>
      <c r="I1931" s="186"/>
      <c r="J1931" s="186"/>
      <c r="K1931" s="186"/>
      <c r="L1931" s="186"/>
      <c r="M1931" s="186"/>
      <c r="N1931" s="186"/>
      <c r="O1931" s="186"/>
      <c r="P1931" s="186"/>
      <c r="Q1931" s="186"/>
    </row>
    <row r="1932" spans="1:17">
      <c r="A1932" s="186"/>
      <c r="B1932" s="186"/>
      <c r="C1932" s="186"/>
      <c r="D1932" s="186"/>
      <c r="E1932" s="186"/>
      <c r="F1932" s="186"/>
      <c r="G1932" s="186"/>
      <c r="H1932" s="186"/>
      <c r="I1932" s="186"/>
      <c r="J1932" s="186"/>
      <c r="K1932" s="186"/>
      <c r="L1932" s="186"/>
      <c r="M1932" s="186"/>
      <c r="N1932" s="186"/>
      <c r="O1932" s="186"/>
      <c r="P1932" s="186"/>
      <c r="Q1932" s="186"/>
    </row>
    <row r="1933" spans="1:17">
      <c r="A1933" s="186"/>
      <c r="B1933" s="186"/>
      <c r="C1933" s="186"/>
      <c r="D1933" s="186"/>
      <c r="E1933" s="186"/>
      <c r="F1933" s="186"/>
      <c r="G1933" s="186"/>
      <c r="H1933" s="186"/>
      <c r="I1933" s="186"/>
      <c r="J1933" s="186"/>
      <c r="K1933" s="186"/>
      <c r="L1933" s="186"/>
      <c r="M1933" s="186"/>
      <c r="N1933" s="186"/>
      <c r="O1933" s="186"/>
      <c r="P1933" s="186"/>
      <c r="Q1933" s="186"/>
    </row>
    <row r="1934" spans="1:17">
      <c r="A1934" s="186"/>
      <c r="B1934" s="186"/>
      <c r="C1934" s="186"/>
      <c r="D1934" s="186"/>
      <c r="E1934" s="186"/>
      <c r="F1934" s="186"/>
      <c r="G1934" s="186"/>
      <c r="H1934" s="186"/>
      <c r="I1934" s="186"/>
      <c r="J1934" s="186"/>
      <c r="K1934" s="186"/>
      <c r="L1934" s="186"/>
      <c r="M1934" s="186"/>
      <c r="N1934" s="186"/>
      <c r="O1934" s="186"/>
      <c r="P1934" s="186"/>
      <c r="Q1934" s="186"/>
    </row>
    <row r="1935" spans="1:17">
      <c r="A1935" s="186"/>
      <c r="B1935" s="186"/>
      <c r="C1935" s="186"/>
      <c r="D1935" s="186"/>
      <c r="E1935" s="186"/>
      <c r="F1935" s="186"/>
      <c r="G1935" s="186"/>
      <c r="H1935" s="186"/>
      <c r="I1935" s="186"/>
      <c r="J1935" s="186"/>
      <c r="K1935" s="186"/>
      <c r="L1935" s="186"/>
      <c r="M1935" s="186"/>
      <c r="N1935" s="186"/>
      <c r="O1935" s="186"/>
      <c r="P1935" s="186"/>
      <c r="Q1935" s="186"/>
    </row>
    <row r="1936" spans="1:17">
      <c r="A1936" s="186"/>
      <c r="B1936" s="186"/>
      <c r="C1936" s="186"/>
      <c r="D1936" s="186"/>
      <c r="E1936" s="186"/>
      <c r="F1936" s="186"/>
      <c r="G1936" s="186"/>
      <c r="H1936" s="186"/>
      <c r="I1936" s="186"/>
      <c r="J1936" s="186"/>
      <c r="K1936" s="186"/>
      <c r="L1936" s="186"/>
      <c r="M1936" s="186"/>
      <c r="N1936" s="186"/>
      <c r="O1936" s="186"/>
      <c r="P1936" s="186"/>
      <c r="Q1936" s="186"/>
    </row>
    <row r="1937" spans="1:17">
      <c r="A1937" s="186"/>
      <c r="B1937" s="186"/>
      <c r="C1937" s="186"/>
      <c r="D1937" s="186"/>
      <c r="E1937" s="186"/>
      <c r="F1937" s="186"/>
      <c r="G1937" s="186"/>
      <c r="H1937" s="186"/>
      <c r="I1937" s="186"/>
      <c r="J1937" s="186"/>
      <c r="K1937" s="186"/>
      <c r="L1937" s="186"/>
      <c r="M1937" s="186"/>
      <c r="N1937" s="186"/>
      <c r="O1937" s="186"/>
      <c r="P1937" s="186"/>
      <c r="Q1937" s="186"/>
    </row>
    <row r="1938" spans="1:17">
      <c r="A1938" s="186"/>
      <c r="B1938" s="186"/>
      <c r="C1938" s="186"/>
      <c r="D1938" s="186"/>
      <c r="E1938" s="186"/>
      <c r="F1938" s="186"/>
      <c r="G1938" s="186"/>
      <c r="H1938" s="186"/>
      <c r="I1938" s="186"/>
      <c r="J1938" s="186"/>
      <c r="K1938" s="186"/>
      <c r="L1938" s="186"/>
      <c r="M1938" s="186"/>
      <c r="N1938" s="186"/>
      <c r="O1938" s="186"/>
      <c r="P1938" s="186"/>
      <c r="Q1938" s="186"/>
    </row>
    <row r="1939" spans="1:17">
      <c r="A1939" s="186"/>
      <c r="B1939" s="186"/>
      <c r="C1939" s="186"/>
      <c r="D1939" s="186"/>
      <c r="E1939" s="186"/>
      <c r="F1939" s="186"/>
      <c r="G1939" s="186"/>
      <c r="H1939" s="186"/>
      <c r="I1939" s="186"/>
      <c r="J1939" s="186"/>
      <c r="K1939" s="186"/>
      <c r="L1939" s="186"/>
      <c r="M1939" s="186"/>
      <c r="N1939" s="186"/>
      <c r="O1939" s="186"/>
      <c r="P1939" s="186"/>
      <c r="Q1939" s="186"/>
    </row>
    <row r="1940" spans="1:17">
      <c r="A1940" s="186"/>
      <c r="B1940" s="186"/>
      <c r="C1940" s="186"/>
      <c r="D1940" s="186"/>
      <c r="E1940" s="186"/>
      <c r="F1940" s="186"/>
      <c r="G1940" s="186"/>
      <c r="H1940" s="186"/>
      <c r="I1940" s="186"/>
      <c r="J1940" s="186"/>
      <c r="K1940" s="186"/>
      <c r="L1940" s="186"/>
      <c r="M1940" s="186"/>
      <c r="N1940" s="186"/>
      <c r="O1940" s="186"/>
      <c r="P1940" s="186"/>
      <c r="Q1940" s="186"/>
    </row>
    <row r="1941" spans="1:17">
      <c r="A1941" s="186"/>
      <c r="B1941" s="186"/>
      <c r="C1941" s="186"/>
      <c r="D1941" s="186"/>
      <c r="E1941" s="186"/>
      <c r="F1941" s="186"/>
      <c r="G1941" s="186"/>
      <c r="H1941" s="186"/>
      <c r="I1941" s="186"/>
      <c r="J1941" s="186"/>
      <c r="K1941" s="186"/>
      <c r="L1941" s="186"/>
      <c r="M1941" s="186"/>
      <c r="N1941" s="186"/>
      <c r="O1941" s="186"/>
      <c r="P1941" s="186"/>
      <c r="Q1941" s="186"/>
    </row>
    <row r="1942" spans="1:17">
      <c r="A1942" s="186"/>
      <c r="B1942" s="186"/>
      <c r="C1942" s="186"/>
      <c r="D1942" s="186"/>
      <c r="E1942" s="186"/>
      <c r="F1942" s="186"/>
      <c r="G1942" s="186"/>
      <c r="H1942" s="186"/>
      <c r="I1942" s="186"/>
      <c r="J1942" s="186"/>
      <c r="K1942" s="186"/>
      <c r="L1942" s="186"/>
      <c r="M1942" s="186"/>
      <c r="N1942" s="186"/>
      <c r="O1942" s="186"/>
      <c r="P1942" s="186"/>
      <c r="Q1942" s="186"/>
    </row>
    <row r="1943" spans="1:17">
      <c r="A1943" s="186"/>
      <c r="B1943" s="186"/>
      <c r="C1943" s="186"/>
      <c r="D1943" s="186"/>
      <c r="E1943" s="186"/>
      <c r="F1943" s="186"/>
      <c r="G1943" s="186"/>
      <c r="H1943" s="186"/>
      <c r="I1943" s="186"/>
      <c r="J1943" s="186"/>
      <c r="K1943" s="186"/>
      <c r="L1943" s="186"/>
      <c r="M1943" s="186"/>
      <c r="N1943" s="186"/>
      <c r="O1943" s="186"/>
      <c r="P1943" s="186"/>
      <c r="Q1943" s="186"/>
    </row>
    <row r="1944" spans="1:17">
      <c r="A1944" s="186"/>
      <c r="B1944" s="186"/>
      <c r="C1944" s="186"/>
      <c r="D1944" s="186"/>
      <c r="E1944" s="186"/>
      <c r="F1944" s="186"/>
      <c r="G1944" s="186"/>
      <c r="H1944" s="186"/>
      <c r="I1944" s="186"/>
      <c r="J1944" s="186"/>
      <c r="K1944" s="186"/>
      <c r="L1944" s="186"/>
      <c r="M1944" s="186"/>
      <c r="N1944" s="186"/>
      <c r="O1944" s="186"/>
      <c r="P1944" s="186"/>
      <c r="Q1944" s="186"/>
    </row>
    <row r="1945" spans="1:17">
      <c r="A1945" s="186"/>
      <c r="B1945" s="186"/>
      <c r="C1945" s="186"/>
      <c r="D1945" s="186"/>
      <c r="E1945" s="186"/>
      <c r="F1945" s="186"/>
      <c r="G1945" s="186"/>
      <c r="H1945" s="186"/>
      <c r="I1945" s="186"/>
      <c r="J1945" s="186"/>
      <c r="K1945" s="186"/>
      <c r="L1945" s="186"/>
      <c r="M1945" s="186"/>
      <c r="N1945" s="186"/>
      <c r="O1945" s="186"/>
      <c r="P1945" s="186"/>
      <c r="Q1945" s="186"/>
    </row>
    <row r="1946" spans="1:17">
      <c r="A1946" s="186"/>
      <c r="B1946" s="186"/>
      <c r="C1946" s="186"/>
      <c r="D1946" s="186"/>
      <c r="E1946" s="186"/>
      <c r="F1946" s="186"/>
      <c r="G1946" s="186"/>
      <c r="H1946" s="186"/>
      <c r="I1946" s="186"/>
      <c r="J1946" s="186"/>
      <c r="K1946" s="186"/>
      <c r="L1946" s="186"/>
      <c r="M1946" s="186"/>
      <c r="N1946" s="186"/>
      <c r="O1946" s="186"/>
      <c r="P1946" s="186"/>
      <c r="Q1946" s="186"/>
    </row>
    <row r="1947" spans="1:17">
      <c r="A1947" s="186"/>
      <c r="B1947" s="186"/>
      <c r="C1947" s="186"/>
      <c r="D1947" s="186"/>
      <c r="E1947" s="186"/>
      <c r="F1947" s="186"/>
      <c r="G1947" s="186"/>
      <c r="H1947" s="186"/>
      <c r="I1947" s="186"/>
      <c r="J1947" s="186"/>
      <c r="K1947" s="186"/>
      <c r="L1947" s="186"/>
      <c r="M1947" s="186"/>
      <c r="N1947" s="186"/>
      <c r="O1947" s="186"/>
      <c r="P1947" s="186"/>
      <c r="Q1947" s="186"/>
    </row>
    <row r="1948" spans="1:17">
      <c r="A1948" s="186"/>
      <c r="B1948" s="186"/>
      <c r="C1948" s="186"/>
      <c r="D1948" s="186"/>
      <c r="E1948" s="186"/>
      <c r="F1948" s="186"/>
      <c r="G1948" s="186"/>
      <c r="H1948" s="186"/>
      <c r="I1948" s="186"/>
      <c r="J1948" s="186"/>
      <c r="K1948" s="186"/>
      <c r="L1948" s="186"/>
      <c r="M1948" s="186"/>
      <c r="N1948" s="186"/>
      <c r="O1948" s="186"/>
      <c r="P1948" s="186"/>
      <c r="Q1948" s="186"/>
    </row>
    <row r="1949" spans="1:17">
      <c r="A1949" s="186"/>
      <c r="B1949" s="186"/>
      <c r="C1949" s="186"/>
      <c r="D1949" s="186"/>
      <c r="E1949" s="186"/>
      <c r="F1949" s="186"/>
      <c r="G1949" s="186"/>
      <c r="H1949" s="186"/>
      <c r="I1949" s="186"/>
      <c r="J1949" s="186"/>
      <c r="K1949" s="186"/>
      <c r="L1949" s="186"/>
      <c r="M1949" s="186"/>
      <c r="N1949" s="186"/>
      <c r="O1949" s="186"/>
      <c r="P1949" s="186"/>
      <c r="Q1949" s="186"/>
    </row>
    <row r="1950" spans="1:17">
      <c r="A1950" s="186"/>
      <c r="B1950" s="186"/>
      <c r="C1950" s="186"/>
      <c r="D1950" s="186"/>
      <c r="E1950" s="186"/>
      <c r="F1950" s="186"/>
      <c r="G1950" s="186"/>
      <c r="H1950" s="186"/>
      <c r="I1950" s="186"/>
      <c r="J1950" s="186"/>
      <c r="K1950" s="186"/>
      <c r="L1950" s="186"/>
      <c r="M1950" s="186"/>
      <c r="N1950" s="186"/>
      <c r="O1950" s="186"/>
      <c r="P1950" s="186"/>
      <c r="Q1950" s="186"/>
    </row>
    <row r="1951" spans="1:17">
      <c r="A1951" s="186"/>
      <c r="B1951" s="186"/>
      <c r="C1951" s="186"/>
      <c r="D1951" s="186"/>
      <c r="E1951" s="186"/>
      <c r="F1951" s="186"/>
      <c r="G1951" s="186"/>
      <c r="H1951" s="186"/>
      <c r="I1951" s="186"/>
      <c r="J1951" s="186"/>
      <c r="K1951" s="186"/>
      <c r="L1951" s="186"/>
      <c r="M1951" s="186"/>
      <c r="N1951" s="186"/>
      <c r="O1951" s="186"/>
      <c r="P1951" s="186"/>
      <c r="Q1951" s="186"/>
    </row>
    <row r="1952" spans="1:17">
      <c r="A1952" s="186"/>
      <c r="B1952" s="186"/>
      <c r="C1952" s="186"/>
      <c r="D1952" s="186"/>
      <c r="E1952" s="186"/>
      <c r="F1952" s="186"/>
      <c r="G1952" s="186"/>
      <c r="H1952" s="186"/>
      <c r="I1952" s="186"/>
      <c r="J1952" s="186"/>
      <c r="K1952" s="186"/>
      <c r="L1952" s="186"/>
      <c r="M1952" s="186"/>
      <c r="N1952" s="186"/>
      <c r="O1952" s="186"/>
      <c r="P1952" s="186"/>
      <c r="Q1952" s="186"/>
    </row>
    <row r="1953" spans="1:17">
      <c r="A1953" s="186"/>
      <c r="B1953" s="186"/>
      <c r="C1953" s="186"/>
      <c r="D1953" s="186"/>
      <c r="E1953" s="186"/>
      <c r="F1953" s="186"/>
      <c r="G1953" s="186"/>
      <c r="H1953" s="186"/>
      <c r="I1953" s="186"/>
      <c r="J1953" s="186"/>
      <c r="K1953" s="186"/>
      <c r="L1953" s="186"/>
      <c r="M1953" s="186"/>
      <c r="N1953" s="186"/>
      <c r="O1953" s="186"/>
      <c r="P1953" s="186"/>
      <c r="Q1953" s="186"/>
    </row>
    <row r="1954" spans="1:17">
      <c r="A1954" s="186"/>
      <c r="B1954" s="186"/>
      <c r="C1954" s="186"/>
      <c r="D1954" s="186"/>
      <c r="E1954" s="186"/>
      <c r="F1954" s="186"/>
      <c r="G1954" s="186"/>
      <c r="H1954" s="186"/>
      <c r="I1954" s="186"/>
      <c r="J1954" s="186"/>
      <c r="K1954" s="186"/>
      <c r="L1954" s="186"/>
      <c r="M1954" s="186"/>
      <c r="N1954" s="186"/>
      <c r="O1954" s="186"/>
      <c r="P1954" s="186"/>
      <c r="Q1954" s="186"/>
    </row>
    <row r="1955" spans="1:17">
      <c r="A1955" s="186"/>
      <c r="B1955" s="186"/>
      <c r="C1955" s="186"/>
      <c r="D1955" s="186"/>
      <c r="E1955" s="186"/>
      <c r="F1955" s="186"/>
      <c r="G1955" s="186"/>
      <c r="H1955" s="186"/>
      <c r="I1955" s="186"/>
      <c r="J1955" s="186"/>
      <c r="K1955" s="186"/>
      <c r="L1955" s="186"/>
      <c r="M1955" s="186"/>
      <c r="N1955" s="186"/>
      <c r="O1955" s="186"/>
      <c r="P1955" s="186"/>
      <c r="Q1955" s="186"/>
    </row>
    <row r="1956" spans="1:17">
      <c r="A1956" s="186"/>
      <c r="B1956" s="186"/>
      <c r="C1956" s="186"/>
      <c r="D1956" s="186"/>
      <c r="E1956" s="186"/>
      <c r="F1956" s="186"/>
      <c r="G1956" s="186"/>
      <c r="H1956" s="186"/>
      <c r="I1956" s="186"/>
      <c r="J1956" s="186"/>
      <c r="K1956" s="186"/>
      <c r="L1956" s="186"/>
      <c r="M1956" s="186"/>
      <c r="N1956" s="186"/>
      <c r="O1956" s="186"/>
      <c r="P1956" s="186"/>
      <c r="Q1956" s="186"/>
    </row>
    <row r="1957" spans="1:17">
      <c r="A1957" s="186"/>
      <c r="B1957" s="186"/>
      <c r="C1957" s="186"/>
      <c r="D1957" s="186"/>
      <c r="E1957" s="186"/>
      <c r="F1957" s="186"/>
      <c r="G1957" s="186"/>
      <c r="H1957" s="186"/>
      <c r="I1957" s="186"/>
      <c r="J1957" s="186"/>
      <c r="K1957" s="186"/>
      <c r="L1957" s="186"/>
      <c r="M1957" s="186"/>
      <c r="N1957" s="186"/>
      <c r="O1957" s="186"/>
      <c r="P1957" s="186"/>
      <c r="Q1957" s="186"/>
    </row>
    <row r="1958" spans="1:17">
      <c r="A1958" s="186"/>
      <c r="B1958" s="186"/>
      <c r="C1958" s="186"/>
      <c r="D1958" s="186"/>
      <c r="E1958" s="186"/>
      <c r="F1958" s="186"/>
      <c r="G1958" s="186"/>
      <c r="H1958" s="186"/>
      <c r="I1958" s="186"/>
      <c r="J1958" s="186"/>
      <c r="K1958" s="186"/>
      <c r="L1958" s="186"/>
      <c r="M1958" s="186"/>
      <c r="N1958" s="186"/>
      <c r="O1958" s="186"/>
      <c r="P1958" s="186"/>
      <c r="Q1958" s="186"/>
    </row>
    <row r="1959" spans="1:17">
      <c r="A1959" s="186"/>
      <c r="B1959" s="186"/>
      <c r="C1959" s="186"/>
      <c r="D1959" s="186"/>
      <c r="E1959" s="186"/>
      <c r="F1959" s="186"/>
      <c r="G1959" s="186"/>
      <c r="H1959" s="186"/>
      <c r="I1959" s="186"/>
      <c r="J1959" s="186"/>
      <c r="K1959" s="186"/>
      <c r="L1959" s="186"/>
      <c r="M1959" s="186"/>
      <c r="N1959" s="186"/>
      <c r="O1959" s="186"/>
      <c r="P1959" s="186"/>
      <c r="Q1959" s="186"/>
    </row>
    <row r="1960" spans="1:17">
      <c r="A1960" s="186"/>
      <c r="B1960" s="186"/>
      <c r="C1960" s="186"/>
      <c r="D1960" s="186"/>
      <c r="E1960" s="186"/>
      <c r="F1960" s="186"/>
      <c r="G1960" s="186"/>
      <c r="H1960" s="186"/>
      <c r="I1960" s="186"/>
      <c r="J1960" s="186"/>
      <c r="K1960" s="186"/>
      <c r="L1960" s="186"/>
      <c r="M1960" s="186"/>
      <c r="N1960" s="186"/>
      <c r="O1960" s="186"/>
      <c r="P1960" s="186"/>
      <c r="Q1960" s="186"/>
    </row>
    <row r="1961" spans="1:17">
      <c r="A1961" s="186"/>
      <c r="B1961" s="186"/>
      <c r="C1961" s="186"/>
      <c r="D1961" s="186"/>
      <c r="E1961" s="186"/>
      <c r="F1961" s="186"/>
      <c r="G1961" s="186"/>
      <c r="H1961" s="186"/>
      <c r="I1961" s="186"/>
      <c r="J1961" s="186"/>
      <c r="K1961" s="186"/>
      <c r="L1961" s="186"/>
      <c r="M1961" s="186"/>
      <c r="N1961" s="186"/>
      <c r="O1961" s="186"/>
      <c r="P1961" s="186"/>
      <c r="Q1961" s="186"/>
    </row>
    <row r="1962" spans="1:17">
      <c r="A1962" s="186"/>
      <c r="B1962" s="186"/>
      <c r="C1962" s="186"/>
      <c r="D1962" s="186"/>
      <c r="E1962" s="186"/>
      <c r="F1962" s="186"/>
      <c r="G1962" s="186"/>
      <c r="H1962" s="186"/>
      <c r="I1962" s="186"/>
      <c r="J1962" s="186"/>
      <c r="K1962" s="186"/>
      <c r="L1962" s="186"/>
      <c r="M1962" s="186"/>
      <c r="N1962" s="186"/>
      <c r="O1962" s="186"/>
      <c r="P1962" s="186"/>
      <c r="Q1962" s="186"/>
    </row>
    <row r="1963" spans="1:17">
      <c r="A1963" s="186"/>
      <c r="B1963" s="186"/>
      <c r="C1963" s="186"/>
      <c r="D1963" s="186"/>
      <c r="E1963" s="186"/>
      <c r="F1963" s="186"/>
      <c r="G1963" s="186"/>
      <c r="H1963" s="186"/>
      <c r="I1963" s="186"/>
      <c r="J1963" s="186"/>
      <c r="K1963" s="186"/>
      <c r="L1963" s="186"/>
      <c r="M1963" s="186"/>
      <c r="N1963" s="186"/>
      <c r="O1963" s="186"/>
      <c r="P1963" s="186"/>
      <c r="Q1963" s="186"/>
    </row>
    <row r="1964" spans="1:17">
      <c r="A1964" s="186"/>
      <c r="B1964" s="186"/>
      <c r="C1964" s="186"/>
      <c r="D1964" s="186"/>
      <c r="E1964" s="186"/>
      <c r="F1964" s="186"/>
      <c r="G1964" s="186"/>
      <c r="H1964" s="186"/>
      <c r="I1964" s="186"/>
      <c r="J1964" s="186"/>
      <c r="K1964" s="186"/>
      <c r="L1964" s="186"/>
      <c r="M1964" s="186"/>
      <c r="N1964" s="186"/>
      <c r="O1964" s="186"/>
      <c r="P1964" s="186"/>
      <c r="Q1964" s="186"/>
    </row>
    <row r="1965" spans="1:17">
      <c r="A1965" s="186"/>
      <c r="B1965" s="186"/>
      <c r="C1965" s="186"/>
      <c r="D1965" s="186"/>
      <c r="E1965" s="186"/>
      <c r="F1965" s="186"/>
      <c r="G1965" s="186"/>
      <c r="H1965" s="186"/>
      <c r="I1965" s="186"/>
      <c r="J1965" s="186"/>
      <c r="K1965" s="186"/>
      <c r="L1965" s="186"/>
      <c r="M1965" s="186"/>
      <c r="N1965" s="186"/>
      <c r="O1965" s="186"/>
      <c r="P1965" s="186"/>
      <c r="Q1965" s="186"/>
    </row>
    <row r="1966" spans="1:17">
      <c r="A1966" s="186"/>
      <c r="B1966" s="186"/>
      <c r="C1966" s="186"/>
      <c r="D1966" s="186"/>
      <c r="E1966" s="186"/>
      <c r="F1966" s="186"/>
      <c r="G1966" s="186"/>
      <c r="H1966" s="186"/>
      <c r="I1966" s="186"/>
      <c r="J1966" s="186"/>
      <c r="K1966" s="186"/>
      <c r="L1966" s="186"/>
      <c r="M1966" s="186"/>
      <c r="N1966" s="186"/>
      <c r="O1966" s="186"/>
      <c r="P1966" s="186"/>
      <c r="Q1966" s="186"/>
    </row>
    <row r="1967" spans="1:17">
      <c r="A1967" s="186"/>
      <c r="B1967" s="186"/>
      <c r="C1967" s="186"/>
      <c r="D1967" s="186"/>
      <c r="E1967" s="186"/>
      <c r="F1967" s="186"/>
      <c r="G1967" s="186"/>
      <c r="H1967" s="186"/>
      <c r="I1967" s="186"/>
      <c r="J1967" s="186"/>
      <c r="K1967" s="186"/>
      <c r="L1967" s="186"/>
      <c r="M1967" s="186"/>
      <c r="N1967" s="186"/>
      <c r="O1967" s="186"/>
      <c r="P1967" s="186"/>
      <c r="Q1967" s="186"/>
    </row>
    <row r="1968" spans="1:17">
      <c r="A1968" s="186"/>
      <c r="B1968" s="186"/>
      <c r="C1968" s="186"/>
      <c r="D1968" s="186"/>
      <c r="E1968" s="186"/>
      <c r="F1968" s="186"/>
      <c r="G1968" s="186"/>
      <c r="H1968" s="186"/>
      <c r="I1968" s="186"/>
      <c r="J1968" s="186"/>
      <c r="K1968" s="186"/>
      <c r="L1968" s="186"/>
      <c r="M1968" s="186"/>
      <c r="N1968" s="186"/>
      <c r="O1968" s="186"/>
      <c r="P1968" s="186"/>
      <c r="Q1968" s="186"/>
    </row>
    <row r="1969" spans="1:17">
      <c r="A1969" s="186"/>
      <c r="B1969" s="186"/>
      <c r="C1969" s="186"/>
      <c r="D1969" s="186"/>
      <c r="E1969" s="186"/>
      <c r="F1969" s="186"/>
      <c r="G1969" s="186"/>
      <c r="H1969" s="186"/>
      <c r="I1969" s="186"/>
      <c r="J1969" s="186"/>
      <c r="K1969" s="186"/>
      <c r="L1969" s="186"/>
      <c r="M1969" s="186"/>
      <c r="N1969" s="186"/>
      <c r="O1969" s="186"/>
      <c r="P1969" s="186"/>
      <c r="Q1969" s="186"/>
    </row>
    <row r="1970" spans="1:17">
      <c r="A1970" s="186"/>
      <c r="B1970" s="186"/>
      <c r="C1970" s="186"/>
      <c r="D1970" s="186"/>
      <c r="E1970" s="186"/>
      <c r="F1970" s="186"/>
      <c r="G1970" s="186"/>
      <c r="H1970" s="186"/>
      <c r="I1970" s="186"/>
      <c r="J1970" s="186"/>
      <c r="K1970" s="186"/>
      <c r="L1970" s="186"/>
      <c r="M1970" s="186"/>
      <c r="N1970" s="186"/>
      <c r="O1970" s="186"/>
      <c r="P1970" s="186"/>
      <c r="Q1970" s="186"/>
    </row>
    <row r="1971" spans="1:17">
      <c r="A1971" s="186"/>
      <c r="B1971" s="186"/>
      <c r="C1971" s="186"/>
      <c r="D1971" s="186"/>
      <c r="E1971" s="186"/>
      <c r="F1971" s="186"/>
      <c r="G1971" s="186"/>
      <c r="H1971" s="186"/>
      <c r="I1971" s="186"/>
      <c r="J1971" s="186"/>
      <c r="K1971" s="186"/>
      <c r="L1971" s="186"/>
      <c r="M1971" s="186"/>
      <c r="N1971" s="186"/>
      <c r="O1971" s="186"/>
      <c r="P1971" s="186"/>
      <c r="Q1971" s="186"/>
    </row>
    <row r="1972" spans="1:17">
      <c r="A1972" s="186"/>
      <c r="B1972" s="186"/>
      <c r="C1972" s="186"/>
      <c r="D1972" s="186"/>
      <c r="E1972" s="186"/>
      <c r="F1972" s="186"/>
      <c r="G1972" s="186"/>
      <c r="H1972" s="186"/>
      <c r="I1972" s="186"/>
      <c r="J1972" s="186"/>
      <c r="K1972" s="186"/>
      <c r="L1972" s="186"/>
      <c r="M1972" s="186"/>
      <c r="N1972" s="186"/>
      <c r="O1972" s="186"/>
      <c r="P1972" s="186"/>
      <c r="Q1972" s="186"/>
    </row>
    <row r="1973" spans="1:17">
      <c r="A1973" s="186"/>
      <c r="B1973" s="186"/>
      <c r="C1973" s="186"/>
      <c r="D1973" s="186"/>
      <c r="E1973" s="186"/>
      <c r="F1973" s="186"/>
      <c r="G1973" s="186"/>
      <c r="H1973" s="186"/>
      <c r="I1973" s="186"/>
      <c r="J1973" s="186"/>
      <c r="K1973" s="186"/>
      <c r="L1973" s="186"/>
      <c r="M1973" s="186"/>
      <c r="N1973" s="186"/>
      <c r="O1973" s="186"/>
      <c r="P1973" s="186"/>
      <c r="Q1973" s="186"/>
    </row>
    <row r="1974" spans="1:17">
      <c r="A1974" s="186"/>
      <c r="B1974" s="186"/>
      <c r="C1974" s="186"/>
      <c r="D1974" s="186"/>
      <c r="E1974" s="186"/>
      <c r="F1974" s="186"/>
      <c r="G1974" s="186"/>
      <c r="H1974" s="186"/>
      <c r="I1974" s="186"/>
      <c r="J1974" s="186"/>
      <c r="K1974" s="186"/>
      <c r="L1974" s="186"/>
      <c r="M1974" s="186"/>
      <c r="N1974" s="186"/>
      <c r="O1974" s="186"/>
      <c r="P1974" s="186"/>
      <c r="Q1974" s="186"/>
    </row>
    <row r="1975" spans="1:17">
      <c r="A1975" s="186"/>
      <c r="B1975" s="186"/>
      <c r="C1975" s="186"/>
      <c r="D1975" s="186"/>
      <c r="E1975" s="186"/>
      <c r="F1975" s="186"/>
      <c r="G1975" s="186"/>
      <c r="H1975" s="186"/>
      <c r="I1975" s="186"/>
      <c r="J1975" s="186"/>
      <c r="K1975" s="186"/>
      <c r="L1975" s="186"/>
      <c r="M1975" s="186"/>
      <c r="N1975" s="186"/>
      <c r="O1975" s="186"/>
      <c r="P1975" s="186"/>
      <c r="Q1975" s="186"/>
    </row>
    <row r="1976" spans="1:17">
      <c r="A1976" s="186"/>
      <c r="B1976" s="186"/>
      <c r="C1976" s="186"/>
      <c r="D1976" s="186"/>
      <c r="E1976" s="186"/>
      <c r="F1976" s="186"/>
      <c r="G1976" s="186"/>
      <c r="H1976" s="186"/>
      <c r="I1976" s="186"/>
      <c r="J1976" s="186"/>
      <c r="K1976" s="186"/>
      <c r="L1976" s="186"/>
      <c r="M1976" s="186"/>
      <c r="N1976" s="186"/>
      <c r="O1976" s="186"/>
      <c r="P1976" s="186"/>
      <c r="Q1976" s="186"/>
    </row>
    <row r="1977" spans="1:17">
      <c r="A1977" s="186"/>
      <c r="B1977" s="186"/>
      <c r="C1977" s="186"/>
      <c r="D1977" s="186"/>
      <c r="E1977" s="186"/>
      <c r="F1977" s="186"/>
      <c r="G1977" s="186"/>
      <c r="H1977" s="186"/>
      <c r="I1977" s="186"/>
      <c r="J1977" s="186"/>
      <c r="K1977" s="186"/>
      <c r="L1977" s="186"/>
      <c r="M1977" s="186"/>
      <c r="N1977" s="186"/>
      <c r="O1977" s="186"/>
      <c r="P1977" s="186"/>
      <c r="Q1977" s="186"/>
    </row>
    <row r="1978" spans="1:17">
      <c r="A1978" s="186"/>
      <c r="B1978" s="186"/>
      <c r="C1978" s="186"/>
      <c r="D1978" s="186"/>
      <c r="E1978" s="186"/>
      <c r="F1978" s="186"/>
      <c r="G1978" s="186"/>
      <c r="H1978" s="186"/>
      <c r="I1978" s="186"/>
      <c r="J1978" s="186"/>
      <c r="K1978" s="186"/>
      <c r="L1978" s="186"/>
      <c r="M1978" s="186"/>
      <c r="N1978" s="186"/>
      <c r="O1978" s="186"/>
      <c r="P1978" s="186"/>
      <c r="Q1978" s="186"/>
    </row>
    <row r="1979" spans="1:17">
      <c r="A1979" s="186"/>
      <c r="B1979" s="186"/>
      <c r="C1979" s="186"/>
      <c r="D1979" s="186"/>
      <c r="E1979" s="186"/>
      <c r="F1979" s="186"/>
      <c r="G1979" s="186"/>
      <c r="H1979" s="186"/>
      <c r="I1979" s="186"/>
      <c r="J1979" s="186"/>
      <c r="K1979" s="186"/>
      <c r="L1979" s="186"/>
      <c r="M1979" s="186"/>
      <c r="N1979" s="186"/>
      <c r="O1979" s="186"/>
      <c r="P1979" s="186"/>
      <c r="Q1979" s="186"/>
    </row>
    <row r="1980" spans="1:17">
      <c r="A1980" s="186"/>
      <c r="B1980" s="186"/>
      <c r="C1980" s="186"/>
      <c r="D1980" s="186"/>
      <c r="E1980" s="186"/>
      <c r="F1980" s="186"/>
      <c r="G1980" s="186"/>
      <c r="H1980" s="186"/>
      <c r="I1980" s="186"/>
      <c r="J1980" s="186"/>
      <c r="K1980" s="186"/>
      <c r="L1980" s="186"/>
      <c r="M1980" s="186"/>
      <c r="N1980" s="186"/>
      <c r="O1980" s="186"/>
      <c r="P1980" s="186"/>
      <c r="Q1980" s="186"/>
    </row>
    <row r="1981" spans="1:17">
      <c r="A1981" s="186"/>
      <c r="B1981" s="186"/>
      <c r="C1981" s="186"/>
      <c r="D1981" s="186"/>
      <c r="E1981" s="186"/>
      <c r="F1981" s="186"/>
      <c r="G1981" s="186"/>
      <c r="H1981" s="186"/>
      <c r="I1981" s="186"/>
      <c r="J1981" s="186"/>
      <c r="K1981" s="186"/>
      <c r="L1981" s="186"/>
      <c r="M1981" s="186"/>
      <c r="N1981" s="186"/>
      <c r="O1981" s="186"/>
      <c r="P1981" s="186"/>
      <c r="Q1981" s="186"/>
    </row>
    <row r="1982" spans="1:17">
      <c r="A1982" s="186"/>
      <c r="B1982" s="186"/>
      <c r="C1982" s="186"/>
      <c r="D1982" s="186"/>
      <c r="E1982" s="186"/>
      <c r="F1982" s="186"/>
      <c r="G1982" s="186"/>
      <c r="H1982" s="186"/>
      <c r="I1982" s="186"/>
      <c r="J1982" s="186"/>
      <c r="K1982" s="186"/>
      <c r="L1982" s="186"/>
      <c r="M1982" s="186"/>
      <c r="N1982" s="186"/>
      <c r="O1982" s="186"/>
      <c r="P1982" s="186"/>
      <c r="Q1982" s="186"/>
    </row>
    <row r="1983" spans="1:17">
      <c r="A1983" s="186"/>
      <c r="B1983" s="186"/>
      <c r="C1983" s="186"/>
      <c r="D1983" s="186"/>
      <c r="E1983" s="186"/>
      <c r="F1983" s="186"/>
      <c r="G1983" s="186"/>
      <c r="H1983" s="186"/>
      <c r="I1983" s="186"/>
      <c r="J1983" s="186"/>
      <c r="K1983" s="186"/>
      <c r="L1983" s="186"/>
      <c r="M1983" s="186"/>
      <c r="N1983" s="186"/>
      <c r="O1983" s="186"/>
      <c r="P1983" s="186"/>
      <c r="Q1983" s="186"/>
    </row>
    <row r="1984" spans="1:17">
      <c r="A1984" s="186"/>
      <c r="B1984" s="186"/>
      <c r="C1984" s="186"/>
      <c r="D1984" s="186"/>
      <c r="E1984" s="186"/>
      <c r="F1984" s="186"/>
      <c r="G1984" s="186"/>
      <c r="H1984" s="186"/>
      <c r="I1984" s="186"/>
      <c r="J1984" s="186"/>
      <c r="K1984" s="186"/>
      <c r="L1984" s="186"/>
      <c r="M1984" s="186"/>
      <c r="N1984" s="186"/>
      <c r="O1984" s="186"/>
      <c r="P1984" s="186"/>
      <c r="Q1984" s="186"/>
    </row>
    <row r="1985" spans="1:17">
      <c r="A1985" s="186"/>
      <c r="B1985" s="186"/>
      <c r="C1985" s="186"/>
      <c r="D1985" s="186"/>
      <c r="E1985" s="186"/>
      <c r="F1985" s="186"/>
      <c r="G1985" s="186"/>
      <c r="H1985" s="186"/>
      <c r="I1985" s="186"/>
      <c r="J1985" s="186"/>
      <c r="K1985" s="186"/>
      <c r="L1985" s="186"/>
      <c r="M1985" s="186"/>
      <c r="N1985" s="186"/>
      <c r="O1985" s="186"/>
      <c r="P1985" s="186"/>
      <c r="Q1985" s="186"/>
    </row>
    <row r="1986" spans="1:17">
      <c r="A1986" s="186"/>
      <c r="B1986" s="186"/>
      <c r="C1986" s="186"/>
      <c r="D1986" s="186"/>
      <c r="E1986" s="186"/>
      <c r="F1986" s="186"/>
      <c r="G1986" s="186"/>
      <c r="H1986" s="186"/>
      <c r="I1986" s="186"/>
      <c r="J1986" s="186"/>
      <c r="K1986" s="186"/>
      <c r="L1986" s="186"/>
      <c r="M1986" s="186"/>
      <c r="N1986" s="186"/>
      <c r="O1986" s="186"/>
      <c r="P1986" s="186"/>
      <c r="Q1986" s="186"/>
    </row>
    <row r="1987" spans="1:17">
      <c r="A1987" s="186"/>
      <c r="B1987" s="186"/>
      <c r="C1987" s="186"/>
      <c r="D1987" s="186"/>
      <c r="E1987" s="186"/>
      <c r="F1987" s="186"/>
      <c r="G1987" s="186"/>
      <c r="H1987" s="186"/>
      <c r="I1987" s="186"/>
      <c r="J1987" s="186"/>
      <c r="K1987" s="186"/>
      <c r="L1987" s="186"/>
      <c r="M1987" s="186"/>
      <c r="N1987" s="186"/>
      <c r="O1987" s="186"/>
      <c r="P1987" s="186"/>
      <c r="Q1987" s="186"/>
    </row>
    <row r="1988" spans="1:17">
      <c r="A1988" s="186"/>
      <c r="B1988" s="186"/>
      <c r="C1988" s="186"/>
      <c r="D1988" s="186"/>
      <c r="E1988" s="186"/>
      <c r="F1988" s="186"/>
      <c r="G1988" s="186"/>
      <c r="H1988" s="186"/>
      <c r="I1988" s="186"/>
      <c r="J1988" s="186"/>
      <c r="K1988" s="186"/>
      <c r="L1988" s="186"/>
      <c r="M1988" s="186"/>
      <c r="N1988" s="186"/>
      <c r="O1988" s="186"/>
      <c r="P1988" s="186"/>
      <c r="Q1988" s="186"/>
    </row>
    <row r="1989" spans="1:17">
      <c r="A1989" s="186"/>
      <c r="B1989" s="186"/>
      <c r="C1989" s="186"/>
      <c r="D1989" s="186"/>
      <c r="E1989" s="186"/>
      <c r="F1989" s="186"/>
      <c r="G1989" s="186"/>
      <c r="H1989" s="186"/>
      <c r="I1989" s="186"/>
      <c r="J1989" s="186"/>
      <c r="K1989" s="186"/>
      <c r="L1989" s="186"/>
      <c r="M1989" s="186"/>
      <c r="N1989" s="186"/>
      <c r="O1989" s="186"/>
      <c r="P1989" s="186"/>
      <c r="Q1989" s="186"/>
    </row>
    <row r="1990" spans="1:17">
      <c r="A1990" s="186"/>
      <c r="B1990" s="186"/>
      <c r="C1990" s="186"/>
      <c r="D1990" s="186"/>
      <c r="E1990" s="186"/>
      <c r="F1990" s="186"/>
      <c r="G1990" s="186"/>
      <c r="H1990" s="186"/>
      <c r="I1990" s="186"/>
      <c r="J1990" s="186"/>
      <c r="K1990" s="186"/>
      <c r="L1990" s="186"/>
      <c r="M1990" s="186"/>
      <c r="N1990" s="186"/>
      <c r="O1990" s="186"/>
      <c r="P1990" s="186"/>
      <c r="Q1990" s="186"/>
    </row>
    <row r="1991" spans="1:17">
      <c r="A1991" s="186"/>
      <c r="B1991" s="186"/>
      <c r="C1991" s="186"/>
      <c r="D1991" s="186"/>
      <c r="E1991" s="186"/>
      <c r="F1991" s="186"/>
      <c r="G1991" s="186"/>
      <c r="H1991" s="186"/>
      <c r="I1991" s="186"/>
      <c r="J1991" s="186"/>
      <c r="K1991" s="186"/>
      <c r="L1991" s="186"/>
      <c r="M1991" s="186"/>
      <c r="N1991" s="186"/>
      <c r="O1991" s="186"/>
      <c r="P1991" s="186"/>
      <c r="Q1991" s="186"/>
    </row>
    <row r="1992" spans="1:17">
      <c r="A1992" s="186"/>
      <c r="B1992" s="186"/>
      <c r="C1992" s="186"/>
      <c r="D1992" s="186"/>
      <c r="E1992" s="186"/>
      <c r="F1992" s="186"/>
      <c r="G1992" s="186"/>
      <c r="H1992" s="186"/>
      <c r="I1992" s="186"/>
      <c r="J1992" s="186"/>
      <c r="K1992" s="186"/>
      <c r="L1992" s="186"/>
      <c r="M1992" s="186"/>
      <c r="N1992" s="186"/>
      <c r="O1992" s="186"/>
      <c r="P1992" s="186"/>
      <c r="Q1992" s="186"/>
    </row>
    <row r="1993" spans="1:17">
      <c r="A1993" s="186"/>
      <c r="B1993" s="186"/>
      <c r="C1993" s="186"/>
      <c r="D1993" s="186"/>
      <c r="E1993" s="186"/>
      <c r="F1993" s="186"/>
      <c r="G1993" s="186"/>
      <c r="H1993" s="186"/>
      <c r="I1993" s="186"/>
      <c r="J1993" s="186"/>
      <c r="K1993" s="186"/>
      <c r="L1993" s="186"/>
      <c r="M1993" s="186"/>
      <c r="N1993" s="186"/>
      <c r="O1993" s="186"/>
      <c r="P1993" s="186"/>
      <c r="Q1993" s="186"/>
    </row>
    <row r="1994" spans="1:17">
      <c r="A1994" s="186"/>
      <c r="B1994" s="186"/>
      <c r="C1994" s="186"/>
      <c r="D1994" s="186"/>
      <c r="E1994" s="186"/>
      <c r="F1994" s="186"/>
      <c r="G1994" s="186"/>
      <c r="H1994" s="186"/>
      <c r="I1994" s="186"/>
      <c r="J1994" s="186"/>
      <c r="K1994" s="186"/>
      <c r="L1994" s="186"/>
      <c r="M1994" s="186"/>
      <c r="N1994" s="186"/>
      <c r="O1994" s="186"/>
      <c r="P1994" s="186"/>
      <c r="Q1994" s="186"/>
    </row>
    <row r="1995" spans="1:17">
      <c r="A1995" s="186"/>
      <c r="B1995" s="186"/>
      <c r="C1995" s="186"/>
      <c r="D1995" s="186"/>
      <c r="E1995" s="186"/>
      <c r="F1995" s="186"/>
      <c r="G1995" s="186"/>
      <c r="H1995" s="186"/>
      <c r="I1995" s="186"/>
      <c r="J1995" s="186"/>
      <c r="K1995" s="186"/>
      <c r="L1995" s="186"/>
      <c r="M1995" s="186"/>
      <c r="N1995" s="186"/>
      <c r="O1995" s="186"/>
      <c r="P1995" s="186"/>
      <c r="Q1995" s="186"/>
    </row>
    <row r="1996" spans="1:17">
      <c r="A1996" s="186"/>
      <c r="B1996" s="186"/>
      <c r="C1996" s="186"/>
      <c r="D1996" s="186"/>
      <c r="E1996" s="186"/>
      <c r="F1996" s="186"/>
      <c r="G1996" s="186"/>
      <c r="H1996" s="186"/>
      <c r="I1996" s="186"/>
      <c r="J1996" s="186"/>
      <c r="K1996" s="186"/>
      <c r="L1996" s="186"/>
      <c r="M1996" s="186"/>
      <c r="N1996" s="186"/>
      <c r="O1996" s="186"/>
      <c r="P1996" s="186"/>
      <c r="Q1996" s="186"/>
    </row>
    <row r="1997" spans="1:17">
      <c r="A1997" s="186"/>
      <c r="B1997" s="186"/>
      <c r="C1997" s="186"/>
      <c r="D1997" s="186"/>
      <c r="E1997" s="186"/>
      <c r="F1997" s="186"/>
      <c r="G1997" s="186"/>
      <c r="H1997" s="186"/>
      <c r="I1997" s="186"/>
      <c r="J1997" s="186"/>
      <c r="K1997" s="186"/>
      <c r="L1997" s="186"/>
      <c r="M1997" s="186"/>
      <c r="N1997" s="186"/>
      <c r="O1997" s="186"/>
      <c r="P1997" s="186"/>
      <c r="Q1997" s="186"/>
    </row>
    <row r="1998" spans="1:17">
      <c r="A1998" s="186"/>
      <c r="B1998" s="186"/>
      <c r="C1998" s="186"/>
      <c r="D1998" s="186"/>
      <c r="E1998" s="186"/>
      <c r="F1998" s="186"/>
      <c r="G1998" s="186"/>
      <c r="H1998" s="186"/>
      <c r="I1998" s="186"/>
      <c r="J1998" s="186"/>
      <c r="K1998" s="186"/>
      <c r="L1998" s="186"/>
      <c r="M1998" s="186"/>
      <c r="N1998" s="186"/>
      <c r="O1998" s="186"/>
      <c r="P1998" s="186"/>
      <c r="Q1998" s="186"/>
    </row>
    <row r="1999" spans="1:17">
      <c r="A1999" s="186"/>
      <c r="B1999" s="186"/>
      <c r="C1999" s="186"/>
      <c r="D1999" s="186"/>
      <c r="E1999" s="186"/>
      <c r="F1999" s="186"/>
      <c r="G1999" s="186"/>
      <c r="H1999" s="186"/>
      <c r="I1999" s="186"/>
      <c r="J1999" s="186"/>
      <c r="K1999" s="186"/>
      <c r="L1999" s="186"/>
      <c r="M1999" s="186"/>
      <c r="N1999" s="186"/>
      <c r="O1999" s="186"/>
      <c r="P1999" s="186"/>
      <c r="Q1999" s="186"/>
    </row>
    <row r="2000" spans="1:17">
      <c r="A2000" s="186"/>
      <c r="B2000" s="186"/>
      <c r="C2000" s="186"/>
      <c r="D2000" s="186"/>
      <c r="E2000" s="186"/>
      <c r="F2000" s="186"/>
      <c r="G2000" s="186"/>
      <c r="H2000" s="186"/>
      <c r="I2000" s="186"/>
      <c r="J2000" s="186"/>
      <c r="K2000" s="186"/>
      <c r="L2000" s="186"/>
      <c r="M2000" s="186"/>
      <c r="N2000" s="186"/>
      <c r="O2000" s="186"/>
      <c r="P2000" s="186"/>
      <c r="Q2000" s="186"/>
    </row>
    <row r="2001" spans="1:17">
      <c r="A2001" s="186"/>
      <c r="B2001" s="186"/>
      <c r="C2001" s="186"/>
      <c r="D2001" s="186"/>
      <c r="E2001" s="186"/>
      <c r="F2001" s="186"/>
      <c r="G2001" s="186"/>
      <c r="H2001" s="186"/>
      <c r="I2001" s="186"/>
      <c r="J2001" s="186"/>
      <c r="K2001" s="186"/>
      <c r="L2001" s="186"/>
      <c r="M2001" s="186"/>
      <c r="N2001" s="186"/>
      <c r="O2001" s="186"/>
      <c r="P2001" s="186"/>
      <c r="Q2001" s="186"/>
    </row>
    <row r="2002" spans="1:17">
      <c r="A2002" s="186"/>
      <c r="B2002" s="186"/>
      <c r="C2002" s="186"/>
      <c r="D2002" s="186"/>
      <c r="E2002" s="186"/>
      <c r="F2002" s="186"/>
      <c r="G2002" s="186"/>
      <c r="H2002" s="186"/>
      <c r="I2002" s="186"/>
      <c r="J2002" s="186"/>
      <c r="K2002" s="186"/>
      <c r="L2002" s="186"/>
      <c r="M2002" s="186"/>
      <c r="N2002" s="186"/>
      <c r="O2002" s="186"/>
      <c r="P2002" s="186"/>
      <c r="Q2002" s="186"/>
    </row>
    <row r="2003" spans="1:17">
      <c r="A2003" s="186"/>
      <c r="B2003" s="186"/>
      <c r="C2003" s="186"/>
      <c r="D2003" s="186"/>
      <c r="E2003" s="186"/>
      <c r="F2003" s="186"/>
      <c r="G2003" s="186"/>
      <c r="H2003" s="186"/>
      <c r="I2003" s="186"/>
      <c r="J2003" s="186"/>
      <c r="K2003" s="186"/>
      <c r="L2003" s="186"/>
      <c r="M2003" s="186"/>
      <c r="N2003" s="186"/>
      <c r="O2003" s="186"/>
      <c r="P2003" s="186"/>
      <c r="Q2003" s="186"/>
    </row>
    <row r="2004" spans="1:17">
      <c r="A2004" s="186"/>
      <c r="B2004" s="186"/>
      <c r="C2004" s="186"/>
      <c r="D2004" s="186"/>
      <c r="E2004" s="186"/>
      <c r="F2004" s="186"/>
      <c r="G2004" s="186"/>
      <c r="H2004" s="186"/>
      <c r="I2004" s="186"/>
      <c r="J2004" s="186"/>
      <c r="K2004" s="186"/>
      <c r="L2004" s="186"/>
      <c r="M2004" s="186"/>
      <c r="N2004" s="186"/>
      <c r="O2004" s="186"/>
      <c r="P2004" s="186"/>
      <c r="Q2004" s="186"/>
    </row>
    <row r="2005" spans="1:17">
      <c r="A2005" s="186"/>
      <c r="B2005" s="186"/>
      <c r="C2005" s="186"/>
      <c r="D2005" s="186"/>
      <c r="E2005" s="186"/>
      <c r="F2005" s="186"/>
      <c r="G2005" s="186"/>
      <c r="H2005" s="186"/>
      <c r="I2005" s="186"/>
      <c r="J2005" s="186"/>
      <c r="K2005" s="186"/>
      <c r="L2005" s="186"/>
      <c r="M2005" s="186"/>
      <c r="N2005" s="186"/>
      <c r="O2005" s="186"/>
      <c r="P2005" s="186"/>
      <c r="Q2005" s="186"/>
    </row>
    <row r="2006" spans="1:17">
      <c r="A2006" s="186"/>
      <c r="B2006" s="186"/>
      <c r="C2006" s="186"/>
      <c r="D2006" s="186"/>
      <c r="E2006" s="186"/>
      <c r="F2006" s="186"/>
      <c r="G2006" s="186"/>
      <c r="H2006" s="186"/>
      <c r="I2006" s="186"/>
      <c r="J2006" s="186"/>
      <c r="K2006" s="186"/>
      <c r="L2006" s="186"/>
      <c r="M2006" s="186"/>
      <c r="N2006" s="186"/>
      <c r="O2006" s="186"/>
      <c r="P2006" s="186"/>
      <c r="Q2006" s="186"/>
    </row>
    <row r="2007" spans="1:17">
      <c r="A2007" s="186"/>
      <c r="B2007" s="186"/>
      <c r="C2007" s="186"/>
      <c r="D2007" s="186"/>
      <c r="E2007" s="186"/>
      <c r="F2007" s="186"/>
      <c r="G2007" s="186"/>
      <c r="H2007" s="186"/>
      <c r="I2007" s="186"/>
      <c r="J2007" s="186"/>
      <c r="K2007" s="186"/>
      <c r="L2007" s="186"/>
      <c r="M2007" s="186"/>
      <c r="N2007" s="186"/>
      <c r="O2007" s="186"/>
      <c r="P2007" s="186"/>
      <c r="Q2007" s="186"/>
    </row>
    <row r="2008" spans="1:17">
      <c r="A2008" s="186"/>
      <c r="B2008" s="186"/>
      <c r="C2008" s="186"/>
      <c r="D2008" s="186"/>
      <c r="E2008" s="186"/>
      <c r="F2008" s="186"/>
      <c r="G2008" s="186"/>
      <c r="H2008" s="186"/>
      <c r="I2008" s="186"/>
      <c r="J2008" s="186"/>
      <c r="K2008" s="186"/>
      <c r="L2008" s="186"/>
      <c r="M2008" s="186"/>
      <c r="N2008" s="186"/>
      <c r="O2008" s="186"/>
      <c r="P2008" s="186"/>
      <c r="Q2008" s="186"/>
    </row>
    <row r="2009" spans="1:17">
      <c r="A2009" s="186"/>
      <c r="B2009" s="186"/>
      <c r="C2009" s="186"/>
      <c r="D2009" s="186"/>
      <c r="E2009" s="186"/>
      <c r="F2009" s="186"/>
      <c r="G2009" s="186"/>
      <c r="H2009" s="186"/>
      <c r="I2009" s="186"/>
      <c r="J2009" s="186"/>
      <c r="K2009" s="186"/>
      <c r="L2009" s="186"/>
      <c r="M2009" s="186"/>
      <c r="N2009" s="186"/>
      <c r="O2009" s="186"/>
      <c r="P2009" s="186"/>
      <c r="Q2009" s="186"/>
    </row>
    <row r="2010" spans="1:17">
      <c r="A2010" s="186"/>
      <c r="B2010" s="186"/>
      <c r="C2010" s="186"/>
      <c r="D2010" s="186"/>
      <c r="E2010" s="186"/>
      <c r="F2010" s="186"/>
      <c r="G2010" s="186"/>
      <c r="H2010" s="186"/>
      <c r="I2010" s="186"/>
      <c r="J2010" s="186"/>
      <c r="K2010" s="186"/>
      <c r="L2010" s="186"/>
      <c r="M2010" s="186"/>
      <c r="N2010" s="186"/>
      <c r="O2010" s="186"/>
      <c r="P2010" s="186"/>
      <c r="Q2010" s="186"/>
    </row>
    <row r="2011" spans="1:17">
      <c r="A2011" s="186"/>
      <c r="B2011" s="186"/>
      <c r="C2011" s="186"/>
      <c r="D2011" s="186"/>
      <c r="E2011" s="186"/>
      <c r="F2011" s="186"/>
      <c r="G2011" s="186"/>
      <c r="H2011" s="186"/>
      <c r="I2011" s="186"/>
      <c r="J2011" s="186"/>
      <c r="K2011" s="186"/>
      <c r="L2011" s="186"/>
      <c r="M2011" s="186"/>
      <c r="N2011" s="186"/>
      <c r="O2011" s="186"/>
      <c r="P2011" s="186"/>
      <c r="Q2011" s="186"/>
    </row>
    <row r="2012" spans="1:17">
      <c r="A2012" s="186"/>
      <c r="B2012" s="186"/>
      <c r="C2012" s="186"/>
      <c r="D2012" s="186"/>
      <c r="E2012" s="186"/>
      <c r="F2012" s="186"/>
      <c r="G2012" s="186"/>
      <c r="H2012" s="186"/>
      <c r="I2012" s="186"/>
      <c r="J2012" s="186"/>
      <c r="K2012" s="186"/>
      <c r="L2012" s="186"/>
      <c r="M2012" s="186"/>
      <c r="N2012" s="186"/>
      <c r="O2012" s="186"/>
      <c r="P2012" s="186"/>
      <c r="Q2012" s="186"/>
    </row>
    <row r="2013" spans="1:17">
      <c r="A2013" s="186"/>
      <c r="B2013" s="186"/>
      <c r="C2013" s="186"/>
      <c r="D2013" s="186"/>
      <c r="E2013" s="186"/>
      <c r="F2013" s="186"/>
      <c r="G2013" s="186"/>
      <c r="H2013" s="186"/>
      <c r="I2013" s="186"/>
      <c r="J2013" s="186"/>
      <c r="K2013" s="186"/>
      <c r="L2013" s="186"/>
      <c r="M2013" s="186"/>
      <c r="N2013" s="186"/>
      <c r="O2013" s="186"/>
      <c r="P2013" s="186"/>
      <c r="Q2013" s="186"/>
    </row>
    <row r="2014" spans="1:17">
      <c r="A2014" s="186"/>
      <c r="B2014" s="186"/>
      <c r="C2014" s="186"/>
      <c r="D2014" s="186"/>
      <c r="E2014" s="186"/>
      <c r="F2014" s="186"/>
      <c r="G2014" s="186"/>
      <c r="H2014" s="186"/>
      <c r="I2014" s="186"/>
      <c r="J2014" s="186"/>
      <c r="K2014" s="186"/>
      <c r="L2014" s="186"/>
      <c r="M2014" s="186"/>
      <c r="N2014" s="186"/>
      <c r="O2014" s="186"/>
      <c r="P2014" s="186"/>
      <c r="Q2014" s="186"/>
    </row>
    <row r="2015" spans="1:17">
      <c r="A2015" s="186"/>
      <c r="B2015" s="186"/>
      <c r="C2015" s="186"/>
      <c r="D2015" s="186"/>
      <c r="E2015" s="186"/>
      <c r="F2015" s="186"/>
      <c r="G2015" s="186"/>
      <c r="H2015" s="186"/>
      <c r="I2015" s="186"/>
      <c r="J2015" s="186"/>
      <c r="K2015" s="186"/>
      <c r="L2015" s="186"/>
      <c r="M2015" s="186"/>
      <c r="N2015" s="186"/>
      <c r="O2015" s="186"/>
      <c r="P2015" s="186"/>
      <c r="Q2015" s="186"/>
    </row>
    <row r="2016" spans="1:17">
      <c r="A2016" s="186"/>
      <c r="B2016" s="186"/>
      <c r="C2016" s="186"/>
      <c r="D2016" s="186"/>
      <c r="E2016" s="186"/>
      <c r="F2016" s="186"/>
      <c r="G2016" s="186"/>
      <c r="H2016" s="186"/>
      <c r="I2016" s="186"/>
      <c r="J2016" s="186"/>
      <c r="K2016" s="186"/>
      <c r="L2016" s="186"/>
      <c r="M2016" s="186"/>
      <c r="N2016" s="186"/>
      <c r="O2016" s="186"/>
      <c r="P2016" s="186"/>
      <c r="Q2016" s="186"/>
    </row>
    <row r="2017" spans="1:17">
      <c r="A2017" s="186"/>
      <c r="B2017" s="186"/>
      <c r="C2017" s="186"/>
      <c r="D2017" s="186"/>
      <c r="E2017" s="186"/>
      <c r="F2017" s="186"/>
      <c r="G2017" s="186"/>
      <c r="H2017" s="186"/>
      <c r="I2017" s="186"/>
      <c r="J2017" s="186"/>
      <c r="K2017" s="186"/>
      <c r="L2017" s="186"/>
      <c r="M2017" s="186"/>
      <c r="N2017" s="186"/>
      <c r="O2017" s="186"/>
      <c r="P2017" s="186"/>
      <c r="Q2017" s="186"/>
    </row>
    <row r="2018" spans="1:17">
      <c r="A2018" s="186"/>
      <c r="B2018" s="186"/>
      <c r="C2018" s="186"/>
      <c r="D2018" s="186"/>
      <c r="E2018" s="186"/>
      <c r="F2018" s="186"/>
      <c r="G2018" s="186"/>
      <c r="H2018" s="186"/>
      <c r="I2018" s="186"/>
      <c r="J2018" s="186"/>
      <c r="K2018" s="186"/>
      <c r="L2018" s="186"/>
      <c r="M2018" s="186"/>
      <c r="N2018" s="186"/>
      <c r="O2018" s="186"/>
      <c r="P2018" s="186"/>
      <c r="Q2018" s="186"/>
    </row>
    <row r="2019" spans="1:17">
      <c r="A2019" s="186"/>
      <c r="B2019" s="186"/>
      <c r="C2019" s="186"/>
      <c r="D2019" s="186"/>
      <c r="E2019" s="186"/>
      <c r="F2019" s="186"/>
      <c r="G2019" s="186"/>
      <c r="H2019" s="186"/>
      <c r="I2019" s="186"/>
      <c r="J2019" s="186"/>
      <c r="K2019" s="186"/>
      <c r="L2019" s="186"/>
      <c r="M2019" s="186"/>
      <c r="N2019" s="186"/>
      <c r="O2019" s="186"/>
      <c r="P2019" s="186"/>
      <c r="Q2019" s="186"/>
    </row>
    <row r="2020" spans="1:17">
      <c r="A2020" s="186"/>
      <c r="B2020" s="186"/>
      <c r="C2020" s="186"/>
      <c r="D2020" s="186"/>
      <c r="E2020" s="186"/>
      <c r="F2020" s="186"/>
      <c r="G2020" s="186"/>
      <c r="H2020" s="186"/>
      <c r="I2020" s="186"/>
      <c r="J2020" s="186"/>
      <c r="K2020" s="186"/>
      <c r="L2020" s="186"/>
      <c r="M2020" s="186"/>
      <c r="N2020" s="186"/>
      <c r="O2020" s="186"/>
      <c r="P2020" s="186"/>
      <c r="Q2020" s="186"/>
    </row>
    <row r="2021" spans="1:17">
      <c r="A2021" s="186"/>
      <c r="B2021" s="186"/>
      <c r="C2021" s="186"/>
      <c r="D2021" s="186"/>
      <c r="E2021" s="186"/>
      <c r="F2021" s="186"/>
      <c r="G2021" s="186"/>
      <c r="H2021" s="186"/>
      <c r="I2021" s="186"/>
      <c r="J2021" s="186"/>
      <c r="K2021" s="186"/>
      <c r="L2021" s="186"/>
      <c r="M2021" s="186"/>
      <c r="N2021" s="186"/>
      <c r="O2021" s="186"/>
      <c r="P2021" s="186"/>
      <c r="Q2021" s="186"/>
    </row>
    <row r="2022" spans="1:17">
      <c r="A2022" s="186"/>
      <c r="B2022" s="186"/>
      <c r="C2022" s="186"/>
      <c r="D2022" s="186"/>
      <c r="E2022" s="186"/>
      <c r="F2022" s="186"/>
      <c r="G2022" s="186"/>
      <c r="H2022" s="186"/>
      <c r="I2022" s="186"/>
      <c r="J2022" s="186"/>
      <c r="K2022" s="186"/>
      <c r="L2022" s="186"/>
      <c r="M2022" s="186"/>
      <c r="N2022" s="186"/>
      <c r="O2022" s="186"/>
      <c r="P2022" s="186"/>
      <c r="Q2022" s="186"/>
    </row>
    <row r="2023" spans="1:17">
      <c r="A2023" s="186"/>
      <c r="B2023" s="186"/>
      <c r="C2023" s="186"/>
      <c r="D2023" s="186"/>
      <c r="E2023" s="186"/>
      <c r="F2023" s="186"/>
      <c r="G2023" s="186"/>
      <c r="H2023" s="186"/>
      <c r="I2023" s="186"/>
      <c r="J2023" s="186"/>
      <c r="K2023" s="186"/>
      <c r="L2023" s="186"/>
      <c r="M2023" s="186"/>
      <c r="N2023" s="186"/>
      <c r="O2023" s="186"/>
      <c r="P2023" s="186"/>
      <c r="Q2023" s="186"/>
    </row>
    <row r="2024" spans="1:17">
      <c r="A2024" s="186"/>
      <c r="B2024" s="186"/>
      <c r="C2024" s="186"/>
      <c r="D2024" s="186"/>
      <c r="E2024" s="186"/>
      <c r="F2024" s="186"/>
      <c r="G2024" s="186"/>
      <c r="H2024" s="186"/>
      <c r="I2024" s="186"/>
      <c r="J2024" s="186"/>
      <c r="K2024" s="186"/>
      <c r="L2024" s="186"/>
      <c r="M2024" s="186"/>
      <c r="N2024" s="186"/>
      <c r="O2024" s="186"/>
      <c r="P2024" s="186"/>
      <c r="Q2024" s="186"/>
    </row>
    <row r="2025" spans="1:17">
      <c r="A2025" s="186"/>
      <c r="B2025" s="186"/>
      <c r="C2025" s="186"/>
      <c r="D2025" s="186"/>
      <c r="E2025" s="186"/>
      <c r="F2025" s="186"/>
      <c r="G2025" s="186"/>
      <c r="H2025" s="186"/>
      <c r="I2025" s="186"/>
      <c r="J2025" s="186"/>
      <c r="K2025" s="186"/>
      <c r="L2025" s="186"/>
      <c r="M2025" s="186"/>
      <c r="N2025" s="186"/>
      <c r="O2025" s="186"/>
      <c r="P2025" s="186"/>
      <c r="Q2025" s="186"/>
    </row>
    <row r="2026" spans="1:17">
      <c r="A2026" s="186"/>
      <c r="B2026" s="186"/>
      <c r="C2026" s="186"/>
      <c r="D2026" s="186"/>
      <c r="E2026" s="186"/>
      <c r="F2026" s="186"/>
      <c r="G2026" s="186"/>
      <c r="H2026" s="186"/>
      <c r="I2026" s="186"/>
      <c r="J2026" s="186"/>
      <c r="K2026" s="186"/>
      <c r="L2026" s="186"/>
      <c r="M2026" s="186"/>
      <c r="N2026" s="186"/>
      <c r="O2026" s="186"/>
      <c r="P2026" s="186"/>
      <c r="Q2026" s="186"/>
    </row>
    <row r="2027" spans="1:17">
      <c r="A2027" s="186"/>
      <c r="B2027" s="186"/>
      <c r="C2027" s="186"/>
      <c r="D2027" s="186"/>
      <c r="E2027" s="186"/>
      <c r="F2027" s="186"/>
      <c r="G2027" s="186"/>
      <c r="H2027" s="186"/>
      <c r="I2027" s="186"/>
      <c r="J2027" s="186"/>
      <c r="K2027" s="186"/>
      <c r="L2027" s="186"/>
      <c r="M2027" s="186"/>
      <c r="N2027" s="186"/>
      <c r="O2027" s="186"/>
      <c r="P2027" s="186"/>
      <c r="Q2027" s="186"/>
    </row>
    <row r="2028" spans="1:17">
      <c r="A2028" s="186"/>
      <c r="B2028" s="186"/>
      <c r="C2028" s="186"/>
      <c r="D2028" s="186"/>
      <c r="E2028" s="186"/>
      <c r="F2028" s="186"/>
      <c r="G2028" s="186"/>
      <c r="H2028" s="186"/>
      <c r="I2028" s="186"/>
      <c r="J2028" s="186"/>
      <c r="K2028" s="186"/>
      <c r="L2028" s="186"/>
      <c r="M2028" s="186"/>
      <c r="N2028" s="186"/>
      <c r="O2028" s="186"/>
      <c r="P2028" s="186"/>
      <c r="Q2028" s="186"/>
    </row>
    <row r="2029" spans="1:17">
      <c r="A2029" s="186"/>
      <c r="B2029" s="186"/>
      <c r="C2029" s="186"/>
      <c r="D2029" s="186"/>
      <c r="E2029" s="186"/>
      <c r="F2029" s="186"/>
      <c r="G2029" s="186"/>
      <c r="H2029" s="186"/>
      <c r="I2029" s="186"/>
      <c r="J2029" s="186"/>
      <c r="K2029" s="186"/>
      <c r="L2029" s="186"/>
      <c r="M2029" s="186"/>
      <c r="N2029" s="186"/>
      <c r="O2029" s="186"/>
      <c r="P2029" s="186"/>
      <c r="Q2029" s="186"/>
    </row>
    <row r="2030" spans="1:17">
      <c r="A2030" s="186"/>
      <c r="B2030" s="186"/>
      <c r="C2030" s="186"/>
      <c r="D2030" s="186"/>
      <c r="E2030" s="186"/>
      <c r="F2030" s="186"/>
      <c r="G2030" s="186"/>
      <c r="H2030" s="186"/>
      <c r="I2030" s="186"/>
      <c r="J2030" s="186"/>
      <c r="K2030" s="186"/>
      <c r="L2030" s="186"/>
      <c r="M2030" s="186"/>
      <c r="N2030" s="186"/>
      <c r="O2030" s="186"/>
      <c r="P2030" s="186"/>
      <c r="Q2030" s="186"/>
    </row>
    <row r="2031" spans="1:17">
      <c r="A2031" s="186"/>
      <c r="B2031" s="186"/>
      <c r="C2031" s="186"/>
      <c r="D2031" s="186"/>
      <c r="E2031" s="186"/>
      <c r="F2031" s="186"/>
      <c r="G2031" s="186"/>
      <c r="H2031" s="186"/>
      <c r="I2031" s="186"/>
      <c r="J2031" s="186"/>
      <c r="K2031" s="186"/>
      <c r="L2031" s="186"/>
      <c r="M2031" s="186"/>
      <c r="N2031" s="186"/>
      <c r="O2031" s="186"/>
      <c r="P2031" s="186"/>
      <c r="Q2031" s="186"/>
    </row>
    <row r="2032" spans="1:17">
      <c r="A2032" s="186"/>
      <c r="B2032" s="186"/>
      <c r="C2032" s="186"/>
      <c r="D2032" s="186"/>
      <c r="E2032" s="186"/>
      <c r="F2032" s="186"/>
      <c r="G2032" s="186"/>
      <c r="H2032" s="186"/>
      <c r="I2032" s="186"/>
      <c r="J2032" s="186"/>
      <c r="K2032" s="186"/>
      <c r="L2032" s="186"/>
      <c r="M2032" s="186"/>
      <c r="N2032" s="186"/>
      <c r="O2032" s="186"/>
      <c r="P2032" s="186"/>
      <c r="Q2032" s="186"/>
    </row>
    <row r="2033" spans="1:17">
      <c r="A2033" s="186"/>
      <c r="B2033" s="186"/>
      <c r="C2033" s="186"/>
      <c r="D2033" s="186"/>
      <c r="E2033" s="186"/>
      <c r="F2033" s="186"/>
      <c r="G2033" s="186"/>
      <c r="H2033" s="186"/>
      <c r="I2033" s="186"/>
      <c r="J2033" s="186"/>
      <c r="K2033" s="186"/>
      <c r="L2033" s="186"/>
      <c r="M2033" s="186"/>
      <c r="N2033" s="186"/>
      <c r="O2033" s="186"/>
      <c r="P2033" s="186"/>
      <c r="Q2033" s="186"/>
    </row>
    <row r="2034" spans="1:17">
      <c r="A2034" s="186"/>
      <c r="B2034" s="186"/>
      <c r="C2034" s="186"/>
      <c r="D2034" s="186"/>
      <c r="E2034" s="186"/>
      <c r="F2034" s="186"/>
      <c r="G2034" s="186"/>
      <c r="H2034" s="186"/>
      <c r="I2034" s="186"/>
      <c r="J2034" s="186"/>
      <c r="K2034" s="186"/>
      <c r="L2034" s="186"/>
      <c r="M2034" s="186"/>
      <c r="N2034" s="186"/>
      <c r="O2034" s="186"/>
      <c r="P2034" s="186"/>
      <c r="Q2034" s="186"/>
    </row>
    <row r="2035" spans="1:17">
      <c r="A2035" s="186"/>
      <c r="B2035" s="186"/>
      <c r="C2035" s="186"/>
      <c r="D2035" s="186"/>
      <c r="E2035" s="186"/>
      <c r="F2035" s="186"/>
      <c r="G2035" s="186"/>
      <c r="H2035" s="186"/>
      <c r="I2035" s="186"/>
      <c r="J2035" s="186"/>
      <c r="K2035" s="186"/>
      <c r="L2035" s="186"/>
      <c r="M2035" s="186"/>
      <c r="N2035" s="186"/>
      <c r="O2035" s="186"/>
      <c r="P2035" s="186"/>
      <c r="Q2035" s="186"/>
    </row>
    <row r="2036" spans="1:17">
      <c r="A2036" s="186"/>
      <c r="B2036" s="186"/>
      <c r="C2036" s="186"/>
      <c r="D2036" s="186"/>
      <c r="E2036" s="186"/>
      <c r="F2036" s="186"/>
      <c r="G2036" s="186"/>
      <c r="H2036" s="186"/>
      <c r="I2036" s="186"/>
      <c r="J2036" s="186"/>
      <c r="K2036" s="186"/>
      <c r="L2036" s="186"/>
      <c r="M2036" s="186"/>
      <c r="N2036" s="186"/>
      <c r="O2036" s="186"/>
      <c r="P2036" s="186"/>
      <c r="Q2036" s="186"/>
    </row>
    <row r="2037" spans="1:17">
      <c r="A2037" s="186"/>
      <c r="B2037" s="186"/>
      <c r="C2037" s="186"/>
      <c r="D2037" s="186"/>
      <c r="E2037" s="186"/>
      <c r="F2037" s="186"/>
      <c r="G2037" s="186"/>
      <c r="H2037" s="186"/>
      <c r="I2037" s="186"/>
      <c r="J2037" s="186"/>
      <c r="K2037" s="186"/>
      <c r="L2037" s="186"/>
      <c r="M2037" s="186"/>
      <c r="N2037" s="186"/>
      <c r="O2037" s="186"/>
      <c r="P2037" s="186"/>
      <c r="Q2037" s="186"/>
    </row>
    <row r="2038" spans="1:17">
      <c r="A2038" s="186"/>
      <c r="B2038" s="186"/>
      <c r="C2038" s="186"/>
      <c r="D2038" s="186"/>
      <c r="E2038" s="186"/>
      <c r="F2038" s="186"/>
      <c r="G2038" s="186"/>
      <c r="H2038" s="186"/>
      <c r="I2038" s="186"/>
      <c r="J2038" s="186"/>
      <c r="K2038" s="186"/>
      <c r="L2038" s="186"/>
      <c r="M2038" s="186"/>
      <c r="N2038" s="186"/>
      <c r="O2038" s="186"/>
      <c r="P2038" s="186"/>
      <c r="Q2038" s="186"/>
    </row>
    <row r="2039" spans="1:17">
      <c r="A2039" s="186"/>
      <c r="B2039" s="186"/>
      <c r="C2039" s="186"/>
      <c r="D2039" s="186"/>
      <c r="E2039" s="186"/>
      <c r="F2039" s="186"/>
      <c r="G2039" s="186"/>
      <c r="H2039" s="186"/>
      <c r="I2039" s="186"/>
      <c r="J2039" s="186"/>
      <c r="K2039" s="186"/>
      <c r="L2039" s="186"/>
      <c r="M2039" s="186"/>
      <c r="N2039" s="186"/>
      <c r="O2039" s="186"/>
      <c r="P2039" s="186"/>
      <c r="Q2039" s="186"/>
    </row>
    <row r="2040" spans="1:17">
      <c r="A2040" s="186"/>
      <c r="B2040" s="186"/>
      <c r="C2040" s="186"/>
      <c r="D2040" s="186"/>
      <c r="E2040" s="186"/>
      <c r="F2040" s="186"/>
      <c r="G2040" s="186"/>
      <c r="H2040" s="186"/>
      <c r="I2040" s="186"/>
      <c r="J2040" s="186"/>
      <c r="K2040" s="186"/>
      <c r="L2040" s="186"/>
      <c r="M2040" s="186"/>
      <c r="N2040" s="186"/>
      <c r="O2040" s="186"/>
      <c r="P2040" s="186"/>
      <c r="Q2040" s="186"/>
    </row>
    <row r="2041" spans="1:17">
      <c r="A2041" s="186"/>
      <c r="B2041" s="186"/>
      <c r="C2041" s="186"/>
      <c r="D2041" s="186"/>
      <c r="E2041" s="186"/>
      <c r="F2041" s="186"/>
      <c r="G2041" s="186"/>
      <c r="H2041" s="186"/>
      <c r="I2041" s="186"/>
      <c r="J2041" s="186"/>
      <c r="K2041" s="186"/>
      <c r="L2041" s="186"/>
      <c r="M2041" s="186"/>
      <c r="N2041" s="186"/>
      <c r="O2041" s="186"/>
      <c r="P2041" s="186"/>
      <c r="Q2041" s="186"/>
    </row>
    <row r="2042" spans="1:17">
      <c r="A2042" s="186"/>
      <c r="B2042" s="186"/>
      <c r="C2042" s="186"/>
      <c r="D2042" s="186"/>
      <c r="E2042" s="186"/>
      <c r="F2042" s="186"/>
      <c r="G2042" s="186"/>
      <c r="H2042" s="186"/>
      <c r="I2042" s="186"/>
      <c r="J2042" s="186"/>
      <c r="K2042" s="186"/>
      <c r="L2042" s="186"/>
      <c r="M2042" s="186"/>
      <c r="N2042" s="186"/>
      <c r="O2042" s="186"/>
      <c r="P2042" s="186"/>
      <c r="Q2042" s="186"/>
    </row>
    <row r="2043" spans="1:17">
      <c r="A2043" s="186"/>
      <c r="B2043" s="186"/>
      <c r="C2043" s="186"/>
      <c r="D2043" s="186"/>
      <c r="E2043" s="186"/>
      <c r="F2043" s="186"/>
      <c r="G2043" s="186"/>
      <c r="H2043" s="186"/>
      <c r="I2043" s="186"/>
      <c r="J2043" s="186"/>
      <c r="K2043" s="186"/>
      <c r="L2043" s="186"/>
      <c r="M2043" s="186"/>
      <c r="N2043" s="186"/>
      <c r="O2043" s="186"/>
      <c r="P2043" s="186"/>
      <c r="Q2043" s="186"/>
    </row>
    <row r="2044" spans="1:17">
      <c r="A2044" s="186"/>
      <c r="B2044" s="186"/>
      <c r="C2044" s="186"/>
      <c r="D2044" s="186"/>
      <c r="E2044" s="186"/>
      <c r="F2044" s="186"/>
      <c r="G2044" s="186"/>
      <c r="H2044" s="186"/>
      <c r="I2044" s="186"/>
      <c r="J2044" s="186"/>
      <c r="K2044" s="186"/>
      <c r="L2044" s="186"/>
      <c r="M2044" s="186"/>
      <c r="N2044" s="186"/>
      <c r="O2044" s="186"/>
      <c r="P2044" s="186"/>
      <c r="Q2044" s="186"/>
    </row>
    <row r="2045" spans="1:17">
      <c r="A2045" s="186"/>
      <c r="B2045" s="186"/>
      <c r="C2045" s="186"/>
      <c r="D2045" s="186"/>
      <c r="E2045" s="186"/>
      <c r="F2045" s="186"/>
      <c r="G2045" s="186"/>
      <c r="H2045" s="186"/>
      <c r="I2045" s="186"/>
      <c r="J2045" s="186"/>
      <c r="K2045" s="186"/>
      <c r="L2045" s="186"/>
      <c r="M2045" s="186"/>
      <c r="N2045" s="186"/>
      <c r="O2045" s="186"/>
      <c r="P2045" s="186"/>
      <c r="Q2045" s="186"/>
    </row>
    <row r="2046" spans="1:17">
      <c r="A2046" s="186"/>
      <c r="B2046" s="186"/>
      <c r="C2046" s="186"/>
      <c r="D2046" s="186"/>
      <c r="E2046" s="186"/>
      <c r="F2046" s="186"/>
      <c r="G2046" s="186"/>
      <c r="H2046" s="186"/>
      <c r="I2046" s="186"/>
      <c r="J2046" s="186"/>
      <c r="K2046" s="186"/>
      <c r="L2046" s="186"/>
      <c r="M2046" s="186"/>
      <c r="N2046" s="186"/>
      <c r="O2046" s="186"/>
      <c r="P2046" s="186"/>
      <c r="Q2046" s="186"/>
    </row>
    <row r="2047" spans="1:17">
      <c r="A2047" s="186"/>
      <c r="B2047" s="186"/>
      <c r="C2047" s="186"/>
      <c r="D2047" s="186"/>
      <c r="E2047" s="186"/>
      <c r="F2047" s="186"/>
      <c r="G2047" s="186"/>
      <c r="H2047" s="186"/>
      <c r="I2047" s="186"/>
      <c r="J2047" s="186"/>
      <c r="K2047" s="186"/>
      <c r="L2047" s="186"/>
      <c r="M2047" s="186"/>
      <c r="N2047" s="186"/>
      <c r="O2047" s="186"/>
      <c r="P2047" s="186"/>
      <c r="Q2047" s="186"/>
    </row>
    <row r="2048" spans="1:17">
      <c r="A2048" s="186"/>
      <c r="B2048" s="186"/>
      <c r="C2048" s="186"/>
      <c r="D2048" s="186"/>
      <c r="E2048" s="186"/>
      <c r="F2048" s="186"/>
      <c r="G2048" s="186"/>
      <c r="H2048" s="186"/>
      <c r="I2048" s="186"/>
      <c r="J2048" s="186"/>
      <c r="K2048" s="186"/>
      <c r="L2048" s="186"/>
      <c r="M2048" s="186"/>
      <c r="N2048" s="186"/>
      <c r="O2048" s="186"/>
      <c r="P2048" s="186"/>
      <c r="Q2048" s="186"/>
    </row>
    <row r="2049" spans="1:17">
      <c r="A2049" s="186"/>
      <c r="B2049" s="186"/>
      <c r="C2049" s="186"/>
      <c r="D2049" s="186"/>
      <c r="E2049" s="186"/>
      <c r="F2049" s="186"/>
      <c r="G2049" s="186"/>
      <c r="H2049" s="186"/>
      <c r="I2049" s="186"/>
      <c r="J2049" s="186"/>
      <c r="K2049" s="186"/>
      <c r="L2049" s="186"/>
      <c r="M2049" s="186"/>
      <c r="N2049" s="186"/>
      <c r="O2049" s="186"/>
      <c r="P2049" s="186"/>
      <c r="Q2049" s="186"/>
    </row>
    <row r="2050" spans="1:17">
      <c r="A2050" s="186"/>
      <c r="B2050" s="186"/>
      <c r="C2050" s="186"/>
      <c r="D2050" s="186"/>
      <c r="E2050" s="186"/>
      <c r="F2050" s="186"/>
      <c r="G2050" s="186"/>
      <c r="H2050" s="186"/>
      <c r="I2050" s="186"/>
      <c r="J2050" s="186"/>
      <c r="K2050" s="186"/>
      <c r="L2050" s="186"/>
      <c r="M2050" s="186"/>
      <c r="N2050" s="186"/>
      <c r="O2050" s="186"/>
      <c r="P2050" s="186"/>
      <c r="Q2050" s="186"/>
    </row>
    <row r="2051" spans="1:17">
      <c r="A2051" s="186"/>
      <c r="B2051" s="186"/>
      <c r="C2051" s="186"/>
      <c r="D2051" s="186"/>
      <c r="E2051" s="186"/>
      <c r="F2051" s="186"/>
      <c r="G2051" s="186"/>
      <c r="H2051" s="186"/>
      <c r="I2051" s="186"/>
      <c r="J2051" s="186"/>
      <c r="K2051" s="186"/>
      <c r="L2051" s="186"/>
      <c r="M2051" s="186"/>
      <c r="N2051" s="186"/>
      <c r="O2051" s="186"/>
      <c r="P2051" s="186"/>
      <c r="Q2051" s="186"/>
    </row>
    <row r="2052" spans="1:17">
      <c r="A2052" s="186"/>
      <c r="B2052" s="186"/>
      <c r="C2052" s="186"/>
      <c r="D2052" s="186"/>
      <c r="E2052" s="186"/>
      <c r="F2052" s="186"/>
      <c r="G2052" s="186"/>
      <c r="H2052" s="186"/>
      <c r="I2052" s="186"/>
      <c r="J2052" s="186"/>
      <c r="K2052" s="186"/>
      <c r="L2052" s="186"/>
      <c r="M2052" s="186"/>
      <c r="N2052" s="186"/>
      <c r="O2052" s="186"/>
      <c r="P2052" s="186"/>
      <c r="Q2052" s="186"/>
    </row>
    <row r="2053" spans="1:17">
      <c r="A2053" s="186"/>
      <c r="B2053" s="186"/>
      <c r="C2053" s="186"/>
      <c r="D2053" s="186"/>
      <c r="E2053" s="186"/>
      <c r="F2053" s="186"/>
      <c r="G2053" s="186"/>
      <c r="H2053" s="186"/>
      <c r="I2053" s="186"/>
      <c r="J2053" s="186"/>
      <c r="K2053" s="186"/>
      <c r="L2053" s="186"/>
      <c r="M2053" s="186"/>
      <c r="N2053" s="186"/>
      <c r="O2053" s="186"/>
      <c r="P2053" s="186"/>
      <c r="Q2053" s="186"/>
    </row>
    <row r="2054" spans="1:17">
      <c r="A2054" s="186"/>
      <c r="B2054" s="186"/>
      <c r="C2054" s="186"/>
      <c r="D2054" s="186"/>
      <c r="E2054" s="186"/>
      <c r="F2054" s="186"/>
      <c r="G2054" s="186"/>
      <c r="H2054" s="186"/>
      <c r="I2054" s="186"/>
      <c r="J2054" s="186"/>
      <c r="K2054" s="186"/>
      <c r="L2054" s="186"/>
      <c r="M2054" s="186"/>
      <c r="N2054" s="186"/>
      <c r="O2054" s="186"/>
      <c r="P2054" s="186"/>
      <c r="Q2054" s="186"/>
    </row>
    <row r="2055" spans="1:17">
      <c r="A2055" s="186"/>
      <c r="B2055" s="186"/>
      <c r="C2055" s="186"/>
      <c r="D2055" s="186"/>
      <c r="E2055" s="186"/>
      <c r="F2055" s="186"/>
      <c r="G2055" s="186"/>
      <c r="H2055" s="186"/>
      <c r="I2055" s="186"/>
      <c r="J2055" s="186"/>
      <c r="K2055" s="186"/>
      <c r="L2055" s="186"/>
      <c r="M2055" s="186"/>
      <c r="N2055" s="186"/>
      <c r="O2055" s="186"/>
      <c r="P2055" s="186"/>
      <c r="Q2055" s="186"/>
    </row>
    <row r="2056" spans="1:17">
      <c r="A2056" s="186"/>
      <c r="B2056" s="186"/>
      <c r="C2056" s="186"/>
      <c r="D2056" s="186"/>
      <c r="E2056" s="186"/>
      <c r="F2056" s="186"/>
      <c r="G2056" s="186"/>
      <c r="H2056" s="186"/>
      <c r="I2056" s="186"/>
      <c r="J2056" s="186"/>
      <c r="K2056" s="186"/>
      <c r="L2056" s="186"/>
      <c r="M2056" s="186"/>
      <c r="N2056" s="186"/>
      <c r="O2056" s="186"/>
      <c r="P2056" s="186"/>
      <c r="Q2056" s="186"/>
    </row>
    <row r="2057" spans="1:17">
      <c r="A2057" s="186"/>
      <c r="B2057" s="186"/>
      <c r="C2057" s="186"/>
      <c r="D2057" s="186"/>
      <c r="E2057" s="186"/>
      <c r="F2057" s="186"/>
      <c r="G2057" s="186"/>
      <c r="H2057" s="186"/>
      <c r="I2057" s="186"/>
      <c r="J2057" s="186"/>
      <c r="K2057" s="186"/>
      <c r="L2057" s="186"/>
      <c r="M2057" s="186"/>
      <c r="N2057" s="186"/>
      <c r="O2057" s="186"/>
      <c r="P2057" s="186"/>
      <c r="Q2057" s="186"/>
    </row>
    <row r="2058" spans="1:17">
      <c r="A2058" s="186"/>
      <c r="B2058" s="186"/>
      <c r="C2058" s="186"/>
      <c r="D2058" s="186"/>
      <c r="E2058" s="186"/>
      <c r="F2058" s="186"/>
      <c r="G2058" s="186"/>
      <c r="H2058" s="186"/>
      <c r="I2058" s="186"/>
      <c r="J2058" s="186"/>
      <c r="K2058" s="186"/>
      <c r="L2058" s="186"/>
      <c r="M2058" s="186"/>
      <c r="N2058" s="186"/>
      <c r="O2058" s="186"/>
      <c r="P2058" s="186"/>
      <c r="Q2058" s="186"/>
    </row>
    <row r="2059" spans="1:17">
      <c r="A2059" s="186"/>
      <c r="B2059" s="186"/>
      <c r="C2059" s="186"/>
      <c r="D2059" s="186"/>
      <c r="E2059" s="186"/>
      <c r="F2059" s="186"/>
      <c r="G2059" s="186"/>
      <c r="H2059" s="186"/>
      <c r="I2059" s="186"/>
      <c r="J2059" s="186"/>
      <c r="K2059" s="186"/>
      <c r="L2059" s="186"/>
      <c r="M2059" s="186"/>
      <c r="N2059" s="186"/>
      <c r="O2059" s="186"/>
      <c r="P2059" s="186"/>
      <c r="Q2059" s="186"/>
    </row>
    <row r="2060" spans="1:17">
      <c r="A2060" s="186"/>
      <c r="B2060" s="186"/>
      <c r="C2060" s="186"/>
      <c r="D2060" s="186"/>
      <c r="E2060" s="186"/>
      <c r="F2060" s="186"/>
      <c r="G2060" s="186"/>
      <c r="H2060" s="186"/>
      <c r="I2060" s="186"/>
      <c r="J2060" s="186"/>
      <c r="K2060" s="186"/>
      <c r="L2060" s="186"/>
      <c r="M2060" s="186"/>
      <c r="N2060" s="186"/>
      <c r="O2060" s="186"/>
      <c r="P2060" s="186"/>
      <c r="Q2060" s="186"/>
    </row>
    <row r="2061" spans="1:17">
      <c r="A2061" s="186"/>
      <c r="B2061" s="186"/>
      <c r="C2061" s="186"/>
      <c r="D2061" s="186"/>
      <c r="E2061" s="186"/>
      <c r="F2061" s="186"/>
      <c r="G2061" s="186"/>
      <c r="H2061" s="186"/>
      <c r="I2061" s="186"/>
      <c r="J2061" s="186"/>
      <c r="K2061" s="186"/>
      <c r="L2061" s="186"/>
      <c r="M2061" s="186"/>
      <c r="N2061" s="186"/>
      <c r="O2061" s="186"/>
      <c r="P2061" s="186"/>
      <c r="Q2061" s="186"/>
    </row>
    <row r="2062" spans="1:17">
      <c r="A2062" s="186"/>
      <c r="B2062" s="186"/>
      <c r="C2062" s="186"/>
      <c r="D2062" s="186"/>
      <c r="E2062" s="186"/>
      <c r="F2062" s="186"/>
      <c r="G2062" s="186"/>
      <c r="H2062" s="186"/>
      <c r="I2062" s="186"/>
      <c r="J2062" s="186"/>
      <c r="K2062" s="186"/>
      <c r="L2062" s="186"/>
      <c r="M2062" s="186"/>
      <c r="N2062" s="186"/>
      <c r="O2062" s="186"/>
      <c r="P2062" s="186"/>
      <c r="Q2062" s="186"/>
    </row>
    <row r="2063" spans="1:17">
      <c r="A2063" s="186"/>
      <c r="B2063" s="186"/>
      <c r="C2063" s="186"/>
      <c r="D2063" s="186"/>
      <c r="E2063" s="186"/>
      <c r="F2063" s="186"/>
      <c r="G2063" s="186"/>
      <c r="H2063" s="186"/>
      <c r="I2063" s="186"/>
      <c r="J2063" s="186"/>
      <c r="K2063" s="186"/>
      <c r="L2063" s="186"/>
      <c r="M2063" s="186"/>
      <c r="N2063" s="186"/>
      <c r="O2063" s="186"/>
      <c r="P2063" s="186"/>
      <c r="Q2063" s="186"/>
    </row>
    <row r="2064" spans="1:17">
      <c r="A2064" s="186"/>
      <c r="B2064" s="186"/>
      <c r="C2064" s="186"/>
      <c r="D2064" s="186"/>
      <c r="E2064" s="186"/>
      <c r="F2064" s="186"/>
      <c r="G2064" s="186"/>
      <c r="H2064" s="186"/>
      <c r="I2064" s="186"/>
      <c r="J2064" s="186"/>
      <c r="K2064" s="186"/>
      <c r="L2064" s="186"/>
      <c r="M2064" s="186"/>
      <c r="N2064" s="186"/>
      <c r="O2064" s="186"/>
      <c r="P2064" s="186"/>
      <c r="Q2064" s="186"/>
    </row>
    <row r="2065" spans="1:17">
      <c r="A2065" s="186"/>
      <c r="B2065" s="186"/>
      <c r="C2065" s="186"/>
      <c r="D2065" s="186"/>
      <c r="E2065" s="186"/>
      <c r="F2065" s="186"/>
      <c r="G2065" s="186"/>
      <c r="H2065" s="186"/>
      <c r="I2065" s="186"/>
      <c r="J2065" s="186"/>
      <c r="K2065" s="186"/>
      <c r="L2065" s="186"/>
      <c r="M2065" s="186"/>
      <c r="N2065" s="186"/>
      <c r="O2065" s="186"/>
      <c r="P2065" s="186"/>
      <c r="Q2065" s="186"/>
    </row>
    <row r="2066" spans="1:17">
      <c r="A2066" s="186"/>
      <c r="B2066" s="186"/>
      <c r="C2066" s="186"/>
      <c r="D2066" s="186"/>
      <c r="E2066" s="186"/>
      <c r="F2066" s="186"/>
      <c r="G2066" s="186"/>
      <c r="H2066" s="186"/>
      <c r="I2066" s="186"/>
      <c r="J2066" s="186"/>
      <c r="K2066" s="186"/>
      <c r="L2066" s="186"/>
      <c r="M2066" s="186"/>
      <c r="N2066" s="186"/>
      <c r="O2066" s="186"/>
      <c r="P2066" s="186"/>
      <c r="Q2066" s="186"/>
    </row>
    <row r="2067" spans="1:17">
      <c r="A2067" s="186"/>
      <c r="B2067" s="186"/>
      <c r="C2067" s="186"/>
      <c r="D2067" s="186"/>
      <c r="E2067" s="186"/>
      <c r="F2067" s="186"/>
      <c r="G2067" s="186"/>
      <c r="H2067" s="186"/>
      <c r="I2067" s="186"/>
      <c r="J2067" s="186"/>
      <c r="K2067" s="186"/>
      <c r="L2067" s="186"/>
      <c r="M2067" s="186"/>
      <c r="N2067" s="186"/>
      <c r="O2067" s="186"/>
      <c r="P2067" s="186"/>
      <c r="Q2067" s="186"/>
    </row>
    <row r="2068" spans="1:17">
      <c r="A2068" s="186"/>
      <c r="B2068" s="186"/>
      <c r="C2068" s="186"/>
      <c r="D2068" s="186"/>
      <c r="E2068" s="186"/>
      <c r="F2068" s="186"/>
      <c r="G2068" s="186"/>
      <c r="H2068" s="186"/>
      <c r="I2068" s="186"/>
      <c r="J2068" s="186"/>
      <c r="K2068" s="186"/>
      <c r="L2068" s="186"/>
      <c r="M2068" s="186"/>
      <c r="N2068" s="186"/>
      <c r="O2068" s="186"/>
      <c r="P2068" s="186"/>
      <c r="Q2068" s="186"/>
    </row>
    <row r="2069" spans="1:17">
      <c r="A2069" s="186"/>
      <c r="B2069" s="186"/>
      <c r="C2069" s="186"/>
      <c r="D2069" s="186"/>
      <c r="E2069" s="186"/>
      <c r="F2069" s="186"/>
      <c r="G2069" s="186"/>
      <c r="H2069" s="186"/>
      <c r="I2069" s="186"/>
      <c r="J2069" s="186"/>
      <c r="K2069" s="186"/>
      <c r="L2069" s="186"/>
      <c r="M2069" s="186"/>
      <c r="N2069" s="186"/>
      <c r="O2069" s="186"/>
      <c r="P2069" s="186"/>
      <c r="Q2069" s="186"/>
    </row>
    <row r="2070" spans="1:17">
      <c r="A2070" s="186"/>
      <c r="B2070" s="186"/>
      <c r="C2070" s="186"/>
      <c r="D2070" s="186"/>
      <c r="E2070" s="186"/>
      <c r="F2070" s="186"/>
      <c r="G2070" s="186"/>
      <c r="H2070" s="186"/>
      <c r="I2070" s="186"/>
      <c r="J2070" s="186"/>
      <c r="K2070" s="186"/>
      <c r="L2070" s="186"/>
      <c r="M2070" s="186"/>
      <c r="N2070" s="186"/>
      <c r="O2070" s="186"/>
      <c r="P2070" s="186"/>
      <c r="Q2070" s="186"/>
    </row>
    <row r="2071" spans="1:17">
      <c r="A2071" s="186"/>
      <c r="B2071" s="186"/>
      <c r="C2071" s="186"/>
      <c r="D2071" s="186"/>
      <c r="E2071" s="186"/>
      <c r="F2071" s="186"/>
      <c r="G2071" s="186"/>
      <c r="H2071" s="186"/>
      <c r="I2071" s="186"/>
      <c r="J2071" s="186"/>
      <c r="K2071" s="186"/>
      <c r="L2071" s="186"/>
      <c r="M2071" s="186"/>
      <c r="N2071" s="186"/>
      <c r="O2071" s="186"/>
      <c r="P2071" s="186"/>
      <c r="Q2071" s="186"/>
    </row>
    <row r="2072" spans="1:17">
      <c r="A2072" s="186"/>
      <c r="B2072" s="186"/>
      <c r="C2072" s="186"/>
      <c r="D2072" s="186"/>
      <c r="E2072" s="186"/>
      <c r="F2072" s="186"/>
      <c r="G2072" s="186"/>
      <c r="H2072" s="186"/>
      <c r="I2072" s="186"/>
      <c r="J2072" s="186"/>
      <c r="K2072" s="186"/>
      <c r="L2072" s="186"/>
      <c r="M2072" s="186"/>
      <c r="N2072" s="186"/>
      <c r="O2072" s="186"/>
      <c r="P2072" s="186"/>
      <c r="Q2072" s="186"/>
    </row>
    <row r="2073" spans="1:17">
      <c r="A2073" s="186"/>
      <c r="B2073" s="186"/>
      <c r="C2073" s="186"/>
      <c r="D2073" s="186"/>
      <c r="E2073" s="186"/>
      <c r="F2073" s="186"/>
      <c r="G2073" s="186"/>
      <c r="H2073" s="186"/>
      <c r="I2073" s="186"/>
      <c r="J2073" s="186"/>
      <c r="K2073" s="186"/>
      <c r="L2073" s="186"/>
      <c r="M2073" s="186"/>
      <c r="N2073" s="186"/>
      <c r="O2073" s="186"/>
      <c r="P2073" s="186"/>
      <c r="Q2073" s="186"/>
    </row>
    <row r="2074" spans="1:17">
      <c r="A2074" s="186"/>
      <c r="B2074" s="186"/>
      <c r="C2074" s="186"/>
      <c r="D2074" s="186"/>
      <c r="E2074" s="186"/>
      <c r="F2074" s="186"/>
      <c r="G2074" s="186"/>
      <c r="H2074" s="186"/>
      <c r="I2074" s="186"/>
      <c r="J2074" s="186"/>
      <c r="K2074" s="186"/>
      <c r="L2074" s="186"/>
      <c r="M2074" s="186"/>
      <c r="N2074" s="186"/>
      <c r="O2074" s="186"/>
      <c r="P2074" s="186"/>
      <c r="Q2074" s="186"/>
    </row>
    <row r="2075" spans="1:17">
      <c r="A2075" s="186"/>
      <c r="B2075" s="186"/>
      <c r="C2075" s="186"/>
      <c r="D2075" s="186"/>
      <c r="E2075" s="186"/>
      <c r="F2075" s="186"/>
      <c r="G2075" s="186"/>
      <c r="H2075" s="186"/>
      <c r="I2075" s="186"/>
      <c r="J2075" s="186"/>
      <c r="K2075" s="186"/>
      <c r="L2075" s="186"/>
      <c r="M2075" s="186"/>
      <c r="N2075" s="186"/>
      <c r="O2075" s="186"/>
      <c r="P2075" s="186"/>
      <c r="Q2075" s="186"/>
    </row>
    <row r="2076" spans="1:17">
      <c r="A2076" s="186"/>
      <c r="B2076" s="186"/>
      <c r="C2076" s="186"/>
      <c r="D2076" s="186"/>
      <c r="E2076" s="186"/>
      <c r="F2076" s="186"/>
      <c r="G2076" s="186"/>
      <c r="H2076" s="186"/>
      <c r="I2076" s="186"/>
      <c r="J2076" s="186"/>
      <c r="K2076" s="186"/>
      <c r="L2076" s="186"/>
      <c r="M2076" s="186"/>
      <c r="N2076" s="186"/>
      <c r="O2076" s="186"/>
      <c r="P2076" s="186"/>
      <c r="Q2076" s="186"/>
    </row>
    <row r="2077" spans="1:17">
      <c r="A2077" s="186"/>
      <c r="B2077" s="186"/>
      <c r="C2077" s="186"/>
      <c r="D2077" s="186"/>
      <c r="E2077" s="186"/>
      <c r="F2077" s="186"/>
      <c r="G2077" s="186"/>
      <c r="H2077" s="186"/>
      <c r="I2077" s="186"/>
      <c r="J2077" s="186"/>
      <c r="K2077" s="186"/>
      <c r="L2077" s="186"/>
      <c r="M2077" s="186"/>
      <c r="N2077" s="186"/>
      <c r="O2077" s="186"/>
      <c r="P2077" s="186"/>
      <c r="Q2077" s="186"/>
    </row>
    <row r="2078" spans="1:17">
      <c r="A2078" s="186"/>
      <c r="B2078" s="186"/>
      <c r="C2078" s="186"/>
      <c r="D2078" s="186"/>
      <c r="E2078" s="186"/>
      <c r="F2078" s="186"/>
      <c r="G2078" s="186"/>
      <c r="H2078" s="186"/>
      <c r="I2078" s="186"/>
      <c r="J2078" s="186"/>
      <c r="K2078" s="186"/>
      <c r="L2078" s="186"/>
      <c r="M2078" s="186"/>
      <c r="N2078" s="186"/>
      <c r="O2078" s="186"/>
      <c r="P2078" s="186"/>
      <c r="Q2078" s="186"/>
    </row>
    <row r="2079" spans="1:17">
      <c r="A2079" s="186"/>
      <c r="B2079" s="186"/>
      <c r="C2079" s="186"/>
      <c r="D2079" s="186"/>
      <c r="E2079" s="186"/>
      <c r="F2079" s="186"/>
      <c r="G2079" s="186"/>
      <c r="H2079" s="186"/>
      <c r="I2079" s="186"/>
      <c r="J2079" s="186"/>
      <c r="K2079" s="186"/>
      <c r="L2079" s="186"/>
      <c r="M2079" s="186"/>
      <c r="N2079" s="186"/>
      <c r="O2079" s="186"/>
      <c r="P2079" s="186"/>
      <c r="Q2079" s="186"/>
    </row>
    <row r="2080" spans="1:17">
      <c r="A2080" s="186"/>
      <c r="B2080" s="186"/>
      <c r="C2080" s="186"/>
      <c r="D2080" s="186"/>
      <c r="E2080" s="186"/>
      <c r="F2080" s="186"/>
      <c r="G2080" s="186"/>
      <c r="H2080" s="186"/>
      <c r="I2080" s="186"/>
      <c r="J2080" s="186"/>
      <c r="K2080" s="186"/>
      <c r="L2080" s="186"/>
      <c r="M2080" s="186"/>
      <c r="N2080" s="186"/>
      <c r="O2080" s="186"/>
      <c r="P2080" s="186"/>
      <c r="Q2080" s="186"/>
    </row>
    <row r="2081" spans="1:17">
      <c r="A2081" s="186"/>
      <c r="B2081" s="186"/>
      <c r="C2081" s="186"/>
      <c r="D2081" s="186"/>
      <c r="E2081" s="186"/>
      <c r="F2081" s="186"/>
      <c r="G2081" s="186"/>
      <c r="H2081" s="186"/>
      <c r="I2081" s="186"/>
      <c r="J2081" s="186"/>
      <c r="K2081" s="186"/>
      <c r="L2081" s="186"/>
      <c r="M2081" s="186"/>
      <c r="N2081" s="186"/>
      <c r="O2081" s="186"/>
      <c r="P2081" s="186"/>
      <c r="Q2081" s="186"/>
    </row>
    <row r="2082" spans="1:17">
      <c r="A2082" s="186"/>
      <c r="B2082" s="186"/>
      <c r="C2082" s="186"/>
      <c r="D2082" s="186"/>
      <c r="E2082" s="186"/>
      <c r="F2082" s="186"/>
      <c r="G2082" s="186"/>
      <c r="H2082" s="186"/>
      <c r="I2082" s="186"/>
      <c r="J2082" s="186"/>
      <c r="K2082" s="186"/>
      <c r="L2082" s="186"/>
      <c r="M2082" s="186"/>
      <c r="N2082" s="186"/>
      <c r="O2082" s="186"/>
      <c r="P2082" s="186"/>
      <c r="Q2082" s="186"/>
    </row>
    <row r="2083" spans="1:17">
      <c r="A2083" s="186"/>
      <c r="B2083" s="186"/>
      <c r="C2083" s="186"/>
      <c r="D2083" s="186"/>
      <c r="E2083" s="186"/>
      <c r="F2083" s="186"/>
      <c r="G2083" s="186"/>
      <c r="H2083" s="186"/>
      <c r="I2083" s="186"/>
      <c r="J2083" s="186"/>
      <c r="K2083" s="186"/>
      <c r="L2083" s="186"/>
      <c r="M2083" s="186"/>
      <c r="N2083" s="186"/>
      <c r="O2083" s="186"/>
      <c r="P2083" s="186"/>
      <c r="Q2083" s="186"/>
    </row>
    <row r="2084" spans="1:17">
      <c r="A2084" s="186"/>
      <c r="B2084" s="186"/>
      <c r="C2084" s="186"/>
      <c r="D2084" s="186"/>
      <c r="E2084" s="186"/>
      <c r="F2084" s="186"/>
      <c r="G2084" s="186"/>
      <c r="H2084" s="186"/>
      <c r="I2084" s="186"/>
      <c r="J2084" s="186"/>
      <c r="K2084" s="186"/>
      <c r="L2084" s="186"/>
      <c r="M2084" s="186"/>
      <c r="N2084" s="186"/>
      <c r="O2084" s="186"/>
      <c r="P2084" s="186"/>
      <c r="Q2084" s="186"/>
    </row>
    <row r="2085" spans="1:17">
      <c r="A2085" s="186"/>
      <c r="B2085" s="186"/>
      <c r="C2085" s="186"/>
      <c r="D2085" s="186"/>
      <c r="E2085" s="186"/>
      <c r="F2085" s="186"/>
      <c r="G2085" s="186"/>
      <c r="H2085" s="186"/>
      <c r="I2085" s="186"/>
      <c r="J2085" s="186"/>
      <c r="K2085" s="186"/>
      <c r="L2085" s="186"/>
      <c r="M2085" s="186"/>
      <c r="N2085" s="186"/>
      <c r="O2085" s="186"/>
      <c r="P2085" s="186"/>
      <c r="Q2085" s="186"/>
    </row>
    <row r="2086" spans="1:17">
      <c r="A2086" s="186"/>
      <c r="B2086" s="186"/>
      <c r="C2086" s="186"/>
      <c r="D2086" s="186"/>
      <c r="E2086" s="186"/>
      <c r="F2086" s="186"/>
      <c r="G2086" s="186"/>
      <c r="H2086" s="186"/>
      <c r="I2086" s="186"/>
      <c r="J2086" s="186"/>
      <c r="K2086" s="186"/>
      <c r="L2086" s="186"/>
      <c r="M2086" s="186"/>
      <c r="N2086" s="186"/>
      <c r="O2086" s="186"/>
      <c r="P2086" s="186"/>
      <c r="Q2086" s="186"/>
    </row>
    <row r="2087" spans="1:17">
      <c r="A2087" s="186"/>
      <c r="B2087" s="186"/>
      <c r="C2087" s="186"/>
      <c r="D2087" s="186"/>
      <c r="E2087" s="186"/>
      <c r="F2087" s="186"/>
      <c r="G2087" s="186"/>
      <c r="H2087" s="186"/>
      <c r="I2087" s="186"/>
      <c r="J2087" s="186"/>
      <c r="K2087" s="186"/>
      <c r="L2087" s="186"/>
      <c r="M2087" s="186"/>
      <c r="N2087" s="186"/>
      <c r="O2087" s="186"/>
      <c r="P2087" s="186"/>
      <c r="Q2087" s="186"/>
    </row>
    <row r="2088" spans="1:17">
      <c r="A2088" s="186"/>
      <c r="B2088" s="186"/>
      <c r="C2088" s="186"/>
      <c r="D2088" s="186"/>
      <c r="E2088" s="186"/>
      <c r="F2088" s="186"/>
      <c r="G2088" s="186"/>
      <c r="H2088" s="186"/>
      <c r="I2088" s="186"/>
      <c r="J2088" s="186"/>
      <c r="K2088" s="186"/>
      <c r="L2088" s="186"/>
      <c r="M2088" s="186"/>
      <c r="N2088" s="186"/>
      <c r="O2088" s="186"/>
      <c r="P2088" s="186"/>
      <c r="Q2088" s="186"/>
    </row>
    <row r="2089" spans="1:17">
      <c r="A2089" s="186"/>
      <c r="B2089" s="186"/>
      <c r="C2089" s="186"/>
      <c r="D2089" s="186"/>
      <c r="E2089" s="186"/>
      <c r="F2089" s="186"/>
      <c r="G2089" s="186"/>
      <c r="H2089" s="186"/>
      <c r="I2089" s="186"/>
      <c r="J2089" s="186"/>
      <c r="K2089" s="186"/>
      <c r="L2089" s="186"/>
      <c r="M2089" s="186"/>
      <c r="N2089" s="186"/>
      <c r="O2089" s="186"/>
      <c r="P2089" s="186"/>
      <c r="Q2089" s="186"/>
    </row>
    <row r="2090" spans="1:17">
      <c r="A2090" s="186"/>
      <c r="B2090" s="186"/>
      <c r="C2090" s="186"/>
      <c r="D2090" s="186"/>
      <c r="E2090" s="186"/>
      <c r="F2090" s="186"/>
      <c r="G2090" s="186"/>
      <c r="H2090" s="186"/>
      <c r="I2090" s="186"/>
      <c r="J2090" s="186"/>
      <c r="K2090" s="186"/>
      <c r="L2090" s="186"/>
      <c r="M2090" s="186"/>
      <c r="N2090" s="186"/>
      <c r="O2090" s="186"/>
      <c r="P2090" s="186"/>
      <c r="Q2090" s="186"/>
    </row>
    <row r="2091" spans="1:17">
      <c r="A2091" s="186"/>
      <c r="B2091" s="186"/>
      <c r="C2091" s="186"/>
      <c r="D2091" s="186"/>
      <c r="E2091" s="186"/>
      <c r="F2091" s="186"/>
      <c r="G2091" s="186"/>
      <c r="H2091" s="186"/>
      <c r="I2091" s="186"/>
      <c r="J2091" s="186"/>
      <c r="K2091" s="186"/>
      <c r="L2091" s="186"/>
      <c r="M2091" s="186"/>
      <c r="N2091" s="186"/>
      <c r="O2091" s="186"/>
      <c r="P2091" s="186"/>
      <c r="Q2091" s="186"/>
    </row>
    <row r="2092" spans="1:17">
      <c r="A2092" s="186"/>
      <c r="B2092" s="186"/>
      <c r="C2092" s="186"/>
      <c r="D2092" s="186"/>
      <c r="E2092" s="186"/>
      <c r="F2092" s="186"/>
      <c r="G2092" s="186"/>
      <c r="H2092" s="186"/>
      <c r="I2092" s="186"/>
      <c r="J2092" s="186"/>
      <c r="K2092" s="186"/>
      <c r="L2092" s="186"/>
      <c r="M2092" s="186"/>
      <c r="N2092" s="186"/>
      <c r="O2092" s="186"/>
      <c r="P2092" s="186"/>
      <c r="Q2092" s="186"/>
    </row>
    <row r="2093" spans="1:17">
      <c r="A2093" s="186"/>
      <c r="B2093" s="186"/>
      <c r="C2093" s="186"/>
      <c r="D2093" s="186"/>
      <c r="E2093" s="186"/>
      <c r="F2093" s="186"/>
      <c r="G2093" s="186"/>
      <c r="H2093" s="186"/>
      <c r="I2093" s="186"/>
      <c r="J2093" s="186"/>
      <c r="K2093" s="186"/>
      <c r="L2093" s="186"/>
      <c r="M2093" s="186"/>
      <c r="N2093" s="186"/>
      <c r="O2093" s="186"/>
      <c r="P2093" s="186"/>
      <c r="Q2093" s="186"/>
    </row>
    <row r="2094" spans="1:17">
      <c r="A2094" s="186"/>
      <c r="B2094" s="186"/>
      <c r="C2094" s="186"/>
      <c r="D2094" s="186"/>
      <c r="E2094" s="186"/>
      <c r="F2094" s="186"/>
      <c r="G2094" s="186"/>
      <c r="H2094" s="186"/>
      <c r="I2094" s="186"/>
      <c r="J2094" s="186"/>
      <c r="K2094" s="186"/>
      <c r="L2094" s="186"/>
      <c r="M2094" s="186"/>
      <c r="N2094" s="186"/>
      <c r="O2094" s="186"/>
      <c r="P2094" s="186"/>
      <c r="Q2094" s="186"/>
    </row>
    <row r="2095" spans="1:17">
      <c r="A2095" s="186"/>
      <c r="B2095" s="186"/>
      <c r="C2095" s="186"/>
      <c r="D2095" s="186"/>
      <c r="E2095" s="186"/>
      <c r="F2095" s="186"/>
      <c r="G2095" s="186"/>
      <c r="H2095" s="186"/>
      <c r="I2095" s="186"/>
      <c r="J2095" s="186"/>
      <c r="K2095" s="186"/>
      <c r="L2095" s="186"/>
      <c r="M2095" s="186"/>
      <c r="N2095" s="186"/>
      <c r="O2095" s="186"/>
      <c r="P2095" s="186"/>
      <c r="Q2095" s="186"/>
    </row>
    <row r="2096" spans="1:17">
      <c r="A2096" s="186"/>
      <c r="B2096" s="186"/>
      <c r="C2096" s="186"/>
      <c r="D2096" s="186"/>
      <c r="E2096" s="186"/>
      <c r="F2096" s="186"/>
      <c r="G2096" s="186"/>
      <c r="H2096" s="186"/>
      <c r="I2096" s="186"/>
      <c r="J2096" s="186"/>
      <c r="K2096" s="186"/>
      <c r="L2096" s="186"/>
      <c r="M2096" s="186"/>
      <c r="N2096" s="186"/>
      <c r="O2096" s="186"/>
      <c r="P2096" s="186"/>
      <c r="Q2096" s="186"/>
    </row>
    <row r="2097" spans="1:17">
      <c r="A2097" s="186"/>
      <c r="B2097" s="186"/>
      <c r="C2097" s="186"/>
      <c r="D2097" s="186"/>
      <c r="E2097" s="186"/>
      <c r="F2097" s="186"/>
      <c r="G2097" s="186"/>
      <c r="H2097" s="186"/>
      <c r="I2097" s="186"/>
      <c r="J2097" s="186"/>
      <c r="K2097" s="186"/>
      <c r="L2097" s="186"/>
      <c r="M2097" s="186"/>
      <c r="N2097" s="186"/>
      <c r="O2097" s="186"/>
      <c r="P2097" s="186"/>
      <c r="Q2097" s="186"/>
    </row>
    <row r="2098" spans="1:17">
      <c r="A2098" s="186"/>
      <c r="B2098" s="186"/>
      <c r="C2098" s="186"/>
      <c r="D2098" s="186"/>
      <c r="E2098" s="186"/>
      <c r="F2098" s="186"/>
      <c r="G2098" s="186"/>
      <c r="H2098" s="186"/>
      <c r="I2098" s="186"/>
      <c r="J2098" s="186"/>
      <c r="K2098" s="186"/>
      <c r="L2098" s="186"/>
      <c r="M2098" s="186"/>
      <c r="N2098" s="186"/>
      <c r="O2098" s="186"/>
      <c r="P2098" s="186"/>
      <c r="Q2098" s="186"/>
    </row>
    <row r="2099" spans="1:17">
      <c r="A2099" s="186"/>
      <c r="B2099" s="186"/>
      <c r="C2099" s="186"/>
      <c r="D2099" s="186"/>
      <c r="E2099" s="186"/>
      <c r="F2099" s="186"/>
      <c r="G2099" s="186"/>
      <c r="H2099" s="186"/>
      <c r="I2099" s="186"/>
      <c r="J2099" s="186"/>
      <c r="K2099" s="186"/>
      <c r="L2099" s="186"/>
      <c r="M2099" s="186"/>
      <c r="N2099" s="186"/>
      <c r="O2099" s="186"/>
      <c r="P2099" s="186"/>
      <c r="Q2099" s="186"/>
    </row>
    <row r="2100" spans="1:17">
      <c r="A2100" s="186"/>
      <c r="B2100" s="186"/>
      <c r="C2100" s="186"/>
      <c r="D2100" s="186"/>
      <c r="E2100" s="186"/>
      <c r="F2100" s="186"/>
      <c r="G2100" s="186"/>
      <c r="H2100" s="186"/>
      <c r="I2100" s="186"/>
      <c r="J2100" s="186"/>
      <c r="K2100" s="186"/>
      <c r="L2100" s="186"/>
      <c r="M2100" s="186"/>
      <c r="N2100" s="186"/>
      <c r="O2100" s="186"/>
      <c r="P2100" s="186"/>
      <c r="Q2100" s="186"/>
    </row>
    <row r="2101" spans="1:17">
      <c r="A2101" s="186"/>
      <c r="B2101" s="186"/>
      <c r="C2101" s="186"/>
      <c r="D2101" s="186"/>
      <c r="E2101" s="186"/>
      <c r="F2101" s="186"/>
      <c r="G2101" s="186"/>
      <c r="H2101" s="186"/>
      <c r="I2101" s="186"/>
      <c r="J2101" s="186"/>
      <c r="K2101" s="186"/>
      <c r="L2101" s="186"/>
      <c r="M2101" s="186"/>
      <c r="N2101" s="186"/>
      <c r="O2101" s="186"/>
      <c r="P2101" s="186"/>
      <c r="Q2101" s="186"/>
    </row>
    <row r="2102" spans="1:17">
      <c r="A2102" s="186"/>
      <c r="B2102" s="186"/>
      <c r="C2102" s="186"/>
      <c r="D2102" s="186"/>
      <c r="E2102" s="186"/>
      <c r="F2102" s="186"/>
      <c r="G2102" s="186"/>
      <c r="H2102" s="186"/>
      <c r="I2102" s="186"/>
      <c r="J2102" s="186"/>
      <c r="K2102" s="186"/>
      <c r="L2102" s="186"/>
      <c r="M2102" s="186"/>
      <c r="N2102" s="186"/>
      <c r="O2102" s="186"/>
      <c r="P2102" s="186"/>
      <c r="Q2102" s="186"/>
    </row>
    <row r="2103" spans="1:17">
      <c r="A2103" s="186"/>
      <c r="B2103" s="186"/>
      <c r="C2103" s="186"/>
      <c r="D2103" s="186"/>
      <c r="E2103" s="186"/>
      <c r="F2103" s="186"/>
      <c r="G2103" s="186"/>
      <c r="H2103" s="186"/>
      <c r="I2103" s="186"/>
      <c r="J2103" s="186"/>
      <c r="K2103" s="186"/>
      <c r="L2103" s="186"/>
      <c r="M2103" s="186"/>
      <c r="N2103" s="186"/>
      <c r="O2103" s="186"/>
      <c r="P2103" s="186"/>
      <c r="Q2103" s="186"/>
    </row>
    <row r="2104" spans="1:17">
      <c r="A2104" s="186"/>
      <c r="B2104" s="186"/>
      <c r="C2104" s="186"/>
      <c r="D2104" s="186"/>
      <c r="E2104" s="186"/>
      <c r="F2104" s="186"/>
      <c r="G2104" s="186"/>
      <c r="H2104" s="186"/>
      <c r="I2104" s="186"/>
      <c r="J2104" s="186"/>
      <c r="K2104" s="186"/>
      <c r="L2104" s="186"/>
      <c r="M2104" s="186"/>
      <c r="N2104" s="186"/>
      <c r="O2104" s="186"/>
      <c r="P2104" s="186"/>
      <c r="Q2104" s="186"/>
    </row>
    <row r="2105" spans="1:17">
      <c r="A2105" s="186"/>
      <c r="B2105" s="186"/>
      <c r="C2105" s="186"/>
      <c r="D2105" s="186"/>
      <c r="E2105" s="186"/>
      <c r="F2105" s="186"/>
      <c r="G2105" s="186"/>
      <c r="H2105" s="186"/>
      <c r="I2105" s="186"/>
      <c r="J2105" s="186"/>
      <c r="K2105" s="186"/>
      <c r="L2105" s="186"/>
      <c r="M2105" s="186"/>
      <c r="N2105" s="186"/>
      <c r="O2105" s="186"/>
      <c r="P2105" s="186"/>
      <c r="Q2105" s="186"/>
    </row>
    <row r="2106" spans="1:17">
      <c r="A2106" s="186"/>
      <c r="B2106" s="186"/>
      <c r="C2106" s="186"/>
      <c r="D2106" s="186"/>
      <c r="E2106" s="186"/>
      <c r="F2106" s="186"/>
      <c r="G2106" s="186"/>
      <c r="H2106" s="186"/>
      <c r="I2106" s="186"/>
      <c r="J2106" s="186"/>
      <c r="K2106" s="186"/>
      <c r="L2106" s="186"/>
      <c r="M2106" s="186"/>
      <c r="N2106" s="186"/>
      <c r="O2106" s="186"/>
      <c r="P2106" s="186"/>
      <c r="Q2106" s="186"/>
    </row>
    <row r="2107" spans="1:17">
      <c r="A2107" s="186"/>
      <c r="B2107" s="186"/>
      <c r="C2107" s="186"/>
      <c r="D2107" s="186"/>
      <c r="E2107" s="186"/>
      <c r="F2107" s="186"/>
      <c r="G2107" s="186"/>
      <c r="H2107" s="186"/>
      <c r="I2107" s="186"/>
      <c r="J2107" s="186"/>
      <c r="K2107" s="186"/>
      <c r="L2107" s="186"/>
      <c r="M2107" s="186"/>
      <c r="N2107" s="186"/>
      <c r="O2107" s="186"/>
      <c r="P2107" s="186"/>
      <c r="Q2107" s="186"/>
    </row>
    <row r="2108" spans="1:17">
      <c r="A2108" s="186"/>
      <c r="B2108" s="186"/>
      <c r="C2108" s="186"/>
      <c r="D2108" s="186"/>
      <c r="E2108" s="186"/>
      <c r="F2108" s="186"/>
      <c r="G2108" s="186"/>
      <c r="H2108" s="186"/>
      <c r="I2108" s="186"/>
      <c r="J2108" s="186"/>
      <c r="K2108" s="186"/>
      <c r="L2108" s="186"/>
      <c r="M2108" s="186"/>
      <c r="N2108" s="186"/>
      <c r="O2108" s="186"/>
      <c r="P2108" s="186"/>
      <c r="Q2108" s="186"/>
    </row>
    <row r="2109" spans="1:17">
      <c r="A2109" s="186"/>
      <c r="B2109" s="186"/>
      <c r="C2109" s="186"/>
      <c r="D2109" s="186"/>
      <c r="E2109" s="186"/>
      <c r="F2109" s="186"/>
      <c r="G2109" s="186"/>
      <c r="H2109" s="186"/>
      <c r="I2109" s="186"/>
      <c r="J2109" s="186"/>
      <c r="K2109" s="186"/>
      <c r="L2109" s="186"/>
      <c r="M2109" s="186"/>
      <c r="N2109" s="186"/>
      <c r="O2109" s="186"/>
      <c r="P2109" s="186"/>
      <c r="Q2109" s="186"/>
    </row>
    <row r="2110" spans="1:17">
      <c r="A2110" s="186"/>
      <c r="B2110" s="186"/>
      <c r="C2110" s="186"/>
      <c r="D2110" s="186"/>
      <c r="E2110" s="186"/>
      <c r="F2110" s="186"/>
      <c r="G2110" s="186"/>
      <c r="H2110" s="186"/>
      <c r="I2110" s="186"/>
      <c r="J2110" s="186"/>
      <c r="K2110" s="186"/>
      <c r="L2110" s="186"/>
      <c r="M2110" s="186"/>
      <c r="N2110" s="186"/>
      <c r="O2110" s="186"/>
      <c r="P2110" s="186"/>
      <c r="Q2110" s="186"/>
    </row>
    <row r="2111" spans="1:17">
      <c r="A2111" s="186"/>
      <c r="B2111" s="186"/>
      <c r="C2111" s="186"/>
      <c r="D2111" s="186"/>
      <c r="E2111" s="186"/>
      <c r="F2111" s="186"/>
      <c r="G2111" s="186"/>
      <c r="H2111" s="186"/>
      <c r="I2111" s="186"/>
      <c r="J2111" s="186"/>
      <c r="K2111" s="186"/>
      <c r="L2111" s="186"/>
      <c r="M2111" s="186"/>
      <c r="N2111" s="186"/>
      <c r="O2111" s="186"/>
      <c r="P2111" s="186"/>
      <c r="Q2111" s="186"/>
    </row>
    <row r="2112" spans="1:17">
      <c r="A2112" s="186"/>
      <c r="B2112" s="186"/>
      <c r="C2112" s="186"/>
      <c r="D2112" s="186"/>
      <c r="E2112" s="186"/>
      <c r="F2112" s="186"/>
      <c r="G2112" s="186"/>
      <c r="H2112" s="186"/>
      <c r="I2112" s="186"/>
      <c r="J2112" s="186"/>
      <c r="K2112" s="186"/>
      <c r="L2112" s="186"/>
      <c r="M2112" s="186"/>
      <c r="N2112" s="186"/>
      <c r="O2112" s="186"/>
      <c r="P2112" s="186"/>
      <c r="Q2112" s="186"/>
    </row>
    <row r="2113" spans="1:17">
      <c r="A2113" s="186"/>
      <c r="B2113" s="186"/>
      <c r="C2113" s="186"/>
      <c r="D2113" s="186"/>
      <c r="E2113" s="186"/>
      <c r="F2113" s="186"/>
      <c r="G2113" s="186"/>
      <c r="H2113" s="186"/>
      <c r="I2113" s="186"/>
      <c r="J2113" s="186"/>
      <c r="K2113" s="186"/>
      <c r="L2113" s="186"/>
      <c r="M2113" s="186"/>
      <c r="N2113" s="186"/>
      <c r="O2113" s="186"/>
      <c r="P2113" s="186"/>
      <c r="Q2113" s="186"/>
    </row>
    <row r="2114" spans="1:17">
      <c r="A2114" s="186"/>
      <c r="B2114" s="186"/>
      <c r="C2114" s="186"/>
      <c r="D2114" s="186"/>
      <c r="E2114" s="186"/>
      <c r="F2114" s="186"/>
      <c r="G2114" s="186"/>
      <c r="H2114" s="186"/>
      <c r="I2114" s="186"/>
      <c r="J2114" s="186"/>
      <c r="K2114" s="186"/>
      <c r="L2114" s="186"/>
      <c r="M2114" s="186"/>
      <c r="N2114" s="186"/>
      <c r="O2114" s="186"/>
      <c r="P2114" s="186"/>
      <c r="Q2114" s="186"/>
    </row>
    <row r="2115" spans="1:17">
      <c r="A2115" s="186"/>
      <c r="B2115" s="186"/>
      <c r="C2115" s="186"/>
      <c r="D2115" s="186"/>
      <c r="E2115" s="186"/>
      <c r="F2115" s="186"/>
      <c r="G2115" s="186"/>
      <c r="H2115" s="186"/>
      <c r="I2115" s="186"/>
      <c r="J2115" s="186"/>
      <c r="K2115" s="186"/>
      <c r="L2115" s="186"/>
      <c r="M2115" s="186"/>
      <c r="N2115" s="186"/>
      <c r="O2115" s="186"/>
      <c r="P2115" s="186"/>
      <c r="Q2115" s="186"/>
    </row>
    <row r="2116" spans="1:17">
      <c r="A2116" s="186"/>
      <c r="B2116" s="186"/>
      <c r="C2116" s="186"/>
      <c r="D2116" s="186"/>
      <c r="E2116" s="186"/>
      <c r="F2116" s="186"/>
      <c r="G2116" s="186"/>
      <c r="H2116" s="186"/>
      <c r="I2116" s="186"/>
      <c r="J2116" s="186"/>
      <c r="K2116" s="186"/>
      <c r="L2116" s="186"/>
      <c r="M2116" s="186"/>
      <c r="N2116" s="186"/>
      <c r="O2116" s="186"/>
      <c r="P2116" s="186"/>
      <c r="Q2116" s="186"/>
    </row>
    <row r="2117" spans="1:17">
      <c r="A2117" s="186"/>
      <c r="B2117" s="186"/>
      <c r="C2117" s="186"/>
      <c r="D2117" s="186"/>
      <c r="E2117" s="186"/>
      <c r="F2117" s="186"/>
      <c r="G2117" s="186"/>
      <c r="H2117" s="186"/>
      <c r="I2117" s="186"/>
      <c r="J2117" s="186"/>
      <c r="K2117" s="186"/>
      <c r="L2117" s="186"/>
      <c r="M2117" s="186"/>
      <c r="N2117" s="186"/>
      <c r="O2117" s="186"/>
      <c r="P2117" s="186"/>
      <c r="Q2117" s="186"/>
    </row>
    <row r="2118" spans="1:17">
      <c r="A2118" s="186"/>
      <c r="B2118" s="186"/>
      <c r="C2118" s="186"/>
      <c r="D2118" s="186"/>
      <c r="E2118" s="186"/>
      <c r="F2118" s="186"/>
      <c r="G2118" s="186"/>
      <c r="H2118" s="186"/>
      <c r="I2118" s="186"/>
      <c r="J2118" s="186"/>
      <c r="K2118" s="186"/>
      <c r="L2118" s="186"/>
      <c r="M2118" s="186"/>
      <c r="N2118" s="186"/>
      <c r="O2118" s="186"/>
      <c r="P2118" s="186"/>
      <c r="Q2118" s="186"/>
    </row>
    <row r="2119" spans="1:17">
      <c r="A2119" s="186"/>
      <c r="B2119" s="186"/>
      <c r="C2119" s="186"/>
      <c r="D2119" s="186"/>
      <c r="E2119" s="186"/>
      <c r="F2119" s="186"/>
      <c r="G2119" s="186"/>
      <c r="H2119" s="186"/>
      <c r="I2119" s="186"/>
      <c r="J2119" s="186"/>
      <c r="K2119" s="186"/>
      <c r="L2119" s="186"/>
      <c r="M2119" s="186"/>
      <c r="N2119" s="186"/>
      <c r="O2119" s="186"/>
      <c r="P2119" s="186"/>
      <c r="Q2119" s="186"/>
    </row>
    <row r="2120" spans="1:17">
      <c r="A2120" s="186"/>
      <c r="B2120" s="186"/>
      <c r="C2120" s="186"/>
      <c r="D2120" s="186"/>
      <c r="E2120" s="186"/>
      <c r="F2120" s="186"/>
      <c r="G2120" s="186"/>
      <c r="H2120" s="186"/>
      <c r="I2120" s="186"/>
      <c r="J2120" s="186"/>
      <c r="K2120" s="186"/>
      <c r="L2120" s="186"/>
      <c r="M2120" s="186"/>
      <c r="N2120" s="186"/>
      <c r="O2120" s="186"/>
      <c r="P2120" s="186"/>
      <c r="Q2120" s="186"/>
    </row>
    <row r="2121" spans="1:17">
      <c r="A2121" s="186"/>
      <c r="B2121" s="186"/>
      <c r="C2121" s="186"/>
      <c r="D2121" s="186"/>
      <c r="E2121" s="186"/>
      <c r="F2121" s="186"/>
      <c r="G2121" s="186"/>
      <c r="H2121" s="186"/>
      <c r="I2121" s="186"/>
      <c r="J2121" s="186"/>
      <c r="K2121" s="186"/>
      <c r="L2121" s="186"/>
      <c r="M2121" s="186"/>
      <c r="N2121" s="186"/>
      <c r="O2121" s="186"/>
      <c r="P2121" s="186"/>
      <c r="Q2121" s="186"/>
    </row>
    <row r="2122" spans="1:17">
      <c r="A2122" s="186"/>
      <c r="B2122" s="186"/>
      <c r="C2122" s="186"/>
      <c r="D2122" s="186"/>
      <c r="E2122" s="186"/>
      <c r="F2122" s="186"/>
      <c r="G2122" s="186"/>
      <c r="H2122" s="186"/>
      <c r="I2122" s="186"/>
      <c r="J2122" s="186"/>
      <c r="K2122" s="186"/>
      <c r="L2122" s="186"/>
      <c r="M2122" s="186"/>
      <c r="N2122" s="186"/>
      <c r="O2122" s="186"/>
      <c r="P2122" s="186"/>
      <c r="Q2122" s="186"/>
    </row>
    <row r="2123" spans="1:17">
      <c r="A2123" s="186"/>
      <c r="B2123" s="186"/>
      <c r="C2123" s="186"/>
      <c r="D2123" s="186"/>
      <c r="E2123" s="186"/>
      <c r="F2123" s="186"/>
      <c r="G2123" s="186"/>
      <c r="H2123" s="186"/>
      <c r="I2123" s="186"/>
      <c r="J2123" s="186"/>
      <c r="K2123" s="186"/>
      <c r="L2123" s="186"/>
      <c r="M2123" s="186"/>
      <c r="N2123" s="186"/>
      <c r="O2123" s="186"/>
      <c r="P2123" s="186"/>
      <c r="Q2123" s="186"/>
    </row>
    <row r="2124" spans="1:17">
      <c r="A2124" s="186"/>
      <c r="B2124" s="186"/>
      <c r="C2124" s="186"/>
      <c r="D2124" s="186"/>
      <c r="E2124" s="186"/>
      <c r="F2124" s="186"/>
      <c r="G2124" s="186"/>
      <c r="H2124" s="186"/>
      <c r="I2124" s="186"/>
      <c r="J2124" s="186"/>
      <c r="K2124" s="186"/>
      <c r="L2124" s="186"/>
      <c r="M2124" s="186"/>
      <c r="N2124" s="186"/>
      <c r="O2124" s="186"/>
      <c r="P2124" s="186"/>
      <c r="Q2124" s="186"/>
    </row>
    <row r="2125" spans="1:17">
      <c r="A2125" s="186"/>
      <c r="B2125" s="186"/>
      <c r="C2125" s="186"/>
      <c r="D2125" s="186"/>
      <c r="E2125" s="186"/>
      <c r="F2125" s="186"/>
      <c r="G2125" s="186"/>
      <c r="H2125" s="186"/>
      <c r="I2125" s="186"/>
      <c r="J2125" s="186"/>
      <c r="K2125" s="186"/>
      <c r="L2125" s="186"/>
      <c r="M2125" s="186"/>
      <c r="N2125" s="186"/>
      <c r="O2125" s="186"/>
      <c r="P2125" s="186"/>
      <c r="Q2125" s="186"/>
    </row>
    <row r="2126" spans="1:17">
      <c r="A2126" s="186"/>
      <c r="B2126" s="186"/>
      <c r="C2126" s="186"/>
      <c r="D2126" s="186"/>
      <c r="E2126" s="186"/>
      <c r="F2126" s="186"/>
      <c r="G2126" s="186"/>
      <c r="H2126" s="186"/>
      <c r="I2126" s="186"/>
      <c r="J2126" s="186"/>
      <c r="K2126" s="186"/>
      <c r="L2126" s="186"/>
      <c r="M2126" s="186"/>
      <c r="N2126" s="186"/>
      <c r="O2126" s="186"/>
      <c r="P2126" s="186"/>
      <c r="Q2126" s="186"/>
    </row>
    <row r="2127" spans="1:17">
      <c r="A2127" s="186"/>
      <c r="B2127" s="186"/>
      <c r="C2127" s="186"/>
      <c r="D2127" s="186"/>
      <c r="E2127" s="186"/>
      <c r="F2127" s="186"/>
      <c r="G2127" s="186"/>
      <c r="H2127" s="186"/>
      <c r="I2127" s="186"/>
      <c r="J2127" s="186"/>
      <c r="K2127" s="186"/>
      <c r="L2127" s="186"/>
      <c r="M2127" s="186"/>
      <c r="N2127" s="186"/>
      <c r="O2127" s="186"/>
      <c r="P2127" s="186"/>
      <c r="Q2127" s="186"/>
    </row>
    <row r="2128" spans="1:17">
      <c r="A2128" s="186"/>
      <c r="B2128" s="186"/>
      <c r="C2128" s="186"/>
      <c r="D2128" s="186"/>
      <c r="E2128" s="186"/>
      <c r="F2128" s="186"/>
      <c r="G2128" s="186"/>
      <c r="H2128" s="186"/>
      <c r="I2128" s="186"/>
      <c r="J2128" s="186"/>
      <c r="K2128" s="186"/>
      <c r="L2128" s="186"/>
      <c r="M2128" s="186"/>
      <c r="N2128" s="186"/>
      <c r="O2128" s="186"/>
      <c r="P2128" s="186"/>
      <c r="Q2128" s="186"/>
    </row>
    <row r="2129" spans="1:17">
      <c r="A2129" s="186"/>
      <c r="B2129" s="186"/>
      <c r="C2129" s="186"/>
      <c r="D2129" s="186"/>
      <c r="E2129" s="186"/>
      <c r="F2129" s="186"/>
      <c r="G2129" s="186"/>
      <c r="H2129" s="186"/>
      <c r="I2129" s="186"/>
      <c r="J2129" s="186"/>
      <c r="K2129" s="186"/>
      <c r="L2129" s="186"/>
      <c r="M2129" s="186"/>
      <c r="N2129" s="186"/>
      <c r="O2129" s="186"/>
      <c r="P2129" s="186"/>
      <c r="Q2129" s="186"/>
    </row>
    <row r="2130" spans="1:17">
      <c r="A2130" s="186"/>
      <c r="B2130" s="186"/>
      <c r="C2130" s="186"/>
      <c r="D2130" s="186"/>
      <c r="E2130" s="186"/>
      <c r="F2130" s="186"/>
      <c r="G2130" s="186"/>
      <c r="H2130" s="186"/>
      <c r="I2130" s="186"/>
      <c r="J2130" s="186"/>
      <c r="K2130" s="186"/>
      <c r="L2130" s="186"/>
      <c r="M2130" s="186"/>
      <c r="N2130" s="186"/>
      <c r="O2130" s="186"/>
      <c r="P2130" s="186"/>
      <c r="Q2130" s="186"/>
    </row>
    <row r="2131" spans="1:17">
      <c r="A2131" s="186"/>
      <c r="B2131" s="186"/>
      <c r="C2131" s="186"/>
      <c r="D2131" s="186"/>
      <c r="E2131" s="186"/>
      <c r="F2131" s="186"/>
      <c r="G2131" s="186"/>
      <c r="H2131" s="186"/>
      <c r="I2131" s="186"/>
      <c r="J2131" s="186"/>
      <c r="K2131" s="186"/>
      <c r="L2131" s="186"/>
      <c r="M2131" s="186"/>
      <c r="N2131" s="186"/>
      <c r="O2131" s="186"/>
      <c r="P2131" s="186"/>
      <c r="Q2131" s="186"/>
    </row>
    <row r="2132" spans="1:17">
      <c r="A2132" s="186"/>
      <c r="B2132" s="186"/>
      <c r="C2132" s="186"/>
      <c r="D2132" s="186"/>
      <c r="E2132" s="186"/>
      <c r="F2132" s="186"/>
      <c r="G2132" s="186"/>
      <c r="H2132" s="186"/>
      <c r="I2132" s="186"/>
      <c r="J2132" s="186"/>
      <c r="K2132" s="186"/>
      <c r="L2132" s="186"/>
      <c r="M2132" s="186"/>
      <c r="N2132" s="186"/>
      <c r="O2132" s="186"/>
      <c r="P2132" s="186"/>
      <c r="Q2132" s="186"/>
    </row>
    <row r="2133" spans="1:17">
      <c r="A2133" s="186"/>
      <c r="B2133" s="186"/>
      <c r="C2133" s="186"/>
      <c r="D2133" s="186"/>
      <c r="E2133" s="186"/>
      <c r="F2133" s="186"/>
      <c r="G2133" s="186"/>
      <c r="H2133" s="186"/>
      <c r="I2133" s="186"/>
      <c r="J2133" s="186"/>
      <c r="K2133" s="186"/>
      <c r="L2133" s="186"/>
      <c r="M2133" s="186"/>
      <c r="N2133" s="186"/>
      <c r="O2133" s="186"/>
      <c r="P2133" s="186"/>
      <c r="Q2133" s="186"/>
    </row>
    <row r="2134" spans="1:17">
      <c r="A2134" s="186"/>
      <c r="B2134" s="186"/>
      <c r="C2134" s="186"/>
      <c r="D2134" s="186"/>
      <c r="E2134" s="186"/>
      <c r="F2134" s="186"/>
      <c r="G2134" s="186"/>
      <c r="H2134" s="186"/>
      <c r="I2134" s="186"/>
      <c r="J2134" s="186"/>
      <c r="K2134" s="186"/>
      <c r="L2134" s="186"/>
      <c r="M2134" s="186"/>
      <c r="N2134" s="186"/>
      <c r="O2134" s="186"/>
      <c r="P2134" s="186"/>
      <c r="Q2134" s="186"/>
    </row>
    <row r="2135" spans="1:17">
      <c r="A2135" s="186"/>
      <c r="B2135" s="186"/>
      <c r="C2135" s="186"/>
      <c r="D2135" s="186"/>
      <c r="E2135" s="186"/>
      <c r="F2135" s="186"/>
      <c r="G2135" s="186"/>
      <c r="H2135" s="186"/>
      <c r="I2135" s="186"/>
      <c r="J2135" s="186"/>
      <c r="K2135" s="186"/>
      <c r="L2135" s="186"/>
      <c r="M2135" s="186"/>
      <c r="N2135" s="186"/>
      <c r="O2135" s="186"/>
      <c r="P2135" s="186"/>
      <c r="Q2135" s="186"/>
    </row>
    <row r="2136" spans="1:17">
      <c r="A2136" s="186"/>
      <c r="B2136" s="186"/>
      <c r="C2136" s="186"/>
      <c r="D2136" s="186"/>
      <c r="E2136" s="186"/>
      <c r="F2136" s="186"/>
      <c r="G2136" s="186"/>
      <c r="H2136" s="186"/>
      <c r="I2136" s="186"/>
      <c r="J2136" s="186"/>
      <c r="K2136" s="186"/>
      <c r="L2136" s="186"/>
      <c r="M2136" s="186"/>
      <c r="N2136" s="186"/>
      <c r="O2136" s="186"/>
      <c r="P2136" s="186"/>
      <c r="Q2136" s="186"/>
    </row>
    <row r="2137" spans="1:17">
      <c r="A2137" s="186"/>
      <c r="B2137" s="186"/>
      <c r="C2137" s="186"/>
      <c r="D2137" s="186"/>
      <c r="E2137" s="186"/>
      <c r="F2137" s="186"/>
      <c r="G2137" s="186"/>
      <c r="H2137" s="186"/>
      <c r="I2137" s="186"/>
      <c r="J2137" s="186"/>
      <c r="K2137" s="186"/>
      <c r="L2137" s="186"/>
      <c r="M2137" s="186"/>
      <c r="N2137" s="186"/>
      <c r="O2137" s="186"/>
      <c r="P2137" s="186"/>
      <c r="Q2137" s="186"/>
    </row>
    <row r="2138" spans="1:17">
      <c r="A2138" s="186"/>
      <c r="B2138" s="186"/>
      <c r="C2138" s="186"/>
      <c r="D2138" s="186"/>
      <c r="E2138" s="186"/>
      <c r="F2138" s="186"/>
      <c r="G2138" s="186"/>
      <c r="H2138" s="186"/>
      <c r="I2138" s="186"/>
      <c r="J2138" s="186"/>
      <c r="K2138" s="186"/>
      <c r="L2138" s="186"/>
      <c r="M2138" s="186"/>
      <c r="N2138" s="186"/>
      <c r="O2138" s="186"/>
      <c r="P2138" s="186"/>
      <c r="Q2138" s="186"/>
    </row>
    <row r="2139" spans="1:17">
      <c r="A2139" s="186"/>
      <c r="B2139" s="186"/>
      <c r="C2139" s="186"/>
      <c r="D2139" s="186"/>
      <c r="E2139" s="186"/>
      <c r="F2139" s="186"/>
      <c r="G2139" s="186"/>
      <c r="H2139" s="186"/>
      <c r="I2139" s="186"/>
      <c r="J2139" s="186"/>
      <c r="K2139" s="186"/>
      <c r="L2139" s="186"/>
      <c r="M2139" s="186"/>
      <c r="N2139" s="186"/>
      <c r="O2139" s="186"/>
      <c r="P2139" s="186"/>
      <c r="Q2139" s="186"/>
    </row>
    <row r="2140" spans="1:17">
      <c r="A2140" s="186"/>
      <c r="B2140" s="186"/>
      <c r="C2140" s="186"/>
      <c r="D2140" s="186"/>
      <c r="E2140" s="186"/>
      <c r="F2140" s="186"/>
      <c r="G2140" s="186"/>
      <c r="H2140" s="186"/>
      <c r="I2140" s="186"/>
      <c r="J2140" s="186"/>
      <c r="K2140" s="186"/>
      <c r="L2140" s="186"/>
      <c r="M2140" s="186"/>
      <c r="N2140" s="186"/>
      <c r="O2140" s="186"/>
      <c r="P2140" s="186"/>
      <c r="Q2140" s="186"/>
    </row>
    <row r="2141" spans="1:17">
      <c r="A2141" s="186"/>
      <c r="B2141" s="186"/>
      <c r="C2141" s="186"/>
      <c r="D2141" s="186"/>
      <c r="E2141" s="186"/>
      <c r="F2141" s="186"/>
      <c r="G2141" s="186"/>
      <c r="H2141" s="186"/>
      <c r="I2141" s="186"/>
      <c r="J2141" s="186"/>
      <c r="K2141" s="186"/>
      <c r="L2141" s="186"/>
      <c r="M2141" s="186"/>
      <c r="N2141" s="186"/>
      <c r="O2141" s="186"/>
      <c r="P2141" s="186"/>
      <c r="Q2141" s="186"/>
    </row>
    <row r="2142" spans="1:17">
      <c r="A2142" s="186"/>
      <c r="B2142" s="186"/>
      <c r="C2142" s="186"/>
      <c r="D2142" s="186"/>
      <c r="E2142" s="186"/>
      <c r="F2142" s="186"/>
      <c r="G2142" s="186"/>
      <c r="H2142" s="186"/>
      <c r="I2142" s="186"/>
      <c r="J2142" s="186"/>
      <c r="K2142" s="186"/>
      <c r="L2142" s="186"/>
      <c r="M2142" s="186"/>
      <c r="N2142" s="186"/>
      <c r="O2142" s="186"/>
      <c r="P2142" s="186"/>
      <c r="Q2142" s="186"/>
    </row>
    <row r="2143" spans="1:17">
      <c r="A2143" s="186"/>
      <c r="B2143" s="186"/>
      <c r="C2143" s="186"/>
      <c r="D2143" s="186"/>
      <c r="E2143" s="186"/>
      <c r="F2143" s="186"/>
      <c r="G2143" s="186"/>
      <c r="H2143" s="186"/>
      <c r="I2143" s="186"/>
      <c r="J2143" s="186"/>
      <c r="K2143" s="186"/>
      <c r="L2143" s="186"/>
      <c r="M2143" s="186"/>
      <c r="N2143" s="186"/>
      <c r="O2143" s="186"/>
      <c r="P2143" s="186"/>
      <c r="Q2143" s="186"/>
    </row>
    <row r="2144" spans="1:17">
      <c r="A2144" s="186"/>
      <c r="B2144" s="186"/>
      <c r="C2144" s="186"/>
      <c r="D2144" s="186"/>
      <c r="E2144" s="186"/>
      <c r="F2144" s="186"/>
      <c r="G2144" s="186"/>
      <c r="H2144" s="186"/>
      <c r="I2144" s="186"/>
      <c r="J2144" s="186"/>
      <c r="K2144" s="186"/>
      <c r="L2144" s="186"/>
      <c r="M2144" s="186"/>
      <c r="N2144" s="186"/>
      <c r="O2144" s="186"/>
      <c r="P2144" s="186"/>
      <c r="Q2144" s="186"/>
    </row>
    <row r="2145" spans="1:17">
      <c r="A2145" s="186"/>
      <c r="B2145" s="186"/>
      <c r="C2145" s="186"/>
      <c r="D2145" s="186"/>
      <c r="E2145" s="186"/>
      <c r="F2145" s="186"/>
      <c r="G2145" s="186"/>
      <c r="H2145" s="186"/>
      <c r="I2145" s="186"/>
      <c r="J2145" s="186"/>
      <c r="K2145" s="186"/>
      <c r="L2145" s="186"/>
      <c r="M2145" s="186"/>
      <c r="N2145" s="186"/>
      <c r="O2145" s="186"/>
      <c r="P2145" s="186"/>
      <c r="Q2145" s="186"/>
    </row>
    <row r="2146" spans="1:17">
      <c r="A2146" s="186"/>
      <c r="B2146" s="186"/>
      <c r="C2146" s="186"/>
      <c r="D2146" s="186"/>
      <c r="E2146" s="186"/>
      <c r="F2146" s="186"/>
      <c r="G2146" s="186"/>
      <c r="H2146" s="186"/>
      <c r="I2146" s="186"/>
      <c r="J2146" s="186"/>
      <c r="K2146" s="186"/>
      <c r="L2146" s="186"/>
      <c r="M2146" s="186"/>
      <c r="N2146" s="186"/>
      <c r="O2146" s="186"/>
      <c r="P2146" s="186"/>
      <c r="Q2146" s="186"/>
    </row>
    <row r="2147" spans="1:17">
      <c r="A2147" s="186"/>
      <c r="B2147" s="186"/>
      <c r="C2147" s="186"/>
      <c r="D2147" s="186"/>
      <c r="E2147" s="186"/>
      <c r="F2147" s="186"/>
      <c r="G2147" s="186"/>
      <c r="H2147" s="186"/>
      <c r="I2147" s="186"/>
      <c r="J2147" s="186"/>
      <c r="K2147" s="186"/>
      <c r="L2147" s="186"/>
      <c r="M2147" s="186"/>
      <c r="N2147" s="186"/>
      <c r="O2147" s="186"/>
      <c r="P2147" s="186"/>
      <c r="Q2147" s="186"/>
    </row>
    <row r="2148" spans="1:17">
      <c r="A2148" s="186"/>
      <c r="B2148" s="186"/>
      <c r="C2148" s="186"/>
      <c r="D2148" s="186"/>
      <c r="E2148" s="186"/>
      <c r="F2148" s="186"/>
      <c r="G2148" s="186"/>
      <c r="H2148" s="186"/>
      <c r="I2148" s="186"/>
      <c r="J2148" s="186"/>
      <c r="K2148" s="186"/>
      <c r="L2148" s="186"/>
      <c r="M2148" s="186"/>
      <c r="N2148" s="186"/>
      <c r="O2148" s="186"/>
      <c r="P2148" s="186"/>
      <c r="Q2148" s="186"/>
    </row>
    <row r="2149" spans="1:17">
      <c r="A2149" s="186"/>
      <c r="B2149" s="186"/>
      <c r="C2149" s="186"/>
      <c r="D2149" s="186"/>
      <c r="E2149" s="186"/>
      <c r="F2149" s="186"/>
      <c r="G2149" s="186"/>
      <c r="H2149" s="186"/>
      <c r="I2149" s="186"/>
      <c r="J2149" s="186"/>
      <c r="K2149" s="186"/>
      <c r="L2149" s="186"/>
      <c r="M2149" s="186"/>
      <c r="N2149" s="186"/>
      <c r="O2149" s="186"/>
      <c r="P2149" s="186"/>
      <c r="Q2149" s="186"/>
    </row>
    <row r="2150" spans="1:17">
      <c r="A2150" s="186"/>
      <c r="B2150" s="186"/>
      <c r="C2150" s="186"/>
      <c r="D2150" s="186"/>
      <c r="E2150" s="186"/>
      <c r="F2150" s="186"/>
      <c r="G2150" s="186"/>
      <c r="H2150" s="186"/>
      <c r="I2150" s="186"/>
      <c r="J2150" s="186"/>
      <c r="K2150" s="186"/>
      <c r="L2150" s="186"/>
      <c r="M2150" s="186"/>
      <c r="N2150" s="186"/>
      <c r="O2150" s="186"/>
      <c r="P2150" s="186"/>
      <c r="Q2150" s="186"/>
    </row>
    <row r="2151" spans="1:17">
      <c r="A2151" s="186"/>
      <c r="B2151" s="186"/>
      <c r="C2151" s="186"/>
      <c r="D2151" s="186"/>
      <c r="E2151" s="186"/>
      <c r="F2151" s="186"/>
      <c r="G2151" s="186"/>
      <c r="H2151" s="186"/>
      <c r="I2151" s="186"/>
      <c r="J2151" s="186"/>
      <c r="K2151" s="186"/>
      <c r="L2151" s="186"/>
      <c r="M2151" s="186"/>
      <c r="N2151" s="186"/>
      <c r="O2151" s="186"/>
      <c r="P2151" s="186"/>
      <c r="Q2151" s="186"/>
    </row>
    <row r="2152" spans="1:17">
      <c r="A2152" s="186"/>
      <c r="B2152" s="186"/>
      <c r="C2152" s="186"/>
      <c r="D2152" s="186"/>
      <c r="E2152" s="186"/>
      <c r="F2152" s="186"/>
      <c r="G2152" s="186"/>
      <c r="H2152" s="186"/>
      <c r="I2152" s="186"/>
      <c r="J2152" s="186"/>
      <c r="K2152" s="186"/>
      <c r="L2152" s="186"/>
      <c r="M2152" s="186"/>
      <c r="N2152" s="186"/>
      <c r="O2152" s="186"/>
      <c r="P2152" s="186"/>
      <c r="Q2152" s="186"/>
    </row>
    <row r="2153" spans="1:17">
      <c r="A2153" s="186"/>
      <c r="B2153" s="186"/>
      <c r="C2153" s="186"/>
      <c r="D2153" s="186"/>
      <c r="E2153" s="186"/>
      <c r="F2153" s="186"/>
      <c r="G2153" s="186"/>
      <c r="H2153" s="186"/>
      <c r="I2153" s="186"/>
      <c r="J2153" s="186"/>
      <c r="K2153" s="186"/>
      <c r="L2153" s="186"/>
      <c r="M2153" s="186"/>
      <c r="N2153" s="186"/>
      <c r="O2153" s="186"/>
      <c r="P2153" s="186"/>
      <c r="Q2153" s="186"/>
    </row>
    <row r="2154" spans="1:17">
      <c r="A2154" s="186"/>
      <c r="B2154" s="186"/>
      <c r="C2154" s="186"/>
      <c r="D2154" s="186"/>
      <c r="E2154" s="186"/>
      <c r="F2154" s="186"/>
      <c r="G2154" s="186"/>
      <c r="H2154" s="186"/>
      <c r="I2154" s="186"/>
      <c r="J2154" s="186"/>
      <c r="K2154" s="186"/>
      <c r="L2154" s="186"/>
      <c r="M2154" s="186"/>
      <c r="N2154" s="186"/>
      <c r="O2154" s="186"/>
      <c r="P2154" s="186"/>
      <c r="Q2154" s="186"/>
    </row>
    <row r="2155" spans="1:17">
      <c r="A2155" s="186"/>
      <c r="B2155" s="186"/>
      <c r="C2155" s="186"/>
      <c r="D2155" s="186"/>
      <c r="E2155" s="186"/>
      <c r="F2155" s="186"/>
      <c r="G2155" s="186"/>
      <c r="H2155" s="186"/>
      <c r="I2155" s="186"/>
      <c r="J2155" s="186"/>
      <c r="K2155" s="186"/>
      <c r="L2155" s="186"/>
      <c r="M2155" s="186"/>
      <c r="N2155" s="186"/>
      <c r="O2155" s="186"/>
      <c r="P2155" s="186"/>
      <c r="Q2155" s="186"/>
    </row>
    <row r="2156" spans="1:17">
      <c r="A2156" s="186"/>
      <c r="B2156" s="186"/>
      <c r="C2156" s="186"/>
      <c r="D2156" s="186"/>
      <c r="E2156" s="186"/>
      <c r="F2156" s="186"/>
      <c r="G2156" s="186"/>
      <c r="H2156" s="186"/>
      <c r="I2156" s="186"/>
      <c r="J2156" s="186"/>
      <c r="K2156" s="186"/>
      <c r="L2156" s="186"/>
      <c r="M2156" s="186"/>
      <c r="N2156" s="186"/>
      <c r="O2156" s="186"/>
      <c r="P2156" s="186"/>
      <c r="Q2156" s="186"/>
    </row>
    <row r="2157" spans="1:17">
      <c r="A2157" s="186"/>
      <c r="B2157" s="186"/>
      <c r="C2157" s="186"/>
      <c r="D2157" s="186"/>
      <c r="E2157" s="186"/>
      <c r="F2157" s="186"/>
      <c r="G2157" s="186"/>
      <c r="H2157" s="186"/>
      <c r="I2157" s="186"/>
      <c r="J2157" s="186"/>
      <c r="K2157" s="186"/>
      <c r="L2157" s="186"/>
      <c r="M2157" s="186"/>
      <c r="N2157" s="186"/>
      <c r="O2157" s="186"/>
      <c r="P2157" s="186"/>
      <c r="Q2157" s="186"/>
    </row>
    <row r="2158" spans="1:17">
      <c r="A2158" s="186"/>
      <c r="B2158" s="186"/>
      <c r="C2158" s="186"/>
      <c r="D2158" s="186"/>
      <c r="E2158" s="186"/>
      <c r="F2158" s="186"/>
      <c r="G2158" s="186"/>
      <c r="H2158" s="186"/>
      <c r="I2158" s="186"/>
      <c r="J2158" s="186"/>
      <c r="K2158" s="186"/>
      <c r="L2158" s="186"/>
      <c r="M2158" s="186"/>
      <c r="N2158" s="186"/>
      <c r="O2158" s="186"/>
      <c r="P2158" s="186"/>
      <c r="Q2158" s="186"/>
    </row>
    <row r="2159" spans="1:17">
      <c r="A2159" s="186"/>
      <c r="B2159" s="186"/>
      <c r="C2159" s="186"/>
      <c r="D2159" s="186"/>
      <c r="E2159" s="186"/>
      <c r="F2159" s="186"/>
      <c r="G2159" s="186"/>
      <c r="H2159" s="186"/>
      <c r="I2159" s="186"/>
      <c r="J2159" s="186"/>
      <c r="K2159" s="186"/>
      <c r="L2159" s="186"/>
      <c r="M2159" s="186"/>
      <c r="N2159" s="186"/>
      <c r="O2159" s="186"/>
      <c r="P2159" s="186"/>
      <c r="Q2159" s="186"/>
    </row>
    <row r="2160" spans="1:17">
      <c r="A2160" s="186"/>
      <c r="B2160" s="186"/>
      <c r="C2160" s="186"/>
      <c r="D2160" s="186"/>
      <c r="E2160" s="186"/>
      <c r="F2160" s="186"/>
      <c r="G2160" s="186"/>
      <c r="H2160" s="186"/>
      <c r="I2160" s="186"/>
      <c r="J2160" s="186"/>
      <c r="K2160" s="186"/>
      <c r="L2160" s="186"/>
      <c r="M2160" s="186"/>
      <c r="N2160" s="186"/>
      <c r="O2160" s="186"/>
      <c r="P2160" s="186"/>
      <c r="Q2160" s="186"/>
    </row>
    <row r="2161" spans="1:17">
      <c r="A2161" s="186"/>
      <c r="B2161" s="186"/>
      <c r="C2161" s="186"/>
      <c r="D2161" s="186"/>
      <c r="E2161" s="186"/>
      <c r="F2161" s="186"/>
      <c r="G2161" s="186"/>
      <c r="H2161" s="186"/>
      <c r="I2161" s="186"/>
      <c r="J2161" s="186"/>
      <c r="K2161" s="186"/>
      <c r="L2161" s="186"/>
      <c r="M2161" s="186"/>
      <c r="N2161" s="186"/>
      <c r="O2161" s="186"/>
      <c r="P2161" s="186"/>
      <c r="Q2161" s="186"/>
    </row>
    <row r="2162" spans="1:17">
      <c r="A2162" s="186"/>
      <c r="B2162" s="186"/>
      <c r="C2162" s="186"/>
      <c r="D2162" s="186"/>
      <c r="E2162" s="186"/>
      <c r="F2162" s="186"/>
      <c r="G2162" s="186"/>
      <c r="H2162" s="186"/>
      <c r="I2162" s="186"/>
      <c r="J2162" s="186"/>
      <c r="K2162" s="186"/>
      <c r="L2162" s="186"/>
      <c r="M2162" s="186"/>
      <c r="N2162" s="186"/>
      <c r="O2162" s="186"/>
      <c r="P2162" s="186"/>
      <c r="Q2162" s="186"/>
    </row>
    <row r="2163" spans="1:17">
      <c r="A2163" s="186"/>
      <c r="B2163" s="186"/>
      <c r="C2163" s="186"/>
      <c r="D2163" s="186"/>
      <c r="E2163" s="186"/>
      <c r="F2163" s="186"/>
      <c r="G2163" s="186"/>
      <c r="H2163" s="186"/>
      <c r="I2163" s="186"/>
      <c r="J2163" s="186"/>
      <c r="K2163" s="186"/>
      <c r="L2163" s="186"/>
      <c r="M2163" s="186"/>
      <c r="N2163" s="186"/>
      <c r="O2163" s="186"/>
      <c r="P2163" s="186"/>
      <c r="Q2163" s="186"/>
    </row>
    <row r="2164" spans="1:17">
      <c r="A2164" s="186"/>
      <c r="B2164" s="186"/>
      <c r="C2164" s="186"/>
      <c r="D2164" s="186"/>
      <c r="E2164" s="186"/>
      <c r="F2164" s="186"/>
      <c r="G2164" s="186"/>
      <c r="H2164" s="186"/>
      <c r="I2164" s="186"/>
      <c r="J2164" s="186"/>
      <c r="K2164" s="186"/>
      <c r="L2164" s="186"/>
      <c r="M2164" s="186"/>
      <c r="N2164" s="186"/>
      <c r="O2164" s="186"/>
      <c r="P2164" s="186"/>
      <c r="Q2164" s="186"/>
    </row>
    <row r="2165" spans="1:17">
      <c r="A2165" s="186"/>
      <c r="B2165" s="186"/>
      <c r="C2165" s="186"/>
      <c r="D2165" s="186"/>
      <c r="E2165" s="186"/>
      <c r="F2165" s="186"/>
      <c r="G2165" s="186"/>
      <c r="H2165" s="186"/>
      <c r="I2165" s="186"/>
      <c r="J2165" s="186"/>
      <c r="K2165" s="186"/>
      <c r="L2165" s="186"/>
      <c r="M2165" s="186"/>
      <c r="N2165" s="186"/>
      <c r="O2165" s="186"/>
      <c r="P2165" s="186"/>
      <c r="Q2165" s="186"/>
    </row>
    <row r="2166" spans="1:17">
      <c r="A2166" s="186"/>
      <c r="B2166" s="186"/>
      <c r="C2166" s="186"/>
      <c r="D2166" s="186"/>
      <c r="E2166" s="186"/>
      <c r="F2166" s="186"/>
      <c r="G2166" s="186"/>
      <c r="H2166" s="186"/>
      <c r="I2166" s="186"/>
      <c r="J2166" s="186"/>
      <c r="K2166" s="186"/>
      <c r="L2166" s="186"/>
      <c r="M2166" s="186"/>
      <c r="N2166" s="186"/>
      <c r="O2166" s="186"/>
      <c r="P2166" s="186"/>
      <c r="Q2166" s="186"/>
    </row>
    <row r="2167" spans="1:17">
      <c r="A2167" s="186"/>
      <c r="B2167" s="186"/>
      <c r="C2167" s="186"/>
      <c r="D2167" s="186"/>
      <c r="E2167" s="186"/>
      <c r="F2167" s="186"/>
      <c r="G2167" s="186"/>
      <c r="H2167" s="186"/>
      <c r="I2167" s="186"/>
      <c r="J2167" s="186"/>
      <c r="K2167" s="186"/>
      <c r="L2167" s="186"/>
      <c r="M2167" s="186"/>
      <c r="N2167" s="186"/>
      <c r="O2167" s="186"/>
      <c r="P2167" s="186"/>
      <c r="Q2167" s="186"/>
    </row>
    <row r="2168" spans="1:17">
      <c r="A2168" s="186"/>
      <c r="B2168" s="186"/>
      <c r="C2168" s="186"/>
      <c r="D2168" s="186"/>
      <c r="E2168" s="186"/>
      <c r="F2168" s="186"/>
      <c r="G2168" s="186"/>
      <c r="H2168" s="186"/>
      <c r="I2168" s="186"/>
      <c r="J2168" s="186"/>
      <c r="K2168" s="186"/>
      <c r="L2168" s="186"/>
      <c r="M2168" s="186"/>
      <c r="N2168" s="186"/>
      <c r="O2168" s="186"/>
      <c r="P2168" s="186"/>
      <c r="Q2168" s="186"/>
    </row>
    <row r="2169" spans="1:17">
      <c r="A2169" s="186"/>
      <c r="B2169" s="186"/>
      <c r="C2169" s="186"/>
      <c r="D2169" s="186"/>
      <c r="E2169" s="186"/>
      <c r="F2169" s="186"/>
      <c r="G2169" s="186"/>
      <c r="H2169" s="186"/>
      <c r="I2169" s="186"/>
      <c r="J2169" s="186"/>
      <c r="K2169" s="186"/>
      <c r="L2169" s="186"/>
      <c r="M2169" s="186"/>
      <c r="N2169" s="186"/>
      <c r="O2169" s="186"/>
      <c r="P2169" s="186"/>
      <c r="Q2169" s="186"/>
    </row>
    <row r="2170" spans="1:17">
      <c r="A2170" s="186"/>
      <c r="B2170" s="186"/>
      <c r="C2170" s="186"/>
      <c r="D2170" s="186"/>
      <c r="E2170" s="186"/>
      <c r="F2170" s="186"/>
      <c r="G2170" s="186"/>
      <c r="H2170" s="186"/>
      <c r="I2170" s="186"/>
      <c r="J2170" s="186"/>
      <c r="K2170" s="186"/>
      <c r="L2170" s="186"/>
      <c r="M2170" s="186"/>
      <c r="N2170" s="186"/>
      <c r="O2170" s="186"/>
      <c r="P2170" s="186"/>
      <c r="Q2170" s="186"/>
    </row>
    <row r="2171" spans="1:17">
      <c r="A2171" s="186"/>
      <c r="B2171" s="186"/>
      <c r="C2171" s="186"/>
      <c r="D2171" s="186"/>
      <c r="E2171" s="186"/>
      <c r="F2171" s="186"/>
      <c r="G2171" s="186"/>
      <c r="H2171" s="186"/>
      <c r="I2171" s="186"/>
      <c r="J2171" s="186"/>
      <c r="K2171" s="186"/>
      <c r="L2171" s="186"/>
      <c r="M2171" s="186"/>
      <c r="N2171" s="186"/>
      <c r="O2171" s="186"/>
      <c r="P2171" s="186"/>
      <c r="Q2171" s="186"/>
    </row>
    <row r="2172" spans="1:17">
      <c r="A2172" s="186"/>
      <c r="B2172" s="186"/>
      <c r="C2172" s="186"/>
      <c r="D2172" s="186"/>
      <c r="E2172" s="186"/>
      <c r="F2172" s="186"/>
      <c r="G2172" s="186"/>
      <c r="H2172" s="186"/>
      <c r="I2172" s="186"/>
      <c r="J2172" s="186"/>
      <c r="K2172" s="186"/>
      <c r="L2172" s="186"/>
      <c r="M2172" s="186"/>
      <c r="N2172" s="186"/>
      <c r="O2172" s="186"/>
      <c r="P2172" s="186"/>
      <c r="Q2172" s="186"/>
    </row>
    <row r="2173" spans="1:17">
      <c r="A2173" s="186"/>
      <c r="B2173" s="186"/>
      <c r="C2173" s="186"/>
      <c r="D2173" s="186"/>
      <c r="E2173" s="186"/>
      <c r="F2173" s="186"/>
      <c r="G2173" s="186"/>
      <c r="H2173" s="186"/>
      <c r="I2173" s="186"/>
      <c r="J2173" s="186"/>
      <c r="K2173" s="186"/>
      <c r="L2173" s="186"/>
      <c r="M2173" s="186"/>
      <c r="N2173" s="186"/>
      <c r="O2173" s="186"/>
      <c r="P2173" s="186"/>
      <c r="Q2173" s="186"/>
    </row>
    <row r="2174" spans="1:17">
      <c r="A2174" s="186"/>
      <c r="B2174" s="186"/>
      <c r="C2174" s="186"/>
      <c r="D2174" s="186"/>
      <c r="E2174" s="186"/>
      <c r="F2174" s="186"/>
      <c r="G2174" s="186"/>
      <c r="H2174" s="186"/>
      <c r="I2174" s="186"/>
      <c r="J2174" s="186"/>
      <c r="K2174" s="186"/>
      <c r="L2174" s="186"/>
      <c r="M2174" s="186"/>
      <c r="N2174" s="186"/>
      <c r="O2174" s="186"/>
      <c r="P2174" s="186"/>
      <c r="Q2174" s="186"/>
    </row>
    <row r="2175" spans="1:17">
      <c r="A2175" s="186"/>
      <c r="B2175" s="186"/>
      <c r="C2175" s="186"/>
      <c r="D2175" s="186"/>
      <c r="E2175" s="186"/>
      <c r="F2175" s="186"/>
      <c r="G2175" s="186"/>
      <c r="H2175" s="186"/>
      <c r="I2175" s="186"/>
      <c r="J2175" s="186"/>
      <c r="K2175" s="186"/>
      <c r="L2175" s="186"/>
      <c r="M2175" s="186"/>
      <c r="N2175" s="186"/>
      <c r="O2175" s="186"/>
      <c r="P2175" s="186"/>
      <c r="Q2175" s="186"/>
    </row>
    <row r="2176" spans="1:17">
      <c r="A2176" s="186"/>
      <c r="B2176" s="186"/>
      <c r="C2176" s="186"/>
      <c r="D2176" s="186"/>
      <c r="E2176" s="186"/>
      <c r="F2176" s="186"/>
      <c r="G2176" s="186"/>
      <c r="H2176" s="186"/>
      <c r="I2176" s="186"/>
      <c r="J2176" s="186"/>
      <c r="K2176" s="186"/>
      <c r="L2176" s="186"/>
      <c r="M2176" s="186"/>
      <c r="N2176" s="186"/>
      <c r="O2176" s="186"/>
      <c r="P2176" s="186"/>
      <c r="Q2176" s="186"/>
    </row>
    <row r="2177" spans="1:17">
      <c r="A2177" s="186"/>
      <c r="B2177" s="186"/>
      <c r="C2177" s="186"/>
      <c r="D2177" s="186"/>
      <c r="E2177" s="186"/>
      <c r="F2177" s="186"/>
      <c r="G2177" s="186"/>
      <c r="H2177" s="186"/>
      <c r="I2177" s="186"/>
      <c r="J2177" s="186"/>
      <c r="K2177" s="186"/>
      <c r="L2177" s="186"/>
      <c r="M2177" s="186"/>
      <c r="N2177" s="186"/>
      <c r="O2177" s="186"/>
      <c r="P2177" s="186"/>
      <c r="Q2177" s="186"/>
    </row>
    <row r="2178" spans="1:17">
      <c r="A2178" s="186"/>
      <c r="B2178" s="186"/>
      <c r="C2178" s="186"/>
      <c r="D2178" s="186"/>
      <c r="E2178" s="186"/>
      <c r="F2178" s="186"/>
      <c r="G2178" s="186"/>
      <c r="H2178" s="186"/>
      <c r="I2178" s="186"/>
      <c r="J2178" s="186"/>
      <c r="K2178" s="186"/>
      <c r="L2178" s="186"/>
      <c r="M2178" s="186"/>
      <c r="N2178" s="186"/>
      <c r="O2178" s="186"/>
      <c r="P2178" s="186"/>
      <c r="Q2178" s="186"/>
    </row>
    <row r="2179" spans="1:17">
      <c r="A2179" s="186"/>
      <c r="B2179" s="186"/>
      <c r="C2179" s="186"/>
      <c r="D2179" s="186"/>
      <c r="E2179" s="186"/>
      <c r="F2179" s="186"/>
      <c r="G2179" s="186"/>
      <c r="H2179" s="186"/>
      <c r="I2179" s="186"/>
      <c r="J2179" s="186"/>
      <c r="K2179" s="186"/>
      <c r="L2179" s="186"/>
      <c r="M2179" s="186"/>
      <c r="N2179" s="186"/>
      <c r="O2179" s="186"/>
      <c r="P2179" s="186"/>
      <c r="Q2179" s="186"/>
    </row>
    <row r="2180" spans="1:17">
      <c r="A2180" s="186"/>
      <c r="B2180" s="186"/>
      <c r="C2180" s="186"/>
      <c r="D2180" s="186"/>
      <c r="E2180" s="186"/>
      <c r="F2180" s="186"/>
      <c r="G2180" s="186"/>
      <c r="H2180" s="186"/>
      <c r="I2180" s="186"/>
      <c r="J2180" s="186"/>
      <c r="K2180" s="186"/>
      <c r="L2180" s="186"/>
      <c r="M2180" s="186"/>
      <c r="N2180" s="186"/>
      <c r="O2180" s="186"/>
      <c r="P2180" s="186"/>
      <c r="Q2180" s="186"/>
    </row>
    <row r="2181" spans="1:17">
      <c r="A2181" s="186"/>
      <c r="B2181" s="186"/>
      <c r="C2181" s="186"/>
      <c r="D2181" s="186"/>
      <c r="E2181" s="186"/>
      <c r="F2181" s="186"/>
      <c r="G2181" s="186"/>
      <c r="H2181" s="186"/>
      <c r="I2181" s="186"/>
      <c r="J2181" s="186"/>
      <c r="K2181" s="186"/>
      <c r="L2181" s="186"/>
      <c r="M2181" s="186"/>
      <c r="N2181" s="186"/>
      <c r="O2181" s="186"/>
      <c r="P2181" s="186"/>
      <c r="Q2181" s="186"/>
    </row>
    <row r="2182" spans="1:17">
      <c r="A2182" s="186"/>
      <c r="B2182" s="186"/>
      <c r="C2182" s="186"/>
      <c r="D2182" s="186"/>
      <c r="E2182" s="186"/>
      <c r="F2182" s="186"/>
      <c r="G2182" s="186"/>
      <c r="H2182" s="186"/>
      <c r="I2182" s="186"/>
      <c r="J2182" s="186"/>
      <c r="K2182" s="186"/>
      <c r="L2182" s="186"/>
      <c r="M2182" s="186"/>
      <c r="N2182" s="186"/>
      <c r="O2182" s="186"/>
      <c r="P2182" s="186"/>
      <c r="Q2182" s="186"/>
    </row>
    <row r="2183" spans="1:17">
      <c r="A2183" s="186"/>
      <c r="B2183" s="186"/>
      <c r="C2183" s="186"/>
      <c r="D2183" s="186"/>
      <c r="E2183" s="186"/>
      <c r="F2183" s="186"/>
      <c r="G2183" s="186"/>
      <c r="H2183" s="186"/>
      <c r="I2183" s="186"/>
      <c r="J2183" s="186"/>
      <c r="K2183" s="186"/>
      <c r="L2183" s="186"/>
      <c r="M2183" s="186"/>
      <c r="N2183" s="186"/>
      <c r="O2183" s="186"/>
      <c r="P2183" s="186"/>
      <c r="Q2183" s="186"/>
    </row>
    <row r="2184" spans="1:17">
      <c r="A2184" s="186"/>
      <c r="B2184" s="186"/>
      <c r="C2184" s="186"/>
      <c r="D2184" s="186"/>
      <c r="E2184" s="186"/>
      <c r="F2184" s="186"/>
      <c r="G2184" s="186"/>
      <c r="H2184" s="186"/>
      <c r="I2184" s="186"/>
      <c r="J2184" s="186"/>
      <c r="K2184" s="186"/>
      <c r="L2184" s="186"/>
      <c r="M2184" s="186"/>
      <c r="N2184" s="186"/>
      <c r="O2184" s="186"/>
      <c r="P2184" s="186"/>
      <c r="Q2184" s="186"/>
    </row>
    <row r="2185" spans="1:17">
      <c r="A2185" s="186"/>
      <c r="B2185" s="186"/>
      <c r="C2185" s="186"/>
      <c r="D2185" s="186"/>
      <c r="E2185" s="186"/>
      <c r="F2185" s="186"/>
      <c r="G2185" s="186"/>
      <c r="H2185" s="186"/>
      <c r="I2185" s="186"/>
      <c r="J2185" s="186"/>
      <c r="K2185" s="186"/>
      <c r="L2185" s="186"/>
      <c r="M2185" s="186"/>
      <c r="N2185" s="186"/>
      <c r="O2185" s="186"/>
      <c r="P2185" s="186"/>
      <c r="Q2185" s="186"/>
    </row>
    <row r="2186" spans="1:17">
      <c r="A2186" s="186"/>
      <c r="B2186" s="186"/>
      <c r="C2186" s="186"/>
      <c r="D2186" s="186"/>
      <c r="E2186" s="186"/>
      <c r="F2186" s="186"/>
      <c r="G2186" s="186"/>
      <c r="H2186" s="186"/>
      <c r="I2186" s="186"/>
      <c r="J2186" s="186"/>
      <c r="K2186" s="186"/>
      <c r="L2186" s="186"/>
      <c r="M2186" s="186"/>
      <c r="N2186" s="186"/>
      <c r="O2186" s="186"/>
      <c r="P2186" s="186"/>
      <c r="Q2186" s="186"/>
    </row>
    <row r="2187" spans="1:17">
      <c r="A2187" s="186"/>
      <c r="B2187" s="186"/>
      <c r="C2187" s="186"/>
      <c r="D2187" s="186"/>
      <c r="E2187" s="186"/>
      <c r="F2187" s="186"/>
      <c r="G2187" s="186"/>
      <c r="H2187" s="186"/>
      <c r="I2187" s="186"/>
      <c r="J2187" s="186"/>
      <c r="K2187" s="186"/>
      <c r="L2187" s="186"/>
      <c r="M2187" s="186"/>
      <c r="N2187" s="186"/>
      <c r="O2187" s="186"/>
      <c r="P2187" s="186"/>
      <c r="Q2187" s="186"/>
    </row>
    <row r="2188" spans="1:17">
      <c r="A2188" s="186"/>
      <c r="B2188" s="186"/>
      <c r="C2188" s="186"/>
      <c r="D2188" s="186"/>
      <c r="E2188" s="186"/>
      <c r="F2188" s="186"/>
      <c r="G2188" s="186"/>
      <c r="H2188" s="186"/>
      <c r="I2188" s="186"/>
      <c r="J2188" s="186"/>
      <c r="K2188" s="186"/>
      <c r="L2188" s="186"/>
      <c r="M2188" s="186"/>
      <c r="N2188" s="186"/>
      <c r="O2188" s="186"/>
      <c r="P2188" s="186"/>
      <c r="Q2188" s="186"/>
    </row>
    <row r="2189" spans="1:17">
      <c r="A2189" s="186"/>
      <c r="B2189" s="186"/>
      <c r="C2189" s="186"/>
      <c r="D2189" s="186"/>
      <c r="E2189" s="186"/>
      <c r="F2189" s="186"/>
      <c r="G2189" s="186"/>
      <c r="H2189" s="186"/>
      <c r="I2189" s="186"/>
      <c r="J2189" s="186"/>
      <c r="K2189" s="186"/>
      <c r="L2189" s="186"/>
      <c r="M2189" s="186"/>
      <c r="N2189" s="186"/>
      <c r="O2189" s="186"/>
      <c r="P2189" s="186"/>
      <c r="Q2189" s="186"/>
    </row>
    <row r="2190" spans="1:17">
      <c r="A2190" s="186"/>
      <c r="B2190" s="186"/>
      <c r="C2190" s="186"/>
      <c r="D2190" s="186"/>
      <c r="E2190" s="186"/>
      <c r="F2190" s="186"/>
      <c r="G2190" s="186"/>
      <c r="H2190" s="186"/>
      <c r="I2190" s="186"/>
      <c r="J2190" s="186"/>
      <c r="K2190" s="186"/>
      <c r="L2190" s="186"/>
      <c r="M2190" s="186"/>
      <c r="N2190" s="186"/>
      <c r="O2190" s="186"/>
      <c r="P2190" s="186"/>
      <c r="Q2190" s="186"/>
    </row>
    <row r="2191" spans="1:17">
      <c r="A2191" s="186"/>
      <c r="B2191" s="186"/>
      <c r="C2191" s="186"/>
      <c r="D2191" s="186"/>
      <c r="E2191" s="186"/>
      <c r="F2191" s="186"/>
      <c r="G2191" s="186"/>
      <c r="H2191" s="186"/>
      <c r="I2191" s="186"/>
      <c r="J2191" s="186"/>
      <c r="K2191" s="186"/>
      <c r="L2191" s="186"/>
      <c r="M2191" s="186"/>
      <c r="N2191" s="186"/>
      <c r="O2191" s="186"/>
      <c r="P2191" s="186"/>
      <c r="Q2191" s="186"/>
    </row>
    <row r="2192" spans="1:17">
      <c r="A2192" s="186"/>
      <c r="B2192" s="186"/>
      <c r="C2192" s="186"/>
      <c r="D2192" s="186"/>
      <c r="E2192" s="186"/>
      <c r="F2192" s="186"/>
      <c r="G2192" s="186"/>
      <c r="H2192" s="186"/>
      <c r="I2192" s="186"/>
      <c r="J2192" s="186"/>
      <c r="K2192" s="186"/>
      <c r="L2192" s="186"/>
      <c r="M2192" s="186"/>
      <c r="N2192" s="186"/>
      <c r="O2192" s="186"/>
      <c r="P2192" s="186"/>
      <c r="Q2192" s="186"/>
    </row>
    <row r="2193" spans="1:17">
      <c r="A2193" s="186"/>
      <c r="B2193" s="186"/>
      <c r="C2193" s="186"/>
      <c r="D2193" s="186"/>
      <c r="E2193" s="186"/>
      <c r="F2193" s="186"/>
      <c r="G2193" s="186"/>
      <c r="H2193" s="186"/>
      <c r="I2193" s="186"/>
      <c r="J2193" s="186"/>
      <c r="K2193" s="186"/>
      <c r="L2193" s="186"/>
      <c r="M2193" s="186"/>
      <c r="N2193" s="186"/>
      <c r="O2193" s="186"/>
      <c r="P2193" s="186"/>
      <c r="Q2193" s="186"/>
    </row>
    <row r="2194" spans="1:17">
      <c r="A2194" s="186"/>
      <c r="B2194" s="186"/>
      <c r="C2194" s="186"/>
      <c r="D2194" s="186"/>
      <c r="E2194" s="186"/>
      <c r="F2194" s="186"/>
      <c r="G2194" s="186"/>
      <c r="H2194" s="186"/>
      <c r="I2194" s="186"/>
      <c r="J2194" s="186"/>
      <c r="K2194" s="186"/>
      <c r="L2194" s="186"/>
      <c r="M2194" s="186"/>
      <c r="N2194" s="186"/>
      <c r="O2194" s="186"/>
      <c r="P2194" s="186"/>
      <c r="Q2194" s="186"/>
    </row>
    <row r="2195" spans="1:17">
      <c r="A2195" s="186"/>
      <c r="B2195" s="186"/>
      <c r="C2195" s="186"/>
      <c r="D2195" s="186"/>
      <c r="E2195" s="186"/>
      <c r="F2195" s="186"/>
      <c r="G2195" s="186"/>
      <c r="H2195" s="186"/>
      <c r="I2195" s="186"/>
      <c r="J2195" s="186"/>
      <c r="K2195" s="186"/>
      <c r="L2195" s="186"/>
      <c r="M2195" s="186"/>
      <c r="N2195" s="186"/>
      <c r="O2195" s="186"/>
      <c r="P2195" s="186"/>
      <c r="Q2195" s="186"/>
    </row>
    <row r="2196" spans="1:17">
      <c r="A2196" s="186"/>
      <c r="B2196" s="186"/>
      <c r="C2196" s="186"/>
      <c r="D2196" s="186"/>
      <c r="E2196" s="186"/>
      <c r="F2196" s="186"/>
      <c r="G2196" s="186"/>
      <c r="H2196" s="186"/>
      <c r="I2196" s="186"/>
      <c r="J2196" s="186"/>
      <c r="K2196" s="186"/>
      <c r="L2196" s="186"/>
      <c r="M2196" s="186"/>
      <c r="N2196" s="186"/>
      <c r="O2196" s="186"/>
      <c r="P2196" s="186"/>
      <c r="Q2196" s="186"/>
    </row>
    <row r="2197" spans="1:17">
      <c r="A2197" s="186"/>
      <c r="B2197" s="186"/>
      <c r="C2197" s="186"/>
      <c r="D2197" s="186"/>
      <c r="E2197" s="186"/>
      <c r="F2197" s="186"/>
      <c r="G2197" s="186"/>
      <c r="H2197" s="186"/>
      <c r="I2197" s="186"/>
      <c r="J2197" s="186"/>
      <c r="K2197" s="186"/>
      <c r="L2197" s="186"/>
      <c r="M2197" s="186"/>
      <c r="N2197" s="186"/>
      <c r="O2197" s="186"/>
      <c r="P2197" s="186"/>
      <c r="Q2197" s="186"/>
    </row>
    <row r="2198" spans="1:17">
      <c r="A2198" s="186"/>
      <c r="B2198" s="186"/>
      <c r="C2198" s="186"/>
      <c r="D2198" s="186"/>
      <c r="E2198" s="186"/>
      <c r="F2198" s="186"/>
      <c r="G2198" s="186"/>
      <c r="H2198" s="186"/>
      <c r="I2198" s="186"/>
      <c r="J2198" s="186"/>
      <c r="K2198" s="186"/>
      <c r="L2198" s="186"/>
      <c r="M2198" s="186"/>
      <c r="N2198" s="186"/>
      <c r="O2198" s="186"/>
      <c r="P2198" s="186"/>
      <c r="Q2198" s="186"/>
    </row>
    <row r="2199" spans="1:17">
      <c r="A2199" s="186"/>
      <c r="B2199" s="186"/>
      <c r="C2199" s="186"/>
      <c r="D2199" s="186"/>
      <c r="E2199" s="186"/>
      <c r="F2199" s="186"/>
      <c r="G2199" s="186"/>
      <c r="H2199" s="186"/>
      <c r="I2199" s="186"/>
      <c r="J2199" s="186"/>
      <c r="K2199" s="186"/>
      <c r="L2199" s="186"/>
      <c r="M2199" s="186"/>
      <c r="N2199" s="186"/>
      <c r="O2199" s="186"/>
      <c r="P2199" s="186"/>
      <c r="Q2199" s="186"/>
    </row>
    <row r="2200" spans="1:17">
      <c r="A2200" s="186"/>
      <c r="B2200" s="186"/>
      <c r="C2200" s="186"/>
      <c r="D2200" s="186"/>
      <c r="E2200" s="186"/>
      <c r="F2200" s="186"/>
      <c r="G2200" s="186"/>
      <c r="H2200" s="186"/>
      <c r="I2200" s="186"/>
      <c r="J2200" s="186"/>
      <c r="K2200" s="186"/>
      <c r="L2200" s="186"/>
      <c r="M2200" s="186"/>
      <c r="N2200" s="186"/>
      <c r="O2200" s="186"/>
      <c r="P2200" s="186"/>
      <c r="Q2200" s="186"/>
    </row>
    <row r="2201" spans="1:17">
      <c r="A2201" s="186"/>
      <c r="B2201" s="186"/>
      <c r="C2201" s="186"/>
      <c r="D2201" s="186"/>
      <c r="E2201" s="186"/>
      <c r="F2201" s="186"/>
      <c r="G2201" s="186"/>
      <c r="H2201" s="186"/>
      <c r="I2201" s="186"/>
      <c r="J2201" s="186"/>
      <c r="K2201" s="186"/>
      <c r="L2201" s="186"/>
      <c r="M2201" s="186"/>
      <c r="N2201" s="186"/>
      <c r="O2201" s="186"/>
      <c r="P2201" s="186"/>
      <c r="Q2201" s="186"/>
    </row>
    <row r="2202" spans="1:17">
      <c r="A2202" s="186"/>
      <c r="B2202" s="186"/>
      <c r="C2202" s="186"/>
      <c r="D2202" s="186"/>
      <c r="E2202" s="186"/>
      <c r="F2202" s="186"/>
      <c r="G2202" s="186"/>
      <c r="H2202" s="186"/>
      <c r="I2202" s="186"/>
      <c r="J2202" s="186"/>
      <c r="K2202" s="186"/>
      <c r="L2202" s="186"/>
      <c r="M2202" s="186"/>
      <c r="N2202" s="186"/>
      <c r="O2202" s="186"/>
      <c r="P2202" s="186"/>
      <c r="Q2202" s="186"/>
    </row>
    <row r="2203" spans="1:17">
      <c r="A2203" s="186"/>
      <c r="B2203" s="186"/>
      <c r="C2203" s="186"/>
      <c r="D2203" s="186"/>
      <c r="E2203" s="186"/>
      <c r="F2203" s="186"/>
      <c r="G2203" s="186"/>
      <c r="H2203" s="186"/>
      <c r="I2203" s="186"/>
      <c r="J2203" s="186"/>
      <c r="K2203" s="186"/>
      <c r="L2203" s="186"/>
      <c r="M2203" s="186"/>
      <c r="N2203" s="186"/>
      <c r="O2203" s="186"/>
      <c r="P2203" s="186"/>
      <c r="Q2203" s="186"/>
    </row>
    <row r="2204" spans="1:17">
      <c r="A2204" s="186"/>
      <c r="B2204" s="186"/>
      <c r="C2204" s="186"/>
      <c r="D2204" s="186"/>
      <c r="E2204" s="186"/>
      <c r="F2204" s="186"/>
      <c r="G2204" s="186"/>
      <c r="H2204" s="186"/>
      <c r="I2204" s="186"/>
      <c r="J2204" s="186"/>
      <c r="K2204" s="186"/>
      <c r="L2204" s="186"/>
      <c r="M2204" s="186"/>
      <c r="N2204" s="186"/>
      <c r="O2204" s="186"/>
      <c r="P2204" s="186"/>
      <c r="Q2204" s="186"/>
    </row>
    <row r="2205" spans="1:17">
      <c r="A2205" s="186"/>
      <c r="B2205" s="186"/>
      <c r="C2205" s="186"/>
      <c r="D2205" s="186"/>
      <c r="E2205" s="186"/>
      <c r="F2205" s="186"/>
      <c r="G2205" s="186"/>
      <c r="H2205" s="186"/>
      <c r="I2205" s="186"/>
      <c r="J2205" s="186"/>
      <c r="K2205" s="186"/>
      <c r="L2205" s="186"/>
      <c r="M2205" s="186"/>
      <c r="N2205" s="186"/>
      <c r="O2205" s="186"/>
      <c r="P2205" s="186"/>
      <c r="Q2205" s="186"/>
    </row>
    <row r="2206" spans="1:17">
      <c r="A2206" s="186"/>
      <c r="B2206" s="186"/>
      <c r="C2206" s="186"/>
      <c r="D2206" s="186"/>
      <c r="E2206" s="186"/>
      <c r="F2206" s="186"/>
      <c r="G2206" s="186"/>
      <c r="H2206" s="186"/>
      <c r="I2206" s="186"/>
      <c r="J2206" s="186"/>
      <c r="K2206" s="186"/>
      <c r="L2206" s="186"/>
      <c r="M2206" s="186"/>
      <c r="N2206" s="186"/>
      <c r="O2206" s="186"/>
      <c r="P2206" s="186"/>
      <c r="Q2206" s="186"/>
    </row>
    <row r="2207" spans="1:17">
      <c r="A2207" s="186"/>
      <c r="B2207" s="186"/>
      <c r="C2207" s="186"/>
      <c r="D2207" s="186"/>
      <c r="E2207" s="186"/>
      <c r="F2207" s="186"/>
      <c r="G2207" s="186"/>
      <c r="H2207" s="186"/>
      <c r="I2207" s="186"/>
      <c r="J2207" s="186"/>
      <c r="K2207" s="186"/>
      <c r="L2207" s="186"/>
      <c r="M2207" s="186"/>
      <c r="N2207" s="186"/>
      <c r="O2207" s="186"/>
      <c r="P2207" s="186"/>
      <c r="Q2207" s="186"/>
    </row>
    <row r="2208" spans="1:17">
      <c r="A2208" s="186"/>
      <c r="B2208" s="186"/>
      <c r="C2208" s="186"/>
      <c r="D2208" s="186"/>
      <c r="E2208" s="186"/>
      <c r="F2208" s="186"/>
      <c r="G2208" s="186"/>
      <c r="H2208" s="186"/>
      <c r="I2208" s="186"/>
      <c r="J2208" s="186"/>
      <c r="K2208" s="186"/>
      <c r="L2208" s="186"/>
      <c r="M2208" s="186"/>
      <c r="N2208" s="186"/>
      <c r="O2208" s="186"/>
      <c r="P2208" s="186"/>
      <c r="Q2208" s="186"/>
    </row>
    <row r="2209" spans="1:17">
      <c r="A2209" s="186"/>
      <c r="B2209" s="186"/>
      <c r="C2209" s="186"/>
      <c r="D2209" s="186"/>
      <c r="E2209" s="186"/>
      <c r="F2209" s="186"/>
      <c r="G2209" s="186"/>
      <c r="H2209" s="186"/>
      <c r="I2209" s="186"/>
      <c r="J2209" s="186"/>
      <c r="K2209" s="186"/>
      <c r="L2209" s="186"/>
      <c r="M2209" s="186"/>
      <c r="N2209" s="186"/>
      <c r="O2209" s="186"/>
      <c r="P2209" s="186"/>
      <c r="Q2209" s="186"/>
    </row>
    <row r="2210" spans="1:17">
      <c r="A2210" s="186"/>
      <c r="B2210" s="186"/>
      <c r="C2210" s="186"/>
      <c r="D2210" s="186"/>
      <c r="E2210" s="186"/>
      <c r="F2210" s="186"/>
      <c r="G2210" s="186"/>
      <c r="H2210" s="186"/>
      <c r="I2210" s="186"/>
      <c r="J2210" s="186"/>
      <c r="K2210" s="186"/>
      <c r="L2210" s="186"/>
      <c r="M2210" s="186"/>
      <c r="N2210" s="186"/>
      <c r="O2210" s="186"/>
      <c r="P2210" s="186"/>
      <c r="Q2210" s="186"/>
    </row>
    <row r="2211" spans="1:17">
      <c r="A2211" s="186"/>
      <c r="B2211" s="186"/>
      <c r="C2211" s="186"/>
      <c r="D2211" s="186"/>
      <c r="E2211" s="186"/>
      <c r="F2211" s="186"/>
      <c r="G2211" s="186"/>
      <c r="H2211" s="186"/>
      <c r="I2211" s="186"/>
      <c r="J2211" s="186"/>
      <c r="K2211" s="186"/>
      <c r="L2211" s="186"/>
      <c r="M2211" s="186"/>
      <c r="N2211" s="186"/>
      <c r="O2211" s="186"/>
      <c r="P2211" s="186"/>
      <c r="Q2211" s="186"/>
    </row>
    <row r="2212" spans="1:17">
      <c r="A2212" s="186"/>
      <c r="B2212" s="186"/>
      <c r="C2212" s="186"/>
      <c r="D2212" s="186"/>
      <c r="E2212" s="186"/>
      <c r="F2212" s="186"/>
      <c r="G2212" s="186"/>
      <c r="H2212" s="186"/>
      <c r="I2212" s="186"/>
      <c r="J2212" s="186"/>
      <c r="K2212" s="186"/>
      <c r="L2212" s="186"/>
      <c r="M2212" s="186"/>
      <c r="N2212" s="186"/>
      <c r="O2212" s="186"/>
      <c r="P2212" s="186"/>
      <c r="Q2212" s="186"/>
    </row>
    <row r="2213" spans="1:17">
      <c r="A2213" s="186"/>
      <c r="B2213" s="186"/>
      <c r="C2213" s="186"/>
      <c r="D2213" s="186"/>
      <c r="E2213" s="186"/>
      <c r="F2213" s="186"/>
      <c r="G2213" s="186"/>
      <c r="H2213" s="186"/>
      <c r="I2213" s="186"/>
      <c r="J2213" s="186"/>
      <c r="K2213" s="186"/>
      <c r="L2213" s="186"/>
      <c r="M2213" s="186"/>
      <c r="N2213" s="186"/>
      <c r="O2213" s="186"/>
      <c r="P2213" s="186"/>
      <c r="Q2213" s="186"/>
    </row>
    <row r="2214" spans="1:17">
      <c r="A2214" s="186"/>
      <c r="B2214" s="186"/>
      <c r="C2214" s="186"/>
      <c r="D2214" s="186"/>
      <c r="E2214" s="186"/>
      <c r="F2214" s="186"/>
      <c r="G2214" s="186"/>
      <c r="H2214" s="186"/>
      <c r="I2214" s="186"/>
      <c r="J2214" s="186"/>
      <c r="K2214" s="186"/>
      <c r="L2214" s="186"/>
      <c r="M2214" s="186"/>
      <c r="N2214" s="186"/>
      <c r="O2214" s="186"/>
      <c r="P2214" s="186"/>
      <c r="Q2214" s="186"/>
    </row>
    <row r="2215" spans="1:17">
      <c r="A2215" s="186"/>
      <c r="B2215" s="186"/>
      <c r="C2215" s="186"/>
      <c r="D2215" s="186"/>
      <c r="E2215" s="186"/>
      <c r="F2215" s="186"/>
      <c r="G2215" s="186"/>
      <c r="H2215" s="186"/>
      <c r="I2215" s="186"/>
      <c r="J2215" s="186"/>
      <c r="K2215" s="186"/>
      <c r="L2215" s="186"/>
      <c r="M2215" s="186"/>
      <c r="N2215" s="186"/>
      <c r="O2215" s="186"/>
      <c r="P2215" s="186"/>
      <c r="Q2215" s="186"/>
    </row>
    <row r="2216" spans="1:17">
      <c r="A2216" s="186"/>
      <c r="B2216" s="186"/>
      <c r="C2216" s="186"/>
      <c r="D2216" s="186"/>
      <c r="E2216" s="186"/>
      <c r="F2216" s="186"/>
      <c r="G2216" s="186"/>
      <c r="H2216" s="186"/>
      <c r="I2216" s="186"/>
      <c r="J2216" s="186"/>
      <c r="K2216" s="186"/>
      <c r="L2216" s="186"/>
      <c r="M2216" s="186"/>
      <c r="N2216" s="186"/>
      <c r="O2216" s="186"/>
      <c r="P2216" s="186"/>
      <c r="Q2216" s="186"/>
    </row>
    <row r="2217" spans="1:17">
      <c r="A2217" s="186"/>
      <c r="B2217" s="186"/>
      <c r="C2217" s="186"/>
      <c r="D2217" s="186"/>
      <c r="E2217" s="186"/>
      <c r="F2217" s="186"/>
      <c r="G2217" s="186"/>
      <c r="H2217" s="186"/>
      <c r="I2217" s="186"/>
      <c r="J2217" s="186"/>
      <c r="K2217" s="186"/>
      <c r="L2217" s="186"/>
      <c r="M2217" s="186"/>
      <c r="N2217" s="186"/>
      <c r="O2217" s="186"/>
      <c r="P2217" s="186"/>
      <c r="Q2217" s="186"/>
    </row>
    <row r="2218" spans="1:17">
      <c r="A2218" s="186"/>
      <c r="B2218" s="186"/>
      <c r="C2218" s="186"/>
      <c r="D2218" s="186"/>
      <c r="E2218" s="186"/>
      <c r="F2218" s="186"/>
      <c r="G2218" s="186"/>
      <c r="H2218" s="186"/>
      <c r="I2218" s="186"/>
      <c r="J2218" s="186"/>
      <c r="K2218" s="186"/>
      <c r="L2218" s="186"/>
      <c r="M2218" s="186"/>
      <c r="N2218" s="186"/>
      <c r="O2218" s="186"/>
      <c r="P2218" s="186"/>
      <c r="Q2218" s="186"/>
    </row>
    <row r="2219" spans="1:17">
      <c r="A2219" s="186"/>
      <c r="B2219" s="186"/>
      <c r="C2219" s="186"/>
      <c r="D2219" s="186"/>
      <c r="E2219" s="186"/>
      <c r="F2219" s="186"/>
      <c r="G2219" s="186"/>
      <c r="H2219" s="186"/>
      <c r="I2219" s="186"/>
      <c r="J2219" s="186"/>
      <c r="K2219" s="186"/>
      <c r="L2219" s="186"/>
      <c r="M2219" s="186"/>
      <c r="N2219" s="186"/>
      <c r="O2219" s="186"/>
      <c r="P2219" s="186"/>
      <c r="Q2219" s="186"/>
    </row>
    <row r="2220" spans="1:17">
      <c r="A2220" s="186"/>
      <c r="B2220" s="186"/>
      <c r="C2220" s="186"/>
      <c r="D2220" s="186"/>
      <c r="E2220" s="186"/>
      <c r="F2220" s="186"/>
      <c r="G2220" s="186"/>
      <c r="H2220" s="186"/>
      <c r="I2220" s="186"/>
      <c r="J2220" s="186"/>
      <c r="K2220" s="186"/>
      <c r="L2220" s="186"/>
      <c r="M2220" s="186"/>
      <c r="N2220" s="186"/>
      <c r="O2220" s="186"/>
      <c r="P2220" s="186"/>
      <c r="Q2220" s="186"/>
    </row>
    <row r="2221" spans="1:17">
      <c r="A2221" s="186"/>
      <c r="B2221" s="186"/>
      <c r="C2221" s="186"/>
      <c r="D2221" s="186"/>
      <c r="E2221" s="186"/>
      <c r="F2221" s="186"/>
      <c r="G2221" s="186"/>
      <c r="H2221" s="186"/>
      <c r="I2221" s="186"/>
      <c r="J2221" s="186"/>
      <c r="K2221" s="186"/>
      <c r="L2221" s="186"/>
      <c r="M2221" s="186"/>
      <c r="N2221" s="186"/>
      <c r="O2221" s="186"/>
      <c r="P2221" s="186"/>
      <c r="Q2221" s="186"/>
    </row>
    <row r="2222" spans="1:17">
      <c r="A2222" s="186"/>
      <c r="B2222" s="186"/>
      <c r="C2222" s="186"/>
      <c r="D2222" s="186"/>
      <c r="E2222" s="186"/>
      <c r="F2222" s="186"/>
      <c r="G2222" s="186"/>
      <c r="H2222" s="186"/>
      <c r="I2222" s="186"/>
      <c r="J2222" s="186"/>
      <c r="K2222" s="186"/>
      <c r="L2222" s="186"/>
      <c r="M2222" s="186"/>
      <c r="N2222" s="186"/>
      <c r="O2222" s="186"/>
      <c r="P2222" s="186"/>
      <c r="Q2222" s="186"/>
    </row>
    <row r="2223" spans="1:17">
      <c r="A2223" s="186"/>
      <c r="B2223" s="186"/>
      <c r="C2223" s="186"/>
      <c r="D2223" s="186"/>
      <c r="E2223" s="186"/>
      <c r="F2223" s="186"/>
      <c r="G2223" s="186"/>
      <c r="H2223" s="186"/>
      <c r="I2223" s="186"/>
      <c r="J2223" s="186"/>
      <c r="K2223" s="186"/>
      <c r="L2223" s="186"/>
      <c r="M2223" s="186"/>
      <c r="N2223" s="186"/>
      <c r="O2223" s="186"/>
      <c r="P2223" s="186"/>
      <c r="Q2223" s="186"/>
    </row>
    <row r="2224" spans="1:17">
      <c r="A2224" s="186"/>
      <c r="B2224" s="186"/>
      <c r="C2224" s="186"/>
      <c r="D2224" s="186"/>
      <c r="E2224" s="186"/>
      <c r="F2224" s="186"/>
      <c r="G2224" s="186"/>
      <c r="H2224" s="186"/>
      <c r="I2224" s="186"/>
      <c r="J2224" s="186"/>
      <c r="K2224" s="186"/>
      <c r="L2224" s="186"/>
      <c r="M2224" s="186"/>
      <c r="N2224" s="186"/>
      <c r="O2224" s="186"/>
      <c r="P2224" s="186"/>
      <c r="Q2224" s="186"/>
    </row>
    <row r="2225" spans="1:17">
      <c r="A2225" s="186"/>
      <c r="B2225" s="186"/>
      <c r="C2225" s="186"/>
      <c r="D2225" s="186"/>
      <c r="E2225" s="186"/>
      <c r="F2225" s="186"/>
      <c r="G2225" s="186"/>
      <c r="H2225" s="186"/>
      <c r="I2225" s="186"/>
      <c r="J2225" s="186"/>
      <c r="K2225" s="186"/>
      <c r="L2225" s="186"/>
      <c r="M2225" s="186"/>
      <c r="N2225" s="186"/>
      <c r="O2225" s="186"/>
      <c r="P2225" s="186"/>
      <c r="Q2225" s="186"/>
    </row>
    <row r="2226" spans="1:17">
      <c r="A2226" s="186"/>
      <c r="B2226" s="186"/>
      <c r="C2226" s="186"/>
      <c r="D2226" s="186"/>
      <c r="E2226" s="186"/>
      <c r="F2226" s="186"/>
      <c r="G2226" s="186"/>
      <c r="H2226" s="186"/>
      <c r="I2226" s="186"/>
      <c r="J2226" s="186"/>
      <c r="K2226" s="186"/>
      <c r="L2226" s="186"/>
      <c r="M2226" s="186"/>
      <c r="N2226" s="186"/>
      <c r="O2226" s="186"/>
      <c r="P2226" s="186"/>
      <c r="Q2226" s="186"/>
    </row>
    <row r="2227" spans="1:17">
      <c r="A2227" s="186"/>
      <c r="B2227" s="186"/>
      <c r="C2227" s="186"/>
      <c r="D2227" s="186"/>
      <c r="E2227" s="186"/>
      <c r="F2227" s="186"/>
      <c r="G2227" s="186"/>
      <c r="H2227" s="186"/>
      <c r="I2227" s="186"/>
      <c r="J2227" s="186"/>
      <c r="K2227" s="186"/>
      <c r="L2227" s="186"/>
      <c r="M2227" s="186"/>
      <c r="N2227" s="186"/>
      <c r="O2227" s="186"/>
      <c r="P2227" s="186"/>
      <c r="Q2227" s="186"/>
    </row>
    <row r="2228" spans="1:17">
      <c r="A2228" s="186"/>
      <c r="B2228" s="186"/>
      <c r="C2228" s="186"/>
      <c r="D2228" s="186"/>
      <c r="E2228" s="186"/>
      <c r="F2228" s="186"/>
      <c r="G2228" s="186"/>
      <c r="H2228" s="186"/>
      <c r="I2228" s="186"/>
      <c r="J2228" s="186"/>
      <c r="K2228" s="186"/>
      <c r="L2228" s="186"/>
      <c r="M2228" s="186"/>
      <c r="N2228" s="186"/>
      <c r="O2228" s="186"/>
      <c r="P2228" s="186"/>
      <c r="Q2228" s="186"/>
    </row>
    <row r="2229" spans="1:17">
      <c r="A2229" s="186"/>
      <c r="B2229" s="186"/>
      <c r="C2229" s="186"/>
      <c r="D2229" s="186"/>
      <c r="E2229" s="186"/>
      <c r="F2229" s="186"/>
      <c r="G2229" s="186"/>
      <c r="H2229" s="186"/>
      <c r="I2229" s="186"/>
      <c r="J2229" s="186"/>
      <c r="K2229" s="186"/>
      <c r="L2229" s="186"/>
      <c r="M2229" s="186"/>
      <c r="N2229" s="186"/>
      <c r="O2229" s="186"/>
      <c r="P2229" s="186"/>
      <c r="Q2229" s="186"/>
    </row>
    <row r="2230" spans="1:17">
      <c r="A2230" s="186"/>
      <c r="B2230" s="186"/>
      <c r="C2230" s="186"/>
      <c r="D2230" s="186"/>
      <c r="E2230" s="186"/>
      <c r="F2230" s="186"/>
      <c r="G2230" s="186"/>
      <c r="H2230" s="186"/>
      <c r="I2230" s="186"/>
      <c r="J2230" s="186"/>
      <c r="K2230" s="186"/>
      <c r="L2230" s="186"/>
      <c r="M2230" s="186"/>
      <c r="N2230" s="186"/>
      <c r="O2230" s="186"/>
      <c r="P2230" s="186"/>
      <c r="Q2230" s="186"/>
    </row>
    <row r="2231" spans="1:17">
      <c r="A2231" s="186"/>
      <c r="B2231" s="186"/>
      <c r="C2231" s="186"/>
      <c r="D2231" s="186"/>
      <c r="E2231" s="186"/>
      <c r="F2231" s="186"/>
      <c r="G2231" s="186"/>
      <c r="H2231" s="186"/>
      <c r="I2231" s="186"/>
      <c r="J2231" s="186"/>
      <c r="K2231" s="186"/>
      <c r="L2231" s="186"/>
      <c r="M2231" s="186"/>
      <c r="N2231" s="186"/>
      <c r="O2231" s="186"/>
      <c r="P2231" s="186"/>
      <c r="Q2231" s="186"/>
    </row>
    <row r="2232" spans="1:17">
      <c r="A2232" s="186"/>
      <c r="B2232" s="186"/>
      <c r="C2232" s="186"/>
      <c r="D2232" s="186"/>
      <c r="E2232" s="186"/>
      <c r="F2232" s="186"/>
      <c r="G2232" s="186"/>
      <c r="H2232" s="186"/>
      <c r="I2232" s="186"/>
      <c r="J2232" s="186"/>
      <c r="K2232" s="186"/>
      <c r="L2232" s="186"/>
      <c r="M2232" s="186"/>
      <c r="N2232" s="186"/>
      <c r="O2232" s="186"/>
      <c r="P2232" s="186"/>
      <c r="Q2232" s="186"/>
    </row>
    <row r="2233" spans="1:17">
      <c r="A2233" s="186"/>
      <c r="B2233" s="186"/>
      <c r="C2233" s="186"/>
      <c r="D2233" s="186"/>
      <c r="E2233" s="186"/>
      <c r="F2233" s="186"/>
      <c r="G2233" s="186"/>
      <c r="H2233" s="186"/>
      <c r="I2233" s="186"/>
      <c r="J2233" s="186"/>
      <c r="K2233" s="186"/>
      <c r="L2233" s="186"/>
      <c r="M2233" s="186"/>
      <c r="N2233" s="186"/>
      <c r="O2233" s="186"/>
      <c r="P2233" s="186"/>
      <c r="Q2233" s="186"/>
    </row>
    <row r="2234" spans="1:17">
      <c r="A2234" s="186"/>
      <c r="B2234" s="186"/>
      <c r="C2234" s="186"/>
      <c r="D2234" s="186"/>
      <c r="E2234" s="186"/>
      <c r="F2234" s="186"/>
      <c r="G2234" s="186"/>
      <c r="H2234" s="186"/>
      <c r="I2234" s="186"/>
      <c r="J2234" s="186"/>
      <c r="K2234" s="186"/>
      <c r="L2234" s="186"/>
      <c r="M2234" s="186"/>
      <c r="N2234" s="186"/>
      <c r="O2234" s="186"/>
      <c r="P2234" s="186"/>
      <c r="Q2234" s="186"/>
    </row>
    <row r="2235" spans="1:17">
      <c r="A2235" s="186"/>
      <c r="B2235" s="186"/>
      <c r="C2235" s="186"/>
      <c r="D2235" s="186"/>
      <c r="E2235" s="186"/>
      <c r="F2235" s="186"/>
      <c r="G2235" s="186"/>
      <c r="H2235" s="186"/>
      <c r="I2235" s="186"/>
      <c r="J2235" s="186"/>
      <c r="K2235" s="186"/>
      <c r="L2235" s="186"/>
      <c r="M2235" s="186"/>
      <c r="N2235" s="186"/>
      <c r="O2235" s="186"/>
      <c r="P2235" s="186"/>
      <c r="Q2235" s="186"/>
    </row>
    <row r="2236" spans="1:17">
      <c r="A2236" s="186"/>
      <c r="B2236" s="186"/>
      <c r="C2236" s="186"/>
      <c r="D2236" s="186"/>
      <c r="E2236" s="186"/>
      <c r="F2236" s="186"/>
      <c r="G2236" s="186"/>
      <c r="H2236" s="186"/>
      <c r="I2236" s="186"/>
      <c r="J2236" s="186"/>
      <c r="K2236" s="186"/>
      <c r="L2236" s="186"/>
      <c r="M2236" s="186"/>
      <c r="N2236" s="186"/>
      <c r="O2236" s="186"/>
      <c r="P2236" s="186"/>
      <c r="Q2236" s="186"/>
    </row>
    <row r="2237" spans="1:17">
      <c r="A2237" s="186"/>
      <c r="B2237" s="186"/>
      <c r="C2237" s="186"/>
      <c r="D2237" s="186"/>
      <c r="E2237" s="186"/>
      <c r="F2237" s="186"/>
      <c r="G2237" s="186"/>
      <c r="H2237" s="186"/>
      <c r="I2237" s="186"/>
      <c r="J2237" s="186"/>
      <c r="K2237" s="186"/>
      <c r="L2237" s="186"/>
      <c r="M2237" s="186"/>
      <c r="N2237" s="186"/>
      <c r="O2237" s="186"/>
      <c r="P2237" s="186"/>
      <c r="Q2237" s="186"/>
    </row>
    <row r="2238" spans="1:17">
      <c r="A2238" s="186"/>
      <c r="B2238" s="186"/>
      <c r="C2238" s="186"/>
      <c r="D2238" s="186"/>
      <c r="E2238" s="186"/>
      <c r="F2238" s="186"/>
      <c r="G2238" s="186"/>
      <c r="H2238" s="186"/>
      <c r="I2238" s="186"/>
      <c r="J2238" s="186"/>
      <c r="K2238" s="186"/>
      <c r="L2238" s="186"/>
      <c r="M2238" s="186"/>
      <c r="N2238" s="186"/>
      <c r="O2238" s="186"/>
      <c r="P2238" s="186"/>
      <c r="Q2238" s="186"/>
    </row>
    <row r="2239" spans="1:17">
      <c r="A2239" s="186"/>
      <c r="B2239" s="186"/>
      <c r="C2239" s="186"/>
      <c r="D2239" s="186"/>
      <c r="E2239" s="186"/>
      <c r="F2239" s="186"/>
      <c r="G2239" s="186"/>
      <c r="H2239" s="186"/>
      <c r="I2239" s="186"/>
      <c r="J2239" s="186"/>
      <c r="K2239" s="186"/>
      <c r="L2239" s="186"/>
      <c r="M2239" s="186"/>
      <c r="N2239" s="186"/>
      <c r="O2239" s="186"/>
      <c r="P2239" s="186"/>
      <c r="Q2239" s="186"/>
    </row>
    <row r="2240" spans="1:17">
      <c r="A2240" s="186"/>
      <c r="B2240" s="186"/>
      <c r="C2240" s="186"/>
      <c r="D2240" s="186"/>
      <c r="E2240" s="186"/>
      <c r="F2240" s="186"/>
      <c r="G2240" s="186"/>
      <c r="H2240" s="186"/>
      <c r="I2240" s="186"/>
      <c r="J2240" s="186"/>
      <c r="K2240" s="186"/>
      <c r="L2240" s="186"/>
      <c r="M2240" s="186"/>
      <c r="N2240" s="186"/>
      <c r="O2240" s="186"/>
      <c r="P2240" s="186"/>
      <c r="Q2240" s="186"/>
    </row>
    <row r="2241" spans="1:17">
      <c r="A2241" s="186"/>
      <c r="B2241" s="186"/>
      <c r="C2241" s="186"/>
      <c r="D2241" s="186"/>
      <c r="E2241" s="186"/>
      <c r="F2241" s="186"/>
      <c r="G2241" s="186"/>
      <c r="H2241" s="186"/>
      <c r="I2241" s="186"/>
      <c r="J2241" s="186"/>
      <c r="K2241" s="186"/>
      <c r="L2241" s="186"/>
      <c r="M2241" s="186"/>
      <c r="N2241" s="186"/>
      <c r="O2241" s="186"/>
      <c r="P2241" s="186"/>
      <c r="Q2241" s="186"/>
    </row>
    <row r="2242" spans="1:17">
      <c r="A2242" s="186"/>
      <c r="B2242" s="186"/>
      <c r="C2242" s="186"/>
      <c r="D2242" s="186"/>
      <c r="E2242" s="186"/>
      <c r="F2242" s="186"/>
      <c r="G2242" s="186"/>
      <c r="H2242" s="186"/>
      <c r="I2242" s="186"/>
      <c r="J2242" s="186"/>
      <c r="K2242" s="186"/>
      <c r="L2242" s="186"/>
      <c r="M2242" s="186"/>
      <c r="N2242" s="186"/>
      <c r="O2242" s="186"/>
      <c r="P2242" s="186"/>
      <c r="Q2242" s="186"/>
    </row>
    <row r="2243" spans="1:17">
      <c r="A2243" s="186"/>
      <c r="B2243" s="186"/>
      <c r="C2243" s="186"/>
      <c r="D2243" s="186"/>
      <c r="E2243" s="186"/>
      <c r="F2243" s="186"/>
      <c r="G2243" s="186"/>
      <c r="H2243" s="186"/>
      <c r="I2243" s="186"/>
      <c r="J2243" s="186"/>
      <c r="K2243" s="186"/>
      <c r="L2243" s="186"/>
      <c r="M2243" s="186"/>
      <c r="N2243" s="186"/>
      <c r="O2243" s="186"/>
      <c r="P2243" s="186"/>
      <c r="Q2243" s="186"/>
    </row>
    <row r="2244" spans="1:17">
      <c r="A2244" s="186"/>
      <c r="B2244" s="186"/>
      <c r="C2244" s="186"/>
      <c r="D2244" s="186"/>
      <c r="E2244" s="186"/>
      <c r="F2244" s="186"/>
      <c r="G2244" s="186"/>
      <c r="H2244" s="186"/>
      <c r="I2244" s="186"/>
      <c r="J2244" s="186"/>
      <c r="K2244" s="186"/>
      <c r="L2244" s="186"/>
      <c r="M2244" s="186"/>
      <c r="N2244" s="186"/>
      <c r="O2244" s="186"/>
      <c r="P2244" s="186"/>
      <c r="Q2244" s="186"/>
    </row>
    <row r="2245" spans="1:17">
      <c r="A2245" s="186"/>
      <c r="B2245" s="186"/>
      <c r="C2245" s="186"/>
      <c r="D2245" s="186"/>
      <c r="E2245" s="186"/>
      <c r="F2245" s="186"/>
      <c r="G2245" s="186"/>
      <c r="H2245" s="186"/>
      <c r="I2245" s="186"/>
      <c r="J2245" s="186"/>
      <c r="K2245" s="186"/>
      <c r="L2245" s="186"/>
      <c r="M2245" s="186"/>
      <c r="N2245" s="186"/>
      <c r="O2245" s="186"/>
      <c r="P2245" s="186"/>
      <c r="Q2245" s="186"/>
    </row>
    <row r="2246" spans="1:17">
      <c r="A2246" s="186"/>
      <c r="B2246" s="186"/>
      <c r="C2246" s="186"/>
      <c r="D2246" s="186"/>
      <c r="E2246" s="186"/>
      <c r="F2246" s="186"/>
      <c r="G2246" s="186"/>
      <c r="H2246" s="186"/>
      <c r="I2246" s="186"/>
      <c r="J2246" s="186"/>
      <c r="K2246" s="186"/>
      <c r="L2246" s="186"/>
      <c r="M2246" s="186"/>
      <c r="N2246" s="186"/>
      <c r="O2246" s="186"/>
      <c r="P2246" s="186"/>
      <c r="Q2246" s="186"/>
    </row>
    <row r="2247" spans="1:17">
      <c r="A2247" s="186"/>
      <c r="B2247" s="186"/>
      <c r="C2247" s="186"/>
      <c r="D2247" s="186"/>
      <c r="E2247" s="186"/>
      <c r="F2247" s="186"/>
      <c r="G2247" s="186"/>
      <c r="H2247" s="186"/>
      <c r="I2247" s="186"/>
      <c r="J2247" s="186"/>
      <c r="K2247" s="186"/>
      <c r="L2247" s="186"/>
      <c r="M2247" s="186"/>
      <c r="N2247" s="186"/>
      <c r="O2247" s="186"/>
      <c r="P2247" s="186"/>
      <c r="Q2247" s="186"/>
    </row>
    <row r="2248" spans="1:17">
      <c r="A2248" s="186"/>
      <c r="B2248" s="186"/>
      <c r="C2248" s="186"/>
      <c r="D2248" s="186"/>
      <c r="E2248" s="186"/>
      <c r="F2248" s="186"/>
      <c r="G2248" s="186"/>
      <c r="H2248" s="186"/>
      <c r="I2248" s="186"/>
      <c r="J2248" s="186"/>
      <c r="K2248" s="186"/>
      <c r="L2248" s="186"/>
      <c r="M2248" s="186"/>
      <c r="N2248" s="186"/>
      <c r="O2248" s="186"/>
      <c r="P2248" s="186"/>
      <c r="Q2248" s="186"/>
    </row>
    <row r="2249" spans="1:17">
      <c r="A2249" s="186"/>
      <c r="B2249" s="186"/>
      <c r="C2249" s="186"/>
      <c r="D2249" s="186"/>
      <c r="E2249" s="186"/>
      <c r="F2249" s="186"/>
      <c r="G2249" s="186"/>
      <c r="H2249" s="186"/>
      <c r="I2249" s="186"/>
      <c r="J2249" s="186"/>
      <c r="K2249" s="186"/>
      <c r="L2249" s="186"/>
      <c r="M2249" s="186"/>
      <c r="N2249" s="186"/>
      <c r="O2249" s="186"/>
      <c r="P2249" s="186"/>
      <c r="Q2249" s="186"/>
    </row>
    <row r="2250" spans="1:17">
      <c r="A2250" s="186"/>
      <c r="B2250" s="186"/>
      <c r="C2250" s="186"/>
      <c r="D2250" s="186"/>
      <c r="E2250" s="186"/>
      <c r="F2250" s="186"/>
      <c r="G2250" s="186"/>
      <c r="H2250" s="186"/>
      <c r="I2250" s="186"/>
      <c r="J2250" s="186"/>
      <c r="K2250" s="186"/>
      <c r="L2250" s="186"/>
      <c r="M2250" s="186"/>
      <c r="N2250" s="186"/>
      <c r="O2250" s="186"/>
      <c r="P2250" s="186"/>
      <c r="Q2250" s="186"/>
    </row>
    <row r="2251" spans="1:17">
      <c r="A2251" s="186"/>
      <c r="B2251" s="186"/>
      <c r="C2251" s="186"/>
      <c r="D2251" s="186"/>
      <c r="E2251" s="186"/>
      <c r="F2251" s="186"/>
      <c r="G2251" s="186"/>
      <c r="H2251" s="186"/>
      <c r="I2251" s="186"/>
      <c r="J2251" s="186"/>
      <c r="K2251" s="186"/>
      <c r="L2251" s="186"/>
      <c r="M2251" s="186"/>
      <c r="N2251" s="186"/>
      <c r="O2251" s="186"/>
      <c r="P2251" s="186"/>
      <c r="Q2251" s="186"/>
    </row>
    <row r="2252" spans="1:17">
      <c r="A2252" s="186"/>
      <c r="B2252" s="186"/>
      <c r="C2252" s="186"/>
      <c r="D2252" s="186"/>
      <c r="E2252" s="186"/>
      <c r="F2252" s="186"/>
      <c r="G2252" s="186"/>
      <c r="H2252" s="186"/>
      <c r="I2252" s="186"/>
      <c r="J2252" s="186"/>
      <c r="K2252" s="186"/>
      <c r="L2252" s="186"/>
      <c r="M2252" s="186"/>
      <c r="N2252" s="186"/>
      <c r="O2252" s="186"/>
      <c r="P2252" s="186"/>
      <c r="Q2252" s="186"/>
    </row>
    <row r="2253" spans="1:17">
      <c r="A2253" s="186"/>
      <c r="B2253" s="186"/>
      <c r="C2253" s="186"/>
      <c r="D2253" s="186"/>
      <c r="E2253" s="186"/>
      <c r="F2253" s="186"/>
      <c r="G2253" s="186"/>
      <c r="H2253" s="186"/>
      <c r="I2253" s="186"/>
      <c r="J2253" s="186"/>
      <c r="K2253" s="186"/>
      <c r="L2253" s="186"/>
      <c r="M2253" s="186"/>
      <c r="N2253" s="186"/>
      <c r="O2253" s="186"/>
      <c r="P2253" s="186"/>
      <c r="Q2253" s="186"/>
    </row>
    <row r="2254" spans="1:17">
      <c r="A2254" s="186"/>
      <c r="B2254" s="186"/>
      <c r="C2254" s="186"/>
      <c r="D2254" s="186"/>
      <c r="E2254" s="186"/>
      <c r="F2254" s="186"/>
      <c r="G2254" s="186"/>
      <c r="H2254" s="186"/>
      <c r="I2254" s="186"/>
      <c r="J2254" s="186"/>
      <c r="K2254" s="186"/>
      <c r="L2254" s="186"/>
      <c r="M2254" s="186"/>
      <c r="N2254" s="186"/>
      <c r="O2254" s="186"/>
      <c r="P2254" s="186"/>
      <c r="Q2254" s="186"/>
    </row>
    <row r="2255" spans="1:17">
      <c r="A2255" s="186"/>
      <c r="B2255" s="186"/>
      <c r="C2255" s="186"/>
      <c r="D2255" s="186"/>
      <c r="E2255" s="186"/>
      <c r="F2255" s="186"/>
      <c r="G2255" s="186"/>
      <c r="H2255" s="186"/>
      <c r="I2255" s="186"/>
      <c r="J2255" s="186"/>
      <c r="K2255" s="186"/>
      <c r="L2255" s="186"/>
      <c r="M2255" s="186"/>
      <c r="N2255" s="186"/>
      <c r="O2255" s="186"/>
      <c r="P2255" s="186"/>
      <c r="Q2255" s="186"/>
    </row>
    <row r="2256" spans="1:17">
      <c r="A2256" s="186"/>
      <c r="B2256" s="186"/>
      <c r="C2256" s="186"/>
      <c r="D2256" s="186"/>
      <c r="E2256" s="186"/>
      <c r="F2256" s="186"/>
      <c r="G2256" s="186"/>
      <c r="H2256" s="186"/>
      <c r="I2256" s="186"/>
      <c r="J2256" s="186"/>
      <c r="K2256" s="186"/>
      <c r="L2256" s="186"/>
      <c r="M2256" s="186"/>
      <c r="N2256" s="186"/>
      <c r="O2256" s="186"/>
      <c r="P2256" s="186"/>
      <c r="Q2256" s="186"/>
    </row>
    <row r="2257" spans="1:17">
      <c r="A2257" s="186"/>
      <c r="B2257" s="186"/>
      <c r="C2257" s="186"/>
      <c r="D2257" s="186"/>
      <c r="E2257" s="186"/>
      <c r="F2257" s="186"/>
      <c r="G2257" s="186"/>
      <c r="H2257" s="186"/>
      <c r="I2257" s="186"/>
      <c r="J2257" s="186"/>
      <c r="K2257" s="186"/>
      <c r="L2257" s="186"/>
      <c r="M2257" s="186"/>
      <c r="N2257" s="186"/>
      <c r="O2257" s="186"/>
      <c r="P2257" s="186"/>
      <c r="Q2257" s="186"/>
    </row>
    <row r="2258" spans="1:17">
      <c r="A2258" s="186"/>
      <c r="B2258" s="186"/>
      <c r="C2258" s="186"/>
      <c r="D2258" s="186"/>
      <c r="E2258" s="186"/>
      <c r="F2258" s="186"/>
      <c r="G2258" s="186"/>
      <c r="H2258" s="186"/>
      <c r="I2258" s="186"/>
      <c r="J2258" s="186"/>
      <c r="K2258" s="186"/>
      <c r="L2258" s="186"/>
      <c r="M2258" s="186"/>
      <c r="N2258" s="186"/>
      <c r="O2258" s="186"/>
      <c r="P2258" s="186"/>
      <c r="Q2258" s="186"/>
    </row>
    <row r="2259" spans="1:17">
      <c r="A2259" s="186"/>
      <c r="B2259" s="186"/>
      <c r="C2259" s="186"/>
      <c r="D2259" s="186"/>
      <c r="E2259" s="186"/>
      <c r="F2259" s="186"/>
      <c r="G2259" s="186"/>
      <c r="H2259" s="186"/>
      <c r="I2259" s="186"/>
      <c r="J2259" s="186"/>
      <c r="K2259" s="186"/>
      <c r="L2259" s="186"/>
      <c r="M2259" s="186"/>
      <c r="N2259" s="186"/>
      <c r="O2259" s="186"/>
      <c r="P2259" s="186"/>
      <c r="Q2259" s="186"/>
    </row>
    <row r="2260" spans="1:17">
      <c r="A2260" s="186"/>
      <c r="B2260" s="186"/>
      <c r="C2260" s="186"/>
      <c r="D2260" s="186"/>
      <c r="E2260" s="186"/>
      <c r="F2260" s="186"/>
      <c r="G2260" s="186"/>
      <c r="H2260" s="186"/>
      <c r="I2260" s="186"/>
      <c r="J2260" s="186"/>
      <c r="K2260" s="186"/>
      <c r="L2260" s="186"/>
      <c r="M2260" s="186"/>
      <c r="N2260" s="186"/>
      <c r="O2260" s="186"/>
      <c r="P2260" s="186"/>
      <c r="Q2260" s="186"/>
    </row>
    <row r="2261" spans="1:17">
      <c r="A2261" s="186"/>
      <c r="B2261" s="186"/>
      <c r="C2261" s="186"/>
      <c r="D2261" s="186"/>
      <c r="E2261" s="186"/>
      <c r="F2261" s="186"/>
      <c r="G2261" s="186"/>
      <c r="H2261" s="186"/>
      <c r="I2261" s="186"/>
      <c r="J2261" s="186"/>
      <c r="K2261" s="186"/>
      <c r="L2261" s="186"/>
      <c r="M2261" s="186"/>
      <c r="N2261" s="186"/>
      <c r="O2261" s="186"/>
      <c r="P2261" s="186"/>
      <c r="Q2261" s="186"/>
    </row>
    <row r="2262" spans="1:17">
      <c r="A2262" s="186"/>
      <c r="B2262" s="186"/>
      <c r="C2262" s="186"/>
      <c r="D2262" s="186"/>
      <c r="E2262" s="186"/>
      <c r="F2262" s="186"/>
      <c r="G2262" s="186"/>
      <c r="H2262" s="186"/>
      <c r="I2262" s="186"/>
      <c r="J2262" s="186"/>
      <c r="K2262" s="186"/>
      <c r="L2262" s="186"/>
      <c r="M2262" s="186"/>
      <c r="N2262" s="186"/>
      <c r="O2262" s="186"/>
      <c r="P2262" s="186"/>
      <c r="Q2262" s="186"/>
    </row>
    <row r="2263" spans="1:17">
      <c r="A2263" s="186"/>
      <c r="B2263" s="186"/>
      <c r="C2263" s="186"/>
      <c r="D2263" s="186"/>
      <c r="E2263" s="186"/>
      <c r="F2263" s="186"/>
      <c r="G2263" s="186"/>
      <c r="H2263" s="186"/>
      <c r="I2263" s="186"/>
      <c r="J2263" s="186"/>
      <c r="K2263" s="186"/>
      <c r="L2263" s="186"/>
      <c r="M2263" s="186"/>
      <c r="N2263" s="186"/>
      <c r="O2263" s="186"/>
      <c r="P2263" s="186"/>
      <c r="Q2263" s="186"/>
    </row>
    <row r="2264" spans="1:17">
      <c r="A2264" s="186"/>
      <c r="B2264" s="186"/>
      <c r="C2264" s="186"/>
      <c r="D2264" s="186"/>
      <c r="E2264" s="186"/>
      <c r="F2264" s="186"/>
      <c r="G2264" s="186"/>
      <c r="H2264" s="186"/>
      <c r="I2264" s="186"/>
      <c r="J2264" s="186"/>
      <c r="K2264" s="186"/>
      <c r="L2264" s="186"/>
      <c r="M2264" s="186"/>
      <c r="N2264" s="186"/>
      <c r="O2264" s="186"/>
      <c r="P2264" s="186"/>
      <c r="Q2264" s="186"/>
    </row>
    <row r="2265" spans="1:17">
      <c r="A2265" s="186"/>
      <c r="B2265" s="186"/>
      <c r="C2265" s="186"/>
      <c r="D2265" s="186"/>
      <c r="E2265" s="186"/>
      <c r="F2265" s="186"/>
      <c r="G2265" s="186"/>
      <c r="H2265" s="186"/>
      <c r="I2265" s="186"/>
      <c r="J2265" s="186"/>
      <c r="K2265" s="186"/>
      <c r="L2265" s="186"/>
      <c r="M2265" s="186"/>
      <c r="N2265" s="186"/>
      <c r="O2265" s="186"/>
      <c r="P2265" s="186"/>
      <c r="Q2265" s="186"/>
    </row>
    <row r="2266" spans="1:17">
      <c r="A2266" s="186"/>
      <c r="B2266" s="186"/>
      <c r="C2266" s="186"/>
      <c r="D2266" s="186"/>
      <c r="E2266" s="186"/>
      <c r="F2266" s="186"/>
      <c r="G2266" s="186"/>
      <c r="H2266" s="186"/>
      <c r="I2266" s="186"/>
      <c r="J2266" s="186"/>
      <c r="K2266" s="186"/>
      <c r="L2266" s="186"/>
      <c r="M2266" s="186"/>
      <c r="N2266" s="186"/>
      <c r="O2266" s="186"/>
      <c r="P2266" s="186"/>
      <c r="Q2266" s="186"/>
    </row>
    <row r="2267" spans="1:17">
      <c r="A2267" s="186"/>
      <c r="B2267" s="186"/>
      <c r="C2267" s="186"/>
      <c r="D2267" s="186"/>
      <c r="E2267" s="186"/>
      <c r="F2267" s="186"/>
      <c r="G2267" s="186"/>
      <c r="H2267" s="186"/>
      <c r="I2267" s="186"/>
      <c r="J2267" s="186"/>
      <c r="K2267" s="186"/>
      <c r="L2267" s="186"/>
      <c r="M2267" s="186"/>
      <c r="N2267" s="186"/>
      <c r="O2267" s="186"/>
      <c r="P2267" s="186"/>
      <c r="Q2267" s="186"/>
    </row>
    <row r="2268" spans="1:17">
      <c r="A2268" s="186"/>
      <c r="B2268" s="186"/>
      <c r="C2268" s="186"/>
      <c r="D2268" s="186"/>
      <c r="E2268" s="186"/>
      <c r="F2268" s="186"/>
      <c r="G2268" s="186"/>
      <c r="H2268" s="186"/>
      <c r="I2268" s="186"/>
      <c r="J2268" s="186"/>
      <c r="K2268" s="186"/>
      <c r="L2268" s="186"/>
      <c r="M2268" s="186"/>
      <c r="N2268" s="186"/>
      <c r="O2268" s="186"/>
      <c r="P2268" s="186"/>
      <c r="Q2268" s="186"/>
    </row>
    <row r="2269" spans="1:17">
      <c r="A2269" s="186"/>
      <c r="B2269" s="186"/>
      <c r="C2269" s="186"/>
      <c r="D2269" s="186"/>
      <c r="E2269" s="186"/>
      <c r="F2269" s="186"/>
      <c r="G2269" s="186"/>
      <c r="H2269" s="186"/>
      <c r="I2269" s="186"/>
      <c r="J2269" s="186"/>
      <c r="K2269" s="186"/>
      <c r="L2269" s="186"/>
      <c r="M2269" s="186"/>
      <c r="N2269" s="186"/>
      <c r="O2269" s="186"/>
      <c r="P2269" s="186"/>
      <c r="Q2269" s="186"/>
    </row>
    <row r="2270" spans="1:17">
      <c r="A2270" s="186"/>
      <c r="B2270" s="186"/>
      <c r="C2270" s="186"/>
      <c r="D2270" s="186"/>
      <c r="E2270" s="186"/>
      <c r="F2270" s="186"/>
      <c r="G2270" s="186"/>
      <c r="H2270" s="186"/>
      <c r="I2270" s="186"/>
      <c r="J2270" s="186"/>
      <c r="K2270" s="186"/>
      <c r="L2270" s="186"/>
      <c r="M2270" s="186"/>
      <c r="N2270" s="186"/>
      <c r="O2270" s="186"/>
      <c r="P2270" s="186"/>
      <c r="Q2270" s="186"/>
    </row>
    <row r="2271" spans="1:17">
      <c r="A2271" s="186"/>
      <c r="B2271" s="186"/>
      <c r="C2271" s="186"/>
      <c r="D2271" s="186"/>
      <c r="E2271" s="186"/>
      <c r="F2271" s="186"/>
      <c r="G2271" s="186"/>
      <c r="H2271" s="186"/>
      <c r="I2271" s="186"/>
      <c r="J2271" s="186"/>
      <c r="K2271" s="186"/>
      <c r="L2271" s="186"/>
      <c r="M2271" s="186"/>
      <c r="N2271" s="186"/>
      <c r="O2271" s="186"/>
      <c r="P2271" s="186"/>
      <c r="Q2271" s="186"/>
    </row>
    <row r="2272" spans="1:17">
      <c r="A2272" s="186"/>
      <c r="B2272" s="186"/>
      <c r="C2272" s="186"/>
      <c r="D2272" s="186"/>
      <c r="E2272" s="186"/>
      <c r="F2272" s="186"/>
      <c r="G2272" s="186"/>
      <c r="H2272" s="186"/>
      <c r="I2272" s="186"/>
      <c r="J2272" s="186"/>
      <c r="K2272" s="186"/>
      <c r="L2272" s="186"/>
      <c r="M2272" s="186"/>
      <c r="N2272" s="186"/>
      <c r="O2272" s="186"/>
      <c r="P2272" s="186"/>
      <c r="Q2272" s="186"/>
    </row>
    <row r="2273" spans="1:17">
      <c r="A2273" s="186"/>
      <c r="B2273" s="186"/>
      <c r="C2273" s="186"/>
      <c r="D2273" s="186"/>
      <c r="E2273" s="186"/>
      <c r="F2273" s="186"/>
      <c r="G2273" s="186"/>
      <c r="H2273" s="186"/>
      <c r="I2273" s="186"/>
      <c r="J2273" s="186"/>
      <c r="K2273" s="186"/>
      <c r="L2273" s="186"/>
      <c r="M2273" s="186"/>
      <c r="N2273" s="186"/>
      <c r="O2273" s="186"/>
      <c r="P2273" s="186"/>
      <c r="Q2273" s="186"/>
    </row>
    <row r="2274" spans="1:17">
      <c r="A2274" s="186"/>
      <c r="B2274" s="186"/>
      <c r="C2274" s="186"/>
      <c r="D2274" s="186"/>
      <c r="E2274" s="186"/>
      <c r="F2274" s="186"/>
      <c r="G2274" s="186"/>
      <c r="H2274" s="186"/>
      <c r="I2274" s="186"/>
      <c r="J2274" s="186"/>
      <c r="K2274" s="186"/>
      <c r="L2274" s="186"/>
      <c r="M2274" s="186"/>
      <c r="N2274" s="186"/>
      <c r="O2274" s="186"/>
      <c r="P2274" s="186"/>
      <c r="Q2274" s="186"/>
    </row>
    <row r="2275" spans="1:17">
      <c r="A2275" s="186"/>
      <c r="B2275" s="186"/>
      <c r="C2275" s="186"/>
      <c r="D2275" s="186"/>
      <c r="E2275" s="186"/>
      <c r="F2275" s="186"/>
      <c r="G2275" s="186"/>
      <c r="H2275" s="186"/>
      <c r="I2275" s="186"/>
      <c r="J2275" s="186"/>
      <c r="K2275" s="186"/>
      <c r="L2275" s="186"/>
      <c r="M2275" s="186"/>
      <c r="N2275" s="186"/>
      <c r="O2275" s="186"/>
      <c r="P2275" s="186"/>
      <c r="Q2275" s="186"/>
    </row>
    <row r="2276" spans="1:17">
      <c r="A2276" s="186"/>
      <c r="B2276" s="186"/>
      <c r="C2276" s="186"/>
      <c r="D2276" s="186"/>
      <c r="E2276" s="186"/>
      <c r="F2276" s="186"/>
      <c r="G2276" s="186"/>
      <c r="H2276" s="186"/>
      <c r="I2276" s="186"/>
      <c r="J2276" s="186"/>
      <c r="K2276" s="186"/>
      <c r="L2276" s="186"/>
      <c r="M2276" s="186"/>
      <c r="N2276" s="186"/>
      <c r="O2276" s="186"/>
      <c r="P2276" s="186"/>
      <c r="Q2276" s="186"/>
    </row>
    <row r="2277" spans="1:17">
      <c r="A2277" s="186"/>
      <c r="B2277" s="186"/>
      <c r="C2277" s="186"/>
      <c r="D2277" s="186"/>
      <c r="E2277" s="186"/>
      <c r="F2277" s="186"/>
      <c r="G2277" s="186"/>
      <c r="H2277" s="186"/>
      <c r="I2277" s="186"/>
      <c r="J2277" s="186"/>
      <c r="K2277" s="186"/>
      <c r="L2277" s="186"/>
      <c r="M2277" s="186"/>
      <c r="N2277" s="186"/>
      <c r="O2277" s="186"/>
      <c r="P2277" s="186"/>
      <c r="Q2277" s="186"/>
    </row>
    <row r="2278" spans="1:17">
      <c r="A2278" s="186"/>
      <c r="B2278" s="186"/>
      <c r="C2278" s="186"/>
      <c r="D2278" s="186"/>
      <c r="E2278" s="186"/>
      <c r="F2278" s="186"/>
      <c r="G2278" s="186"/>
      <c r="H2278" s="186"/>
      <c r="I2278" s="186"/>
      <c r="J2278" s="186"/>
      <c r="K2278" s="186"/>
      <c r="L2278" s="186"/>
      <c r="M2278" s="186"/>
      <c r="N2278" s="186"/>
      <c r="O2278" s="186"/>
      <c r="P2278" s="186"/>
      <c r="Q2278" s="186"/>
    </row>
    <row r="2279" spans="1:17">
      <c r="A2279" s="186"/>
      <c r="B2279" s="186"/>
      <c r="C2279" s="186"/>
      <c r="D2279" s="186"/>
      <c r="E2279" s="186"/>
      <c r="F2279" s="186"/>
      <c r="G2279" s="186"/>
      <c r="H2279" s="186"/>
      <c r="I2279" s="186"/>
      <c r="J2279" s="186"/>
      <c r="K2279" s="186"/>
      <c r="L2279" s="186"/>
      <c r="M2279" s="186"/>
      <c r="N2279" s="186"/>
      <c r="O2279" s="186"/>
      <c r="P2279" s="186"/>
      <c r="Q2279" s="186"/>
    </row>
    <row r="2280" spans="1:17">
      <c r="A2280" s="186"/>
      <c r="B2280" s="186"/>
      <c r="C2280" s="186"/>
      <c r="D2280" s="186"/>
      <c r="E2280" s="186"/>
      <c r="F2280" s="186"/>
      <c r="G2280" s="186"/>
      <c r="H2280" s="186"/>
      <c r="I2280" s="186"/>
      <c r="J2280" s="186"/>
      <c r="K2280" s="186"/>
      <c r="L2280" s="186"/>
      <c r="M2280" s="186"/>
      <c r="N2280" s="186"/>
      <c r="O2280" s="186"/>
      <c r="P2280" s="186"/>
      <c r="Q2280" s="186"/>
    </row>
    <row r="2281" spans="1:17">
      <c r="A2281" s="186"/>
      <c r="B2281" s="186"/>
      <c r="C2281" s="186"/>
      <c r="D2281" s="186"/>
      <c r="E2281" s="186"/>
      <c r="F2281" s="186"/>
      <c r="G2281" s="186"/>
      <c r="H2281" s="186"/>
      <c r="I2281" s="186"/>
      <c r="J2281" s="186"/>
      <c r="K2281" s="186"/>
      <c r="L2281" s="186"/>
      <c r="M2281" s="186"/>
      <c r="N2281" s="186"/>
      <c r="O2281" s="186"/>
      <c r="P2281" s="186"/>
      <c r="Q2281" s="186"/>
    </row>
    <row r="2282" spans="1:17">
      <c r="A2282" s="186"/>
      <c r="B2282" s="186"/>
      <c r="C2282" s="186"/>
      <c r="D2282" s="186"/>
      <c r="E2282" s="186"/>
      <c r="F2282" s="186"/>
      <c r="G2282" s="186"/>
      <c r="H2282" s="186"/>
      <c r="I2282" s="186"/>
      <c r="J2282" s="186"/>
      <c r="K2282" s="186"/>
      <c r="L2282" s="186"/>
      <c r="M2282" s="186"/>
      <c r="N2282" s="186"/>
      <c r="O2282" s="186"/>
      <c r="P2282" s="186"/>
      <c r="Q2282" s="186"/>
    </row>
    <row r="2283" spans="1:17">
      <c r="A2283" s="186"/>
      <c r="B2283" s="186"/>
      <c r="C2283" s="186"/>
      <c r="D2283" s="186"/>
      <c r="E2283" s="186"/>
      <c r="F2283" s="186"/>
      <c r="G2283" s="186"/>
      <c r="H2283" s="186"/>
      <c r="I2283" s="186"/>
      <c r="J2283" s="186"/>
      <c r="K2283" s="186"/>
      <c r="L2283" s="186"/>
      <c r="M2283" s="186"/>
      <c r="N2283" s="186"/>
      <c r="O2283" s="186"/>
      <c r="P2283" s="186"/>
      <c r="Q2283" s="186"/>
    </row>
    <row r="2284" spans="1:17">
      <c r="A2284" s="186"/>
      <c r="B2284" s="186"/>
      <c r="C2284" s="186"/>
      <c r="D2284" s="186"/>
      <c r="E2284" s="186"/>
      <c r="F2284" s="186"/>
      <c r="G2284" s="186"/>
      <c r="H2284" s="186"/>
      <c r="I2284" s="186"/>
      <c r="J2284" s="186"/>
      <c r="K2284" s="186"/>
      <c r="L2284" s="186"/>
      <c r="M2284" s="186"/>
      <c r="N2284" s="186"/>
      <c r="O2284" s="186"/>
      <c r="P2284" s="186"/>
      <c r="Q2284" s="186"/>
    </row>
    <row r="2285" spans="1:17">
      <c r="A2285" s="186"/>
      <c r="B2285" s="186"/>
      <c r="C2285" s="186"/>
      <c r="D2285" s="186"/>
      <c r="E2285" s="186"/>
      <c r="F2285" s="186"/>
      <c r="G2285" s="186"/>
      <c r="H2285" s="186"/>
      <c r="I2285" s="186"/>
      <c r="J2285" s="186"/>
      <c r="K2285" s="186"/>
      <c r="L2285" s="186"/>
      <c r="M2285" s="186"/>
      <c r="N2285" s="186"/>
      <c r="O2285" s="186"/>
      <c r="P2285" s="186"/>
      <c r="Q2285" s="186"/>
    </row>
    <row r="2286" spans="1:17">
      <c r="A2286" s="186"/>
      <c r="B2286" s="186"/>
      <c r="C2286" s="186"/>
      <c r="D2286" s="186"/>
      <c r="E2286" s="186"/>
      <c r="F2286" s="186"/>
      <c r="G2286" s="186"/>
      <c r="H2286" s="186"/>
      <c r="I2286" s="186"/>
      <c r="J2286" s="186"/>
      <c r="K2286" s="186"/>
      <c r="L2286" s="186"/>
      <c r="M2286" s="186"/>
      <c r="N2286" s="186"/>
      <c r="O2286" s="186"/>
      <c r="P2286" s="186"/>
      <c r="Q2286" s="186"/>
    </row>
    <row r="2287" spans="1:17">
      <c r="A2287" s="186"/>
      <c r="B2287" s="186"/>
      <c r="C2287" s="186"/>
      <c r="D2287" s="186"/>
      <c r="E2287" s="186"/>
      <c r="F2287" s="186"/>
      <c r="G2287" s="186"/>
      <c r="H2287" s="186"/>
      <c r="I2287" s="186"/>
      <c r="J2287" s="186"/>
      <c r="K2287" s="186"/>
      <c r="L2287" s="186"/>
      <c r="M2287" s="186"/>
      <c r="N2287" s="186"/>
      <c r="O2287" s="186"/>
      <c r="P2287" s="186"/>
      <c r="Q2287" s="186"/>
    </row>
    <row r="2288" spans="1:17">
      <c r="A2288" s="186"/>
      <c r="B2288" s="186"/>
      <c r="C2288" s="186"/>
      <c r="D2288" s="186"/>
      <c r="E2288" s="186"/>
      <c r="F2288" s="186"/>
      <c r="G2288" s="186"/>
      <c r="H2288" s="186"/>
      <c r="I2288" s="186"/>
      <c r="J2288" s="186"/>
      <c r="K2288" s="186"/>
      <c r="L2288" s="186"/>
      <c r="M2288" s="186"/>
      <c r="N2288" s="186"/>
      <c r="O2288" s="186"/>
      <c r="P2288" s="186"/>
      <c r="Q2288" s="186"/>
    </row>
    <row r="2289" spans="1:17">
      <c r="A2289" s="186"/>
      <c r="B2289" s="186"/>
      <c r="C2289" s="186"/>
      <c r="D2289" s="186"/>
      <c r="E2289" s="186"/>
      <c r="F2289" s="186"/>
      <c r="G2289" s="186"/>
      <c r="H2289" s="186"/>
      <c r="I2289" s="186"/>
      <c r="J2289" s="186"/>
      <c r="K2289" s="186"/>
      <c r="L2289" s="186"/>
      <c r="M2289" s="186"/>
      <c r="N2289" s="186"/>
      <c r="O2289" s="186"/>
      <c r="P2289" s="186"/>
      <c r="Q2289" s="186"/>
    </row>
    <row r="2290" spans="1:17">
      <c r="A2290" s="186"/>
      <c r="B2290" s="186"/>
      <c r="C2290" s="186"/>
      <c r="D2290" s="186"/>
      <c r="E2290" s="186"/>
      <c r="F2290" s="186"/>
      <c r="G2290" s="186"/>
      <c r="H2290" s="186"/>
      <c r="I2290" s="186"/>
      <c r="J2290" s="186"/>
      <c r="K2290" s="186"/>
      <c r="L2290" s="186"/>
      <c r="M2290" s="186"/>
      <c r="N2290" s="186"/>
      <c r="O2290" s="186"/>
      <c r="P2290" s="186"/>
      <c r="Q2290" s="186"/>
    </row>
    <row r="2291" spans="1:17">
      <c r="A2291" s="186"/>
      <c r="B2291" s="186"/>
      <c r="C2291" s="186"/>
      <c r="D2291" s="186"/>
      <c r="E2291" s="186"/>
      <c r="F2291" s="186"/>
      <c r="G2291" s="186"/>
      <c r="H2291" s="186"/>
      <c r="I2291" s="186"/>
      <c r="J2291" s="186"/>
      <c r="K2291" s="186"/>
      <c r="L2291" s="186"/>
      <c r="M2291" s="186"/>
      <c r="N2291" s="186"/>
      <c r="O2291" s="186"/>
      <c r="P2291" s="186"/>
      <c r="Q2291" s="186"/>
    </row>
    <row r="2292" spans="1:17">
      <c r="A2292" s="186"/>
      <c r="B2292" s="186"/>
      <c r="C2292" s="186"/>
      <c r="D2292" s="186"/>
      <c r="E2292" s="186"/>
      <c r="F2292" s="186"/>
      <c r="G2292" s="186"/>
      <c r="H2292" s="186"/>
      <c r="I2292" s="186"/>
      <c r="J2292" s="186"/>
      <c r="K2292" s="186"/>
      <c r="L2292" s="186"/>
      <c r="M2292" s="186"/>
      <c r="N2292" s="186"/>
      <c r="O2292" s="186"/>
      <c r="P2292" s="186"/>
      <c r="Q2292" s="186"/>
    </row>
    <row r="2293" spans="1:17">
      <c r="A2293" s="186"/>
      <c r="B2293" s="186"/>
      <c r="C2293" s="186"/>
      <c r="D2293" s="186"/>
      <c r="E2293" s="186"/>
      <c r="F2293" s="186"/>
      <c r="G2293" s="186"/>
      <c r="H2293" s="186"/>
      <c r="I2293" s="186"/>
      <c r="J2293" s="186"/>
      <c r="K2293" s="186"/>
      <c r="L2293" s="186"/>
      <c r="M2293" s="186"/>
      <c r="N2293" s="186"/>
      <c r="O2293" s="186"/>
      <c r="P2293" s="186"/>
      <c r="Q2293" s="186"/>
    </row>
    <row r="2294" spans="1:17">
      <c r="A2294" s="186"/>
      <c r="B2294" s="186"/>
      <c r="C2294" s="186"/>
      <c r="D2294" s="186"/>
      <c r="E2294" s="186"/>
      <c r="F2294" s="186"/>
      <c r="G2294" s="186"/>
      <c r="H2294" s="186"/>
      <c r="I2294" s="186"/>
      <c r="J2294" s="186"/>
      <c r="K2294" s="186"/>
      <c r="L2294" s="186"/>
      <c r="M2294" s="186"/>
      <c r="N2294" s="186"/>
      <c r="O2294" s="186"/>
      <c r="P2294" s="186"/>
      <c r="Q2294" s="186"/>
    </row>
    <row r="2295" spans="1:17">
      <c r="A2295" s="186"/>
      <c r="B2295" s="186"/>
      <c r="C2295" s="186"/>
      <c r="D2295" s="186"/>
      <c r="E2295" s="186"/>
      <c r="F2295" s="186"/>
      <c r="G2295" s="186"/>
      <c r="H2295" s="186"/>
      <c r="I2295" s="186"/>
      <c r="J2295" s="186"/>
      <c r="K2295" s="186"/>
      <c r="L2295" s="186"/>
      <c r="M2295" s="186"/>
      <c r="N2295" s="186"/>
      <c r="O2295" s="186"/>
      <c r="P2295" s="186"/>
      <c r="Q2295" s="186"/>
    </row>
    <row r="2296" spans="1:17">
      <c r="A2296" s="186"/>
      <c r="B2296" s="186"/>
      <c r="C2296" s="186"/>
      <c r="D2296" s="186"/>
      <c r="E2296" s="186"/>
      <c r="F2296" s="186"/>
      <c r="G2296" s="186"/>
      <c r="H2296" s="186"/>
      <c r="I2296" s="186"/>
      <c r="J2296" s="186"/>
      <c r="K2296" s="186"/>
      <c r="L2296" s="186"/>
      <c r="M2296" s="186"/>
      <c r="N2296" s="186"/>
      <c r="O2296" s="186"/>
      <c r="P2296" s="186"/>
      <c r="Q2296" s="186"/>
    </row>
    <row r="2297" spans="1:17">
      <c r="A2297" s="186"/>
      <c r="B2297" s="186"/>
      <c r="C2297" s="186"/>
      <c r="D2297" s="186"/>
      <c r="E2297" s="186"/>
      <c r="F2297" s="186"/>
      <c r="G2297" s="186"/>
      <c r="H2297" s="186"/>
      <c r="I2297" s="186"/>
      <c r="J2297" s="186"/>
      <c r="K2297" s="186"/>
      <c r="L2297" s="186"/>
      <c r="M2297" s="186"/>
      <c r="N2297" s="186"/>
      <c r="O2297" s="186"/>
      <c r="P2297" s="186"/>
      <c r="Q2297" s="186"/>
    </row>
    <row r="2298" spans="1:17">
      <c r="A2298" s="186"/>
      <c r="B2298" s="186"/>
      <c r="C2298" s="186"/>
      <c r="D2298" s="186"/>
      <c r="E2298" s="186"/>
      <c r="F2298" s="186"/>
      <c r="G2298" s="186"/>
      <c r="H2298" s="186"/>
      <c r="I2298" s="186"/>
      <c r="J2298" s="186"/>
      <c r="K2298" s="186"/>
      <c r="L2298" s="186"/>
      <c r="M2298" s="186"/>
      <c r="N2298" s="186"/>
      <c r="O2298" s="186"/>
      <c r="P2298" s="186"/>
      <c r="Q2298" s="186"/>
    </row>
    <row r="2299" spans="1:17">
      <c r="A2299" s="186"/>
      <c r="B2299" s="186"/>
      <c r="C2299" s="186"/>
      <c r="D2299" s="186"/>
      <c r="E2299" s="186"/>
      <c r="F2299" s="186"/>
      <c r="G2299" s="186"/>
      <c r="H2299" s="186"/>
      <c r="I2299" s="186"/>
      <c r="J2299" s="186"/>
      <c r="K2299" s="186"/>
      <c r="L2299" s="186"/>
      <c r="M2299" s="186"/>
      <c r="N2299" s="186"/>
      <c r="O2299" s="186"/>
      <c r="P2299" s="186"/>
      <c r="Q2299" s="186"/>
    </row>
    <row r="2300" spans="1:17">
      <c r="A2300" s="186"/>
      <c r="B2300" s="186"/>
      <c r="C2300" s="186"/>
      <c r="D2300" s="186"/>
      <c r="E2300" s="186"/>
      <c r="F2300" s="186"/>
      <c r="G2300" s="186"/>
      <c r="H2300" s="186"/>
      <c r="I2300" s="186"/>
      <c r="J2300" s="186"/>
      <c r="K2300" s="186"/>
      <c r="L2300" s="186"/>
      <c r="M2300" s="186"/>
      <c r="N2300" s="186"/>
      <c r="O2300" s="186"/>
      <c r="P2300" s="186"/>
      <c r="Q2300" s="186"/>
    </row>
    <row r="2301" spans="1:17">
      <c r="A2301" s="186"/>
      <c r="B2301" s="186"/>
      <c r="C2301" s="186"/>
      <c r="D2301" s="186"/>
      <c r="E2301" s="186"/>
      <c r="F2301" s="186"/>
      <c r="G2301" s="186"/>
      <c r="H2301" s="186"/>
      <c r="I2301" s="186"/>
      <c r="J2301" s="186"/>
      <c r="K2301" s="186"/>
      <c r="L2301" s="186"/>
      <c r="M2301" s="186"/>
      <c r="N2301" s="186"/>
      <c r="O2301" s="186"/>
      <c r="P2301" s="186"/>
      <c r="Q2301" s="186"/>
    </row>
    <row r="2302" spans="1:17">
      <c r="A2302" s="186"/>
      <c r="B2302" s="186"/>
      <c r="C2302" s="186"/>
      <c r="D2302" s="186"/>
      <c r="E2302" s="186"/>
      <c r="F2302" s="186"/>
      <c r="G2302" s="186"/>
      <c r="H2302" s="186"/>
      <c r="I2302" s="186"/>
      <c r="J2302" s="186"/>
      <c r="K2302" s="186"/>
      <c r="L2302" s="186"/>
      <c r="M2302" s="186"/>
      <c r="N2302" s="186"/>
      <c r="O2302" s="186"/>
      <c r="P2302" s="186"/>
      <c r="Q2302" s="186"/>
    </row>
    <row r="2303" spans="1:17">
      <c r="A2303" s="186"/>
      <c r="B2303" s="186"/>
      <c r="C2303" s="186"/>
      <c r="D2303" s="186"/>
      <c r="E2303" s="186"/>
      <c r="F2303" s="186"/>
      <c r="G2303" s="186"/>
      <c r="H2303" s="186"/>
      <c r="I2303" s="186"/>
      <c r="J2303" s="186"/>
      <c r="K2303" s="186"/>
      <c r="L2303" s="186"/>
      <c r="M2303" s="186"/>
      <c r="N2303" s="186"/>
      <c r="O2303" s="186"/>
      <c r="P2303" s="186"/>
      <c r="Q2303" s="186"/>
    </row>
    <row r="2304" spans="1:17">
      <c r="A2304" s="186"/>
      <c r="B2304" s="186"/>
      <c r="C2304" s="186"/>
      <c r="D2304" s="186"/>
      <c r="E2304" s="186"/>
      <c r="F2304" s="186"/>
      <c r="G2304" s="186"/>
      <c r="H2304" s="186"/>
      <c r="I2304" s="186"/>
      <c r="J2304" s="186"/>
      <c r="K2304" s="186"/>
      <c r="L2304" s="186"/>
      <c r="M2304" s="186"/>
      <c r="N2304" s="186"/>
      <c r="O2304" s="186"/>
      <c r="P2304" s="186"/>
      <c r="Q2304" s="186"/>
    </row>
    <row r="2305" spans="1:17">
      <c r="A2305" s="186"/>
      <c r="B2305" s="186"/>
      <c r="C2305" s="186"/>
      <c r="D2305" s="186"/>
      <c r="E2305" s="186"/>
      <c r="F2305" s="186"/>
      <c r="G2305" s="186"/>
      <c r="H2305" s="186"/>
      <c r="I2305" s="186"/>
      <c r="J2305" s="186"/>
      <c r="K2305" s="186"/>
      <c r="L2305" s="186"/>
      <c r="M2305" s="186"/>
      <c r="N2305" s="186"/>
      <c r="O2305" s="186"/>
      <c r="P2305" s="186"/>
      <c r="Q2305" s="186"/>
    </row>
    <row r="2306" spans="1:17">
      <c r="A2306" s="186"/>
      <c r="B2306" s="186"/>
      <c r="C2306" s="186"/>
      <c r="D2306" s="186"/>
      <c r="E2306" s="186"/>
      <c r="F2306" s="186"/>
      <c r="G2306" s="186"/>
      <c r="H2306" s="186"/>
      <c r="I2306" s="186"/>
      <c r="J2306" s="186"/>
      <c r="K2306" s="186"/>
      <c r="L2306" s="186"/>
      <c r="M2306" s="186"/>
      <c r="N2306" s="186"/>
      <c r="O2306" s="186"/>
      <c r="P2306" s="186"/>
      <c r="Q2306" s="186"/>
    </row>
    <row r="2307" spans="1:17">
      <c r="A2307" s="186"/>
      <c r="B2307" s="186"/>
      <c r="C2307" s="186"/>
      <c r="D2307" s="186"/>
      <c r="E2307" s="186"/>
      <c r="F2307" s="186"/>
      <c r="G2307" s="186"/>
      <c r="H2307" s="186"/>
      <c r="I2307" s="186"/>
      <c r="J2307" s="186"/>
      <c r="K2307" s="186"/>
      <c r="L2307" s="186"/>
      <c r="M2307" s="186"/>
      <c r="N2307" s="186"/>
      <c r="O2307" s="186"/>
      <c r="P2307" s="186"/>
      <c r="Q2307" s="186"/>
    </row>
    <row r="2308" spans="1:17">
      <c r="A2308" s="186"/>
      <c r="B2308" s="186"/>
      <c r="C2308" s="186"/>
      <c r="D2308" s="186"/>
      <c r="E2308" s="186"/>
      <c r="F2308" s="186"/>
      <c r="G2308" s="186"/>
      <c r="H2308" s="186"/>
      <c r="I2308" s="186"/>
      <c r="J2308" s="186"/>
      <c r="K2308" s="186"/>
      <c r="L2308" s="186"/>
      <c r="M2308" s="186"/>
      <c r="N2308" s="186"/>
      <c r="O2308" s="186"/>
      <c r="P2308" s="186"/>
      <c r="Q2308" s="186"/>
    </row>
    <row r="2309" spans="1:17">
      <c r="A2309" s="186"/>
      <c r="B2309" s="186"/>
      <c r="C2309" s="186"/>
      <c r="D2309" s="186"/>
      <c r="E2309" s="186"/>
      <c r="F2309" s="186"/>
      <c r="G2309" s="186"/>
      <c r="H2309" s="186"/>
      <c r="I2309" s="186"/>
      <c r="J2309" s="186"/>
      <c r="K2309" s="186"/>
      <c r="L2309" s="186"/>
      <c r="M2309" s="186"/>
      <c r="N2309" s="186"/>
      <c r="O2309" s="186"/>
      <c r="P2309" s="186"/>
      <c r="Q2309" s="186"/>
    </row>
    <row r="2310" spans="1:17">
      <c r="A2310" s="186"/>
      <c r="B2310" s="186"/>
      <c r="C2310" s="186"/>
      <c r="D2310" s="186"/>
      <c r="E2310" s="186"/>
      <c r="F2310" s="186"/>
      <c r="G2310" s="186"/>
      <c r="H2310" s="186"/>
      <c r="I2310" s="186"/>
      <c r="J2310" s="186"/>
      <c r="K2310" s="186"/>
      <c r="L2310" s="186"/>
      <c r="M2310" s="186"/>
      <c r="N2310" s="186"/>
      <c r="O2310" s="186"/>
      <c r="P2310" s="186"/>
      <c r="Q2310" s="186"/>
    </row>
    <row r="2311" spans="1:17">
      <c r="A2311" s="186"/>
      <c r="B2311" s="186"/>
      <c r="C2311" s="186"/>
      <c r="D2311" s="186"/>
      <c r="E2311" s="186"/>
      <c r="F2311" s="186"/>
      <c r="G2311" s="186"/>
      <c r="H2311" s="186"/>
      <c r="I2311" s="186"/>
      <c r="J2311" s="186"/>
      <c r="K2311" s="186"/>
      <c r="L2311" s="186"/>
      <c r="M2311" s="186"/>
      <c r="N2311" s="186"/>
      <c r="O2311" s="186"/>
      <c r="P2311" s="186"/>
      <c r="Q2311" s="186"/>
    </row>
    <row r="2312" spans="1:17">
      <c r="A2312" s="186"/>
      <c r="B2312" s="186"/>
      <c r="C2312" s="186"/>
      <c r="D2312" s="186"/>
      <c r="E2312" s="186"/>
      <c r="F2312" s="186"/>
      <c r="G2312" s="186"/>
      <c r="H2312" s="186"/>
      <c r="I2312" s="186"/>
      <c r="J2312" s="186"/>
      <c r="K2312" s="186"/>
      <c r="L2312" s="186"/>
      <c r="M2312" s="186"/>
      <c r="N2312" s="186"/>
      <c r="O2312" s="186"/>
      <c r="P2312" s="186"/>
      <c r="Q2312" s="186"/>
    </row>
    <row r="2313" spans="1:17">
      <c r="A2313" s="186"/>
      <c r="B2313" s="186"/>
      <c r="C2313" s="186"/>
      <c r="D2313" s="186"/>
      <c r="E2313" s="186"/>
      <c r="F2313" s="186"/>
      <c r="G2313" s="186"/>
      <c r="H2313" s="186"/>
      <c r="I2313" s="186"/>
      <c r="J2313" s="186"/>
      <c r="K2313" s="186"/>
      <c r="L2313" s="186"/>
      <c r="M2313" s="186"/>
      <c r="N2313" s="186"/>
      <c r="O2313" s="186"/>
      <c r="P2313" s="186"/>
      <c r="Q2313" s="186"/>
    </row>
    <row r="2314" spans="1:17">
      <c r="A2314" s="186"/>
      <c r="B2314" s="186"/>
      <c r="C2314" s="186"/>
      <c r="D2314" s="186"/>
      <c r="E2314" s="186"/>
      <c r="F2314" s="186"/>
      <c r="G2314" s="186"/>
      <c r="H2314" s="186"/>
      <c r="I2314" s="186"/>
      <c r="J2314" s="186"/>
      <c r="K2314" s="186"/>
      <c r="L2314" s="186"/>
      <c r="M2314" s="186"/>
      <c r="N2314" s="186"/>
      <c r="O2314" s="186"/>
      <c r="P2314" s="186"/>
      <c r="Q2314" s="186"/>
    </row>
    <row r="2315" spans="1:17">
      <c r="A2315" s="186"/>
      <c r="B2315" s="186"/>
      <c r="C2315" s="186"/>
      <c r="D2315" s="186"/>
      <c r="E2315" s="186"/>
      <c r="F2315" s="186"/>
      <c r="G2315" s="186"/>
      <c r="H2315" s="186"/>
      <c r="I2315" s="186"/>
      <c r="J2315" s="186"/>
      <c r="K2315" s="186"/>
      <c r="L2315" s="186"/>
      <c r="M2315" s="186"/>
      <c r="N2315" s="186"/>
      <c r="O2315" s="186"/>
      <c r="P2315" s="186"/>
      <c r="Q2315" s="186"/>
    </row>
    <row r="2316" spans="1:17">
      <c r="A2316" s="186"/>
      <c r="B2316" s="186"/>
      <c r="C2316" s="186"/>
      <c r="D2316" s="186"/>
      <c r="E2316" s="186"/>
      <c r="F2316" s="186"/>
      <c r="G2316" s="186"/>
      <c r="H2316" s="186"/>
      <c r="I2316" s="186"/>
      <c r="J2316" s="186"/>
      <c r="K2316" s="186"/>
      <c r="L2316" s="186"/>
      <c r="M2316" s="186"/>
      <c r="N2316" s="186"/>
      <c r="O2316" s="186"/>
      <c r="P2316" s="186"/>
      <c r="Q2316" s="186"/>
    </row>
    <row r="2317" spans="1:17">
      <c r="A2317" s="186"/>
      <c r="B2317" s="186"/>
      <c r="C2317" s="186"/>
      <c r="D2317" s="186"/>
      <c r="E2317" s="186"/>
      <c r="F2317" s="186"/>
      <c r="G2317" s="186"/>
      <c r="H2317" s="186"/>
      <c r="I2317" s="186"/>
      <c r="J2317" s="186"/>
      <c r="K2317" s="186"/>
      <c r="L2317" s="186"/>
      <c r="M2317" s="186"/>
      <c r="N2317" s="186"/>
      <c r="O2317" s="186"/>
      <c r="P2317" s="186"/>
      <c r="Q2317" s="186"/>
    </row>
    <row r="2318" spans="1:17">
      <c r="A2318" s="186"/>
      <c r="B2318" s="186"/>
      <c r="C2318" s="186"/>
      <c r="D2318" s="186"/>
      <c r="E2318" s="186"/>
      <c r="F2318" s="186"/>
      <c r="G2318" s="186"/>
      <c r="H2318" s="186"/>
      <c r="I2318" s="186"/>
      <c r="J2318" s="186"/>
      <c r="K2318" s="186"/>
      <c r="L2318" s="186"/>
      <c r="M2318" s="186"/>
      <c r="N2318" s="186"/>
      <c r="O2318" s="186"/>
      <c r="P2318" s="186"/>
      <c r="Q2318" s="186"/>
    </row>
    <row r="2319" spans="1:17">
      <c r="A2319" s="186"/>
      <c r="B2319" s="186"/>
      <c r="C2319" s="186"/>
      <c r="D2319" s="186"/>
      <c r="E2319" s="186"/>
      <c r="F2319" s="186"/>
      <c r="G2319" s="186"/>
      <c r="H2319" s="186"/>
      <c r="I2319" s="186"/>
      <c r="J2319" s="186"/>
      <c r="K2319" s="186"/>
      <c r="L2319" s="186"/>
      <c r="M2319" s="186"/>
      <c r="N2319" s="186"/>
      <c r="O2319" s="186"/>
      <c r="P2319" s="186"/>
      <c r="Q2319" s="186"/>
    </row>
    <row r="2320" spans="1:17">
      <c r="A2320" s="186"/>
      <c r="B2320" s="186"/>
      <c r="C2320" s="186"/>
      <c r="D2320" s="186"/>
      <c r="E2320" s="186"/>
      <c r="F2320" s="186"/>
      <c r="G2320" s="186"/>
      <c r="H2320" s="186"/>
      <c r="I2320" s="186"/>
      <c r="J2320" s="186"/>
      <c r="K2320" s="186"/>
      <c r="L2320" s="186"/>
      <c r="M2320" s="186"/>
      <c r="N2320" s="186"/>
      <c r="O2320" s="186"/>
      <c r="P2320" s="186"/>
      <c r="Q2320" s="186"/>
    </row>
    <row r="2321" spans="1:17">
      <c r="A2321" s="186"/>
      <c r="B2321" s="186"/>
      <c r="C2321" s="186"/>
      <c r="D2321" s="186"/>
      <c r="E2321" s="186"/>
      <c r="F2321" s="186"/>
      <c r="G2321" s="186"/>
      <c r="H2321" s="186"/>
      <c r="I2321" s="186"/>
      <c r="J2321" s="186"/>
      <c r="K2321" s="186"/>
      <c r="L2321" s="186"/>
      <c r="M2321" s="186"/>
      <c r="N2321" s="186"/>
      <c r="O2321" s="186"/>
      <c r="P2321" s="186"/>
      <c r="Q2321" s="186"/>
    </row>
    <row r="2322" spans="1:17">
      <c r="A2322" s="186"/>
      <c r="B2322" s="186"/>
      <c r="C2322" s="186"/>
      <c r="D2322" s="186"/>
      <c r="E2322" s="186"/>
      <c r="F2322" s="186"/>
      <c r="G2322" s="186"/>
      <c r="H2322" s="186"/>
      <c r="I2322" s="186"/>
      <c r="J2322" s="186"/>
      <c r="K2322" s="186"/>
      <c r="L2322" s="186"/>
      <c r="M2322" s="186"/>
      <c r="N2322" s="186"/>
      <c r="O2322" s="186"/>
      <c r="P2322" s="186"/>
      <c r="Q2322" s="186"/>
    </row>
    <row r="2323" spans="1:17">
      <c r="A2323" s="186"/>
      <c r="B2323" s="186"/>
      <c r="C2323" s="186"/>
      <c r="D2323" s="186"/>
      <c r="E2323" s="186"/>
      <c r="F2323" s="186"/>
      <c r="G2323" s="186"/>
      <c r="H2323" s="186"/>
      <c r="I2323" s="186"/>
      <c r="J2323" s="186"/>
      <c r="K2323" s="186"/>
      <c r="L2323" s="186"/>
      <c r="M2323" s="186"/>
      <c r="N2323" s="186"/>
      <c r="O2323" s="186"/>
      <c r="P2323" s="186"/>
      <c r="Q2323" s="186"/>
    </row>
    <row r="2324" spans="1:17">
      <c r="A2324" s="186"/>
      <c r="B2324" s="186"/>
      <c r="C2324" s="186"/>
      <c r="D2324" s="186"/>
      <c r="E2324" s="186"/>
      <c r="F2324" s="186"/>
      <c r="G2324" s="186"/>
      <c r="H2324" s="186"/>
      <c r="I2324" s="186"/>
      <c r="J2324" s="186"/>
      <c r="K2324" s="186"/>
      <c r="L2324" s="186"/>
      <c r="M2324" s="186"/>
      <c r="N2324" s="186"/>
      <c r="O2324" s="186"/>
      <c r="P2324" s="186"/>
      <c r="Q2324" s="186"/>
    </row>
    <row r="2325" spans="1:17">
      <c r="A2325" s="186"/>
      <c r="B2325" s="186"/>
      <c r="C2325" s="186"/>
      <c r="D2325" s="186"/>
      <c r="E2325" s="186"/>
      <c r="F2325" s="186"/>
      <c r="G2325" s="186"/>
      <c r="H2325" s="186"/>
      <c r="I2325" s="186"/>
      <c r="J2325" s="186"/>
      <c r="K2325" s="186"/>
      <c r="L2325" s="186"/>
      <c r="M2325" s="186"/>
      <c r="N2325" s="186"/>
      <c r="O2325" s="186"/>
      <c r="P2325" s="186"/>
      <c r="Q2325" s="186"/>
    </row>
    <row r="2326" spans="1:17">
      <c r="A2326" s="186"/>
      <c r="B2326" s="186"/>
      <c r="C2326" s="186"/>
      <c r="D2326" s="186"/>
      <c r="E2326" s="186"/>
      <c r="F2326" s="186"/>
      <c r="G2326" s="186"/>
      <c r="H2326" s="186"/>
      <c r="I2326" s="186"/>
      <c r="J2326" s="186"/>
      <c r="K2326" s="186"/>
      <c r="L2326" s="186"/>
      <c r="M2326" s="186"/>
      <c r="N2326" s="186"/>
      <c r="O2326" s="186"/>
      <c r="P2326" s="186"/>
      <c r="Q2326" s="186"/>
    </row>
    <row r="2327" spans="1:17">
      <c r="A2327" s="186"/>
      <c r="B2327" s="186"/>
      <c r="C2327" s="186"/>
      <c r="D2327" s="186"/>
      <c r="E2327" s="186"/>
      <c r="F2327" s="186"/>
      <c r="G2327" s="186"/>
      <c r="H2327" s="186"/>
      <c r="I2327" s="186"/>
      <c r="J2327" s="186"/>
      <c r="K2327" s="186"/>
      <c r="L2327" s="186"/>
      <c r="M2327" s="186"/>
      <c r="N2327" s="186"/>
      <c r="O2327" s="186"/>
      <c r="P2327" s="186"/>
      <c r="Q2327" s="186"/>
    </row>
    <row r="2328" spans="1:17">
      <c r="A2328" s="186"/>
      <c r="B2328" s="186"/>
      <c r="C2328" s="186"/>
      <c r="D2328" s="186"/>
      <c r="E2328" s="186"/>
      <c r="F2328" s="186"/>
      <c r="G2328" s="186"/>
      <c r="H2328" s="186"/>
      <c r="I2328" s="186"/>
      <c r="J2328" s="186"/>
      <c r="K2328" s="186"/>
      <c r="L2328" s="186"/>
      <c r="M2328" s="186"/>
      <c r="N2328" s="186"/>
      <c r="O2328" s="186"/>
      <c r="P2328" s="186"/>
      <c r="Q2328" s="186"/>
    </row>
    <row r="2329" spans="1:17">
      <c r="A2329" s="186"/>
      <c r="B2329" s="186"/>
      <c r="C2329" s="186"/>
      <c r="D2329" s="186"/>
      <c r="E2329" s="186"/>
      <c r="F2329" s="186"/>
      <c r="G2329" s="186"/>
      <c r="H2329" s="186"/>
      <c r="I2329" s="186"/>
      <c r="J2329" s="186"/>
      <c r="K2329" s="186"/>
      <c r="L2329" s="186"/>
      <c r="M2329" s="186"/>
      <c r="N2329" s="186"/>
      <c r="O2329" s="186"/>
      <c r="P2329" s="186"/>
      <c r="Q2329" s="186"/>
    </row>
    <row r="2330" spans="1:17">
      <c r="A2330" s="186"/>
      <c r="B2330" s="186"/>
      <c r="C2330" s="186"/>
      <c r="D2330" s="186"/>
      <c r="E2330" s="186"/>
      <c r="F2330" s="186"/>
      <c r="G2330" s="186"/>
      <c r="H2330" s="186"/>
      <c r="I2330" s="186"/>
      <c r="J2330" s="186"/>
      <c r="K2330" s="186"/>
      <c r="L2330" s="186"/>
      <c r="M2330" s="186"/>
      <c r="N2330" s="186"/>
      <c r="O2330" s="186"/>
      <c r="P2330" s="186"/>
      <c r="Q2330" s="186"/>
    </row>
    <row r="2331" spans="1:17">
      <c r="A2331" s="186"/>
      <c r="B2331" s="186"/>
      <c r="C2331" s="186"/>
      <c r="D2331" s="186"/>
      <c r="E2331" s="186"/>
      <c r="F2331" s="186"/>
      <c r="G2331" s="186"/>
      <c r="H2331" s="186"/>
      <c r="I2331" s="186"/>
      <c r="J2331" s="186"/>
      <c r="K2331" s="186"/>
      <c r="L2331" s="186"/>
      <c r="M2331" s="186"/>
      <c r="N2331" s="186"/>
      <c r="O2331" s="186"/>
      <c r="P2331" s="186"/>
      <c r="Q2331" s="186"/>
    </row>
    <row r="2332" spans="1:17">
      <c r="A2332" s="186"/>
      <c r="B2332" s="186"/>
      <c r="C2332" s="186"/>
      <c r="D2332" s="186"/>
      <c r="E2332" s="186"/>
      <c r="F2332" s="186"/>
      <c r="G2332" s="186"/>
      <c r="H2332" s="186"/>
      <c r="I2332" s="186"/>
      <c r="J2332" s="186"/>
      <c r="K2332" s="186"/>
      <c r="L2332" s="186"/>
      <c r="M2332" s="186"/>
      <c r="N2332" s="186"/>
      <c r="O2332" s="186"/>
      <c r="P2332" s="186"/>
      <c r="Q2332" s="186"/>
    </row>
    <row r="2333" spans="1:17">
      <c r="A2333" s="186"/>
      <c r="B2333" s="186"/>
      <c r="C2333" s="186"/>
      <c r="D2333" s="186"/>
      <c r="E2333" s="186"/>
      <c r="F2333" s="186"/>
      <c r="G2333" s="186"/>
      <c r="H2333" s="186"/>
      <c r="I2333" s="186"/>
      <c r="J2333" s="186"/>
      <c r="K2333" s="186"/>
      <c r="L2333" s="186"/>
      <c r="M2333" s="186"/>
      <c r="N2333" s="186"/>
      <c r="O2333" s="186"/>
      <c r="P2333" s="186"/>
      <c r="Q2333" s="186"/>
    </row>
    <row r="2334" spans="1:17">
      <c r="A2334" s="186"/>
      <c r="B2334" s="186"/>
      <c r="C2334" s="186"/>
      <c r="D2334" s="186"/>
      <c r="E2334" s="186"/>
      <c r="F2334" s="186"/>
      <c r="G2334" s="186"/>
      <c r="H2334" s="186"/>
      <c r="I2334" s="186"/>
      <c r="J2334" s="186"/>
      <c r="K2334" s="186"/>
      <c r="L2334" s="186"/>
      <c r="M2334" s="186"/>
      <c r="N2334" s="186"/>
      <c r="O2334" s="186"/>
      <c r="P2334" s="186"/>
      <c r="Q2334" s="186"/>
    </row>
    <row r="2335" spans="1:17">
      <c r="A2335" s="186"/>
      <c r="B2335" s="186"/>
      <c r="C2335" s="186"/>
      <c r="D2335" s="186"/>
      <c r="E2335" s="186"/>
      <c r="F2335" s="186"/>
      <c r="G2335" s="186"/>
      <c r="H2335" s="186"/>
      <c r="I2335" s="186"/>
      <c r="J2335" s="186"/>
      <c r="K2335" s="186"/>
      <c r="L2335" s="186"/>
      <c r="M2335" s="186"/>
      <c r="N2335" s="186"/>
      <c r="O2335" s="186"/>
      <c r="P2335" s="186"/>
      <c r="Q2335" s="186"/>
    </row>
    <row r="2336" spans="1:17">
      <c r="A2336" s="186"/>
      <c r="B2336" s="186"/>
      <c r="C2336" s="186"/>
      <c r="D2336" s="186"/>
      <c r="E2336" s="186"/>
      <c r="F2336" s="186"/>
      <c r="G2336" s="186"/>
      <c r="H2336" s="186"/>
      <c r="I2336" s="186"/>
      <c r="J2336" s="186"/>
      <c r="K2336" s="186"/>
      <c r="L2336" s="186"/>
      <c r="M2336" s="186"/>
      <c r="N2336" s="186"/>
      <c r="O2336" s="186"/>
      <c r="P2336" s="186"/>
      <c r="Q2336" s="186"/>
    </row>
    <row r="2337" spans="1:17">
      <c r="A2337" s="186"/>
      <c r="B2337" s="186"/>
      <c r="C2337" s="186"/>
      <c r="D2337" s="186"/>
      <c r="E2337" s="186"/>
      <c r="F2337" s="186"/>
      <c r="G2337" s="186"/>
      <c r="H2337" s="186"/>
      <c r="I2337" s="186"/>
      <c r="J2337" s="186"/>
      <c r="K2337" s="186"/>
      <c r="L2337" s="186"/>
      <c r="M2337" s="186"/>
      <c r="N2337" s="186"/>
      <c r="O2337" s="186"/>
      <c r="P2337" s="186"/>
      <c r="Q2337" s="186"/>
    </row>
    <row r="2338" spans="1:17">
      <c r="A2338" s="186"/>
      <c r="B2338" s="186"/>
      <c r="C2338" s="186"/>
      <c r="D2338" s="186"/>
      <c r="E2338" s="186"/>
      <c r="F2338" s="186"/>
      <c r="G2338" s="186"/>
      <c r="H2338" s="186"/>
      <c r="I2338" s="186"/>
      <c r="J2338" s="186"/>
      <c r="K2338" s="186"/>
      <c r="L2338" s="186"/>
      <c r="M2338" s="186"/>
      <c r="N2338" s="186"/>
      <c r="O2338" s="186"/>
      <c r="P2338" s="186"/>
      <c r="Q2338" s="186"/>
    </row>
    <row r="2339" spans="1:17">
      <c r="A2339" s="186"/>
      <c r="B2339" s="186"/>
      <c r="C2339" s="186"/>
      <c r="D2339" s="186"/>
      <c r="E2339" s="186"/>
      <c r="F2339" s="186"/>
      <c r="G2339" s="186"/>
      <c r="H2339" s="186"/>
      <c r="I2339" s="186"/>
      <c r="J2339" s="186"/>
      <c r="K2339" s="186"/>
      <c r="L2339" s="186"/>
      <c r="M2339" s="186"/>
      <c r="N2339" s="186"/>
      <c r="O2339" s="186"/>
      <c r="P2339" s="186"/>
      <c r="Q2339" s="186"/>
    </row>
    <row r="2340" spans="1:17">
      <c r="A2340" s="186"/>
      <c r="B2340" s="186"/>
      <c r="C2340" s="186"/>
      <c r="D2340" s="186"/>
      <c r="E2340" s="186"/>
      <c r="F2340" s="186"/>
      <c r="G2340" s="186"/>
      <c r="H2340" s="186"/>
      <c r="I2340" s="186"/>
      <c r="J2340" s="186"/>
      <c r="K2340" s="186"/>
      <c r="L2340" s="186"/>
      <c r="M2340" s="186"/>
      <c r="N2340" s="186"/>
      <c r="O2340" s="186"/>
      <c r="P2340" s="186"/>
      <c r="Q2340" s="186"/>
    </row>
    <row r="2341" spans="1:17">
      <c r="A2341" s="186"/>
      <c r="B2341" s="186"/>
      <c r="C2341" s="186"/>
      <c r="D2341" s="186"/>
      <c r="E2341" s="186"/>
      <c r="F2341" s="186"/>
      <c r="G2341" s="186"/>
      <c r="H2341" s="186"/>
      <c r="I2341" s="186"/>
      <c r="J2341" s="186"/>
      <c r="K2341" s="186"/>
      <c r="L2341" s="186"/>
      <c r="M2341" s="186"/>
      <c r="N2341" s="186"/>
      <c r="O2341" s="186"/>
      <c r="P2341" s="186"/>
      <c r="Q2341" s="186"/>
    </row>
    <row r="2342" spans="1:17">
      <c r="A2342" s="186"/>
      <c r="B2342" s="186"/>
      <c r="C2342" s="186"/>
      <c r="D2342" s="186"/>
      <c r="E2342" s="186"/>
      <c r="F2342" s="186"/>
      <c r="G2342" s="186"/>
      <c r="H2342" s="186"/>
      <c r="I2342" s="186"/>
      <c r="J2342" s="186"/>
      <c r="K2342" s="186"/>
      <c r="L2342" s="186"/>
      <c r="M2342" s="186"/>
      <c r="N2342" s="186"/>
      <c r="O2342" s="186"/>
      <c r="P2342" s="186"/>
      <c r="Q2342" s="186"/>
    </row>
    <row r="2343" spans="1:17">
      <c r="A2343" s="186"/>
      <c r="B2343" s="186"/>
      <c r="C2343" s="186"/>
      <c r="D2343" s="186"/>
      <c r="E2343" s="186"/>
      <c r="F2343" s="186"/>
      <c r="G2343" s="186"/>
      <c r="H2343" s="186"/>
      <c r="I2343" s="186"/>
      <c r="J2343" s="186"/>
      <c r="K2343" s="186"/>
      <c r="L2343" s="186"/>
      <c r="M2343" s="186"/>
      <c r="N2343" s="186"/>
      <c r="O2343" s="186"/>
      <c r="P2343" s="186"/>
      <c r="Q2343" s="186"/>
    </row>
    <row r="2344" spans="1:17">
      <c r="A2344" s="186"/>
      <c r="B2344" s="186"/>
      <c r="C2344" s="186"/>
      <c r="D2344" s="186"/>
      <c r="E2344" s="186"/>
      <c r="F2344" s="186"/>
      <c r="G2344" s="186"/>
      <c r="H2344" s="186"/>
      <c r="I2344" s="186"/>
      <c r="J2344" s="186"/>
      <c r="K2344" s="186"/>
      <c r="L2344" s="186"/>
      <c r="M2344" s="186"/>
      <c r="N2344" s="186"/>
      <c r="O2344" s="186"/>
      <c r="P2344" s="186"/>
      <c r="Q2344" s="186"/>
    </row>
    <row r="2345" spans="1:17">
      <c r="A2345" s="186"/>
      <c r="B2345" s="186"/>
      <c r="C2345" s="186"/>
      <c r="D2345" s="186"/>
      <c r="E2345" s="186"/>
      <c r="F2345" s="186"/>
      <c r="G2345" s="186"/>
      <c r="H2345" s="186"/>
      <c r="I2345" s="186"/>
      <c r="J2345" s="186"/>
      <c r="K2345" s="186"/>
      <c r="L2345" s="186"/>
      <c r="M2345" s="186"/>
      <c r="N2345" s="186"/>
      <c r="O2345" s="186"/>
      <c r="P2345" s="186"/>
      <c r="Q2345" s="186"/>
    </row>
    <row r="2346" spans="1:17">
      <c r="A2346" s="186"/>
      <c r="B2346" s="186"/>
      <c r="C2346" s="186"/>
      <c r="D2346" s="186"/>
      <c r="E2346" s="186"/>
      <c r="F2346" s="186"/>
      <c r="G2346" s="186"/>
      <c r="H2346" s="186"/>
      <c r="I2346" s="186"/>
      <c r="J2346" s="186"/>
      <c r="K2346" s="186"/>
      <c r="L2346" s="186"/>
      <c r="M2346" s="186"/>
      <c r="N2346" s="186"/>
      <c r="O2346" s="186"/>
      <c r="P2346" s="186"/>
      <c r="Q2346" s="186"/>
    </row>
    <row r="2347" spans="1:17">
      <c r="A2347" s="186"/>
      <c r="B2347" s="186"/>
      <c r="C2347" s="186"/>
      <c r="D2347" s="186"/>
      <c r="E2347" s="186"/>
      <c r="F2347" s="186"/>
      <c r="G2347" s="186"/>
      <c r="H2347" s="186"/>
      <c r="I2347" s="186"/>
      <c r="J2347" s="186"/>
      <c r="K2347" s="186"/>
      <c r="L2347" s="186"/>
      <c r="M2347" s="186"/>
      <c r="N2347" s="186"/>
      <c r="O2347" s="186"/>
      <c r="P2347" s="186"/>
      <c r="Q2347" s="186"/>
    </row>
    <row r="2348" spans="1:17">
      <c r="A2348" s="186"/>
      <c r="B2348" s="186"/>
      <c r="C2348" s="186"/>
      <c r="D2348" s="186"/>
      <c r="E2348" s="186"/>
      <c r="F2348" s="186"/>
      <c r="G2348" s="186"/>
      <c r="H2348" s="186"/>
      <c r="I2348" s="186"/>
      <c r="J2348" s="186"/>
      <c r="K2348" s="186"/>
      <c r="L2348" s="186"/>
      <c r="M2348" s="186"/>
      <c r="N2348" s="186"/>
      <c r="O2348" s="186"/>
      <c r="P2348" s="186"/>
      <c r="Q2348" s="186"/>
    </row>
    <row r="2349" spans="1:17">
      <c r="A2349" s="186"/>
      <c r="B2349" s="186"/>
      <c r="C2349" s="186"/>
      <c r="D2349" s="186"/>
      <c r="E2349" s="186"/>
      <c r="F2349" s="186"/>
      <c r="G2349" s="186"/>
      <c r="H2349" s="186"/>
      <c r="I2349" s="186"/>
      <c r="J2349" s="186"/>
      <c r="K2349" s="186"/>
      <c r="L2349" s="186"/>
      <c r="M2349" s="186"/>
      <c r="N2349" s="186"/>
      <c r="O2349" s="186"/>
      <c r="P2349" s="186"/>
      <c r="Q2349" s="186"/>
    </row>
    <row r="2350" spans="1:17">
      <c r="A2350" s="186"/>
      <c r="B2350" s="186"/>
      <c r="C2350" s="186"/>
      <c r="D2350" s="186"/>
      <c r="E2350" s="186"/>
      <c r="F2350" s="186"/>
      <c r="G2350" s="186"/>
      <c r="H2350" s="186"/>
      <c r="I2350" s="186"/>
      <c r="J2350" s="186"/>
      <c r="K2350" s="186"/>
      <c r="L2350" s="186"/>
      <c r="M2350" s="186"/>
      <c r="N2350" s="186"/>
      <c r="O2350" s="186"/>
      <c r="P2350" s="186"/>
      <c r="Q2350" s="186"/>
    </row>
    <row r="2351" spans="1:17">
      <c r="A2351" s="186"/>
      <c r="B2351" s="186"/>
      <c r="C2351" s="186"/>
      <c r="D2351" s="186"/>
      <c r="E2351" s="186"/>
      <c r="F2351" s="186"/>
      <c r="G2351" s="186"/>
      <c r="H2351" s="186"/>
      <c r="I2351" s="186"/>
      <c r="J2351" s="186"/>
      <c r="K2351" s="186"/>
      <c r="L2351" s="186"/>
      <c r="M2351" s="186"/>
      <c r="N2351" s="186"/>
      <c r="O2351" s="186"/>
      <c r="P2351" s="186"/>
      <c r="Q2351" s="186"/>
    </row>
    <row r="2352" spans="1:17">
      <c r="A2352" s="186"/>
      <c r="B2352" s="186"/>
      <c r="C2352" s="186"/>
      <c r="D2352" s="186"/>
      <c r="E2352" s="186"/>
      <c r="F2352" s="186"/>
      <c r="G2352" s="186"/>
      <c r="H2352" s="186"/>
      <c r="I2352" s="186"/>
      <c r="J2352" s="186"/>
      <c r="K2352" s="186"/>
      <c r="L2352" s="186"/>
      <c r="M2352" s="186"/>
      <c r="N2352" s="186"/>
      <c r="O2352" s="186"/>
      <c r="P2352" s="186"/>
      <c r="Q2352" s="186"/>
    </row>
    <row r="2353" spans="1:17">
      <c r="A2353" s="186"/>
      <c r="B2353" s="186"/>
      <c r="C2353" s="186"/>
      <c r="D2353" s="186"/>
      <c r="E2353" s="186"/>
      <c r="F2353" s="186"/>
      <c r="G2353" s="186"/>
      <c r="H2353" s="186"/>
      <c r="I2353" s="186"/>
      <c r="J2353" s="186"/>
      <c r="K2353" s="186"/>
      <c r="L2353" s="186"/>
      <c r="M2353" s="186"/>
      <c r="N2353" s="186"/>
      <c r="O2353" s="186"/>
      <c r="P2353" s="186"/>
      <c r="Q2353" s="186"/>
    </row>
    <row r="2354" spans="1:17">
      <c r="A2354" s="186"/>
      <c r="B2354" s="186"/>
      <c r="C2354" s="186"/>
      <c r="D2354" s="186"/>
      <c r="E2354" s="186"/>
      <c r="F2354" s="186"/>
      <c r="G2354" s="186"/>
      <c r="H2354" s="186"/>
      <c r="I2354" s="186"/>
      <c r="J2354" s="186"/>
      <c r="K2354" s="186"/>
      <c r="L2354" s="186"/>
      <c r="M2354" s="186"/>
      <c r="N2354" s="186"/>
      <c r="O2354" s="186"/>
      <c r="P2354" s="186"/>
      <c r="Q2354" s="186"/>
    </row>
    <row r="2355" spans="1:17">
      <c r="A2355" s="186"/>
      <c r="B2355" s="186"/>
      <c r="C2355" s="186"/>
      <c r="D2355" s="186"/>
      <c r="E2355" s="186"/>
      <c r="F2355" s="186"/>
      <c r="G2355" s="186"/>
      <c r="H2355" s="186"/>
      <c r="I2355" s="186"/>
      <c r="J2355" s="186"/>
      <c r="K2355" s="186"/>
      <c r="L2355" s="186"/>
      <c r="M2355" s="186"/>
      <c r="N2355" s="186"/>
      <c r="O2355" s="186"/>
      <c r="P2355" s="186"/>
      <c r="Q2355" s="186"/>
    </row>
    <row r="2356" spans="1:17">
      <c r="A2356" s="186"/>
      <c r="B2356" s="186"/>
      <c r="C2356" s="186"/>
      <c r="D2356" s="186"/>
      <c r="E2356" s="186"/>
      <c r="F2356" s="186"/>
      <c r="G2356" s="186"/>
      <c r="H2356" s="186"/>
      <c r="I2356" s="186"/>
      <c r="J2356" s="186"/>
      <c r="K2356" s="186"/>
      <c r="L2356" s="186"/>
      <c r="M2356" s="186"/>
      <c r="N2356" s="186"/>
      <c r="O2356" s="186"/>
      <c r="P2356" s="186"/>
      <c r="Q2356" s="186"/>
    </row>
    <row r="2357" spans="1:17">
      <c r="A2357" s="186"/>
      <c r="B2357" s="186"/>
      <c r="C2357" s="186"/>
      <c r="D2357" s="186"/>
      <c r="E2357" s="186"/>
      <c r="F2357" s="186"/>
      <c r="G2357" s="186"/>
      <c r="H2357" s="186"/>
      <c r="I2357" s="186"/>
      <c r="J2357" s="186"/>
      <c r="K2357" s="186"/>
      <c r="L2357" s="186"/>
      <c r="M2357" s="186"/>
      <c r="N2357" s="186"/>
      <c r="O2357" s="186"/>
      <c r="P2357" s="186"/>
      <c r="Q2357" s="186"/>
    </row>
    <row r="2358" spans="1:17">
      <c r="A2358" s="186"/>
      <c r="B2358" s="186"/>
      <c r="C2358" s="186"/>
      <c r="D2358" s="186"/>
      <c r="E2358" s="186"/>
      <c r="F2358" s="186"/>
      <c r="G2358" s="186"/>
      <c r="H2358" s="186"/>
      <c r="I2358" s="186"/>
      <c r="J2358" s="186"/>
      <c r="K2358" s="186"/>
      <c r="L2358" s="186"/>
      <c r="M2358" s="186"/>
      <c r="N2358" s="186"/>
      <c r="O2358" s="186"/>
      <c r="P2358" s="186"/>
      <c r="Q2358" s="186"/>
    </row>
    <row r="2359" spans="1:17">
      <c r="A2359" s="186"/>
      <c r="B2359" s="186"/>
      <c r="C2359" s="186"/>
      <c r="D2359" s="186"/>
      <c r="E2359" s="186"/>
      <c r="F2359" s="186"/>
      <c r="G2359" s="186"/>
      <c r="H2359" s="186"/>
      <c r="I2359" s="186"/>
      <c r="J2359" s="186"/>
      <c r="K2359" s="186"/>
      <c r="L2359" s="186"/>
      <c r="M2359" s="186"/>
      <c r="N2359" s="186"/>
      <c r="O2359" s="186"/>
      <c r="P2359" s="186"/>
      <c r="Q2359" s="186"/>
    </row>
    <row r="2360" spans="1:17">
      <c r="A2360" s="186"/>
      <c r="B2360" s="186"/>
      <c r="C2360" s="186"/>
      <c r="D2360" s="186"/>
      <c r="E2360" s="186"/>
      <c r="F2360" s="186"/>
      <c r="G2360" s="186"/>
      <c r="H2360" s="186"/>
      <c r="I2360" s="186"/>
      <c r="J2360" s="186"/>
      <c r="K2360" s="186"/>
      <c r="L2360" s="186"/>
      <c r="M2360" s="186"/>
      <c r="N2360" s="186"/>
      <c r="O2360" s="186"/>
      <c r="P2360" s="186"/>
      <c r="Q2360" s="186"/>
    </row>
    <row r="2361" spans="1:17">
      <c r="A2361" s="186"/>
      <c r="B2361" s="186"/>
      <c r="C2361" s="186"/>
      <c r="D2361" s="186"/>
      <c r="E2361" s="186"/>
      <c r="F2361" s="186"/>
      <c r="G2361" s="186"/>
      <c r="H2361" s="186"/>
      <c r="I2361" s="186"/>
      <c r="J2361" s="186"/>
      <c r="K2361" s="186"/>
      <c r="L2361" s="186"/>
      <c r="M2361" s="186"/>
      <c r="N2361" s="186"/>
      <c r="O2361" s="186"/>
      <c r="P2361" s="186"/>
      <c r="Q2361" s="186"/>
    </row>
    <row r="2362" spans="1:17">
      <c r="A2362" s="186"/>
      <c r="B2362" s="186"/>
      <c r="C2362" s="186"/>
      <c r="D2362" s="186"/>
      <c r="E2362" s="186"/>
      <c r="F2362" s="186"/>
      <c r="G2362" s="186"/>
      <c r="H2362" s="186"/>
      <c r="I2362" s="186"/>
      <c r="J2362" s="186"/>
      <c r="K2362" s="186"/>
      <c r="L2362" s="186"/>
      <c r="M2362" s="186"/>
      <c r="N2362" s="186"/>
      <c r="O2362" s="186"/>
      <c r="P2362" s="186"/>
      <c r="Q2362" s="186"/>
    </row>
    <row r="2363" spans="1:17">
      <c r="A2363" s="186"/>
      <c r="B2363" s="186"/>
      <c r="C2363" s="186"/>
      <c r="D2363" s="186"/>
      <c r="E2363" s="186"/>
      <c r="F2363" s="186"/>
      <c r="G2363" s="186"/>
      <c r="H2363" s="186"/>
      <c r="I2363" s="186"/>
      <c r="J2363" s="186"/>
      <c r="K2363" s="186"/>
      <c r="L2363" s="186"/>
      <c r="M2363" s="186"/>
      <c r="N2363" s="186"/>
      <c r="O2363" s="186"/>
      <c r="P2363" s="186"/>
      <c r="Q2363" s="186"/>
    </row>
    <row r="2364" spans="1:17">
      <c r="A2364" s="186"/>
      <c r="B2364" s="186"/>
      <c r="C2364" s="186"/>
      <c r="D2364" s="186"/>
      <c r="E2364" s="186"/>
      <c r="F2364" s="186"/>
      <c r="G2364" s="186"/>
      <c r="H2364" s="186"/>
      <c r="I2364" s="186"/>
      <c r="J2364" s="186"/>
      <c r="K2364" s="186"/>
      <c r="L2364" s="186"/>
      <c r="M2364" s="186"/>
      <c r="N2364" s="186"/>
      <c r="O2364" s="186"/>
      <c r="P2364" s="186"/>
      <c r="Q2364" s="186"/>
    </row>
    <row r="2365" spans="1:17">
      <c r="A2365" s="186"/>
      <c r="B2365" s="186"/>
      <c r="C2365" s="186"/>
      <c r="D2365" s="186"/>
      <c r="E2365" s="186"/>
      <c r="F2365" s="186"/>
      <c r="G2365" s="186"/>
      <c r="H2365" s="186"/>
      <c r="I2365" s="186"/>
      <c r="J2365" s="186"/>
      <c r="K2365" s="186"/>
      <c r="L2365" s="186"/>
      <c r="M2365" s="186"/>
      <c r="N2365" s="186"/>
      <c r="O2365" s="186"/>
      <c r="P2365" s="186"/>
      <c r="Q2365" s="186"/>
    </row>
    <row r="2366" spans="1:17">
      <c r="A2366" s="186"/>
      <c r="B2366" s="186"/>
      <c r="C2366" s="186"/>
      <c r="D2366" s="186"/>
      <c r="E2366" s="186"/>
      <c r="F2366" s="186"/>
      <c r="G2366" s="186"/>
      <c r="H2366" s="186"/>
      <c r="I2366" s="186"/>
      <c r="J2366" s="186"/>
      <c r="K2366" s="186"/>
      <c r="L2366" s="186"/>
      <c r="M2366" s="186"/>
      <c r="N2366" s="186"/>
      <c r="O2366" s="186"/>
      <c r="P2366" s="186"/>
      <c r="Q2366" s="186"/>
    </row>
    <row r="2367" spans="1:17">
      <c r="A2367" s="186"/>
      <c r="B2367" s="186"/>
      <c r="C2367" s="186"/>
      <c r="D2367" s="186"/>
      <c r="E2367" s="186"/>
      <c r="F2367" s="186"/>
      <c r="G2367" s="186"/>
      <c r="H2367" s="186"/>
      <c r="I2367" s="186"/>
      <c r="J2367" s="186"/>
      <c r="K2367" s="186"/>
      <c r="L2367" s="186"/>
      <c r="M2367" s="186"/>
      <c r="N2367" s="186"/>
      <c r="O2367" s="186"/>
      <c r="P2367" s="186"/>
      <c r="Q2367" s="186"/>
    </row>
    <row r="2368" spans="1:17">
      <c r="A2368" s="186"/>
      <c r="B2368" s="186"/>
      <c r="C2368" s="186"/>
      <c r="D2368" s="186"/>
      <c r="E2368" s="186"/>
      <c r="F2368" s="186"/>
      <c r="G2368" s="186"/>
      <c r="H2368" s="186"/>
      <c r="I2368" s="186"/>
      <c r="J2368" s="186"/>
      <c r="K2368" s="186"/>
      <c r="L2368" s="186"/>
      <c r="M2368" s="186"/>
      <c r="N2368" s="186"/>
      <c r="O2368" s="186"/>
      <c r="P2368" s="186"/>
      <c r="Q2368" s="186"/>
    </row>
    <row r="2369" spans="1:17">
      <c r="A2369" s="186"/>
      <c r="B2369" s="186"/>
      <c r="C2369" s="186"/>
      <c r="D2369" s="186"/>
      <c r="E2369" s="186"/>
      <c r="F2369" s="186"/>
      <c r="G2369" s="186"/>
      <c r="H2369" s="186"/>
      <c r="I2369" s="186"/>
      <c r="J2369" s="186"/>
      <c r="K2369" s="186"/>
      <c r="L2369" s="186"/>
      <c r="M2369" s="186"/>
      <c r="N2369" s="186"/>
      <c r="O2369" s="186"/>
      <c r="P2369" s="186"/>
      <c r="Q2369" s="186"/>
    </row>
    <row r="2370" spans="1:17">
      <c r="A2370" s="186"/>
      <c r="B2370" s="186"/>
      <c r="C2370" s="186"/>
      <c r="D2370" s="186"/>
      <c r="E2370" s="186"/>
      <c r="F2370" s="186"/>
      <c r="G2370" s="186"/>
      <c r="H2370" s="186"/>
      <c r="I2370" s="186"/>
      <c r="J2370" s="186"/>
      <c r="K2370" s="186"/>
      <c r="L2370" s="186"/>
      <c r="M2370" s="186"/>
      <c r="N2370" s="186"/>
      <c r="O2370" s="186"/>
      <c r="P2370" s="186"/>
      <c r="Q2370" s="186"/>
    </row>
    <row r="2371" spans="1:17">
      <c r="A2371" s="186"/>
      <c r="B2371" s="186"/>
      <c r="C2371" s="186"/>
      <c r="D2371" s="186"/>
      <c r="E2371" s="186"/>
      <c r="F2371" s="186"/>
      <c r="G2371" s="186"/>
      <c r="H2371" s="186"/>
      <c r="I2371" s="186"/>
      <c r="J2371" s="186"/>
      <c r="K2371" s="186"/>
      <c r="L2371" s="186"/>
      <c r="M2371" s="186"/>
      <c r="N2371" s="186"/>
      <c r="O2371" s="186"/>
      <c r="P2371" s="186"/>
      <c r="Q2371" s="186"/>
    </row>
    <row r="2372" spans="1:17">
      <c r="A2372" s="186"/>
      <c r="B2372" s="186"/>
      <c r="C2372" s="186"/>
      <c r="D2372" s="186"/>
      <c r="E2372" s="186"/>
      <c r="F2372" s="186"/>
      <c r="G2372" s="186"/>
      <c r="H2372" s="186"/>
      <c r="I2372" s="186"/>
      <c r="J2372" s="186"/>
      <c r="K2372" s="186"/>
      <c r="L2372" s="186"/>
      <c r="M2372" s="186"/>
      <c r="N2372" s="186"/>
      <c r="O2372" s="186"/>
      <c r="P2372" s="186"/>
      <c r="Q2372" s="186"/>
    </row>
    <row r="2373" spans="1:17">
      <c r="A2373" s="186"/>
      <c r="B2373" s="186"/>
      <c r="C2373" s="186"/>
      <c r="D2373" s="186"/>
      <c r="E2373" s="186"/>
      <c r="F2373" s="186"/>
      <c r="G2373" s="186"/>
      <c r="H2373" s="186"/>
      <c r="I2373" s="186"/>
      <c r="J2373" s="186"/>
      <c r="K2373" s="186"/>
      <c r="L2373" s="186"/>
      <c r="M2373" s="186"/>
      <c r="N2373" s="186"/>
      <c r="O2373" s="186"/>
      <c r="P2373" s="186"/>
      <c r="Q2373" s="186"/>
    </row>
    <row r="2374" spans="1:17">
      <c r="A2374" s="186"/>
      <c r="B2374" s="186"/>
      <c r="C2374" s="186"/>
      <c r="D2374" s="186"/>
      <c r="E2374" s="186"/>
      <c r="F2374" s="186"/>
      <c r="G2374" s="186"/>
      <c r="H2374" s="186"/>
      <c r="I2374" s="186"/>
      <c r="J2374" s="186"/>
      <c r="K2374" s="186"/>
      <c r="L2374" s="186"/>
      <c r="M2374" s="186"/>
      <c r="N2374" s="186"/>
      <c r="O2374" s="186"/>
      <c r="P2374" s="186"/>
      <c r="Q2374" s="186"/>
    </row>
    <row r="2375" spans="1:17">
      <c r="A2375" s="186"/>
      <c r="B2375" s="186"/>
      <c r="C2375" s="186"/>
      <c r="D2375" s="186"/>
      <c r="E2375" s="186"/>
      <c r="F2375" s="186"/>
      <c r="G2375" s="186"/>
      <c r="H2375" s="186"/>
      <c r="I2375" s="186"/>
      <c r="J2375" s="186"/>
      <c r="K2375" s="186"/>
      <c r="L2375" s="186"/>
      <c r="M2375" s="186"/>
      <c r="N2375" s="186"/>
      <c r="O2375" s="186"/>
      <c r="P2375" s="186"/>
      <c r="Q2375" s="186"/>
    </row>
    <row r="2376" spans="1:17">
      <c r="A2376" s="186"/>
      <c r="B2376" s="186"/>
      <c r="C2376" s="186"/>
      <c r="D2376" s="186"/>
      <c r="E2376" s="186"/>
      <c r="F2376" s="186"/>
      <c r="G2376" s="186"/>
      <c r="H2376" s="186"/>
      <c r="I2376" s="186"/>
      <c r="J2376" s="186"/>
      <c r="K2376" s="186"/>
      <c r="L2376" s="186"/>
      <c r="M2376" s="186"/>
      <c r="N2376" s="186"/>
      <c r="O2376" s="186"/>
      <c r="P2376" s="186"/>
      <c r="Q2376" s="186"/>
    </row>
    <row r="2377" spans="1:17">
      <c r="A2377" s="186"/>
      <c r="B2377" s="186"/>
      <c r="C2377" s="186"/>
      <c r="D2377" s="186"/>
      <c r="E2377" s="186"/>
      <c r="F2377" s="186"/>
      <c r="G2377" s="186"/>
      <c r="H2377" s="186"/>
      <c r="I2377" s="186"/>
      <c r="J2377" s="186"/>
      <c r="K2377" s="186"/>
      <c r="L2377" s="186"/>
      <c r="M2377" s="186"/>
      <c r="N2377" s="186"/>
      <c r="O2377" s="186"/>
      <c r="P2377" s="186"/>
      <c r="Q2377" s="186"/>
    </row>
    <row r="2378" spans="1:17">
      <c r="A2378" s="186"/>
      <c r="B2378" s="186"/>
      <c r="C2378" s="186"/>
      <c r="D2378" s="186"/>
      <c r="E2378" s="186"/>
      <c r="F2378" s="186"/>
      <c r="G2378" s="186"/>
      <c r="H2378" s="186"/>
      <c r="I2378" s="186"/>
      <c r="J2378" s="186"/>
      <c r="K2378" s="186"/>
      <c r="L2378" s="186"/>
      <c r="M2378" s="186"/>
      <c r="N2378" s="186"/>
      <c r="O2378" s="186"/>
      <c r="P2378" s="186"/>
      <c r="Q2378" s="186"/>
    </row>
    <row r="2379" spans="1:17">
      <c r="A2379" s="186"/>
      <c r="B2379" s="186"/>
      <c r="C2379" s="186"/>
      <c r="D2379" s="186"/>
      <c r="E2379" s="186"/>
      <c r="F2379" s="186"/>
      <c r="G2379" s="186"/>
      <c r="H2379" s="186"/>
      <c r="I2379" s="186"/>
      <c r="J2379" s="186"/>
      <c r="K2379" s="186"/>
      <c r="L2379" s="186"/>
      <c r="M2379" s="186"/>
      <c r="N2379" s="186"/>
      <c r="O2379" s="186"/>
      <c r="P2379" s="186"/>
      <c r="Q2379" s="186"/>
    </row>
    <row r="2380" spans="1:17">
      <c r="A2380" s="186"/>
      <c r="B2380" s="186"/>
      <c r="C2380" s="186"/>
      <c r="D2380" s="186"/>
      <c r="E2380" s="186"/>
      <c r="F2380" s="186"/>
      <c r="G2380" s="186"/>
      <c r="H2380" s="186"/>
      <c r="I2380" s="186"/>
      <c r="J2380" s="186"/>
      <c r="K2380" s="186"/>
      <c r="L2380" s="186"/>
      <c r="M2380" s="186"/>
      <c r="N2380" s="186"/>
      <c r="O2380" s="186"/>
      <c r="P2380" s="186"/>
      <c r="Q2380" s="186"/>
    </row>
    <row r="2381" spans="1:17">
      <c r="A2381" s="186"/>
      <c r="B2381" s="186"/>
      <c r="C2381" s="186"/>
      <c r="D2381" s="186"/>
      <c r="E2381" s="186"/>
      <c r="F2381" s="186"/>
      <c r="G2381" s="186"/>
      <c r="H2381" s="186"/>
      <c r="I2381" s="186"/>
      <c r="J2381" s="186"/>
      <c r="K2381" s="186"/>
      <c r="L2381" s="186"/>
      <c r="M2381" s="186"/>
      <c r="N2381" s="186"/>
      <c r="O2381" s="186"/>
      <c r="P2381" s="186"/>
      <c r="Q2381" s="186"/>
    </row>
    <row r="2382" spans="1:17">
      <c r="A2382" s="186"/>
      <c r="B2382" s="186"/>
      <c r="C2382" s="186"/>
      <c r="D2382" s="186"/>
      <c r="E2382" s="186"/>
      <c r="F2382" s="186"/>
      <c r="G2382" s="186"/>
      <c r="H2382" s="186"/>
      <c r="I2382" s="186"/>
      <c r="J2382" s="186"/>
      <c r="K2382" s="186"/>
      <c r="L2382" s="186"/>
      <c r="M2382" s="186"/>
      <c r="N2382" s="186"/>
      <c r="O2382" s="186"/>
      <c r="P2382" s="186"/>
      <c r="Q2382" s="186"/>
    </row>
    <row r="2383" spans="1:17">
      <c r="A2383" s="186"/>
      <c r="B2383" s="186"/>
      <c r="C2383" s="186"/>
      <c r="D2383" s="186"/>
      <c r="E2383" s="186"/>
      <c r="F2383" s="186"/>
      <c r="G2383" s="186"/>
      <c r="H2383" s="186"/>
      <c r="I2383" s="186"/>
      <c r="J2383" s="186"/>
      <c r="K2383" s="186"/>
      <c r="L2383" s="186"/>
      <c r="M2383" s="186"/>
      <c r="N2383" s="186"/>
      <c r="O2383" s="186"/>
      <c r="P2383" s="186"/>
      <c r="Q2383" s="186"/>
    </row>
    <row r="2384" spans="1:17">
      <c r="A2384" s="186"/>
      <c r="B2384" s="186"/>
      <c r="C2384" s="186"/>
      <c r="D2384" s="186"/>
      <c r="E2384" s="186"/>
      <c r="F2384" s="186"/>
      <c r="G2384" s="186"/>
      <c r="H2384" s="186"/>
      <c r="I2384" s="186"/>
      <c r="J2384" s="186"/>
      <c r="K2384" s="186"/>
      <c r="L2384" s="186"/>
      <c r="M2384" s="186"/>
      <c r="N2384" s="186"/>
      <c r="O2384" s="186"/>
      <c r="P2384" s="186"/>
      <c r="Q2384" s="186"/>
    </row>
    <row r="2385" spans="1:17">
      <c r="A2385" s="186"/>
      <c r="B2385" s="186"/>
      <c r="C2385" s="186"/>
      <c r="D2385" s="186"/>
      <c r="E2385" s="186"/>
      <c r="F2385" s="186"/>
      <c r="G2385" s="186"/>
      <c r="H2385" s="186"/>
      <c r="I2385" s="186"/>
      <c r="J2385" s="186"/>
      <c r="K2385" s="186"/>
      <c r="L2385" s="186"/>
      <c r="M2385" s="186"/>
      <c r="N2385" s="186"/>
      <c r="O2385" s="186"/>
      <c r="P2385" s="186"/>
      <c r="Q2385" s="186"/>
    </row>
    <row r="2386" spans="1:17">
      <c r="A2386" s="186"/>
      <c r="B2386" s="186"/>
      <c r="C2386" s="186"/>
      <c r="D2386" s="186"/>
      <c r="E2386" s="186"/>
      <c r="F2386" s="186"/>
      <c r="G2386" s="186"/>
      <c r="H2386" s="186"/>
      <c r="I2386" s="186"/>
      <c r="J2386" s="186"/>
      <c r="K2386" s="186"/>
      <c r="L2386" s="186"/>
      <c r="M2386" s="186"/>
      <c r="N2386" s="186"/>
      <c r="O2386" s="186"/>
      <c r="P2386" s="186"/>
      <c r="Q2386" s="186"/>
    </row>
    <row r="2387" spans="1:17">
      <c r="A2387" s="186"/>
      <c r="B2387" s="186"/>
      <c r="C2387" s="186"/>
      <c r="D2387" s="186"/>
      <c r="E2387" s="186"/>
      <c r="F2387" s="186"/>
      <c r="G2387" s="186"/>
      <c r="H2387" s="186"/>
      <c r="I2387" s="186"/>
      <c r="J2387" s="186"/>
      <c r="K2387" s="186"/>
      <c r="L2387" s="186"/>
      <c r="M2387" s="186"/>
      <c r="N2387" s="186"/>
      <c r="O2387" s="186"/>
      <c r="P2387" s="186"/>
      <c r="Q2387" s="186"/>
    </row>
    <row r="2388" spans="1:17">
      <c r="A2388" s="186"/>
      <c r="B2388" s="186"/>
      <c r="C2388" s="186"/>
      <c r="D2388" s="186"/>
      <c r="E2388" s="186"/>
      <c r="F2388" s="186"/>
      <c r="G2388" s="186"/>
      <c r="H2388" s="186"/>
      <c r="I2388" s="186"/>
      <c r="J2388" s="186"/>
      <c r="K2388" s="186"/>
      <c r="L2388" s="186"/>
      <c r="M2388" s="186"/>
      <c r="N2388" s="186"/>
      <c r="O2388" s="186"/>
      <c r="P2388" s="186"/>
      <c r="Q2388" s="186"/>
    </row>
    <row r="2389" spans="1:17">
      <c r="A2389" s="186"/>
      <c r="B2389" s="186"/>
      <c r="C2389" s="186"/>
      <c r="D2389" s="186"/>
      <c r="E2389" s="186"/>
      <c r="F2389" s="186"/>
      <c r="G2389" s="186"/>
      <c r="H2389" s="186"/>
      <c r="I2389" s="186"/>
      <c r="J2389" s="186"/>
      <c r="K2389" s="186"/>
      <c r="L2389" s="186"/>
      <c r="M2389" s="186"/>
      <c r="N2389" s="186"/>
      <c r="O2389" s="186"/>
      <c r="P2389" s="186"/>
      <c r="Q2389" s="186"/>
    </row>
    <row r="2390" spans="1:17">
      <c r="A2390" s="186"/>
      <c r="B2390" s="186"/>
      <c r="C2390" s="186"/>
      <c r="D2390" s="186"/>
      <c r="E2390" s="186"/>
      <c r="F2390" s="186"/>
      <c r="G2390" s="186"/>
      <c r="H2390" s="186"/>
      <c r="I2390" s="186"/>
      <c r="J2390" s="186"/>
      <c r="K2390" s="186"/>
      <c r="L2390" s="186"/>
      <c r="M2390" s="186"/>
      <c r="N2390" s="186"/>
      <c r="O2390" s="186"/>
      <c r="P2390" s="186"/>
      <c r="Q2390" s="186"/>
    </row>
    <row r="2391" spans="1:17">
      <c r="A2391" s="186"/>
      <c r="B2391" s="186"/>
      <c r="C2391" s="186"/>
      <c r="D2391" s="186"/>
      <c r="E2391" s="186"/>
      <c r="F2391" s="186"/>
      <c r="G2391" s="186"/>
      <c r="H2391" s="186"/>
      <c r="I2391" s="186"/>
      <c r="J2391" s="186"/>
      <c r="K2391" s="186"/>
      <c r="L2391" s="186"/>
      <c r="M2391" s="186"/>
      <c r="N2391" s="186"/>
      <c r="O2391" s="186"/>
      <c r="P2391" s="186"/>
      <c r="Q2391" s="186"/>
    </row>
    <row r="2392" spans="1:17">
      <c r="A2392" s="186"/>
      <c r="B2392" s="186"/>
      <c r="C2392" s="186"/>
      <c r="D2392" s="186"/>
      <c r="E2392" s="186"/>
      <c r="F2392" s="186"/>
      <c r="G2392" s="186"/>
      <c r="H2392" s="186"/>
      <c r="I2392" s="186"/>
      <c r="J2392" s="186"/>
      <c r="K2392" s="186"/>
      <c r="L2392" s="186"/>
      <c r="M2392" s="186"/>
      <c r="N2392" s="186"/>
      <c r="O2392" s="186"/>
      <c r="P2392" s="186"/>
      <c r="Q2392" s="186"/>
    </row>
    <row r="2393" spans="1:17">
      <c r="A2393" s="186"/>
      <c r="B2393" s="186"/>
      <c r="C2393" s="186"/>
      <c r="D2393" s="186"/>
      <c r="E2393" s="186"/>
      <c r="F2393" s="186"/>
      <c r="G2393" s="186"/>
      <c r="H2393" s="186"/>
      <c r="I2393" s="186"/>
      <c r="J2393" s="186"/>
      <c r="K2393" s="186"/>
      <c r="L2393" s="186"/>
      <c r="M2393" s="186"/>
      <c r="N2393" s="186"/>
      <c r="O2393" s="186"/>
      <c r="P2393" s="186"/>
      <c r="Q2393" s="186"/>
    </row>
    <row r="2394" spans="1:17">
      <c r="A2394" s="186"/>
      <c r="B2394" s="186"/>
      <c r="C2394" s="186"/>
      <c r="D2394" s="186"/>
      <c r="E2394" s="186"/>
      <c r="F2394" s="186"/>
      <c r="G2394" s="186"/>
      <c r="H2394" s="186"/>
      <c r="I2394" s="186"/>
      <c r="J2394" s="186"/>
      <c r="K2394" s="186"/>
      <c r="L2394" s="186"/>
      <c r="M2394" s="186"/>
      <c r="N2394" s="186"/>
      <c r="O2394" s="186"/>
      <c r="P2394" s="186"/>
      <c r="Q2394" s="186"/>
    </row>
    <row r="2395" spans="1:17">
      <c r="A2395" s="186"/>
      <c r="B2395" s="186"/>
      <c r="C2395" s="186"/>
      <c r="D2395" s="186"/>
      <c r="E2395" s="186"/>
      <c r="F2395" s="186"/>
      <c r="G2395" s="186"/>
      <c r="H2395" s="186"/>
      <c r="I2395" s="186"/>
      <c r="J2395" s="186"/>
      <c r="K2395" s="186"/>
      <c r="L2395" s="186"/>
      <c r="M2395" s="186"/>
      <c r="N2395" s="186"/>
      <c r="O2395" s="186"/>
      <c r="P2395" s="186"/>
      <c r="Q2395" s="186"/>
    </row>
    <row r="2396" spans="1:17">
      <c r="A2396" s="186"/>
      <c r="B2396" s="186"/>
      <c r="C2396" s="186"/>
      <c r="D2396" s="186"/>
      <c r="E2396" s="186"/>
      <c r="F2396" s="186"/>
      <c r="G2396" s="186"/>
      <c r="H2396" s="186"/>
      <c r="I2396" s="186"/>
      <c r="J2396" s="186"/>
      <c r="K2396" s="186"/>
      <c r="L2396" s="186"/>
      <c r="M2396" s="186"/>
      <c r="N2396" s="186"/>
      <c r="O2396" s="186"/>
      <c r="P2396" s="186"/>
      <c r="Q2396" s="186"/>
    </row>
    <row r="2397" spans="1:17">
      <c r="A2397" s="186"/>
      <c r="B2397" s="186"/>
      <c r="C2397" s="186"/>
      <c r="D2397" s="186"/>
      <c r="E2397" s="186"/>
      <c r="F2397" s="186"/>
      <c r="G2397" s="186"/>
      <c r="H2397" s="186"/>
      <c r="I2397" s="186"/>
      <c r="J2397" s="186"/>
      <c r="K2397" s="186"/>
      <c r="L2397" s="186"/>
      <c r="M2397" s="186"/>
      <c r="N2397" s="186"/>
      <c r="O2397" s="186"/>
      <c r="P2397" s="186"/>
      <c r="Q2397" s="186"/>
    </row>
    <row r="2398" spans="1:17">
      <c r="A2398" s="186"/>
      <c r="B2398" s="186"/>
      <c r="C2398" s="186"/>
      <c r="D2398" s="186"/>
      <c r="E2398" s="186"/>
      <c r="F2398" s="186"/>
      <c r="G2398" s="186"/>
      <c r="H2398" s="186"/>
      <c r="I2398" s="186"/>
      <c r="J2398" s="186"/>
      <c r="K2398" s="186"/>
      <c r="L2398" s="186"/>
      <c r="M2398" s="186"/>
      <c r="N2398" s="186"/>
      <c r="O2398" s="186"/>
      <c r="P2398" s="186"/>
      <c r="Q2398" s="186"/>
    </row>
    <row r="2399" spans="1:17">
      <c r="A2399" s="186"/>
      <c r="B2399" s="186"/>
      <c r="C2399" s="186"/>
      <c r="D2399" s="186"/>
      <c r="E2399" s="186"/>
      <c r="F2399" s="186"/>
      <c r="G2399" s="186"/>
      <c r="H2399" s="186"/>
      <c r="I2399" s="186"/>
      <c r="J2399" s="186"/>
      <c r="K2399" s="186"/>
      <c r="L2399" s="186"/>
      <c r="M2399" s="186"/>
      <c r="N2399" s="186"/>
      <c r="O2399" s="186"/>
      <c r="P2399" s="186"/>
      <c r="Q2399" s="186"/>
    </row>
    <row r="2400" spans="1:17">
      <c r="A2400" s="186"/>
      <c r="B2400" s="186"/>
      <c r="C2400" s="186"/>
      <c r="D2400" s="186"/>
      <c r="E2400" s="186"/>
      <c r="F2400" s="186"/>
      <c r="G2400" s="186"/>
      <c r="H2400" s="186"/>
      <c r="I2400" s="186"/>
      <c r="J2400" s="186"/>
      <c r="K2400" s="186"/>
      <c r="L2400" s="186"/>
      <c r="M2400" s="186"/>
      <c r="N2400" s="186"/>
      <c r="O2400" s="186"/>
      <c r="P2400" s="186"/>
      <c r="Q2400" s="186"/>
    </row>
    <row r="2401" spans="1:17">
      <c r="A2401" s="186"/>
      <c r="B2401" s="186"/>
      <c r="C2401" s="186"/>
      <c r="D2401" s="186"/>
      <c r="E2401" s="186"/>
      <c r="F2401" s="186"/>
      <c r="G2401" s="186"/>
      <c r="H2401" s="186"/>
      <c r="I2401" s="186"/>
      <c r="J2401" s="186"/>
      <c r="K2401" s="186"/>
      <c r="L2401" s="186"/>
      <c r="M2401" s="186"/>
      <c r="N2401" s="186"/>
      <c r="O2401" s="186"/>
      <c r="P2401" s="186"/>
      <c r="Q2401" s="186"/>
    </row>
    <row r="2402" spans="1:17">
      <c r="A2402" s="186"/>
      <c r="B2402" s="186"/>
      <c r="C2402" s="186"/>
      <c r="D2402" s="186"/>
      <c r="E2402" s="186"/>
      <c r="F2402" s="186"/>
      <c r="G2402" s="186"/>
      <c r="H2402" s="186"/>
      <c r="I2402" s="186"/>
      <c r="J2402" s="186"/>
      <c r="K2402" s="186"/>
      <c r="L2402" s="186"/>
      <c r="M2402" s="186"/>
      <c r="N2402" s="186"/>
      <c r="O2402" s="186"/>
      <c r="P2402" s="186"/>
      <c r="Q2402" s="186"/>
    </row>
    <row r="2403" spans="1:17">
      <c r="A2403" s="186"/>
      <c r="B2403" s="186"/>
      <c r="C2403" s="186"/>
      <c r="D2403" s="186"/>
      <c r="E2403" s="186"/>
      <c r="F2403" s="186"/>
      <c r="G2403" s="186"/>
      <c r="H2403" s="186"/>
      <c r="I2403" s="186"/>
      <c r="J2403" s="186"/>
      <c r="K2403" s="186"/>
      <c r="L2403" s="186"/>
      <c r="M2403" s="186"/>
      <c r="N2403" s="186"/>
      <c r="O2403" s="186"/>
      <c r="P2403" s="186"/>
      <c r="Q2403" s="186"/>
    </row>
    <row r="2404" spans="1:17">
      <c r="A2404" s="186"/>
      <c r="B2404" s="186"/>
      <c r="C2404" s="186"/>
      <c r="D2404" s="186"/>
      <c r="E2404" s="186"/>
      <c r="F2404" s="186"/>
      <c r="G2404" s="186"/>
      <c r="H2404" s="186"/>
      <c r="I2404" s="186"/>
      <c r="J2404" s="186"/>
      <c r="K2404" s="186"/>
      <c r="L2404" s="186"/>
      <c r="M2404" s="186"/>
      <c r="N2404" s="186"/>
      <c r="O2404" s="186"/>
      <c r="P2404" s="186"/>
      <c r="Q2404" s="186"/>
    </row>
    <row r="2405" spans="1:17">
      <c r="A2405" s="186"/>
      <c r="B2405" s="186"/>
      <c r="C2405" s="186"/>
      <c r="D2405" s="186"/>
      <c r="E2405" s="186"/>
      <c r="F2405" s="186"/>
      <c r="G2405" s="186"/>
      <c r="H2405" s="186"/>
      <c r="I2405" s="186"/>
      <c r="J2405" s="186"/>
      <c r="K2405" s="186"/>
      <c r="L2405" s="186"/>
      <c r="M2405" s="186"/>
      <c r="N2405" s="186"/>
      <c r="O2405" s="186"/>
      <c r="P2405" s="186"/>
      <c r="Q2405" s="186"/>
    </row>
    <row r="2406" spans="1:17">
      <c r="A2406" s="186"/>
      <c r="B2406" s="186"/>
      <c r="C2406" s="186"/>
      <c r="D2406" s="186"/>
      <c r="E2406" s="186"/>
      <c r="F2406" s="186"/>
      <c r="G2406" s="186"/>
      <c r="H2406" s="186"/>
      <c r="I2406" s="186"/>
      <c r="J2406" s="186"/>
      <c r="K2406" s="186"/>
      <c r="L2406" s="186"/>
      <c r="M2406" s="186"/>
      <c r="N2406" s="186"/>
      <c r="O2406" s="186"/>
      <c r="P2406" s="186"/>
      <c r="Q2406" s="186"/>
    </row>
    <row r="2407" spans="1:17">
      <c r="A2407" s="186"/>
      <c r="B2407" s="186"/>
      <c r="C2407" s="186"/>
      <c r="D2407" s="186"/>
      <c r="E2407" s="186"/>
      <c r="F2407" s="186"/>
      <c r="G2407" s="186"/>
      <c r="H2407" s="186"/>
      <c r="I2407" s="186"/>
      <c r="J2407" s="186"/>
      <c r="K2407" s="186"/>
      <c r="L2407" s="186"/>
      <c r="M2407" s="186"/>
      <c r="N2407" s="186"/>
      <c r="O2407" s="186"/>
      <c r="P2407" s="186"/>
      <c r="Q2407" s="186"/>
    </row>
    <row r="2408" spans="1:17">
      <c r="A2408" s="186"/>
      <c r="B2408" s="186"/>
      <c r="C2408" s="186"/>
      <c r="D2408" s="186"/>
      <c r="E2408" s="186"/>
      <c r="F2408" s="186"/>
      <c r="G2408" s="186"/>
      <c r="H2408" s="186"/>
      <c r="I2408" s="186"/>
      <c r="J2408" s="186"/>
      <c r="K2408" s="186"/>
      <c r="L2408" s="186"/>
      <c r="M2408" s="186"/>
      <c r="N2408" s="186"/>
      <c r="O2408" s="186"/>
      <c r="P2408" s="186"/>
      <c r="Q2408" s="186"/>
    </row>
    <row r="2409" spans="1:17">
      <c r="A2409" s="186"/>
      <c r="B2409" s="186"/>
      <c r="C2409" s="186"/>
      <c r="D2409" s="186"/>
      <c r="E2409" s="186"/>
      <c r="F2409" s="186"/>
      <c r="G2409" s="186"/>
      <c r="H2409" s="186"/>
      <c r="I2409" s="186"/>
      <c r="J2409" s="186"/>
      <c r="K2409" s="186"/>
      <c r="L2409" s="186"/>
      <c r="M2409" s="186"/>
      <c r="N2409" s="186"/>
      <c r="O2409" s="186"/>
      <c r="P2409" s="186"/>
      <c r="Q2409" s="186"/>
    </row>
    <row r="2410" spans="1:17">
      <c r="A2410" s="186"/>
      <c r="B2410" s="186"/>
      <c r="C2410" s="186"/>
      <c r="D2410" s="186"/>
      <c r="E2410" s="186"/>
      <c r="F2410" s="186"/>
      <c r="G2410" s="186"/>
      <c r="H2410" s="186"/>
      <c r="I2410" s="186"/>
      <c r="J2410" s="186"/>
      <c r="K2410" s="186"/>
      <c r="L2410" s="186"/>
      <c r="M2410" s="186"/>
      <c r="N2410" s="186"/>
      <c r="O2410" s="186"/>
      <c r="P2410" s="186"/>
      <c r="Q2410" s="186"/>
    </row>
    <row r="2411" spans="1:17">
      <c r="A2411" s="186"/>
      <c r="B2411" s="186"/>
      <c r="C2411" s="186"/>
      <c r="D2411" s="186"/>
      <c r="E2411" s="186"/>
      <c r="F2411" s="186"/>
      <c r="G2411" s="186"/>
      <c r="H2411" s="186"/>
      <c r="I2411" s="186"/>
      <c r="J2411" s="186"/>
      <c r="K2411" s="186"/>
      <c r="L2411" s="186"/>
      <c r="M2411" s="186"/>
      <c r="N2411" s="186"/>
      <c r="O2411" s="186"/>
      <c r="P2411" s="186"/>
      <c r="Q2411" s="186"/>
    </row>
    <row r="2412" spans="1:17">
      <c r="A2412" s="186"/>
      <c r="B2412" s="186"/>
      <c r="C2412" s="186"/>
      <c r="D2412" s="186"/>
      <c r="E2412" s="186"/>
      <c r="F2412" s="186"/>
      <c r="G2412" s="186"/>
      <c r="H2412" s="186"/>
      <c r="I2412" s="186"/>
      <c r="J2412" s="186"/>
      <c r="K2412" s="186"/>
      <c r="L2412" s="186"/>
      <c r="M2412" s="186"/>
      <c r="N2412" s="186"/>
      <c r="O2412" s="186"/>
      <c r="P2412" s="186"/>
      <c r="Q2412" s="186"/>
    </row>
    <row r="2413" spans="1:17">
      <c r="A2413" s="186"/>
      <c r="B2413" s="186"/>
      <c r="C2413" s="186"/>
      <c r="D2413" s="186"/>
      <c r="E2413" s="186"/>
      <c r="F2413" s="186"/>
      <c r="G2413" s="186"/>
      <c r="H2413" s="186"/>
      <c r="I2413" s="186"/>
      <c r="J2413" s="186"/>
      <c r="K2413" s="186"/>
      <c r="L2413" s="186"/>
      <c r="M2413" s="186"/>
      <c r="N2413" s="186"/>
      <c r="O2413" s="186"/>
      <c r="P2413" s="186"/>
      <c r="Q2413" s="186"/>
    </row>
    <row r="2414" spans="1:17">
      <c r="A2414" s="186"/>
      <c r="B2414" s="186"/>
      <c r="C2414" s="186"/>
      <c r="D2414" s="186"/>
      <c r="E2414" s="186"/>
      <c r="F2414" s="186"/>
      <c r="G2414" s="186"/>
      <c r="H2414" s="186"/>
      <c r="I2414" s="186"/>
      <c r="J2414" s="186"/>
      <c r="K2414" s="186"/>
      <c r="L2414" s="186"/>
      <c r="M2414" s="186"/>
      <c r="N2414" s="186"/>
      <c r="O2414" s="186"/>
      <c r="P2414" s="186"/>
      <c r="Q2414" s="186"/>
    </row>
    <row r="2415" spans="1:17">
      <c r="A2415" s="186"/>
      <c r="B2415" s="186"/>
      <c r="C2415" s="186"/>
      <c r="D2415" s="186"/>
      <c r="E2415" s="186"/>
      <c r="F2415" s="186"/>
      <c r="G2415" s="186"/>
      <c r="H2415" s="186"/>
      <c r="I2415" s="186"/>
      <c r="J2415" s="186"/>
      <c r="K2415" s="186"/>
      <c r="L2415" s="186"/>
      <c r="M2415" s="186"/>
      <c r="N2415" s="186"/>
      <c r="O2415" s="186"/>
      <c r="P2415" s="186"/>
      <c r="Q2415" s="186"/>
    </row>
    <row r="2416" spans="1:17">
      <c r="A2416" s="186"/>
      <c r="B2416" s="186"/>
      <c r="C2416" s="186"/>
      <c r="D2416" s="186"/>
      <c r="E2416" s="186"/>
      <c r="F2416" s="186"/>
      <c r="G2416" s="186"/>
      <c r="H2416" s="186"/>
      <c r="I2416" s="186"/>
      <c r="J2416" s="186"/>
      <c r="K2416" s="186"/>
      <c r="L2416" s="186"/>
      <c r="M2416" s="186"/>
      <c r="N2416" s="186"/>
      <c r="O2416" s="186"/>
      <c r="P2416" s="186"/>
      <c r="Q2416" s="186"/>
    </row>
    <row r="2417" spans="1:17">
      <c r="A2417" s="186"/>
      <c r="B2417" s="186"/>
      <c r="C2417" s="186"/>
      <c r="D2417" s="186"/>
      <c r="E2417" s="186"/>
      <c r="F2417" s="186"/>
      <c r="G2417" s="186"/>
      <c r="H2417" s="186"/>
      <c r="I2417" s="186"/>
      <c r="J2417" s="186"/>
      <c r="K2417" s="186"/>
      <c r="L2417" s="186"/>
      <c r="M2417" s="186"/>
      <c r="N2417" s="186"/>
      <c r="O2417" s="186"/>
      <c r="P2417" s="186"/>
      <c r="Q2417" s="186"/>
    </row>
    <row r="2418" spans="1:17">
      <c r="A2418" s="186"/>
      <c r="B2418" s="186"/>
      <c r="C2418" s="186"/>
      <c r="D2418" s="186"/>
      <c r="E2418" s="186"/>
      <c r="F2418" s="186"/>
      <c r="G2418" s="186"/>
      <c r="H2418" s="186"/>
      <c r="I2418" s="186"/>
      <c r="J2418" s="186"/>
      <c r="K2418" s="186"/>
      <c r="L2418" s="186"/>
      <c r="M2418" s="186"/>
      <c r="N2418" s="186"/>
      <c r="O2418" s="186"/>
      <c r="P2418" s="186"/>
      <c r="Q2418" s="186"/>
    </row>
    <row r="2419" spans="1:17">
      <c r="A2419" s="186"/>
      <c r="B2419" s="186"/>
      <c r="C2419" s="186"/>
      <c r="D2419" s="186"/>
      <c r="E2419" s="186"/>
      <c r="F2419" s="186"/>
      <c r="G2419" s="186"/>
      <c r="H2419" s="186"/>
      <c r="I2419" s="186"/>
      <c r="J2419" s="186"/>
      <c r="K2419" s="186"/>
      <c r="L2419" s="186"/>
      <c r="M2419" s="186"/>
      <c r="N2419" s="186"/>
      <c r="O2419" s="186"/>
      <c r="P2419" s="186"/>
      <c r="Q2419" s="186"/>
    </row>
    <row r="2420" spans="1:17">
      <c r="A2420" s="186"/>
      <c r="B2420" s="186"/>
      <c r="C2420" s="186"/>
      <c r="D2420" s="186"/>
      <c r="E2420" s="186"/>
      <c r="F2420" s="186"/>
      <c r="G2420" s="186"/>
      <c r="H2420" s="186"/>
      <c r="I2420" s="186"/>
      <c r="J2420" s="186"/>
      <c r="K2420" s="186"/>
      <c r="L2420" s="186"/>
      <c r="M2420" s="186"/>
      <c r="N2420" s="186"/>
      <c r="O2420" s="186"/>
      <c r="P2420" s="186"/>
      <c r="Q2420" s="186"/>
    </row>
    <row r="2421" spans="1:17">
      <c r="A2421" s="186"/>
      <c r="B2421" s="186"/>
      <c r="C2421" s="186"/>
      <c r="D2421" s="186"/>
      <c r="E2421" s="186"/>
      <c r="F2421" s="186"/>
      <c r="G2421" s="186"/>
      <c r="H2421" s="186"/>
      <c r="I2421" s="186"/>
      <c r="J2421" s="186"/>
      <c r="K2421" s="186"/>
      <c r="L2421" s="186"/>
      <c r="M2421" s="186"/>
      <c r="N2421" s="186"/>
      <c r="O2421" s="186"/>
      <c r="P2421" s="186"/>
      <c r="Q2421" s="186"/>
    </row>
    <row r="2422" spans="1:17">
      <c r="A2422" s="186"/>
      <c r="B2422" s="186"/>
      <c r="C2422" s="186"/>
      <c r="D2422" s="186"/>
      <c r="E2422" s="186"/>
      <c r="F2422" s="186"/>
      <c r="G2422" s="186"/>
      <c r="H2422" s="186"/>
      <c r="I2422" s="186"/>
      <c r="J2422" s="186"/>
      <c r="K2422" s="186"/>
      <c r="L2422" s="186"/>
      <c r="M2422" s="186"/>
      <c r="N2422" s="186"/>
      <c r="O2422" s="186"/>
      <c r="P2422" s="186"/>
      <c r="Q2422" s="186"/>
    </row>
    <row r="2423" spans="1:17">
      <c r="A2423" s="186"/>
      <c r="B2423" s="186"/>
      <c r="C2423" s="186"/>
      <c r="D2423" s="186"/>
      <c r="E2423" s="186"/>
      <c r="F2423" s="186"/>
      <c r="G2423" s="186"/>
      <c r="H2423" s="186"/>
      <c r="I2423" s="186"/>
      <c r="J2423" s="186"/>
      <c r="K2423" s="186"/>
      <c r="L2423" s="186"/>
      <c r="M2423" s="186"/>
      <c r="N2423" s="186"/>
      <c r="O2423" s="186"/>
      <c r="P2423" s="186"/>
      <c r="Q2423" s="186"/>
    </row>
    <row r="2424" spans="1:17">
      <c r="A2424" s="186"/>
      <c r="B2424" s="186"/>
      <c r="C2424" s="186"/>
      <c r="D2424" s="186"/>
      <c r="E2424" s="186"/>
      <c r="F2424" s="186"/>
      <c r="G2424" s="186"/>
      <c r="H2424" s="186"/>
      <c r="I2424" s="186"/>
      <c r="J2424" s="186"/>
      <c r="K2424" s="186"/>
      <c r="L2424" s="186"/>
      <c r="M2424" s="186"/>
      <c r="N2424" s="186"/>
      <c r="O2424" s="186"/>
      <c r="P2424" s="186"/>
      <c r="Q2424" s="186"/>
    </row>
    <row r="2425" spans="1:17">
      <c r="A2425" s="186"/>
      <c r="B2425" s="186"/>
      <c r="C2425" s="186"/>
      <c r="D2425" s="186"/>
      <c r="E2425" s="186"/>
      <c r="F2425" s="186"/>
      <c r="G2425" s="186"/>
      <c r="H2425" s="186"/>
      <c r="I2425" s="186"/>
      <c r="J2425" s="186"/>
      <c r="K2425" s="186"/>
      <c r="L2425" s="186"/>
      <c r="M2425" s="186"/>
      <c r="N2425" s="186"/>
      <c r="O2425" s="186"/>
      <c r="P2425" s="186"/>
      <c r="Q2425" s="186"/>
    </row>
    <row r="2426" spans="1:17">
      <c r="A2426" s="186"/>
      <c r="B2426" s="186"/>
      <c r="C2426" s="186"/>
      <c r="D2426" s="186"/>
      <c r="E2426" s="186"/>
      <c r="F2426" s="186"/>
      <c r="G2426" s="186"/>
      <c r="H2426" s="186"/>
      <c r="I2426" s="186"/>
      <c r="J2426" s="186"/>
      <c r="K2426" s="186"/>
      <c r="L2426" s="186"/>
      <c r="M2426" s="186"/>
      <c r="N2426" s="186"/>
      <c r="O2426" s="186"/>
      <c r="P2426" s="186"/>
      <c r="Q2426" s="186"/>
    </row>
    <row r="2427" spans="1:17">
      <c r="A2427" s="186"/>
      <c r="B2427" s="186"/>
      <c r="C2427" s="186"/>
      <c r="D2427" s="186"/>
      <c r="E2427" s="186"/>
      <c r="F2427" s="186"/>
      <c r="G2427" s="186"/>
      <c r="H2427" s="186"/>
      <c r="I2427" s="186"/>
      <c r="J2427" s="186"/>
      <c r="K2427" s="186"/>
      <c r="L2427" s="186"/>
      <c r="M2427" s="186"/>
      <c r="N2427" s="186"/>
      <c r="O2427" s="186"/>
      <c r="P2427" s="186"/>
      <c r="Q2427" s="186"/>
    </row>
    <row r="2428" spans="1:17">
      <c r="A2428" s="186"/>
      <c r="B2428" s="186"/>
      <c r="C2428" s="186"/>
      <c r="D2428" s="186"/>
      <c r="E2428" s="186"/>
      <c r="F2428" s="186"/>
      <c r="G2428" s="186"/>
      <c r="H2428" s="186"/>
      <c r="I2428" s="186"/>
      <c r="J2428" s="186"/>
      <c r="K2428" s="186"/>
      <c r="L2428" s="186"/>
      <c r="M2428" s="186"/>
      <c r="N2428" s="186"/>
      <c r="O2428" s="186"/>
      <c r="P2428" s="186"/>
      <c r="Q2428" s="186"/>
    </row>
    <row r="2429" spans="1:17">
      <c r="A2429" s="186"/>
      <c r="B2429" s="186"/>
      <c r="C2429" s="186"/>
      <c r="D2429" s="186"/>
      <c r="E2429" s="186"/>
      <c r="F2429" s="186"/>
      <c r="G2429" s="186"/>
      <c r="H2429" s="186"/>
      <c r="I2429" s="186"/>
      <c r="J2429" s="186"/>
      <c r="K2429" s="186"/>
      <c r="L2429" s="186"/>
      <c r="M2429" s="186"/>
      <c r="N2429" s="186"/>
      <c r="O2429" s="186"/>
      <c r="P2429" s="186"/>
      <c r="Q2429" s="186"/>
    </row>
    <row r="2430" spans="1:17">
      <c r="A2430" s="186"/>
      <c r="B2430" s="186"/>
      <c r="C2430" s="186"/>
      <c r="D2430" s="186"/>
      <c r="E2430" s="186"/>
      <c r="F2430" s="186"/>
      <c r="G2430" s="186"/>
      <c r="H2430" s="186"/>
      <c r="I2430" s="186"/>
      <c r="J2430" s="186"/>
      <c r="K2430" s="186"/>
      <c r="L2430" s="186"/>
      <c r="M2430" s="186"/>
      <c r="N2430" s="186"/>
      <c r="O2430" s="186"/>
      <c r="P2430" s="186"/>
      <c r="Q2430" s="186"/>
    </row>
    <row r="2431" spans="1:17">
      <c r="A2431" s="186"/>
      <c r="B2431" s="186"/>
      <c r="C2431" s="186"/>
      <c r="D2431" s="186"/>
      <c r="E2431" s="186"/>
      <c r="F2431" s="186"/>
      <c r="G2431" s="186"/>
      <c r="H2431" s="186"/>
      <c r="I2431" s="186"/>
      <c r="J2431" s="186"/>
      <c r="K2431" s="186"/>
      <c r="L2431" s="186"/>
      <c r="M2431" s="186"/>
      <c r="N2431" s="186"/>
      <c r="O2431" s="186"/>
      <c r="P2431" s="186"/>
      <c r="Q2431" s="186"/>
    </row>
    <row r="2432" spans="1:17">
      <c r="A2432" s="186"/>
      <c r="B2432" s="186"/>
      <c r="C2432" s="186"/>
      <c r="D2432" s="186"/>
      <c r="E2432" s="186"/>
      <c r="F2432" s="186"/>
      <c r="G2432" s="186"/>
      <c r="H2432" s="186"/>
      <c r="I2432" s="186"/>
      <c r="J2432" s="186"/>
      <c r="K2432" s="186"/>
      <c r="L2432" s="186"/>
      <c r="M2432" s="186"/>
      <c r="N2432" s="186"/>
      <c r="O2432" s="186"/>
      <c r="P2432" s="186"/>
      <c r="Q2432" s="186"/>
    </row>
    <row r="2433" spans="1:17">
      <c r="A2433" s="186"/>
      <c r="B2433" s="186"/>
      <c r="C2433" s="186"/>
      <c r="D2433" s="186"/>
      <c r="E2433" s="186"/>
      <c r="F2433" s="186"/>
      <c r="G2433" s="186"/>
      <c r="H2433" s="186"/>
      <c r="I2433" s="186"/>
      <c r="J2433" s="186"/>
      <c r="K2433" s="186"/>
      <c r="L2433" s="186"/>
      <c r="M2433" s="186"/>
      <c r="N2433" s="186"/>
      <c r="O2433" s="186"/>
      <c r="P2433" s="186"/>
      <c r="Q2433" s="186"/>
    </row>
    <row r="2434" spans="1:17">
      <c r="A2434" s="186"/>
      <c r="B2434" s="186"/>
      <c r="C2434" s="186"/>
      <c r="D2434" s="186"/>
      <c r="E2434" s="186"/>
      <c r="F2434" s="186"/>
      <c r="G2434" s="186"/>
      <c r="H2434" s="186"/>
      <c r="I2434" s="186"/>
      <c r="J2434" s="186"/>
      <c r="K2434" s="186"/>
      <c r="L2434" s="186"/>
      <c r="M2434" s="186"/>
      <c r="N2434" s="186"/>
      <c r="O2434" s="186"/>
      <c r="P2434" s="186"/>
      <c r="Q2434" s="186"/>
    </row>
    <row r="2435" spans="1:17">
      <c r="A2435" s="186"/>
      <c r="B2435" s="186"/>
      <c r="C2435" s="186"/>
      <c r="D2435" s="186"/>
      <c r="E2435" s="186"/>
      <c r="F2435" s="186"/>
      <c r="G2435" s="186"/>
      <c r="H2435" s="186"/>
      <c r="I2435" s="186"/>
      <c r="J2435" s="186"/>
      <c r="K2435" s="186"/>
      <c r="L2435" s="186"/>
      <c r="M2435" s="186"/>
      <c r="N2435" s="186"/>
      <c r="O2435" s="186"/>
      <c r="P2435" s="186"/>
      <c r="Q2435" s="186"/>
    </row>
    <row r="2436" spans="1:17">
      <c r="A2436" s="186"/>
      <c r="B2436" s="186"/>
      <c r="C2436" s="186"/>
      <c r="D2436" s="186"/>
      <c r="E2436" s="186"/>
      <c r="F2436" s="186"/>
      <c r="G2436" s="186"/>
      <c r="H2436" s="186"/>
      <c r="I2436" s="186"/>
      <c r="J2436" s="186"/>
      <c r="K2436" s="186"/>
      <c r="L2436" s="186"/>
      <c r="M2436" s="186"/>
      <c r="N2436" s="186"/>
      <c r="O2436" s="186"/>
      <c r="P2436" s="186"/>
      <c r="Q2436" s="186"/>
    </row>
    <row r="2437" spans="1:17">
      <c r="A2437" s="186"/>
      <c r="B2437" s="186"/>
      <c r="C2437" s="186"/>
      <c r="D2437" s="186"/>
      <c r="E2437" s="186"/>
      <c r="F2437" s="186"/>
      <c r="G2437" s="186"/>
      <c r="H2437" s="186"/>
      <c r="I2437" s="186"/>
      <c r="J2437" s="186"/>
      <c r="K2437" s="186"/>
      <c r="L2437" s="186"/>
      <c r="M2437" s="186"/>
      <c r="N2437" s="186"/>
      <c r="O2437" s="186"/>
      <c r="P2437" s="186"/>
      <c r="Q2437" s="186"/>
    </row>
    <row r="2438" spans="1:17">
      <c r="A2438" s="186"/>
      <c r="B2438" s="186"/>
      <c r="C2438" s="186"/>
      <c r="D2438" s="186"/>
      <c r="E2438" s="186"/>
      <c r="F2438" s="186"/>
      <c r="G2438" s="186"/>
      <c r="H2438" s="186"/>
      <c r="I2438" s="186"/>
      <c r="J2438" s="186"/>
      <c r="K2438" s="186"/>
      <c r="L2438" s="186"/>
      <c r="M2438" s="186"/>
      <c r="N2438" s="186"/>
      <c r="O2438" s="186"/>
      <c r="P2438" s="186"/>
      <c r="Q2438" s="186"/>
    </row>
    <row r="2439" spans="1:17">
      <c r="A2439" s="186"/>
      <c r="B2439" s="186"/>
      <c r="C2439" s="186"/>
      <c r="D2439" s="186"/>
      <c r="E2439" s="186"/>
      <c r="F2439" s="186"/>
      <c r="G2439" s="186"/>
      <c r="H2439" s="186"/>
      <c r="I2439" s="186"/>
      <c r="J2439" s="186"/>
      <c r="K2439" s="186"/>
      <c r="L2439" s="186"/>
      <c r="M2439" s="186"/>
      <c r="N2439" s="186"/>
      <c r="O2439" s="186"/>
      <c r="P2439" s="186"/>
      <c r="Q2439" s="186"/>
    </row>
    <row r="2440" spans="1:17">
      <c r="A2440" s="186"/>
      <c r="B2440" s="186"/>
      <c r="C2440" s="186"/>
      <c r="D2440" s="186"/>
      <c r="E2440" s="186"/>
      <c r="F2440" s="186"/>
      <c r="G2440" s="186"/>
      <c r="H2440" s="186"/>
      <c r="I2440" s="186"/>
      <c r="J2440" s="186"/>
      <c r="K2440" s="186"/>
      <c r="L2440" s="186"/>
      <c r="M2440" s="186"/>
      <c r="N2440" s="186"/>
      <c r="O2440" s="186"/>
      <c r="P2440" s="186"/>
      <c r="Q2440" s="186"/>
    </row>
    <row r="2441" spans="1:17">
      <c r="A2441" s="186"/>
      <c r="B2441" s="186"/>
      <c r="C2441" s="186"/>
      <c r="D2441" s="186"/>
      <c r="E2441" s="186"/>
      <c r="F2441" s="186"/>
      <c r="G2441" s="186"/>
      <c r="H2441" s="186"/>
      <c r="I2441" s="186"/>
      <c r="J2441" s="186"/>
      <c r="K2441" s="186"/>
      <c r="L2441" s="186"/>
      <c r="M2441" s="186"/>
      <c r="N2441" s="186"/>
      <c r="O2441" s="186"/>
      <c r="P2441" s="186"/>
      <c r="Q2441" s="186"/>
    </row>
    <row r="2442" spans="1:17">
      <c r="A2442" s="186"/>
      <c r="B2442" s="186"/>
      <c r="C2442" s="186"/>
      <c r="D2442" s="186"/>
      <c r="E2442" s="186"/>
      <c r="F2442" s="186"/>
      <c r="G2442" s="186"/>
      <c r="H2442" s="186"/>
      <c r="I2442" s="186"/>
      <c r="J2442" s="186"/>
      <c r="K2442" s="186"/>
      <c r="L2442" s="186"/>
      <c r="M2442" s="186"/>
      <c r="N2442" s="186"/>
      <c r="O2442" s="186"/>
      <c r="P2442" s="186"/>
      <c r="Q2442" s="186"/>
    </row>
    <row r="2443" spans="1:17">
      <c r="A2443" s="186"/>
      <c r="B2443" s="186"/>
      <c r="C2443" s="186"/>
      <c r="D2443" s="186"/>
      <c r="E2443" s="186"/>
      <c r="F2443" s="186"/>
      <c r="G2443" s="186"/>
      <c r="H2443" s="186"/>
      <c r="I2443" s="186"/>
      <c r="J2443" s="186"/>
      <c r="K2443" s="186"/>
      <c r="L2443" s="186"/>
      <c r="M2443" s="186"/>
      <c r="N2443" s="186"/>
      <c r="O2443" s="186"/>
      <c r="P2443" s="186"/>
      <c r="Q2443" s="186"/>
    </row>
    <row r="2444" spans="1:17">
      <c r="A2444" s="186"/>
      <c r="B2444" s="186"/>
      <c r="C2444" s="186"/>
      <c r="D2444" s="186"/>
      <c r="E2444" s="186"/>
      <c r="F2444" s="186"/>
      <c r="G2444" s="186"/>
      <c r="H2444" s="186"/>
      <c r="I2444" s="186"/>
      <c r="J2444" s="186"/>
      <c r="K2444" s="186"/>
      <c r="L2444" s="186"/>
      <c r="M2444" s="186"/>
      <c r="N2444" s="186"/>
      <c r="O2444" s="186"/>
      <c r="P2444" s="186"/>
      <c r="Q2444" s="186"/>
    </row>
    <row r="2445" spans="1:17">
      <c r="A2445" s="186"/>
      <c r="B2445" s="186"/>
      <c r="C2445" s="186"/>
      <c r="D2445" s="186"/>
      <c r="E2445" s="186"/>
      <c r="F2445" s="186"/>
      <c r="G2445" s="186"/>
      <c r="H2445" s="186"/>
      <c r="I2445" s="186"/>
      <c r="J2445" s="186"/>
      <c r="K2445" s="186"/>
      <c r="L2445" s="186"/>
      <c r="M2445" s="186"/>
      <c r="N2445" s="186"/>
      <c r="O2445" s="186"/>
      <c r="P2445" s="186"/>
      <c r="Q2445" s="186"/>
    </row>
    <row r="2446" spans="1:17">
      <c r="A2446" s="186"/>
      <c r="B2446" s="186"/>
      <c r="C2446" s="186"/>
      <c r="D2446" s="186"/>
      <c r="E2446" s="186"/>
      <c r="F2446" s="186"/>
      <c r="G2446" s="186"/>
      <c r="H2446" s="186"/>
      <c r="I2446" s="186"/>
      <c r="J2446" s="186"/>
      <c r="K2446" s="186"/>
      <c r="L2446" s="186"/>
      <c r="M2446" s="186"/>
      <c r="N2446" s="186"/>
      <c r="O2446" s="186"/>
      <c r="P2446" s="186"/>
      <c r="Q2446" s="186"/>
    </row>
    <row r="2447" spans="1:17">
      <c r="A2447" s="186"/>
      <c r="B2447" s="186"/>
      <c r="C2447" s="186"/>
      <c r="D2447" s="186"/>
      <c r="E2447" s="186"/>
      <c r="F2447" s="186"/>
      <c r="G2447" s="186"/>
      <c r="H2447" s="186"/>
      <c r="I2447" s="186"/>
      <c r="J2447" s="186"/>
      <c r="K2447" s="186"/>
      <c r="L2447" s="186"/>
      <c r="M2447" s="186"/>
      <c r="N2447" s="186"/>
      <c r="O2447" s="186"/>
      <c r="P2447" s="186"/>
      <c r="Q2447" s="186"/>
    </row>
    <row r="2448" spans="1:17">
      <c r="A2448" s="186"/>
      <c r="B2448" s="186"/>
      <c r="C2448" s="186"/>
      <c r="D2448" s="186"/>
      <c r="E2448" s="186"/>
      <c r="F2448" s="186"/>
      <c r="G2448" s="186"/>
      <c r="H2448" s="186"/>
      <c r="I2448" s="186"/>
      <c r="J2448" s="186"/>
      <c r="K2448" s="186"/>
      <c r="L2448" s="186"/>
      <c r="M2448" s="186"/>
      <c r="N2448" s="186"/>
      <c r="O2448" s="186"/>
      <c r="P2448" s="186"/>
      <c r="Q2448" s="186"/>
    </row>
    <row r="2449" spans="1:17">
      <c r="A2449" s="186"/>
      <c r="B2449" s="186"/>
      <c r="C2449" s="186"/>
      <c r="D2449" s="186"/>
      <c r="E2449" s="186"/>
      <c r="F2449" s="186"/>
      <c r="G2449" s="186"/>
      <c r="H2449" s="186"/>
      <c r="I2449" s="186"/>
      <c r="J2449" s="186"/>
      <c r="K2449" s="186"/>
      <c r="L2449" s="186"/>
      <c r="M2449" s="186"/>
      <c r="N2449" s="186"/>
      <c r="O2449" s="186"/>
      <c r="P2449" s="186"/>
      <c r="Q2449" s="186"/>
    </row>
    <row r="2450" spans="1:17">
      <c r="A2450" s="186"/>
      <c r="B2450" s="186"/>
      <c r="C2450" s="186"/>
      <c r="D2450" s="186"/>
      <c r="E2450" s="186"/>
      <c r="F2450" s="186"/>
      <c r="G2450" s="186"/>
      <c r="H2450" s="186"/>
      <c r="I2450" s="186"/>
      <c r="J2450" s="186"/>
      <c r="K2450" s="186"/>
      <c r="L2450" s="186"/>
      <c r="M2450" s="186"/>
      <c r="N2450" s="186"/>
      <c r="O2450" s="186"/>
      <c r="P2450" s="186"/>
      <c r="Q2450" s="186"/>
    </row>
    <row r="2451" spans="1:17">
      <c r="A2451" s="186"/>
      <c r="B2451" s="186"/>
      <c r="C2451" s="186"/>
      <c r="D2451" s="186"/>
      <c r="E2451" s="186"/>
      <c r="F2451" s="186"/>
      <c r="G2451" s="186"/>
      <c r="H2451" s="186"/>
      <c r="I2451" s="186"/>
      <c r="J2451" s="186"/>
      <c r="K2451" s="186"/>
      <c r="L2451" s="186"/>
      <c r="M2451" s="186"/>
      <c r="N2451" s="186"/>
      <c r="O2451" s="186"/>
      <c r="P2451" s="186"/>
      <c r="Q2451" s="186"/>
    </row>
    <row r="2452" spans="1:17">
      <c r="A2452" s="186"/>
      <c r="B2452" s="186"/>
      <c r="C2452" s="186"/>
      <c r="D2452" s="186"/>
      <c r="E2452" s="186"/>
      <c r="F2452" s="186"/>
      <c r="G2452" s="186"/>
      <c r="H2452" s="186"/>
      <c r="I2452" s="186"/>
      <c r="J2452" s="186"/>
      <c r="K2452" s="186"/>
      <c r="L2452" s="186"/>
      <c r="M2452" s="186"/>
      <c r="N2452" s="186"/>
      <c r="O2452" s="186"/>
      <c r="P2452" s="186"/>
      <c r="Q2452" s="186"/>
    </row>
    <row r="2453" spans="1:17">
      <c r="A2453" s="186"/>
      <c r="B2453" s="186"/>
      <c r="C2453" s="186"/>
      <c r="D2453" s="186"/>
      <c r="E2453" s="186"/>
      <c r="F2453" s="186"/>
      <c r="G2453" s="186"/>
      <c r="H2453" s="186"/>
      <c r="I2453" s="186"/>
      <c r="J2453" s="186"/>
      <c r="K2453" s="186"/>
      <c r="L2453" s="186"/>
      <c r="M2453" s="186"/>
      <c r="N2453" s="186"/>
      <c r="O2453" s="186"/>
      <c r="P2453" s="186"/>
      <c r="Q2453" s="186"/>
    </row>
    <row r="2454" spans="1:17">
      <c r="A2454" s="186"/>
      <c r="B2454" s="186"/>
      <c r="C2454" s="186"/>
      <c r="D2454" s="186"/>
      <c r="E2454" s="186"/>
      <c r="F2454" s="186"/>
      <c r="G2454" s="186"/>
      <c r="H2454" s="186"/>
      <c r="I2454" s="186"/>
      <c r="J2454" s="186"/>
      <c r="K2454" s="186"/>
      <c r="L2454" s="186"/>
      <c r="M2454" s="186"/>
      <c r="N2454" s="186"/>
      <c r="O2454" s="186"/>
      <c r="P2454" s="186"/>
      <c r="Q2454" s="186"/>
    </row>
    <row r="2455" spans="1:17">
      <c r="A2455" s="186"/>
      <c r="B2455" s="186"/>
      <c r="C2455" s="186"/>
      <c r="D2455" s="186"/>
      <c r="E2455" s="186"/>
      <c r="F2455" s="186"/>
      <c r="G2455" s="186"/>
      <c r="H2455" s="186"/>
      <c r="I2455" s="186"/>
      <c r="J2455" s="186"/>
      <c r="K2455" s="186"/>
      <c r="L2455" s="186"/>
      <c r="M2455" s="186"/>
      <c r="N2455" s="186"/>
      <c r="O2455" s="186"/>
      <c r="P2455" s="186"/>
      <c r="Q2455" s="186"/>
    </row>
    <row r="2456" spans="1:17">
      <c r="A2456" s="186"/>
      <c r="B2456" s="186"/>
      <c r="C2456" s="186"/>
      <c r="D2456" s="186"/>
      <c r="E2456" s="186"/>
      <c r="F2456" s="186"/>
      <c r="G2456" s="186"/>
      <c r="H2456" s="186"/>
      <c r="I2456" s="186"/>
      <c r="J2456" s="186"/>
      <c r="K2456" s="186"/>
      <c r="L2456" s="186"/>
      <c r="M2456" s="186"/>
      <c r="N2456" s="186"/>
      <c r="O2456" s="186"/>
      <c r="P2456" s="186"/>
      <c r="Q2456" s="186"/>
    </row>
    <row r="2457" spans="1:17">
      <c r="A2457" s="186"/>
      <c r="B2457" s="186"/>
      <c r="C2457" s="186"/>
      <c r="D2457" s="186"/>
      <c r="E2457" s="186"/>
      <c r="F2457" s="186"/>
      <c r="G2457" s="186"/>
      <c r="H2457" s="186"/>
      <c r="I2457" s="186"/>
      <c r="J2457" s="186"/>
      <c r="K2457" s="186"/>
      <c r="L2457" s="186"/>
      <c r="M2457" s="186"/>
      <c r="N2457" s="186"/>
      <c r="O2457" s="186"/>
      <c r="P2457" s="186"/>
      <c r="Q2457" s="186"/>
    </row>
    <row r="2458" spans="1:17">
      <c r="A2458" s="186"/>
      <c r="B2458" s="186"/>
      <c r="C2458" s="186"/>
      <c r="D2458" s="186"/>
      <c r="E2458" s="186"/>
      <c r="F2458" s="186"/>
      <c r="G2458" s="186"/>
      <c r="H2458" s="186"/>
      <c r="I2458" s="186"/>
      <c r="J2458" s="186"/>
      <c r="K2458" s="186"/>
      <c r="L2458" s="186"/>
      <c r="M2458" s="186"/>
      <c r="N2458" s="186"/>
      <c r="O2458" s="186"/>
      <c r="P2458" s="186"/>
      <c r="Q2458" s="186"/>
    </row>
    <row r="2459" spans="1:17">
      <c r="A2459" s="186"/>
      <c r="B2459" s="186"/>
      <c r="C2459" s="186"/>
      <c r="D2459" s="186"/>
      <c r="E2459" s="186"/>
      <c r="F2459" s="186"/>
      <c r="G2459" s="186"/>
      <c r="H2459" s="186"/>
      <c r="I2459" s="186"/>
      <c r="J2459" s="186"/>
      <c r="K2459" s="186"/>
      <c r="L2459" s="186"/>
      <c r="M2459" s="186"/>
      <c r="N2459" s="186"/>
      <c r="O2459" s="186"/>
      <c r="P2459" s="186"/>
      <c r="Q2459" s="186"/>
    </row>
    <row r="2460" spans="1:17">
      <c r="A2460" s="186"/>
      <c r="B2460" s="186"/>
      <c r="C2460" s="186"/>
      <c r="D2460" s="186"/>
      <c r="E2460" s="186"/>
      <c r="F2460" s="186"/>
      <c r="G2460" s="186"/>
      <c r="H2460" s="186"/>
      <c r="I2460" s="186"/>
      <c r="J2460" s="186"/>
      <c r="K2460" s="186"/>
      <c r="L2460" s="186"/>
      <c r="M2460" s="186"/>
      <c r="N2460" s="186"/>
      <c r="O2460" s="186"/>
      <c r="P2460" s="186"/>
      <c r="Q2460" s="186"/>
    </row>
    <row r="2461" spans="1:17">
      <c r="A2461" s="186"/>
      <c r="B2461" s="186"/>
      <c r="C2461" s="186"/>
      <c r="D2461" s="186"/>
      <c r="E2461" s="186"/>
      <c r="F2461" s="186"/>
      <c r="G2461" s="186"/>
      <c r="H2461" s="186"/>
      <c r="I2461" s="186"/>
      <c r="J2461" s="186"/>
      <c r="K2461" s="186"/>
      <c r="L2461" s="186"/>
      <c r="M2461" s="186"/>
      <c r="N2461" s="186"/>
      <c r="O2461" s="186"/>
      <c r="P2461" s="186"/>
      <c r="Q2461" s="186"/>
    </row>
    <row r="2462" spans="1:17">
      <c r="A2462" s="186"/>
      <c r="B2462" s="186"/>
      <c r="C2462" s="186"/>
      <c r="D2462" s="186"/>
      <c r="E2462" s="186"/>
      <c r="F2462" s="186"/>
      <c r="G2462" s="186"/>
      <c r="H2462" s="186"/>
      <c r="I2462" s="186"/>
      <c r="J2462" s="186"/>
      <c r="K2462" s="186"/>
      <c r="L2462" s="186"/>
      <c r="M2462" s="186"/>
      <c r="N2462" s="186"/>
      <c r="O2462" s="186"/>
      <c r="P2462" s="186"/>
      <c r="Q2462" s="186"/>
    </row>
    <row r="2463" spans="1:17">
      <c r="A2463" s="186"/>
      <c r="B2463" s="186"/>
      <c r="C2463" s="186"/>
      <c r="D2463" s="186"/>
      <c r="E2463" s="186"/>
      <c r="F2463" s="186"/>
      <c r="G2463" s="186"/>
      <c r="H2463" s="186"/>
      <c r="I2463" s="186"/>
      <c r="J2463" s="186"/>
      <c r="K2463" s="186"/>
      <c r="L2463" s="186"/>
      <c r="M2463" s="186"/>
      <c r="N2463" s="186"/>
      <c r="O2463" s="186"/>
      <c r="P2463" s="186"/>
      <c r="Q2463" s="186"/>
    </row>
    <row r="2464" spans="1:17">
      <c r="A2464" s="186"/>
      <c r="B2464" s="186"/>
      <c r="C2464" s="186"/>
      <c r="D2464" s="186"/>
      <c r="E2464" s="186"/>
      <c r="F2464" s="186"/>
      <c r="G2464" s="186"/>
      <c r="H2464" s="186"/>
      <c r="I2464" s="186"/>
      <c r="J2464" s="186"/>
      <c r="K2464" s="186"/>
      <c r="L2464" s="186"/>
      <c r="M2464" s="186"/>
      <c r="N2464" s="186"/>
      <c r="O2464" s="186"/>
      <c r="P2464" s="186"/>
      <c r="Q2464" s="186"/>
    </row>
    <row r="2465" spans="1:17">
      <c r="A2465" s="186"/>
      <c r="B2465" s="186"/>
      <c r="C2465" s="186"/>
      <c r="D2465" s="186"/>
      <c r="E2465" s="186"/>
      <c r="F2465" s="186"/>
      <c r="G2465" s="186"/>
      <c r="H2465" s="186"/>
      <c r="I2465" s="186"/>
      <c r="J2465" s="186"/>
      <c r="K2465" s="186"/>
      <c r="L2465" s="186"/>
      <c r="M2465" s="186"/>
      <c r="N2465" s="186"/>
      <c r="O2465" s="186"/>
      <c r="P2465" s="186"/>
      <c r="Q2465" s="186"/>
    </row>
    <row r="2466" spans="1:17">
      <c r="A2466" s="186"/>
      <c r="B2466" s="186"/>
      <c r="C2466" s="186"/>
      <c r="D2466" s="186"/>
      <c r="E2466" s="186"/>
      <c r="F2466" s="186"/>
      <c r="G2466" s="186"/>
      <c r="H2466" s="186"/>
      <c r="I2466" s="186"/>
      <c r="J2466" s="186"/>
      <c r="K2466" s="186"/>
      <c r="L2466" s="186"/>
      <c r="M2466" s="186"/>
      <c r="N2466" s="186"/>
      <c r="O2466" s="186"/>
      <c r="P2466" s="186"/>
      <c r="Q2466" s="186"/>
    </row>
    <row r="2467" spans="1:17">
      <c r="A2467" s="186"/>
      <c r="B2467" s="186"/>
      <c r="C2467" s="186"/>
      <c r="D2467" s="186"/>
      <c r="E2467" s="186"/>
      <c r="F2467" s="186"/>
      <c r="G2467" s="186"/>
      <c r="H2467" s="186"/>
      <c r="I2467" s="186"/>
      <c r="J2467" s="186"/>
      <c r="K2467" s="186"/>
      <c r="L2467" s="186"/>
      <c r="M2467" s="186"/>
      <c r="N2467" s="186"/>
      <c r="O2467" s="186"/>
      <c r="P2467" s="186"/>
      <c r="Q2467" s="186"/>
    </row>
    <row r="2468" spans="1:17">
      <c r="A2468" s="186"/>
      <c r="B2468" s="186"/>
      <c r="C2468" s="186"/>
      <c r="D2468" s="186"/>
      <c r="E2468" s="186"/>
      <c r="F2468" s="186"/>
      <c r="G2468" s="186"/>
      <c r="H2468" s="186"/>
      <c r="I2468" s="186"/>
      <c r="J2468" s="186"/>
      <c r="K2468" s="186"/>
      <c r="L2468" s="186"/>
      <c r="M2468" s="186"/>
      <c r="N2468" s="186"/>
      <c r="O2468" s="186"/>
      <c r="P2468" s="186"/>
      <c r="Q2468" s="186"/>
    </row>
    <row r="2469" spans="1:17">
      <c r="A2469" s="186"/>
      <c r="B2469" s="186"/>
      <c r="C2469" s="186"/>
      <c r="D2469" s="186"/>
      <c r="E2469" s="186"/>
      <c r="F2469" s="186"/>
      <c r="G2469" s="186"/>
      <c r="H2469" s="186"/>
      <c r="I2469" s="186"/>
      <c r="J2469" s="186"/>
      <c r="K2469" s="186"/>
      <c r="L2469" s="186"/>
      <c r="M2469" s="186"/>
      <c r="N2469" s="186"/>
      <c r="O2469" s="186"/>
      <c r="P2469" s="186"/>
      <c r="Q2469" s="186"/>
    </row>
    <row r="2470" spans="1:17">
      <c r="A2470" s="186"/>
      <c r="B2470" s="186"/>
      <c r="C2470" s="186"/>
      <c r="D2470" s="186"/>
      <c r="E2470" s="186"/>
      <c r="F2470" s="186"/>
      <c r="G2470" s="186"/>
      <c r="H2470" s="186"/>
      <c r="I2470" s="186"/>
      <c r="J2470" s="186"/>
      <c r="K2470" s="186"/>
      <c r="L2470" s="186"/>
      <c r="M2470" s="186"/>
      <c r="N2470" s="186"/>
      <c r="O2470" s="186"/>
      <c r="P2470" s="186"/>
      <c r="Q2470" s="186"/>
    </row>
    <row r="2471" spans="1:17">
      <c r="A2471" s="186"/>
      <c r="B2471" s="186"/>
      <c r="C2471" s="186"/>
      <c r="D2471" s="186"/>
      <c r="E2471" s="186"/>
      <c r="F2471" s="186"/>
      <c r="G2471" s="186"/>
      <c r="H2471" s="186"/>
      <c r="I2471" s="186"/>
      <c r="J2471" s="186"/>
      <c r="K2471" s="186"/>
      <c r="L2471" s="186"/>
      <c r="M2471" s="186"/>
      <c r="N2471" s="186"/>
      <c r="O2471" s="186"/>
      <c r="P2471" s="186"/>
      <c r="Q2471" s="186"/>
    </row>
    <row r="2472" spans="1:17">
      <c r="A2472" s="186"/>
      <c r="B2472" s="186"/>
      <c r="C2472" s="186"/>
      <c r="D2472" s="186"/>
      <c r="E2472" s="186"/>
      <c r="F2472" s="186"/>
      <c r="G2472" s="186"/>
      <c r="H2472" s="186"/>
      <c r="I2472" s="186"/>
      <c r="J2472" s="186"/>
      <c r="K2472" s="186"/>
      <c r="L2472" s="186"/>
      <c r="M2472" s="186"/>
      <c r="N2472" s="186"/>
      <c r="O2472" s="186"/>
      <c r="P2472" s="186"/>
      <c r="Q2472" s="186"/>
    </row>
    <row r="2473" spans="1:17">
      <c r="A2473" s="186"/>
      <c r="B2473" s="186"/>
      <c r="C2473" s="186"/>
      <c r="D2473" s="186"/>
      <c r="E2473" s="186"/>
      <c r="F2473" s="186"/>
      <c r="G2473" s="186"/>
      <c r="H2473" s="186"/>
      <c r="I2473" s="186"/>
      <c r="J2473" s="186"/>
      <c r="K2473" s="186"/>
      <c r="L2473" s="186"/>
      <c r="M2473" s="186"/>
      <c r="N2473" s="186"/>
      <c r="O2473" s="186"/>
      <c r="P2473" s="186"/>
      <c r="Q2473" s="186"/>
    </row>
    <row r="2474" spans="1:17">
      <c r="A2474" s="186"/>
      <c r="B2474" s="186"/>
      <c r="C2474" s="186"/>
      <c r="D2474" s="186"/>
      <c r="E2474" s="186"/>
      <c r="F2474" s="186"/>
      <c r="G2474" s="186"/>
      <c r="H2474" s="186"/>
      <c r="I2474" s="186"/>
      <c r="J2474" s="186"/>
      <c r="K2474" s="186"/>
      <c r="L2474" s="186"/>
      <c r="M2474" s="186"/>
      <c r="N2474" s="186"/>
      <c r="O2474" s="186"/>
      <c r="P2474" s="186"/>
      <c r="Q2474" s="186"/>
    </row>
    <row r="2475" spans="1:17">
      <c r="A2475" s="186"/>
      <c r="B2475" s="186"/>
      <c r="C2475" s="186"/>
      <c r="D2475" s="186"/>
      <c r="E2475" s="186"/>
      <c r="F2475" s="186"/>
      <c r="G2475" s="186"/>
      <c r="H2475" s="186"/>
      <c r="I2475" s="186"/>
      <c r="J2475" s="186"/>
      <c r="K2475" s="186"/>
      <c r="L2475" s="186"/>
      <c r="M2475" s="186"/>
      <c r="N2475" s="186"/>
      <c r="O2475" s="186"/>
      <c r="P2475" s="186"/>
      <c r="Q2475" s="186"/>
    </row>
    <row r="2476" spans="1:17">
      <c r="A2476" s="186"/>
      <c r="B2476" s="186"/>
      <c r="C2476" s="186"/>
      <c r="D2476" s="186"/>
      <c r="E2476" s="186"/>
      <c r="F2476" s="186"/>
      <c r="G2476" s="186"/>
      <c r="H2476" s="186"/>
      <c r="I2476" s="186"/>
      <c r="J2476" s="186"/>
      <c r="K2476" s="186"/>
      <c r="L2476" s="186"/>
      <c r="M2476" s="186"/>
      <c r="N2476" s="186"/>
      <c r="O2476" s="186"/>
      <c r="P2476" s="186"/>
      <c r="Q2476" s="186"/>
    </row>
    <row r="2477" spans="1:17">
      <c r="A2477" s="186"/>
      <c r="B2477" s="186"/>
      <c r="C2477" s="186"/>
      <c r="D2477" s="186"/>
      <c r="E2477" s="186"/>
      <c r="F2477" s="186"/>
      <c r="G2477" s="186"/>
      <c r="H2477" s="186"/>
      <c r="I2477" s="186"/>
      <c r="J2477" s="186"/>
      <c r="K2477" s="186"/>
      <c r="L2477" s="186"/>
      <c r="M2477" s="186"/>
      <c r="N2477" s="186"/>
      <c r="O2477" s="186"/>
      <c r="P2477" s="186"/>
      <c r="Q2477" s="186"/>
    </row>
    <row r="2478" spans="1:17">
      <c r="A2478" s="186"/>
      <c r="B2478" s="186"/>
      <c r="C2478" s="186"/>
      <c r="D2478" s="186"/>
      <c r="E2478" s="186"/>
      <c r="F2478" s="186"/>
      <c r="G2478" s="186"/>
      <c r="H2478" s="186"/>
      <c r="I2478" s="186"/>
      <c r="J2478" s="186"/>
      <c r="K2478" s="186"/>
      <c r="L2478" s="186"/>
      <c r="M2478" s="186"/>
      <c r="N2478" s="186"/>
      <c r="O2478" s="186"/>
      <c r="P2478" s="186"/>
      <c r="Q2478" s="186"/>
    </row>
    <row r="2479" spans="1:17">
      <c r="A2479" s="186"/>
      <c r="B2479" s="186"/>
      <c r="C2479" s="186"/>
      <c r="D2479" s="186"/>
      <c r="E2479" s="186"/>
      <c r="F2479" s="186"/>
      <c r="G2479" s="186"/>
      <c r="H2479" s="186"/>
      <c r="I2479" s="186"/>
      <c r="J2479" s="186"/>
      <c r="K2479" s="186"/>
      <c r="L2479" s="186"/>
      <c r="M2479" s="186"/>
      <c r="N2479" s="186"/>
      <c r="O2479" s="186"/>
      <c r="P2479" s="186"/>
      <c r="Q2479" s="186"/>
    </row>
    <row r="2480" spans="1:17">
      <c r="A2480" s="186"/>
      <c r="B2480" s="186"/>
      <c r="C2480" s="186"/>
      <c r="D2480" s="186"/>
      <c r="E2480" s="186"/>
      <c r="F2480" s="186"/>
      <c r="G2480" s="186"/>
      <c r="H2480" s="186"/>
      <c r="I2480" s="186"/>
      <c r="J2480" s="186"/>
      <c r="K2480" s="186"/>
      <c r="L2480" s="186"/>
      <c r="M2480" s="186"/>
      <c r="N2480" s="186"/>
      <c r="O2480" s="186"/>
      <c r="P2480" s="186"/>
      <c r="Q2480" s="186"/>
    </row>
    <row r="2481" spans="1:17">
      <c r="A2481" s="186"/>
      <c r="B2481" s="186"/>
      <c r="C2481" s="186"/>
      <c r="D2481" s="186"/>
      <c r="E2481" s="186"/>
      <c r="F2481" s="186"/>
      <c r="G2481" s="186"/>
      <c r="H2481" s="186"/>
      <c r="I2481" s="186"/>
      <c r="J2481" s="186"/>
      <c r="K2481" s="186"/>
      <c r="L2481" s="186"/>
      <c r="M2481" s="186"/>
      <c r="N2481" s="186"/>
      <c r="O2481" s="186"/>
      <c r="P2481" s="186"/>
      <c r="Q2481" s="186"/>
    </row>
    <row r="2482" spans="1:17">
      <c r="A2482" s="186"/>
      <c r="B2482" s="186"/>
      <c r="C2482" s="186"/>
      <c r="D2482" s="186"/>
      <c r="E2482" s="186"/>
      <c r="F2482" s="186"/>
      <c r="G2482" s="186"/>
      <c r="H2482" s="186"/>
      <c r="I2482" s="186"/>
      <c r="J2482" s="186"/>
      <c r="K2482" s="186"/>
      <c r="L2482" s="186"/>
      <c r="M2482" s="186"/>
      <c r="N2482" s="186"/>
      <c r="O2482" s="186"/>
      <c r="P2482" s="186"/>
      <c r="Q2482" s="186"/>
    </row>
    <row r="2483" spans="1:17">
      <c r="A2483" s="186"/>
      <c r="B2483" s="186"/>
      <c r="C2483" s="186"/>
      <c r="D2483" s="186"/>
      <c r="E2483" s="186"/>
      <c r="F2483" s="186"/>
      <c r="G2483" s="186"/>
      <c r="H2483" s="186"/>
      <c r="I2483" s="186"/>
      <c r="J2483" s="186"/>
      <c r="K2483" s="186"/>
      <c r="L2483" s="186"/>
      <c r="M2483" s="186"/>
      <c r="N2483" s="186"/>
      <c r="O2483" s="186"/>
      <c r="P2483" s="186"/>
      <c r="Q2483" s="186"/>
    </row>
    <row r="2484" spans="1:17">
      <c r="A2484" s="186"/>
      <c r="B2484" s="186"/>
      <c r="C2484" s="186"/>
      <c r="D2484" s="186"/>
      <c r="E2484" s="186"/>
      <c r="F2484" s="186"/>
      <c r="G2484" s="186"/>
      <c r="H2484" s="186"/>
      <c r="I2484" s="186"/>
      <c r="J2484" s="186"/>
      <c r="K2484" s="186"/>
      <c r="L2484" s="186"/>
      <c r="M2484" s="186"/>
      <c r="N2484" s="186"/>
      <c r="O2484" s="186"/>
      <c r="P2484" s="186"/>
      <c r="Q2484" s="186"/>
    </row>
    <row r="2485" spans="1:17">
      <c r="A2485" s="186"/>
      <c r="B2485" s="186"/>
      <c r="C2485" s="186"/>
      <c r="D2485" s="186"/>
      <c r="E2485" s="186"/>
      <c r="F2485" s="186"/>
      <c r="G2485" s="186"/>
      <c r="H2485" s="186"/>
      <c r="I2485" s="186"/>
      <c r="J2485" s="186"/>
      <c r="K2485" s="186"/>
      <c r="L2485" s="186"/>
      <c r="M2485" s="186"/>
      <c r="N2485" s="186"/>
      <c r="O2485" s="186"/>
      <c r="P2485" s="186"/>
      <c r="Q2485" s="186"/>
    </row>
    <row r="2486" spans="1:17">
      <c r="A2486" s="186"/>
      <c r="B2486" s="186"/>
      <c r="C2486" s="186"/>
      <c r="D2486" s="186"/>
      <c r="E2486" s="186"/>
      <c r="F2486" s="186"/>
      <c r="G2486" s="186"/>
      <c r="H2486" s="186"/>
      <c r="I2486" s="186"/>
      <c r="J2486" s="186"/>
      <c r="K2486" s="186"/>
      <c r="L2486" s="186"/>
      <c r="M2486" s="186"/>
      <c r="N2486" s="186"/>
      <c r="O2486" s="186"/>
      <c r="P2486" s="186"/>
      <c r="Q2486" s="186"/>
    </row>
    <row r="2487" spans="1:17">
      <c r="A2487" s="186"/>
      <c r="B2487" s="186"/>
      <c r="C2487" s="186"/>
      <c r="D2487" s="186"/>
      <c r="E2487" s="186"/>
      <c r="F2487" s="186"/>
      <c r="G2487" s="186"/>
      <c r="H2487" s="186"/>
      <c r="I2487" s="186"/>
      <c r="J2487" s="186"/>
      <c r="K2487" s="186"/>
      <c r="L2487" s="186"/>
      <c r="M2487" s="186"/>
      <c r="N2487" s="186"/>
      <c r="O2487" s="186"/>
      <c r="P2487" s="186"/>
      <c r="Q2487" s="186"/>
    </row>
    <row r="2488" spans="1:17">
      <c r="A2488" s="186"/>
      <c r="B2488" s="186"/>
      <c r="C2488" s="186"/>
      <c r="D2488" s="186"/>
      <c r="E2488" s="186"/>
      <c r="F2488" s="186"/>
      <c r="G2488" s="186"/>
      <c r="H2488" s="186"/>
      <c r="I2488" s="186"/>
      <c r="J2488" s="186"/>
      <c r="K2488" s="186"/>
      <c r="L2488" s="186"/>
      <c r="M2488" s="186"/>
      <c r="N2488" s="186"/>
      <c r="O2488" s="186"/>
      <c r="P2488" s="186"/>
      <c r="Q2488" s="186"/>
    </row>
    <row r="2489" spans="1:17">
      <c r="A2489" s="186"/>
      <c r="B2489" s="186"/>
      <c r="C2489" s="186"/>
      <c r="D2489" s="186"/>
      <c r="E2489" s="186"/>
      <c r="F2489" s="186"/>
      <c r="G2489" s="186"/>
      <c r="H2489" s="186"/>
      <c r="I2489" s="186"/>
      <c r="J2489" s="186"/>
      <c r="K2489" s="186"/>
      <c r="L2489" s="186"/>
      <c r="M2489" s="186"/>
      <c r="N2489" s="186"/>
      <c r="O2489" s="186"/>
      <c r="P2489" s="186"/>
      <c r="Q2489" s="186"/>
    </row>
    <row r="2490" spans="1:17">
      <c r="A2490" s="186"/>
      <c r="B2490" s="186"/>
      <c r="C2490" s="186"/>
      <c r="D2490" s="186"/>
      <c r="E2490" s="186"/>
      <c r="F2490" s="186"/>
      <c r="G2490" s="186"/>
      <c r="H2490" s="186"/>
      <c r="I2490" s="186"/>
      <c r="J2490" s="186"/>
      <c r="K2490" s="186"/>
      <c r="L2490" s="186"/>
      <c r="M2490" s="186"/>
      <c r="N2490" s="186"/>
      <c r="O2490" s="186"/>
      <c r="P2490" s="186"/>
      <c r="Q2490" s="186"/>
    </row>
    <row r="2491" spans="1:17">
      <c r="A2491" s="186"/>
      <c r="B2491" s="186"/>
      <c r="C2491" s="186"/>
      <c r="D2491" s="186"/>
      <c r="E2491" s="186"/>
      <c r="F2491" s="186"/>
      <c r="G2491" s="186"/>
      <c r="H2491" s="186"/>
      <c r="I2491" s="186"/>
      <c r="J2491" s="186"/>
      <c r="K2491" s="186"/>
      <c r="L2491" s="186"/>
      <c r="M2491" s="186"/>
      <c r="N2491" s="186"/>
      <c r="O2491" s="186"/>
      <c r="P2491" s="186"/>
      <c r="Q2491" s="186"/>
    </row>
    <row r="2492" spans="1:17">
      <c r="A2492" s="186"/>
      <c r="B2492" s="186"/>
      <c r="C2492" s="186"/>
      <c r="D2492" s="186"/>
      <c r="E2492" s="186"/>
      <c r="F2492" s="186"/>
      <c r="G2492" s="186"/>
      <c r="H2492" s="186"/>
      <c r="I2492" s="186"/>
      <c r="J2492" s="186"/>
      <c r="K2492" s="186"/>
      <c r="L2492" s="186"/>
      <c r="M2492" s="186"/>
      <c r="N2492" s="186"/>
      <c r="O2492" s="186"/>
      <c r="P2492" s="186"/>
      <c r="Q2492" s="186"/>
    </row>
    <row r="2493" spans="1:17">
      <c r="A2493" s="186"/>
      <c r="B2493" s="186"/>
      <c r="C2493" s="186"/>
      <c r="D2493" s="186"/>
      <c r="E2493" s="186"/>
      <c r="F2493" s="186"/>
      <c r="G2493" s="186"/>
      <c r="H2493" s="186"/>
      <c r="I2493" s="186"/>
      <c r="J2493" s="186"/>
      <c r="K2493" s="186"/>
      <c r="L2493" s="186"/>
      <c r="M2493" s="186"/>
      <c r="N2493" s="186"/>
      <c r="O2493" s="186"/>
      <c r="P2493" s="186"/>
      <c r="Q2493" s="186"/>
    </row>
    <row r="2494" spans="1:17">
      <c r="A2494" s="186"/>
      <c r="B2494" s="186"/>
      <c r="C2494" s="186"/>
      <c r="D2494" s="186"/>
      <c r="E2494" s="186"/>
      <c r="F2494" s="186"/>
      <c r="G2494" s="186"/>
      <c r="H2494" s="186"/>
      <c r="I2494" s="186"/>
      <c r="J2494" s="186"/>
      <c r="K2494" s="186"/>
      <c r="L2494" s="186"/>
      <c r="M2494" s="186"/>
      <c r="N2494" s="186"/>
      <c r="O2494" s="186"/>
      <c r="P2494" s="186"/>
      <c r="Q2494" s="186"/>
    </row>
    <row r="2495" spans="1:17">
      <c r="A2495" s="186"/>
      <c r="B2495" s="186"/>
      <c r="C2495" s="186"/>
      <c r="D2495" s="186"/>
      <c r="E2495" s="186"/>
      <c r="F2495" s="186"/>
      <c r="G2495" s="186"/>
      <c r="H2495" s="186"/>
      <c r="I2495" s="186"/>
      <c r="J2495" s="186"/>
      <c r="K2495" s="186"/>
      <c r="L2495" s="186"/>
      <c r="M2495" s="186"/>
      <c r="N2495" s="186"/>
      <c r="O2495" s="186"/>
      <c r="P2495" s="186"/>
      <c r="Q2495" s="186"/>
    </row>
    <row r="2496" spans="1:17">
      <c r="A2496" s="186"/>
      <c r="B2496" s="186"/>
      <c r="C2496" s="186"/>
      <c r="D2496" s="186"/>
      <c r="E2496" s="186"/>
      <c r="F2496" s="186"/>
      <c r="G2496" s="186"/>
      <c r="H2496" s="186"/>
      <c r="I2496" s="186"/>
      <c r="J2496" s="186"/>
      <c r="K2496" s="186"/>
      <c r="L2496" s="186"/>
      <c r="M2496" s="186"/>
      <c r="N2496" s="186"/>
      <c r="O2496" s="186"/>
      <c r="P2496" s="186"/>
      <c r="Q2496" s="186"/>
    </row>
    <row r="2497" spans="1:17">
      <c r="A2497" s="186"/>
      <c r="B2497" s="186"/>
      <c r="C2497" s="186"/>
      <c r="D2497" s="186"/>
      <c r="E2497" s="186"/>
      <c r="F2497" s="186"/>
      <c r="G2497" s="186"/>
      <c r="H2497" s="186"/>
      <c r="I2497" s="186"/>
      <c r="J2497" s="186"/>
      <c r="K2497" s="186"/>
      <c r="L2497" s="186"/>
      <c r="M2497" s="186"/>
      <c r="N2497" s="186"/>
      <c r="O2497" s="186"/>
      <c r="P2497" s="186"/>
      <c r="Q2497" s="186"/>
    </row>
    <row r="2498" spans="1:17">
      <c r="A2498" s="186"/>
      <c r="B2498" s="186"/>
      <c r="C2498" s="186"/>
      <c r="D2498" s="186"/>
      <c r="E2498" s="186"/>
      <c r="F2498" s="186"/>
      <c r="G2498" s="186"/>
      <c r="H2498" s="186"/>
      <c r="I2498" s="186"/>
      <c r="J2498" s="186"/>
      <c r="K2498" s="186"/>
      <c r="L2498" s="186"/>
      <c r="M2498" s="186"/>
      <c r="N2498" s="186"/>
      <c r="O2498" s="186"/>
      <c r="P2498" s="186"/>
      <c r="Q2498" s="186"/>
    </row>
    <row r="2499" spans="1:17">
      <c r="A2499" s="186"/>
      <c r="B2499" s="186"/>
      <c r="C2499" s="186"/>
      <c r="D2499" s="186"/>
      <c r="E2499" s="186"/>
      <c r="F2499" s="186"/>
      <c r="G2499" s="186"/>
      <c r="H2499" s="186"/>
      <c r="I2499" s="186"/>
      <c r="J2499" s="186"/>
      <c r="K2499" s="186"/>
      <c r="L2499" s="186"/>
      <c r="M2499" s="186"/>
      <c r="N2499" s="186"/>
      <c r="O2499" s="186"/>
      <c r="P2499" s="186"/>
      <c r="Q2499" s="186"/>
    </row>
    <row r="2500" spans="1:17">
      <c r="A2500" s="186"/>
      <c r="B2500" s="186"/>
      <c r="C2500" s="186"/>
      <c r="D2500" s="186"/>
      <c r="E2500" s="186"/>
      <c r="F2500" s="186"/>
      <c r="G2500" s="186"/>
      <c r="H2500" s="186"/>
      <c r="I2500" s="186"/>
      <c r="J2500" s="186"/>
      <c r="K2500" s="186"/>
      <c r="L2500" s="186"/>
      <c r="M2500" s="186"/>
      <c r="N2500" s="186"/>
      <c r="O2500" s="186"/>
      <c r="P2500" s="186"/>
      <c r="Q2500" s="186"/>
    </row>
    <row r="2501" spans="1:17">
      <c r="A2501" s="186"/>
      <c r="B2501" s="186"/>
      <c r="C2501" s="186"/>
      <c r="D2501" s="186"/>
      <c r="E2501" s="186"/>
      <c r="F2501" s="186"/>
      <c r="G2501" s="186"/>
      <c r="H2501" s="186"/>
      <c r="I2501" s="186"/>
      <c r="J2501" s="186"/>
      <c r="K2501" s="186"/>
      <c r="L2501" s="186"/>
      <c r="M2501" s="186"/>
      <c r="N2501" s="186"/>
      <c r="O2501" s="186"/>
      <c r="P2501" s="186"/>
      <c r="Q2501" s="186"/>
    </row>
    <row r="2502" spans="1:17">
      <c r="A2502" s="186"/>
      <c r="B2502" s="186"/>
      <c r="C2502" s="186"/>
      <c r="D2502" s="186"/>
      <c r="E2502" s="186"/>
      <c r="F2502" s="186"/>
      <c r="G2502" s="186"/>
      <c r="H2502" s="186"/>
      <c r="I2502" s="186"/>
      <c r="J2502" s="186"/>
      <c r="K2502" s="186"/>
      <c r="L2502" s="186"/>
      <c r="M2502" s="186"/>
      <c r="N2502" s="186"/>
      <c r="O2502" s="186"/>
      <c r="P2502" s="186"/>
      <c r="Q2502" s="186"/>
    </row>
    <row r="2503" spans="1:17">
      <c r="A2503" s="186"/>
      <c r="B2503" s="186"/>
      <c r="C2503" s="186"/>
      <c r="D2503" s="186"/>
      <c r="E2503" s="186"/>
      <c r="F2503" s="186"/>
      <c r="G2503" s="186"/>
      <c r="H2503" s="186"/>
      <c r="I2503" s="186"/>
      <c r="J2503" s="186"/>
      <c r="K2503" s="186"/>
      <c r="L2503" s="186"/>
      <c r="M2503" s="186"/>
      <c r="N2503" s="186"/>
      <c r="O2503" s="186"/>
      <c r="P2503" s="186"/>
      <c r="Q2503" s="186"/>
    </row>
    <row r="2504" spans="1:17">
      <c r="A2504" s="186"/>
      <c r="B2504" s="186"/>
      <c r="C2504" s="186"/>
      <c r="D2504" s="186"/>
      <c r="E2504" s="186"/>
      <c r="F2504" s="186"/>
      <c r="G2504" s="186"/>
      <c r="H2504" s="186"/>
      <c r="I2504" s="186"/>
      <c r="J2504" s="186"/>
      <c r="K2504" s="186"/>
      <c r="L2504" s="186"/>
      <c r="M2504" s="186"/>
      <c r="N2504" s="186"/>
      <c r="O2504" s="186"/>
      <c r="P2504" s="186"/>
      <c r="Q2504" s="186"/>
    </row>
    <row r="2505" spans="1:17">
      <c r="A2505" s="186"/>
      <c r="B2505" s="186"/>
      <c r="C2505" s="186"/>
      <c r="D2505" s="186"/>
      <c r="E2505" s="186"/>
      <c r="F2505" s="186"/>
      <c r="G2505" s="186"/>
      <c r="H2505" s="186"/>
      <c r="I2505" s="186"/>
      <c r="J2505" s="186"/>
      <c r="K2505" s="186"/>
      <c r="L2505" s="186"/>
      <c r="M2505" s="186"/>
      <c r="N2505" s="186"/>
      <c r="O2505" s="186"/>
      <c r="P2505" s="186"/>
      <c r="Q2505" s="186"/>
    </row>
    <row r="2506" spans="1:17">
      <c r="A2506" s="186"/>
      <c r="B2506" s="186"/>
      <c r="C2506" s="186"/>
      <c r="D2506" s="186"/>
      <c r="E2506" s="186"/>
      <c r="F2506" s="186"/>
      <c r="G2506" s="186"/>
      <c r="H2506" s="186"/>
      <c r="I2506" s="186"/>
      <c r="J2506" s="186"/>
      <c r="K2506" s="186"/>
      <c r="L2506" s="186"/>
      <c r="M2506" s="186"/>
      <c r="N2506" s="186"/>
      <c r="O2506" s="186"/>
      <c r="P2506" s="186"/>
      <c r="Q2506" s="186"/>
    </row>
    <row r="2507" spans="1:17">
      <c r="A2507" s="186"/>
      <c r="B2507" s="186"/>
      <c r="C2507" s="186"/>
      <c r="D2507" s="186"/>
      <c r="E2507" s="186"/>
      <c r="F2507" s="186"/>
      <c r="G2507" s="186"/>
      <c r="H2507" s="186"/>
      <c r="I2507" s="186"/>
      <c r="J2507" s="186"/>
      <c r="K2507" s="186"/>
      <c r="L2507" s="186"/>
      <c r="M2507" s="186"/>
      <c r="N2507" s="186"/>
      <c r="O2507" s="186"/>
      <c r="P2507" s="186"/>
      <c r="Q2507" s="186"/>
    </row>
    <row r="2508" spans="1:17">
      <c r="A2508" s="186"/>
      <c r="B2508" s="186"/>
      <c r="C2508" s="186"/>
      <c r="D2508" s="186"/>
      <c r="E2508" s="186"/>
      <c r="F2508" s="186"/>
      <c r="G2508" s="186"/>
      <c r="H2508" s="186"/>
      <c r="I2508" s="186"/>
      <c r="J2508" s="186"/>
      <c r="K2508" s="186"/>
      <c r="L2508" s="186"/>
      <c r="M2508" s="186"/>
      <c r="N2508" s="186"/>
      <c r="O2508" s="186"/>
      <c r="P2508" s="186"/>
      <c r="Q2508" s="186"/>
    </row>
    <row r="2509" spans="1:17">
      <c r="A2509" s="186"/>
      <c r="B2509" s="186"/>
      <c r="C2509" s="186"/>
      <c r="D2509" s="186"/>
      <c r="E2509" s="186"/>
      <c r="F2509" s="186"/>
      <c r="G2509" s="186"/>
      <c r="H2509" s="186"/>
      <c r="I2509" s="186"/>
      <c r="J2509" s="186"/>
      <c r="K2509" s="186"/>
      <c r="L2509" s="186"/>
      <c r="M2509" s="186"/>
      <c r="N2509" s="186"/>
      <c r="O2509" s="186"/>
      <c r="P2509" s="186"/>
      <c r="Q2509" s="186"/>
    </row>
    <row r="2510" spans="1:17">
      <c r="A2510" s="186"/>
      <c r="B2510" s="186"/>
      <c r="C2510" s="186"/>
      <c r="D2510" s="186"/>
      <c r="E2510" s="186"/>
      <c r="F2510" s="186"/>
      <c r="G2510" s="186"/>
      <c r="H2510" s="186"/>
      <c r="I2510" s="186"/>
      <c r="J2510" s="186"/>
      <c r="K2510" s="186"/>
      <c r="L2510" s="186"/>
      <c r="M2510" s="186"/>
      <c r="N2510" s="186"/>
      <c r="O2510" s="186"/>
      <c r="P2510" s="186"/>
      <c r="Q2510" s="186"/>
    </row>
    <row r="2511" spans="1:17">
      <c r="A2511" s="186"/>
      <c r="B2511" s="186"/>
      <c r="C2511" s="186"/>
      <c r="D2511" s="186"/>
      <c r="E2511" s="186"/>
      <c r="F2511" s="186"/>
      <c r="G2511" s="186"/>
      <c r="H2511" s="186"/>
      <c r="I2511" s="186"/>
      <c r="J2511" s="186"/>
      <c r="K2511" s="186"/>
      <c r="L2511" s="186"/>
      <c r="M2511" s="186"/>
      <c r="N2511" s="186"/>
      <c r="O2511" s="186"/>
      <c r="P2511" s="186"/>
      <c r="Q2511" s="186"/>
    </row>
    <row r="2512" spans="1:17">
      <c r="A2512" s="186"/>
      <c r="B2512" s="186"/>
      <c r="C2512" s="186"/>
      <c r="D2512" s="186"/>
      <c r="E2512" s="186"/>
      <c r="F2512" s="186"/>
      <c r="G2512" s="186"/>
      <c r="H2512" s="186"/>
      <c r="I2512" s="186"/>
      <c r="J2512" s="186"/>
      <c r="K2512" s="186"/>
      <c r="L2512" s="186"/>
      <c r="M2512" s="186"/>
      <c r="N2512" s="186"/>
      <c r="O2512" s="186"/>
      <c r="P2512" s="186"/>
      <c r="Q2512" s="186"/>
    </row>
    <row r="2513" spans="1:17">
      <c r="A2513" s="186"/>
      <c r="B2513" s="186"/>
      <c r="C2513" s="186"/>
      <c r="D2513" s="186"/>
      <c r="E2513" s="186"/>
      <c r="F2513" s="186"/>
      <c r="G2513" s="186"/>
      <c r="H2513" s="186"/>
      <c r="I2513" s="186"/>
      <c r="J2513" s="186"/>
      <c r="K2513" s="186"/>
      <c r="L2513" s="186"/>
      <c r="M2513" s="186"/>
      <c r="N2513" s="186"/>
      <c r="O2513" s="186"/>
      <c r="P2513" s="186"/>
      <c r="Q2513" s="186"/>
    </row>
    <row r="2514" spans="1:17">
      <c r="A2514" s="186"/>
      <c r="B2514" s="186"/>
      <c r="C2514" s="186"/>
      <c r="D2514" s="186"/>
      <c r="E2514" s="186"/>
      <c r="F2514" s="186"/>
      <c r="G2514" s="186"/>
      <c r="H2514" s="186"/>
      <c r="I2514" s="186"/>
      <c r="J2514" s="186"/>
      <c r="K2514" s="186"/>
      <c r="L2514" s="186"/>
      <c r="M2514" s="186"/>
      <c r="N2514" s="186"/>
      <c r="O2514" s="186"/>
      <c r="P2514" s="186"/>
      <c r="Q2514" s="186"/>
    </row>
    <row r="2515" spans="1:17">
      <c r="A2515" s="186"/>
      <c r="B2515" s="186"/>
      <c r="C2515" s="186"/>
      <c r="D2515" s="186"/>
      <c r="E2515" s="186"/>
      <c r="F2515" s="186"/>
      <c r="G2515" s="186"/>
      <c r="H2515" s="186"/>
      <c r="I2515" s="186"/>
      <c r="J2515" s="186"/>
      <c r="K2515" s="186"/>
      <c r="L2515" s="186"/>
      <c r="M2515" s="186"/>
      <c r="N2515" s="186"/>
      <c r="O2515" s="186"/>
      <c r="P2515" s="186"/>
      <c r="Q2515" s="186"/>
    </row>
    <row r="2516" spans="1:17">
      <c r="A2516" s="186"/>
      <c r="B2516" s="186"/>
      <c r="C2516" s="186"/>
      <c r="D2516" s="186"/>
      <c r="E2516" s="186"/>
      <c r="F2516" s="186"/>
      <c r="G2516" s="186"/>
      <c r="H2516" s="186"/>
      <c r="I2516" s="186"/>
      <c r="J2516" s="186"/>
      <c r="K2516" s="186"/>
      <c r="L2516" s="186"/>
      <c r="M2516" s="186"/>
      <c r="N2516" s="186"/>
      <c r="O2516" s="186"/>
      <c r="P2516" s="186"/>
      <c r="Q2516" s="186"/>
    </row>
    <row r="2517" spans="1:17">
      <c r="A2517" s="186"/>
      <c r="B2517" s="186"/>
      <c r="C2517" s="186"/>
      <c r="D2517" s="186"/>
      <c r="E2517" s="186"/>
      <c r="F2517" s="186"/>
      <c r="G2517" s="186"/>
      <c r="H2517" s="186"/>
      <c r="I2517" s="186"/>
      <c r="J2517" s="186"/>
      <c r="K2517" s="186"/>
      <c r="L2517" s="186"/>
      <c r="M2517" s="186"/>
      <c r="N2517" s="186"/>
      <c r="O2517" s="186"/>
      <c r="P2517" s="186"/>
      <c r="Q2517" s="186"/>
    </row>
    <row r="2518" spans="1:17">
      <c r="A2518" s="186"/>
      <c r="B2518" s="186"/>
      <c r="C2518" s="186"/>
      <c r="D2518" s="186"/>
      <c r="E2518" s="186"/>
      <c r="F2518" s="186"/>
      <c r="G2518" s="186"/>
      <c r="H2518" s="186"/>
      <c r="I2518" s="186"/>
      <c r="J2518" s="186"/>
      <c r="K2518" s="186"/>
      <c r="L2518" s="186"/>
      <c r="M2518" s="186"/>
      <c r="N2518" s="186"/>
      <c r="O2518" s="186"/>
      <c r="P2518" s="186"/>
      <c r="Q2518" s="186"/>
    </row>
    <row r="2519" spans="1:17">
      <c r="A2519" s="186"/>
      <c r="B2519" s="186"/>
      <c r="C2519" s="186"/>
      <c r="D2519" s="186"/>
      <c r="E2519" s="186"/>
      <c r="F2519" s="186"/>
      <c r="G2519" s="186"/>
      <c r="H2519" s="186"/>
      <c r="I2519" s="186"/>
      <c r="J2519" s="186"/>
      <c r="K2519" s="186"/>
      <c r="L2519" s="186"/>
      <c r="M2519" s="186"/>
      <c r="N2519" s="186"/>
      <c r="O2519" s="186"/>
      <c r="P2519" s="186"/>
      <c r="Q2519" s="186"/>
    </row>
    <row r="2520" spans="1:17">
      <c r="A2520" s="186"/>
      <c r="B2520" s="186"/>
      <c r="C2520" s="186"/>
      <c r="D2520" s="186"/>
      <c r="E2520" s="186"/>
      <c r="F2520" s="186"/>
      <c r="G2520" s="186"/>
      <c r="H2520" s="186"/>
      <c r="I2520" s="186"/>
      <c r="J2520" s="186"/>
      <c r="K2520" s="186"/>
      <c r="L2520" s="186"/>
      <c r="M2520" s="186"/>
      <c r="N2520" s="186"/>
      <c r="O2520" s="186"/>
      <c r="P2520" s="186"/>
      <c r="Q2520" s="186"/>
    </row>
    <row r="2521" spans="1:17">
      <c r="A2521" s="186"/>
      <c r="B2521" s="186"/>
      <c r="C2521" s="186"/>
      <c r="D2521" s="186"/>
      <c r="E2521" s="186"/>
      <c r="F2521" s="186"/>
      <c r="G2521" s="186"/>
      <c r="H2521" s="186"/>
      <c r="I2521" s="186"/>
      <c r="J2521" s="186"/>
      <c r="K2521" s="186"/>
      <c r="L2521" s="186"/>
      <c r="M2521" s="186"/>
      <c r="N2521" s="186"/>
      <c r="O2521" s="186"/>
      <c r="P2521" s="186"/>
      <c r="Q2521" s="186"/>
    </row>
    <row r="2522" spans="1:17">
      <c r="A2522" s="186"/>
      <c r="B2522" s="186"/>
      <c r="C2522" s="186"/>
      <c r="D2522" s="186"/>
      <c r="E2522" s="186"/>
      <c r="F2522" s="186"/>
      <c r="G2522" s="186"/>
      <c r="H2522" s="186"/>
      <c r="I2522" s="186"/>
      <c r="J2522" s="186"/>
      <c r="K2522" s="186"/>
      <c r="L2522" s="186"/>
      <c r="M2522" s="186"/>
      <c r="N2522" s="186"/>
      <c r="O2522" s="186"/>
      <c r="P2522" s="186"/>
      <c r="Q2522" s="186"/>
    </row>
    <row r="2523" spans="1:17">
      <c r="A2523" s="186"/>
      <c r="B2523" s="186"/>
      <c r="C2523" s="186"/>
      <c r="D2523" s="186"/>
      <c r="E2523" s="186"/>
      <c r="F2523" s="186"/>
      <c r="G2523" s="186"/>
      <c r="H2523" s="186"/>
      <c r="I2523" s="186"/>
      <c r="J2523" s="186"/>
      <c r="K2523" s="186"/>
      <c r="L2523" s="186"/>
      <c r="M2523" s="186"/>
      <c r="N2523" s="186"/>
      <c r="O2523" s="186"/>
      <c r="P2523" s="186"/>
      <c r="Q2523" s="186"/>
    </row>
    <row r="2524" spans="1:17">
      <c r="A2524" s="186"/>
      <c r="B2524" s="186"/>
      <c r="C2524" s="186"/>
      <c r="D2524" s="186"/>
      <c r="E2524" s="186"/>
      <c r="F2524" s="186"/>
      <c r="G2524" s="186"/>
      <c r="H2524" s="186"/>
      <c r="I2524" s="186"/>
      <c r="J2524" s="186"/>
      <c r="K2524" s="186"/>
      <c r="L2524" s="186"/>
      <c r="M2524" s="186"/>
      <c r="N2524" s="186"/>
      <c r="O2524" s="186"/>
      <c r="P2524" s="186"/>
      <c r="Q2524" s="186"/>
    </row>
    <row r="2525" spans="1:17">
      <c r="A2525" s="186"/>
      <c r="B2525" s="186"/>
      <c r="C2525" s="186"/>
      <c r="D2525" s="186"/>
      <c r="E2525" s="186"/>
      <c r="F2525" s="186"/>
      <c r="G2525" s="186"/>
      <c r="H2525" s="186"/>
      <c r="I2525" s="186"/>
      <c r="J2525" s="186"/>
      <c r="K2525" s="186"/>
      <c r="L2525" s="186"/>
      <c r="M2525" s="186"/>
      <c r="N2525" s="186"/>
      <c r="O2525" s="186"/>
      <c r="P2525" s="186"/>
      <c r="Q2525" s="186"/>
    </row>
    <row r="2526" spans="1:17">
      <c r="A2526" s="186"/>
      <c r="B2526" s="186"/>
      <c r="C2526" s="186"/>
      <c r="D2526" s="186"/>
      <c r="E2526" s="186"/>
      <c r="F2526" s="186"/>
      <c r="G2526" s="186"/>
      <c r="H2526" s="186"/>
      <c r="I2526" s="186"/>
      <c r="J2526" s="186"/>
      <c r="K2526" s="186"/>
      <c r="L2526" s="186"/>
      <c r="M2526" s="186"/>
      <c r="N2526" s="186"/>
      <c r="O2526" s="186"/>
      <c r="P2526" s="186"/>
      <c r="Q2526" s="186"/>
    </row>
    <row r="2527" spans="1:17">
      <c r="A2527" s="186"/>
      <c r="B2527" s="186"/>
      <c r="C2527" s="186"/>
      <c r="D2527" s="186"/>
      <c r="E2527" s="186"/>
      <c r="F2527" s="186"/>
      <c r="G2527" s="186"/>
      <c r="H2527" s="186"/>
      <c r="I2527" s="186"/>
      <c r="J2527" s="186"/>
      <c r="K2527" s="186"/>
      <c r="L2527" s="186"/>
      <c r="M2527" s="186"/>
      <c r="N2527" s="186"/>
      <c r="O2527" s="186"/>
      <c r="P2527" s="186"/>
      <c r="Q2527" s="186"/>
    </row>
    <row r="2528" spans="1:17">
      <c r="A2528" s="186"/>
      <c r="B2528" s="186"/>
      <c r="C2528" s="186"/>
      <c r="D2528" s="186"/>
      <c r="E2528" s="186"/>
      <c r="F2528" s="186"/>
      <c r="G2528" s="186"/>
      <c r="H2528" s="186"/>
      <c r="I2528" s="186"/>
      <c r="J2528" s="186"/>
      <c r="K2528" s="186"/>
      <c r="L2528" s="186"/>
      <c r="M2528" s="186"/>
      <c r="N2528" s="186"/>
      <c r="O2528" s="186"/>
      <c r="P2528" s="186"/>
      <c r="Q2528" s="186"/>
    </row>
    <row r="2529" spans="1:17">
      <c r="A2529" s="186"/>
      <c r="B2529" s="186"/>
      <c r="C2529" s="186"/>
      <c r="D2529" s="186"/>
      <c r="E2529" s="186"/>
      <c r="F2529" s="186"/>
      <c r="G2529" s="186"/>
      <c r="H2529" s="186"/>
      <c r="I2529" s="186"/>
      <c r="J2529" s="186"/>
      <c r="K2529" s="186"/>
      <c r="L2529" s="186"/>
      <c r="M2529" s="186"/>
      <c r="N2529" s="186"/>
      <c r="O2529" s="186"/>
      <c r="P2529" s="186"/>
      <c r="Q2529" s="186"/>
    </row>
    <row r="2530" spans="1:17">
      <c r="A2530" s="186"/>
      <c r="B2530" s="186"/>
      <c r="C2530" s="186"/>
      <c r="D2530" s="186"/>
      <c r="E2530" s="186"/>
      <c r="F2530" s="186"/>
      <c r="G2530" s="186"/>
      <c r="H2530" s="186"/>
      <c r="I2530" s="186"/>
      <c r="J2530" s="186"/>
      <c r="K2530" s="186"/>
      <c r="L2530" s="186"/>
      <c r="M2530" s="186"/>
      <c r="N2530" s="186"/>
      <c r="O2530" s="186"/>
      <c r="P2530" s="186"/>
      <c r="Q2530" s="186"/>
    </row>
    <row r="2531" spans="1:17">
      <c r="A2531" s="186"/>
      <c r="B2531" s="186"/>
      <c r="C2531" s="186"/>
      <c r="D2531" s="186"/>
      <c r="E2531" s="186"/>
      <c r="F2531" s="186"/>
      <c r="G2531" s="186"/>
      <c r="H2531" s="186"/>
      <c r="I2531" s="186"/>
      <c r="J2531" s="186"/>
      <c r="K2531" s="186"/>
      <c r="L2531" s="186"/>
      <c r="M2531" s="186"/>
      <c r="N2531" s="186"/>
      <c r="O2531" s="186"/>
      <c r="P2531" s="186"/>
      <c r="Q2531" s="186"/>
    </row>
    <row r="2532" spans="1:17">
      <c r="A2532" s="186"/>
      <c r="B2532" s="186"/>
      <c r="C2532" s="186"/>
      <c r="D2532" s="186"/>
      <c r="E2532" s="186"/>
      <c r="F2532" s="186"/>
      <c r="G2532" s="186"/>
      <c r="H2532" s="186"/>
      <c r="I2532" s="186"/>
      <c r="J2532" s="186"/>
      <c r="K2532" s="186"/>
      <c r="L2532" s="186"/>
      <c r="M2532" s="186"/>
      <c r="N2532" s="186"/>
      <c r="O2532" s="186"/>
      <c r="P2532" s="186"/>
      <c r="Q2532" s="186"/>
    </row>
    <row r="2533" spans="1:17">
      <c r="A2533" s="186"/>
      <c r="B2533" s="186"/>
      <c r="C2533" s="186"/>
      <c r="D2533" s="186"/>
      <c r="E2533" s="186"/>
      <c r="F2533" s="186"/>
      <c r="G2533" s="186"/>
      <c r="H2533" s="186"/>
      <c r="I2533" s="186"/>
      <c r="J2533" s="186"/>
      <c r="K2533" s="186"/>
      <c r="L2533" s="186"/>
      <c r="M2533" s="186"/>
      <c r="N2533" s="186"/>
      <c r="O2533" s="186"/>
      <c r="P2533" s="186"/>
      <c r="Q2533" s="186"/>
    </row>
    <row r="2534" spans="1:17">
      <c r="A2534" s="186"/>
      <c r="B2534" s="186"/>
      <c r="C2534" s="186"/>
      <c r="D2534" s="186"/>
      <c r="E2534" s="186"/>
      <c r="F2534" s="186"/>
      <c r="G2534" s="186"/>
      <c r="H2534" s="186"/>
      <c r="I2534" s="186"/>
      <c r="J2534" s="186"/>
      <c r="K2534" s="186"/>
      <c r="L2534" s="186"/>
      <c r="M2534" s="186"/>
      <c r="N2534" s="186"/>
      <c r="O2534" s="186"/>
      <c r="P2534" s="186"/>
      <c r="Q2534" s="186"/>
    </row>
    <row r="2535" spans="1:17">
      <c r="A2535" s="186"/>
      <c r="B2535" s="186"/>
      <c r="C2535" s="186"/>
      <c r="D2535" s="186"/>
      <c r="E2535" s="186"/>
      <c r="F2535" s="186"/>
      <c r="G2535" s="186"/>
      <c r="H2535" s="186"/>
      <c r="I2535" s="186"/>
      <c r="J2535" s="186"/>
      <c r="K2535" s="186"/>
      <c r="L2535" s="186"/>
      <c r="M2535" s="186"/>
      <c r="N2535" s="186"/>
      <c r="O2535" s="186"/>
      <c r="P2535" s="186"/>
      <c r="Q2535" s="186"/>
    </row>
    <row r="2536" spans="1:17">
      <c r="A2536" s="186"/>
      <c r="B2536" s="186"/>
      <c r="C2536" s="186"/>
      <c r="D2536" s="186"/>
      <c r="E2536" s="186"/>
      <c r="F2536" s="186"/>
      <c r="G2536" s="186"/>
      <c r="H2536" s="186"/>
      <c r="I2536" s="186"/>
      <c r="J2536" s="186"/>
      <c r="K2536" s="186"/>
      <c r="L2536" s="186"/>
      <c r="M2536" s="186"/>
      <c r="N2536" s="186"/>
      <c r="O2536" s="186"/>
      <c r="P2536" s="186"/>
      <c r="Q2536" s="186"/>
    </row>
    <row r="2537" spans="1:17">
      <c r="A2537" s="186"/>
      <c r="B2537" s="186"/>
      <c r="C2537" s="186"/>
      <c r="D2537" s="186"/>
      <c r="E2537" s="186"/>
      <c r="F2537" s="186"/>
      <c r="G2537" s="186"/>
      <c r="H2537" s="186"/>
      <c r="I2537" s="186"/>
      <c r="J2537" s="186"/>
      <c r="K2537" s="186"/>
      <c r="L2537" s="186"/>
      <c r="M2537" s="186"/>
      <c r="N2537" s="186"/>
      <c r="O2537" s="186"/>
      <c r="P2537" s="186"/>
      <c r="Q2537" s="186"/>
    </row>
    <row r="2538" spans="1:17">
      <c r="A2538" s="186"/>
      <c r="B2538" s="186"/>
      <c r="C2538" s="186"/>
      <c r="D2538" s="186"/>
      <c r="E2538" s="186"/>
      <c r="F2538" s="186"/>
      <c r="G2538" s="186"/>
      <c r="H2538" s="186"/>
      <c r="I2538" s="186"/>
      <c r="J2538" s="186"/>
      <c r="K2538" s="186"/>
      <c r="L2538" s="186"/>
      <c r="M2538" s="186"/>
      <c r="N2538" s="186"/>
      <c r="O2538" s="186"/>
      <c r="P2538" s="186"/>
      <c r="Q2538" s="186"/>
    </row>
    <row r="2539" spans="1:17">
      <c r="A2539" s="186"/>
      <c r="B2539" s="186"/>
      <c r="C2539" s="186"/>
      <c r="D2539" s="186"/>
      <c r="E2539" s="186"/>
      <c r="F2539" s="186"/>
      <c r="G2539" s="186"/>
      <c r="H2539" s="186"/>
      <c r="I2539" s="186"/>
      <c r="J2539" s="186"/>
      <c r="K2539" s="186"/>
      <c r="L2539" s="186"/>
      <c r="M2539" s="186"/>
      <c r="N2539" s="186"/>
      <c r="O2539" s="186"/>
      <c r="P2539" s="186"/>
      <c r="Q2539" s="186"/>
    </row>
    <row r="2540" spans="1:17">
      <c r="A2540" s="186"/>
      <c r="B2540" s="186"/>
      <c r="C2540" s="186"/>
      <c r="D2540" s="186"/>
      <c r="E2540" s="186"/>
      <c r="F2540" s="186"/>
      <c r="G2540" s="186"/>
      <c r="H2540" s="186"/>
      <c r="I2540" s="186"/>
      <c r="J2540" s="186"/>
      <c r="K2540" s="186"/>
      <c r="L2540" s="186"/>
      <c r="M2540" s="186"/>
      <c r="N2540" s="186"/>
      <c r="O2540" s="186"/>
      <c r="P2540" s="186"/>
      <c r="Q2540" s="186"/>
    </row>
    <row r="2541" spans="1:17">
      <c r="A2541" s="186"/>
      <c r="B2541" s="186"/>
      <c r="C2541" s="186"/>
      <c r="D2541" s="186"/>
      <c r="E2541" s="186"/>
      <c r="F2541" s="186"/>
      <c r="G2541" s="186"/>
      <c r="H2541" s="186"/>
      <c r="I2541" s="186"/>
      <c r="J2541" s="186"/>
      <c r="K2541" s="186"/>
      <c r="L2541" s="186"/>
      <c r="M2541" s="186"/>
      <c r="N2541" s="186"/>
      <c r="O2541" s="186"/>
      <c r="P2541" s="186"/>
      <c r="Q2541" s="186"/>
    </row>
    <row r="2542" spans="1:17">
      <c r="A2542" s="186"/>
      <c r="B2542" s="186"/>
      <c r="C2542" s="186"/>
      <c r="D2542" s="186"/>
      <c r="E2542" s="186"/>
      <c r="F2542" s="186"/>
      <c r="G2542" s="186"/>
      <c r="H2542" s="186"/>
      <c r="I2542" s="186"/>
      <c r="J2542" s="186"/>
      <c r="K2542" s="186"/>
      <c r="L2542" s="186"/>
      <c r="M2542" s="186"/>
      <c r="N2542" s="186"/>
      <c r="O2542" s="186"/>
      <c r="P2542" s="186"/>
      <c r="Q2542" s="186"/>
    </row>
    <row r="2543" spans="1:17">
      <c r="A2543" s="186"/>
      <c r="B2543" s="186"/>
      <c r="C2543" s="186"/>
      <c r="D2543" s="186"/>
      <c r="E2543" s="186"/>
      <c r="F2543" s="186"/>
      <c r="G2543" s="186"/>
      <c r="H2543" s="186"/>
      <c r="I2543" s="186"/>
      <c r="J2543" s="186"/>
      <c r="K2543" s="186"/>
      <c r="L2543" s="186"/>
      <c r="M2543" s="186"/>
      <c r="N2543" s="186"/>
      <c r="O2543" s="186"/>
      <c r="P2543" s="186"/>
      <c r="Q2543" s="186"/>
    </row>
    <row r="2544" spans="1:17">
      <c r="A2544" s="186"/>
      <c r="B2544" s="186"/>
      <c r="C2544" s="186"/>
      <c r="D2544" s="186"/>
      <c r="E2544" s="186"/>
      <c r="F2544" s="186"/>
      <c r="G2544" s="186"/>
      <c r="H2544" s="186"/>
      <c r="I2544" s="186"/>
      <c r="J2544" s="186"/>
      <c r="K2544" s="186"/>
      <c r="L2544" s="186"/>
      <c r="M2544" s="186"/>
      <c r="N2544" s="186"/>
      <c r="O2544" s="186"/>
      <c r="P2544" s="186"/>
      <c r="Q2544" s="186"/>
    </row>
    <row r="2545" spans="1:17">
      <c r="A2545" s="186"/>
      <c r="B2545" s="186"/>
      <c r="C2545" s="186"/>
      <c r="D2545" s="186"/>
      <c r="E2545" s="186"/>
      <c r="F2545" s="186"/>
      <c r="G2545" s="186"/>
      <c r="H2545" s="186"/>
      <c r="I2545" s="186"/>
      <c r="J2545" s="186"/>
      <c r="K2545" s="186"/>
      <c r="L2545" s="186"/>
      <c r="M2545" s="186"/>
      <c r="N2545" s="186"/>
      <c r="O2545" s="186"/>
      <c r="P2545" s="186"/>
      <c r="Q2545" s="186"/>
    </row>
    <row r="2546" spans="1:17">
      <c r="A2546" s="186"/>
      <c r="B2546" s="186"/>
      <c r="C2546" s="186"/>
      <c r="D2546" s="186"/>
      <c r="E2546" s="186"/>
      <c r="F2546" s="186"/>
      <c r="G2546" s="186"/>
      <c r="H2546" s="186"/>
      <c r="I2546" s="186"/>
      <c r="J2546" s="186"/>
      <c r="K2546" s="186"/>
      <c r="L2546" s="186"/>
      <c r="M2546" s="186"/>
      <c r="N2546" s="186"/>
      <c r="O2546" s="186"/>
      <c r="P2546" s="186"/>
      <c r="Q2546" s="186"/>
    </row>
    <row r="2547" spans="1:17">
      <c r="A2547" s="186"/>
      <c r="B2547" s="186"/>
      <c r="C2547" s="186"/>
      <c r="D2547" s="186"/>
      <c r="E2547" s="186"/>
      <c r="F2547" s="186"/>
      <c r="G2547" s="186"/>
      <c r="H2547" s="186"/>
      <c r="I2547" s="186"/>
      <c r="J2547" s="186"/>
      <c r="K2547" s="186"/>
      <c r="L2547" s="186"/>
      <c r="M2547" s="186"/>
      <c r="N2547" s="186"/>
      <c r="O2547" s="186"/>
      <c r="P2547" s="186"/>
      <c r="Q2547" s="186"/>
    </row>
    <row r="2548" spans="1:17">
      <c r="A2548" s="186"/>
      <c r="B2548" s="186"/>
      <c r="C2548" s="186"/>
      <c r="D2548" s="186"/>
      <c r="E2548" s="186"/>
      <c r="F2548" s="186"/>
      <c r="G2548" s="186"/>
      <c r="H2548" s="186"/>
      <c r="I2548" s="186"/>
      <c r="J2548" s="186"/>
      <c r="K2548" s="186"/>
      <c r="L2548" s="186"/>
      <c r="M2548" s="186"/>
      <c r="N2548" s="186"/>
      <c r="O2548" s="186"/>
      <c r="P2548" s="186"/>
      <c r="Q2548" s="186"/>
    </row>
    <row r="2549" spans="1:17">
      <c r="A2549" s="186"/>
      <c r="B2549" s="186"/>
      <c r="C2549" s="186"/>
      <c r="D2549" s="186"/>
      <c r="E2549" s="186"/>
      <c r="F2549" s="186"/>
      <c r="G2549" s="186"/>
      <c r="H2549" s="186"/>
      <c r="I2549" s="186"/>
      <c r="J2549" s="186"/>
      <c r="K2549" s="186"/>
      <c r="L2549" s="186"/>
      <c r="M2549" s="186"/>
      <c r="N2549" s="186"/>
      <c r="O2549" s="186"/>
      <c r="P2549" s="186"/>
      <c r="Q2549" s="186"/>
    </row>
    <row r="2550" spans="1:17">
      <c r="A2550" s="186"/>
      <c r="B2550" s="186"/>
      <c r="C2550" s="186"/>
      <c r="D2550" s="186"/>
      <c r="E2550" s="186"/>
      <c r="F2550" s="186"/>
      <c r="G2550" s="186"/>
      <c r="H2550" s="186"/>
      <c r="I2550" s="186"/>
      <c r="J2550" s="186"/>
      <c r="K2550" s="186"/>
      <c r="L2550" s="186"/>
      <c r="M2550" s="186"/>
      <c r="N2550" s="186"/>
      <c r="O2550" s="186"/>
      <c r="P2550" s="186"/>
      <c r="Q2550" s="186"/>
    </row>
    <row r="2551" spans="1:17">
      <c r="A2551" s="186"/>
      <c r="B2551" s="186"/>
      <c r="C2551" s="186"/>
      <c r="D2551" s="186"/>
      <c r="E2551" s="186"/>
      <c r="F2551" s="186"/>
      <c r="G2551" s="186"/>
      <c r="H2551" s="186"/>
      <c r="I2551" s="186"/>
      <c r="J2551" s="186"/>
      <c r="K2551" s="186"/>
      <c r="L2551" s="186"/>
      <c r="M2551" s="186"/>
      <c r="N2551" s="186"/>
      <c r="O2551" s="186"/>
      <c r="P2551" s="186"/>
      <c r="Q2551" s="186"/>
    </row>
    <row r="2552" spans="1:17">
      <c r="A2552" s="186"/>
      <c r="B2552" s="186"/>
      <c r="C2552" s="186"/>
      <c r="D2552" s="186"/>
      <c r="E2552" s="186"/>
      <c r="F2552" s="186"/>
      <c r="G2552" s="186"/>
      <c r="H2552" s="186"/>
      <c r="I2552" s="186"/>
      <c r="J2552" s="186"/>
      <c r="K2552" s="186"/>
      <c r="L2552" s="186"/>
      <c r="M2552" s="186"/>
      <c r="N2552" s="186"/>
      <c r="O2552" s="186"/>
      <c r="P2552" s="186"/>
      <c r="Q2552" s="186"/>
    </row>
    <row r="2553" spans="1:17">
      <c r="A2553" s="186"/>
      <c r="B2553" s="186"/>
      <c r="C2553" s="186"/>
      <c r="D2553" s="186"/>
      <c r="E2553" s="186"/>
      <c r="F2553" s="186"/>
      <c r="G2553" s="186"/>
      <c r="H2553" s="186"/>
      <c r="I2553" s="186"/>
      <c r="J2553" s="186"/>
      <c r="K2553" s="186"/>
      <c r="L2553" s="186"/>
      <c r="M2553" s="186"/>
      <c r="N2553" s="186"/>
      <c r="O2553" s="186"/>
      <c r="P2553" s="186"/>
      <c r="Q2553" s="186"/>
    </row>
    <row r="2554" spans="1:17">
      <c r="A2554" s="186"/>
      <c r="B2554" s="186"/>
      <c r="C2554" s="186"/>
      <c r="D2554" s="186"/>
      <c r="E2554" s="186"/>
      <c r="F2554" s="186"/>
      <c r="G2554" s="186"/>
      <c r="H2554" s="186"/>
      <c r="I2554" s="186"/>
      <c r="J2554" s="186"/>
      <c r="K2554" s="186"/>
      <c r="L2554" s="186"/>
      <c r="M2554" s="186"/>
      <c r="N2554" s="186"/>
      <c r="O2554" s="186"/>
      <c r="P2554" s="186"/>
      <c r="Q2554" s="186"/>
    </row>
    <row r="2555" spans="1:17">
      <c r="A2555" s="186"/>
      <c r="B2555" s="186"/>
      <c r="C2555" s="186"/>
      <c r="D2555" s="186"/>
      <c r="E2555" s="186"/>
      <c r="F2555" s="186"/>
      <c r="G2555" s="186"/>
      <c r="H2555" s="186"/>
      <c r="I2555" s="186"/>
      <c r="J2555" s="186"/>
      <c r="K2555" s="186"/>
      <c r="L2555" s="186"/>
      <c r="M2555" s="186"/>
      <c r="N2555" s="186"/>
      <c r="O2555" s="186"/>
      <c r="P2555" s="186"/>
      <c r="Q2555" s="186"/>
    </row>
    <row r="2556" spans="1:17">
      <c r="A2556" s="186"/>
      <c r="B2556" s="186"/>
      <c r="C2556" s="186"/>
      <c r="D2556" s="186"/>
      <c r="E2556" s="186"/>
      <c r="F2556" s="186"/>
      <c r="G2556" s="186"/>
      <c r="H2556" s="186"/>
      <c r="I2556" s="186"/>
      <c r="J2556" s="186"/>
      <c r="K2556" s="186"/>
      <c r="L2556" s="186"/>
      <c r="M2556" s="186"/>
      <c r="N2556" s="186"/>
      <c r="O2556" s="186"/>
      <c r="P2556" s="186"/>
      <c r="Q2556" s="186"/>
    </row>
    <row r="2557" spans="1:17">
      <c r="A2557" s="186"/>
      <c r="B2557" s="186"/>
      <c r="C2557" s="186"/>
      <c r="D2557" s="186"/>
      <c r="E2557" s="186"/>
      <c r="F2557" s="186"/>
      <c r="G2557" s="186"/>
      <c r="H2557" s="186"/>
      <c r="I2557" s="186"/>
      <c r="J2557" s="186"/>
      <c r="K2557" s="186"/>
      <c r="L2557" s="186"/>
      <c r="M2557" s="186"/>
      <c r="N2557" s="186"/>
      <c r="O2557" s="186"/>
      <c r="P2557" s="186"/>
      <c r="Q2557" s="186"/>
    </row>
    <row r="2558" spans="1:17">
      <c r="A2558" s="186"/>
      <c r="B2558" s="186"/>
      <c r="C2558" s="186"/>
      <c r="D2558" s="186"/>
      <c r="E2558" s="186"/>
      <c r="F2558" s="186"/>
      <c r="G2558" s="186"/>
      <c r="H2558" s="186"/>
      <c r="I2558" s="186"/>
      <c r="J2558" s="186"/>
      <c r="K2558" s="186"/>
      <c r="L2558" s="186"/>
      <c r="M2558" s="186"/>
      <c r="N2558" s="186"/>
      <c r="O2558" s="186"/>
      <c r="P2558" s="186"/>
      <c r="Q2558" s="186"/>
    </row>
    <row r="2559" spans="1:17">
      <c r="A2559" s="186"/>
      <c r="B2559" s="186"/>
      <c r="C2559" s="186"/>
      <c r="D2559" s="186"/>
      <c r="E2559" s="186"/>
      <c r="F2559" s="186"/>
      <c r="G2559" s="186"/>
      <c r="H2559" s="186"/>
      <c r="I2559" s="186"/>
      <c r="J2559" s="186"/>
      <c r="K2559" s="186"/>
      <c r="L2559" s="186"/>
      <c r="M2559" s="186"/>
      <c r="N2559" s="186"/>
      <c r="O2559" s="186"/>
      <c r="P2559" s="186"/>
      <c r="Q2559" s="186"/>
    </row>
    <row r="2560" spans="1:17">
      <c r="A2560" s="186"/>
      <c r="B2560" s="186"/>
      <c r="C2560" s="186"/>
      <c r="D2560" s="186"/>
      <c r="E2560" s="186"/>
      <c r="F2560" s="186"/>
      <c r="G2560" s="186"/>
      <c r="H2560" s="186"/>
      <c r="I2560" s="186"/>
      <c r="J2560" s="186"/>
      <c r="K2560" s="186"/>
      <c r="L2560" s="186"/>
      <c r="M2560" s="186"/>
      <c r="N2560" s="186"/>
      <c r="O2560" s="186"/>
      <c r="P2560" s="186"/>
      <c r="Q2560" s="186"/>
    </row>
    <row r="2561" spans="1:17">
      <c r="A2561" s="186"/>
      <c r="B2561" s="186"/>
      <c r="C2561" s="186"/>
      <c r="D2561" s="186"/>
      <c r="E2561" s="186"/>
      <c r="F2561" s="186"/>
      <c r="G2561" s="186"/>
      <c r="H2561" s="186"/>
      <c r="I2561" s="186"/>
      <c r="J2561" s="186"/>
      <c r="K2561" s="186"/>
      <c r="L2561" s="186"/>
      <c r="M2561" s="186"/>
      <c r="N2561" s="186"/>
      <c r="O2561" s="186"/>
      <c r="P2561" s="186"/>
      <c r="Q2561" s="186"/>
    </row>
    <row r="2562" spans="1:17">
      <c r="A2562" s="186"/>
      <c r="B2562" s="186"/>
      <c r="C2562" s="186"/>
      <c r="D2562" s="186"/>
      <c r="E2562" s="186"/>
      <c r="F2562" s="186"/>
      <c r="G2562" s="186"/>
      <c r="H2562" s="186"/>
      <c r="I2562" s="186"/>
      <c r="J2562" s="186"/>
      <c r="K2562" s="186"/>
      <c r="L2562" s="186"/>
      <c r="M2562" s="186"/>
      <c r="N2562" s="186"/>
      <c r="O2562" s="186"/>
      <c r="P2562" s="186"/>
      <c r="Q2562" s="186"/>
    </row>
    <row r="2563" spans="1:17">
      <c r="A2563" s="186"/>
      <c r="B2563" s="186"/>
      <c r="C2563" s="186"/>
      <c r="D2563" s="186"/>
      <c r="E2563" s="186"/>
      <c r="F2563" s="186"/>
      <c r="G2563" s="186"/>
      <c r="H2563" s="186"/>
      <c r="I2563" s="186"/>
      <c r="J2563" s="186"/>
      <c r="K2563" s="186"/>
      <c r="L2563" s="186"/>
      <c r="M2563" s="186"/>
      <c r="N2563" s="186"/>
      <c r="O2563" s="186"/>
      <c r="P2563" s="186"/>
      <c r="Q2563" s="186"/>
    </row>
    <row r="2564" spans="1:17">
      <c r="A2564" s="186"/>
      <c r="B2564" s="186"/>
      <c r="C2564" s="186"/>
      <c r="D2564" s="186"/>
      <c r="E2564" s="186"/>
      <c r="F2564" s="186"/>
      <c r="G2564" s="186"/>
      <c r="H2564" s="186"/>
      <c r="I2564" s="186"/>
      <c r="J2564" s="186"/>
      <c r="K2564" s="186"/>
      <c r="L2564" s="186"/>
      <c r="M2564" s="186"/>
      <c r="N2564" s="186"/>
      <c r="O2564" s="186"/>
      <c r="P2564" s="186"/>
      <c r="Q2564" s="186"/>
    </row>
    <row r="2565" spans="1:17">
      <c r="A2565" s="186"/>
      <c r="B2565" s="186"/>
      <c r="C2565" s="186"/>
      <c r="D2565" s="186"/>
      <c r="E2565" s="186"/>
      <c r="F2565" s="186"/>
      <c r="G2565" s="186"/>
      <c r="H2565" s="186"/>
      <c r="I2565" s="186"/>
      <c r="J2565" s="186"/>
      <c r="K2565" s="186"/>
      <c r="L2565" s="186"/>
      <c r="M2565" s="186"/>
      <c r="N2565" s="186"/>
      <c r="O2565" s="186"/>
      <c r="P2565" s="186"/>
      <c r="Q2565" s="186"/>
    </row>
    <row r="2566" spans="1:17">
      <c r="A2566" s="186"/>
      <c r="B2566" s="186"/>
      <c r="C2566" s="186"/>
      <c r="D2566" s="186"/>
      <c r="E2566" s="186"/>
      <c r="F2566" s="186"/>
      <c r="G2566" s="186"/>
      <c r="H2566" s="186"/>
      <c r="I2566" s="186"/>
      <c r="J2566" s="186"/>
      <c r="K2566" s="186"/>
      <c r="L2566" s="186"/>
      <c r="M2566" s="186"/>
      <c r="N2566" s="186"/>
      <c r="O2566" s="186"/>
      <c r="P2566" s="186"/>
      <c r="Q2566" s="186"/>
    </row>
    <row r="2567" spans="1:17">
      <c r="A2567" s="186"/>
      <c r="B2567" s="186"/>
      <c r="C2567" s="186"/>
      <c r="D2567" s="186"/>
      <c r="E2567" s="186"/>
      <c r="F2567" s="186"/>
      <c r="G2567" s="186"/>
      <c r="H2567" s="186"/>
      <c r="I2567" s="186"/>
      <c r="J2567" s="186"/>
      <c r="K2567" s="186"/>
      <c r="L2567" s="186"/>
      <c r="M2567" s="186"/>
      <c r="N2567" s="186"/>
      <c r="O2567" s="186"/>
      <c r="P2567" s="186"/>
      <c r="Q2567" s="186"/>
    </row>
    <row r="2568" spans="1:17">
      <c r="A2568" s="186"/>
      <c r="B2568" s="186"/>
      <c r="C2568" s="186"/>
      <c r="D2568" s="186"/>
      <c r="E2568" s="186"/>
      <c r="F2568" s="186"/>
      <c r="G2568" s="186"/>
      <c r="H2568" s="186"/>
      <c r="I2568" s="186"/>
      <c r="J2568" s="186"/>
      <c r="K2568" s="186"/>
      <c r="L2568" s="186"/>
      <c r="M2568" s="186"/>
      <c r="N2568" s="186"/>
      <c r="O2568" s="186"/>
      <c r="P2568" s="186"/>
      <c r="Q2568" s="186"/>
    </row>
    <row r="2569" spans="1:17">
      <c r="A2569" s="186"/>
      <c r="B2569" s="186"/>
      <c r="C2569" s="186"/>
      <c r="D2569" s="186"/>
      <c r="E2569" s="186"/>
      <c r="F2569" s="186"/>
      <c r="G2569" s="186"/>
      <c r="H2569" s="186"/>
      <c r="I2569" s="186"/>
      <c r="J2569" s="186"/>
      <c r="K2569" s="186"/>
      <c r="L2569" s="186"/>
      <c r="M2569" s="186"/>
      <c r="N2569" s="186"/>
      <c r="O2569" s="186"/>
      <c r="P2569" s="186"/>
      <c r="Q2569" s="186"/>
    </row>
    <row r="2570" spans="1:17">
      <c r="A2570" s="186"/>
      <c r="B2570" s="186"/>
      <c r="C2570" s="186"/>
      <c r="D2570" s="186"/>
      <c r="E2570" s="186"/>
      <c r="F2570" s="186"/>
      <c r="G2570" s="186"/>
      <c r="H2570" s="186"/>
      <c r="I2570" s="186"/>
      <c r="J2570" s="186"/>
      <c r="K2570" s="186"/>
      <c r="L2570" s="186"/>
      <c r="M2570" s="186"/>
      <c r="N2570" s="186"/>
      <c r="O2570" s="186"/>
      <c r="P2570" s="186"/>
      <c r="Q2570" s="186"/>
    </row>
    <row r="2571" spans="1:17">
      <c r="A2571" s="186"/>
      <c r="B2571" s="186"/>
      <c r="C2571" s="186"/>
      <c r="D2571" s="186"/>
      <c r="E2571" s="186"/>
      <c r="F2571" s="186"/>
      <c r="G2571" s="186"/>
      <c r="H2571" s="186"/>
      <c r="I2571" s="186"/>
      <c r="J2571" s="186"/>
      <c r="K2571" s="186"/>
      <c r="L2571" s="186"/>
      <c r="M2571" s="186"/>
      <c r="N2571" s="186"/>
      <c r="O2571" s="186"/>
      <c r="P2571" s="186"/>
      <c r="Q2571" s="186"/>
    </row>
    <row r="2572" spans="1:17">
      <c r="A2572" s="186"/>
      <c r="B2572" s="186"/>
      <c r="C2572" s="186"/>
      <c r="D2572" s="186"/>
      <c r="E2572" s="186"/>
      <c r="F2572" s="186"/>
      <c r="G2572" s="186"/>
      <c r="H2572" s="186"/>
      <c r="I2572" s="186"/>
      <c r="J2572" s="186"/>
      <c r="K2572" s="186"/>
      <c r="L2572" s="186"/>
      <c r="M2572" s="186"/>
      <c r="N2572" s="186"/>
      <c r="O2572" s="186"/>
      <c r="P2572" s="186"/>
      <c r="Q2572" s="186"/>
    </row>
    <row r="2573" spans="1:17">
      <c r="A2573" s="186"/>
      <c r="B2573" s="186"/>
      <c r="C2573" s="186"/>
      <c r="D2573" s="186"/>
      <c r="E2573" s="186"/>
      <c r="F2573" s="186"/>
      <c r="G2573" s="186"/>
      <c r="H2573" s="186"/>
      <c r="I2573" s="186"/>
      <c r="J2573" s="186"/>
      <c r="K2573" s="186"/>
      <c r="L2573" s="186"/>
      <c r="M2573" s="186"/>
      <c r="N2573" s="186"/>
      <c r="O2573" s="186"/>
      <c r="P2573" s="186"/>
      <c r="Q2573" s="186"/>
    </row>
    <row r="2574" spans="1:17">
      <c r="A2574" s="186"/>
      <c r="B2574" s="186"/>
      <c r="C2574" s="186"/>
      <c r="D2574" s="186"/>
      <c r="E2574" s="186"/>
      <c r="F2574" s="186"/>
      <c r="G2574" s="186"/>
      <c r="H2574" s="186"/>
      <c r="I2574" s="186"/>
      <c r="J2574" s="186"/>
      <c r="K2574" s="186"/>
      <c r="L2574" s="186"/>
      <c r="M2574" s="186"/>
      <c r="N2574" s="186"/>
      <c r="O2574" s="186"/>
      <c r="P2574" s="186"/>
      <c r="Q2574" s="186"/>
    </row>
    <row r="2575" spans="1:17">
      <c r="A2575" s="186"/>
      <c r="B2575" s="186"/>
      <c r="C2575" s="186"/>
      <c r="D2575" s="186"/>
      <c r="E2575" s="186"/>
      <c r="F2575" s="186"/>
      <c r="G2575" s="186"/>
      <c r="H2575" s="186"/>
      <c r="I2575" s="186"/>
      <c r="J2575" s="186"/>
      <c r="K2575" s="186"/>
      <c r="L2575" s="186"/>
      <c r="M2575" s="186"/>
      <c r="N2575" s="186"/>
      <c r="O2575" s="186"/>
      <c r="P2575" s="186"/>
      <c r="Q2575" s="186"/>
    </row>
    <row r="2576" spans="1:17">
      <c r="A2576" s="186"/>
      <c r="B2576" s="186"/>
      <c r="C2576" s="186"/>
      <c r="D2576" s="186"/>
      <c r="E2576" s="186"/>
      <c r="F2576" s="186"/>
      <c r="G2576" s="186"/>
      <c r="H2576" s="186"/>
      <c r="I2576" s="186"/>
      <c r="J2576" s="186"/>
      <c r="K2576" s="186"/>
      <c r="L2576" s="186"/>
      <c r="M2576" s="186"/>
      <c r="N2576" s="186"/>
      <c r="O2576" s="186"/>
      <c r="P2576" s="186"/>
      <c r="Q2576" s="186"/>
    </row>
    <row r="2577" spans="1:17">
      <c r="A2577" s="186"/>
      <c r="B2577" s="186"/>
      <c r="C2577" s="186"/>
      <c r="D2577" s="186"/>
      <c r="E2577" s="186"/>
      <c r="F2577" s="186"/>
      <c r="G2577" s="186"/>
      <c r="H2577" s="186"/>
      <c r="I2577" s="186"/>
      <c r="J2577" s="186"/>
      <c r="K2577" s="186"/>
      <c r="L2577" s="186"/>
      <c r="M2577" s="186"/>
      <c r="N2577" s="186"/>
      <c r="O2577" s="186"/>
      <c r="P2577" s="186"/>
      <c r="Q2577" s="186"/>
    </row>
    <row r="2578" spans="1:17">
      <c r="A2578" s="186"/>
      <c r="B2578" s="186"/>
      <c r="C2578" s="186"/>
      <c r="D2578" s="186"/>
      <c r="E2578" s="186"/>
      <c r="F2578" s="186"/>
      <c r="G2578" s="186"/>
      <c r="H2578" s="186"/>
      <c r="I2578" s="186"/>
      <c r="J2578" s="186"/>
      <c r="K2578" s="186"/>
      <c r="L2578" s="186"/>
      <c r="M2578" s="186"/>
      <c r="N2578" s="186"/>
      <c r="O2578" s="186"/>
      <c r="P2578" s="186"/>
      <c r="Q2578" s="186"/>
    </row>
    <row r="2579" spans="1:17">
      <c r="A2579" s="186"/>
      <c r="B2579" s="186"/>
      <c r="C2579" s="186"/>
      <c r="D2579" s="186"/>
      <c r="E2579" s="186"/>
      <c r="F2579" s="186"/>
      <c r="G2579" s="186"/>
      <c r="H2579" s="186"/>
      <c r="I2579" s="186"/>
      <c r="J2579" s="186"/>
      <c r="K2579" s="186"/>
      <c r="L2579" s="186"/>
      <c r="M2579" s="186"/>
      <c r="N2579" s="186"/>
      <c r="O2579" s="186"/>
      <c r="P2579" s="186"/>
      <c r="Q2579" s="186"/>
    </row>
    <row r="2580" spans="1:17">
      <c r="A2580" s="186"/>
      <c r="B2580" s="186"/>
      <c r="C2580" s="186"/>
      <c r="D2580" s="186"/>
      <c r="E2580" s="186"/>
      <c r="F2580" s="186"/>
      <c r="G2580" s="186"/>
      <c r="H2580" s="186"/>
      <c r="I2580" s="186"/>
      <c r="J2580" s="186"/>
      <c r="K2580" s="186"/>
      <c r="L2580" s="186"/>
      <c r="M2580" s="186"/>
      <c r="N2580" s="186"/>
      <c r="O2580" s="186"/>
      <c r="P2580" s="186"/>
      <c r="Q2580" s="186"/>
    </row>
    <row r="2581" spans="1:17">
      <c r="A2581" s="186"/>
      <c r="B2581" s="186"/>
      <c r="C2581" s="186"/>
      <c r="D2581" s="186"/>
      <c r="E2581" s="186"/>
      <c r="F2581" s="186"/>
      <c r="G2581" s="186"/>
      <c r="H2581" s="186"/>
      <c r="I2581" s="186"/>
      <c r="J2581" s="186"/>
      <c r="K2581" s="186"/>
      <c r="L2581" s="186"/>
      <c r="M2581" s="186"/>
      <c r="N2581" s="186"/>
      <c r="O2581" s="186"/>
      <c r="P2581" s="186"/>
      <c r="Q2581" s="186"/>
    </row>
    <row r="2582" spans="1:17">
      <c r="A2582" s="186"/>
      <c r="B2582" s="186"/>
      <c r="C2582" s="186"/>
      <c r="D2582" s="186"/>
      <c r="E2582" s="186"/>
      <c r="F2582" s="186"/>
      <c r="G2582" s="186"/>
      <c r="H2582" s="186"/>
      <c r="I2582" s="186"/>
      <c r="J2582" s="186"/>
      <c r="K2582" s="186"/>
      <c r="L2582" s="186"/>
      <c r="M2582" s="186"/>
      <c r="N2582" s="186"/>
      <c r="O2582" s="186"/>
      <c r="P2582" s="186"/>
      <c r="Q2582" s="186"/>
    </row>
    <row r="2583" spans="1:17">
      <c r="A2583" s="186"/>
      <c r="B2583" s="186"/>
      <c r="C2583" s="186"/>
      <c r="D2583" s="186"/>
      <c r="E2583" s="186"/>
      <c r="F2583" s="186"/>
      <c r="G2583" s="186"/>
      <c r="H2583" s="186"/>
      <c r="I2583" s="186"/>
      <c r="J2583" s="186"/>
      <c r="K2583" s="186"/>
      <c r="L2583" s="186"/>
      <c r="M2583" s="186"/>
      <c r="N2583" s="186"/>
      <c r="O2583" s="186"/>
      <c r="P2583" s="186"/>
      <c r="Q2583" s="186"/>
    </row>
    <row r="2584" spans="1:17">
      <c r="A2584" s="186"/>
      <c r="B2584" s="186"/>
      <c r="C2584" s="186"/>
      <c r="D2584" s="186"/>
      <c r="E2584" s="186"/>
      <c r="F2584" s="186"/>
      <c r="G2584" s="186"/>
      <c r="H2584" s="186"/>
      <c r="I2584" s="186"/>
      <c r="J2584" s="186"/>
      <c r="K2584" s="186"/>
      <c r="L2584" s="186"/>
      <c r="M2584" s="186"/>
      <c r="N2584" s="186"/>
      <c r="O2584" s="186"/>
      <c r="P2584" s="186"/>
      <c r="Q2584" s="186"/>
    </row>
    <row r="2585" spans="1:17">
      <c r="A2585" s="186"/>
      <c r="B2585" s="186"/>
      <c r="C2585" s="186"/>
      <c r="D2585" s="186"/>
      <c r="E2585" s="186"/>
      <c r="F2585" s="186"/>
      <c r="G2585" s="186"/>
      <c r="H2585" s="186"/>
      <c r="I2585" s="186"/>
      <c r="J2585" s="186"/>
      <c r="K2585" s="186"/>
      <c r="L2585" s="186"/>
      <c r="M2585" s="186"/>
      <c r="N2585" s="186"/>
      <c r="O2585" s="186"/>
      <c r="P2585" s="186"/>
      <c r="Q2585" s="186"/>
    </row>
    <row r="2586" spans="1:17">
      <c r="A2586" s="186"/>
      <c r="B2586" s="186"/>
      <c r="C2586" s="186"/>
      <c r="D2586" s="186"/>
      <c r="E2586" s="186"/>
      <c r="F2586" s="186"/>
      <c r="G2586" s="186"/>
      <c r="H2586" s="186"/>
      <c r="I2586" s="186"/>
      <c r="J2586" s="186"/>
      <c r="K2586" s="186"/>
      <c r="L2586" s="186"/>
      <c r="M2586" s="186"/>
      <c r="N2586" s="186"/>
      <c r="O2586" s="186"/>
      <c r="P2586" s="186"/>
      <c r="Q2586" s="186"/>
    </row>
    <row r="2587" spans="1:17">
      <c r="A2587" s="186"/>
      <c r="B2587" s="186"/>
      <c r="C2587" s="186"/>
      <c r="D2587" s="186"/>
      <c r="E2587" s="186"/>
      <c r="F2587" s="186"/>
      <c r="G2587" s="186"/>
      <c r="H2587" s="186"/>
      <c r="I2587" s="186"/>
      <c r="J2587" s="186"/>
      <c r="K2587" s="186"/>
      <c r="L2587" s="186"/>
      <c r="M2587" s="186"/>
      <c r="N2587" s="186"/>
      <c r="O2587" s="186"/>
      <c r="P2587" s="186"/>
      <c r="Q2587" s="186"/>
    </row>
    <row r="2588" spans="1:17">
      <c r="A2588" s="186"/>
      <c r="B2588" s="186"/>
      <c r="C2588" s="186"/>
      <c r="D2588" s="186"/>
      <c r="E2588" s="186"/>
      <c r="F2588" s="186"/>
      <c r="G2588" s="186"/>
      <c r="H2588" s="186"/>
      <c r="I2588" s="186"/>
      <c r="J2588" s="186"/>
      <c r="K2588" s="186"/>
      <c r="L2588" s="186"/>
      <c r="M2588" s="186"/>
      <c r="N2588" s="186"/>
      <c r="O2588" s="186"/>
      <c r="P2588" s="186"/>
      <c r="Q2588" s="186"/>
    </row>
    <row r="2589" spans="1:17">
      <c r="A2589" s="186"/>
      <c r="B2589" s="186"/>
      <c r="C2589" s="186"/>
      <c r="D2589" s="186"/>
      <c r="E2589" s="186"/>
      <c r="F2589" s="186"/>
      <c r="G2589" s="186"/>
      <c r="H2589" s="186"/>
      <c r="I2589" s="186"/>
      <c r="J2589" s="186"/>
      <c r="K2589" s="186"/>
      <c r="L2589" s="186"/>
      <c r="M2589" s="186"/>
      <c r="N2589" s="186"/>
      <c r="O2589" s="186"/>
      <c r="P2589" s="186"/>
      <c r="Q2589" s="186"/>
    </row>
    <row r="2590" spans="1:17">
      <c r="A2590" s="186"/>
      <c r="B2590" s="186"/>
      <c r="C2590" s="186"/>
      <c r="D2590" s="186"/>
      <c r="E2590" s="186"/>
      <c r="F2590" s="186"/>
      <c r="G2590" s="186"/>
      <c r="H2590" s="186"/>
      <c r="I2590" s="186"/>
      <c r="J2590" s="186"/>
      <c r="K2590" s="186"/>
      <c r="L2590" s="186"/>
      <c r="M2590" s="186"/>
      <c r="N2590" s="186"/>
      <c r="O2590" s="186"/>
      <c r="P2590" s="186"/>
      <c r="Q2590" s="186"/>
    </row>
    <row r="2591" spans="1:17">
      <c r="A2591" s="186"/>
      <c r="B2591" s="186"/>
      <c r="C2591" s="186"/>
      <c r="D2591" s="186"/>
      <c r="E2591" s="186"/>
      <c r="F2591" s="186"/>
      <c r="G2591" s="186"/>
      <c r="H2591" s="186"/>
      <c r="I2591" s="186"/>
      <c r="J2591" s="186"/>
      <c r="K2591" s="186"/>
      <c r="L2591" s="186"/>
      <c r="M2591" s="186"/>
      <c r="N2591" s="186"/>
      <c r="O2591" s="186"/>
      <c r="P2591" s="186"/>
      <c r="Q2591" s="186"/>
    </row>
    <row r="2592" spans="1:17">
      <c r="A2592" s="186"/>
      <c r="B2592" s="186"/>
      <c r="C2592" s="186"/>
      <c r="D2592" s="186"/>
      <c r="E2592" s="186"/>
      <c r="F2592" s="186"/>
      <c r="G2592" s="186"/>
      <c r="H2592" s="186"/>
      <c r="I2592" s="186"/>
      <c r="J2592" s="186"/>
      <c r="K2592" s="186"/>
      <c r="L2592" s="186"/>
      <c r="M2592" s="186"/>
      <c r="N2592" s="186"/>
      <c r="O2592" s="186"/>
      <c r="P2592" s="186"/>
      <c r="Q2592" s="186"/>
    </row>
    <row r="2593" spans="1:17">
      <c r="A2593" s="186"/>
      <c r="B2593" s="186"/>
      <c r="C2593" s="186"/>
      <c r="D2593" s="186"/>
      <c r="E2593" s="186"/>
      <c r="F2593" s="186"/>
      <c r="G2593" s="186"/>
      <c r="H2593" s="186"/>
      <c r="I2593" s="186"/>
      <c r="J2593" s="186"/>
      <c r="K2593" s="186"/>
      <c r="L2593" s="186"/>
      <c r="M2593" s="186"/>
      <c r="N2593" s="186"/>
      <c r="O2593" s="186"/>
      <c r="P2593" s="186"/>
      <c r="Q2593" s="186"/>
    </row>
    <row r="2594" spans="1:17">
      <c r="A2594" s="186"/>
      <c r="B2594" s="186"/>
      <c r="C2594" s="186"/>
      <c r="D2594" s="186"/>
      <c r="E2594" s="186"/>
      <c r="F2594" s="186"/>
      <c r="G2594" s="186"/>
      <c r="H2594" s="186"/>
      <c r="I2594" s="186"/>
      <c r="J2594" s="186"/>
      <c r="K2594" s="186"/>
      <c r="L2594" s="186"/>
      <c r="M2594" s="186"/>
      <c r="N2594" s="186"/>
      <c r="O2594" s="186"/>
      <c r="P2594" s="186"/>
      <c r="Q2594" s="186"/>
    </row>
    <row r="2595" spans="1:17">
      <c r="A2595" s="186"/>
      <c r="B2595" s="186"/>
      <c r="C2595" s="186"/>
      <c r="D2595" s="186"/>
      <c r="E2595" s="186"/>
      <c r="F2595" s="186"/>
      <c r="G2595" s="186"/>
      <c r="H2595" s="186"/>
      <c r="I2595" s="186"/>
      <c r="J2595" s="186"/>
      <c r="K2595" s="186"/>
      <c r="L2595" s="186"/>
      <c r="M2595" s="186"/>
      <c r="N2595" s="186"/>
      <c r="O2595" s="186"/>
      <c r="P2595" s="186"/>
      <c r="Q2595" s="186"/>
    </row>
    <row r="2596" spans="1:17">
      <c r="A2596" s="186"/>
      <c r="B2596" s="186"/>
      <c r="C2596" s="186"/>
      <c r="D2596" s="186"/>
      <c r="E2596" s="186"/>
      <c r="F2596" s="186"/>
      <c r="G2596" s="186"/>
      <c r="H2596" s="186"/>
      <c r="I2596" s="186"/>
      <c r="J2596" s="186"/>
      <c r="K2596" s="186"/>
      <c r="L2596" s="186"/>
      <c r="M2596" s="186"/>
      <c r="N2596" s="186"/>
      <c r="O2596" s="186"/>
      <c r="P2596" s="186"/>
      <c r="Q2596" s="186"/>
    </row>
    <row r="2597" spans="1:17">
      <c r="A2597" s="186"/>
      <c r="B2597" s="186"/>
      <c r="C2597" s="186"/>
      <c r="D2597" s="186"/>
      <c r="E2597" s="186"/>
      <c r="F2597" s="186"/>
      <c r="G2597" s="186"/>
      <c r="H2597" s="186"/>
      <c r="I2597" s="186"/>
      <c r="J2597" s="186"/>
      <c r="K2597" s="186"/>
      <c r="L2597" s="186"/>
      <c r="M2597" s="186"/>
      <c r="N2597" s="186"/>
      <c r="O2597" s="186"/>
      <c r="P2597" s="186"/>
      <c r="Q2597" s="186"/>
    </row>
    <row r="2598" spans="1:17">
      <c r="A2598" s="186"/>
      <c r="B2598" s="186"/>
      <c r="C2598" s="186"/>
      <c r="D2598" s="186"/>
      <c r="E2598" s="186"/>
      <c r="F2598" s="186"/>
      <c r="G2598" s="186"/>
      <c r="H2598" s="186"/>
      <c r="I2598" s="186"/>
      <c r="J2598" s="186"/>
      <c r="K2598" s="186"/>
      <c r="L2598" s="186"/>
      <c r="M2598" s="186"/>
      <c r="N2598" s="186"/>
      <c r="O2598" s="186"/>
      <c r="P2598" s="186"/>
      <c r="Q2598" s="186"/>
    </row>
    <row r="2599" spans="1:17">
      <c r="A2599" s="186"/>
      <c r="B2599" s="186"/>
      <c r="C2599" s="186"/>
      <c r="D2599" s="186"/>
      <c r="E2599" s="186"/>
      <c r="F2599" s="186"/>
      <c r="G2599" s="186"/>
      <c r="H2599" s="186"/>
      <c r="I2599" s="186"/>
      <c r="J2599" s="186"/>
      <c r="K2599" s="186"/>
      <c r="L2599" s="186"/>
      <c r="M2599" s="186"/>
      <c r="N2599" s="186"/>
      <c r="O2599" s="186"/>
      <c r="P2599" s="186"/>
      <c r="Q2599" s="186"/>
    </row>
    <row r="2600" spans="1:17">
      <c r="A2600" s="186"/>
      <c r="B2600" s="186"/>
      <c r="C2600" s="186"/>
      <c r="D2600" s="186"/>
      <c r="E2600" s="186"/>
      <c r="F2600" s="186"/>
      <c r="G2600" s="186"/>
      <c r="H2600" s="186"/>
      <c r="I2600" s="186"/>
      <c r="J2600" s="186"/>
      <c r="K2600" s="186"/>
      <c r="L2600" s="186"/>
      <c r="M2600" s="186"/>
      <c r="N2600" s="186"/>
      <c r="O2600" s="186"/>
      <c r="P2600" s="186"/>
      <c r="Q2600" s="186"/>
    </row>
    <row r="2601" spans="1:17">
      <c r="A2601" s="186"/>
      <c r="B2601" s="186"/>
      <c r="C2601" s="186"/>
      <c r="D2601" s="186"/>
      <c r="E2601" s="186"/>
      <c r="F2601" s="186"/>
      <c r="G2601" s="186"/>
      <c r="H2601" s="186"/>
      <c r="I2601" s="186"/>
      <c r="J2601" s="186"/>
      <c r="K2601" s="186"/>
      <c r="L2601" s="186"/>
      <c r="M2601" s="186"/>
      <c r="N2601" s="186"/>
      <c r="O2601" s="186"/>
      <c r="P2601" s="186"/>
      <c r="Q2601" s="186"/>
    </row>
    <row r="2602" spans="1:17">
      <c r="A2602" s="186"/>
      <c r="B2602" s="186"/>
      <c r="C2602" s="186"/>
      <c r="D2602" s="186"/>
      <c r="E2602" s="186"/>
      <c r="F2602" s="186"/>
      <c r="G2602" s="186"/>
      <c r="H2602" s="186"/>
      <c r="I2602" s="186"/>
      <c r="J2602" s="186"/>
      <c r="K2602" s="186"/>
      <c r="L2602" s="186"/>
      <c r="M2602" s="186"/>
      <c r="N2602" s="186"/>
      <c r="O2602" s="186"/>
      <c r="P2602" s="186"/>
      <c r="Q2602" s="186"/>
    </row>
    <row r="2603" spans="1:17">
      <c r="A2603" s="186"/>
      <c r="B2603" s="186"/>
      <c r="C2603" s="186"/>
      <c r="D2603" s="186"/>
      <c r="E2603" s="186"/>
      <c r="F2603" s="186"/>
      <c r="G2603" s="186"/>
      <c r="H2603" s="186"/>
      <c r="I2603" s="186"/>
      <c r="J2603" s="186"/>
      <c r="K2603" s="186"/>
      <c r="L2603" s="186"/>
      <c r="M2603" s="186"/>
      <c r="N2603" s="186"/>
      <c r="O2603" s="186"/>
      <c r="P2603" s="186"/>
      <c r="Q2603" s="186"/>
    </row>
    <row r="2604" spans="1:17">
      <c r="A2604" s="186"/>
      <c r="B2604" s="186"/>
      <c r="C2604" s="186"/>
      <c r="D2604" s="186"/>
      <c r="E2604" s="186"/>
      <c r="F2604" s="186"/>
      <c r="G2604" s="186"/>
      <c r="H2604" s="186"/>
      <c r="I2604" s="186"/>
      <c r="J2604" s="186"/>
      <c r="K2604" s="186"/>
      <c r="L2604" s="186"/>
      <c r="M2604" s="186"/>
      <c r="N2604" s="186"/>
      <c r="O2604" s="186"/>
      <c r="P2604" s="186"/>
      <c r="Q2604" s="186"/>
    </row>
    <row r="2605" spans="1:17">
      <c r="A2605" s="186"/>
      <c r="B2605" s="186"/>
      <c r="C2605" s="186"/>
      <c r="D2605" s="186"/>
      <c r="E2605" s="186"/>
      <c r="F2605" s="186"/>
      <c r="G2605" s="186"/>
      <c r="H2605" s="186"/>
      <c r="I2605" s="186"/>
      <c r="J2605" s="186"/>
      <c r="K2605" s="186"/>
      <c r="L2605" s="186"/>
      <c r="M2605" s="186"/>
      <c r="N2605" s="186"/>
      <c r="O2605" s="186"/>
      <c r="P2605" s="186"/>
      <c r="Q2605" s="186"/>
    </row>
    <row r="2606" spans="1:17">
      <c r="A2606" s="186"/>
      <c r="B2606" s="186"/>
      <c r="C2606" s="186"/>
      <c r="D2606" s="186"/>
      <c r="E2606" s="186"/>
      <c r="F2606" s="186"/>
      <c r="G2606" s="186"/>
      <c r="H2606" s="186"/>
      <c r="I2606" s="186"/>
      <c r="J2606" s="186"/>
      <c r="K2606" s="186"/>
      <c r="L2606" s="186"/>
      <c r="M2606" s="186"/>
      <c r="N2606" s="186"/>
      <c r="O2606" s="186"/>
      <c r="P2606" s="186"/>
      <c r="Q2606" s="186"/>
    </row>
    <row r="2607" spans="1:17">
      <c r="A2607" s="186"/>
      <c r="B2607" s="186"/>
      <c r="C2607" s="186"/>
      <c r="D2607" s="186"/>
      <c r="E2607" s="186"/>
      <c r="F2607" s="186"/>
      <c r="G2607" s="186"/>
      <c r="H2607" s="186"/>
      <c r="I2607" s="186"/>
      <c r="J2607" s="186"/>
      <c r="K2607" s="186"/>
      <c r="L2607" s="186"/>
      <c r="M2607" s="186"/>
      <c r="N2607" s="186"/>
      <c r="O2607" s="186"/>
      <c r="P2607" s="186"/>
      <c r="Q2607" s="186"/>
    </row>
    <row r="2608" spans="1:17">
      <c r="A2608" s="186"/>
      <c r="B2608" s="186"/>
      <c r="C2608" s="186"/>
      <c r="D2608" s="186"/>
      <c r="E2608" s="186"/>
      <c r="F2608" s="186"/>
      <c r="G2608" s="186"/>
      <c r="H2608" s="186"/>
      <c r="I2608" s="186"/>
      <c r="J2608" s="186"/>
      <c r="K2608" s="186"/>
      <c r="L2608" s="186"/>
      <c r="M2608" s="186"/>
      <c r="N2608" s="186"/>
      <c r="O2608" s="186"/>
      <c r="P2608" s="186"/>
      <c r="Q2608" s="186"/>
    </row>
    <row r="2609" spans="1:17">
      <c r="A2609" s="186"/>
      <c r="B2609" s="186"/>
      <c r="C2609" s="186"/>
      <c r="D2609" s="186"/>
      <c r="E2609" s="186"/>
      <c r="F2609" s="186"/>
      <c r="G2609" s="186"/>
      <c r="H2609" s="186"/>
      <c r="I2609" s="186"/>
      <c r="J2609" s="186"/>
      <c r="K2609" s="186"/>
      <c r="L2609" s="186"/>
      <c r="M2609" s="186"/>
      <c r="N2609" s="186"/>
      <c r="O2609" s="186"/>
      <c r="P2609" s="186"/>
      <c r="Q2609" s="186"/>
    </row>
    <row r="2610" spans="1:17">
      <c r="A2610" s="186"/>
      <c r="B2610" s="186"/>
      <c r="C2610" s="186"/>
      <c r="D2610" s="186"/>
      <c r="E2610" s="186"/>
      <c r="F2610" s="186"/>
      <c r="G2610" s="186"/>
      <c r="H2610" s="186"/>
      <c r="I2610" s="186"/>
      <c r="J2610" s="186"/>
      <c r="K2610" s="186"/>
      <c r="L2610" s="186"/>
      <c r="M2610" s="186"/>
      <c r="N2610" s="186"/>
      <c r="O2610" s="186"/>
      <c r="P2610" s="186"/>
      <c r="Q2610" s="186"/>
    </row>
    <row r="2611" spans="1:17">
      <c r="A2611" s="186"/>
      <c r="B2611" s="186"/>
      <c r="C2611" s="186"/>
      <c r="D2611" s="186"/>
      <c r="E2611" s="186"/>
      <c r="F2611" s="186"/>
      <c r="G2611" s="186"/>
      <c r="H2611" s="186"/>
      <c r="I2611" s="186"/>
      <c r="J2611" s="186"/>
      <c r="K2611" s="186"/>
      <c r="L2611" s="186"/>
      <c r="M2611" s="186"/>
      <c r="N2611" s="186"/>
      <c r="O2611" s="186"/>
      <c r="P2611" s="186"/>
      <c r="Q2611" s="186"/>
    </row>
    <row r="2612" spans="1:17">
      <c r="A2612" s="186"/>
      <c r="B2612" s="186"/>
      <c r="C2612" s="186"/>
      <c r="D2612" s="186"/>
      <c r="E2612" s="186"/>
      <c r="F2612" s="186"/>
      <c r="G2612" s="186"/>
      <c r="H2612" s="186"/>
      <c r="I2612" s="186"/>
      <c r="J2612" s="186"/>
      <c r="K2612" s="186"/>
      <c r="L2612" s="186"/>
      <c r="M2612" s="186"/>
      <c r="N2612" s="186"/>
      <c r="O2612" s="186"/>
      <c r="P2612" s="186"/>
      <c r="Q2612" s="186"/>
    </row>
    <row r="2613" spans="1:17">
      <c r="A2613" s="186"/>
      <c r="B2613" s="186"/>
      <c r="C2613" s="186"/>
      <c r="D2613" s="186"/>
      <c r="E2613" s="186"/>
      <c r="F2613" s="186"/>
      <c r="G2613" s="186"/>
      <c r="H2613" s="186"/>
      <c r="I2613" s="186"/>
      <c r="J2613" s="186"/>
      <c r="K2613" s="186"/>
      <c r="L2613" s="186"/>
      <c r="M2613" s="186"/>
      <c r="N2613" s="186"/>
      <c r="O2613" s="186"/>
      <c r="P2613" s="186"/>
      <c r="Q2613" s="186"/>
    </row>
    <row r="2614" spans="1:17">
      <c r="A2614" s="186"/>
      <c r="B2614" s="186"/>
      <c r="C2614" s="186"/>
      <c r="D2614" s="186"/>
      <c r="E2614" s="186"/>
      <c r="F2614" s="186"/>
      <c r="G2614" s="186"/>
      <c r="H2614" s="186"/>
      <c r="I2614" s="186"/>
      <c r="J2614" s="186"/>
      <c r="K2614" s="186"/>
      <c r="L2614" s="186"/>
      <c r="M2614" s="186"/>
      <c r="N2614" s="186"/>
      <c r="O2614" s="186"/>
      <c r="P2614" s="186"/>
      <c r="Q2614" s="186"/>
    </row>
    <row r="2615" spans="1:17">
      <c r="A2615" s="186"/>
      <c r="B2615" s="186"/>
      <c r="C2615" s="186"/>
      <c r="D2615" s="186"/>
      <c r="E2615" s="186"/>
      <c r="F2615" s="186"/>
      <c r="G2615" s="186"/>
      <c r="H2615" s="186"/>
      <c r="I2615" s="186"/>
      <c r="J2615" s="186"/>
      <c r="K2615" s="186"/>
      <c r="L2615" s="186"/>
      <c r="M2615" s="186"/>
      <c r="N2615" s="186"/>
      <c r="O2615" s="186"/>
      <c r="P2615" s="186"/>
      <c r="Q2615" s="186"/>
    </row>
    <row r="2616" spans="1:17">
      <c r="A2616" s="186"/>
      <c r="B2616" s="186"/>
      <c r="C2616" s="186"/>
      <c r="D2616" s="186"/>
      <c r="E2616" s="186"/>
      <c r="F2616" s="186"/>
      <c r="G2616" s="186"/>
      <c r="H2616" s="186"/>
      <c r="I2616" s="186"/>
      <c r="J2616" s="186"/>
      <c r="K2616" s="186"/>
      <c r="L2616" s="186"/>
      <c r="M2616" s="186"/>
      <c r="N2616" s="186"/>
      <c r="O2616" s="186"/>
      <c r="P2616" s="186"/>
      <c r="Q2616" s="186"/>
    </row>
    <row r="2617" spans="1:17">
      <c r="A2617" s="186"/>
      <c r="B2617" s="186"/>
      <c r="C2617" s="186"/>
      <c r="D2617" s="186"/>
      <c r="E2617" s="186"/>
      <c r="F2617" s="186"/>
      <c r="G2617" s="186"/>
      <c r="H2617" s="186"/>
      <c r="I2617" s="186"/>
      <c r="J2617" s="186"/>
      <c r="K2617" s="186"/>
      <c r="L2617" s="186"/>
      <c r="M2617" s="186"/>
      <c r="N2617" s="186"/>
      <c r="O2617" s="186"/>
      <c r="P2617" s="186"/>
      <c r="Q2617" s="186"/>
    </row>
    <row r="2618" spans="1:17">
      <c r="A2618" s="186"/>
      <c r="B2618" s="186"/>
      <c r="C2618" s="186"/>
      <c r="D2618" s="186"/>
      <c r="E2618" s="186"/>
      <c r="F2618" s="186"/>
      <c r="G2618" s="186"/>
      <c r="H2618" s="186"/>
      <c r="I2618" s="186"/>
      <c r="J2618" s="186"/>
      <c r="K2618" s="186"/>
      <c r="L2618" s="186"/>
      <c r="M2618" s="186"/>
      <c r="N2618" s="186"/>
      <c r="O2618" s="186"/>
      <c r="P2618" s="186"/>
      <c r="Q2618" s="186"/>
    </row>
    <row r="2619" spans="1:17">
      <c r="A2619" s="186"/>
      <c r="B2619" s="186"/>
      <c r="C2619" s="186"/>
      <c r="D2619" s="186"/>
      <c r="E2619" s="186"/>
      <c r="F2619" s="186"/>
      <c r="G2619" s="186"/>
      <c r="H2619" s="186"/>
      <c r="I2619" s="186"/>
      <c r="J2619" s="186"/>
      <c r="K2619" s="186"/>
      <c r="L2619" s="186"/>
      <c r="M2619" s="186"/>
      <c r="N2619" s="186"/>
      <c r="O2619" s="186"/>
      <c r="P2619" s="186"/>
      <c r="Q2619" s="186"/>
    </row>
    <row r="2620" spans="1:17">
      <c r="A2620" s="186"/>
      <c r="B2620" s="186"/>
      <c r="C2620" s="186"/>
      <c r="D2620" s="186"/>
      <c r="E2620" s="186"/>
      <c r="F2620" s="186"/>
      <c r="G2620" s="186"/>
      <c r="H2620" s="186"/>
      <c r="I2620" s="186"/>
      <c r="J2620" s="186"/>
      <c r="K2620" s="186"/>
      <c r="L2620" s="186"/>
      <c r="M2620" s="186"/>
      <c r="N2620" s="186"/>
      <c r="O2620" s="186"/>
      <c r="P2620" s="186"/>
      <c r="Q2620" s="186"/>
    </row>
    <row r="2621" spans="1:17">
      <c r="A2621" s="186"/>
      <c r="B2621" s="186"/>
      <c r="C2621" s="186"/>
      <c r="D2621" s="186"/>
      <c r="E2621" s="186"/>
      <c r="F2621" s="186"/>
      <c r="G2621" s="186"/>
      <c r="H2621" s="186"/>
      <c r="I2621" s="186"/>
      <c r="J2621" s="186"/>
      <c r="K2621" s="186"/>
      <c r="L2621" s="186"/>
      <c r="M2621" s="186"/>
      <c r="N2621" s="186"/>
      <c r="O2621" s="186"/>
      <c r="P2621" s="186"/>
      <c r="Q2621" s="186"/>
    </row>
    <row r="2622" spans="1:17">
      <c r="A2622" s="186"/>
      <c r="B2622" s="186"/>
      <c r="C2622" s="186"/>
      <c r="D2622" s="186"/>
      <c r="E2622" s="186"/>
      <c r="F2622" s="186"/>
      <c r="G2622" s="186"/>
      <c r="H2622" s="186"/>
      <c r="I2622" s="186"/>
      <c r="J2622" s="186"/>
      <c r="K2622" s="186"/>
      <c r="L2622" s="186"/>
      <c r="M2622" s="186"/>
      <c r="N2622" s="186"/>
      <c r="O2622" s="186"/>
      <c r="P2622" s="186"/>
      <c r="Q2622" s="186"/>
    </row>
    <row r="2623" spans="1:17">
      <c r="A2623" s="186"/>
      <c r="B2623" s="186"/>
      <c r="C2623" s="186"/>
      <c r="D2623" s="186"/>
      <c r="E2623" s="186"/>
      <c r="F2623" s="186"/>
      <c r="G2623" s="186"/>
      <c r="H2623" s="186"/>
      <c r="I2623" s="186"/>
      <c r="J2623" s="186"/>
      <c r="K2623" s="186"/>
      <c r="L2623" s="186"/>
      <c r="M2623" s="186"/>
      <c r="N2623" s="186"/>
      <c r="O2623" s="186"/>
      <c r="P2623" s="186"/>
      <c r="Q2623" s="186"/>
    </row>
    <row r="2624" spans="1:17">
      <c r="A2624" s="186"/>
      <c r="B2624" s="186"/>
      <c r="C2624" s="186"/>
      <c r="D2624" s="186"/>
      <c r="E2624" s="186"/>
      <c r="F2624" s="186"/>
      <c r="G2624" s="186"/>
      <c r="H2624" s="186"/>
      <c r="I2624" s="186"/>
      <c r="J2624" s="186"/>
      <c r="K2624" s="186"/>
      <c r="L2624" s="186"/>
      <c r="M2624" s="186"/>
      <c r="N2624" s="186"/>
      <c r="O2624" s="186"/>
      <c r="P2624" s="186"/>
      <c r="Q2624" s="186"/>
    </row>
    <row r="2625" spans="1:17">
      <c r="A2625" s="186"/>
      <c r="B2625" s="186"/>
      <c r="C2625" s="186"/>
      <c r="D2625" s="186"/>
      <c r="E2625" s="186"/>
      <c r="F2625" s="186"/>
      <c r="G2625" s="186"/>
      <c r="H2625" s="186"/>
      <c r="I2625" s="186"/>
      <c r="J2625" s="186"/>
      <c r="K2625" s="186"/>
      <c r="L2625" s="186"/>
      <c r="M2625" s="186"/>
      <c r="N2625" s="186"/>
      <c r="O2625" s="186"/>
      <c r="P2625" s="186"/>
      <c r="Q2625" s="186"/>
    </row>
    <row r="2626" spans="1:17">
      <c r="A2626" s="186"/>
      <c r="B2626" s="186"/>
      <c r="C2626" s="186"/>
      <c r="D2626" s="186"/>
      <c r="E2626" s="186"/>
      <c r="F2626" s="186"/>
      <c r="G2626" s="186"/>
      <c r="H2626" s="186"/>
      <c r="I2626" s="186"/>
      <c r="J2626" s="186"/>
      <c r="K2626" s="186"/>
      <c r="L2626" s="186"/>
      <c r="M2626" s="186"/>
      <c r="N2626" s="186"/>
      <c r="O2626" s="186"/>
      <c r="P2626" s="186"/>
      <c r="Q2626" s="186"/>
    </row>
    <row r="2627" spans="1:17">
      <c r="A2627" s="186"/>
      <c r="B2627" s="186"/>
      <c r="C2627" s="186"/>
      <c r="D2627" s="186"/>
      <c r="E2627" s="186"/>
      <c r="F2627" s="186"/>
      <c r="G2627" s="186"/>
      <c r="H2627" s="186"/>
      <c r="I2627" s="186"/>
      <c r="J2627" s="186"/>
      <c r="K2627" s="186"/>
      <c r="L2627" s="186"/>
      <c r="M2627" s="186"/>
      <c r="N2627" s="186"/>
      <c r="O2627" s="186"/>
      <c r="P2627" s="186"/>
      <c r="Q2627" s="186"/>
    </row>
    <row r="2628" spans="1:17">
      <c r="A2628" s="186"/>
      <c r="B2628" s="186"/>
      <c r="C2628" s="186"/>
      <c r="D2628" s="186"/>
      <c r="E2628" s="186"/>
      <c r="F2628" s="186"/>
      <c r="G2628" s="186"/>
      <c r="H2628" s="186"/>
      <c r="I2628" s="186"/>
      <c r="J2628" s="186"/>
      <c r="K2628" s="186"/>
      <c r="L2628" s="186"/>
      <c r="M2628" s="186"/>
      <c r="N2628" s="186"/>
      <c r="O2628" s="186"/>
      <c r="P2628" s="186"/>
      <c r="Q2628" s="186"/>
    </row>
    <row r="2629" spans="1:17">
      <c r="A2629" s="186"/>
      <c r="B2629" s="186"/>
      <c r="C2629" s="186"/>
      <c r="D2629" s="186"/>
      <c r="E2629" s="186"/>
      <c r="F2629" s="186"/>
      <c r="G2629" s="186"/>
      <c r="H2629" s="186"/>
      <c r="I2629" s="186"/>
      <c r="J2629" s="186"/>
      <c r="K2629" s="186"/>
      <c r="L2629" s="186"/>
      <c r="M2629" s="186"/>
      <c r="N2629" s="186"/>
      <c r="O2629" s="186"/>
      <c r="P2629" s="186"/>
      <c r="Q2629" s="186"/>
    </row>
    <row r="2630" spans="1:17">
      <c r="A2630" s="186"/>
      <c r="B2630" s="186"/>
      <c r="C2630" s="186"/>
      <c r="D2630" s="186"/>
      <c r="E2630" s="186"/>
      <c r="F2630" s="186"/>
      <c r="G2630" s="186"/>
      <c r="H2630" s="186"/>
      <c r="I2630" s="186"/>
      <c r="J2630" s="186"/>
      <c r="K2630" s="186"/>
      <c r="L2630" s="186"/>
      <c r="M2630" s="186"/>
      <c r="N2630" s="186"/>
      <c r="O2630" s="186"/>
      <c r="P2630" s="186"/>
      <c r="Q2630" s="186"/>
    </row>
    <row r="2631" spans="1:17">
      <c r="A2631" s="186"/>
      <c r="B2631" s="186"/>
      <c r="C2631" s="186"/>
      <c r="D2631" s="186"/>
      <c r="E2631" s="186"/>
      <c r="F2631" s="186"/>
      <c r="G2631" s="186"/>
      <c r="H2631" s="186"/>
      <c r="I2631" s="186"/>
      <c r="J2631" s="186"/>
      <c r="K2631" s="186"/>
      <c r="L2631" s="186"/>
      <c r="M2631" s="186"/>
      <c r="N2631" s="186"/>
      <c r="O2631" s="186"/>
      <c r="P2631" s="186"/>
      <c r="Q2631" s="186"/>
    </row>
    <row r="2632" spans="1:17">
      <c r="A2632" s="186"/>
      <c r="B2632" s="186"/>
      <c r="C2632" s="186"/>
      <c r="D2632" s="186"/>
      <c r="E2632" s="186"/>
      <c r="F2632" s="186"/>
      <c r="G2632" s="186"/>
      <c r="H2632" s="186"/>
      <c r="I2632" s="186"/>
      <c r="J2632" s="186"/>
      <c r="K2632" s="186"/>
      <c r="L2632" s="186"/>
      <c r="M2632" s="186"/>
      <c r="N2632" s="186"/>
      <c r="O2632" s="186"/>
      <c r="P2632" s="186"/>
      <c r="Q2632" s="186"/>
    </row>
    <row r="2633" spans="1:17">
      <c r="A2633" s="186"/>
      <c r="B2633" s="186"/>
      <c r="C2633" s="186"/>
      <c r="D2633" s="186"/>
      <c r="E2633" s="186"/>
      <c r="F2633" s="186"/>
      <c r="G2633" s="186"/>
      <c r="H2633" s="186"/>
      <c r="I2633" s="186"/>
      <c r="J2633" s="186"/>
      <c r="K2633" s="186"/>
      <c r="L2633" s="186"/>
      <c r="M2633" s="186"/>
      <c r="N2633" s="186"/>
      <c r="O2633" s="186"/>
      <c r="P2633" s="186"/>
      <c r="Q2633" s="186"/>
    </row>
    <row r="2634" spans="1:17">
      <c r="A2634" s="186"/>
      <c r="B2634" s="186"/>
      <c r="C2634" s="186"/>
      <c r="D2634" s="186"/>
      <c r="E2634" s="186"/>
      <c r="F2634" s="186"/>
      <c r="G2634" s="186"/>
      <c r="H2634" s="186"/>
      <c r="I2634" s="186"/>
      <c r="J2634" s="186"/>
      <c r="K2634" s="186"/>
      <c r="L2634" s="186"/>
      <c r="M2634" s="186"/>
      <c r="N2634" s="186"/>
      <c r="O2634" s="186"/>
      <c r="P2634" s="186"/>
      <c r="Q2634" s="186"/>
    </row>
    <row r="2635" spans="1:17">
      <c r="A2635" s="186"/>
      <c r="B2635" s="186"/>
      <c r="C2635" s="186"/>
      <c r="D2635" s="186"/>
      <c r="E2635" s="186"/>
      <c r="F2635" s="186"/>
      <c r="G2635" s="186"/>
      <c r="H2635" s="186"/>
      <c r="I2635" s="186"/>
      <c r="J2635" s="186"/>
      <c r="K2635" s="186"/>
      <c r="L2635" s="186"/>
      <c r="M2635" s="186"/>
      <c r="N2635" s="186"/>
      <c r="O2635" s="186"/>
      <c r="P2635" s="186"/>
      <c r="Q2635" s="186"/>
    </row>
    <row r="2636" spans="1:17">
      <c r="A2636" s="186"/>
      <c r="B2636" s="186"/>
      <c r="C2636" s="186"/>
      <c r="D2636" s="186"/>
      <c r="E2636" s="186"/>
      <c r="F2636" s="186"/>
      <c r="G2636" s="186"/>
      <c r="H2636" s="186"/>
      <c r="I2636" s="186"/>
      <c r="J2636" s="186"/>
      <c r="K2636" s="186"/>
      <c r="L2636" s="186"/>
      <c r="M2636" s="186"/>
      <c r="N2636" s="186"/>
      <c r="O2636" s="186"/>
      <c r="P2636" s="186"/>
      <c r="Q2636" s="186"/>
    </row>
    <row r="2637" spans="1:17">
      <c r="A2637" s="186"/>
      <c r="B2637" s="186"/>
      <c r="C2637" s="186"/>
      <c r="D2637" s="186"/>
      <c r="E2637" s="186"/>
      <c r="F2637" s="186"/>
      <c r="G2637" s="186"/>
      <c r="H2637" s="186"/>
      <c r="I2637" s="186"/>
      <c r="J2637" s="186"/>
      <c r="K2637" s="186"/>
      <c r="L2637" s="186"/>
      <c r="M2637" s="186"/>
      <c r="N2637" s="186"/>
      <c r="O2637" s="186"/>
      <c r="P2637" s="186"/>
      <c r="Q2637" s="186"/>
    </row>
    <row r="2638" spans="1:17">
      <c r="A2638" s="186"/>
      <c r="B2638" s="186"/>
      <c r="C2638" s="186"/>
      <c r="D2638" s="186"/>
      <c r="E2638" s="186"/>
      <c r="F2638" s="186"/>
      <c r="G2638" s="186"/>
      <c r="H2638" s="186"/>
      <c r="I2638" s="186"/>
      <c r="J2638" s="186"/>
      <c r="K2638" s="186"/>
      <c r="L2638" s="186"/>
      <c r="M2638" s="186"/>
      <c r="N2638" s="186"/>
      <c r="O2638" s="186"/>
      <c r="P2638" s="186"/>
      <c r="Q2638" s="186"/>
    </row>
    <row r="2639" spans="1:17">
      <c r="A2639" s="186"/>
      <c r="B2639" s="186"/>
      <c r="C2639" s="186"/>
      <c r="D2639" s="186"/>
      <c r="E2639" s="186"/>
      <c r="F2639" s="186"/>
      <c r="G2639" s="186"/>
      <c r="H2639" s="186"/>
      <c r="I2639" s="186"/>
      <c r="J2639" s="186"/>
      <c r="K2639" s="186"/>
      <c r="L2639" s="186"/>
      <c r="M2639" s="186"/>
      <c r="N2639" s="186"/>
      <c r="O2639" s="186"/>
      <c r="P2639" s="186"/>
      <c r="Q2639" s="186"/>
    </row>
    <row r="2640" spans="1:17">
      <c r="A2640" s="186"/>
      <c r="B2640" s="186"/>
      <c r="C2640" s="186"/>
      <c r="D2640" s="186"/>
      <c r="E2640" s="186"/>
      <c r="F2640" s="186"/>
      <c r="G2640" s="186"/>
      <c r="H2640" s="186"/>
      <c r="I2640" s="186"/>
      <c r="J2640" s="186"/>
      <c r="K2640" s="186"/>
      <c r="L2640" s="186"/>
      <c r="M2640" s="186"/>
      <c r="N2640" s="186"/>
      <c r="O2640" s="186"/>
      <c r="P2640" s="186"/>
      <c r="Q2640" s="186"/>
    </row>
    <row r="2641" spans="1:17">
      <c r="A2641" s="186"/>
      <c r="B2641" s="186"/>
      <c r="C2641" s="186"/>
      <c r="D2641" s="186"/>
      <c r="E2641" s="186"/>
      <c r="F2641" s="186"/>
      <c r="G2641" s="186"/>
      <c r="H2641" s="186"/>
      <c r="I2641" s="186"/>
      <c r="J2641" s="186"/>
      <c r="K2641" s="186"/>
      <c r="L2641" s="186"/>
      <c r="M2641" s="186"/>
      <c r="N2641" s="186"/>
      <c r="O2641" s="186"/>
      <c r="P2641" s="186"/>
      <c r="Q2641" s="186"/>
    </row>
    <row r="2642" spans="1:17">
      <c r="A2642" s="186"/>
      <c r="B2642" s="186"/>
      <c r="C2642" s="186"/>
      <c r="D2642" s="186"/>
      <c r="E2642" s="186"/>
      <c r="F2642" s="186"/>
      <c r="G2642" s="186"/>
      <c r="H2642" s="186"/>
      <c r="I2642" s="186"/>
      <c r="J2642" s="186"/>
      <c r="K2642" s="186"/>
      <c r="L2642" s="186"/>
      <c r="M2642" s="186"/>
      <c r="N2642" s="186"/>
      <c r="O2642" s="186"/>
      <c r="P2642" s="186"/>
      <c r="Q2642" s="186"/>
    </row>
    <row r="2643" spans="1:17">
      <c r="A2643" s="186"/>
      <c r="B2643" s="186"/>
      <c r="C2643" s="186"/>
      <c r="D2643" s="186"/>
      <c r="E2643" s="186"/>
      <c r="F2643" s="186"/>
      <c r="G2643" s="186"/>
      <c r="H2643" s="186"/>
      <c r="I2643" s="186"/>
      <c r="J2643" s="186"/>
      <c r="K2643" s="186"/>
      <c r="L2643" s="186"/>
      <c r="M2643" s="186"/>
      <c r="N2643" s="186"/>
      <c r="O2643" s="186"/>
      <c r="P2643" s="186"/>
      <c r="Q2643" s="186"/>
    </row>
    <row r="2644" spans="1:17">
      <c r="A2644" s="186"/>
      <c r="B2644" s="186"/>
      <c r="C2644" s="186"/>
      <c r="D2644" s="186"/>
      <c r="E2644" s="186"/>
      <c r="F2644" s="186"/>
      <c r="G2644" s="186"/>
      <c r="H2644" s="186"/>
      <c r="I2644" s="186"/>
      <c r="J2644" s="186"/>
      <c r="K2644" s="186"/>
      <c r="L2644" s="186"/>
      <c r="M2644" s="186"/>
      <c r="N2644" s="186"/>
      <c r="O2644" s="186"/>
      <c r="P2644" s="186"/>
      <c r="Q2644" s="186"/>
    </row>
    <row r="2645" spans="1:17">
      <c r="A2645" s="186"/>
      <c r="B2645" s="186"/>
      <c r="C2645" s="186"/>
      <c r="D2645" s="186"/>
      <c r="E2645" s="186"/>
      <c r="F2645" s="186"/>
      <c r="G2645" s="186"/>
      <c r="H2645" s="186"/>
      <c r="I2645" s="186"/>
      <c r="J2645" s="186"/>
      <c r="K2645" s="186"/>
      <c r="L2645" s="186"/>
      <c r="M2645" s="186"/>
      <c r="N2645" s="186"/>
      <c r="O2645" s="186"/>
      <c r="P2645" s="186"/>
      <c r="Q2645" s="186"/>
    </row>
    <row r="2646" spans="1:17">
      <c r="A2646" s="186"/>
      <c r="B2646" s="186"/>
      <c r="C2646" s="186"/>
      <c r="D2646" s="186"/>
      <c r="E2646" s="186"/>
      <c r="F2646" s="186"/>
      <c r="G2646" s="186"/>
      <c r="H2646" s="186"/>
      <c r="I2646" s="186"/>
      <c r="J2646" s="186"/>
      <c r="K2646" s="186"/>
      <c r="L2646" s="186"/>
      <c r="M2646" s="186"/>
      <c r="N2646" s="186"/>
      <c r="O2646" s="186"/>
      <c r="P2646" s="186"/>
      <c r="Q2646" s="186"/>
    </row>
    <row r="2647" spans="1:17">
      <c r="A2647" s="186"/>
      <c r="B2647" s="186"/>
      <c r="C2647" s="186"/>
      <c r="D2647" s="186"/>
      <c r="E2647" s="186"/>
      <c r="F2647" s="186"/>
      <c r="G2647" s="186"/>
      <c r="H2647" s="186"/>
      <c r="I2647" s="186"/>
      <c r="J2647" s="186"/>
      <c r="K2647" s="186"/>
      <c r="L2647" s="186"/>
      <c r="M2647" s="186"/>
      <c r="N2647" s="186"/>
      <c r="O2647" s="186"/>
      <c r="P2647" s="186"/>
      <c r="Q2647" s="186"/>
    </row>
    <row r="2648" spans="1:17">
      <c r="A2648" s="186"/>
      <c r="B2648" s="186"/>
      <c r="C2648" s="186"/>
      <c r="D2648" s="186"/>
      <c r="E2648" s="186"/>
      <c r="F2648" s="186"/>
      <c r="G2648" s="186"/>
      <c r="H2648" s="186"/>
      <c r="I2648" s="186"/>
      <c r="J2648" s="186"/>
      <c r="K2648" s="186"/>
      <c r="L2648" s="186"/>
      <c r="M2648" s="186"/>
      <c r="N2648" s="186"/>
      <c r="O2648" s="186"/>
      <c r="P2648" s="186"/>
      <c r="Q2648" s="186"/>
    </row>
    <row r="2649" spans="1:17">
      <c r="A2649" s="186"/>
      <c r="B2649" s="186"/>
      <c r="C2649" s="186"/>
      <c r="D2649" s="186"/>
      <c r="E2649" s="186"/>
      <c r="F2649" s="186"/>
      <c r="G2649" s="186"/>
      <c r="H2649" s="186"/>
      <c r="I2649" s="186"/>
      <c r="J2649" s="186"/>
      <c r="K2649" s="186"/>
      <c r="L2649" s="186"/>
      <c r="M2649" s="186"/>
      <c r="N2649" s="186"/>
      <c r="O2649" s="186"/>
      <c r="P2649" s="186"/>
      <c r="Q2649" s="186"/>
    </row>
    <row r="2650" spans="1:17">
      <c r="A2650" s="186"/>
      <c r="B2650" s="186"/>
      <c r="C2650" s="186"/>
      <c r="D2650" s="186"/>
      <c r="E2650" s="186"/>
      <c r="F2650" s="186"/>
      <c r="G2650" s="186"/>
      <c r="H2650" s="186"/>
      <c r="I2650" s="186"/>
      <c r="J2650" s="186"/>
      <c r="K2650" s="186"/>
      <c r="L2650" s="186"/>
      <c r="M2650" s="186"/>
      <c r="N2650" s="186"/>
      <c r="O2650" s="186"/>
      <c r="P2650" s="186"/>
      <c r="Q2650" s="186"/>
    </row>
    <row r="2651" spans="1:17">
      <c r="A2651" s="186"/>
      <c r="B2651" s="186"/>
      <c r="C2651" s="186"/>
      <c r="D2651" s="186"/>
      <c r="E2651" s="186"/>
      <c r="F2651" s="186"/>
      <c r="G2651" s="186"/>
      <c r="H2651" s="186"/>
      <c r="I2651" s="186"/>
      <c r="J2651" s="186"/>
      <c r="K2651" s="186"/>
      <c r="L2651" s="186"/>
      <c r="M2651" s="186"/>
      <c r="N2651" s="186"/>
      <c r="O2651" s="186"/>
      <c r="P2651" s="186"/>
      <c r="Q2651" s="186"/>
    </row>
    <row r="2652" spans="1:17">
      <c r="A2652" s="186"/>
      <c r="B2652" s="186"/>
      <c r="C2652" s="186"/>
      <c r="D2652" s="186"/>
      <c r="E2652" s="186"/>
      <c r="F2652" s="186"/>
      <c r="G2652" s="186"/>
      <c r="H2652" s="186"/>
      <c r="I2652" s="186"/>
      <c r="J2652" s="186"/>
      <c r="K2652" s="186"/>
      <c r="L2652" s="186"/>
      <c r="M2652" s="186"/>
      <c r="N2652" s="186"/>
      <c r="O2652" s="186"/>
      <c r="P2652" s="186"/>
      <c r="Q2652" s="186"/>
    </row>
    <row r="2653" spans="1:17">
      <c r="A2653" s="186"/>
      <c r="B2653" s="186"/>
      <c r="C2653" s="186"/>
      <c r="D2653" s="186"/>
      <c r="E2653" s="186"/>
      <c r="F2653" s="186"/>
      <c r="G2653" s="186"/>
      <c r="H2653" s="186"/>
      <c r="I2653" s="186"/>
      <c r="J2653" s="186"/>
      <c r="K2653" s="186"/>
      <c r="L2653" s="186"/>
      <c r="M2653" s="186"/>
      <c r="N2653" s="186"/>
      <c r="O2653" s="186"/>
      <c r="P2653" s="186"/>
      <c r="Q2653" s="186"/>
    </row>
    <row r="2654" spans="1:17">
      <c r="A2654" s="186"/>
      <c r="B2654" s="186"/>
      <c r="C2654" s="186"/>
      <c r="D2654" s="186"/>
      <c r="E2654" s="186"/>
      <c r="F2654" s="186"/>
      <c r="G2654" s="186"/>
      <c r="H2654" s="186"/>
      <c r="I2654" s="186"/>
      <c r="J2654" s="186"/>
      <c r="K2654" s="186"/>
      <c r="L2654" s="186"/>
      <c r="M2654" s="186"/>
      <c r="N2654" s="186"/>
      <c r="O2654" s="186"/>
      <c r="P2654" s="186"/>
      <c r="Q2654" s="186"/>
    </row>
    <row r="2655" spans="1:17">
      <c r="A2655" s="186"/>
      <c r="B2655" s="186"/>
      <c r="C2655" s="186"/>
      <c r="D2655" s="186"/>
      <c r="E2655" s="186"/>
      <c r="F2655" s="186"/>
      <c r="G2655" s="186"/>
      <c r="H2655" s="186"/>
      <c r="I2655" s="186"/>
      <c r="J2655" s="186"/>
      <c r="K2655" s="186"/>
      <c r="L2655" s="186"/>
      <c r="M2655" s="186"/>
      <c r="N2655" s="186"/>
      <c r="O2655" s="186"/>
      <c r="P2655" s="186"/>
      <c r="Q2655" s="186"/>
    </row>
    <row r="2656" spans="1:17">
      <c r="A2656" s="186"/>
      <c r="B2656" s="186"/>
      <c r="C2656" s="186"/>
      <c r="D2656" s="186"/>
      <c r="E2656" s="186"/>
      <c r="F2656" s="186"/>
      <c r="G2656" s="186"/>
      <c r="H2656" s="186"/>
      <c r="I2656" s="186"/>
      <c r="J2656" s="186"/>
      <c r="K2656" s="186"/>
      <c r="L2656" s="186"/>
      <c r="M2656" s="186"/>
      <c r="N2656" s="186"/>
      <c r="O2656" s="186"/>
      <c r="P2656" s="186"/>
      <c r="Q2656" s="186"/>
    </row>
    <row r="2657" spans="1:17">
      <c r="A2657" s="186"/>
      <c r="B2657" s="186"/>
      <c r="C2657" s="186"/>
      <c r="D2657" s="186"/>
      <c r="E2657" s="186"/>
      <c r="F2657" s="186"/>
      <c r="G2657" s="186"/>
      <c r="H2657" s="186"/>
      <c r="I2657" s="186"/>
      <c r="J2657" s="186"/>
      <c r="K2657" s="186"/>
      <c r="L2657" s="186"/>
      <c r="M2657" s="186"/>
      <c r="N2657" s="186"/>
      <c r="O2657" s="186"/>
      <c r="P2657" s="186"/>
      <c r="Q2657" s="186"/>
    </row>
    <row r="2658" spans="1:17">
      <c r="A2658" s="186"/>
      <c r="B2658" s="186"/>
      <c r="C2658" s="186"/>
      <c r="D2658" s="186"/>
      <c r="E2658" s="186"/>
      <c r="F2658" s="186"/>
      <c r="G2658" s="186"/>
      <c r="H2658" s="186"/>
      <c r="I2658" s="186"/>
      <c r="J2658" s="186"/>
      <c r="K2658" s="186"/>
      <c r="L2658" s="186"/>
      <c r="M2658" s="186"/>
      <c r="N2658" s="186"/>
      <c r="O2658" s="186"/>
      <c r="P2658" s="186"/>
      <c r="Q2658" s="186"/>
    </row>
    <row r="2659" spans="1:17">
      <c r="A2659" s="186"/>
      <c r="B2659" s="186"/>
      <c r="C2659" s="186"/>
      <c r="D2659" s="186"/>
      <c r="E2659" s="186"/>
      <c r="F2659" s="186"/>
      <c r="G2659" s="186"/>
      <c r="H2659" s="186"/>
      <c r="I2659" s="186"/>
      <c r="J2659" s="186"/>
      <c r="K2659" s="186"/>
      <c r="L2659" s="186"/>
      <c r="M2659" s="186"/>
      <c r="N2659" s="186"/>
      <c r="O2659" s="186"/>
      <c r="P2659" s="186"/>
      <c r="Q2659" s="186"/>
    </row>
    <row r="2660" spans="1:17">
      <c r="A2660" s="186"/>
      <c r="B2660" s="186"/>
      <c r="C2660" s="186"/>
      <c r="D2660" s="186"/>
      <c r="E2660" s="186"/>
      <c r="F2660" s="186"/>
      <c r="G2660" s="186"/>
      <c r="H2660" s="186"/>
      <c r="I2660" s="186"/>
      <c r="J2660" s="186"/>
      <c r="K2660" s="186"/>
      <c r="L2660" s="186"/>
      <c r="M2660" s="186"/>
      <c r="N2660" s="186"/>
      <c r="O2660" s="186"/>
      <c r="P2660" s="186"/>
      <c r="Q2660" s="186"/>
    </row>
    <row r="2661" spans="1:17">
      <c r="A2661" s="186"/>
      <c r="B2661" s="186"/>
      <c r="C2661" s="186"/>
      <c r="D2661" s="186"/>
      <c r="E2661" s="186"/>
      <c r="F2661" s="186"/>
      <c r="G2661" s="186"/>
      <c r="H2661" s="186"/>
      <c r="I2661" s="186"/>
      <c r="J2661" s="186"/>
      <c r="K2661" s="186"/>
      <c r="L2661" s="186"/>
      <c r="M2661" s="186"/>
      <c r="N2661" s="186"/>
      <c r="O2661" s="186"/>
      <c r="P2661" s="186"/>
      <c r="Q2661" s="186"/>
    </row>
    <row r="2662" spans="1:17">
      <c r="A2662" s="186"/>
      <c r="B2662" s="186"/>
      <c r="C2662" s="186"/>
      <c r="D2662" s="186"/>
      <c r="E2662" s="186"/>
      <c r="F2662" s="186"/>
      <c r="G2662" s="186"/>
      <c r="H2662" s="186"/>
      <c r="I2662" s="186"/>
      <c r="J2662" s="186"/>
      <c r="K2662" s="186"/>
      <c r="L2662" s="186"/>
      <c r="M2662" s="186"/>
      <c r="N2662" s="186"/>
      <c r="O2662" s="186"/>
      <c r="P2662" s="186"/>
      <c r="Q2662" s="186"/>
    </row>
    <row r="2663" spans="1:17">
      <c r="A2663" s="186"/>
      <c r="B2663" s="186"/>
      <c r="C2663" s="186"/>
      <c r="D2663" s="186"/>
      <c r="E2663" s="186"/>
      <c r="F2663" s="186"/>
      <c r="G2663" s="186"/>
      <c r="H2663" s="186"/>
      <c r="I2663" s="186"/>
      <c r="J2663" s="186"/>
      <c r="K2663" s="186"/>
      <c r="L2663" s="186"/>
      <c r="M2663" s="186"/>
      <c r="N2663" s="186"/>
      <c r="O2663" s="186"/>
      <c r="P2663" s="186"/>
      <c r="Q2663" s="186"/>
    </row>
    <row r="2664" spans="1:17">
      <c r="A2664" s="186"/>
      <c r="B2664" s="186"/>
      <c r="C2664" s="186"/>
      <c r="D2664" s="186"/>
      <c r="E2664" s="186"/>
      <c r="F2664" s="186"/>
      <c r="G2664" s="186"/>
      <c r="H2664" s="186"/>
      <c r="I2664" s="186"/>
      <c r="J2664" s="186"/>
      <c r="K2664" s="186"/>
      <c r="L2664" s="186"/>
      <c r="M2664" s="186"/>
      <c r="N2664" s="186"/>
      <c r="O2664" s="186"/>
      <c r="P2664" s="186"/>
      <c r="Q2664" s="186"/>
    </row>
    <row r="2665" spans="1:17">
      <c r="A2665" s="186"/>
      <c r="B2665" s="186"/>
      <c r="C2665" s="186"/>
      <c r="D2665" s="186"/>
      <c r="E2665" s="186"/>
      <c r="F2665" s="186"/>
      <c r="G2665" s="186"/>
      <c r="H2665" s="186"/>
      <c r="I2665" s="186"/>
      <c r="J2665" s="186"/>
      <c r="K2665" s="186"/>
      <c r="L2665" s="186"/>
      <c r="M2665" s="186"/>
      <c r="N2665" s="186"/>
      <c r="O2665" s="186"/>
      <c r="P2665" s="186"/>
      <c r="Q2665" s="186"/>
    </row>
    <row r="2666" spans="1:17">
      <c r="A2666" s="186"/>
      <c r="B2666" s="186"/>
      <c r="C2666" s="186"/>
      <c r="D2666" s="186"/>
      <c r="E2666" s="186"/>
      <c r="F2666" s="186"/>
      <c r="G2666" s="186"/>
      <c r="H2666" s="186"/>
      <c r="I2666" s="186"/>
      <c r="J2666" s="186"/>
      <c r="K2666" s="186"/>
      <c r="L2666" s="186"/>
      <c r="M2666" s="186"/>
      <c r="N2666" s="186"/>
      <c r="O2666" s="186"/>
      <c r="P2666" s="186"/>
      <c r="Q2666" s="186"/>
    </row>
    <row r="2667" spans="1:17">
      <c r="A2667" s="186"/>
      <c r="B2667" s="186"/>
      <c r="C2667" s="186"/>
      <c r="D2667" s="186"/>
      <c r="E2667" s="186"/>
      <c r="F2667" s="186"/>
      <c r="G2667" s="186"/>
      <c r="H2667" s="186"/>
      <c r="I2667" s="186"/>
      <c r="J2667" s="186"/>
      <c r="K2667" s="186"/>
      <c r="L2667" s="186"/>
      <c r="M2667" s="186"/>
      <c r="N2667" s="186"/>
      <c r="O2667" s="186"/>
      <c r="P2667" s="186"/>
      <c r="Q2667" s="186"/>
    </row>
    <row r="2668" spans="1:17">
      <c r="A2668" s="186"/>
      <c r="B2668" s="186"/>
      <c r="C2668" s="186"/>
      <c r="D2668" s="186"/>
      <c r="E2668" s="186"/>
      <c r="F2668" s="186"/>
      <c r="G2668" s="186"/>
      <c r="H2668" s="186"/>
      <c r="I2668" s="186"/>
      <c r="J2668" s="186"/>
      <c r="K2668" s="186"/>
      <c r="L2668" s="186"/>
      <c r="M2668" s="186"/>
      <c r="N2668" s="186"/>
      <c r="O2668" s="186"/>
      <c r="P2668" s="186"/>
      <c r="Q2668" s="186"/>
    </row>
    <row r="2669" spans="1:17">
      <c r="A2669" s="186"/>
      <c r="B2669" s="186"/>
      <c r="C2669" s="186"/>
      <c r="D2669" s="186"/>
      <c r="E2669" s="186"/>
      <c r="F2669" s="186"/>
      <c r="G2669" s="186"/>
      <c r="H2669" s="186"/>
      <c r="I2669" s="186"/>
      <c r="J2669" s="186"/>
      <c r="K2669" s="186"/>
      <c r="L2669" s="186"/>
      <c r="M2669" s="186"/>
      <c r="N2669" s="186"/>
      <c r="O2669" s="186"/>
      <c r="P2669" s="186"/>
      <c r="Q2669" s="186"/>
    </row>
    <row r="2670" spans="1:17">
      <c r="A2670" s="186"/>
      <c r="B2670" s="186"/>
      <c r="C2670" s="186"/>
      <c r="D2670" s="186"/>
      <c r="E2670" s="186"/>
      <c r="F2670" s="186"/>
      <c r="G2670" s="186"/>
      <c r="H2670" s="186"/>
      <c r="I2670" s="186"/>
      <c r="J2670" s="186"/>
      <c r="K2670" s="186"/>
      <c r="L2670" s="186"/>
      <c r="M2670" s="186"/>
      <c r="N2670" s="186"/>
      <c r="O2670" s="186"/>
      <c r="P2670" s="186"/>
      <c r="Q2670" s="186"/>
    </row>
    <row r="2671" spans="1:17">
      <c r="A2671" s="186"/>
      <c r="B2671" s="186"/>
      <c r="C2671" s="186"/>
      <c r="D2671" s="186"/>
      <c r="E2671" s="186"/>
      <c r="F2671" s="186"/>
      <c r="G2671" s="186"/>
      <c r="H2671" s="186"/>
      <c r="I2671" s="186"/>
      <c r="J2671" s="186"/>
      <c r="K2671" s="186"/>
      <c r="L2671" s="186"/>
      <c r="M2671" s="186"/>
      <c r="N2671" s="186"/>
      <c r="O2671" s="186"/>
      <c r="P2671" s="186"/>
      <c r="Q2671" s="186"/>
    </row>
    <row r="2672" spans="1:17">
      <c r="A2672" s="186"/>
      <c r="B2672" s="186"/>
      <c r="C2672" s="186"/>
      <c r="D2672" s="186"/>
      <c r="E2672" s="186"/>
      <c r="F2672" s="186"/>
      <c r="G2672" s="186"/>
      <c r="H2672" s="186"/>
      <c r="I2672" s="186"/>
      <c r="J2672" s="186"/>
      <c r="K2672" s="186"/>
      <c r="L2672" s="186"/>
      <c r="M2672" s="186"/>
      <c r="N2672" s="186"/>
      <c r="O2672" s="186"/>
      <c r="P2672" s="186"/>
      <c r="Q2672" s="186"/>
    </row>
    <row r="2673" spans="1:17">
      <c r="A2673" s="186"/>
      <c r="B2673" s="186"/>
      <c r="C2673" s="186"/>
      <c r="D2673" s="186"/>
      <c r="E2673" s="186"/>
      <c r="F2673" s="186"/>
      <c r="G2673" s="186"/>
      <c r="H2673" s="186"/>
      <c r="I2673" s="186"/>
      <c r="J2673" s="186"/>
      <c r="K2673" s="186"/>
      <c r="L2673" s="186"/>
      <c r="M2673" s="186"/>
      <c r="N2673" s="186"/>
      <c r="O2673" s="186"/>
      <c r="P2673" s="186"/>
      <c r="Q2673" s="186"/>
    </row>
    <row r="2674" spans="1:17">
      <c r="A2674" s="186"/>
      <c r="B2674" s="186"/>
      <c r="C2674" s="186"/>
      <c r="D2674" s="186"/>
      <c r="E2674" s="186"/>
      <c r="F2674" s="186"/>
      <c r="G2674" s="186"/>
      <c r="H2674" s="186"/>
      <c r="I2674" s="186"/>
      <c r="J2674" s="186"/>
      <c r="K2674" s="186"/>
      <c r="L2674" s="186"/>
      <c r="M2674" s="186"/>
      <c r="N2674" s="186"/>
      <c r="O2674" s="186"/>
      <c r="P2674" s="186"/>
      <c r="Q2674" s="186"/>
    </row>
    <row r="2675" spans="1:17">
      <c r="A2675" s="186"/>
      <c r="B2675" s="186"/>
      <c r="C2675" s="186"/>
      <c r="D2675" s="186"/>
      <c r="E2675" s="186"/>
      <c r="F2675" s="186"/>
      <c r="G2675" s="186"/>
      <c r="H2675" s="186"/>
      <c r="I2675" s="186"/>
      <c r="J2675" s="186"/>
      <c r="K2675" s="186"/>
      <c r="L2675" s="186"/>
      <c r="M2675" s="186"/>
      <c r="N2675" s="186"/>
      <c r="O2675" s="186"/>
      <c r="P2675" s="186"/>
      <c r="Q2675" s="186"/>
    </row>
    <row r="2676" spans="1:17">
      <c r="A2676" s="186"/>
      <c r="B2676" s="186"/>
      <c r="C2676" s="186"/>
      <c r="D2676" s="186"/>
      <c r="E2676" s="186"/>
      <c r="F2676" s="186"/>
      <c r="G2676" s="186"/>
      <c r="H2676" s="186"/>
      <c r="I2676" s="186"/>
      <c r="J2676" s="186"/>
      <c r="K2676" s="186"/>
      <c r="L2676" s="186"/>
      <c r="M2676" s="186"/>
      <c r="N2676" s="186"/>
      <c r="O2676" s="186"/>
      <c r="P2676" s="186"/>
      <c r="Q2676" s="186"/>
    </row>
    <row r="2677" spans="1:17">
      <c r="A2677" s="186"/>
      <c r="B2677" s="186"/>
      <c r="C2677" s="186"/>
      <c r="D2677" s="186"/>
      <c r="E2677" s="186"/>
      <c r="F2677" s="186"/>
      <c r="G2677" s="186"/>
      <c r="H2677" s="186"/>
      <c r="I2677" s="186"/>
      <c r="J2677" s="186"/>
      <c r="K2677" s="186"/>
      <c r="L2677" s="186"/>
      <c r="M2677" s="186"/>
      <c r="N2677" s="186"/>
      <c r="O2677" s="186"/>
      <c r="P2677" s="186"/>
      <c r="Q2677" s="186"/>
    </row>
    <row r="2678" spans="1:17">
      <c r="A2678" s="186"/>
      <c r="B2678" s="186"/>
      <c r="C2678" s="186"/>
      <c r="D2678" s="186"/>
      <c r="E2678" s="186"/>
      <c r="F2678" s="186"/>
      <c r="G2678" s="186"/>
      <c r="H2678" s="186"/>
      <c r="I2678" s="186"/>
      <c r="J2678" s="186"/>
      <c r="K2678" s="186"/>
      <c r="L2678" s="186"/>
      <c r="M2678" s="186"/>
      <c r="N2678" s="186"/>
      <c r="O2678" s="186"/>
      <c r="P2678" s="186"/>
      <c r="Q2678" s="186"/>
    </row>
    <row r="2679" spans="1:17">
      <c r="A2679" s="186"/>
      <c r="B2679" s="186"/>
      <c r="C2679" s="186"/>
      <c r="D2679" s="186"/>
      <c r="E2679" s="186"/>
      <c r="F2679" s="186"/>
      <c r="G2679" s="186"/>
      <c r="H2679" s="186"/>
      <c r="I2679" s="186"/>
      <c r="J2679" s="186"/>
      <c r="K2679" s="186"/>
      <c r="L2679" s="186"/>
      <c r="M2679" s="186"/>
      <c r="N2679" s="186"/>
      <c r="O2679" s="186"/>
      <c r="P2679" s="186"/>
      <c r="Q2679" s="186"/>
    </row>
    <row r="2680" spans="1:17">
      <c r="A2680" s="186"/>
      <c r="B2680" s="186"/>
      <c r="C2680" s="186"/>
      <c r="D2680" s="186"/>
      <c r="E2680" s="186"/>
      <c r="F2680" s="186"/>
      <c r="G2680" s="186"/>
      <c r="H2680" s="186"/>
      <c r="I2680" s="186"/>
      <c r="J2680" s="186"/>
      <c r="K2680" s="186"/>
      <c r="L2680" s="186"/>
      <c r="M2680" s="186"/>
      <c r="N2680" s="186"/>
      <c r="O2680" s="186"/>
      <c r="P2680" s="186"/>
      <c r="Q2680" s="186"/>
    </row>
    <row r="2681" spans="1:17">
      <c r="A2681" s="186"/>
      <c r="B2681" s="186"/>
      <c r="C2681" s="186"/>
      <c r="D2681" s="186"/>
      <c r="E2681" s="186"/>
      <c r="F2681" s="186"/>
      <c r="G2681" s="186"/>
      <c r="H2681" s="186"/>
      <c r="I2681" s="186"/>
      <c r="J2681" s="186"/>
      <c r="K2681" s="186"/>
      <c r="L2681" s="186"/>
      <c r="M2681" s="186"/>
      <c r="N2681" s="186"/>
      <c r="O2681" s="186"/>
      <c r="P2681" s="186"/>
      <c r="Q2681" s="186"/>
    </row>
    <row r="2682" spans="1:17">
      <c r="A2682" s="186"/>
      <c r="B2682" s="186"/>
      <c r="C2682" s="186"/>
      <c r="D2682" s="186"/>
      <c r="E2682" s="186"/>
      <c r="F2682" s="186"/>
      <c r="G2682" s="186"/>
      <c r="H2682" s="186"/>
      <c r="I2682" s="186"/>
      <c r="J2682" s="186"/>
      <c r="K2682" s="186"/>
      <c r="L2682" s="186"/>
      <c r="M2682" s="186"/>
      <c r="N2682" s="186"/>
      <c r="O2682" s="186"/>
      <c r="P2682" s="186"/>
      <c r="Q2682" s="186"/>
    </row>
    <row r="2683" spans="1:17">
      <c r="A2683" s="186"/>
      <c r="B2683" s="186"/>
      <c r="C2683" s="186"/>
      <c r="D2683" s="186"/>
      <c r="E2683" s="186"/>
      <c r="F2683" s="186"/>
      <c r="G2683" s="186"/>
      <c r="H2683" s="186"/>
      <c r="I2683" s="186"/>
      <c r="J2683" s="186"/>
      <c r="K2683" s="186"/>
      <c r="L2683" s="186"/>
      <c r="M2683" s="186"/>
      <c r="N2683" s="186"/>
      <c r="O2683" s="186"/>
      <c r="P2683" s="186"/>
      <c r="Q2683" s="186"/>
    </row>
    <row r="2684" spans="1:17">
      <c r="A2684" s="186"/>
      <c r="B2684" s="186"/>
      <c r="C2684" s="186"/>
      <c r="D2684" s="186"/>
      <c r="E2684" s="186"/>
      <c r="F2684" s="186"/>
      <c r="G2684" s="186"/>
      <c r="H2684" s="186"/>
      <c r="I2684" s="186"/>
      <c r="J2684" s="186"/>
      <c r="K2684" s="186"/>
      <c r="L2684" s="186"/>
      <c r="M2684" s="186"/>
      <c r="N2684" s="186"/>
      <c r="O2684" s="186"/>
      <c r="P2684" s="186"/>
      <c r="Q2684" s="186"/>
    </row>
    <row r="2685" spans="1:17">
      <c r="A2685" s="186"/>
      <c r="B2685" s="186"/>
      <c r="C2685" s="186"/>
      <c r="D2685" s="186"/>
      <c r="E2685" s="186"/>
      <c r="F2685" s="186"/>
      <c r="G2685" s="186"/>
      <c r="H2685" s="186"/>
      <c r="I2685" s="186"/>
      <c r="J2685" s="186"/>
      <c r="K2685" s="186"/>
      <c r="L2685" s="186"/>
      <c r="M2685" s="186"/>
      <c r="N2685" s="186"/>
      <c r="O2685" s="186"/>
      <c r="P2685" s="186"/>
      <c r="Q2685" s="186"/>
    </row>
    <row r="2686" spans="1:17">
      <c r="A2686" s="186"/>
      <c r="B2686" s="186"/>
      <c r="C2686" s="186"/>
      <c r="D2686" s="186"/>
      <c r="E2686" s="186"/>
      <c r="F2686" s="186"/>
      <c r="G2686" s="186"/>
      <c r="H2686" s="186"/>
      <c r="I2686" s="186"/>
      <c r="J2686" s="186"/>
      <c r="K2686" s="186"/>
      <c r="L2686" s="186"/>
      <c r="M2686" s="186"/>
      <c r="N2686" s="186"/>
      <c r="O2686" s="186"/>
      <c r="P2686" s="186"/>
      <c r="Q2686" s="186"/>
    </row>
    <row r="2687" spans="1:17">
      <c r="A2687" s="186"/>
      <c r="B2687" s="186"/>
      <c r="C2687" s="186"/>
      <c r="D2687" s="186"/>
      <c r="E2687" s="186"/>
      <c r="F2687" s="186"/>
      <c r="G2687" s="186"/>
      <c r="H2687" s="186"/>
      <c r="I2687" s="186"/>
      <c r="J2687" s="186"/>
      <c r="K2687" s="186"/>
      <c r="L2687" s="186"/>
      <c r="M2687" s="186"/>
      <c r="N2687" s="186"/>
      <c r="O2687" s="186"/>
      <c r="P2687" s="186"/>
      <c r="Q2687" s="186"/>
    </row>
    <row r="2688" spans="1:17">
      <c r="A2688" s="186"/>
      <c r="B2688" s="186"/>
      <c r="C2688" s="186"/>
      <c r="D2688" s="186"/>
      <c r="E2688" s="186"/>
      <c r="F2688" s="186"/>
      <c r="G2688" s="186"/>
      <c r="H2688" s="186"/>
      <c r="I2688" s="186"/>
      <c r="J2688" s="186"/>
      <c r="K2688" s="186"/>
      <c r="L2688" s="186"/>
      <c r="M2688" s="186"/>
      <c r="N2688" s="186"/>
      <c r="O2688" s="186"/>
      <c r="P2688" s="186"/>
      <c r="Q2688" s="186"/>
    </row>
    <row r="2689" spans="1:17">
      <c r="A2689" s="186"/>
      <c r="B2689" s="186"/>
      <c r="C2689" s="186"/>
      <c r="D2689" s="186"/>
      <c r="E2689" s="186"/>
      <c r="F2689" s="186"/>
      <c r="G2689" s="186"/>
      <c r="H2689" s="186"/>
      <c r="I2689" s="186"/>
      <c r="J2689" s="186"/>
      <c r="K2689" s="186"/>
      <c r="L2689" s="186"/>
      <c r="M2689" s="186"/>
      <c r="N2689" s="186"/>
      <c r="O2689" s="186"/>
      <c r="P2689" s="186"/>
      <c r="Q2689" s="186"/>
    </row>
    <row r="2690" spans="1:17">
      <c r="A2690" s="186"/>
      <c r="B2690" s="186"/>
      <c r="C2690" s="186"/>
      <c r="D2690" s="186"/>
      <c r="E2690" s="186"/>
      <c r="F2690" s="186"/>
      <c r="G2690" s="186"/>
      <c r="H2690" s="186"/>
      <c r="I2690" s="186"/>
      <c r="J2690" s="186"/>
      <c r="K2690" s="186"/>
      <c r="L2690" s="186"/>
      <c r="M2690" s="186"/>
      <c r="N2690" s="186"/>
      <c r="O2690" s="186"/>
      <c r="P2690" s="186"/>
      <c r="Q2690" s="186"/>
    </row>
    <row r="2691" spans="1:17">
      <c r="A2691" s="186"/>
      <c r="B2691" s="186"/>
      <c r="C2691" s="186"/>
      <c r="D2691" s="186"/>
      <c r="E2691" s="186"/>
      <c r="F2691" s="186"/>
      <c r="G2691" s="186"/>
      <c r="H2691" s="186"/>
      <c r="I2691" s="186"/>
      <c r="J2691" s="186"/>
      <c r="K2691" s="186"/>
      <c r="L2691" s="186"/>
      <c r="M2691" s="186"/>
      <c r="N2691" s="186"/>
      <c r="O2691" s="186"/>
      <c r="P2691" s="186"/>
      <c r="Q2691" s="186"/>
    </row>
    <row r="2692" spans="1:17">
      <c r="A2692" s="186"/>
      <c r="B2692" s="186"/>
      <c r="C2692" s="186"/>
      <c r="D2692" s="186"/>
      <c r="E2692" s="186"/>
      <c r="F2692" s="186"/>
      <c r="G2692" s="186"/>
      <c r="H2692" s="186"/>
      <c r="I2692" s="186"/>
      <c r="J2692" s="186"/>
      <c r="K2692" s="186"/>
      <c r="L2692" s="186"/>
      <c r="M2692" s="186"/>
      <c r="N2692" s="186"/>
      <c r="O2692" s="186"/>
      <c r="P2692" s="186"/>
      <c r="Q2692" s="186"/>
    </row>
    <row r="2693" spans="1:17">
      <c r="A2693" s="186"/>
      <c r="B2693" s="186"/>
      <c r="C2693" s="186"/>
      <c r="D2693" s="186"/>
      <c r="E2693" s="186"/>
      <c r="F2693" s="186"/>
      <c r="G2693" s="186"/>
      <c r="H2693" s="186"/>
      <c r="I2693" s="186"/>
      <c r="J2693" s="186"/>
      <c r="K2693" s="186"/>
      <c r="L2693" s="186"/>
      <c r="M2693" s="186"/>
      <c r="N2693" s="186"/>
      <c r="O2693" s="186"/>
      <c r="P2693" s="186"/>
      <c r="Q2693" s="186"/>
    </row>
    <row r="2694" spans="1:17">
      <c r="A2694" s="186"/>
      <c r="B2694" s="186"/>
      <c r="C2694" s="186"/>
      <c r="D2694" s="186"/>
      <c r="E2694" s="186"/>
      <c r="F2694" s="186"/>
      <c r="G2694" s="186"/>
      <c r="H2694" s="186"/>
      <c r="I2694" s="186"/>
      <c r="J2694" s="186"/>
      <c r="K2694" s="186"/>
      <c r="L2694" s="186"/>
      <c r="M2694" s="186"/>
      <c r="N2694" s="186"/>
      <c r="O2694" s="186"/>
      <c r="P2694" s="186"/>
      <c r="Q2694" s="186"/>
    </row>
    <row r="2695" spans="1:17">
      <c r="A2695" s="186"/>
      <c r="B2695" s="186"/>
      <c r="C2695" s="186"/>
      <c r="D2695" s="186"/>
      <c r="E2695" s="186"/>
      <c r="F2695" s="186"/>
      <c r="G2695" s="186"/>
      <c r="H2695" s="186"/>
      <c r="I2695" s="186"/>
      <c r="J2695" s="186"/>
      <c r="K2695" s="186"/>
      <c r="L2695" s="186"/>
      <c r="M2695" s="186"/>
      <c r="N2695" s="186"/>
      <c r="O2695" s="186"/>
      <c r="P2695" s="186"/>
      <c r="Q2695" s="186"/>
    </row>
    <row r="2696" spans="1:17">
      <c r="A2696" s="186"/>
      <c r="B2696" s="186"/>
      <c r="C2696" s="186"/>
      <c r="D2696" s="186"/>
      <c r="E2696" s="186"/>
      <c r="F2696" s="186"/>
      <c r="G2696" s="186"/>
      <c r="H2696" s="186"/>
      <c r="I2696" s="186"/>
      <c r="J2696" s="186"/>
      <c r="K2696" s="186"/>
      <c r="L2696" s="186"/>
      <c r="M2696" s="186"/>
      <c r="N2696" s="186"/>
      <c r="O2696" s="186"/>
      <c r="P2696" s="186"/>
      <c r="Q2696" s="186"/>
    </row>
    <row r="2697" spans="1:17">
      <c r="A2697" s="186"/>
      <c r="B2697" s="186"/>
      <c r="C2697" s="186"/>
      <c r="D2697" s="186"/>
      <c r="E2697" s="186"/>
      <c r="F2697" s="186"/>
      <c r="G2697" s="186"/>
      <c r="H2697" s="186"/>
      <c r="I2697" s="186"/>
      <c r="J2697" s="186"/>
      <c r="K2697" s="186"/>
      <c r="L2697" s="186"/>
      <c r="M2697" s="186"/>
      <c r="N2697" s="186"/>
      <c r="O2697" s="186"/>
      <c r="P2697" s="186"/>
      <c r="Q2697" s="186"/>
    </row>
    <row r="2698" spans="1:17">
      <c r="A2698" s="186"/>
      <c r="B2698" s="186"/>
      <c r="C2698" s="186"/>
      <c r="D2698" s="186"/>
      <c r="E2698" s="186"/>
      <c r="F2698" s="186"/>
      <c r="G2698" s="186"/>
      <c r="H2698" s="186"/>
      <c r="I2698" s="186"/>
      <c r="J2698" s="186"/>
      <c r="K2698" s="186"/>
      <c r="L2698" s="186"/>
      <c r="M2698" s="186"/>
      <c r="N2698" s="186"/>
      <c r="O2698" s="186"/>
      <c r="P2698" s="186"/>
      <c r="Q2698" s="186"/>
    </row>
    <row r="2699" spans="1:17">
      <c r="A2699" s="186"/>
      <c r="B2699" s="186"/>
      <c r="C2699" s="186"/>
      <c r="D2699" s="186"/>
      <c r="E2699" s="186"/>
      <c r="F2699" s="186"/>
      <c r="G2699" s="186"/>
      <c r="H2699" s="186"/>
      <c r="I2699" s="186"/>
      <c r="J2699" s="186"/>
      <c r="K2699" s="186"/>
      <c r="L2699" s="186"/>
      <c r="M2699" s="186"/>
      <c r="N2699" s="186"/>
      <c r="O2699" s="186"/>
      <c r="P2699" s="186"/>
      <c r="Q2699" s="186"/>
    </row>
    <row r="2700" spans="1:17">
      <c r="A2700" s="186"/>
      <c r="B2700" s="186"/>
      <c r="C2700" s="186"/>
      <c r="D2700" s="186"/>
      <c r="E2700" s="186"/>
      <c r="F2700" s="186"/>
      <c r="G2700" s="186"/>
      <c r="H2700" s="186"/>
      <c r="I2700" s="186"/>
      <c r="J2700" s="186"/>
      <c r="K2700" s="186"/>
      <c r="L2700" s="186"/>
      <c r="M2700" s="186"/>
      <c r="N2700" s="186"/>
      <c r="O2700" s="186"/>
      <c r="P2700" s="186"/>
      <c r="Q2700" s="186"/>
    </row>
    <row r="2701" spans="1:17">
      <c r="A2701" s="186"/>
      <c r="B2701" s="186"/>
      <c r="C2701" s="186"/>
      <c r="D2701" s="186"/>
      <c r="E2701" s="186"/>
      <c r="F2701" s="186"/>
      <c r="G2701" s="186"/>
      <c r="H2701" s="186"/>
      <c r="I2701" s="186"/>
      <c r="J2701" s="186"/>
      <c r="K2701" s="186"/>
      <c r="L2701" s="186"/>
      <c r="M2701" s="186"/>
      <c r="N2701" s="186"/>
      <c r="O2701" s="186"/>
      <c r="P2701" s="186"/>
      <c r="Q2701" s="186"/>
    </row>
    <row r="2702" spans="1:17">
      <c r="A2702" s="186"/>
      <c r="B2702" s="186"/>
      <c r="C2702" s="186"/>
      <c r="D2702" s="186"/>
      <c r="E2702" s="186"/>
      <c r="F2702" s="186"/>
      <c r="G2702" s="186"/>
      <c r="H2702" s="186"/>
      <c r="I2702" s="186"/>
      <c r="J2702" s="186"/>
      <c r="K2702" s="186"/>
      <c r="L2702" s="186"/>
      <c r="M2702" s="186"/>
      <c r="N2702" s="186"/>
      <c r="O2702" s="186"/>
      <c r="P2702" s="186"/>
      <c r="Q2702" s="186"/>
    </row>
    <row r="2703" spans="1:17">
      <c r="A2703" s="186"/>
      <c r="B2703" s="186"/>
      <c r="C2703" s="186"/>
      <c r="D2703" s="186"/>
      <c r="E2703" s="186"/>
      <c r="F2703" s="186"/>
      <c r="G2703" s="186"/>
      <c r="H2703" s="186"/>
      <c r="I2703" s="186"/>
      <c r="J2703" s="186"/>
      <c r="K2703" s="186"/>
      <c r="L2703" s="186"/>
      <c r="M2703" s="186"/>
      <c r="N2703" s="186"/>
      <c r="O2703" s="186"/>
      <c r="P2703" s="186"/>
      <c r="Q2703" s="186"/>
    </row>
    <row r="2704" spans="1:17">
      <c r="A2704" s="186"/>
      <c r="B2704" s="186"/>
      <c r="C2704" s="186"/>
      <c r="D2704" s="186"/>
      <c r="E2704" s="186"/>
      <c r="F2704" s="186"/>
      <c r="G2704" s="186"/>
      <c r="H2704" s="186"/>
      <c r="I2704" s="186"/>
      <c r="J2704" s="186"/>
      <c r="K2704" s="186"/>
      <c r="L2704" s="186"/>
      <c r="M2704" s="186"/>
      <c r="N2704" s="186"/>
      <c r="O2704" s="186"/>
      <c r="P2704" s="186"/>
      <c r="Q2704" s="186"/>
    </row>
    <row r="2705" spans="1:17">
      <c r="A2705" s="186"/>
      <c r="B2705" s="186"/>
      <c r="C2705" s="186"/>
      <c r="D2705" s="186"/>
      <c r="E2705" s="186"/>
      <c r="F2705" s="186"/>
      <c r="G2705" s="186"/>
      <c r="H2705" s="186"/>
      <c r="I2705" s="186"/>
      <c r="J2705" s="186"/>
      <c r="K2705" s="186"/>
      <c r="L2705" s="186"/>
      <c r="M2705" s="186"/>
      <c r="N2705" s="186"/>
      <c r="O2705" s="186"/>
      <c r="P2705" s="186"/>
      <c r="Q2705" s="186"/>
    </row>
    <row r="2706" spans="1:17">
      <c r="A2706" s="186"/>
      <c r="B2706" s="186"/>
      <c r="C2706" s="186"/>
      <c r="D2706" s="186"/>
      <c r="E2706" s="186"/>
      <c r="F2706" s="186"/>
      <c r="G2706" s="186"/>
      <c r="H2706" s="186"/>
      <c r="I2706" s="186"/>
      <c r="J2706" s="186"/>
      <c r="K2706" s="186"/>
      <c r="L2706" s="186"/>
      <c r="M2706" s="186"/>
      <c r="N2706" s="186"/>
      <c r="O2706" s="186"/>
      <c r="P2706" s="186"/>
      <c r="Q2706" s="186"/>
    </row>
    <row r="2707" spans="1:17">
      <c r="A2707" s="186"/>
      <c r="B2707" s="186"/>
      <c r="C2707" s="186"/>
      <c r="D2707" s="186"/>
      <c r="E2707" s="186"/>
      <c r="F2707" s="186"/>
      <c r="G2707" s="186"/>
      <c r="H2707" s="186"/>
      <c r="I2707" s="186"/>
      <c r="J2707" s="186"/>
      <c r="K2707" s="186"/>
      <c r="L2707" s="186"/>
      <c r="M2707" s="186"/>
      <c r="N2707" s="186"/>
      <c r="O2707" s="186"/>
      <c r="P2707" s="186"/>
      <c r="Q2707" s="186"/>
    </row>
    <row r="2708" spans="1:17">
      <c r="A2708" s="186"/>
      <c r="B2708" s="186"/>
      <c r="C2708" s="186"/>
      <c r="D2708" s="186"/>
      <c r="E2708" s="186"/>
      <c r="F2708" s="186"/>
      <c r="G2708" s="186"/>
      <c r="H2708" s="186"/>
      <c r="I2708" s="186"/>
      <c r="J2708" s="186"/>
      <c r="K2708" s="186"/>
      <c r="L2708" s="186"/>
      <c r="M2708" s="186"/>
      <c r="N2708" s="186"/>
      <c r="O2708" s="186"/>
      <c r="P2708" s="186"/>
      <c r="Q2708" s="186"/>
    </row>
    <row r="2709" spans="1:17">
      <c r="A2709" s="186"/>
      <c r="B2709" s="186"/>
      <c r="C2709" s="186"/>
      <c r="D2709" s="186"/>
      <c r="E2709" s="186"/>
      <c r="F2709" s="186"/>
      <c r="G2709" s="186"/>
      <c r="H2709" s="186"/>
      <c r="I2709" s="186"/>
      <c r="J2709" s="186"/>
      <c r="K2709" s="186"/>
      <c r="L2709" s="186"/>
      <c r="M2709" s="186"/>
      <c r="N2709" s="186"/>
      <c r="O2709" s="186"/>
      <c r="P2709" s="186"/>
      <c r="Q2709" s="186"/>
    </row>
    <row r="2710" spans="1:17">
      <c r="A2710" s="186"/>
      <c r="B2710" s="186"/>
      <c r="C2710" s="186"/>
      <c r="D2710" s="186"/>
      <c r="E2710" s="186"/>
      <c r="F2710" s="186"/>
      <c r="G2710" s="186"/>
      <c r="H2710" s="186"/>
      <c r="I2710" s="186"/>
      <c r="J2710" s="186"/>
      <c r="K2710" s="186"/>
      <c r="L2710" s="186"/>
      <c r="M2710" s="186"/>
      <c r="N2710" s="186"/>
      <c r="O2710" s="186"/>
      <c r="P2710" s="186"/>
      <c r="Q2710" s="186"/>
    </row>
    <row r="2711" spans="1:17">
      <c r="A2711" s="186"/>
      <c r="B2711" s="186"/>
      <c r="C2711" s="186"/>
      <c r="D2711" s="186"/>
      <c r="E2711" s="186"/>
      <c r="F2711" s="186"/>
      <c r="G2711" s="186"/>
      <c r="H2711" s="186"/>
      <c r="I2711" s="186"/>
      <c r="J2711" s="186"/>
      <c r="K2711" s="186"/>
      <c r="L2711" s="186"/>
      <c r="M2711" s="186"/>
      <c r="N2711" s="186"/>
      <c r="O2711" s="186"/>
      <c r="P2711" s="186"/>
      <c r="Q2711" s="186"/>
    </row>
    <row r="2712" spans="1:17">
      <c r="A2712" s="186"/>
      <c r="B2712" s="186"/>
      <c r="C2712" s="186"/>
      <c r="D2712" s="186"/>
      <c r="E2712" s="186"/>
      <c r="F2712" s="186"/>
      <c r="G2712" s="186"/>
      <c r="H2712" s="186"/>
      <c r="I2712" s="186"/>
      <c r="J2712" s="186"/>
      <c r="K2712" s="186"/>
      <c r="L2712" s="186"/>
      <c r="M2712" s="186"/>
      <c r="N2712" s="186"/>
      <c r="O2712" s="186"/>
      <c r="P2712" s="186"/>
      <c r="Q2712" s="186"/>
    </row>
    <row r="2713" spans="1:17">
      <c r="A2713" s="186"/>
      <c r="B2713" s="186"/>
      <c r="C2713" s="186"/>
      <c r="D2713" s="186"/>
      <c r="E2713" s="186"/>
      <c r="F2713" s="186"/>
      <c r="G2713" s="186"/>
      <c r="H2713" s="186"/>
      <c r="I2713" s="186"/>
      <c r="J2713" s="186"/>
      <c r="K2713" s="186"/>
      <c r="L2713" s="186"/>
      <c r="M2713" s="186"/>
      <c r="N2713" s="186"/>
      <c r="O2713" s="186"/>
      <c r="P2713" s="186"/>
      <c r="Q2713" s="186"/>
    </row>
    <row r="2714" spans="1:17">
      <c r="A2714" s="186"/>
      <c r="B2714" s="186"/>
      <c r="C2714" s="186"/>
      <c r="D2714" s="186"/>
      <c r="E2714" s="186"/>
      <c r="F2714" s="186"/>
      <c r="G2714" s="186"/>
      <c r="H2714" s="186"/>
      <c r="I2714" s="186"/>
      <c r="J2714" s="186"/>
      <c r="K2714" s="186"/>
      <c r="L2714" s="186"/>
      <c r="M2714" s="186"/>
      <c r="N2714" s="186"/>
      <c r="O2714" s="186"/>
      <c r="P2714" s="186"/>
      <c r="Q2714" s="186"/>
    </row>
    <row r="2715" spans="1:17">
      <c r="A2715" s="186"/>
      <c r="B2715" s="186"/>
      <c r="C2715" s="186"/>
      <c r="D2715" s="186"/>
      <c r="E2715" s="186"/>
      <c r="F2715" s="186"/>
      <c r="G2715" s="186"/>
      <c r="H2715" s="186"/>
      <c r="I2715" s="186"/>
      <c r="J2715" s="186"/>
      <c r="K2715" s="186"/>
      <c r="L2715" s="186"/>
      <c r="M2715" s="186"/>
      <c r="N2715" s="186"/>
      <c r="O2715" s="186"/>
      <c r="P2715" s="186"/>
      <c r="Q2715" s="186"/>
    </row>
    <row r="2716" spans="1:17">
      <c r="A2716" s="186"/>
      <c r="B2716" s="186"/>
      <c r="C2716" s="186"/>
      <c r="D2716" s="186"/>
      <c r="E2716" s="186"/>
      <c r="F2716" s="186"/>
      <c r="G2716" s="186"/>
      <c r="H2716" s="186"/>
      <c r="I2716" s="186"/>
      <c r="J2716" s="186"/>
      <c r="K2716" s="186"/>
      <c r="L2716" s="186"/>
      <c r="M2716" s="186"/>
      <c r="N2716" s="186"/>
      <c r="O2716" s="186"/>
      <c r="P2716" s="186"/>
      <c r="Q2716" s="186"/>
    </row>
    <row r="2717" spans="1:17">
      <c r="A2717" s="186"/>
      <c r="B2717" s="186"/>
      <c r="C2717" s="186"/>
      <c r="D2717" s="186"/>
      <c r="E2717" s="186"/>
      <c r="F2717" s="186"/>
      <c r="G2717" s="186"/>
      <c r="H2717" s="186"/>
      <c r="I2717" s="186"/>
      <c r="J2717" s="186"/>
      <c r="K2717" s="186"/>
      <c r="L2717" s="186"/>
      <c r="M2717" s="186"/>
      <c r="N2717" s="186"/>
      <c r="O2717" s="186"/>
      <c r="P2717" s="186"/>
      <c r="Q2717" s="186"/>
    </row>
    <row r="2718" spans="1:17">
      <c r="A2718" s="186"/>
      <c r="B2718" s="186"/>
      <c r="C2718" s="186"/>
      <c r="D2718" s="186"/>
      <c r="E2718" s="186"/>
      <c r="F2718" s="186"/>
      <c r="G2718" s="186"/>
      <c r="H2718" s="186"/>
      <c r="I2718" s="186"/>
      <c r="J2718" s="186"/>
      <c r="K2718" s="186"/>
      <c r="L2718" s="186"/>
      <c r="M2718" s="186"/>
      <c r="N2718" s="186"/>
      <c r="O2718" s="186"/>
      <c r="P2718" s="186"/>
      <c r="Q2718" s="186"/>
    </row>
    <row r="2719" spans="1:17">
      <c r="A2719" s="186"/>
      <c r="B2719" s="186"/>
      <c r="C2719" s="186"/>
      <c r="D2719" s="186"/>
      <c r="E2719" s="186"/>
      <c r="F2719" s="186"/>
      <c r="G2719" s="186"/>
      <c r="H2719" s="186"/>
      <c r="I2719" s="186"/>
      <c r="J2719" s="186"/>
      <c r="K2719" s="186"/>
      <c r="L2719" s="186"/>
      <c r="M2719" s="186"/>
      <c r="N2719" s="186"/>
      <c r="O2719" s="186"/>
      <c r="P2719" s="186"/>
      <c r="Q2719" s="186"/>
    </row>
    <row r="2720" spans="1:17">
      <c r="A2720" s="186"/>
      <c r="B2720" s="186"/>
      <c r="C2720" s="186"/>
      <c r="D2720" s="186"/>
      <c r="E2720" s="186"/>
      <c r="F2720" s="186"/>
      <c r="G2720" s="186"/>
      <c r="H2720" s="186"/>
      <c r="I2720" s="186"/>
      <c r="J2720" s="186"/>
      <c r="K2720" s="186"/>
      <c r="L2720" s="186"/>
      <c r="M2720" s="186"/>
      <c r="N2720" s="186"/>
      <c r="O2720" s="186"/>
      <c r="P2720" s="186"/>
      <c r="Q2720" s="186"/>
    </row>
    <row r="2721" spans="1:17">
      <c r="A2721" s="186"/>
      <c r="B2721" s="186"/>
      <c r="C2721" s="186"/>
      <c r="D2721" s="186"/>
      <c r="E2721" s="186"/>
      <c r="F2721" s="186"/>
      <c r="G2721" s="186"/>
      <c r="H2721" s="186"/>
      <c r="I2721" s="186"/>
      <c r="J2721" s="186"/>
      <c r="K2721" s="186"/>
      <c r="L2721" s="186"/>
      <c r="M2721" s="186"/>
      <c r="N2721" s="186"/>
      <c r="O2721" s="186"/>
      <c r="P2721" s="186"/>
      <c r="Q2721" s="186"/>
    </row>
    <row r="2722" spans="1:17">
      <c r="A2722" s="186"/>
      <c r="B2722" s="186"/>
      <c r="C2722" s="186"/>
      <c r="D2722" s="186"/>
      <c r="E2722" s="186"/>
      <c r="F2722" s="186"/>
      <c r="G2722" s="186"/>
      <c r="H2722" s="186"/>
      <c r="I2722" s="186"/>
      <c r="J2722" s="186"/>
      <c r="K2722" s="186"/>
      <c r="L2722" s="186"/>
      <c r="M2722" s="186"/>
      <c r="N2722" s="186"/>
      <c r="O2722" s="186"/>
      <c r="P2722" s="186"/>
      <c r="Q2722" s="186"/>
    </row>
    <row r="2723" spans="1:17">
      <c r="A2723" s="186"/>
      <c r="B2723" s="186"/>
      <c r="C2723" s="186"/>
      <c r="D2723" s="186"/>
      <c r="E2723" s="186"/>
      <c r="F2723" s="186"/>
      <c r="G2723" s="186"/>
      <c r="H2723" s="186"/>
      <c r="I2723" s="186"/>
      <c r="J2723" s="186"/>
      <c r="K2723" s="186"/>
      <c r="L2723" s="186"/>
      <c r="M2723" s="186"/>
      <c r="N2723" s="186"/>
      <c r="O2723" s="186"/>
      <c r="P2723" s="186"/>
      <c r="Q2723" s="186"/>
    </row>
    <row r="2724" spans="1:17">
      <c r="A2724" s="186"/>
      <c r="B2724" s="186"/>
      <c r="C2724" s="186"/>
      <c r="D2724" s="186"/>
      <c r="E2724" s="186"/>
      <c r="F2724" s="186"/>
      <c r="G2724" s="186"/>
      <c r="H2724" s="186"/>
      <c r="I2724" s="186"/>
      <c r="J2724" s="186"/>
      <c r="K2724" s="186"/>
      <c r="L2724" s="186"/>
      <c r="M2724" s="186"/>
      <c r="N2724" s="186"/>
      <c r="O2724" s="186"/>
      <c r="P2724" s="186"/>
      <c r="Q2724" s="186"/>
    </row>
    <row r="2725" spans="1:17">
      <c r="A2725" s="186"/>
      <c r="B2725" s="186"/>
      <c r="C2725" s="186"/>
      <c r="D2725" s="186"/>
      <c r="E2725" s="186"/>
      <c r="F2725" s="186"/>
      <c r="G2725" s="186"/>
      <c r="H2725" s="186"/>
      <c r="I2725" s="186"/>
      <c r="J2725" s="186"/>
      <c r="K2725" s="186"/>
      <c r="L2725" s="186"/>
      <c r="M2725" s="186"/>
      <c r="N2725" s="186"/>
      <c r="O2725" s="186"/>
      <c r="P2725" s="186"/>
      <c r="Q2725" s="186"/>
    </row>
    <row r="2726" spans="1:17">
      <c r="A2726" s="186"/>
      <c r="B2726" s="186"/>
      <c r="C2726" s="186"/>
      <c r="D2726" s="186"/>
      <c r="E2726" s="186"/>
      <c r="F2726" s="186"/>
      <c r="G2726" s="186"/>
      <c r="H2726" s="186"/>
      <c r="I2726" s="186"/>
      <c r="J2726" s="186"/>
      <c r="K2726" s="186"/>
      <c r="L2726" s="186"/>
      <c r="M2726" s="186"/>
      <c r="N2726" s="186"/>
      <c r="O2726" s="186"/>
      <c r="P2726" s="186"/>
      <c r="Q2726" s="186"/>
    </row>
    <row r="2727" spans="1:17">
      <c r="A2727" s="186"/>
      <c r="B2727" s="186"/>
      <c r="C2727" s="186"/>
      <c r="D2727" s="186"/>
      <c r="E2727" s="186"/>
      <c r="F2727" s="186"/>
      <c r="G2727" s="186"/>
      <c r="H2727" s="186"/>
      <c r="I2727" s="186"/>
      <c r="J2727" s="186"/>
      <c r="K2727" s="186"/>
      <c r="L2727" s="186"/>
      <c r="M2727" s="186"/>
      <c r="N2727" s="186"/>
      <c r="O2727" s="186"/>
      <c r="P2727" s="186"/>
      <c r="Q2727" s="186"/>
    </row>
    <row r="2728" spans="1:17">
      <c r="A2728" s="186"/>
      <c r="B2728" s="186"/>
      <c r="C2728" s="186"/>
      <c r="D2728" s="186"/>
      <c r="E2728" s="186"/>
      <c r="F2728" s="186"/>
      <c r="G2728" s="186"/>
      <c r="H2728" s="186"/>
      <c r="I2728" s="186"/>
      <c r="J2728" s="186"/>
      <c r="K2728" s="186"/>
      <c r="L2728" s="186"/>
      <c r="M2728" s="186"/>
      <c r="N2728" s="186"/>
      <c r="O2728" s="186"/>
      <c r="P2728" s="186"/>
      <c r="Q2728" s="186"/>
    </row>
    <row r="2729" spans="1:17">
      <c r="A2729" s="186"/>
      <c r="B2729" s="186"/>
      <c r="C2729" s="186"/>
      <c r="D2729" s="186"/>
      <c r="E2729" s="186"/>
      <c r="F2729" s="186"/>
      <c r="G2729" s="186"/>
      <c r="H2729" s="186"/>
      <c r="I2729" s="186"/>
      <c r="J2729" s="186"/>
      <c r="K2729" s="186"/>
      <c r="L2729" s="186"/>
      <c r="M2729" s="186"/>
      <c r="N2729" s="186"/>
      <c r="O2729" s="186"/>
      <c r="P2729" s="186"/>
      <c r="Q2729" s="186"/>
    </row>
    <row r="2730" spans="1:17">
      <c r="A2730" s="186"/>
      <c r="B2730" s="186"/>
      <c r="C2730" s="186"/>
      <c r="D2730" s="186"/>
      <c r="E2730" s="186"/>
      <c r="F2730" s="186"/>
      <c r="G2730" s="186"/>
      <c r="H2730" s="186"/>
      <c r="I2730" s="186"/>
      <c r="J2730" s="186"/>
      <c r="K2730" s="186"/>
      <c r="L2730" s="186"/>
      <c r="M2730" s="186"/>
      <c r="N2730" s="186"/>
      <c r="O2730" s="186"/>
      <c r="P2730" s="186"/>
      <c r="Q2730" s="186"/>
    </row>
    <row r="2731" spans="1:17">
      <c r="A2731" s="186"/>
      <c r="B2731" s="186"/>
      <c r="C2731" s="186"/>
      <c r="D2731" s="186"/>
      <c r="E2731" s="186"/>
      <c r="F2731" s="186"/>
      <c r="G2731" s="186"/>
      <c r="H2731" s="186"/>
      <c r="I2731" s="186"/>
      <c r="J2731" s="186"/>
      <c r="K2731" s="186"/>
      <c r="L2731" s="186"/>
      <c r="M2731" s="186"/>
      <c r="N2731" s="186"/>
      <c r="O2731" s="186"/>
      <c r="P2731" s="186"/>
      <c r="Q2731" s="186"/>
    </row>
    <row r="2732" spans="1:17">
      <c r="A2732" s="186"/>
      <c r="B2732" s="186"/>
      <c r="C2732" s="186"/>
      <c r="D2732" s="186"/>
      <c r="E2732" s="186"/>
      <c r="F2732" s="186"/>
      <c r="G2732" s="186"/>
      <c r="H2732" s="186"/>
      <c r="I2732" s="186"/>
      <c r="J2732" s="186"/>
      <c r="K2732" s="186"/>
      <c r="L2732" s="186"/>
      <c r="M2732" s="186"/>
      <c r="N2732" s="186"/>
      <c r="O2732" s="186"/>
      <c r="P2732" s="186"/>
      <c r="Q2732" s="186"/>
    </row>
    <row r="2733" spans="1:17">
      <c r="A2733" s="186"/>
      <c r="B2733" s="186"/>
      <c r="C2733" s="186"/>
      <c r="D2733" s="186"/>
      <c r="E2733" s="186"/>
      <c r="F2733" s="186"/>
      <c r="G2733" s="186"/>
      <c r="H2733" s="186"/>
      <c r="I2733" s="186"/>
      <c r="J2733" s="186"/>
      <c r="K2733" s="186"/>
      <c r="L2733" s="186"/>
      <c r="M2733" s="186"/>
      <c r="N2733" s="186"/>
      <c r="O2733" s="186"/>
      <c r="P2733" s="186"/>
      <c r="Q2733" s="186"/>
    </row>
    <row r="2734" spans="1:17">
      <c r="A2734" s="186"/>
      <c r="B2734" s="186"/>
      <c r="C2734" s="186"/>
      <c r="D2734" s="186"/>
      <c r="E2734" s="186"/>
      <c r="F2734" s="186"/>
      <c r="G2734" s="186"/>
      <c r="H2734" s="186"/>
      <c r="I2734" s="186"/>
      <c r="J2734" s="186"/>
      <c r="K2734" s="186"/>
      <c r="L2734" s="186"/>
      <c r="M2734" s="186"/>
      <c r="N2734" s="186"/>
      <c r="O2734" s="186"/>
      <c r="P2734" s="186"/>
      <c r="Q2734" s="186"/>
    </row>
    <row r="2735" spans="1:17">
      <c r="A2735" s="186"/>
      <c r="B2735" s="186"/>
      <c r="C2735" s="186"/>
      <c r="D2735" s="186"/>
      <c r="E2735" s="186"/>
      <c r="F2735" s="186"/>
      <c r="G2735" s="186"/>
      <c r="H2735" s="186"/>
      <c r="I2735" s="186"/>
      <c r="J2735" s="186"/>
      <c r="K2735" s="186"/>
      <c r="L2735" s="186"/>
      <c r="M2735" s="186"/>
      <c r="N2735" s="186"/>
      <c r="O2735" s="186"/>
      <c r="P2735" s="186"/>
      <c r="Q2735" s="186"/>
    </row>
    <row r="2736" spans="1:17">
      <c r="A2736" s="186"/>
      <c r="B2736" s="186"/>
      <c r="C2736" s="186"/>
      <c r="D2736" s="186"/>
      <c r="E2736" s="186"/>
      <c r="F2736" s="186"/>
      <c r="G2736" s="186"/>
      <c r="H2736" s="186"/>
      <c r="I2736" s="186"/>
      <c r="J2736" s="186"/>
      <c r="K2736" s="186"/>
      <c r="L2736" s="186"/>
      <c r="M2736" s="186"/>
      <c r="N2736" s="186"/>
      <c r="O2736" s="186"/>
      <c r="P2736" s="186"/>
      <c r="Q2736" s="186"/>
    </row>
    <row r="2737" spans="1:17">
      <c r="A2737" s="186"/>
      <c r="B2737" s="186"/>
      <c r="C2737" s="186"/>
      <c r="D2737" s="186"/>
      <c r="E2737" s="186"/>
      <c r="F2737" s="186"/>
      <c r="G2737" s="186"/>
      <c r="H2737" s="186"/>
      <c r="I2737" s="186"/>
      <c r="J2737" s="186"/>
      <c r="K2737" s="186"/>
      <c r="L2737" s="186"/>
      <c r="M2737" s="186"/>
      <c r="N2737" s="186"/>
      <c r="O2737" s="186"/>
      <c r="P2737" s="186"/>
      <c r="Q2737" s="186"/>
    </row>
    <row r="2738" spans="1:17">
      <c r="A2738" s="186"/>
      <c r="B2738" s="186"/>
      <c r="C2738" s="186"/>
      <c r="D2738" s="186"/>
      <c r="E2738" s="186"/>
      <c r="F2738" s="186"/>
      <c r="G2738" s="186"/>
      <c r="H2738" s="186"/>
      <c r="I2738" s="186"/>
      <c r="J2738" s="186"/>
      <c r="K2738" s="186"/>
      <c r="L2738" s="186"/>
      <c r="M2738" s="186"/>
      <c r="N2738" s="186"/>
      <c r="O2738" s="186"/>
      <c r="P2738" s="186"/>
      <c r="Q2738" s="186"/>
    </row>
    <row r="2739" spans="1:17">
      <c r="A2739" s="186"/>
      <c r="B2739" s="186"/>
      <c r="C2739" s="186"/>
      <c r="D2739" s="186"/>
      <c r="E2739" s="186"/>
      <c r="F2739" s="186"/>
      <c r="G2739" s="186"/>
      <c r="H2739" s="186"/>
      <c r="I2739" s="186"/>
      <c r="J2739" s="186"/>
      <c r="K2739" s="186"/>
      <c r="L2739" s="186"/>
      <c r="M2739" s="186"/>
      <c r="N2739" s="186"/>
      <c r="O2739" s="186"/>
      <c r="P2739" s="186"/>
      <c r="Q2739" s="186"/>
    </row>
    <row r="2740" spans="1:17">
      <c r="A2740" s="186"/>
      <c r="B2740" s="186"/>
      <c r="C2740" s="186"/>
      <c r="D2740" s="186"/>
      <c r="E2740" s="186"/>
      <c r="F2740" s="186"/>
      <c r="G2740" s="186"/>
      <c r="H2740" s="186"/>
      <c r="I2740" s="186"/>
      <c r="J2740" s="186"/>
      <c r="K2740" s="186"/>
      <c r="L2740" s="186"/>
      <c r="M2740" s="186"/>
      <c r="N2740" s="186"/>
      <c r="O2740" s="186"/>
      <c r="P2740" s="186"/>
      <c r="Q2740" s="186"/>
    </row>
    <row r="2741" spans="1:17">
      <c r="A2741" s="186"/>
      <c r="B2741" s="186"/>
      <c r="C2741" s="186"/>
      <c r="D2741" s="186"/>
      <c r="E2741" s="186"/>
      <c r="F2741" s="186"/>
      <c r="G2741" s="186"/>
      <c r="H2741" s="186"/>
      <c r="I2741" s="186"/>
      <c r="J2741" s="186"/>
      <c r="K2741" s="186"/>
      <c r="L2741" s="186"/>
      <c r="M2741" s="186"/>
      <c r="N2741" s="186"/>
      <c r="O2741" s="186"/>
      <c r="P2741" s="186"/>
      <c r="Q2741" s="186"/>
    </row>
    <row r="2742" spans="1:17">
      <c r="A2742" s="186"/>
      <c r="B2742" s="186"/>
      <c r="C2742" s="186"/>
      <c r="D2742" s="186"/>
      <c r="E2742" s="186"/>
      <c r="F2742" s="186"/>
      <c r="G2742" s="186"/>
      <c r="H2742" s="186"/>
      <c r="I2742" s="186"/>
      <c r="J2742" s="186"/>
      <c r="K2742" s="186"/>
      <c r="L2742" s="186"/>
      <c r="M2742" s="186"/>
      <c r="N2742" s="186"/>
      <c r="O2742" s="186"/>
      <c r="P2742" s="186"/>
      <c r="Q2742" s="186"/>
    </row>
    <row r="2743" spans="1:17">
      <c r="A2743" s="186"/>
      <c r="B2743" s="186"/>
      <c r="C2743" s="186"/>
      <c r="D2743" s="186"/>
      <c r="E2743" s="186"/>
      <c r="F2743" s="186"/>
      <c r="G2743" s="186"/>
      <c r="H2743" s="186"/>
      <c r="I2743" s="186"/>
      <c r="J2743" s="186"/>
      <c r="K2743" s="186"/>
      <c r="L2743" s="186"/>
      <c r="M2743" s="186"/>
      <c r="N2743" s="186"/>
      <c r="O2743" s="186"/>
      <c r="P2743" s="186"/>
      <c r="Q2743" s="186"/>
    </row>
    <row r="2744" spans="1:17">
      <c r="A2744" s="186"/>
      <c r="B2744" s="186"/>
      <c r="C2744" s="186"/>
      <c r="D2744" s="186"/>
      <c r="E2744" s="186"/>
      <c r="F2744" s="186"/>
      <c r="G2744" s="186"/>
      <c r="H2744" s="186"/>
      <c r="I2744" s="186"/>
      <c r="J2744" s="186"/>
      <c r="K2744" s="186"/>
      <c r="L2744" s="186"/>
      <c r="M2744" s="186"/>
      <c r="N2744" s="186"/>
      <c r="O2744" s="186"/>
      <c r="P2744" s="186"/>
      <c r="Q2744" s="186"/>
    </row>
    <row r="2745" spans="1:17">
      <c r="A2745" s="186"/>
      <c r="B2745" s="186"/>
      <c r="C2745" s="186"/>
      <c r="D2745" s="186"/>
      <c r="E2745" s="186"/>
      <c r="F2745" s="186"/>
      <c r="G2745" s="186"/>
      <c r="H2745" s="186"/>
      <c r="I2745" s="186"/>
      <c r="J2745" s="186"/>
      <c r="K2745" s="186"/>
      <c r="L2745" s="186"/>
      <c r="M2745" s="186"/>
      <c r="N2745" s="186"/>
      <c r="O2745" s="186"/>
      <c r="P2745" s="186"/>
      <c r="Q2745" s="186"/>
    </row>
    <row r="2746" spans="1:17">
      <c r="A2746" s="186"/>
      <c r="B2746" s="186"/>
      <c r="C2746" s="186"/>
      <c r="D2746" s="186"/>
      <c r="E2746" s="186"/>
      <c r="F2746" s="186"/>
      <c r="G2746" s="186"/>
      <c r="H2746" s="186"/>
      <c r="I2746" s="186"/>
      <c r="J2746" s="186"/>
      <c r="K2746" s="186"/>
      <c r="L2746" s="186"/>
      <c r="M2746" s="186"/>
      <c r="N2746" s="186"/>
      <c r="O2746" s="186"/>
      <c r="P2746" s="186"/>
      <c r="Q2746" s="186"/>
    </row>
    <row r="2747" spans="1:17">
      <c r="A2747" s="186"/>
      <c r="B2747" s="186"/>
      <c r="C2747" s="186"/>
      <c r="D2747" s="186"/>
      <c r="E2747" s="186"/>
      <c r="F2747" s="186"/>
      <c r="G2747" s="186"/>
      <c r="H2747" s="186"/>
      <c r="I2747" s="186"/>
      <c r="J2747" s="186"/>
      <c r="K2747" s="186"/>
      <c r="L2747" s="186"/>
      <c r="M2747" s="186"/>
      <c r="N2747" s="186"/>
      <c r="O2747" s="186"/>
      <c r="P2747" s="186"/>
      <c r="Q2747" s="186"/>
    </row>
    <row r="2748" spans="1:17">
      <c r="A2748" s="186"/>
      <c r="B2748" s="186"/>
      <c r="C2748" s="186"/>
      <c r="D2748" s="186"/>
      <c r="E2748" s="186"/>
      <c r="F2748" s="186"/>
      <c r="G2748" s="186"/>
      <c r="H2748" s="186"/>
      <c r="I2748" s="186"/>
      <c r="J2748" s="186"/>
      <c r="K2748" s="186"/>
      <c r="L2748" s="186"/>
      <c r="M2748" s="186"/>
      <c r="N2748" s="186"/>
      <c r="O2748" s="186"/>
      <c r="P2748" s="186"/>
      <c r="Q2748" s="186"/>
    </row>
    <row r="2749" spans="1:17">
      <c r="A2749" s="186"/>
      <c r="B2749" s="186"/>
      <c r="C2749" s="186"/>
      <c r="D2749" s="186"/>
      <c r="E2749" s="186"/>
      <c r="F2749" s="186"/>
      <c r="G2749" s="186"/>
      <c r="H2749" s="186"/>
      <c r="I2749" s="186"/>
      <c r="J2749" s="186"/>
      <c r="K2749" s="186"/>
      <c r="L2749" s="186"/>
      <c r="M2749" s="186"/>
      <c r="N2749" s="186"/>
      <c r="O2749" s="186"/>
      <c r="P2749" s="186"/>
      <c r="Q2749" s="186"/>
    </row>
    <row r="2750" spans="1:17">
      <c r="A2750" s="186"/>
      <c r="B2750" s="186"/>
      <c r="C2750" s="186"/>
      <c r="D2750" s="186"/>
      <c r="E2750" s="186"/>
      <c r="F2750" s="186"/>
      <c r="G2750" s="186"/>
      <c r="H2750" s="186"/>
      <c r="I2750" s="186"/>
      <c r="J2750" s="186"/>
      <c r="K2750" s="186"/>
      <c r="L2750" s="186"/>
      <c r="M2750" s="186"/>
      <c r="N2750" s="186"/>
      <c r="O2750" s="186"/>
      <c r="P2750" s="186"/>
      <c r="Q2750" s="186"/>
    </row>
    <row r="2751" spans="1:17">
      <c r="A2751" s="186"/>
      <c r="B2751" s="186"/>
      <c r="C2751" s="186"/>
      <c r="D2751" s="186"/>
      <c r="E2751" s="186"/>
      <c r="F2751" s="186"/>
      <c r="G2751" s="186"/>
      <c r="H2751" s="186"/>
      <c r="I2751" s="186"/>
      <c r="J2751" s="186"/>
      <c r="K2751" s="186"/>
      <c r="L2751" s="186"/>
      <c r="M2751" s="186"/>
      <c r="N2751" s="186"/>
      <c r="O2751" s="186"/>
      <c r="P2751" s="186"/>
      <c r="Q2751" s="186"/>
    </row>
    <row r="2752" spans="1:17">
      <c r="A2752" s="186"/>
      <c r="B2752" s="186"/>
      <c r="C2752" s="186"/>
      <c r="D2752" s="186"/>
      <c r="E2752" s="186"/>
      <c r="F2752" s="186"/>
      <c r="G2752" s="186"/>
      <c r="H2752" s="186"/>
      <c r="I2752" s="186"/>
      <c r="J2752" s="186"/>
      <c r="K2752" s="186"/>
      <c r="L2752" s="186"/>
      <c r="M2752" s="186"/>
      <c r="N2752" s="186"/>
      <c r="O2752" s="186"/>
      <c r="P2752" s="186"/>
      <c r="Q2752" s="186"/>
    </row>
    <row r="2753" spans="1:17">
      <c r="A2753" s="186"/>
      <c r="B2753" s="186"/>
      <c r="C2753" s="186"/>
      <c r="D2753" s="186"/>
      <c r="E2753" s="186"/>
      <c r="F2753" s="186"/>
      <c r="G2753" s="186"/>
      <c r="H2753" s="186"/>
      <c r="I2753" s="186"/>
      <c r="J2753" s="186"/>
      <c r="K2753" s="186"/>
      <c r="L2753" s="186"/>
      <c r="M2753" s="186"/>
      <c r="N2753" s="186"/>
      <c r="O2753" s="186"/>
      <c r="P2753" s="186"/>
      <c r="Q2753" s="186"/>
    </row>
    <row r="2754" spans="1:17">
      <c r="A2754" s="186"/>
      <c r="B2754" s="186"/>
      <c r="C2754" s="186"/>
      <c r="D2754" s="186"/>
      <c r="E2754" s="186"/>
      <c r="F2754" s="186"/>
      <c r="G2754" s="186"/>
      <c r="H2754" s="186"/>
      <c r="I2754" s="186"/>
      <c r="J2754" s="186"/>
      <c r="K2754" s="186"/>
      <c r="L2754" s="186"/>
      <c r="M2754" s="186"/>
      <c r="N2754" s="186"/>
      <c r="O2754" s="186"/>
      <c r="P2754" s="186"/>
      <c r="Q2754" s="186"/>
    </row>
    <row r="2755" spans="1:17">
      <c r="A2755" s="186"/>
      <c r="B2755" s="186"/>
      <c r="C2755" s="186"/>
      <c r="D2755" s="186"/>
      <c r="E2755" s="186"/>
      <c r="F2755" s="186"/>
      <c r="G2755" s="186"/>
      <c r="H2755" s="186"/>
      <c r="I2755" s="186"/>
      <c r="J2755" s="186"/>
      <c r="K2755" s="186"/>
      <c r="L2755" s="186"/>
      <c r="M2755" s="186"/>
      <c r="N2755" s="186"/>
      <c r="O2755" s="186"/>
      <c r="P2755" s="186"/>
      <c r="Q2755" s="186"/>
    </row>
    <row r="2756" spans="1:17">
      <c r="A2756" s="186"/>
      <c r="B2756" s="186"/>
      <c r="C2756" s="186"/>
      <c r="D2756" s="186"/>
      <c r="E2756" s="186"/>
      <c r="F2756" s="186"/>
      <c r="G2756" s="186"/>
      <c r="H2756" s="186"/>
      <c r="I2756" s="186"/>
      <c r="J2756" s="186"/>
      <c r="K2756" s="186"/>
      <c r="L2756" s="186"/>
      <c r="M2756" s="186"/>
      <c r="N2756" s="186"/>
      <c r="O2756" s="186"/>
      <c r="P2756" s="186"/>
      <c r="Q2756" s="186"/>
    </row>
    <row r="2757" spans="1:17">
      <c r="A2757" s="186"/>
      <c r="B2757" s="186"/>
      <c r="C2757" s="186"/>
      <c r="D2757" s="186"/>
      <c r="E2757" s="186"/>
      <c r="F2757" s="186"/>
      <c r="G2757" s="186"/>
      <c r="H2757" s="186"/>
      <c r="I2757" s="186"/>
      <c r="J2757" s="186"/>
      <c r="K2757" s="186"/>
      <c r="L2757" s="186"/>
      <c r="M2757" s="186"/>
      <c r="N2757" s="186"/>
      <c r="O2757" s="186"/>
      <c r="P2757" s="186"/>
      <c r="Q2757" s="186"/>
    </row>
    <row r="2758" spans="1:17">
      <c r="A2758" s="186"/>
      <c r="B2758" s="186"/>
      <c r="C2758" s="186"/>
      <c r="D2758" s="186"/>
      <c r="E2758" s="186"/>
      <c r="F2758" s="186"/>
      <c r="G2758" s="186"/>
      <c r="H2758" s="186"/>
      <c r="I2758" s="186"/>
      <c r="J2758" s="186"/>
      <c r="K2758" s="186"/>
      <c r="L2758" s="186"/>
      <c r="M2758" s="186"/>
      <c r="N2758" s="186"/>
      <c r="O2758" s="186"/>
      <c r="P2758" s="186"/>
      <c r="Q2758" s="186"/>
    </row>
    <row r="2759" spans="1:17">
      <c r="A2759" s="186"/>
      <c r="B2759" s="186"/>
      <c r="C2759" s="186"/>
      <c r="D2759" s="186"/>
      <c r="E2759" s="186"/>
      <c r="F2759" s="186"/>
      <c r="G2759" s="186"/>
      <c r="H2759" s="186"/>
      <c r="I2759" s="186"/>
      <c r="J2759" s="186"/>
      <c r="K2759" s="186"/>
      <c r="L2759" s="186"/>
      <c r="M2759" s="186"/>
      <c r="N2759" s="186"/>
      <c r="O2759" s="186"/>
      <c r="P2759" s="186"/>
      <c r="Q2759" s="186"/>
    </row>
    <row r="2760" spans="1:17">
      <c r="A2760" s="186"/>
      <c r="B2760" s="186"/>
      <c r="C2760" s="186"/>
      <c r="D2760" s="186"/>
      <c r="E2760" s="186"/>
      <c r="F2760" s="186"/>
      <c r="G2760" s="186"/>
      <c r="H2760" s="186"/>
      <c r="I2760" s="186"/>
      <c r="J2760" s="186"/>
      <c r="K2760" s="186"/>
      <c r="L2760" s="186"/>
      <c r="M2760" s="186"/>
      <c r="N2760" s="186"/>
      <c r="O2760" s="186"/>
      <c r="P2760" s="186"/>
      <c r="Q2760" s="186"/>
    </row>
    <row r="2761" spans="1:17">
      <c r="A2761" s="186"/>
      <c r="B2761" s="186"/>
      <c r="C2761" s="186"/>
      <c r="D2761" s="186"/>
      <c r="E2761" s="186"/>
      <c r="F2761" s="186"/>
      <c r="G2761" s="186"/>
      <c r="H2761" s="186"/>
      <c r="I2761" s="186"/>
      <c r="J2761" s="186"/>
      <c r="K2761" s="186"/>
      <c r="L2761" s="186"/>
      <c r="M2761" s="186"/>
      <c r="N2761" s="186"/>
      <c r="O2761" s="186"/>
      <c r="P2761" s="186"/>
      <c r="Q2761" s="186"/>
    </row>
    <row r="2762" spans="1:17">
      <c r="A2762" s="186"/>
      <c r="B2762" s="186"/>
      <c r="C2762" s="186"/>
      <c r="D2762" s="186"/>
      <c r="E2762" s="186"/>
      <c r="F2762" s="186"/>
      <c r="G2762" s="186"/>
      <c r="H2762" s="186"/>
      <c r="I2762" s="186"/>
      <c r="J2762" s="186"/>
      <c r="K2762" s="186"/>
      <c r="L2762" s="186"/>
      <c r="M2762" s="186"/>
      <c r="N2762" s="186"/>
      <c r="O2762" s="186"/>
      <c r="P2762" s="186"/>
      <c r="Q2762" s="186"/>
    </row>
    <row r="2763" spans="1:17">
      <c r="A2763" s="186"/>
      <c r="B2763" s="186"/>
      <c r="C2763" s="186"/>
      <c r="D2763" s="186"/>
      <c r="E2763" s="186"/>
      <c r="F2763" s="186"/>
      <c r="G2763" s="186"/>
      <c r="H2763" s="186"/>
      <c r="I2763" s="186"/>
      <c r="J2763" s="186"/>
      <c r="K2763" s="186"/>
      <c r="L2763" s="186"/>
      <c r="M2763" s="186"/>
      <c r="N2763" s="186"/>
      <c r="O2763" s="186"/>
      <c r="P2763" s="186"/>
      <c r="Q2763" s="186"/>
    </row>
    <row r="2764" spans="1:17">
      <c r="A2764" s="186"/>
      <c r="B2764" s="186"/>
      <c r="C2764" s="186"/>
      <c r="D2764" s="186"/>
      <c r="E2764" s="186"/>
      <c r="F2764" s="186"/>
      <c r="G2764" s="186"/>
      <c r="H2764" s="186"/>
      <c r="I2764" s="186"/>
      <c r="J2764" s="186"/>
      <c r="K2764" s="186"/>
      <c r="L2764" s="186"/>
      <c r="M2764" s="186"/>
      <c r="N2764" s="186"/>
      <c r="O2764" s="186"/>
      <c r="P2764" s="186"/>
      <c r="Q2764" s="186"/>
    </row>
    <row r="2765" spans="1:17">
      <c r="A2765" s="186"/>
      <c r="B2765" s="186"/>
      <c r="C2765" s="186"/>
      <c r="D2765" s="186"/>
      <c r="E2765" s="186"/>
      <c r="F2765" s="186"/>
      <c r="G2765" s="186"/>
      <c r="H2765" s="186"/>
      <c r="I2765" s="186"/>
      <c r="J2765" s="186"/>
      <c r="K2765" s="186"/>
      <c r="L2765" s="186"/>
      <c r="M2765" s="186"/>
      <c r="N2765" s="186"/>
      <c r="O2765" s="186"/>
      <c r="P2765" s="186"/>
      <c r="Q2765" s="186"/>
    </row>
    <row r="2766" spans="1:17">
      <c r="A2766" s="186"/>
      <c r="B2766" s="186"/>
      <c r="C2766" s="186"/>
      <c r="D2766" s="186"/>
      <c r="E2766" s="186"/>
      <c r="F2766" s="186"/>
      <c r="G2766" s="186"/>
      <c r="H2766" s="186"/>
      <c r="I2766" s="186"/>
      <c r="J2766" s="186"/>
      <c r="K2766" s="186"/>
      <c r="L2766" s="186"/>
      <c r="M2766" s="186"/>
      <c r="N2766" s="186"/>
      <c r="O2766" s="186"/>
      <c r="P2766" s="186"/>
      <c r="Q2766" s="186"/>
    </row>
    <row r="2767" spans="1:17">
      <c r="A2767" s="186"/>
      <c r="B2767" s="186"/>
      <c r="C2767" s="186"/>
      <c r="D2767" s="186"/>
      <c r="E2767" s="186"/>
      <c r="F2767" s="186"/>
      <c r="G2767" s="186"/>
      <c r="H2767" s="186"/>
      <c r="I2767" s="186"/>
      <c r="J2767" s="186"/>
      <c r="K2767" s="186"/>
      <c r="L2767" s="186"/>
      <c r="M2767" s="186"/>
      <c r="N2767" s="186"/>
      <c r="O2767" s="186"/>
      <c r="P2767" s="186"/>
      <c r="Q2767" s="186"/>
    </row>
    <row r="2768" spans="1:17">
      <c r="A2768" s="186"/>
      <c r="B2768" s="186"/>
      <c r="C2768" s="186"/>
      <c r="D2768" s="186"/>
      <c r="E2768" s="186"/>
      <c r="F2768" s="186"/>
      <c r="G2768" s="186"/>
      <c r="H2768" s="186"/>
      <c r="I2768" s="186"/>
      <c r="J2768" s="186"/>
      <c r="K2768" s="186"/>
      <c r="L2768" s="186"/>
      <c r="M2768" s="186"/>
      <c r="N2768" s="186"/>
      <c r="O2768" s="186"/>
      <c r="P2768" s="186"/>
      <c r="Q2768" s="186"/>
    </row>
    <row r="2769" spans="1:17">
      <c r="A2769" s="186"/>
      <c r="B2769" s="186"/>
      <c r="C2769" s="186"/>
      <c r="D2769" s="186"/>
      <c r="E2769" s="186"/>
      <c r="F2769" s="186"/>
      <c r="G2769" s="186"/>
      <c r="H2769" s="186"/>
      <c r="I2769" s="186"/>
      <c r="J2769" s="186"/>
      <c r="K2769" s="186"/>
      <c r="L2769" s="186"/>
      <c r="M2769" s="186"/>
      <c r="N2769" s="186"/>
      <c r="O2769" s="186"/>
      <c r="P2769" s="186"/>
      <c r="Q2769" s="186"/>
    </row>
    <row r="2770" spans="1:17">
      <c r="A2770" s="186"/>
      <c r="B2770" s="186"/>
      <c r="C2770" s="186"/>
      <c r="D2770" s="186"/>
      <c r="E2770" s="186"/>
      <c r="F2770" s="186"/>
      <c r="G2770" s="186"/>
      <c r="H2770" s="186"/>
      <c r="I2770" s="186"/>
      <c r="J2770" s="186"/>
      <c r="K2770" s="186"/>
      <c r="L2770" s="186"/>
      <c r="M2770" s="186"/>
      <c r="N2770" s="186"/>
      <c r="O2770" s="186"/>
      <c r="P2770" s="186"/>
      <c r="Q2770" s="186"/>
    </row>
    <row r="2771" spans="1:17">
      <c r="A2771" s="186"/>
      <c r="B2771" s="186"/>
      <c r="C2771" s="186"/>
      <c r="D2771" s="186"/>
      <c r="E2771" s="186"/>
      <c r="F2771" s="186"/>
      <c r="G2771" s="186"/>
      <c r="H2771" s="186"/>
      <c r="I2771" s="186"/>
      <c r="J2771" s="186"/>
      <c r="K2771" s="186"/>
      <c r="L2771" s="186"/>
      <c r="M2771" s="186"/>
      <c r="N2771" s="186"/>
      <c r="O2771" s="186"/>
      <c r="P2771" s="186"/>
      <c r="Q2771" s="186"/>
    </row>
    <row r="2772" spans="1:17">
      <c r="A2772" s="186"/>
      <c r="B2772" s="186"/>
      <c r="C2772" s="186"/>
      <c r="D2772" s="186"/>
      <c r="E2772" s="186"/>
      <c r="F2772" s="186"/>
      <c r="G2772" s="186"/>
      <c r="H2772" s="186"/>
      <c r="I2772" s="186"/>
      <c r="J2772" s="186"/>
      <c r="K2772" s="186"/>
      <c r="L2772" s="186"/>
      <c r="M2772" s="186"/>
      <c r="N2772" s="186"/>
      <c r="O2772" s="186"/>
      <c r="P2772" s="186"/>
      <c r="Q2772" s="186"/>
    </row>
    <row r="2773" spans="1:17">
      <c r="A2773" s="186"/>
      <c r="B2773" s="186"/>
      <c r="C2773" s="186"/>
      <c r="D2773" s="186"/>
      <c r="E2773" s="186"/>
      <c r="F2773" s="186"/>
      <c r="G2773" s="186"/>
      <c r="H2773" s="186"/>
      <c r="I2773" s="186"/>
      <c r="J2773" s="186"/>
      <c r="K2773" s="186"/>
      <c r="L2773" s="186"/>
      <c r="M2773" s="186"/>
      <c r="N2773" s="186"/>
      <c r="O2773" s="186"/>
      <c r="P2773" s="186"/>
      <c r="Q2773" s="186"/>
    </row>
    <row r="2774" spans="1:17">
      <c r="A2774" s="186"/>
      <c r="B2774" s="186"/>
      <c r="C2774" s="186"/>
      <c r="D2774" s="186"/>
      <c r="E2774" s="186"/>
      <c r="F2774" s="186"/>
      <c r="G2774" s="186"/>
      <c r="H2774" s="186"/>
      <c r="I2774" s="186"/>
      <c r="J2774" s="186"/>
      <c r="K2774" s="186"/>
      <c r="L2774" s="186"/>
      <c r="M2774" s="186"/>
      <c r="N2774" s="186"/>
      <c r="O2774" s="186"/>
      <c r="P2774" s="186"/>
      <c r="Q2774" s="186"/>
    </row>
    <row r="2775" spans="1:17">
      <c r="A2775" s="186"/>
      <c r="B2775" s="186"/>
      <c r="C2775" s="186"/>
      <c r="D2775" s="186"/>
      <c r="E2775" s="186"/>
      <c r="F2775" s="186"/>
      <c r="G2775" s="186"/>
      <c r="H2775" s="186"/>
      <c r="I2775" s="186"/>
      <c r="J2775" s="186"/>
      <c r="K2775" s="186"/>
      <c r="L2775" s="186"/>
      <c r="M2775" s="186"/>
      <c r="N2775" s="186"/>
      <c r="O2775" s="186"/>
      <c r="P2775" s="186"/>
      <c r="Q2775" s="186"/>
    </row>
    <row r="2776" spans="1:17">
      <c r="A2776" s="186"/>
      <c r="B2776" s="186"/>
      <c r="C2776" s="186"/>
      <c r="D2776" s="186"/>
      <c r="E2776" s="186"/>
      <c r="F2776" s="186"/>
      <c r="G2776" s="186"/>
      <c r="H2776" s="186"/>
      <c r="I2776" s="186"/>
      <c r="J2776" s="186"/>
      <c r="K2776" s="186"/>
      <c r="L2776" s="186"/>
      <c r="M2776" s="186"/>
      <c r="N2776" s="186"/>
      <c r="O2776" s="186"/>
      <c r="P2776" s="186"/>
      <c r="Q2776" s="186"/>
    </row>
    <row r="2777" spans="1:17">
      <c r="A2777" s="186"/>
      <c r="B2777" s="186"/>
      <c r="C2777" s="186"/>
      <c r="D2777" s="186"/>
      <c r="E2777" s="186"/>
      <c r="F2777" s="186"/>
      <c r="G2777" s="186"/>
      <c r="H2777" s="186"/>
      <c r="I2777" s="186"/>
      <c r="J2777" s="186"/>
      <c r="K2777" s="186"/>
      <c r="L2777" s="186"/>
      <c r="M2777" s="186"/>
      <c r="N2777" s="186"/>
      <c r="O2777" s="186"/>
      <c r="P2777" s="186"/>
      <c r="Q2777" s="186"/>
    </row>
    <row r="2778" spans="1:17">
      <c r="A2778" s="186"/>
      <c r="B2778" s="186"/>
      <c r="C2778" s="186"/>
      <c r="D2778" s="186"/>
      <c r="E2778" s="186"/>
      <c r="F2778" s="186"/>
      <c r="G2778" s="186"/>
      <c r="H2778" s="186"/>
      <c r="I2778" s="186"/>
      <c r="J2778" s="186"/>
      <c r="K2778" s="186"/>
      <c r="L2778" s="186"/>
      <c r="M2778" s="186"/>
      <c r="N2778" s="186"/>
      <c r="O2778" s="186"/>
      <c r="P2778" s="186"/>
      <c r="Q2778" s="186"/>
    </row>
    <row r="2779" spans="1:17">
      <c r="A2779" s="186"/>
      <c r="B2779" s="186"/>
      <c r="C2779" s="186"/>
      <c r="D2779" s="186"/>
      <c r="E2779" s="186"/>
      <c r="F2779" s="186"/>
      <c r="G2779" s="186"/>
      <c r="H2779" s="186"/>
      <c r="I2779" s="186"/>
      <c r="J2779" s="186"/>
      <c r="K2779" s="186"/>
      <c r="L2779" s="186"/>
      <c r="M2779" s="186"/>
      <c r="N2779" s="186"/>
      <c r="O2779" s="186"/>
      <c r="P2779" s="186"/>
      <c r="Q2779" s="186"/>
    </row>
    <row r="2780" spans="1:17">
      <c r="A2780" s="186"/>
      <c r="B2780" s="186"/>
      <c r="C2780" s="186"/>
      <c r="D2780" s="186"/>
      <c r="E2780" s="186"/>
      <c r="F2780" s="186"/>
      <c r="G2780" s="186"/>
      <c r="H2780" s="186"/>
      <c r="I2780" s="186"/>
      <c r="J2780" s="186"/>
      <c r="K2780" s="186"/>
      <c r="L2780" s="186"/>
      <c r="M2780" s="186"/>
      <c r="N2780" s="186"/>
      <c r="O2780" s="186"/>
      <c r="P2780" s="186"/>
      <c r="Q2780" s="186"/>
    </row>
    <row r="2781" spans="1:17">
      <c r="A2781" s="186"/>
      <c r="B2781" s="186"/>
      <c r="C2781" s="186"/>
      <c r="D2781" s="186"/>
      <c r="E2781" s="186"/>
      <c r="F2781" s="186"/>
      <c r="G2781" s="186"/>
      <c r="H2781" s="186"/>
      <c r="I2781" s="186"/>
      <c r="J2781" s="186"/>
      <c r="K2781" s="186"/>
      <c r="L2781" s="186"/>
      <c r="M2781" s="186"/>
      <c r="N2781" s="186"/>
      <c r="O2781" s="186"/>
      <c r="P2781" s="186"/>
      <c r="Q2781" s="186"/>
    </row>
    <row r="2782" spans="1:17">
      <c r="A2782" s="186"/>
      <c r="B2782" s="186"/>
      <c r="C2782" s="186"/>
      <c r="D2782" s="186"/>
      <c r="E2782" s="186"/>
      <c r="F2782" s="186"/>
      <c r="G2782" s="186"/>
      <c r="H2782" s="186"/>
      <c r="I2782" s="186"/>
      <c r="J2782" s="186"/>
      <c r="K2782" s="186"/>
      <c r="L2782" s="186"/>
      <c r="M2782" s="186"/>
      <c r="N2782" s="186"/>
      <c r="O2782" s="186"/>
      <c r="P2782" s="186"/>
      <c r="Q2782" s="186"/>
    </row>
    <row r="2783" spans="1:17">
      <c r="A2783" s="186"/>
      <c r="B2783" s="186"/>
      <c r="C2783" s="186"/>
      <c r="D2783" s="186"/>
      <c r="E2783" s="186"/>
      <c r="F2783" s="186"/>
      <c r="G2783" s="186"/>
      <c r="H2783" s="186"/>
      <c r="I2783" s="186"/>
      <c r="J2783" s="186"/>
      <c r="K2783" s="186"/>
      <c r="L2783" s="186"/>
      <c r="M2783" s="186"/>
      <c r="N2783" s="186"/>
      <c r="O2783" s="186"/>
      <c r="P2783" s="186"/>
      <c r="Q2783" s="186"/>
    </row>
    <row r="2784" spans="1:17">
      <c r="A2784" s="186"/>
      <c r="B2784" s="186"/>
      <c r="C2784" s="186"/>
      <c r="D2784" s="186"/>
      <c r="E2784" s="186"/>
      <c r="F2784" s="186"/>
      <c r="G2784" s="186"/>
      <c r="H2784" s="186"/>
      <c r="I2784" s="186"/>
      <c r="J2784" s="186"/>
      <c r="K2784" s="186"/>
      <c r="L2784" s="186"/>
      <c r="M2784" s="186"/>
      <c r="N2784" s="186"/>
      <c r="O2784" s="186"/>
      <c r="P2784" s="186"/>
      <c r="Q2784" s="186"/>
    </row>
    <row r="2785" spans="1:17">
      <c r="A2785" s="186"/>
      <c r="B2785" s="186"/>
      <c r="C2785" s="186"/>
      <c r="D2785" s="186"/>
      <c r="E2785" s="186"/>
      <c r="F2785" s="186"/>
      <c r="G2785" s="186"/>
      <c r="H2785" s="186"/>
      <c r="I2785" s="186"/>
      <c r="J2785" s="186"/>
      <c r="K2785" s="186"/>
      <c r="L2785" s="186"/>
      <c r="M2785" s="186"/>
      <c r="N2785" s="186"/>
      <c r="O2785" s="186"/>
      <c r="P2785" s="186"/>
      <c r="Q2785" s="186"/>
    </row>
    <row r="2786" spans="1:17">
      <c r="A2786" s="186"/>
      <c r="B2786" s="186"/>
      <c r="C2786" s="186"/>
      <c r="D2786" s="186"/>
      <c r="E2786" s="186"/>
      <c r="F2786" s="186"/>
      <c r="G2786" s="186"/>
      <c r="H2786" s="186"/>
      <c r="I2786" s="186"/>
      <c r="J2786" s="186"/>
      <c r="K2786" s="186"/>
      <c r="L2786" s="186"/>
      <c r="M2786" s="186"/>
      <c r="N2786" s="186"/>
      <c r="O2786" s="186"/>
      <c r="P2786" s="186"/>
      <c r="Q2786" s="186"/>
    </row>
    <row r="2787" spans="1:17">
      <c r="A2787" s="186"/>
      <c r="B2787" s="186"/>
      <c r="C2787" s="186"/>
      <c r="D2787" s="186"/>
      <c r="E2787" s="186"/>
      <c r="F2787" s="186"/>
      <c r="G2787" s="186"/>
      <c r="H2787" s="186"/>
      <c r="I2787" s="186"/>
      <c r="J2787" s="186"/>
      <c r="K2787" s="186"/>
      <c r="L2787" s="186"/>
      <c r="M2787" s="186"/>
      <c r="N2787" s="186"/>
      <c r="O2787" s="186"/>
      <c r="P2787" s="186"/>
      <c r="Q2787" s="186"/>
    </row>
    <row r="2788" spans="1:17">
      <c r="A2788" s="186"/>
      <c r="B2788" s="186"/>
      <c r="C2788" s="186"/>
      <c r="D2788" s="186"/>
      <c r="E2788" s="186"/>
      <c r="F2788" s="186"/>
      <c r="G2788" s="186"/>
      <c r="H2788" s="186"/>
      <c r="I2788" s="186"/>
      <c r="J2788" s="186"/>
      <c r="K2788" s="186"/>
      <c r="L2788" s="186"/>
      <c r="M2788" s="186"/>
      <c r="N2788" s="186"/>
      <c r="O2788" s="186"/>
      <c r="P2788" s="186"/>
      <c r="Q2788" s="186"/>
    </row>
    <row r="2789" spans="1:17">
      <c r="A2789" s="186"/>
      <c r="B2789" s="186"/>
      <c r="C2789" s="186"/>
      <c r="D2789" s="186"/>
      <c r="E2789" s="186"/>
      <c r="F2789" s="186"/>
      <c r="G2789" s="186"/>
      <c r="H2789" s="186"/>
      <c r="I2789" s="186"/>
      <c r="J2789" s="186"/>
      <c r="K2789" s="186"/>
      <c r="L2789" s="186"/>
      <c r="M2789" s="186"/>
      <c r="N2789" s="186"/>
      <c r="O2789" s="186"/>
      <c r="P2789" s="186"/>
      <c r="Q2789" s="186"/>
    </row>
    <row r="2790" spans="1:17">
      <c r="A2790" s="186"/>
      <c r="B2790" s="186"/>
      <c r="C2790" s="186"/>
      <c r="D2790" s="186"/>
      <c r="E2790" s="186"/>
      <c r="F2790" s="186"/>
      <c r="G2790" s="186"/>
      <c r="H2790" s="186"/>
      <c r="I2790" s="186"/>
      <c r="J2790" s="186"/>
      <c r="K2790" s="186"/>
      <c r="L2790" s="186"/>
      <c r="M2790" s="186"/>
      <c r="N2790" s="186"/>
      <c r="O2790" s="186"/>
      <c r="P2790" s="186"/>
      <c r="Q2790" s="186"/>
    </row>
    <row r="2791" spans="1:17">
      <c r="A2791" s="186"/>
      <c r="B2791" s="186"/>
      <c r="C2791" s="186"/>
      <c r="D2791" s="186"/>
      <c r="E2791" s="186"/>
      <c r="F2791" s="186"/>
      <c r="G2791" s="186"/>
      <c r="H2791" s="186"/>
      <c r="I2791" s="186"/>
      <c r="J2791" s="186"/>
      <c r="K2791" s="186"/>
      <c r="L2791" s="186"/>
      <c r="M2791" s="186"/>
      <c r="N2791" s="186"/>
      <c r="O2791" s="186"/>
      <c r="P2791" s="186"/>
      <c r="Q2791" s="186"/>
    </row>
    <row r="2792" spans="1:17">
      <c r="A2792" s="186"/>
      <c r="B2792" s="186"/>
      <c r="C2792" s="186"/>
      <c r="D2792" s="186"/>
      <c r="E2792" s="186"/>
      <c r="F2792" s="186"/>
      <c r="G2792" s="186"/>
      <c r="H2792" s="186"/>
      <c r="I2792" s="186"/>
      <c r="J2792" s="186"/>
      <c r="K2792" s="186"/>
      <c r="L2792" s="186"/>
      <c r="M2792" s="186"/>
      <c r="N2792" s="186"/>
      <c r="O2792" s="186"/>
      <c r="P2792" s="186"/>
      <c r="Q2792" s="186"/>
    </row>
    <row r="2793" spans="1:17">
      <c r="A2793" s="186"/>
      <c r="B2793" s="186"/>
      <c r="C2793" s="186"/>
      <c r="D2793" s="186"/>
      <c r="E2793" s="186"/>
      <c r="F2793" s="186"/>
      <c r="G2793" s="186"/>
      <c r="H2793" s="186"/>
      <c r="I2793" s="186"/>
      <c r="J2793" s="186"/>
      <c r="K2793" s="186"/>
      <c r="L2793" s="186"/>
      <c r="M2793" s="186"/>
      <c r="N2793" s="186"/>
      <c r="O2793" s="186"/>
      <c r="P2793" s="186"/>
      <c r="Q2793" s="186"/>
    </row>
    <row r="2794" spans="1:17">
      <c r="A2794" s="186"/>
      <c r="B2794" s="186"/>
      <c r="C2794" s="186"/>
      <c r="D2794" s="186"/>
      <c r="E2794" s="186"/>
      <c r="F2794" s="186"/>
      <c r="G2794" s="186"/>
      <c r="H2794" s="186"/>
      <c r="I2794" s="186"/>
      <c r="J2794" s="186"/>
      <c r="K2794" s="186"/>
      <c r="L2794" s="186"/>
      <c r="M2794" s="186"/>
      <c r="N2794" s="186"/>
      <c r="O2794" s="186"/>
      <c r="P2794" s="186"/>
      <c r="Q2794" s="186"/>
    </row>
    <row r="2795" spans="1:17">
      <c r="A2795" s="186"/>
      <c r="B2795" s="186"/>
      <c r="C2795" s="186"/>
      <c r="D2795" s="186"/>
      <c r="E2795" s="186"/>
      <c r="F2795" s="186"/>
      <c r="G2795" s="186"/>
      <c r="H2795" s="186"/>
      <c r="I2795" s="186"/>
      <c r="J2795" s="186"/>
      <c r="K2795" s="186"/>
      <c r="L2795" s="186"/>
      <c r="M2795" s="186"/>
      <c r="N2795" s="186"/>
      <c r="O2795" s="186"/>
      <c r="P2795" s="186"/>
      <c r="Q2795" s="186"/>
    </row>
    <row r="2796" spans="1:17">
      <c r="A2796" s="186"/>
      <c r="B2796" s="186"/>
      <c r="C2796" s="186"/>
      <c r="D2796" s="186"/>
      <c r="E2796" s="186"/>
      <c r="F2796" s="186"/>
      <c r="G2796" s="186"/>
      <c r="H2796" s="186"/>
      <c r="I2796" s="186"/>
      <c r="J2796" s="186"/>
      <c r="K2796" s="186"/>
      <c r="L2796" s="186"/>
      <c r="M2796" s="186"/>
      <c r="N2796" s="186"/>
      <c r="O2796" s="186"/>
      <c r="P2796" s="186"/>
      <c r="Q2796" s="186"/>
    </row>
    <row r="2797" spans="1:17">
      <c r="A2797" s="186"/>
      <c r="B2797" s="186"/>
      <c r="C2797" s="186"/>
      <c r="D2797" s="186"/>
      <c r="E2797" s="186"/>
      <c r="F2797" s="186"/>
      <c r="G2797" s="186"/>
      <c r="H2797" s="186"/>
      <c r="I2797" s="186"/>
      <c r="J2797" s="186"/>
      <c r="K2797" s="186"/>
      <c r="L2797" s="186"/>
      <c r="M2797" s="186"/>
      <c r="N2797" s="186"/>
      <c r="O2797" s="186"/>
      <c r="P2797" s="186"/>
      <c r="Q2797" s="186"/>
    </row>
    <row r="2798" spans="1:17">
      <c r="A2798" s="186"/>
      <c r="B2798" s="186"/>
      <c r="C2798" s="186"/>
      <c r="D2798" s="186"/>
      <c r="E2798" s="186"/>
      <c r="F2798" s="186"/>
      <c r="G2798" s="186"/>
      <c r="H2798" s="186"/>
      <c r="I2798" s="186"/>
      <c r="J2798" s="186"/>
      <c r="K2798" s="186"/>
      <c r="L2798" s="186"/>
      <c r="M2798" s="186"/>
      <c r="N2798" s="186"/>
      <c r="O2798" s="186"/>
      <c r="P2798" s="186"/>
      <c r="Q2798" s="186"/>
    </row>
    <row r="2799" spans="1:17">
      <c r="A2799" s="186"/>
      <c r="B2799" s="186"/>
      <c r="C2799" s="186"/>
      <c r="D2799" s="186"/>
      <c r="E2799" s="186"/>
      <c r="F2799" s="186"/>
      <c r="G2799" s="186"/>
      <c r="H2799" s="186"/>
      <c r="I2799" s="186"/>
      <c r="J2799" s="186"/>
      <c r="K2799" s="186"/>
      <c r="L2799" s="186"/>
      <c r="M2799" s="186"/>
      <c r="N2799" s="186"/>
      <c r="O2799" s="186"/>
      <c r="P2799" s="186"/>
      <c r="Q2799" s="186"/>
    </row>
    <row r="2800" spans="1:17">
      <c r="A2800" s="186"/>
      <c r="B2800" s="186"/>
      <c r="C2800" s="186"/>
      <c r="D2800" s="186"/>
      <c r="E2800" s="186"/>
      <c r="F2800" s="186"/>
      <c r="G2800" s="186"/>
      <c r="H2800" s="186"/>
      <c r="I2800" s="186"/>
      <c r="J2800" s="186"/>
      <c r="K2800" s="186"/>
      <c r="L2800" s="186"/>
      <c r="M2800" s="186"/>
      <c r="N2800" s="186"/>
      <c r="O2800" s="186"/>
      <c r="P2800" s="186"/>
      <c r="Q2800" s="186"/>
    </row>
    <row r="2801" spans="1:17">
      <c r="A2801" s="186"/>
      <c r="B2801" s="186"/>
      <c r="C2801" s="186"/>
      <c r="D2801" s="186"/>
      <c r="E2801" s="186"/>
      <c r="F2801" s="186"/>
      <c r="G2801" s="186"/>
      <c r="H2801" s="186"/>
      <c r="I2801" s="186"/>
      <c r="J2801" s="186"/>
      <c r="K2801" s="186"/>
      <c r="L2801" s="186"/>
      <c r="M2801" s="186"/>
      <c r="N2801" s="186"/>
      <c r="O2801" s="186"/>
      <c r="P2801" s="186"/>
      <c r="Q2801" s="186"/>
    </row>
    <row r="2802" spans="1:17">
      <c r="A2802" s="186"/>
      <c r="B2802" s="186"/>
      <c r="C2802" s="186"/>
      <c r="D2802" s="186"/>
      <c r="E2802" s="186"/>
      <c r="F2802" s="186"/>
      <c r="G2802" s="186"/>
      <c r="H2802" s="186"/>
      <c r="I2802" s="186"/>
      <c r="J2802" s="186"/>
      <c r="K2802" s="186"/>
      <c r="L2802" s="186"/>
      <c r="M2802" s="186"/>
      <c r="N2802" s="186"/>
      <c r="O2802" s="186"/>
      <c r="P2802" s="186"/>
      <c r="Q2802" s="186"/>
    </row>
    <row r="2803" spans="1:17">
      <c r="A2803" s="186"/>
      <c r="B2803" s="186"/>
      <c r="C2803" s="186"/>
      <c r="D2803" s="186"/>
      <c r="E2803" s="186"/>
      <c r="F2803" s="186"/>
      <c r="G2803" s="186"/>
      <c r="H2803" s="186"/>
      <c r="I2803" s="186"/>
      <c r="J2803" s="186"/>
      <c r="K2803" s="186"/>
      <c r="L2803" s="186"/>
      <c r="M2803" s="186"/>
      <c r="N2803" s="186"/>
      <c r="O2803" s="186"/>
      <c r="P2803" s="186"/>
      <c r="Q2803" s="186"/>
    </row>
    <row r="2804" spans="1:17">
      <c r="A2804" s="186"/>
      <c r="B2804" s="186"/>
      <c r="C2804" s="186"/>
      <c r="D2804" s="186"/>
      <c r="E2804" s="186"/>
      <c r="F2804" s="186"/>
      <c r="G2804" s="186"/>
      <c r="H2804" s="186"/>
      <c r="I2804" s="186"/>
      <c r="J2804" s="186"/>
      <c r="K2804" s="186"/>
      <c r="L2804" s="186"/>
      <c r="M2804" s="186"/>
      <c r="N2804" s="186"/>
      <c r="O2804" s="186"/>
      <c r="P2804" s="186"/>
      <c r="Q2804" s="186"/>
    </row>
    <row r="2805" spans="1:17">
      <c r="A2805" s="186"/>
      <c r="B2805" s="186"/>
      <c r="C2805" s="186"/>
      <c r="D2805" s="186"/>
      <c r="E2805" s="186"/>
      <c r="F2805" s="186"/>
      <c r="G2805" s="186"/>
      <c r="H2805" s="186"/>
      <c r="I2805" s="186"/>
      <c r="J2805" s="186"/>
      <c r="K2805" s="186"/>
      <c r="L2805" s="186"/>
      <c r="M2805" s="186"/>
      <c r="N2805" s="186"/>
      <c r="O2805" s="186"/>
      <c r="P2805" s="186"/>
      <c r="Q2805" s="186"/>
    </row>
    <row r="2806" spans="1:17">
      <c r="A2806" s="186"/>
      <c r="B2806" s="186"/>
      <c r="C2806" s="186"/>
      <c r="D2806" s="186"/>
      <c r="E2806" s="186"/>
      <c r="F2806" s="186"/>
      <c r="G2806" s="186"/>
      <c r="H2806" s="186"/>
      <c r="I2806" s="186"/>
      <c r="J2806" s="186"/>
      <c r="K2806" s="186"/>
      <c r="L2806" s="186"/>
      <c r="M2806" s="186"/>
      <c r="N2806" s="186"/>
      <c r="O2806" s="186"/>
      <c r="P2806" s="186"/>
      <c r="Q2806" s="186"/>
    </row>
    <row r="2807" spans="1:17">
      <c r="A2807" s="186"/>
      <c r="B2807" s="186"/>
      <c r="C2807" s="186"/>
      <c r="D2807" s="186"/>
      <c r="E2807" s="186"/>
      <c r="F2807" s="186"/>
      <c r="G2807" s="186"/>
      <c r="H2807" s="186"/>
      <c r="I2807" s="186"/>
      <c r="J2807" s="186"/>
      <c r="K2807" s="186"/>
      <c r="L2807" s="186"/>
      <c r="M2807" s="186"/>
      <c r="N2807" s="186"/>
      <c r="O2807" s="186"/>
      <c r="P2807" s="186"/>
      <c r="Q2807" s="186"/>
    </row>
    <row r="2808" spans="1:17">
      <c r="A2808" s="186"/>
      <c r="B2808" s="186"/>
      <c r="C2808" s="186"/>
      <c r="D2808" s="186"/>
      <c r="E2808" s="186"/>
      <c r="F2808" s="186"/>
      <c r="G2808" s="186"/>
      <c r="H2808" s="186"/>
      <c r="I2808" s="186"/>
      <c r="J2808" s="186"/>
      <c r="K2808" s="186"/>
      <c r="L2808" s="186"/>
      <c r="M2808" s="186"/>
      <c r="N2808" s="186"/>
      <c r="O2808" s="186"/>
      <c r="P2808" s="186"/>
      <c r="Q2808" s="186"/>
    </row>
    <row r="2809" spans="1:17">
      <c r="A2809" s="186"/>
      <c r="B2809" s="186"/>
      <c r="C2809" s="186"/>
      <c r="D2809" s="186"/>
      <c r="E2809" s="186"/>
      <c r="F2809" s="186"/>
      <c r="G2809" s="186"/>
      <c r="H2809" s="186"/>
      <c r="I2809" s="186"/>
      <c r="J2809" s="186"/>
      <c r="K2809" s="186"/>
      <c r="L2809" s="186"/>
      <c r="M2809" s="186"/>
      <c r="N2809" s="186"/>
      <c r="O2809" s="186"/>
      <c r="P2809" s="186"/>
      <c r="Q2809" s="186"/>
    </row>
    <row r="2810" spans="1:17">
      <c r="A2810" s="186"/>
      <c r="B2810" s="186"/>
      <c r="C2810" s="186"/>
      <c r="D2810" s="186"/>
      <c r="E2810" s="186"/>
      <c r="F2810" s="186"/>
      <c r="G2810" s="186"/>
      <c r="H2810" s="186"/>
      <c r="I2810" s="186"/>
      <c r="J2810" s="186"/>
      <c r="K2810" s="186"/>
      <c r="L2810" s="186"/>
      <c r="M2810" s="186"/>
      <c r="N2810" s="186"/>
      <c r="O2810" s="186"/>
      <c r="P2810" s="186"/>
      <c r="Q2810" s="186"/>
    </row>
    <row r="2811" spans="1:17">
      <c r="A2811" s="186"/>
      <c r="B2811" s="186"/>
      <c r="C2811" s="186"/>
      <c r="D2811" s="186"/>
      <c r="E2811" s="186"/>
      <c r="F2811" s="186"/>
      <c r="G2811" s="186"/>
      <c r="H2811" s="186"/>
      <c r="I2811" s="186"/>
      <c r="J2811" s="186"/>
      <c r="K2811" s="186"/>
      <c r="L2811" s="186"/>
      <c r="M2811" s="186"/>
      <c r="N2811" s="186"/>
      <c r="O2811" s="186"/>
      <c r="P2811" s="186"/>
      <c r="Q2811" s="186"/>
    </row>
    <row r="2812" spans="1:17">
      <c r="A2812" s="186"/>
      <c r="B2812" s="186"/>
      <c r="C2812" s="186"/>
      <c r="D2812" s="186"/>
      <c r="E2812" s="186"/>
      <c r="F2812" s="186"/>
      <c r="G2812" s="186"/>
      <c r="H2812" s="186"/>
      <c r="I2812" s="186"/>
      <c r="J2812" s="186"/>
      <c r="K2812" s="186"/>
      <c r="L2812" s="186"/>
      <c r="M2812" s="186"/>
      <c r="N2812" s="186"/>
      <c r="O2812" s="186"/>
      <c r="P2812" s="186"/>
      <c r="Q2812" s="186"/>
    </row>
    <row r="2813" spans="1:17">
      <c r="A2813" s="186"/>
      <c r="B2813" s="186"/>
      <c r="C2813" s="186"/>
      <c r="D2813" s="186"/>
      <c r="E2813" s="186"/>
      <c r="F2813" s="186"/>
      <c r="G2813" s="186"/>
      <c r="H2813" s="186"/>
      <c r="I2813" s="186"/>
      <c r="J2813" s="186"/>
      <c r="K2813" s="186"/>
      <c r="L2813" s="186"/>
      <c r="M2813" s="186"/>
      <c r="N2813" s="186"/>
      <c r="O2813" s="186"/>
      <c r="P2813" s="186"/>
      <c r="Q2813" s="186"/>
    </row>
    <row r="2814" spans="1:17">
      <c r="A2814" s="186"/>
      <c r="B2814" s="186"/>
      <c r="C2814" s="186"/>
      <c r="D2814" s="186"/>
      <c r="E2814" s="186"/>
      <c r="F2814" s="186"/>
      <c r="G2814" s="186"/>
      <c r="H2814" s="186"/>
      <c r="I2814" s="186"/>
      <c r="J2814" s="186"/>
      <c r="K2814" s="186"/>
      <c r="L2814" s="186"/>
      <c r="M2814" s="186"/>
      <c r="N2814" s="186"/>
      <c r="O2814" s="186"/>
      <c r="P2814" s="186"/>
      <c r="Q2814" s="186"/>
    </row>
    <row r="2815" spans="1:17">
      <c r="A2815" s="186"/>
      <c r="B2815" s="186"/>
      <c r="C2815" s="186"/>
      <c r="D2815" s="186"/>
      <c r="E2815" s="186"/>
      <c r="F2815" s="186"/>
      <c r="G2815" s="186"/>
      <c r="H2815" s="186"/>
      <c r="I2815" s="186"/>
      <c r="J2815" s="186"/>
      <c r="K2815" s="186"/>
      <c r="L2815" s="186"/>
      <c r="M2815" s="186"/>
      <c r="N2815" s="186"/>
      <c r="O2815" s="186"/>
      <c r="P2815" s="186"/>
      <c r="Q2815" s="186"/>
    </row>
    <row r="2816" spans="1:17">
      <c r="A2816" s="186"/>
      <c r="B2816" s="186"/>
      <c r="C2816" s="186"/>
      <c r="D2816" s="186"/>
      <c r="E2816" s="186"/>
      <c r="F2816" s="186"/>
      <c r="G2816" s="186"/>
      <c r="H2816" s="186"/>
      <c r="I2816" s="186"/>
      <c r="J2816" s="186"/>
      <c r="K2816" s="186"/>
      <c r="L2816" s="186"/>
      <c r="M2816" s="186"/>
      <c r="N2816" s="186"/>
      <c r="O2816" s="186"/>
      <c r="P2816" s="186"/>
      <c r="Q2816" s="186"/>
    </row>
    <row r="2817" spans="1:17">
      <c r="A2817" s="186"/>
      <c r="B2817" s="186"/>
      <c r="C2817" s="186"/>
      <c r="D2817" s="186"/>
      <c r="E2817" s="186"/>
      <c r="F2817" s="186"/>
      <c r="G2817" s="186"/>
      <c r="H2817" s="186"/>
      <c r="I2817" s="186"/>
      <c r="J2817" s="186"/>
      <c r="K2817" s="186"/>
      <c r="L2817" s="186"/>
      <c r="M2817" s="186"/>
      <c r="N2817" s="186"/>
      <c r="O2817" s="186"/>
      <c r="P2817" s="186"/>
      <c r="Q2817" s="186"/>
    </row>
    <row r="2818" spans="1:17">
      <c r="A2818" s="186"/>
      <c r="B2818" s="186"/>
      <c r="C2818" s="186"/>
      <c r="D2818" s="186"/>
      <c r="E2818" s="186"/>
      <c r="F2818" s="186"/>
      <c r="G2818" s="186"/>
      <c r="H2818" s="186"/>
      <c r="I2818" s="186"/>
      <c r="J2818" s="186"/>
      <c r="K2818" s="186"/>
      <c r="L2818" s="186"/>
      <c r="M2818" s="186"/>
      <c r="N2818" s="186"/>
      <c r="O2818" s="186"/>
      <c r="P2818" s="186"/>
      <c r="Q2818" s="186"/>
    </row>
    <row r="2819" spans="1:17">
      <c r="A2819" s="186"/>
      <c r="B2819" s="186"/>
      <c r="C2819" s="186"/>
      <c r="D2819" s="186"/>
      <c r="E2819" s="186"/>
      <c r="F2819" s="186"/>
      <c r="G2819" s="186"/>
      <c r="H2819" s="186"/>
      <c r="I2819" s="186"/>
      <c r="J2819" s="186"/>
      <c r="K2819" s="186"/>
      <c r="L2819" s="186"/>
      <c r="M2819" s="186"/>
      <c r="N2819" s="186"/>
      <c r="O2819" s="186"/>
      <c r="P2819" s="186"/>
      <c r="Q2819" s="186"/>
    </row>
    <row r="2820" spans="1:17">
      <c r="A2820" s="186"/>
      <c r="B2820" s="186"/>
      <c r="C2820" s="186"/>
      <c r="D2820" s="186"/>
      <c r="E2820" s="186"/>
      <c r="F2820" s="186"/>
      <c r="G2820" s="186"/>
      <c r="H2820" s="186"/>
      <c r="I2820" s="186"/>
      <c r="J2820" s="186"/>
      <c r="K2820" s="186"/>
      <c r="L2820" s="186"/>
      <c r="M2820" s="186"/>
      <c r="N2820" s="186"/>
      <c r="O2820" s="186"/>
      <c r="P2820" s="186"/>
      <c r="Q2820" s="186"/>
    </row>
    <row r="2821" spans="1:17">
      <c r="A2821" s="186"/>
      <c r="B2821" s="186"/>
      <c r="C2821" s="186"/>
      <c r="D2821" s="186"/>
      <c r="E2821" s="186"/>
      <c r="F2821" s="186"/>
      <c r="G2821" s="186"/>
      <c r="H2821" s="186"/>
      <c r="I2821" s="186"/>
      <c r="J2821" s="186"/>
      <c r="K2821" s="186"/>
      <c r="L2821" s="186"/>
      <c r="M2821" s="186"/>
      <c r="N2821" s="186"/>
      <c r="O2821" s="186"/>
      <c r="P2821" s="186"/>
      <c r="Q2821" s="186"/>
    </row>
    <row r="2822" spans="1:17">
      <c r="A2822" s="186"/>
      <c r="B2822" s="186"/>
      <c r="C2822" s="186"/>
      <c r="D2822" s="186"/>
      <c r="E2822" s="186"/>
      <c r="F2822" s="186"/>
      <c r="G2822" s="186"/>
      <c r="H2822" s="186"/>
      <c r="I2822" s="186"/>
      <c r="J2822" s="186"/>
      <c r="K2822" s="186"/>
      <c r="L2822" s="186"/>
      <c r="M2822" s="186"/>
      <c r="N2822" s="186"/>
      <c r="O2822" s="186"/>
      <c r="P2822" s="186"/>
      <c r="Q2822" s="186"/>
    </row>
    <row r="2823" spans="1:17">
      <c r="A2823" s="186"/>
      <c r="B2823" s="186"/>
      <c r="C2823" s="186"/>
      <c r="D2823" s="186"/>
      <c r="E2823" s="186"/>
      <c r="F2823" s="186"/>
      <c r="G2823" s="186"/>
      <c r="H2823" s="186"/>
      <c r="I2823" s="186"/>
      <c r="J2823" s="186"/>
      <c r="K2823" s="186"/>
      <c r="L2823" s="186"/>
      <c r="M2823" s="186"/>
      <c r="N2823" s="186"/>
      <c r="O2823" s="186"/>
      <c r="P2823" s="186"/>
      <c r="Q2823" s="186"/>
    </row>
    <row r="2824" spans="1:17">
      <c r="A2824" s="186"/>
      <c r="B2824" s="186"/>
      <c r="C2824" s="186"/>
      <c r="D2824" s="186"/>
      <c r="E2824" s="186"/>
      <c r="F2824" s="186"/>
      <c r="G2824" s="186"/>
      <c r="H2824" s="186"/>
      <c r="I2824" s="186"/>
      <c r="J2824" s="186"/>
      <c r="K2824" s="186"/>
      <c r="L2824" s="186"/>
      <c r="M2824" s="186"/>
      <c r="N2824" s="186"/>
      <c r="O2824" s="186"/>
      <c r="P2824" s="186"/>
      <c r="Q2824" s="186"/>
    </row>
    <row r="2825" spans="1:17">
      <c r="A2825" s="186"/>
      <c r="B2825" s="186"/>
      <c r="C2825" s="186"/>
      <c r="D2825" s="186"/>
      <c r="E2825" s="186"/>
      <c r="F2825" s="186"/>
      <c r="G2825" s="186"/>
      <c r="H2825" s="186"/>
      <c r="I2825" s="186"/>
      <c r="J2825" s="186"/>
      <c r="K2825" s="186"/>
      <c r="L2825" s="186"/>
      <c r="M2825" s="186"/>
      <c r="N2825" s="186"/>
      <c r="O2825" s="186"/>
      <c r="P2825" s="186"/>
      <c r="Q2825" s="186"/>
    </row>
    <row r="2826" spans="1:17">
      <c r="A2826" s="186"/>
      <c r="B2826" s="186"/>
      <c r="C2826" s="186"/>
      <c r="D2826" s="186"/>
      <c r="E2826" s="186"/>
      <c r="F2826" s="186"/>
      <c r="G2826" s="186"/>
      <c r="H2826" s="186"/>
      <c r="I2826" s="186"/>
      <c r="J2826" s="186"/>
      <c r="K2826" s="186"/>
      <c r="L2826" s="186"/>
      <c r="M2826" s="186"/>
      <c r="N2826" s="186"/>
      <c r="O2826" s="186"/>
      <c r="P2826" s="186"/>
      <c r="Q2826" s="186"/>
    </row>
    <row r="2827" spans="1:17">
      <c r="A2827" s="186"/>
      <c r="B2827" s="186"/>
      <c r="C2827" s="186"/>
      <c r="D2827" s="186"/>
      <c r="E2827" s="186"/>
      <c r="F2827" s="186"/>
      <c r="G2827" s="186"/>
      <c r="H2827" s="186"/>
      <c r="I2827" s="186"/>
      <c r="J2827" s="186"/>
      <c r="K2827" s="186"/>
      <c r="L2827" s="186"/>
      <c r="M2827" s="186"/>
      <c r="N2827" s="186"/>
      <c r="O2827" s="186"/>
      <c r="P2827" s="186"/>
      <c r="Q2827" s="186"/>
    </row>
    <row r="2828" spans="1:17">
      <c r="A2828" s="186"/>
      <c r="B2828" s="186"/>
      <c r="C2828" s="186"/>
      <c r="D2828" s="186"/>
      <c r="E2828" s="186"/>
      <c r="F2828" s="186"/>
      <c r="G2828" s="186"/>
      <c r="H2828" s="186"/>
      <c r="I2828" s="186"/>
      <c r="J2828" s="186"/>
      <c r="K2828" s="186"/>
      <c r="L2828" s="186"/>
      <c r="M2828" s="186"/>
      <c r="N2828" s="186"/>
      <c r="O2828" s="186"/>
      <c r="P2828" s="186"/>
      <c r="Q2828" s="186"/>
    </row>
    <row r="2829" spans="1:17">
      <c r="A2829" s="186"/>
      <c r="B2829" s="186"/>
      <c r="C2829" s="186"/>
      <c r="D2829" s="186"/>
      <c r="E2829" s="186"/>
      <c r="F2829" s="186"/>
      <c r="G2829" s="186"/>
      <c r="H2829" s="186"/>
      <c r="I2829" s="186"/>
      <c r="J2829" s="186"/>
      <c r="K2829" s="186"/>
      <c r="L2829" s="186"/>
      <c r="M2829" s="186"/>
      <c r="N2829" s="186"/>
      <c r="O2829" s="186"/>
      <c r="P2829" s="186"/>
      <c r="Q2829" s="186"/>
    </row>
    <row r="2830" spans="1:17">
      <c r="A2830" s="186"/>
      <c r="B2830" s="186"/>
      <c r="C2830" s="186"/>
      <c r="D2830" s="186"/>
      <c r="E2830" s="186"/>
      <c r="F2830" s="186"/>
      <c r="G2830" s="186"/>
      <c r="H2830" s="186"/>
      <c r="I2830" s="186"/>
      <c r="J2830" s="186"/>
      <c r="K2830" s="186"/>
      <c r="L2830" s="186"/>
      <c r="M2830" s="186"/>
      <c r="N2830" s="186"/>
      <c r="O2830" s="186"/>
      <c r="P2830" s="186"/>
      <c r="Q2830" s="186"/>
    </row>
    <row r="2831" spans="1:17">
      <c r="A2831" s="186"/>
      <c r="B2831" s="186"/>
      <c r="C2831" s="186"/>
      <c r="D2831" s="186"/>
      <c r="E2831" s="186"/>
      <c r="F2831" s="186"/>
      <c r="G2831" s="186"/>
      <c r="H2831" s="186"/>
      <c r="I2831" s="186"/>
      <c r="J2831" s="186"/>
      <c r="K2831" s="186"/>
      <c r="L2831" s="186"/>
      <c r="M2831" s="186"/>
      <c r="N2831" s="186"/>
      <c r="O2831" s="186"/>
      <c r="P2831" s="186"/>
      <c r="Q2831" s="186"/>
    </row>
    <row r="2832" spans="1:17">
      <c r="A2832" s="186"/>
      <c r="B2832" s="186"/>
      <c r="C2832" s="186"/>
      <c r="D2832" s="186"/>
      <c r="E2832" s="186"/>
      <c r="F2832" s="186"/>
      <c r="G2832" s="186"/>
      <c r="H2832" s="186"/>
      <c r="I2832" s="186"/>
      <c r="J2832" s="186"/>
      <c r="K2832" s="186"/>
      <c r="L2832" s="186"/>
      <c r="M2832" s="186"/>
      <c r="N2832" s="186"/>
      <c r="O2832" s="186"/>
      <c r="P2832" s="186"/>
      <c r="Q2832" s="186"/>
    </row>
    <row r="2833" spans="1:17">
      <c r="A2833" s="186"/>
      <c r="B2833" s="186"/>
      <c r="C2833" s="186"/>
      <c r="D2833" s="186"/>
      <c r="E2833" s="186"/>
      <c r="F2833" s="186"/>
      <c r="G2833" s="186"/>
      <c r="H2833" s="186"/>
      <c r="I2833" s="186"/>
      <c r="J2833" s="186"/>
      <c r="K2833" s="186"/>
      <c r="L2833" s="186"/>
      <c r="M2833" s="186"/>
      <c r="N2833" s="186"/>
      <c r="O2833" s="186"/>
      <c r="P2833" s="186"/>
      <c r="Q2833" s="186"/>
    </row>
    <row r="2834" spans="1:17">
      <c r="A2834" s="186"/>
      <c r="B2834" s="186"/>
      <c r="C2834" s="186"/>
      <c r="D2834" s="186"/>
      <c r="E2834" s="186"/>
      <c r="F2834" s="186"/>
      <c r="G2834" s="186"/>
      <c r="H2834" s="186"/>
      <c r="I2834" s="186"/>
      <c r="J2834" s="186"/>
      <c r="K2834" s="186"/>
      <c r="L2834" s="186"/>
      <c r="M2834" s="186"/>
      <c r="N2834" s="186"/>
      <c r="O2834" s="186"/>
      <c r="P2834" s="186"/>
      <c r="Q2834" s="186"/>
    </row>
    <row r="2835" spans="1:17">
      <c r="A2835" s="186"/>
      <c r="B2835" s="186"/>
      <c r="C2835" s="186"/>
      <c r="D2835" s="186"/>
      <c r="E2835" s="186"/>
      <c r="F2835" s="186"/>
      <c r="G2835" s="186"/>
      <c r="H2835" s="186"/>
      <c r="I2835" s="186"/>
      <c r="J2835" s="186"/>
      <c r="K2835" s="186"/>
      <c r="L2835" s="186"/>
      <c r="M2835" s="186"/>
      <c r="N2835" s="186"/>
      <c r="O2835" s="186"/>
      <c r="P2835" s="186"/>
      <c r="Q2835" s="186"/>
    </row>
    <row r="2836" spans="1:17">
      <c r="A2836" s="186"/>
      <c r="B2836" s="186"/>
      <c r="C2836" s="186"/>
      <c r="D2836" s="186"/>
      <c r="E2836" s="186"/>
      <c r="F2836" s="186"/>
      <c r="G2836" s="186"/>
      <c r="H2836" s="186"/>
      <c r="I2836" s="186"/>
      <c r="J2836" s="186"/>
      <c r="K2836" s="186"/>
      <c r="L2836" s="186"/>
      <c r="M2836" s="186"/>
      <c r="N2836" s="186"/>
      <c r="O2836" s="186"/>
      <c r="P2836" s="186"/>
      <c r="Q2836" s="186"/>
    </row>
    <row r="2837" spans="1:17">
      <c r="A2837" s="186"/>
      <c r="B2837" s="186"/>
      <c r="C2837" s="186"/>
      <c r="D2837" s="186"/>
      <c r="E2837" s="186"/>
      <c r="F2837" s="186"/>
      <c r="G2837" s="186"/>
      <c r="H2837" s="186"/>
      <c r="I2837" s="186"/>
      <c r="J2837" s="186"/>
      <c r="K2837" s="186"/>
      <c r="L2837" s="186"/>
      <c r="M2837" s="186"/>
      <c r="N2837" s="186"/>
      <c r="O2837" s="186"/>
      <c r="P2837" s="186"/>
      <c r="Q2837" s="186"/>
    </row>
    <row r="2838" spans="1:17">
      <c r="A2838" s="186"/>
      <c r="B2838" s="186"/>
      <c r="C2838" s="186"/>
      <c r="D2838" s="186"/>
      <c r="E2838" s="186"/>
      <c r="F2838" s="186"/>
      <c r="G2838" s="186"/>
      <c r="H2838" s="186"/>
      <c r="I2838" s="186"/>
      <c r="J2838" s="186"/>
      <c r="K2838" s="186"/>
      <c r="L2838" s="186"/>
      <c r="M2838" s="186"/>
      <c r="N2838" s="186"/>
      <c r="O2838" s="186"/>
      <c r="P2838" s="186"/>
      <c r="Q2838" s="186"/>
    </row>
    <row r="2839" spans="1:17">
      <c r="A2839" s="186"/>
      <c r="B2839" s="186"/>
      <c r="C2839" s="186"/>
      <c r="D2839" s="186"/>
      <c r="E2839" s="186"/>
      <c r="F2839" s="186"/>
      <c r="G2839" s="186"/>
      <c r="H2839" s="186"/>
      <c r="I2839" s="186"/>
      <c r="J2839" s="186"/>
      <c r="K2839" s="186"/>
      <c r="L2839" s="186"/>
      <c r="M2839" s="186"/>
      <c r="N2839" s="186"/>
      <c r="O2839" s="186"/>
      <c r="P2839" s="186"/>
      <c r="Q2839" s="186"/>
    </row>
    <row r="2840" spans="1:17">
      <c r="A2840" s="186"/>
      <c r="B2840" s="186"/>
      <c r="C2840" s="186"/>
      <c r="D2840" s="186"/>
      <c r="E2840" s="186"/>
      <c r="F2840" s="186"/>
      <c r="G2840" s="186"/>
      <c r="H2840" s="186"/>
      <c r="I2840" s="186"/>
      <c r="J2840" s="186"/>
      <c r="K2840" s="186"/>
      <c r="L2840" s="186"/>
      <c r="M2840" s="186"/>
      <c r="N2840" s="186"/>
      <c r="O2840" s="186"/>
      <c r="P2840" s="186"/>
      <c r="Q2840" s="186"/>
    </row>
    <row r="2841" spans="1:17">
      <c r="A2841" s="186"/>
      <c r="B2841" s="186"/>
      <c r="C2841" s="186"/>
      <c r="D2841" s="186"/>
      <c r="E2841" s="186"/>
      <c r="F2841" s="186"/>
      <c r="G2841" s="186"/>
      <c r="H2841" s="186"/>
      <c r="I2841" s="186"/>
      <c r="J2841" s="186"/>
      <c r="K2841" s="186"/>
      <c r="L2841" s="186"/>
      <c r="M2841" s="186"/>
      <c r="N2841" s="186"/>
      <c r="O2841" s="186"/>
      <c r="P2841" s="186"/>
      <c r="Q2841" s="186"/>
    </row>
    <row r="2842" spans="1:17">
      <c r="A2842" s="186"/>
      <c r="B2842" s="186"/>
      <c r="C2842" s="186"/>
      <c r="D2842" s="186"/>
      <c r="E2842" s="186"/>
      <c r="F2842" s="186"/>
      <c r="G2842" s="186"/>
      <c r="H2842" s="186"/>
      <c r="I2842" s="186"/>
      <c r="J2842" s="186"/>
      <c r="K2842" s="186"/>
      <c r="L2842" s="186"/>
      <c r="M2842" s="186"/>
      <c r="N2842" s="186"/>
      <c r="O2842" s="186"/>
      <c r="P2842" s="186"/>
      <c r="Q2842" s="186"/>
    </row>
    <row r="2843" spans="1:17">
      <c r="A2843" s="186"/>
      <c r="B2843" s="186"/>
      <c r="C2843" s="186"/>
      <c r="D2843" s="186"/>
      <c r="E2843" s="186"/>
      <c r="F2843" s="186"/>
      <c r="G2843" s="186"/>
      <c r="H2843" s="186"/>
      <c r="I2843" s="186"/>
      <c r="J2843" s="186"/>
      <c r="K2843" s="186"/>
      <c r="L2843" s="186"/>
      <c r="M2843" s="186"/>
      <c r="N2843" s="186"/>
      <c r="O2843" s="186"/>
      <c r="P2843" s="186"/>
      <c r="Q2843" s="186"/>
    </row>
    <row r="2844" spans="1:17">
      <c r="A2844" s="186"/>
      <c r="B2844" s="186"/>
      <c r="C2844" s="186"/>
      <c r="D2844" s="186"/>
      <c r="E2844" s="186"/>
      <c r="F2844" s="186"/>
      <c r="G2844" s="186"/>
      <c r="H2844" s="186"/>
      <c r="I2844" s="186"/>
      <c r="J2844" s="186"/>
      <c r="K2844" s="186"/>
      <c r="L2844" s="186"/>
      <c r="M2844" s="186"/>
      <c r="N2844" s="186"/>
      <c r="O2844" s="186"/>
      <c r="P2844" s="186"/>
      <c r="Q2844" s="186"/>
    </row>
    <row r="2845" spans="1:17">
      <c r="A2845" s="186"/>
      <c r="B2845" s="186"/>
      <c r="C2845" s="186"/>
      <c r="D2845" s="186"/>
      <c r="E2845" s="186"/>
      <c r="F2845" s="186"/>
      <c r="G2845" s="186"/>
      <c r="H2845" s="186"/>
      <c r="I2845" s="186"/>
      <c r="J2845" s="186"/>
      <c r="K2845" s="186"/>
      <c r="L2845" s="186"/>
      <c r="M2845" s="186"/>
      <c r="N2845" s="186"/>
      <c r="O2845" s="186"/>
      <c r="P2845" s="186"/>
      <c r="Q2845" s="186"/>
    </row>
    <row r="2846" spans="1:17">
      <c r="A2846" s="186"/>
      <c r="B2846" s="186"/>
      <c r="C2846" s="186"/>
      <c r="D2846" s="186"/>
      <c r="E2846" s="186"/>
      <c r="F2846" s="186"/>
      <c r="G2846" s="186"/>
      <c r="H2846" s="186"/>
      <c r="I2846" s="186"/>
      <c r="J2846" s="186"/>
      <c r="K2846" s="186"/>
      <c r="L2846" s="186"/>
      <c r="M2846" s="186"/>
      <c r="N2846" s="186"/>
      <c r="O2846" s="186"/>
      <c r="P2846" s="186"/>
      <c r="Q2846" s="186"/>
    </row>
    <row r="2847" spans="1:17">
      <c r="A2847" s="186"/>
      <c r="B2847" s="186"/>
      <c r="C2847" s="186"/>
      <c r="D2847" s="186"/>
      <c r="E2847" s="186"/>
      <c r="F2847" s="186"/>
      <c r="G2847" s="186"/>
      <c r="H2847" s="186"/>
      <c r="I2847" s="186"/>
      <c r="J2847" s="186"/>
      <c r="K2847" s="186"/>
      <c r="L2847" s="186"/>
      <c r="M2847" s="186"/>
      <c r="N2847" s="186"/>
      <c r="O2847" s="186"/>
      <c r="P2847" s="186"/>
      <c r="Q2847" s="186"/>
    </row>
    <row r="2848" spans="1:17">
      <c r="A2848" s="186"/>
      <c r="B2848" s="186"/>
      <c r="C2848" s="186"/>
      <c r="D2848" s="186"/>
      <c r="E2848" s="186"/>
      <c r="F2848" s="186"/>
      <c r="G2848" s="186"/>
      <c r="H2848" s="186"/>
      <c r="I2848" s="186"/>
      <c r="J2848" s="186"/>
      <c r="K2848" s="186"/>
      <c r="L2848" s="186"/>
      <c r="M2848" s="186"/>
      <c r="N2848" s="186"/>
      <c r="O2848" s="186"/>
      <c r="P2848" s="186"/>
      <c r="Q2848" s="186"/>
    </row>
    <row r="2849" spans="1:17">
      <c r="A2849" s="186"/>
      <c r="B2849" s="186"/>
      <c r="C2849" s="186"/>
      <c r="D2849" s="186"/>
      <c r="E2849" s="186"/>
      <c r="F2849" s="186"/>
      <c r="G2849" s="186"/>
      <c r="H2849" s="186"/>
      <c r="I2849" s="186"/>
      <c r="J2849" s="186"/>
      <c r="K2849" s="186"/>
      <c r="L2849" s="186"/>
      <c r="M2849" s="186"/>
      <c r="N2849" s="186"/>
      <c r="O2849" s="186"/>
      <c r="P2849" s="186"/>
      <c r="Q2849" s="186"/>
    </row>
    <row r="2850" spans="1:17">
      <c r="A2850" s="186"/>
      <c r="B2850" s="186"/>
      <c r="C2850" s="186"/>
      <c r="D2850" s="186"/>
      <c r="E2850" s="186"/>
      <c r="F2850" s="186"/>
      <c r="G2850" s="186"/>
      <c r="H2850" s="186"/>
      <c r="I2850" s="186"/>
      <c r="J2850" s="186"/>
      <c r="K2850" s="186"/>
      <c r="L2850" s="186"/>
      <c r="M2850" s="186"/>
      <c r="N2850" s="186"/>
      <c r="O2850" s="186"/>
      <c r="P2850" s="186"/>
      <c r="Q2850" s="186"/>
    </row>
    <row r="2851" spans="1:17">
      <c r="A2851" s="186"/>
      <c r="B2851" s="186"/>
      <c r="C2851" s="186"/>
      <c r="D2851" s="186"/>
      <c r="E2851" s="186"/>
      <c r="F2851" s="186"/>
      <c r="G2851" s="186"/>
      <c r="H2851" s="186"/>
      <c r="I2851" s="186"/>
      <c r="J2851" s="186"/>
      <c r="K2851" s="186"/>
      <c r="L2851" s="186"/>
      <c r="M2851" s="186"/>
      <c r="N2851" s="186"/>
      <c r="O2851" s="186"/>
      <c r="P2851" s="186"/>
      <c r="Q2851" s="186"/>
    </row>
    <row r="2852" spans="1:17">
      <c r="A2852" s="186"/>
      <c r="B2852" s="186"/>
      <c r="C2852" s="186"/>
      <c r="D2852" s="186"/>
      <c r="E2852" s="186"/>
      <c r="F2852" s="186"/>
      <c r="G2852" s="186"/>
      <c r="H2852" s="186"/>
      <c r="I2852" s="186"/>
      <c r="J2852" s="186"/>
      <c r="K2852" s="186"/>
      <c r="L2852" s="186"/>
      <c r="M2852" s="186"/>
      <c r="N2852" s="186"/>
      <c r="O2852" s="186"/>
      <c r="P2852" s="186"/>
      <c r="Q2852" s="186"/>
    </row>
    <row r="2853" spans="1:17">
      <c r="A2853" s="186"/>
      <c r="B2853" s="186"/>
      <c r="C2853" s="186"/>
      <c r="D2853" s="186"/>
      <c r="E2853" s="186"/>
      <c r="F2853" s="186"/>
      <c r="G2853" s="186"/>
      <c r="H2853" s="186"/>
      <c r="I2853" s="186"/>
      <c r="J2853" s="186"/>
      <c r="K2853" s="186"/>
      <c r="L2853" s="186"/>
      <c r="M2853" s="186"/>
      <c r="N2853" s="186"/>
      <c r="O2853" s="186"/>
      <c r="P2853" s="186"/>
      <c r="Q2853" s="186"/>
    </row>
    <row r="2854" spans="1:17">
      <c r="A2854" s="186"/>
      <c r="B2854" s="186"/>
      <c r="C2854" s="186"/>
      <c r="D2854" s="186"/>
      <c r="E2854" s="186"/>
      <c r="F2854" s="186"/>
      <c r="G2854" s="186"/>
      <c r="H2854" s="186"/>
      <c r="I2854" s="186"/>
      <c r="J2854" s="186"/>
      <c r="K2854" s="186"/>
      <c r="L2854" s="186"/>
      <c r="M2854" s="186"/>
      <c r="N2854" s="186"/>
      <c r="O2854" s="186"/>
      <c r="P2854" s="186"/>
      <c r="Q2854" s="186"/>
    </row>
    <row r="2855" spans="1:17">
      <c r="A2855" s="186"/>
      <c r="B2855" s="186"/>
      <c r="C2855" s="186"/>
      <c r="D2855" s="186"/>
      <c r="E2855" s="186"/>
      <c r="F2855" s="186"/>
      <c r="G2855" s="186"/>
      <c r="H2855" s="186"/>
      <c r="I2855" s="186"/>
      <c r="J2855" s="186"/>
      <c r="K2855" s="186"/>
      <c r="L2855" s="186"/>
      <c r="M2855" s="186"/>
      <c r="N2855" s="186"/>
      <c r="O2855" s="186"/>
      <c r="P2855" s="186"/>
      <c r="Q2855" s="186"/>
    </row>
    <row r="2856" spans="1:17">
      <c r="A2856" s="186"/>
      <c r="B2856" s="186"/>
      <c r="C2856" s="186"/>
      <c r="D2856" s="186"/>
      <c r="E2856" s="186"/>
      <c r="F2856" s="186"/>
      <c r="G2856" s="186"/>
      <c r="H2856" s="186"/>
      <c r="I2856" s="186"/>
      <c r="J2856" s="186"/>
      <c r="K2856" s="186"/>
      <c r="L2856" s="186"/>
      <c r="M2856" s="186"/>
      <c r="N2856" s="186"/>
      <c r="O2856" s="186"/>
      <c r="P2856" s="186"/>
      <c r="Q2856" s="186"/>
    </row>
    <row r="2857" spans="1:17">
      <c r="A2857" s="186"/>
      <c r="B2857" s="186"/>
      <c r="C2857" s="186"/>
      <c r="D2857" s="186"/>
      <c r="E2857" s="186"/>
      <c r="F2857" s="186"/>
      <c r="G2857" s="186"/>
      <c r="H2857" s="186"/>
      <c r="I2857" s="186"/>
      <c r="J2857" s="186"/>
      <c r="K2857" s="186"/>
      <c r="L2857" s="186"/>
      <c r="M2857" s="186"/>
      <c r="N2857" s="186"/>
      <c r="O2857" s="186"/>
      <c r="P2857" s="186"/>
      <c r="Q2857" s="186"/>
    </row>
    <row r="2858" spans="1:17">
      <c r="A2858" s="186"/>
      <c r="B2858" s="186"/>
      <c r="C2858" s="186"/>
      <c r="D2858" s="186"/>
      <c r="E2858" s="186"/>
      <c r="F2858" s="186"/>
      <c r="G2858" s="186"/>
      <c r="H2858" s="186"/>
      <c r="I2858" s="186"/>
      <c r="J2858" s="186"/>
      <c r="K2858" s="186"/>
      <c r="L2858" s="186"/>
      <c r="M2858" s="186"/>
      <c r="N2858" s="186"/>
      <c r="O2858" s="186"/>
      <c r="P2858" s="186"/>
      <c r="Q2858" s="186"/>
    </row>
    <row r="2859" spans="1:17">
      <c r="A2859" s="186"/>
      <c r="B2859" s="186"/>
      <c r="C2859" s="186"/>
      <c r="D2859" s="186"/>
      <c r="E2859" s="186"/>
      <c r="F2859" s="186"/>
      <c r="G2859" s="186"/>
      <c r="H2859" s="186"/>
      <c r="I2859" s="186"/>
      <c r="J2859" s="186"/>
      <c r="K2859" s="186"/>
      <c r="L2859" s="186"/>
      <c r="M2859" s="186"/>
      <c r="N2859" s="186"/>
      <c r="O2859" s="186"/>
      <c r="P2859" s="186"/>
      <c r="Q2859" s="186"/>
    </row>
    <row r="2860" spans="1:17">
      <c r="A2860" s="186"/>
      <c r="B2860" s="186"/>
      <c r="C2860" s="186"/>
      <c r="D2860" s="186"/>
      <c r="E2860" s="186"/>
      <c r="F2860" s="186"/>
      <c r="G2860" s="186"/>
      <c r="H2860" s="186"/>
      <c r="I2860" s="186"/>
      <c r="J2860" s="186"/>
      <c r="K2860" s="186"/>
      <c r="L2860" s="186"/>
      <c r="M2860" s="186"/>
      <c r="N2860" s="186"/>
      <c r="O2860" s="186"/>
      <c r="P2860" s="186"/>
      <c r="Q2860" s="186"/>
    </row>
    <row r="2861" spans="1:17">
      <c r="A2861" s="186"/>
      <c r="B2861" s="186"/>
      <c r="C2861" s="186"/>
      <c r="D2861" s="186"/>
      <c r="E2861" s="186"/>
      <c r="F2861" s="186"/>
      <c r="G2861" s="186"/>
      <c r="H2861" s="186"/>
      <c r="I2861" s="186"/>
      <c r="J2861" s="186"/>
      <c r="K2861" s="186"/>
      <c r="L2861" s="186"/>
      <c r="M2861" s="186"/>
      <c r="N2861" s="186"/>
      <c r="O2861" s="186"/>
      <c r="P2861" s="186"/>
      <c r="Q2861" s="186"/>
    </row>
    <row r="2862" spans="1:17">
      <c r="A2862" s="186"/>
      <c r="B2862" s="186"/>
      <c r="C2862" s="186"/>
      <c r="D2862" s="186"/>
      <c r="E2862" s="186"/>
      <c r="F2862" s="186"/>
      <c r="G2862" s="186"/>
      <c r="H2862" s="186"/>
      <c r="I2862" s="186"/>
      <c r="J2862" s="186"/>
      <c r="K2862" s="186"/>
      <c r="L2862" s="186"/>
      <c r="M2862" s="186"/>
      <c r="N2862" s="186"/>
      <c r="O2862" s="186"/>
      <c r="P2862" s="186"/>
      <c r="Q2862" s="186"/>
    </row>
    <row r="2863" spans="1:17">
      <c r="A2863" s="186"/>
      <c r="B2863" s="186"/>
      <c r="C2863" s="186"/>
      <c r="D2863" s="186"/>
      <c r="E2863" s="186"/>
      <c r="F2863" s="186"/>
      <c r="G2863" s="186"/>
      <c r="H2863" s="186"/>
      <c r="I2863" s="186"/>
      <c r="J2863" s="186"/>
      <c r="K2863" s="186"/>
      <c r="L2863" s="186"/>
      <c r="M2863" s="186"/>
      <c r="N2863" s="186"/>
      <c r="O2863" s="186"/>
      <c r="P2863" s="186"/>
      <c r="Q2863" s="186"/>
    </row>
    <row r="2864" spans="1:17">
      <c r="A2864" s="186"/>
      <c r="B2864" s="186"/>
      <c r="C2864" s="186"/>
      <c r="D2864" s="186"/>
      <c r="E2864" s="186"/>
      <c r="F2864" s="186"/>
      <c r="G2864" s="186"/>
      <c r="H2864" s="186"/>
      <c r="I2864" s="186"/>
      <c r="J2864" s="186"/>
      <c r="K2864" s="186"/>
      <c r="L2864" s="186"/>
      <c r="M2864" s="186"/>
      <c r="N2864" s="186"/>
      <c r="O2864" s="186"/>
      <c r="P2864" s="186"/>
      <c r="Q2864" s="186"/>
    </row>
    <row r="2865" spans="1:17">
      <c r="A2865" s="186"/>
      <c r="B2865" s="186"/>
      <c r="C2865" s="186"/>
      <c r="D2865" s="186"/>
      <c r="E2865" s="186"/>
      <c r="F2865" s="186"/>
      <c r="G2865" s="186"/>
      <c r="H2865" s="186"/>
      <c r="I2865" s="186"/>
      <c r="J2865" s="186"/>
      <c r="K2865" s="186"/>
      <c r="L2865" s="186"/>
      <c r="M2865" s="186"/>
      <c r="N2865" s="186"/>
      <c r="O2865" s="186"/>
      <c r="P2865" s="186"/>
      <c r="Q2865" s="186"/>
    </row>
    <row r="2866" spans="1:17">
      <c r="A2866" s="186"/>
      <c r="B2866" s="186"/>
      <c r="C2866" s="186"/>
      <c r="D2866" s="186"/>
      <c r="E2866" s="186"/>
      <c r="F2866" s="186"/>
      <c r="G2866" s="186"/>
      <c r="H2866" s="186"/>
      <c r="I2866" s="186"/>
      <c r="J2866" s="186"/>
      <c r="K2866" s="186"/>
      <c r="L2866" s="186"/>
      <c r="M2866" s="186"/>
      <c r="N2866" s="186"/>
      <c r="O2866" s="186"/>
      <c r="P2866" s="186"/>
      <c r="Q2866" s="186"/>
    </row>
    <row r="2867" spans="1:17">
      <c r="A2867" s="186"/>
      <c r="B2867" s="186"/>
      <c r="C2867" s="186"/>
      <c r="D2867" s="186"/>
      <c r="E2867" s="186"/>
      <c r="F2867" s="186"/>
      <c r="G2867" s="186"/>
      <c r="H2867" s="186"/>
      <c r="I2867" s="186"/>
      <c r="J2867" s="186"/>
      <c r="K2867" s="186"/>
      <c r="L2867" s="186"/>
      <c r="M2867" s="186"/>
      <c r="N2867" s="186"/>
      <c r="O2867" s="186"/>
      <c r="P2867" s="186"/>
      <c r="Q2867" s="186"/>
    </row>
    <row r="2868" spans="1:17">
      <c r="A2868" s="186"/>
      <c r="B2868" s="186"/>
      <c r="C2868" s="186"/>
      <c r="D2868" s="186"/>
      <c r="E2868" s="186"/>
      <c r="F2868" s="186"/>
      <c r="G2868" s="186"/>
      <c r="H2868" s="186"/>
      <c r="I2868" s="186"/>
      <c r="J2868" s="186"/>
      <c r="K2868" s="186"/>
      <c r="L2868" s="186"/>
      <c r="M2868" s="186"/>
      <c r="N2868" s="186"/>
      <c r="O2868" s="186"/>
      <c r="P2868" s="186"/>
      <c r="Q2868" s="186"/>
    </row>
    <row r="2869" spans="1:17">
      <c r="A2869" s="186"/>
      <c r="B2869" s="186"/>
      <c r="C2869" s="186"/>
      <c r="D2869" s="186"/>
      <c r="E2869" s="186"/>
      <c r="F2869" s="186"/>
      <c r="G2869" s="186"/>
      <c r="H2869" s="186"/>
      <c r="I2869" s="186"/>
      <c r="J2869" s="186"/>
      <c r="K2869" s="186"/>
      <c r="L2869" s="186"/>
      <c r="M2869" s="186"/>
      <c r="N2869" s="186"/>
      <c r="O2869" s="186"/>
      <c r="P2869" s="186"/>
      <c r="Q2869" s="186"/>
    </row>
    <row r="2870" spans="1:17">
      <c r="A2870" s="186"/>
      <c r="B2870" s="186"/>
      <c r="C2870" s="186"/>
      <c r="D2870" s="186"/>
      <c r="E2870" s="186"/>
      <c r="F2870" s="186"/>
      <c r="G2870" s="186"/>
      <c r="H2870" s="186"/>
      <c r="I2870" s="186"/>
      <c r="J2870" s="186"/>
      <c r="K2870" s="186"/>
      <c r="L2870" s="186"/>
      <c r="M2870" s="186"/>
      <c r="N2870" s="186"/>
      <c r="O2870" s="186"/>
      <c r="P2870" s="186"/>
      <c r="Q2870" s="186"/>
    </row>
    <row r="2871" spans="1:17">
      <c r="A2871" s="186"/>
      <c r="B2871" s="186"/>
      <c r="C2871" s="186"/>
      <c r="D2871" s="186"/>
      <c r="E2871" s="186"/>
      <c r="F2871" s="186"/>
      <c r="G2871" s="186"/>
      <c r="H2871" s="186"/>
      <c r="I2871" s="186"/>
      <c r="J2871" s="186"/>
      <c r="K2871" s="186"/>
      <c r="L2871" s="186"/>
      <c r="M2871" s="186"/>
      <c r="N2871" s="186"/>
      <c r="O2871" s="186"/>
      <c r="P2871" s="186"/>
      <c r="Q2871" s="186"/>
    </row>
    <row r="2872" spans="1:17">
      <c r="A2872" s="186"/>
      <c r="B2872" s="186"/>
      <c r="C2872" s="186"/>
      <c r="D2872" s="186"/>
      <c r="E2872" s="186"/>
      <c r="F2872" s="186"/>
      <c r="G2872" s="186"/>
      <c r="H2872" s="186"/>
      <c r="I2872" s="186"/>
      <c r="J2872" s="186"/>
      <c r="K2872" s="186"/>
      <c r="L2872" s="186"/>
      <c r="M2872" s="186"/>
      <c r="N2872" s="186"/>
      <c r="O2872" s="186"/>
      <c r="P2872" s="186"/>
      <c r="Q2872" s="186"/>
    </row>
    <row r="2873" spans="1:17">
      <c r="A2873" s="186"/>
      <c r="B2873" s="186"/>
      <c r="C2873" s="186"/>
      <c r="D2873" s="186"/>
      <c r="E2873" s="186"/>
      <c r="F2873" s="186"/>
      <c r="G2873" s="186"/>
      <c r="H2873" s="186"/>
      <c r="I2873" s="186"/>
      <c r="J2873" s="186"/>
      <c r="K2873" s="186"/>
      <c r="L2873" s="186"/>
      <c r="M2873" s="186"/>
      <c r="N2873" s="186"/>
      <c r="O2873" s="186"/>
      <c r="P2873" s="186"/>
      <c r="Q2873" s="186"/>
    </row>
    <row r="2874" spans="1:17">
      <c r="A2874" s="186"/>
      <c r="B2874" s="186"/>
      <c r="C2874" s="186"/>
      <c r="D2874" s="186"/>
      <c r="E2874" s="186"/>
      <c r="F2874" s="186"/>
      <c r="G2874" s="186"/>
      <c r="H2874" s="186"/>
      <c r="I2874" s="186"/>
      <c r="J2874" s="186"/>
      <c r="K2874" s="186"/>
      <c r="L2874" s="186"/>
      <c r="M2874" s="186"/>
      <c r="N2874" s="186"/>
      <c r="O2874" s="186"/>
      <c r="P2874" s="186"/>
      <c r="Q2874" s="186"/>
    </row>
    <row r="2875" spans="1:17">
      <c r="A2875" s="186"/>
      <c r="B2875" s="186"/>
      <c r="C2875" s="186"/>
      <c r="D2875" s="186"/>
      <c r="E2875" s="186"/>
      <c r="F2875" s="186"/>
      <c r="G2875" s="186"/>
      <c r="H2875" s="186"/>
      <c r="I2875" s="186"/>
      <c r="J2875" s="186"/>
      <c r="K2875" s="186"/>
      <c r="L2875" s="186"/>
      <c r="M2875" s="186"/>
      <c r="N2875" s="186"/>
      <c r="O2875" s="186"/>
      <c r="P2875" s="186"/>
      <c r="Q2875" s="186"/>
    </row>
    <row r="2876" spans="1:17">
      <c r="A2876" s="186"/>
      <c r="B2876" s="186"/>
      <c r="C2876" s="186"/>
      <c r="D2876" s="186"/>
      <c r="E2876" s="186"/>
      <c r="F2876" s="186"/>
      <c r="G2876" s="186"/>
      <c r="H2876" s="186"/>
      <c r="I2876" s="186"/>
      <c r="J2876" s="186"/>
      <c r="K2876" s="186"/>
      <c r="L2876" s="186"/>
      <c r="M2876" s="186"/>
      <c r="N2876" s="186"/>
      <c r="O2876" s="186"/>
      <c r="P2876" s="186"/>
      <c r="Q2876" s="186"/>
    </row>
    <row r="2877" spans="1:17">
      <c r="A2877" s="186"/>
      <c r="B2877" s="186"/>
      <c r="C2877" s="186"/>
      <c r="D2877" s="186"/>
      <c r="E2877" s="186"/>
      <c r="F2877" s="186"/>
      <c r="G2877" s="186"/>
      <c r="H2877" s="186"/>
      <c r="I2877" s="186"/>
      <c r="J2877" s="186"/>
      <c r="K2877" s="186"/>
      <c r="L2877" s="186"/>
      <c r="M2877" s="186"/>
      <c r="N2877" s="186"/>
      <c r="O2877" s="186"/>
      <c r="P2877" s="186"/>
      <c r="Q2877" s="186"/>
    </row>
    <row r="2878" spans="1:17">
      <c r="A2878" s="186"/>
      <c r="B2878" s="186"/>
      <c r="C2878" s="186"/>
      <c r="D2878" s="186"/>
      <c r="E2878" s="186"/>
      <c r="F2878" s="186"/>
      <c r="G2878" s="186"/>
      <c r="H2878" s="186"/>
      <c r="I2878" s="186"/>
      <c r="J2878" s="186"/>
      <c r="K2878" s="186"/>
      <c r="L2878" s="186"/>
      <c r="M2878" s="186"/>
      <c r="N2878" s="186"/>
      <c r="O2878" s="186"/>
      <c r="P2878" s="186"/>
      <c r="Q2878" s="186"/>
    </row>
    <row r="2879" spans="1:17">
      <c r="A2879" s="186"/>
      <c r="B2879" s="186"/>
      <c r="C2879" s="186"/>
      <c r="D2879" s="186"/>
      <c r="E2879" s="186"/>
      <c r="F2879" s="186"/>
      <c r="G2879" s="186"/>
      <c r="H2879" s="186"/>
      <c r="I2879" s="186"/>
      <c r="J2879" s="186"/>
      <c r="K2879" s="186"/>
      <c r="L2879" s="186"/>
      <c r="M2879" s="186"/>
      <c r="N2879" s="186"/>
      <c r="O2879" s="186"/>
      <c r="P2879" s="186"/>
      <c r="Q2879" s="186"/>
    </row>
    <row r="2880" spans="1:17">
      <c r="A2880" s="186"/>
      <c r="B2880" s="186"/>
      <c r="C2880" s="186"/>
      <c r="D2880" s="186"/>
      <c r="E2880" s="186"/>
      <c r="F2880" s="186"/>
      <c r="G2880" s="186"/>
      <c r="H2880" s="186"/>
      <c r="I2880" s="186"/>
      <c r="J2880" s="186"/>
      <c r="K2880" s="186"/>
      <c r="L2880" s="186"/>
      <c r="M2880" s="186"/>
      <c r="N2880" s="186"/>
      <c r="O2880" s="186"/>
      <c r="P2880" s="186"/>
      <c r="Q2880" s="186"/>
    </row>
    <row r="2881" spans="1:17">
      <c r="A2881" s="186"/>
      <c r="B2881" s="186"/>
      <c r="C2881" s="186"/>
      <c r="D2881" s="186"/>
      <c r="E2881" s="186"/>
      <c r="F2881" s="186"/>
      <c r="G2881" s="186"/>
      <c r="H2881" s="186"/>
      <c r="I2881" s="186"/>
      <c r="J2881" s="186"/>
      <c r="K2881" s="186"/>
      <c r="L2881" s="186"/>
      <c r="M2881" s="186"/>
      <c r="N2881" s="186"/>
      <c r="O2881" s="186"/>
      <c r="P2881" s="186"/>
      <c r="Q2881" s="186"/>
    </row>
    <row r="2882" spans="1:17">
      <c r="A2882" s="186"/>
      <c r="B2882" s="186"/>
      <c r="C2882" s="186"/>
      <c r="D2882" s="186"/>
      <c r="E2882" s="186"/>
      <c r="F2882" s="186"/>
      <c r="G2882" s="186"/>
      <c r="H2882" s="186"/>
      <c r="I2882" s="186"/>
      <c r="J2882" s="186"/>
      <c r="K2882" s="186"/>
      <c r="L2882" s="186"/>
      <c r="M2882" s="186"/>
      <c r="N2882" s="186"/>
      <c r="O2882" s="186"/>
      <c r="P2882" s="186"/>
      <c r="Q2882" s="186"/>
    </row>
    <row r="2883" spans="1:17">
      <c r="A2883" s="186"/>
      <c r="B2883" s="186"/>
      <c r="C2883" s="186"/>
      <c r="D2883" s="186"/>
      <c r="E2883" s="186"/>
      <c r="F2883" s="186"/>
      <c r="G2883" s="186"/>
      <c r="H2883" s="186"/>
      <c r="I2883" s="186"/>
      <c r="J2883" s="186"/>
      <c r="K2883" s="186"/>
      <c r="L2883" s="186"/>
      <c r="M2883" s="186"/>
      <c r="N2883" s="186"/>
      <c r="O2883" s="186"/>
      <c r="P2883" s="186"/>
      <c r="Q2883" s="186"/>
    </row>
    <row r="2884" spans="1:17">
      <c r="A2884" s="186"/>
      <c r="B2884" s="186"/>
      <c r="C2884" s="186"/>
      <c r="D2884" s="186"/>
      <c r="E2884" s="186"/>
      <c r="F2884" s="186"/>
      <c r="G2884" s="186"/>
      <c r="H2884" s="186"/>
      <c r="I2884" s="186"/>
      <c r="J2884" s="186"/>
      <c r="K2884" s="186"/>
      <c r="L2884" s="186"/>
      <c r="M2884" s="186"/>
      <c r="N2884" s="186"/>
      <c r="O2884" s="186"/>
      <c r="P2884" s="186"/>
      <c r="Q2884" s="186"/>
    </row>
    <row r="2885" spans="1:17">
      <c r="A2885" s="186"/>
      <c r="B2885" s="186"/>
      <c r="C2885" s="186"/>
      <c r="D2885" s="186"/>
      <c r="E2885" s="186"/>
      <c r="F2885" s="186"/>
      <c r="G2885" s="186"/>
      <c r="H2885" s="186"/>
      <c r="I2885" s="186"/>
      <c r="J2885" s="186"/>
      <c r="K2885" s="186"/>
      <c r="L2885" s="186"/>
      <c r="M2885" s="186"/>
      <c r="N2885" s="186"/>
      <c r="O2885" s="186"/>
      <c r="P2885" s="186"/>
      <c r="Q2885" s="186"/>
    </row>
    <row r="2886" spans="1:17">
      <c r="A2886" s="186"/>
      <c r="B2886" s="186"/>
      <c r="C2886" s="186"/>
      <c r="D2886" s="186"/>
      <c r="E2886" s="186"/>
      <c r="F2886" s="186"/>
      <c r="G2886" s="186"/>
      <c r="H2886" s="186"/>
      <c r="I2886" s="186"/>
      <c r="J2886" s="186"/>
      <c r="K2886" s="186"/>
      <c r="L2886" s="186"/>
      <c r="M2886" s="186"/>
      <c r="N2886" s="186"/>
      <c r="O2886" s="186"/>
      <c r="P2886" s="186"/>
      <c r="Q2886" s="186"/>
    </row>
    <row r="2887" spans="1:17">
      <c r="A2887" s="186"/>
      <c r="B2887" s="186"/>
      <c r="C2887" s="186"/>
      <c r="D2887" s="186"/>
      <c r="E2887" s="186"/>
      <c r="F2887" s="186"/>
      <c r="G2887" s="186"/>
      <c r="H2887" s="186"/>
      <c r="I2887" s="186"/>
      <c r="J2887" s="186"/>
      <c r="K2887" s="186"/>
      <c r="L2887" s="186"/>
      <c r="M2887" s="186"/>
      <c r="N2887" s="186"/>
      <c r="O2887" s="186"/>
      <c r="P2887" s="186"/>
      <c r="Q2887" s="186"/>
    </row>
    <row r="2888" spans="1:17">
      <c r="A2888" s="186"/>
      <c r="B2888" s="186"/>
      <c r="C2888" s="186"/>
      <c r="D2888" s="186"/>
      <c r="E2888" s="186"/>
      <c r="F2888" s="186"/>
      <c r="G2888" s="186"/>
      <c r="H2888" s="186"/>
      <c r="I2888" s="186"/>
      <c r="J2888" s="186"/>
      <c r="K2888" s="186"/>
      <c r="L2888" s="186"/>
      <c r="M2888" s="186"/>
      <c r="N2888" s="186"/>
      <c r="O2888" s="186"/>
      <c r="P2888" s="186"/>
      <c r="Q2888" s="186"/>
    </row>
    <row r="2889" spans="1:17">
      <c r="A2889" s="186"/>
      <c r="B2889" s="186"/>
      <c r="C2889" s="186"/>
      <c r="D2889" s="186"/>
      <c r="E2889" s="186"/>
      <c r="F2889" s="186"/>
      <c r="G2889" s="186"/>
      <c r="H2889" s="186"/>
      <c r="I2889" s="186"/>
      <c r="J2889" s="186"/>
      <c r="K2889" s="186"/>
      <c r="L2889" s="186"/>
      <c r="M2889" s="186"/>
      <c r="N2889" s="186"/>
      <c r="O2889" s="186"/>
      <c r="P2889" s="186"/>
      <c r="Q2889" s="186"/>
    </row>
    <row r="2890" spans="1:17">
      <c r="A2890" s="186"/>
      <c r="B2890" s="186"/>
      <c r="C2890" s="186"/>
      <c r="D2890" s="186"/>
      <c r="E2890" s="186"/>
      <c r="F2890" s="186"/>
      <c r="G2890" s="186"/>
      <c r="H2890" s="186"/>
      <c r="I2890" s="186"/>
      <c r="J2890" s="186"/>
      <c r="K2890" s="186"/>
      <c r="L2890" s="186"/>
      <c r="M2890" s="186"/>
      <c r="N2890" s="186"/>
      <c r="O2890" s="186"/>
      <c r="P2890" s="186"/>
      <c r="Q2890" s="186"/>
    </row>
    <row r="2891" spans="1:17">
      <c r="A2891" s="186"/>
      <c r="B2891" s="186"/>
      <c r="C2891" s="186"/>
      <c r="D2891" s="186"/>
      <c r="E2891" s="186"/>
      <c r="F2891" s="186"/>
      <c r="G2891" s="186"/>
      <c r="H2891" s="186"/>
      <c r="I2891" s="186"/>
      <c r="J2891" s="186"/>
      <c r="K2891" s="186"/>
      <c r="L2891" s="186"/>
      <c r="M2891" s="186"/>
      <c r="N2891" s="186"/>
      <c r="O2891" s="186"/>
      <c r="P2891" s="186"/>
      <c r="Q2891" s="186"/>
    </row>
    <row r="2892" spans="1:17">
      <c r="A2892" s="186"/>
      <c r="B2892" s="186"/>
      <c r="C2892" s="186"/>
      <c r="D2892" s="186"/>
      <c r="E2892" s="186"/>
      <c r="F2892" s="186"/>
      <c r="G2892" s="186"/>
      <c r="H2892" s="186"/>
      <c r="I2892" s="186"/>
      <c r="J2892" s="186"/>
      <c r="K2892" s="186"/>
      <c r="L2892" s="186"/>
      <c r="M2892" s="186"/>
      <c r="N2892" s="186"/>
      <c r="O2892" s="186"/>
      <c r="P2892" s="186"/>
      <c r="Q2892" s="186"/>
    </row>
    <row r="2893" spans="1:17">
      <c r="A2893" s="186"/>
      <c r="B2893" s="186"/>
      <c r="C2893" s="186"/>
      <c r="D2893" s="186"/>
      <c r="E2893" s="186"/>
      <c r="F2893" s="186"/>
      <c r="G2893" s="186"/>
      <c r="H2893" s="186"/>
      <c r="I2893" s="186"/>
      <c r="J2893" s="186"/>
      <c r="K2893" s="186"/>
      <c r="L2893" s="186"/>
      <c r="M2893" s="186"/>
      <c r="N2893" s="186"/>
      <c r="O2893" s="186"/>
      <c r="P2893" s="186"/>
      <c r="Q2893" s="186"/>
    </row>
    <row r="2894" spans="1:17">
      <c r="A2894" s="186"/>
      <c r="B2894" s="186"/>
      <c r="C2894" s="186"/>
      <c r="D2894" s="186"/>
      <c r="E2894" s="186"/>
      <c r="F2894" s="186"/>
      <c r="G2894" s="186"/>
      <c r="H2894" s="186"/>
      <c r="I2894" s="186"/>
      <c r="J2894" s="186"/>
      <c r="K2894" s="186"/>
      <c r="L2894" s="186"/>
      <c r="M2894" s="186"/>
      <c r="N2894" s="186"/>
      <c r="O2894" s="186"/>
      <c r="P2894" s="186"/>
      <c r="Q2894" s="186"/>
    </row>
    <row r="2895" spans="1:17">
      <c r="A2895" s="186"/>
      <c r="B2895" s="186"/>
      <c r="C2895" s="186"/>
      <c r="D2895" s="186"/>
      <c r="E2895" s="186"/>
      <c r="F2895" s="186"/>
      <c r="G2895" s="186"/>
      <c r="H2895" s="186"/>
      <c r="I2895" s="186"/>
      <c r="J2895" s="186"/>
      <c r="K2895" s="186"/>
      <c r="L2895" s="186"/>
      <c r="M2895" s="186"/>
      <c r="N2895" s="186"/>
      <c r="O2895" s="186"/>
      <c r="P2895" s="186"/>
      <c r="Q2895" s="186"/>
    </row>
    <row r="2896" spans="1:17">
      <c r="A2896" s="186"/>
      <c r="B2896" s="186"/>
      <c r="C2896" s="186"/>
      <c r="D2896" s="186"/>
      <c r="E2896" s="186"/>
      <c r="F2896" s="186"/>
      <c r="G2896" s="186"/>
      <c r="H2896" s="186"/>
      <c r="I2896" s="186"/>
      <c r="J2896" s="186"/>
      <c r="K2896" s="186"/>
      <c r="L2896" s="186"/>
      <c r="M2896" s="186"/>
      <c r="N2896" s="186"/>
      <c r="O2896" s="186"/>
      <c r="P2896" s="186"/>
      <c r="Q2896" s="186"/>
    </row>
    <row r="2897" spans="1:17">
      <c r="A2897" s="186"/>
      <c r="B2897" s="186"/>
      <c r="C2897" s="186"/>
      <c r="D2897" s="186"/>
      <c r="E2897" s="186"/>
      <c r="F2897" s="186"/>
      <c r="G2897" s="186"/>
      <c r="H2897" s="186"/>
      <c r="I2897" s="186"/>
      <c r="J2897" s="186"/>
      <c r="K2897" s="186"/>
      <c r="L2897" s="186"/>
      <c r="M2897" s="186"/>
      <c r="N2897" s="186"/>
      <c r="O2897" s="186"/>
      <c r="P2897" s="186"/>
      <c r="Q2897" s="186"/>
    </row>
    <row r="2898" spans="1:17">
      <c r="A2898" s="186"/>
      <c r="B2898" s="186"/>
      <c r="C2898" s="186"/>
      <c r="D2898" s="186"/>
      <c r="E2898" s="186"/>
      <c r="F2898" s="186"/>
      <c r="G2898" s="186"/>
      <c r="H2898" s="186"/>
      <c r="I2898" s="186"/>
      <c r="J2898" s="186"/>
      <c r="K2898" s="186"/>
      <c r="L2898" s="186"/>
      <c r="M2898" s="186"/>
      <c r="N2898" s="186"/>
      <c r="O2898" s="186"/>
      <c r="P2898" s="186"/>
      <c r="Q2898" s="186"/>
    </row>
    <row r="2899" spans="1:17">
      <c r="A2899" s="186"/>
      <c r="B2899" s="186"/>
      <c r="C2899" s="186"/>
      <c r="D2899" s="186"/>
      <c r="E2899" s="186"/>
      <c r="F2899" s="186"/>
      <c r="G2899" s="186"/>
      <c r="H2899" s="186"/>
      <c r="I2899" s="186"/>
      <c r="J2899" s="186"/>
      <c r="K2899" s="186"/>
      <c r="L2899" s="186"/>
      <c r="M2899" s="186"/>
      <c r="N2899" s="186"/>
      <c r="O2899" s="186"/>
      <c r="P2899" s="186"/>
      <c r="Q2899" s="186"/>
    </row>
    <row r="2900" spans="1:17">
      <c r="A2900" s="186"/>
      <c r="B2900" s="186"/>
      <c r="C2900" s="186"/>
      <c r="D2900" s="186"/>
      <c r="E2900" s="186"/>
      <c r="F2900" s="186"/>
      <c r="G2900" s="186"/>
      <c r="H2900" s="186"/>
      <c r="I2900" s="186"/>
      <c r="J2900" s="186"/>
      <c r="K2900" s="186"/>
      <c r="L2900" s="186"/>
      <c r="M2900" s="186"/>
      <c r="N2900" s="186"/>
      <c r="O2900" s="186"/>
      <c r="P2900" s="186"/>
      <c r="Q2900" s="186"/>
    </row>
    <row r="2901" spans="1:17">
      <c r="A2901" s="186"/>
      <c r="B2901" s="186"/>
      <c r="C2901" s="186"/>
      <c r="D2901" s="186"/>
      <c r="E2901" s="186"/>
      <c r="F2901" s="186"/>
      <c r="G2901" s="186"/>
      <c r="H2901" s="186"/>
      <c r="I2901" s="186"/>
      <c r="J2901" s="186"/>
      <c r="K2901" s="186"/>
      <c r="L2901" s="186"/>
      <c r="M2901" s="186"/>
      <c r="N2901" s="186"/>
      <c r="O2901" s="186"/>
      <c r="P2901" s="186"/>
      <c r="Q2901" s="186"/>
    </row>
    <row r="2902" spans="1:17">
      <c r="A2902" s="186"/>
      <c r="B2902" s="186"/>
      <c r="C2902" s="186"/>
      <c r="D2902" s="186"/>
      <c r="E2902" s="186"/>
      <c r="F2902" s="186"/>
      <c r="G2902" s="186"/>
      <c r="H2902" s="186"/>
      <c r="I2902" s="186"/>
      <c r="J2902" s="186"/>
      <c r="K2902" s="186"/>
      <c r="L2902" s="186"/>
      <c r="M2902" s="186"/>
      <c r="N2902" s="186"/>
      <c r="O2902" s="186"/>
      <c r="P2902" s="186"/>
      <c r="Q2902" s="186"/>
    </row>
    <row r="2903" spans="1:17">
      <c r="A2903" s="186"/>
      <c r="B2903" s="186"/>
      <c r="C2903" s="186"/>
      <c r="D2903" s="186"/>
      <c r="E2903" s="186"/>
      <c r="F2903" s="186"/>
      <c r="G2903" s="186"/>
      <c r="H2903" s="186"/>
      <c r="I2903" s="186"/>
      <c r="J2903" s="186"/>
      <c r="K2903" s="186"/>
      <c r="L2903" s="186"/>
      <c r="M2903" s="186"/>
      <c r="N2903" s="186"/>
      <c r="O2903" s="186"/>
      <c r="P2903" s="186"/>
      <c r="Q2903" s="186"/>
    </row>
    <row r="2904" spans="1:17">
      <c r="A2904" s="186"/>
      <c r="B2904" s="186"/>
      <c r="C2904" s="186"/>
      <c r="D2904" s="186"/>
      <c r="E2904" s="186"/>
      <c r="F2904" s="186"/>
      <c r="G2904" s="186"/>
      <c r="H2904" s="186"/>
      <c r="I2904" s="186"/>
      <c r="J2904" s="186"/>
      <c r="K2904" s="186"/>
      <c r="L2904" s="186"/>
      <c r="M2904" s="186"/>
      <c r="N2904" s="186"/>
      <c r="O2904" s="186"/>
      <c r="P2904" s="186"/>
      <c r="Q2904" s="186"/>
    </row>
    <row r="2905" spans="1:17">
      <c r="A2905" s="186"/>
      <c r="B2905" s="186"/>
      <c r="C2905" s="186"/>
      <c r="D2905" s="186"/>
      <c r="E2905" s="186"/>
      <c r="F2905" s="186"/>
      <c r="G2905" s="186"/>
      <c r="H2905" s="186"/>
      <c r="I2905" s="186"/>
      <c r="J2905" s="186"/>
      <c r="K2905" s="186"/>
      <c r="L2905" s="186"/>
      <c r="M2905" s="186"/>
      <c r="N2905" s="186"/>
      <c r="O2905" s="186"/>
      <c r="P2905" s="186"/>
      <c r="Q2905" s="186"/>
    </row>
    <row r="2906" spans="1:17">
      <c r="A2906" s="186"/>
      <c r="B2906" s="186"/>
      <c r="C2906" s="186"/>
      <c r="D2906" s="186"/>
      <c r="E2906" s="186"/>
      <c r="F2906" s="186"/>
      <c r="G2906" s="186"/>
      <c r="H2906" s="186"/>
      <c r="I2906" s="186"/>
      <c r="J2906" s="186"/>
      <c r="K2906" s="186"/>
      <c r="L2906" s="186"/>
      <c r="M2906" s="186"/>
      <c r="N2906" s="186"/>
      <c r="O2906" s="186"/>
      <c r="P2906" s="186"/>
      <c r="Q2906" s="186"/>
    </row>
    <row r="2907" spans="1:17">
      <c r="A2907" s="186"/>
      <c r="B2907" s="186"/>
      <c r="C2907" s="186"/>
      <c r="D2907" s="186"/>
      <c r="E2907" s="186"/>
      <c r="F2907" s="186"/>
      <c r="G2907" s="186"/>
      <c r="H2907" s="186"/>
      <c r="I2907" s="186"/>
      <c r="J2907" s="186"/>
      <c r="K2907" s="186"/>
      <c r="L2907" s="186"/>
      <c r="M2907" s="186"/>
      <c r="N2907" s="186"/>
      <c r="O2907" s="186"/>
      <c r="P2907" s="186"/>
      <c r="Q2907" s="186"/>
    </row>
    <row r="2908" spans="1:17">
      <c r="A2908" s="186"/>
      <c r="B2908" s="186"/>
      <c r="C2908" s="186"/>
      <c r="D2908" s="186"/>
      <c r="E2908" s="186"/>
      <c r="F2908" s="186"/>
      <c r="G2908" s="186"/>
      <c r="H2908" s="186"/>
      <c r="I2908" s="186"/>
      <c r="J2908" s="186"/>
      <c r="K2908" s="186"/>
      <c r="L2908" s="186"/>
      <c r="M2908" s="186"/>
      <c r="N2908" s="186"/>
      <c r="O2908" s="186"/>
      <c r="P2908" s="186"/>
      <c r="Q2908" s="186"/>
    </row>
    <row r="2909" spans="1:17">
      <c r="A2909" s="186"/>
      <c r="B2909" s="186"/>
      <c r="C2909" s="186"/>
      <c r="D2909" s="186"/>
      <c r="E2909" s="186"/>
      <c r="F2909" s="186"/>
      <c r="G2909" s="186"/>
      <c r="H2909" s="186"/>
      <c r="I2909" s="186"/>
      <c r="J2909" s="186"/>
      <c r="K2909" s="186"/>
      <c r="L2909" s="186"/>
      <c r="M2909" s="186"/>
      <c r="N2909" s="186"/>
      <c r="O2909" s="186"/>
      <c r="P2909" s="186"/>
      <c r="Q2909" s="186"/>
    </row>
    <row r="2910" spans="1:17">
      <c r="A2910" s="186"/>
      <c r="B2910" s="186"/>
      <c r="C2910" s="186"/>
      <c r="D2910" s="186"/>
      <c r="E2910" s="186"/>
      <c r="F2910" s="186"/>
      <c r="G2910" s="186"/>
      <c r="H2910" s="186"/>
      <c r="I2910" s="186"/>
      <c r="J2910" s="186"/>
      <c r="K2910" s="186"/>
      <c r="L2910" s="186"/>
      <c r="M2910" s="186"/>
      <c r="N2910" s="186"/>
      <c r="O2910" s="186"/>
      <c r="P2910" s="186"/>
      <c r="Q2910" s="186"/>
    </row>
    <row r="2911" spans="1:17">
      <c r="A2911" s="186"/>
      <c r="B2911" s="186"/>
      <c r="C2911" s="186"/>
      <c r="D2911" s="186"/>
      <c r="E2911" s="186"/>
      <c r="F2911" s="186"/>
      <c r="G2911" s="186"/>
      <c r="H2911" s="186"/>
      <c r="I2911" s="186"/>
      <c r="J2911" s="186"/>
      <c r="K2911" s="186"/>
      <c r="L2911" s="186"/>
      <c r="M2911" s="186"/>
      <c r="N2911" s="186"/>
      <c r="O2911" s="186"/>
      <c r="P2911" s="186"/>
      <c r="Q2911" s="186"/>
    </row>
    <row r="2912" spans="1:17">
      <c r="A2912" s="186"/>
      <c r="B2912" s="186"/>
      <c r="C2912" s="186"/>
      <c r="D2912" s="186"/>
      <c r="E2912" s="186"/>
      <c r="F2912" s="186"/>
      <c r="G2912" s="186"/>
      <c r="H2912" s="186"/>
      <c r="I2912" s="186"/>
      <c r="J2912" s="186"/>
      <c r="K2912" s="186"/>
      <c r="L2912" s="186"/>
      <c r="M2912" s="186"/>
      <c r="N2912" s="186"/>
      <c r="O2912" s="186"/>
      <c r="P2912" s="186"/>
      <c r="Q2912" s="186"/>
    </row>
    <row r="2913" spans="1:17">
      <c r="A2913" s="186"/>
      <c r="B2913" s="186"/>
      <c r="C2913" s="186"/>
      <c r="D2913" s="186"/>
      <c r="E2913" s="186"/>
      <c r="F2913" s="186"/>
      <c r="G2913" s="186"/>
      <c r="H2913" s="186"/>
      <c r="I2913" s="186"/>
      <c r="J2913" s="186"/>
      <c r="K2913" s="186"/>
      <c r="L2913" s="186"/>
      <c r="M2913" s="186"/>
      <c r="N2913" s="186"/>
      <c r="O2913" s="186"/>
      <c r="P2913" s="186"/>
      <c r="Q2913" s="186"/>
    </row>
    <row r="2914" spans="1:17">
      <c r="A2914" s="186"/>
      <c r="B2914" s="186"/>
      <c r="C2914" s="186"/>
      <c r="D2914" s="186"/>
      <c r="E2914" s="186"/>
      <c r="F2914" s="186"/>
      <c r="G2914" s="186"/>
      <c r="H2914" s="186"/>
      <c r="I2914" s="186"/>
      <c r="J2914" s="186"/>
      <c r="K2914" s="186"/>
      <c r="L2914" s="186"/>
      <c r="M2914" s="186"/>
      <c r="N2914" s="186"/>
      <c r="O2914" s="186"/>
      <c r="P2914" s="186"/>
      <c r="Q2914" s="186"/>
    </row>
    <row r="2915" spans="1:17">
      <c r="A2915" s="186"/>
      <c r="B2915" s="186"/>
      <c r="C2915" s="186"/>
      <c r="D2915" s="186"/>
      <c r="E2915" s="186"/>
      <c r="F2915" s="186"/>
      <c r="G2915" s="186"/>
      <c r="H2915" s="186"/>
      <c r="I2915" s="186"/>
      <c r="J2915" s="186"/>
      <c r="K2915" s="186"/>
      <c r="L2915" s="186"/>
      <c r="M2915" s="186"/>
      <c r="N2915" s="186"/>
      <c r="O2915" s="186"/>
      <c r="P2915" s="186"/>
      <c r="Q2915" s="186"/>
    </row>
    <row r="2916" spans="1:17">
      <c r="A2916" s="186"/>
      <c r="B2916" s="186"/>
      <c r="C2916" s="186"/>
      <c r="D2916" s="186"/>
      <c r="E2916" s="186"/>
      <c r="F2916" s="186"/>
      <c r="G2916" s="186"/>
      <c r="H2916" s="186"/>
      <c r="I2916" s="186"/>
      <c r="J2916" s="186"/>
      <c r="K2916" s="186"/>
      <c r="L2916" s="186"/>
      <c r="M2916" s="186"/>
      <c r="N2916" s="186"/>
      <c r="O2916" s="186"/>
      <c r="P2916" s="186"/>
      <c r="Q2916" s="186"/>
    </row>
    <row r="2917" spans="1:17">
      <c r="A2917" s="186"/>
      <c r="B2917" s="186"/>
      <c r="C2917" s="186"/>
      <c r="D2917" s="186"/>
      <c r="E2917" s="186"/>
      <c r="F2917" s="186"/>
      <c r="G2917" s="186"/>
      <c r="H2917" s="186"/>
      <c r="I2917" s="186"/>
      <c r="J2917" s="186"/>
      <c r="K2917" s="186"/>
      <c r="L2917" s="186"/>
      <c r="M2917" s="186"/>
      <c r="N2917" s="186"/>
      <c r="O2917" s="186"/>
      <c r="P2917" s="186"/>
      <c r="Q2917" s="186"/>
    </row>
    <row r="2918" spans="1:17">
      <c r="A2918" s="186"/>
      <c r="B2918" s="186"/>
      <c r="C2918" s="186"/>
      <c r="D2918" s="186"/>
      <c r="E2918" s="186"/>
      <c r="F2918" s="186"/>
      <c r="G2918" s="186"/>
      <c r="H2918" s="186"/>
      <c r="I2918" s="186"/>
      <c r="J2918" s="186"/>
      <c r="K2918" s="186"/>
      <c r="L2918" s="186"/>
      <c r="M2918" s="186"/>
      <c r="N2918" s="186"/>
      <c r="O2918" s="186"/>
      <c r="P2918" s="186"/>
      <c r="Q2918" s="186"/>
    </row>
    <row r="2919" spans="1:17">
      <c r="A2919" s="186"/>
      <c r="B2919" s="186"/>
      <c r="C2919" s="186"/>
      <c r="D2919" s="186"/>
      <c r="E2919" s="186"/>
      <c r="F2919" s="186"/>
      <c r="G2919" s="186"/>
      <c r="H2919" s="186"/>
      <c r="I2919" s="186"/>
      <c r="J2919" s="186"/>
      <c r="K2919" s="186"/>
      <c r="L2919" s="186"/>
      <c r="M2919" s="186"/>
      <c r="N2919" s="186"/>
      <c r="O2919" s="186"/>
      <c r="P2919" s="186"/>
      <c r="Q2919" s="186"/>
    </row>
    <row r="2920" spans="1:17">
      <c r="A2920" s="186"/>
      <c r="B2920" s="186"/>
      <c r="C2920" s="186"/>
      <c r="D2920" s="186"/>
      <c r="E2920" s="186"/>
      <c r="F2920" s="186"/>
      <c r="G2920" s="186"/>
      <c r="H2920" s="186"/>
      <c r="I2920" s="186"/>
      <c r="J2920" s="186"/>
      <c r="K2920" s="186"/>
      <c r="L2920" s="186"/>
      <c r="M2920" s="186"/>
      <c r="N2920" s="186"/>
      <c r="O2920" s="186"/>
      <c r="P2920" s="186"/>
      <c r="Q2920" s="186"/>
    </row>
    <row r="2921" spans="1:17">
      <c r="A2921" s="186"/>
      <c r="B2921" s="186"/>
      <c r="C2921" s="186"/>
      <c r="D2921" s="186"/>
      <c r="E2921" s="186"/>
      <c r="F2921" s="186"/>
      <c r="G2921" s="186"/>
      <c r="H2921" s="186"/>
      <c r="I2921" s="186"/>
      <c r="J2921" s="186"/>
      <c r="K2921" s="186"/>
      <c r="L2921" s="186"/>
      <c r="M2921" s="186"/>
      <c r="N2921" s="186"/>
      <c r="O2921" s="186"/>
      <c r="P2921" s="186"/>
      <c r="Q2921" s="186"/>
    </row>
    <row r="2922" spans="1:17">
      <c r="A2922" s="186"/>
      <c r="B2922" s="186"/>
      <c r="C2922" s="186"/>
      <c r="D2922" s="186"/>
      <c r="E2922" s="186"/>
      <c r="F2922" s="186"/>
      <c r="G2922" s="186"/>
      <c r="H2922" s="186"/>
      <c r="I2922" s="186"/>
      <c r="J2922" s="186"/>
      <c r="K2922" s="186"/>
      <c r="L2922" s="186"/>
      <c r="M2922" s="186"/>
      <c r="N2922" s="186"/>
      <c r="O2922" s="186"/>
      <c r="P2922" s="186"/>
      <c r="Q2922" s="186"/>
    </row>
    <row r="2923" spans="1:17">
      <c r="A2923" s="186"/>
      <c r="B2923" s="186"/>
      <c r="C2923" s="186"/>
      <c r="D2923" s="186"/>
      <c r="E2923" s="186"/>
      <c r="F2923" s="186"/>
      <c r="G2923" s="186"/>
      <c r="H2923" s="186"/>
      <c r="I2923" s="186"/>
      <c r="J2923" s="186"/>
      <c r="K2923" s="186"/>
      <c r="L2923" s="186"/>
      <c r="M2923" s="186"/>
      <c r="N2923" s="186"/>
      <c r="O2923" s="186"/>
      <c r="P2923" s="186"/>
      <c r="Q2923" s="186"/>
    </row>
    <row r="2924" spans="1:17">
      <c r="A2924" s="186"/>
      <c r="B2924" s="186"/>
      <c r="C2924" s="186"/>
      <c r="D2924" s="186"/>
      <c r="E2924" s="186"/>
      <c r="F2924" s="186"/>
      <c r="G2924" s="186"/>
      <c r="H2924" s="186"/>
      <c r="I2924" s="186"/>
      <c r="J2924" s="186"/>
      <c r="K2924" s="186"/>
      <c r="L2924" s="186"/>
      <c r="M2924" s="186"/>
      <c r="N2924" s="186"/>
      <c r="O2924" s="186"/>
      <c r="P2924" s="186"/>
      <c r="Q2924" s="186"/>
    </row>
    <row r="2925" spans="1:17">
      <c r="A2925" s="186"/>
      <c r="B2925" s="186"/>
      <c r="C2925" s="186"/>
      <c r="D2925" s="186"/>
      <c r="E2925" s="186"/>
      <c r="F2925" s="186"/>
      <c r="G2925" s="186"/>
      <c r="H2925" s="186"/>
      <c r="I2925" s="186"/>
      <c r="J2925" s="186"/>
      <c r="K2925" s="186"/>
      <c r="L2925" s="186"/>
      <c r="M2925" s="186"/>
      <c r="N2925" s="186"/>
      <c r="O2925" s="186"/>
      <c r="P2925" s="186"/>
      <c r="Q2925" s="186"/>
    </row>
    <row r="2926" spans="1:17">
      <c r="A2926" s="186"/>
      <c r="B2926" s="186"/>
      <c r="C2926" s="186"/>
      <c r="D2926" s="186"/>
      <c r="E2926" s="186"/>
      <c r="F2926" s="186"/>
      <c r="G2926" s="186"/>
      <c r="H2926" s="186"/>
      <c r="I2926" s="186"/>
      <c r="J2926" s="186"/>
      <c r="K2926" s="186"/>
      <c r="L2926" s="186"/>
      <c r="M2926" s="186"/>
      <c r="N2926" s="186"/>
      <c r="O2926" s="186"/>
      <c r="P2926" s="186"/>
      <c r="Q2926" s="186"/>
    </row>
    <row r="2927" spans="1:17">
      <c r="A2927" s="186"/>
      <c r="B2927" s="186"/>
      <c r="C2927" s="186"/>
      <c r="D2927" s="186"/>
      <c r="E2927" s="186"/>
      <c r="F2927" s="186"/>
      <c r="G2927" s="186"/>
      <c r="H2927" s="186"/>
      <c r="I2927" s="186"/>
      <c r="J2927" s="186"/>
      <c r="K2927" s="186"/>
      <c r="L2927" s="186"/>
      <c r="M2927" s="186"/>
      <c r="N2927" s="186"/>
      <c r="O2927" s="186"/>
      <c r="P2927" s="186"/>
      <c r="Q2927" s="186"/>
    </row>
    <row r="2928" spans="1:17">
      <c r="A2928" s="186"/>
      <c r="B2928" s="186"/>
      <c r="C2928" s="186"/>
      <c r="D2928" s="186"/>
      <c r="E2928" s="186"/>
      <c r="F2928" s="186"/>
      <c r="G2928" s="186"/>
      <c r="H2928" s="186"/>
      <c r="I2928" s="186"/>
      <c r="J2928" s="186"/>
      <c r="K2928" s="186"/>
      <c r="L2928" s="186"/>
      <c r="M2928" s="186"/>
      <c r="N2928" s="186"/>
      <c r="O2928" s="186"/>
      <c r="P2928" s="186"/>
      <c r="Q2928" s="186"/>
    </row>
    <row r="2929" spans="1:17">
      <c r="A2929" s="186"/>
      <c r="B2929" s="186"/>
      <c r="C2929" s="186"/>
      <c r="D2929" s="186"/>
      <c r="E2929" s="186"/>
      <c r="F2929" s="186"/>
      <c r="G2929" s="186"/>
      <c r="H2929" s="186"/>
      <c r="I2929" s="186"/>
      <c r="J2929" s="186"/>
      <c r="K2929" s="186"/>
      <c r="L2929" s="186"/>
      <c r="M2929" s="186"/>
      <c r="N2929" s="186"/>
      <c r="O2929" s="186"/>
      <c r="P2929" s="186"/>
      <c r="Q2929" s="186"/>
    </row>
    <row r="2930" spans="1:17">
      <c r="A2930" s="186"/>
      <c r="B2930" s="186"/>
      <c r="C2930" s="186"/>
      <c r="D2930" s="186"/>
      <c r="E2930" s="186"/>
      <c r="F2930" s="186"/>
      <c r="G2930" s="186"/>
      <c r="H2930" s="186"/>
      <c r="I2930" s="186"/>
      <c r="J2930" s="186"/>
      <c r="K2930" s="186"/>
      <c r="L2930" s="186"/>
      <c r="M2930" s="186"/>
      <c r="N2930" s="186"/>
      <c r="O2930" s="186"/>
      <c r="P2930" s="186"/>
      <c r="Q2930" s="186"/>
    </row>
    <row r="2931" spans="1:17">
      <c r="A2931" s="186"/>
      <c r="B2931" s="186"/>
      <c r="C2931" s="186"/>
      <c r="D2931" s="186"/>
      <c r="E2931" s="186"/>
      <c r="F2931" s="186"/>
      <c r="G2931" s="186"/>
      <c r="H2931" s="186"/>
      <c r="I2931" s="186"/>
      <c r="J2931" s="186"/>
      <c r="K2931" s="186"/>
      <c r="L2931" s="186"/>
      <c r="M2931" s="186"/>
      <c r="N2931" s="186"/>
      <c r="O2931" s="186"/>
      <c r="P2931" s="186"/>
      <c r="Q2931" s="186"/>
    </row>
    <row r="2932" spans="1:17">
      <c r="A2932" s="186"/>
      <c r="B2932" s="186"/>
      <c r="C2932" s="186"/>
      <c r="D2932" s="186"/>
      <c r="E2932" s="186"/>
      <c r="F2932" s="186"/>
      <c r="G2932" s="186"/>
      <c r="H2932" s="186"/>
      <c r="I2932" s="186"/>
      <c r="J2932" s="186"/>
      <c r="K2932" s="186"/>
      <c r="L2932" s="186"/>
      <c r="M2932" s="186"/>
      <c r="N2932" s="186"/>
      <c r="O2932" s="186"/>
      <c r="P2932" s="186"/>
      <c r="Q2932" s="186"/>
    </row>
    <row r="2933" spans="1:17">
      <c r="A2933" s="186"/>
      <c r="B2933" s="186"/>
      <c r="C2933" s="186"/>
      <c r="D2933" s="186"/>
      <c r="E2933" s="186"/>
      <c r="F2933" s="186"/>
      <c r="G2933" s="186"/>
      <c r="H2933" s="186"/>
      <c r="I2933" s="186"/>
      <c r="J2933" s="186"/>
      <c r="K2933" s="186"/>
      <c r="L2933" s="186"/>
      <c r="M2933" s="186"/>
      <c r="N2933" s="186"/>
      <c r="O2933" s="186"/>
      <c r="P2933" s="186"/>
      <c r="Q2933" s="186"/>
    </row>
    <row r="2934" spans="1:17">
      <c r="A2934" s="186"/>
      <c r="B2934" s="186"/>
      <c r="C2934" s="186"/>
      <c r="D2934" s="186"/>
      <c r="E2934" s="186"/>
      <c r="F2934" s="186"/>
      <c r="G2934" s="186"/>
      <c r="H2934" s="186"/>
      <c r="I2934" s="186"/>
      <c r="J2934" s="186"/>
      <c r="K2934" s="186"/>
      <c r="L2934" s="186"/>
      <c r="M2934" s="186"/>
      <c r="N2934" s="186"/>
      <c r="O2934" s="186"/>
      <c r="P2934" s="186"/>
      <c r="Q2934" s="186"/>
    </row>
    <row r="2935" spans="1:17">
      <c r="A2935" s="186"/>
      <c r="B2935" s="186"/>
      <c r="C2935" s="186"/>
      <c r="D2935" s="186"/>
      <c r="E2935" s="186"/>
      <c r="F2935" s="186"/>
      <c r="G2935" s="186"/>
      <c r="H2935" s="186"/>
      <c r="I2935" s="186"/>
      <c r="J2935" s="186"/>
      <c r="K2935" s="186"/>
      <c r="L2935" s="186"/>
      <c r="M2935" s="186"/>
      <c r="N2935" s="186"/>
      <c r="O2935" s="186"/>
      <c r="P2935" s="186"/>
      <c r="Q2935" s="186"/>
    </row>
    <row r="2936" spans="1:17">
      <c r="A2936" s="186"/>
      <c r="B2936" s="186"/>
      <c r="C2936" s="186"/>
      <c r="D2936" s="186"/>
      <c r="E2936" s="186"/>
      <c r="F2936" s="186"/>
      <c r="G2936" s="186"/>
      <c r="H2936" s="186"/>
      <c r="I2936" s="186"/>
      <c r="J2936" s="186"/>
      <c r="K2936" s="186"/>
      <c r="L2936" s="186"/>
      <c r="M2936" s="186"/>
      <c r="N2936" s="186"/>
      <c r="O2936" s="186"/>
      <c r="P2936" s="186"/>
      <c r="Q2936" s="186"/>
    </row>
    <row r="2937" spans="1:17">
      <c r="A2937" s="186"/>
      <c r="B2937" s="186"/>
      <c r="C2937" s="186"/>
      <c r="D2937" s="186"/>
      <c r="E2937" s="186"/>
      <c r="F2937" s="186"/>
      <c r="G2937" s="186"/>
      <c r="H2937" s="186"/>
      <c r="I2937" s="186"/>
      <c r="J2937" s="186"/>
      <c r="K2937" s="186"/>
      <c r="L2937" s="186"/>
      <c r="M2937" s="186"/>
      <c r="N2937" s="186"/>
      <c r="O2937" s="186"/>
      <c r="P2937" s="186"/>
      <c r="Q2937" s="186"/>
    </row>
    <row r="2938" spans="1:17">
      <c r="A2938" s="186"/>
      <c r="B2938" s="186"/>
      <c r="C2938" s="186"/>
      <c r="D2938" s="186"/>
      <c r="E2938" s="186"/>
      <c r="F2938" s="186"/>
      <c r="G2938" s="186"/>
      <c r="H2938" s="186"/>
      <c r="I2938" s="186"/>
      <c r="J2938" s="186"/>
      <c r="K2938" s="186"/>
      <c r="L2938" s="186"/>
      <c r="M2938" s="186"/>
      <c r="N2938" s="186"/>
      <c r="O2938" s="186"/>
      <c r="P2938" s="186"/>
      <c r="Q2938" s="186"/>
    </row>
    <row r="2939" spans="1:17">
      <c r="A2939" s="186"/>
      <c r="B2939" s="186"/>
      <c r="C2939" s="186"/>
      <c r="D2939" s="186"/>
      <c r="E2939" s="186"/>
      <c r="F2939" s="186"/>
      <c r="G2939" s="186"/>
      <c r="H2939" s="186"/>
      <c r="I2939" s="186"/>
      <c r="J2939" s="186"/>
      <c r="K2939" s="186"/>
      <c r="L2939" s="186"/>
      <c r="M2939" s="186"/>
      <c r="N2939" s="186"/>
      <c r="O2939" s="186"/>
      <c r="P2939" s="186"/>
      <c r="Q2939" s="186"/>
    </row>
    <row r="2940" spans="1:17">
      <c r="A2940" s="186"/>
      <c r="B2940" s="186"/>
      <c r="C2940" s="186"/>
      <c r="D2940" s="186"/>
      <c r="E2940" s="186"/>
      <c r="F2940" s="186"/>
      <c r="G2940" s="186"/>
      <c r="H2940" s="186"/>
      <c r="I2940" s="186"/>
      <c r="J2940" s="186"/>
      <c r="K2940" s="186"/>
      <c r="L2940" s="186"/>
      <c r="M2940" s="186"/>
      <c r="N2940" s="186"/>
      <c r="O2940" s="186"/>
      <c r="P2940" s="186"/>
      <c r="Q2940" s="186"/>
    </row>
    <row r="2941" spans="1:17">
      <c r="A2941" s="186"/>
      <c r="B2941" s="186"/>
      <c r="C2941" s="186"/>
      <c r="D2941" s="186"/>
      <c r="E2941" s="186"/>
      <c r="F2941" s="186"/>
      <c r="G2941" s="186"/>
      <c r="H2941" s="186"/>
      <c r="I2941" s="186"/>
      <c r="J2941" s="186"/>
      <c r="K2941" s="186"/>
      <c r="L2941" s="186"/>
      <c r="M2941" s="186"/>
      <c r="N2941" s="186"/>
      <c r="O2941" s="186"/>
      <c r="P2941" s="186"/>
      <c r="Q2941" s="186"/>
    </row>
    <row r="2942" spans="1:17">
      <c r="A2942" s="186"/>
      <c r="B2942" s="186"/>
      <c r="C2942" s="186"/>
      <c r="D2942" s="186"/>
      <c r="E2942" s="186"/>
      <c r="F2942" s="186"/>
      <c r="G2942" s="186"/>
      <c r="H2942" s="186"/>
      <c r="I2942" s="186"/>
      <c r="J2942" s="186"/>
      <c r="K2942" s="186"/>
      <c r="L2942" s="186"/>
      <c r="M2942" s="186"/>
      <c r="N2942" s="186"/>
      <c r="O2942" s="186"/>
      <c r="P2942" s="186"/>
      <c r="Q2942" s="186"/>
    </row>
    <row r="2943" spans="1:17">
      <c r="A2943" s="186"/>
      <c r="B2943" s="186"/>
      <c r="C2943" s="186"/>
      <c r="D2943" s="186"/>
      <c r="E2943" s="186"/>
      <c r="F2943" s="186"/>
      <c r="G2943" s="186"/>
      <c r="H2943" s="186"/>
      <c r="I2943" s="186"/>
      <c r="J2943" s="186"/>
      <c r="K2943" s="186"/>
      <c r="L2943" s="186"/>
      <c r="M2943" s="186"/>
      <c r="N2943" s="186"/>
      <c r="O2943" s="186"/>
      <c r="P2943" s="186"/>
      <c r="Q2943" s="186"/>
    </row>
    <row r="2944" spans="1:17">
      <c r="A2944" s="186"/>
      <c r="B2944" s="186"/>
      <c r="C2944" s="186"/>
      <c r="D2944" s="186"/>
      <c r="E2944" s="186"/>
      <c r="F2944" s="186"/>
      <c r="G2944" s="186"/>
      <c r="H2944" s="186"/>
      <c r="I2944" s="186"/>
      <c r="J2944" s="186"/>
      <c r="K2944" s="186"/>
      <c r="L2944" s="186"/>
      <c r="M2944" s="186"/>
      <c r="N2944" s="186"/>
      <c r="O2944" s="186"/>
      <c r="P2944" s="186"/>
      <c r="Q2944" s="186"/>
    </row>
    <row r="2945" spans="1:17">
      <c r="A2945" s="186"/>
      <c r="B2945" s="186"/>
      <c r="C2945" s="186"/>
      <c r="D2945" s="186"/>
      <c r="E2945" s="186"/>
      <c r="F2945" s="186"/>
      <c r="G2945" s="186"/>
      <c r="H2945" s="186"/>
      <c r="I2945" s="186"/>
      <c r="J2945" s="186"/>
      <c r="K2945" s="186"/>
      <c r="L2945" s="186"/>
      <c r="M2945" s="186"/>
      <c r="N2945" s="186"/>
      <c r="O2945" s="186"/>
      <c r="P2945" s="186"/>
      <c r="Q2945" s="186"/>
    </row>
    <row r="2946" spans="1:17">
      <c r="A2946" s="186"/>
      <c r="B2946" s="186"/>
      <c r="C2946" s="186"/>
      <c r="D2946" s="186"/>
      <c r="E2946" s="186"/>
      <c r="F2946" s="186"/>
      <c r="G2946" s="186"/>
      <c r="H2946" s="186"/>
      <c r="I2946" s="186"/>
      <c r="J2946" s="186"/>
      <c r="K2946" s="186"/>
      <c r="L2946" s="186"/>
      <c r="M2946" s="186"/>
      <c r="N2946" s="186"/>
      <c r="O2946" s="186"/>
      <c r="P2946" s="186"/>
      <c r="Q2946" s="186"/>
    </row>
    <row r="2947" spans="1:17">
      <c r="A2947" s="186"/>
      <c r="B2947" s="186"/>
      <c r="C2947" s="186"/>
      <c r="D2947" s="186"/>
      <c r="E2947" s="186"/>
      <c r="F2947" s="186"/>
      <c r="G2947" s="186"/>
      <c r="H2947" s="186"/>
      <c r="I2947" s="186"/>
      <c r="J2947" s="186"/>
      <c r="K2947" s="186"/>
      <c r="L2947" s="186"/>
      <c r="M2947" s="186"/>
      <c r="N2947" s="186"/>
      <c r="O2947" s="186"/>
      <c r="P2947" s="186"/>
      <c r="Q2947" s="186"/>
    </row>
    <row r="2948" spans="1:17">
      <c r="A2948" s="186"/>
      <c r="B2948" s="186"/>
      <c r="C2948" s="186"/>
      <c r="D2948" s="186"/>
      <c r="E2948" s="186"/>
      <c r="F2948" s="186"/>
      <c r="G2948" s="186"/>
      <c r="H2948" s="186"/>
      <c r="I2948" s="186"/>
      <c r="J2948" s="186"/>
      <c r="K2948" s="186"/>
      <c r="L2948" s="186"/>
      <c r="M2948" s="186"/>
      <c r="N2948" s="186"/>
      <c r="O2948" s="186"/>
      <c r="P2948" s="186"/>
      <c r="Q2948" s="186"/>
    </row>
    <row r="2949" spans="1:17">
      <c r="A2949" s="186"/>
      <c r="B2949" s="186"/>
      <c r="C2949" s="186"/>
      <c r="D2949" s="186"/>
      <c r="E2949" s="186"/>
      <c r="F2949" s="186"/>
      <c r="G2949" s="186"/>
      <c r="H2949" s="186"/>
      <c r="I2949" s="186"/>
      <c r="J2949" s="186"/>
      <c r="K2949" s="186"/>
      <c r="L2949" s="186"/>
      <c r="M2949" s="186"/>
      <c r="N2949" s="186"/>
      <c r="O2949" s="186"/>
      <c r="P2949" s="186"/>
      <c r="Q2949" s="186"/>
    </row>
    <row r="2950" spans="1:17">
      <c r="A2950" s="186"/>
      <c r="B2950" s="186"/>
      <c r="C2950" s="186"/>
      <c r="D2950" s="186"/>
      <c r="E2950" s="186"/>
      <c r="F2950" s="186"/>
      <c r="G2950" s="186"/>
      <c r="H2950" s="186"/>
      <c r="I2950" s="186"/>
      <c r="J2950" s="186"/>
      <c r="K2950" s="186"/>
      <c r="L2950" s="186"/>
      <c r="M2950" s="186"/>
      <c r="N2950" s="186"/>
      <c r="O2950" s="186"/>
      <c r="P2950" s="186"/>
      <c r="Q2950" s="186"/>
    </row>
    <row r="2951" spans="1:17">
      <c r="A2951" s="186"/>
      <c r="B2951" s="186"/>
      <c r="C2951" s="186"/>
      <c r="D2951" s="186"/>
      <c r="E2951" s="186"/>
      <c r="F2951" s="186"/>
      <c r="G2951" s="186"/>
      <c r="H2951" s="186"/>
      <c r="I2951" s="186"/>
      <c r="J2951" s="186"/>
      <c r="K2951" s="186"/>
      <c r="L2951" s="186"/>
      <c r="M2951" s="186"/>
      <c r="N2951" s="186"/>
      <c r="O2951" s="186"/>
      <c r="P2951" s="186"/>
      <c r="Q2951" s="186"/>
    </row>
    <row r="2952" spans="1:17">
      <c r="A2952" s="186"/>
      <c r="B2952" s="186"/>
      <c r="C2952" s="186"/>
      <c r="D2952" s="186"/>
      <c r="E2952" s="186"/>
      <c r="F2952" s="186"/>
      <c r="G2952" s="186"/>
      <c r="H2952" s="186"/>
      <c r="I2952" s="186"/>
      <c r="J2952" s="186"/>
      <c r="K2952" s="186"/>
      <c r="L2952" s="186"/>
      <c r="M2952" s="186"/>
      <c r="N2952" s="186"/>
      <c r="O2952" s="186"/>
      <c r="P2952" s="186"/>
      <c r="Q2952" s="186"/>
    </row>
    <row r="2953" spans="1:17">
      <c r="A2953" s="186"/>
      <c r="B2953" s="186"/>
      <c r="C2953" s="186"/>
      <c r="D2953" s="186"/>
      <c r="E2953" s="186"/>
      <c r="F2953" s="186"/>
      <c r="G2953" s="186"/>
      <c r="H2953" s="186"/>
      <c r="I2953" s="186"/>
      <c r="J2953" s="186"/>
      <c r="K2953" s="186"/>
      <c r="L2953" s="186"/>
      <c r="M2953" s="186"/>
      <c r="N2953" s="186"/>
      <c r="O2953" s="186"/>
      <c r="P2953" s="186"/>
      <c r="Q2953" s="186"/>
    </row>
    <row r="2954" spans="1:17">
      <c r="A2954" s="186"/>
      <c r="B2954" s="186"/>
      <c r="C2954" s="186"/>
      <c r="D2954" s="186"/>
      <c r="E2954" s="186"/>
      <c r="F2954" s="186"/>
      <c r="G2954" s="186"/>
      <c r="H2954" s="186"/>
      <c r="I2954" s="186"/>
      <c r="J2954" s="186"/>
      <c r="K2954" s="186"/>
      <c r="L2954" s="186"/>
      <c r="M2954" s="186"/>
      <c r="N2954" s="186"/>
      <c r="O2954" s="186"/>
      <c r="P2954" s="186"/>
      <c r="Q2954" s="186"/>
    </row>
    <row r="2955" spans="1:17">
      <c r="A2955" s="186"/>
      <c r="B2955" s="186"/>
      <c r="C2955" s="186"/>
      <c r="D2955" s="186"/>
      <c r="E2955" s="186"/>
      <c r="F2955" s="186"/>
      <c r="G2955" s="186"/>
      <c r="H2955" s="186"/>
      <c r="I2955" s="186"/>
      <c r="J2955" s="186"/>
      <c r="K2955" s="186"/>
      <c r="L2955" s="186"/>
      <c r="M2955" s="186"/>
      <c r="N2955" s="186"/>
      <c r="O2955" s="186"/>
      <c r="P2955" s="186"/>
      <c r="Q2955" s="186"/>
    </row>
    <row r="2956" spans="1:17">
      <c r="A2956" s="186"/>
      <c r="B2956" s="186"/>
      <c r="C2956" s="186"/>
      <c r="D2956" s="186"/>
      <c r="E2956" s="186"/>
      <c r="F2956" s="186"/>
      <c r="G2956" s="186"/>
      <c r="H2956" s="186"/>
      <c r="I2956" s="186"/>
      <c r="J2956" s="186"/>
      <c r="K2956" s="186"/>
      <c r="L2956" s="186"/>
      <c r="M2956" s="186"/>
      <c r="N2956" s="186"/>
      <c r="O2956" s="186"/>
      <c r="P2956" s="186"/>
      <c r="Q2956" s="186"/>
    </row>
    <row r="2957" spans="1:17">
      <c r="A2957" s="186"/>
      <c r="B2957" s="186"/>
      <c r="C2957" s="186"/>
      <c r="D2957" s="186"/>
      <c r="E2957" s="186"/>
      <c r="F2957" s="186"/>
      <c r="G2957" s="186"/>
      <c r="H2957" s="186"/>
      <c r="I2957" s="186"/>
      <c r="J2957" s="186"/>
      <c r="K2957" s="186"/>
      <c r="L2957" s="186"/>
      <c r="M2957" s="186"/>
      <c r="N2957" s="186"/>
      <c r="O2957" s="186"/>
      <c r="P2957" s="186"/>
      <c r="Q2957" s="186"/>
    </row>
    <row r="2958" spans="1:17">
      <c r="A2958" s="186"/>
      <c r="B2958" s="186"/>
      <c r="C2958" s="186"/>
      <c r="D2958" s="186"/>
      <c r="E2958" s="186"/>
      <c r="F2958" s="186"/>
      <c r="G2958" s="186"/>
      <c r="H2958" s="186"/>
      <c r="I2958" s="186"/>
      <c r="J2958" s="186"/>
      <c r="K2958" s="186"/>
      <c r="L2958" s="186"/>
      <c r="M2958" s="186"/>
      <c r="N2958" s="186"/>
      <c r="O2958" s="186"/>
      <c r="P2958" s="186"/>
      <c r="Q2958" s="186"/>
    </row>
    <row r="2959" spans="1:17">
      <c r="A2959" s="186"/>
      <c r="B2959" s="186"/>
      <c r="C2959" s="186"/>
      <c r="D2959" s="186"/>
      <c r="E2959" s="186"/>
      <c r="F2959" s="186"/>
      <c r="G2959" s="186"/>
      <c r="H2959" s="186"/>
      <c r="I2959" s="186"/>
      <c r="J2959" s="186"/>
      <c r="K2959" s="186"/>
      <c r="L2959" s="186"/>
      <c r="M2959" s="186"/>
      <c r="N2959" s="186"/>
      <c r="O2959" s="186"/>
      <c r="P2959" s="186"/>
      <c r="Q2959" s="186"/>
    </row>
    <row r="2960" spans="1:17">
      <c r="A2960" s="186"/>
      <c r="B2960" s="186"/>
      <c r="C2960" s="186"/>
      <c r="D2960" s="186"/>
      <c r="E2960" s="186"/>
      <c r="F2960" s="186"/>
      <c r="G2960" s="186"/>
      <c r="H2960" s="186"/>
      <c r="I2960" s="186"/>
      <c r="J2960" s="186"/>
      <c r="K2960" s="186"/>
      <c r="L2960" s="186"/>
      <c r="M2960" s="186"/>
      <c r="N2960" s="186"/>
      <c r="O2960" s="186"/>
      <c r="P2960" s="186"/>
      <c r="Q2960" s="186"/>
    </row>
    <row r="2961" spans="1:17">
      <c r="A2961" s="186"/>
      <c r="B2961" s="186"/>
      <c r="C2961" s="186"/>
      <c r="D2961" s="186"/>
      <c r="E2961" s="186"/>
      <c r="F2961" s="186"/>
      <c r="G2961" s="186"/>
      <c r="H2961" s="186"/>
      <c r="I2961" s="186"/>
      <c r="J2961" s="186"/>
      <c r="K2961" s="186"/>
      <c r="L2961" s="186"/>
      <c r="M2961" s="186"/>
      <c r="N2961" s="186"/>
      <c r="O2961" s="186"/>
      <c r="P2961" s="186"/>
      <c r="Q2961" s="186"/>
    </row>
    <row r="2962" spans="1:17">
      <c r="A2962" s="186"/>
      <c r="B2962" s="186"/>
      <c r="C2962" s="186"/>
      <c r="D2962" s="186"/>
      <c r="E2962" s="186"/>
      <c r="F2962" s="186"/>
      <c r="G2962" s="186"/>
      <c r="H2962" s="186"/>
      <c r="I2962" s="186"/>
      <c r="J2962" s="186"/>
      <c r="K2962" s="186"/>
      <c r="L2962" s="186"/>
      <c r="M2962" s="186"/>
      <c r="N2962" s="186"/>
      <c r="O2962" s="186"/>
      <c r="P2962" s="186"/>
      <c r="Q2962" s="186"/>
    </row>
    <row r="2963" spans="1:17">
      <c r="A2963" s="186"/>
      <c r="B2963" s="186"/>
      <c r="C2963" s="186"/>
      <c r="D2963" s="186"/>
      <c r="E2963" s="186"/>
      <c r="F2963" s="186"/>
      <c r="G2963" s="186"/>
      <c r="H2963" s="186"/>
      <c r="I2963" s="186"/>
      <c r="J2963" s="186"/>
      <c r="K2963" s="186"/>
      <c r="L2963" s="186"/>
      <c r="M2963" s="186"/>
      <c r="N2963" s="186"/>
      <c r="O2963" s="186"/>
      <c r="P2963" s="186"/>
      <c r="Q2963" s="186"/>
    </row>
    <row r="2964" spans="1:17">
      <c r="A2964" s="186"/>
      <c r="B2964" s="186"/>
      <c r="C2964" s="186"/>
      <c r="D2964" s="186"/>
      <c r="E2964" s="186"/>
      <c r="F2964" s="186"/>
      <c r="G2964" s="186"/>
      <c r="H2964" s="186"/>
      <c r="I2964" s="186"/>
      <c r="J2964" s="186"/>
      <c r="K2964" s="186"/>
      <c r="L2964" s="186"/>
      <c r="M2964" s="186"/>
      <c r="N2964" s="186"/>
      <c r="O2964" s="186"/>
      <c r="P2964" s="186"/>
      <c r="Q2964" s="186"/>
    </row>
    <row r="2965" spans="1:17">
      <c r="A2965" s="186"/>
      <c r="B2965" s="186"/>
      <c r="C2965" s="186"/>
      <c r="D2965" s="186"/>
      <c r="E2965" s="186"/>
      <c r="F2965" s="186"/>
      <c r="G2965" s="186"/>
      <c r="H2965" s="186"/>
      <c r="I2965" s="186"/>
      <c r="J2965" s="186"/>
      <c r="K2965" s="186"/>
      <c r="L2965" s="186"/>
      <c r="M2965" s="186"/>
      <c r="N2965" s="186"/>
      <c r="O2965" s="186"/>
      <c r="P2965" s="186"/>
      <c r="Q2965" s="186"/>
    </row>
    <row r="2966" spans="1:17">
      <c r="A2966" s="186"/>
      <c r="B2966" s="186"/>
      <c r="C2966" s="186"/>
      <c r="D2966" s="186"/>
      <c r="E2966" s="186"/>
      <c r="F2966" s="186"/>
      <c r="G2966" s="186"/>
      <c r="H2966" s="186"/>
      <c r="I2966" s="186"/>
      <c r="J2966" s="186"/>
      <c r="K2966" s="186"/>
      <c r="L2966" s="186"/>
      <c r="M2966" s="186"/>
      <c r="N2966" s="186"/>
      <c r="O2966" s="186"/>
      <c r="P2966" s="186"/>
      <c r="Q2966" s="186"/>
    </row>
    <row r="2967" spans="1:17">
      <c r="A2967" s="186"/>
      <c r="B2967" s="186"/>
      <c r="C2967" s="186"/>
      <c r="D2967" s="186"/>
      <c r="E2967" s="186"/>
      <c r="F2967" s="186"/>
      <c r="G2967" s="186"/>
      <c r="H2967" s="186"/>
      <c r="I2967" s="186"/>
      <c r="J2967" s="186"/>
      <c r="K2967" s="186"/>
      <c r="L2967" s="186"/>
      <c r="M2967" s="186"/>
      <c r="N2967" s="186"/>
      <c r="O2967" s="186"/>
      <c r="P2967" s="186"/>
      <c r="Q2967" s="186"/>
    </row>
    <row r="2968" spans="1:17">
      <c r="A2968" s="186"/>
      <c r="B2968" s="186"/>
      <c r="C2968" s="186"/>
      <c r="D2968" s="186"/>
      <c r="E2968" s="186"/>
      <c r="F2968" s="186"/>
      <c r="G2968" s="186"/>
      <c r="H2968" s="186"/>
      <c r="I2968" s="186"/>
      <c r="J2968" s="186"/>
      <c r="K2968" s="186"/>
      <c r="L2968" s="186"/>
      <c r="M2968" s="186"/>
      <c r="N2968" s="186"/>
      <c r="O2968" s="186"/>
      <c r="P2968" s="186"/>
      <c r="Q2968" s="186"/>
    </row>
    <row r="2969" spans="1:17">
      <c r="A2969" s="186"/>
      <c r="B2969" s="186"/>
      <c r="C2969" s="186"/>
      <c r="D2969" s="186"/>
      <c r="E2969" s="186"/>
      <c r="F2969" s="186"/>
      <c r="G2969" s="186"/>
      <c r="H2969" s="186"/>
      <c r="I2969" s="186"/>
      <c r="J2969" s="186"/>
      <c r="K2969" s="186"/>
      <c r="L2969" s="186"/>
      <c r="M2969" s="186"/>
      <c r="N2969" s="186"/>
      <c r="O2969" s="186"/>
      <c r="P2969" s="186"/>
      <c r="Q2969" s="186"/>
    </row>
    <row r="2970" spans="1:17">
      <c r="A2970" s="186"/>
      <c r="B2970" s="186"/>
      <c r="C2970" s="186"/>
      <c r="D2970" s="186"/>
      <c r="E2970" s="186"/>
      <c r="F2970" s="186"/>
      <c r="G2970" s="186"/>
      <c r="H2970" s="186"/>
      <c r="I2970" s="186"/>
      <c r="J2970" s="186"/>
      <c r="K2970" s="186"/>
      <c r="L2970" s="186"/>
      <c r="M2970" s="186"/>
      <c r="N2970" s="186"/>
      <c r="O2970" s="186"/>
      <c r="P2970" s="186"/>
      <c r="Q2970" s="186"/>
    </row>
    <row r="2971" spans="1:17">
      <c r="A2971" s="186"/>
      <c r="B2971" s="186"/>
      <c r="C2971" s="186"/>
      <c r="D2971" s="186"/>
      <c r="E2971" s="186"/>
      <c r="F2971" s="186"/>
      <c r="G2971" s="186"/>
      <c r="H2971" s="186"/>
      <c r="I2971" s="186"/>
      <c r="J2971" s="186"/>
      <c r="K2971" s="186"/>
      <c r="L2971" s="186"/>
      <c r="M2971" s="186"/>
      <c r="N2971" s="186"/>
      <c r="O2971" s="186"/>
      <c r="P2971" s="186"/>
      <c r="Q2971" s="186"/>
    </row>
    <row r="2972" spans="1:17">
      <c r="A2972" s="186"/>
      <c r="B2972" s="186"/>
      <c r="C2972" s="186"/>
      <c r="D2972" s="186"/>
      <c r="E2972" s="186"/>
      <c r="F2972" s="186"/>
      <c r="G2972" s="186"/>
      <c r="H2972" s="186"/>
      <c r="I2972" s="186"/>
      <c r="J2972" s="186"/>
      <c r="K2972" s="186"/>
      <c r="L2972" s="186"/>
      <c r="M2972" s="186"/>
      <c r="N2972" s="186"/>
      <c r="O2972" s="186"/>
      <c r="P2972" s="186"/>
      <c r="Q2972" s="186"/>
    </row>
    <row r="2973" spans="1:17">
      <c r="A2973" s="186"/>
      <c r="B2973" s="186"/>
      <c r="C2973" s="186"/>
      <c r="D2973" s="186"/>
      <c r="E2973" s="186"/>
      <c r="F2973" s="186"/>
      <c r="G2973" s="186"/>
      <c r="H2973" s="186"/>
      <c r="I2973" s="186"/>
      <c r="J2973" s="186"/>
      <c r="K2973" s="186"/>
      <c r="L2973" s="186"/>
      <c r="M2973" s="186"/>
      <c r="N2973" s="186"/>
      <c r="O2973" s="186"/>
      <c r="P2973" s="186"/>
      <c r="Q2973" s="186"/>
    </row>
    <row r="2974" spans="1:17">
      <c r="A2974" s="186"/>
      <c r="B2974" s="186"/>
      <c r="C2974" s="186"/>
      <c r="D2974" s="186"/>
      <c r="E2974" s="186"/>
      <c r="F2974" s="186"/>
      <c r="G2974" s="186"/>
      <c r="H2974" s="186"/>
      <c r="I2974" s="186"/>
      <c r="J2974" s="186"/>
      <c r="K2974" s="186"/>
      <c r="L2974" s="186"/>
      <c r="M2974" s="186"/>
      <c r="N2974" s="186"/>
      <c r="O2974" s="186"/>
      <c r="P2974" s="186"/>
      <c r="Q2974" s="186"/>
    </row>
    <row r="2975" spans="1:17">
      <c r="A2975" s="186"/>
      <c r="B2975" s="186"/>
      <c r="C2975" s="186"/>
      <c r="D2975" s="186"/>
      <c r="E2975" s="186"/>
      <c r="F2975" s="186"/>
      <c r="G2975" s="186"/>
      <c r="H2975" s="186"/>
      <c r="I2975" s="186"/>
      <c r="J2975" s="186"/>
      <c r="K2975" s="186"/>
      <c r="L2975" s="186"/>
      <c r="M2975" s="186"/>
      <c r="N2975" s="186"/>
      <c r="O2975" s="186"/>
      <c r="P2975" s="186"/>
      <c r="Q2975" s="186"/>
    </row>
    <row r="2976" spans="1:17">
      <c r="A2976" s="186"/>
      <c r="B2976" s="186"/>
      <c r="C2976" s="186"/>
      <c r="D2976" s="186"/>
      <c r="E2976" s="186"/>
      <c r="F2976" s="186"/>
      <c r="G2976" s="186"/>
      <c r="H2976" s="186"/>
      <c r="I2976" s="186"/>
      <c r="J2976" s="186"/>
      <c r="K2976" s="186"/>
      <c r="L2976" s="186"/>
      <c r="M2976" s="186"/>
      <c r="N2976" s="186"/>
      <c r="O2976" s="186"/>
      <c r="P2976" s="186"/>
      <c r="Q2976" s="186"/>
    </row>
    <row r="2977" spans="1:17">
      <c r="A2977" s="186"/>
      <c r="B2977" s="186"/>
      <c r="C2977" s="186"/>
      <c r="D2977" s="186"/>
      <c r="E2977" s="186"/>
      <c r="F2977" s="186"/>
      <c r="G2977" s="186"/>
      <c r="H2977" s="186"/>
      <c r="I2977" s="186"/>
      <c r="J2977" s="186"/>
      <c r="K2977" s="186"/>
      <c r="L2977" s="186"/>
      <c r="M2977" s="186"/>
      <c r="N2977" s="186"/>
      <c r="O2977" s="186"/>
      <c r="P2977" s="186"/>
      <c r="Q2977" s="186"/>
    </row>
    <row r="2978" spans="1:17">
      <c r="A2978" s="186"/>
      <c r="B2978" s="186"/>
      <c r="C2978" s="186"/>
      <c r="D2978" s="186"/>
      <c r="E2978" s="186"/>
      <c r="F2978" s="186"/>
      <c r="G2978" s="186"/>
      <c r="H2978" s="186"/>
      <c r="I2978" s="186"/>
      <c r="J2978" s="186"/>
      <c r="K2978" s="186"/>
      <c r="L2978" s="186"/>
      <c r="M2978" s="186"/>
      <c r="N2978" s="186"/>
      <c r="O2978" s="186"/>
      <c r="P2978" s="186"/>
      <c r="Q2978" s="186"/>
    </row>
    <row r="2979" spans="1:17">
      <c r="A2979" s="186"/>
      <c r="B2979" s="186"/>
      <c r="C2979" s="186"/>
      <c r="D2979" s="186"/>
      <c r="E2979" s="186"/>
      <c r="F2979" s="186"/>
      <c r="G2979" s="186"/>
      <c r="H2979" s="186"/>
      <c r="I2979" s="186"/>
      <c r="J2979" s="186"/>
      <c r="K2979" s="186"/>
      <c r="L2979" s="186"/>
      <c r="M2979" s="186"/>
      <c r="N2979" s="186"/>
      <c r="O2979" s="186"/>
      <c r="P2979" s="186"/>
      <c r="Q2979" s="186"/>
    </row>
    <row r="2980" spans="1:17">
      <c r="A2980" s="186"/>
      <c r="B2980" s="186"/>
      <c r="C2980" s="186"/>
      <c r="D2980" s="186"/>
      <c r="E2980" s="186"/>
      <c r="F2980" s="186"/>
      <c r="G2980" s="186"/>
      <c r="H2980" s="186"/>
      <c r="I2980" s="186"/>
      <c r="J2980" s="186"/>
      <c r="K2980" s="186"/>
      <c r="L2980" s="186"/>
      <c r="M2980" s="186"/>
      <c r="N2980" s="186"/>
      <c r="O2980" s="186"/>
      <c r="P2980" s="186"/>
      <c r="Q2980" s="186"/>
    </row>
    <row r="2981" spans="1:17">
      <c r="A2981" s="186"/>
      <c r="B2981" s="186"/>
      <c r="C2981" s="186"/>
      <c r="D2981" s="186"/>
      <c r="E2981" s="186"/>
      <c r="F2981" s="186"/>
      <c r="G2981" s="186"/>
      <c r="H2981" s="186"/>
      <c r="I2981" s="186"/>
      <c r="J2981" s="186"/>
      <c r="K2981" s="186"/>
      <c r="L2981" s="186"/>
      <c r="M2981" s="186"/>
      <c r="N2981" s="186"/>
      <c r="O2981" s="186"/>
      <c r="P2981" s="186"/>
      <c r="Q2981" s="186"/>
    </row>
    <row r="2982" spans="1:17">
      <c r="A2982" s="186"/>
      <c r="B2982" s="186"/>
      <c r="C2982" s="186"/>
      <c r="D2982" s="186"/>
      <c r="E2982" s="186"/>
      <c r="F2982" s="186"/>
      <c r="G2982" s="186"/>
      <c r="H2982" s="186"/>
      <c r="I2982" s="186"/>
      <c r="J2982" s="186"/>
      <c r="K2982" s="186"/>
      <c r="L2982" s="186"/>
      <c r="M2982" s="186"/>
      <c r="N2982" s="186"/>
      <c r="O2982" s="186"/>
      <c r="P2982" s="186"/>
      <c r="Q2982" s="186"/>
    </row>
    <row r="2983" spans="1:17">
      <c r="A2983" s="186"/>
      <c r="B2983" s="186"/>
      <c r="C2983" s="186"/>
      <c r="D2983" s="186"/>
      <c r="E2983" s="186"/>
      <c r="F2983" s="186"/>
      <c r="G2983" s="186"/>
      <c r="H2983" s="186"/>
      <c r="I2983" s="186"/>
      <c r="J2983" s="186"/>
      <c r="K2983" s="186"/>
      <c r="L2983" s="186"/>
      <c r="M2983" s="186"/>
      <c r="N2983" s="186"/>
      <c r="O2983" s="186"/>
      <c r="P2983" s="186"/>
      <c r="Q2983" s="186"/>
    </row>
    <row r="2984" spans="1:17">
      <c r="A2984" s="186"/>
      <c r="B2984" s="186"/>
      <c r="C2984" s="186"/>
      <c r="D2984" s="186"/>
      <c r="E2984" s="186"/>
      <c r="F2984" s="186"/>
      <c r="G2984" s="186"/>
      <c r="H2984" s="186"/>
      <c r="I2984" s="186"/>
      <c r="J2984" s="186"/>
      <c r="K2984" s="186"/>
      <c r="L2984" s="186"/>
      <c r="M2984" s="186"/>
      <c r="N2984" s="186"/>
      <c r="O2984" s="186"/>
      <c r="P2984" s="186"/>
      <c r="Q2984" s="186"/>
    </row>
    <row r="2985" spans="1:17">
      <c r="A2985" s="186"/>
      <c r="B2985" s="186"/>
      <c r="C2985" s="186"/>
      <c r="D2985" s="186"/>
      <c r="E2985" s="186"/>
      <c r="F2985" s="186"/>
      <c r="G2985" s="186"/>
      <c r="H2985" s="186"/>
      <c r="I2985" s="186"/>
      <c r="J2985" s="186"/>
      <c r="K2985" s="186"/>
      <c r="L2985" s="186"/>
      <c r="M2985" s="186"/>
      <c r="N2985" s="186"/>
      <c r="O2985" s="186"/>
      <c r="P2985" s="186"/>
      <c r="Q2985" s="186"/>
    </row>
    <row r="2986" spans="1:17">
      <c r="A2986" s="186"/>
      <c r="B2986" s="186"/>
      <c r="C2986" s="186"/>
      <c r="D2986" s="186"/>
      <c r="E2986" s="186"/>
      <c r="F2986" s="186"/>
      <c r="G2986" s="186"/>
      <c r="H2986" s="186"/>
      <c r="I2986" s="186"/>
      <c r="J2986" s="186"/>
      <c r="K2986" s="186"/>
      <c r="L2986" s="186"/>
      <c r="M2986" s="186"/>
      <c r="N2986" s="186"/>
      <c r="O2986" s="186"/>
      <c r="P2986" s="186"/>
      <c r="Q2986" s="186"/>
    </row>
    <row r="2987" spans="1:17">
      <c r="A2987" s="186"/>
      <c r="B2987" s="186"/>
      <c r="C2987" s="186"/>
      <c r="D2987" s="186"/>
      <c r="E2987" s="186"/>
      <c r="F2987" s="186"/>
      <c r="G2987" s="186"/>
      <c r="H2987" s="186"/>
      <c r="I2987" s="186"/>
      <c r="J2987" s="186"/>
      <c r="K2987" s="186"/>
      <c r="L2987" s="186"/>
      <c r="M2987" s="186"/>
      <c r="N2987" s="186"/>
      <c r="O2987" s="186"/>
      <c r="P2987" s="186"/>
      <c r="Q2987" s="186"/>
    </row>
    <row r="2988" spans="1:17">
      <c r="A2988" s="186"/>
      <c r="B2988" s="186"/>
      <c r="C2988" s="186"/>
      <c r="D2988" s="186"/>
      <c r="E2988" s="186"/>
      <c r="F2988" s="186"/>
      <c r="G2988" s="186"/>
      <c r="H2988" s="186"/>
      <c r="I2988" s="186"/>
      <c r="J2988" s="186"/>
      <c r="K2988" s="186"/>
      <c r="L2988" s="186"/>
      <c r="M2988" s="186"/>
      <c r="N2988" s="186"/>
      <c r="O2988" s="186"/>
      <c r="P2988" s="186"/>
      <c r="Q2988" s="186"/>
    </row>
    <row r="2989" spans="1:17">
      <c r="A2989" s="186"/>
      <c r="B2989" s="186"/>
      <c r="C2989" s="186"/>
      <c r="D2989" s="186"/>
      <c r="E2989" s="186"/>
      <c r="F2989" s="186"/>
      <c r="G2989" s="186"/>
      <c r="H2989" s="186"/>
      <c r="I2989" s="186"/>
      <c r="J2989" s="186"/>
      <c r="K2989" s="186"/>
      <c r="L2989" s="186"/>
      <c r="M2989" s="186"/>
      <c r="N2989" s="186"/>
      <c r="O2989" s="186"/>
      <c r="P2989" s="186"/>
      <c r="Q2989" s="186"/>
    </row>
    <row r="2990" spans="1:17">
      <c r="A2990" s="186"/>
      <c r="B2990" s="186"/>
      <c r="C2990" s="186"/>
      <c r="D2990" s="186"/>
      <c r="E2990" s="186"/>
      <c r="F2990" s="186"/>
      <c r="G2990" s="186"/>
      <c r="H2990" s="186"/>
      <c r="I2990" s="186"/>
      <c r="J2990" s="186"/>
      <c r="K2990" s="186"/>
      <c r="L2990" s="186"/>
      <c r="M2990" s="186"/>
      <c r="N2990" s="186"/>
      <c r="O2990" s="186"/>
      <c r="P2990" s="186"/>
      <c r="Q2990" s="186"/>
    </row>
    <row r="2991" spans="1:17">
      <c r="A2991" s="186"/>
      <c r="B2991" s="186"/>
      <c r="C2991" s="186"/>
      <c r="D2991" s="186"/>
      <c r="E2991" s="186"/>
      <c r="F2991" s="186"/>
      <c r="G2991" s="186"/>
      <c r="H2991" s="186"/>
      <c r="I2991" s="186"/>
      <c r="J2991" s="186"/>
      <c r="K2991" s="186"/>
      <c r="L2991" s="186"/>
      <c r="M2991" s="186"/>
      <c r="N2991" s="186"/>
      <c r="O2991" s="186"/>
      <c r="P2991" s="186"/>
      <c r="Q2991" s="186"/>
    </row>
    <row r="2992" spans="1:17">
      <c r="A2992" s="186"/>
      <c r="B2992" s="186"/>
      <c r="C2992" s="186"/>
      <c r="D2992" s="186"/>
      <c r="E2992" s="186"/>
      <c r="F2992" s="186"/>
      <c r="G2992" s="186"/>
      <c r="H2992" s="186"/>
      <c r="I2992" s="186"/>
      <c r="J2992" s="186"/>
      <c r="K2992" s="186"/>
      <c r="L2992" s="186"/>
      <c r="M2992" s="186"/>
      <c r="N2992" s="186"/>
      <c r="O2992" s="186"/>
      <c r="P2992" s="186"/>
      <c r="Q2992" s="186"/>
    </row>
    <row r="2993" spans="1:17">
      <c r="A2993" s="186"/>
      <c r="B2993" s="186"/>
      <c r="C2993" s="186"/>
      <c r="D2993" s="186"/>
      <c r="E2993" s="186"/>
      <c r="F2993" s="186"/>
      <c r="G2993" s="186"/>
      <c r="H2993" s="186"/>
      <c r="I2993" s="186"/>
      <c r="J2993" s="186"/>
      <c r="K2993" s="186"/>
      <c r="L2993" s="186"/>
      <c r="M2993" s="186"/>
      <c r="N2993" s="186"/>
      <c r="O2993" s="186"/>
      <c r="P2993" s="186"/>
      <c r="Q2993" s="186"/>
    </row>
    <row r="2994" spans="1:17">
      <c r="A2994" s="186"/>
      <c r="B2994" s="186"/>
      <c r="C2994" s="186"/>
      <c r="D2994" s="186"/>
      <c r="E2994" s="186"/>
      <c r="F2994" s="186"/>
      <c r="G2994" s="186"/>
      <c r="H2994" s="186"/>
      <c r="I2994" s="186"/>
      <c r="J2994" s="186"/>
      <c r="K2994" s="186"/>
      <c r="L2994" s="186"/>
      <c r="M2994" s="186"/>
      <c r="N2994" s="186"/>
      <c r="O2994" s="186"/>
      <c r="P2994" s="186"/>
      <c r="Q2994" s="186"/>
    </row>
    <row r="2995" spans="1:17">
      <c r="A2995" s="186"/>
      <c r="B2995" s="186"/>
      <c r="C2995" s="186"/>
      <c r="D2995" s="186"/>
      <c r="E2995" s="186"/>
      <c r="F2995" s="186"/>
      <c r="G2995" s="186"/>
      <c r="H2995" s="186"/>
      <c r="I2995" s="186"/>
      <c r="J2995" s="186"/>
      <c r="K2995" s="186"/>
      <c r="L2995" s="186"/>
      <c r="M2995" s="186"/>
      <c r="N2995" s="186"/>
      <c r="O2995" s="186"/>
      <c r="P2995" s="186"/>
      <c r="Q2995" s="186"/>
    </row>
    <row r="2996" spans="1:17">
      <c r="A2996" s="186"/>
      <c r="B2996" s="186"/>
      <c r="C2996" s="186"/>
      <c r="D2996" s="186"/>
      <c r="E2996" s="186"/>
      <c r="F2996" s="186"/>
      <c r="G2996" s="186"/>
      <c r="H2996" s="186"/>
      <c r="I2996" s="186"/>
      <c r="J2996" s="186"/>
      <c r="K2996" s="186"/>
      <c r="L2996" s="186"/>
      <c r="M2996" s="186"/>
      <c r="N2996" s="186"/>
      <c r="O2996" s="186"/>
      <c r="P2996" s="186"/>
      <c r="Q2996" s="186"/>
    </row>
    <row r="2997" spans="1:17">
      <c r="A2997" s="186"/>
      <c r="B2997" s="186"/>
      <c r="C2997" s="186"/>
      <c r="D2997" s="186"/>
      <c r="E2997" s="186"/>
      <c r="F2997" s="186"/>
      <c r="G2997" s="186"/>
      <c r="H2997" s="186"/>
      <c r="I2997" s="186"/>
      <c r="J2997" s="186"/>
      <c r="K2997" s="186"/>
      <c r="L2997" s="186"/>
      <c r="M2997" s="186"/>
      <c r="N2997" s="186"/>
      <c r="O2997" s="186"/>
      <c r="P2997" s="186"/>
      <c r="Q2997" s="186"/>
    </row>
    <row r="2998" spans="1:17">
      <c r="A2998" s="186"/>
      <c r="B2998" s="186"/>
      <c r="C2998" s="186"/>
      <c r="D2998" s="186"/>
      <c r="E2998" s="186"/>
      <c r="F2998" s="186"/>
      <c r="G2998" s="186"/>
      <c r="H2998" s="186"/>
      <c r="I2998" s="186"/>
      <c r="J2998" s="186"/>
      <c r="K2998" s="186"/>
      <c r="L2998" s="186"/>
      <c r="M2998" s="186"/>
      <c r="N2998" s="186"/>
      <c r="O2998" s="186"/>
      <c r="P2998" s="186"/>
      <c r="Q2998" s="186"/>
    </row>
    <row r="2999" spans="1:17">
      <c r="A2999" s="186"/>
      <c r="B2999" s="186"/>
      <c r="C2999" s="186"/>
      <c r="D2999" s="186"/>
      <c r="E2999" s="186"/>
      <c r="F2999" s="186"/>
      <c r="G2999" s="186"/>
      <c r="H2999" s="186"/>
      <c r="I2999" s="186"/>
      <c r="J2999" s="186"/>
      <c r="K2999" s="186"/>
      <c r="L2999" s="186"/>
      <c r="M2999" s="186"/>
      <c r="N2999" s="186"/>
      <c r="O2999" s="186"/>
      <c r="P2999" s="186"/>
      <c r="Q2999" s="186"/>
    </row>
    <row r="3000" spans="1:17">
      <c r="A3000" s="186"/>
      <c r="B3000" s="186"/>
      <c r="C3000" s="186"/>
      <c r="D3000" s="186"/>
      <c r="E3000" s="186"/>
      <c r="F3000" s="186"/>
      <c r="G3000" s="186"/>
      <c r="H3000" s="186"/>
      <c r="I3000" s="186"/>
      <c r="J3000" s="186"/>
      <c r="K3000" s="186"/>
      <c r="L3000" s="186"/>
      <c r="M3000" s="186"/>
      <c r="N3000" s="186"/>
      <c r="O3000" s="186"/>
      <c r="P3000" s="186"/>
      <c r="Q3000" s="186"/>
    </row>
    <row r="3001" spans="1:17">
      <c r="A3001" s="186"/>
      <c r="B3001" s="186"/>
      <c r="C3001" s="186"/>
      <c r="D3001" s="186"/>
      <c r="E3001" s="186"/>
      <c r="F3001" s="186"/>
      <c r="G3001" s="186"/>
      <c r="H3001" s="186"/>
      <c r="I3001" s="186"/>
      <c r="J3001" s="186"/>
      <c r="K3001" s="186"/>
      <c r="L3001" s="186"/>
      <c r="M3001" s="186"/>
      <c r="N3001" s="186"/>
      <c r="O3001" s="186"/>
      <c r="P3001" s="186"/>
      <c r="Q3001" s="186"/>
    </row>
    <row r="3002" spans="1:17">
      <c r="A3002" s="186"/>
      <c r="B3002" s="186"/>
      <c r="C3002" s="186"/>
      <c r="D3002" s="186"/>
      <c r="E3002" s="186"/>
      <c r="F3002" s="186"/>
      <c r="G3002" s="186"/>
      <c r="H3002" s="186"/>
      <c r="I3002" s="186"/>
      <c r="J3002" s="186"/>
      <c r="K3002" s="186"/>
      <c r="L3002" s="186"/>
      <c r="M3002" s="186"/>
      <c r="N3002" s="186"/>
      <c r="O3002" s="186"/>
      <c r="P3002" s="186"/>
      <c r="Q3002" s="186"/>
    </row>
    <row r="3003" spans="1:17">
      <c r="A3003" s="186"/>
      <c r="B3003" s="186"/>
      <c r="C3003" s="186"/>
      <c r="D3003" s="186"/>
      <c r="E3003" s="186"/>
      <c r="F3003" s="186"/>
      <c r="G3003" s="186"/>
      <c r="H3003" s="186"/>
      <c r="I3003" s="186"/>
      <c r="J3003" s="186"/>
      <c r="K3003" s="186"/>
      <c r="L3003" s="186"/>
      <c r="M3003" s="186"/>
      <c r="N3003" s="186"/>
      <c r="O3003" s="186"/>
      <c r="P3003" s="186"/>
      <c r="Q3003" s="186"/>
    </row>
    <row r="3004" spans="1:17">
      <c r="A3004" s="186"/>
      <c r="B3004" s="186"/>
      <c r="C3004" s="186"/>
      <c r="D3004" s="186"/>
      <c r="E3004" s="186"/>
      <c r="F3004" s="186"/>
      <c r="G3004" s="186"/>
      <c r="H3004" s="186"/>
      <c r="I3004" s="186"/>
      <c r="J3004" s="186"/>
      <c r="K3004" s="186"/>
      <c r="L3004" s="186"/>
      <c r="M3004" s="186"/>
      <c r="N3004" s="186"/>
      <c r="O3004" s="186"/>
      <c r="P3004" s="186"/>
      <c r="Q3004" s="186"/>
    </row>
    <row r="3005" spans="1:17">
      <c r="A3005" s="186"/>
      <c r="B3005" s="186"/>
      <c r="C3005" s="186"/>
      <c r="D3005" s="186"/>
      <c r="E3005" s="186"/>
      <c r="F3005" s="186"/>
      <c r="G3005" s="186"/>
      <c r="H3005" s="186"/>
      <c r="I3005" s="186"/>
      <c r="J3005" s="186"/>
      <c r="K3005" s="186"/>
      <c r="L3005" s="186"/>
      <c r="M3005" s="186"/>
      <c r="N3005" s="186"/>
      <c r="O3005" s="186"/>
      <c r="P3005" s="186"/>
      <c r="Q3005" s="186"/>
    </row>
    <row r="3006" spans="1:17">
      <c r="A3006" s="186"/>
      <c r="B3006" s="186"/>
      <c r="C3006" s="186"/>
      <c r="D3006" s="186"/>
      <c r="E3006" s="186"/>
      <c r="F3006" s="186"/>
      <c r="G3006" s="186"/>
      <c r="H3006" s="186"/>
      <c r="I3006" s="186"/>
      <c r="J3006" s="186"/>
      <c r="K3006" s="186"/>
      <c r="L3006" s="186"/>
      <c r="M3006" s="186"/>
      <c r="N3006" s="186"/>
      <c r="O3006" s="186"/>
      <c r="P3006" s="186"/>
      <c r="Q3006" s="186"/>
    </row>
    <row r="3007" spans="1:17">
      <c r="A3007" s="186"/>
      <c r="B3007" s="186"/>
      <c r="C3007" s="186"/>
      <c r="D3007" s="186"/>
      <c r="E3007" s="186"/>
      <c r="F3007" s="186"/>
      <c r="G3007" s="186"/>
      <c r="H3007" s="186"/>
      <c r="I3007" s="186"/>
      <c r="J3007" s="186"/>
      <c r="K3007" s="186"/>
      <c r="L3007" s="186"/>
      <c r="M3007" s="186"/>
      <c r="N3007" s="186"/>
      <c r="O3007" s="186"/>
      <c r="P3007" s="186"/>
      <c r="Q3007" s="186"/>
    </row>
    <row r="3008" spans="1:17">
      <c r="A3008" s="186"/>
      <c r="B3008" s="186"/>
      <c r="C3008" s="186"/>
      <c r="D3008" s="186"/>
      <c r="E3008" s="186"/>
      <c r="F3008" s="186"/>
      <c r="G3008" s="186"/>
      <c r="H3008" s="186"/>
      <c r="I3008" s="186"/>
      <c r="J3008" s="186"/>
      <c r="K3008" s="186"/>
      <c r="L3008" s="186"/>
      <c r="M3008" s="186"/>
      <c r="N3008" s="186"/>
      <c r="O3008" s="186"/>
      <c r="P3008" s="186"/>
      <c r="Q3008" s="186"/>
    </row>
    <row r="3009" spans="1:17">
      <c r="A3009" s="186"/>
      <c r="B3009" s="186"/>
      <c r="C3009" s="186"/>
      <c r="D3009" s="186"/>
      <c r="E3009" s="186"/>
      <c r="F3009" s="186"/>
      <c r="G3009" s="186"/>
      <c r="H3009" s="186"/>
      <c r="I3009" s="186"/>
      <c r="J3009" s="186"/>
      <c r="K3009" s="186"/>
      <c r="L3009" s="186"/>
      <c r="M3009" s="186"/>
      <c r="N3009" s="186"/>
      <c r="O3009" s="186"/>
      <c r="P3009" s="186"/>
      <c r="Q3009" s="186"/>
    </row>
    <row r="3010" spans="1:17">
      <c r="A3010" s="186"/>
      <c r="B3010" s="186"/>
      <c r="C3010" s="186"/>
      <c r="D3010" s="186"/>
      <c r="E3010" s="186"/>
      <c r="F3010" s="186"/>
      <c r="G3010" s="186"/>
      <c r="H3010" s="186"/>
      <c r="I3010" s="186"/>
      <c r="J3010" s="186"/>
      <c r="K3010" s="186"/>
      <c r="L3010" s="186"/>
      <c r="M3010" s="186"/>
      <c r="N3010" s="186"/>
      <c r="O3010" s="186"/>
      <c r="P3010" s="186"/>
      <c r="Q3010" s="186"/>
    </row>
    <row r="3011" spans="1:17">
      <c r="A3011" s="186"/>
      <c r="B3011" s="186"/>
      <c r="C3011" s="186"/>
      <c r="D3011" s="186"/>
      <c r="E3011" s="186"/>
      <c r="F3011" s="186"/>
      <c r="G3011" s="186"/>
      <c r="H3011" s="186"/>
      <c r="I3011" s="186"/>
      <c r="J3011" s="186"/>
      <c r="K3011" s="186"/>
      <c r="L3011" s="186"/>
      <c r="M3011" s="186"/>
      <c r="N3011" s="186"/>
      <c r="O3011" s="186"/>
      <c r="P3011" s="186"/>
      <c r="Q3011" s="186"/>
    </row>
    <row r="3012" spans="1:17">
      <c r="A3012" s="186"/>
      <c r="B3012" s="186"/>
      <c r="C3012" s="186"/>
      <c r="D3012" s="186"/>
      <c r="E3012" s="186"/>
      <c r="F3012" s="186"/>
      <c r="G3012" s="186"/>
      <c r="H3012" s="186"/>
      <c r="I3012" s="186"/>
      <c r="J3012" s="186"/>
      <c r="K3012" s="186"/>
      <c r="L3012" s="186"/>
      <c r="M3012" s="186"/>
      <c r="N3012" s="186"/>
      <c r="O3012" s="186"/>
      <c r="P3012" s="186"/>
      <c r="Q3012" s="186"/>
    </row>
    <row r="3013" spans="1:17">
      <c r="A3013" s="186"/>
      <c r="B3013" s="186"/>
      <c r="C3013" s="186"/>
      <c r="D3013" s="186"/>
      <c r="E3013" s="186"/>
      <c r="F3013" s="186"/>
      <c r="G3013" s="186"/>
      <c r="H3013" s="186"/>
      <c r="I3013" s="186"/>
      <c r="J3013" s="186"/>
      <c r="K3013" s="186"/>
      <c r="L3013" s="186"/>
      <c r="M3013" s="186"/>
      <c r="N3013" s="186"/>
      <c r="O3013" s="186"/>
      <c r="P3013" s="186"/>
      <c r="Q3013" s="186"/>
    </row>
    <row r="3014" spans="1:17">
      <c r="A3014" s="186"/>
      <c r="B3014" s="186"/>
      <c r="C3014" s="186"/>
      <c r="D3014" s="186"/>
      <c r="E3014" s="186"/>
      <c r="F3014" s="186"/>
      <c r="G3014" s="186"/>
      <c r="H3014" s="186"/>
      <c r="I3014" s="186"/>
      <c r="J3014" s="186"/>
      <c r="K3014" s="186"/>
      <c r="L3014" s="186"/>
      <c r="M3014" s="186"/>
      <c r="N3014" s="186"/>
      <c r="O3014" s="186"/>
      <c r="P3014" s="186"/>
      <c r="Q3014" s="186"/>
    </row>
    <row r="3015" spans="1:17">
      <c r="A3015" s="186"/>
      <c r="B3015" s="186"/>
      <c r="C3015" s="186"/>
      <c r="D3015" s="186"/>
      <c r="E3015" s="186"/>
      <c r="F3015" s="186"/>
      <c r="G3015" s="186"/>
      <c r="H3015" s="186"/>
      <c r="I3015" s="186"/>
      <c r="J3015" s="186"/>
      <c r="K3015" s="186"/>
      <c r="L3015" s="186"/>
      <c r="M3015" s="186"/>
      <c r="N3015" s="186"/>
      <c r="O3015" s="186"/>
      <c r="P3015" s="186"/>
      <c r="Q3015" s="186"/>
    </row>
    <row r="3016" spans="1:17">
      <c r="A3016" s="186"/>
      <c r="B3016" s="186"/>
      <c r="C3016" s="186"/>
      <c r="D3016" s="186"/>
      <c r="E3016" s="186"/>
      <c r="F3016" s="186"/>
      <c r="G3016" s="186"/>
      <c r="H3016" s="186"/>
      <c r="I3016" s="186"/>
      <c r="J3016" s="186"/>
      <c r="K3016" s="186"/>
      <c r="L3016" s="186"/>
      <c r="M3016" s="186"/>
      <c r="N3016" s="186"/>
      <c r="O3016" s="186"/>
      <c r="P3016" s="186"/>
      <c r="Q3016" s="186"/>
    </row>
    <row r="3017" spans="1:17">
      <c r="A3017" s="186"/>
      <c r="B3017" s="186"/>
      <c r="C3017" s="186"/>
      <c r="D3017" s="186"/>
      <c r="E3017" s="186"/>
      <c r="F3017" s="186"/>
      <c r="G3017" s="186"/>
      <c r="H3017" s="186"/>
      <c r="I3017" s="186"/>
      <c r="J3017" s="186"/>
      <c r="K3017" s="186"/>
      <c r="L3017" s="186"/>
      <c r="M3017" s="186"/>
      <c r="N3017" s="186"/>
      <c r="O3017" s="186"/>
      <c r="P3017" s="186"/>
      <c r="Q3017" s="186"/>
    </row>
    <row r="3018" spans="1:17">
      <c r="A3018" s="186"/>
      <c r="B3018" s="186"/>
      <c r="C3018" s="186"/>
      <c r="D3018" s="186"/>
      <c r="E3018" s="186"/>
      <c r="F3018" s="186"/>
      <c r="G3018" s="186"/>
      <c r="H3018" s="186"/>
      <c r="I3018" s="186"/>
      <c r="J3018" s="186"/>
      <c r="K3018" s="186"/>
      <c r="L3018" s="186"/>
      <c r="M3018" s="186"/>
      <c r="N3018" s="186"/>
      <c r="O3018" s="186"/>
      <c r="P3018" s="186"/>
      <c r="Q3018" s="186"/>
    </row>
    <row r="3019" spans="1:17">
      <c r="A3019" s="186"/>
      <c r="B3019" s="186"/>
      <c r="C3019" s="186"/>
      <c r="D3019" s="186"/>
      <c r="E3019" s="186"/>
      <c r="F3019" s="186"/>
      <c r="G3019" s="186"/>
      <c r="H3019" s="186"/>
      <c r="I3019" s="186"/>
      <c r="J3019" s="186"/>
      <c r="K3019" s="186"/>
      <c r="L3019" s="186"/>
      <c r="M3019" s="186"/>
      <c r="N3019" s="186"/>
      <c r="O3019" s="186"/>
      <c r="P3019" s="186"/>
      <c r="Q3019" s="186"/>
    </row>
    <row r="3020" spans="1:17">
      <c r="A3020" s="186"/>
      <c r="B3020" s="186"/>
      <c r="C3020" s="186"/>
      <c r="D3020" s="186"/>
      <c r="E3020" s="186"/>
      <c r="F3020" s="186"/>
      <c r="G3020" s="186"/>
      <c r="H3020" s="186"/>
      <c r="I3020" s="186"/>
      <c r="J3020" s="186"/>
      <c r="K3020" s="186"/>
      <c r="L3020" s="186"/>
      <c r="M3020" s="186"/>
      <c r="N3020" s="186"/>
      <c r="O3020" s="186"/>
      <c r="P3020" s="186"/>
      <c r="Q3020" s="186"/>
    </row>
    <row r="3021" spans="1:17">
      <c r="A3021" s="186"/>
      <c r="B3021" s="186"/>
      <c r="C3021" s="186"/>
      <c r="D3021" s="186"/>
      <c r="E3021" s="186"/>
      <c r="F3021" s="186"/>
      <c r="G3021" s="186"/>
      <c r="H3021" s="186"/>
      <c r="I3021" s="186"/>
      <c r="J3021" s="186"/>
      <c r="K3021" s="186"/>
      <c r="L3021" s="186"/>
      <c r="M3021" s="186"/>
      <c r="N3021" s="186"/>
      <c r="O3021" s="186"/>
      <c r="P3021" s="186"/>
      <c r="Q3021" s="186"/>
    </row>
    <row r="3022" spans="1:17">
      <c r="A3022" s="186"/>
      <c r="B3022" s="186"/>
      <c r="C3022" s="186"/>
      <c r="D3022" s="186"/>
      <c r="E3022" s="186"/>
      <c r="F3022" s="186"/>
      <c r="G3022" s="186"/>
      <c r="H3022" s="186"/>
      <c r="I3022" s="186"/>
      <c r="J3022" s="186"/>
      <c r="K3022" s="186"/>
      <c r="L3022" s="186"/>
      <c r="M3022" s="186"/>
      <c r="N3022" s="186"/>
      <c r="O3022" s="186"/>
      <c r="P3022" s="186"/>
      <c r="Q3022" s="186"/>
    </row>
    <row r="3023" spans="1:17">
      <c r="A3023" s="186"/>
      <c r="B3023" s="186"/>
      <c r="C3023" s="186"/>
      <c r="D3023" s="186"/>
      <c r="E3023" s="186"/>
      <c r="F3023" s="186"/>
      <c r="G3023" s="186"/>
      <c r="H3023" s="186"/>
      <c r="I3023" s="186"/>
      <c r="J3023" s="186"/>
      <c r="K3023" s="186"/>
      <c r="L3023" s="186"/>
      <c r="M3023" s="186"/>
      <c r="N3023" s="186"/>
      <c r="O3023" s="186"/>
      <c r="P3023" s="186"/>
      <c r="Q3023" s="186"/>
    </row>
    <row r="3024" spans="1:17">
      <c r="A3024" s="186"/>
      <c r="B3024" s="186"/>
      <c r="C3024" s="186"/>
      <c r="D3024" s="186"/>
      <c r="E3024" s="186"/>
      <c r="F3024" s="186"/>
      <c r="G3024" s="186"/>
      <c r="H3024" s="186"/>
      <c r="I3024" s="186"/>
      <c r="J3024" s="186"/>
      <c r="K3024" s="186"/>
      <c r="L3024" s="186"/>
      <c r="M3024" s="186"/>
      <c r="N3024" s="186"/>
      <c r="O3024" s="186"/>
      <c r="P3024" s="186"/>
      <c r="Q3024" s="186"/>
    </row>
    <row r="3025" spans="1:17">
      <c r="A3025" s="186"/>
      <c r="B3025" s="186"/>
      <c r="C3025" s="186"/>
      <c r="D3025" s="186"/>
      <c r="E3025" s="186"/>
      <c r="F3025" s="186"/>
      <c r="G3025" s="186"/>
      <c r="H3025" s="186"/>
      <c r="I3025" s="186"/>
      <c r="J3025" s="186"/>
      <c r="K3025" s="186"/>
      <c r="L3025" s="186"/>
      <c r="M3025" s="186"/>
      <c r="N3025" s="186"/>
      <c r="O3025" s="186"/>
      <c r="P3025" s="186"/>
      <c r="Q3025" s="186"/>
    </row>
    <row r="3026" spans="1:17">
      <c r="A3026" s="186"/>
      <c r="B3026" s="186"/>
      <c r="C3026" s="186"/>
      <c r="D3026" s="186"/>
      <c r="E3026" s="186"/>
      <c r="F3026" s="186"/>
      <c r="G3026" s="186"/>
      <c r="H3026" s="186"/>
      <c r="I3026" s="186"/>
      <c r="J3026" s="186"/>
      <c r="K3026" s="186"/>
      <c r="L3026" s="186"/>
      <c r="M3026" s="186"/>
      <c r="N3026" s="186"/>
      <c r="O3026" s="186"/>
      <c r="P3026" s="186"/>
      <c r="Q3026" s="186"/>
    </row>
    <row r="3027" spans="1:17">
      <c r="A3027" s="186"/>
      <c r="B3027" s="186"/>
      <c r="C3027" s="186"/>
      <c r="D3027" s="186"/>
      <c r="E3027" s="186"/>
      <c r="F3027" s="186"/>
      <c r="G3027" s="186"/>
      <c r="H3027" s="186"/>
      <c r="I3027" s="186"/>
      <c r="J3027" s="186"/>
      <c r="K3027" s="186"/>
      <c r="L3027" s="186"/>
      <c r="M3027" s="186"/>
      <c r="N3027" s="186"/>
      <c r="O3027" s="186"/>
      <c r="P3027" s="186"/>
      <c r="Q3027" s="186"/>
    </row>
    <row r="3028" spans="1:17">
      <c r="A3028" s="186"/>
      <c r="B3028" s="186"/>
      <c r="C3028" s="186"/>
      <c r="D3028" s="186"/>
      <c r="E3028" s="186"/>
      <c r="F3028" s="186"/>
      <c r="G3028" s="186"/>
      <c r="H3028" s="186"/>
      <c r="I3028" s="186"/>
      <c r="J3028" s="186"/>
      <c r="K3028" s="186"/>
      <c r="L3028" s="186"/>
      <c r="M3028" s="186"/>
      <c r="N3028" s="186"/>
      <c r="O3028" s="186"/>
      <c r="P3028" s="186"/>
      <c r="Q3028" s="186"/>
    </row>
    <row r="3029" spans="1:17">
      <c r="A3029" s="186"/>
      <c r="B3029" s="186"/>
      <c r="C3029" s="186"/>
      <c r="D3029" s="186"/>
      <c r="E3029" s="186"/>
      <c r="F3029" s="186"/>
      <c r="G3029" s="186"/>
      <c r="H3029" s="186"/>
      <c r="I3029" s="186"/>
      <c r="J3029" s="186"/>
      <c r="K3029" s="186"/>
      <c r="L3029" s="186"/>
      <c r="M3029" s="186"/>
      <c r="N3029" s="186"/>
      <c r="O3029" s="186"/>
      <c r="P3029" s="186"/>
      <c r="Q3029" s="186"/>
    </row>
    <row r="3030" spans="1:17">
      <c r="A3030" s="186"/>
      <c r="B3030" s="186"/>
      <c r="C3030" s="186"/>
      <c r="D3030" s="186"/>
      <c r="E3030" s="186"/>
      <c r="F3030" s="186"/>
      <c r="G3030" s="186"/>
      <c r="H3030" s="186"/>
      <c r="I3030" s="186"/>
      <c r="J3030" s="186"/>
      <c r="K3030" s="186"/>
      <c r="L3030" s="186"/>
      <c r="M3030" s="186"/>
      <c r="N3030" s="186"/>
      <c r="O3030" s="186"/>
      <c r="P3030" s="186"/>
      <c r="Q3030" s="186"/>
    </row>
    <row r="3031" spans="1:17">
      <c r="A3031" s="186"/>
      <c r="B3031" s="186"/>
      <c r="C3031" s="186"/>
      <c r="D3031" s="186"/>
      <c r="E3031" s="186"/>
      <c r="F3031" s="186"/>
      <c r="G3031" s="186"/>
      <c r="H3031" s="186"/>
      <c r="I3031" s="186"/>
      <c r="J3031" s="186"/>
      <c r="K3031" s="186"/>
      <c r="L3031" s="186"/>
      <c r="M3031" s="186"/>
      <c r="N3031" s="186"/>
      <c r="O3031" s="186"/>
      <c r="P3031" s="186"/>
      <c r="Q3031" s="186"/>
    </row>
    <row r="3032" spans="1:17">
      <c r="A3032" s="186"/>
      <c r="B3032" s="186"/>
      <c r="C3032" s="186"/>
      <c r="D3032" s="186"/>
      <c r="E3032" s="186"/>
      <c r="F3032" s="186"/>
      <c r="G3032" s="186"/>
      <c r="H3032" s="186"/>
      <c r="I3032" s="186"/>
      <c r="J3032" s="186"/>
      <c r="K3032" s="186"/>
      <c r="L3032" s="186"/>
      <c r="M3032" s="186"/>
      <c r="N3032" s="186"/>
      <c r="O3032" s="186"/>
      <c r="P3032" s="186"/>
      <c r="Q3032" s="186"/>
    </row>
    <row r="3033" spans="1:17">
      <c r="A3033" s="186"/>
      <c r="B3033" s="186"/>
      <c r="C3033" s="186"/>
      <c r="D3033" s="186"/>
      <c r="E3033" s="186"/>
      <c r="F3033" s="186"/>
      <c r="G3033" s="186"/>
      <c r="H3033" s="186"/>
      <c r="I3033" s="186"/>
      <c r="J3033" s="186"/>
      <c r="K3033" s="186"/>
      <c r="L3033" s="186"/>
      <c r="M3033" s="186"/>
      <c r="N3033" s="186"/>
      <c r="O3033" s="186"/>
      <c r="P3033" s="186"/>
      <c r="Q3033" s="186"/>
    </row>
    <row r="3034" spans="1:17">
      <c r="A3034" s="186"/>
      <c r="B3034" s="186"/>
      <c r="C3034" s="186"/>
      <c r="D3034" s="186"/>
      <c r="E3034" s="186"/>
      <c r="F3034" s="186"/>
      <c r="G3034" s="186"/>
      <c r="H3034" s="186"/>
      <c r="I3034" s="186"/>
      <c r="J3034" s="186"/>
      <c r="K3034" s="186"/>
      <c r="L3034" s="186"/>
      <c r="M3034" s="186"/>
      <c r="N3034" s="186"/>
      <c r="O3034" s="186"/>
      <c r="P3034" s="186"/>
      <c r="Q3034" s="186"/>
    </row>
    <row r="3035" spans="1:17">
      <c r="A3035" s="186"/>
      <c r="B3035" s="186"/>
      <c r="C3035" s="186"/>
      <c r="D3035" s="186"/>
      <c r="E3035" s="186"/>
      <c r="F3035" s="186"/>
      <c r="G3035" s="186"/>
      <c r="H3035" s="186"/>
      <c r="I3035" s="186"/>
      <c r="J3035" s="186"/>
      <c r="K3035" s="186"/>
      <c r="L3035" s="186"/>
      <c r="M3035" s="186"/>
      <c r="N3035" s="186"/>
      <c r="O3035" s="186"/>
      <c r="P3035" s="186"/>
      <c r="Q3035" s="186"/>
    </row>
    <row r="3036" spans="1:17">
      <c r="A3036" s="186"/>
      <c r="B3036" s="186"/>
      <c r="C3036" s="186"/>
      <c r="D3036" s="186"/>
      <c r="E3036" s="186"/>
      <c r="F3036" s="186"/>
      <c r="G3036" s="186"/>
      <c r="H3036" s="186"/>
      <c r="I3036" s="186"/>
      <c r="J3036" s="186"/>
      <c r="K3036" s="186"/>
      <c r="L3036" s="186"/>
      <c r="M3036" s="186"/>
      <c r="N3036" s="186"/>
      <c r="O3036" s="186"/>
      <c r="P3036" s="186"/>
      <c r="Q3036" s="186"/>
    </row>
    <row r="3037" spans="1:17">
      <c r="A3037" s="186"/>
      <c r="B3037" s="186"/>
      <c r="C3037" s="186"/>
      <c r="D3037" s="186"/>
      <c r="E3037" s="186"/>
      <c r="F3037" s="186"/>
      <c r="G3037" s="186"/>
      <c r="H3037" s="186"/>
      <c r="I3037" s="186"/>
      <c r="J3037" s="186"/>
      <c r="K3037" s="186"/>
      <c r="L3037" s="186"/>
      <c r="M3037" s="186"/>
      <c r="N3037" s="186"/>
      <c r="O3037" s="186"/>
      <c r="P3037" s="186"/>
      <c r="Q3037" s="186"/>
    </row>
    <row r="3038" spans="1:17">
      <c r="A3038" s="186"/>
      <c r="B3038" s="186"/>
      <c r="C3038" s="186"/>
      <c r="D3038" s="186"/>
      <c r="E3038" s="186"/>
      <c r="F3038" s="186"/>
      <c r="G3038" s="186"/>
      <c r="H3038" s="186"/>
      <c r="I3038" s="186"/>
      <c r="J3038" s="186"/>
      <c r="K3038" s="186"/>
      <c r="L3038" s="186"/>
      <c r="M3038" s="186"/>
      <c r="N3038" s="186"/>
      <c r="O3038" s="186"/>
      <c r="P3038" s="186"/>
      <c r="Q3038" s="186"/>
    </row>
    <row r="3039" spans="1:17">
      <c r="A3039" s="186"/>
      <c r="B3039" s="186"/>
      <c r="C3039" s="186"/>
      <c r="D3039" s="186"/>
      <c r="E3039" s="186"/>
      <c r="F3039" s="186"/>
      <c r="G3039" s="186"/>
      <c r="H3039" s="186"/>
      <c r="I3039" s="186"/>
      <c r="J3039" s="186"/>
      <c r="K3039" s="186"/>
      <c r="L3039" s="186"/>
      <c r="M3039" s="186"/>
      <c r="N3039" s="186"/>
      <c r="O3039" s="186"/>
      <c r="P3039" s="186"/>
      <c r="Q3039" s="186"/>
    </row>
    <row r="3040" spans="1:17">
      <c r="A3040" s="186"/>
      <c r="B3040" s="186"/>
      <c r="C3040" s="186"/>
      <c r="D3040" s="186"/>
      <c r="E3040" s="186"/>
      <c r="F3040" s="186"/>
      <c r="G3040" s="186"/>
      <c r="H3040" s="186"/>
      <c r="I3040" s="186"/>
      <c r="J3040" s="186"/>
      <c r="K3040" s="186"/>
      <c r="L3040" s="186"/>
      <c r="M3040" s="186"/>
      <c r="N3040" s="186"/>
      <c r="O3040" s="186"/>
      <c r="P3040" s="186"/>
      <c r="Q3040" s="186"/>
    </row>
    <row r="3041" spans="1:17">
      <c r="A3041" s="186"/>
      <c r="B3041" s="186"/>
      <c r="C3041" s="186"/>
      <c r="D3041" s="186"/>
      <c r="E3041" s="186"/>
      <c r="F3041" s="186"/>
      <c r="G3041" s="186"/>
      <c r="H3041" s="186"/>
      <c r="I3041" s="186"/>
      <c r="J3041" s="186"/>
      <c r="K3041" s="186"/>
      <c r="L3041" s="186"/>
      <c r="M3041" s="186"/>
      <c r="N3041" s="186"/>
      <c r="O3041" s="186"/>
      <c r="P3041" s="186"/>
      <c r="Q3041" s="186"/>
    </row>
    <row r="3042" spans="1:17">
      <c r="A3042" s="186"/>
      <c r="B3042" s="186"/>
      <c r="C3042" s="186"/>
      <c r="D3042" s="186"/>
      <c r="E3042" s="186"/>
      <c r="F3042" s="186"/>
      <c r="G3042" s="186"/>
      <c r="H3042" s="186"/>
      <c r="I3042" s="186"/>
      <c r="J3042" s="186"/>
      <c r="K3042" s="186"/>
      <c r="L3042" s="186"/>
      <c r="M3042" s="186"/>
      <c r="N3042" s="186"/>
      <c r="O3042" s="186"/>
      <c r="P3042" s="186"/>
      <c r="Q3042" s="186"/>
    </row>
    <row r="3043" spans="1:17">
      <c r="A3043" s="186"/>
      <c r="B3043" s="186"/>
      <c r="C3043" s="186"/>
      <c r="D3043" s="186"/>
      <c r="E3043" s="186"/>
      <c r="F3043" s="186"/>
      <c r="G3043" s="186"/>
      <c r="H3043" s="186"/>
      <c r="I3043" s="186"/>
      <c r="J3043" s="186"/>
      <c r="K3043" s="186"/>
      <c r="L3043" s="186"/>
      <c r="M3043" s="186"/>
      <c r="N3043" s="186"/>
      <c r="O3043" s="186"/>
      <c r="P3043" s="186"/>
      <c r="Q3043" s="186"/>
    </row>
    <row r="3044" spans="1:17">
      <c r="A3044" s="186"/>
      <c r="B3044" s="186"/>
      <c r="C3044" s="186"/>
      <c r="D3044" s="186"/>
      <c r="E3044" s="186"/>
      <c r="F3044" s="186"/>
      <c r="G3044" s="186"/>
      <c r="H3044" s="186"/>
      <c r="I3044" s="186"/>
      <c r="J3044" s="186"/>
      <c r="K3044" s="186"/>
      <c r="L3044" s="186"/>
      <c r="M3044" s="186"/>
      <c r="N3044" s="186"/>
      <c r="O3044" s="186"/>
      <c r="P3044" s="186"/>
      <c r="Q3044" s="186"/>
    </row>
    <row r="3045" spans="1:17">
      <c r="A3045" s="186"/>
      <c r="B3045" s="186"/>
      <c r="C3045" s="186"/>
      <c r="D3045" s="186"/>
      <c r="E3045" s="186"/>
      <c r="F3045" s="186"/>
      <c r="G3045" s="186"/>
      <c r="H3045" s="186"/>
      <c r="I3045" s="186"/>
      <c r="J3045" s="186"/>
      <c r="K3045" s="186"/>
      <c r="L3045" s="186"/>
      <c r="M3045" s="186"/>
      <c r="N3045" s="186"/>
      <c r="O3045" s="186"/>
      <c r="P3045" s="186"/>
      <c r="Q3045" s="186"/>
    </row>
    <row r="3046" spans="1:17">
      <c r="A3046" s="186"/>
      <c r="B3046" s="186"/>
      <c r="C3046" s="186"/>
      <c r="D3046" s="186"/>
      <c r="E3046" s="186"/>
      <c r="F3046" s="186"/>
      <c r="G3046" s="186"/>
      <c r="H3046" s="186"/>
      <c r="I3046" s="186"/>
      <c r="J3046" s="186"/>
      <c r="K3046" s="186"/>
      <c r="L3046" s="186"/>
      <c r="M3046" s="186"/>
      <c r="N3046" s="186"/>
      <c r="O3046" s="186"/>
      <c r="P3046" s="186"/>
      <c r="Q3046" s="186"/>
    </row>
    <row r="3047" spans="1:17">
      <c r="A3047" s="186"/>
      <c r="B3047" s="186"/>
      <c r="C3047" s="186"/>
      <c r="D3047" s="186"/>
      <c r="E3047" s="186"/>
      <c r="F3047" s="186"/>
      <c r="G3047" s="186"/>
      <c r="H3047" s="186"/>
      <c r="I3047" s="186"/>
      <c r="J3047" s="186"/>
      <c r="K3047" s="186"/>
      <c r="L3047" s="186"/>
      <c r="M3047" s="186"/>
      <c r="N3047" s="186"/>
      <c r="O3047" s="186"/>
      <c r="P3047" s="186"/>
      <c r="Q3047" s="186"/>
    </row>
    <row r="3048" spans="1:17">
      <c r="A3048" s="186"/>
      <c r="B3048" s="186"/>
      <c r="C3048" s="186"/>
      <c r="D3048" s="186"/>
      <c r="E3048" s="186"/>
      <c r="F3048" s="186"/>
      <c r="G3048" s="186"/>
      <c r="H3048" s="186"/>
      <c r="I3048" s="186"/>
      <c r="J3048" s="186"/>
      <c r="K3048" s="186"/>
      <c r="L3048" s="186"/>
      <c r="M3048" s="186"/>
      <c r="N3048" s="186"/>
      <c r="O3048" s="186"/>
      <c r="P3048" s="186"/>
      <c r="Q3048" s="186"/>
    </row>
    <row r="3049" spans="1:17">
      <c r="A3049" s="186"/>
      <c r="B3049" s="186"/>
      <c r="C3049" s="186"/>
      <c r="D3049" s="186"/>
      <c r="E3049" s="186"/>
      <c r="F3049" s="186"/>
      <c r="G3049" s="186"/>
      <c r="H3049" s="186"/>
      <c r="I3049" s="186"/>
      <c r="J3049" s="186"/>
      <c r="K3049" s="186"/>
      <c r="L3049" s="186"/>
      <c r="M3049" s="186"/>
      <c r="N3049" s="186"/>
      <c r="O3049" s="186"/>
      <c r="P3049" s="186"/>
      <c r="Q3049" s="186"/>
    </row>
    <row r="3050" spans="1:17">
      <c r="A3050" s="186"/>
      <c r="B3050" s="186"/>
      <c r="C3050" s="186"/>
      <c r="D3050" s="186"/>
      <c r="E3050" s="186"/>
      <c r="F3050" s="186"/>
      <c r="G3050" s="186"/>
      <c r="H3050" s="186"/>
      <c r="I3050" s="186"/>
      <c r="J3050" s="186"/>
      <c r="K3050" s="186"/>
      <c r="L3050" s="186"/>
      <c r="M3050" s="186"/>
      <c r="N3050" s="186"/>
      <c r="O3050" s="186"/>
      <c r="P3050" s="186"/>
      <c r="Q3050" s="186"/>
    </row>
    <row r="3051" spans="1:17">
      <c r="A3051" s="186"/>
      <c r="B3051" s="186"/>
      <c r="C3051" s="186"/>
      <c r="D3051" s="186"/>
      <c r="E3051" s="186"/>
      <c r="F3051" s="186"/>
      <c r="G3051" s="186"/>
      <c r="H3051" s="186"/>
      <c r="I3051" s="186"/>
      <c r="J3051" s="186"/>
      <c r="K3051" s="186"/>
      <c r="L3051" s="186"/>
      <c r="M3051" s="186"/>
      <c r="N3051" s="186"/>
      <c r="O3051" s="186"/>
      <c r="P3051" s="186"/>
      <c r="Q3051" s="186"/>
    </row>
    <row r="3052" spans="1:17">
      <c r="A3052" s="186"/>
      <c r="B3052" s="186"/>
      <c r="C3052" s="186"/>
      <c r="D3052" s="186"/>
      <c r="E3052" s="186"/>
      <c r="F3052" s="186"/>
      <c r="G3052" s="186"/>
      <c r="H3052" s="186"/>
      <c r="I3052" s="186"/>
      <c r="J3052" s="186"/>
      <c r="K3052" s="186"/>
      <c r="L3052" s="186"/>
      <c r="M3052" s="186"/>
      <c r="N3052" s="186"/>
      <c r="O3052" s="186"/>
      <c r="P3052" s="186"/>
      <c r="Q3052" s="186"/>
    </row>
    <row r="3053" spans="1:17">
      <c r="A3053" s="186"/>
      <c r="B3053" s="186"/>
      <c r="C3053" s="186"/>
      <c r="D3053" s="186"/>
      <c r="E3053" s="186"/>
      <c r="F3053" s="186"/>
      <c r="G3053" s="186"/>
      <c r="H3053" s="186"/>
      <c r="I3053" s="186"/>
      <c r="J3053" s="186"/>
      <c r="K3053" s="186"/>
      <c r="L3053" s="186"/>
      <c r="M3053" s="186"/>
      <c r="N3053" s="186"/>
      <c r="O3053" s="186"/>
      <c r="P3053" s="186"/>
      <c r="Q3053" s="186"/>
    </row>
    <row r="3054" spans="1:17">
      <c r="A3054" s="186"/>
      <c r="B3054" s="186"/>
      <c r="C3054" s="186"/>
      <c r="D3054" s="186"/>
      <c r="E3054" s="186"/>
      <c r="F3054" s="186"/>
      <c r="G3054" s="186"/>
      <c r="H3054" s="186"/>
      <c r="I3054" s="186"/>
      <c r="J3054" s="186"/>
      <c r="K3054" s="186"/>
      <c r="L3054" s="186"/>
      <c r="M3054" s="186"/>
      <c r="N3054" s="186"/>
      <c r="O3054" s="186"/>
      <c r="P3054" s="186"/>
      <c r="Q3054" s="186"/>
    </row>
    <row r="3055" spans="1:17">
      <c r="A3055" s="186"/>
      <c r="B3055" s="186"/>
      <c r="C3055" s="186"/>
      <c r="D3055" s="186"/>
      <c r="E3055" s="186"/>
      <c r="F3055" s="186"/>
      <c r="G3055" s="186"/>
      <c r="H3055" s="186"/>
      <c r="I3055" s="186"/>
      <c r="J3055" s="186"/>
      <c r="K3055" s="186"/>
      <c r="L3055" s="186"/>
      <c r="M3055" s="186"/>
      <c r="N3055" s="186"/>
      <c r="O3055" s="186"/>
      <c r="P3055" s="186"/>
      <c r="Q3055" s="186"/>
    </row>
    <row r="3056" spans="1:17">
      <c r="A3056" s="186"/>
      <c r="B3056" s="186"/>
      <c r="C3056" s="186"/>
      <c r="D3056" s="186"/>
      <c r="E3056" s="186"/>
      <c r="F3056" s="186"/>
      <c r="G3056" s="186"/>
      <c r="H3056" s="186"/>
      <c r="I3056" s="186"/>
      <c r="J3056" s="186"/>
      <c r="K3056" s="186"/>
      <c r="L3056" s="186"/>
      <c r="M3056" s="186"/>
      <c r="N3056" s="186"/>
      <c r="O3056" s="186"/>
      <c r="P3056" s="186"/>
      <c r="Q3056" s="186"/>
    </row>
    <row r="3057" spans="1:17">
      <c r="A3057" s="186"/>
      <c r="B3057" s="186"/>
      <c r="C3057" s="186"/>
      <c r="D3057" s="186"/>
      <c r="E3057" s="186"/>
      <c r="F3057" s="186"/>
      <c r="G3057" s="186"/>
      <c r="H3057" s="186"/>
      <c r="I3057" s="186"/>
      <c r="J3057" s="186"/>
      <c r="K3057" s="186"/>
      <c r="L3057" s="186"/>
      <c r="M3057" s="186"/>
      <c r="N3057" s="186"/>
      <c r="O3057" s="186"/>
      <c r="P3057" s="186"/>
      <c r="Q3057" s="186"/>
    </row>
    <row r="3058" spans="1:17">
      <c r="A3058" s="186"/>
      <c r="B3058" s="186"/>
      <c r="C3058" s="186"/>
      <c r="D3058" s="186"/>
      <c r="E3058" s="186"/>
      <c r="F3058" s="186"/>
      <c r="G3058" s="186"/>
      <c r="H3058" s="186"/>
      <c r="I3058" s="186"/>
      <c r="J3058" s="186"/>
      <c r="K3058" s="186"/>
      <c r="L3058" s="186"/>
      <c r="M3058" s="186"/>
      <c r="N3058" s="186"/>
      <c r="O3058" s="186"/>
      <c r="P3058" s="186"/>
      <c r="Q3058" s="186"/>
    </row>
    <row r="3059" spans="1:17">
      <c r="A3059" s="186"/>
      <c r="B3059" s="186"/>
      <c r="C3059" s="186"/>
      <c r="D3059" s="186"/>
      <c r="E3059" s="186"/>
      <c r="F3059" s="186"/>
      <c r="G3059" s="186"/>
      <c r="H3059" s="186"/>
      <c r="I3059" s="186"/>
      <c r="J3059" s="186"/>
      <c r="K3059" s="186"/>
      <c r="L3059" s="186"/>
      <c r="M3059" s="186"/>
      <c r="N3059" s="186"/>
      <c r="O3059" s="186"/>
      <c r="P3059" s="186"/>
      <c r="Q3059" s="186"/>
    </row>
    <row r="3060" spans="1:17">
      <c r="A3060" s="186"/>
      <c r="B3060" s="186"/>
      <c r="C3060" s="186"/>
      <c r="D3060" s="186"/>
      <c r="E3060" s="186"/>
      <c r="F3060" s="186"/>
      <c r="G3060" s="186"/>
      <c r="H3060" s="186"/>
      <c r="I3060" s="186"/>
      <c r="J3060" s="186"/>
      <c r="K3060" s="186"/>
      <c r="L3060" s="186"/>
      <c r="M3060" s="186"/>
      <c r="N3060" s="186"/>
      <c r="O3060" s="186"/>
      <c r="P3060" s="186"/>
      <c r="Q3060" s="186"/>
    </row>
    <row r="3061" spans="1:17">
      <c r="A3061" s="186"/>
      <c r="B3061" s="186"/>
      <c r="C3061" s="186"/>
      <c r="D3061" s="186"/>
      <c r="E3061" s="186"/>
      <c r="F3061" s="186"/>
      <c r="G3061" s="186"/>
      <c r="H3061" s="186"/>
      <c r="I3061" s="186"/>
      <c r="J3061" s="186"/>
      <c r="K3061" s="186"/>
      <c r="L3061" s="186"/>
      <c r="M3061" s="186"/>
      <c r="N3061" s="186"/>
      <c r="O3061" s="186"/>
      <c r="P3061" s="186"/>
      <c r="Q3061" s="186"/>
    </row>
    <row r="3062" spans="1:17">
      <c r="A3062" s="186"/>
      <c r="B3062" s="186"/>
      <c r="C3062" s="186"/>
      <c r="D3062" s="186"/>
      <c r="E3062" s="186"/>
      <c r="F3062" s="186"/>
      <c r="G3062" s="186"/>
      <c r="H3062" s="186"/>
      <c r="I3062" s="186"/>
      <c r="J3062" s="186"/>
      <c r="K3062" s="186"/>
      <c r="L3062" s="186"/>
      <c r="M3062" s="186"/>
      <c r="N3062" s="186"/>
      <c r="O3062" s="186"/>
      <c r="P3062" s="186"/>
      <c r="Q3062" s="186"/>
    </row>
    <row r="3063" spans="1:17">
      <c r="A3063" s="186"/>
      <c r="B3063" s="186"/>
      <c r="C3063" s="186"/>
      <c r="D3063" s="186"/>
      <c r="E3063" s="186"/>
      <c r="F3063" s="186"/>
      <c r="G3063" s="186"/>
      <c r="H3063" s="186"/>
      <c r="I3063" s="186"/>
      <c r="J3063" s="186"/>
      <c r="K3063" s="186"/>
      <c r="L3063" s="186"/>
      <c r="M3063" s="186"/>
      <c r="N3063" s="186"/>
      <c r="O3063" s="186"/>
      <c r="P3063" s="186"/>
      <c r="Q3063" s="186"/>
    </row>
    <row r="3064" spans="1:17">
      <c r="A3064" s="186"/>
      <c r="B3064" s="186"/>
      <c r="C3064" s="186"/>
      <c r="D3064" s="186"/>
      <c r="E3064" s="186"/>
      <c r="F3064" s="186"/>
      <c r="G3064" s="186"/>
      <c r="H3064" s="186"/>
      <c r="I3064" s="186"/>
      <c r="J3064" s="186"/>
      <c r="K3064" s="186"/>
      <c r="L3064" s="186"/>
      <c r="M3064" s="186"/>
      <c r="N3064" s="186"/>
      <c r="O3064" s="186"/>
      <c r="P3064" s="186"/>
      <c r="Q3064" s="186"/>
    </row>
    <row r="3065" spans="1:17">
      <c r="A3065" s="186"/>
      <c r="B3065" s="186"/>
      <c r="C3065" s="186"/>
      <c r="D3065" s="186"/>
      <c r="E3065" s="186"/>
      <c r="F3065" s="186"/>
      <c r="G3065" s="186"/>
      <c r="H3065" s="186"/>
      <c r="I3065" s="186"/>
      <c r="J3065" s="186"/>
      <c r="K3065" s="186"/>
      <c r="L3065" s="186"/>
      <c r="M3065" s="186"/>
      <c r="N3065" s="186"/>
      <c r="O3065" s="186"/>
      <c r="P3065" s="186"/>
      <c r="Q3065" s="186"/>
    </row>
    <row r="3066" spans="1:17">
      <c r="A3066" s="186"/>
      <c r="B3066" s="186"/>
      <c r="C3066" s="186"/>
      <c r="D3066" s="186"/>
      <c r="E3066" s="186"/>
      <c r="F3066" s="186"/>
      <c r="G3066" s="186"/>
      <c r="H3066" s="186"/>
      <c r="I3066" s="186"/>
      <c r="J3066" s="186"/>
      <c r="K3066" s="186"/>
      <c r="L3066" s="186"/>
      <c r="M3066" s="186"/>
      <c r="N3066" s="186"/>
      <c r="O3066" s="186"/>
      <c r="P3066" s="186"/>
      <c r="Q3066" s="186"/>
    </row>
    <row r="3067" spans="1:17">
      <c r="A3067" s="186"/>
      <c r="B3067" s="186"/>
      <c r="C3067" s="186"/>
      <c r="D3067" s="186"/>
      <c r="E3067" s="186"/>
      <c r="F3067" s="186"/>
      <c r="G3067" s="186"/>
      <c r="H3067" s="186"/>
      <c r="I3067" s="186"/>
      <c r="J3067" s="186"/>
      <c r="K3067" s="186"/>
      <c r="L3067" s="186"/>
      <c r="M3067" s="186"/>
      <c r="N3067" s="186"/>
      <c r="O3067" s="186"/>
      <c r="P3067" s="186"/>
      <c r="Q3067" s="186"/>
    </row>
    <row r="3068" spans="1:17">
      <c r="A3068" s="186"/>
      <c r="B3068" s="186"/>
      <c r="C3068" s="186"/>
      <c r="D3068" s="186"/>
      <c r="E3068" s="186"/>
      <c r="F3068" s="186"/>
      <c r="G3068" s="186"/>
      <c r="H3068" s="186"/>
      <c r="I3068" s="186"/>
      <c r="J3068" s="186"/>
      <c r="K3068" s="186"/>
      <c r="L3068" s="186"/>
      <c r="M3068" s="186"/>
      <c r="N3068" s="186"/>
      <c r="O3068" s="186"/>
      <c r="P3068" s="186"/>
      <c r="Q3068" s="186"/>
    </row>
    <row r="3069" spans="1:17">
      <c r="A3069" s="186"/>
      <c r="B3069" s="186"/>
      <c r="C3069" s="186"/>
      <c r="D3069" s="186"/>
      <c r="E3069" s="186"/>
      <c r="F3069" s="186"/>
      <c r="G3069" s="186"/>
      <c r="H3069" s="186"/>
      <c r="I3069" s="186"/>
      <c r="J3069" s="186"/>
      <c r="K3069" s="186"/>
      <c r="L3069" s="186"/>
      <c r="M3069" s="186"/>
      <c r="N3069" s="186"/>
      <c r="O3069" s="186"/>
      <c r="P3069" s="186"/>
      <c r="Q3069" s="186"/>
    </row>
    <row r="3070" spans="1:17">
      <c r="A3070" s="186"/>
      <c r="B3070" s="186"/>
      <c r="C3070" s="186"/>
      <c r="D3070" s="186"/>
      <c r="E3070" s="186"/>
      <c r="F3070" s="186"/>
      <c r="G3070" s="186"/>
      <c r="H3070" s="186"/>
      <c r="I3070" s="186"/>
      <c r="J3070" s="186"/>
      <c r="K3070" s="186"/>
      <c r="L3070" s="186"/>
      <c r="M3070" s="186"/>
      <c r="N3070" s="186"/>
      <c r="O3070" s="186"/>
      <c r="P3070" s="186"/>
      <c r="Q3070" s="186"/>
    </row>
    <row r="3071" spans="1:17">
      <c r="A3071" s="186"/>
      <c r="B3071" s="186"/>
      <c r="C3071" s="186"/>
      <c r="D3071" s="186"/>
      <c r="E3071" s="186"/>
      <c r="F3071" s="186"/>
      <c r="G3071" s="186"/>
      <c r="H3071" s="186"/>
      <c r="I3071" s="186"/>
      <c r="J3071" s="186"/>
      <c r="K3071" s="186"/>
      <c r="L3071" s="186"/>
      <c r="M3071" s="186"/>
      <c r="N3071" s="186"/>
      <c r="O3071" s="186"/>
      <c r="P3071" s="186"/>
      <c r="Q3071" s="186"/>
    </row>
    <row r="3072" spans="1:17">
      <c r="A3072" s="186"/>
      <c r="B3072" s="186"/>
      <c r="C3072" s="186"/>
      <c r="D3072" s="186"/>
      <c r="E3072" s="186"/>
      <c r="F3072" s="186"/>
      <c r="G3072" s="186"/>
      <c r="H3072" s="186"/>
      <c r="I3072" s="186"/>
      <c r="J3072" s="186"/>
      <c r="K3072" s="186"/>
      <c r="L3072" s="186"/>
      <c r="M3072" s="186"/>
      <c r="N3072" s="186"/>
      <c r="O3072" s="186"/>
      <c r="P3072" s="186"/>
      <c r="Q3072" s="186"/>
    </row>
    <row r="3073" spans="1:17">
      <c r="A3073" s="186"/>
      <c r="B3073" s="186"/>
      <c r="C3073" s="186"/>
      <c r="D3073" s="186"/>
      <c r="E3073" s="186"/>
      <c r="F3073" s="186"/>
      <c r="G3073" s="186"/>
      <c r="H3073" s="186"/>
      <c r="I3073" s="186"/>
      <c r="J3073" s="186"/>
      <c r="K3073" s="186"/>
      <c r="L3073" s="186"/>
      <c r="M3073" s="186"/>
      <c r="N3073" s="186"/>
      <c r="O3073" s="186"/>
      <c r="P3073" s="186"/>
      <c r="Q3073" s="186"/>
    </row>
    <row r="3074" spans="1:17">
      <c r="A3074" s="186"/>
      <c r="B3074" s="186"/>
      <c r="C3074" s="186"/>
      <c r="D3074" s="186"/>
      <c r="E3074" s="186"/>
      <c r="F3074" s="186"/>
      <c r="G3074" s="186"/>
      <c r="H3074" s="186"/>
      <c r="I3074" s="186"/>
      <c r="J3074" s="186"/>
      <c r="K3074" s="186"/>
      <c r="L3074" s="186"/>
      <c r="M3074" s="186"/>
      <c r="N3074" s="186"/>
      <c r="O3074" s="186"/>
      <c r="P3074" s="186"/>
      <c r="Q3074" s="186"/>
    </row>
    <row r="3075" spans="1:17">
      <c r="A3075" s="186"/>
      <c r="B3075" s="186"/>
      <c r="C3075" s="186"/>
      <c r="D3075" s="186"/>
      <c r="E3075" s="186"/>
      <c r="F3075" s="186"/>
      <c r="G3075" s="186"/>
      <c r="H3075" s="186"/>
      <c r="I3075" s="186"/>
      <c r="J3075" s="186"/>
      <c r="K3075" s="186"/>
      <c r="L3075" s="186"/>
      <c r="M3075" s="186"/>
      <c r="N3075" s="186"/>
      <c r="O3075" s="186"/>
      <c r="P3075" s="186"/>
      <c r="Q3075" s="186"/>
    </row>
    <row r="3076" spans="1:17">
      <c r="A3076" s="186"/>
      <c r="B3076" s="186"/>
      <c r="C3076" s="186"/>
      <c r="D3076" s="186"/>
      <c r="E3076" s="186"/>
      <c r="F3076" s="186"/>
      <c r="G3076" s="186"/>
      <c r="H3076" s="186"/>
      <c r="I3076" s="186"/>
      <c r="J3076" s="186"/>
      <c r="K3076" s="186"/>
      <c r="L3076" s="186"/>
      <c r="M3076" s="186"/>
      <c r="N3076" s="186"/>
      <c r="O3076" s="186"/>
      <c r="P3076" s="186"/>
      <c r="Q3076" s="186"/>
    </row>
    <row r="3077" spans="1:17">
      <c r="A3077" s="186"/>
      <c r="B3077" s="186"/>
      <c r="C3077" s="186"/>
      <c r="D3077" s="186"/>
      <c r="E3077" s="186"/>
      <c r="F3077" s="186"/>
      <c r="G3077" s="186"/>
      <c r="H3077" s="186"/>
      <c r="I3077" s="186"/>
      <c r="J3077" s="186"/>
      <c r="K3077" s="186"/>
      <c r="L3077" s="186"/>
      <c r="M3077" s="186"/>
      <c r="N3077" s="186"/>
      <c r="O3077" s="186"/>
      <c r="P3077" s="186"/>
      <c r="Q3077" s="186"/>
    </row>
    <row r="3078" spans="1:17">
      <c r="A3078" s="186"/>
      <c r="B3078" s="186"/>
      <c r="C3078" s="186"/>
      <c r="D3078" s="186"/>
      <c r="E3078" s="186"/>
      <c r="F3078" s="186"/>
      <c r="G3078" s="186"/>
      <c r="H3078" s="186"/>
      <c r="I3078" s="186"/>
      <c r="J3078" s="186"/>
      <c r="K3078" s="186"/>
      <c r="L3078" s="186"/>
      <c r="M3078" s="186"/>
      <c r="N3078" s="186"/>
      <c r="O3078" s="186"/>
      <c r="P3078" s="186"/>
      <c r="Q3078" s="186"/>
    </row>
    <row r="3079" spans="1:17">
      <c r="A3079" s="186"/>
      <c r="B3079" s="186"/>
      <c r="C3079" s="186"/>
      <c r="D3079" s="186"/>
      <c r="E3079" s="186"/>
      <c r="F3079" s="186"/>
      <c r="G3079" s="186"/>
      <c r="H3079" s="186"/>
      <c r="I3079" s="186"/>
      <c r="J3079" s="186"/>
      <c r="K3079" s="186"/>
      <c r="L3079" s="186"/>
      <c r="M3079" s="186"/>
      <c r="N3079" s="186"/>
      <c r="O3079" s="186"/>
      <c r="P3079" s="186"/>
      <c r="Q3079" s="186"/>
    </row>
    <row r="3080" spans="1:17">
      <c r="A3080" s="186"/>
      <c r="B3080" s="186"/>
      <c r="C3080" s="186"/>
      <c r="D3080" s="186"/>
      <c r="E3080" s="186"/>
      <c r="F3080" s="186"/>
      <c r="G3080" s="186"/>
      <c r="H3080" s="186"/>
      <c r="I3080" s="186"/>
      <c r="J3080" s="186"/>
      <c r="K3080" s="186"/>
      <c r="L3080" s="186"/>
      <c r="M3080" s="186"/>
      <c r="N3080" s="186"/>
      <c r="O3080" s="186"/>
      <c r="P3080" s="186"/>
      <c r="Q3080" s="186"/>
    </row>
    <row r="3081" spans="1:17">
      <c r="A3081" s="186"/>
      <c r="B3081" s="186"/>
      <c r="C3081" s="186"/>
      <c r="D3081" s="186"/>
      <c r="E3081" s="186"/>
      <c r="F3081" s="186"/>
      <c r="G3081" s="186"/>
      <c r="H3081" s="186"/>
      <c r="I3081" s="186"/>
      <c r="J3081" s="186"/>
      <c r="K3081" s="186"/>
      <c r="L3081" s="186"/>
      <c r="M3081" s="186"/>
      <c r="N3081" s="186"/>
      <c r="O3081" s="186"/>
      <c r="P3081" s="186"/>
      <c r="Q3081" s="186"/>
    </row>
    <row r="3082" spans="1:17">
      <c r="A3082" s="186"/>
      <c r="B3082" s="186"/>
      <c r="C3082" s="186"/>
      <c r="D3082" s="186"/>
      <c r="E3082" s="186"/>
      <c r="F3082" s="186"/>
      <c r="G3082" s="186"/>
      <c r="H3082" s="186"/>
      <c r="I3082" s="186"/>
      <c r="J3082" s="186"/>
      <c r="K3082" s="186"/>
      <c r="L3082" s="186"/>
      <c r="M3082" s="186"/>
      <c r="N3082" s="186"/>
      <c r="O3082" s="186"/>
      <c r="P3082" s="186"/>
      <c r="Q3082" s="186"/>
    </row>
    <row r="3083" spans="1:17">
      <c r="A3083" s="186"/>
      <c r="B3083" s="186"/>
      <c r="C3083" s="186"/>
      <c r="D3083" s="186"/>
      <c r="E3083" s="186"/>
      <c r="F3083" s="186"/>
      <c r="G3083" s="186"/>
      <c r="H3083" s="186"/>
      <c r="I3083" s="186"/>
      <c r="J3083" s="186"/>
      <c r="K3083" s="186"/>
      <c r="L3083" s="186"/>
      <c r="M3083" s="186"/>
      <c r="N3083" s="186"/>
      <c r="O3083" s="186"/>
      <c r="P3083" s="186"/>
      <c r="Q3083" s="186"/>
    </row>
    <row r="3084" spans="1:17">
      <c r="A3084" s="186"/>
      <c r="B3084" s="186"/>
      <c r="C3084" s="186"/>
      <c r="D3084" s="186"/>
      <c r="E3084" s="186"/>
      <c r="F3084" s="186"/>
      <c r="G3084" s="186"/>
      <c r="H3084" s="186"/>
      <c r="I3084" s="186"/>
      <c r="J3084" s="186"/>
      <c r="K3084" s="186"/>
      <c r="L3084" s="186"/>
      <c r="M3084" s="186"/>
      <c r="N3084" s="186"/>
      <c r="O3084" s="186"/>
      <c r="P3084" s="186"/>
      <c r="Q3084" s="186"/>
    </row>
    <row r="3085" spans="1:17">
      <c r="A3085" s="186"/>
      <c r="B3085" s="186"/>
      <c r="C3085" s="186"/>
      <c r="D3085" s="186"/>
      <c r="E3085" s="186"/>
      <c r="F3085" s="186"/>
      <c r="G3085" s="186"/>
      <c r="H3085" s="186"/>
      <c r="I3085" s="186"/>
      <c r="J3085" s="186"/>
      <c r="K3085" s="186"/>
      <c r="L3085" s="186"/>
      <c r="M3085" s="186"/>
      <c r="N3085" s="186"/>
      <c r="O3085" s="186"/>
      <c r="P3085" s="186"/>
      <c r="Q3085" s="186"/>
    </row>
    <row r="3086" spans="1:17">
      <c r="A3086" s="186"/>
      <c r="B3086" s="186"/>
      <c r="C3086" s="186"/>
      <c r="D3086" s="186"/>
      <c r="E3086" s="186"/>
      <c r="F3086" s="186"/>
      <c r="G3086" s="186"/>
      <c r="H3086" s="186"/>
      <c r="I3086" s="186"/>
      <c r="J3086" s="186"/>
      <c r="K3086" s="186"/>
      <c r="L3086" s="186"/>
      <c r="M3086" s="186"/>
      <c r="N3086" s="186"/>
      <c r="O3086" s="186"/>
      <c r="P3086" s="186"/>
      <c r="Q3086" s="186"/>
    </row>
    <row r="3087" spans="1:17">
      <c r="A3087" s="186"/>
      <c r="B3087" s="186"/>
      <c r="C3087" s="186"/>
      <c r="D3087" s="186"/>
      <c r="E3087" s="186"/>
      <c r="F3087" s="186"/>
      <c r="G3087" s="186"/>
      <c r="H3087" s="186"/>
      <c r="I3087" s="186"/>
      <c r="J3087" s="186"/>
      <c r="K3087" s="186"/>
      <c r="L3087" s="186"/>
      <c r="M3087" s="186"/>
      <c r="N3087" s="186"/>
      <c r="O3087" s="186"/>
      <c r="P3087" s="186"/>
      <c r="Q3087" s="186"/>
    </row>
    <row r="3088" spans="1:17">
      <c r="A3088" s="186"/>
      <c r="B3088" s="186"/>
      <c r="C3088" s="186"/>
      <c r="D3088" s="186"/>
      <c r="E3088" s="186"/>
      <c r="F3088" s="186"/>
      <c r="G3088" s="186"/>
      <c r="H3088" s="186"/>
      <c r="I3088" s="186"/>
      <c r="J3088" s="186"/>
      <c r="K3088" s="186"/>
      <c r="L3088" s="186"/>
      <c r="M3088" s="186"/>
      <c r="N3088" s="186"/>
      <c r="O3088" s="186"/>
      <c r="P3088" s="186"/>
      <c r="Q3088" s="186"/>
    </row>
    <row r="3089" spans="1:17">
      <c r="A3089" s="186"/>
      <c r="B3089" s="186"/>
      <c r="C3089" s="186"/>
      <c r="D3089" s="186"/>
      <c r="E3089" s="186"/>
      <c r="F3089" s="186"/>
      <c r="G3089" s="186"/>
      <c r="H3089" s="186"/>
      <c r="I3089" s="186"/>
      <c r="J3089" s="186"/>
      <c r="K3089" s="186"/>
      <c r="L3089" s="186"/>
      <c r="M3089" s="186"/>
      <c r="N3089" s="186"/>
      <c r="O3089" s="186"/>
      <c r="P3089" s="186"/>
      <c r="Q3089" s="186"/>
    </row>
    <row r="3090" spans="1:17">
      <c r="A3090" s="186"/>
      <c r="B3090" s="186"/>
      <c r="C3090" s="186"/>
      <c r="D3090" s="186"/>
      <c r="E3090" s="186"/>
      <c r="F3090" s="186"/>
      <c r="G3090" s="186"/>
      <c r="H3090" s="186"/>
      <c r="I3090" s="186"/>
      <c r="J3090" s="186"/>
      <c r="K3090" s="186"/>
      <c r="L3090" s="186"/>
      <c r="M3090" s="186"/>
      <c r="N3090" s="186"/>
      <c r="O3090" s="186"/>
      <c r="P3090" s="186"/>
      <c r="Q3090" s="186"/>
    </row>
    <row r="3091" spans="1:17">
      <c r="A3091" s="186"/>
      <c r="B3091" s="186"/>
      <c r="C3091" s="186"/>
      <c r="D3091" s="186"/>
      <c r="E3091" s="186"/>
      <c r="F3091" s="186"/>
      <c r="G3091" s="186"/>
      <c r="H3091" s="186"/>
      <c r="I3091" s="186"/>
      <c r="J3091" s="186"/>
      <c r="K3091" s="186"/>
      <c r="L3091" s="186"/>
      <c r="M3091" s="186"/>
      <c r="N3091" s="186"/>
      <c r="O3091" s="186"/>
      <c r="P3091" s="186"/>
      <c r="Q3091" s="186"/>
    </row>
    <row r="3092" spans="1:17">
      <c r="A3092" s="186"/>
      <c r="B3092" s="186"/>
      <c r="C3092" s="186"/>
      <c r="D3092" s="186"/>
      <c r="E3092" s="186"/>
      <c r="F3092" s="186"/>
      <c r="G3092" s="186"/>
      <c r="H3092" s="186"/>
      <c r="I3092" s="186"/>
      <c r="J3092" s="186"/>
      <c r="K3092" s="186"/>
      <c r="L3092" s="186"/>
      <c r="M3092" s="186"/>
      <c r="N3092" s="186"/>
      <c r="O3092" s="186"/>
      <c r="P3092" s="186"/>
      <c r="Q3092" s="186"/>
    </row>
    <row r="3093" spans="1:17">
      <c r="A3093" s="186"/>
      <c r="B3093" s="186"/>
      <c r="C3093" s="186"/>
      <c r="D3093" s="186"/>
      <c r="E3093" s="186"/>
      <c r="F3093" s="186"/>
      <c r="G3093" s="186"/>
      <c r="H3093" s="186"/>
      <c r="I3093" s="186"/>
      <c r="J3093" s="186"/>
      <c r="K3093" s="186"/>
      <c r="L3093" s="186"/>
      <c r="M3093" s="186"/>
      <c r="N3093" s="186"/>
      <c r="O3093" s="186"/>
      <c r="P3093" s="186"/>
      <c r="Q3093" s="186"/>
    </row>
    <row r="3094" spans="1:17">
      <c r="A3094" s="186"/>
      <c r="B3094" s="186"/>
      <c r="C3094" s="186"/>
      <c r="D3094" s="186"/>
      <c r="E3094" s="186"/>
      <c r="F3094" s="186"/>
      <c r="G3094" s="186"/>
      <c r="H3094" s="186"/>
      <c r="I3094" s="186"/>
      <c r="J3094" s="186"/>
      <c r="K3094" s="186"/>
      <c r="L3094" s="186"/>
      <c r="M3094" s="186"/>
      <c r="N3094" s="186"/>
      <c r="O3094" s="186"/>
      <c r="P3094" s="186"/>
      <c r="Q3094" s="186"/>
    </row>
    <row r="3095" spans="1:17">
      <c r="A3095" s="186"/>
      <c r="B3095" s="186"/>
      <c r="C3095" s="186"/>
      <c r="D3095" s="186"/>
      <c r="E3095" s="186"/>
      <c r="F3095" s="186"/>
      <c r="G3095" s="186"/>
      <c r="H3095" s="186"/>
      <c r="I3095" s="186"/>
      <c r="J3095" s="186"/>
      <c r="K3095" s="186"/>
      <c r="L3095" s="186"/>
      <c r="M3095" s="186"/>
      <c r="N3095" s="186"/>
      <c r="O3095" s="186"/>
      <c r="P3095" s="186"/>
      <c r="Q3095" s="186"/>
    </row>
    <row r="3096" spans="1:17">
      <c r="A3096" s="186"/>
      <c r="B3096" s="186"/>
      <c r="C3096" s="186"/>
      <c r="D3096" s="186"/>
      <c r="E3096" s="186"/>
      <c r="F3096" s="186"/>
      <c r="G3096" s="186"/>
      <c r="H3096" s="186"/>
      <c r="I3096" s="186"/>
      <c r="J3096" s="186"/>
      <c r="K3096" s="186"/>
      <c r="L3096" s="186"/>
      <c r="M3096" s="186"/>
      <c r="N3096" s="186"/>
      <c r="O3096" s="186"/>
      <c r="P3096" s="186"/>
      <c r="Q3096" s="186"/>
    </row>
    <row r="3097" spans="1:17">
      <c r="A3097" s="186"/>
      <c r="B3097" s="186"/>
      <c r="C3097" s="186"/>
      <c r="D3097" s="186"/>
      <c r="E3097" s="186"/>
      <c r="F3097" s="186"/>
      <c r="G3097" s="186"/>
      <c r="H3097" s="186"/>
      <c r="I3097" s="186"/>
      <c r="J3097" s="186"/>
      <c r="K3097" s="186"/>
      <c r="L3097" s="186"/>
      <c r="M3097" s="186"/>
      <c r="N3097" s="186"/>
      <c r="O3097" s="186"/>
      <c r="P3097" s="186"/>
      <c r="Q3097" s="186"/>
    </row>
    <row r="3098" spans="1:17">
      <c r="A3098" s="186"/>
      <c r="B3098" s="186"/>
      <c r="C3098" s="186"/>
      <c r="D3098" s="186"/>
      <c r="E3098" s="186"/>
      <c r="F3098" s="186"/>
      <c r="G3098" s="186"/>
      <c r="H3098" s="186"/>
      <c r="I3098" s="186"/>
      <c r="J3098" s="186"/>
      <c r="K3098" s="186"/>
      <c r="L3098" s="186"/>
      <c r="M3098" s="186"/>
      <c r="N3098" s="186"/>
      <c r="O3098" s="186"/>
      <c r="P3098" s="186"/>
      <c r="Q3098" s="186"/>
    </row>
    <row r="3099" spans="1:17">
      <c r="A3099" s="186"/>
      <c r="B3099" s="186"/>
      <c r="C3099" s="186"/>
      <c r="D3099" s="186"/>
      <c r="E3099" s="186"/>
      <c r="F3099" s="186"/>
      <c r="G3099" s="186"/>
      <c r="H3099" s="186"/>
      <c r="I3099" s="186"/>
      <c r="J3099" s="186"/>
      <c r="K3099" s="186"/>
      <c r="L3099" s="186"/>
      <c r="M3099" s="186"/>
      <c r="N3099" s="186"/>
      <c r="O3099" s="186"/>
      <c r="P3099" s="186"/>
      <c r="Q3099" s="186"/>
    </row>
    <row r="3100" spans="1:17">
      <c r="A3100" s="186"/>
      <c r="B3100" s="186"/>
      <c r="C3100" s="186"/>
      <c r="D3100" s="186"/>
      <c r="E3100" s="186"/>
      <c r="F3100" s="186"/>
      <c r="G3100" s="186"/>
      <c r="H3100" s="186"/>
      <c r="I3100" s="186"/>
      <c r="J3100" s="186"/>
      <c r="K3100" s="186"/>
      <c r="L3100" s="186"/>
      <c r="M3100" s="186"/>
      <c r="N3100" s="186"/>
      <c r="O3100" s="186"/>
      <c r="P3100" s="186"/>
      <c r="Q3100" s="186"/>
    </row>
    <row r="3101" spans="1:17">
      <c r="A3101" s="186"/>
      <c r="B3101" s="186"/>
      <c r="C3101" s="186"/>
      <c r="D3101" s="186"/>
      <c r="E3101" s="186"/>
      <c r="F3101" s="186"/>
      <c r="G3101" s="186"/>
      <c r="H3101" s="186"/>
      <c r="I3101" s="186"/>
      <c r="J3101" s="186"/>
      <c r="K3101" s="186"/>
      <c r="L3101" s="186"/>
      <c r="M3101" s="186"/>
      <c r="N3101" s="186"/>
      <c r="O3101" s="186"/>
      <c r="P3101" s="186"/>
      <c r="Q3101" s="186"/>
    </row>
    <row r="3102" spans="1:17">
      <c r="A3102" s="186"/>
      <c r="B3102" s="186"/>
      <c r="C3102" s="186"/>
      <c r="D3102" s="186"/>
      <c r="E3102" s="186"/>
      <c r="F3102" s="186"/>
      <c r="G3102" s="186"/>
      <c r="H3102" s="186"/>
      <c r="I3102" s="186"/>
      <c r="J3102" s="186"/>
      <c r="K3102" s="186"/>
      <c r="L3102" s="186"/>
      <c r="M3102" s="186"/>
      <c r="N3102" s="186"/>
      <c r="O3102" s="186"/>
      <c r="P3102" s="186"/>
      <c r="Q3102" s="186"/>
    </row>
    <row r="3103" spans="1:17">
      <c r="A3103" s="186"/>
      <c r="B3103" s="186"/>
      <c r="C3103" s="186"/>
      <c r="D3103" s="186"/>
      <c r="E3103" s="186"/>
      <c r="F3103" s="186"/>
      <c r="G3103" s="186"/>
      <c r="H3103" s="186"/>
      <c r="I3103" s="186"/>
      <c r="J3103" s="186"/>
      <c r="K3103" s="186"/>
      <c r="L3103" s="186"/>
      <c r="M3103" s="186"/>
      <c r="N3103" s="186"/>
      <c r="O3103" s="186"/>
      <c r="P3103" s="186"/>
      <c r="Q3103" s="186"/>
    </row>
    <row r="3104" spans="1:17">
      <c r="A3104" s="186"/>
      <c r="B3104" s="186"/>
      <c r="C3104" s="186"/>
      <c r="D3104" s="186"/>
      <c r="E3104" s="186"/>
      <c r="F3104" s="186"/>
      <c r="G3104" s="186"/>
      <c r="H3104" s="186"/>
      <c r="I3104" s="186"/>
      <c r="J3104" s="186"/>
      <c r="K3104" s="186"/>
      <c r="L3104" s="186"/>
      <c r="M3104" s="186"/>
      <c r="N3104" s="186"/>
      <c r="O3104" s="186"/>
      <c r="P3104" s="186"/>
      <c r="Q3104" s="186"/>
    </row>
    <row r="3105" spans="1:17">
      <c r="A3105" s="186"/>
      <c r="B3105" s="186"/>
      <c r="C3105" s="186"/>
      <c r="D3105" s="186"/>
      <c r="E3105" s="186"/>
      <c r="F3105" s="186"/>
      <c r="G3105" s="186"/>
      <c r="H3105" s="186"/>
      <c r="I3105" s="186"/>
      <c r="J3105" s="186"/>
      <c r="K3105" s="186"/>
      <c r="L3105" s="186"/>
      <c r="M3105" s="186"/>
      <c r="N3105" s="186"/>
      <c r="O3105" s="186"/>
      <c r="P3105" s="186"/>
      <c r="Q3105" s="186"/>
    </row>
    <row r="3106" spans="1:17">
      <c r="A3106" s="186"/>
      <c r="B3106" s="186"/>
      <c r="C3106" s="186"/>
      <c r="D3106" s="186"/>
      <c r="E3106" s="186"/>
      <c r="F3106" s="186"/>
      <c r="G3106" s="186"/>
      <c r="H3106" s="186"/>
      <c r="I3106" s="186"/>
      <c r="J3106" s="186"/>
      <c r="K3106" s="186"/>
      <c r="L3106" s="186"/>
      <c r="M3106" s="186"/>
      <c r="N3106" s="186"/>
      <c r="O3106" s="186"/>
      <c r="P3106" s="186"/>
      <c r="Q3106" s="186"/>
    </row>
    <row r="3107" spans="1:17">
      <c r="A3107" s="186"/>
      <c r="B3107" s="186"/>
      <c r="C3107" s="186"/>
      <c r="D3107" s="186"/>
      <c r="E3107" s="186"/>
      <c r="F3107" s="186"/>
      <c r="G3107" s="186"/>
      <c r="H3107" s="186"/>
      <c r="I3107" s="186"/>
      <c r="J3107" s="186"/>
      <c r="K3107" s="186"/>
      <c r="L3107" s="186"/>
      <c r="M3107" s="186"/>
      <c r="N3107" s="186"/>
      <c r="O3107" s="186"/>
      <c r="P3107" s="186"/>
      <c r="Q3107" s="186"/>
    </row>
    <row r="3108" spans="1:17">
      <c r="A3108" s="186"/>
      <c r="B3108" s="186"/>
      <c r="C3108" s="186"/>
      <c r="D3108" s="186"/>
      <c r="E3108" s="186"/>
      <c r="F3108" s="186"/>
      <c r="G3108" s="186"/>
      <c r="H3108" s="186"/>
      <c r="I3108" s="186"/>
      <c r="J3108" s="186"/>
      <c r="K3108" s="186"/>
      <c r="L3108" s="186"/>
      <c r="M3108" s="186"/>
      <c r="N3108" s="186"/>
      <c r="O3108" s="186"/>
      <c r="P3108" s="186"/>
      <c r="Q3108" s="186"/>
    </row>
    <row r="3109" spans="1:17">
      <c r="A3109" s="186"/>
      <c r="B3109" s="186"/>
      <c r="C3109" s="186"/>
      <c r="D3109" s="186"/>
      <c r="E3109" s="186"/>
      <c r="F3109" s="186"/>
      <c r="G3109" s="186"/>
      <c r="H3109" s="186"/>
      <c r="I3109" s="186"/>
      <c r="J3109" s="186"/>
      <c r="K3109" s="186"/>
      <c r="L3109" s="186"/>
      <c r="M3109" s="186"/>
      <c r="N3109" s="186"/>
      <c r="O3109" s="186"/>
      <c r="P3109" s="186"/>
      <c r="Q3109" s="186"/>
    </row>
    <row r="3110" spans="1:17">
      <c r="A3110" s="186"/>
      <c r="B3110" s="186"/>
      <c r="C3110" s="186"/>
      <c r="D3110" s="186"/>
      <c r="E3110" s="186"/>
      <c r="F3110" s="186"/>
      <c r="G3110" s="186"/>
      <c r="H3110" s="186"/>
      <c r="I3110" s="186"/>
      <c r="J3110" s="186"/>
      <c r="K3110" s="186"/>
      <c r="L3110" s="186"/>
      <c r="M3110" s="186"/>
      <c r="N3110" s="186"/>
      <c r="O3110" s="186"/>
      <c r="P3110" s="186"/>
      <c r="Q3110" s="186"/>
    </row>
    <row r="3111" spans="1:17">
      <c r="A3111" s="186"/>
      <c r="B3111" s="186"/>
      <c r="C3111" s="186"/>
      <c r="D3111" s="186"/>
      <c r="E3111" s="186"/>
      <c r="F3111" s="186"/>
      <c r="G3111" s="186"/>
      <c r="H3111" s="186"/>
      <c r="I3111" s="186"/>
      <c r="J3111" s="186"/>
      <c r="K3111" s="186"/>
      <c r="L3111" s="186"/>
      <c r="M3111" s="186"/>
      <c r="N3111" s="186"/>
      <c r="O3111" s="186"/>
      <c r="P3111" s="186"/>
      <c r="Q3111" s="186"/>
    </row>
    <row r="3112" spans="1:17">
      <c r="A3112" s="186"/>
      <c r="B3112" s="186"/>
      <c r="C3112" s="186"/>
      <c r="D3112" s="186"/>
      <c r="E3112" s="186"/>
      <c r="F3112" s="186"/>
      <c r="G3112" s="186"/>
      <c r="H3112" s="186"/>
      <c r="I3112" s="186"/>
      <c r="J3112" s="186"/>
      <c r="K3112" s="186"/>
      <c r="L3112" s="186"/>
      <c r="M3112" s="186"/>
      <c r="N3112" s="186"/>
      <c r="O3112" s="186"/>
      <c r="P3112" s="186"/>
      <c r="Q3112" s="186"/>
    </row>
    <row r="3113" spans="1:17">
      <c r="A3113" s="186"/>
      <c r="B3113" s="186"/>
      <c r="C3113" s="186"/>
      <c r="D3113" s="186"/>
      <c r="E3113" s="186"/>
      <c r="F3113" s="186"/>
      <c r="G3113" s="186"/>
      <c r="H3113" s="186"/>
      <c r="I3113" s="186"/>
      <c r="J3113" s="186"/>
      <c r="K3113" s="186"/>
      <c r="L3113" s="186"/>
      <c r="M3113" s="186"/>
      <c r="N3113" s="186"/>
      <c r="O3113" s="186"/>
      <c r="P3113" s="186"/>
      <c r="Q3113" s="186"/>
    </row>
    <row r="3114" spans="1:17">
      <c r="A3114" s="186"/>
      <c r="B3114" s="186"/>
      <c r="C3114" s="186"/>
      <c r="D3114" s="186"/>
      <c r="E3114" s="186"/>
      <c r="F3114" s="186"/>
      <c r="G3114" s="186"/>
      <c r="H3114" s="186"/>
      <c r="I3114" s="186"/>
      <c r="J3114" s="186"/>
      <c r="K3114" s="186"/>
      <c r="L3114" s="186"/>
      <c r="M3114" s="186"/>
      <c r="N3114" s="186"/>
      <c r="O3114" s="186"/>
      <c r="P3114" s="186"/>
      <c r="Q3114" s="186"/>
    </row>
    <row r="3115" spans="1:17">
      <c r="A3115" s="186"/>
      <c r="B3115" s="186"/>
      <c r="C3115" s="186"/>
      <c r="D3115" s="186"/>
      <c r="E3115" s="186"/>
      <c r="F3115" s="186"/>
      <c r="G3115" s="186"/>
      <c r="H3115" s="186"/>
      <c r="I3115" s="186"/>
      <c r="J3115" s="186"/>
      <c r="K3115" s="186"/>
      <c r="L3115" s="186"/>
      <c r="M3115" s="186"/>
      <c r="N3115" s="186"/>
      <c r="O3115" s="186"/>
      <c r="P3115" s="186"/>
      <c r="Q3115" s="186"/>
    </row>
    <row r="3116" spans="1:17">
      <c r="A3116" s="186"/>
      <c r="B3116" s="186"/>
      <c r="C3116" s="186"/>
      <c r="D3116" s="186"/>
      <c r="E3116" s="186"/>
      <c r="F3116" s="186"/>
      <c r="G3116" s="186"/>
      <c r="H3116" s="186"/>
      <c r="I3116" s="186"/>
      <c r="J3116" s="186"/>
      <c r="K3116" s="186"/>
      <c r="L3116" s="186"/>
      <c r="M3116" s="186"/>
      <c r="N3116" s="186"/>
      <c r="O3116" s="186"/>
      <c r="P3116" s="186"/>
      <c r="Q3116" s="186"/>
    </row>
    <row r="3117" spans="1:17">
      <c r="A3117" s="186"/>
      <c r="B3117" s="186"/>
      <c r="C3117" s="186"/>
      <c r="D3117" s="186"/>
      <c r="E3117" s="186"/>
      <c r="F3117" s="186"/>
      <c r="G3117" s="186"/>
      <c r="H3117" s="186"/>
      <c r="I3117" s="186"/>
      <c r="J3117" s="186"/>
      <c r="K3117" s="186"/>
      <c r="L3117" s="186"/>
      <c r="M3117" s="186"/>
      <c r="N3117" s="186"/>
      <c r="O3117" s="186"/>
      <c r="P3117" s="186"/>
      <c r="Q3117" s="186"/>
    </row>
    <row r="3118" spans="1:17">
      <c r="A3118" s="186"/>
      <c r="B3118" s="186"/>
      <c r="C3118" s="186"/>
      <c r="D3118" s="186"/>
      <c r="E3118" s="186"/>
      <c r="F3118" s="186"/>
      <c r="G3118" s="186"/>
      <c r="H3118" s="186"/>
      <c r="I3118" s="186"/>
      <c r="J3118" s="186"/>
      <c r="K3118" s="186"/>
      <c r="L3118" s="186"/>
      <c r="M3118" s="186"/>
      <c r="N3118" s="186"/>
      <c r="O3118" s="186"/>
      <c r="P3118" s="186"/>
      <c r="Q3118" s="186"/>
    </row>
    <row r="3119" spans="1:17">
      <c r="A3119" s="186"/>
      <c r="B3119" s="186"/>
      <c r="C3119" s="186"/>
      <c r="D3119" s="186"/>
      <c r="E3119" s="186"/>
      <c r="F3119" s="186"/>
      <c r="G3119" s="186"/>
      <c r="H3119" s="186"/>
      <c r="I3119" s="186"/>
      <c r="J3119" s="186"/>
      <c r="K3119" s="186"/>
      <c r="L3119" s="186"/>
      <c r="M3119" s="186"/>
      <c r="N3119" s="186"/>
      <c r="O3119" s="186"/>
      <c r="P3119" s="186"/>
      <c r="Q3119" s="186"/>
    </row>
    <row r="3120" spans="1:17">
      <c r="A3120" s="186"/>
      <c r="B3120" s="186"/>
      <c r="C3120" s="186"/>
      <c r="D3120" s="186"/>
      <c r="E3120" s="186"/>
      <c r="F3120" s="186"/>
      <c r="G3120" s="186"/>
      <c r="H3120" s="186"/>
      <c r="I3120" s="186"/>
      <c r="J3120" s="186"/>
      <c r="K3120" s="186"/>
      <c r="L3120" s="186"/>
      <c r="M3120" s="186"/>
      <c r="N3120" s="186"/>
      <c r="O3120" s="186"/>
      <c r="P3120" s="186"/>
      <c r="Q3120" s="186"/>
    </row>
    <row r="3121" spans="1:17">
      <c r="A3121" s="186"/>
      <c r="B3121" s="186"/>
      <c r="C3121" s="186"/>
      <c r="D3121" s="186"/>
      <c r="E3121" s="186"/>
      <c r="F3121" s="186"/>
      <c r="G3121" s="186"/>
      <c r="H3121" s="186"/>
      <c r="I3121" s="186"/>
      <c r="J3121" s="186"/>
      <c r="K3121" s="186"/>
      <c r="L3121" s="186"/>
      <c r="M3121" s="186"/>
      <c r="N3121" s="186"/>
      <c r="O3121" s="186"/>
      <c r="P3121" s="186"/>
      <c r="Q3121" s="186"/>
    </row>
    <row r="3122" spans="1:17">
      <c r="A3122" s="186"/>
      <c r="B3122" s="186"/>
      <c r="C3122" s="186"/>
      <c r="D3122" s="186"/>
      <c r="E3122" s="186"/>
      <c r="F3122" s="186"/>
      <c r="G3122" s="186"/>
      <c r="H3122" s="186"/>
      <c r="I3122" s="186"/>
      <c r="J3122" s="186"/>
      <c r="K3122" s="186"/>
      <c r="L3122" s="186"/>
      <c r="M3122" s="186"/>
      <c r="N3122" s="186"/>
      <c r="O3122" s="186"/>
      <c r="P3122" s="186"/>
      <c r="Q3122" s="186"/>
    </row>
    <row r="3123" spans="1:17">
      <c r="A3123" s="186"/>
      <c r="B3123" s="186"/>
      <c r="C3123" s="186"/>
      <c r="D3123" s="186"/>
      <c r="E3123" s="186"/>
      <c r="F3123" s="186"/>
      <c r="G3123" s="186"/>
      <c r="H3123" s="186"/>
      <c r="I3123" s="186"/>
      <c r="J3123" s="186"/>
      <c r="K3123" s="186"/>
      <c r="L3123" s="186"/>
      <c r="M3123" s="186"/>
      <c r="N3123" s="186"/>
      <c r="O3123" s="186"/>
      <c r="P3123" s="186"/>
      <c r="Q3123" s="186"/>
    </row>
    <row r="3124" spans="1:17">
      <c r="A3124" s="186"/>
      <c r="B3124" s="186"/>
      <c r="C3124" s="186"/>
      <c r="D3124" s="186"/>
      <c r="E3124" s="186"/>
      <c r="F3124" s="186"/>
      <c r="G3124" s="186"/>
      <c r="H3124" s="186"/>
      <c r="I3124" s="186"/>
      <c r="J3124" s="186"/>
      <c r="K3124" s="186"/>
      <c r="L3124" s="186"/>
      <c r="M3124" s="186"/>
      <c r="N3124" s="186"/>
      <c r="O3124" s="186"/>
      <c r="P3124" s="186"/>
      <c r="Q3124" s="186"/>
    </row>
    <row r="3125" spans="1:17">
      <c r="A3125" s="186"/>
      <c r="B3125" s="186"/>
      <c r="C3125" s="186"/>
      <c r="D3125" s="186"/>
      <c r="E3125" s="186"/>
      <c r="F3125" s="186"/>
      <c r="G3125" s="186"/>
      <c r="H3125" s="186"/>
      <c r="I3125" s="186"/>
      <c r="J3125" s="186"/>
      <c r="K3125" s="186"/>
      <c r="L3125" s="186"/>
      <c r="M3125" s="186"/>
      <c r="N3125" s="186"/>
      <c r="O3125" s="186"/>
      <c r="P3125" s="186"/>
      <c r="Q3125" s="186"/>
    </row>
    <row r="3126" spans="1:17">
      <c r="A3126" s="186"/>
      <c r="B3126" s="186"/>
      <c r="C3126" s="186"/>
      <c r="D3126" s="186"/>
      <c r="E3126" s="186"/>
      <c r="F3126" s="186"/>
      <c r="G3126" s="186"/>
      <c r="H3126" s="186"/>
      <c r="I3126" s="186"/>
      <c r="J3126" s="186"/>
      <c r="K3126" s="186"/>
      <c r="L3126" s="186"/>
      <c r="M3126" s="186"/>
      <c r="N3126" s="186"/>
      <c r="O3126" s="186"/>
      <c r="P3126" s="186"/>
      <c r="Q3126" s="186"/>
    </row>
    <row r="3127" spans="1:17">
      <c r="A3127" s="186"/>
      <c r="B3127" s="186"/>
      <c r="C3127" s="186"/>
      <c r="D3127" s="186"/>
      <c r="E3127" s="186"/>
      <c r="F3127" s="186"/>
      <c r="G3127" s="186"/>
      <c r="H3127" s="186"/>
      <c r="I3127" s="186"/>
      <c r="J3127" s="186"/>
      <c r="K3127" s="186"/>
      <c r="L3127" s="186"/>
      <c r="M3127" s="186"/>
      <c r="N3127" s="186"/>
      <c r="O3127" s="186"/>
      <c r="P3127" s="186"/>
      <c r="Q3127" s="186"/>
    </row>
    <row r="3128" spans="1:17">
      <c r="A3128" s="186"/>
      <c r="B3128" s="186"/>
      <c r="C3128" s="186"/>
      <c r="D3128" s="186"/>
      <c r="E3128" s="186"/>
      <c r="F3128" s="186"/>
      <c r="G3128" s="186"/>
      <c r="H3128" s="186"/>
      <c r="I3128" s="186"/>
      <c r="J3128" s="186"/>
      <c r="K3128" s="186"/>
      <c r="L3128" s="186"/>
      <c r="M3128" s="186"/>
      <c r="N3128" s="186"/>
      <c r="O3128" s="186"/>
      <c r="P3128" s="186"/>
      <c r="Q3128" s="186"/>
    </row>
    <row r="3129" spans="1:17">
      <c r="A3129" s="186"/>
      <c r="B3129" s="186"/>
      <c r="C3129" s="186"/>
      <c r="D3129" s="186"/>
      <c r="E3129" s="186"/>
      <c r="F3129" s="186"/>
      <c r="G3129" s="186"/>
      <c r="H3129" s="186"/>
      <c r="I3129" s="186"/>
      <c r="J3129" s="186"/>
      <c r="K3129" s="186"/>
      <c r="L3129" s="186"/>
      <c r="M3129" s="186"/>
      <c r="N3129" s="186"/>
      <c r="O3129" s="186"/>
      <c r="P3129" s="186"/>
      <c r="Q3129" s="186"/>
    </row>
    <row r="3130" spans="1:17">
      <c r="A3130" s="186"/>
      <c r="B3130" s="186"/>
      <c r="C3130" s="186"/>
      <c r="D3130" s="186"/>
      <c r="E3130" s="186"/>
      <c r="F3130" s="186"/>
      <c r="G3130" s="186"/>
      <c r="H3130" s="186"/>
      <c r="I3130" s="186"/>
      <c r="J3130" s="186"/>
      <c r="K3130" s="186"/>
      <c r="L3130" s="186"/>
      <c r="M3130" s="186"/>
      <c r="N3130" s="186"/>
      <c r="O3130" s="186"/>
      <c r="P3130" s="186"/>
      <c r="Q3130" s="186"/>
    </row>
    <row r="3131" spans="1:17">
      <c r="A3131" s="186"/>
      <c r="B3131" s="186"/>
      <c r="C3131" s="186"/>
      <c r="D3131" s="186"/>
      <c r="E3131" s="186"/>
      <c r="F3131" s="186"/>
      <c r="G3131" s="186"/>
      <c r="H3131" s="186"/>
      <c r="I3131" s="186"/>
      <c r="J3131" s="186"/>
      <c r="K3131" s="186"/>
      <c r="L3131" s="186"/>
      <c r="M3131" s="186"/>
      <c r="N3131" s="186"/>
      <c r="O3131" s="186"/>
      <c r="P3131" s="186"/>
      <c r="Q3131" s="186"/>
    </row>
    <row r="3132" spans="1:17">
      <c r="A3132" s="186"/>
      <c r="B3132" s="186"/>
      <c r="C3132" s="186"/>
      <c r="D3132" s="186"/>
      <c r="E3132" s="186"/>
      <c r="F3132" s="186"/>
      <c r="G3132" s="186"/>
      <c r="H3132" s="186"/>
      <c r="I3132" s="186"/>
      <c r="J3132" s="186"/>
      <c r="K3132" s="186"/>
      <c r="L3132" s="186"/>
      <c r="M3132" s="186"/>
      <c r="N3132" s="186"/>
      <c r="O3132" s="186"/>
      <c r="P3132" s="186"/>
      <c r="Q3132" s="186"/>
    </row>
    <row r="3133" spans="1:17">
      <c r="A3133" s="186"/>
      <c r="B3133" s="186"/>
      <c r="C3133" s="186"/>
      <c r="D3133" s="186"/>
      <c r="E3133" s="186"/>
      <c r="F3133" s="186"/>
      <c r="G3133" s="186"/>
      <c r="H3133" s="186"/>
      <c r="I3133" s="186"/>
      <c r="J3133" s="186"/>
      <c r="K3133" s="186"/>
      <c r="L3133" s="186"/>
      <c r="M3133" s="186"/>
      <c r="N3133" s="186"/>
      <c r="O3133" s="186"/>
      <c r="P3133" s="186"/>
      <c r="Q3133" s="186"/>
    </row>
    <row r="3134" spans="1:17">
      <c r="A3134" s="186"/>
      <c r="B3134" s="186"/>
      <c r="C3134" s="186"/>
      <c r="D3134" s="186"/>
      <c r="E3134" s="186"/>
      <c r="F3134" s="186"/>
      <c r="G3134" s="186"/>
      <c r="H3134" s="186"/>
      <c r="I3134" s="186"/>
      <c r="J3134" s="186"/>
      <c r="K3134" s="186"/>
      <c r="L3134" s="186"/>
      <c r="M3134" s="186"/>
      <c r="N3134" s="186"/>
      <c r="O3134" s="186"/>
      <c r="P3134" s="186"/>
      <c r="Q3134" s="186"/>
    </row>
    <row r="3135" spans="1:17">
      <c r="A3135" s="186"/>
      <c r="B3135" s="186"/>
      <c r="C3135" s="186"/>
      <c r="D3135" s="186"/>
      <c r="E3135" s="186"/>
      <c r="F3135" s="186"/>
      <c r="G3135" s="186"/>
      <c r="H3135" s="186"/>
      <c r="I3135" s="186"/>
      <c r="J3135" s="186"/>
      <c r="K3135" s="186"/>
      <c r="L3135" s="186"/>
      <c r="M3135" s="186"/>
      <c r="N3135" s="186"/>
      <c r="O3135" s="186"/>
      <c r="P3135" s="186"/>
      <c r="Q3135" s="186"/>
    </row>
    <row r="3136" spans="1:17">
      <c r="A3136" s="186"/>
      <c r="B3136" s="186"/>
      <c r="C3136" s="186"/>
      <c r="D3136" s="186"/>
      <c r="E3136" s="186"/>
      <c r="F3136" s="186"/>
      <c r="G3136" s="186"/>
      <c r="H3136" s="186"/>
      <c r="I3136" s="186"/>
      <c r="J3136" s="186"/>
      <c r="K3136" s="186"/>
      <c r="L3136" s="186"/>
      <c r="M3136" s="186"/>
      <c r="N3136" s="186"/>
      <c r="O3136" s="186"/>
      <c r="P3136" s="186"/>
      <c r="Q3136" s="186"/>
    </row>
    <row r="3137" spans="1:17">
      <c r="A3137" s="186"/>
      <c r="B3137" s="186"/>
      <c r="C3137" s="186"/>
      <c r="D3137" s="186"/>
      <c r="E3137" s="186"/>
      <c r="F3137" s="186"/>
      <c r="G3137" s="186"/>
      <c r="H3137" s="186"/>
      <c r="I3137" s="186"/>
      <c r="J3137" s="186"/>
      <c r="K3137" s="186"/>
      <c r="L3137" s="186"/>
      <c r="M3137" s="186"/>
      <c r="N3137" s="186"/>
      <c r="O3137" s="186"/>
      <c r="P3137" s="186"/>
      <c r="Q3137" s="186"/>
    </row>
    <row r="3138" spans="1:17">
      <c r="A3138" s="186"/>
      <c r="B3138" s="186"/>
      <c r="C3138" s="186"/>
      <c r="D3138" s="186"/>
      <c r="E3138" s="186"/>
      <c r="F3138" s="186"/>
      <c r="G3138" s="186"/>
      <c r="H3138" s="186"/>
      <c r="I3138" s="186"/>
      <c r="J3138" s="186"/>
      <c r="K3138" s="186"/>
      <c r="L3138" s="186"/>
      <c r="M3138" s="186"/>
      <c r="N3138" s="186"/>
      <c r="O3138" s="186"/>
      <c r="P3138" s="186"/>
      <c r="Q3138" s="186"/>
    </row>
    <row r="3139" spans="1:17">
      <c r="A3139" s="186"/>
      <c r="B3139" s="186"/>
      <c r="C3139" s="186"/>
      <c r="D3139" s="186"/>
      <c r="E3139" s="186"/>
      <c r="F3139" s="186"/>
      <c r="G3139" s="186"/>
      <c r="H3139" s="186"/>
      <c r="I3139" s="186"/>
      <c r="J3139" s="186"/>
      <c r="K3139" s="186"/>
      <c r="L3139" s="186"/>
      <c r="M3139" s="186"/>
      <c r="N3139" s="186"/>
      <c r="O3139" s="186"/>
      <c r="P3139" s="186"/>
      <c r="Q3139" s="186"/>
    </row>
    <row r="3140" spans="1:17">
      <c r="A3140" s="186"/>
      <c r="B3140" s="186"/>
      <c r="C3140" s="186"/>
      <c r="D3140" s="186"/>
      <c r="E3140" s="186"/>
      <c r="F3140" s="186"/>
      <c r="G3140" s="186"/>
      <c r="H3140" s="186"/>
      <c r="I3140" s="186"/>
      <c r="J3140" s="186"/>
      <c r="K3140" s="186"/>
      <c r="L3140" s="186"/>
      <c r="M3140" s="186"/>
      <c r="N3140" s="186"/>
      <c r="O3140" s="186"/>
      <c r="P3140" s="186"/>
      <c r="Q3140" s="186"/>
    </row>
    <row r="3141" spans="1:17">
      <c r="A3141" s="186"/>
      <c r="B3141" s="186"/>
      <c r="C3141" s="186"/>
      <c r="D3141" s="186"/>
      <c r="E3141" s="186"/>
      <c r="F3141" s="186"/>
      <c r="G3141" s="186"/>
      <c r="H3141" s="186"/>
      <c r="I3141" s="186"/>
      <c r="J3141" s="186"/>
      <c r="K3141" s="186"/>
      <c r="L3141" s="186"/>
      <c r="M3141" s="186"/>
      <c r="N3141" s="186"/>
      <c r="O3141" s="186"/>
      <c r="P3141" s="186"/>
      <c r="Q3141" s="186"/>
    </row>
    <row r="3142" spans="1:17">
      <c r="A3142" s="186"/>
      <c r="B3142" s="186"/>
      <c r="C3142" s="186"/>
      <c r="D3142" s="186"/>
      <c r="E3142" s="186"/>
      <c r="F3142" s="186"/>
      <c r="G3142" s="186"/>
      <c r="H3142" s="186"/>
      <c r="I3142" s="186"/>
      <c r="J3142" s="186"/>
      <c r="K3142" s="186"/>
      <c r="L3142" s="186"/>
      <c r="M3142" s="186"/>
      <c r="N3142" s="186"/>
      <c r="O3142" s="186"/>
      <c r="P3142" s="186"/>
      <c r="Q3142" s="186"/>
    </row>
    <row r="3143" spans="1:17">
      <c r="A3143" s="186"/>
      <c r="B3143" s="186"/>
      <c r="C3143" s="186"/>
      <c r="D3143" s="186"/>
      <c r="E3143" s="186"/>
      <c r="F3143" s="186"/>
      <c r="G3143" s="186"/>
      <c r="H3143" s="186"/>
      <c r="I3143" s="186"/>
      <c r="J3143" s="186"/>
      <c r="K3143" s="186"/>
      <c r="L3143" s="186"/>
      <c r="M3143" s="186"/>
      <c r="N3143" s="186"/>
      <c r="O3143" s="186"/>
      <c r="P3143" s="186"/>
      <c r="Q3143" s="186"/>
    </row>
    <row r="3144" spans="1:17">
      <c r="A3144" s="186"/>
      <c r="B3144" s="186"/>
      <c r="C3144" s="186"/>
      <c r="D3144" s="186"/>
      <c r="E3144" s="186"/>
      <c r="F3144" s="186"/>
      <c r="G3144" s="186"/>
      <c r="H3144" s="186"/>
      <c r="I3144" s="186"/>
      <c r="J3144" s="186"/>
      <c r="K3144" s="186"/>
      <c r="L3144" s="186"/>
      <c r="M3144" s="186"/>
      <c r="N3144" s="186"/>
      <c r="O3144" s="186"/>
      <c r="P3144" s="186"/>
      <c r="Q3144" s="186"/>
    </row>
    <row r="3145" spans="1:17">
      <c r="A3145" s="186"/>
      <c r="B3145" s="186"/>
      <c r="C3145" s="186"/>
      <c r="D3145" s="186"/>
      <c r="E3145" s="186"/>
      <c r="F3145" s="186"/>
      <c r="G3145" s="186"/>
      <c r="H3145" s="186"/>
      <c r="I3145" s="186"/>
      <c r="J3145" s="186"/>
      <c r="K3145" s="186"/>
      <c r="L3145" s="186"/>
      <c r="M3145" s="186"/>
      <c r="N3145" s="186"/>
      <c r="O3145" s="186"/>
      <c r="P3145" s="186"/>
      <c r="Q3145" s="186"/>
    </row>
    <row r="3146" spans="1:17">
      <c r="A3146" s="186"/>
      <c r="B3146" s="186"/>
      <c r="C3146" s="186"/>
      <c r="D3146" s="186"/>
      <c r="E3146" s="186"/>
      <c r="F3146" s="186"/>
      <c r="G3146" s="186"/>
      <c r="H3146" s="186"/>
      <c r="I3146" s="186"/>
      <c r="J3146" s="186"/>
      <c r="K3146" s="186"/>
      <c r="L3146" s="186"/>
      <c r="M3146" s="186"/>
      <c r="N3146" s="186"/>
      <c r="O3146" s="186"/>
      <c r="P3146" s="186"/>
      <c r="Q3146" s="186"/>
    </row>
    <row r="3147" spans="1:17">
      <c r="A3147" s="186"/>
      <c r="B3147" s="186"/>
      <c r="C3147" s="186"/>
      <c r="D3147" s="186"/>
      <c r="E3147" s="186"/>
      <c r="F3147" s="186"/>
      <c r="G3147" s="186"/>
      <c r="H3147" s="186"/>
      <c r="I3147" s="186"/>
      <c r="J3147" s="186"/>
      <c r="K3147" s="186"/>
      <c r="L3147" s="186"/>
      <c r="M3147" s="186"/>
      <c r="N3147" s="186"/>
      <c r="O3147" s="186"/>
      <c r="P3147" s="186"/>
      <c r="Q3147" s="186"/>
    </row>
    <row r="3148" spans="1:17">
      <c r="A3148" s="186"/>
      <c r="B3148" s="186"/>
      <c r="C3148" s="186"/>
      <c r="D3148" s="186"/>
      <c r="E3148" s="186"/>
      <c r="F3148" s="186"/>
      <c r="G3148" s="186"/>
      <c r="H3148" s="186"/>
      <c r="I3148" s="186"/>
      <c r="J3148" s="186"/>
      <c r="K3148" s="186"/>
      <c r="L3148" s="186"/>
      <c r="M3148" s="186"/>
      <c r="N3148" s="186"/>
      <c r="O3148" s="186"/>
      <c r="P3148" s="186"/>
      <c r="Q3148" s="186"/>
    </row>
    <row r="3149" spans="1:17">
      <c r="A3149" s="186"/>
      <c r="B3149" s="186"/>
      <c r="C3149" s="186"/>
      <c r="D3149" s="186"/>
      <c r="E3149" s="186"/>
      <c r="F3149" s="186"/>
      <c r="G3149" s="186"/>
      <c r="H3149" s="186"/>
      <c r="I3149" s="186"/>
      <c r="J3149" s="186"/>
      <c r="K3149" s="186"/>
      <c r="L3149" s="186"/>
      <c r="M3149" s="186"/>
      <c r="N3149" s="186"/>
      <c r="O3149" s="186"/>
      <c r="P3149" s="186"/>
      <c r="Q3149" s="186"/>
    </row>
    <row r="3150" spans="1:17">
      <c r="A3150" s="186"/>
      <c r="B3150" s="186"/>
      <c r="C3150" s="186"/>
      <c r="D3150" s="186"/>
      <c r="E3150" s="186"/>
      <c r="F3150" s="186"/>
      <c r="G3150" s="186"/>
      <c r="H3150" s="186"/>
      <c r="I3150" s="186"/>
      <c r="J3150" s="186"/>
      <c r="K3150" s="186"/>
      <c r="L3150" s="186"/>
      <c r="M3150" s="186"/>
      <c r="N3150" s="186"/>
      <c r="O3150" s="186"/>
      <c r="P3150" s="186"/>
      <c r="Q3150" s="186"/>
    </row>
    <row r="3151" spans="1:17">
      <c r="A3151" s="186"/>
      <c r="B3151" s="186"/>
      <c r="C3151" s="186"/>
      <c r="D3151" s="186"/>
      <c r="E3151" s="186"/>
      <c r="F3151" s="186"/>
      <c r="G3151" s="186"/>
      <c r="H3151" s="186"/>
      <c r="I3151" s="186"/>
      <c r="J3151" s="186"/>
      <c r="K3151" s="186"/>
      <c r="L3151" s="186"/>
      <c r="M3151" s="186"/>
      <c r="N3151" s="186"/>
      <c r="O3151" s="186"/>
      <c r="P3151" s="186"/>
      <c r="Q3151" s="186"/>
    </row>
    <row r="3152" spans="1:17">
      <c r="A3152" s="186"/>
      <c r="B3152" s="186"/>
      <c r="C3152" s="186"/>
      <c r="D3152" s="186"/>
      <c r="E3152" s="186"/>
      <c r="F3152" s="186"/>
      <c r="G3152" s="186"/>
      <c r="H3152" s="186"/>
      <c r="I3152" s="186"/>
      <c r="J3152" s="186"/>
      <c r="K3152" s="186"/>
      <c r="L3152" s="186"/>
      <c r="M3152" s="186"/>
      <c r="N3152" s="186"/>
      <c r="O3152" s="186"/>
      <c r="P3152" s="186"/>
      <c r="Q3152" s="186"/>
    </row>
    <row r="3153" spans="1:17">
      <c r="A3153" s="186"/>
      <c r="B3153" s="186"/>
      <c r="C3153" s="186"/>
      <c r="D3153" s="186"/>
      <c r="E3153" s="186"/>
      <c r="F3153" s="186"/>
      <c r="G3153" s="186"/>
      <c r="H3153" s="186"/>
      <c r="I3153" s="186"/>
      <c r="J3153" s="186"/>
      <c r="K3153" s="186"/>
      <c r="L3153" s="186"/>
      <c r="M3153" s="186"/>
      <c r="N3153" s="186"/>
      <c r="O3153" s="186"/>
      <c r="P3153" s="186"/>
      <c r="Q3153" s="186"/>
    </row>
    <row r="3154" spans="1:17">
      <c r="A3154" s="186"/>
      <c r="B3154" s="186"/>
      <c r="C3154" s="186"/>
      <c r="D3154" s="186"/>
      <c r="E3154" s="186"/>
      <c r="F3154" s="186"/>
      <c r="G3154" s="186"/>
      <c r="H3154" s="186"/>
      <c r="I3154" s="186"/>
      <c r="J3154" s="186"/>
      <c r="K3154" s="186"/>
      <c r="L3154" s="186"/>
      <c r="M3154" s="186"/>
      <c r="N3154" s="186"/>
      <c r="O3154" s="186"/>
      <c r="P3154" s="186"/>
      <c r="Q3154" s="186"/>
    </row>
    <row r="3155" spans="1:17">
      <c r="A3155" s="186"/>
      <c r="B3155" s="186"/>
      <c r="C3155" s="186"/>
      <c r="D3155" s="186"/>
      <c r="E3155" s="186"/>
      <c r="F3155" s="186"/>
      <c r="G3155" s="186"/>
      <c r="H3155" s="186"/>
      <c r="I3155" s="186"/>
      <c r="J3155" s="186"/>
      <c r="K3155" s="186"/>
      <c r="L3155" s="186"/>
      <c r="M3155" s="186"/>
      <c r="N3155" s="186"/>
      <c r="O3155" s="186"/>
      <c r="P3155" s="186"/>
      <c r="Q3155" s="186"/>
    </row>
    <row r="3156" spans="1:17">
      <c r="A3156" s="186"/>
      <c r="B3156" s="186"/>
      <c r="C3156" s="186"/>
      <c r="D3156" s="186"/>
      <c r="E3156" s="186"/>
      <c r="F3156" s="186"/>
      <c r="G3156" s="186"/>
      <c r="H3156" s="186"/>
      <c r="I3156" s="186"/>
      <c r="J3156" s="186"/>
      <c r="K3156" s="186"/>
      <c r="L3156" s="186"/>
      <c r="M3156" s="186"/>
      <c r="N3156" s="186"/>
      <c r="O3156" s="186"/>
      <c r="P3156" s="186"/>
      <c r="Q3156" s="186"/>
    </row>
    <row r="3157" spans="1:17">
      <c r="A3157" s="186"/>
      <c r="B3157" s="186"/>
      <c r="C3157" s="186"/>
      <c r="D3157" s="186"/>
      <c r="E3157" s="186"/>
      <c r="F3157" s="186"/>
      <c r="G3157" s="186"/>
      <c r="H3157" s="186"/>
      <c r="I3157" s="186"/>
      <c r="J3157" s="186"/>
      <c r="K3157" s="186"/>
      <c r="L3157" s="186"/>
      <c r="M3157" s="186"/>
      <c r="N3157" s="186"/>
      <c r="O3157" s="186"/>
      <c r="P3157" s="186"/>
      <c r="Q3157" s="186"/>
    </row>
    <row r="3158" spans="1:17">
      <c r="A3158" s="186"/>
      <c r="B3158" s="186"/>
      <c r="C3158" s="186"/>
      <c r="D3158" s="186"/>
      <c r="E3158" s="186"/>
      <c r="F3158" s="186"/>
      <c r="G3158" s="186"/>
      <c r="H3158" s="186"/>
      <c r="I3158" s="186"/>
      <c r="J3158" s="186"/>
      <c r="K3158" s="186"/>
      <c r="L3158" s="186"/>
      <c r="M3158" s="186"/>
      <c r="N3158" s="186"/>
      <c r="O3158" s="186"/>
      <c r="P3158" s="186"/>
      <c r="Q3158" s="186"/>
    </row>
    <row r="3159" spans="1:17">
      <c r="A3159" s="186"/>
      <c r="B3159" s="186"/>
      <c r="C3159" s="186"/>
      <c r="D3159" s="186"/>
      <c r="E3159" s="186"/>
      <c r="F3159" s="186"/>
      <c r="G3159" s="186"/>
      <c r="H3159" s="186"/>
      <c r="I3159" s="186"/>
      <c r="J3159" s="186"/>
      <c r="K3159" s="186"/>
      <c r="L3159" s="186"/>
      <c r="M3159" s="186"/>
      <c r="N3159" s="186"/>
      <c r="O3159" s="186"/>
      <c r="P3159" s="186"/>
      <c r="Q3159" s="186"/>
    </row>
    <row r="3160" spans="1:17">
      <c r="A3160" s="186"/>
      <c r="B3160" s="186"/>
      <c r="C3160" s="186"/>
      <c r="D3160" s="186"/>
      <c r="E3160" s="186"/>
      <c r="F3160" s="186"/>
      <c r="G3160" s="186"/>
      <c r="H3160" s="186"/>
      <c r="I3160" s="186"/>
      <c r="J3160" s="186"/>
      <c r="K3160" s="186"/>
      <c r="L3160" s="186"/>
      <c r="M3160" s="186"/>
      <c r="N3160" s="186"/>
      <c r="O3160" s="186"/>
      <c r="P3160" s="186"/>
      <c r="Q3160" s="186"/>
    </row>
    <row r="3161" spans="1:17">
      <c r="A3161" s="186"/>
      <c r="B3161" s="186"/>
      <c r="C3161" s="186"/>
      <c r="D3161" s="186"/>
      <c r="E3161" s="186"/>
      <c r="F3161" s="186"/>
      <c r="G3161" s="186"/>
      <c r="H3161" s="186"/>
      <c r="I3161" s="186"/>
      <c r="J3161" s="186"/>
      <c r="K3161" s="186"/>
      <c r="L3161" s="186"/>
      <c r="M3161" s="186"/>
      <c r="N3161" s="186"/>
      <c r="O3161" s="186"/>
      <c r="P3161" s="186"/>
      <c r="Q3161" s="186"/>
    </row>
    <row r="3162" spans="1:17">
      <c r="A3162" s="186"/>
      <c r="B3162" s="186"/>
      <c r="C3162" s="186"/>
      <c r="D3162" s="186"/>
      <c r="E3162" s="186"/>
      <c r="F3162" s="186"/>
      <c r="G3162" s="186"/>
      <c r="H3162" s="186"/>
      <c r="I3162" s="186"/>
      <c r="J3162" s="186"/>
      <c r="K3162" s="186"/>
      <c r="L3162" s="186"/>
      <c r="M3162" s="186"/>
      <c r="N3162" s="186"/>
      <c r="O3162" s="186"/>
      <c r="P3162" s="186"/>
      <c r="Q3162" s="186"/>
    </row>
    <row r="3163" spans="1:17">
      <c r="A3163" s="186"/>
      <c r="B3163" s="186"/>
      <c r="C3163" s="186"/>
      <c r="D3163" s="186"/>
      <c r="E3163" s="186"/>
      <c r="F3163" s="186"/>
      <c r="G3163" s="186"/>
      <c r="H3163" s="186"/>
      <c r="I3163" s="186"/>
      <c r="J3163" s="186"/>
      <c r="K3163" s="186"/>
      <c r="L3163" s="186"/>
      <c r="M3163" s="186"/>
      <c r="N3163" s="186"/>
      <c r="O3163" s="186"/>
      <c r="P3163" s="186"/>
      <c r="Q3163" s="186"/>
    </row>
    <row r="3164" spans="1:17">
      <c r="A3164" s="186"/>
      <c r="B3164" s="186"/>
      <c r="C3164" s="186"/>
      <c r="D3164" s="186"/>
      <c r="E3164" s="186"/>
      <c r="F3164" s="186"/>
      <c r="G3164" s="186"/>
      <c r="H3164" s="186"/>
      <c r="I3164" s="186"/>
      <c r="J3164" s="186"/>
      <c r="K3164" s="186"/>
      <c r="L3164" s="186"/>
      <c r="M3164" s="186"/>
      <c r="N3164" s="186"/>
      <c r="O3164" s="186"/>
      <c r="P3164" s="186"/>
      <c r="Q3164" s="186"/>
    </row>
    <row r="3165" spans="1:17">
      <c r="A3165" s="186"/>
      <c r="B3165" s="186"/>
      <c r="C3165" s="186"/>
      <c r="D3165" s="186"/>
      <c r="E3165" s="186"/>
      <c r="F3165" s="186"/>
      <c r="G3165" s="186"/>
      <c r="H3165" s="186"/>
      <c r="I3165" s="186"/>
      <c r="J3165" s="186"/>
      <c r="K3165" s="186"/>
      <c r="L3165" s="186"/>
      <c r="M3165" s="186"/>
      <c r="N3165" s="186"/>
      <c r="O3165" s="186"/>
      <c r="P3165" s="186"/>
      <c r="Q3165" s="186"/>
    </row>
    <row r="3166" spans="1:17">
      <c r="A3166" s="186"/>
      <c r="B3166" s="186"/>
      <c r="C3166" s="186"/>
      <c r="D3166" s="186"/>
      <c r="E3166" s="186"/>
      <c r="F3166" s="186"/>
      <c r="G3166" s="186"/>
      <c r="H3166" s="186"/>
      <c r="I3166" s="186"/>
      <c r="J3166" s="186"/>
      <c r="K3166" s="186"/>
      <c r="L3166" s="186"/>
      <c r="M3166" s="186"/>
      <c r="N3166" s="186"/>
      <c r="O3166" s="186"/>
      <c r="P3166" s="186"/>
      <c r="Q3166" s="186"/>
    </row>
    <row r="3167" spans="1:17">
      <c r="A3167" s="186"/>
      <c r="B3167" s="186"/>
      <c r="C3167" s="186"/>
      <c r="D3167" s="186"/>
      <c r="E3167" s="186"/>
      <c r="F3167" s="186"/>
      <c r="G3167" s="186"/>
      <c r="H3167" s="186"/>
      <c r="I3167" s="186"/>
      <c r="J3167" s="186"/>
      <c r="K3167" s="186"/>
      <c r="L3167" s="186"/>
      <c r="M3167" s="186"/>
      <c r="N3167" s="186"/>
      <c r="O3167" s="186"/>
      <c r="P3167" s="186"/>
      <c r="Q3167" s="186"/>
    </row>
    <row r="3168" spans="1:17">
      <c r="A3168" s="186"/>
      <c r="B3168" s="186"/>
      <c r="C3168" s="186"/>
      <c r="D3168" s="186"/>
      <c r="E3168" s="186"/>
      <c r="F3168" s="186"/>
      <c r="G3168" s="186"/>
      <c r="H3168" s="186"/>
      <c r="I3168" s="186"/>
      <c r="J3168" s="186"/>
      <c r="K3168" s="186"/>
      <c r="L3168" s="186"/>
      <c r="M3168" s="186"/>
      <c r="N3168" s="186"/>
      <c r="O3168" s="186"/>
      <c r="P3168" s="186"/>
      <c r="Q3168" s="186"/>
    </row>
    <row r="3169" spans="1:17">
      <c r="A3169" s="186"/>
      <c r="B3169" s="186"/>
      <c r="C3169" s="186"/>
      <c r="D3169" s="186"/>
      <c r="E3169" s="186"/>
      <c r="F3169" s="186"/>
      <c r="G3169" s="186"/>
      <c r="H3169" s="186"/>
      <c r="I3169" s="186"/>
      <c r="J3169" s="186"/>
      <c r="K3169" s="186"/>
      <c r="L3169" s="186"/>
      <c r="M3169" s="186"/>
      <c r="N3169" s="186"/>
      <c r="O3169" s="186"/>
      <c r="P3169" s="186"/>
      <c r="Q3169" s="186"/>
    </row>
    <row r="3170" spans="1:17">
      <c r="A3170" s="186"/>
      <c r="B3170" s="186"/>
      <c r="C3170" s="186"/>
      <c r="D3170" s="186"/>
      <c r="E3170" s="186"/>
      <c r="F3170" s="186"/>
      <c r="G3170" s="186"/>
      <c r="H3170" s="186"/>
      <c r="I3170" s="186"/>
      <c r="J3170" s="186"/>
      <c r="K3170" s="186"/>
      <c r="L3170" s="186"/>
      <c r="M3170" s="186"/>
      <c r="N3170" s="186"/>
      <c r="O3170" s="186"/>
      <c r="P3170" s="186"/>
      <c r="Q3170" s="186"/>
    </row>
    <row r="3171" spans="1:17">
      <c r="A3171" s="186"/>
      <c r="B3171" s="186"/>
      <c r="C3171" s="186"/>
      <c r="D3171" s="186"/>
      <c r="E3171" s="186"/>
      <c r="F3171" s="186"/>
      <c r="G3171" s="186"/>
      <c r="H3171" s="186"/>
      <c r="I3171" s="186"/>
      <c r="J3171" s="186"/>
      <c r="K3171" s="186"/>
      <c r="L3171" s="186"/>
      <c r="M3171" s="186"/>
      <c r="N3171" s="186"/>
      <c r="O3171" s="186"/>
      <c r="P3171" s="186"/>
      <c r="Q3171" s="186"/>
    </row>
    <row r="3172" spans="1:17">
      <c r="A3172" s="186"/>
      <c r="B3172" s="186"/>
      <c r="C3172" s="186"/>
      <c r="D3172" s="186"/>
      <c r="E3172" s="186"/>
      <c r="F3172" s="186"/>
      <c r="G3172" s="186"/>
      <c r="H3172" s="186"/>
      <c r="I3172" s="186"/>
      <c r="J3172" s="186"/>
      <c r="K3172" s="186"/>
      <c r="L3172" s="186"/>
      <c r="M3172" s="186"/>
      <c r="N3172" s="186"/>
      <c r="O3172" s="186"/>
      <c r="P3172" s="186"/>
      <c r="Q3172" s="186"/>
    </row>
    <row r="3173" spans="1:17">
      <c r="A3173" s="186"/>
      <c r="B3173" s="186"/>
      <c r="C3173" s="186"/>
      <c r="D3173" s="186"/>
      <c r="E3173" s="186"/>
      <c r="F3173" s="186"/>
      <c r="G3173" s="186"/>
      <c r="H3173" s="186"/>
      <c r="I3173" s="186"/>
      <c r="J3173" s="186"/>
      <c r="K3173" s="186"/>
      <c r="L3173" s="186"/>
      <c r="M3173" s="186"/>
      <c r="N3173" s="186"/>
      <c r="O3173" s="186"/>
      <c r="P3173" s="186"/>
      <c r="Q3173" s="186"/>
    </row>
    <row r="3174" spans="1:17">
      <c r="A3174" s="186"/>
      <c r="B3174" s="186"/>
      <c r="C3174" s="186"/>
      <c r="D3174" s="186"/>
      <c r="E3174" s="186"/>
      <c r="F3174" s="186"/>
      <c r="G3174" s="186"/>
      <c r="H3174" s="186"/>
      <c r="I3174" s="186"/>
      <c r="J3174" s="186"/>
      <c r="K3174" s="186"/>
      <c r="L3174" s="186"/>
      <c r="M3174" s="186"/>
      <c r="N3174" s="186"/>
      <c r="O3174" s="186"/>
      <c r="P3174" s="186"/>
      <c r="Q3174" s="186"/>
    </row>
    <row r="3175" spans="1:17">
      <c r="A3175" s="186"/>
      <c r="B3175" s="186"/>
      <c r="C3175" s="186"/>
      <c r="D3175" s="186"/>
      <c r="E3175" s="186"/>
      <c r="F3175" s="186"/>
      <c r="G3175" s="186"/>
      <c r="H3175" s="186"/>
      <c r="I3175" s="186"/>
      <c r="J3175" s="186"/>
      <c r="K3175" s="186"/>
      <c r="L3175" s="186"/>
      <c r="M3175" s="186"/>
      <c r="N3175" s="186"/>
      <c r="O3175" s="186"/>
      <c r="P3175" s="186"/>
      <c r="Q3175" s="186"/>
    </row>
    <row r="3176" spans="1:17">
      <c r="A3176" s="186"/>
      <c r="B3176" s="186"/>
      <c r="C3176" s="186"/>
      <c r="D3176" s="186"/>
      <c r="E3176" s="186"/>
      <c r="F3176" s="186"/>
      <c r="G3176" s="186"/>
      <c r="H3176" s="186"/>
      <c r="I3176" s="186"/>
      <c r="J3176" s="186"/>
      <c r="K3176" s="186"/>
      <c r="L3176" s="186"/>
      <c r="M3176" s="186"/>
      <c r="N3176" s="186"/>
      <c r="O3176" s="186"/>
      <c r="P3176" s="186"/>
      <c r="Q3176" s="186"/>
    </row>
    <row r="3177" spans="1:17">
      <c r="A3177" s="186"/>
      <c r="B3177" s="186"/>
      <c r="C3177" s="186"/>
      <c r="D3177" s="186"/>
      <c r="E3177" s="186"/>
      <c r="F3177" s="186"/>
      <c r="G3177" s="186"/>
      <c r="H3177" s="186"/>
      <c r="I3177" s="186"/>
      <c r="J3177" s="186"/>
      <c r="K3177" s="186"/>
      <c r="L3177" s="186"/>
      <c r="M3177" s="186"/>
      <c r="N3177" s="186"/>
      <c r="O3177" s="186"/>
      <c r="P3177" s="186"/>
      <c r="Q3177" s="186"/>
    </row>
    <row r="3178" spans="1:17">
      <c r="A3178" s="186"/>
      <c r="B3178" s="186"/>
      <c r="C3178" s="186"/>
      <c r="D3178" s="186"/>
      <c r="E3178" s="186"/>
      <c r="F3178" s="186"/>
      <c r="G3178" s="186"/>
      <c r="H3178" s="186"/>
      <c r="I3178" s="186"/>
      <c r="J3178" s="186"/>
      <c r="K3178" s="186"/>
      <c r="L3178" s="186"/>
      <c r="M3178" s="186"/>
      <c r="N3178" s="186"/>
      <c r="O3178" s="186"/>
      <c r="P3178" s="186"/>
      <c r="Q3178" s="186"/>
    </row>
    <row r="3179" spans="1:17">
      <c r="A3179" s="186"/>
      <c r="B3179" s="186"/>
      <c r="C3179" s="186"/>
      <c r="D3179" s="186"/>
      <c r="E3179" s="186"/>
      <c r="F3179" s="186"/>
      <c r="G3179" s="186"/>
      <c r="H3179" s="186"/>
      <c r="I3179" s="186"/>
      <c r="J3179" s="186"/>
      <c r="K3179" s="186"/>
      <c r="L3179" s="186"/>
      <c r="M3179" s="186"/>
      <c r="N3179" s="186"/>
      <c r="O3179" s="186"/>
      <c r="P3179" s="186"/>
      <c r="Q3179" s="186"/>
    </row>
    <row r="3180" spans="1:17">
      <c r="A3180" s="186"/>
      <c r="B3180" s="186"/>
      <c r="C3180" s="186"/>
      <c r="D3180" s="186"/>
      <c r="E3180" s="186"/>
      <c r="F3180" s="186"/>
      <c r="G3180" s="186"/>
      <c r="H3180" s="186"/>
      <c r="I3180" s="186"/>
      <c r="J3180" s="186"/>
      <c r="K3180" s="186"/>
      <c r="L3180" s="186"/>
      <c r="M3180" s="186"/>
      <c r="N3180" s="186"/>
      <c r="O3180" s="186"/>
      <c r="P3180" s="186"/>
      <c r="Q3180" s="186"/>
    </row>
    <row r="3181" spans="1:17">
      <c r="A3181" s="186"/>
      <c r="B3181" s="186"/>
      <c r="C3181" s="186"/>
      <c r="D3181" s="186"/>
      <c r="E3181" s="186"/>
      <c r="F3181" s="186"/>
      <c r="G3181" s="186"/>
      <c r="H3181" s="186"/>
      <c r="I3181" s="186"/>
      <c r="J3181" s="186"/>
      <c r="K3181" s="186"/>
      <c r="L3181" s="186"/>
      <c r="M3181" s="186"/>
      <c r="N3181" s="186"/>
      <c r="O3181" s="186"/>
      <c r="P3181" s="186"/>
      <c r="Q3181" s="186"/>
    </row>
    <row r="3182" spans="1:17">
      <c r="A3182" s="186"/>
      <c r="B3182" s="186"/>
      <c r="C3182" s="186"/>
      <c r="D3182" s="186"/>
      <c r="E3182" s="186"/>
      <c r="F3182" s="186"/>
      <c r="G3182" s="186"/>
      <c r="H3182" s="186"/>
      <c r="I3182" s="186"/>
      <c r="J3182" s="186"/>
      <c r="K3182" s="186"/>
      <c r="L3182" s="186"/>
      <c r="M3182" s="186"/>
      <c r="N3182" s="186"/>
      <c r="O3182" s="186"/>
      <c r="P3182" s="186"/>
      <c r="Q3182" s="186"/>
    </row>
    <row r="3183" spans="1:17">
      <c r="A3183" s="186"/>
      <c r="B3183" s="186"/>
      <c r="C3183" s="186"/>
      <c r="D3183" s="186"/>
      <c r="E3183" s="186"/>
      <c r="F3183" s="186"/>
      <c r="G3183" s="186"/>
      <c r="H3183" s="186"/>
      <c r="I3183" s="186"/>
      <c r="J3183" s="186"/>
      <c r="K3183" s="186"/>
      <c r="L3183" s="186"/>
      <c r="M3183" s="186"/>
      <c r="N3183" s="186"/>
      <c r="O3183" s="186"/>
      <c r="P3183" s="186"/>
      <c r="Q3183" s="186"/>
    </row>
    <row r="3184" spans="1:17">
      <c r="A3184" s="186"/>
      <c r="B3184" s="186"/>
      <c r="C3184" s="186"/>
      <c r="D3184" s="186"/>
      <c r="E3184" s="186"/>
      <c r="F3184" s="186"/>
      <c r="G3184" s="186"/>
      <c r="H3184" s="186"/>
      <c r="I3184" s="186"/>
      <c r="J3184" s="186"/>
      <c r="K3184" s="186"/>
      <c r="L3184" s="186"/>
      <c r="M3184" s="186"/>
      <c r="N3184" s="186"/>
      <c r="O3184" s="186"/>
      <c r="P3184" s="186"/>
      <c r="Q3184" s="186"/>
    </row>
    <row r="3185" spans="1:17">
      <c r="A3185" s="186"/>
      <c r="B3185" s="186"/>
      <c r="C3185" s="186"/>
      <c r="D3185" s="186"/>
      <c r="E3185" s="186"/>
      <c r="F3185" s="186"/>
      <c r="G3185" s="186"/>
      <c r="H3185" s="186"/>
      <c r="I3185" s="186"/>
      <c r="J3185" s="186"/>
      <c r="K3185" s="186"/>
      <c r="L3185" s="186"/>
      <c r="M3185" s="186"/>
      <c r="N3185" s="186"/>
      <c r="O3185" s="186"/>
      <c r="P3185" s="186"/>
      <c r="Q3185" s="186"/>
    </row>
    <row r="3186" spans="1:17">
      <c r="A3186" s="186"/>
      <c r="B3186" s="186"/>
      <c r="C3186" s="186"/>
      <c r="D3186" s="186"/>
      <c r="E3186" s="186"/>
      <c r="F3186" s="186"/>
      <c r="G3186" s="186"/>
      <c r="H3186" s="186"/>
      <c r="I3186" s="186"/>
      <c r="J3186" s="186"/>
      <c r="K3186" s="186"/>
      <c r="L3186" s="186"/>
      <c r="M3186" s="186"/>
      <c r="N3186" s="186"/>
      <c r="O3186" s="186"/>
      <c r="P3186" s="186"/>
      <c r="Q3186" s="186"/>
    </row>
    <row r="3187" spans="1:17">
      <c r="A3187" s="186"/>
      <c r="B3187" s="186"/>
      <c r="C3187" s="186"/>
      <c r="D3187" s="186"/>
      <c r="E3187" s="186"/>
      <c r="F3187" s="186"/>
      <c r="G3187" s="186"/>
      <c r="H3187" s="186"/>
      <c r="I3187" s="186"/>
      <c r="J3187" s="186"/>
      <c r="K3187" s="186"/>
      <c r="L3187" s="186"/>
      <c r="M3187" s="186"/>
      <c r="N3187" s="186"/>
      <c r="O3187" s="186"/>
      <c r="P3187" s="186"/>
      <c r="Q3187" s="186"/>
    </row>
    <row r="3188" spans="1:17">
      <c r="A3188" s="186"/>
      <c r="B3188" s="186"/>
      <c r="C3188" s="186"/>
      <c r="D3188" s="186"/>
      <c r="E3188" s="186"/>
      <c r="F3188" s="186"/>
      <c r="G3188" s="186"/>
      <c r="H3188" s="186"/>
      <c r="I3188" s="186"/>
      <c r="J3188" s="186"/>
      <c r="K3188" s="186"/>
      <c r="L3188" s="186"/>
      <c r="M3188" s="186"/>
      <c r="N3188" s="186"/>
      <c r="O3188" s="186"/>
      <c r="P3188" s="186"/>
      <c r="Q3188" s="186"/>
    </row>
    <row r="3189" spans="1:17">
      <c r="A3189" s="186"/>
      <c r="B3189" s="186"/>
      <c r="C3189" s="186"/>
      <c r="D3189" s="186"/>
      <c r="E3189" s="186"/>
      <c r="F3189" s="186"/>
      <c r="G3189" s="186"/>
      <c r="H3189" s="186"/>
      <c r="I3189" s="186"/>
      <c r="J3189" s="186"/>
      <c r="K3189" s="186"/>
      <c r="L3189" s="186"/>
      <c r="M3189" s="186"/>
      <c r="N3189" s="186"/>
      <c r="O3189" s="186"/>
      <c r="P3189" s="186"/>
      <c r="Q3189" s="186"/>
    </row>
    <row r="3190" spans="1:17">
      <c r="A3190" s="186"/>
      <c r="B3190" s="186"/>
      <c r="C3190" s="186"/>
      <c r="D3190" s="186"/>
      <c r="E3190" s="186"/>
      <c r="F3190" s="186"/>
      <c r="G3190" s="186"/>
      <c r="H3190" s="186"/>
      <c r="I3190" s="186"/>
      <c r="J3190" s="186"/>
      <c r="K3190" s="186"/>
      <c r="L3190" s="186"/>
      <c r="M3190" s="186"/>
      <c r="N3190" s="186"/>
      <c r="O3190" s="186"/>
      <c r="P3190" s="186"/>
      <c r="Q3190" s="186"/>
    </row>
    <row r="3191" spans="1:17">
      <c r="A3191" s="186"/>
      <c r="B3191" s="186"/>
      <c r="C3191" s="186"/>
      <c r="D3191" s="186"/>
      <c r="E3191" s="186"/>
      <c r="F3191" s="186"/>
      <c r="G3191" s="186"/>
      <c r="H3191" s="186"/>
      <c r="I3191" s="186"/>
      <c r="J3191" s="186"/>
      <c r="K3191" s="186"/>
      <c r="L3191" s="186"/>
      <c r="M3191" s="186"/>
      <c r="N3191" s="186"/>
      <c r="O3191" s="186"/>
      <c r="P3191" s="186"/>
      <c r="Q3191" s="186"/>
    </row>
    <row r="3192" spans="1:17">
      <c r="A3192" s="186"/>
      <c r="B3192" s="186"/>
      <c r="C3192" s="186"/>
      <c r="D3192" s="186"/>
      <c r="E3192" s="186"/>
      <c r="F3192" s="186"/>
      <c r="G3192" s="186"/>
      <c r="H3192" s="186"/>
      <c r="I3192" s="186"/>
      <c r="J3192" s="186"/>
      <c r="K3192" s="186"/>
      <c r="L3192" s="186"/>
      <c r="M3192" s="186"/>
      <c r="N3192" s="186"/>
      <c r="O3192" s="186"/>
      <c r="P3192" s="186"/>
      <c r="Q3192" s="186"/>
    </row>
    <row r="3193" spans="1:17">
      <c r="A3193" s="186"/>
      <c r="B3193" s="186"/>
      <c r="C3193" s="186"/>
      <c r="D3193" s="186"/>
      <c r="E3193" s="186"/>
      <c r="F3193" s="186"/>
      <c r="G3193" s="186"/>
      <c r="H3193" s="186"/>
      <c r="I3193" s="186"/>
      <c r="J3193" s="186"/>
      <c r="K3193" s="186"/>
      <c r="L3193" s="186"/>
      <c r="M3193" s="186"/>
      <c r="N3193" s="186"/>
      <c r="O3193" s="186"/>
      <c r="P3193" s="186"/>
      <c r="Q3193" s="186"/>
    </row>
    <row r="3194" spans="1:17">
      <c r="A3194" s="186"/>
      <c r="B3194" s="186"/>
      <c r="C3194" s="186"/>
      <c r="D3194" s="186"/>
      <c r="E3194" s="186"/>
      <c r="F3194" s="186"/>
      <c r="G3194" s="186"/>
      <c r="H3194" s="186"/>
      <c r="I3194" s="186"/>
      <c r="J3194" s="186"/>
      <c r="K3194" s="186"/>
      <c r="L3194" s="186"/>
      <c r="M3194" s="186"/>
      <c r="N3194" s="186"/>
      <c r="O3194" s="186"/>
      <c r="P3194" s="186"/>
      <c r="Q3194" s="186"/>
    </row>
    <row r="3195" spans="1:17">
      <c r="A3195" s="186"/>
      <c r="B3195" s="186"/>
      <c r="C3195" s="186"/>
      <c r="D3195" s="186"/>
      <c r="E3195" s="186"/>
      <c r="F3195" s="186"/>
      <c r="G3195" s="186"/>
      <c r="H3195" s="186"/>
      <c r="I3195" s="186"/>
      <c r="J3195" s="186"/>
      <c r="K3195" s="186"/>
      <c r="L3195" s="186"/>
      <c r="M3195" s="186"/>
      <c r="N3195" s="186"/>
      <c r="O3195" s="186"/>
      <c r="P3195" s="186"/>
      <c r="Q3195" s="186"/>
    </row>
    <row r="3196" spans="1:17">
      <c r="A3196" s="186"/>
      <c r="B3196" s="186"/>
      <c r="C3196" s="186"/>
      <c r="D3196" s="186"/>
      <c r="E3196" s="186"/>
      <c r="F3196" s="186"/>
      <c r="G3196" s="186"/>
      <c r="H3196" s="186"/>
      <c r="I3196" s="186"/>
      <c r="J3196" s="186"/>
      <c r="K3196" s="186"/>
      <c r="L3196" s="186"/>
      <c r="M3196" s="186"/>
      <c r="N3196" s="186"/>
      <c r="O3196" s="186"/>
      <c r="P3196" s="186"/>
      <c r="Q3196" s="186"/>
    </row>
    <row r="3197" spans="1:17">
      <c r="A3197" s="186"/>
      <c r="B3197" s="186"/>
      <c r="C3197" s="186"/>
      <c r="D3197" s="186"/>
      <c r="E3197" s="186"/>
      <c r="F3197" s="186"/>
      <c r="G3197" s="186"/>
      <c r="H3197" s="186"/>
      <c r="I3197" s="186"/>
      <c r="J3197" s="186"/>
      <c r="K3197" s="186"/>
      <c r="L3197" s="186"/>
      <c r="M3197" s="186"/>
      <c r="N3197" s="186"/>
      <c r="O3197" s="186"/>
      <c r="P3197" s="186"/>
      <c r="Q3197" s="186"/>
    </row>
    <row r="3198" spans="1:17">
      <c r="A3198" s="186"/>
      <c r="B3198" s="186"/>
      <c r="C3198" s="186"/>
      <c r="D3198" s="186"/>
      <c r="E3198" s="186"/>
      <c r="F3198" s="186"/>
      <c r="G3198" s="186"/>
      <c r="H3198" s="186"/>
      <c r="I3198" s="186"/>
      <c r="J3198" s="186"/>
      <c r="K3198" s="186"/>
      <c r="L3198" s="186"/>
      <c r="M3198" s="186"/>
      <c r="N3198" s="186"/>
      <c r="O3198" s="186"/>
      <c r="P3198" s="186"/>
      <c r="Q3198" s="186"/>
    </row>
    <row r="3199" spans="1:17">
      <c r="A3199" s="186"/>
      <c r="B3199" s="186"/>
      <c r="C3199" s="186"/>
      <c r="D3199" s="186"/>
      <c r="E3199" s="186"/>
      <c r="F3199" s="186"/>
      <c r="G3199" s="186"/>
      <c r="H3199" s="186"/>
      <c r="I3199" s="186"/>
      <c r="J3199" s="186"/>
      <c r="K3199" s="186"/>
      <c r="L3199" s="186"/>
      <c r="M3199" s="186"/>
      <c r="N3199" s="186"/>
      <c r="O3199" s="186"/>
      <c r="P3199" s="186"/>
      <c r="Q3199" s="186"/>
    </row>
    <row r="3200" spans="1:17">
      <c r="A3200" s="186"/>
      <c r="B3200" s="186"/>
      <c r="C3200" s="186"/>
      <c r="D3200" s="186"/>
      <c r="E3200" s="186"/>
      <c r="F3200" s="186"/>
      <c r="G3200" s="186"/>
      <c r="H3200" s="186"/>
      <c r="I3200" s="186"/>
      <c r="J3200" s="186"/>
      <c r="K3200" s="186"/>
      <c r="L3200" s="186"/>
      <c r="M3200" s="186"/>
      <c r="N3200" s="186"/>
      <c r="O3200" s="186"/>
      <c r="P3200" s="186"/>
      <c r="Q3200" s="186"/>
    </row>
    <row r="3201" spans="1:17">
      <c r="A3201" s="186"/>
      <c r="B3201" s="186"/>
      <c r="C3201" s="186"/>
      <c r="D3201" s="186"/>
      <c r="E3201" s="186"/>
      <c r="F3201" s="186"/>
      <c r="G3201" s="186"/>
      <c r="H3201" s="186"/>
      <c r="I3201" s="186"/>
      <c r="J3201" s="186"/>
      <c r="K3201" s="186"/>
      <c r="L3201" s="186"/>
      <c r="M3201" s="186"/>
      <c r="N3201" s="186"/>
      <c r="O3201" s="186"/>
      <c r="P3201" s="186"/>
      <c r="Q3201" s="186"/>
    </row>
    <row r="3202" spans="1:17">
      <c r="A3202" s="186"/>
      <c r="B3202" s="186"/>
      <c r="C3202" s="186"/>
      <c r="D3202" s="186"/>
      <c r="E3202" s="186"/>
      <c r="F3202" s="186"/>
      <c r="G3202" s="186"/>
      <c r="H3202" s="186"/>
      <c r="I3202" s="186"/>
      <c r="J3202" s="186"/>
      <c r="K3202" s="186"/>
      <c r="L3202" s="186"/>
      <c r="M3202" s="186"/>
      <c r="N3202" s="186"/>
      <c r="O3202" s="186"/>
      <c r="P3202" s="186"/>
      <c r="Q3202" s="186"/>
    </row>
    <row r="3203" spans="1:17">
      <c r="A3203" s="186"/>
      <c r="B3203" s="186"/>
      <c r="C3203" s="186"/>
      <c r="D3203" s="186"/>
      <c r="E3203" s="186"/>
      <c r="F3203" s="186"/>
      <c r="G3203" s="186"/>
      <c r="H3203" s="186"/>
      <c r="I3203" s="186"/>
      <c r="J3203" s="186"/>
      <c r="K3203" s="186"/>
      <c r="L3203" s="186"/>
      <c r="M3203" s="186"/>
      <c r="N3203" s="186"/>
      <c r="O3203" s="186"/>
      <c r="P3203" s="186"/>
      <c r="Q3203" s="186"/>
    </row>
    <row r="3204" spans="1:17">
      <c r="A3204" s="186"/>
      <c r="B3204" s="186"/>
      <c r="C3204" s="186"/>
      <c r="D3204" s="186"/>
      <c r="E3204" s="186"/>
      <c r="F3204" s="186"/>
      <c r="G3204" s="186"/>
      <c r="H3204" s="186"/>
      <c r="I3204" s="186"/>
      <c r="J3204" s="186"/>
      <c r="K3204" s="186"/>
      <c r="L3204" s="186"/>
      <c r="M3204" s="186"/>
      <c r="N3204" s="186"/>
      <c r="O3204" s="186"/>
      <c r="P3204" s="186"/>
      <c r="Q3204" s="186"/>
    </row>
    <row r="3205" spans="1:17">
      <c r="A3205" s="186"/>
      <c r="B3205" s="186"/>
      <c r="C3205" s="186"/>
      <c r="D3205" s="186"/>
      <c r="E3205" s="186"/>
      <c r="F3205" s="186"/>
      <c r="G3205" s="186"/>
      <c r="H3205" s="186"/>
      <c r="I3205" s="186"/>
      <c r="J3205" s="186"/>
      <c r="K3205" s="186"/>
      <c r="L3205" s="186"/>
      <c r="M3205" s="186"/>
      <c r="N3205" s="186"/>
      <c r="O3205" s="186"/>
      <c r="P3205" s="186"/>
      <c r="Q3205" s="186"/>
    </row>
    <row r="3206" spans="1:17">
      <c r="A3206" s="186"/>
      <c r="B3206" s="186"/>
      <c r="C3206" s="186"/>
      <c r="D3206" s="186"/>
      <c r="E3206" s="186"/>
      <c r="F3206" s="186"/>
      <c r="G3206" s="186"/>
      <c r="H3206" s="186"/>
      <c r="I3206" s="186"/>
      <c r="J3206" s="186"/>
      <c r="K3206" s="186"/>
      <c r="L3206" s="186"/>
      <c r="M3206" s="186"/>
      <c r="N3206" s="186"/>
      <c r="O3206" s="186"/>
      <c r="P3206" s="186"/>
      <c r="Q3206" s="186"/>
    </row>
    <row r="3207" spans="1:17">
      <c r="A3207" s="186"/>
      <c r="B3207" s="186"/>
      <c r="C3207" s="186"/>
      <c r="D3207" s="186"/>
      <c r="E3207" s="186"/>
      <c r="F3207" s="186"/>
      <c r="G3207" s="186"/>
      <c r="H3207" s="186"/>
      <c r="I3207" s="186"/>
      <c r="J3207" s="186"/>
      <c r="K3207" s="186"/>
      <c r="L3207" s="186"/>
      <c r="M3207" s="186"/>
      <c r="N3207" s="186"/>
      <c r="O3207" s="186"/>
      <c r="P3207" s="186"/>
      <c r="Q3207" s="186"/>
    </row>
    <row r="3208" spans="1:17">
      <c r="A3208" s="186"/>
      <c r="B3208" s="186"/>
      <c r="C3208" s="186"/>
      <c r="D3208" s="186"/>
      <c r="E3208" s="186"/>
      <c r="F3208" s="186"/>
      <c r="G3208" s="186"/>
      <c r="H3208" s="186"/>
      <c r="I3208" s="186"/>
      <c r="J3208" s="186"/>
      <c r="K3208" s="186"/>
      <c r="L3208" s="186"/>
      <c r="M3208" s="186"/>
      <c r="N3208" s="186"/>
      <c r="O3208" s="186"/>
      <c r="P3208" s="186"/>
      <c r="Q3208" s="186"/>
    </row>
    <row r="3209" spans="1:17">
      <c r="A3209" s="186"/>
      <c r="B3209" s="186"/>
      <c r="C3209" s="186"/>
      <c r="D3209" s="186"/>
      <c r="E3209" s="186"/>
      <c r="F3209" s="186"/>
      <c r="G3209" s="186"/>
      <c r="H3209" s="186"/>
      <c r="I3209" s="186"/>
      <c r="J3209" s="186"/>
      <c r="K3209" s="186"/>
      <c r="L3209" s="186"/>
      <c r="M3209" s="186"/>
      <c r="N3209" s="186"/>
      <c r="O3209" s="186"/>
      <c r="P3209" s="186"/>
      <c r="Q3209" s="186"/>
    </row>
    <row r="3210" spans="1:17">
      <c r="A3210" s="186"/>
      <c r="B3210" s="186"/>
      <c r="C3210" s="186"/>
      <c r="D3210" s="186"/>
      <c r="E3210" s="186"/>
      <c r="F3210" s="186"/>
      <c r="G3210" s="186"/>
      <c r="H3210" s="186"/>
      <c r="I3210" s="186"/>
      <c r="J3210" s="186"/>
      <c r="K3210" s="186"/>
      <c r="L3210" s="186"/>
      <c r="M3210" s="186"/>
      <c r="N3210" s="186"/>
      <c r="O3210" s="186"/>
      <c r="P3210" s="186"/>
      <c r="Q3210" s="186"/>
    </row>
    <row r="3211" spans="1:17">
      <c r="A3211" s="186"/>
      <c r="B3211" s="186"/>
      <c r="C3211" s="186"/>
      <c r="D3211" s="186"/>
      <c r="E3211" s="186"/>
      <c r="F3211" s="186"/>
      <c r="G3211" s="186"/>
      <c r="H3211" s="186"/>
      <c r="I3211" s="186"/>
      <c r="J3211" s="186"/>
      <c r="K3211" s="186"/>
      <c r="L3211" s="186"/>
      <c r="M3211" s="186"/>
      <c r="N3211" s="186"/>
      <c r="O3211" s="186"/>
      <c r="P3211" s="186"/>
      <c r="Q3211" s="186"/>
    </row>
    <row r="3212" spans="1:17">
      <c r="A3212" s="186"/>
      <c r="B3212" s="186"/>
      <c r="C3212" s="186"/>
      <c r="D3212" s="186"/>
      <c r="E3212" s="186"/>
      <c r="F3212" s="186"/>
      <c r="G3212" s="186"/>
      <c r="H3212" s="186"/>
      <c r="I3212" s="186"/>
      <c r="J3212" s="186"/>
      <c r="K3212" s="186"/>
      <c r="L3212" s="186"/>
      <c r="M3212" s="186"/>
      <c r="N3212" s="186"/>
      <c r="O3212" s="186"/>
      <c r="P3212" s="186"/>
      <c r="Q3212" s="186"/>
    </row>
    <row r="3213" spans="1:17">
      <c r="A3213" s="186"/>
      <c r="B3213" s="186"/>
      <c r="C3213" s="186"/>
      <c r="D3213" s="186"/>
      <c r="E3213" s="186"/>
      <c r="F3213" s="186"/>
      <c r="G3213" s="186"/>
      <c r="H3213" s="186"/>
      <c r="I3213" s="186"/>
      <c r="J3213" s="186"/>
      <c r="K3213" s="186"/>
      <c r="L3213" s="186"/>
      <c r="M3213" s="186"/>
      <c r="N3213" s="186"/>
      <c r="O3213" s="186"/>
      <c r="P3213" s="186"/>
      <c r="Q3213" s="186"/>
    </row>
    <row r="3214" spans="1:17">
      <c r="A3214" s="186"/>
      <c r="B3214" s="186"/>
      <c r="C3214" s="186"/>
      <c r="D3214" s="186"/>
      <c r="E3214" s="186"/>
      <c r="F3214" s="186"/>
      <c r="G3214" s="186"/>
      <c r="H3214" s="186"/>
      <c r="I3214" s="186"/>
      <c r="J3214" s="186"/>
      <c r="K3214" s="186"/>
      <c r="L3214" s="186"/>
      <c r="M3214" s="186"/>
      <c r="N3214" s="186"/>
      <c r="O3214" s="186"/>
      <c r="P3214" s="186"/>
      <c r="Q3214" s="186"/>
    </row>
    <row r="3215" spans="1:17">
      <c r="A3215" s="186"/>
      <c r="B3215" s="186"/>
      <c r="C3215" s="186"/>
      <c r="D3215" s="186"/>
      <c r="E3215" s="186"/>
      <c r="F3215" s="186"/>
      <c r="G3215" s="186"/>
      <c r="H3215" s="186"/>
      <c r="I3215" s="186"/>
      <c r="J3215" s="186"/>
      <c r="K3215" s="186"/>
      <c r="L3215" s="186"/>
      <c r="M3215" s="186"/>
      <c r="N3215" s="186"/>
      <c r="O3215" s="186"/>
      <c r="P3215" s="186"/>
      <c r="Q3215" s="186"/>
    </row>
    <row r="3216" spans="1:17">
      <c r="A3216" s="186"/>
      <c r="B3216" s="186"/>
      <c r="C3216" s="186"/>
      <c r="D3216" s="186"/>
      <c r="E3216" s="186"/>
      <c r="F3216" s="186"/>
      <c r="G3216" s="186"/>
      <c r="H3216" s="186"/>
      <c r="I3216" s="186"/>
      <c r="J3216" s="186"/>
      <c r="K3216" s="186"/>
      <c r="L3216" s="186"/>
      <c r="M3216" s="186"/>
      <c r="N3216" s="186"/>
      <c r="O3216" s="186"/>
      <c r="P3216" s="186"/>
      <c r="Q3216" s="186"/>
    </row>
    <row r="3217" spans="1:17">
      <c r="A3217" s="186"/>
      <c r="B3217" s="186"/>
      <c r="C3217" s="186"/>
      <c r="D3217" s="186"/>
      <c r="E3217" s="186"/>
      <c r="F3217" s="186"/>
      <c r="G3217" s="186"/>
      <c r="H3217" s="186"/>
      <c r="I3217" s="186"/>
      <c r="J3217" s="186"/>
      <c r="K3217" s="186"/>
      <c r="L3217" s="186"/>
      <c r="M3217" s="186"/>
      <c r="N3217" s="186"/>
      <c r="O3217" s="186"/>
      <c r="P3217" s="186"/>
      <c r="Q3217" s="186"/>
    </row>
    <row r="3218" spans="1:17">
      <c r="A3218" s="186"/>
      <c r="B3218" s="186"/>
      <c r="C3218" s="186"/>
      <c r="D3218" s="186"/>
      <c r="E3218" s="186"/>
      <c r="F3218" s="186"/>
      <c r="G3218" s="186"/>
      <c r="H3218" s="186"/>
      <c r="I3218" s="186"/>
      <c r="J3218" s="186"/>
      <c r="K3218" s="186"/>
      <c r="L3218" s="186"/>
      <c r="M3218" s="186"/>
      <c r="N3218" s="186"/>
      <c r="O3218" s="186"/>
      <c r="P3218" s="186"/>
      <c r="Q3218" s="186"/>
    </row>
    <row r="3219" spans="1:17">
      <c r="A3219" s="186"/>
      <c r="B3219" s="186"/>
      <c r="C3219" s="186"/>
      <c r="D3219" s="186"/>
      <c r="E3219" s="186"/>
      <c r="F3219" s="186"/>
      <c r="G3219" s="186"/>
      <c r="H3219" s="186"/>
      <c r="I3219" s="186"/>
      <c r="J3219" s="186"/>
      <c r="K3219" s="186"/>
      <c r="L3219" s="186"/>
      <c r="M3219" s="186"/>
      <c r="N3219" s="186"/>
      <c r="O3219" s="186"/>
      <c r="P3219" s="186"/>
      <c r="Q3219" s="186"/>
    </row>
    <row r="3220" spans="1:17">
      <c r="A3220" s="186"/>
      <c r="B3220" s="186"/>
      <c r="C3220" s="186"/>
      <c r="D3220" s="186"/>
      <c r="E3220" s="186"/>
      <c r="F3220" s="186"/>
      <c r="G3220" s="186"/>
      <c r="H3220" s="186"/>
      <c r="I3220" s="186"/>
      <c r="J3220" s="186"/>
      <c r="K3220" s="186"/>
      <c r="L3220" s="186"/>
      <c r="M3220" s="186"/>
      <c r="N3220" s="186"/>
      <c r="O3220" s="186"/>
      <c r="P3220" s="186"/>
      <c r="Q3220" s="186"/>
    </row>
    <row r="3221" spans="1:17">
      <c r="A3221" s="186"/>
      <c r="B3221" s="186"/>
      <c r="C3221" s="186"/>
      <c r="D3221" s="186"/>
      <c r="E3221" s="186"/>
      <c r="F3221" s="186"/>
      <c r="G3221" s="186"/>
      <c r="H3221" s="186"/>
      <c r="I3221" s="186"/>
      <c r="J3221" s="186"/>
      <c r="K3221" s="186"/>
      <c r="L3221" s="186"/>
      <c r="M3221" s="186"/>
      <c r="N3221" s="186"/>
      <c r="O3221" s="186"/>
      <c r="P3221" s="186"/>
      <c r="Q3221" s="186"/>
    </row>
    <row r="3222" spans="1:17">
      <c r="A3222" s="186"/>
      <c r="B3222" s="186"/>
      <c r="C3222" s="186"/>
      <c r="D3222" s="186"/>
      <c r="E3222" s="186"/>
      <c r="F3222" s="186"/>
      <c r="G3222" s="186"/>
      <c r="H3222" s="186"/>
      <c r="I3222" s="186"/>
      <c r="J3222" s="186"/>
      <c r="K3222" s="186"/>
      <c r="L3222" s="186"/>
      <c r="M3222" s="186"/>
      <c r="N3222" s="186"/>
      <c r="O3222" s="186"/>
      <c r="P3222" s="186"/>
      <c r="Q3222" s="186"/>
    </row>
    <row r="3223" spans="1:17">
      <c r="A3223" s="186"/>
      <c r="B3223" s="186"/>
      <c r="C3223" s="186"/>
      <c r="D3223" s="186"/>
      <c r="E3223" s="186"/>
      <c r="F3223" s="186"/>
      <c r="G3223" s="186"/>
      <c r="H3223" s="186"/>
      <c r="I3223" s="186"/>
      <c r="J3223" s="186"/>
      <c r="K3223" s="186"/>
      <c r="L3223" s="186"/>
      <c r="M3223" s="186"/>
      <c r="N3223" s="186"/>
      <c r="O3223" s="186"/>
      <c r="P3223" s="186"/>
      <c r="Q3223" s="186"/>
    </row>
    <row r="3224" spans="1:17">
      <c r="A3224" s="186"/>
      <c r="B3224" s="186"/>
      <c r="C3224" s="186"/>
      <c r="D3224" s="186"/>
      <c r="E3224" s="186"/>
      <c r="F3224" s="186"/>
      <c r="G3224" s="186"/>
      <c r="H3224" s="186"/>
      <c r="I3224" s="186"/>
      <c r="J3224" s="186"/>
      <c r="K3224" s="186"/>
      <c r="L3224" s="186"/>
      <c r="M3224" s="186"/>
      <c r="N3224" s="186"/>
      <c r="O3224" s="186"/>
      <c r="P3224" s="186"/>
      <c r="Q3224" s="186"/>
    </row>
    <row r="3225" spans="1:17">
      <c r="A3225" s="186"/>
      <c r="B3225" s="186"/>
      <c r="C3225" s="186"/>
      <c r="D3225" s="186"/>
      <c r="E3225" s="186"/>
      <c r="F3225" s="186"/>
      <c r="G3225" s="186"/>
      <c r="H3225" s="186"/>
      <c r="I3225" s="186"/>
      <c r="J3225" s="186"/>
      <c r="K3225" s="186"/>
      <c r="L3225" s="186"/>
      <c r="M3225" s="186"/>
      <c r="N3225" s="186"/>
      <c r="O3225" s="186"/>
      <c r="P3225" s="186"/>
      <c r="Q3225" s="186"/>
    </row>
    <row r="3226" spans="1:17">
      <c r="A3226" s="186"/>
      <c r="B3226" s="186"/>
      <c r="C3226" s="186"/>
      <c r="D3226" s="186"/>
      <c r="E3226" s="186"/>
      <c r="F3226" s="186"/>
      <c r="G3226" s="186"/>
      <c r="H3226" s="186"/>
      <c r="I3226" s="186"/>
      <c r="J3226" s="186"/>
      <c r="K3226" s="186"/>
      <c r="L3226" s="186"/>
      <c r="M3226" s="186"/>
      <c r="N3226" s="186"/>
      <c r="O3226" s="186"/>
      <c r="P3226" s="186"/>
      <c r="Q3226" s="186"/>
    </row>
    <row r="3227" spans="1:17">
      <c r="A3227" s="186"/>
      <c r="B3227" s="186"/>
      <c r="C3227" s="186"/>
      <c r="D3227" s="186"/>
      <c r="E3227" s="186"/>
      <c r="F3227" s="186"/>
      <c r="G3227" s="186"/>
      <c r="H3227" s="186"/>
      <c r="I3227" s="186"/>
      <c r="J3227" s="186"/>
      <c r="K3227" s="186"/>
      <c r="L3227" s="186"/>
      <c r="M3227" s="186"/>
      <c r="N3227" s="186"/>
      <c r="O3227" s="186"/>
      <c r="P3227" s="186"/>
      <c r="Q3227" s="186"/>
    </row>
    <row r="3228" spans="1:17">
      <c r="A3228" s="186"/>
      <c r="B3228" s="186"/>
      <c r="C3228" s="186"/>
      <c r="D3228" s="186"/>
      <c r="E3228" s="186"/>
      <c r="F3228" s="186"/>
      <c r="G3228" s="186"/>
      <c r="H3228" s="186"/>
      <c r="I3228" s="186"/>
      <c r="J3228" s="186"/>
      <c r="K3228" s="186"/>
      <c r="L3228" s="186"/>
      <c r="M3228" s="186"/>
      <c r="N3228" s="186"/>
      <c r="O3228" s="186"/>
      <c r="P3228" s="186"/>
      <c r="Q3228" s="186"/>
    </row>
    <row r="3229" spans="1:17">
      <c r="A3229" s="186"/>
      <c r="B3229" s="186"/>
      <c r="C3229" s="186"/>
      <c r="D3229" s="186"/>
      <c r="E3229" s="186"/>
      <c r="F3229" s="186"/>
      <c r="G3229" s="186"/>
      <c r="H3229" s="186"/>
      <c r="I3229" s="186"/>
      <c r="J3229" s="186"/>
      <c r="K3229" s="186"/>
      <c r="L3229" s="186"/>
      <c r="M3229" s="186"/>
      <c r="N3229" s="186"/>
      <c r="O3229" s="186"/>
      <c r="P3229" s="186"/>
      <c r="Q3229" s="186"/>
    </row>
    <row r="3230" spans="1:17">
      <c r="A3230" s="186"/>
      <c r="B3230" s="186"/>
      <c r="C3230" s="186"/>
      <c r="D3230" s="186"/>
      <c r="E3230" s="186"/>
      <c r="F3230" s="186"/>
      <c r="G3230" s="186"/>
      <c r="H3230" s="186"/>
      <c r="I3230" s="186"/>
      <c r="J3230" s="186"/>
      <c r="K3230" s="186"/>
      <c r="L3230" s="186"/>
      <c r="M3230" s="186"/>
      <c r="N3230" s="186"/>
      <c r="O3230" s="186"/>
      <c r="P3230" s="186"/>
      <c r="Q3230" s="186"/>
    </row>
    <row r="3231" spans="1:17">
      <c r="A3231" s="186"/>
      <c r="B3231" s="186"/>
      <c r="C3231" s="186"/>
      <c r="D3231" s="186"/>
      <c r="E3231" s="186"/>
      <c r="F3231" s="186"/>
      <c r="G3231" s="186"/>
      <c r="H3231" s="186"/>
      <c r="I3231" s="186"/>
      <c r="J3231" s="186"/>
      <c r="K3231" s="186"/>
      <c r="L3231" s="186"/>
      <c r="M3231" s="186"/>
      <c r="N3231" s="186"/>
      <c r="O3231" s="186"/>
      <c r="P3231" s="186"/>
      <c r="Q3231" s="186"/>
    </row>
    <row r="3232" spans="1:17">
      <c r="A3232" s="186"/>
      <c r="B3232" s="186"/>
      <c r="C3232" s="186"/>
      <c r="D3232" s="186"/>
      <c r="E3232" s="186"/>
      <c r="F3232" s="186"/>
      <c r="G3232" s="186"/>
      <c r="H3232" s="186"/>
      <c r="I3232" s="186"/>
      <c r="J3232" s="186"/>
      <c r="K3232" s="186"/>
      <c r="L3232" s="186"/>
      <c r="M3232" s="186"/>
      <c r="N3232" s="186"/>
      <c r="O3232" s="186"/>
      <c r="P3232" s="186"/>
      <c r="Q3232" s="186"/>
    </row>
    <row r="3233" spans="1:17">
      <c r="A3233" s="186"/>
      <c r="B3233" s="186"/>
      <c r="C3233" s="186"/>
      <c r="D3233" s="186"/>
      <c r="E3233" s="186"/>
      <c r="F3233" s="186"/>
      <c r="G3233" s="186"/>
      <c r="H3233" s="186"/>
      <c r="I3233" s="186"/>
      <c r="J3233" s="186"/>
      <c r="K3233" s="186"/>
      <c r="L3233" s="186"/>
      <c r="M3233" s="186"/>
      <c r="N3233" s="186"/>
      <c r="O3233" s="186"/>
      <c r="P3233" s="186"/>
      <c r="Q3233" s="186"/>
    </row>
    <row r="3234" spans="1:17">
      <c r="A3234" s="186"/>
      <c r="B3234" s="186"/>
      <c r="C3234" s="186"/>
      <c r="D3234" s="186"/>
      <c r="E3234" s="186"/>
      <c r="F3234" s="186"/>
      <c r="G3234" s="186"/>
      <c r="H3234" s="186"/>
      <c r="I3234" s="186"/>
      <c r="J3234" s="186"/>
      <c r="K3234" s="186"/>
      <c r="L3234" s="186"/>
      <c r="M3234" s="186"/>
      <c r="N3234" s="186"/>
      <c r="O3234" s="186"/>
      <c r="P3234" s="186"/>
      <c r="Q3234" s="186"/>
    </row>
    <row r="3235" spans="1:17">
      <c r="A3235" s="186"/>
      <c r="B3235" s="186"/>
      <c r="C3235" s="186"/>
      <c r="D3235" s="186"/>
      <c r="E3235" s="186"/>
      <c r="F3235" s="186"/>
      <c r="G3235" s="186"/>
      <c r="H3235" s="186"/>
      <c r="I3235" s="186"/>
      <c r="J3235" s="186"/>
      <c r="K3235" s="186"/>
      <c r="L3235" s="186"/>
      <c r="M3235" s="186"/>
      <c r="N3235" s="186"/>
      <c r="O3235" s="186"/>
      <c r="P3235" s="186"/>
      <c r="Q3235" s="186"/>
    </row>
    <row r="3236" spans="1:17">
      <c r="A3236" s="186"/>
      <c r="B3236" s="186"/>
      <c r="C3236" s="186"/>
      <c r="D3236" s="186"/>
      <c r="E3236" s="186"/>
      <c r="F3236" s="186"/>
      <c r="G3236" s="186"/>
      <c r="H3236" s="186"/>
      <c r="I3236" s="186"/>
      <c r="J3236" s="186"/>
      <c r="K3236" s="186"/>
      <c r="L3236" s="186"/>
      <c r="M3236" s="186"/>
      <c r="N3236" s="186"/>
      <c r="O3236" s="186"/>
      <c r="P3236" s="186"/>
      <c r="Q3236" s="186"/>
    </row>
    <row r="3237" spans="1:17">
      <c r="A3237" s="186"/>
      <c r="B3237" s="186"/>
      <c r="C3237" s="186"/>
      <c r="D3237" s="186"/>
      <c r="E3237" s="186"/>
      <c r="F3237" s="186"/>
      <c r="G3237" s="186"/>
      <c r="H3237" s="186"/>
      <c r="I3237" s="186"/>
      <c r="J3237" s="186"/>
      <c r="K3237" s="186"/>
      <c r="L3237" s="186"/>
      <c r="M3237" s="186"/>
      <c r="N3237" s="186"/>
      <c r="O3237" s="186"/>
      <c r="P3237" s="186"/>
      <c r="Q3237" s="186"/>
    </row>
    <row r="3238" spans="1:17">
      <c r="A3238" s="186"/>
      <c r="B3238" s="186"/>
      <c r="C3238" s="186"/>
      <c r="D3238" s="186"/>
      <c r="E3238" s="186"/>
      <c r="F3238" s="186"/>
      <c r="G3238" s="186"/>
      <c r="H3238" s="186"/>
      <c r="I3238" s="186"/>
      <c r="J3238" s="186"/>
      <c r="K3238" s="186"/>
      <c r="L3238" s="186"/>
      <c r="M3238" s="186"/>
      <c r="N3238" s="186"/>
      <c r="O3238" s="186"/>
      <c r="P3238" s="186"/>
      <c r="Q3238" s="186"/>
    </row>
    <row r="3239" spans="1:17">
      <c r="A3239" s="186"/>
      <c r="B3239" s="186"/>
      <c r="C3239" s="186"/>
      <c r="D3239" s="186"/>
      <c r="E3239" s="186"/>
      <c r="F3239" s="186"/>
      <c r="G3239" s="186"/>
      <c r="H3239" s="186"/>
      <c r="I3239" s="186"/>
      <c r="J3239" s="186"/>
      <c r="K3239" s="186"/>
      <c r="L3239" s="186"/>
      <c r="M3239" s="186"/>
      <c r="N3239" s="186"/>
      <c r="O3239" s="186"/>
      <c r="P3239" s="186"/>
      <c r="Q3239" s="186"/>
    </row>
    <row r="3240" spans="1:17">
      <c r="A3240" s="186"/>
      <c r="B3240" s="186"/>
      <c r="C3240" s="186"/>
      <c r="D3240" s="186"/>
      <c r="E3240" s="186"/>
      <c r="F3240" s="186"/>
      <c r="G3240" s="186"/>
      <c r="H3240" s="186"/>
      <c r="I3240" s="186"/>
      <c r="J3240" s="186"/>
      <c r="K3240" s="186"/>
      <c r="L3240" s="186"/>
      <c r="M3240" s="186"/>
      <c r="N3240" s="186"/>
      <c r="O3240" s="186"/>
      <c r="P3240" s="186"/>
      <c r="Q3240" s="186"/>
    </row>
    <row r="3241" spans="1:17">
      <c r="A3241" s="186"/>
      <c r="B3241" s="186"/>
      <c r="C3241" s="186"/>
      <c r="D3241" s="186"/>
      <c r="E3241" s="186"/>
      <c r="F3241" s="186"/>
      <c r="G3241" s="186"/>
      <c r="H3241" s="186"/>
      <c r="I3241" s="186"/>
      <c r="J3241" s="186"/>
      <c r="K3241" s="186"/>
      <c r="L3241" s="186"/>
      <c r="M3241" s="186"/>
      <c r="N3241" s="186"/>
      <c r="O3241" s="186"/>
      <c r="P3241" s="186"/>
      <c r="Q3241" s="186"/>
    </row>
    <row r="3242" spans="1:17">
      <c r="A3242" s="186"/>
      <c r="B3242" s="186"/>
      <c r="C3242" s="186"/>
      <c r="D3242" s="186"/>
      <c r="E3242" s="186"/>
      <c r="F3242" s="186"/>
      <c r="G3242" s="186"/>
      <c r="H3242" s="186"/>
      <c r="I3242" s="186"/>
      <c r="J3242" s="186"/>
      <c r="K3242" s="186"/>
      <c r="L3242" s="186"/>
      <c r="M3242" s="186"/>
      <c r="N3242" s="186"/>
      <c r="O3242" s="186"/>
      <c r="P3242" s="186"/>
      <c r="Q3242" s="186"/>
    </row>
    <row r="3243" spans="1:17">
      <c r="A3243" s="186"/>
      <c r="B3243" s="186"/>
      <c r="C3243" s="186"/>
      <c r="D3243" s="186"/>
      <c r="E3243" s="186"/>
      <c r="F3243" s="186"/>
      <c r="G3243" s="186"/>
      <c r="H3243" s="186"/>
      <c r="I3243" s="186"/>
      <c r="J3243" s="186"/>
      <c r="K3243" s="186"/>
      <c r="L3243" s="186"/>
      <c r="M3243" s="186"/>
      <c r="N3243" s="186"/>
      <c r="O3243" s="186"/>
      <c r="P3243" s="186"/>
      <c r="Q3243" s="186"/>
    </row>
    <row r="3244" spans="1:17">
      <c r="A3244" s="186"/>
      <c r="B3244" s="186"/>
      <c r="C3244" s="186"/>
      <c r="D3244" s="186"/>
      <c r="E3244" s="186"/>
      <c r="F3244" s="186"/>
      <c r="G3244" s="186"/>
      <c r="H3244" s="186"/>
      <c r="I3244" s="186"/>
      <c r="J3244" s="186"/>
      <c r="K3244" s="186"/>
      <c r="L3244" s="186"/>
      <c r="M3244" s="186"/>
      <c r="N3244" s="186"/>
      <c r="O3244" s="186"/>
      <c r="P3244" s="186"/>
      <c r="Q3244" s="186"/>
    </row>
    <row r="3245" spans="1:17">
      <c r="A3245" s="186"/>
      <c r="B3245" s="186"/>
      <c r="C3245" s="186"/>
      <c r="D3245" s="186"/>
      <c r="E3245" s="186"/>
      <c r="F3245" s="186"/>
      <c r="G3245" s="186"/>
      <c r="H3245" s="186"/>
      <c r="I3245" s="186"/>
      <c r="J3245" s="186"/>
      <c r="K3245" s="186"/>
      <c r="L3245" s="186"/>
      <c r="M3245" s="186"/>
      <c r="N3245" s="186"/>
      <c r="O3245" s="186"/>
      <c r="P3245" s="186"/>
      <c r="Q3245" s="186"/>
    </row>
    <row r="3246" spans="1:17">
      <c r="A3246" s="186"/>
      <c r="B3246" s="186"/>
      <c r="C3246" s="186"/>
      <c r="D3246" s="186"/>
      <c r="E3246" s="186"/>
      <c r="F3246" s="186"/>
      <c r="G3246" s="186"/>
      <c r="H3246" s="186"/>
      <c r="I3246" s="186"/>
      <c r="J3246" s="186"/>
      <c r="K3246" s="186"/>
      <c r="L3246" s="186"/>
      <c r="M3246" s="186"/>
      <c r="N3246" s="186"/>
      <c r="O3246" s="186"/>
      <c r="P3246" s="186"/>
      <c r="Q3246" s="186"/>
    </row>
    <row r="3247" spans="1:17">
      <c r="A3247" s="186"/>
      <c r="B3247" s="186"/>
      <c r="C3247" s="186"/>
      <c r="D3247" s="186"/>
      <c r="E3247" s="186"/>
      <c r="F3247" s="186"/>
      <c r="G3247" s="186"/>
      <c r="H3247" s="186"/>
      <c r="I3247" s="186"/>
      <c r="J3247" s="186"/>
      <c r="K3247" s="186"/>
      <c r="L3247" s="186"/>
      <c r="M3247" s="186"/>
      <c r="N3247" s="186"/>
      <c r="O3247" s="186"/>
      <c r="P3247" s="186"/>
      <c r="Q3247" s="186"/>
    </row>
    <row r="3248" spans="1:17">
      <c r="A3248" s="186"/>
      <c r="B3248" s="186"/>
      <c r="C3248" s="186"/>
      <c r="D3248" s="186"/>
      <c r="E3248" s="186"/>
      <c r="F3248" s="186"/>
      <c r="G3248" s="186"/>
      <c r="H3248" s="186"/>
      <c r="I3248" s="186"/>
      <c r="J3248" s="186"/>
      <c r="K3248" s="186"/>
      <c r="L3248" s="186"/>
      <c r="M3248" s="186"/>
      <c r="N3248" s="186"/>
      <c r="O3248" s="186"/>
      <c r="P3248" s="186"/>
      <c r="Q3248" s="186"/>
    </row>
    <row r="3249" spans="1:17">
      <c r="A3249" s="186"/>
      <c r="B3249" s="186"/>
      <c r="C3249" s="186"/>
      <c r="D3249" s="186"/>
      <c r="E3249" s="186"/>
      <c r="F3249" s="186"/>
      <c r="G3249" s="186"/>
      <c r="H3249" s="186"/>
      <c r="I3249" s="186"/>
      <c r="J3249" s="186"/>
      <c r="K3249" s="186"/>
      <c r="L3249" s="186"/>
      <c r="M3249" s="186"/>
      <c r="N3249" s="186"/>
      <c r="O3249" s="186"/>
      <c r="P3249" s="186"/>
      <c r="Q3249" s="186"/>
    </row>
    <row r="3250" spans="1:17">
      <c r="A3250" s="186"/>
      <c r="B3250" s="186"/>
      <c r="C3250" s="186"/>
      <c r="D3250" s="186"/>
      <c r="E3250" s="186"/>
      <c r="F3250" s="186"/>
      <c r="G3250" s="186"/>
      <c r="H3250" s="186"/>
      <c r="I3250" s="186"/>
      <c r="J3250" s="186"/>
      <c r="K3250" s="186"/>
      <c r="L3250" s="186"/>
      <c r="M3250" s="186"/>
      <c r="N3250" s="186"/>
      <c r="O3250" s="186"/>
      <c r="P3250" s="186"/>
      <c r="Q3250" s="186"/>
    </row>
    <row r="3251" spans="1:17">
      <c r="A3251" s="186"/>
      <c r="B3251" s="186"/>
      <c r="C3251" s="186"/>
      <c r="D3251" s="186"/>
      <c r="E3251" s="186"/>
      <c r="F3251" s="186"/>
      <c r="G3251" s="186"/>
      <c r="H3251" s="186"/>
      <c r="I3251" s="186"/>
      <c r="J3251" s="186"/>
      <c r="K3251" s="186"/>
      <c r="L3251" s="186"/>
      <c r="M3251" s="186"/>
      <c r="N3251" s="186"/>
      <c r="O3251" s="186"/>
      <c r="P3251" s="186"/>
      <c r="Q3251" s="186"/>
    </row>
    <row r="3252" spans="1:17">
      <c r="A3252" s="186"/>
      <c r="B3252" s="186"/>
      <c r="C3252" s="186"/>
      <c r="D3252" s="186"/>
      <c r="E3252" s="186"/>
      <c r="F3252" s="186"/>
      <c r="G3252" s="186"/>
      <c r="H3252" s="186"/>
      <c r="I3252" s="186"/>
      <c r="J3252" s="186"/>
      <c r="K3252" s="186"/>
      <c r="L3252" s="186"/>
      <c r="M3252" s="186"/>
      <c r="N3252" s="186"/>
      <c r="O3252" s="186"/>
      <c r="P3252" s="186"/>
      <c r="Q3252" s="186"/>
    </row>
    <row r="3253" spans="1:17">
      <c r="A3253" s="186"/>
      <c r="B3253" s="186"/>
      <c r="C3253" s="186"/>
      <c r="D3253" s="186"/>
      <c r="E3253" s="186"/>
      <c r="F3253" s="186"/>
      <c r="G3253" s="186"/>
      <c r="H3253" s="186"/>
      <c r="I3253" s="186"/>
      <c r="J3253" s="186"/>
      <c r="K3253" s="186"/>
      <c r="L3253" s="186"/>
      <c r="M3253" s="186"/>
      <c r="N3253" s="186"/>
      <c r="O3253" s="186"/>
      <c r="P3253" s="186"/>
      <c r="Q3253" s="186"/>
    </row>
    <row r="3254" spans="1:17">
      <c r="A3254" s="186"/>
      <c r="B3254" s="186"/>
      <c r="C3254" s="186"/>
      <c r="D3254" s="186"/>
      <c r="E3254" s="186"/>
      <c r="F3254" s="186"/>
      <c r="G3254" s="186"/>
      <c r="H3254" s="186"/>
      <c r="I3254" s="186"/>
      <c r="J3254" s="186"/>
      <c r="K3254" s="186"/>
      <c r="L3254" s="186"/>
      <c r="M3254" s="186"/>
      <c r="N3254" s="186"/>
      <c r="O3254" s="186"/>
      <c r="P3254" s="186"/>
      <c r="Q3254" s="186"/>
    </row>
    <row r="3255" spans="1:17">
      <c r="A3255" s="186"/>
      <c r="B3255" s="186"/>
      <c r="C3255" s="186"/>
      <c r="D3255" s="186"/>
      <c r="E3255" s="186"/>
      <c r="F3255" s="186"/>
      <c r="G3255" s="186"/>
      <c r="H3255" s="186"/>
      <c r="I3255" s="186"/>
      <c r="J3255" s="186"/>
      <c r="K3255" s="186"/>
      <c r="L3255" s="186"/>
      <c r="M3255" s="186"/>
      <c r="N3255" s="186"/>
      <c r="O3255" s="186"/>
      <c r="P3255" s="186"/>
      <c r="Q3255" s="186"/>
    </row>
    <row r="3256" spans="1:17">
      <c r="A3256" s="186"/>
      <c r="B3256" s="186"/>
      <c r="C3256" s="186"/>
      <c r="D3256" s="186"/>
      <c r="E3256" s="186"/>
      <c r="F3256" s="186"/>
      <c r="G3256" s="186"/>
      <c r="H3256" s="186"/>
      <c r="I3256" s="186"/>
      <c r="J3256" s="186"/>
      <c r="K3256" s="186"/>
      <c r="L3256" s="186"/>
      <c r="M3256" s="186"/>
      <c r="N3256" s="186"/>
      <c r="O3256" s="186"/>
      <c r="P3256" s="186"/>
      <c r="Q3256" s="186"/>
    </row>
    <row r="3257" spans="1:17">
      <c r="A3257" s="186"/>
      <c r="B3257" s="186"/>
      <c r="C3257" s="186"/>
      <c r="D3257" s="186"/>
      <c r="E3257" s="186"/>
      <c r="F3257" s="186"/>
      <c r="G3257" s="186"/>
      <c r="H3257" s="186"/>
      <c r="I3257" s="186"/>
      <c r="J3257" s="186"/>
      <c r="K3257" s="186"/>
      <c r="L3257" s="186"/>
      <c r="M3257" s="186"/>
      <c r="N3257" s="186"/>
      <c r="O3257" s="186"/>
      <c r="P3257" s="186"/>
      <c r="Q3257" s="186"/>
    </row>
    <row r="3258" spans="1:17">
      <c r="A3258" s="186"/>
      <c r="B3258" s="186"/>
      <c r="C3258" s="186"/>
      <c r="D3258" s="186"/>
      <c r="E3258" s="186"/>
      <c r="F3258" s="186"/>
      <c r="G3258" s="186"/>
      <c r="H3258" s="186"/>
      <c r="I3258" s="186"/>
      <c r="J3258" s="186"/>
      <c r="K3258" s="186"/>
      <c r="L3258" s="186"/>
      <c r="M3258" s="186"/>
      <c r="N3258" s="186"/>
      <c r="O3258" s="186"/>
      <c r="P3258" s="186"/>
      <c r="Q3258" s="186"/>
    </row>
    <row r="3259" spans="1:17">
      <c r="A3259" s="186"/>
      <c r="B3259" s="186"/>
      <c r="C3259" s="186"/>
      <c r="D3259" s="186"/>
      <c r="E3259" s="186"/>
      <c r="F3259" s="186"/>
      <c r="G3259" s="186"/>
      <c r="H3259" s="186"/>
      <c r="I3259" s="186"/>
      <c r="J3259" s="186"/>
      <c r="K3259" s="186"/>
      <c r="L3259" s="186"/>
      <c r="M3259" s="186"/>
      <c r="N3259" s="186"/>
      <c r="O3259" s="186"/>
      <c r="P3259" s="186"/>
      <c r="Q3259" s="186"/>
    </row>
    <row r="3260" spans="1:17">
      <c r="A3260" s="186"/>
      <c r="B3260" s="186"/>
      <c r="C3260" s="186"/>
      <c r="D3260" s="186"/>
      <c r="E3260" s="186"/>
      <c r="F3260" s="186"/>
      <c r="G3260" s="186"/>
      <c r="H3260" s="186"/>
      <c r="I3260" s="186"/>
      <c r="J3260" s="186"/>
      <c r="K3260" s="186"/>
      <c r="L3260" s="186"/>
      <c r="M3260" s="186"/>
      <c r="N3260" s="186"/>
      <c r="O3260" s="186"/>
      <c r="P3260" s="186"/>
      <c r="Q3260" s="186"/>
    </row>
    <row r="3261" spans="1:17">
      <c r="A3261" s="186"/>
      <c r="B3261" s="186"/>
      <c r="C3261" s="186"/>
      <c r="D3261" s="186"/>
      <c r="E3261" s="186"/>
      <c r="F3261" s="186"/>
      <c r="G3261" s="186"/>
      <c r="H3261" s="186"/>
      <c r="I3261" s="186"/>
      <c r="J3261" s="186"/>
      <c r="K3261" s="186"/>
      <c r="L3261" s="186"/>
      <c r="M3261" s="186"/>
      <c r="N3261" s="186"/>
      <c r="O3261" s="186"/>
      <c r="P3261" s="186"/>
      <c r="Q3261" s="186"/>
    </row>
    <row r="3262" spans="1:17">
      <c r="A3262" s="186"/>
      <c r="B3262" s="186"/>
      <c r="C3262" s="186"/>
      <c r="D3262" s="186"/>
      <c r="E3262" s="186"/>
      <c r="F3262" s="186"/>
      <c r="G3262" s="186"/>
      <c r="H3262" s="186"/>
      <c r="I3262" s="186"/>
      <c r="J3262" s="186"/>
      <c r="K3262" s="186"/>
      <c r="L3262" s="186"/>
      <c r="M3262" s="186"/>
      <c r="N3262" s="186"/>
      <c r="O3262" s="186"/>
      <c r="P3262" s="186"/>
      <c r="Q3262" s="186"/>
    </row>
    <row r="3263" spans="1:17">
      <c r="A3263" s="186"/>
      <c r="B3263" s="186"/>
      <c r="C3263" s="186"/>
      <c r="D3263" s="186"/>
      <c r="E3263" s="186"/>
      <c r="F3263" s="186"/>
      <c r="G3263" s="186"/>
      <c r="H3263" s="186"/>
      <c r="I3263" s="186"/>
      <c r="J3263" s="186"/>
      <c r="K3263" s="186"/>
      <c r="L3263" s="186"/>
      <c r="M3263" s="186"/>
      <c r="N3263" s="186"/>
      <c r="O3263" s="186"/>
      <c r="P3263" s="186"/>
      <c r="Q3263" s="186"/>
    </row>
    <row r="3264" spans="1:17">
      <c r="A3264" s="186"/>
      <c r="B3264" s="186"/>
      <c r="C3264" s="186"/>
      <c r="D3264" s="186"/>
      <c r="E3264" s="186"/>
      <c r="F3264" s="186"/>
      <c r="G3264" s="186"/>
      <c r="H3264" s="186"/>
      <c r="I3264" s="186"/>
      <c r="J3264" s="186"/>
      <c r="K3264" s="186"/>
      <c r="L3264" s="186"/>
      <c r="M3264" s="186"/>
      <c r="N3264" s="186"/>
      <c r="O3264" s="186"/>
      <c r="P3264" s="186"/>
      <c r="Q3264" s="186"/>
    </row>
    <row r="3265" spans="1:17">
      <c r="A3265" s="186"/>
      <c r="B3265" s="186"/>
      <c r="C3265" s="186"/>
      <c r="D3265" s="186"/>
      <c r="E3265" s="186"/>
      <c r="F3265" s="186"/>
      <c r="G3265" s="186"/>
      <c r="H3265" s="186"/>
      <c r="I3265" s="186"/>
      <c r="J3265" s="186"/>
      <c r="K3265" s="186"/>
      <c r="L3265" s="186"/>
      <c r="M3265" s="186"/>
      <c r="N3265" s="186"/>
      <c r="O3265" s="186"/>
      <c r="P3265" s="186"/>
      <c r="Q3265" s="186"/>
    </row>
    <row r="3266" spans="1:17">
      <c r="A3266" s="186"/>
      <c r="B3266" s="186"/>
      <c r="C3266" s="186"/>
      <c r="D3266" s="186"/>
      <c r="E3266" s="186"/>
      <c r="F3266" s="186"/>
      <c r="G3266" s="186"/>
      <c r="H3266" s="186"/>
      <c r="I3266" s="186"/>
      <c r="J3266" s="186"/>
      <c r="K3266" s="186"/>
      <c r="L3266" s="186"/>
      <c r="M3266" s="186"/>
      <c r="N3266" s="186"/>
      <c r="O3266" s="186"/>
      <c r="P3266" s="186"/>
      <c r="Q3266" s="186"/>
    </row>
    <row r="3267" spans="1:17">
      <c r="A3267" s="186"/>
      <c r="B3267" s="186"/>
      <c r="C3267" s="186"/>
      <c r="D3267" s="186"/>
      <c r="E3267" s="186"/>
      <c r="F3267" s="186"/>
      <c r="G3267" s="186"/>
      <c r="H3267" s="186"/>
      <c r="I3267" s="186"/>
      <c r="J3267" s="186"/>
      <c r="K3267" s="186"/>
      <c r="L3267" s="186"/>
      <c r="M3267" s="186"/>
      <c r="N3267" s="186"/>
      <c r="O3267" s="186"/>
      <c r="P3267" s="186"/>
      <c r="Q3267" s="186"/>
    </row>
    <row r="3268" spans="1:17">
      <c r="A3268" s="186"/>
      <c r="B3268" s="186"/>
      <c r="C3268" s="186"/>
      <c r="D3268" s="186"/>
      <c r="E3268" s="186"/>
      <c r="F3268" s="186"/>
      <c r="G3268" s="186"/>
      <c r="H3268" s="186"/>
      <c r="I3268" s="186"/>
      <c r="J3268" s="186"/>
      <c r="K3268" s="186"/>
      <c r="L3268" s="186"/>
      <c r="M3268" s="186"/>
      <c r="N3268" s="186"/>
      <c r="O3268" s="186"/>
      <c r="P3268" s="186"/>
      <c r="Q3268" s="186"/>
    </row>
    <row r="3269" spans="1:17">
      <c r="A3269" s="186"/>
      <c r="B3269" s="186"/>
      <c r="C3269" s="186"/>
      <c r="D3269" s="186"/>
      <c r="E3269" s="186"/>
      <c r="F3269" s="186"/>
      <c r="G3269" s="186"/>
      <c r="H3269" s="186"/>
      <c r="I3269" s="186"/>
      <c r="J3269" s="186"/>
      <c r="K3269" s="186"/>
      <c r="L3269" s="186"/>
      <c r="M3269" s="186"/>
      <c r="N3269" s="186"/>
      <c r="O3269" s="186"/>
      <c r="P3269" s="186"/>
      <c r="Q3269" s="186"/>
    </row>
    <row r="3270" spans="1:17">
      <c r="A3270" s="186"/>
      <c r="B3270" s="186"/>
      <c r="C3270" s="186"/>
      <c r="D3270" s="186"/>
      <c r="E3270" s="186"/>
      <c r="F3270" s="186"/>
      <c r="G3270" s="186"/>
      <c r="H3270" s="186"/>
      <c r="I3270" s="186"/>
      <c r="J3270" s="186"/>
      <c r="K3270" s="186"/>
      <c r="L3270" s="186"/>
      <c r="M3270" s="186"/>
      <c r="N3270" s="186"/>
      <c r="O3270" s="186"/>
      <c r="P3270" s="186"/>
      <c r="Q3270" s="186"/>
    </row>
    <row r="3271" spans="1:17">
      <c r="A3271" s="186"/>
      <c r="B3271" s="186"/>
      <c r="C3271" s="186"/>
      <c r="D3271" s="186"/>
      <c r="E3271" s="186"/>
      <c r="F3271" s="186"/>
      <c r="G3271" s="186"/>
      <c r="H3271" s="186"/>
      <c r="I3271" s="186"/>
      <c r="J3271" s="186"/>
      <c r="K3271" s="186"/>
      <c r="L3271" s="186"/>
      <c r="M3271" s="186"/>
      <c r="N3271" s="186"/>
      <c r="O3271" s="186"/>
      <c r="P3271" s="186"/>
      <c r="Q3271" s="186"/>
    </row>
    <row r="3272" spans="1:17">
      <c r="A3272" s="186"/>
      <c r="B3272" s="186"/>
      <c r="C3272" s="186"/>
      <c r="D3272" s="186"/>
      <c r="E3272" s="186"/>
      <c r="F3272" s="186"/>
      <c r="G3272" s="186"/>
      <c r="H3272" s="186"/>
      <c r="I3272" s="186"/>
      <c r="J3272" s="186"/>
      <c r="K3272" s="186"/>
      <c r="L3272" s="186"/>
      <c r="M3272" s="186"/>
      <c r="N3272" s="186"/>
      <c r="O3272" s="186"/>
      <c r="P3272" s="186"/>
      <c r="Q3272" s="186"/>
    </row>
    <row r="3273" spans="1:17">
      <c r="A3273" s="186"/>
      <c r="B3273" s="186"/>
      <c r="C3273" s="186"/>
      <c r="D3273" s="186"/>
      <c r="E3273" s="186"/>
      <c r="F3273" s="186"/>
      <c r="G3273" s="186"/>
      <c r="H3273" s="186"/>
      <c r="I3273" s="186"/>
      <c r="J3273" s="186"/>
      <c r="K3273" s="186"/>
      <c r="L3273" s="186"/>
      <c r="M3273" s="186"/>
      <c r="N3273" s="186"/>
      <c r="O3273" s="186"/>
      <c r="P3273" s="186"/>
      <c r="Q3273" s="186"/>
    </row>
    <row r="3274" spans="1:17">
      <c r="A3274" s="186"/>
      <c r="B3274" s="186"/>
      <c r="C3274" s="186"/>
      <c r="D3274" s="186"/>
      <c r="E3274" s="186"/>
      <c r="F3274" s="186"/>
      <c r="G3274" s="186"/>
      <c r="H3274" s="186"/>
      <c r="I3274" s="186"/>
      <c r="J3274" s="186"/>
      <c r="K3274" s="186"/>
      <c r="L3274" s="186"/>
      <c r="M3274" s="186"/>
      <c r="N3274" s="186"/>
      <c r="O3274" s="186"/>
      <c r="P3274" s="186"/>
      <c r="Q3274" s="186"/>
    </row>
    <row r="3275" spans="1:17">
      <c r="A3275" s="186"/>
      <c r="B3275" s="186"/>
      <c r="C3275" s="186"/>
      <c r="D3275" s="186"/>
      <c r="E3275" s="186"/>
      <c r="F3275" s="186"/>
      <c r="G3275" s="186"/>
      <c r="H3275" s="186"/>
      <c r="I3275" s="186"/>
      <c r="J3275" s="186"/>
      <c r="K3275" s="186"/>
      <c r="L3275" s="186"/>
      <c r="M3275" s="186"/>
      <c r="N3275" s="186"/>
      <c r="O3275" s="186"/>
      <c r="P3275" s="186"/>
      <c r="Q3275" s="186"/>
    </row>
    <row r="3276" spans="1:17">
      <c r="A3276" s="186"/>
      <c r="B3276" s="186"/>
      <c r="C3276" s="186"/>
      <c r="D3276" s="186"/>
      <c r="E3276" s="186"/>
      <c r="F3276" s="186"/>
      <c r="G3276" s="186"/>
      <c r="H3276" s="186"/>
      <c r="I3276" s="186"/>
      <c r="J3276" s="186"/>
      <c r="K3276" s="186"/>
      <c r="L3276" s="186"/>
      <c r="M3276" s="186"/>
      <c r="N3276" s="186"/>
      <c r="O3276" s="186"/>
      <c r="P3276" s="186"/>
      <c r="Q3276" s="186"/>
    </row>
    <row r="3277" spans="1:17">
      <c r="A3277" s="186"/>
      <c r="B3277" s="186"/>
      <c r="C3277" s="186"/>
      <c r="D3277" s="186"/>
      <c r="E3277" s="186"/>
      <c r="F3277" s="186"/>
      <c r="G3277" s="186"/>
      <c r="H3277" s="186"/>
      <c r="I3277" s="186"/>
      <c r="J3277" s="186"/>
      <c r="K3277" s="186"/>
      <c r="L3277" s="186"/>
      <c r="M3277" s="186"/>
      <c r="N3277" s="186"/>
      <c r="O3277" s="186"/>
      <c r="P3277" s="186"/>
      <c r="Q3277" s="186"/>
    </row>
    <row r="3278" spans="1:17">
      <c r="A3278" s="186"/>
      <c r="B3278" s="186"/>
      <c r="C3278" s="186"/>
      <c r="D3278" s="186"/>
      <c r="E3278" s="186"/>
      <c r="F3278" s="186"/>
      <c r="G3278" s="186"/>
      <c r="H3278" s="186"/>
      <c r="I3278" s="186"/>
      <c r="J3278" s="186"/>
      <c r="K3278" s="186"/>
      <c r="L3278" s="186"/>
      <c r="M3278" s="186"/>
      <c r="N3278" s="186"/>
      <c r="O3278" s="186"/>
      <c r="P3278" s="186"/>
      <c r="Q3278" s="186"/>
    </row>
    <row r="3279" spans="1:17">
      <c r="A3279" s="186"/>
      <c r="B3279" s="186"/>
      <c r="C3279" s="186"/>
      <c r="D3279" s="186"/>
      <c r="E3279" s="186"/>
      <c r="F3279" s="186"/>
      <c r="G3279" s="186"/>
      <c r="H3279" s="186"/>
      <c r="I3279" s="186"/>
      <c r="J3279" s="186"/>
      <c r="K3279" s="186"/>
      <c r="L3279" s="186"/>
      <c r="M3279" s="186"/>
      <c r="N3279" s="186"/>
      <c r="O3279" s="186"/>
      <c r="P3279" s="186"/>
      <c r="Q3279" s="186"/>
    </row>
    <row r="3280" spans="1:17">
      <c r="A3280" s="186"/>
      <c r="B3280" s="186"/>
      <c r="C3280" s="186"/>
      <c r="D3280" s="186"/>
      <c r="E3280" s="186"/>
      <c r="F3280" s="186"/>
      <c r="G3280" s="186"/>
      <c r="H3280" s="186"/>
      <c r="I3280" s="186"/>
      <c r="J3280" s="186"/>
      <c r="K3280" s="186"/>
      <c r="L3280" s="186"/>
      <c r="M3280" s="186"/>
      <c r="N3280" s="186"/>
      <c r="O3280" s="186"/>
      <c r="P3280" s="186"/>
      <c r="Q3280" s="186"/>
    </row>
    <row r="3281" spans="1:17">
      <c r="A3281" s="186"/>
      <c r="B3281" s="186"/>
      <c r="C3281" s="186"/>
      <c r="D3281" s="186"/>
      <c r="E3281" s="186"/>
      <c r="F3281" s="186"/>
      <c r="G3281" s="186"/>
      <c r="H3281" s="186"/>
      <c r="I3281" s="186"/>
      <c r="J3281" s="186"/>
      <c r="K3281" s="186"/>
      <c r="L3281" s="186"/>
      <c r="M3281" s="186"/>
      <c r="N3281" s="186"/>
      <c r="O3281" s="186"/>
      <c r="P3281" s="186"/>
      <c r="Q3281" s="186"/>
    </row>
    <row r="3282" spans="1:17">
      <c r="A3282" s="186"/>
      <c r="B3282" s="186"/>
      <c r="C3282" s="186"/>
      <c r="D3282" s="186"/>
      <c r="E3282" s="186"/>
      <c r="F3282" s="186"/>
      <c r="G3282" s="186"/>
      <c r="H3282" s="186"/>
      <c r="I3282" s="186"/>
      <c r="J3282" s="186"/>
      <c r="K3282" s="186"/>
      <c r="L3282" s="186"/>
      <c r="M3282" s="186"/>
      <c r="N3282" s="186"/>
      <c r="O3282" s="186"/>
      <c r="P3282" s="186"/>
      <c r="Q3282" s="186"/>
    </row>
    <row r="3283" spans="1:17">
      <c r="A3283" s="186"/>
      <c r="B3283" s="186"/>
      <c r="C3283" s="186"/>
      <c r="D3283" s="186"/>
      <c r="E3283" s="186"/>
      <c r="F3283" s="186"/>
      <c r="G3283" s="186"/>
      <c r="H3283" s="186"/>
      <c r="I3283" s="186"/>
      <c r="J3283" s="186"/>
      <c r="K3283" s="186"/>
      <c r="L3283" s="186"/>
      <c r="M3283" s="186"/>
      <c r="N3283" s="186"/>
      <c r="O3283" s="186"/>
      <c r="P3283" s="186"/>
      <c r="Q3283" s="186"/>
    </row>
    <row r="3284" spans="1:17">
      <c r="A3284" s="186"/>
      <c r="B3284" s="186"/>
      <c r="C3284" s="186"/>
      <c r="D3284" s="186"/>
      <c r="E3284" s="186"/>
      <c r="F3284" s="186"/>
      <c r="G3284" s="186"/>
      <c r="H3284" s="186"/>
      <c r="I3284" s="186"/>
      <c r="J3284" s="186"/>
      <c r="K3284" s="186"/>
      <c r="L3284" s="186"/>
      <c r="M3284" s="186"/>
      <c r="N3284" s="186"/>
      <c r="O3284" s="186"/>
      <c r="P3284" s="186"/>
      <c r="Q3284" s="186"/>
    </row>
    <row r="3285" spans="1:17">
      <c r="A3285" s="186"/>
      <c r="B3285" s="186"/>
      <c r="C3285" s="186"/>
      <c r="D3285" s="186"/>
      <c r="E3285" s="186"/>
      <c r="F3285" s="186"/>
      <c r="G3285" s="186"/>
      <c r="H3285" s="186"/>
      <c r="I3285" s="186"/>
      <c r="J3285" s="186"/>
      <c r="K3285" s="186"/>
      <c r="L3285" s="186"/>
      <c r="M3285" s="186"/>
      <c r="N3285" s="186"/>
      <c r="O3285" s="186"/>
      <c r="P3285" s="186"/>
      <c r="Q3285" s="186"/>
    </row>
    <row r="3286" spans="1:17">
      <c r="A3286" s="186"/>
      <c r="B3286" s="186"/>
      <c r="C3286" s="186"/>
      <c r="D3286" s="186"/>
      <c r="E3286" s="186"/>
      <c r="F3286" s="186"/>
      <c r="G3286" s="186"/>
      <c r="H3286" s="186"/>
      <c r="I3286" s="186"/>
      <c r="J3286" s="186"/>
      <c r="K3286" s="186"/>
      <c r="L3286" s="186"/>
      <c r="M3286" s="186"/>
      <c r="N3286" s="186"/>
      <c r="O3286" s="186"/>
      <c r="P3286" s="186"/>
      <c r="Q3286" s="186"/>
    </row>
    <row r="3287" spans="1:17">
      <c r="A3287" s="186"/>
      <c r="B3287" s="186"/>
      <c r="C3287" s="186"/>
      <c r="D3287" s="186"/>
      <c r="E3287" s="186"/>
      <c r="F3287" s="186"/>
      <c r="G3287" s="186"/>
      <c r="H3287" s="186"/>
      <c r="I3287" s="186"/>
      <c r="J3287" s="186"/>
      <c r="K3287" s="186"/>
      <c r="L3287" s="186"/>
      <c r="M3287" s="186"/>
      <c r="N3287" s="186"/>
      <c r="O3287" s="186"/>
      <c r="P3287" s="186"/>
      <c r="Q3287" s="186"/>
    </row>
    <row r="3288" spans="1:17">
      <c r="A3288" s="186"/>
      <c r="B3288" s="186"/>
      <c r="C3288" s="186"/>
      <c r="D3288" s="186"/>
      <c r="E3288" s="186"/>
      <c r="F3288" s="186"/>
      <c r="G3288" s="186"/>
      <c r="H3288" s="186"/>
      <c r="I3288" s="186"/>
      <c r="J3288" s="186"/>
      <c r="K3288" s="186"/>
      <c r="L3288" s="186"/>
      <c r="M3288" s="186"/>
      <c r="N3288" s="186"/>
      <c r="O3288" s="186"/>
      <c r="P3288" s="186"/>
      <c r="Q3288" s="186"/>
    </row>
    <row r="3289" spans="1:17">
      <c r="A3289" s="186"/>
      <c r="B3289" s="186"/>
      <c r="C3289" s="186"/>
      <c r="D3289" s="186"/>
      <c r="E3289" s="186"/>
      <c r="F3289" s="186"/>
      <c r="G3289" s="186"/>
      <c r="H3289" s="186"/>
      <c r="I3289" s="186"/>
      <c r="J3289" s="186"/>
      <c r="K3289" s="186"/>
      <c r="L3289" s="186"/>
      <c r="M3289" s="186"/>
      <c r="N3289" s="186"/>
      <c r="O3289" s="186"/>
      <c r="P3289" s="186"/>
      <c r="Q3289" s="186"/>
    </row>
    <row r="3290" spans="1:17">
      <c r="A3290" s="186"/>
      <c r="B3290" s="186"/>
      <c r="C3290" s="186"/>
      <c r="D3290" s="186"/>
      <c r="E3290" s="186"/>
      <c r="F3290" s="186"/>
      <c r="G3290" s="186"/>
      <c r="H3290" s="186"/>
      <c r="I3290" s="186"/>
      <c r="J3290" s="186"/>
      <c r="K3290" s="186"/>
      <c r="L3290" s="186"/>
      <c r="M3290" s="186"/>
      <c r="N3290" s="186"/>
      <c r="O3290" s="186"/>
      <c r="P3290" s="186"/>
      <c r="Q3290" s="186"/>
    </row>
    <row r="3291" spans="1:17">
      <c r="A3291" s="186"/>
      <c r="B3291" s="186"/>
      <c r="C3291" s="186"/>
      <c r="D3291" s="186"/>
      <c r="E3291" s="186"/>
      <c r="F3291" s="186"/>
      <c r="G3291" s="186"/>
      <c r="H3291" s="186"/>
      <c r="I3291" s="186"/>
      <c r="J3291" s="186"/>
      <c r="K3291" s="186"/>
      <c r="L3291" s="186"/>
      <c r="M3291" s="186"/>
      <c r="N3291" s="186"/>
      <c r="O3291" s="186"/>
      <c r="P3291" s="186"/>
      <c r="Q3291" s="186"/>
    </row>
    <row r="3292" spans="1:17">
      <c r="A3292" s="186"/>
      <c r="B3292" s="186"/>
      <c r="C3292" s="186"/>
      <c r="D3292" s="186"/>
      <c r="E3292" s="186"/>
      <c r="F3292" s="186"/>
      <c r="G3292" s="186"/>
      <c r="H3292" s="186"/>
      <c r="I3292" s="186"/>
      <c r="J3292" s="186"/>
      <c r="K3292" s="186"/>
      <c r="L3292" s="186"/>
      <c r="M3292" s="186"/>
      <c r="N3292" s="186"/>
      <c r="O3292" s="186"/>
      <c r="P3292" s="186"/>
      <c r="Q3292" s="186"/>
    </row>
    <row r="3293" spans="1:17">
      <c r="A3293" s="186"/>
      <c r="B3293" s="186"/>
      <c r="C3293" s="186"/>
      <c r="D3293" s="186"/>
      <c r="E3293" s="186"/>
      <c r="F3293" s="186"/>
      <c r="G3293" s="186"/>
      <c r="H3293" s="186"/>
      <c r="I3293" s="186"/>
      <c r="J3293" s="186"/>
      <c r="K3293" s="186"/>
      <c r="L3293" s="186"/>
      <c r="M3293" s="186"/>
      <c r="N3293" s="186"/>
      <c r="O3293" s="186"/>
      <c r="P3293" s="186"/>
      <c r="Q3293" s="186"/>
    </row>
    <row r="3294" spans="1:17">
      <c r="A3294" s="186"/>
      <c r="B3294" s="186"/>
      <c r="C3294" s="186"/>
      <c r="D3294" s="186"/>
      <c r="E3294" s="186"/>
      <c r="F3294" s="186"/>
      <c r="G3294" s="186"/>
      <c r="H3294" s="186"/>
      <c r="I3294" s="186"/>
      <c r="J3294" s="186"/>
      <c r="K3294" s="186"/>
      <c r="L3294" s="186"/>
      <c r="M3294" s="186"/>
      <c r="N3294" s="186"/>
      <c r="O3294" s="186"/>
      <c r="P3294" s="186"/>
      <c r="Q3294" s="186"/>
    </row>
    <row r="3295" spans="1:17">
      <c r="A3295" s="186"/>
      <c r="B3295" s="186"/>
      <c r="C3295" s="186"/>
      <c r="D3295" s="186"/>
      <c r="E3295" s="186"/>
      <c r="F3295" s="186"/>
      <c r="G3295" s="186"/>
      <c r="H3295" s="186"/>
      <c r="I3295" s="186"/>
      <c r="J3295" s="186"/>
      <c r="K3295" s="186"/>
      <c r="L3295" s="186"/>
      <c r="M3295" s="186"/>
      <c r="N3295" s="186"/>
      <c r="O3295" s="186"/>
      <c r="P3295" s="186"/>
      <c r="Q3295" s="186"/>
    </row>
    <row r="3296" spans="1:17">
      <c r="A3296" s="186"/>
      <c r="B3296" s="186"/>
      <c r="C3296" s="186"/>
      <c r="D3296" s="186"/>
      <c r="E3296" s="186"/>
      <c r="F3296" s="186"/>
      <c r="G3296" s="186"/>
      <c r="H3296" s="186"/>
      <c r="I3296" s="186"/>
      <c r="J3296" s="186"/>
      <c r="K3296" s="186"/>
      <c r="L3296" s="186"/>
      <c r="M3296" s="186"/>
      <c r="N3296" s="186"/>
      <c r="O3296" s="186"/>
      <c r="P3296" s="186"/>
      <c r="Q3296" s="186"/>
    </row>
    <row r="3297" spans="1:17">
      <c r="A3297" s="186"/>
      <c r="B3297" s="186"/>
      <c r="C3297" s="186"/>
      <c r="D3297" s="186"/>
      <c r="E3297" s="186"/>
      <c r="F3297" s="186"/>
      <c r="G3297" s="186"/>
      <c r="H3297" s="186"/>
      <c r="I3297" s="186"/>
      <c r="J3297" s="186"/>
      <c r="K3297" s="186"/>
      <c r="L3297" s="186"/>
      <c r="M3297" s="186"/>
      <c r="N3297" s="186"/>
      <c r="O3297" s="186"/>
      <c r="P3297" s="186"/>
      <c r="Q3297" s="186"/>
    </row>
    <row r="3298" spans="1:17">
      <c r="A3298" s="186"/>
      <c r="B3298" s="186"/>
      <c r="C3298" s="186"/>
      <c r="D3298" s="186"/>
      <c r="E3298" s="186"/>
      <c r="F3298" s="186"/>
      <c r="G3298" s="186"/>
      <c r="H3298" s="186"/>
      <c r="I3298" s="186"/>
      <c r="J3298" s="186"/>
      <c r="K3298" s="186"/>
      <c r="L3298" s="186"/>
      <c r="M3298" s="186"/>
      <c r="N3298" s="186"/>
      <c r="O3298" s="186"/>
      <c r="P3298" s="186"/>
      <c r="Q3298" s="186"/>
    </row>
    <row r="3299" spans="1:17">
      <c r="A3299" s="186"/>
      <c r="B3299" s="186"/>
      <c r="C3299" s="186"/>
      <c r="D3299" s="186"/>
      <c r="E3299" s="186"/>
      <c r="F3299" s="186"/>
      <c r="G3299" s="186"/>
      <c r="H3299" s="186"/>
      <c r="I3299" s="186"/>
      <c r="J3299" s="186"/>
      <c r="K3299" s="186"/>
      <c r="L3299" s="186"/>
      <c r="M3299" s="186"/>
      <c r="N3299" s="186"/>
      <c r="O3299" s="186"/>
      <c r="P3299" s="186"/>
      <c r="Q3299" s="186"/>
    </row>
    <row r="3300" spans="1:17">
      <c r="A3300" s="186"/>
      <c r="B3300" s="186"/>
      <c r="C3300" s="186"/>
      <c r="D3300" s="186"/>
      <c r="E3300" s="186"/>
      <c r="F3300" s="186"/>
      <c r="G3300" s="186"/>
      <c r="H3300" s="186"/>
      <c r="I3300" s="186"/>
      <c r="J3300" s="186"/>
      <c r="K3300" s="186"/>
      <c r="L3300" s="186"/>
      <c r="M3300" s="186"/>
      <c r="N3300" s="186"/>
      <c r="O3300" s="186"/>
      <c r="P3300" s="186"/>
      <c r="Q3300" s="186"/>
    </row>
    <row r="3301" spans="1:17">
      <c r="A3301" s="186"/>
      <c r="B3301" s="186"/>
      <c r="C3301" s="186"/>
      <c r="D3301" s="186"/>
      <c r="E3301" s="186"/>
      <c r="F3301" s="186"/>
      <c r="G3301" s="186"/>
      <c r="H3301" s="186"/>
      <c r="I3301" s="186"/>
      <c r="J3301" s="186"/>
      <c r="K3301" s="186"/>
      <c r="L3301" s="186"/>
      <c r="M3301" s="186"/>
      <c r="N3301" s="186"/>
      <c r="O3301" s="186"/>
      <c r="P3301" s="186"/>
      <c r="Q3301" s="186"/>
    </row>
    <row r="3302" spans="1:17">
      <c r="A3302" s="186"/>
      <c r="B3302" s="186"/>
      <c r="C3302" s="186"/>
      <c r="D3302" s="186"/>
      <c r="E3302" s="186"/>
      <c r="F3302" s="186"/>
      <c r="G3302" s="186"/>
      <c r="H3302" s="186"/>
      <c r="I3302" s="186"/>
      <c r="J3302" s="186"/>
      <c r="K3302" s="186"/>
      <c r="L3302" s="186"/>
      <c r="M3302" s="186"/>
      <c r="N3302" s="186"/>
      <c r="O3302" s="186"/>
      <c r="P3302" s="186"/>
      <c r="Q3302" s="186"/>
    </row>
    <row r="3303" spans="1:17">
      <c r="A3303" s="186"/>
      <c r="B3303" s="186"/>
      <c r="C3303" s="186"/>
      <c r="D3303" s="186"/>
      <c r="E3303" s="186"/>
      <c r="F3303" s="186"/>
      <c r="G3303" s="186"/>
      <c r="H3303" s="186"/>
      <c r="I3303" s="186"/>
      <c r="J3303" s="186"/>
      <c r="K3303" s="186"/>
      <c r="L3303" s="186"/>
      <c r="M3303" s="186"/>
      <c r="N3303" s="186"/>
      <c r="O3303" s="186"/>
      <c r="P3303" s="186"/>
      <c r="Q3303" s="186"/>
    </row>
    <row r="3304" spans="1:17">
      <c r="A3304" s="186"/>
      <c r="B3304" s="186"/>
      <c r="C3304" s="186"/>
      <c r="D3304" s="186"/>
      <c r="E3304" s="186"/>
      <c r="F3304" s="186"/>
      <c r="G3304" s="186"/>
      <c r="H3304" s="186"/>
      <c r="I3304" s="186"/>
      <c r="J3304" s="186"/>
      <c r="K3304" s="186"/>
      <c r="L3304" s="186"/>
      <c r="M3304" s="186"/>
      <c r="N3304" s="186"/>
      <c r="O3304" s="186"/>
      <c r="P3304" s="186"/>
      <c r="Q3304" s="186"/>
    </row>
    <row r="3305" spans="1:17">
      <c r="A3305" s="186"/>
      <c r="B3305" s="186"/>
      <c r="C3305" s="186"/>
      <c r="D3305" s="186"/>
      <c r="E3305" s="186"/>
      <c r="F3305" s="186"/>
      <c r="G3305" s="186"/>
      <c r="H3305" s="186"/>
      <c r="I3305" s="186"/>
      <c r="J3305" s="186"/>
      <c r="K3305" s="186"/>
      <c r="L3305" s="186"/>
      <c r="M3305" s="186"/>
      <c r="N3305" s="186"/>
      <c r="O3305" s="186"/>
      <c r="P3305" s="186"/>
      <c r="Q3305" s="186"/>
    </row>
    <row r="3306" spans="1:17">
      <c r="A3306" s="186"/>
      <c r="B3306" s="186"/>
      <c r="C3306" s="186"/>
      <c r="D3306" s="186"/>
      <c r="E3306" s="186"/>
      <c r="F3306" s="186"/>
      <c r="G3306" s="186"/>
      <c r="H3306" s="186"/>
      <c r="I3306" s="186"/>
      <c r="J3306" s="186"/>
      <c r="K3306" s="186"/>
      <c r="L3306" s="186"/>
      <c r="M3306" s="186"/>
      <c r="N3306" s="186"/>
      <c r="O3306" s="186"/>
      <c r="P3306" s="186"/>
      <c r="Q3306" s="186"/>
    </row>
    <row r="3307" spans="1:17">
      <c r="A3307" s="186"/>
      <c r="B3307" s="186"/>
      <c r="C3307" s="186"/>
      <c r="D3307" s="186"/>
      <c r="E3307" s="186"/>
      <c r="F3307" s="186"/>
      <c r="G3307" s="186"/>
      <c r="H3307" s="186"/>
      <c r="I3307" s="186"/>
      <c r="J3307" s="186"/>
      <c r="K3307" s="186"/>
      <c r="L3307" s="186"/>
      <c r="M3307" s="186"/>
      <c r="N3307" s="186"/>
      <c r="O3307" s="186"/>
      <c r="P3307" s="186"/>
      <c r="Q3307" s="186"/>
    </row>
    <row r="3308" spans="1:17">
      <c r="A3308" s="186"/>
      <c r="B3308" s="186"/>
      <c r="C3308" s="186"/>
      <c r="D3308" s="186"/>
      <c r="E3308" s="186"/>
      <c r="F3308" s="186"/>
      <c r="G3308" s="186"/>
      <c r="H3308" s="186"/>
      <c r="I3308" s="186"/>
      <c r="J3308" s="186"/>
      <c r="K3308" s="186"/>
      <c r="L3308" s="186"/>
      <c r="M3308" s="186"/>
      <c r="N3308" s="186"/>
      <c r="O3308" s="186"/>
      <c r="P3308" s="186"/>
      <c r="Q3308" s="186"/>
    </row>
    <row r="3309" spans="1:17">
      <c r="A3309" s="186"/>
      <c r="B3309" s="186"/>
      <c r="C3309" s="186"/>
      <c r="D3309" s="186"/>
      <c r="E3309" s="186"/>
      <c r="F3309" s="186"/>
      <c r="G3309" s="186"/>
      <c r="H3309" s="186"/>
      <c r="I3309" s="186"/>
      <c r="J3309" s="186"/>
      <c r="K3309" s="186"/>
      <c r="L3309" s="186"/>
      <c r="M3309" s="186"/>
      <c r="N3309" s="186"/>
      <c r="O3309" s="186"/>
      <c r="P3309" s="186"/>
      <c r="Q3309" s="186"/>
    </row>
    <row r="3310" spans="1:17">
      <c r="A3310" s="186"/>
      <c r="B3310" s="186"/>
      <c r="C3310" s="186"/>
      <c r="D3310" s="186"/>
      <c r="E3310" s="186"/>
      <c r="F3310" s="186"/>
      <c r="G3310" s="186"/>
      <c r="H3310" s="186"/>
      <c r="I3310" s="186"/>
      <c r="J3310" s="186"/>
      <c r="K3310" s="186"/>
      <c r="L3310" s="186"/>
      <c r="M3310" s="186"/>
      <c r="N3310" s="186"/>
      <c r="O3310" s="186"/>
      <c r="P3310" s="186"/>
      <c r="Q3310" s="186"/>
    </row>
    <row r="3311" spans="1:17">
      <c r="A3311" s="186"/>
      <c r="B3311" s="186"/>
      <c r="C3311" s="186"/>
      <c r="D3311" s="186"/>
      <c r="E3311" s="186"/>
      <c r="F3311" s="186"/>
      <c r="G3311" s="186"/>
      <c r="H3311" s="186"/>
      <c r="I3311" s="186"/>
      <c r="J3311" s="186"/>
      <c r="K3311" s="186"/>
      <c r="L3311" s="186"/>
      <c r="M3311" s="186"/>
      <c r="N3311" s="186"/>
      <c r="O3311" s="186"/>
      <c r="P3311" s="186"/>
      <c r="Q3311" s="186"/>
    </row>
    <row r="3312" spans="1:17">
      <c r="A3312" s="186"/>
      <c r="B3312" s="186"/>
      <c r="C3312" s="186"/>
      <c r="D3312" s="186"/>
      <c r="E3312" s="186"/>
      <c r="F3312" s="186"/>
      <c r="G3312" s="186"/>
      <c r="H3312" s="186"/>
      <c r="I3312" s="186"/>
      <c r="J3312" s="186"/>
      <c r="K3312" s="186"/>
      <c r="L3312" s="186"/>
      <c r="M3312" s="186"/>
      <c r="N3312" s="186"/>
      <c r="O3312" s="186"/>
      <c r="P3312" s="186"/>
      <c r="Q3312" s="186"/>
    </row>
    <row r="3313" spans="1:17">
      <c r="A3313" s="186"/>
      <c r="B3313" s="186"/>
      <c r="C3313" s="186"/>
      <c r="D3313" s="186"/>
      <c r="E3313" s="186"/>
      <c r="F3313" s="186"/>
      <c r="G3313" s="186"/>
      <c r="H3313" s="186"/>
      <c r="I3313" s="186"/>
      <c r="J3313" s="186"/>
      <c r="K3313" s="186"/>
      <c r="L3313" s="186"/>
      <c r="M3313" s="186"/>
      <c r="N3313" s="186"/>
      <c r="O3313" s="186"/>
      <c r="P3313" s="186"/>
      <c r="Q3313" s="186"/>
    </row>
    <row r="3314" spans="1:17">
      <c r="A3314" s="186"/>
      <c r="B3314" s="186"/>
      <c r="C3314" s="186"/>
      <c r="D3314" s="186"/>
      <c r="E3314" s="186"/>
      <c r="F3314" s="186"/>
      <c r="G3314" s="186"/>
      <c r="H3314" s="186"/>
      <c r="I3314" s="186"/>
      <c r="J3314" s="186"/>
      <c r="K3314" s="186"/>
      <c r="L3314" s="186"/>
      <c r="M3314" s="186"/>
      <c r="N3314" s="186"/>
      <c r="O3314" s="186"/>
      <c r="P3314" s="186"/>
      <c r="Q3314" s="186"/>
    </row>
    <row r="3315" spans="1:17">
      <c r="A3315" s="186"/>
      <c r="B3315" s="186"/>
      <c r="C3315" s="186"/>
      <c r="D3315" s="186"/>
      <c r="E3315" s="186"/>
      <c r="F3315" s="186"/>
      <c r="G3315" s="186"/>
      <c r="H3315" s="186"/>
      <c r="I3315" s="186"/>
      <c r="J3315" s="186"/>
      <c r="K3315" s="186"/>
      <c r="L3315" s="186"/>
      <c r="M3315" s="186"/>
      <c r="N3315" s="186"/>
      <c r="O3315" s="186"/>
      <c r="P3315" s="186"/>
      <c r="Q3315" s="186"/>
    </row>
    <row r="3316" spans="1:17">
      <c r="A3316" s="186"/>
      <c r="B3316" s="186"/>
      <c r="C3316" s="186"/>
      <c r="D3316" s="186"/>
      <c r="E3316" s="186"/>
      <c r="F3316" s="186"/>
      <c r="G3316" s="186"/>
      <c r="H3316" s="186"/>
      <c r="I3316" s="186"/>
      <c r="J3316" s="186"/>
      <c r="K3316" s="186"/>
      <c r="L3316" s="186"/>
      <c r="M3316" s="186"/>
      <c r="N3316" s="186"/>
      <c r="O3316" s="186"/>
      <c r="P3316" s="186"/>
      <c r="Q3316" s="186"/>
    </row>
    <row r="3317" spans="1:17">
      <c r="A3317" s="186"/>
      <c r="B3317" s="186"/>
      <c r="C3317" s="186"/>
      <c r="D3317" s="186"/>
      <c r="E3317" s="186"/>
      <c r="F3317" s="186"/>
      <c r="G3317" s="186"/>
      <c r="H3317" s="186"/>
      <c r="I3317" s="186"/>
      <c r="J3317" s="186"/>
      <c r="K3317" s="186"/>
      <c r="L3317" s="186"/>
      <c r="M3317" s="186"/>
      <c r="N3317" s="186"/>
      <c r="O3317" s="186"/>
      <c r="P3317" s="186"/>
      <c r="Q3317" s="186"/>
    </row>
    <row r="3318" spans="1:17">
      <c r="A3318" s="186"/>
      <c r="B3318" s="186"/>
      <c r="C3318" s="186"/>
      <c r="D3318" s="186"/>
      <c r="E3318" s="186"/>
      <c r="F3318" s="186"/>
      <c r="G3318" s="186"/>
      <c r="H3318" s="186"/>
      <c r="I3318" s="186"/>
      <c r="J3318" s="186"/>
      <c r="K3318" s="186"/>
      <c r="L3318" s="186"/>
      <c r="M3318" s="186"/>
      <c r="N3318" s="186"/>
      <c r="O3318" s="186"/>
      <c r="P3318" s="186"/>
      <c r="Q3318" s="186"/>
    </row>
    <row r="3319" spans="1:17">
      <c r="A3319" s="186"/>
      <c r="B3319" s="186"/>
      <c r="C3319" s="186"/>
      <c r="D3319" s="186"/>
      <c r="E3319" s="186"/>
      <c r="F3319" s="186"/>
      <c r="G3319" s="186"/>
      <c r="H3319" s="186"/>
      <c r="I3319" s="186"/>
      <c r="J3319" s="186"/>
      <c r="K3319" s="186"/>
      <c r="L3319" s="186"/>
      <c r="M3319" s="186"/>
      <c r="N3319" s="186"/>
      <c r="O3319" s="186"/>
      <c r="P3319" s="186"/>
      <c r="Q3319" s="186"/>
    </row>
    <row r="3320" spans="1:17">
      <c r="A3320" s="186"/>
      <c r="B3320" s="186"/>
      <c r="C3320" s="186"/>
      <c r="D3320" s="186"/>
      <c r="E3320" s="186"/>
      <c r="F3320" s="186"/>
      <c r="G3320" s="186"/>
      <c r="H3320" s="186"/>
      <c r="I3320" s="186"/>
      <c r="J3320" s="186"/>
      <c r="K3320" s="186"/>
      <c r="L3320" s="186"/>
      <c r="M3320" s="186"/>
      <c r="N3320" s="186"/>
      <c r="O3320" s="186"/>
      <c r="P3320" s="186"/>
      <c r="Q3320" s="186"/>
    </row>
    <row r="3321" spans="1:17">
      <c r="A3321" s="186"/>
      <c r="B3321" s="186"/>
      <c r="C3321" s="186"/>
      <c r="D3321" s="186"/>
      <c r="E3321" s="186"/>
      <c r="F3321" s="186"/>
      <c r="G3321" s="186"/>
      <c r="H3321" s="186"/>
      <c r="I3321" s="186"/>
      <c r="J3321" s="186"/>
      <c r="K3321" s="186"/>
      <c r="L3321" s="186"/>
      <c r="M3321" s="186"/>
      <c r="N3321" s="186"/>
      <c r="O3321" s="186"/>
      <c r="P3321" s="186"/>
      <c r="Q3321" s="186"/>
    </row>
    <row r="3322" spans="1:17">
      <c r="A3322" s="186"/>
      <c r="B3322" s="186"/>
      <c r="C3322" s="186"/>
      <c r="D3322" s="186"/>
      <c r="E3322" s="186"/>
      <c r="F3322" s="186"/>
      <c r="G3322" s="186"/>
      <c r="H3322" s="186"/>
      <c r="I3322" s="186"/>
      <c r="J3322" s="186"/>
      <c r="K3322" s="186"/>
      <c r="L3322" s="186"/>
      <c r="M3322" s="186"/>
      <c r="N3322" s="186"/>
      <c r="O3322" s="186"/>
      <c r="P3322" s="186"/>
      <c r="Q3322" s="186"/>
    </row>
    <row r="3323" spans="1:17">
      <c r="A3323" s="186"/>
      <c r="B3323" s="186"/>
      <c r="C3323" s="186"/>
      <c r="D3323" s="186"/>
      <c r="E3323" s="186"/>
      <c r="F3323" s="186"/>
      <c r="G3323" s="186"/>
      <c r="H3323" s="186"/>
      <c r="I3323" s="186"/>
      <c r="J3323" s="186"/>
      <c r="K3323" s="186"/>
      <c r="L3323" s="186"/>
      <c r="M3323" s="186"/>
      <c r="N3323" s="186"/>
      <c r="O3323" s="186"/>
      <c r="P3323" s="186"/>
      <c r="Q3323" s="186"/>
    </row>
    <row r="3324" spans="1:17">
      <c r="A3324" s="186"/>
      <c r="B3324" s="186"/>
      <c r="C3324" s="186"/>
      <c r="D3324" s="186"/>
      <c r="E3324" s="186"/>
      <c r="F3324" s="186"/>
      <c r="G3324" s="186"/>
      <c r="H3324" s="186"/>
      <c r="I3324" s="186"/>
      <c r="J3324" s="186"/>
      <c r="K3324" s="186"/>
      <c r="L3324" s="186"/>
      <c r="M3324" s="186"/>
      <c r="N3324" s="186"/>
      <c r="O3324" s="186"/>
      <c r="P3324" s="186"/>
      <c r="Q3324" s="186"/>
    </row>
    <row r="3325" spans="1:17">
      <c r="A3325" s="186"/>
      <c r="B3325" s="186"/>
      <c r="C3325" s="186"/>
      <c r="D3325" s="186"/>
      <c r="E3325" s="186"/>
      <c r="F3325" s="186"/>
      <c r="G3325" s="186"/>
      <c r="H3325" s="186"/>
      <c r="I3325" s="186"/>
      <c r="J3325" s="186"/>
      <c r="K3325" s="186"/>
      <c r="L3325" s="186"/>
      <c r="M3325" s="186"/>
      <c r="N3325" s="186"/>
      <c r="O3325" s="186"/>
      <c r="P3325" s="186"/>
      <c r="Q3325" s="186"/>
    </row>
    <row r="3326" spans="1:17">
      <c r="A3326" s="186"/>
      <c r="B3326" s="186"/>
      <c r="C3326" s="186"/>
      <c r="D3326" s="186"/>
      <c r="E3326" s="186"/>
      <c r="F3326" s="186"/>
      <c r="G3326" s="186"/>
      <c r="H3326" s="186"/>
      <c r="I3326" s="186"/>
      <c r="J3326" s="186"/>
      <c r="K3326" s="186"/>
      <c r="L3326" s="186"/>
      <c r="M3326" s="186"/>
      <c r="N3326" s="186"/>
      <c r="O3326" s="186"/>
      <c r="P3326" s="186"/>
      <c r="Q3326" s="186"/>
    </row>
    <row r="3327" spans="1:17">
      <c r="A3327" s="186"/>
      <c r="B3327" s="186"/>
      <c r="C3327" s="186"/>
      <c r="D3327" s="186"/>
      <c r="E3327" s="186"/>
      <c r="F3327" s="186"/>
      <c r="G3327" s="186"/>
      <c r="H3327" s="186"/>
      <c r="I3327" s="186"/>
      <c r="J3327" s="186"/>
      <c r="K3327" s="186"/>
      <c r="L3327" s="186"/>
      <c r="M3327" s="186"/>
      <c r="N3327" s="186"/>
      <c r="O3327" s="186"/>
      <c r="P3327" s="186"/>
      <c r="Q3327" s="186"/>
    </row>
    <row r="3328" spans="1:17">
      <c r="A3328" s="186"/>
      <c r="B3328" s="186"/>
      <c r="C3328" s="186"/>
      <c r="D3328" s="186"/>
      <c r="E3328" s="186"/>
      <c r="F3328" s="186"/>
      <c r="G3328" s="186"/>
      <c r="H3328" s="186"/>
      <c r="I3328" s="186"/>
      <c r="J3328" s="186"/>
      <c r="K3328" s="186"/>
      <c r="L3328" s="186"/>
      <c r="M3328" s="186"/>
      <c r="N3328" s="186"/>
      <c r="O3328" s="186"/>
      <c r="P3328" s="186"/>
      <c r="Q3328" s="186"/>
    </row>
    <row r="3329" spans="1:17">
      <c r="A3329" s="186"/>
      <c r="B3329" s="186"/>
      <c r="C3329" s="186"/>
      <c r="D3329" s="186"/>
      <c r="E3329" s="186"/>
      <c r="F3329" s="186"/>
      <c r="G3329" s="186"/>
      <c r="H3329" s="186"/>
      <c r="I3329" s="186"/>
      <c r="J3329" s="186"/>
      <c r="K3329" s="186"/>
      <c r="L3329" s="186"/>
      <c r="M3329" s="186"/>
      <c r="N3329" s="186"/>
      <c r="O3329" s="186"/>
      <c r="P3329" s="186"/>
      <c r="Q3329" s="186"/>
    </row>
    <row r="3330" spans="1:17">
      <c r="A3330" s="186"/>
      <c r="B3330" s="186"/>
      <c r="C3330" s="186"/>
      <c r="D3330" s="186"/>
      <c r="E3330" s="186"/>
      <c r="F3330" s="186"/>
      <c r="G3330" s="186"/>
      <c r="H3330" s="186"/>
      <c r="I3330" s="186"/>
      <c r="J3330" s="186"/>
      <c r="K3330" s="186"/>
      <c r="L3330" s="186"/>
      <c r="M3330" s="186"/>
      <c r="N3330" s="186"/>
      <c r="O3330" s="186"/>
      <c r="P3330" s="186"/>
      <c r="Q3330" s="186"/>
    </row>
    <row r="3331" spans="1:17">
      <c r="A3331" s="186"/>
      <c r="B3331" s="186"/>
      <c r="C3331" s="186"/>
      <c r="D3331" s="186"/>
      <c r="E3331" s="186"/>
      <c r="F3331" s="186"/>
      <c r="G3331" s="186"/>
      <c r="H3331" s="186"/>
      <c r="I3331" s="186"/>
      <c r="J3331" s="186"/>
      <c r="K3331" s="186"/>
      <c r="L3331" s="186"/>
      <c r="M3331" s="186"/>
      <c r="N3331" s="186"/>
      <c r="O3331" s="186"/>
      <c r="P3331" s="186"/>
      <c r="Q3331" s="186"/>
    </row>
    <row r="3332" spans="1:17">
      <c r="A3332" s="186"/>
      <c r="B3332" s="186"/>
      <c r="C3332" s="186"/>
      <c r="D3332" s="186"/>
      <c r="E3332" s="186"/>
      <c r="F3332" s="186"/>
      <c r="G3332" s="186"/>
      <c r="H3332" s="186"/>
      <c r="I3332" s="186"/>
      <c r="J3332" s="186"/>
      <c r="K3332" s="186"/>
      <c r="L3332" s="186"/>
      <c r="M3332" s="186"/>
      <c r="N3332" s="186"/>
      <c r="O3332" s="186"/>
      <c r="P3332" s="186"/>
      <c r="Q3332" s="186"/>
    </row>
    <row r="3333" spans="1:17">
      <c r="A3333" s="186"/>
      <c r="B3333" s="186"/>
      <c r="C3333" s="186"/>
      <c r="D3333" s="186"/>
      <c r="E3333" s="186"/>
      <c r="F3333" s="186"/>
      <c r="G3333" s="186"/>
      <c r="H3333" s="186"/>
      <c r="I3333" s="186"/>
      <c r="J3333" s="186"/>
      <c r="K3333" s="186"/>
      <c r="L3333" s="186"/>
      <c r="M3333" s="186"/>
      <c r="N3333" s="186"/>
      <c r="O3333" s="186"/>
      <c r="P3333" s="186"/>
      <c r="Q3333" s="186"/>
    </row>
    <row r="3334" spans="1:17">
      <c r="A3334" s="186"/>
      <c r="B3334" s="186"/>
      <c r="C3334" s="186"/>
      <c r="D3334" s="186"/>
      <c r="E3334" s="186"/>
      <c r="F3334" s="186"/>
      <c r="G3334" s="186"/>
      <c r="H3334" s="186"/>
      <c r="I3334" s="186"/>
      <c r="J3334" s="186"/>
      <c r="K3334" s="186"/>
      <c r="L3334" s="186"/>
      <c r="M3334" s="186"/>
      <c r="N3334" s="186"/>
      <c r="O3334" s="186"/>
      <c r="P3334" s="186"/>
      <c r="Q3334" s="186"/>
    </row>
    <row r="3335" spans="1:17">
      <c r="A3335" s="186"/>
      <c r="B3335" s="186"/>
      <c r="C3335" s="186"/>
      <c r="D3335" s="186"/>
      <c r="E3335" s="186"/>
      <c r="F3335" s="186"/>
      <c r="G3335" s="186"/>
      <c r="H3335" s="186"/>
      <c r="I3335" s="186"/>
      <c r="J3335" s="186"/>
      <c r="K3335" s="186"/>
      <c r="L3335" s="186"/>
      <c r="M3335" s="186"/>
      <c r="N3335" s="186"/>
      <c r="O3335" s="186"/>
      <c r="P3335" s="186"/>
      <c r="Q3335" s="186"/>
    </row>
    <row r="3336" spans="1:17">
      <c r="A3336" s="186"/>
      <c r="B3336" s="186"/>
      <c r="C3336" s="186"/>
      <c r="D3336" s="186"/>
      <c r="E3336" s="186"/>
      <c r="F3336" s="186"/>
      <c r="G3336" s="186"/>
      <c r="H3336" s="186"/>
      <c r="I3336" s="186"/>
      <c r="J3336" s="186"/>
      <c r="K3336" s="186"/>
      <c r="L3336" s="186"/>
      <c r="M3336" s="186"/>
      <c r="N3336" s="186"/>
      <c r="O3336" s="186"/>
      <c r="P3336" s="186"/>
      <c r="Q3336" s="186"/>
    </row>
    <row r="3337" spans="1:17">
      <c r="A3337" s="186"/>
      <c r="B3337" s="186"/>
      <c r="C3337" s="186"/>
      <c r="D3337" s="186"/>
      <c r="E3337" s="186"/>
      <c r="F3337" s="186"/>
      <c r="G3337" s="186"/>
      <c r="H3337" s="186"/>
      <c r="I3337" s="186"/>
      <c r="J3337" s="186"/>
      <c r="K3337" s="186"/>
      <c r="L3337" s="186"/>
      <c r="M3337" s="186"/>
      <c r="N3337" s="186"/>
      <c r="O3337" s="186"/>
      <c r="P3337" s="186"/>
      <c r="Q3337" s="186"/>
    </row>
    <row r="3338" spans="1:17">
      <c r="A3338" s="186"/>
      <c r="B3338" s="186"/>
      <c r="C3338" s="186"/>
      <c r="D3338" s="186"/>
      <c r="E3338" s="186"/>
      <c r="F3338" s="186"/>
      <c r="G3338" s="186"/>
      <c r="H3338" s="186"/>
      <c r="I3338" s="186"/>
      <c r="J3338" s="186"/>
      <c r="K3338" s="186"/>
      <c r="L3338" s="186"/>
      <c r="M3338" s="186"/>
      <c r="N3338" s="186"/>
      <c r="O3338" s="186"/>
      <c r="P3338" s="186"/>
      <c r="Q3338" s="186"/>
    </row>
    <row r="3339" spans="1:17">
      <c r="A3339" s="186"/>
      <c r="B3339" s="186"/>
      <c r="C3339" s="186"/>
      <c r="D3339" s="186"/>
      <c r="E3339" s="186"/>
      <c r="F3339" s="186"/>
      <c r="G3339" s="186"/>
      <c r="H3339" s="186"/>
      <c r="I3339" s="186"/>
      <c r="J3339" s="186"/>
      <c r="K3339" s="186"/>
      <c r="L3339" s="186"/>
      <c r="M3339" s="186"/>
      <c r="N3339" s="186"/>
      <c r="O3339" s="186"/>
      <c r="P3339" s="186"/>
      <c r="Q3339" s="186"/>
    </row>
    <row r="3340" spans="1:17">
      <c r="A3340" s="186"/>
      <c r="B3340" s="186"/>
      <c r="C3340" s="186"/>
      <c r="D3340" s="186"/>
      <c r="E3340" s="186"/>
      <c r="F3340" s="186"/>
      <c r="G3340" s="186"/>
      <c r="H3340" s="186"/>
      <c r="I3340" s="186"/>
      <c r="J3340" s="186"/>
      <c r="K3340" s="186"/>
      <c r="L3340" s="186"/>
      <c r="M3340" s="186"/>
      <c r="N3340" s="186"/>
      <c r="O3340" s="186"/>
      <c r="P3340" s="186"/>
      <c r="Q3340" s="186"/>
    </row>
    <row r="3341" spans="1:17">
      <c r="A3341" s="186"/>
      <c r="B3341" s="186"/>
      <c r="C3341" s="186"/>
      <c r="D3341" s="186"/>
      <c r="E3341" s="186"/>
      <c r="F3341" s="186"/>
      <c r="G3341" s="186"/>
      <c r="H3341" s="186"/>
      <c r="I3341" s="186"/>
      <c r="J3341" s="186"/>
      <c r="K3341" s="186"/>
      <c r="L3341" s="186"/>
      <c r="M3341" s="186"/>
      <c r="N3341" s="186"/>
      <c r="O3341" s="186"/>
      <c r="P3341" s="186"/>
      <c r="Q3341" s="186"/>
    </row>
    <row r="3342" spans="1:17">
      <c r="A3342" s="186"/>
      <c r="B3342" s="186"/>
      <c r="C3342" s="186"/>
      <c r="D3342" s="186"/>
      <c r="E3342" s="186"/>
      <c r="F3342" s="186"/>
      <c r="G3342" s="186"/>
      <c r="H3342" s="186"/>
      <c r="I3342" s="186"/>
      <c r="J3342" s="186"/>
      <c r="K3342" s="186"/>
      <c r="L3342" s="186"/>
      <c r="M3342" s="186"/>
      <c r="N3342" s="186"/>
      <c r="O3342" s="186"/>
      <c r="P3342" s="186"/>
      <c r="Q3342" s="186"/>
    </row>
    <row r="3343" spans="1:17">
      <c r="A3343" s="186"/>
      <c r="B3343" s="186"/>
      <c r="C3343" s="186"/>
      <c r="D3343" s="186"/>
      <c r="E3343" s="186"/>
      <c r="F3343" s="186"/>
      <c r="G3343" s="186"/>
      <c r="H3343" s="186"/>
      <c r="I3343" s="186"/>
      <c r="J3343" s="186"/>
      <c r="K3343" s="186"/>
      <c r="L3343" s="186"/>
      <c r="M3343" s="186"/>
      <c r="N3343" s="186"/>
      <c r="O3343" s="186"/>
      <c r="P3343" s="186"/>
      <c r="Q3343" s="186"/>
    </row>
    <row r="3344" spans="1:17">
      <c r="A3344" s="186"/>
      <c r="B3344" s="186"/>
      <c r="C3344" s="186"/>
      <c r="D3344" s="186"/>
      <c r="E3344" s="186"/>
      <c r="F3344" s="186"/>
      <c r="G3344" s="186"/>
      <c r="H3344" s="186"/>
      <c r="I3344" s="186"/>
      <c r="J3344" s="186"/>
      <c r="K3344" s="186"/>
      <c r="L3344" s="186"/>
      <c r="M3344" s="186"/>
      <c r="N3344" s="186"/>
      <c r="O3344" s="186"/>
      <c r="P3344" s="186"/>
      <c r="Q3344" s="186"/>
    </row>
    <row r="3345" spans="1:17">
      <c r="A3345" s="186"/>
      <c r="B3345" s="186"/>
      <c r="C3345" s="186"/>
      <c r="D3345" s="186"/>
      <c r="E3345" s="186"/>
      <c r="F3345" s="186"/>
      <c r="G3345" s="186"/>
      <c r="H3345" s="186"/>
      <c r="I3345" s="186"/>
      <c r="J3345" s="186"/>
      <c r="K3345" s="186"/>
      <c r="L3345" s="186"/>
      <c r="M3345" s="186"/>
      <c r="N3345" s="186"/>
      <c r="O3345" s="186"/>
      <c r="P3345" s="186"/>
      <c r="Q3345" s="186"/>
    </row>
    <row r="3346" spans="1:17">
      <c r="A3346" s="186"/>
      <c r="B3346" s="186"/>
      <c r="C3346" s="186"/>
      <c r="D3346" s="186"/>
      <c r="E3346" s="186"/>
      <c r="F3346" s="186"/>
      <c r="G3346" s="186"/>
      <c r="H3346" s="186"/>
      <c r="I3346" s="186"/>
      <c r="J3346" s="186"/>
      <c r="K3346" s="186"/>
      <c r="L3346" s="186"/>
      <c r="M3346" s="186"/>
      <c r="N3346" s="186"/>
      <c r="O3346" s="186"/>
      <c r="P3346" s="186"/>
      <c r="Q3346" s="186"/>
    </row>
    <row r="3347" spans="1:17">
      <c r="A3347" s="186"/>
      <c r="B3347" s="186"/>
      <c r="C3347" s="186"/>
      <c r="D3347" s="186"/>
      <c r="E3347" s="186"/>
      <c r="F3347" s="186"/>
      <c r="G3347" s="186"/>
      <c r="H3347" s="186"/>
      <c r="I3347" s="186"/>
      <c r="J3347" s="186"/>
      <c r="K3347" s="186"/>
      <c r="L3347" s="186"/>
      <c r="M3347" s="186"/>
      <c r="N3347" s="186"/>
      <c r="O3347" s="186"/>
      <c r="P3347" s="186"/>
      <c r="Q3347" s="186"/>
    </row>
    <row r="3348" spans="1:17">
      <c r="A3348" s="186"/>
      <c r="B3348" s="186"/>
      <c r="C3348" s="186"/>
      <c r="D3348" s="186"/>
      <c r="E3348" s="186"/>
      <c r="F3348" s="186"/>
      <c r="G3348" s="186"/>
      <c r="H3348" s="186"/>
      <c r="I3348" s="186"/>
      <c r="J3348" s="186"/>
      <c r="K3348" s="186"/>
      <c r="L3348" s="186"/>
      <c r="M3348" s="186"/>
      <c r="N3348" s="186"/>
      <c r="O3348" s="186"/>
      <c r="P3348" s="186"/>
      <c r="Q3348" s="186"/>
    </row>
    <row r="3349" spans="1:17">
      <c r="A3349" s="186"/>
      <c r="B3349" s="186"/>
      <c r="C3349" s="186"/>
      <c r="D3349" s="186"/>
      <c r="E3349" s="186"/>
      <c r="F3349" s="186"/>
      <c r="G3349" s="186"/>
      <c r="H3349" s="186"/>
      <c r="I3349" s="186"/>
      <c r="J3349" s="186"/>
      <c r="K3349" s="186"/>
      <c r="L3349" s="186"/>
      <c r="M3349" s="186"/>
      <c r="N3349" s="186"/>
      <c r="O3349" s="186"/>
      <c r="P3349" s="186"/>
      <c r="Q3349" s="186"/>
    </row>
    <row r="3350" spans="1:17">
      <c r="A3350" s="186"/>
      <c r="B3350" s="186"/>
      <c r="C3350" s="186"/>
      <c r="D3350" s="186"/>
      <c r="E3350" s="186"/>
      <c r="F3350" s="186"/>
      <c r="G3350" s="186"/>
      <c r="H3350" s="186"/>
      <c r="I3350" s="186"/>
      <c r="J3350" s="186"/>
      <c r="K3350" s="186"/>
      <c r="L3350" s="186"/>
      <c r="M3350" s="186"/>
      <c r="N3350" s="186"/>
      <c r="O3350" s="186"/>
      <c r="P3350" s="186"/>
      <c r="Q3350" s="186"/>
    </row>
    <row r="3351" spans="1:17">
      <c r="A3351" s="186"/>
      <c r="B3351" s="186"/>
      <c r="C3351" s="186"/>
      <c r="D3351" s="186"/>
      <c r="E3351" s="186"/>
      <c r="F3351" s="186"/>
      <c r="G3351" s="186"/>
      <c r="H3351" s="186"/>
      <c r="I3351" s="186"/>
      <c r="J3351" s="186"/>
      <c r="K3351" s="186"/>
      <c r="L3351" s="186"/>
      <c r="M3351" s="186"/>
      <c r="N3351" s="186"/>
      <c r="O3351" s="186"/>
      <c r="P3351" s="186"/>
      <c r="Q3351" s="186"/>
    </row>
    <row r="3352" spans="1:17">
      <c r="A3352" s="186"/>
      <c r="B3352" s="186"/>
      <c r="C3352" s="186"/>
      <c r="D3352" s="186"/>
      <c r="E3352" s="186"/>
      <c r="F3352" s="186"/>
      <c r="G3352" s="186"/>
      <c r="H3352" s="186"/>
      <c r="I3352" s="186"/>
      <c r="J3352" s="186"/>
      <c r="K3352" s="186"/>
      <c r="L3352" s="186"/>
      <c r="M3352" s="186"/>
      <c r="N3352" s="186"/>
      <c r="O3352" s="186"/>
      <c r="P3352" s="186"/>
      <c r="Q3352" s="186"/>
    </row>
    <row r="3353" spans="1:17">
      <c r="A3353" s="186"/>
      <c r="B3353" s="186"/>
      <c r="C3353" s="186"/>
      <c r="D3353" s="186"/>
      <c r="E3353" s="186"/>
      <c r="F3353" s="186"/>
      <c r="G3353" s="186"/>
      <c r="H3353" s="186"/>
      <c r="I3353" s="186"/>
      <c r="J3353" s="186"/>
      <c r="K3353" s="186"/>
      <c r="L3353" s="186"/>
      <c r="M3353" s="186"/>
      <c r="N3353" s="186"/>
      <c r="O3353" s="186"/>
      <c r="P3353" s="186"/>
      <c r="Q3353" s="186"/>
    </row>
    <row r="3354" spans="1:17">
      <c r="A3354" s="186"/>
      <c r="B3354" s="186"/>
      <c r="C3354" s="186"/>
      <c r="D3354" s="186"/>
      <c r="E3354" s="186"/>
      <c r="F3354" s="186"/>
      <c r="G3354" s="186"/>
      <c r="H3354" s="186"/>
      <c r="I3354" s="186"/>
      <c r="J3354" s="186"/>
      <c r="K3354" s="186"/>
      <c r="L3354" s="186"/>
      <c r="M3354" s="186"/>
      <c r="N3354" s="186"/>
      <c r="O3354" s="186"/>
      <c r="P3354" s="186"/>
      <c r="Q3354" s="186"/>
    </row>
    <row r="3355" spans="1:17">
      <c r="A3355" s="186"/>
      <c r="B3355" s="186"/>
      <c r="C3355" s="186"/>
      <c r="D3355" s="186"/>
      <c r="E3355" s="186"/>
      <c r="F3355" s="186"/>
      <c r="G3355" s="186"/>
      <c r="H3355" s="186"/>
      <c r="I3355" s="186"/>
      <c r="J3355" s="186"/>
      <c r="K3355" s="186"/>
      <c r="L3355" s="186"/>
      <c r="M3355" s="186"/>
      <c r="N3355" s="186"/>
      <c r="O3355" s="186"/>
      <c r="P3355" s="186"/>
      <c r="Q3355" s="186"/>
    </row>
    <row r="3356" spans="1:17">
      <c r="A3356" s="186"/>
      <c r="B3356" s="186"/>
      <c r="C3356" s="186"/>
      <c r="D3356" s="186"/>
      <c r="E3356" s="186"/>
      <c r="F3356" s="186"/>
      <c r="G3356" s="186"/>
      <c r="H3356" s="186"/>
      <c r="I3356" s="186"/>
      <c r="J3356" s="186"/>
      <c r="K3356" s="186"/>
      <c r="L3356" s="186"/>
      <c r="M3356" s="186"/>
      <c r="N3356" s="186"/>
      <c r="O3356" s="186"/>
      <c r="P3356" s="186"/>
      <c r="Q3356" s="186"/>
    </row>
    <row r="3357" spans="1:17">
      <c r="A3357" s="186"/>
      <c r="B3357" s="186"/>
      <c r="C3357" s="186"/>
      <c r="D3357" s="186"/>
      <c r="E3357" s="186"/>
      <c r="F3357" s="186"/>
      <c r="G3357" s="186"/>
      <c r="H3357" s="186"/>
      <c r="I3357" s="186"/>
      <c r="J3357" s="186"/>
      <c r="K3357" s="186"/>
      <c r="L3357" s="186"/>
      <c r="M3357" s="186"/>
      <c r="N3357" s="186"/>
      <c r="O3357" s="186"/>
      <c r="P3357" s="186"/>
      <c r="Q3357" s="186"/>
    </row>
    <row r="3358" spans="1:17">
      <c r="A3358" s="186"/>
      <c r="B3358" s="186"/>
      <c r="C3358" s="186"/>
      <c r="D3358" s="186"/>
      <c r="E3358" s="186"/>
      <c r="F3358" s="186"/>
      <c r="G3358" s="186"/>
      <c r="H3358" s="186"/>
      <c r="I3358" s="186"/>
      <c r="J3358" s="186"/>
      <c r="K3358" s="186"/>
      <c r="L3358" s="186"/>
      <c r="M3358" s="186"/>
      <c r="N3358" s="186"/>
      <c r="O3358" s="186"/>
      <c r="P3358" s="186"/>
      <c r="Q3358" s="186"/>
    </row>
    <row r="3359" spans="1:17">
      <c r="A3359" s="186"/>
      <c r="B3359" s="186"/>
      <c r="C3359" s="186"/>
      <c r="D3359" s="186"/>
      <c r="E3359" s="186"/>
      <c r="F3359" s="186"/>
      <c r="G3359" s="186"/>
      <c r="H3359" s="186"/>
      <c r="I3359" s="186"/>
      <c r="J3359" s="186"/>
      <c r="K3359" s="186"/>
      <c r="L3359" s="186"/>
      <c r="M3359" s="186"/>
      <c r="N3359" s="186"/>
      <c r="O3359" s="186"/>
      <c r="P3359" s="186"/>
      <c r="Q3359" s="186"/>
    </row>
    <row r="3360" spans="1:17">
      <c r="A3360" s="186"/>
      <c r="B3360" s="186"/>
      <c r="C3360" s="186"/>
      <c r="D3360" s="186"/>
      <c r="E3360" s="186"/>
      <c r="F3360" s="186"/>
      <c r="G3360" s="186"/>
      <c r="H3360" s="186"/>
      <c r="I3360" s="186"/>
      <c r="J3360" s="186"/>
      <c r="K3360" s="186"/>
      <c r="L3360" s="186"/>
      <c r="M3360" s="186"/>
      <c r="N3360" s="186"/>
      <c r="O3360" s="186"/>
      <c r="P3360" s="186"/>
      <c r="Q3360" s="186"/>
    </row>
    <row r="3361" spans="1:17">
      <c r="A3361" s="186"/>
      <c r="B3361" s="186"/>
      <c r="C3361" s="186"/>
      <c r="D3361" s="186"/>
      <c r="E3361" s="186"/>
      <c r="F3361" s="186"/>
      <c r="G3361" s="186"/>
      <c r="H3361" s="186"/>
      <c r="I3361" s="186"/>
      <c r="J3361" s="186"/>
      <c r="K3361" s="186"/>
      <c r="L3361" s="186"/>
      <c r="M3361" s="186"/>
      <c r="N3361" s="186"/>
      <c r="O3361" s="186"/>
      <c r="P3361" s="186"/>
      <c r="Q3361" s="186"/>
    </row>
    <row r="3362" spans="1:17">
      <c r="A3362" s="186"/>
      <c r="B3362" s="186"/>
      <c r="C3362" s="186"/>
      <c r="D3362" s="186"/>
      <c r="E3362" s="186"/>
      <c r="F3362" s="186"/>
      <c r="G3362" s="186"/>
      <c r="H3362" s="186"/>
      <c r="I3362" s="186"/>
      <c r="J3362" s="186"/>
      <c r="K3362" s="186"/>
      <c r="L3362" s="186"/>
      <c r="M3362" s="186"/>
      <c r="N3362" s="186"/>
      <c r="O3362" s="186"/>
      <c r="P3362" s="186"/>
      <c r="Q3362" s="186"/>
    </row>
    <row r="3363" spans="1:17">
      <c r="A3363" s="186"/>
      <c r="B3363" s="186"/>
      <c r="C3363" s="186"/>
      <c r="D3363" s="186"/>
      <c r="E3363" s="186"/>
      <c r="F3363" s="186"/>
      <c r="G3363" s="186"/>
      <c r="H3363" s="186"/>
      <c r="I3363" s="186"/>
      <c r="J3363" s="186"/>
      <c r="K3363" s="186"/>
      <c r="L3363" s="186"/>
      <c r="M3363" s="186"/>
      <c r="N3363" s="186"/>
      <c r="O3363" s="186"/>
      <c r="P3363" s="186"/>
      <c r="Q3363" s="186"/>
    </row>
    <row r="3364" spans="1:17">
      <c r="A3364" s="186"/>
      <c r="B3364" s="186"/>
      <c r="C3364" s="186"/>
      <c r="D3364" s="186"/>
      <c r="E3364" s="186"/>
      <c r="F3364" s="186"/>
      <c r="G3364" s="186"/>
      <c r="H3364" s="186"/>
      <c r="I3364" s="186"/>
      <c r="J3364" s="186"/>
      <c r="K3364" s="186"/>
      <c r="L3364" s="186"/>
      <c r="M3364" s="186"/>
      <c r="N3364" s="186"/>
      <c r="O3364" s="186"/>
      <c r="P3364" s="186"/>
      <c r="Q3364" s="186"/>
    </row>
    <row r="3365" spans="1:17">
      <c r="A3365" s="186"/>
      <c r="B3365" s="186"/>
      <c r="C3365" s="186"/>
      <c r="D3365" s="186"/>
      <c r="E3365" s="186"/>
      <c r="F3365" s="186"/>
      <c r="G3365" s="186"/>
      <c r="H3365" s="186"/>
      <c r="I3365" s="186"/>
      <c r="J3365" s="186"/>
      <c r="K3365" s="186"/>
      <c r="L3365" s="186"/>
      <c r="M3365" s="186"/>
      <c r="N3365" s="186"/>
      <c r="O3365" s="186"/>
      <c r="P3365" s="186"/>
      <c r="Q3365" s="186"/>
    </row>
    <row r="3366" spans="1:17">
      <c r="A3366" s="186"/>
      <c r="B3366" s="186"/>
      <c r="C3366" s="186"/>
      <c r="D3366" s="186"/>
      <c r="E3366" s="186"/>
      <c r="F3366" s="186"/>
      <c r="G3366" s="186"/>
      <c r="H3366" s="186"/>
      <c r="I3366" s="186"/>
      <c r="J3366" s="186"/>
      <c r="K3366" s="186"/>
      <c r="L3366" s="186"/>
      <c r="M3366" s="186"/>
      <c r="N3366" s="186"/>
      <c r="O3366" s="186"/>
      <c r="P3366" s="186"/>
      <c r="Q3366" s="186"/>
    </row>
    <row r="3367" spans="1:17">
      <c r="A3367" s="186"/>
      <c r="B3367" s="186"/>
      <c r="C3367" s="186"/>
      <c r="D3367" s="186"/>
      <c r="E3367" s="186"/>
      <c r="F3367" s="186"/>
      <c r="G3367" s="186"/>
      <c r="H3367" s="186"/>
      <c r="I3367" s="186"/>
      <c r="J3367" s="186"/>
      <c r="K3367" s="186"/>
      <c r="L3367" s="186"/>
      <c r="M3367" s="186"/>
      <c r="N3367" s="186"/>
      <c r="O3367" s="186"/>
      <c r="P3367" s="186"/>
      <c r="Q3367" s="186"/>
    </row>
    <row r="3368" spans="1:17">
      <c r="A3368" s="186"/>
      <c r="B3368" s="186"/>
      <c r="C3368" s="186"/>
      <c r="D3368" s="186"/>
      <c r="E3368" s="186"/>
      <c r="F3368" s="186"/>
      <c r="G3368" s="186"/>
      <c r="H3368" s="186"/>
      <c r="I3368" s="186"/>
      <c r="J3368" s="186"/>
      <c r="K3368" s="186"/>
      <c r="L3368" s="186"/>
      <c r="M3368" s="186"/>
      <c r="N3368" s="186"/>
      <c r="O3368" s="186"/>
      <c r="P3368" s="186"/>
      <c r="Q3368" s="186"/>
    </row>
    <row r="3369" spans="1:17">
      <c r="A3369" s="186"/>
      <c r="B3369" s="186"/>
      <c r="C3369" s="186"/>
      <c r="D3369" s="186"/>
      <c r="E3369" s="186"/>
      <c r="F3369" s="186"/>
      <c r="G3369" s="186"/>
      <c r="H3369" s="186"/>
      <c r="I3369" s="186"/>
      <c r="J3369" s="186"/>
      <c r="K3369" s="186"/>
      <c r="L3369" s="186"/>
      <c r="M3369" s="186"/>
      <c r="N3369" s="186"/>
      <c r="O3369" s="186"/>
      <c r="P3369" s="186"/>
      <c r="Q3369" s="186"/>
    </row>
    <row r="3370" spans="1:17">
      <c r="A3370" s="186"/>
      <c r="B3370" s="186"/>
      <c r="C3370" s="186"/>
      <c r="D3370" s="186"/>
      <c r="E3370" s="186"/>
      <c r="F3370" s="186"/>
      <c r="G3370" s="186"/>
      <c r="H3370" s="186"/>
      <c r="I3370" s="186"/>
      <c r="J3370" s="186"/>
      <c r="K3370" s="186"/>
      <c r="L3370" s="186"/>
      <c r="M3370" s="186"/>
      <c r="N3370" s="186"/>
      <c r="O3370" s="186"/>
      <c r="P3370" s="186"/>
      <c r="Q3370" s="186"/>
    </row>
    <row r="3371" spans="1:17">
      <c r="A3371" s="186"/>
      <c r="B3371" s="186"/>
      <c r="C3371" s="186"/>
      <c r="D3371" s="186"/>
      <c r="E3371" s="186"/>
      <c r="F3371" s="186"/>
      <c r="G3371" s="186"/>
      <c r="H3371" s="186"/>
      <c r="I3371" s="186"/>
      <c r="J3371" s="186"/>
      <c r="K3371" s="186"/>
      <c r="L3371" s="186"/>
      <c r="M3371" s="186"/>
      <c r="N3371" s="186"/>
      <c r="O3371" s="186"/>
      <c r="P3371" s="186"/>
      <c r="Q3371" s="186"/>
    </row>
    <row r="3372" spans="1:17">
      <c r="A3372" s="186"/>
      <c r="B3372" s="186"/>
      <c r="C3372" s="186"/>
      <c r="D3372" s="186"/>
      <c r="E3372" s="186"/>
      <c r="F3372" s="186"/>
      <c r="G3372" s="186"/>
      <c r="H3372" s="186"/>
      <c r="I3372" s="186"/>
      <c r="J3372" s="186"/>
      <c r="K3372" s="186"/>
      <c r="L3372" s="186"/>
      <c r="M3372" s="186"/>
      <c r="N3372" s="186"/>
      <c r="O3372" s="186"/>
      <c r="P3372" s="186"/>
      <c r="Q3372" s="186"/>
    </row>
    <row r="3373" spans="1:17">
      <c r="A3373" s="186"/>
      <c r="B3373" s="186"/>
      <c r="C3373" s="186"/>
      <c r="D3373" s="186"/>
      <c r="E3373" s="186"/>
      <c r="F3373" s="186"/>
      <c r="G3373" s="186"/>
      <c r="H3373" s="186"/>
      <c r="I3373" s="186"/>
      <c r="J3373" s="186"/>
      <c r="K3373" s="186"/>
      <c r="L3373" s="186"/>
      <c r="M3373" s="186"/>
      <c r="N3373" s="186"/>
      <c r="O3373" s="186"/>
      <c r="P3373" s="186"/>
      <c r="Q3373" s="186"/>
    </row>
    <row r="3374" spans="1:17">
      <c r="A3374" s="186"/>
      <c r="B3374" s="186"/>
      <c r="C3374" s="186"/>
      <c r="D3374" s="186"/>
      <c r="E3374" s="186"/>
      <c r="F3374" s="186"/>
      <c r="G3374" s="186"/>
      <c r="H3374" s="186"/>
      <c r="I3374" s="186"/>
      <c r="J3374" s="186"/>
      <c r="K3374" s="186"/>
      <c r="L3374" s="186"/>
      <c r="M3374" s="186"/>
      <c r="N3374" s="186"/>
      <c r="O3374" s="186"/>
      <c r="P3374" s="186"/>
      <c r="Q3374" s="186"/>
    </row>
    <row r="3375" spans="1:17">
      <c r="A3375" s="186"/>
      <c r="B3375" s="186"/>
      <c r="C3375" s="186"/>
      <c r="D3375" s="186"/>
      <c r="E3375" s="186"/>
      <c r="F3375" s="186"/>
      <c r="G3375" s="186"/>
      <c r="H3375" s="186"/>
      <c r="I3375" s="186"/>
      <c r="J3375" s="186"/>
      <c r="K3375" s="186"/>
      <c r="L3375" s="186"/>
      <c r="M3375" s="186"/>
      <c r="N3375" s="186"/>
      <c r="O3375" s="186"/>
      <c r="P3375" s="186"/>
      <c r="Q3375" s="186"/>
    </row>
    <row r="3376" spans="1:17">
      <c r="A3376" s="186"/>
      <c r="B3376" s="186"/>
      <c r="C3376" s="186"/>
      <c r="D3376" s="186"/>
      <c r="E3376" s="186"/>
      <c r="F3376" s="186"/>
      <c r="G3376" s="186"/>
      <c r="H3376" s="186"/>
      <c r="I3376" s="186"/>
      <c r="J3376" s="186"/>
      <c r="K3376" s="186"/>
      <c r="L3376" s="186"/>
      <c r="M3376" s="186"/>
      <c r="N3376" s="186"/>
      <c r="O3376" s="186"/>
      <c r="P3376" s="186"/>
      <c r="Q3376" s="186"/>
    </row>
    <row r="3377" spans="1:17">
      <c r="A3377" s="186"/>
      <c r="B3377" s="186"/>
      <c r="C3377" s="186"/>
      <c r="D3377" s="186"/>
      <c r="E3377" s="186"/>
      <c r="F3377" s="186"/>
      <c r="G3377" s="186"/>
      <c r="H3377" s="186"/>
      <c r="I3377" s="186"/>
      <c r="J3377" s="186"/>
      <c r="K3377" s="186"/>
      <c r="L3377" s="186"/>
      <c r="M3377" s="186"/>
      <c r="N3377" s="186"/>
      <c r="O3377" s="186"/>
      <c r="P3377" s="186"/>
      <c r="Q3377" s="186"/>
    </row>
    <row r="3378" spans="1:17">
      <c r="A3378" s="186"/>
      <c r="B3378" s="186"/>
      <c r="C3378" s="186"/>
      <c r="D3378" s="186"/>
      <c r="E3378" s="186"/>
      <c r="F3378" s="186"/>
      <c r="G3378" s="186"/>
      <c r="H3378" s="186"/>
      <c r="I3378" s="186"/>
      <c r="J3378" s="186"/>
      <c r="K3378" s="186"/>
      <c r="L3378" s="186"/>
      <c r="M3378" s="186"/>
      <c r="N3378" s="186"/>
      <c r="O3378" s="186"/>
      <c r="P3378" s="186"/>
      <c r="Q3378" s="186"/>
    </row>
    <row r="3379" spans="1:17">
      <c r="A3379" s="186"/>
      <c r="B3379" s="186"/>
      <c r="C3379" s="186"/>
      <c r="D3379" s="186"/>
      <c r="E3379" s="186"/>
      <c r="F3379" s="186"/>
      <c r="G3379" s="186"/>
      <c r="H3379" s="186"/>
      <c r="I3379" s="186"/>
      <c r="J3379" s="186"/>
      <c r="K3379" s="186"/>
      <c r="L3379" s="186"/>
      <c r="M3379" s="186"/>
      <c r="N3379" s="186"/>
      <c r="O3379" s="186"/>
      <c r="P3379" s="186"/>
      <c r="Q3379" s="186"/>
    </row>
    <row r="3380" spans="1:17">
      <c r="A3380" s="186"/>
      <c r="B3380" s="186"/>
      <c r="C3380" s="186"/>
      <c r="D3380" s="186"/>
      <c r="E3380" s="186"/>
      <c r="F3380" s="186"/>
      <c r="G3380" s="186"/>
      <c r="H3380" s="186"/>
      <c r="I3380" s="186"/>
      <c r="J3380" s="186"/>
      <c r="K3380" s="186"/>
      <c r="L3380" s="186"/>
      <c r="M3380" s="186"/>
      <c r="N3380" s="186"/>
      <c r="O3380" s="186"/>
      <c r="P3380" s="186"/>
      <c r="Q3380" s="186"/>
    </row>
    <row r="3381" spans="1:17">
      <c r="A3381" s="186"/>
      <c r="B3381" s="186"/>
      <c r="C3381" s="186"/>
      <c r="D3381" s="186"/>
      <c r="E3381" s="186"/>
      <c r="F3381" s="186"/>
      <c r="G3381" s="186"/>
      <c r="H3381" s="186"/>
      <c r="I3381" s="186"/>
      <c r="J3381" s="186"/>
      <c r="K3381" s="186"/>
      <c r="L3381" s="186"/>
      <c r="M3381" s="186"/>
      <c r="N3381" s="186"/>
      <c r="O3381" s="186"/>
      <c r="P3381" s="186"/>
      <c r="Q3381" s="186"/>
    </row>
    <row r="3382" spans="1:17">
      <c r="A3382" s="186"/>
      <c r="B3382" s="186"/>
      <c r="C3382" s="186"/>
      <c r="D3382" s="186"/>
      <c r="E3382" s="186"/>
      <c r="F3382" s="186"/>
      <c r="G3382" s="186"/>
      <c r="H3382" s="186"/>
      <c r="I3382" s="186"/>
      <c r="J3382" s="186"/>
      <c r="K3382" s="186"/>
      <c r="L3382" s="186"/>
      <c r="M3382" s="186"/>
      <c r="N3382" s="186"/>
      <c r="O3382" s="186"/>
      <c r="P3382" s="186"/>
      <c r="Q3382" s="186"/>
    </row>
    <row r="3383" spans="1:17">
      <c r="A3383" s="186"/>
      <c r="B3383" s="186"/>
      <c r="C3383" s="186"/>
      <c r="D3383" s="186"/>
      <c r="E3383" s="186"/>
      <c r="F3383" s="186"/>
      <c r="G3383" s="186"/>
      <c r="H3383" s="186"/>
      <c r="I3383" s="186"/>
      <c r="J3383" s="186"/>
      <c r="K3383" s="186"/>
      <c r="L3383" s="186"/>
      <c r="M3383" s="186"/>
      <c r="N3383" s="186"/>
      <c r="O3383" s="186"/>
      <c r="P3383" s="186"/>
      <c r="Q3383" s="186"/>
    </row>
    <row r="3384" spans="1:17">
      <c r="A3384" s="186"/>
      <c r="B3384" s="186"/>
      <c r="C3384" s="186"/>
      <c r="D3384" s="186"/>
      <c r="E3384" s="186"/>
      <c r="F3384" s="186"/>
      <c r="G3384" s="186"/>
      <c r="H3384" s="186"/>
      <c r="I3384" s="186"/>
      <c r="J3384" s="186"/>
      <c r="K3384" s="186"/>
      <c r="L3384" s="186"/>
      <c r="M3384" s="186"/>
      <c r="N3384" s="186"/>
      <c r="O3384" s="186"/>
      <c r="P3384" s="186"/>
      <c r="Q3384" s="186"/>
    </row>
    <row r="3385" spans="1:17">
      <c r="A3385" s="186"/>
      <c r="B3385" s="186"/>
      <c r="C3385" s="186"/>
      <c r="D3385" s="186"/>
      <c r="E3385" s="186"/>
      <c r="F3385" s="186"/>
      <c r="G3385" s="186"/>
      <c r="H3385" s="186"/>
      <c r="I3385" s="186"/>
      <c r="J3385" s="186"/>
      <c r="K3385" s="186"/>
      <c r="L3385" s="186"/>
      <c r="M3385" s="186"/>
      <c r="N3385" s="186"/>
      <c r="O3385" s="186"/>
      <c r="P3385" s="186"/>
      <c r="Q3385" s="186"/>
    </row>
    <row r="3386" spans="1:17">
      <c r="A3386" s="186"/>
      <c r="B3386" s="186"/>
      <c r="C3386" s="186"/>
      <c r="D3386" s="186"/>
      <c r="E3386" s="186"/>
      <c r="F3386" s="186"/>
      <c r="G3386" s="186"/>
      <c r="H3386" s="186"/>
      <c r="I3386" s="186"/>
      <c r="J3386" s="186"/>
      <c r="K3386" s="186"/>
      <c r="L3386" s="186"/>
      <c r="M3386" s="186"/>
      <c r="N3386" s="186"/>
      <c r="O3386" s="186"/>
      <c r="P3386" s="186"/>
      <c r="Q3386" s="186"/>
    </row>
    <row r="3387" spans="1:17">
      <c r="A3387" s="186"/>
      <c r="B3387" s="186"/>
      <c r="C3387" s="186"/>
      <c r="D3387" s="186"/>
      <c r="E3387" s="186"/>
      <c r="F3387" s="186"/>
      <c r="G3387" s="186"/>
      <c r="H3387" s="186"/>
      <c r="I3387" s="186"/>
      <c r="J3387" s="186"/>
      <c r="K3387" s="186"/>
      <c r="L3387" s="186"/>
      <c r="M3387" s="186"/>
      <c r="N3387" s="186"/>
      <c r="O3387" s="186"/>
      <c r="P3387" s="186"/>
      <c r="Q3387" s="186"/>
    </row>
    <row r="3388" spans="1:17">
      <c r="A3388" s="186"/>
      <c r="B3388" s="186"/>
      <c r="C3388" s="186"/>
      <c r="D3388" s="186"/>
      <c r="E3388" s="186"/>
      <c r="F3388" s="186"/>
      <c r="G3388" s="186"/>
      <c r="H3388" s="186"/>
      <c r="I3388" s="186"/>
      <c r="J3388" s="186"/>
      <c r="K3388" s="186"/>
      <c r="L3388" s="186"/>
      <c r="M3388" s="186"/>
      <c r="N3388" s="186"/>
      <c r="O3388" s="186"/>
      <c r="P3388" s="186"/>
      <c r="Q3388" s="186"/>
    </row>
    <row r="3389" spans="1:17">
      <c r="A3389" s="186"/>
      <c r="B3389" s="186"/>
      <c r="C3389" s="186"/>
      <c r="D3389" s="186"/>
      <c r="E3389" s="186"/>
      <c r="F3389" s="186"/>
      <c r="G3389" s="186"/>
      <c r="H3389" s="186"/>
      <c r="I3389" s="186"/>
      <c r="J3389" s="186"/>
      <c r="K3389" s="186"/>
      <c r="L3389" s="186"/>
      <c r="M3389" s="186"/>
      <c r="N3389" s="186"/>
      <c r="O3389" s="186"/>
      <c r="P3389" s="186"/>
      <c r="Q3389" s="186"/>
    </row>
    <row r="3390" spans="1:17">
      <c r="A3390" s="186"/>
      <c r="B3390" s="186"/>
      <c r="C3390" s="186"/>
      <c r="D3390" s="186"/>
      <c r="E3390" s="186"/>
      <c r="F3390" s="186"/>
      <c r="G3390" s="186"/>
      <c r="H3390" s="186"/>
      <c r="I3390" s="186"/>
      <c r="J3390" s="186"/>
      <c r="K3390" s="186"/>
      <c r="L3390" s="186"/>
      <c r="M3390" s="186"/>
      <c r="N3390" s="186"/>
      <c r="O3390" s="186"/>
      <c r="P3390" s="186"/>
      <c r="Q3390" s="186"/>
    </row>
    <row r="3391" spans="1:17">
      <c r="A3391" s="186"/>
      <c r="B3391" s="186"/>
      <c r="C3391" s="186"/>
      <c r="D3391" s="186"/>
      <c r="E3391" s="186"/>
      <c r="F3391" s="186"/>
      <c r="G3391" s="186"/>
      <c r="H3391" s="186"/>
      <c r="I3391" s="186"/>
      <c r="J3391" s="186"/>
      <c r="K3391" s="186"/>
      <c r="L3391" s="186"/>
      <c r="M3391" s="186"/>
      <c r="N3391" s="186"/>
      <c r="O3391" s="186"/>
      <c r="P3391" s="186"/>
      <c r="Q3391" s="186"/>
    </row>
    <row r="3392" spans="1:17">
      <c r="A3392" s="186"/>
      <c r="B3392" s="186"/>
      <c r="C3392" s="186"/>
      <c r="D3392" s="186"/>
      <c r="E3392" s="186"/>
      <c r="F3392" s="186"/>
      <c r="G3392" s="186"/>
      <c r="H3392" s="186"/>
      <c r="I3392" s="186"/>
      <c r="J3392" s="186"/>
      <c r="K3392" s="186"/>
      <c r="L3392" s="186"/>
      <c r="M3392" s="186"/>
      <c r="N3392" s="186"/>
      <c r="O3392" s="186"/>
      <c r="P3392" s="186"/>
      <c r="Q3392" s="186"/>
    </row>
    <row r="3393" spans="1:17">
      <c r="A3393" s="186"/>
      <c r="B3393" s="186"/>
      <c r="C3393" s="186"/>
      <c r="D3393" s="186"/>
      <c r="E3393" s="186"/>
      <c r="F3393" s="186"/>
      <c r="G3393" s="186"/>
      <c r="H3393" s="186"/>
      <c r="I3393" s="186"/>
      <c r="J3393" s="186"/>
      <c r="K3393" s="186"/>
      <c r="L3393" s="186"/>
      <c r="M3393" s="186"/>
      <c r="N3393" s="186"/>
      <c r="O3393" s="186"/>
      <c r="P3393" s="186"/>
      <c r="Q3393" s="186"/>
    </row>
    <row r="3394" spans="1:17">
      <c r="A3394" s="186"/>
      <c r="B3394" s="186"/>
      <c r="C3394" s="186"/>
      <c r="D3394" s="186"/>
      <c r="E3394" s="186"/>
      <c r="F3394" s="186"/>
      <c r="G3394" s="186"/>
      <c r="H3394" s="186"/>
      <c r="I3394" s="186"/>
      <c r="J3394" s="186"/>
      <c r="K3394" s="186"/>
      <c r="L3394" s="186"/>
      <c r="M3394" s="186"/>
      <c r="N3394" s="186"/>
      <c r="O3394" s="186"/>
      <c r="P3394" s="186"/>
      <c r="Q3394" s="186"/>
    </row>
    <row r="3395" spans="1:17">
      <c r="A3395" s="186"/>
      <c r="B3395" s="186"/>
      <c r="C3395" s="186"/>
      <c r="D3395" s="186"/>
      <c r="E3395" s="186"/>
      <c r="F3395" s="186"/>
      <c r="G3395" s="186"/>
      <c r="H3395" s="186"/>
      <c r="I3395" s="186"/>
      <c r="J3395" s="186"/>
      <c r="K3395" s="186"/>
      <c r="L3395" s="186"/>
      <c r="M3395" s="186"/>
      <c r="N3395" s="186"/>
      <c r="O3395" s="186"/>
      <c r="P3395" s="186"/>
      <c r="Q3395" s="186"/>
    </row>
    <row r="3396" spans="1:17">
      <c r="A3396" s="186"/>
      <c r="B3396" s="186"/>
      <c r="C3396" s="186"/>
      <c r="D3396" s="186"/>
      <c r="E3396" s="186"/>
      <c r="F3396" s="186"/>
      <c r="G3396" s="186"/>
      <c r="H3396" s="186"/>
      <c r="I3396" s="186"/>
      <c r="J3396" s="186"/>
      <c r="K3396" s="186"/>
      <c r="L3396" s="186"/>
      <c r="M3396" s="186"/>
      <c r="N3396" s="186"/>
      <c r="O3396" s="186"/>
      <c r="P3396" s="186"/>
      <c r="Q3396" s="186"/>
    </row>
    <row r="3397" spans="1:17">
      <c r="A3397" s="186"/>
      <c r="B3397" s="186"/>
      <c r="C3397" s="186"/>
      <c r="D3397" s="186"/>
      <c r="E3397" s="186"/>
      <c r="F3397" s="186"/>
      <c r="G3397" s="186"/>
      <c r="H3397" s="186"/>
      <c r="I3397" s="186"/>
      <c r="J3397" s="186"/>
      <c r="K3397" s="186"/>
      <c r="L3397" s="186"/>
      <c r="M3397" s="186"/>
      <c r="N3397" s="186"/>
      <c r="O3397" s="186"/>
      <c r="P3397" s="186"/>
      <c r="Q3397" s="186"/>
    </row>
    <row r="3398" spans="1:17">
      <c r="A3398" s="186"/>
      <c r="B3398" s="186"/>
      <c r="C3398" s="186"/>
      <c r="D3398" s="186"/>
      <c r="E3398" s="186"/>
      <c r="F3398" s="186"/>
      <c r="G3398" s="186"/>
      <c r="H3398" s="186"/>
      <c r="I3398" s="186"/>
      <c r="J3398" s="186"/>
      <c r="K3398" s="186"/>
      <c r="L3398" s="186"/>
      <c r="M3398" s="186"/>
      <c r="N3398" s="186"/>
      <c r="O3398" s="186"/>
      <c r="P3398" s="186"/>
      <c r="Q3398" s="186"/>
    </row>
    <row r="3399" spans="1:17">
      <c r="A3399" s="186"/>
      <c r="B3399" s="186"/>
      <c r="C3399" s="186"/>
      <c r="D3399" s="186"/>
      <c r="E3399" s="186"/>
      <c r="F3399" s="186"/>
      <c r="G3399" s="186"/>
      <c r="H3399" s="186"/>
      <c r="I3399" s="186"/>
      <c r="J3399" s="186"/>
      <c r="K3399" s="186"/>
      <c r="L3399" s="186"/>
      <c r="M3399" s="186"/>
      <c r="N3399" s="186"/>
      <c r="O3399" s="186"/>
      <c r="P3399" s="186"/>
      <c r="Q3399" s="186"/>
    </row>
    <row r="3400" spans="1:17">
      <c r="A3400" s="186"/>
      <c r="B3400" s="186"/>
      <c r="C3400" s="186"/>
      <c r="D3400" s="186"/>
      <c r="E3400" s="186"/>
      <c r="F3400" s="186"/>
      <c r="G3400" s="186"/>
      <c r="H3400" s="186"/>
      <c r="I3400" s="186"/>
      <c r="J3400" s="186"/>
      <c r="K3400" s="186"/>
      <c r="L3400" s="186"/>
      <c r="M3400" s="186"/>
      <c r="N3400" s="186"/>
      <c r="O3400" s="186"/>
      <c r="P3400" s="186"/>
      <c r="Q3400" s="186"/>
    </row>
    <row r="3401" spans="1:17">
      <c r="A3401" s="186"/>
      <c r="B3401" s="186"/>
      <c r="C3401" s="186"/>
      <c r="D3401" s="186"/>
      <c r="E3401" s="186"/>
      <c r="F3401" s="186"/>
      <c r="G3401" s="186"/>
      <c r="H3401" s="186"/>
      <c r="I3401" s="186"/>
      <c r="J3401" s="186"/>
      <c r="K3401" s="186"/>
      <c r="L3401" s="186"/>
      <c r="M3401" s="186"/>
      <c r="N3401" s="186"/>
      <c r="O3401" s="186"/>
      <c r="P3401" s="186"/>
      <c r="Q3401" s="186"/>
    </row>
    <row r="3402" spans="1:17">
      <c r="A3402" s="186"/>
      <c r="B3402" s="186"/>
      <c r="C3402" s="186"/>
      <c r="D3402" s="186"/>
      <c r="E3402" s="186"/>
      <c r="F3402" s="186"/>
      <c r="G3402" s="186"/>
      <c r="H3402" s="186"/>
      <c r="I3402" s="186"/>
      <c r="J3402" s="186"/>
      <c r="K3402" s="186"/>
      <c r="L3402" s="186"/>
      <c r="M3402" s="186"/>
      <c r="N3402" s="186"/>
      <c r="O3402" s="186"/>
      <c r="P3402" s="186"/>
      <c r="Q3402" s="186"/>
    </row>
    <row r="3403" spans="1:17">
      <c r="A3403" s="186"/>
      <c r="B3403" s="186"/>
      <c r="C3403" s="186"/>
      <c r="D3403" s="186"/>
      <c r="E3403" s="186"/>
      <c r="F3403" s="186"/>
      <c r="G3403" s="186"/>
      <c r="H3403" s="186"/>
      <c r="I3403" s="186"/>
      <c r="J3403" s="186"/>
      <c r="K3403" s="186"/>
      <c r="L3403" s="186"/>
      <c r="M3403" s="186"/>
      <c r="N3403" s="186"/>
      <c r="O3403" s="186"/>
      <c r="P3403" s="186"/>
      <c r="Q3403" s="186"/>
    </row>
    <row r="3404" spans="1:17">
      <c r="A3404" s="186"/>
      <c r="B3404" s="186"/>
      <c r="C3404" s="186"/>
      <c r="D3404" s="186"/>
      <c r="E3404" s="186"/>
      <c r="F3404" s="186"/>
      <c r="G3404" s="186"/>
      <c r="H3404" s="186"/>
      <c r="I3404" s="186"/>
      <c r="J3404" s="186"/>
      <c r="K3404" s="186"/>
      <c r="L3404" s="186"/>
      <c r="M3404" s="186"/>
      <c r="N3404" s="186"/>
      <c r="O3404" s="186"/>
      <c r="P3404" s="186"/>
      <c r="Q3404" s="186"/>
    </row>
    <row r="3405" spans="1:17">
      <c r="A3405" s="186"/>
      <c r="B3405" s="186"/>
      <c r="C3405" s="186"/>
      <c r="D3405" s="186"/>
      <c r="E3405" s="186"/>
      <c r="F3405" s="186"/>
      <c r="G3405" s="186"/>
      <c r="H3405" s="186"/>
      <c r="I3405" s="186"/>
      <c r="J3405" s="186"/>
      <c r="K3405" s="186"/>
      <c r="L3405" s="186"/>
      <c r="M3405" s="186"/>
      <c r="N3405" s="186"/>
      <c r="O3405" s="186"/>
      <c r="P3405" s="186"/>
      <c r="Q3405" s="186"/>
    </row>
    <row r="3406" spans="1:17">
      <c r="A3406" s="186"/>
      <c r="B3406" s="186"/>
      <c r="C3406" s="186"/>
      <c r="D3406" s="186"/>
      <c r="E3406" s="186"/>
      <c r="F3406" s="186"/>
      <c r="G3406" s="186"/>
      <c r="H3406" s="186"/>
      <c r="I3406" s="186"/>
      <c r="J3406" s="186"/>
      <c r="K3406" s="186"/>
      <c r="L3406" s="186"/>
      <c r="M3406" s="186"/>
      <c r="N3406" s="186"/>
      <c r="O3406" s="186"/>
      <c r="P3406" s="186"/>
      <c r="Q3406" s="186"/>
    </row>
    <row r="3407" spans="1:17">
      <c r="A3407" s="186"/>
      <c r="B3407" s="186"/>
      <c r="C3407" s="186"/>
      <c r="D3407" s="186"/>
      <c r="E3407" s="186"/>
      <c r="F3407" s="186"/>
      <c r="G3407" s="186"/>
      <c r="H3407" s="186"/>
      <c r="I3407" s="186"/>
      <c r="J3407" s="186"/>
      <c r="K3407" s="186"/>
      <c r="L3407" s="186"/>
      <c r="M3407" s="186"/>
      <c r="N3407" s="186"/>
      <c r="O3407" s="186"/>
      <c r="P3407" s="186"/>
      <c r="Q3407" s="186"/>
    </row>
    <row r="3408" spans="1:17">
      <c r="A3408" s="186"/>
      <c r="B3408" s="186"/>
      <c r="C3408" s="186"/>
      <c r="D3408" s="186"/>
      <c r="E3408" s="186"/>
      <c r="F3408" s="186"/>
      <c r="G3408" s="186"/>
      <c r="H3408" s="186"/>
      <c r="I3408" s="186"/>
      <c r="J3408" s="186"/>
      <c r="K3408" s="186"/>
      <c r="L3408" s="186"/>
      <c r="M3408" s="186"/>
      <c r="N3408" s="186"/>
      <c r="O3408" s="186"/>
      <c r="P3408" s="186"/>
      <c r="Q3408" s="186"/>
    </row>
    <row r="3409" spans="1:17">
      <c r="A3409" s="186"/>
      <c r="B3409" s="186"/>
      <c r="C3409" s="186"/>
      <c r="D3409" s="186"/>
      <c r="E3409" s="186"/>
      <c r="F3409" s="186"/>
      <c r="G3409" s="186"/>
      <c r="H3409" s="186"/>
      <c r="I3409" s="186"/>
      <c r="J3409" s="186"/>
      <c r="K3409" s="186"/>
      <c r="L3409" s="186"/>
      <c r="M3409" s="186"/>
      <c r="N3409" s="186"/>
      <c r="O3409" s="186"/>
      <c r="P3409" s="186"/>
      <c r="Q3409" s="186"/>
    </row>
    <row r="3410" spans="1:17">
      <c r="A3410" s="186"/>
      <c r="B3410" s="186"/>
      <c r="C3410" s="186"/>
      <c r="D3410" s="186"/>
      <c r="E3410" s="186"/>
      <c r="F3410" s="186"/>
      <c r="G3410" s="186"/>
      <c r="H3410" s="186"/>
      <c r="I3410" s="186"/>
      <c r="J3410" s="186"/>
      <c r="K3410" s="186"/>
      <c r="L3410" s="186"/>
      <c r="M3410" s="186"/>
      <c r="N3410" s="186"/>
      <c r="O3410" s="186"/>
      <c r="P3410" s="186"/>
      <c r="Q3410" s="186"/>
    </row>
    <row r="3411" spans="1:17">
      <c r="A3411" s="186"/>
      <c r="B3411" s="186"/>
      <c r="C3411" s="186"/>
      <c r="D3411" s="186"/>
      <c r="E3411" s="186"/>
      <c r="F3411" s="186"/>
      <c r="G3411" s="186"/>
      <c r="H3411" s="186"/>
      <c r="I3411" s="186"/>
      <c r="J3411" s="186"/>
      <c r="K3411" s="186"/>
      <c r="L3411" s="186"/>
      <c r="M3411" s="186"/>
      <c r="N3411" s="186"/>
      <c r="O3411" s="186"/>
      <c r="P3411" s="186"/>
      <c r="Q3411" s="186"/>
    </row>
    <row r="3412" spans="1:17">
      <c r="A3412" s="186"/>
      <c r="B3412" s="186"/>
      <c r="C3412" s="186"/>
      <c r="D3412" s="186"/>
      <c r="E3412" s="186"/>
      <c r="F3412" s="186"/>
      <c r="G3412" s="186"/>
      <c r="H3412" s="186"/>
      <c r="I3412" s="186"/>
      <c r="J3412" s="186"/>
      <c r="K3412" s="186"/>
      <c r="L3412" s="186"/>
      <c r="M3412" s="186"/>
      <c r="N3412" s="186"/>
      <c r="O3412" s="186"/>
      <c r="P3412" s="186"/>
      <c r="Q3412" s="186"/>
    </row>
    <row r="3413" spans="1:17">
      <c r="A3413" s="186"/>
      <c r="B3413" s="186"/>
      <c r="C3413" s="186"/>
      <c r="D3413" s="186"/>
      <c r="E3413" s="186"/>
      <c r="F3413" s="186"/>
      <c r="G3413" s="186"/>
      <c r="H3413" s="186"/>
      <c r="I3413" s="186"/>
      <c r="J3413" s="186"/>
      <c r="K3413" s="186"/>
      <c r="L3413" s="186"/>
      <c r="M3413" s="186"/>
      <c r="N3413" s="186"/>
      <c r="O3413" s="186"/>
      <c r="P3413" s="186"/>
      <c r="Q3413" s="186"/>
    </row>
    <row r="3414" spans="1:17">
      <c r="A3414" s="186"/>
      <c r="B3414" s="186"/>
      <c r="C3414" s="186"/>
      <c r="D3414" s="186"/>
      <c r="E3414" s="186"/>
      <c r="F3414" s="186"/>
      <c r="G3414" s="186"/>
      <c r="H3414" s="186"/>
      <c r="I3414" s="186"/>
      <c r="J3414" s="186"/>
      <c r="K3414" s="186"/>
      <c r="L3414" s="186"/>
      <c r="M3414" s="186"/>
      <c r="N3414" s="186"/>
      <c r="O3414" s="186"/>
      <c r="P3414" s="186"/>
      <c r="Q3414" s="186"/>
    </row>
    <row r="3415" spans="1:17">
      <c r="A3415" s="186"/>
      <c r="B3415" s="186"/>
      <c r="C3415" s="186"/>
      <c r="D3415" s="186"/>
      <c r="E3415" s="186"/>
      <c r="F3415" s="186"/>
      <c r="G3415" s="186"/>
      <c r="H3415" s="186"/>
      <c r="I3415" s="186"/>
      <c r="J3415" s="186"/>
      <c r="K3415" s="186"/>
      <c r="L3415" s="186"/>
      <c r="M3415" s="186"/>
      <c r="N3415" s="186"/>
      <c r="O3415" s="186"/>
      <c r="P3415" s="186"/>
      <c r="Q3415" s="186"/>
    </row>
    <row r="3416" spans="1:17">
      <c r="A3416" s="186"/>
      <c r="B3416" s="186"/>
      <c r="C3416" s="186"/>
      <c r="D3416" s="186"/>
      <c r="E3416" s="186"/>
      <c r="F3416" s="186"/>
      <c r="G3416" s="186"/>
      <c r="H3416" s="186"/>
      <c r="I3416" s="186"/>
      <c r="J3416" s="186"/>
      <c r="K3416" s="186"/>
      <c r="L3416" s="186"/>
      <c r="M3416" s="186"/>
      <c r="N3416" s="186"/>
      <c r="O3416" s="186"/>
      <c r="P3416" s="186"/>
      <c r="Q3416" s="186"/>
    </row>
    <row r="3417" spans="1:17">
      <c r="A3417" s="186"/>
      <c r="B3417" s="186"/>
      <c r="C3417" s="186"/>
      <c r="D3417" s="186"/>
      <c r="E3417" s="186"/>
      <c r="F3417" s="186"/>
      <c r="G3417" s="186"/>
      <c r="H3417" s="186"/>
      <c r="I3417" s="186"/>
      <c r="J3417" s="186"/>
      <c r="K3417" s="186"/>
      <c r="L3417" s="186"/>
      <c r="M3417" s="186"/>
      <c r="N3417" s="186"/>
      <c r="O3417" s="186"/>
      <c r="P3417" s="186"/>
      <c r="Q3417" s="186"/>
    </row>
    <row r="3418" spans="1:17">
      <c r="A3418" s="186"/>
      <c r="B3418" s="186"/>
      <c r="C3418" s="186"/>
      <c r="D3418" s="186"/>
      <c r="E3418" s="186"/>
      <c r="F3418" s="186"/>
      <c r="G3418" s="186"/>
      <c r="H3418" s="186"/>
      <c r="I3418" s="186"/>
      <c r="J3418" s="186"/>
      <c r="K3418" s="186"/>
      <c r="L3418" s="186"/>
      <c r="M3418" s="186"/>
      <c r="N3418" s="186"/>
      <c r="O3418" s="186"/>
      <c r="P3418" s="186"/>
      <c r="Q3418" s="186"/>
    </row>
    <row r="3419" spans="1:17">
      <c r="A3419" s="186"/>
      <c r="B3419" s="186"/>
      <c r="C3419" s="186"/>
      <c r="D3419" s="186"/>
      <c r="E3419" s="186"/>
      <c r="F3419" s="186"/>
      <c r="G3419" s="186"/>
      <c r="H3419" s="186"/>
      <c r="I3419" s="186"/>
      <c r="J3419" s="186"/>
      <c r="K3419" s="186"/>
      <c r="L3419" s="186"/>
      <c r="M3419" s="186"/>
      <c r="N3419" s="186"/>
      <c r="O3419" s="186"/>
      <c r="P3419" s="186"/>
      <c r="Q3419" s="186"/>
    </row>
    <row r="3420" spans="1:17">
      <c r="A3420" s="186"/>
      <c r="B3420" s="186"/>
      <c r="C3420" s="186"/>
      <c r="D3420" s="186"/>
      <c r="E3420" s="186"/>
      <c r="F3420" s="186"/>
      <c r="G3420" s="186"/>
      <c r="H3420" s="186"/>
      <c r="I3420" s="186"/>
      <c r="J3420" s="186"/>
      <c r="K3420" s="186"/>
      <c r="L3420" s="186"/>
      <c r="M3420" s="186"/>
      <c r="N3420" s="186"/>
      <c r="O3420" s="186"/>
      <c r="P3420" s="186"/>
      <c r="Q3420" s="186"/>
    </row>
    <row r="3421" spans="1:17">
      <c r="A3421" s="186"/>
      <c r="B3421" s="186"/>
      <c r="C3421" s="186"/>
      <c r="D3421" s="186"/>
      <c r="E3421" s="186"/>
      <c r="F3421" s="186"/>
      <c r="G3421" s="186"/>
      <c r="H3421" s="186"/>
      <c r="I3421" s="186"/>
      <c r="J3421" s="186"/>
      <c r="K3421" s="186"/>
      <c r="L3421" s="186"/>
      <c r="M3421" s="186"/>
      <c r="N3421" s="186"/>
      <c r="O3421" s="186"/>
      <c r="P3421" s="186"/>
      <c r="Q3421" s="186"/>
    </row>
    <row r="3422" spans="1:17">
      <c r="A3422" s="186"/>
      <c r="B3422" s="186"/>
      <c r="C3422" s="186"/>
      <c r="D3422" s="186"/>
      <c r="E3422" s="186"/>
      <c r="F3422" s="186"/>
      <c r="G3422" s="186"/>
      <c r="H3422" s="186"/>
      <c r="I3422" s="186"/>
      <c r="J3422" s="186"/>
      <c r="K3422" s="186"/>
      <c r="L3422" s="186"/>
      <c r="M3422" s="186"/>
      <c r="N3422" s="186"/>
      <c r="O3422" s="186"/>
      <c r="P3422" s="186"/>
      <c r="Q3422" s="186"/>
    </row>
    <row r="3423" spans="1:17">
      <c r="A3423" s="186"/>
      <c r="B3423" s="186"/>
      <c r="C3423" s="186"/>
      <c r="D3423" s="186"/>
      <c r="E3423" s="186"/>
      <c r="F3423" s="186"/>
      <c r="G3423" s="186"/>
      <c r="H3423" s="186"/>
      <c r="I3423" s="186"/>
      <c r="J3423" s="186"/>
      <c r="K3423" s="186"/>
      <c r="L3423" s="186"/>
      <c r="M3423" s="186"/>
      <c r="N3423" s="186"/>
      <c r="O3423" s="186"/>
      <c r="P3423" s="186"/>
      <c r="Q3423" s="186"/>
    </row>
    <row r="3424" spans="1:17">
      <c r="A3424" s="186"/>
      <c r="B3424" s="186"/>
      <c r="C3424" s="186"/>
      <c r="D3424" s="186"/>
      <c r="E3424" s="186"/>
      <c r="F3424" s="186"/>
      <c r="G3424" s="186"/>
      <c r="H3424" s="186"/>
      <c r="I3424" s="186"/>
      <c r="J3424" s="186"/>
      <c r="K3424" s="186"/>
      <c r="L3424" s="186"/>
      <c r="M3424" s="186"/>
      <c r="N3424" s="186"/>
      <c r="O3424" s="186"/>
      <c r="P3424" s="186"/>
      <c r="Q3424" s="186"/>
    </row>
    <row r="3425" spans="1:17">
      <c r="A3425" s="186"/>
      <c r="B3425" s="186"/>
      <c r="C3425" s="186"/>
      <c r="D3425" s="186"/>
      <c r="E3425" s="186"/>
      <c r="F3425" s="186"/>
      <c r="G3425" s="186"/>
      <c r="H3425" s="186"/>
      <c r="I3425" s="186"/>
      <c r="J3425" s="186"/>
      <c r="K3425" s="186"/>
      <c r="L3425" s="186"/>
      <c r="M3425" s="186"/>
      <c r="N3425" s="186"/>
      <c r="O3425" s="186"/>
      <c r="P3425" s="186"/>
      <c r="Q3425" s="186"/>
    </row>
    <row r="3426" spans="1:17">
      <c r="A3426" s="186"/>
      <c r="B3426" s="186"/>
      <c r="C3426" s="186"/>
      <c r="D3426" s="186"/>
      <c r="E3426" s="186"/>
      <c r="F3426" s="186"/>
      <c r="G3426" s="186"/>
      <c r="H3426" s="186"/>
      <c r="I3426" s="186"/>
      <c r="J3426" s="186"/>
      <c r="K3426" s="186"/>
      <c r="L3426" s="186"/>
      <c r="M3426" s="186"/>
      <c r="N3426" s="186"/>
      <c r="O3426" s="186"/>
      <c r="P3426" s="186"/>
      <c r="Q3426" s="186"/>
    </row>
    <row r="3427" spans="1:17">
      <c r="A3427" s="186"/>
      <c r="B3427" s="186"/>
      <c r="C3427" s="186"/>
      <c r="D3427" s="186"/>
      <c r="E3427" s="186"/>
      <c r="F3427" s="186"/>
      <c r="G3427" s="186"/>
      <c r="H3427" s="186"/>
      <c r="I3427" s="186"/>
      <c r="J3427" s="186"/>
      <c r="K3427" s="186"/>
      <c r="L3427" s="186"/>
      <c r="M3427" s="186"/>
      <c r="N3427" s="186"/>
      <c r="O3427" s="186"/>
      <c r="P3427" s="186"/>
      <c r="Q3427" s="186"/>
    </row>
    <row r="3428" spans="1:17">
      <c r="A3428" s="186"/>
      <c r="B3428" s="186"/>
      <c r="C3428" s="186"/>
      <c r="D3428" s="186"/>
      <c r="E3428" s="186"/>
      <c r="F3428" s="186"/>
      <c r="G3428" s="186"/>
      <c r="H3428" s="186"/>
      <c r="I3428" s="186"/>
      <c r="J3428" s="186"/>
      <c r="K3428" s="186"/>
      <c r="L3428" s="186"/>
      <c r="M3428" s="186"/>
      <c r="N3428" s="186"/>
      <c r="O3428" s="186"/>
      <c r="P3428" s="186"/>
      <c r="Q3428" s="186"/>
    </row>
    <row r="3429" spans="1:17">
      <c r="A3429" s="186"/>
      <c r="B3429" s="186"/>
      <c r="C3429" s="186"/>
      <c r="D3429" s="186"/>
      <c r="E3429" s="186"/>
      <c r="F3429" s="186"/>
      <c r="G3429" s="186"/>
      <c r="H3429" s="186"/>
      <c r="I3429" s="186"/>
      <c r="J3429" s="186"/>
      <c r="K3429" s="186"/>
      <c r="L3429" s="186"/>
      <c r="M3429" s="186"/>
      <c r="N3429" s="186"/>
      <c r="O3429" s="186"/>
      <c r="P3429" s="186"/>
      <c r="Q3429" s="186"/>
    </row>
    <row r="3430" spans="1:17">
      <c r="A3430" s="186"/>
      <c r="B3430" s="186"/>
      <c r="C3430" s="186"/>
      <c r="D3430" s="186"/>
      <c r="E3430" s="186"/>
      <c r="F3430" s="186"/>
      <c r="G3430" s="186"/>
      <c r="H3430" s="186"/>
      <c r="I3430" s="186"/>
      <c r="J3430" s="186"/>
      <c r="K3430" s="186"/>
      <c r="L3430" s="186"/>
      <c r="M3430" s="186"/>
      <c r="N3430" s="186"/>
      <c r="O3430" s="186"/>
      <c r="P3430" s="186"/>
      <c r="Q3430" s="186"/>
    </row>
    <row r="3431" spans="1:17">
      <c r="A3431" s="186"/>
      <c r="B3431" s="186"/>
      <c r="C3431" s="186"/>
      <c r="D3431" s="186"/>
      <c r="E3431" s="186"/>
      <c r="F3431" s="186"/>
      <c r="G3431" s="186"/>
      <c r="H3431" s="186"/>
      <c r="I3431" s="186"/>
      <c r="J3431" s="186"/>
      <c r="K3431" s="186"/>
      <c r="L3431" s="186"/>
      <c r="M3431" s="186"/>
      <c r="N3431" s="186"/>
      <c r="O3431" s="186"/>
      <c r="P3431" s="186"/>
      <c r="Q3431" s="186"/>
    </row>
    <row r="3432" spans="1:17">
      <c r="A3432" s="186"/>
      <c r="B3432" s="186"/>
      <c r="C3432" s="186"/>
      <c r="D3432" s="186"/>
      <c r="E3432" s="186"/>
      <c r="F3432" s="186"/>
      <c r="G3432" s="186"/>
      <c r="H3432" s="186"/>
      <c r="I3432" s="186"/>
      <c r="J3432" s="186"/>
      <c r="K3432" s="186"/>
      <c r="L3432" s="186"/>
      <c r="M3432" s="186"/>
      <c r="N3432" s="186"/>
      <c r="O3432" s="186"/>
      <c r="P3432" s="186"/>
      <c r="Q3432" s="186"/>
    </row>
    <row r="3433" spans="1:17">
      <c r="A3433" s="186"/>
      <c r="B3433" s="186"/>
      <c r="C3433" s="186"/>
      <c r="D3433" s="186"/>
      <c r="E3433" s="186"/>
      <c r="F3433" s="186"/>
      <c r="G3433" s="186"/>
      <c r="H3433" s="186"/>
      <c r="I3433" s="186"/>
      <c r="J3433" s="186"/>
      <c r="K3433" s="186"/>
      <c r="L3433" s="186"/>
      <c r="M3433" s="186"/>
      <c r="N3433" s="186"/>
      <c r="O3433" s="186"/>
      <c r="P3433" s="186"/>
      <c r="Q3433" s="186"/>
    </row>
    <row r="3434" spans="1:17">
      <c r="A3434" s="186"/>
      <c r="B3434" s="186"/>
      <c r="C3434" s="186"/>
      <c r="D3434" s="186"/>
      <c r="E3434" s="186"/>
      <c r="F3434" s="186"/>
      <c r="G3434" s="186"/>
      <c r="H3434" s="186"/>
      <c r="I3434" s="186"/>
      <c r="J3434" s="186"/>
      <c r="K3434" s="186"/>
      <c r="L3434" s="186"/>
      <c r="M3434" s="186"/>
      <c r="N3434" s="186"/>
      <c r="O3434" s="186"/>
      <c r="P3434" s="186"/>
      <c r="Q3434" s="186"/>
    </row>
    <row r="3435" spans="1:17">
      <c r="A3435" s="186"/>
      <c r="B3435" s="186"/>
      <c r="C3435" s="186"/>
      <c r="D3435" s="186"/>
      <c r="E3435" s="186"/>
      <c r="F3435" s="186"/>
      <c r="G3435" s="186"/>
      <c r="H3435" s="186"/>
      <c r="I3435" s="186"/>
      <c r="J3435" s="186"/>
      <c r="K3435" s="186"/>
      <c r="L3435" s="186"/>
      <c r="M3435" s="186"/>
      <c r="N3435" s="186"/>
      <c r="O3435" s="186"/>
      <c r="P3435" s="186"/>
      <c r="Q3435" s="186"/>
    </row>
    <row r="3436" spans="1:17">
      <c r="A3436" s="186"/>
      <c r="B3436" s="186"/>
      <c r="C3436" s="186"/>
      <c r="D3436" s="186"/>
      <c r="E3436" s="186"/>
      <c r="F3436" s="186"/>
      <c r="G3436" s="186"/>
      <c r="H3436" s="186"/>
      <c r="I3436" s="186"/>
      <c r="J3436" s="186"/>
      <c r="K3436" s="186"/>
      <c r="L3436" s="186"/>
      <c r="M3436" s="186"/>
      <c r="N3436" s="186"/>
      <c r="O3436" s="186"/>
      <c r="P3436" s="186"/>
      <c r="Q3436" s="186"/>
    </row>
    <row r="3437" spans="1:17">
      <c r="A3437" s="186"/>
      <c r="B3437" s="186"/>
      <c r="C3437" s="186"/>
      <c r="D3437" s="186"/>
      <c r="E3437" s="186"/>
      <c r="F3437" s="186"/>
      <c r="G3437" s="186"/>
      <c r="H3437" s="186"/>
      <c r="I3437" s="186"/>
      <c r="J3437" s="186"/>
      <c r="K3437" s="186"/>
      <c r="L3437" s="186"/>
      <c r="M3437" s="186"/>
      <c r="N3437" s="186"/>
      <c r="O3437" s="186"/>
      <c r="P3437" s="186"/>
      <c r="Q3437" s="186"/>
    </row>
    <row r="3438" spans="1:17">
      <c r="A3438" s="186"/>
      <c r="B3438" s="186"/>
      <c r="C3438" s="186"/>
      <c r="D3438" s="186"/>
      <c r="E3438" s="186"/>
      <c r="F3438" s="186"/>
      <c r="G3438" s="186"/>
      <c r="H3438" s="186"/>
      <c r="I3438" s="186"/>
      <c r="J3438" s="186"/>
      <c r="K3438" s="186"/>
      <c r="L3438" s="186"/>
      <c r="M3438" s="186"/>
      <c r="N3438" s="186"/>
      <c r="O3438" s="186"/>
      <c r="P3438" s="186"/>
      <c r="Q3438" s="186"/>
    </row>
    <row r="3439" spans="1:17">
      <c r="A3439" s="186"/>
      <c r="B3439" s="186"/>
      <c r="C3439" s="186"/>
      <c r="D3439" s="186"/>
      <c r="E3439" s="186"/>
      <c r="F3439" s="186"/>
      <c r="G3439" s="186"/>
      <c r="H3439" s="186"/>
      <c r="I3439" s="186"/>
      <c r="J3439" s="186"/>
      <c r="K3439" s="186"/>
      <c r="L3439" s="186"/>
      <c r="M3439" s="186"/>
      <c r="N3439" s="186"/>
      <c r="O3439" s="186"/>
      <c r="P3439" s="186"/>
      <c r="Q3439" s="186"/>
    </row>
    <row r="3440" spans="1:17">
      <c r="A3440" s="186"/>
      <c r="B3440" s="186"/>
      <c r="C3440" s="186"/>
      <c r="D3440" s="186"/>
      <c r="E3440" s="186"/>
      <c r="F3440" s="186"/>
      <c r="G3440" s="186"/>
      <c r="H3440" s="186"/>
      <c r="I3440" s="186"/>
      <c r="J3440" s="186"/>
      <c r="K3440" s="186"/>
      <c r="L3440" s="186"/>
      <c r="M3440" s="186"/>
      <c r="N3440" s="186"/>
      <c r="O3440" s="186"/>
      <c r="P3440" s="186"/>
      <c r="Q3440" s="186"/>
    </row>
    <row r="3441" spans="1:17">
      <c r="A3441" s="186"/>
      <c r="B3441" s="186"/>
      <c r="C3441" s="186"/>
      <c r="D3441" s="186"/>
      <c r="E3441" s="186"/>
      <c r="F3441" s="186"/>
      <c r="G3441" s="186"/>
      <c r="H3441" s="186"/>
      <c r="I3441" s="186"/>
      <c r="J3441" s="186"/>
      <c r="K3441" s="186"/>
      <c r="L3441" s="186"/>
      <c r="M3441" s="186"/>
      <c r="N3441" s="186"/>
      <c r="O3441" s="186"/>
      <c r="P3441" s="186"/>
      <c r="Q3441" s="186"/>
    </row>
    <row r="3442" spans="1:17">
      <c r="A3442" s="186"/>
      <c r="B3442" s="186"/>
      <c r="C3442" s="186"/>
      <c r="D3442" s="186"/>
      <c r="E3442" s="186"/>
      <c r="F3442" s="186"/>
      <c r="G3442" s="186"/>
      <c r="H3442" s="186"/>
      <c r="I3442" s="186"/>
      <c r="J3442" s="186"/>
      <c r="K3442" s="186"/>
      <c r="L3442" s="186"/>
      <c r="M3442" s="186"/>
      <c r="N3442" s="186"/>
      <c r="O3442" s="186"/>
      <c r="P3442" s="186"/>
      <c r="Q3442" s="186"/>
    </row>
    <row r="3443" spans="1:17">
      <c r="A3443" s="186"/>
      <c r="B3443" s="186"/>
      <c r="C3443" s="186"/>
      <c r="D3443" s="186"/>
      <c r="E3443" s="186"/>
      <c r="F3443" s="186"/>
      <c r="G3443" s="186"/>
      <c r="H3443" s="186"/>
      <c r="I3443" s="186"/>
      <c r="J3443" s="186"/>
      <c r="K3443" s="186"/>
      <c r="L3443" s="186"/>
      <c r="M3443" s="186"/>
      <c r="N3443" s="186"/>
      <c r="O3443" s="186"/>
      <c r="P3443" s="186"/>
      <c r="Q3443" s="186"/>
    </row>
    <row r="3444" spans="1:17">
      <c r="A3444" s="186"/>
      <c r="B3444" s="186"/>
      <c r="C3444" s="186"/>
      <c r="D3444" s="186"/>
      <c r="E3444" s="186"/>
      <c r="F3444" s="186"/>
      <c r="G3444" s="186"/>
      <c r="H3444" s="186"/>
      <c r="I3444" s="186"/>
      <c r="J3444" s="186"/>
      <c r="K3444" s="186"/>
      <c r="L3444" s="186"/>
      <c r="M3444" s="186"/>
      <c r="N3444" s="186"/>
      <c r="O3444" s="186"/>
      <c r="P3444" s="186"/>
      <c r="Q3444" s="186"/>
    </row>
    <row r="3445" spans="1:17">
      <c r="A3445" s="186"/>
      <c r="B3445" s="186"/>
      <c r="C3445" s="186"/>
      <c r="D3445" s="186"/>
      <c r="E3445" s="186"/>
      <c r="F3445" s="186"/>
      <c r="G3445" s="186"/>
      <c r="H3445" s="186"/>
      <c r="I3445" s="186"/>
      <c r="J3445" s="186"/>
      <c r="K3445" s="186"/>
      <c r="L3445" s="186"/>
      <c r="M3445" s="186"/>
      <c r="N3445" s="186"/>
      <c r="O3445" s="186"/>
      <c r="P3445" s="186"/>
      <c r="Q3445" s="186"/>
    </row>
    <row r="3446" spans="1:17">
      <c r="A3446" s="186"/>
      <c r="B3446" s="186"/>
      <c r="C3446" s="186"/>
      <c r="D3446" s="186"/>
      <c r="E3446" s="186"/>
      <c r="F3446" s="186"/>
      <c r="G3446" s="186"/>
      <c r="H3446" s="186"/>
      <c r="I3446" s="186"/>
      <c r="J3446" s="186"/>
      <c r="K3446" s="186"/>
      <c r="L3446" s="186"/>
      <c r="M3446" s="186"/>
      <c r="N3446" s="186"/>
      <c r="O3446" s="186"/>
      <c r="P3446" s="186"/>
      <c r="Q3446" s="186"/>
    </row>
    <row r="3447" spans="1:17">
      <c r="A3447" s="186"/>
      <c r="B3447" s="186"/>
      <c r="C3447" s="186"/>
      <c r="D3447" s="186"/>
      <c r="E3447" s="186"/>
      <c r="F3447" s="186"/>
      <c r="G3447" s="186"/>
      <c r="H3447" s="186"/>
      <c r="I3447" s="186"/>
      <c r="J3447" s="186"/>
      <c r="K3447" s="186"/>
      <c r="L3447" s="186"/>
      <c r="M3447" s="186"/>
      <c r="N3447" s="186"/>
      <c r="O3447" s="186"/>
      <c r="P3447" s="186"/>
      <c r="Q3447" s="186"/>
    </row>
    <row r="3448" spans="1:17">
      <c r="A3448" s="186"/>
      <c r="B3448" s="186"/>
      <c r="C3448" s="186"/>
      <c r="D3448" s="186"/>
      <c r="E3448" s="186"/>
      <c r="F3448" s="186"/>
      <c r="G3448" s="186"/>
      <c r="H3448" s="186"/>
      <c r="I3448" s="186"/>
      <c r="J3448" s="186"/>
      <c r="K3448" s="186"/>
      <c r="L3448" s="186"/>
      <c r="M3448" s="186"/>
      <c r="N3448" s="186"/>
      <c r="O3448" s="186"/>
      <c r="P3448" s="186"/>
      <c r="Q3448" s="186"/>
    </row>
    <row r="3449" spans="1:17">
      <c r="A3449" s="186"/>
      <c r="B3449" s="186"/>
      <c r="C3449" s="186"/>
      <c r="D3449" s="186"/>
      <c r="E3449" s="186"/>
      <c r="F3449" s="186"/>
      <c r="G3449" s="186"/>
      <c r="H3449" s="186"/>
      <c r="I3449" s="186"/>
      <c r="J3449" s="186"/>
      <c r="K3449" s="186"/>
      <c r="L3449" s="186"/>
      <c r="M3449" s="186"/>
      <c r="N3449" s="186"/>
      <c r="O3449" s="186"/>
      <c r="P3449" s="186"/>
      <c r="Q3449" s="186"/>
    </row>
    <row r="3450" spans="1:17">
      <c r="A3450" s="186"/>
      <c r="B3450" s="186"/>
      <c r="C3450" s="186"/>
      <c r="D3450" s="186"/>
      <c r="E3450" s="186"/>
      <c r="F3450" s="186"/>
      <c r="G3450" s="186"/>
      <c r="H3450" s="186"/>
      <c r="I3450" s="186"/>
      <c r="J3450" s="186"/>
      <c r="K3450" s="186"/>
      <c r="L3450" s="186"/>
      <c r="M3450" s="186"/>
      <c r="N3450" s="186"/>
      <c r="O3450" s="186"/>
      <c r="P3450" s="186"/>
      <c r="Q3450" s="186"/>
    </row>
    <row r="3451" spans="1:17">
      <c r="A3451" s="186"/>
      <c r="B3451" s="186"/>
      <c r="C3451" s="186"/>
      <c r="D3451" s="186"/>
      <c r="E3451" s="186"/>
      <c r="F3451" s="186"/>
      <c r="G3451" s="186"/>
      <c r="H3451" s="186"/>
      <c r="I3451" s="186"/>
      <c r="J3451" s="186"/>
      <c r="K3451" s="186"/>
      <c r="L3451" s="186"/>
      <c r="M3451" s="186"/>
      <c r="N3451" s="186"/>
      <c r="O3451" s="186"/>
      <c r="P3451" s="186"/>
      <c r="Q3451" s="186"/>
    </row>
    <row r="3452" spans="1:17">
      <c r="A3452" s="186"/>
      <c r="B3452" s="186"/>
      <c r="C3452" s="186"/>
      <c r="D3452" s="186"/>
      <c r="E3452" s="186"/>
      <c r="F3452" s="186"/>
      <c r="G3452" s="186"/>
      <c r="H3452" s="186"/>
      <c r="I3452" s="186"/>
      <c r="J3452" s="186"/>
      <c r="K3452" s="186"/>
      <c r="L3452" s="186"/>
      <c r="M3452" s="186"/>
      <c r="N3452" s="186"/>
      <c r="O3452" s="186"/>
      <c r="P3452" s="186"/>
      <c r="Q3452" s="186"/>
    </row>
    <row r="3453" spans="1:17">
      <c r="A3453" s="186"/>
      <c r="B3453" s="186"/>
      <c r="C3453" s="186"/>
      <c r="D3453" s="186"/>
      <c r="E3453" s="186"/>
      <c r="F3453" s="186"/>
      <c r="G3453" s="186"/>
      <c r="H3453" s="186"/>
      <c r="I3453" s="186"/>
      <c r="J3453" s="186"/>
      <c r="K3453" s="186"/>
      <c r="L3453" s="186"/>
      <c r="M3453" s="186"/>
      <c r="N3453" s="186"/>
      <c r="O3453" s="186"/>
      <c r="P3453" s="186"/>
      <c r="Q3453" s="186"/>
    </row>
    <row r="3454" spans="1:17">
      <c r="A3454" s="186"/>
      <c r="B3454" s="186"/>
      <c r="C3454" s="186"/>
      <c r="D3454" s="186"/>
      <c r="E3454" s="186"/>
      <c r="F3454" s="186"/>
      <c r="G3454" s="186"/>
      <c r="H3454" s="186"/>
      <c r="I3454" s="186"/>
      <c r="J3454" s="186"/>
      <c r="K3454" s="186"/>
      <c r="L3454" s="186"/>
      <c r="M3454" s="186"/>
      <c r="N3454" s="186"/>
      <c r="O3454" s="186"/>
      <c r="P3454" s="186"/>
      <c r="Q3454" s="186"/>
    </row>
    <row r="3455" spans="1:17">
      <c r="A3455" s="186"/>
      <c r="B3455" s="186"/>
      <c r="C3455" s="186"/>
      <c r="D3455" s="186"/>
      <c r="E3455" s="186"/>
      <c r="F3455" s="186"/>
      <c r="G3455" s="186"/>
      <c r="H3455" s="186"/>
      <c r="I3455" s="186"/>
      <c r="J3455" s="186"/>
      <c r="K3455" s="186"/>
      <c r="L3455" s="186"/>
      <c r="M3455" s="186"/>
      <c r="N3455" s="186"/>
      <c r="O3455" s="186"/>
      <c r="P3455" s="186"/>
      <c r="Q3455" s="186"/>
    </row>
    <row r="3456" spans="1:17">
      <c r="A3456" s="186"/>
      <c r="B3456" s="186"/>
      <c r="C3456" s="186"/>
      <c r="D3456" s="186"/>
      <c r="E3456" s="186"/>
      <c r="F3456" s="186"/>
      <c r="G3456" s="186"/>
      <c r="H3456" s="186"/>
      <c r="I3456" s="186"/>
      <c r="J3456" s="186"/>
      <c r="K3456" s="186"/>
      <c r="L3456" s="186"/>
      <c r="M3456" s="186"/>
      <c r="N3456" s="186"/>
      <c r="O3456" s="186"/>
      <c r="P3456" s="186"/>
      <c r="Q3456" s="186"/>
    </row>
    <row r="3457" spans="1:17">
      <c r="A3457" s="186"/>
      <c r="B3457" s="186"/>
      <c r="C3457" s="186"/>
      <c r="D3457" s="186"/>
      <c r="E3457" s="186"/>
      <c r="F3457" s="186"/>
      <c r="G3457" s="186"/>
      <c r="H3457" s="186"/>
      <c r="I3457" s="186"/>
      <c r="J3457" s="186"/>
      <c r="K3457" s="186"/>
      <c r="L3457" s="186"/>
      <c r="M3457" s="186"/>
      <c r="N3457" s="186"/>
      <c r="O3457" s="186"/>
      <c r="P3457" s="186"/>
      <c r="Q3457" s="186"/>
    </row>
    <row r="3458" spans="1:17">
      <c r="A3458" s="186"/>
      <c r="B3458" s="186"/>
      <c r="C3458" s="186"/>
      <c r="D3458" s="186"/>
      <c r="E3458" s="186"/>
      <c r="F3458" s="186"/>
      <c r="G3458" s="186"/>
      <c r="H3458" s="186"/>
      <c r="I3458" s="186"/>
      <c r="J3458" s="186"/>
      <c r="K3458" s="186"/>
      <c r="L3458" s="186"/>
      <c r="M3458" s="186"/>
      <c r="N3458" s="186"/>
      <c r="O3458" s="186"/>
      <c r="P3458" s="186"/>
      <c r="Q3458" s="186"/>
    </row>
    <row r="3459" spans="1:17">
      <c r="A3459" s="186"/>
      <c r="B3459" s="186"/>
      <c r="C3459" s="186"/>
      <c r="D3459" s="186"/>
      <c r="E3459" s="186"/>
      <c r="F3459" s="186"/>
      <c r="G3459" s="186"/>
      <c r="H3459" s="186"/>
      <c r="I3459" s="186"/>
      <c r="J3459" s="186"/>
      <c r="K3459" s="186"/>
      <c r="L3459" s="186"/>
      <c r="M3459" s="186"/>
      <c r="N3459" s="186"/>
      <c r="O3459" s="186"/>
      <c r="P3459" s="186"/>
      <c r="Q3459" s="186"/>
    </row>
    <row r="3460" spans="1:17">
      <c r="A3460" s="186"/>
      <c r="B3460" s="186"/>
      <c r="C3460" s="186"/>
      <c r="D3460" s="186"/>
      <c r="E3460" s="186"/>
      <c r="F3460" s="186"/>
      <c r="G3460" s="186"/>
      <c r="H3460" s="186"/>
      <c r="I3460" s="186"/>
      <c r="J3460" s="186"/>
      <c r="K3460" s="186"/>
      <c r="L3460" s="186"/>
      <c r="M3460" s="186"/>
      <c r="N3460" s="186"/>
      <c r="O3460" s="186"/>
      <c r="P3460" s="186"/>
      <c r="Q3460" s="186"/>
    </row>
    <row r="3461" spans="1:17">
      <c r="A3461" s="186"/>
      <c r="B3461" s="186"/>
      <c r="C3461" s="186"/>
      <c r="D3461" s="186"/>
      <c r="E3461" s="186"/>
      <c r="F3461" s="186"/>
      <c r="G3461" s="186"/>
      <c r="H3461" s="186"/>
      <c r="I3461" s="186"/>
      <c r="J3461" s="186"/>
      <c r="K3461" s="186"/>
      <c r="L3461" s="186"/>
      <c r="M3461" s="186"/>
      <c r="N3461" s="186"/>
      <c r="O3461" s="186"/>
      <c r="P3461" s="186"/>
      <c r="Q3461" s="186"/>
    </row>
    <row r="3462" spans="1:17">
      <c r="A3462" s="186"/>
      <c r="B3462" s="186"/>
      <c r="C3462" s="186"/>
      <c r="D3462" s="186"/>
      <c r="E3462" s="186"/>
      <c r="F3462" s="186"/>
      <c r="G3462" s="186"/>
      <c r="H3462" s="186"/>
      <c r="I3462" s="186"/>
      <c r="J3462" s="186"/>
      <c r="K3462" s="186"/>
      <c r="L3462" s="186"/>
      <c r="M3462" s="186"/>
      <c r="N3462" s="186"/>
      <c r="O3462" s="186"/>
      <c r="P3462" s="186"/>
      <c r="Q3462" s="186"/>
    </row>
    <row r="3463" spans="1:17">
      <c r="A3463" s="186"/>
      <c r="B3463" s="186"/>
      <c r="C3463" s="186"/>
      <c r="D3463" s="186"/>
      <c r="E3463" s="186"/>
      <c r="F3463" s="186"/>
      <c r="G3463" s="186"/>
      <c r="H3463" s="186"/>
      <c r="I3463" s="186"/>
      <c r="J3463" s="186"/>
      <c r="K3463" s="186"/>
      <c r="L3463" s="186"/>
      <c r="M3463" s="186"/>
      <c r="N3463" s="186"/>
      <c r="O3463" s="186"/>
      <c r="P3463" s="186"/>
      <c r="Q3463" s="186"/>
    </row>
    <row r="3464" spans="1:17">
      <c r="A3464" s="186"/>
      <c r="B3464" s="186"/>
      <c r="C3464" s="186"/>
      <c r="D3464" s="186"/>
      <c r="E3464" s="186"/>
      <c r="F3464" s="186"/>
      <c r="G3464" s="186"/>
      <c r="H3464" s="186"/>
      <c r="I3464" s="186"/>
      <c r="J3464" s="186"/>
      <c r="K3464" s="186"/>
      <c r="L3464" s="186"/>
      <c r="M3464" s="186"/>
      <c r="N3464" s="186"/>
      <c r="O3464" s="186"/>
      <c r="P3464" s="186"/>
      <c r="Q3464" s="186"/>
    </row>
    <row r="3465" spans="1:17">
      <c r="A3465" s="186"/>
      <c r="B3465" s="186"/>
      <c r="C3465" s="186"/>
      <c r="D3465" s="186"/>
      <c r="E3465" s="186"/>
      <c r="F3465" s="186"/>
      <c r="G3465" s="186"/>
      <c r="H3465" s="186"/>
      <c r="I3465" s="186"/>
      <c r="J3465" s="186"/>
      <c r="K3465" s="186"/>
      <c r="L3465" s="186"/>
      <c r="M3465" s="186"/>
      <c r="N3465" s="186"/>
      <c r="O3465" s="186"/>
      <c r="P3465" s="186"/>
      <c r="Q3465" s="186"/>
    </row>
    <row r="3466" spans="1:17">
      <c r="A3466" s="186"/>
      <c r="B3466" s="186"/>
      <c r="C3466" s="186"/>
      <c r="D3466" s="186"/>
      <c r="E3466" s="186"/>
      <c r="F3466" s="186"/>
      <c r="G3466" s="186"/>
      <c r="H3466" s="186"/>
      <c r="I3466" s="186"/>
      <c r="J3466" s="186"/>
      <c r="K3466" s="186"/>
      <c r="L3466" s="186"/>
      <c r="M3466" s="186"/>
      <c r="N3466" s="186"/>
      <c r="O3466" s="186"/>
      <c r="P3466" s="186"/>
      <c r="Q3466" s="186"/>
    </row>
    <row r="3467" spans="1:17">
      <c r="A3467" s="186"/>
      <c r="B3467" s="186"/>
      <c r="C3467" s="186"/>
      <c r="D3467" s="186"/>
      <c r="E3467" s="186"/>
      <c r="F3467" s="186"/>
      <c r="G3467" s="186"/>
      <c r="H3467" s="186"/>
      <c r="I3467" s="186"/>
      <c r="J3467" s="186"/>
      <c r="K3467" s="186"/>
      <c r="L3467" s="186"/>
      <c r="M3467" s="186"/>
      <c r="N3467" s="186"/>
      <c r="O3467" s="186"/>
      <c r="P3467" s="186"/>
      <c r="Q3467" s="186"/>
    </row>
    <row r="3468" spans="1:17">
      <c r="A3468" s="186"/>
      <c r="B3468" s="186"/>
      <c r="C3468" s="186"/>
      <c r="D3468" s="186"/>
      <c r="E3468" s="186"/>
      <c r="F3468" s="186"/>
      <c r="G3468" s="186"/>
      <c r="H3468" s="186"/>
      <c r="I3468" s="186"/>
      <c r="J3468" s="186"/>
      <c r="K3468" s="186"/>
      <c r="L3468" s="186"/>
      <c r="M3468" s="186"/>
      <c r="N3468" s="186"/>
      <c r="O3468" s="186"/>
      <c r="P3468" s="186"/>
      <c r="Q3468" s="186"/>
    </row>
    <row r="3469" spans="1:17">
      <c r="A3469" s="186"/>
      <c r="B3469" s="186"/>
      <c r="C3469" s="186"/>
      <c r="D3469" s="186"/>
      <c r="E3469" s="186"/>
      <c r="F3469" s="186"/>
      <c r="G3469" s="186"/>
      <c r="H3469" s="186"/>
      <c r="I3469" s="186"/>
      <c r="J3469" s="186"/>
      <c r="K3469" s="186"/>
      <c r="L3469" s="186"/>
      <c r="M3469" s="186"/>
      <c r="N3469" s="186"/>
      <c r="O3469" s="186"/>
      <c r="P3469" s="186"/>
      <c r="Q3469" s="186"/>
    </row>
    <row r="3470" spans="1:17">
      <c r="A3470" s="186"/>
      <c r="B3470" s="186"/>
      <c r="C3470" s="186"/>
      <c r="D3470" s="186"/>
      <c r="E3470" s="186"/>
      <c r="F3470" s="186"/>
      <c r="G3470" s="186"/>
      <c r="H3470" s="186"/>
      <c r="I3470" s="186"/>
      <c r="J3470" s="186"/>
      <c r="K3470" s="186"/>
      <c r="L3470" s="186"/>
      <c r="M3470" s="186"/>
      <c r="N3470" s="186"/>
      <c r="O3470" s="186"/>
      <c r="P3470" s="186"/>
      <c r="Q3470" s="186"/>
    </row>
    <row r="3471" spans="1:17">
      <c r="A3471" s="186"/>
      <c r="B3471" s="186"/>
      <c r="C3471" s="186"/>
      <c r="D3471" s="186"/>
      <c r="E3471" s="186"/>
      <c r="F3471" s="186"/>
      <c r="G3471" s="186"/>
      <c r="H3471" s="186"/>
      <c r="I3471" s="186"/>
      <c r="J3471" s="186"/>
      <c r="K3471" s="186"/>
      <c r="L3471" s="186"/>
      <c r="M3471" s="186"/>
      <c r="N3471" s="186"/>
      <c r="O3471" s="186"/>
      <c r="P3471" s="186"/>
      <c r="Q3471" s="186"/>
    </row>
    <row r="3472" spans="1:17">
      <c r="A3472" s="186"/>
      <c r="B3472" s="186"/>
      <c r="C3472" s="186"/>
      <c r="D3472" s="186"/>
      <c r="E3472" s="186"/>
      <c r="F3472" s="186"/>
      <c r="G3472" s="186"/>
      <c r="H3472" s="186"/>
      <c r="I3472" s="186"/>
      <c r="J3472" s="186"/>
      <c r="K3472" s="186"/>
      <c r="L3472" s="186"/>
      <c r="M3472" s="186"/>
      <c r="N3472" s="186"/>
      <c r="O3472" s="186"/>
      <c r="P3472" s="186"/>
      <c r="Q3472" s="186"/>
    </row>
    <row r="3473" spans="1:17">
      <c r="A3473" s="186"/>
      <c r="B3473" s="186"/>
      <c r="C3473" s="186"/>
      <c r="D3473" s="186"/>
      <c r="E3473" s="186"/>
      <c r="F3473" s="186"/>
      <c r="G3473" s="186"/>
      <c r="H3473" s="186"/>
      <c r="I3473" s="186"/>
      <c r="J3473" s="186"/>
      <c r="K3473" s="186"/>
      <c r="L3473" s="186"/>
      <c r="M3473" s="186"/>
      <c r="N3473" s="186"/>
      <c r="O3473" s="186"/>
      <c r="P3473" s="186"/>
      <c r="Q3473" s="186"/>
    </row>
    <row r="3474" spans="1:17">
      <c r="A3474" s="186"/>
      <c r="B3474" s="186"/>
      <c r="C3474" s="186"/>
      <c r="D3474" s="186"/>
      <c r="E3474" s="186"/>
      <c r="F3474" s="186"/>
      <c r="G3474" s="186"/>
      <c r="H3474" s="186"/>
      <c r="I3474" s="186"/>
      <c r="J3474" s="186"/>
      <c r="K3474" s="186"/>
      <c r="L3474" s="186"/>
      <c r="M3474" s="186"/>
      <c r="N3474" s="186"/>
      <c r="O3474" s="186"/>
      <c r="P3474" s="186"/>
      <c r="Q3474" s="186"/>
    </row>
    <row r="3475" spans="1:17">
      <c r="A3475" s="186"/>
      <c r="B3475" s="186"/>
      <c r="C3475" s="186"/>
      <c r="D3475" s="186"/>
      <c r="E3475" s="186"/>
      <c r="F3475" s="186"/>
      <c r="G3475" s="186"/>
      <c r="H3475" s="186"/>
      <c r="I3475" s="186"/>
      <c r="J3475" s="186"/>
      <c r="K3475" s="186"/>
      <c r="L3475" s="186"/>
      <c r="M3475" s="186"/>
      <c r="N3475" s="186"/>
      <c r="O3475" s="186"/>
      <c r="P3475" s="186"/>
      <c r="Q3475" s="186"/>
    </row>
    <row r="3476" spans="1:17">
      <c r="A3476" s="186"/>
      <c r="B3476" s="186"/>
      <c r="C3476" s="186"/>
      <c r="D3476" s="186"/>
      <c r="E3476" s="186"/>
      <c r="F3476" s="186"/>
      <c r="G3476" s="186"/>
      <c r="H3476" s="186"/>
      <c r="I3476" s="186"/>
      <c r="J3476" s="186"/>
      <c r="K3476" s="186"/>
      <c r="L3476" s="186"/>
      <c r="M3476" s="186"/>
      <c r="N3476" s="186"/>
      <c r="O3476" s="186"/>
      <c r="P3476" s="186"/>
      <c r="Q3476" s="186"/>
    </row>
    <row r="3477" spans="1:17">
      <c r="A3477" s="186"/>
      <c r="B3477" s="186"/>
      <c r="C3477" s="186"/>
      <c r="D3477" s="186"/>
      <c r="E3477" s="186"/>
      <c r="F3477" s="186"/>
      <c r="G3477" s="186"/>
      <c r="H3477" s="186"/>
      <c r="I3477" s="186"/>
      <c r="J3477" s="186"/>
      <c r="K3477" s="186"/>
      <c r="L3477" s="186"/>
      <c r="M3477" s="186"/>
      <c r="N3477" s="186"/>
      <c r="O3477" s="186"/>
      <c r="P3477" s="186"/>
      <c r="Q3477" s="186"/>
    </row>
    <row r="3478" spans="1:17">
      <c r="A3478" s="186"/>
      <c r="B3478" s="186"/>
      <c r="C3478" s="186"/>
      <c r="D3478" s="186"/>
      <c r="E3478" s="186"/>
      <c r="F3478" s="186"/>
      <c r="G3478" s="186"/>
      <c r="H3478" s="186"/>
      <c r="I3478" s="186"/>
      <c r="J3478" s="186"/>
      <c r="K3478" s="186"/>
      <c r="L3478" s="186"/>
      <c r="M3478" s="186"/>
      <c r="N3478" s="186"/>
      <c r="O3478" s="186"/>
      <c r="P3478" s="186"/>
      <c r="Q3478" s="186"/>
    </row>
    <row r="3479" spans="1:17">
      <c r="A3479" s="186"/>
      <c r="B3479" s="186"/>
      <c r="C3479" s="186"/>
      <c r="D3479" s="186"/>
      <c r="E3479" s="186"/>
      <c r="F3479" s="186"/>
      <c r="G3479" s="186"/>
      <c r="H3479" s="186"/>
      <c r="I3479" s="186"/>
      <c r="J3479" s="186"/>
      <c r="K3479" s="186"/>
      <c r="L3479" s="186"/>
      <c r="M3479" s="186"/>
      <c r="N3479" s="186"/>
      <c r="O3479" s="186"/>
      <c r="P3479" s="186"/>
      <c r="Q3479" s="186"/>
    </row>
    <row r="3480" spans="1:17">
      <c r="A3480" s="186"/>
      <c r="B3480" s="186"/>
      <c r="C3480" s="186"/>
      <c r="D3480" s="186"/>
      <c r="E3480" s="186"/>
      <c r="F3480" s="186"/>
      <c r="G3480" s="186"/>
      <c r="H3480" s="186"/>
      <c r="I3480" s="186"/>
      <c r="J3480" s="186"/>
      <c r="K3480" s="186"/>
      <c r="L3480" s="186"/>
      <c r="M3480" s="186"/>
      <c r="N3480" s="186"/>
      <c r="O3480" s="186"/>
      <c r="P3480" s="186"/>
      <c r="Q3480" s="186"/>
    </row>
    <row r="3481" spans="1:17">
      <c r="A3481" s="186"/>
      <c r="B3481" s="186"/>
      <c r="C3481" s="186"/>
      <c r="D3481" s="186"/>
      <c r="E3481" s="186"/>
      <c r="F3481" s="186"/>
      <c r="G3481" s="186"/>
      <c r="H3481" s="186"/>
      <c r="I3481" s="186"/>
      <c r="J3481" s="186"/>
      <c r="K3481" s="186"/>
      <c r="L3481" s="186"/>
      <c r="M3481" s="186"/>
      <c r="N3481" s="186"/>
      <c r="O3481" s="186"/>
      <c r="P3481" s="186"/>
      <c r="Q3481" s="186"/>
    </row>
    <row r="3482" spans="1:17">
      <c r="A3482" s="186"/>
      <c r="B3482" s="186"/>
      <c r="C3482" s="186"/>
      <c r="D3482" s="186"/>
      <c r="E3482" s="186"/>
      <c r="F3482" s="186"/>
      <c r="G3482" s="186"/>
      <c r="H3482" s="186"/>
      <c r="I3482" s="186"/>
      <c r="J3482" s="186"/>
      <c r="K3482" s="186"/>
      <c r="L3482" s="186"/>
      <c r="M3482" s="186"/>
      <c r="N3482" s="186"/>
      <c r="O3482" s="186"/>
      <c r="P3482" s="186"/>
      <c r="Q3482" s="186"/>
    </row>
    <row r="3483" spans="1:17">
      <c r="A3483" s="186"/>
      <c r="B3483" s="186"/>
      <c r="C3483" s="186"/>
      <c r="D3483" s="186"/>
      <c r="E3483" s="186"/>
      <c r="F3483" s="186"/>
      <c r="G3483" s="186"/>
      <c r="H3483" s="186"/>
      <c r="I3483" s="186"/>
      <c r="J3483" s="186"/>
      <c r="K3483" s="186"/>
      <c r="L3483" s="186"/>
      <c r="M3483" s="186"/>
      <c r="N3483" s="186"/>
      <c r="O3483" s="186"/>
      <c r="P3483" s="186"/>
      <c r="Q3483" s="186"/>
    </row>
    <row r="3484" spans="1:17">
      <c r="A3484" s="186"/>
      <c r="B3484" s="186"/>
      <c r="C3484" s="186"/>
      <c r="D3484" s="186"/>
      <c r="E3484" s="186"/>
      <c r="F3484" s="186"/>
      <c r="G3484" s="186"/>
      <c r="H3484" s="186"/>
      <c r="I3484" s="186"/>
      <c r="J3484" s="186"/>
      <c r="K3484" s="186"/>
      <c r="L3484" s="186"/>
      <c r="M3484" s="186"/>
      <c r="N3484" s="186"/>
      <c r="O3484" s="186"/>
      <c r="P3484" s="186"/>
      <c r="Q3484" s="186"/>
    </row>
    <row r="3485" spans="1:17">
      <c r="A3485" s="186"/>
      <c r="B3485" s="186"/>
      <c r="C3485" s="186"/>
      <c r="D3485" s="186"/>
      <c r="E3485" s="186"/>
      <c r="F3485" s="186"/>
      <c r="G3485" s="186"/>
      <c r="H3485" s="186"/>
      <c r="I3485" s="186"/>
      <c r="J3485" s="186"/>
      <c r="K3485" s="186"/>
      <c r="L3485" s="186"/>
      <c r="M3485" s="186"/>
      <c r="N3485" s="186"/>
      <c r="O3485" s="186"/>
      <c r="P3485" s="186"/>
      <c r="Q3485" s="186"/>
    </row>
    <row r="3486" spans="1:17">
      <c r="A3486" s="186"/>
      <c r="B3486" s="186"/>
      <c r="C3486" s="186"/>
      <c r="D3486" s="186"/>
      <c r="E3486" s="186"/>
      <c r="F3486" s="186"/>
      <c r="G3486" s="186"/>
      <c r="H3486" s="186"/>
      <c r="I3486" s="186"/>
      <c r="J3486" s="186"/>
      <c r="K3486" s="186"/>
      <c r="L3486" s="186"/>
      <c r="M3486" s="186"/>
      <c r="N3486" s="186"/>
      <c r="O3486" s="186"/>
      <c r="P3486" s="186"/>
      <c r="Q3486" s="186"/>
    </row>
    <row r="3487" spans="1:17">
      <c r="A3487" s="186"/>
      <c r="B3487" s="186"/>
      <c r="C3487" s="186"/>
      <c r="D3487" s="186"/>
      <c r="E3487" s="186"/>
      <c r="F3487" s="186"/>
      <c r="G3487" s="186"/>
      <c r="H3487" s="186"/>
      <c r="I3487" s="186"/>
      <c r="J3487" s="186"/>
      <c r="K3487" s="186"/>
      <c r="L3487" s="186"/>
      <c r="M3487" s="186"/>
      <c r="N3487" s="186"/>
      <c r="O3487" s="186"/>
      <c r="P3487" s="186"/>
      <c r="Q3487" s="186"/>
    </row>
    <row r="3488" spans="1:17">
      <c r="A3488" s="186"/>
      <c r="B3488" s="186"/>
      <c r="C3488" s="186"/>
      <c r="D3488" s="186"/>
      <c r="E3488" s="186"/>
      <c r="F3488" s="186"/>
      <c r="G3488" s="186"/>
      <c r="H3488" s="186"/>
      <c r="I3488" s="186"/>
      <c r="J3488" s="186"/>
      <c r="K3488" s="186"/>
      <c r="L3488" s="186"/>
      <c r="M3488" s="186"/>
      <c r="N3488" s="186"/>
      <c r="O3488" s="186"/>
      <c r="P3488" s="186"/>
      <c r="Q3488" s="186"/>
    </row>
    <row r="3489" spans="1:17">
      <c r="A3489" s="186"/>
      <c r="B3489" s="186"/>
      <c r="C3489" s="186"/>
      <c r="D3489" s="186"/>
      <c r="E3489" s="186"/>
      <c r="F3489" s="186"/>
      <c r="G3489" s="186"/>
      <c r="H3489" s="186"/>
      <c r="I3489" s="186"/>
      <c r="J3489" s="186"/>
      <c r="K3489" s="186"/>
      <c r="L3489" s="186"/>
      <c r="M3489" s="186"/>
      <c r="N3489" s="186"/>
      <c r="O3489" s="186"/>
      <c r="P3489" s="186"/>
      <c r="Q3489" s="186"/>
    </row>
    <row r="3490" spans="1:17">
      <c r="A3490" s="186"/>
      <c r="B3490" s="186"/>
      <c r="C3490" s="186"/>
      <c r="D3490" s="186"/>
      <c r="E3490" s="186"/>
      <c r="F3490" s="186"/>
      <c r="G3490" s="186"/>
      <c r="H3490" s="186"/>
      <c r="I3490" s="186"/>
      <c r="J3490" s="186"/>
      <c r="K3490" s="186"/>
      <c r="L3490" s="186"/>
      <c r="M3490" s="186"/>
      <c r="N3490" s="186"/>
      <c r="O3490" s="186"/>
      <c r="P3490" s="186"/>
      <c r="Q3490" s="186"/>
    </row>
    <row r="3491" spans="1:17">
      <c r="A3491" s="186"/>
      <c r="B3491" s="186"/>
      <c r="C3491" s="186"/>
      <c r="D3491" s="186"/>
      <c r="E3491" s="186"/>
      <c r="F3491" s="186"/>
      <c r="G3491" s="186"/>
      <c r="H3491" s="186"/>
      <c r="I3491" s="186"/>
      <c r="J3491" s="186"/>
      <c r="K3491" s="186"/>
      <c r="L3491" s="186"/>
      <c r="M3491" s="186"/>
      <c r="N3491" s="186"/>
      <c r="O3491" s="186"/>
      <c r="P3491" s="186"/>
      <c r="Q3491" s="186"/>
    </row>
    <row r="3492" spans="1:17">
      <c r="A3492" s="186"/>
      <c r="B3492" s="186"/>
      <c r="C3492" s="186"/>
      <c r="D3492" s="186"/>
      <c r="E3492" s="186"/>
      <c r="F3492" s="186"/>
      <c r="G3492" s="186"/>
      <c r="H3492" s="186"/>
      <c r="I3492" s="186"/>
      <c r="J3492" s="186"/>
      <c r="K3492" s="186"/>
      <c r="L3492" s="186"/>
      <c r="M3492" s="186"/>
      <c r="N3492" s="186"/>
      <c r="O3492" s="186"/>
      <c r="P3492" s="186"/>
      <c r="Q3492" s="186"/>
    </row>
    <row r="3493" spans="1:17">
      <c r="A3493" s="186"/>
      <c r="B3493" s="186"/>
      <c r="C3493" s="186"/>
      <c r="D3493" s="186"/>
      <c r="E3493" s="186"/>
      <c r="F3493" s="186"/>
      <c r="G3493" s="186"/>
      <c r="H3493" s="186"/>
      <c r="I3493" s="186"/>
      <c r="J3493" s="186"/>
      <c r="K3493" s="186"/>
      <c r="L3493" s="186"/>
      <c r="M3493" s="186"/>
      <c r="N3493" s="186"/>
      <c r="O3493" s="186"/>
      <c r="P3493" s="186"/>
      <c r="Q3493" s="186"/>
    </row>
    <row r="3494" spans="1:17">
      <c r="A3494" s="186"/>
      <c r="B3494" s="186"/>
      <c r="C3494" s="186"/>
      <c r="D3494" s="186"/>
      <c r="E3494" s="186"/>
      <c r="F3494" s="186"/>
      <c r="G3494" s="186"/>
      <c r="H3494" s="186"/>
      <c r="I3494" s="186"/>
      <c r="J3494" s="186"/>
      <c r="K3494" s="186"/>
      <c r="L3494" s="186"/>
      <c r="M3494" s="186"/>
      <c r="N3494" s="186"/>
      <c r="O3494" s="186"/>
      <c r="P3494" s="186"/>
      <c r="Q3494" s="186"/>
    </row>
    <row r="3495" spans="1:17">
      <c r="A3495" s="186"/>
      <c r="B3495" s="186"/>
      <c r="C3495" s="186"/>
      <c r="D3495" s="186"/>
      <c r="E3495" s="186"/>
      <c r="F3495" s="186"/>
      <c r="G3495" s="186"/>
      <c r="H3495" s="186"/>
      <c r="I3495" s="186"/>
      <c r="J3495" s="186"/>
      <c r="K3495" s="186"/>
      <c r="L3495" s="186"/>
      <c r="M3495" s="186"/>
      <c r="N3495" s="186"/>
      <c r="O3495" s="186"/>
      <c r="P3495" s="186"/>
      <c r="Q3495" s="186"/>
    </row>
    <row r="3496" spans="1:17">
      <c r="A3496" s="186"/>
      <c r="B3496" s="186"/>
      <c r="C3496" s="186"/>
      <c r="D3496" s="186"/>
      <c r="E3496" s="186"/>
      <c r="F3496" s="186"/>
      <c r="G3496" s="186"/>
      <c r="H3496" s="186"/>
      <c r="I3496" s="186"/>
      <c r="J3496" s="186"/>
      <c r="K3496" s="186"/>
      <c r="L3496" s="186"/>
      <c r="M3496" s="186"/>
      <c r="N3496" s="186"/>
      <c r="O3496" s="186"/>
      <c r="P3496" s="186"/>
      <c r="Q3496" s="186"/>
    </row>
    <row r="3497" spans="1:17">
      <c r="A3497" s="186"/>
      <c r="B3497" s="186"/>
      <c r="C3497" s="186"/>
      <c r="D3497" s="186"/>
      <c r="E3497" s="186"/>
      <c r="F3497" s="186"/>
      <c r="G3497" s="186"/>
      <c r="H3497" s="186"/>
      <c r="I3497" s="186"/>
      <c r="J3497" s="186"/>
      <c r="K3497" s="186"/>
      <c r="L3497" s="186"/>
      <c r="M3497" s="186"/>
      <c r="N3497" s="186"/>
      <c r="O3497" s="186"/>
      <c r="P3497" s="186"/>
      <c r="Q3497" s="186"/>
    </row>
    <row r="3498" spans="1:17">
      <c r="A3498" s="186"/>
      <c r="B3498" s="186"/>
      <c r="C3498" s="186"/>
      <c r="D3498" s="186"/>
      <c r="E3498" s="186"/>
      <c r="F3498" s="186"/>
      <c r="G3498" s="186"/>
      <c r="H3498" s="186"/>
      <c r="I3498" s="186"/>
      <c r="J3498" s="186"/>
      <c r="K3498" s="186"/>
      <c r="L3498" s="186"/>
      <c r="M3498" s="186"/>
      <c r="N3498" s="186"/>
      <c r="O3498" s="186"/>
      <c r="P3498" s="186"/>
      <c r="Q3498" s="186"/>
    </row>
    <row r="3499" spans="1:17">
      <c r="A3499" s="186"/>
      <c r="B3499" s="186"/>
      <c r="C3499" s="186"/>
      <c r="D3499" s="186"/>
      <c r="E3499" s="186"/>
      <c r="F3499" s="186"/>
      <c r="G3499" s="186"/>
      <c r="H3499" s="186"/>
      <c r="I3499" s="186"/>
      <c r="J3499" s="186"/>
      <c r="K3499" s="186"/>
      <c r="L3499" s="186"/>
      <c r="M3499" s="186"/>
      <c r="N3499" s="186"/>
      <c r="O3499" s="186"/>
      <c r="P3499" s="186"/>
      <c r="Q3499" s="186"/>
    </row>
    <row r="3500" spans="1:17">
      <c r="A3500" s="186"/>
      <c r="B3500" s="186"/>
      <c r="C3500" s="186"/>
      <c r="D3500" s="186"/>
      <c r="E3500" s="186"/>
      <c r="F3500" s="186"/>
      <c r="G3500" s="186"/>
      <c r="H3500" s="186"/>
      <c r="I3500" s="186"/>
      <c r="J3500" s="186"/>
      <c r="K3500" s="186"/>
      <c r="L3500" s="186"/>
      <c r="M3500" s="186"/>
      <c r="N3500" s="186"/>
      <c r="O3500" s="186"/>
      <c r="P3500" s="186"/>
      <c r="Q3500" s="186"/>
    </row>
    <row r="3501" spans="1:17">
      <c r="A3501" s="186"/>
      <c r="B3501" s="186"/>
      <c r="C3501" s="186"/>
      <c r="D3501" s="186"/>
      <c r="E3501" s="186"/>
      <c r="F3501" s="186"/>
      <c r="G3501" s="186"/>
      <c r="H3501" s="186"/>
      <c r="I3501" s="186"/>
      <c r="J3501" s="186"/>
      <c r="K3501" s="186"/>
      <c r="L3501" s="186"/>
      <c r="M3501" s="186"/>
      <c r="N3501" s="186"/>
      <c r="O3501" s="186"/>
      <c r="P3501" s="186"/>
      <c r="Q3501" s="186"/>
    </row>
    <row r="3502" spans="1:17">
      <c r="A3502" s="186"/>
      <c r="B3502" s="186"/>
      <c r="C3502" s="186"/>
      <c r="D3502" s="186"/>
      <c r="E3502" s="186"/>
      <c r="F3502" s="186"/>
      <c r="G3502" s="186"/>
      <c r="H3502" s="186"/>
      <c r="I3502" s="186"/>
      <c r="J3502" s="186"/>
      <c r="K3502" s="186"/>
      <c r="L3502" s="186"/>
      <c r="M3502" s="186"/>
      <c r="N3502" s="186"/>
      <c r="O3502" s="186"/>
      <c r="P3502" s="186"/>
      <c r="Q3502" s="186"/>
    </row>
    <row r="3503" spans="1:17">
      <c r="A3503" s="186"/>
      <c r="B3503" s="186"/>
      <c r="C3503" s="186"/>
      <c r="D3503" s="186"/>
      <c r="E3503" s="186"/>
      <c r="F3503" s="186"/>
      <c r="G3503" s="186"/>
      <c r="H3503" s="186"/>
      <c r="I3503" s="186"/>
      <c r="J3503" s="186"/>
      <c r="K3503" s="186"/>
      <c r="L3503" s="186"/>
      <c r="M3503" s="186"/>
      <c r="N3503" s="186"/>
      <c r="O3503" s="186"/>
      <c r="P3503" s="186"/>
      <c r="Q3503" s="186"/>
    </row>
    <row r="3504" spans="1:17">
      <c r="A3504" s="186"/>
      <c r="B3504" s="186"/>
      <c r="C3504" s="186"/>
      <c r="D3504" s="186"/>
      <c r="E3504" s="186"/>
      <c r="F3504" s="186"/>
      <c r="G3504" s="186"/>
      <c r="H3504" s="186"/>
      <c r="I3504" s="186"/>
      <c r="J3504" s="186"/>
      <c r="K3504" s="186"/>
      <c r="L3504" s="186"/>
      <c r="M3504" s="186"/>
      <c r="N3504" s="186"/>
      <c r="O3504" s="186"/>
      <c r="P3504" s="186"/>
      <c r="Q3504" s="186"/>
    </row>
    <row r="3505" spans="1:17">
      <c r="A3505" s="186"/>
      <c r="B3505" s="186"/>
      <c r="C3505" s="186"/>
      <c r="D3505" s="186"/>
      <c r="E3505" s="186"/>
      <c r="F3505" s="186"/>
      <c r="G3505" s="186"/>
      <c r="H3505" s="186"/>
      <c r="I3505" s="186"/>
      <c r="J3505" s="186"/>
      <c r="K3505" s="186"/>
      <c r="L3505" s="186"/>
      <c r="M3505" s="186"/>
      <c r="N3505" s="186"/>
      <c r="O3505" s="186"/>
      <c r="P3505" s="186"/>
      <c r="Q3505" s="186"/>
    </row>
    <row r="3506" spans="1:17">
      <c r="A3506" s="186"/>
      <c r="B3506" s="186"/>
      <c r="C3506" s="186"/>
      <c r="D3506" s="186"/>
      <c r="E3506" s="186"/>
      <c r="F3506" s="186"/>
      <c r="G3506" s="186"/>
      <c r="H3506" s="186"/>
      <c r="I3506" s="186"/>
      <c r="J3506" s="186"/>
      <c r="K3506" s="186"/>
      <c r="L3506" s="186"/>
      <c r="M3506" s="186"/>
      <c r="N3506" s="186"/>
      <c r="O3506" s="186"/>
      <c r="P3506" s="186"/>
      <c r="Q3506" s="186"/>
    </row>
    <row r="3507" spans="1:17">
      <c r="A3507" s="186"/>
      <c r="B3507" s="186"/>
      <c r="C3507" s="186"/>
      <c r="D3507" s="186"/>
      <c r="E3507" s="186"/>
      <c r="F3507" s="186"/>
      <c r="G3507" s="186"/>
      <c r="H3507" s="186"/>
      <c r="I3507" s="186"/>
      <c r="J3507" s="186"/>
      <c r="K3507" s="186"/>
      <c r="L3507" s="186"/>
      <c r="M3507" s="186"/>
      <c r="N3507" s="186"/>
      <c r="O3507" s="186"/>
      <c r="P3507" s="186"/>
      <c r="Q3507" s="186"/>
    </row>
    <row r="3508" spans="1:17">
      <c r="A3508" s="186"/>
      <c r="B3508" s="186"/>
      <c r="C3508" s="186"/>
      <c r="D3508" s="186"/>
      <c r="E3508" s="186"/>
      <c r="F3508" s="186"/>
      <c r="G3508" s="186"/>
      <c r="H3508" s="186"/>
      <c r="I3508" s="186"/>
      <c r="J3508" s="186"/>
      <c r="K3508" s="186"/>
      <c r="L3508" s="186"/>
      <c r="M3508" s="186"/>
      <c r="N3508" s="186"/>
      <c r="O3508" s="186"/>
      <c r="P3508" s="186"/>
      <c r="Q3508" s="186"/>
    </row>
    <row r="3509" spans="1:17">
      <c r="A3509" s="186"/>
      <c r="B3509" s="186"/>
      <c r="C3509" s="186"/>
      <c r="D3509" s="186"/>
      <c r="E3509" s="186"/>
      <c r="F3509" s="186"/>
      <c r="G3509" s="186"/>
      <c r="H3509" s="186"/>
      <c r="I3509" s="186"/>
      <c r="J3509" s="186"/>
      <c r="K3509" s="186"/>
      <c r="L3509" s="186"/>
      <c r="M3509" s="186"/>
      <c r="N3509" s="186"/>
      <c r="O3509" s="186"/>
      <c r="P3509" s="186"/>
      <c r="Q3509" s="186"/>
    </row>
    <row r="3510" spans="1:17">
      <c r="A3510" s="186"/>
      <c r="B3510" s="186"/>
      <c r="C3510" s="186"/>
      <c r="D3510" s="186"/>
      <c r="E3510" s="186"/>
      <c r="F3510" s="186"/>
      <c r="G3510" s="186"/>
      <c r="H3510" s="186"/>
      <c r="I3510" s="186"/>
      <c r="J3510" s="186"/>
      <c r="K3510" s="186"/>
      <c r="L3510" s="186"/>
      <c r="M3510" s="186"/>
      <c r="N3510" s="186"/>
      <c r="O3510" s="186"/>
      <c r="P3510" s="186"/>
      <c r="Q3510" s="186"/>
    </row>
    <row r="3511" spans="1:17">
      <c r="A3511" s="186"/>
      <c r="B3511" s="186"/>
      <c r="C3511" s="186"/>
      <c r="D3511" s="186"/>
      <c r="E3511" s="186"/>
      <c r="F3511" s="186"/>
      <c r="G3511" s="186"/>
      <c r="H3511" s="186"/>
      <c r="I3511" s="186"/>
      <c r="J3511" s="186"/>
      <c r="K3511" s="186"/>
      <c r="L3511" s="186"/>
      <c r="M3511" s="186"/>
      <c r="N3511" s="186"/>
      <c r="O3511" s="186"/>
      <c r="P3511" s="186"/>
      <c r="Q3511" s="186"/>
    </row>
    <row r="3512" spans="1:17">
      <c r="A3512" s="186"/>
      <c r="B3512" s="186"/>
      <c r="C3512" s="186"/>
      <c r="D3512" s="186"/>
      <c r="E3512" s="186"/>
      <c r="F3512" s="186"/>
      <c r="G3512" s="186"/>
      <c r="H3512" s="186"/>
      <c r="I3512" s="186"/>
      <c r="J3512" s="186"/>
      <c r="K3512" s="186"/>
      <c r="L3512" s="186"/>
      <c r="M3512" s="186"/>
      <c r="N3512" s="186"/>
      <c r="O3512" s="186"/>
      <c r="P3512" s="186"/>
      <c r="Q3512" s="186"/>
    </row>
    <row r="3513" spans="1:17">
      <c r="A3513" s="186"/>
      <c r="B3513" s="186"/>
      <c r="C3513" s="186"/>
      <c r="D3513" s="186"/>
      <c r="E3513" s="186"/>
      <c r="F3513" s="186"/>
      <c r="G3513" s="186"/>
      <c r="H3513" s="186"/>
      <c r="I3513" s="186"/>
      <c r="J3513" s="186"/>
      <c r="K3513" s="186"/>
      <c r="L3513" s="186"/>
      <c r="M3513" s="186"/>
      <c r="N3513" s="186"/>
      <c r="O3513" s="186"/>
      <c r="P3513" s="186"/>
      <c r="Q3513" s="186"/>
    </row>
    <row r="3514" spans="1:17">
      <c r="A3514" s="186"/>
      <c r="B3514" s="186"/>
      <c r="C3514" s="186"/>
      <c r="D3514" s="186"/>
      <c r="E3514" s="186"/>
      <c r="F3514" s="186"/>
      <c r="G3514" s="186"/>
      <c r="H3514" s="186"/>
      <c r="I3514" s="186"/>
      <c r="J3514" s="186"/>
      <c r="K3514" s="186"/>
      <c r="L3514" s="186"/>
      <c r="M3514" s="186"/>
      <c r="N3514" s="186"/>
      <c r="O3514" s="186"/>
      <c r="P3514" s="186"/>
      <c r="Q3514" s="186"/>
    </row>
    <row r="3515" spans="1:17">
      <c r="A3515" s="186"/>
      <c r="B3515" s="186"/>
      <c r="C3515" s="186"/>
      <c r="D3515" s="186"/>
      <c r="E3515" s="186"/>
      <c r="F3515" s="186"/>
      <c r="G3515" s="186"/>
      <c r="H3515" s="186"/>
      <c r="I3515" s="186"/>
      <c r="J3515" s="186"/>
      <c r="K3515" s="186"/>
      <c r="L3515" s="186"/>
      <c r="M3515" s="186"/>
      <c r="N3515" s="186"/>
      <c r="O3515" s="186"/>
      <c r="P3515" s="186"/>
      <c r="Q3515" s="186"/>
    </row>
    <row r="3516" spans="1:17">
      <c r="A3516" s="186"/>
      <c r="B3516" s="186"/>
      <c r="C3516" s="186"/>
      <c r="D3516" s="186"/>
      <c r="E3516" s="186"/>
      <c r="F3516" s="186"/>
      <c r="G3516" s="186"/>
      <c r="H3516" s="186"/>
      <c r="I3516" s="186"/>
      <c r="J3516" s="186"/>
      <c r="K3516" s="186"/>
      <c r="L3516" s="186"/>
      <c r="M3516" s="186"/>
      <c r="N3516" s="186"/>
      <c r="O3516" s="186"/>
      <c r="P3516" s="186"/>
      <c r="Q3516" s="186"/>
    </row>
    <row r="3517" spans="1:17">
      <c r="A3517" s="186"/>
      <c r="B3517" s="186"/>
      <c r="C3517" s="186"/>
      <c r="D3517" s="186"/>
      <c r="E3517" s="186"/>
      <c r="F3517" s="186"/>
      <c r="G3517" s="186"/>
      <c r="H3517" s="186"/>
      <c r="I3517" s="186"/>
      <c r="J3517" s="186"/>
      <c r="K3517" s="186"/>
      <c r="L3517" s="186"/>
      <c r="M3517" s="186"/>
      <c r="N3517" s="186"/>
      <c r="O3517" s="186"/>
      <c r="P3517" s="186"/>
      <c r="Q3517" s="186"/>
    </row>
    <row r="3518" spans="1:17">
      <c r="A3518" s="186"/>
      <c r="B3518" s="186"/>
      <c r="C3518" s="186"/>
      <c r="D3518" s="186"/>
      <c r="E3518" s="186"/>
      <c r="F3518" s="186"/>
      <c r="G3518" s="186"/>
      <c r="H3518" s="186"/>
      <c r="I3518" s="186"/>
      <c r="J3518" s="186"/>
      <c r="K3518" s="186"/>
      <c r="L3518" s="186"/>
      <c r="M3518" s="186"/>
      <c r="N3518" s="186"/>
      <c r="O3518" s="186"/>
      <c r="P3518" s="186"/>
      <c r="Q3518" s="186"/>
    </row>
    <row r="3519" spans="1:17">
      <c r="A3519" s="186"/>
      <c r="B3519" s="186"/>
      <c r="C3519" s="186"/>
      <c r="D3519" s="186"/>
      <c r="E3519" s="186"/>
      <c r="F3519" s="186"/>
      <c r="G3519" s="186"/>
      <c r="H3519" s="186"/>
      <c r="I3519" s="186"/>
      <c r="J3519" s="186"/>
      <c r="K3519" s="186"/>
      <c r="L3519" s="186"/>
      <c r="M3519" s="186"/>
      <c r="N3519" s="186"/>
      <c r="O3519" s="186"/>
      <c r="P3519" s="186"/>
      <c r="Q3519" s="186"/>
    </row>
    <row r="3520" spans="1:17">
      <c r="A3520" s="186"/>
      <c r="B3520" s="186"/>
      <c r="C3520" s="186"/>
      <c r="D3520" s="186"/>
      <c r="E3520" s="186"/>
      <c r="F3520" s="186"/>
      <c r="G3520" s="186"/>
      <c r="H3520" s="186"/>
      <c r="I3520" s="186"/>
      <c r="J3520" s="186"/>
      <c r="K3520" s="186"/>
      <c r="L3520" s="186"/>
      <c r="M3520" s="186"/>
      <c r="N3520" s="186"/>
      <c r="O3520" s="186"/>
      <c r="P3520" s="186"/>
      <c r="Q3520" s="186"/>
    </row>
    <row r="3521" spans="1:17">
      <c r="A3521" s="186"/>
      <c r="B3521" s="186"/>
      <c r="C3521" s="186"/>
      <c r="D3521" s="186"/>
      <c r="E3521" s="186"/>
      <c r="F3521" s="186"/>
      <c r="G3521" s="186"/>
      <c r="H3521" s="186"/>
      <c r="I3521" s="186"/>
      <c r="J3521" s="186"/>
      <c r="K3521" s="186"/>
      <c r="L3521" s="186"/>
      <c r="M3521" s="186"/>
      <c r="N3521" s="186"/>
      <c r="O3521" s="186"/>
      <c r="P3521" s="186"/>
      <c r="Q3521" s="186"/>
    </row>
    <row r="3522" spans="1:17">
      <c r="A3522" s="186"/>
      <c r="B3522" s="186"/>
      <c r="C3522" s="186"/>
      <c r="D3522" s="186"/>
      <c r="E3522" s="186"/>
      <c r="F3522" s="186"/>
      <c r="G3522" s="186"/>
      <c r="H3522" s="186"/>
      <c r="I3522" s="186"/>
      <c r="J3522" s="186"/>
      <c r="K3522" s="186"/>
      <c r="L3522" s="186"/>
      <c r="M3522" s="186"/>
      <c r="N3522" s="186"/>
      <c r="O3522" s="186"/>
      <c r="P3522" s="186"/>
      <c r="Q3522" s="186"/>
    </row>
    <row r="3523" spans="1:17">
      <c r="A3523" s="186"/>
      <c r="B3523" s="186"/>
      <c r="C3523" s="186"/>
      <c r="D3523" s="186"/>
      <c r="E3523" s="186"/>
      <c r="F3523" s="186"/>
      <c r="G3523" s="186"/>
      <c r="H3523" s="186"/>
      <c r="I3523" s="186"/>
      <c r="J3523" s="186"/>
      <c r="K3523" s="186"/>
      <c r="L3523" s="186"/>
      <c r="M3523" s="186"/>
      <c r="N3523" s="186"/>
      <c r="O3523" s="186"/>
      <c r="P3523" s="186"/>
      <c r="Q3523" s="186"/>
    </row>
    <row r="3524" spans="1:17">
      <c r="A3524" s="186"/>
      <c r="B3524" s="186"/>
      <c r="C3524" s="186"/>
      <c r="D3524" s="186"/>
      <c r="E3524" s="186"/>
      <c r="F3524" s="186"/>
      <c r="G3524" s="186"/>
      <c r="H3524" s="186"/>
      <c r="I3524" s="186"/>
      <c r="J3524" s="186"/>
      <c r="K3524" s="186"/>
      <c r="L3524" s="186"/>
      <c r="M3524" s="186"/>
      <c r="N3524" s="186"/>
      <c r="O3524" s="186"/>
      <c r="P3524" s="186"/>
      <c r="Q3524" s="186"/>
    </row>
    <row r="3525" spans="1:17">
      <c r="A3525" s="186"/>
      <c r="B3525" s="186"/>
      <c r="C3525" s="186"/>
      <c r="D3525" s="186"/>
      <c r="E3525" s="186"/>
      <c r="F3525" s="186"/>
      <c r="G3525" s="186"/>
      <c r="H3525" s="186"/>
      <c r="I3525" s="186"/>
      <c r="J3525" s="186"/>
      <c r="K3525" s="186"/>
      <c r="L3525" s="186"/>
      <c r="M3525" s="186"/>
      <c r="N3525" s="186"/>
      <c r="O3525" s="186"/>
      <c r="P3525" s="186"/>
      <c r="Q3525" s="186"/>
    </row>
    <row r="3526" spans="1:17">
      <c r="A3526" s="186"/>
      <c r="B3526" s="186"/>
      <c r="C3526" s="186"/>
      <c r="D3526" s="186"/>
      <c r="E3526" s="186"/>
      <c r="F3526" s="186"/>
      <c r="G3526" s="186"/>
      <c r="H3526" s="186"/>
      <c r="I3526" s="186"/>
      <c r="J3526" s="186"/>
      <c r="K3526" s="186"/>
      <c r="L3526" s="186"/>
      <c r="M3526" s="186"/>
      <c r="N3526" s="186"/>
      <c r="O3526" s="186"/>
      <c r="P3526" s="186"/>
      <c r="Q3526" s="186"/>
    </row>
    <row r="3527" spans="1:17">
      <c r="A3527" s="186"/>
      <c r="B3527" s="186"/>
      <c r="C3527" s="186"/>
      <c r="D3527" s="186"/>
      <c r="E3527" s="186"/>
      <c r="F3527" s="186"/>
      <c r="G3527" s="186"/>
      <c r="H3527" s="186"/>
      <c r="I3527" s="186"/>
      <c r="J3527" s="186"/>
      <c r="K3527" s="186"/>
      <c r="L3527" s="186"/>
      <c r="M3527" s="186"/>
      <c r="N3527" s="186"/>
      <c r="O3527" s="186"/>
      <c r="P3527" s="186"/>
      <c r="Q3527" s="186"/>
    </row>
    <row r="3528" spans="1:17">
      <c r="A3528" s="186"/>
      <c r="B3528" s="186"/>
      <c r="C3528" s="186"/>
      <c r="D3528" s="186"/>
      <c r="E3528" s="186"/>
      <c r="F3528" s="186"/>
      <c r="G3528" s="186"/>
      <c r="H3528" s="186"/>
      <c r="I3528" s="186"/>
      <c r="J3528" s="186"/>
      <c r="K3528" s="186"/>
      <c r="L3528" s="186"/>
      <c r="M3528" s="186"/>
      <c r="N3528" s="186"/>
      <c r="O3528" s="186"/>
      <c r="P3528" s="186"/>
      <c r="Q3528" s="186"/>
    </row>
    <row r="3529" spans="1:17">
      <c r="A3529" s="186"/>
      <c r="B3529" s="186"/>
      <c r="C3529" s="186"/>
      <c r="D3529" s="186"/>
      <c r="E3529" s="186"/>
      <c r="F3529" s="186"/>
      <c r="G3529" s="186"/>
      <c r="H3529" s="186"/>
      <c r="I3529" s="186"/>
      <c r="J3529" s="186"/>
      <c r="K3529" s="186"/>
      <c r="L3529" s="186"/>
      <c r="M3529" s="186"/>
      <c r="N3529" s="186"/>
      <c r="O3529" s="186"/>
      <c r="P3529" s="186"/>
      <c r="Q3529" s="186"/>
    </row>
    <row r="3530" spans="1:17">
      <c r="A3530" s="186"/>
      <c r="B3530" s="186"/>
      <c r="C3530" s="186"/>
      <c r="D3530" s="186"/>
      <c r="E3530" s="186"/>
      <c r="F3530" s="186"/>
      <c r="G3530" s="186"/>
      <c r="H3530" s="186"/>
      <c r="I3530" s="186"/>
      <c r="J3530" s="186"/>
      <c r="K3530" s="186"/>
      <c r="L3530" s="186"/>
      <c r="M3530" s="186"/>
      <c r="N3530" s="186"/>
      <c r="O3530" s="186"/>
      <c r="P3530" s="186"/>
      <c r="Q3530" s="186"/>
    </row>
    <row r="3531" spans="1:17">
      <c r="A3531" s="186"/>
      <c r="B3531" s="186"/>
      <c r="C3531" s="186"/>
      <c r="D3531" s="186"/>
      <c r="E3531" s="186"/>
      <c r="F3531" s="186"/>
      <c r="G3531" s="186"/>
      <c r="H3531" s="186"/>
      <c r="I3531" s="186"/>
      <c r="J3531" s="186"/>
      <c r="K3531" s="186"/>
      <c r="L3531" s="186"/>
      <c r="M3531" s="186"/>
      <c r="N3531" s="186"/>
      <c r="O3531" s="186"/>
      <c r="P3531" s="186"/>
      <c r="Q3531" s="186"/>
    </row>
    <row r="3532" spans="1:17">
      <c r="A3532" s="186"/>
      <c r="B3532" s="186"/>
      <c r="C3532" s="186"/>
      <c r="D3532" s="186"/>
      <c r="E3532" s="186"/>
      <c r="F3532" s="186"/>
      <c r="G3532" s="186"/>
      <c r="H3532" s="186"/>
      <c r="I3532" s="186"/>
      <c r="J3532" s="186"/>
      <c r="K3532" s="186"/>
      <c r="L3532" s="186"/>
      <c r="M3532" s="186"/>
      <c r="N3532" s="186"/>
      <c r="O3532" s="186"/>
      <c r="P3532" s="186"/>
      <c r="Q3532" s="186"/>
    </row>
    <row r="3533" spans="1:17">
      <c r="A3533" s="186"/>
      <c r="B3533" s="186"/>
      <c r="C3533" s="186"/>
      <c r="D3533" s="186"/>
      <c r="E3533" s="186"/>
      <c r="F3533" s="186"/>
      <c r="G3533" s="186"/>
      <c r="H3533" s="186"/>
      <c r="I3533" s="186"/>
      <c r="J3533" s="186"/>
      <c r="K3533" s="186"/>
      <c r="L3533" s="186"/>
      <c r="M3533" s="186"/>
      <c r="N3533" s="186"/>
      <c r="O3533" s="186"/>
      <c r="P3533" s="186"/>
      <c r="Q3533" s="186"/>
    </row>
    <row r="3534" spans="1:17">
      <c r="A3534" s="186"/>
      <c r="B3534" s="186"/>
      <c r="C3534" s="186"/>
      <c r="D3534" s="186"/>
      <c r="E3534" s="186"/>
      <c r="F3534" s="186"/>
      <c r="G3534" s="186"/>
      <c r="H3534" s="186"/>
      <c r="I3534" s="186"/>
      <c r="J3534" s="186"/>
      <c r="K3534" s="186"/>
      <c r="L3534" s="186"/>
      <c r="M3534" s="186"/>
      <c r="N3534" s="186"/>
      <c r="O3534" s="186"/>
      <c r="P3534" s="186"/>
      <c r="Q3534" s="186"/>
    </row>
    <row r="3535" spans="1:17">
      <c r="A3535" s="186"/>
      <c r="B3535" s="186"/>
      <c r="C3535" s="186"/>
      <c r="D3535" s="186"/>
      <c r="E3535" s="186"/>
      <c r="F3535" s="186"/>
      <c r="G3535" s="186"/>
      <c r="H3535" s="186"/>
      <c r="I3535" s="186"/>
      <c r="J3535" s="186"/>
      <c r="K3535" s="186"/>
      <c r="L3535" s="186"/>
      <c r="M3535" s="186"/>
      <c r="N3535" s="186"/>
      <c r="O3535" s="186"/>
      <c r="P3535" s="186"/>
      <c r="Q3535" s="186"/>
    </row>
    <row r="3536" spans="1:17">
      <c r="A3536" s="186"/>
      <c r="B3536" s="186"/>
      <c r="C3536" s="186"/>
      <c r="D3536" s="186"/>
      <c r="E3536" s="186"/>
      <c r="F3536" s="186"/>
      <c r="G3536" s="186"/>
      <c r="H3536" s="186"/>
      <c r="I3536" s="186"/>
      <c r="J3536" s="186"/>
      <c r="K3536" s="186"/>
      <c r="L3536" s="186"/>
      <c r="M3536" s="186"/>
      <c r="N3536" s="186"/>
      <c r="O3536" s="186"/>
      <c r="P3536" s="186"/>
      <c r="Q3536" s="186"/>
    </row>
    <row r="3537" spans="1:17">
      <c r="A3537" s="186"/>
      <c r="B3537" s="186"/>
      <c r="C3537" s="186"/>
      <c r="D3537" s="186"/>
      <c r="E3537" s="186"/>
      <c r="F3537" s="186"/>
      <c r="G3537" s="186"/>
      <c r="H3537" s="186"/>
      <c r="I3537" s="186"/>
      <c r="J3537" s="186"/>
      <c r="K3537" s="186"/>
      <c r="L3537" s="186"/>
      <c r="M3537" s="186"/>
      <c r="N3537" s="186"/>
      <c r="O3537" s="186"/>
      <c r="P3537" s="186"/>
      <c r="Q3537" s="186"/>
    </row>
    <row r="3538" spans="1:17">
      <c r="A3538" s="186"/>
      <c r="B3538" s="186"/>
      <c r="C3538" s="186"/>
      <c r="D3538" s="186"/>
      <c r="E3538" s="186"/>
      <c r="F3538" s="186"/>
      <c r="G3538" s="186"/>
      <c r="H3538" s="186"/>
      <c r="I3538" s="186"/>
      <c r="J3538" s="186"/>
      <c r="K3538" s="186"/>
      <c r="L3538" s="186"/>
      <c r="M3538" s="186"/>
      <c r="N3538" s="186"/>
      <c r="O3538" s="186"/>
      <c r="P3538" s="186"/>
      <c r="Q3538" s="186"/>
    </row>
    <row r="3539" spans="1:17">
      <c r="A3539" s="186"/>
      <c r="B3539" s="186"/>
      <c r="C3539" s="186"/>
      <c r="D3539" s="186"/>
      <c r="E3539" s="186"/>
      <c r="F3539" s="186"/>
      <c r="G3539" s="186"/>
      <c r="H3539" s="186"/>
      <c r="I3539" s="186"/>
      <c r="J3539" s="186"/>
      <c r="K3539" s="186"/>
      <c r="L3539" s="186"/>
      <c r="M3539" s="186"/>
      <c r="N3539" s="186"/>
      <c r="O3539" s="186"/>
      <c r="P3539" s="186"/>
      <c r="Q3539" s="186"/>
    </row>
    <row r="3540" spans="1:17">
      <c r="A3540" s="186"/>
      <c r="B3540" s="186"/>
      <c r="C3540" s="186"/>
      <c r="D3540" s="186"/>
      <c r="E3540" s="186"/>
      <c r="F3540" s="186"/>
      <c r="G3540" s="186"/>
      <c r="H3540" s="186"/>
      <c r="I3540" s="186"/>
      <c r="J3540" s="186"/>
      <c r="K3540" s="186"/>
      <c r="L3540" s="186"/>
      <c r="M3540" s="186"/>
      <c r="N3540" s="186"/>
      <c r="O3540" s="186"/>
      <c r="P3540" s="186"/>
      <c r="Q3540" s="186"/>
    </row>
    <row r="3541" spans="1:17">
      <c r="A3541" s="186"/>
      <c r="B3541" s="186"/>
      <c r="C3541" s="186"/>
      <c r="D3541" s="186"/>
      <c r="E3541" s="186"/>
      <c r="F3541" s="186"/>
      <c r="G3541" s="186"/>
      <c r="H3541" s="186"/>
      <c r="I3541" s="186"/>
      <c r="J3541" s="186"/>
      <c r="K3541" s="186"/>
      <c r="L3541" s="186"/>
      <c r="M3541" s="186"/>
      <c r="N3541" s="186"/>
      <c r="O3541" s="186"/>
      <c r="P3541" s="186"/>
      <c r="Q3541" s="186"/>
    </row>
    <row r="3542" spans="1:17">
      <c r="A3542" s="186"/>
      <c r="B3542" s="186"/>
      <c r="C3542" s="186"/>
      <c r="D3542" s="186"/>
      <c r="E3542" s="186"/>
      <c r="F3542" s="186"/>
      <c r="G3542" s="186"/>
      <c r="H3542" s="186"/>
      <c r="I3542" s="186"/>
      <c r="J3542" s="186"/>
      <c r="K3542" s="186"/>
      <c r="L3542" s="186"/>
      <c r="M3542" s="186"/>
      <c r="N3542" s="186"/>
      <c r="O3542" s="186"/>
      <c r="P3542" s="186"/>
      <c r="Q3542" s="186"/>
    </row>
    <row r="3543" spans="1:17">
      <c r="A3543" s="186"/>
      <c r="B3543" s="186"/>
      <c r="C3543" s="186"/>
      <c r="D3543" s="186"/>
      <c r="E3543" s="186"/>
      <c r="F3543" s="186"/>
      <c r="G3543" s="186"/>
      <c r="H3543" s="186"/>
      <c r="I3543" s="186"/>
      <c r="J3543" s="186"/>
      <c r="K3543" s="186"/>
      <c r="L3543" s="186"/>
      <c r="M3543" s="186"/>
      <c r="N3543" s="186"/>
      <c r="O3543" s="186"/>
      <c r="P3543" s="186"/>
      <c r="Q3543" s="186"/>
    </row>
    <row r="3544" spans="1:17">
      <c r="A3544" s="186"/>
      <c r="B3544" s="186"/>
      <c r="C3544" s="186"/>
      <c r="D3544" s="186"/>
      <c r="E3544" s="186"/>
      <c r="F3544" s="186"/>
      <c r="G3544" s="186"/>
      <c r="H3544" s="186"/>
      <c r="I3544" s="186"/>
      <c r="J3544" s="186"/>
      <c r="K3544" s="186"/>
      <c r="L3544" s="186"/>
      <c r="M3544" s="186"/>
      <c r="N3544" s="186"/>
      <c r="O3544" s="186"/>
      <c r="P3544" s="186"/>
      <c r="Q3544" s="186"/>
    </row>
    <row r="3545" spans="1:17">
      <c r="A3545" s="186"/>
      <c r="B3545" s="186"/>
      <c r="C3545" s="186"/>
      <c r="D3545" s="186"/>
      <c r="E3545" s="186"/>
      <c r="F3545" s="186"/>
      <c r="G3545" s="186"/>
      <c r="H3545" s="186"/>
      <c r="I3545" s="186"/>
      <c r="J3545" s="186"/>
      <c r="K3545" s="186"/>
      <c r="L3545" s="186"/>
      <c r="M3545" s="186"/>
      <c r="N3545" s="186"/>
      <c r="O3545" s="186"/>
      <c r="P3545" s="186"/>
      <c r="Q3545" s="186"/>
    </row>
    <row r="3546" spans="1:17">
      <c r="A3546" s="186"/>
      <c r="B3546" s="186"/>
      <c r="C3546" s="186"/>
      <c r="D3546" s="186"/>
      <c r="E3546" s="186"/>
      <c r="F3546" s="186"/>
      <c r="G3546" s="186"/>
      <c r="H3546" s="186"/>
      <c r="I3546" s="186"/>
      <c r="J3546" s="186"/>
      <c r="K3546" s="186"/>
      <c r="L3546" s="186"/>
      <c r="M3546" s="186"/>
      <c r="N3546" s="186"/>
      <c r="O3546" s="186"/>
      <c r="P3546" s="186"/>
      <c r="Q3546" s="186"/>
    </row>
    <row r="3547" spans="1:17">
      <c r="A3547" s="186"/>
      <c r="B3547" s="186"/>
      <c r="C3547" s="186"/>
      <c r="D3547" s="186"/>
      <c r="E3547" s="186"/>
      <c r="F3547" s="186"/>
      <c r="G3547" s="186"/>
      <c r="H3547" s="186"/>
      <c r="I3547" s="186"/>
      <c r="J3547" s="186"/>
      <c r="K3547" s="186"/>
      <c r="L3547" s="186"/>
      <c r="M3547" s="186"/>
      <c r="N3547" s="186"/>
      <c r="O3547" s="186"/>
      <c r="P3547" s="186"/>
      <c r="Q3547" s="186"/>
    </row>
    <row r="3548" spans="1:17">
      <c r="A3548" s="186"/>
      <c r="B3548" s="186"/>
      <c r="C3548" s="186"/>
      <c r="D3548" s="186"/>
      <c r="E3548" s="186"/>
      <c r="F3548" s="186"/>
      <c r="G3548" s="186"/>
      <c r="H3548" s="186"/>
      <c r="I3548" s="186"/>
      <c r="J3548" s="186"/>
      <c r="K3548" s="186"/>
      <c r="L3548" s="186"/>
      <c r="M3548" s="186"/>
      <c r="N3548" s="186"/>
      <c r="O3548" s="186"/>
      <c r="P3548" s="186"/>
      <c r="Q3548" s="186"/>
    </row>
    <row r="3549" spans="1:17">
      <c r="A3549" s="186"/>
      <c r="B3549" s="186"/>
      <c r="C3549" s="186"/>
      <c r="D3549" s="186"/>
      <c r="E3549" s="186"/>
      <c r="F3549" s="186"/>
      <c r="G3549" s="186"/>
      <c r="H3549" s="186"/>
      <c r="I3549" s="186"/>
      <c r="J3549" s="186"/>
      <c r="K3549" s="186"/>
      <c r="L3549" s="186"/>
      <c r="M3549" s="186"/>
      <c r="N3549" s="186"/>
      <c r="O3549" s="186"/>
      <c r="P3549" s="186"/>
      <c r="Q3549" s="186"/>
    </row>
    <row r="3550" spans="1:17">
      <c r="A3550" s="186"/>
      <c r="B3550" s="186"/>
      <c r="C3550" s="186"/>
      <c r="D3550" s="186"/>
      <c r="E3550" s="186"/>
      <c r="F3550" s="186"/>
      <c r="G3550" s="186"/>
      <c r="H3550" s="186"/>
      <c r="I3550" s="186"/>
      <c r="J3550" s="186"/>
      <c r="K3550" s="186"/>
      <c r="L3550" s="186"/>
      <c r="M3550" s="186"/>
      <c r="N3550" s="186"/>
      <c r="O3550" s="186"/>
      <c r="P3550" s="186"/>
      <c r="Q3550" s="186"/>
    </row>
    <row r="3551" spans="1:17">
      <c r="A3551" s="186"/>
      <c r="B3551" s="186"/>
      <c r="C3551" s="186"/>
      <c r="D3551" s="186"/>
      <c r="E3551" s="186"/>
      <c r="F3551" s="186"/>
      <c r="G3551" s="186"/>
      <c r="H3551" s="186"/>
      <c r="I3551" s="186"/>
      <c r="J3551" s="186"/>
      <c r="K3551" s="186"/>
      <c r="L3551" s="186"/>
      <c r="M3551" s="186"/>
      <c r="N3551" s="186"/>
      <c r="O3551" s="186"/>
      <c r="P3551" s="186"/>
      <c r="Q3551" s="186"/>
    </row>
    <row r="3552" spans="1:17">
      <c r="A3552" s="186"/>
      <c r="B3552" s="186"/>
      <c r="C3552" s="186"/>
      <c r="D3552" s="186"/>
      <c r="E3552" s="186"/>
      <c r="F3552" s="186"/>
      <c r="G3552" s="186"/>
      <c r="H3552" s="186"/>
      <c r="I3552" s="186"/>
      <c r="J3552" s="186"/>
      <c r="K3552" s="186"/>
      <c r="L3552" s="186"/>
      <c r="M3552" s="186"/>
      <c r="N3552" s="186"/>
      <c r="O3552" s="186"/>
      <c r="P3552" s="186"/>
      <c r="Q3552" s="186"/>
    </row>
    <row r="3553" spans="1:17">
      <c r="A3553" s="186"/>
      <c r="B3553" s="186"/>
      <c r="C3553" s="186"/>
      <c r="D3553" s="186"/>
      <c r="E3553" s="186"/>
      <c r="F3553" s="186"/>
      <c r="G3553" s="186"/>
      <c r="H3553" s="186"/>
      <c r="I3553" s="186"/>
      <c r="J3553" s="186"/>
      <c r="K3553" s="186"/>
      <c r="L3553" s="186"/>
      <c r="M3553" s="186"/>
      <c r="N3553" s="186"/>
      <c r="O3553" s="186"/>
      <c r="P3553" s="186"/>
      <c r="Q3553" s="186"/>
    </row>
    <row r="3554" spans="1:17">
      <c r="A3554" s="186"/>
      <c r="B3554" s="186"/>
      <c r="C3554" s="186"/>
      <c r="D3554" s="186"/>
      <c r="E3554" s="186"/>
      <c r="F3554" s="186"/>
      <c r="G3554" s="186"/>
      <c r="H3554" s="186"/>
      <c r="I3554" s="186"/>
      <c r="J3554" s="186"/>
      <c r="K3554" s="186"/>
      <c r="L3554" s="186"/>
      <c r="M3554" s="186"/>
      <c r="N3554" s="186"/>
      <c r="O3554" s="186"/>
      <c r="P3554" s="186"/>
      <c r="Q3554" s="186"/>
    </row>
    <row r="3555" spans="1:17">
      <c r="A3555" s="186"/>
      <c r="B3555" s="186"/>
      <c r="C3555" s="186"/>
      <c r="D3555" s="186"/>
      <c r="E3555" s="186"/>
      <c r="F3555" s="186"/>
      <c r="G3555" s="186"/>
      <c r="H3555" s="186"/>
      <c r="I3555" s="186"/>
      <c r="J3555" s="186"/>
      <c r="K3555" s="186"/>
      <c r="L3555" s="186"/>
      <c r="M3555" s="186"/>
      <c r="N3555" s="186"/>
      <c r="O3555" s="186"/>
      <c r="P3555" s="186"/>
      <c r="Q3555" s="186"/>
    </row>
    <row r="3556" spans="1:17">
      <c r="A3556" s="186"/>
      <c r="B3556" s="186"/>
      <c r="C3556" s="186"/>
      <c r="D3556" s="186"/>
      <c r="E3556" s="186"/>
      <c r="F3556" s="186"/>
      <c r="G3556" s="186"/>
      <c r="H3556" s="186"/>
      <c r="I3556" s="186"/>
      <c r="J3556" s="186"/>
      <c r="K3556" s="186"/>
      <c r="L3556" s="186"/>
      <c r="M3556" s="186"/>
      <c r="N3556" s="186"/>
      <c r="O3556" s="186"/>
      <c r="P3556" s="186"/>
      <c r="Q3556" s="186"/>
    </row>
    <row r="3557" spans="1:17">
      <c r="A3557" s="186"/>
      <c r="B3557" s="186"/>
      <c r="C3557" s="186"/>
      <c r="D3557" s="186"/>
      <c r="E3557" s="186"/>
      <c r="F3557" s="186"/>
      <c r="G3557" s="186"/>
      <c r="H3557" s="186"/>
      <c r="I3557" s="186"/>
      <c r="J3557" s="186"/>
      <c r="K3557" s="186"/>
      <c r="L3557" s="186"/>
      <c r="M3557" s="186"/>
      <c r="N3557" s="186"/>
      <c r="O3557" s="186"/>
      <c r="P3557" s="186"/>
      <c r="Q3557" s="186"/>
    </row>
    <row r="3558" spans="1:17">
      <c r="A3558" s="186"/>
      <c r="B3558" s="186"/>
      <c r="C3558" s="186"/>
      <c r="D3558" s="186"/>
      <c r="E3558" s="186"/>
      <c r="F3558" s="186"/>
      <c r="G3558" s="186"/>
      <c r="H3558" s="186"/>
      <c r="I3558" s="186"/>
      <c r="J3558" s="186"/>
      <c r="K3558" s="186"/>
      <c r="L3558" s="186"/>
      <c r="M3558" s="186"/>
      <c r="N3558" s="186"/>
      <c r="O3558" s="186"/>
      <c r="P3558" s="186"/>
      <c r="Q3558" s="186"/>
    </row>
    <row r="3559" spans="1:17">
      <c r="A3559" s="186"/>
      <c r="B3559" s="186"/>
      <c r="C3559" s="186"/>
      <c r="D3559" s="186"/>
      <c r="E3559" s="186"/>
      <c r="F3559" s="186"/>
      <c r="G3559" s="186"/>
      <c r="H3559" s="186"/>
      <c r="I3559" s="186"/>
      <c r="J3559" s="186"/>
      <c r="K3559" s="186"/>
      <c r="L3559" s="186"/>
      <c r="M3559" s="186"/>
      <c r="N3559" s="186"/>
      <c r="O3559" s="186"/>
      <c r="P3559" s="186"/>
      <c r="Q3559" s="186"/>
    </row>
    <row r="3560" spans="1:17">
      <c r="A3560" s="186"/>
      <c r="B3560" s="186"/>
      <c r="C3560" s="186"/>
      <c r="D3560" s="186"/>
      <c r="E3560" s="186"/>
      <c r="F3560" s="186"/>
      <c r="G3560" s="186"/>
      <c r="H3560" s="186"/>
      <c r="I3560" s="186"/>
      <c r="J3560" s="186"/>
      <c r="K3560" s="186"/>
      <c r="L3560" s="186"/>
      <c r="M3560" s="186"/>
      <c r="N3560" s="186"/>
      <c r="O3560" s="186"/>
      <c r="P3560" s="186"/>
      <c r="Q3560" s="186"/>
    </row>
    <row r="3561" spans="1:17">
      <c r="A3561" s="186"/>
      <c r="B3561" s="186"/>
      <c r="C3561" s="186"/>
      <c r="D3561" s="186"/>
      <c r="E3561" s="186"/>
      <c r="F3561" s="186"/>
      <c r="G3561" s="186"/>
      <c r="H3561" s="186"/>
      <c r="I3561" s="186"/>
      <c r="J3561" s="186"/>
      <c r="K3561" s="186"/>
      <c r="L3561" s="186"/>
      <c r="M3561" s="186"/>
      <c r="N3561" s="186"/>
      <c r="O3561" s="186"/>
      <c r="P3561" s="186"/>
      <c r="Q3561" s="186"/>
    </row>
    <row r="3562" spans="1:17">
      <c r="A3562" s="186"/>
      <c r="B3562" s="186"/>
      <c r="C3562" s="186"/>
      <c r="D3562" s="186"/>
      <c r="E3562" s="186"/>
      <c r="F3562" s="186"/>
      <c r="G3562" s="186"/>
      <c r="H3562" s="186"/>
      <c r="I3562" s="186"/>
      <c r="J3562" s="186"/>
      <c r="K3562" s="186"/>
      <c r="L3562" s="186"/>
      <c r="M3562" s="186"/>
      <c r="N3562" s="186"/>
      <c r="O3562" s="186"/>
      <c r="P3562" s="186"/>
      <c r="Q3562" s="186"/>
    </row>
    <row r="3563" spans="1:17">
      <c r="A3563" s="186"/>
      <c r="B3563" s="186"/>
      <c r="C3563" s="186"/>
      <c r="D3563" s="186"/>
      <c r="E3563" s="186"/>
      <c r="F3563" s="186"/>
      <c r="G3563" s="186"/>
      <c r="H3563" s="186"/>
      <c r="I3563" s="186"/>
      <c r="J3563" s="186"/>
      <c r="K3563" s="186"/>
      <c r="L3563" s="186"/>
      <c r="M3563" s="186"/>
      <c r="N3563" s="186"/>
      <c r="O3563" s="186"/>
      <c r="P3563" s="186"/>
      <c r="Q3563" s="186"/>
    </row>
    <row r="3564" spans="1:17">
      <c r="A3564" s="186"/>
      <c r="B3564" s="186"/>
      <c r="C3564" s="186"/>
      <c r="D3564" s="186"/>
      <c r="E3564" s="186"/>
      <c r="F3564" s="186"/>
      <c r="G3564" s="186"/>
      <c r="H3564" s="186"/>
      <c r="I3564" s="186"/>
      <c r="J3564" s="186"/>
      <c r="K3564" s="186"/>
      <c r="L3564" s="186"/>
      <c r="M3564" s="186"/>
      <c r="N3564" s="186"/>
      <c r="O3564" s="186"/>
      <c r="P3564" s="186"/>
      <c r="Q3564" s="186"/>
    </row>
    <row r="3565" spans="1:17">
      <c r="A3565" s="186"/>
      <c r="B3565" s="186"/>
      <c r="C3565" s="186"/>
      <c r="D3565" s="186"/>
      <c r="E3565" s="186"/>
      <c r="F3565" s="186"/>
      <c r="G3565" s="186"/>
      <c r="H3565" s="186"/>
      <c r="I3565" s="186"/>
      <c r="J3565" s="186"/>
      <c r="K3565" s="186"/>
      <c r="L3565" s="186"/>
      <c r="M3565" s="186"/>
      <c r="N3565" s="186"/>
      <c r="O3565" s="186"/>
      <c r="P3565" s="186"/>
      <c r="Q3565" s="186"/>
    </row>
    <row r="3566" spans="1:17">
      <c r="A3566" s="186"/>
      <c r="B3566" s="186"/>
      <c r="C3566" s="186"/>
      <c r="D3566" s="186"/>
      <c r="E3566" s="186"/>
      <c r="F3566" s="186"/>
      <c r="G3566" s="186"/>
      <c r="H3566" s="186"/>
      <c r="I3566" s="186"/>
      <c r="J3566" s="186"/>
      <c r="K3566" s="186"/>
      <c r="L3566" s="186"/>
      <c r="M3566" s="186"/>
      <c r="N3566" s="186"/>
      <c r="O3566" s="186"/>
      <c r="P3566" s="186"/>
      <c r="Q3566" s="186"/>
    </row>
    <row r="3567" spans="1:17">
      <c r="A3567" s="186"/>
      <c r="B3567" s="186"/>
      <c r="C3567" s="186"/>
      <c r="D3567" s="186"/>
      <c r="E3567" s="186"/>
      <c r="F3567" s="186"/>
      <c r="G3567" s="186"/>
      <c r="H3567" s="186"/>
      <c r="I3567" s="186"/>
      <c r="J3567" s="186"/>
      <c r="K3567" s="186"/>
      <c r="L3567" s="186"/>
      <c r="M3567" s="186"/>
      <c r="N3567" s="186"/>
      <c r="O3567" s="186"/>
      <c r="P3567" s="186"/>
      <c r="Q3567" s="186"/>
    </row>
    <row r="3568" spans="1:17">
      <c r="A3568" s="186"/>
      <c r="B3568" s="186"/>
      <c r="C3568" s="186"/>
      <c r="D3568" s="186"/>
      <c r="E3568" s="186"/>
      <c r="F3568" s="186"/>
      <c r="G3568" s="186"/>
      <c r="H3568" s="186"/>
      <c r="I3568" s="186"/>
      <c r="J3568" s="186"/>
      <c r="K3568" s="186"/>
      <c r="L3568" s="186"/>
      <c r="M3568" s="186"/>
      <c r="N3568" s="186"/>
      <c r="O3568" s="186"/>
      <c r="P3568" s="186"/>
      <c r="Q3568" s="186"/>
    </row>
    <row r="3569" spans="1:17">
      <c r="A3569" s="186"/>
      <c r="B3569" s="186"/>
      <c r="C3569" s="186"/>
      <c r="D3569" s="186"/>
      <c r="E3569" s="186"/>
      <c r="F3569" s="186"/>
      <c r="G3569" s="186"/>
      <c r="H3569" s="186"/>
      <c r="I3569" s="186"/>
      <c r="J3569" s="186"/>
      <c r="K3569" s="186"/>
      <c r="L3569" s="186"/>
      <c r="M3569" s="186"/>
      <c r="N3569" s="186"/>
      <c r="O3569" s="186"/>
      <c r="P3569" s="186"/>
      <c r="Q3569" s="186"/>
    </row>
    <row r="3570" spans="1:17">
      <c r="A3570" s="186"/>
      <c r="B3570" s="186"/>
      <c r="C3570" s="186"/>
      <c r="D3570" s="186"/>
      <c r="E3570" s="186"/>
      <c r="F3570" s="186"/>
      <c r="G3570" s="186"/>
      <c r="H3570" s="186"/>
      <c r="I3570" s="186"/>
      <c r="J3570" s="186"/>
      <c r="K3570" s="186"/>
      <c r="L3570" s="186"/>
      <c r="M3570" s="186"/>
      <c r="N3570" s="186"/>
      <c r="O3570" s="186"/>
      <c r="P3570" s="186"/>
      <c r="Q3570" s="186"/>
    </row>
    <row r="3571" spans="1:17">
      <c r="A3571" s="186"/>
      <c r="B3571" s="186"/>
      <c r="C3571" s="186"/>
      <c r="D3571" s="186"/>
      <c r="E3571" s="186"/>
      <c r="F3571" s="186"/>
      <c r="G3571" s="186"/>
      <c r="H3571" s="186"/>
      <c r="I3571" s="186"/>
      <c r="J3571" s="186"/>
      <c r="K3571" s="186"/>
      <c r="L3571" s="186"/>
      <c r="M3571" s="186"/>
      <c r="N3571" s="186"/>
      <c r="O3571" s="186"/>
      <c r="P3571" s="186"/>
      <c r="Q3571" s="186"/>
    </row>
    <row r="3572" spans="1:17">
      <c r="A3572" s="186"/>
      <c r="B3572" s="186"/>
      <c r="C3572" s="186"/>
      <c r="D3572" s="186"/>
      <c r="E3572" s="186"/>
      <c r="F3572" s="186"/>
      <c r="G3572" s="186"/>
      <c r="H3572" s="186"/>
      <c r="I3572" s="186"/>
      <c r="J3572" s="186"/>
      <c r="K3572" s="186"/>
      <c r="L3572" s="186"/>
      <c r="M3572" s="186"/>
      <c r="N3572" s="186"/>
      <c r="O3572" s="186"/>
      <c r="P3572" s="186"/>
      <c r="Q3572" s="186"/>
    </row>
    <row r="3573" spans="1:17">
      <c r="A3573" s="186"/>
      <c r="B3573" s="186"/>
      <c r="C3573" s="186"/>
      <c r="D3573" s="186"/>
      <c r="E3573" s="186"/>
      <c r="F3573" s="186"/>
      <c r="G3573" s="186"/>
      <c r="H3573" s="186"/>
      <c r="I3573" s="186"/>
      <c r="J3573" s="186"/>
      <c r="K3573" s="186"/>
      <c r="L3573" s="186"/>
      <c r="M3573" s="186"/>
      <c r="N3573" s="186"/>
      <c r="O3573" s="186"/>
      <c r="P3573" s="186"/>
      <c r="Q3573" s="186"/>
    </row>
    <row r="3574" spans="1:17">
      <c r="A3574" s="186"/>
      <c r="B3574" s="186"/>
      <c r="C3574" s="186"/>
      <c r="D3574" s="186"/>
      <c r="E3574" s="186"/>
      <c r="F3574" s="186"/>
      <c r="G3574" s="186"/>
      <c r="H3574" s="186"/>
      <c r="I3574" s="186"/>
      <c r="J3574" s="186"/>
      <c r="K3574" s="186"/>
      <c r="L3574" s="186"/>
      <c r="M3574" s="186"/>
      <c r="N3574" s="186"/>
      <c r="O3574" s="186"/>
      <c r="P3574" s="186"/>
      <c r="Q3574" s="186"/>
    </row>
    <row r="3575" spans="1:17">
      <c r="A3575" s="186"/>
      <c r="B3575" s="186"/>
      <c r="C3575" s="186"/>
      <c r="D3575" s="186"/>
      <c r="E3575" s="186"/>
      <c r="F3575" s="186"/>
      <c r="G3575" s="186"/>
      <c r="H3575" s="186"/>
      <c r="I3575" s="186"/>
      <c r="J3575" s="186"/>
      <c r="K3575" s="186"/>
      <c r="L3575" s="186"/>
      <c r="M3575" s="186"/>
      <c r="N3575" s="186"/>
      <c r="O3575" s="186"/>
      <c r="P3575" s="186"/>
      <c r="Q3575" s="186"/>
    </row>
    <row r="3576" spans="1:17">
      <c r="A3576" s="186"/>
      <c r="B3576" s="186"/>
      <c r="C3576" s="186"/>
      <c r="D3576" s="186"/>
      <c r="E3576" s="186"/>
      <c r="F3576" s="186"/>
      <c r="G3576" s="186"/>
      <c r="H3576" s="186"/>
      <c r="I3576" s="186"/>
      <c r="J3576" s="186"/>
      <c r="K3576" s="186"/>
      <c r="L3576" s="186"/>
      <c r="M3576" s="186"/>
      <c r="N3576" s="186"/>
      <c r="O3576" s="186"/>
      <c r="P3576" s="186"/>
      <c r="Q3576" s="186"/>
    </row>
    <row r="3577" spans="1:17">
      <c r="A3577" s="186"/>
      <c r="B3577" s="186"/>
      <c r="C3577" s="186"/>
      <c r="D3577" s="186"/>
      <c r="E3577" s="186"/>
      <c r="F3577" s="186"/>
      <c r="G3577" s="186"/>
      <c r="H3577" s="186"/>
      <c r="I3577" s="186"/>
      <c r="J3577" s="186"/>
      <c r="K3577" s="186"/>
      <c r="L3577" s="186"/>
      <c r="M3577" s="186"/>
      <c r="N3577" s="186"/>
      <c r="O3577" s="186"/>
      <c r="P3577" s="186"/>
      <c r="Q3577" s="186"/>
    </row>
    <row r="3578" spans="1:17">
      <c r="A3578" s="186"/>
      <c r="B3578" s="186"/>
      <c r="C3578" s="186"/>
      <c r="D3578" s="186"/>
      <c r="E3578" s="186"/>
      <c r="F3578" s="186"/>
      <c r="G3578" s="186"/>
      <c r="H3578" s="186"/>
      <c r="I3578" s="186"/>
      <c r="J3578" s="186"/>
      <c r="K3578" s="186"/>
      <c r="L3578" s="186"/>
      <c r="M3578" s="186"/>
      <c r="N3578" s="186"/>
      <c r="O3578" s="186"/>
      <c r="P3578" s="186"/>
      <c r="Q3578" s="186"/>
    </row>
    <row r="3579" spans="1:17">
      <c r="A3579" s="186"/>
      <c r="B3579" s="186"/>
      <c r="C3579" s="186"/>
      <c r="D3579" s="186"/>
      <c r="E3579" s="186"/>
      <c r="F3579" s="186"/>
      <c r="G3579" s="186"/>
      <c r="H3579" s="186"/>
      <c r="I3579" s="186"/>
      <c r="J3579" s="186"/>
      <c r="K3579" s="186"/>
      <c r="L3579" s="186"/>
      <c r="M3579" s="186"/>
      <c r="N3579" s="186"/>
      <c r="O3579" s="186"/>
      <c r="P3579" s="186"/>
      <c r="Q3579" s="186"/>
    </row>
    <row r="3580" spans="1:17">
      <c r="A3580" s="186"/>
      <c r="B3580" s="186"/>
      <c r="C3580" s="186"/>
      <c r="D3580" s="186"/>
      <c r="E3580" s="186"/>
      <c r="F3580" s="186"/>
      <c r="G3580" s="186"/>
      <c r="H3580" s="186"/>
      <c r="I3580" s="186"/>
      <c r="J3580" s="186"/>
      <c r="K3580" s="186"/>
      <c r="L3580" s="186"/>
      <c r="M3580" s="186"/>
      <c r="N3580" s="186"/>
      <c r="O3580" s="186"/>
      <c r="P3580" s="186"/>
      <c r="Q3580" s="186"/>
    </row>
    <row r="3581" spans="1:17">
      <c r="A3581" s="186"/>
      <c r="B3581" s="186"/>
      <c r="C3581" s="186"/>
      <c r="D3581" s="186"/>
      <c r="E3581" s="186"/>
      <c r="F3581" s="186"/>
      <c r="G3581" s="186"/>
      <c r="H3581" s="186"/>
      <c r="I3581" s="186"/>
      <c r="J3581" s="186"/>
      <c r="K3581" s="186"/>
      <c r="L3581" s="186"/>
      <c r="M3581" s="186"/>
      <c r="N3581" s="186"/>
      <c r="O3581" s="186"/>
      <c r="P3581" s="186"/>
      <c r="Q3581" s="186"/>
    </row>
    <row r="3582" spans="1:17">
      <c r="A3582" s="186"/>
      <c r="B3582" s="186"/>
      <c r="C3582" s="186"/>
      <c r="D3582" s="186"/>
      <c r="E3582" s="186"/>
      <c r="F3582" s="186"/>
      <c r="G3582" s="186"/>
      <c r="H3582" s="186"/>
      <c r="I3582" s="186"/>
      <c r="J3582" s="186"/>
      <c r="K3582" s="186"/>
      <c r="L3582" s="186"/>
      <c r="M3582" s="186"/>
      <c r="N3582" s="186"/>
      <c r="O3582" s="186"/>
      <c r="P3582" s="186"/>
      <c r="Q3582" s="186"/>
    </row>
    <row r="3583" spans="1:17">
      <c r="A3583" s="186"/>
      <c r="B3583" s="186"/>
      <c r="C3583" s="186"/>
      <c r="D3583" s="186"/>
      <c r="E3583" s="186"/>
      <c r="F3583" s="186"/>
      <c r="G3583" s="186"/>
      <c r="H3583" s="186"/>
      <c r="I3583" s="186"/>
      <c r="J3583" s="186"/>
      <c r="K3583" s="186"/>
      <c r="L3583" s="186"/>
      <c r="M3583" s="186"/>
      <c r="N3583" s="186"/>
      <c r="O3583" s="186"/>
      <c r="P3583" s="186"/>
      <c r="Q3583" s="186"/>
    </row>
    <row r="3584" spans="1:17">
      <c r="A3584" s="186"/>
      <c r="B3584" s="186"/>
      <c r="C3584" s="186"/>
      <c r="D3584" s="186"/>
      <c r="E3584" s="186"/>
      <c r="F3584" s="186"/>
      <c r="G3584" s="186"/>
      <c r="H3584" s="186"/>
      <c r="I3584" s="186"/>
      <c r="J3584" s="186"/>
      <c r="K3584" s="186"/>
      <c r="L3584" s="186"/>
      <c r="M3584" s="186"/>
      <c r="N3584" s="186"/>
      <c r="O3584" s="186"/>
      <c r="P3584" s="186"/>
      <c r="Q3584" s="186"/>
    </row>
    <row r="3585" spans="1:17">
      <c r="A3585" s="186"/>
      <c r="B3585" s="186"/>
      <c r="C3585" s="186"/>
      <c r="D3585" s="186"/>
      <c r="E3585" s="186"/>
      <c r="F3585" s="186"/>
      <c r="G3585" s="186"/>
      <c r="H3585" s="186"/>
      <c r="I3585" s="186"/>
      <c r="J3585" s="186"/>
      <c r="K3585" s="186"/>
      <c r="L3585" s="186"/>
      <c r="M3585" s="186"/>
      <c r="N3585" s="186"/>
      <c r="O3585" s="186"/>
      <c r="P3585" s="186"/>
      <c r="Q3585" s="186"/>
    </row>
    <row r="3586" spans="1:17">
      <c r="A3586" s="186"/>
      <c r="B3586" s="186"/>
      <c r="C3586" s="186"/>
      <c r="D3586" s="186"/>
      <c r="E3586" s="186"/>
      <c r="F3586" s="186"/>
      <c r="G3586" s="186"/>
      <c r="H3586" s="186"/>
      <c r="I3586" s="186"/>
      <c r="J3586" s="186"/>
      <c r="K3586" s="186"/>
      <c r="L3586" s="186"/>
      <c r="M3586" s="186"/>
      <c r="N3586" s="186"/>
      <c r="O3586" s="186"/>
      <c r="P3586" s="186"/>
      <c r="Q3586" s="186"/>
    </row>
    <row r="3587" spans="1:17">
      <c r="A3587" s="186"/>
      <c r="B3587" s="186"/>
      <c r="C3587" s="186"/>
      <c r="D3587" s="186"/>
      <c r="E3587" s="186"/>
      <c r="F3587" s="186"/>
      <c r="G3587" s="186"/>
      <c r="H3587" s="186"/>
      <c r="I3587" s="186"/>
      <c r="J3587" s="186"/>
      <c r="K3587" s="186"/>
      <c r="L3587" s="186"/>
      <c r="M3587" s="186"/>
      <c r="N3587" s="186"/>
      <c r="O3587" s="186"/>
      <c r="P3587" s="186"/>
      <c r="Q3587" s="186"/>
    </row>
    <row r="3588" spans="1:17">
      <c r="A3588" s="186"/>
      <c r="B3588" s="186"/>
      <c r="C3588" s="186"/>
      <c r="D3588" s="186"/>
      <c r="E3588" s="186"/>
      <c r="F3588" s="186"/>
      <c r="G3588" s="186"/>
      <c r="H3588" s="186"/>
      <c r="I3588" s="186"/>
      <c r="J3588" s="186"/>
      <c r="K3588" s="186"/>
      <c r="L3588" s="186"/>
      <c r="M3588" s="186"/>
      <c r="N3588" s="186"/>
      <c r="O3588" s="186"/>
      <c r="P3588" s="186"/>
      <c r="Q3588" s="186"/>
    </row>
    <row r="3589" spans="1:17">
      <c r="A3589" s="186"/>
      <c r="B3589" s="186"/>
      <c r="C3589" s="186"/>
      <c r="D3589" s="186"/>
      <c r="E3589" s="186"/>
      <c r="F3589" s="186"/>
      <c r="G3589" s="186"/>
      <c r="H3589" s="186"/>
      <c r="I3589" s="186"/>
      <c r="J3589" s="186"/>
      <c r="K3589" s="186"/>
      <c r="L3589" s="186"/>
      <c r="M3589" s="186"/>
      <c r="N3589" s="186"/>
      <c r="O3589" s="186"/>
      <c r="P3589" s="186"/>
      <c r="Q3589" s="186"/>
    </row>
    <row r="3590" spans="1:17">
      <c r="A3590" s="186"/>
      <c r="B3590" s="186"/>
      <c r="C3590" s="186"/>
      <c r="D3590" s="186"/>
      <c r="E3590" s="186"/>
      <c r="F3590" s="186"/>
      <c r="G3590" s="186"/>
      <c r="H3590" s="186"/>
      <c r="I3590" s="186"/>
      <c r="J3590" s="186"/>
      <c r="K3590" s="186"/>
      <c r="L3590" s="186"/>
      <c r="M3590" s="186"/>
      <c r="N3590" s="186"/>
      <c r="O3590" s="186"/>
      <c r="P3590" s="186"/>
      <c r="Q3590" s="186"/>
    </row>
    <row r="3591" spans="1:17">
      <c r="A3591" s="186"/>
      <c r="B3591" s="186"/>
      <c r="C3591" s="186"/>
      <c r="D3591" s="186"/>
      <c r="E3591" s="186"/>
      <c r="F3591" s="186"/>
      <c r="G3591" s="186"/>
      <c r="H3591" s="186"/>
      <c r="I3591" s="186"/>
      <c r="J3591" s="186"/>
      <c r="K3591" s="186"/>
      <c r="L3591" s="186"/>
      <c r="M3591" s="186"/>
      <c r="N3591" s="186"/>
      <c r="O3591" s="186"/>
      <c r="P3591" s="186"/>
      <c r="Q3591" s="186"/>
    </row>
    <row r="3592" spans="1:17">
      <c r="A3592" s="186"/>
      <c r="B3592" s="186"/>
      <c r="C3592" s="186"/>
      <c r="D3592" s="186"/>
      <c r="E3592" s="186"/>
      <c r="F3592" s="186"/>
      <c r="G3592" s="186"/>
      <c r="H3592" s="186"/>
      <c r="I3592" s="186"/>
      <c r="J3592" s="186"/>
      <c r="K3592" s="186"/>
      <c r="L3592" s="186"/>
      <c r="M3592" s="186"/>
      <c r="N3592" s="186"/>
      <c r="O3592" s="186"/>
      <c r="P3592" s="186"/>
      <c r="Q3592" s="186"/>
    </row>
    <row r="3593" spans="1:17">
      <c r="A3593" s="186"/>
      <c r="B3593" s="186"/>
      <c r="C3593" s="186"/>
      <c r="D3593" s="186"/>
      <c r="E3593" s="186"/>
      <c r="F3593" s="186"/>
      <c r="G3593" s="186"/>
      <c r="H3593" s="186"/>
      <c r="I3593" s="186"/>
      <c r="J3593" s="186"/>
      <c r="K3593" s="186"/>
      <c r="L3593" s="186"/>
      <c r="M3593" s="186"/>
      <c r="N3593" s="186"/>
      <c r="O3593" s="186"/>
      <c r="P3593" s="186"/>
      <c r="Q3593" s="186"/>
    </row>
    <row r="3594" spans="1:17">
      <c r="A3594" s="186"/>
      <c r="B3594" s="186"/>
      <c r="C3594" s="186"/>
      <c r="D3594" s="186"/>
      <c r="E3594" s="186"/>
      <c r="F3594" s="186"/>
      <c r="G3594" s="186"/>
      <c r="H3594" s="186"/>
      <c r="I3594" s="186"/>
      <c r="J3594" s="186"/>
      <c r="K3594" s="186"/>
      <c r="L3594" s="186"/>
      <c r="M3594" s="186"/>
      <c r="N3594" s="186"/>
      <c r="O3594" s="186"/>
      <c r="P3594" s="186"/>
      <c r="Q3594" s="186"/>
    </row>
    <row r="3595" spans="1:17">
      <c r="A3595" s="186"/>
      <c r="B3595" s="186"/>
      <c r="C3595" s="186"/>
      <c r="D3595" s="186"/>
      <c r="E3595" s="186"/>
      <c r="F3595" s="186"/>
      <c r="G3595" s="186"/>
      <c r="H3595" s="186"/>
      <c r="I3595" s="186"/>
      <c r="J3595" s="186"/>
      <c r="K3595" s="186"/>
      <c r="L3595" s="186"/>
      <c r="M3595" s="186"/>
      <c r="N3595" s="186"/>
      <c r="O3595" s="186"/>
      <c r="P3595" s="186"/>
      <c r="Q3595" s="186"/>
    </row>
    <row r="3596" spans="1:17">
      <c r="A3596" s="186"/>
      <c r="B3596" s="186"/>
      <c r="C3596" s="186"/>
      <c r="D3596" s="186"/>
      <c r="E3596" s="186"/>
      <c r="F3596" s="186"/>
      <c r="G3596" s="186"/>
      <c r="H3596" s="186"/>
      <c r="I3596" s="186"/>
      <c r="J3596" s="186"/>
      <c r="K3596" s="186"/>
      <c r="L3596" s="186"/>
      <c r="M3596" s="186"/>
      <c r="N3596" s="186"/>
      <c r="O3596" s="186"/>
      <c r="P3596" s="186"/>
      <c r="Q3596" s="186"/>
    </row>
    <row r="3597" spans="1:17">
      <c r="A3597" s="186"/>
      <c r="B3597" s="186"/>
      <c r="C3597" s="186"/>
      <c r="D3597" s="186"/>
      <c r="E3597" s="186"/>
      <c r="F3597" s="186"/>
      <c r="G3597" s="186"/>
      <c r="H3597" s="186"/>
      <c r="I3597" s="186"/>
      <c r="J3597" s="186"/>
      <c r="K3597" s="186"/>
      <c r="L3597" s="186"/>
      <c r="M3597" s="186"/>
      <c r="N3597" s="186"/>
      <c r="O3597" s="186"/>
      <c r="P3597" s="186"/>
      <c r="Q3597" s="186"/>
    </row>
    <row r="3598" spans="1:17">
      <c r="A3598" s="186"/>
      <c r="B3598" s="186"/>
      <c r="C3598" s="186"/>
      <c r="D3598" s="186"/>
      <c r="E3598" s="186"/>
      <c r="F3598" s="186"/>
      <c r="G3598" s="186"/>
      <c r="H3598" s="186"/>
      <c r="I3598" s="186"/>
      <c r="J3598" s="186"/>
      <c r="K3598" s="186"/>
      <c r="L3598" s="186"/>
      <c r="M3598" s="186"/>
      <c r="N3598" s="186"/>
      <c r="O3598" s="186"/>
      <c r="P3598" s="186"/>
      <c r="Q3598" s="186"/>
    </row>
    <row r="3599" spans="1:17">
      <c r="A3599" s="186"/>
      <c r="B3599" s="186"/>
      <c r="C3599" s="186"/>
      <c r="D3599" s="186"/>
      <c r="E3599" s="186"/>
      <c r="F3599" s="186"/>
      <c r="G3599" s="186"/>
      <c r="H3599" s="186"/>
      <c r="I3599" s="186"/>
      <c r="J3599" s="186"/>
      <c r="K3599" s="186"/>
      <c r="L3599" s="186"/>
      <c r="M3599" s="186"/>
      <c r="N3599" s="186"/>
      <c r="O3599" s="186"/>
      <c r="P3599" s="186"/>
      <c r="Q3599" s="186"/>
    </row>
    <row r="3600" spans="1:17">
      <c r="A3600" s="186"/>
      <c r="B3600" s="186"/>
      <c r="C3600" s="186"/>
      <c r="D3600" s="186"/>
      <c r="E3600" s="186"/>
      <c r="F3600" s="186"/>
      <c r="G3600" s="186"/>
      <c r="H3600" s="186"/>
      <c r="I3600" s="186"/>
      <c r="J3600" s="186"/>
      <c r="K3600" s="186"/>
      <c r="L3600" s="186"/>
      <c r="M3600" s="186"/>
      <c r="N3600" s="186"/>
      <c r="O3600" s="186"/>
      <c r="P3600" s="186"/>
      <c r="Q3600" s="186"/>
    </row>
    <row r="3601" spans="1:17">
      <c r="A3601" s="186"/>
      <c r="B3601" s="186"/>
      <c r="C3601" s="186"/>
      <c r="D3601" s="186"/>
      <c r="E3601" s="186"/>
      <c r="F3601" s="186"/>
      <c r="G3601" s="186"/>
      <c r="H3601" s="186"/>
      <c r="I3601" s="186"/>
      <c r="J3601" s="186"/>
      <c r="K3601" s="186"/>
      <c r="L3601" s="186"/>
      <c r="M3601" s="186"/>
      <c r="N3601" s="186"/>
      <c r="O3601" s="186"/>
      <c r="P3601" s="186"/>
      <c r="Q3601" s="186"/>
    </row>
    <row r="3602" spans="1:17">
      <c r="A3602" s="186"/>
      <c r="B3602" s="186"/>
      <c r="C3602" s="186"/>
      <c r="D3602" s="186"/>
      <c r="E3602" s="186"/>
      <c r="F3602" s="186"/>
      <c r="G3602" s="186"/>
      <c r="H3602" s="186"/>
      <c r="I3602" s="186"/>
      <c r="J3602" s="186"/>
      <c r="K3602" s="186"/>
      <c r="L3602" s="186"/>
      <c r="M3602" s="186"/>
      <c r="N3602" s="186"/>
      <c r="O3602" s="186"/>
      <c r="P3602" s="186"/>
      <c r="Q3602" s="186"/>
    </row>
    <row r="3603" spans="1:17">
      <c r="A3603" s="186"/>
      <c r="B3603" s="186"/>
      <c r="C3603" s="186"/>
      <c r="D3603" s="186"/>
      <c r="E3603" s="186"/>
      <c r="F3603" s="186"/>
      <c r="G3603" s="186"/>
      <c r="H3603" s="186"/>
      <c r="I3603" s="186"/>
      <c r="J3603" s="186"/>
      <c r="K3603" s="186"/>
      <c r="L3603" s="186"/>
      <c r="M3603" s="186"/>
      <c r="N3603" s="186"/>
      <c r="O3603" s="186"/>
      <c r="P3603" s="186"/>
      <c r="Q3603" s="186"/>
    </row>
    <row r="3604" spans="1:17">
      <c r="A3604" s="186"/>
      <c r="B3604" s="186"/>
      <c r="C3604" s="186"/>
      <c r="D3604" s="186"/>
      <c r="E3604" s="186"/>
      <c r="F3604" s="186"/>
      <c r="G3604" s="186"/>
      <c r="H3604" s="186"/>
      <c r="I3604" s="186"/>
      <c r="J3604" s="186"/>
      <c r="K3604" s="186"/>
      <c r="L3604" s="186"/>
      <c r="M3604" s="186"/>
      <c r="N3604" s="186"/>
      <c r="O3604" s="186"/>
      <c r="P3604" s="186"/>
      <c r="Q3604" s="186"/>
    </row>
    <row r="3605" spans="1:17">
      <c r="A3605" s="186"/>
      <c r="B3605" s="186"/>
      <c r="C3605" s="186"/>
      <c r="D3605" s="186"/>
      <c r="E3605" s="186"/>
      <c r="F3605" s="186"/>
      <c r="G3605" s="186"/>
      <c r="H3605" s="186"/>
      <c r="I3605" s="186"/>
      <c r="J3605" s="186"/>
      <c r="K3605" s="186"/>
      <c r="L3605" s="186"/>
      <c r="M3605" s="186"/>
      <c r="N3605" s="186"/>
      <c r="O3605" s="186"/>
      <c r="P3605" s="186"/>
      <c r="Q3605" s="186"/>
    </row>
    <row r="3606" spans="1:17">
      <c r="A3606" s="186"/>
      <c r="B3606" s="186"/>
      <c r="C3606" s="186"/>
      <c r="D3606" s="186"/>
      <c r="E3606" s="186"/>
      <c r="F3606" s="186"/>
      <c r="G3606" s="186"/>
      <c r="H3606" s="186"/>
      <c r="I3606" s="186"/>
      <c r="J3606" s="186"/>
      <c r="K3606" s="186"/>
      <c r="L3606" s="186"/>
      <c r="M3606" s="186"/>
      <c r="N3606" s="186"/>
      <c r="O3606" s="186"/>
      <c r="P3606" s="186"/>
      <c r="Q3606" s="186"/>
    </row>
    <row r="3607" spans="1:17">
      <c r="A3607" s="186"/>
      <c r="B3607" s="186"/>
      <c r="C3607" s="186"/>
      <c r="D3607" s="186"/>
      <c r="E3607" s="186"/>
      <c r="F3607" s="186"/>
      <c r="G3607" s="186"/>
      <c r="H3607" s="186"/>
      <c r="I3607" s="186"/>
      <c r="J3607" s="186"/>
      <c r="K3607" s="186"/>
      <c r="L3607" s="186"/>
      <c r="M3607" s="186"/>
      <c r="N3607" s="186"/>
      <c r="O3607" s="186"/>
      <c r="P3607" s="186"/>
      <c r="Q3607" s="186"/>
    </row>
    <row r="3608" spans="1:17">
      <c r="A3608" s="186"/>
      <c r="B3608" s="186"/>
      <c r="C3608" s="186"/>
      <c r="D3608" s="186"/>
      <c r="E3608" s="186"/>
      <c r="F3608" s="186"/>
      <c r="G3608" s="186"/>
      <c r="H3608" s="186"/>
      <c r="I3608" s="186"/>
      <c r="J3608" s="186"/>
      <c r="K3608" s="186"/>
      <c r="L3608" s="186"/>
      <c r="M3608" s="186"/>
      <c r="N3608" s="186"/>
      <c r="O3608" s="186"/>
      <c r="P3608" s="186"/>
      <c r="Q3608" s="186"/>
    </row>
    <row r="3609" spans="1:17">
      <c r="A3609" s="186"/>
      <c r="B3609" s="186"/>
      <c r="C3609" s="186"/>
      <c r="D3609" s="186"/>
      <c r="E3609" s="186"/>
      <c r="F3609" s="186"/>
      <c r="G3609" s="186"/>
      <c r="H3609" s="186"/>
      <c r="I3609" s="186"/>
      <c r="J3609" s="186"/>
      <c r="K3609" s="186"/>
      <c r="L3609" s="186"/>
      <c r="M3609" s="186"/>
      <c r="N3609" s="186"/>
      <c r="O3609" s="186"/>
      <c r="P3609" s="186"/>
      <c r="Q3609" s="186"/>
    </row>
    <row r="3610" spans="1:17">
      <c r="A3610" s="186"/>
      <c r="B3610" s="186"/>
      <c r="C3610" s="186"/>
      <c r="D3610" s="186"/>
      <c r="E3610" s="186"/>
      <c r="F3610" s="186"/>
      <c r="G3610" s="186"/>
      <c r="H3610" s="186"/>
      <c r="I3610" s="186"/>
      <c r="J3610" s="186"/>
      <c r="K3610" s="186"/>
      <c r="L3610" s="186"/>
      <c r="M3610" s="186"/>
      <c r="N3610" s="186"/>
      <c r="O3610" s="186"/>
      <c r="P3610" s="186"/>
      <c r="Q3610" s="186"/>
    </row>
    <row r="3611" spans="1:17">
      <c r="A3611" s="186"/>
      <c r="B3611" s="186"/>
      <c r="C3611" s="186"/>
      <c r="D3611" s="186"/>
      <c r="E3611" s="186"/>
      <c r="F3611" s="186"/>
      <c r="G3611" s="186"/>
      <c r="H3611" s="186"/>
      <c r="I3611" s="186"/>
      <c r="J3611" s="186"/>
      <c r="K3611" s="186"/>
      <c r="L3611" s="186"/>
      <c r="M3611" s="186"/>
      <c r="N3611" s="186"/>
      <c r="O3611" s="186"/>
      <c r="P3611" s="186"/>
      <c r="Q3611" s="186"/>
    </row>
    <row r="3612" spans="1:17">
      <c r="A3612" s="186"/>
      <c r="B3612" s="186"/>
      <c r="C3612" s="186"/>
      <c r="D3612" s="186"/>
      <c r="E3612" s="186"/>
      <c r="F3612" s="186"/>
      <c r="G3612" s="186"/>
      <c r="H3612" s="186"/>
      <c r="I3612" s="186"/>
      <c r="J3612" s="186"/>
      <c r="K3612" s="186"/>
      <c r="L3612" s="186"/>
      <c r="M3612" s="186"/>
      <c r="N3612" s="186"/>
      <c r="O3612" s="186"/>
      <c r="P3612" s="186"/>
      <c r="Q3612" s="186"/>
    </row>
    <row r="3613" spans="1:17">
      <c r="A3613" s="186"/>
      <c r="B3613" s="186"/>
      <c r="C3613" s="186"/>
      <c r="D3613" s="186"/>
      <c r="E3613" s="186"/>
      <c r="F3613" s="186"/>
      <c r="G3613" s="186"/>
      <c r="H3613" s="186"/>
      <c r="I3613" s="186"/>
      <c r="J3613" s="186"/>
      <c r="K3613" s="186"/>
      <c r="L3613" s="186"/>
      <c r="M3613" s="186"/>
      <c r="N3613" s="186"/>
      <c r="O3613" s="186"/>
      <c r="P3613" s="186"/>
      <c r="Q3613" s="186"/>
    </row>
    <row r="3614" spans="1:17">
      <c r="A3614" s="186"/>
      <c r="B3614" s="186"/>
      <c r="C3614" s="186"/>
      <c r="D3614" s="186"/>
      <c r="E3614" s="186"/>
      <c r="F3614" s="186"/>
      <c r="G3614" s="186"/>
      <c r="H3614" s="186"/>
      <c r="I3614" s="186"/>
      <c r="J3614" s="186"/>
      <c r="K3614" s="186"/>
      <c r="L3614" s="186"/>
      <c r="M3614" s="186"/>
      <c r="N3614" s="186"/>
      <c r="O3614" s="186"/>
      <c r="P3614" s="186"/>
      <c r="Q3614" s="186"/>
    </row>
    <row r="3615" spans="1:17">
      <c r="A3615" s="186"/>
      <c r="B3615" s="186"/>
      <c r="C3615" s="186"/>
      <c r="D3615" s="186"/>
      <c r="E3615" s="186"/>
      <c r="F3615" s="186"/>
      <c r="G3615" s="186"/>
      <c r="H3615" s="186"/>
      <c r="I3615" s="186"/>
      <c r="J3615" s="186"/>
      <c r="K3615" s="186"/>
      <c r="L3615" s="186"/>
      <c r="M3615" s="186"/>
      <c r="N3615" s="186"/>
      <c r="O3615" s="186"/>
      <c r="P3615" s="186"/>
      <c r="Q3615" s="186"/>
    </row>
    <row r="3616" spans="1:17">
      <c r="A3616" s="186"/>
      <c r="B3616" s="186"/>
      <c r="C3616" s="186"/>
      <c r="D3616" s="186"/>
      <c r="E3616" s="186"/>
      <c r="F3616" s="186"/>
      <c r="G3616" s="186"/>
      <c r="H3616" s="186"/>
      <c r="I3616" s="186"/>
      <c r="J3616" s="186"/>
      <c r="K3616" s="186"/>
      <c r="L3616" s="186"/>
      <c r="M3616" s="186"/>
      <c r="N3616" s="186"/>
      <c r="O3616" s="186"/>
      <c r="P3616" s="186"/>
      <c r="Q3616" s="186"/>
    </row>
    <row r="3617" spans="1:17">
      <c r="A3617" s="186"/>
      <c r="B3617" s="186"/>
      <c r="C3617" s="186"/>
      <c r="D3617" s="186"/>
      <c r="E3617" s="186"/>
      <c r="F3617" s="186"/>
      <c r="G3617" s="186"/>
      <c r="H3617" s="186"/>
      <c r="I3617" s="186"/>
      <c r="J3617" s="186"/>
      <c r="K3617" s="186"/>
      <c r="L3617" s="186"/>
      <c r="M3617" s="186"/>
      <c r="N3617" s="186"/>
      <c r="O3617" s="186"/>
      <c r="P3617" s="186"/>
      <c r="Q3617" s="186"/>
    </row>
    <row r="3618" spans="1:17">
      <c r="A3618" s="186"/>
      <c r="B3618" s="186"/>
      <c r="C3618" s="186"/>
      <c r="D3618" s="186"/>
      <c r="E3618" s="186"/>
      <c r="F3618" s="186"/>
      <c r="G3618" s="186"/>
      <c r="H3618" s="186"/>
      <c r="I3618" s="186"/>
      <c r="J3618" s="186"/>
      <c r="K3618" s="186"/>
      <c r="L3618" s="186"/>
      <c r="M3618" s="186"/>
      <c r="N3618" s="186"/>
      <c r="O3618" s="186"/>
      <c r="P3618" s="186"/>
      <c r="Q3618" s="186"/>
    </row>
    <row r="3619" spans="1:17">
      <c r="A3619" s="186"/>
      <c r="B3619" s="186"/>
      <c r="C3619" s="186"/>
      <c r="D3619" s="186"/>
      <c r="E3619" s="186"/>
      <c r="F3619" s="186"/>
      <c r="G3619" s="186"/>
      <c r="H3619" s="186"/>
      <c r="I3619" s="186"/>
      <c r="J3619" s="186"/>
      <c r="K3619" s="186"/>
      <c r="L3619" s="186"/>
      <c r="M3619" s="186"/>
      <c r="N3619" s="186"/>
      <c r="O3619" s="186"/>
      <c r="P3619" s="186"/>
      <c r="Q3619" s="186"/>
    </row>
    <row r="3620" spans="1:17">
      <c r="A3620" s="186"/>
      <c r="B3620" s="186"/>
      <c r="C3620" s="186"/>
      <c r="D3620" s="186"/>
      <c r="E3620" s="186"/>
      <c r="F3620" s="186"/>
      <c r="G3620" s="186"/>
      <c r="H3620" s="186"/>
      <c r="I3620" s="186"/>
      <c r="J3620" s="186"/>
      <c r="K3620" s="186"/>
      <c r="L3620" s="186"/>
      <c r="M3620" s="186"/>
      <c r="N3620" s="186"/>
      <c r="O3620" s="186"/>
      <c r="P3620" s="186"/>
      <c r="Q3620" s="186"/>
    </row>
    <row r="3621" spans="1:17">
      <c r="A3621" s="186"/>
      <c r="B3621" s="186"/>
      <c r="C3621" s="186"/>
      <c r="D3621" s="186"/>
      <c r="E3621" s="186"/>
      <c r="F3621" s="186"/>
      <c r="G3621" s="186"/>
      <c r="H3621" s="186"/>
      <c r="I3621" s="186"/>
      <c r="J3621" s="186"/>
      <c r="K3621" s="186"/>
      <c r="L3621" s="186"/>
      <c r="M3621" s="186"/>
      <c r="N3621" s="186"/>
      <c r="O3621" s="186"/>
      <c r="P3621" s="186"/>
      <c r="Q3621" s="186"/>
    </row>
    <row r="3622" spans="1:17">
      <c r="A3622" s="186"/>
      <c r="B3622" s="186"/>
      <c r="C3622" s="186"/>
      <c r="D3622" s="186"/>
      <c r="E3622" s="186"/>
      <c r="F3622" s="186"/>
      <c r="G3622" s="186"/>
      <c r="H3622" s="186"/>
      <c r="I3622" s="186"/>
      <c r="J3622" s="186"/>
      <c r="K3622" s="186"/>
      <c r="L3622" s="186"/>
      <c r="M3622" s="186"/>
      <c r="N3622" s="186"/>
      <c r="O3622" s="186"/>
      <c r="P3622" s="186"/>
      <c r="Q3622" s="186"/>
    </row>
    <row r="3623" spans="1:17">
      <c r="A3623" s="186"/>
      <c r="B3623" s="186"/>
      <c r="C3623" s="186"/>
      <c r="D3623" s="186"/>
      <c r="E3623" s="186"/>
      <c r="F3623" s="186"/>
      <c r="G3623" s="186"/>
      <c r="H3623" s="186"/>
      <c r="I3623" s="186"/>
      <c r="J3623" s="186"/>
      <c r="K3623" s="186"/>
      <c r="L3623" s="186"/>
      <c r="M3623" s="186"/>
      <c r="N3623" s="186"/>
      <c r="O3623" s="186"/>
      <c r="P3623" s="186"/>
      <c r="Q3623" s="186"/>
    </row>
    <row r="3624" spans="1:17">
      <c r="A3624" s="186"/>
      <c r="B3624" s="186"/>
      <c r="C3624" s="186"/>
      <c r="D3624" s="186"/>
      <c r="E3624" s="186"/>
      <c r="F3624" s="186"/>
      <c r="G3624" s="186"/>
      <c r="H3624" s="186"/>
      <c r="I3624" s="186"/>
      <c r="J3624" s="186"/>
      <c r="K3624" s="186"/>
      <c r="L3624" s="186"/>
      <c r="M3624" s="186"/>
      <c r="N3624" s="186"/>
      <c r="O3624" s="186"/>
      <c r="P3624" s="186"/>
      <c r="Q3624" s="186"/>
    </row>
    <row r="3625" spans="1:17">
      <c r="A3625" s="186"/>
      <c r="B3625" s="186"/>
      <c r="C3625" s="186"/>
      <c r="D3625" s="186"/>
      <c r="E3625" s="186"/>
      <c r="F3625" s="186"/>
      <c r="G3625" s="186"/>
      <c r="H3625" s="186"/>
      <c r="I3625" s="186"/>
      <c r="J3625" s="186"/>
      <c r="K3625" s="186"/>
      <c r="L3625" s="186"/>
      <c r="M3625" s="186"/>
      <c r="N3625" s="186"/>
      <c r="O3625" s="186"/>
      <c r="P3625" s="186"/>
      <c r="Q3625" s="186"/>
    </row>
    <row r="3626" spans="1:17">
      <c r="A3626" s="186"/>
      <c r="B3626" s="186"/>
      <c r="C3626" s="186"/>
      <c r="D3626" s="186"/>
      <c r="E3626" s="186"/>
      <c r="F3626" s="186"/>
      <c r="G3626" s="186"/>
      <c r="H3626" s="186"/>
      <c r="I3626" s="186"/>
      <c r="J3626" s="186"/>
      <c r="K3626" s="186"/>
      <c r="L3626" s="186"/>
      <c r="M3626" s="186"/>
      <c r="N3626" s="186"/>
      <c r="O3626" s="186"/>
      <c r="P3626" s="186"/>
      <c r="Q3626" s="186"/>
    </row>
    <row r="3627" spans="1:17">
      <c r="A3627" s="186"/>
      <c r="B3627" s="186"/>
      <c r="C3627" s="186"/>
      <c r="D3627" s="186"/>
      <c r="E3627" s="186"/>
      <c r="F3627" s="186"/>
      <c r="G3627" s="186"/>
      <c r="H3627" s="186"/>
      <c r="I3627" s="186"/>
      <c r="J3627" s="186"/>
      <c r="K3627" s="186"/>
      <c r="L3627" s="186"/>
      <c r="M3627" s="186"/>
      <c r="N3627" s="186"/>
      <c r="O3627" s="186"/>
      <c r="P3627" s="186"/>
      <c r="Q3627" s="186"/>
    </row>
    <row r="3628" spans="1:17">
      <c r="A3628" s="186"/>
      <c r="B3628" s="186"/>
      <c r="C3628" s="186"/>
      <c r="D3628" s="186"/>
      <c r="E3628" s="186"/>
      <c r="F3628" s="186"/>
      <c r="G3628" s="186"/>
      <c r="H3628" s="186"/>
      <c r="I3628" s="186"/>
      <c r="J3628" s="186"/>
      <c r="K3628" s="186"/>
      <c r="L3628" s="186"/>
      <c r="M3628" s="186"/>
      <c r="N3628" s="186"/>
      <c r="O3628" s="186"/>
      <c r="P3628" s="186"/>
      <c r="Q3628" s="186"/>
    </row>
    <row r="3629" spans="1:17">
      <c r="A3629" s="186"/>
      <c r="B3629" s="186"/>
      <c r="C3629" s="186"/>
      <c r="D3629" s="186"/>
      <c r="E3629" s="186"/>
      <c r="F3629" s="186"/>
      <c r="G3629" s="186"/>
      <c r="H3629" s="186"/>
      <c r="I3629" s="186"/>
      <c r="J3629" s="186"/>
      <c r="K3629" s="186"/>
      <c r="L3629" s="186"/>
      <c r="M3629" s="186"/>
      <c r="N3629" s="186"/>
      <c r="O3629" s="186"/>
      <c r="P3629" s="186"/>
      <c r="Q3629" s="186"/>
    </row>
    <row r="3630" spans="1:17">
      <c r="A3630" s="186"/>
      <c r="B3630" s="186"/>
      <c r="C3630" s="186"/>
      <c r="D3630" s="186"/>
      <c r="E3630" s="186"/>
      <c r="F3630" s="186"/>
      <c r="G3630" s="186"/>
      <c r="H3630" s="186"/>
      <c r="I3630" s="186"/>
      <c r="J3630" s="186"/>
      <c r="K3630" s="186"/>
      <c r="L3630" s="186"/>
      <c r="M3630" s="186"/>
      <c r="N3630" s="186"/>
      <c r="O3630" s="186"/>
      <c r="P3630" s="186"/>
      <c r="Q3630" s="186"/>
    </row>
    <row r="3631" spans="1:17">
      <c r="A3631" s="186"/>
      <c r="B3631" s="186"/>
      <c r="C3631" s="186"/>
      <c r="D3631" s="186"/>
      <c r="E3631" s="186"/>
      <c r="F3631" s="186"/>
      <c r="G3631" s="186"/>
      <c r="H3631" s="186"/>
      <c r="I3631" s="186"/>
      <c r="J3631" s="186"/>
      <c r="K3631" s="186"/>
      <c r="L3631" s="186"/>
      <c r="M3631" s="186"/>
      <c r="N3631" s="186"/>
      <c r="O3631" s="186"/>
      <c r="P3631" s="186"/>
      <c r="Q3631" s="186"/>
    </row>
    <row r="3632" spans="1:17">
      <c r="A3632" s="186"/>
      <c r="B3632" s="186"/>
      <c r="C3632" s="186"/>
      <c r="D3632" s="186"/>
      <c r="E3632" s="186"/>
      <c r="F3632" s="186"/>
      <c r="G3632" s="186"/>
      <c r="H3632" s="186"/>
      <c r="I3632" s="186"/>
      <c r="J3632" s="186"/>
      <c r="K3632" s="186"/>
      <c r="L3632" s="186"/>
      <c r="M3632" s="186"/>
      <c r="N3632" s="186"/>
      <c r="O3632" s="186"/>
      <c r="P3632" s="186"/>
      <c r="Q3632" s="186"/>
    </row>
    <row r="3633" spans="1:17">
      <c r="A3633" s="186"/>
      <c r="B3633" s="186"/>
      <c r="C3633" s="186"/>
      <c r="D3633" s="186"/>
      <c r="E3633" s="186"/>
      <c r="F3633" s="186"/>
      <c r="G3633" s="186"/>
      <c r="H3633" s="186"/>
      <c r="I3633" s="186"/>
      <c r="J3633" s="186"/>
      <c r="K3633" s="186"/>
      <c r="L3633" s="186"/>
      <c r="M3633" s="186"/>
      <c r="N3633" s="186"/>
      <c r="O3633" s="186"/>
      <c r="P3633" s="186"/>
      <c r="Q3633" s="186"/>
    </row>
    <row r="3634" spans="1:17">
      <c r="A3634" s="186"/>
      <c r="B3634" s="186"/>
      <c r="C3634" s="186"/>
      <c r="D3634" s="186"/>
      <c r="E3634" s="186"/>
      <c r="F3634" s="186"/>
      <c r="G3634" s="186"/>
      <c r="H3634" s="186"/>
      <c r="I3634" s="186"/>
      <c r="J3634" s="186"/>
      <c r="K3634" s="186"/>
      <c r="L3634" s="186"/>
      <c r="M3634" s="186"/>
      <c r="N3634" s="186"/>
      <c r="O3634" s="186"/>
      <c r="P3634" s="186"/>
      <c r="Q3634" s="186"/>
    </row>
    <row r="3635" spans="1:17">
      <c r="A3635" s="186"/>
      <c r="B3635" s="186"/>
      <c r="C3635" s="186"/>
      <c r="D3635" s="186"/>
      <c r="E3635" s="186"/>
      <c r="F3635" s="186"/>
      <c r="G3635" s="186"/>
      <c r="H3635" s="186"/>
      <c r="I3635" s="186"/>
      <c r="J3635" s="186"/>
      <c r="K3635" s="186"/>
      <c r="L3635" s="186"/>
      <c r="M3635" s="186"/>
      <c r="N3635" s="186"/>
      <c r="O3635" s="186"/>
      <c r="P3635" s="186"/>
      <c r="Q3635" s="186"/>
    </row>
    <row r="3636" spans="1:17">
      <c r="A3636" s="186"/>
      <c r="B3636" s="186"/>
      <c r="C3636" s="186"/>
      <c r="D3636" s="186"/>
      <c r="E3636" s="186"/>
      <c r="F3636" s="186"/>
      <c r="G3636" s="186"/>
      <c r="H3636" s="186"/>
      <c r="I3636" s="186"/>
      <c r="J3636" s="186"/>
      <c r="K3636" s="186"/>
      <c r="L3636" s="186"/>
      <c r="M3636" s="186"/>
      <c r="N3636" s="186"/>
      <c r="O3636" s="186"/>
      <c r="P3636" s="186"/>
      <c r="Q3636" s="186"/>
    </row>
    <row r="3637" spans="1:17">
      <c r="A3637" s="186"/>
      <c r="B3637" s="186"/>
      <c r="C3637" s="186"/>
      <c r="D3637" s="186"/>
      <c r="E3637" s="186"/>
      <c r="F3637" s="186"/>
      <c r="G3637" s="186"/>
      <c r="H3637" s="186"/>
      <c r="I3637" s="186"/>
      <c r="J3637" s="186"/>
      <c r="K3637" s="186"/>
      <c r="L3637" s="186"/>
      <c r="M3637" s="186"/>
      <c r="N3637" s="186"/>
      <c r="O3637" s="186"/>
      <c r="P3637" s="186"/>
      <c r="Q3637" s="186"/>
    </row>
    <row r="3638" spans="1:17">
      <c r="A3638" s="186"/>
      <c r="B3638" s="186"/>
      <c r="C3638" s="186"/>
      <c r="D3638" s="186"/>
      <c r="E3638" s="186"/>
      <c r="F3638" s="186"/>
      <c r="G3638" s="186"/>
      <c r="H3638" s="186"/>
      <c r="I3638" s="186"/>
      <c r="J3638" s="186"/>
      <c r="K3638" s="186"/>
      <c r="L3638" s="186"/>
      <c r="M3638" s="186"/>
      <c r="N3638" s="186"/>
      <c r="O3638" s="186"/>
      <c r="P3638" s="186"/>
      <c r="Q3638" s="186"/>
    </row>
    <row r="3639" spans="1:17">
      <c r="A3639" s="186"/>
      <c r="B3639" s="186"/>
      <c r="C3639" s="186"/>
      <c r="D3639" s="186"/>
      <c r="E3639" s="186"/>
      <c r="F3639" s="186"/>
      <c r="G3639" s="186"/>
      <c r="H3639" s="186"/>
      <c r="I3639" s="186"/>
      <c r="J3639" s="186"/>
      <c r="K3639" s="186"/>
      <c r="L3639" s="186"/>
      <c r="M3639" s="186"/>
      <c r="N3639" s="186"/>
      <c r="O3639" s="186"/>
      <c r="P3639" s="186"/>
      <c r="Q3639" s="186"/>
    </row>
    <row r="3640" spans="1:17">
      <c r="A3640" s="186"/>
      <c r="B3640" s="186"/>
      <c r="C3640" s="186"/>
      <c r="D3640" s="186"/>
      <c r="E3640" s="186"/>
      <c r="F3640" s="186"/>
      <c r="G3640" s="186"/>
      <c r="H3640" s="186"/>
      <c r="I3640" s="186"/>
      <c r="J3640" s="186"/>
      <c r="K3640" s="186"/>
      <c r="L3640" s="186"/>
      <c r="M3640" s="186"/>
      <c r="N3640" s="186"/>
      <c r="O3640" s="186"/>
      <c r="P3640" s="186"/>
      <c r="Q3640" s="186"/>
    </row>
    <row r="3641" spans="1:17">
      <c r="A3641" s="186"/>
      <c r="B3641" s="186"/>
      <c r="C3641" s="186"/>
      <c r="D3641" s="186"/>
      <c r="E3641" s="186"/>
      <c r="F3641" s="186"/>
      <c r="G3641" s="186"/>
      <c r="H3641" s="186"/>
      <c r="I3641" s="186"/>
      <c r="J3641" s="186"/>
      <c r="K3641" s="186"/>
      <c r="L3641" s="186"/>
      <c r="M3641" s="186"/>
      <c r="N3641" s="186"/>
      <c r="O3641" s="186"/>
      <c r="P3641" s="186"/>
      <c r="Q3641" s="186"/>
    </row>
    <row r="3642" spans="1:17">
      <c r="A3642" s="186"/>
      <c r="B3642" s="186"/>
      <c r="C3642" s="186"/>
      <c r="D3642" s="186"/>
      <c r="E3642" s="186"/>
      <c r="F3642" s="186"/>
      <c r="G3642" s="186"/>
      <c r="H3642" s="186"/>
      <c r="I3642" s="186"/>
      <c r="J3642" s="186"/>
      <c r="K3642" s="186"/>
      <c r="L3642" s="186"/>
      <c r="M3642" s="186"/>
      <c r="N3642" s="186"/>
      <c r="O3642" s="186"/>
      <c r="P3642" s="186"/>
      <c r="Q3642" s="186"/>
    </row>
    <row r="3643" spans="1:17">
      <c r="A3643" s="186"/>
      <c r="B3643" s="186"/>
      <c r="C3643" s="186"/>
      <c r="D3643" s="186"/>
      <c r="E3643" s="186"/>
      <c r="F3643" s="186"/>
      <c r="G3643" s="186"/>
      <c r="H3643" s="186"/>
      <c r="I3643" s="186"/>
      <c r="J3643" s="186"/>
      <c r="K3643" s="186"/>
      <c r="L3643" s="186"/>
      <c r="M3643" s="186"/>
      <c r="N3643" s="186"/>
      <c r="O3643" s="186"/>
      <c r="P3643" s="186"/>
      <c r="Q3643" s="186"/>
    </row>
    <row r="3644" spans="1:17">
      <c r="A3644" s="186"/>
      <c r="B3644" s="186"/>
      <c r="C3644" s="186"/>
      <c r="D3644" s="186"/>
      <c r="E3644" s="186"/>
      <c r="F3644" s="186"/>
      <c r="G3644" s="186"/>
      <c r="H3644" s="186"/>
      <c r="I3644" s="186"/>
      <c r="J3644" s="186"/>
      <c r="K3644" s="186"/>
      <c r="L3644" s="186"/>
      <c r="M3644" s="186"/>
      <c r="N3644" s="186"/>
      <c r="O3644" s="186"/>
      <c r="P3644" s="186"/>
      <c r="Q3644" s="186"/>
    </row>
    <row r="3645" spans="1:17">
      <c r="A3645" s="186"/>
      <c r="B3645" s="186"/>
      <c r="C3645" s="186"/>
      <c r="D3645" s="186"/>
      <c r="E3645" s="186"/>
      <c r="F3645" s="186"/>
      <c r="G3645" s="186"/>
      <c r="H3645" s="186"/>
      <c r="I3645" s="186"/>
      <c r="J3645" s="186"/>
      <c r="K3645" s="186"/>
      <c r="L3645" s="186"/>
      <c r="M3645" s="186"/>
      <c r="N3645" s="186"/>
      <c r="O3645" s="186"/>
      <c r="P3645" s="186"/>
      <c r="Q3645" s="186"/>
    </row>
    <row r="3646" spans="1:17">
      <c r="A3646" s="186"/>
      <c r="B3646" s="186"/>
      <c r="C3646" s="186"/>
      <c r="D3646" s="186"/>
      <c r="E3646" s="186"/>
      <c r="F3646" s="186"/>
      <c r="G3646" s="186"/>
      <c r="H3646" s="186"/>
      <c r="I3646" s="186"/>
      <c r="J3646" s="186"/>
      <c r="K3646" s="186"/>
      <c r="L3646" s="186"/>
      <c r="M3646" s="186"/>
      <c r="N3646" s="186"/>
      <c r="O3646" s="186"/>
      <c r="P3646" s="186"/>
      <c r="Q3646" s="186"/>
    </row>
    <row r="3647" spans="1:17">
      <c r="A3647" s="186"/>
      <c r="B3647" s="186"/>
      <c r="C3647" s="186"/>
      <c r="D3647" s="186"/>
      <c r="E3647" s="186"/>
      <c r="F3647" s="186"/>
      <c r="G3647" s="186"/>
      <c r="H3647" s="186"/>
      <c r="I3647" s="186"/>
      <c r="J3647" s="186"/>
      <c r="K3647" s="186"/>
      <c r="L3647" s="186"/>
      <c r="M3647" s="186"/>
      <c r="N3647" s="186"/>
      <c r="O3647" s="186"/>
      <c r="P3647" s="186"/>
      <c r="Q3647" s="186"/>
    </row>
    <row r="3648" spans="1:17">
      <c r="A3648" s="186"/>
      <c r="B3648" s="186"/>
      <c r="C3648" s="186"/>
      <c r="D3648" s="186"/>
      <c r="E3648" s="186"/>
      <c r="F3648" s="186"/>
      <c r="G3648" s="186"/>
      <c r="H3648" s="186"/>
      <c r="I3648" s="186"/>
      <c r="J3648" s="186"/>
      <c r="K3648" s="186"/>
      <c r="L3648" s="186"/>
      <c r="M3648" s="186"/>
      <c r="N3648" s="186"/>
      <c r="O3648" s="186"/>
      <c r="P3648" s="186"/>
      <c r="Q3648" s="186"/>
    </row>
    <row r="3649" spans="1:17">
      <c r="A3649" s="186"/>
      <c r="B3649" s="186"/>
      <c r="C3649" s="186"/>
      <c r="D3649" s="186"/>
      <c r="E3649" s="186"/>
      <c r="F3649" s="186"/>
      <c r="G3649" s="186"/>
      <c r="H3649" s="186"/>
      <c r="I3649" s="186"/>
      <c r="J3649" s="186"/>
      <c r="K3649" s="186"/>
      <c r="L3649" s="186"/>
      <c r="M3649" s="186"/>
      <c r="N3649" s="186"/>
      <c r="O3649" s="186"/>
      <c r="P3649" s="186"/>
      <c r="Q3649" s="186"/>
    </row>
    <row r="3650" spans="1:17">
      <c r="A3650" s="186"/>
      <c r="B3650" s="186"/>
      <c r="C3650" s="186"/>
      <c r="D3650" s="186"/>
      <c r="E3650" s="186"/>
      <c r="F3650" s="186"/>
      <c r="G3650" s="186"/>
      <c r="H3650" s="186"/>
      <c r="I3650" s="186"/>
      <c r="J3650" s="186"/>
      <c r="K3650" s="186"/>
      <c r="L3650" s="186"/>
      <c r="M3650" s="186"/>
      <c r="N3650" s="186"/>
      <c r="O3650" s="186"/>
      <c r="P3650" s="186"/>
      <c r="Q3650" s="186"/>
    </row>
    <row r="3651" spans="1:17">
      <c r="A3651" s="186"/>
      <c r="B3651" s="186"/>
      <c r="C3651" s="186"/>
      <c r="D3651" s="186"/>
      <c r="E3651" s="186"/>
      <c r="F3651" s="186"/>
      <c r="G3651" s="186"/>
      <c r="H3651" s="186"/>
      <c r="I3651" s="186"/>
      <c r="J3651" s="186"/>
      <c r="K3651" s="186"/>
      <c r="L3651" s="186"/>
      <c r="M3651" s="186"/>
      <c r="N3651" s="186"/>
      <c r="O3651" s="186"/>
      <c r="P3651" s="186"/>
      <c r="Q3651" s="186"/>
    </row>
    <row r="3652" spans="1:17">
      <c r="A3652" s="186"/>
      <c r="B3652" s="186"/>
      <c r="C3652" s="186"/>
      <c r="D3652" s="186"/>
      <c r="E3652" s="186"/>
      <c r="F3652" s="186"/>
      <c r="G3652" s="186"/>
      <c r="H3652" s="186"/>
      <c r="I3652" s="186"/>
      <c r="J3652" s="186"/>
      <c r="K3652" s="186"/>
      <c r="L3652" s="186"/>
      <c r="M3652" s="186"/>
      <c r="N3652" s="186"/>
      <c r="O3652" s="186"/>
      <c r="P3652" s="186"/>
      <c r="Q3652" s="186"/>
    </row>
    <row r="3653" spans="1:17">
      <c r="A3653" s="186"/>
      <c r="B3653" s="186"/>
      <c r="C3653" s="186"/>
      <c r="D3653" s="186"/>
      <c r="E3653" s="186"/>
      <c r="F3653" s="186"/>
      <c r="G3653" s="186"/>
      <c r="H3653" s="186"/>
      <c r="I3653" s="186"/>
      <c r="J3653" s="186"/>
      <c r="K3653" s="186"/>
      <c r="L3653" s="186"/>
      <c r="M3653" s="186"/>
      <c r="N3653" s="186"/>
      <c r="O3653" s="186"/>
      <c r="P3653" s="186"/>
      <c r="Q3653" s="186"/>
    </row>
    <row r="3654" spans="1:17">
      <c r="A3654" s="186"/>
      <c r="B3654" s="186"/>
      <c r="C3654" s="186"/>
      <c r="D3654" s="186"/>
      <c r="E3654" s="186"/>
      <c r="F3654" s="186"/>
      <c r="G3654" s="186"/>
      <c r="H3654" s="186"/>
      <c r="I3654" s="186"/>
      <c r="J3654" s="186"/>
      <c r="K3654" s="186"/>
      <c r="L3654" s="186"/>
      <c r="M3654" s="186"/>
      <c r="N3654" s="186"/>
      <c r="O3654" s="186"/>
      <c r="P3654" s="186"/>
      <c r="Q3654" s="186"/>
    </row>
    <row r="3655" spans="1:17">
      <c r="A3655" s="186"/>
      <c r="B3655" s="186"/>
      <c r="C3655" s="186"/>
      <c r="D3655" s="186"/>
      <c r="E3655" s="186"/>
      <c r="F3655" s="186"/>
      <c r="G3655" s="186"/>
      <c r="H3655" s="186"/>
      <c r="I3655" s="186"/>
      <c r="J3655" s="186"/>
      <c r="K3655" s="186"/>
      <c r="L3655" s="186"/>
      <c r="M3655" s="186"/>
      <c r="N3655" s="186"/>
      <c r="O3655" s="186"/>
      <c r="P3655" s="186"/>
      <c r="Q3655" s="186"/>
    </row>
    <row r="3656" spans="1:17">
      <c r="A3656" s="186"/>
      <c r="B3656" s="186"/>
      <c r="C3656" s="186"/>
      <c r="D3656" s="186"/>
      <c r="E3656" s="186"/>
      <c r="F3656" s="186"/>
      <c r="G3656" s="186"/>
      <c r="H3656" s="186"/>
      <c r="I3656" s="186"/>
      <c r="J3656" s="186"/>
      <c r="K3656" s="186"/>
      <c r="L3656" s="186"/>
      <c r="M3656" s="186"/>
      <c r="N3656" s="186"/>
      <c r="O3656" s="186"/>
      <c r="P3656" s="186"/>
      <c r="Q3656" s="186"/>
    </row>
    <row r="3657" spans="1:17">
      <c r="A3657" s="186"/>
      <c r="B3657" s="186"/>
      <c r="C3657" s="186"/>
      <c r="D3657" s="186"/>
      <c r="E3657" s="186"/>
      <c r="F3657" s="186"/>
      <c r="G3657" s="186"/>
      <c r="H3657" s="186"/>
      <c r="I3657" s="186"/>
      <c r="J3657" s="186"/>
      <c r="K3657" s="186"/>
      <c r="L3657" s="186"/>
      <c r="M3657" s="186"/>
      <c r="N3657" s="186"/>
      <c r="O3657" s="186"/>
      <c r="P3657" s="186"/>
      <c r="Q3657" s="186"/>
    </row>
    <row r="3658" spans="1:17">
      <c r="A3658" s="186"/>
      <c r="B3658" s="186"/>
      <c r="C3658" s="186"/>
      <c r="D3658" s="186"/>
      <c r="E3658" s="186"/>
      <c r="F3658" s="186"/>
      <c r="G3658" s="186"/>
      <c r="H3658" s="186"/>
      <c r="I3658" s="186"/>
      <c r="J3658" s="186"/>
      <c r="K3658" s="186"/>
      <c r="L3658" s="186"/>
      <c r="M3658" s="186"/>
      <c r="N3658" s="186"/>
      <c r="O3658" s="186"/>
      <c r="P3658" s="186"/>
      <c r="Q3658" s="186"/>
    </row>
    <row r="3659" spans="1:17">
      <c r="A3659" s="186"/>
      <c r="B3659" s="186"/>
      <c r="C3659" s="186"/>
      <c r="D3659" s="186"/>
      <c r="E3659" s="186"/>
      <c r="F3659" s="186"/>
      <c r="G3659" s="186"/>
      <c r="H3659" s="186"/>
      <c r="I3659" s="186"/>
      <c r="J3659" s="186"/>
      <c r="K3659" s="186"/>
      <c r="L3659" s="186"/>
      <c r="M3659" s="186"/>
      <c r="N3659" s="186"/>
      <c r="O3659" s="186"/>
      <c r="P3659" s="186"/>
      <c r="Q3659" s="186"/>
    </row>
    <row r="3660" spans="1:17">
      <c r="A3660" s="186"/>
      <c r="B3660" s="186"/>
      <c r="C3660" s="186"/>
      <c r="D3660" s="186"/>
      <c r="E3660" s="186"/>
      <c r="F3660" s="186"/>
      <c r="G3660" s="186"/>
      <c r="H3660" s="186"/>
      <c r="I3660" s="186"/>
      <c r="J3660" s="186"/>
      <c r="K3660" s="186"/>
      <c r="L3660" s="186"/>
      <c r="M3660" s="186"/>
      <c r="N3660" s="186"/>
      <c r="O3660" s="186"/>
      <c r="P3660" s="186"/>
      <c r="Q3660" s="186"/>
    </row>
    <row r="3661" spans="1:17">
      <c r="A3661" s="186"/>
      <c r="B3661" s="186"/>
      <c r="C3661" s="186"/>
      <c r="D3661" s="186"/>
      <c r="E3661" s="186"/>
      <c r="F3661" s="186"/>
      <c r="G3661" s="186"/>
      <c r="H3661" s="186"/>
      <c r="I3661" s="186"/>
      <c r="J3661" s="186"/>
      <c r="K3661" s="186"/>
      <c r="L3661" s="186"/>
      <c r="M3661" s="186"/>
      <c r="N3661" s="186"/>
      <c r="O3661" s="186"/>
      <c r="P3661" s="186"/>
      <c r="Q3661" s="186"/>
    </row>
    <row r="3662" spans="1:17">
      <c r="A3662" s="186"/>
      <c r="B3662" s="186"/>
      <c r="C3662" s="186"/>
      <c r="D3662" s="186"/>
      <c r="E3662" s="186"/>
      <c r="F3662" s="186"/>
      <c r="G3662" s="186"/>
      <c r="H3662" s="186"/>
      <c r="I3662" s="186"/>
      <c r="J3662" s="186"/>
      <c r="K3662" s="186"/>
      <c r="L3662" s="186"/>
      <c r="M3662" s="186"/>
      <c r="N3662" s="186"/>
      <c r="O3662" s="186"/>
      <c r="P3662" s="186"/>
      <c r="Q3662" s="186"/>
    </row>
    <row r="3663" spans="1:17">
      <c r="A3663" s="186"/>
      <c r="B3663" s="186"/>
      <c r="C3663" s="186"/>
      <c r="D3663" s="186"/>
      <c r="E3663" s="186"/>
      <c r="F3663" s="186"/>
      <c r="G3663" s="186"/>
      <c r="H3663" s="186"/>
      <c r="I3663" s="186"/>
      <c r="J3663" s="186"/>
      <c r="K3663" s="186"/>
      <c r="L3663" s="186"/>
      <c r="M3663" s="186"/>
      <c r="N3663" s="186"/>
      <c r="O3663" s="186"/>
      <c r="P3663" s="186"/>
      <c r="Q3663" s="186"/>
    </row>
    <row r="3664" spans="1:17">
      <c r="A3664" s="186"/>
      <c r="B3664" s="186"/>
      <c r="C3664" s="186"/>
      <c r="D3664" s="186"/>
      <c r="E3664" s="186"/>
      <c r="F3664" s="186"/>
      <c r="G3664" s="186"/>
      <c r="H3664" s="186"/>
      <c r="I3664" s="186"/>
      <c r="J3664" s="186"/>
      <c r="K3664" s="186"/>
      <c r="L3664" s="186"/>
      <c r="M3664" s="186"/>
      <c r="N3664" s="186"/>
      <c r="O3664" s="186"/>
      <c r="P3664" s="186"/>
      <c r="Q3664" s="186"/>
    </row>
    <row r="3665" spans="1:17">
      <c r="A3665" s="186"/>
      <c r="B3665" s="186"/>
      <c r="C3665" s="186"/>
      <c r="D3665" s="186"/>
      <c r="E3665" s="186"/>
      <c r="F3665" s="186"/>
      <c r="G3665" s="186"/>
      <c r="H3665" s="186"/>
      <c r="I3665" s="186"/>
      <c r="J3665" s="186"/>
      <c r="K3665" s="186"/>
      <c r="L3665" s="186"/>
      <c r="M3665" s="186"/>
      <c r="N3665" s="186"/>
      <c r="O3665" s="186"/>
      <c r="P3665" s="186"/>
      <c r="Q3665" s="186"/>
    </row>
    <row r="3666" spans="1:17">
      <c r="A3666" s="186"/>
      <c r="B3666" s="186"/>
      <c r="C3666" s="186"/>
      <c r="D3666" s="186"/>
      <c r="E3666" s="186"/>
      <c r="F3666" s="186"/>
      <c r="G3666" s="186"/>
      <c r="H3666" s="186"/>
      <c r="I3666" s="186"/>
      <c r="J3666" s="186"/>
      <c r="K3666" s="186"/>
      <c r="L3666" s="186"/>
      <c r="M3666" s="186"/>
      <c r="N3666" s="186"/>
      <c r="O3666" s="186"/>
      <c r="P3666" s="186"/>
      <c r="Q3666" s="186"/>
    </row>
    <row r="3667" spans="1:17">
      <c r="A3667" s="186"/>
      <c r="B3667" s="186"/>
      <c r="C3667" s="186"/>
      <c r="D3667" s="186"/>
      <c r="E3667" s="186"/>
      <c r="F3667" s="186"/>
      <c r="G3667" s="186"/>
      <c r="H3667" s="186"/>
      <c r="I3667" s="186"/>
      <c r="J3667" s="186"/>
      <c r="K3667" s="186"/>
      <c r="L3667" s="186"/>
      <c r="M3667" s="186"/>
      <c r="N3667" s="186"/>
      <c r="O3667" s="186"/>
      <c r="P3667" s="186"/>
      <c r="Q3667" s="186"/>
    </row>
    <row r="3668" spans="1:17">
      <c r="A3668" s="186"/>
      <c r="B3668" s="186"/>
      <c r="C3668" s="186"/>
      <c r="D3668" s="186"/>
      <c r="E3668" s="186"/>
      <c r="F3668" s="186"/>
      <c r="G3668" s="186"/>
      <c r="H3668" s="186"/>
      <c r="I3668" s="186"/>
      <c r="J3668" s="186"/>
      <c r="K3668" s="186"/>
      <c r="L3668" s="186"/>
      <c r="M3668" s="186"/>
      <c r="N3668" s="186"/>
      <c r="O3668" s="186"/>
      <c r="P3668" s="186"/>
      <c r="Q3668" s="186"/>
    </row>
    <row r="3669" spans="1:17">
      <c r="A3669" s="186"/>
      <c r="B3669" s="186"/>
      <c r="C3669" s="186"/>
      <c r="D3669" s="186"/>
      <c r="E3669" s="186"/>
      <c r="F3669" s="186"/>
      <c r="G3669" s="186"/>
      <c r="H3669" s="186"/>
      <c r="I3669" s="186"/>
      <c r="J3669" s="186"/>
      <c r="K3669" s="186"/>
      <c r="L3669" s="186"/>
      <c r="M3669" s="186"/>
      <c r="N3669" s="186"/>
      <c r="O3669" s="186"/>
      <c r="P3669" s="186"/>
      <c r="Q3669" s="186"/>
    </row>
    <row r="3670" spans="1:17">
      <c r="A3670" s="186"/>
      <c r="B3670" s="186"/>
      <c r="C3670" s="186"/>
      <c r="D3670" s="186"/>
      <c r="E3670" s="186"/>
      <c r="F3670" s="186"/>
      <c r="G3670" s="186"/>
      <c r="H3670" s="186"/>
      <c r="I3670" s="186"/>
      <c r="J3670" s="186"/>
      <c r="K3670" s="186"/>
      <c r="L3670" s="186"/>
      <c r="M3670" s="186"/>
      <c r="N3670" s="186"/>
      <c r="O3670" s="186"/>
      <c r="P3670" s="186"/>
      <c r="Q3670" s="186"/>
    </row>
    <row r="3671" spans="1:17">
      <c r="A3671" s="186"/>
      <c r="B3671" s="186"/>
      <c r="C3671" s="186"/>
      <c r="D3671" s="186"/>
      <c r="E3671" s="186"/>
      <c r="F3671" s="186"/>
      <c r="G3671" s="186"/>
      <c r="H3671" s="186"/>
      <c r="I3671" s="186"/>
      <c r="J3671" s="186"/>
      <c r="K3671" s="186"/>
      <c r="L3671" s="186"/>
      <c r="M3671" s="186"/>
      <c r="N3671" s="186"/>
      <c r="O3671" s="186"/>
      <c r="P3671" s="186"/>
      <c r="Q3671" s="186"/>
    </row>
    <row r="3672" spans="1:17">
      <c r="A3672" s="186"/>
      <c r="B3672" s="186"/>
      <c r="C3672" s="186"/>
      <c r="D3672" s="186"/>
      <c r="E3672" s="186"/>
      <c r="F3672" s="186"/>
      <c r="G3672" s="186"/>
      <c r="H3672" s="186"/>
      <c r="I3672" s="186"/>
      <c r="J3672" s="186"/>
      <c r="K3672" s="186"/>
      <c r="L3672" s="186"/>
      <c r="M3672" s="186"/>
      <c r="N3672" s="186"/>
      <c r="O3672" s="186"/>
      <c r="P3672" s="186"/>
      <c r="Q3672" s="186"/>
    </row>
    <row r="3673" spans="1:17">
      <c r="A3673" s="186"/>
      <c r="B3673" s="186"/>
      <c r="C3673" s="186"/>
      <c r="D3673" s="186"/>
      <c r="E3673" s="186"/>
      <c r="F3673" s="186"/>
      <c r="G3673" s="186"/>
      <c r="H3673" s="186"/>
      <c r="I3673" s="186"/>
      <c r="J3673" s="186"/>
      <c r="K3673" s="186"/>
      <c r="L3673" s="186"/>
      <c r="M3673" s="186"/>
      <c r="N3673" s="186"/>
      <c r="O3673" s="186"/>
      <c r="P3673" s="186"/>
      <c r="Q3673" s="186"/>
    </row>
    <row r="3674" spans="1:17">
      <c r="A3674" s="186"/>
      <c r="B3674" s="186"/>
      <c r="C3674" s="186"/>
      <c r="D3674" s="186"/>
      <c r="E3674" s="186"/>
      <c r="F3674" s="186"/>
      <c r="G3674" s="186"/>
      <c r="H3674" s="186"/>
      <c r="I3674" s="186"/>
      <c r="J3674" s="186"/>
      <c r="K3674" s="186"/>
      <c r="L3674" s="186"/>
      <c r="M3674" s="186"/>
      <c r="N3674" s="186"/>
      <c r="O3674" s="186"/>
      <c r="P3674" s="186"/>
      <c r="Q3674" s="186"/>
    </row>
    <row r="3675" spans="1:17">
      <c r="A3675" s="186"/>
      <c r="B3675" s="186"/>
      <c r="C3675" s="186"/>
      <c r="D3675" s="186"/>
      <c r="E3675" s="186"/>
      <c r="F3675" s="186"/>
      <c r="G3675" s="186"/>
      <c r="H3675" s="186"/>
      <c r="I3675" s="186"/>
      <c r="J3675" s="186"/>
      <c r="K3675" s="186"/>
      <c r="L3675" s="186"/>
      <c r="M3675" s="186"/>
      <c r="N3675" s="186"/>
      <c r="O3675" s="186"/>
      <c r="P3675" s="186"/>
      <c r="Q3675" s="186"/>
    </row>
    <row r="3676" spans="1:17">
      <c r="A3676" s="186"/>
      <c r="B3676" s="186"/>
      <c r="C3676" s="186"/>
      <c r="D3676" s="186"/>
      <c r="E3676" s="186"/>
      <c r="F3676" s="186"/>
      <c r="G3676" s="186"/>
      <c r="H3676" s="186"/>
      <c r="I3676" s="186"/>
      <c r="J3676" s="186"/>
      <c r="K3676" s="186"/>
      <c r="L3676" s="186"/>
      <c r="M3676" s="186"/>
      <c r="N3676" s="186"/>
      <c r="O3676" s="186"/>
      <c r="P3676" s="186"/>
      <c r="Q3676" s="186"/>
    </row>
    <row r="3677" spans="1:17">
      <c r="A3677" s="186"/>
      <c r="B3677" s="186"/>
      <c r="C3677" s="186"/>
      <c r="D3677" s="186"/>
      <c r="E3677" s="186"/>
      <c r="F3677" s="186"/>
      <c r="G3677" s="186"/>
      <c r="H3677" s="186"/>
      <c r="I3677" s="186"/>
      <c r="J3677" s="186"/>
      <c r="K3677" s="186"/>
      <c r="L3677" s="186"/>
      <c r="M3677" s="186"/>
      <c r="N3677" s="186"/>
      <c r="O3677" s="186"/>
      <c r="P3677" s="186"/>
      <c r="Q3677" s="186"/>
    </row>
    <row r="3678" spans="1:17">
      <c r="A3678" s="186"/>
      <c r="B3678" s="186"/>
      <c r="C3678" s="186"/>
      <c r="D3678" s="186"/>
      <c r="E3678" s="186"/>
      <c r="F3678" s="186"/>
      <c r="G3678" s="186"/>
      <c r="H3678" s="186"/>
      <c r="I3678" s="186"/>
      <c r="J3678" s="186"/>
      <c r="K3678" s="186"/>
      <c r="L3678" s="186"/>
      <c r="M3678" s="186"/>
      <c r="N3678" s="186"/>
      <c r="O3678" s="186"/>
      <c r="P3678" s="186"/>
      <c r="Q3678" s="186"/>
    </row>
    <row r="3679" spans="1:17">
      <c r="A3679" s="186"/>
      <c r="B3679" s="186"/>
      <c r="C3679" s="186"/>
      <c r="D3679" s="186"/>
      <c r="E3679" s="186"/>
      <c r="F3679" s="186"/>
      <c r="G3679" s="186"/>
      <c r="H3679" s="186"/>
      <c r="I3679" s="186"/>
      <c r="J3679" s="186"/>
      <c r="K3679" s="186"/>
      <c r="L3679" s="186"/>
      <c r="M3679" s="186"/>
      <c r="N3679" s="186"/>
      <c r="O3679" s="186"/>
      <c r="P3679" s="186"/>
      <c r="Q3679" s="186"/>
    </row>
    <row r="3680" spans="1:17">
      <c r="A3680" s="186"/>
      <c r="B3680" s="186"/>
      <c r="C3680" s="186"/>
      <c r="D3680" s="186"/>
      <c r="E3680" s="186"/>
      <c r="F3680" s="186"/>
      <c r="G3680" s="186"/>
      <c r="H3680" s="186"/>
      <c r="I3680" s="186"/>
      <c r="J3680" s="186"/>
      <c r="K3680" s="186"/>
      <c r="L3680" s="186"/>
      <c r="M3680" s="186"/>
      <c r="N3680" s="186"/>
      <c r="O3680" s="186"/>
      <c r="P3680" s="186"/>
      <c r="Q3680" s="186"/>
    </row>
    <row r="3681" spans="1:17">
      <c r="A3681" s="186"/>
      <c r="B3681" s="186"/>
      <c r="C3681" s="186"/>
      <c r="D3681" s="186"/>
      <c r="E3681" s="186"/>
      <c r="F3681" s="186"/>
      <c r="G3681" s="186"/>
      <c r="H3681" s="186"/>
      <c r="I3681" s="186"/>
      <c r="J3681" s="186"/>
      <c r="K3681" s="186"/>
      <c r="L3681" s="186"/>
      <c r="M3681" s="186"/>
      <c r="N3681" s="186"/>
      <c r="O3681" s="186"/>
      <c r="P3681" s="186"/>
      <c r="Q3681" s="186"/>
    </row>
    <row r="3682" spans="1:17">
      <c r="A3682" s="186"/>
      <c r="B3682" s="186"/>
      <c r="C3682" s="186"/>
      <c r="D3682" s="186"/>
      <c r="E3682" s="186"/>
      <c r="F3682" s="186"/>
      <c r="G3682" s="186"/>
      <c r="H3682" s="186"/>
      <c r="I3682" s="186"/>
      <c r="J3682" s="186"/>
      <c r="K3682" s="186"/>
      <c r="L3682" s="186"/>
      <c r="M3682" s="186"/>
      <c r="N3682" s="186"/>
      <c r="O3682" s="186"/>
      <c r="P3682" s="186"/>
      <c r="Q3682" s="186"/>
    </row>
    <row r="3683" spans="1:17">
      <c r="A3683" s="186"/>
      <c r="B3683" s="186"/>
      <c r="C3683" s="186"/>
      <c r="D3683" s="186"/>
      <c r="E3683" s="186"/>
      <c r="F3683" s="186"/>
      <c r="G3683" s="186"/>
      <c r="H3683" s="186"/>
      <c r="I3683" s="186"/>
      <c r="J3683" s="186"/>
      <c r="K3683" s="186"/>
      <c r="L3683" s="186"/>
      <c r="M3683" s="186"/>
      <c r="N3683" s="186"/>
      <c r="O3683" s="186"/>
      <c r="P3683" s="186"/>
      <c r="Q3683" s="186"/>
    </row>
    <row r="3684" spans="1:17">
      <c r="A3684" s="186"/>
      <c r="B3684" s="186"/>
      <c r="C3684" s="186"/>
      <c r="D3684" s="186"/>
      <c r="E3684" s="186"/>
      <c r="F3684" s="186"/>
      <c r="G3684" s="186"/>
      <c r="H3684" s="186"/>
      <c r="I3684" s="186"/>
      <c r="J3684" s="186"/>
      <c r="K3684" s="186"/>
      <c r="L3684" s="186"/>
      <c r="M3684" s="186"/>
      <c r="N3684" s="186"/>
      <c r="O3684" s="186"/>
      <c r="P3684" s="186"/>
      <c r="Q3684" s="186"/>
    </row>
    <row r="3685" spans="1:17">
      <c r="A3685" s="186"/>
      <c r="B3685" s="186"/>
      <c r="C3685" s="186"/>
      <c r="D3685" s="186"/>
      <c r="E3685" s="186"/>
      <c r="F3685" s="186"/>
      <c r="G3685" s="186"/>
      <c r="H3685" s="186"/>
      <c r="I3685" s="186"/>
      <c r="J3685" s="186"/>
      <c r="K3685" s="186"/>
      <c r="L3685" s="186"/>
      <c r="M3685" s="186"/>
      <c r="N3685" s="186"/>
      <c r="O3685" s="186"/>
      <c r="P3685" s="186"/>
      <c r="Q3685" s="186"/>
    </row>
    <row r="3686" spans="1:17">
      <c r="A3686" s="186"/>
      <c r="B3686" s="186"/>
      <c r="C3686" s="186"/>
      <c r="D3686" s="186"/>
      <c r="E3686" s="186"/>
      <c r="F3686" s="186"/>
      <c r="G3686" s="186"/>
      <c r="H3686" s="186"/>
      <c r="I3686" s="186"/>
      <c r="J3686" s="186"/>
      <c r="K3686" s="186"/>
      <c r="L3686" s="186"/>
      <c r="M3686" s="186"/>
      <c r="N3686" s="186"/>
      <c r="O3686" s="186"/>
      <c r="P3686" s="186"/>
      <c r="Q3686" s="186"/>
    </row>
    <row r="3687" spans="1:17">
      <c r="A3687" s="186"/>
      <c r="B3687" s="186"/>
      <c r="C3687" s="186"/>
      <c r="D3687" s="186"/>
      <c r="E3687" s="186"/>
      <c r="F3687" s="186"/>
      <c r="G3687" s="186"/>
      <c r="H3687" s="186"/>
      <c r="I3687" s="186"/>
      <c r="J3687" s="186"/>
      <c r="K3687" s="186"/>
      <c r="L3687" s="186"/>
      <c r="M3687" s="186"/>
      <c r="N3687" s="186"/>
      <c r="O3687" s="186"/>
      <c r="P3687" s="186"/>
      <c r="Q3687" s="186"/>
    </row>
    <row r="3688" spans="1:17">
      <c r="A3688" s="186"/>
      <c r="B3688" s="186"/>
      <c r="C3688" s="186"/>
      <c r="D3688" s="186"/>
      <c r="E3688" s="186"/>
      <c r="F3688" s="186"/>
      <c r="G3688" s="186"/>
      <c r="H3688" s="186"/>
      <c r="I3688" s="186"/>
      <c r="J3688" s="186"/>
      <c r="K3688" s="186"/>
      <c r="L3688" s="186"/>
      <c r="M3688" s="186"/>
      <c r="N3688" s="186"/>
      <c r="O3688" s="186"/>
      <c r="P3688" s="186"/>
      <c r="Q3688" s="186"/>
    </row>
    <row r="3689" spans="1:17">
      <c r="A3689" s="186"/>
      <c r="B3689" s="186"/>
      <c r="C3689" s="186"/>
      <c r="D3689" s="186"/>
      <c r="E3689" s="186"/>
      <c r="F3689" s="186"/>
      <c r="G3689" s="186"/>
      <c r="H3689" s="186"/>
      <c r="I3689" s="186"/>
      <c r="J3689" s="186"/>
      <c r="K3689" s="186"/>
      <c r="L3689" s="186"/>
      <c r="M3689" s="186"/>
      <c r="N3689" s="186"/>
      <c r="O3689" s="186"/>
      <c r="P3689" s="186"/>
      <c r="Q3689" s="186"/>
    </row>
    <row r="3690" spans="1:17">
      <c r="A3690" s="186"/>
      <c r="B3690" s="186"/>
      <c r="C3690" s="186"/>
      <c r="D3690" s="186"/>
      <c r="E3690" s="186"/>
      <c r="F3690" s="186"/>
      <c r="G3690" s="186"/>
      <c r="H3690" s="186"/>
      <c r="I3690" s="186"/>
      <c r="J3690" s="186"/>
      <c r="K3690" s="186"/>
      <c r="L3690" s="186"/>
      <c r="M3690" s="186"/>
      <c r="N3690" s="186"/>
      <c r="O3690" s="186"/>
      <c r="P3690" s="186"/>
      <c r="Q3690" s="186"/>
    </row>
    <row r="3691" spans="1:17">
      <c r="A3691" s="186"/>
      <c r="B3691" s="186"/>
      <c r="C3691" s="186"/>
      <c r="D3691" s="186"/>
      <c r="E3691" s="186"/>
      <c r="F3691" s="186"/>
      <c r="G3691" s="186"/>
      <c r="H3691" s="186"/>
      <c r="I3691" s="186"/>
      <c r="J3691" s="186"/>
      <c r="K3691" s="186"/>
      <c r="L3691" s="186"/>
      <c r="M3691" s="186"/>
      <c r="N3691" s="186"/>
      <c r="O3691" s="186"/>
      <c r="P3691" s="186"/>
      <c r="Q3691" s="186"/>
    </row>
    <row r="3692" spans="1:17">
      <c r="A3692" s="186"/>
      <c r="B3692" s="186"/>
      <c r="C3692" s="186"/>
      <c r="D3692" s="186"/>
      <c r="E3692" s="186"/>
      <c r="F3692" s="186"/>
      <c r="G3692" s="186"/>
      <c r="H3692" s="186"/>
      <c r="I3692" s="186"/>
      <c r="J3692" s="186"/>
      <c r="K3692" s="186"/>
      <c r="L3692" s="186"/>
      <c r="M3692" s="186"/>
      <c r="N3692" s="186"/>
      <c r="O3692" s="186"/>
      <c r="P3692" s="186"/>
      <c r="Q3692" s="186"/>
    </row>
    <row r="3693" spans="1:17">
      <c r="A3693" s="186"/>
      <c r="B3693" s="186"/>
      <c r="C3693" s="186"/>
      <c r="D3693" s="186"/>
      <c r="E3693" s="186"/>
      <c r="F3693" s="186"/>
      <c r="G3693" s="186"/>
      <c r="H3693" s="186"/>
      <c r="I3693" s="186"/>
      <c r="J3693" s="186"/>
      <c r="K3693" s="186"/>
      <c r="L3693" s="186"/>
      <c r="M3693" s="186"/>
      <c r="N3693" s="186"/>
      <c r="O3693" s="186"/>
      <c r="P3693" s="186"/>
      <c r="Q3693" s="186"/>
    </row>
    <row r="3694" spans="1:17">
      <c r="A3694" s="186"/>
      <c r="B3694" s="186"/>
      <c r="C3694" s="186"/>
      <c r="D3694" s="186"/>
      <c r="E3694" s="186"/>
      <c r="F3694" s="186"/>
      <c r="G3694" s="186"/>
      <c r="H3694" s="186"/>
      <c r="I3694" s="186"/>
      <c r="J3694" s="186"/>
      <c r="K3694" s="186"/>
      <c r="L3694" s="186"/>
      <c r="M3694" s="186"/>
      <c r="N3694" s="186"/>
      <c r="O3694" s="186"/>
      <c r="P3694" s="186"/>
      <c r="Q3694" s="186"/>
    </row>
    <row r="3695" spans="1:17">
      <c r="A3695" s="186"/>
      <c r="B3695" s="186"/>
      <c r="C3695" s="186"/>
      <c r="D3695" s="186"/>
      <c r="E3695" s="186"/>
      <c r="F3695" s="186"/>
      <c r="G3695" s="186"/>
      <c r="H3695" s="186"/>
      <c r="I3695" s="186"/>
      <c r="J3695" s="186"/>
      <c r="K3695" s="186"/>
      <c r="L3695" s="186"/>
      <c r="M3695" s="186"/>
      <c r="N3695" s="186"/>
      <c r="O3695" s="186"/>
      <c r="P3695" s="186"/>
      <c r="Q3695" s="186"/>
    </row>
    <row r="3696" spans="1:17">
      <c r="A3696" s="186"/>
      <c r="B3696" s="186"/>
      <c r="C3696" s="186"/>
      <c r="D3696" s="186"/>
      <c r="E3696" s="186"/>
      <c r="F3696" s="186"/>
      <c r="G3696" s="186"/>
      <c r="H3696" s="186"/>
      <c r="I3696" s="186"/>
      <c r="J3696" s="186"/>
      <c r="K3696" s="186"/>
      <c r="L3696" s="186"/>
      <c r="M3696" s="186"/>
      <c r="N3696" s="186"/>
      <c r="O3696" s="186"/>
      <c r="P3696" s="186"/>
      <c r="Q3696" s="186"/>
    </row>
    <row r="3697" spans="1:17">
      <c r="A3697" s="186"/>
      <c r="B3697" s="186"/>
      <c r="C3697" s="186"/>
      <c r="D3697" s="186"/>
      <c r="E3697" s="186"/>
      <c r="F3697" s="186"/>
      <c r="G3697" s="186"/>
      <c r="H3697" s="186"/>
      <c r="I3697" s="186"/>
      <c r="J3697" s="186"/>
      <c r="K3697" s="186"/>
      <c r="L3697" s="186"/>
      <c r="M3697" s="186"/>
      <c r="N3697" s="186"/>
      <c r="O3697" s="186"/>
      <c r="P3697" s="186"/>
      <c r="Q3697" s="186"/>
    </row>
    <row r="3698" spans="1:17">
      <c r="A3698" s="186"/>
      <c r="B3698" s="186"/>
      <c r="C3698" s="186"/>
      <c r="D3698" s="186"/>
      <c r="E3698" s="186"/>
      <c r="F3698" s="186"/>
      <c r="G3698" s="186"/>
      <c r="H3698" s="186"/>
      <c r="I3698" s="186"/>
      <c r="J3698" s="186"/>
      <c r="K3698" s="186"/>
      <c r="L3698" s="186"/>
      <c r="M3698" s="186"/>
      <c r="N3698" s="186"/>
      <c r="O3698" s="186"/>
      <c r="P3698" s="186"/>
      <c r="Q3698" s="186"/>
    </row>
    <row r="3699" spans="1:17">
      <c r="A3699" s="186"/>
      <c r="B3699" s="186"/>
      <c r="C3699" s="186"/>
      <c r="D3699" s="186"/>
      <c r="E3699" s="186"/>
      <c r="F3699" s="186"/>
      <c r="G3699" s="186"/>
      <c r="H3699" s="186"/>
      <c r="I3699" s="186"/>
      <c r="J3699" s="186"/>
      <c r="K3699" s="186"/>
      <c r="L3699" s="186"/>
      <c r="M3699" s="186"/>
      <c r="N3699" s="186"/>
      <c r="O3699" s="186"/>
      <c r="P3699" s="186"/>
      <c r="Q3699" s="186"/>
    </row>
    <row r="3700" spans="1:17">
      <c r="A3700" s="186"/>
      <c r="B3700" s="186"/>
      <c r="C3700" s="186"/>
      <c r="D3700" s="186"/>
      <c r="E3700" s="186"/>
      <c r="F3700" s="186"/>
      <c r="G3700" s="186"/>
      <c r="H3700" s="186"/>
      <c r="I3700" s="186"/>
      <c r="J3700" s="186"/>
      <c r="K3700" s="186"/>
      <c r="L3700" s="186"/>
      <c r="M3700" s="186"/>
      <c r="N3700" s="186"/>
      <c r="O3700" s="186"/>
      <c r="P3700" s="186"/>
      <c r="Q3700" s="186"/>
    </row>
    <row r="3701" spans="1:17">
      <c r="A3701" s="186"/>
      <c r="B3701" s="186"/>
      <c r="C3701" s="186"/>
      <c r="D3701" s="186"/>
      <c r="E3701" s="186"/>
      <c r="F3701" s="186"/>
      <c r="G3701" s="186"/>
      <c r="H3701" s="186"/>
      <c r="I3701" s="186"/>
      <c r="J3701" s="186"/>
      <c r="K3701" s="186"/>
      <c r="L3701" s="186"/>
      <c r="M3701" s="186"/>
      <c r="N3701" s="186"/>
      <c r="O3701" s="186"/>
      <c r="P3701" s="186"/>
      <c r="Q3701" s="186"/>
    </row>
    <row r="3702" spans="1:17">
      <c r="A3702" s="186"/>
      <c r="B3702" s="186"/>
      <c r="C3702" s="186"/>
      <c r="D3702" s="186"/>
      <c r="E3702" s="186"/>
      <c r="F3702" s="186"/>
      <c r="G3702" s="186"/>
      <c r="H3702" s="186"/>
      <c r="I3702" s="186"/>
      <c r="J3702" s="186"/>
      <c r="K3702" s="186"/>
      <c r="L3702" s="186"/>
      <c r="M3702" s="186"/>
      <c r="N3702" s="186"/>
      <c r="O3702" s="186"/>
      <c r="P3702" s="186"/>
      <c r="Q3702" s="186"/>
    </row>
    <row r="3703" spans="1:17">
      <c r="A3703" s="186"/>
      <c r="B3703" s="186"/>
      <c r="C3703" s="186"/>
      <c r="D3703" s="186"/>
      <c r="E3703" s="186"/>
      <c r="F3703" s="186"/>
      <c r="G3703" s="186"/>
      <c r="H3703" s="186"/>
      <c r="I3703" s="186"/>
      <c r="J3703" s="186"/>
      <c r="K3703" s="186"/>
      <c r="L3703" s="186"/>
      <c r="M3703" s="186"/>
      <c r="N3703" s="186"/>
      <c r="O3703" s="186"/>
      <c r="P3703" s="186"/>
      <c r="Q3703" s="186"/>
    </row>
    <row r="3704" spans="1:17">
      <c r="A3704" s="186"/>
      <c r="B3704" s="186"/>
      <c r="C3704" s="186"/>
      <c r="D3704" s="186"/>
      <c r="E3704" s="186"/>
      <c r="F3704" s="186"/>
      <c r="G3704" s="186"/>
      <c r="H3704" s="186"/>
      <c r="I3704" s="186"/>
      <c r="J3704" s="186"/>
      <c r="K3704" s="186"/>
      <c r="L3704" s="186"/>
      <c r="M3704" s="186"/>
      <c r="N3704" s="186"/>
      <c r="O3704" s="186"/>
      <c r="P3704" s="186"/>
      <c r="Q3704" s="186"/>
    </row>
    <row r="3705" spans="1:17">
      <c r="A3705" s="186"/>
      <c r="B3705" s="186"/>
      <c r="C3705" s="186"/>
      <c r="D3705" s="186"/>
      <c r="E3705" s="186"/>
      <c r="F3705" s="186"/>
      <c r="G3705" s="186"/>
      <c r="H3705" s="186"/>
      <c r="I3705" s="186"/>
      <c r="J3705" s="186"/>
      <c r="K3705" s="186"/>
      <c r="L3705" s="186"/>
      <c r="M3705" s="186"/>
      <c r="N3705" s="186"/>
      <c r="O3705" s="186"/>
      <c r="P3705" s="186"/>
      <c r="Q3705" s="186"/>
    </row>
    <row r="3706" spans="1:17">
      <c r="A3706" s="186"/>
      <c r="B3706" s="186"/>
      <c r="C3706" s="186"/>
      <c r="D3706" s="186"/>
      <c r="E3706" s="186"/>
      <c r="F3706" s="186"/>
      <c r="G3706" s="186"/>
      <c r="H3706" s="186"/>
      <c r="I3706" s="186"/>
      <c r="J3706" s="186"/>
      <c r="K3706" s="186"/>
      <c r="L3706" s="186"/>
      <c r="M3706" s="186"/>
      <c r="N3706" s="186"/>
      <c r="O3706" s="186"/>
      <c r="P3706" s="186"/>
      <c r="Q3706" s="186"/>
    </row>
    <row r="3707" spans="1:17">
      <c r="A3707" s="186"/>
      <c r="B3707" s="186"/>
      <c r="C3707" s="186"/>
      <c r="D3707" s="186"/>
      <c r="E3707" s="186"/>
      <c r="F3707" s="186"/>
      <c r="G3707" s="186"/>
      <c r="H3707" s="186"/>
      <c r="I3707" s="186"/>
      <c r="J3707" s="186"/>
      <c r="K3707" s="186"/>
      <c r="L3707" s="186"/>
      <c r="M3707" s="186"/>
      <c r="N3707" s="186"/>
      <c r="O3707" s="186"/>
      <c r="P3707" s="186"/>
      <c r="Q3707" s="186"/>
    </row>
    <row r="3708" spans="1:17">
      <c r="A3708" s="186"/>
      <c r="B3708" s="186"/>
      <c r="C3708" s="186"/>
      <c r="D3708" s="186"/>
      <c r="E3708" s="186"/>
      <c r="F3708" s="186"/>
      <c r="G3708" s="186"/>
      <c r="H3708" s="186"/>
      <c r="I3708" s="186"/>
      <c r="J3708" s="186"/>
      <c r="K3708" s="186"/>
      <c r="L3708" s="186"/>
      <c r="M3708" s="186"/>
      <c r="N3708" s="186"/>
      <c r="O3708" s="186"/>
      <c r="P3708" s="186"/>
      <c r="Q3708" s="186"/>
    </row>
    <row r="3709" spans="1:17">
      <c r="A3709" s="186"/>
      <c r="B3709" s="186"/>
      <c r="C3709" s="186"/>
      <c r="D3709" s="186"/>
      <c r="E3709" s="186"/>
      <c r="F3709" s="186"/>
      <c r="G3709" s="186"/>
      <c r="H3709" s="186"/>
      <c r="I3709" s="186"/>
      <c r="J3709" s="186"/>
      <c r="K3709" s="186"/>
      <c r="L3709" s="186"/>
      <c r="M3709" s="186"/>
      <c r="N3709" s="186"/>
      <c r="O3709" s="186"/>
      <c r="P3709" s="186"/>
      <c r="Q3709" s="186"/>
    </row>
    <row r="3710" spans="1:17">
      <c r="A3710" s="186"/>
      <c r="B3710" s="186"/>
      <c r="C3710" s="186"/>
      <c r="D3710" s="186"/>
      <c r="E3710" s="186"/>
      <c r="F3710" s="186"/>
      <c r="G3710" s="186"/>
      <c r="H3710" s="186"/>
      <c r="I3710" s="186"/>
      <c r="J3710" s="186"/>
      <c r="K3710" s="186"/>
      <c r="L3710" s="186"/>
      <c r="M3710" s="186"/>
      <c r="N3710" s="186"/>
      <c r="O3710" s="186"/>
      <c r="P3710" s="186"/>
      <c r="Q3710" s="186"/>
    </row>
    <row r="3711" spans="1:17">
      <c r="A3711" s="186"/>
      <c r="B3711" s="186"/>
      <c r="C3711" s="186"/>
      <c r="D3711" s="186"/>
      <c r="E3711" s="186"/>
      <c r="F3711" s="186"/>
      <c r="G3711" s="186"/>
      <c r="H3711" s="186"/>
      <c r="I3711" s="186"/>
      <c r="J3711" s="186"/>
      <c r="K3711" s="186"/>
      <c r="L3711" s="186"/>
      <c r="M3711" s="186"/>
      <c r="N3711" s="186"/>
      <c r="O3711" s="186"/>
      <c r="P3711" s="186"/>
      <c r="Q3711" s="186"/>
    </row>
    <row r="3712" spans="1:17">
      <c r="A3712" s="186"/>
      <c r="B3712" s="186"/>
      <c r="C3712" s="186"/>
      <c r="D3712" s="186"/>
      <c r="E3712" s="186"/>
      <c r="F3712" s="186"/>
      <c r="G3712" s="186"/>
      <c r="H3712" s="186"/>
      <c r="I3712" s="186"/>
      <c r="J3712" s="186"/>
      <c r="K3712" s="186"/>
      <c r="L3712" s="186"/>
      <c r="M3712" s="186"/>
      <c r="N3712" s="186"/>
      <c r="O3712" s="186"/>
      <c r="P3712" s="186"/>
      <c r="Q3712" s="186"/>
    </row>
    <row r="3713" spans="1:17">
      <c r="A3713" s="186"/>
      <c r="B3713" s="186"/>
      <c r="C3713" s="186"/>
      <c r="D3713" s="186"/>
      <c r="E3713" s="186"/>
      <c r="F3713" s="186"/>
      <c r="G3713" s="186"/>
      <c r="H3713" s="186"/>
      <c r="I3713" s="186"/>
      <c r="J3713" s="186"/>
      <c r="K3713" s="186"/>
      <c r="L3713" s="186"/>
      <c r="M3713" s="186"/>
      <c r="N3713" s="186"/>
      <c r="O3713" s="186"/>
      <c r="P3713" s="186"/>
      <c r="Q3713" s="186"/>
    </row>
    <row r="3714" spans="1:17">
      <c r="A3714" s="186"/>
      <c r="B3714" s="186"/>
      <c r="C3714" s="186"/>
      <c r="D3714" s="186"/>
      <c r="E3714" s="186"/>
      <c r="F3714" s="186"/>
      <c r="G3714" s="186"/>
      <c r="H3714" s="186"/>
      <c r="I3714" s="186"/>
      <c r="J3714" s="186"/>
      <c r="K3714" s="186"/>
      <c r="L3714" s="186"/>
      <c r="M3714" s="186"/>
      <c r="N3714" s="186"/>
      <c r="O3714" s="186"/>
      <c r="P3714" s="186"/>
      <c r="Q3714" s="186"/>
    </row>
    <row r="3715" spans="1:17">
      <c r="A3715" s="186"/>
      <c r="B3715" s="186"/>
      <c r="C3715" s="186"/>
      <c r="D3715" s="186"/>
      <c r="E3715" s="186"/>
      <c r="F3715" s="186"/>
      <c r="G3715" s="186"/>
      <c r="H3715" s="186"/>
      <c r="I3715" s="186"/>
      <c r="J3715" s="186"/>
      <c r="K3715" s="186"/>
      <c r="L3715" s="186"/>
      <c r="M3715" s="186"/>
      <c r="N3715" s="186"/>
      <c r="O3715" s="186"/>
      <c r="P3715" s="186"/>
      <c r="Q3715" s="186"/>
    </row>
    <row r="3716" spans="1:17">
      <c r="A3716" s="186"/>
      <c r="B3716" s="186"/>
      <c r="C3716" s="186"/>
      <c r="D3716" s="186"/>
      <c r="E3716" s="186"/>
      <c r="F3716" s="186"/>
      <c r="G3716" s="186"/>
      <c r="H3716" s="186"/>
      <c r="I3716" s="186"/>
      <c r="J3716" s="186"/>
      <c r="K3716" s="186"/>
      <c r="L3716" s="186"/>
      <c r="M3716" s="186"/>
      <c r="N3716" s="186"/>
      <c r="O3716" s="186"/>
      <c r="P3716" s="186"/>
      <c r="Q3716" s="186"/>
    </row>
    <row r="3717" spans="1:17">
      <c r="A3717" s="186"/>
      <c r="B3717" s="186"/>
      <c r="C3717" s="186"/>
      <c r="D3717" s="186"/>
      <c r="E3717" s="186"/>
      <c r="F3717" s="186"/>
      <c r="G3717" s="186"/>
      <c r="H3717" s="186"/>
      <c r="I3717" s="186"/>
      <c r="J3717" s="186"/>
      <c r="K3717" s="186"/>
      <c r="L3717" s="186"/>
      <c r="M3717" s="186"/>
      <c r="N3717" s="186"/>
      <c r="O3717" s="186"/>
      <c r="P3717" s="186"/>
      <c r="Q3717" s="186"/>
    </row>
    <row r="3718" spans="1:17">
      <c r="A3718" s="186"/>
      <c r="B3718" s="186"/>
      <c r="C3718" s="186"/>
      <c r="D3718" s="186"/>
      <c r="E3718" s="186"/>
      <c r="F3718" s="186"/>
      <c r="G3718" s="186"/>
      <c r="H3718" s="186"/>
      <c r="I3718" s="186"/>
      <c r="J3718" s="186"/>
      <c r="K3718" s="186"/>
      <c r="L3718" s="186"/>
      <c r="M3718" s="186"/>
      <c r="N3718" s="186"/>
      <c r="O3718" s="186"/>
      <c r="P3718" s="186"/>
      <c r="Q3718" s="186"/>
    </row>
    <row r="3719" spans="1:17">
      <c r="A3719" s="186"/>
      <c r="B3719" s="186"/>
      <c r="C3719" s="186"/>
      <c r="D3719" s="186"/>
      <c r="E3719" s="186"/>
      <c r="F3719" s="186"/>
      <c r="G3719" s="186"/>
      <c r="H3719" s="186"/>
      <c r="I3719" s="186"/>
      <c r="J3719" s="186"/>
      <c r="K3719" s="186"/>
      <c r="L3719" s="186"/>
      <c r="M3719" s="186"/>
      <c r="N3719" s="186"/>
      <c r="O3719" s="186"/>
      <c r="P3719" s="186"/>
      <c r="Q3719" s="186"/>
    </row>
    <row r="3720" spans="1:17">
      <c r="A3720" s="186"/>
      <c r="B3720" s="186"/>
      <c r="C3720" s="186"/>
      <c r="D3720" s="186"/>
      <c r="E3720" s="186"/>
      <c r="F3720" s="186"/>
      <c r="G3720" s="186"/>
      <c r="H3720" s="186"/>
      <c r="I3720" s="186"/>
      <c r="J3720" s="186"/>
      <c r="K3720" s="186"/>
      <c r="L3720" s="186"/>
      <c r="M3720" s="186"/>
      <c r="N3720" s="186"/>
      <c r="O3720" s="186"/>
      <c r="P3720" s="186"/>
      <c r="Q3720" s="186"/>
    </row>
    <row r="3721" spans="1:17">
      <c r="A3721" s="186"/>
      <c r="B3721" s="186"/>
      <c r="C3721" s="186"/>
      <c r="D3721" s="186"/>
      <c r="E3721" s="186"/>
      <c r="F3721" s="186"/>
      <c r="G3721" s="186"/>
      <c r="H3721" s="186"/>
      <c r="I3721" s="186"/>
      <c r="J3721" s="186"/>
      <c r="K3721" s="186"/>
      <c r="L3721" s="186"/>
      <c r="M3721" s="186"/>
      <c r="N3721" s="186"/>
      <c r="O3721" s="186"/>
      <c r="P3721" s="186"/>
      <c r="Q3721" s="186"/>
    </row>
    <row r="3722" spans="1:17">
      <c r="A3722" s="186"/>
      <c r="B3722" s="186"/>
      <c r="C3722" s="186"/>
      <c r="D3722" s="186"/>
      <c r="E3722" s="186"/>
      <c r="F3722" s="186"/>
      <c r="G3722" s="186"/>
      <c r="H3722" s="186"/>
      <c r="I3722" s="186"/>
      <c r="J3722" s="186"/>
      <c r="K3722" s="186"/>
      <c r="L3722" s="186"/>
      <c r="M3722" s="186"/>
      <c r="N3722" s="186"/>
      <c r="O3722" s="186"/>
      <c r="P3722" s="186"/>
      <c r="Q3722" s="186"/>
    </row>
    <row r="3723" spans="1:17">
      <c r="A3723" s="186"/>
      <c r="B3723" s="186"/>
      <c r="C3723" s="186"/>
      <c r="D3723" s="186"/>
      <c r="E3723" s="186"/>
      <c r="F3723" s="186"/>
      <c r="G3723" s="186"/>
      <c r="H3723" s="186"/>
      <c r="I3723" s="186"/>
      <c r="J3723" s="186"/>
      <c r="K3723" s="186"/>
      <c r="L3723" s="186"/>
      <c r="M3723" s="186"/>
      <c r="N3723" s="186"/>
      <c r="O3723" s="186"/>
      <c r="P3723" s="186"/>
      <c r="Q3723" s="186"/>
    </row>
    <row r="3724" spans="1:17">
      <c r="A3724" s="186"/>
      <c r="B3724" s="186"/>
      <c r="C3724" s="186"/>
      <c r="D3724" s="186"/>
      <c r="E3724" s="186"/>
      <c r="F3724" s="186"/>
      <c r="G3724" s="186"/>
      <c r="H3724" s="186"/>
      <c r="I3724" s="186"/>
      <c r="J3724" s="186"/>
      <c r="K3724" s="186"/>
      <c r="L3724" s="186"/>
      <c r="M3724" s="186"/>
      <c r="N3724" s="186"/>
      <c r="O3724" s="186"/>
      <c r="P3724" s="186"/>
      <c r="Q3724" s="186"/>
    </row>
    <row r="3725" spans="1:17">
      <c r="A3725" s="186"/>
      <c r="B3725" s="186"/>
      <c r="C3725" s="186"/>
      <c r="D3725" s="186"/>
      <c r="E3725" s="186"/>
      <c r="F3725" s="186"/>
      <c r="G3725" s="186"/>
      <c r="H3725" s="186"/>
      <c r="I3725" s="186"/>
      <c r="J3725" s="186"/>
      <c r="K3725" s="186"/>
      <c r="L3725" s="186"/>
      <c r="M3725" s="186"/>
      <c r="N3725" s="186"/>
      <c r="O3725" s="186"/>
      <c r="P3725" s="186"/>
      <c r="Q3725" s="186"/>
    </row>
    <row r="3726" spans="1:17">
      <c r="A3726" s="186"/>
      <c r="B3726" s="186"/>
      <c r="C3726" s="186"/>
      <c r="D3726" s="186"/>
      <c r="E3726" s="186"/>
      <c r="F3726" s="186"/>
      <c r="G3726" s="186"/>
      <c r="H3726" s="186"/>
      <c r="I3726" s="186"/>
      <c r="J3726" s="186"/>
      <c r="K3726" s="186"/>
      <c r="L3726" s="186"/>
      <c r="M3726" s="186"/>
      <c r="N3726" s="186"/>
      <c r="O3726" s="186"/>
      <c r="P3726" s="186"/>
      <c r="Q3726" s="186"/>
    </row>
    <row r="3727" spans="1:17">
      <c r="A3727" s="186"/>
      <c r="B3727" s="186"/>
      <c r="C3727" s="186"/>
      <c r="D3727" s="186"/>
      <c r="E3727" s="186"/>
      <c r="F3727" s="186"/>
      <c r="G3727" s="186"/>
      <c r="H3727" s="186"/>
      <c r="I3727" s="186"/>
      <c r="J3727" s="186"/>
      <c r="K3727" s="186"/>
      <c r="L3727" s="186"/>
      <c r="M3727" s="186"/>
      <c r="N3727" s="186"/>
      <c r="O3727" s="186"/>
      <c r="P3727" s="186"/>
      <c r="Q3727" s="186"/>
    </row>
    <row r="3728" spans="1:17">
      <c r="A3728" s="186"/>
      <c r="B3728" s="186"/>
      <c r="C3728" s="186"/>
      <c r="D3728" s="186"/>
      <c r="E3728" s="186"/>
      <c r="F3728" s="186"/>
      <c r="G3728" s="186"/>
      <c r="H3728" s="186"/>
      <c r="I3728" s="186"/>
      <c r="J3728" s="186"/>
      <c r="K3728" s="186"/>
      <c r="L3728" s="186"/>
      <c r="M3728" s="186"/>
      <c r="N3728" s="186"/>
      <c r="O3728" s="186"/>
      <c r="P3728" s="186"/>
      <c r="Q3728" s="186"/>
    </row>
    <row r="3729" spans="1:17">
      <c r="A3729" s="186"/>
      <c r="B3729" s="186"/>
      <c r="C3729" s="186"/>
      <c r="D3729" s="186"/>
      <c r="E3729" s="186"/>
      <c r="F3729" s="186"/>
      <c r="G3729" s="186"/>
      <c r="H3729" s="186"/>
      <c r="I3729" s="186"/>
      <c r="J3729" s="186"/>
      <c r="K3729" s="186"/>
      <c r="L3729" s="186"/>
      <c r="M3729" s="186"/>
      <c r="N3729" s="186"/>
      <c r="O3729" s="186"/>
      <c r="P3729" s="186"/>
      <c r="Q3729" s="186"/>
    </row>
    <row r="3730" spans="1:17">
      <c r="A3730" s="186"/>
      <c r="B3730" s="186"/>
      <c r="C3730" s="186"/>
      <c r="D3730" s="186"/>
      <c r="E3730" s="186"/>
      <c r="F3730" s="186"/>
      <c r="G3730" s="186"/>
      <c r="H3730" s="186"/>
      <c r="I3730" s="186"/>
      <c r="J3730" s="186"/>
      <c r="K3730" s="186"/>
      <c r="L3730" s="186"/>
      <c r="M3730" s="186"/>
      <c r="N3730" s="186"/>
      <c r="O3730" s="186"/>
      <c r="P3730" s="186"/>
      <c r="Q3730" s="186"/>
    </row>
    <row r="3731" spans="1:17">
      <c r="A3731" s="186"/>
      <c r="B3731" s="186"/>
      <c r="C3731" s="186"/>
      <c r="D3731" s="186"/>
      <c r="E3731" s="186"/>
      <c r="F3731" s="186"/>
      <c r="G3731" s="186"/>
      <c r="H3731" s="186"/>
      <c r="I3731" s="186"/>
      <c r="J3731" s="186"/>
      <c r="K3731" s="186"/>
      <c r="L3731" s="186"/>
      <c r="M3731" s="186"/>
      <c r="N3731" s="186"/>
      <c r="O3731" s="186"/>
      <c r="P3731" s="186"/>
      <c r="Q3731" s="186"/>
    </row>
    <row r="3732" spans="1:17">
      <c r="A3732" s="186"/>
      <c r="B3732" s="186"/>
      <c r="C3732" s="186"/>
      <c r="D3732" s="186"/>
      <c r="E3732" s="186"/>
      <c r="F3732" s="186"/>
      <c r="G3732" s="186"/>
      <c r="H3732" s="186"/>
      <c r="I3732" s="186"/>
      <c r="J3732" s="186"/>
      <c r="K3732" s="186"/>
      <c r="L3732" s="186"/>
      <c r="M3732" s="186"/>
      <c r="N3732" s="186"/>
      <c r="O3732" s="186"/>
      <c r="P3732" s="186"/>
      <c r="Q3732" s="186"/>
    </row>
    <row r="3733" spans="1:17">
      <c r="A3733" s="186"/>
      <c r="B3733" s="186"/>
      <c r="C3733" s="186"/>
      <c r="D3733" s="186"/>
      <c r="E3733" s="186"/>
      <c r="F3733" s="186"/>
      <c r="G3733" s="186"/>
      <c r="H3733" s="186"/>
      <c r="I3733" s="186"/>
      <c r="J3733" s="186"/>
      <c r="K3733" s="186"/>
      <c r="L3733" s="186"/>
      <c r="M3733" s="186"/>
      <c r="N3733" s="186"/>
      <c r="O3733" s="186"/>
      <c r="P3733" s="186"/>
      <c r="Q3733" s="186"/>
    </row>
    <row r="3734" spans="1:17">
      <c r="A3734" s="186"/>
      <c r="B3734" s="186"/>
      <c r="C3734" s="186"/>
      <c r="D3734" s="186"/>
      <c r="E3734" s="186"/>
      <c r="F3734" s="186"/>
      <c r="G3734" s="186"/>
      <c r="H3734" s="186"/>
      <c r="I3734" s="186"/>
      <c r="J3734" s="186"/>
      <c r="K3734" s="186"/>
      <c r="L3734" s="186"/>
      <c r="M3734" s="186"/>
      <c r="N3734" s="186"/>
      <c r="O3734" s="186"/>
      <c r="P3734" s="186"/>
      <c r="Q3734" s="186"/>
    </row>
    <row r="3735" spans="1:17">
      <c r="A3735" s="186"/>
      <c r="B3735" s="186"/>
      <c r="C3735" s="186"/>
      <c r="D3735" s="186"/>
      <c r="E3735" s="186"/>
      <c r="F3735" s="186"/>
      <c r="G3735" s="186"/>
      <c r="H3735" s="186"/>
      <c r="I3735" s="186"/>
      <c r="J3735" s="186"/>
      <c r="K3735" s="186"/>
      <c r="L3735" s="186"/>
      <c r="M3735" s="186"/>
      <c r="N3735" s="186"/>
      <c r="O3735" s="186"/>
      <c r="P3735" s="186"/>
      <c r="Q3735" s="186"/>
    </row>
    <row r="3736" spans="1:17">
      <c r="A3736" s="186"/>
      <c r="B3736" s="186"/>
      <c r="C3736" s="186"/>
      <c r="D3736" s="186"/>
      <c r="E3736" s="186"/>
      <c r="F3736" s="186"/>
      <c r="G3736" s="186"/>
      <c r="H3736" s="186"/>
      <c r="I3736" s="186"/>
      <c r="J3736" s="186"/>
      <c r="K3736" s="186"/>
      <c r="L3736" s="186"/>
      <c r="M3736" s="186"/>
      <c r="N3736" s="186"/>
      <c r="O3736" s="186"/>
      <c r="P3736" s="186"/>
      <c r="Q3736" s="186"/>
    </row>
    <row r="3737" spans="1:17">
      <c r="A3737" s="186"/>
      <c r="B3737" s="186"/>
      <c r="C3737" s="186"/>
      <c r="D3737" s="186"/>
      <c r="E3737" s="186"/>
      <c r="F3737" s="186"/>
      <c r="G3737" s="186"/>
      <c r="H3737" s="186"/>
      <c r="I3737" s="186"/>
      <c r="J3737" s="186"/>
      <c r="K3737" s="186"/>
      <c r="L3737" s="186"/>
      <c r="M3737" s="186"/>
      <c r="N3737" s="186"/>
      <c r="O3737" s="186"/>
      <c r="P3737" s="186"/>
      <c r="Q3737" s="186"/>
    </row>
    <row r="3738" spans="1:17">
      <c r="A3738" s="186"/>
      <c r="B3738" s="186"/>
      <c r="C3738" s="186"/>
      <c r="D3738" s="186"/>
      <c r="E3738" s="186"/>
      <c r="F3738" s="186"/>
      <c r="G3738" s="186"/>
      <c r="H3738" s="186"/>
      <c r="I3738" s="186"/>
      <c r="J3738" s="186"/>
      <c r="K3738" s="186"/>
      <c r="L3738" s="186"/>
      <c r="M3738" s="186"/>
      <c r="N3738" s="186"/>
      <c r="O3738" s="186"/>
      <c r="P3738" s="186"/>
      <c r="Q3738" s="186"/>
    </row>
    <row r="3739" spans="1:17">
      <c r="A3739" s="186"/>
      <c r="B3739" s="186"/>
      <c r="C3739" s="186"/>
      <c r="D3739" s="186"/>
      <c r="E3739" s="186"/>
      <c r="F3739" s="186"/>
      <c r="G3739" s="186"/>
      <c r="H3739" s="186"/>
      <c r="I3739" s="186"/>
      <c r="J3739" s="186"/>
      <c r="K3739" s="186"/>
      <c r="L3739" s="186"/>
      <c r="M3739" s="186"/>
      <c r="N3739" s="186"/>
      <c r="O3739" s="186"/>
      <c r="P3739" s="186"/>
      <c r="Q3739" s="186"/>
    </row>
    <row r="3740" spans="1:17">
      <c r="A3740" s="186"/>
      <c r="B3740" s="186"/>
      <c r="C3740" s="186"/>
      <c r="D3740" s="186"/>
      <c r="E3740" s="186"/>
      <c r="F3740" s="186"/>
      <c r="G3740" s="186"/>
      <c r="H3740" s="186"/>
      <c r="I3740" s="186"/>
      <c r="J3740" s="186"/>
      <c r="K3740" s="186"/>
      <c r="L3740" s="186"/>
      <c r="M3740" s="186"/>
      <c r="N3740" s="186"/>
      <c r="O3740" s="186"/>
      <c r="P3740" s="186"/>
      <c r="Q3740" s="186"/>
    </row>
    <row r="3741" spans="1:17">
      <c r="A3741" s="186"/>
      <c r="B3741" s="186"/>
      <c r="C3741" s="186"/>
      <c r="D3741" s="186"/>
      <c r="E3741" s="186"/>
      <c r="F3741" s="186"/>
      <c r="G3741" s="186"/>
      <c r="H3741" s="186"/>
      <c r="I3741" s="186"/>
      <c r="J3741" s="186"/>
      <c r="K3741" s="186"/>
      <c r="L3741" s="186"/>
      <c r="M3741" s="186"/>
      <c r="N3741" s="186"/>
      <c r="O3741" s="186"/>
      <c r="P3741" s="186"/>
      <c r="Q3741" s="186"/>
    </row>
    <row r="3742" spans="1:17">
      <c r="A3742" s="186"/>
      <c r="B3742" s="186"/>
      <c r="C3742" s="186"/>
      <c r="D3742" s="186"/>
      <c r="E3742" s="186"/>
      <c r="F3742" s="186"/>
      <c r="G3742" s="186"/>
      <c r="H3742" s="186"/>
      <c r="I3742" s="186"/>
      <c r="J3742" s="186"/>
      <c r="K3742" s="186"/>
      <c r="L3742" s="186"/>
      <c r="M3742" s="186"/>
      <c r="N3742" s="186"/>
      <c r="O3742" s="186"/>
      <c r="P3742" s="186"/>
      <c r="Q3742" s="186"/>
    </row>
    <row r="3743" spans="1:17">
      <c r="A3743" s="186"/>
      <c r="B3743" s="186"/>
      <c r="C3743" s="186"/>
      <c r="D3743" s="186"/>
      <c r="E3743" s="186"/>
      <c r="F3743" s="186"/>
      <c r="G3743" s="186"/>
      <c r="H3743" s="186"/>
      <c r="I3743" s="186"/>
      <c r="J3743" s="186"/>
      <c r="K3743" s="186"/>
      <c r="L3743" s="186"/>
      <c r="M3743" s="186"/>
      <c r="N3743" s="186"/>
      <c r="O3743" s="186"/>
      <c r="P3743" s="186"/>
      <c r="Q3743" s="186"/>
    </row>
    <row r="3744" spans="1:17">
      <c r="A3744" s="186"/>
      <c r="B3744" s="186"/>
      <c r="C3744" s="186"/>
      <c r="D3744" s="186"/>
      <c r="E3744" s="186"/>
      <c r="F3744" s="186"/>
      <c r="G3744" s="186"/>
      <c r="H3744" s="186"/>
      <c r="I3744" s="186"/>
      <c r="J3744" s="186"/>
      <c r="K3744" s="186"/>
      <c r="L3744" s="186"/>
      <c r="M3744" s="186"/>
      <c r="N3744" s="186"/>
      <c r="O3744" s="186"/>
      <c r="P3744" s="186"/>
      <c r="Q3744" s="186"/>
    </row>
    <row r="3745" spans="1:17">
      <c r="A3745" s="186"/>
      <c r="B3745" s="186"/>
      <c r="C3745" s="186"/>
      <c r="D3745" s="186"/>
      <c r="E3745" s="186"/>
      <c r="F3745" s="186"/>
      <c r="G3745" s="186"/>
      <c r="H3745" s="186"/>
      <c r="I3745" s="186"/>
      <c r="J3745" s="186"/>
      <c r="K3745" s="186"/>
      <c r="L3745" s="186"/>
      <c r="M3745" s="186"/>
      <c r="N3745" s="186"/>
      <c r="O3745" s="186"/>
      <c r="P3745" s="186"/>
      <c r="Q3745" s="186"/>
    </row>
    <row r="3746" spans="1:17">
      <c r="A3746" s="186"/>
      <c r="B3746" s="186"/>
      <c r="C3746" s="186"/>
      <c r="D3746" s="186"/>
      <c r="E3746" s="186"/>
      <c r="F3746" s="186"/>
      <c r="G3746" s="186"/>
      <c r="H3746" s="186"/>
      <c r="I3746" s="186"/>
      <c r="J3746" s="186"/>
      <c r="K3746" s="186"/>
      <c r="L3746" s="186"/>
      <c r="M3746" s="186"/>
      <c r="N3746" s="186"/>
      <c r="O3746" s="186"/>
      <c r="P3746" s="186"/>
      <c r="Q3746" s="186"/>
    </row>
    <row r="3747" spans="1:17">
      <c r="A3747" s="186"/>
      <c r="B3747" s="186"/>
      <c r="C3747" s="186"/>
      <c r="D3747" s="186"/>
      <c r="E3747" s="186"/>
      <c r="F3747" s="186"/>
      <c r="G3747" s="186"/>
      <c r="H3747" s="186"/>
      <c r="I3747" s="186"/>
      <c r="J3747" s="186"/>
      <c r="K3747" s="186"/>
      <c r="L3747" s="186"/>
      <c r="M3747" s="186"/>
      <c r="N3747" s="186"/>
      <c r="O3747" s="186"/>
      <c r="P3747" s="186"/>
      <c r="Q3747" s="186"/>
    </row>
    <row r="3748" spans="1:17">
      <c r="A3748" s="186"/>
      <c r="B3748" s="186"/>
      <c r="C3748" s="186"/>
      <c r="D3748" s="186"/>
      <c r="E3748" s="186"/>
      <c r="F3748" s="186"/>
      <c r="G3748" s="186"/>
      <c r="H3748" s="186"/>
      <c r="I3748" s="186"/>
      <c r="J3748" s="186"/>
      <c r="K3748" s="186"/>
      <c r="L3748" s="186"/>
      <c r="M3748" s="186"/>
      <c r="N3748" s="186"/>
      <c r="O3748" s="186"/>
      <c r="P3748" s="186"/>
      <c r="Q3748" s="186"/>
    </row>
    <row r="3749" spans="1:17">
      <c r="A3749" s="186"/>
      <c r="B3749" s="186"/>
      <c r="C3749" s="186"/>
      <c r="D3749" s="186"/>
      <c r="E3749" s="186"/>
      <c r="F3749" s="186"/>
      <c r="G3749" s="186"/>
      <c r="H3749" s="186"/>
      <c r="I3749" s="186"/>
      <c r="J3749" s="186"/>
      <c r="K3749" s="186"/>
      <c r="L3749" s="186"/>
      <c r="M3749" s="186"/>
      <c r="N3749" s="186"/>
      <c r="O3749" s="186"/>
      <c r="P3749" s="186"/>
      <c r="Q3749" s="186"/>
    </row>
    <row r="3750" spans="1:17">
      <c r="A3750" s="186"/>
      <c r="B3750" s="186"/>
      <c r="C3750" s="186"/>
      <c r="D3750" s="186"/>
      <c r="E3750" s="186"/>
      <c r="F3750" s="186"/>
      <c r="G3750" s="186"/>
      <c r="H3750" s="186"/>
      <c r="I3750" s="186"/>
      <c r="J3750" s="186"/>
      <c r="K3750" s="186"/>
      <c r="L3750" s="186"/>
      <c r="M3750" s="186"/>
      <c r="N3750" s="186"/>
      <c r="O3750" s="186"/>
      <c r="P3750" s="186"/>
      <c r="Q3750" s="186"/>
    </row>
    <row r="3751" spans="1:17">
      <c r="A3751" s="186"/>
      <c r="B3751" s="186"/>
      <c r="C3751" s="186"/>
      <c r="D3751" s="186"/>
      <c r="E3751" s="186"/>
      <c r="F3751" s="186"/>
      <c r="G3751" s="186"/>
      <c r="H3751" s="186"/>
      <c r="I3751" s="186"/>
      <c r="J3751" s="186"/>
      <c r="K3751" s="186"/>
      <c r="L3751" s="186"/>
      <c r="M3751" s="186"/>
      <c r="N3751" s="186"/>
      <c r="O3751" s="186"/>
      <c r="P3751" s="186"/>
      <c r="Q3751" s="186"/>
    </row>
    <row r="3752" spans="1:17">
      <c r="A3752" s="186"/>
      <c r="B3752" s="186"/>
      <c r="C3752" s="186"/>
      <c r="D3752" s="186"/>
      <c r="E3752" s="186"/>
      <c r="F3752" s="186"/>
      <c r="G3752" s="186"/>
      <c r="H3752" s="186"/>
      <c r="I3752" s="186"/>
      <c r="J3752" s="186"/>
      <c r="K3752" s="186"/>
      <c r="L3752" s="186"/>
      <c r="M3752" s="186"/>
      <c r="N3752" s="186"/>
      <c r="O3752" s="186"/>
      <c r="P3752" s="186"/>
      <c r="Q3752" s="186"/>
    </row>
    <row r="3753" spans="1:17">
      <c r="A3753" s="186"/>
      <c r="B3753" s="186"/>
      <c r="C3753" s="186"/>
      <c r="D3753" s="186"/>
      <c r="E3753" s="186"/>
      <c r="F3753" s="186"/>
      <c r="G3753" s="186"/>
      <c r="H3753" s="186"/>
      <c r="I3753" s="186"/>
      <c r="J3753" s="186"/>
      <c r="K3753" s="186"/>
      <c r="L3753" s="186"/>
      <c r="M3753" s="186"/>
      <c r="N3753" s="186"/>
      <c r="O3753" s="186"/>
      <c r="P3753" s="186"/>
      <c r="Q3753" s="186"/>
    </row>
    <row r="3754" spans="1:17">
      <c r="A3754" s="186"/>
      <c r="B3754" s="186"/>
      <c r="C3754" s="186"/>
      <c r="D3754" s="186"/>
      <c r="E3754" s="186"/>
      <c r="F3754" s="186"/>
      <c r="G3754" s="186"/>
      <c r="H3754" s="186"/>
      <c r="I3754" s="186"/>
      <c r="J3754" s="186"/>
      <c r="K3754" s="186"/>
      <c r="L3754" s="186"/>
      <c r="M3754" s="186"/>
      <c r="N3754" s="186"/>
      <c r="O3754" s="186"/>
      <c r="P3754" s="186"/>
      <c r="Q3754" s="186"/>
    </row>
    <row r="3755" spans="1:17">
      <c r="A3755" s="186"/>
      <c r="B3755" s="186"/>
      <c r="C3755" s="186"/>
      <c r="D3755" s="186"/>
      <c r="E3755" s="186"/>
      <c r="F3755" s="186"/>
      <c r="G3755" s="186"/>
      <c r="H3755" s="186"/>
      <c r="I3755" s="186"/>
      <c r="J3755" s="186"/>
      <c r="K3755" s="186"/>
      <c r="L3755" s="186"/>
      <c r="M3755" s="186"/>
      <c r="N3755" s="186"/>
      <c r="O3755" s="186"/>
      <c r="P3755" s="186"/>
      <c r="Q3755" s="186"/>
    </row>
    <row r="3756" spans="1:17">
      <c r="A3756" s="186"/>
      <c r="B3756" s="186"/>
      <c r="C3756" s="186"/>
      <c r="D3756" s="186"/>
      <c r="E3756" s="186"/>
      <c r="F3756" s="186"/>
      <c r="G3756" s="186"/>
      <c r="H3756" s="186"/>
      <c r="I3756" s="186"/>
      <c r="J3756" s="186"/>
      <c r="K3756" s="186"/>
      <c r="L3756" s="186"/>
      <c r="M3756" s="186"/>
      <c r="N3756" s="186"/>
      <c r="O3756" s="186"/>
      <c r="P3756" s="186"/>
      <c r="Q3756" s="186"/>
    </row>
    <row r="3757" spans="1:17">
      <c r="A3757" s="186"/>
      <c r="B3757" s="186"/>
      <c r="C3757" s="186"/>
      <c r="D3757" s="186"/>
      <c r="E3757" s="186"/>
      <c r="F3757" s="186"/>
      <c r="G3757" s="186"/>
      <c r="H3757" s="186"/>
      <c r="I3757" s="186"/>
      <c r="J3757" s="186"/>
      <c r="K3757" s="186"/>
      <c r="L3757" s="186"/>
      <c r="M3757" s="186"/>
      <c r="N3757" s="186"/>
      <c r="O3757" s="186"/>
      <c r="P3757" s="186"/>
      <c r="Q3757" s="186"/>
    </row>
    <row r="3758" spans="1:17">
      <c r="A3758" s="186"/>
      <c r="B3758" s="186"/>
      <c r="C3758" s="186"/>
      <c r="D3758" s="186"/>
      <c r="E3758" s="186"/>
      <c r="F3758" s="186"/>
      <c r="G3758" s="186"/>
      <c r="H3758" s="186"/>
      <c r="I3758" s="186"/>
      <c r="J3758" s="186"/>
      <c r="K3758" s="186"/>
      <c r="L3758" s="186"/>
      <c r="M3758" s="186"/>
      <c r="N3758" s="186"/>
      <c r="O3758" s="186"/>
      <c r="P3758" s="186"/>
      <c r="Q3758" s="186"/>
    </row>
    <row r="3759" spans="1:17">
      <c r="A3759" s="186"/>
      <c r="B3759" s="186"/>
      <c r="C3759" s="186"/>
      <c r="D3759" s="186"/>
      <c r="E3759" s="186"/>
      <c r="F3759" s="186"/>
      <c r="G3759" s="186"/>
      <c r="H3759" s="186"/>
      <c r="I3759" s="186"/>
      <c r="J3759" s="186"/>
      <c r="K3759" s="186"/>
      <c r="L3759" s="186"/>
      <c r="M3759" s="186"/>
      <c r="N3759" s="186"/>
      <c r="O3759" s="186"/>
      <c r="P3759" s="186"/>
      <c r="Q3759" s="186"/>
    </row>
    <row r="3760" spans="1:17">
      <c r="A3760" s="186"/>
      <c r="B3760" s="186"/>
      <c r="C3760" s="186"/>
      <c r="D3760" s="186"/>
      <c r="E3760" s="186"/>
      <c r="F3760" s="186"/>
      <c r="G3760" s="186"/>
      <c r="H3760" s="186"/>
      <c r="I3760" s="186"/>
      <c r="J3760" s="186"/>
      <c r="K3760" s="186"/>
      <c r="L3760" s="186"/>
      <c r="M3760" s="186"/>
      <c r="N3760" s="186"/>
      <c r="O3760" s="186"/>
      <c r="P3760" s="186"/>
      <c r="Q3760" s="186"/>
    </row>
    <row r="3761" spans="1:17">
      <c r="A3761" s="186"/>
      <c r="B3761" s="186"/>
      <c r="C3761" s="186"/>
      <c r="D3761" s="186"/>
      <c r="E3761" s="186"/>
      <c r="F3761" s="186"/>
      <c r="G3761" s="186"/>
      <c r="H3761" s="186"/>
      <c r="I3761" s="186"/>
      <c r="J3761" s="186"/>
      <c r="K3761" s="186"/>
      <c r="L3761" s="186"/>
      <c r="M3761" s="186"/>
      <c r="N3761" s="186"/>
      <c r="O3761" s="186"/>
      <c r="P3761" s="186"/>
      <c r="Q3761" s="186"/>
    </row>
    <row r="3762" spans="1:17">
      <c r="A3762" s="186"/>
      <c r="B3762" s="186"/>
      <c r="C3762" s="186"/>
      <c r="D3762" s="186"/>
      <c r="E3762" s="186"/>
      <c r="F3762" s="186"/>
      <c r="G3762" s="186"/>
      <c r="H3762" s="186"/>
      <c r="I3762" s="186"/>
      <c r="J3762" s="186"/>
      <c r="K3762" s="186"/>
      <c r="L3762" s="186"/>
      <c r="M3762" s="186"/>
      <c r="N3762" s="186"/>
      <c r="O3762" s="186"/>
      <c r="P3762" s="186"/>
      <c r="Q3762" s="186"/>
    </row>
    <row r="3763" spans="1:17">
      <c r="A3763" s="186"/>
      <c r="B3763" s="186"/>
      <c r="C3763" s="186"/>
      <c r="D3763" s="186"/>
      <c r="E3763" s="186"/>
      <c r="F3763" s="186"/>
      <c r="G3763" s="186"/>
      <c r="H3763" s="186"/>
      <c r="I3763" s="186"/>
      <c r="J3763" s="186"/>
      <c r="K3763" s="186"/>
      <c r="L3763" s="186"/>
      <c r="M3763" s="186"/>
      <c r="N3763" s="186"/>
      <c r="O3763" s="186"/>
      <c r="P3763" s="186"/>
      <c r="Q3763" s="186"/>
    </row>
    <row r="3764" spans="1:17">
      <c r="A3764" s="186"/>
      <c r="B3764" s="186"/>
      <c r="C3764" s="186"/>
      <c r="D3764" s="186"/>
      <c r="E3764" s="186"/>
      <c r="F3764" s="186"/>
      <c r="G3764" s="186"/>
      <c r="H3764" s="186"/>
      <c r="I3764" s="186"/>
      <c r="J3764" s="186"/>
      <c r="K3764" s="186"/>
      <c r="L3764" s="186"/>
      <c r="M3764" s="186"/>
      <c r="N3764" s="186"/>
      <c r="O3764" s="186"/>
      <c r="P3764" s="186"/>
      <c r="Q3764" s="186"/>
    </row>
    <row r="3765" spans="1:17">
      <c r="A3765" s="186"/>
      <c r="B3765" s="186"/>
      <c r="C3765" s="186"/>
      <c r="D3765" s="186"/>
      <c r="E3765" s="186"/>
      <c r="F3765" s="186"/>
      <c r="G3765" s="186"/>
      <c r="H3765" s="186"/>
      <c r="I3765" s="186"/>
      <c r="J3765" s="186"/>
      <c r="K3765" s="186"/>
      <c r="L3765" s="186"/>
      <c r="M3765" s="186"/>
      <c r="N3765" s="186"/>
      <c r="O3765" s="186"/>
      <c r="P3765" s="186"/>
      <c r="Q3765" s="186"/>
    </row>
    <row r="3766" spans="1:17">
      <c r="A3766" s="186"/>
      <c r="B3766" s="186"/>
      <c r="C3766" s="186"/>
      <c r="D3766" s="186"/>
      <c r="E3766" s="186"/>
      <c r="F3766" s="186"/>
      <c r="G3766" s="186"/>
      <c r="H3766" s="186"/>
      <c r="I3766" s="186"/>
      <c r="J3766" s="186"/>
      <c r="K3766" s="186"/>
      <c r="L3766" s="186"/>
      <c r="M3766" s="186"/>
      <c r="N3766" s="186"/>
      <c r="O3766" s="186"/>
      <c r="P3766" s="186"/>
      <c r="Q3766" s="186"/>
    </row>
    <row r="3767" spans="1:17">
      <c r="A3767" s="186"/>
      <c r="B3767" s="186"/>
      <c r="C3767" s="186"/>
      <c r="D3767" s="186"/>
      <c r="E3767" s="186"/>
      <c r="F3767" s="186"/>
      <c r="G3767" s="186"/>
      <c r="H3767" s="186"/>
      <c r="I3767" s="186"/>
      <c r="J3767" s="186"/>
      <c r="K3767" s="186"/>
      <c r="L3767" s="186"/>
      <c r="M3767" s="186"/>
      <c r="N3767" s="186"/>
      <c r="O3767" s="186"/>
      <c r="P3767" s="186"/>
      <c r="Q3767" s="186"/>
    </row>
    <row r="3768" spans="1:17">
      <c r="A3768" s="186"/>
      <c r="B3768" s="186"/>
      <c r="C3768" s="186"/>
      <c r="D3768" s="186"/>
      <c r="E3768" s="186"/>
      <c r="F3768" s="186"/>
      <c r="G3768" s="186"/>
      <c r="H3768" s="186"/>
      <c r="I3768" s="186"/>
      <c r="J3768" s="186"/>
      <c r="K3768" s="186"/>
      <c r="L3768" s="186"/>
      <c r="M3768" s="186"/>
      <c r="N3768" s="186"/>
      <c r="O3768" s="186"/>
      <c r="P3768" s="186"/>
      <c r="Q3768" s="186"/>
    </row>
    <row r="3769" spans="1:17">
      <c r="A3769" s="186"/>
      <c r="B3769" s="186"/>
      <c r="C3769" s="186"/>
      <c r="D3769" s="186"/>
      <c r="E3769" s="186"/>
      <c r="F3769" s="186"/>
      <c r="G3769" s="186"/>
      <c r="H3769" s="186"/>
      <c r="I3769" s="186"/>
      <c r="J3769" s="186"/>
      <c r="K3769" s="186"/>
      <c r="L3769" s="186"/>
      <c r="M3769" s="186"/>
      <c r="N3769" s="186"/>
      <c r="O3769" s="186"/>
      <c r="P3769" s="186"/>
      <c r="Q3769" s="186"/>
    </row>
    <row r="3770" spans="1:17">
      <c r="A3770" s="186"/>
      <c r="B3770" s="186"/>
      <c r="C3770" s="186"/>
      <c r="D3770" s="186"/>
      <c r="E3770" s="186"/>
      <c r="F3770" s="186"/>
      <c r="G3770" s="186"/>
      <c r="H3770" s="186"/>
      <c r="I3770" s="186"/>
      <c r="J3770" s="186"/>
      <c r="K3770" s="186"/>
      <c r="L3770" s="186"/>
      <c r="M3770" s="186"/>
      <c r="N3770" s="186"/>
      <c r="O3770" s="186"/>
      <c r="P3770" s="186"/>
      <c r="Q3770" s="186"/>
    </row>
    <row r="3771" spans="1:17">
      <c r="A3771" s="186"/>
      <c r="B3771" s="186"/>
      <c r="C3771" s="186"/>
      <c r="D3771" s="186"/>
      <c r="E3771" s="186"/>
      <c r="F3771" s="186"/>
      <c r="G3771" s="186"/>
      <c r="H3771" s="186"/>
      <c r="I3771" s="186"/>
      <c r="J3771" s="186"/>
      <c r="K3771" s="186"/>
      <c r="L3771" s="186"/>
      <c r="M3771" s="186"/>
      <c r="N3771" s="186"/>
      <c r="O3771" s="186"/>
      <c r="P3771" s="186"/>
      <c r="Q3771" s="186"/>
    </row>
    <row r="3772" spans="1:17">
      <c r="A3772" s="186"/>
      <c r="B3772" s="186"/>
      <c r="C3772" s="186"/>
      <c r="D3772" s="186"/>
      <c r="E3772" s="186"/>
      <c r="F3772" s="186"/>
      <c r="G3772" s="186"/>
      <c r="H3772" s="186"/>
      <c r="I3772" s="186"/>
      <c r="J3772" s="186"/>
      <c r="K3772" s="186"/>
      <c r="L3772" s="186"/>
      <c r="M3772" s="186"/>
      <c r="N3772" s="186"/>
      <c r="O3772" s="186"/>
      <c r="P3772" s="186"/>
      <c r="Q3772" s="186"/>
    </row>
    <row r="3773" spans="1:17">
      <c r="A3773" s="186"/>
      <c r="B3773" s="186"/>
      <c r="C3773" s="186"/>
      <c r="D3773" s="186"/>
      <c r="E3773" s="186"/>
      <c r="F3773" s="186"/>
      <c r="G3773" s="186"/>
      <c r="H3773" s="186"/>
      <c r="I3773" s="186"/>
      <c r="J3773" s="186"/>
      <c r="K3773" s="186"/>
      <c r="L3773" s="186"/>
      <c r="M3773" s="186"/>
      <c r="N3773" s="186"/>
      <c r="O3773" s="186"/>
      <c r="P3773" s="186"/>
      <c r="Q3773" s="186"/>
    </row>
    <row r="3774" spans="1:17">
      <c r="A3774" s="186"/>
      <c r="B3774" s="186"/>
      <c r="C3774" s="186"/>
      <c r="D3774" s="186"/>
      <c r="E3774" s="186"/>
      <c r="F3774" s="186"/>
      <c r="G3774" s="186"/>
      <c r="H3774" s="186"/>
      <c r="I3774" s="186"/>
      <c r="J3774" s="186"/>
      <c r="K3774" s="186"/>
      <c r="L3774" s="186"/>
      <c r="M3774" s="186"/>
      <c r="N3774" s="186"/>
      <c r="O3774" s="186"/>
      <c r="P3774" s="186"/>
      <c r="Q3774" s="186"/>
    </row>
    <row r="3775" spans="1:17">
      <c r="A3775" s="186"/>
      <c r="B3775" s="186"/>
      <c r="C3775" s="186"/>
      <c r="D3775" s="186"/>
      <c r="E3775" s="186"/>
      <c r="F3775" s="186"/>
      <c r="G3775" s="186"/>
      <c r="H3775" s="186"/>
      <c r="I3775" s="186"/>
      <c r="J3775" s="186"/>
      <c r="K3775" s="186"/>
      <c r="L3775" s="186"/>
      <c r="M3775" s="186"/>
      <c r="N3775" s="186"/>
      <c r="O3775" s="186"/>
      <c r="P3775" s="186"/>
      <c r="Q3775" s="186"/>
    </row>
    <row r="3776" spans="1:17">
      <c r="A3776" s="186"/>
      <c r="B3776" s="186"/>
      <c r="C3776" s="186"/>
      <c r="D3776" s="186"/>
      <c r="E3776" s="186"/>
      <c r="F3776" s="186"/>
      <c r="G3776" s="186"/>
      <c r="H3776" s="186"/>
      <c r="I3776" s="186"/>
      <c r="J3776" s="186"/>
      <c r="K3776" s="186"/>
      <c r="L3776" s="186"/>
      <c r="M3776" s="186"/>
      <c r="N3776" s="186"/>
      <c r="O3776" s="186"/>
      <c r="P3776" s="186"/>
      <c r="Q3776" s="186"/>
    </row>
    <row r="3777" spans="1:17">
      <c r="A3777" s="186"/>
      <c r="B3777" s="186"/>
      <c r="C3777" s="186"/>
      <c r="D3777" s="186"/>
      <c r="E3777" s="186"/>
      <c r="F3777" s="186"/>
      <c r="G3777" s="186"/>
      <c r="H3777" s="186"/>
      <c r="I3777" s="186"/>
      <c r="J3777" s="186"/>
      <c r="K3777" s="186"/>
      <c r="L3777" s="186"/>
      <c r="M3777" s="186"/>
      <c r="N3777" s="186"/>
      <c r="O3777" s="186"/>
      <c r="P3777" s="186"/>
      <c r="Q3777" s="186"/>
    </row>
    <row r="3778" spans="1:17">
      <c r="A3778" s="186"/>
      <c r="B3778" s="186"/>
      <c r="C3778" s="186"/>
      <c r="D3778" s="186"/>
      <c r="E3778" s="186"/>
      <c r="F3778" s="186"/>
      <c r="G3778" s="186"/>
      <c r="H3778" s="186"/>
      <c r="I3778" s="186"/>
      <c r="J3778" s="186"/>
      <c r="K3778" s="186"/>
      <c r="L3778" s="186"/>
      <c r="M3778" s="186"/>
      <c r="N3778" s="186"/>
      <c r="O3778" s="186"/>
      <c r="P3778" s="186"/>
      <c r="Q3778" s="186"/>
    </row>
    <row r="3779" spans="1:17">
      <c r="A3779" s="186"/>
      <c r="B3779" s="186"/>
      <c r="C3779" s="186"/>
      <c r="D3779" s="186"/>
      <c r="E3779" s="186"/>
      <c r="F3779" s="186"/>
      <c r="G3779" s="186"/>
      <c r="H3779" s="186"/>
      <c r="I3779" s="186"/>
      <c r="J3779" s="186"/>
      <c r="K3779" s="186"/>
      <c r="L3779" s="186"/>
      <c r="M3779" s="186"/>
      <c r="N3779" s="186"/>
      <c r="O3779" s="186"/>
      <c r="P3779" s="186"/>
      <c r="Q3779" s="186"/>
    </row>
    <row r="3780" spans="1:17">
      <c r="A3780" s="186"/>
      <c r="B3780" s="186"/>
      <c r="C3780" s="186"/>
      <c r="D3780" s="186"/>
      <c r="E3780" s="186"/>
      <c r="F3780" s="186"/>
      <c r="G3780" s="186"/>
      <c r="H3780" s="186"/>
      <c r="I3780" s="186"/>
      <c r="J3780" s="186"/>
      <c r="K3780" s="186"/>
      <c r="L3780" s="186"/>
      <c r="M3780" s="186"/>
      <c r="N3780" s="186"/>
      <c r="O3780" s="186"/>
      <c r="P3780" s="186"/>
      <c r="Q3780" s="186"/>
    </row>
    <row r="3781" spans="1:17">
      <c r="A3781" s="186"/>
      <c r="B3781" s="186"/>
      <c r="C3781" s="186"/>
      <c r="D3781" s="186"/>
      <c r="E3781" s="186"/>
      <c r="F3781" s="186"/>
      <c r="G3781" s="186"/>
      <c r="H3781" s="186"/>
      <c r="I3781" s="186"/>
      <c r="J3781" s="186"/>
      <c r="K3781" s="186"/>
      <c r="L3781" s="186"/>
      <c r="M3781" s="186"/>
      <c r="N3781" s="186"/>
      <c r="O3781" s="186"/>
      <c r="P3781" s="186"/>
      <c r="Q3781" s="186"/>
    </row>
    <row r="3782" spans="1:17">
      <c r="A3782" s="186"/>
      <c r="B3782" s="186"/>
      <c r="C3782" s="186"/>
      <c r="D3782" s="186"/>
      <c r="E3782" s="186"/>
      <c r="F3782" s="186"/>
      <c r="G3782" s="186"/>
      <c r="H3782" s="186"/>
      <c r="I3782" s="186"/>
      <c r="J3782" s="186"/>
      <c r="K3782" s="186"/>
      <c r="L3782" s="186"/>
      <c r="M3782" s="186"/>
      <c r="N3782" s="186"/>
      <c r="O3782" s="186"/>
      <c r="P3782" s="186"/>
      <c r="Q3782" s="186"/>
    </row>
    <row r="3783" spans="1:17">
      <c r="A3783" s="186"/>
      <c r="B3783" s="186"/>
      <c r="C3783" s="186"/>
      <c r="D3783" s="186"/>
      <c r="E3783" s="186"/>
      <c r="F3783" s="186"/>
      <c r="G3783" s="186"/>
      <c r="H3783" s="186"/>
      <c r="I3783" s="186"/>
      <c r="J3783" s="186"/>
      <c r="K3783" s="186"/>
      <c r="L3783" s="186"/>
      <c r="M3783" s="186"/>
      <c r="N3783" s="186"/>
      <c r="O3783" s="186"/>
      <c r="P3783" s="186"/>
      <c r="Q3783" s="186"/>
    </row>
    <row r="3784" spans="1:17">
      <c r="A3784" s="186"/>
      <c r="B3784" s="186"/>
      <c r="C3784" s="186"/>
      <c r="D3784" s="186"/>
      <c r="E3784" s="186"/>
      <c r="F3784" s="186"/>
      <c r="G3784" s="186"/>
      <c r="H3784" s="186"/>
      <c r="I3784" s="186"/>
      <c r="J3784" s="186"/>
      <c r="K3784" s="186"/>
      <c r="L3784" s="186"/>
      <c r="M3784" s="186"/>
      <c r="N3784" s="186"/>
      <c r="O3784" s="186"/>
      <c r="P3784" s="186"/>
      <c r="Q3784" s="186"/>
    </row>
    <row r="3785" spans="1:17">
      <c r="A3785" s="186"/>
      <c r="B3785" s="186"/>
      <c r="C3785" s="186"/>
      <c r="D3785" s="186"/>
      <c r="E3785" s="186"/>
      <c r="F3785" s="186"/>
      <c r="G3785" s="186"/>
      <c r="H3785" s="186"/>
      <c r="I3785" s="186"/>
      <c r="J3785" s="186"/>
      <c r="K3785" s="186"/>
      <c r="L3785" s="186"/>
      <c r="M3785" s="186"/>
      <c r="N3785" s="186"/>
      <c r="O3785" s="186"/>
      <c r="P3785" s="186"/>
      <c r="Q3785" s="186"/>
    </row>
    <row r="3786" spans="1:17">
      <c r="A3786" s="186"/>
      <c r="B3786" s="186"/>
      <c r="C3786" s="186"/>
      <c r="D3786" s="186"/>
      <c r="E3786" s="186"/>
      <c r="F3786" s="186"/>
      <c r="G3786" s="186"/>
      <c r="H3786" s="186"/>
      <c r="I3786" s="186"/>
      <c r="J3786" s="186"/>
      <c r="K3786" s="186"/>
      <c r="L3786" s="186"/>
      <c r="M3786" s="186"/>
      <c r="N3786" s="186"/>
      <c r="O3786" s="186"/>
      <c r="P3786" s="186"/>
      <c r="Q3786" s="186"/>
    </row>
    <row r="3787" spans="1:17">
      <c r="A3787" s="186"/>
      <c r="B3787" s="186"/>
      <c r="C3787" s="186"/>
      <c r="D3787" s="186"/>
      <c r="E3787" s="186"/>
      <c r="F3787" s="186"/>
      <c r="G3787" s="186"/>
      <c r="H3787" s="186"/>
      <c r="I3787" s="186"/>
      <c r="J3787" s="186"/>
      <c r="K3787" s="186"/>
      <c r="L3787" s="186"/>
      <c r="M3787" s="186"/>
      <c r="N3787" s="186"/>
      <c r="O3787" s="186"/>
      <c r="P3787" s="186"/>
      <c r="Q3787" s="186"/>
    </row>
    <row r="3788" spans="1:17">
      <c r="A3788" s="186"/>
      <c r="B3788" s="186"/>
      <c r="C3788" s="186"/>
      <c r="D3788" s="186"/>
      <c r="E3788" s="186"/>
      <c r="F3788" s="186"/>
      <c r="G3788" s="186"/>
      <c r="H3788" s="186"/>
      <c r="I3788" s="186"/>
      <c r="J3788" s="186"/>
      <c r="K3788" s="186"/>
      <c r="L3788" s="186"/>
      <c r="M3788" s="186"/>
      <c r="N3788" s="186"/>
      <c r="O3788" s="186"/>
      <c r="P3788" s="186"/>
      <c r="Q3788" s="186"/>
    </row>
    <row r="3789" spans="1:17">
      <c r="A3789" s="186"/>
      <c r="B3789" s="186"/>
      <c r="C3789" s="186"/>
      <c r="D3789" s="186"/>
      <c r="E3789" s="186"/>
      <c r="F3789" s="186"/>
      <c r="G3789" s="186"/>
      <c r="H3789" s="186"/>
      <c r="I3789" s="186"/>
      <c r="J3789" s="186"/>
      <c r="K3789" s="186"/>
      <c r="L3789" s="186"/>
      <c r="M3789" s="186"/>
      <c r="N3789" s="186"/>
      <c r="O3789" s="186"/>
      <c r="P3789" s="186"/>
      <c r="Q3789" s="186"/>
    </row>
    <row r="3790" spans="1:17">
      <c r="A3790" s="186"/>
      <c r="B3790" s="186"/>
      <c r="C3790" s="186"/>
      <c r="D3790" s="186"/>
      <c r="E3790" s="186"/>
      <c r="F3790" s="186"/>
      <c r="G3790" s="186"/>
      <c r="H3790" s="186"/>
      <c r="I3790" s="186"/>
      <c r="J3790" s="186"/>
      <c r="K3790" s="186"/>
      <c r="L3790" s="186"/>
      <c r="M3790" s="186"/>
      <c r="N3790" s="186"/>
      <c r="O3790" s="186"/>
      <c r="P3790" s="186"/>
      <c r="Q3790" s="186"/>
    </row>
    <row r="3791" spans="1:17">
      <c r="A3791" s="186"/>
      <c r="B3791" s="186"/>
      <c r="C3791" s="186"/>
      <c r="D3791" s="186"/>
      <c r="E3791" s="186"/>
      <c r="F3791" s="186"/>
      <c r="G3791" s="186"/>
      <c r="H3791" s="186"/>
      <c r="I3791" s="186"/>
      <c r="J3791" s="186"/>
      <c r="K3791" s="186"/>
      <c r="L3791" s="186"/>
      <c r="M3791" s="186"/>
      <c r="N3791" s="186"/>
      <c r="O3791" s="186"/>
      <c r="P3791" s="186"/>
      <c r="Q3791" s="186"/>
    </row>
    <row r="3792" spans="1:17">
      <c r="A3792" s="186"/>
      <c r="B3792" s="186"/>
      <c r="C3792" s="186"/>
      <c r="D3792" s="186"/>
      <c r="E3792" s="186"/>
      <c r="F3792" s="186"/>
      <c r="G3792" s="186"/>
      <c r="H3792" s="186"/>
      <c r="I3792" s="186"/>
      <c r="J3792" s="186"/>
      <c r="K3792" s="186"/>
      <c r="L3792" s="186"/>
      <c r="M3792" s="186"/>
      <c r="N3792" s="186"/>
      <c r="O3792" s="186"/>
      <c r="P3792" s="186"/>
      <c r="Q3792" s="186"/>
    </row>
    <row r="3793" spans="1:17">
      <c r="A3793" s="186"/>
      <c r="B3793" s="186"/>
      <c r="C3793" s="186"/>
      <c r="D3793" s="186"/>
      <c r="E3793" s="186"/>
      <c r="F3793" s="186"/>
      <c r="G3793" s="186"/>
      <c r="H3793" s="186"/>
      <c r="I3793" s="186"/>
      <c r="J3793" s="186"/>
      <c r="K3793" s="186"/>
      <c r="L3793" s="186"/>
      <c r="M3793" s="186"/>
      <c r="N3793" s="186"/>
      <c r="O3793" s="186"/>
      <c r="P3793" s="186"/>
      <c r="Q3793" s="186"/>
    </row>
    <row r="3794" spans="1:17">
      <c r="A3794" s="186"/>
      <c r="B3794" s="186"/>
      <c r="C3794" s="186"/>
      <c r="D3794" s="186"/>
      <c r="E3794" s="186"/>
      <c r="F3794" s="186"/>
      <c r="G3794" s="186"/>
      <c r="H3794" s="186"/>
      <c r="I3794" s="186"/>
      <c r="J3794" s="186"/>
      <c r="K3794" s="186"/>
      <c r="L3794" s="186"/>
      <c r="M3794" s="186"/>
      <c r="N3794" s="186"/>
      <c r="O3794" s="186"/>
      <c r="P3794" s="186"/>
      <c r="Q3794" s="186"/>
    </row>
    <row r="3795" spans="1:17">
      <c r="A3795" s="186"/>
      <c r="B3795" s="186"/>
      <c r="C3795" s="186"/>
      <c r="D3795" s="186"/>
      <c r="E3795" s="186"/>
      <c r="F3795" s="186"/>
      <c r="G3795" s="186"/>
      <c r="H3795" s="186"/>
      <c r="I3795" s="186"/>
      <c r="J3795" s="186"/>
      <c r="K3795" s="186"/>
      <c r="L3795" s="186"/>
      <c r="M3795" s="186"/>
      <c r="N3795" s="186"/>
      <c r="O3795" s="186"/>
      <c r="P3795" s="186"/>
      <c r="Q3795" s="186"/>
    </row>
    <row r="3796" spans="1:17">
      <c r="A3796" s="186"/>
      <c r="B3796" s="186"/>
      <c r="C3796" s="186"/>
      <c r="D3796" s="186"/>
      <c r="E3796" s="186"/>
      <c r="F3796" s="186"/>
      <c r="G3796" s="186"/>
      <c r="H3796" s="186"/>
      <c r="I3796" s="186"/>
      <c r="J3796" s="186"/>
      <c r="K3796" s="186"/>
      <c r="L3796" s="186"/>
      <c r="M3796" s="186"/>
      <c r="N3796" s="186"/>
      <c r="O3796" s="186"/>
      <c r="P3796" s="186"/>
      <c r="Q3796" s="186"/>
    </row>
    <row r="3797" spans="1:17">
      <c r="A3797" s="186"/>
      <c r="B3797" s="186"/>
      <c r="C3797" s="186"/>
      <c r="D3797" s="186"/>
      <c r="E3797" s="186"/>
      <c r="F3797" s="186"/>
      <c r="G3797" s="186"/>
      <c r="H3797" s="186"/>
      <c r="I3797" s="186"/>
      <c r="J3797" s="186"/>
      <c r="K3797" s="186"/>
      <c r="L3797" s="186"/>
      <c r="M3797" s="186"/>
      <c r="N3797" s="186"/>
      <c r="O3797" s="186"/>
      <c r="P3797" s="186"/>
      <c r="Q3797" s="186"/>
    </row>
    <row r="3798" spans="1:17">
      <c r="A3798" s="186"/>
      <c r="B3798" s="186"/>
      <c r="C3798" s="186"/>
      <c r="D3798" s="186"/>
      <c r="E3798" s="186"/>
      <c r="F3798" s="186"/>
      <c r="G3798" s="186"/>
      <c r="H3798" s="186"/>
      <c r="I3798" s="186"/>
      <c r="J3798" s="186"/>
      <c r="K3798" s="186"/>
      <c r="L3798" s="186"/>
      <c r="M3798" s="186"/>
      <c r="N3798" s="186"/>
      <c r="O3798" s="186"/>
      <c r="P3798" s="186"/>
      <c r="Q3798" s="186"/>
    </row>
    <row r="3799" spans="1:17">
      <c r="A3799" s="186"/>
      <c r="B3799" s="186"/>
      <c r="C3799" s="186"/>
      <c r="D3799" s="186"/>
      <c r="E3799" s="186"/>
      <c r="F3799" s="186"/>
      <c r="G3799" s="186"/>
      <c r="H3799" s="186"/>
      <c r="I3799" s="186"/>
      <c r="J3799" s="186"/>
      <c r="K3799" s="186"/>
      <c r="L3799" s="186"/>
      <c r="M3799" s="186"/>
      <c r="N3799" s="186"/>
      <c r="O3799" s="186"/>
      <c r="P3799" s="186"/>
      <c r="Q3799" s="186"/>
    </row>
    <row r="3800" spans="1:17">
      <c r="A3800" s="186"/>
      <c r="B3800" s="186"/>
      <c r="C3800" s="186"/>
      <c r="D3800" s="186"/>
      <c r="E3800" s="186"/>
      <c r="F3800" s="186"/>
      <c r="G3800" s="186"/>
      <c r="H3800" s="186"/>
      <c r="I3800" s="186"/>
      <c r="J3800" s="186"/>
      <c r="K3800" s="186"/>
      <c r="L3800" s="186"/>
      <c r="M3800" s="186"/>
      <c r="N3800" s="186"/>
      <c r="O3800" s="186"/>
      <c r="P3800" s="186"/>
      <c r="Q3800" s="186"/>
    </row>
    <row r="3801" spans="1:17">
      <c r="A3801" s="186"/>
      <c r="B3801" s="186"/>
      <c r="C3801" s="186"/>
      <c r="D3801" s="186"/>
      <c r="E3801" s="186"/>
      <c r="F3801" s="186"/>
      <c r="G3801" s="186"/>
      <c r="H3801" s="186"/>
      <c r="I3801" s="186"/>
      <c r="J3801" s="186"/>
      <c r="K3801" s="186"/>
      <c r="L3801" s="186"/>
      <c r="M3801" s="186"/>
      <c r="N3801" s="186"/>
      <c r="O3801" s="186"/>
      <c r="P3801" s="186"/>
      <c r="Q3801" s="186"/>
    </row>
    <row r="3802" spans="1:17">
      <c r="A3802" s="186"/>
      <c r="B3802" s="186"/>
      <c r="C3802" s="186"/>
      <c r="D3802" s="186"/>
      <c r="E3802" s="186"/>
      <c r="F3802" s="186"/>
      <c r="G3802" s="186"/>
      <c r="H3802" s="186"/>
      <c r="I3802" s="186"/>
      <c r="J3802" s="186"/>
      <c r="K3802" s="186"/>
      <c r="L3802" s="186"/>
      <c r="M3802" s="186"/>
      <c r="N3802" s="186"/>
      <c r="O3802" s="186"/>
      <c r="P3802" s="186"/>
      <c r="Q3802" s="186"/>
    </row>
    <row r="3803" spans="1:17">
      <c r="A3803" s="186"/>
      <c r="B3803" s="186"/>
      <c r="C3803" s="186"/>
      <c r="D3803" s="186"/>
      <c r="E3803" s="186"/>
      <c r="F3803" s="186"/>
      <c r="G3803" s="186"/>
      <c r="H3803" s="186"/>
      <c r="I3803" s="186"/>
      <c r="J3803" s="186"/>
      <c r="K3803" s="186"/>
      <c r="L3803" s="186"/>
      <c r="M3803" s="186"/>
      <c r="N3803" s="186"/>
      <c r="O3803" s="186"/>
      <c r="P3803" s="186"/>
      <c r="Q3803" s="186"/>
    </row>
    <row r="3804" spans="1:17">
      <c r="A3804" s="186"/>
      <c r="B3804" s="186"/>
      <c r="C3804" s="186"/>
      <c r="D3804" s="186"/>
      <c r="E3804" s="186"/>
      <c r="F3804" s="186"/>
      <c r="G3804" s="186"/>
      <c r="H3804" s="186"/>
      <c r="I3804" s="186"/>
      <c r="J3804" s="186"/>
      <c r="K3804" s="186"/>
      <c r="L3804" s="186"/>
      <c r="M3804" s="186"/>
      <c r="N3804" s="186"/>
      <c r="O3804" s="186"/>
      <c r="P3804" s="186"/>
      <c r="Q3804" s="186"/>
    </row>
    <row r="3805" spans="1:17">
      <c r="A3805" s="186"/>
      <c r="B3805" s="186"/>
      <c r="C3805" s="186"/>
      <c r="D3805" s="186"/>
      <c r="E3805" s="186"/>
      <c r="F3805" s="186"/>
      <c r="G3805" s="186"/>
      <c r="H3805" s="186"/>
      <c r="I3805" s="186"/>
      <c r="J3805" s="186"/>
      <c r="K3805" s="186"/>
      <c r="L3805" s="186"/>
      <c r="M3805" s="186"/>
      <c r="N3805" s="186"/>
      <c r="O3805" s="186"/>
      <c r="P3805" s="186"/>
      <c r="Q3805" s="186"/>
    </row>
    <row r="3806" spans="1:17">
      <c r="A3806" s="186"/>
      <c r="B3806" s="186"/>
      <c r="C3806" s="186"/>
      <c r="D3806" s="186"/>
      <c r="E3806" s="186"/>
      <c r="F3806" s="186"/>
      <c r="G3806" s="186"/>
      <c r="H3806" s="186"/>
      <c r="I3806" s="186"/>
      <c r="J3806" s="186"/>
      <c r="K3806" s="186"/>
      <c r="L3806" s="186"/>
      <c r="M3806" s="186"/>
      <c r="N3806" s="186"/>
      <c r="O3806" s="186"/>
      <c r="P3806" s="186"/>
      <c r="Q3806" s="186"/>
    </row>
    <row r="3807" spans="1:17">
      <c r="A3807" s="186"/>
      <c r="B3807" s="186"/>
      <c r="C3807" s="186"/>
      <c r="D3807" s="186"/>
      <c r="E3807" s="186"/>
      <c r="F3807" s="186"/>
      <c r="G3807" s="186"/>
      <c r="H3807" s="186"/>
      <c r="I3807" s="186"/>
      <c r="J3807" s="186"/>
      <c r="K3807" s="186"/>
      <c r="L3807" s="186"/>
      <c r="M3807" s="186"/>
      <c r="N3807" s="186"/>
      <c r="O3807" s="186"/>
      <c r="P3807" s="186"/>
      <c r="Q3807" s="186"/>
    </row>
    <row r="3808" spans="1:17">
      <c r="A3808" s="186"/>
      <c r="B3808" s="186"/>
      <c r="C3808" s="186"/>
      <c r="D3808" s="186"/>
      <c r="E3808" s="186"/>
      <c r="F3808" s="186"/>
      <c r="G3808" s="186"/>
      <c r="H3808" s="186"/>
      <c r="I3808" s="186"/>
      <c r="J3808" s="186"/>
      <c r="K3808" s="186"/>
      <c r="L3808" s="186"/>
      <c r="M3808" s="186"/>
      <c r="N3808" s="186"/>
      <c r="O3808" s="186"/>
      <c r="P3808" s="186"/>
      <c r="Q3808" s="186"/>
    </row>
    <row r="3809" spans="1:17">
      <c r="A3809" s="186"/>
      <c r="B3809" s="186"/>
      <c r="C3809" s="186"/>
      <c r="D3809" s="186"/>
      <c r="E3809" s="186"/>
      <c r="F3809" s="186"/>
      <c r="G3809" s="186"/>
      <c r="H3809" s="186"/>
      <c r="I3809" s="186"/>
      <c r="J3809" s="186"/>
      <c r="K3809" s="186"/>
      <c r="L3809" s="186"/>
      <c r="M3809" s="186"/>
      <c r="N3809" s="186"/>
      <c r="O3809" s="186"/>
      <c r="P3809" s="186"/>
      <c r="Q3809" s="186"/>
    </row>
    <row r="3810" spans="1:17">
      <c r="A3810" s="186"/>
      <c r="B3810" s="186"/>
      <c r="C3810" s="186"/>
      <c r="D3810" s="186"/>
      <c r="E3810" s="186"/>
      <c r="F3810" s="186"/>
      <c r="G3810" s="186"/>
      <c r="H3810" s="186"/>
      <c r="I3810" s="186"/>
      <c r="J3810" s="186"/>
      <c r="K3810" s="186"/>
      <c r="L3810" s="186"/>
      <c r="M3810" s="186"/>
      <c r="N3810" s="186"/>
      <c r="O3810" s="186"/>
      <c r="P3810" s="186"/>
      <c r="Q3810" s="186"/>
    </row>
    <row r="3811" spans="1:17">
      <c r="A3811" s="186"/>
      <c r="B3811" s="186"/>
      <c r="C3811" s="186"/>
      <c r="D3811" s="186"/>
      <c r="E3811" s="186"/>
      <c r="F3811" s="186"/>
      <c r="G3811" s="186"/>
      <c r="H3811" s="186"/>
      <c r="I3811" s="186"/>
      <c r="J3811" s="186"/>
      <c r="K3811" s="186"/>
      <c r="L3811" s="186"/>
      <c r="M3811" s="186"/>
      <c r="N3811" s="186"/>
      <c r="O3811" s="186"/>
      <c r="P3811" s="186"/>
      <c r="Q3811" s="186"/>
    </row>
    <row r="3812" spans="1:17">
      <c r="A3812" s="186"/>
      <c r="B3812" s="186"/>
      <c r="C3812" s="186"/>
      <c r="D3812" s="186"/>
      <c r="E3812" s="186"/>
      <c r="F3812" s="186"/>
      <c r="G3812" s="186"/>
      <c r="H3812" s="186"/>
      <c r="I3812" s="186"/>
      <c r="J3812" s="186"/>
      <c r="K3812" s="186"/>
      <c r="L3812" s="186"/>
      <c r="M3812" s="186"/>
      <c r="N3812" s="186"/>
      <c r="O3812" s="186"/>
      <c r="P3812" s="186"/>
      <c r="Q3812" s="186"/>
    </row>
    <row r="3813" spans="1:17">
      <c r="A3813" s="186"/>
      <c r="B3813" s="186"/>
      <c r="C3813" s="186"/>
      <c r="D3813" s="186"/>
      <c r="E3813" s="186"/>
      <c r="F3813" s="186"/>
      <c r="G3813" s="186"/>
      <c r="H3813" s="186"/>
      <c r="I3813" s="186"/>
      <c r="J3813" s="186"/>
      <c r="K3813" s="186"/>
      <c r="L3813" s="186"/>
      <c r="M3813" s="186"/>
      <c r="N3813" s="186"/>
      <c r="O3813" s="186"/>
      <c r="P3813" s="186"/>
      <c r="Q3813" s="186"/>
    </row>
    <row r="3814" spans="1:17">
      <c r="A3814" s="186"/>
      <c r="B3814" s="186"/>
      <c r="C3814" s="186"/>
      <c r="D3814" s="186"/>
      <c r="E3814" s="186"/>
      <c r="F3814" s="186"/>
      <c r="G3814" s="186"/>
      <c r="H3814" s="186"/>
      <c r="I3814" s="186"/>
      <c r="J3814" s="186"/>
      <c r="K3814" s="186"/>
      <c r="L3814" s="186"/>
      <c r="M3814" s="186"/>
      <c r="N3814" s="186"/>
      <c r="O3814" s="186"/>
      <c r="P3814" s="186"/>
      <c r="Q3814" s="186"/>
    </row>
    <row r="3815" spans="1:17">
      <c r="A3815" s="186"/>
      <c r="B3815" s="186"/>
      <c r="C3815" s="186"/>
      <c r="D3815" s="186"/>
      <c r="E3815" s="186"/>
      <c r="F3815" s="186"/>
      <c r="G3815" s="186"/>
      <c r="H3815" s="186"/>
      <c r="I3815" s="186"/>
      <c r="J3815" s="186"/>
      <c r="K3815" s="186"/>
      <c r="L3815" s="186"/>
      <c r="M3815" s="186"/>
      <c r="N3815" s="186"/>
      <c r="O3815" s="186"/>
      <c r="P3815" s="186"/>
      <c r="Q3815" s="186"/>
    </row>
    <row r="3816" spans="1:17">
      <c r="A3816" s="186"/>
      <c r="B3816" s="186"/>
      <c r="C3816" s="186"/>
      <c r="D3816" s="186"/>
      <c r="E3816" s="186"/>
      <c r="F3816" s="186"/>
      <c r="G3816" s="186"/>
      <c r="H3816" s="186"/>
      <c r="I3816" s="186"/>
      <c r="J3816" s="186"/>
      <c r="K3816" s="186"/>
      <c r="L3816" s="186"/>
      <c r="M3816" s="186"/>
      <c r="N3816" s="186"/>
      <c r="O3816" s="186"/>
      <c r="P3816" s="186"/>
      <c r="Q3816" s="186"/>
    </row>
    <row r="3817" spans="1:17">
      <c r="A3817" s="186"/>
      <c r="B3817" s="186"/>
      <c r="C3817" s="186"/>
      <c r="D3817" s="186"/>
      <c r="E3817" s="186"/>
      <c r="F3817" s="186"/>
      <c r="G3817" s="186"/>
      <c r="H3817" s="186"/>
      <c r="I3817" s="186"/>
      <c r="J3817" s="186"/>
      <c r="K3817" s="186"/>
      <c r="L3817" s="186"/>
      <c r="M3817" s="186"/>
      <c r="N3817" s="186"/>
      <c r="O3817" s="186"/>
      <c r="P3817" s="186"/>
      <c r="Q3817" s="186"/>
    </row>
    <row r="3818" spans="1:17">
      <c r="A3818" s="186"/>
      <c r="B3818" s="186"/>
      <c r="C3818" s="186"/>
      <c r="D3818" s="186"/>
      <c r="E3818" s="186"/>
      <c r="F3818" s="186"/>
      <c r="G3818" s="186"/>
      <c r="H3818" s="186"/>
      <c r="I3818" s="186"/>
      <c r="J3818" s="186"/>
      <c r="K3818" s="186"/>
      <c r="L3818" s="186"/>
      <c r="M3818" s="186"/>
      <c r="N3818" s="186"/>
      <c r="O3818" s="186"/>
      <c r="P3818" s="186"/>
      <c r="Q3818" s="186"/>
    </row>
    <row r="3819" spans="1:17">
      <c r="A3819" s="186"/>
      <c r="B3819" s="186"/>
      <c r="C3819" s="186"/>
      <c r="D3819" s="186"/>
      <c r="E3819" s="186"/>
      <c r="F3819" s="186"/>
      <c r="G3819" s="186"/>
      <c r="H3819" s="186"/>
      <c r="I3819" s="186"/>
      <c r="J3819" s="186"/>
      <c r="K3819" s="186"/>
      <c r="L3819" s="186"/>
      <c r="M3819" s="186"/>
      <c r="N3819" s="186"/>
      <c r="O3819" s="186"/>
      <c r="P3819" s="186"/>
      <c r="Q3819" s="186"/>
    </row>
    <row r="3820" spans="1:17">
      <c r="A3820" s="186"/>
      <c r="B3820" s="186"/>
      <c r="C3820" s="186"/>
      <c r="D3820" s="186"/>
      <c r="E3820" s="186"/>
      <c r="F3820" s="186"/>
      <c r="G3820" s="186"/>
      <c r="H3820" s="186"/>
      <c r="I3820" s="186"/>
      <c r="J3820" s="186"/>
      <c r="K3820" s="186"/>
      <c r="L3820" s="186"/>
      <c r="M3820" s="186"/>
      <c r="N3820" s="186"/>
      <c r="O3820" s="186"/>
      <c r="P3820" s="186"/>
      <c r="Q3820" s="186"/>
    </row>
    <row r="3821" spans="1:17">
      <c r="A3821" s="186"/>
      <c r="B3821" s="186"/>
      <c r="C3821" s="186"/>
      <c r="D3821" s="186"/>
      <c r="E3821" s="186"/>
      <c r="F3821" s="186"/>
      <c r="G3821" s="186"/>
      <c r="H3821" s="186"/>
      <c r="I3821" s="186"/>
      <c r="J3821" s="186"/>
      <c r="K3821" s="186"/>
      <c r="L3821" s="186"/>
      <c r="M3821" s="186"/>
      <c r="N3821" s="186"/>
      <c r="O3821" s="186"/>
      <c r="P3821" s="186"/>
      <c r="Q3821" s="186"/>
    </row>
    <row r="3822" spans="1:17">
      <c r="A3822" s="186"/>
      <c r="B3822" s="186"/>
      <c r="C3822" s="186"/>
      <c r="D3822" s="186"/>
      <c r="E3822" s="186"/>
      <c r="F3822" s="186"/>
      <c r="G3822" s="186"/>
      <c r="H3822" s="186"/>
      <c r="I3822" s="186"/>
      <c r="J3822" s="186"/>
      <c r="K3822" s="186"/>
      <c r="L3822" s="186"/>
      <c r="M3822" s="186"/>
      <c r="N3822" s="186"/>
      <c r="O3822" s="186"/>
      <c r="P3822" s="186"/>
      <c r="Q3822" s="186"/>
    </row>
    <row r="3823" spans="1:17">
      <c r="A3823" s="186"/>
      <c r="B3823" s="186"/>
      <c r="C3823" s="186"/>
      <c r="D3823" s="186"/>
      <c r="E3823" s="186"/>
      <c r="F3823" s="186"/>
      <c r="G3823" s="186"/>
      <c r="H3823" s="186"/>
      <c r="I3823" s="186"/>
      <c r="J3823" s="186"/>
      <c r="K3823" s="186"/>
      <c r="L3823" s="186"/>
      <c r="M3823" s="186"/>
      <c r="N3823" s="186"/>
      <c r="O3823" s="186"/>
      <c r="P3823" s="186"/>
      <c r="Q3823" s="186"/>
    </row>
    <row r="3824" spans="1:17">
      <c r="A3824" s="186"/>
      <c r="B3824" s="186"/>
      <c r="C3824" s="186"/>
      <c r="D3824" s="186"/>
      <c r="E3824" s="186"/>
      <c r="F3824" s="186"/>
      <c r="G3824" s="186"/>
      <c r="H3824" s="186"/>
      <c r="I3824" s="186"/>
      <c r="J3824" s="186"/>
      <c r="K3824" s="186"/>
      <c r="L3824" s="186"/>
      <c r="M3824" s="186"/>
      <c r="N3824" s="186"/>
      <c r="O3824" s="186"/>
      <c r="P3824" s="186"/>
      <c r="Q3824" s="186"/>
    </row>
    <row r="3825" spans="1:17">
      <c r="A3825" s="186"/>
      <c r="B3825" s="186"/>
      <c r="C3825" s="186"/>
      <c r="D3825" s="186"/>
      <c r="E3825" s="186"/>
      <c r="F3825" s="186"/>
      <c r="G3825" s="186"/>
      <c r="H3825" s="186"/>
      <c r="I3825" s="186"/>
      <c r="J3825" s="186"/>
      <c r="K3825" s="186"/>
      <c r="L3825" s="186"/>
      <c r="M3825" s="186"/>
      <c r="N3825" s="186"/>
      <c r="O3825" s="186"/>
      <c r="P3825" s="186"/>
      <c r="Q3825" s="186"/>
    </row>
    <row r="3826" spans="1:17">
      <c r="A3826" s="186"/>
      <c r="B3826" s="186"/>
      <c r="C3826" s="186"/>
      <c r="D3826" s="186"/>
      <c r="E3826" s="186"/>
      <c r="F3826" s="186"/>
      <c r="G3826" s="186"/>
      <c r="H3826" s="186"/>
      <c r="I3826" s="186"/>
      <c r="J3826" s="186"/>
      <c r="K3826" s="186"/>
      <c r="L3826" s="186"/>
      <c r="M3826" s="186"/>
      <c r="N3826" s="186"/>
      <c r="O3826" s="186"/>
      <c r="P3826" s="186"/>
      <c r="Q3826" s="186"/>
    </row>
    <row r="3827" spans="1:17">
      <c r="A3827" s="186"/>
      <c r="B3827" s="186"/>
      <c r="C3827" s="186"/>
      <c r="D3827" s="186"/>
      <c r="E3827" s="186"/>
      <c r="F3827" s="186"/>
      <c r="G3827" s="186"/>
      <c r="H3827" s="186"/>
      <c r="I3827" s="186"/>
      <c r="J3827" s="186"/>
      <c r="K3827" s="186"/>
      <c r="L3827" s="186"/>
      <c r="M3827" s="186"/>
      <c r="N3827" s="186"/>
      <c r="O3827" s="186"/>
      <c r="P3827" s="186"/>
      <c r="Q3827" s="186"/>
    </row>
    <row r="3828" spans="1:17">
      <c r="A3828" s="186"/>
      <c r="B3828" s="186"/>
      <c r="C3828" s="186"/>
      <c r="D3828" s="186"/>
      <c r="E3828" s="186"/>
      <c r="F3828" s="186"/>
      <c r="G3828" s="186"/>
      <c r="H3828" s="186"/>
      <c r="I3828" s="186"/>
      <c r="J3828" s="186"/>
      <c r="K3828" s="186"/>
      <c r="L3828" s="186"/>
      <c r="M3828" s="186"/>
      <c r="N3828" s="186"/>
      <c r="O3828" s="186"/>
      <c r="P3828" s="186"/>
      <c r="Q3828" s="186"/>
    </row>
    <row r="3829" spans="1:17">
      <c r="A3829" s="186"/>
      <c r="B3829" s="186"/>
      <c r="C3829" s="186"/>
      <c r="D3829" s="186"/>
      <c r="E3829" s="186"/>
      <c r="F3829" s="186"/>
      <c r="G3829" s="186"/>
      <c r="H3829" s="186"/>
      <c r="I3829" s="186"/>
      <c r="J3829" s="186"/>
      <c r="K3829" s="186"/>
      <c r="L3829" s="186"/>
      <c r="M3829" s="186"/>
      <c r="N3829" s="186"/>
      <c r="O3829" s="186"/>
      <c r="P3829" s="186"/>
      <c r="Q3829" s="186"/>
    </row>
    <row r="3830" spans="1:17">
      <c r="A3830" s="186"/>
      <c r="B3830" s="186"/>
      <c r="C3830" s="186"/>
      <c r="D3830" s="186"/>
      <c r="E3830" s="186"/>
      <c r="F3830" s="186"/>
      <c r="G3830" s="186"/>
      <c r="H3830" s="186"/>
      <c r="I3830" s="186"/>
      <c r="J3830" s="186"/>
      <c r="K3830" s="186"/>
      <c r="L3830" s="186"/>
      <c r="M3830" s="186"/>
      <c r="N3830" s="186"/>
      <c r="O3830" s="186"/>
      <c r="P3830" s="186"/>
      <c r="Q3830" s="186"/>
    </row>
    <row r="3831" spans="1:17">
      <c r="A3831" s="186"/>
      <c r="B3831" s="186"/>
      <c r="C3831" s="186"/>
      <c r="D3831" s="186"/>
      <c r="E3831" s="186"/>
      <c r="F3831" s="186"/>
      <c r="G3831" s="186"/>
      <c r="H3831" s="186"/>
      <c r="I3831" s="186"/>
      <c r="J3831" s="186"/>
      <c r="K3831" s="186"/>
      <c r="L3831" s="186"/>
      <c r="M3831" s="186"/>
      <c r="N3831" s="186"/>
      <c r="O3831" s="186"/>
      <c r="P3831" s="186"/>
      <c r="Q3831" s="186"/>
    </row>
    <row r="3832" spans="1:17">
      <c r="A3832" s="186"/>
      <c r="B3832" s="186"/>
      <c r="C3832" s="186"/>
      <c r="D3832" s="186"/>
      <c r="E3832" s="186"/>
      <c r="F3832" s="186"/>
      <c r="G3832" s="186"/>
      <c r="H3832" s="186"/>
      <c r="I3832" s="186"/>
      <c r="J3832" s="186"/>
      <c r="K3832" s="186"/>
      <c r="L3832" s="186"/>
      <c r="M3832" s="186"/>
      <c r="N3832" s="186"/>
      <c r="O3832" s="186"/>
      <c r="P3832" s="186"/>
      <c r="Q3832" s="186"/>
    </row>
    <row r="3833" spans="1:17">
      <c r="A3833" s="186"/>
      <c r="B3833" s="186"/>
      <c r="C3833" s="186"/>
      <c r="D3833" s="186"/>
      <c r="E3833" s="186"/>
      <c r="F3833" s="186"/>
      <c r="G3833" s="186"/>
      <c r="H3833" s="186"/>
      <c r="I3833" s="186"/>
      <c r="J3833" s="186"/>
      <c r="K3833" s="186"/>
      <c r="L3833" s="186"/>
      <c r="M3833" s="186"/>
      <c r="N3833" s="186"/>
      <c r="O3833" s="186"/>
      <c r="P3833" s="186"/>
      <c r="Q3833" s="186"/>
    </row>
    <row r="3834" spans="1:17">
      <c r="A3834" s="186"/>
      <c r="B3834" s="186"/>
      <c r="C3834" s="186"/>
      <c r="D3834" s="186"/>
      <c r="E3834" s="186"/>
      <c r="F3834" s="186"/>
      <c r="G3834" s="186"/>
      <c r="H3834" s="186"/>
      <c r="I3834" s="186"/>
      <c r="J3834" s="186"/>
      <c r="K3834" s="186"/>
      <c r="L3834" s="186"/>
      <c r="M3834" s="186"/>
      <c r="N3834" s="186"/>
      <c r="O3834" s="186"/>
      <c r="P3834" s="186"/>
      <c r="Q3834" s="186"/>
    </row>
    <row r="3835" spans="1:17">
      <c r="A3835" s="186"/>
      <c r="B3835" s="186"/>
      <c r="C3835" s="186"/>
      <c r="D3835" s="186"/>
      <c r="E3835" s="186"/>
      <c r="F3835" s="186"/>
      <c r="G3835" s="186"/>
      <c r="H3835" s="186"/>
      <c r="I3835" s="186"/>
      <c r="J3835" s="186"/>
      <c r="K3835" s="186"/>
      <c r="L3835" s="186"/>
      <c r="M3835" s="186"/>
      <c r="N3835" s="186"/>
      <c r="O3835" s="186"/>
      <c r="P3835" s="186"/>
      <c r="Q3835" s="186"/>
    </row>
    <row r="3836" spans="1:17">
      <c r="A3836" s="186"/>
      <c r="B3836" s="186"/>
      <c r="C3836" s="186"/>
      <c r="D3836" s="186"/>
      <c r="E3836" s="186"/>
      <c r="F3836" s="186"/>
      <c r="G3836" s="186"/>
      <c r="H3836" s="186"/>
      <c r="I3836" s="186"/>
      <c r="J3836" s="186"/>
      <c r="K3836" s="186"/>
      <c r="L3836" s="186"/>
      <c r="M3836" s="186"/>
      <c r="N3836" s="186"/>
      <c r="O3836" s="186"/>
      <c r="P3836" s="186"/>
      <c r="Q3836" s="186"/>
    </row>
    <row r="3837" spans="1:17">
      <c r="A3837" s="186"/>
      <c r="B3837" s="186"/>
      <c r="C3837" s="186"/>
      <c r="D3837" s="186"/>
      <c r="E3837" s="186"/>
      <c r="F3837" s="186"/>
      <c r="G3837" s="186"/>
      <c r="H3837" s="186"/>
      <c r="I3837" s="186"/>
      <c r="J3837" s="186"/>
      <c r="K3837" s="186"/>
      <c r="L3837" s="186"/>
      <c r="M3837" s="186"/>
      <c r="N3837" s="186"/>
      <c r="O3837" s="186"/>
      <c r="P3837" s="186"/>
      <c r="Q3837" s="186"/>
    </row>
    <row r="3838" spans="1:17">
      <c r="A3838" s="186"/>
      <c r="B3838" s="186"/>
      <c r="C3838" s="186"/>
      <c r="D3838" s="186"/>
      <c r="E3838" s="186"/>
      <c r="F3838" s="186"/>
      <c r="G3838" s="186"/>
      <c r="H3838" s="186"/>
      <c r="I3838" s="186"/>
      <c r="J3838" s="186"/>
      <c r="K3838" s="186"/>
      <c r="L3838" s="186"/>
      <c r="M3838" s="186"/>
      <c r="N3838" s="186"/>
      <c r="O3838" s="186"/>
      <c r="P3838" s="186"/>
      <c r="Q3838" s="186"/>
    </row>
    <row r="3839" spans="1:17">
      <c r="A3839" s="186"/>
      <c r="B3839" s="186"/>
      <c r="C3839" s="186"/>
      <c r="D3839" s="186"/>
      <c r="E3839" s="186"/>
      <c r="F3839" s="186"/>
      <c r="G3839" s="186"/>
      <c r="H3839" s="186"/>
      <c r="I3839" s="186"/>
      <c r="J3839" s="186"/>
      <c r="K3839" s="186"/>
      <c r="L3839" s="186"/>
      <c r="M3839" s="186"/>
      <c r="N3839" s="186"/>
      <c r="O3839" s="186"/>
      <c r="P3839" s="186"/>
      <c r="Q3839" s="186"/>
    </row>
    <row r="3840" spans="1:17">
      <c r="A3840" s="186"/>
      <c r="B3840" s="186"/>
      <c r="C3840" s="186"/>
      <c r="D3840" s="186"/>
      <c r="E3840" s="186"/>
      <c r="F3840" s="186"/>
      <c r="G3840" s="186"/>
      <c r="H3840" s="186"/>
      <c r="I3840" s="186"/>
      <c r="J3840" s="186"/>
      <c r="K3840" s="186"/>
      <c r="L3840" s="186"/>
      <c r="M3840" s="186"/>
      <c r="N3840" s="186"/>
      <c r="O3840" s="186"/>
      <c r="P3840" s="186"/>
      <c r="Q3840" s="186"/>
    </row>
    <row r="3841" spans="1:17">
      <c r="A3841" s="186"/>
      <c r="B3841" s="186"/>
      <c r="C3841" s="186"/>
      <c r="D3841" s="186"/>
      <c r="E3841" s="186"/>
      <c r="F3841" s="186"/>
      <c r="G3841" s="186"/>
      <c r="H3841" s="186"/>
      <c r="I3841" s="186"/>
      <c r="J3841" s="186"/>
      <c r="K3841" s="186"/>
      <c r="L3841" s="186"/>
      <c r="M3841" s="186"/>
      <c r="N3841" s="186"/>
      <c r="O3841" s="186"/>
      <c r="P3841" s="186"/>
      <c r="Q3841" s="186"/>
    </row>
    <row r="3842" spans="1:17">
      <c r="A3842" s="186"/>
      <c r="B3842" s="186"/>
      <c r="C3842" s="186"/>
      <c r="D3842" s="186"/>
      <c r="E3842" s="186"/>
      <c r="F3842" s="186"/>
      <c r="G3842" s="186"/>
      <c r="H3842" s="186"/>
      <c r="I3842" s="186"/>
      <c r="J3842" s="186"/>
      <c r="K3842" s="186"/>
      <c r="L3842" s="186"/>
      <c r="M3842" s="186"/>
      <c r="N3842" s="186"/>
      <c r="O3842" s="186"/>
      <c r="P3842" s="186"/>
      <c r="Q3842" s="186"/>
    </row>
    <row r="3843" spans="1:17">
      <c r="A3843" s="186"/>
      <c r="B3843" s="186"/>
      <c r="C3843" s="186"/>
      <c r="D3843" s="186"/>
      <c r="E3843" s="186"/>
      <c r="F3843" s="186"/>
      <c r="G3843" s="186"/>
      <c r="H3843" s="186"/>
      <c r="I3843" s="186"/>
      <c r="J3843" s="186"/>
      <c r="K3843" s="186"/>
      <c r="L3843" s="186"/>
      <c r="M3843" s="186"/>
      <c r="N3843" s="186"/>
      <c r="O3843" s="186"/>
      <c r="P3843" s="186"/>
      <c r="Q3843" s="186"/>
    </row>
    <row r="3844" spans="1:17">
      <c r="A3844" s="186"/>
      <c r="B3844" s="186"/>
      <c r="C3844" s="186"/>
      <c r="D3844" s="186"/>
      <c r="E3844" s="186"/>
      <c r="F3844" s="186"/>
      <c r="G3844" s="186"/>
      <c r="H3844" s="186"/>
      <c r="I3844" s="186"/>
      <c r="J3844" s="186"/>
      <c r="K3844" s="186"/>
      <c r="L3844" s="186"/>
      <c r="M3844" s="186"/>
      <c r="N3844" s="186"/>
      <c r="O3844" s="186"/>
      <c r="P3844" s="186"/>
      <c r="Q3844" s="186"/>
    </row>
    <row r="3845" spans="1:17">
      <c r="A3845" s="186"/>
      <c r="B3845" s="186"/>
      <c r="C3845" s="186"/>
      <c r="D3845" s="186"/>
      <c r="E3845" s="186"/>
      <c r="F3845" s="186"/>
      <c r="G3845" s="186"/>
      <c r="H3845" s="186"/>
      <c r="I3845" s="186"/>
      <c r="J3845" s="186"/>
      <c r="K3845" s="186"/>
      <c r="L3845" s="186"/>
      <c r="M3845" s="186"/>
      <c r="N3845" s="186"/>
      <c r="O3845" s="186"/>
      <c r="P3845" s="186"/>
      <c r="Q3845" s="186"/>
    </row>
    <row r="3846" spans="1:17">
      <c r="A3846" s="186"/>
      <c r="B3846" s="186"/>
      <c r="C3846" s="186"/>
      <c r="D3846" s="186"/>
      <c r="E3846" s="186"/>
      <c r="F3846" s="186"/>
      <c r="G3846" s="186"/>
      <c r="H3846" s="186"/>
      <c r="I3846" s="186"/>
      <c r="J3846" s="186"/>
      <c r="K3846" s="186"/>
      <c r="L3846" s="186"/>
      <c r="M3846" s="186"/>
      <c r="N3846" s="186"/>
      <c r="O3846" s="186"/>
      <c r="P3846" s="186"/>
      <c r="Q3846" s="186"/>
    </row>
    <row r="3847" spans="1:17">
      <c r="A3847" s="186"/>
      <c r="B3847" s="186"/>
      <c r="C3847" s="186"/>
      <c r="D3847" s="186"/>
      <c r="E3847" s="186"/>
      <c r="F3847" s="186"/>
      <c r="G3847" s="186"/>
      <c r="H3847" s="186"/>
      <c r="I3847" s="186"/>
      <c r="J3847" s="186"/>
      <c r="K3847" s="186"/>
      <c r="L3847" s="186"/>
      <c r="M3847" s="186"/>
      <c r="N3847" s="186"/>
      <c r="O3847" s="186"/>
      <c r="P3847" s="186"/>
      <c r="Q3847" s="186"/>
    </row>
    <row r="3848" spans="1:17">
      <c r="A3848" s="186"/>
      <c r="B3848" s="186"/>
      <c r="C3848" s="186"/>
      <c r="D3848" s="186"/>
      <c r="E3848" s="186"/>
      <c r="F3848" s="186"/>
      <c r="G3848" s="186"/>
      <c r="H3848" s="186"/>
      <c r="I3848" s="186"/>
      <c r="J3848" s="186"/>
      <c r="K3848" s="186"/>
      <c r="L3848" s="186"/>
      <c r="M3848" s="186"/>
      <c r="N3848" s="186"/>
      <c r="O3848" s="186"/>
      <c r="P3848" s="186"/>
      <c r="Q3848" s="186"/>
    </row>
    <row r="3849" spans="1:17">
      <c r="A3849" s="186"/>
      <c r="B3849" s="186"/>
      <c r="C3849" s="186"/>
      <c r="D3849" s="186"/>
      <c r="E3849" s="186"/>
      <c r="F3849" s="186"/>
      <c r="G3849" s="186"/>
      <c r="H3849" s="186"/>
      <c r="I3849" s="186"/>
      <c r="J3849" s="186"/>
      <c r="K3849" s="186"/>
      <c r="L3849" s="186"/>
      <c r="M3849" s="186"/>
      <c r="N3849" s="186"/>
      <c r="O3849" s="186"/>
      <c r="P3849" s="186"/>
      <c r="Q3849" s="186"/>
    </row>
    <row r="3850" spans="1:17">
      <c r="A3850" s="186"/>
      <c r="B3850" s="186"/>
      <c r="C3850" s="186"/>
      <c r="D3850" s="186"/>
      <c r="E3850" s="186"/>
      <c r="F3850" s="186"/>
      <c r="G3850" s="186"/>
      <c r="H3850" s="186"/>
      <c r="I3850" s="186"/>
      <c r="J3850" s="186"/>
      <c r="K3850" s="186"/>
      <c r="L3850" s="186"/>
      <c r="M3850" s="186"/>
      <c r="N3850" s="186"/>
      <c r="O3850" s="186"/>
      <c r="P3850" s="186"/>
      <c r="Q3850" s="186"/>
    </row>
    <row r="3851" spans="1:17">
      <c r="A3851" s="186"/>
      <c r="B3851" s="186"/>
      <c r="C3851" s="186"/>
      <c r="D3851" s="186"/>
      <c r="E3851" s="186"/>
      <c r="F3851" s="186"/>
      <c r="G3851" s="186"/>
      <c r="H3851" s="186"/>
      <c r="I3851" s="186"/>
      <c r="J3851" s="186"/>
      <c r="K3851" s="186"/>
      <c r="L3851" s="186"/>
      <c r="M3851" s="186"/>
      <c r="N3851" s="186"/>
      <c r="O3851" s="186"/>
      <c r="P3851" s="186"/>
      <c r="Q3851" s="186"/>
    </row>
    <row r="3852" spans="1:17">
      <c r="A3852" s="186"/>
      <c r="B3852" s="186"/>
      <c r="C3852" s="186"/>
      <c r="D3852" s="186"/>
      <c r="E3852" s="186"/>
      <c r="F3852" s="186"/>
      <c r="G3852" s="186"/>
      <c r="H3852" s="186"/>
      <c r="I3852" s="186"/>
      <c r="J3852" s="186"/>
      <c r="K3852" s="186"/>
      <c r="L3852" s="186"/>
      <c r="M3852" s="186"/>
      <c r="N3852" s="186"/>
      <c r="O3852" s="186"/>
      <c r="P3852" s="186"/>
      <c r="Q3852" s="186"/>
    </row>
    <row r="3853" spans="1:17">
      <c r="A3853" s="186"/>
      <c r="B3853" s="186"/>
      <c r="C3853" s="186"/>
      <c r="D3853" s="186"/>
      <c r="E3853" s="186"/>
      <c r="F3853" s="186"/>
      <c r="G3853" s="186"/>
      <c r="H3853" s="186"/>
      <c r="I3853" s="186"/>
      <c r="J3853" s="186"/>
      <c r="K3853" s="186"/>
      <c r="L3853" s="186"/>
      <c r="M3853" s="186"/>
      <c r="N3853" s="186"/>
      <c r="O3853" s="186"/>
      <c r="P3853" s="186"/>
      <c r="Q3853" s="186"/>
    </row>
    <row r="3854" spans="1:17">
      <c r="A3854" s="186"/>
      <c r="B3854" s="186"/>
      <c r="C3854" s="186"/>
      <c r="D3854" s="186"/>
      <c r="E3854" s="186"/>
      <c r="F3854" s="186"/>
      <c r="G3854" s="186"/>
      <c r="H3854" s="186"/>
      <c r="I3854" s="186"/>
      <c r="J3854" s="186"/>
      <c r="K3854" s="186"/>
      <c r="L3854" s="186"/>
      <c r="M3854" s="186"/>
      <c r="N3854" s="186"/>
      <c r="O3854" s="186"/>
      <c r="P3854" s="186"/>
      <c r="Q3854" s="186"/>
    </row>
    <row r="3855" spans="1:17">
      <c r="A3855" s="186"/>
      <c r="B3855" s="186"/>
      <c r="C3855" s="186"/>
      <c r="D3855" s="186"/>
      <c r="E3855" s="186"/>
      <c r="F3855" s="186"/>
      <c r="G3855" s="186"/>
      <c r="H3855" s="186"/>
      <c r="I3855" s="186"/>
      <c r="J3855" s="186"/>
      <c r="K3855" s="186"/>
      <c r="L3855" s="186"/>
      <c r="M3855" s="186"/>
      <c r="N3855" s="186"/>
      <c r="O3855" s="186"/>
      <c r="P3855" s="186"/>
      <c r="Q3855" s="186"/>
    </row>
    <row r="3856" spans="1:17">
      <c r="A3856" s="186"/>
      <c r="B3856" s="186"/>
      <c r="C3856" s="186"/>
      <c r="D3856" s="186"/>
      <c r="E3856" s="186"/>
      <c r="F3856" s="186"/>
      <c r="G3856" s="186"/>
      <c r="H3856" s="186"/>
      <c r="I3856" s="186"/>
      <c r="J3856" s="186"/>
      <c r="K3856" s="186"/>
      <c r="L3856" s="186"/>
      <c r="M3856" s="186"/>
      <c r="N3856" s="186"/>
      <c r="O3856" s="186"/>
      <c r="P3856" s="186"/>
      <c r="Q3856" s="186"/>
    </row>
    <row r="3857" spans="1:17">
      <c r="A3857" s="186"/>
      <c r="B3857" s="186"/>
      <c r="C3857" s="186"/>
      <c r="D3857" s="186"/>
      <c r="E3857" s="186"/>
      <c r="F3857" s="186"/>
      <c r="G3857" s="186"/>
      <c r="H3857" s="186"/>
      <c r="I3857" s="186"/>
      <c r="J3857" s="186"/>
      <c r="K3857" s="186"/>
      <c r="L3857" s="186"/>
      <c r="M3857" s="186"/>
      <c r="N3857" s="186"/>
      <c r="O3857" s="186"/>
      <c r="P3857" s="186"/>
      <c r="Q3857" s="186"/>
    </row>
    <row r="3858" spans="1:17">
      <c r="A3858" s="186"/>
      <c r="B3858" s="186"/>
      <c r="C3858" s="186"/>
      <c r="D3858" s="186"/>
      <c r="E3858" s="186"/>
      <c r="F3858" s="186"/>
      <c r="G3858" s="186"/>
      <c r="H3858" s="186"/>
      <c r="I3858" s="186"/>
      <c r="J3858" s="186"/>
      <c r="K3858" s="186"/>
      <c r="L3858" s="186"/>
      <c r="M3858" s="186"/>
      <c r="N3858" s="186"/>
      <c r="O3858" s="186"/>
      <c r="P3858" s="186"/>
      <c r="Q3858" s="186"/>
    </row>
    <row r="3859" spans="1:17">
      <c r="A3859" s="186"/>
      <c r="B3859" s="186"/>
      <c r="C3859" s="186"/>
      <c r="D3859" s="186"/>
      <c r="E3859" s="186"/>
      <c r="F3859" s="186"/>
      <c r="G3859" s="186"/>
      <c r="H3859" s="186"/>
      <c r="I3859" s="186"/>
      <c r="J3859" s="186"/>
      <c r="K3859" s="186"/>
      <c r="L3859" s="186"/>
      <c r="M3859" s="186"/>
      <c r="N3859" s="186"/>
      <c r="O3859" s="186"/>
      <c r="P3859" s="186"/>
      <c r="Q3859" s="186"/>
    </row>
    <row r="3860" spans="1:17">
      <c r="A3860" s="186"/>
      <c r="B3860" s="186"/>
      <c r="C3860" s="186"/>
      <c r="D3860" s="186"/>
      <c r="E3860" s="186"/>
      <c r="F3860" s="186"/>
      <c r="G3860" s="186"/>
      <c r="H3860" s="186"/>
      <c r="I3860" s="186"/>
      <c r="J3860" s="186"/>
      <c r="K3860" s="186"/>
      <c r="L3860" s="186"/>
      <c r="M3860" s="186"/>
      <c r="N3860" s="186"/>
      <c r="O3860" s="186"/>
      <c r="P3860" s="186"/>
      <c r="Q3860" s="186"/>
    </row>
    <row r="3861" spans="1:17">
      <c r="A3861" s="186"/>
      <c r="B3861" s="186"/>
      <c r="C3861" s="186"/>
      <c r="D3861" s="186"/>
      <c r="E3861" s="186"/>
      <c r="F3861" s="186"/>
      <c r="G3861" s="186"/>
      <c r="H3861" s="186"/>
      <c r="I3861" s="186"/>
      <c r="J3861" s="186"/>
      <c r="K3861" s="186"/>
      <c r="L3861" s="186"/>
      <c r="M3861" s="186"/>
      <c r="N3861" s="186"/>
      <c r="O3861" s="186"/>
      <c r="P3861" s="186"/>
      <c r="Q3861" s="186"/>
    </row>
    <row r="3862" spans="1:17">
      <c r="A3862" s="186"/>
      <c r="B3862" s="186"/>
      <c r="C3862" s="186"/>
      <c r="D3862" s="186"/>
      <c r="E3862" s="186"/>
      <c r="F3862" s="186"/>
      <c r="G3862" s="186"/>
      <c r="H3862" s="186"/>
      <c r="I3862" s="186"/>
      <c r="J3862" s="186"/>
      <c r="K3862" s="186"/>
      <c r="L3862" s="186"/>
      <c r="M3862" s="186"/>
      <c r="N3862" s="186"/>
      <c r="O3862" s="186"/>
      <c r="P3862" s="186"/>
      <c r="Q3862" s="186"/>
    </row>
    <row r="3863" spans="1:17">
      <c r="A3863" s="186"/>
      <c r="B3863" s="186"/>
      <c r="C3863" s="186"/>
      <c r="D3863" s="186"/>
      <c r="E3863" s="186"/>
      <c r="F3863" s="186"/>
      <c r="G3863" s="186"/>
      <c r="H3863" s="186"/>
      <c r="I3863" s="186"/>
      <c r="J3863" s="186"/>
      <c r="K3863" s="186"/>
      <c r="L3863" s="186"/>
      <c r="M3863" s="186"/>
      <c r="N3863" s="186"/>
      <c r="O3863" s="186"/>
      <c r="P3863" s="186"/>
      <c r="Q3863" s="186"/>
    </row>
    <row r="3864" spans="1:17">
      <c r="A3864" s="186"/>
      <c r="B3864" s="186"/>
      <c r="C3864" s="186"/>
      <c r="D3864" s="186"/>
      <c r="E3864" s="186"/>
      <c r="F3864" s="186"/>
      <c r="G3864" s="186"/>
      <c r="H3864" s="186"/>
      <c r="I3864" s="186"/>
      <c r="J3864" s="186"/>
      <c r="K3864" s="186"/>
      <c r="L3864" s="186"/>
      <c r="M3864" s="186"/>
      <c r="N3864" s="186"/>
      <c r="O3864" s="186"/>
      <c r="P3864" s="186"/>
      <c r="Q3864" s="186"/>
    </row>
    <row r="3865" spans="1:17">
      <c r="A3865" s="186"/>
      <c r="B3865" s="186"/>
      <c r="C3865" s="186"/>
      <c r="D3865" s="186"/>
      <c r="E3865" s="186"/>
      <c r="F3865" s="186"/>
      <c r="G3865" s="186"/>
      <c r="H3865" s="186"/>
      <c r="I3865" s="186"/>
      <c r="J3865" s="186"/>
      <c r="K3865" s="186"/>
      <c r="L3865" s="186"/>
      <c r="M3865" s="186"/>
      <c r="N3865" s="186"/>
      <c r="O3865" s="186"/>
      <c r="P3865" s="186"/>
      <c r="Q3865" s="186"/>
    </row>
    <row r="3866" spans="1:17">
      <c r="A3866" s="186"/>
      <c r="B3866" s="186"/>
      <c r="C3866" s="186"/>
      <c r="D3866" s="186"/>
      <c r="E3866" s="186"/>
      <c r="F3866" s="186"/>
      <c r="G3866" s="186"/>
      <c r="H3866" s="186"/>
      <c r="I3866" s="186"/>
      <c r="J3866" s="186"/>
      <c r="K3866" s="186"/>
      <c r="L3866" s="186"/>
      <c r="M3866" s="186"/>
      <c r="N3866" s="186"/>
      <c r="O3866" s="186"/>
      <c r="P3866" s="186"/>
      <c r="Q3866" s="186"/>
    </row>
    <row r="3867" spans="1:17">
      <c r="A3867" s="186"/>
      <c r="B3867" s="186"/>
      <c r="C3867" s="186"/>
      <c r="D3867" s="186"/>
      <c r="E3867" s="186"/>
      <c r="F3867" s="186"/>
      <c r="G3867" s="186"/>
      <c r="H3867" s="186"/>
      <c r="I3867" s="186"/>
      <c r="J3867" s="186"/>
      <c r="K3867" s="186"/>
      <c r="L3867" s="186"/>
      <c r="M3867" s="186"/>
      <c r="N3867" s="186"/>
      <c r="O3867" s="186"/>
      <c r="P3867" s="186"/>
      <c r="Q3867" s="186"/>
    </row>
    <row r="3868" spans="1:17">
      <c r="A3868" s="186"/>
      <c r="B3868" s="186"/>
      <c r="C3868" s="186"/>
      <c r="D3868" s="186"/>
      <c r="E3868" s="186"/>
      <c r="F3868" s="186"/>
      <c r="G3868" s="186"/>
      <c r="H3868" s="186"/>
      <c r="I3868" s="186"/>
      <c r="J3868" s="186"/>
      <c r="K3868" s="186"/>
      <c r="L3868" s="186"/>
      <c r="M3868" s="186"/>
      <c r="N3868" s="186"/>
      <c r="O3868" s="186"/>
      <c r="P3868" s="186"/>
      <c r="Q3868" s="186"/>
    </row>
    <row r="3869" spans="1:17">
      <c r="A3869" s="186"/>
      <c r="B3869" s="186"/>
      <c r="C3869" s="186"/>
      <c r="D3869" s="186"/>
      <c r="E3869" s="186"/>
      <c r="F3869" s="186"/>
      <c r="G3869" s="186"/>
      <c r="H3869" s="186"/>
      <c r="I3869" s="186"/>
      <c r="J3869" s="186"/>
      <c r="K3869" s="186"/>
      <c r="L3869" s="186"/>
      <c r="M3869" s="186"/>
      <c r="N3869" s="186"/>
      <c r="O3869" s="186"/>
      <c r="P3869" s="186"/>
      <c r="Q3869" s="186"/>
    </row>
    <row r="3870" spans="1:17">
      <c r="A3870" s="186"/>
      <c r="B3870" s="186"/>
      <c r="C3870" s="186"/>
      <c r="D3870" s="186"/>
      <c r="E3870" s="186"/>
      <c r="F3870" s="186"/>
      <c r="G3870" s="186"/>
      <c r="H3870" s="186"/>
      <c r="I3870" s="186"/>
      <c r="J3870" s="186"/>
      <c r="K3870" s="186"/>
      <c r="L3870" s="186"/>
      <c r="M3870" s="186"/>
      <c r="N3870" s="186"/>
      <c r="O3870" s="186"/>
      <c r="P3870" s="186"/>
      <c r="Q3870" s="186"/>
    </row>
    <row r="3871" spans="1:17">
      <c r="A3871" s="186"/>
      <c r="B3871" s="186"/>
      <c r="C3871" s="186"/>
      <c r="D3871" s="186"/>
      <c r="E3871" s="186"/>
      <c r="F3871" s="186"/>
      <c r="G3871" s="186"/>
      <c r="H3871" s="186"/>
      <c r="I3871" s="186"/>
      <c r="J3871" s="186"/>
      <c r="K3871" s="186"/>
      <c r="L3871" s="186"/>
      <c r="M3871" s="186"/>
      <c r="N3871" s="186"/>
      <c r="O3871" s="186"/>
      <c r="P3871" s="186"/>
      <c r="Q3871" s="186"/>
    </row>
    <row r="3872" spans="1:17">
      <c r="A3872" s="186"/>
      <c r="B3872" s="186"/>
      <c r="C3872" s="186"/>
      <c r="D3872" s="186"/>
      <c r="E3872" s="186"/>
      <c r="F3872" s="186"/>
      <c r="G3872" s="186"/>
      <c r="H3872" s="186"/>
      <c r="I3872" s="186"/>
      <c r="J3872" s="186"/>
      <c r="K3872" s="186"/>
      <c r="L3872" s="186"/>
      <c r="M3872" s="186"/>
      <c r="N3872" s="186"/>
      <c r="O3872" s="186"/>
      <c r="P3872" s="186"/>
      <c r="Q3872" s="186"/>
    </row>
    <row r="3873" spans="1:17">
      <c r="A3873" s="186"/>
      <c r="B3873" s="186"/>
      <c r="C3873" s="186"/>
      <c r="D3873" s="186"/>
      <c r="E3873" s="186"/>
      <c r="F3873" s="186"/>
      <c r="G3873" s="186"/>
      <c r="H3873" s="186"/>
      <c r="I3873" s="186"/>
      <c r="J3873" s="186"/>
      <c r="K3873" s="186"/>
      <c r="L3873" s="186"/>
      <c r="M3873" s="186"/>
      <c r="N3873" s="186"/>
      <c r="O3873" s="186"/>
      <c r="P3873" s="186"/>
      <c r="Q3873" s="186"/>
    </row>
    <row r="3874" spans="1:17">
      <c r="A3874" s="186"/>
      <c r="B3874" s="186"/>
      <c r="C3874" s="186"/>
      <c r="D3874" s="186"/>
      <c r="E3874" s="186"/>
      <c r="F3874" s="186"/>
      <c r="G3874" s="186"/>
      <c r="H3874" s="186"/>
      <c r="I3874" s="186"/>
      <c r="J3874" s="186"/>
      <c r="K3874" s="186"/>
      <c r="L3874" s="186"/>
      <c r="M3874" s="186"/>
      <c r="N3874" s="186"/>
      <c r="O3874" s="186"/>
      <c r="P3874" s="186"/>
      <c r="Q3874" s="186"/>
    </row>
    <row r="3875" spans="1:17">
      <c r="A3875" s="186"/>
      <c r="B3875" s="186"/>
      <c r="C3875" s="186"/>
      <c r="D3875" s="186"/>
      <c r="E3875" s="186"/>
      <c r="F3875" s="186"/>
      <c r="G3875" s="186"/>
      <c r="H3875" s="186"/>
      <c r="I3875" s="186"/>
      <c r="J3875" s="186"/>
      <c r="K3875" s="186"/>
      <c r="L3875" s="186"/>
      <c r="M3875" s="186"/>
      <c r="N3875" s="186"/>
      <c r="O3875" s="186"/>
      <c r="P3875" s="186"/>
      <c r="Q3875" s="186"/>
    </row>
    <row r="3876" spans="1:17">
      <c r="A3876" s="186"/>
      <c r="B3876" s="186"/>
      <c r="C3876" s="186"/>
      <c r="D3876" s="186"/>
      <c r="E3876" s="186"/>
      <c r="F3876" s="186"/>
      <c r="G3876" s="186"/>
      <c r="H3876" s="186"/>
      <c r="I3876" s="186"/>
      <c r="J3876" s="186"/>
      <c r="K3876" s="186"/>
      <c r="L3876" s="186"/>
      <c r="M3876" s="186"/>
      <c r="N3876" s="186"/>
      <c r="O3876" s="186"/>
      <c r="P3876" s="186"/>
      <c r="Q3876" s="186"/>
    </row>
    <row r="3877" spans="1:17">
      <c r="A3877" s="186"/>
      <c r="B3877" s="186"/>
      <c r="C3877" s="186"/>
      <c r="D3877" s="186"/>
      <c r="E3877" s="186"/>
      <c r="F3877" s="186"/>
      <c r="G3877" s="186"/>
      <c r="H3877" s="186"/>
      <c r="I3877" s="186"/>
      <c r="J3877" s="186"/>
      <c r="K3877" s="186"/>
      <c r="L3877" s="186"/>
      <c r="M3877" s="186"/>
      <c r="N3877" s="186"/>
      <c r="O3877" s="186"/>
      <c r="P3877" s="186"/>
      <c r="Q3877" s="186"/>
    </row>
    <row r="3878" spans="1:17">
      <c r="A3878" s="186"/>
      <c r="B3878" s="186"/>
      <c r="C3878" s="186"/>
      <c r="D3878" s="186"/>
      <c r="E3878" s="186"/>
      <c r="F3878" s="186"/>
      <c r="G3878" s="186"/>
      <c r="H3878" s="186"/>
      <c r="I3878" s="186"/>
      <c r="J3878" s="186"/>
      <c r="K3878" s="186"/>
      <c r="L3878" s="186"/>
      <c r="M3878" s="186"/>
      <c r="N3878" s="186"/>
      <c r="O3878" s="186"/>
      <c r="P3878" s="186"/>
      <c r="Q3878" s="186"/>
    </row>
    <row r="3879" spans="1:17">
      <c r="A3879" s="186"/>
      <c r="B3879" s="186"/>
      <c r="C3879" s="186"/>
      <c r="D3879" s="186"/>
      <c r="E3879" s="186"/>
      <c r="F3879" s="186"/>
      <c r="G3879" s="186"/>
      <c r="H3879" s="186"/>
      <c r="I3879" s="186"/>
      <c r="J3879" s="186"/>
      <c r="K3879" s="186"/>
      <c r="L3879" s="186"/>
      <c r="M3879" s="186"/>
      <c r="N3879" s="186"/>
      <c r="O3879" s="186"/>
      <c r="P3879" s="186"/>
      <c r="Q3879" s="186"/>
    </row>
    <row r="3880" spans="1:17">
      <c r="A3880" s="186"/>
      <c r="B3880" s="186"/>
      <c r="C3880" s="186"/>
      <c r="D3880" s="186"/>
      <c r="E3880" s="186"/>
      <c r="F3880" s="186"/>
      <c r="G3880" s="186"/>
      <c r="H3880" s="186"/>
      <c r="I3880" s="186"/>
      <c r="J3880" s="186"/>
      <c r="K3880" s="186"/>
      <c r="L3880" s="186"/>
      <c r="M3880" s="186"/>
      <c r="N3880" s="186"/>
      <c r="O3880" s="186"/>
      <c r="P3880" s="186"/>
      <c r="Q3880" s="186"/>
    </row>
    <row r="3881" spans="1:17">
      <c r="A3881" s="186"/>
      <c r="B3881" s="186"/>
      <c r="C3881" s="186"/>
      <c r="D3881" s="186"/>
      <c r="E3881" s="186"/>
      <c r="F3881" s="186"/>
      <c r="G3881" s="186"/>
      <c r="H3881" s="186"/>
      <c r="I3881" s="186"/>
      <c r="J3881" s="186"/>
      <c r="K3881" s="186"/>
      <c r="L3881" s="186"/>
      <c r="M3881" s="186"/>
      <c r="N3881" s="186"/>
      <c r="O3881" s="186"/>
      <c r="P3881" s="186"/>
      <c r="Q3881" s="186"/>
    </row>
    <row r="3882" spans="1:17">
      <c r="A3882" s="186"/>
      <c r="B3882" s="186"/>
      <c r="C3882" s="186"/>
      <c r="D3882" s="186"/>
      <c r="E3882" s="186"/>
      <c r="F3882" s="186"/>
      <c r="G3882" s="186"/>
      <c r="H3882" s="186"/>
      <c r="I3882" s="186"/>
      <c r="J3882" s="186"/>
      <c r="K3882" s="186"/>
      <c r="L3882" s="186"/>
      <c r="M3882" s="186"/>
      <c r="N3882" s="186"/>
      <c r="O3882" s="186"/>
      <c r="P3882" s="186"/>
      <c r="Q3882" s="186"/>
    </row>
    <row r="3883" spans="1:17">
      <c r="A3883" s="186"/>
      <c r="B3883" s="186"/>
      <c r="C3883" s="186"/>
      <c r="D3883" s="186"/>
      <c r="E3883" s="186"/>
      <c r="F3883" s="186"/>
      <c r="G3883" s="186"/>
      <c r="H3883" s="186"/>
      <c r="I3883" s="186"/>
      <c r="J3883" s="186"/>
      <c r="K3883" s="186"/>
      <c r="L3883" s="186"/>
      <c r="M3883" s="186"/>
      <c r="N3883" s="186"/>
      <c r="O3883" s="186"/>
      <c r="P3883" s="186"/>
      <c r="Q3883" s="186"/>
    </row>
    <row r="3884" spans="1:17">
      <c r="A3884" s="186"/>
      <c r="B3884" s="186"/>
      <c r="C3884" s="186"/>
      <c r="D3884" s="186"/>
      <c r="E3884" s="186"/>
      <c r="F3884" s="186"/>
      <c r="G3884" s="186"/>
      <c r="H3884" s="186"/>
      <c r="I3884" s="186"/>
      <c r="J3884" s="186"/>
      <c r="K3884" s="186"/>
      <c r="L3884" s="186"/>
      <c r="M3884" s="186"/>
      <c r="N3884" s="186"/>
      <c r="O3884" s="186"/>
      <c r="P3884" s="186"/>
      <c r="Q3884" s="186"/>
    </row>
    <row r="3885" spans="1:17">
      <c r="A3885" s="186"/>
      <c r="B3885" s="186"/>
      <c r="C3885" s="186"/>
      <c r="D3885" s="186"/>
      <c r="E3885" s="186"/>
      <c r="F3885" s="186"/>
      <c r="G3885" s="186"/>
      <c r="H3885" s="186"/>
      <c r="I3885" s="186"/>
      <c r="J3885" s="186"/>
      <c r="K3885" s="186"/>
      <c r="L3885" s="186"/>
      <c r="M3885" s="186"/>
      <c r="N3885" s="186"/>
      <c r="O3885" s="186"/>
      <c r="P3885" s="186"/>
      <c r="Q3885" s="186"/>
    </row>
    <row r="3886" spans="1:17">
      <c r="A3886" s="186"/>
      <c r="B3886" s="186"/>
      <c r="C3886" s="186"/>
      <c r="D3886" s="186"/>
      <c r="E3886" s="186"/>
      <c r="F3886" s="186"/>
      <c r="G3886" s="186"/>
      <c r="H3886" s="186"/>
      <c r="I3886" s="186"/>
      <c r="J3886" s="186"/>
      <c r="K3886" s="186"/>
      <c r="L3886" s="186"/>
      <c r="M3886" s="186"/>
      <c r="N3886" s="186"/>
      <c r="O3886" s="186"/>
      <c r="P3886" s="186"/>
      <c r="Q3886" s="186"/>
    </row>
    <row r="3887" spans="1:17">
      <c r="A3887" s="186"/>
      <c r="B3887" s="186"/>
      <c r="C3887" s="186"/>
      <c r="D3887" s="186"/>
      <c r="E3887" s="186"/>
      <c r="F3887" s="186"/>
      <c r="G3887" s="186"/>
      <c r="H3887" s="186"/>
      <c r="I3887" s="186"/>
      <c r="J3887" s="186"/>
      <c r="K3887" s="186"/>
      <c r="L3887" s="186"/>
      <c r="M3887" s="186"/>
      <c r="N3887" s="186"/>
      <c r="O3887" s="186"/>
      <c r="P3887" s="186"/>
      <c r="Q3887" s="186"/>
    </row>
    <row r="3888" spans="1:17">
      <c r="A3888" s="186"/>
      <c r="B3888" s="186"/>
      <c r="C3888" s="186"/>
      <c r="D3888" s="186"/>
      <c r="E3888" s="186"/>
      <c r="F3888" s="186"/>
      <c r="G3888" s="186"/>
      <c r="H3888" s="186"/>
      <c r="I3888" s="186"/>
      <c r="J3888" s="186"/>
      <c r="K3888" s="186"/>
      <c r="L3888" s="186"/>
      <c r="M3888" s="186"/>
      <c r="N3888" s="186"/>
      <c r="O3888" s="186"/>
      <c r="P3888" s="186"/>
      <c r="Q3888" s="186"/>
    </row>
    <row r="3889" spans="1:17">
      <c r="A3889" s="186"/>
      <c r="B3889" s="186"/>
      <c r="C3889" s="186"/>
      <c r="D3889" s="186"/>
      <c r="E3889" s="186"/>
      <c r="F3889" s="186"/>
      <c r="G3889" s="186"/>
      <c r="H3889" s="186"/>
      <c r="I3889" s="186"/>
      <c r="J3889" s="186"/>
      <c r="K3889" s="186"/>
      <c r="L3889" s="186"/>
      <c r="M3889" s="186"/>
      <c r="N3889" s="186"/>
      <c r="O3889" s="186"/>
      <c r="P3889" s="186"/>
      <c r="Q3889" s="186"/>
    </row>
    <row r="3890" spans="1:17">
      <c r="A3890" s="186"/>
      <c r="B3890" s="186"/>
      <c r="C3890" s="186"/>
      <c r="D3890" s="186"/>
      <c r="E3890" s="186"/>
      <c r="F3890" s="186"/>
      <c r="G3890" s="186"/>
      <c r="H3890" s="186"/>
      <c r="I3890" s="186"/>
      <c r="J3890" s="186"/>
      <c r="K3890" s="186"/>
      <c r="L3890" s="186"/>
      <c r="M3890" s="186"/>
      <c r="N3890" s="186"/>
      <c r="O3890" s="186"/>
      <c r="P3890" s="186"/>
      <c r="Q3890" s="186"/>
    </row>
    <row r="3891" spans="1:17">
      <c r="A3891" s="186"/>
      <c r="B3891" s="186"/>
      <c r="C3891" s="186"/>
      <c r="D3891" s="186"/>
      <c r="E3891" s="186"/>
      <c r="F3891" s="186"/>
      <c r="G3891" s="186"/>
      <c r="H3891" s="186"/>
      <c r="I3891" s="186"/>
      <c r="J3891" s="186"/>
      <c r="K3891" s="186"/>
      <c r="L3891" s="186"/>
      <c r="M3891" s="186"/>
      <c r="N3891" s="186"/>
      <c r="O3891" s="186"/>
      <c r="P3891" s="186"/>
      <c r="Q3891" s="186"/>
    </row>
    <row r="3892" spans="1:17">
      <c r="A3892" s="186"/>
      <c r="B3892" s="186"/>
      <c r="C3892" s="186"/>
      <c r="D3892" s="186"/>
      <c r="E3892" s="186"/>
      <c r="F3892" s="186"/>
      <c r="G3892" s="186"/>
      <c r="H3892" s="186"/>
      <c r="I3892" s="186"/>
      <c r="J3892" s="186"/>
      <c r="K3892" s="186"/>
      <c r="L3892" s="186"/>
      <c r="M3892" s="186"/>
      <c r="N3892" s="186"/>
      <c r="O3892" s="186"/>
      <c r="P3892" s="186"/>
      <c r="Q3892" s="186"/>
    </row>
    <row r="3893" spans="1:17">
      <c r="A3893" s="186"/>
      <c r="B3893" s="186"/>
      <c r="C3893" s="186"/>
      <c r="D3893" s="186"/>
      <c r="E3893" s="186"/>
      <c r="F3893" s="186"/>
      <c r="G3893" s="186"/>
      <c r="H3893" s="186"/>
      <c r="I3893" s="186"/>
      <c r="J3893" s="186"/>
      <c r="K3893" s="186"/>
      <c r="L3893" s="186"/>
      <c r="M3893" s="186"/>
      <c r="N3893" s="186"/>
      <c r="O3893" s="186"/>
      <c r="P3893" s="186"/>
      <c r="Q3893" s="186"/>
    </row>
    <row r="3894" spans="1:17">
      <c r="A3894" s="186"/>
      <c r="B3894" s="186"/>
      <c r="C3894" s="186"/>
      <c r="D3894" s="186"/>
      <c r="E3894" s="186"/>
      <c r="F3894" s="186"/>
      <c r="G3894" s="186"/>
      <c r="H3894" s="186"/>
      <c r="I3894" s="186"/>
      <c r="J3894" s="186"/>
      <c r="K3894" s="186"/>
      <c r="L3894" s="186"/>
      <c r="M3894" s="186"/>
      <c r="N3894" s="186"/>
      <c r="O3894" s="186"/>
      <c r="P3894" s="186"/>
      <c r="Q3894" s="186"/>
    </row>
    <row r="3895" spans="1:17">
      <c r="A3895" s="186"/>
      <c r="B3895" s="186"/>
      <c r="C3895" s="186"/>
      <c r="D3895" s="186"/>
      <c r="E3895" s="186"/>
      <c r="F3895" s="186"/>
      <c r="G3895" s="186"/>
      <c r="H3895" s="186"/>
      <c r="I3895" s="186"/>
      <c r="J3895" s="186"/>
      <c r="K3895" s="186"/>
      <c r="L3895" s="186"/>
      <c r="M3895" s="186"/>
      <c r="N3895" s="186"/>
      <c r="O3895" s="186"/>
      <c r="P3895" s="186"/>
      <c r="Q3895" s="186"/>
    </row>
    <row r="3896" spans="1:17">
      <c r="A3896" s="186"/>
      <c r="B3896" s="186"/>
      <c r="C3896" s="186"/>
      <c r="D3896" s="186"/>
      <c r="E3896" s="186"/>
      <c r="F3896" s="186"/>
      <c r="G3896" s="186"/>
      <c r="H3896" s="186"/>
      <c r="I3896" s="186"/>
      <c r="J3896" s="186"/>
      <c r="K3896" s="186"/>
      <c r="L3896" s="186"/>
      <c r="M3896" s="186"/>
      <c r="N3896" s="186"/>
      <c r="O3896" s="186"/>
      <c r="P3896" s="186"/>
      <c r="Q3896" s="186"/>
    </row>
    <row r="3897" spans="1:17">
      <c r="A3897" s="186"/>
      <c r="B3897" s="186"/>
      <c r="C3897" s="186"/>
      <c r="D3897" s="186"/>
      <c r="E3897" s="186"/>
      <c r="F3897" s="186"/>
      <c r="G3897" s="186"/>
      <c r="H3897" s="186"/>
      <c r="I3897" s="186"/>
      <c r="J3897" s="186"/>
      <c r="K3897" s="186"/>
      <c r="L3897" s="186"/>
      <c r="M3897" s="186"/>
      <c r="N3897" s="186"/>
      <c r="O3897" s="186"/>
      <c r="P3897" s="186"/>
      <c r="Q3897" s="186"/>
    </row>
    <row r="3898" spans="1:17">
      <c r="A3898" s="186"/>
      <c r="B3898" s="186"/>
      <c r="C3898" s="186"/>
      <c r="D3898" s="186"/>
      <c r="E3898" s="186"/>
      <c r="F3898" s="186"/>
      <c r="G3898" s="186"/>
      <c r="H3898" s="186"/>
      <c r="I3898" s="186"/>
      <c r="J3898" s="186"/>
      <c r="K3898" s="186"/>
      <c r="L3898" s="186"/>
      <c r="M3898" s="186"/>
      <c r="N3898" s="186"/>
      <c r="O3898" s="186"/>
      <c r="P3898" s="186"/>
      <c r="Q3898" s="186"/>
    </row>
    <row r="3899" spans="1:17">
      <c r="A3899" s="186"/>
      <c r="B3899" s="186"/>
      <c r="C3899" s="186"/>
      <c r="D3899" s="186"/>
      <c r="E3899" s="186"/>
      <c r="F3899" s="186"/>
      <c r="G3899" s="186"/>
      <c r="H3899" s="186"/>
      <c r="I3899" s="186"/>
      <c r="J3899" s="186"/>
      <c r="K3899" s="186"/>
      <c r="L3899" s="186"/>
      <c r="M3899" s="186"/>
      <c r="N3899" s="186"/>
      <c r="O3899" s="186"/>
      <c r="P3899" s="186"/>
      <c r="Q3899" s="186"/>
    </row>
    <row r="3900" spans="1:17">
      <c r="A3900" s="186"/>
      <c r="B3900" s="186"/>
      <c r="C3900" s="186"/>
      <c r="D3900" s="186"/>
      <c r="E3900" s="186"/>
      <c r="F3900" s="186"/>
      <c r="G3900" s="186"/>
      <c r="H3900" s="186"/>
      <c r="I3900" s="186"/>
      <c r="J3900" s="186"/>
      <c r="K3900" s="186"/>
      <c r="L3900" s="186"/>
      <c r="M3900" s="186"/>
      <c r="N3900" s="186"/>
      <c r="O3900" s="186"/>
      <c r="P3900" s="186"/>
      <c r="Q3900" s="186"/>
    </row>
    <row r="3901" spans="1:17">
      <c r="A3901" s="186"/>
      <c r="B3901" s="186"/>
      <c r="C3901" s="186"/>
      <c r="D3901" s="186"/>
      <c r="E3901" s="186"/>
      <c r="F3901" s="186"/>
      <c r="G3901" s="186"/>
      <c r="H3901" s="186"/>
      <c r="I3901" s="186"/>
      <c r="J3901" s="186"/>
      <c r="K3901" s="186"/>
      <c r="L3901" s="186"/>
      <c r="M3901" s="186"/>
      <c r="N3901" s="186"/>
      <c r="O3901" s="186"/>
      <c r="P3901" s="186"/>
      <c r="Q3901" s="186"/>
    </row>
    <row r="3902" spans="1:17">
      <c r="A3902" s="186"/>
      <c r="B3902" s="186"/>
      <c r="C3902" s="186"/>
      <c r="D3902" s="186"/>
      <c r="E3902" s="186"/>
      <c r="F3902" s="186"/>
      <c r="G3902" s="186"/>
      <c r="H3902" s="186"/>
      <c r="I3902" s="186"/>
      <c r="J3902" s="186"/>
      <c r="K3902" s="186"/>
      <c r="L3902" s="186"/>
      <c r="M3902" s="186"/>
      <c r="N3902" s="186"/>
      <c r="O3902" s="186"/>
      <c r="P3902" s="186"/>
      <c r="Q3902" s="186"/>
    </row>
    <row r="3903" spans="1:17">
      <c r="A3903" s="186"/>
      <c r="B3903" s="186"/>
      <c r="C3903" s="186"/>
      <c r="D3903" s="186"/>
      <c r="E3903" s="186"/>
      <c r="F3903" s="186"/>
      <c r="G3903" s="186"/>
      <c r="H3903" s="186"/>
      <c r="I3903" s="186"/>
      <c r="J3903" s="186"/>
      <c r="K3903" s="186"/>
      <c r="L3903" s="186"/>
      <c r="M3903" s="186"/>
      <c r="N3903" s="186"/>
      <c r="O3903" s="186"/>
      <c r="P3903" s="186"/>
      <c r="Q3903" s="186"/>
    </row>
    <row r="3904" spans="1:17">
      <c r="A3904" s="186"/>
      <c r="B3904" s="186"/>
      <c r="C3904" s="186"/>
      <c r="D3904" s="186"/>
      <c r="E3904" s="186"/>
      <c r="F3904" s="186"/>
      <c r="G3904" s="186"/>
      <c r="H3904" s="186"/>
      <c r="I3904" s="186"/>
      <c r="J3904" s="186"/>
      <c r="K3904" s="186"/>
      <c r="L3904" s="186"/>
      <c r="M3904" s="186"/>
      <c r="N3904" s="186"/>
      <c r="O3904" s="186"/>
      <c r="P3904" s="186"/>
      <c r="Q3904" s="186"/>
    </row>
    <row r="3905" spans="1:17">
      <c r="A3905" s="186"/>
      <c r="B3905" s="186"/>
      <c r="C3905" s="186"/>
      <c r="D3905" s="186"/>
      <c r="E3905" s="186"/>
      <c r="F3905" s="186"/>
      <c r="G3905" s="186"/>
      <c r="H3905" s="186"/>
      <c r="I3905" s="186"/>
      <c r="J3905" s="186"/>
      <c r="K3905" s="186"/>
      <c r="L3905" s="186"/>
      <c r="M3905" s="186"/>
      <c r="N3905" s="186"/>
      <c r="O3905" s="186"/>
      <c r="P3905" s="186"/>
      <c r="Q3905" s="186"/>
    </row>
    <row r="3906" spans="1:17">
      <c r="A3906" s="186"/>
      <c r="B3906" s="186"/>
      <c r="C3906" s="186"/>
      <c r="D3906" s="186"/>
      <c r="E3906" s="186"/>
      <c r="F3906" s="186"/>
      <c r="G3906" s="186"/>
      <c r="H3906" s="186"/>
      <c r="I3906" s="186"/>
      <c r="J3906" s="186"/>
      <c r="K3906" s="186"/>
      <c r="L3906" s="186"/>
      <c r="M3906" s="186"/>
      <c r="N3906" s="186"/>
      <c r="O3906" s="186"/>
      <c r="P3906" s="186"/>
      <c r="Q3906" s="186"/>
    </row>
    <row r="3907" spans="1:17">
      <c r="A3907" s="186"/>
      <c r="B3907" s="186"/>
      <c r="C3907" s="186"/>
      <c r="D3907" s="186"/>
      <c r="E3907" s="186"/>
      <c r="F3907" s="186"/>
      <c r="G3907" s="186"/>
      <c r="H3907" s="186"/>
      <c r="I3907" s="186"/>
      <c r="J3907" s="186"/>
      <c r="K3907" s="186"/>
      <c r="L3907" s="186"/>
      <c r="M3907" s="186"/>
      <c r="N3907" s="186"/>
      <c r="O3907" s="186"/>
      <c r="P3907" s="186"/>
      <c r="Q3907" s="186"/>
    </row>
    <row r="3908" spans="1:17">
      <c r="A3908" s="186"/>
      <c r="B3908" s="186"/>
      <c r="C3908" s="186"/>
      <c r="D3908" s="186"/>
      <c r="E3908" s="186"/>
      <c r="F3908" s="186"/>
      <c r="G3908" s="186"/>
      <c r="H3908" s="186"/>
      <c r="I3908" s="186"/>
      <c r="J3908" s="186"/>
      <c r="K3908" s="186"/>
      <c r="L3908" s="186"/>
      <c r="M3908" s="186"/>
      <c r="N3908" s="186"/>
      <c r="O3908" s="186"/>
      <c r="P3908" s="186"/>
      <c r="Q3908" s="186"/>
    </row>
    <row r="3909" spans="1:17">
      <c r="A3909" s="186"/>
      <c r="B3909" s="186"/>
      <c r="C3909" s="186"/>
      <c r="D3909" s="186"/>
      <c r="E3909" s="186"/>
      <c r="F3909" s="186"/>
      <c r="G3909" s="186"/>
      <c r="H3909" s="186"/>
      <c r="I3909" s="186"/>
      <c r="J3909" s="186"/>
      <c r="K3909" s="186"/>
      <c r="L3909" s="186"/>
      <c r="M3909" s="186"/>
      <c r="N3909" s="186"/>
      <c r="O3909" s="186"/>
      <c r="P3909" s="186"/>
      <c r="Q3909" s="186"/>
    </row>
    <row r="3910" spans="1:17">
      <c r="A3910" s="186"/>
      <c r="B3910" s="186"/>
      <c r="C3910" s="186"/>
      <c r="D3910" s="186"/>
      <c r="E3910" s="186"/>
      <c r="F3910" s="186"/>
      <c r="G3910" s="186"/>
      <c r="H3910" s="186"/>
      <c r="I3910" s="186"/>
      <c r="J3910" s="186"/>
      <c r="K3910" s="186"/>
      <c r="L3910" s="186"/>
      <c r="M3910" s="186"/>
      <c r="N3910" s="186"/>
      <c r="O3910" s="186"/>
      <c r="P3910" s="186"/>
      <c r="Q3910" s="186"/>
    </row>
    <row r="3911" spans="1:17">
      <c r="A3911" s="186"/>
      <c r="B3911" s="186"/>
      <c r="C3911" s="186"/>
      <c r="D3911" s="186"/>
      <c r="E3911" s="186"/>
      <c r="F3911" s="186"/>
      <c r="G3911" s="186"/>
      <c r="H3911" s="186"/>
      <c r="I3911" s="186"/>
      <c r="J3911" s="186"/>
      <c r="K3911" s="186"/>
      <c r="L3911" s="186"/>
      <c r="M3911" s="186"/>
      <c r="N3911" s="186"/>
      <c r="O3911" s="186"/>
      <c r="P3911" s="186"/>
      <c r="Q3911" s="186"/>
    </row>
    <row r="3912" spans="1:17">
      <c r="A3912" s="186"/>
      <c r="B3912" s="186"/>
      <c r="C3912" s="186"/>
      <c r="D3912" s="186"/>
      <c r="E3912" s="186"/>
      <c r="F3912" s="186"/>
      <c r="G3912" s="186"/>
      <c r="H3912" s="186"/>
      <c r="I3912" s="186"/>
      <c r="J3912" s="186"/>
      <c r="K3912" s="186"/>
      <c r="L3912" s="186"/>
      <c r="M3912" s="186"/>
      <c r="N3912" s="186"/>
      <c r="O3912" s="186"/>
      <c r="P3912" s="186"/>
      <c r="Q3912" s="186"/>
    </row>
    <row r="3913" spans="1:17">
      <c r="A3913" s="186"/>
      <c r="B3913" s="186"/>
      <c r="C3913" s="186"/>
      <c r="D3913" s="186"/>
      <c r="E3913" s="186"/>
      <c r="F3913" s="186"/>
      <c r="G3913" s="186"/>
      <c r="H3913" s="186"/>
      <c r="I3913" s="186"/>
      <c r="J3913" s="186"/>
      <c r="K3913" s="186"/>
      <c r="L3913" s="186"/>
      <c r="M3913" s="186"/>
      <c r="N3913" s="186"/>
      <c r="O3913" s="186"/>
      <c r="P3913" s="186"/>
      <c r="Q3913" s="186"/>
    </row>
    <row r="3914" spans="1:17">
      <c r="A3914" s="186"/>
      <c r="B3914" s="186"/>
      <c r="C3914" s="186"/>
      <c r="D3914" s="186"/>
      <c r="E3914" s="186"/>
      <c r="F3914" s="186"/>
      <c r="G3914" s="186"/>
      <c r="H3914" s="186"/>
      <c r="I3914" s="186"/>
      <c r="J3914" s="186"/>
      <c r="K3914" s="186"/>
      <c r="L3914" s="186"/>
      <c r="M3914" s="186"/>
      <c r="N3914" s="186"/>
      <c r="O3914" s="186"/>
      <c r="P3914" s="186"/>
      <c r="Q3914" s="186"/>
    </row>
    <row r="3915" spans="1:17">
      <c r="A3915" s="186"/>
      <c r="B3915" s="186"/>
      <c r="C3915" s="186"/>
      <c r="D3915" s="186"/>
      <c r="E3915" s="186"/>
      <c r="F3915" s="186"/>
      <c r="G3915" s="186"/>
      <c r="H3915" s="186"/>
      <c r="I3915" s="186"/>
      <c r="J3915" s="186"/>
      <c r="K3915" s="186"/>
      <c r="L3915" s="186"/>
      <c r="M3915" s="186"/>
      <c r="N3915" s="186"/>
      <c r="O3915" s="186"/>
      <c r="P3915" s="186"/>
      <c r="Q3915" s="186"/>
    </row>
    <row r="3916" spans="1:17">
      <c r="A3916" s="186"/>
      <c r="B3916" s="186"/>
      <c r="C3916" s="186"/>
      <c r="D3916" s="186"/>
      <c r="E3916" s="186"/>
      <c r="F3916" s="186"/>
      <c r="G3916" s="186"/>
      <c r="H3916" s="186"/>
      <c r="I3916" s="186"/>
      <c r="J3916" s="186"/>
      <c r="K3916" s="186"/>
      <c r="L3916" s="186"/>
      <c r="M3916" s="186"/>
      <c r="N3916" s="186"/>
      <c r="O3916" s="186"/>
      <c r="P3916" s="186"/>
      <c r="Q3916" s="186"/>
    </row>
    <row r="3917" spans="1:17">
      <c r="A3917" s="186"/>
      <c r="B3917" s="186"/>
      <c r="C3917" s="186"/>
      <c r="D3917" s="186"/>
      <c r="E3917" s="186"/>
      <c r="F3917" s="186"/>
      <c r="G3917" s="186"/>
      <c r="H3917" s="186"/>
      <c r="I3917" s="186"/>
      <c r="J3917" s="186"/>
      <c r="K3917" s="186"/>
      <c r="L3917" s="186"/>
      <c r="M3917" s="186"/>
      <c r="N3917" s="186"/>
      <c r="O3917" s="186"/>
      <c r="P3917" s="186"/>
      <c r="Q3917" s="186"/>
    </row>
    <row r="3918" spans="1:17">
      <c r="A3918" s="186"/>
      <c r="B3918" s="186"/>
      <c r="C3918" s="186"/>
      <c r="D3918" s="186"/>
      <c r="E3918" s="186"/>
      <c r="F3918" s="186"/>
      <c r="G3918" s="186"/>
      <c r="H3918" s="186"/>
      <c r="I3918" s="186"/>
      <c r="J3918" s="186"/>
      <c r="K3918" s="186"/>
      <c r="L3918" s="186"/>
      <c r="M3918" s="186"/>
      <c r="N3918" s="186"/>
      <c r="O3918" s="186"/>
      <c r="P3918" s="186"/>
      <c r="Q3918" s="186"/>
    </row>
    <row r="3919" spans="1:17">
      <c r="A3919" s="186"/>
      <c r="B3919" s="186"/>
      <c r="C3919" s="186"/>
      <c r="D3919" s="186"/>
      <c r="E3919" s="186"/>
      <c r="F3919" s="186"/>
      <c r="G3919" s="186"/>
      <c r="H3919" s="186"/>
      <c r="I3919" s="186"/>
      <c r="J3919" s="186"/>
      <c r="K3919" s="186"/>
      <c r="L3919" s="186"/>
      <c r="M3919" s="186"/>
      <c r="N3919" s="186"/>
      <c r="O3919" s="186"/>
      <c r="P3919" s="186"/>
      <c r="Q3919" s="186"/>
    </row>
    <row r="3920" spans="1:17">
      <c r="A3920" s="186"/>
      <c r="B3920" s="186"/>
      <c r="C3920" s="186"/>
      <c r="D3920" s="186"/>
      <c r="E3920" s="186"/>
      <c r="F3920" s="186"/>
      <c r="G3920" s="186"/>
      <c r="H3920" s="186"/>
      <c r="I3920" s="186"/>
      <c r="J3920" s="186"/>
      <c r="K3920" s="186"/>
      <c r="L3920" s="186"/>
      <c r="M3920" s="186"/>
      <c r="N3920" s="186"/>
      <c r="O3920" s="186"/>
      <c r="P3920" s="186"/>
      <c r="Q3920" s="186"/>
    </row>
    <row r="3921" spans="1:17">
      <c r="A3921" s="186"/>
      <c r="B3921" s="186"/>
      <c r="C3921" s="186"/>
      <c r="D3921" s="186"/>
      <c r="E3921" s="186"/>
      <c r="F3921" s="186"/>
      <c r="G3921" s="186"/>
      <c r="H3921" s="186"/>
      <c r="I3921" s="186"/>
      <c r="J3921" s="186"/>
      <c r="K3921" s="186"/>
      <c r="L3921" s="186"/>
      <c r="M3921" s="186"/>
      <c r="N3921" s="186"/>
      <c r="O3921" s="186"/>
      <c r="P3921" s="186"/>
      <c r="Q3921" s="186"/>
    </row>
    <row r="3922" spans="1:17">
      <c r="A3922" s="186"/>
      <c r="B3922" s="186"/>
      <c r="C3922" s="186"/>
      <c r="D3922" s="186"/>
      <c r="E3922" s="186"/>
      <c r="F3922" s="186"/>
      <c r="G3922" s="186"/>
      <c r="H3922" s="186"/>
      <c r="I3922" s="186"/>
      <c r="J3922" s="186"/>
      <c r="K3922" s="186"/>
      <c r="L3922" s="186"/>
      <c r="M3922" s="186"/>
      <c r="N3922" s="186"/>
      <c r="O3922" s="186"/>
      <c r="P3922" s="186"/>
      <c r="Q3922" s="186"/>
    </row>
    <row r="3923" spans="1:17">
      <c r="A3923" s="186"/>
      <c r="B3923" s="186"/>
      <c r="C3923" s="186"/>
      <c r="D3923" s="186"/>
      <c r="E3923" s="186"/>
      <c r="F3923" s="186"/>
      <c r="G3923" s="186"/>
      <c r="H3923" s="186"/>
      <c r="I3923" s="186"/>
      <c r="J3923" s="186"/>
      <c r="K3923" s="186"/>
      <c r="L3923" s="186"/>
      <c r="M3923" s="186"/>
      <c r="N3923" s="186"/>
      <c r="O3923" s="186"/>
      <c r="P3923" s="186"/>
      <c r="Q3923" s="186"/>
    </row>
    <row r="3924" spans="1:17">
      <c r="A3924" s="186"/>
      <c r="B3924" s="186"/>
      <c r="C3924" s="186"/>
      <c r="D3924" s="186"/>
      <c r="E3924" s="186"/>
      <c r="F3924" s="186"/>
      <c r="G3924" s="186"/>
      <c r="H3924" s="186"/>
      <c r="I3924" s="186"/>
      <c r="J3924" s="186"/>
      <c r="K3924" s="186"/>
      <c r="L3924" s="186"/>
      <c r="M3924" s="186"/>
      <c r="N3924" s="186"/>
      <c r="O3924" s="186"/>
      <c r="P3924" s="186"/>
      <c r="Q3924" s="186"/>
    </row>
    <row r="3925" spans="1:17">
      <c r="A3925" s="186"/>
      <c r="B3925" s="186"/>
      <c r="C3925" s="186"/>
      <c r="D3925" s="186"/>
      <c r="E3925" s="186"/>
      <c r="F3925" s="186"/>
      <c r="G3925" s="186"/>
      <c r="H3925" s="186"/>
      <c r="I3925" s="186"/>
      <c r="J3925" s="186"/>
      <c r="K3925" s="186"/>
      <c r="L3925" s="186"/>
      <c r="M3925" s="186"/>
      <c r="N3925" s="186"/>
      <c r="O3925" s="186"/>
      <c r="P3925" s="186"/>
      <c r="Q3925" s="186"/>
    </row>
    <row r="3926" spans="1:17">
      <c r="A3926" s="186"/>
      <c r="B3926" s="186"/>
      <c r="C3926" s="186"/>
      <c r="D3926" s="186"/>
      <c r="E3926" s="186"/>
      <c r="F3926" s="186"/>
      <c r="G3926" s="186"/>
      <c r="H3926" s="186"/>
      <c r="I3926" s="186"/>
      <c r="J3926" s="186"/>
      <c r="K3926" s="186"/>
      <c r="L3926" s="186"/>
      <c r="M3926" s="186"/>
      <c r="N3926" s="186"/>
      <c r="O3926" s="186"/>
      <c r="P3926" s="186"/>
      <c r="Q3926" s="186"/>
    </row>
    <row r="3927" spans="1:17">
      <c r="A3927" s="186"/>
      <c r="B3927" s="186"/>
      <c r="C3927" s="186"/>
      <c r="D3927" s="186"/>
      <c r="E3927" s="186"/>
      <c r="F3927" s="186"/>
      <c r="G3927" s="186"/>
      <c r="H3927" s="186"/>
      <c r="I3927" s="186"/>
      <c r="J3927" s="186"/>
      <c r="K3927" s="186"/>
      <c r="L3927" s="186"/>
      <c r="M3927" s="186"/>
      <c r="N3927" s="186"/>
      <c r="O3927" s="186"/>
      <c r="P3927" s="186"/>
      <c r="Q3927" s="186"/>
    </row>
    <row r="3928" spans="1:17">
      <c r="A3928" s="186"/>
      <c r="B3928" s="186"/>
      <c r="C3928" s="186"/>
      <c r="D3928" s="186"/>
      <c r="E3928" s="186"/>
      <c r="F3928" s="186"/>
      <c r="G3928" s="186"/>
      <c r="H3928" s="186"/>
      <c r="I3928" s="186"/>
      <c r="J3928" s="186"/>
      <c r="K3928" s="186"/>
      <c r="L3928" s="186"/>
      <c r="M3928" s="186"/>
      <c r="N3928" s="186"/>
      <c r="O3928" s="186"/>
      <c r="P3928" s="186"/>
      <c r="Q3928" s="186"/>
    </row>
    <row r="3929" spans="1:17">
      <c r="A3929" s="186"/>
      <c r="B3929" s="186"/>
      <c r="C3929" s="186"/>
      <c r="D3929" s="186"/>
      <c r="E3929" s="186"/>
      <c r="F3929" s="186"/>
      <c r="G3929" s="186"/>
      <c r="H3929" s="186"/>
      <c r="I3929" s="186"/>
      <c r="J3929" s="186"/>
      <c r="K3929" s="186"/>
      <c r="L3929" s="186"/>
      <c r="M3929" s="186"/>
      <c r="N3929" s="186"/>
      <c r="O3929" s="186"/>
      <c r="P3929" s="186"/>
      <c r="Q3929" s="186"/>
    </row>
    <row r="3930" spans="1:17">
      <c r="A3930" s="186"/>
      <c r="B3930" s="186"/>
      <c r="C3930" s="186"/>
      <c r="D3930" s="186"/>
      <c r="E3930" s="186"/>
      <c r="F3930" s="186"/>
      <c r="G3930" s="186"/>
      <c r="H3930" s="186"/>
      <c r="I3930" s="186"/>
      <c r="J3930" s="186"/>
      <c r="K3930" s="186"/>
      <c r="L3930" s="186"/>
      <c r="M3930" s="186"/>
      <c r="N3930" s="186"/>
      <c r="O3930" s="186"/>
      <c r="P3930" s="186"/>
      <c r="Q3930" s="186"/>
    </row>
    <row r="3931" spans="1:17">
      <c r="A3931" s="186"/>
      <c r="B3931" s="186"/>
      <c r="C3931" s="186"/>
      <c r="D3931" s="186"/>
      <c r="E3931" s="186"/>
      <c r="F3931" s="186"/>
      <c r="G3931" s="186"/>
      <c r="H3931" s="186"/>
      <c r="I3931" s="186"/>
      <c r="J3931" s="186"/>
      <c r="K3931" s="186"/>
      <c r="L3931" s="186"/>
      <c r="M3931" s="186"/>
      <c r="N3931" s="186"/>
      <c r="O3931" s="186"/>
      <c r="P3931" s="186"/>
      <c r="Q3931" s="186"/>
    </row>
    <row r="3932" spans="1:17">
      <c r="A3932" s="186"/>
      <c r="B3932" s="186"/>
      <c r="C3932" s="186"/>
      <c r="D3932" s="186"/>
      <c r="E3932" s="186"/>
      <c r="F3932" s="186"/>
      <c r="G3932" s="186"/>
      <c r="H3932" s="186"/>
      <c r="I3932" s="186"/>
      <c r="J3932" s="186"/>
      <c r="K3932" s="186"/>
      <c r="L3932" s="186"/>
      <c r="M3932" s="186"/>
      <c r="N3932" s="186"/>
      <c r="O3932" s="186"/>
      <c r="P3932" s="186"/>
      <c r="Q3932" s="186"/>
    </row>
    <row r="3933" spans="1:17">
      <c r="A3933" s="186"/>
      <c r="B3933" s="186"/>
      <c r="C3933" s="186"/>
      <c r="D3933" s="186"/>
      <c r="E3933" s="186"/>
      <c r="F3933" s="186"/>
      <c r="G3933" s="186"/>
      <c r="H3933" s="186"/>
      <c r="I3933" s="186"/>
      <c r="J3933" s="186"/>
      <c r="K3933" s="186"/>
      <c r="L3933" s="186"/>
      <c r="M3933" s="186"/>
      <c r="N3933" s="186"/>
      <c r="O3933" s="186"/>
      <c r="P3933" s="186"/>
      <c r="Q3933" s="186"/>
    </row>
    <row r="3934" spans="1:17">
      <c r="A3934" s="186"/>
      <c r="B3934" s="186"/>
      <c r="C3934" s="186"/>
      <c r="D3934" s="186"/>
      <c r="E3934" s="186"/>
      <c r="F3934" s="186"/>
      <c r="G3934" s="186"/>
      <c r="H3934" s="186"/>
      <c r="I3934" s="186"/>
      <c r="J3934" s="186"/>
      <c r="K3934" s="186"/>
      <c r="L3934" s="186"/>
      <c r="M3934" s="186"/>
      <c r="N3934" s="186"/>
      <c r="O3934" s="186"/>
      <c r="P3934" s="186"/>
      <c r="Q3934" s="186"/>
    </row>
    <row r="3935" spans="1:17">
      <c r="A3935" s="186"/>
      <c r="B3935" s="186"/>
      <c r="C3935" s="186"/>
      <c r="D3935" s="186"/>
      <c r="E3935" s="186"/>
      <c r="F3935" s="186"/>
      <c r="G3935" s="186"/>
      <c r="H3935" s="186"/>
      <c r="I3935" s="186"/>
      <c r="J3935" s="186"/>
      <c r="K3935" s="186"/>
      <c r="L3935" s="186"/>
      <c r="M3935" s="186"/>
      <c r="N3935" s="186"/>
      <c r="O3935" s="186"/>
      <c r="P3935" s="186"/>
      <c r="Q3935" s="186"/>
    </row>
    <row r="3936" spans="1:17">
      <c r="A3936" s="186"/>
      <c r="B3936" s="186"/>
      <c r="C3936" s="186"/>
      <c r="D3936" s="186"/>
      <c r="E3936" s="186"/>
      <c r="F3936" s="186"/>
      <c r="G3936" s="186"/>
      <c r="H3936" s="186"/>
      <c r="I3936" s="186"/>
      <c r="J3936" s="186"/>
      <c r="K3936" s="186"/>
      <c r="L3936" s="186"/>
      <c r="M3936" s="186"/>
      <c r="N3936" s="186"/>
      <c r="O3936" s="186"/>
      <c r="P3936" s="186"/>
      <c r="Q3936" s="186"/>
    </row>
    <row r="3937" spans="1:17">
      <c r="A3937" s="186"/>
      <c r="B3937" s="186"/>
      <c r="C3937" s="186"/>
      <c r="D3937" s="186"/>
      <c r="E3937" s="186"/>
      <c r="F3937" s="186"/>
      <c r="G3937" s="186"/>
      <c r="H3937" s="186"/>
      <c r="I3937" s="186"/>
      <c r="J3937" s="186"/>
      <c r="K3937" s="186"/>
      <c r="L3937" s="186"/>
      <c r="M3937" s="186"/>
      <c r="N3937" s="186"/>
      <c r="O3937" s="186"/>
      <c r="P3937" s="186"/>
      <c r="Q3937" s="186"/>
    </row>
    <row r="3938" spans="1:17">
      <c r="A3938" s="186"/>
      <c r="B3938" s="186"/>
      <c r="C3938" s="186"/>
      <c r="D3938" s="186"/>
      <c r="E3938" s="186"/>
      <c r="F3938" s="186"/>
      <c r="G3938" s="186"/>
      <c r="H3938" s="186"/>
      <c r="I3938" s="186"/>
      <c r="J3938" s="186"/>
      <c r="K3938" s="186"/>
      <c r="L3938" s="186"/>
      <c r="M3938" s="186"/>
      <c r="N3938" s="186"/>
      <c r="O3938" s="186"/>
      <c r="P3938" s="186"/>
      <c r="Q3938" s="186"/>
    </row>
    <row r="3939" spans="1:17">
      <c r="A3939" s="186"/>
      <c r="B3939" s="186"/>
      <c r="C3939" s="186"/>
      <c r="D3939" s="186"/>
      <c r="E3939" s="186"/>
      <c r="F3939" s="186"/>
      <c r="G3939" s="186"/>
      <c r="H3939" s="186"/>
      <c r="I3939" s="186"/>
      <c r="J3939" s="186"/>
      <c r="K3939" s="186"/>
      <c r="L3939" s="186"/>
      <c r="M3939" s="186"/>
      <c r="N3939" s="186"/>
      <c r="O3939" s="186"/>
      <c r="P3939" s="186"/>
      <c r="Q3939" s="186"/>
    </row>
    <row r="3940" spans="1:17">
      <c r="A3940" s="186"/>
      <c r="B3940" s="186"/>
      <c r="C3940" s="186"/>
      <c r="D3940" s="186"/>
      <c r="E3940" s="186"/>
      <c r="F3940" s="186"/>
      <c r="G3940" s="186"/>
      <c r="H3940" s="186"/>
      <c r="I3940" s="186"/>
      <c r="J3940" s="186"/>
      <c r="K3940" s="186"/>
      <c r="L3940" s="186"/>
      <c r="M3940" s="186"/>
      <c r="N3940" s="186"/>
      <c r="O3940" s="186"/>
      <c r="P3940" s="186"/>
      <c r="Q3940" s="186"/>
    </row>
    <row r="3941" spans="1:17">
      <c r="A3941" s="186"/>
      <c r="B3941" s="186"/>
      <c r="C3941" s="186"/>
      <c r="D3941" s="186"/>
      <c r="E3941" s="186"/>
      <c r="F3941" s="186"/>
      <c r="G3941" s="186"/>
      <c r="H3941" s="186"/>
      <c r="I3941" s="186"/>
      <c r="J3941" s="186"/>
      <c r="K3941" s="186"/>
      <c r="L3941" s="186"/>
      <c r="M3941" s="186"/>
      <c r="N3941" s="186"/>
      <c r="O3941" s="186"/>
      <c r="P3941" s="186"/>
      <c r="Q3941" s="186"/>
    </row>
    <row r="3942" spans="1:17">
      <c r="A3942" s="186"/>
      <c r="B3942" s="186"/>
      <c r="C3942" s="186"/>
      <c r="D3942" s="186"/>
      <c r="E3942" s="186"/>
      <c r="F3942" s="186"/>
      <c r="G3942" s="186"/>
      <c r="H3942" s="186"/>
      <c r="I3942" s="186"/>
      <c r="J3942" s="186"/>
      <c r="K3942" s="186"/>
      <c r="L3942" s="186"/>
      <c r="M3942" s="186"/>
      <c r="N3942" s="186"/>
      <c r="O3942" s="186"/>
      <c r="P3942" s="186"/>
      <c r="Q3942" s="186"/>
    </row>
    <row r="3943" spans="1:17">
      <c r="A3943" s="186"/>
      <c r="B3943" s="186"/>
      <c r="C3943" s="186"/>
      <c r="D3943" s="186"/>
      <c r="E3943" s="186"/>
      <c r="F3943" s="186"/>
      <c r="G3943" s="186"/>
      <c r="H3943" s="186"/>
      <c r="I3943" s="186"/>
      <c r="J3943" s="186"/>
      <c r="K3943" s="186"/>
      <c r="L3943" s="186"/>
      <c r="M3943" s="186"/>
      <c r="N3943" s="186"/>
      <c r="O3943" s="186"/>
      <c r="P3943" s="186"/>
      <c r="Q3943" s="186"/>
    </row>
    <row r="3944" spans="1:17">
      <c r="A3944" s="186"/>
      <c r="B3944" s="186"/>
      <c r="C3944" s="186"/>
      <c r="D3944" s="186"/>
      <c r="E3944" s="186"/>
      <c r="F3944" s="186"/>
      <c r="G3944" s="186"/>
      <c r="H3944" s="186"/>
      <c r="I3944" s="186"/>
      <c r="J3944" s="186"/>
      <c r="K3944" s="186"/>
      <c r="L3944" s="186"/>
      <c r="M3944" s="186"/>
      <c r="N3944" s="186"/>
      <c r="O3944" s="186"/>
      <c r="P3944" s="186"/>
      <c r="Q3944" s="186"/>
    </row>
    <row r="3945" spans="1:17">
      <c r="A3945" s="186"/>
      <c r="B3945" s="186"/>
      <c r="C3945" s="186"/>
      <c r="D3945" s="186"/>
      <c r="E3945" s="186"/>
      <c r="F3945" s="186"/>
      <c r="G3945" s="186"/>
      <c r="H3945" s="186"/>
      <c r="I3945" s="186"/>
      <c r="J3945" s="186"/>
      <c r="K3945" s="186"/>
      <c r="L3945" s="186"/>
      <c r="M3945" s="186"/>
      <c r="N3945" s="186"/>
      <c r="O3945" s="186"/>
      <c r="P3945" s="186"/>
      <c r="Q3945" s="186"/>
    </row>
    <row r="3946" spans="1:17">
      <c r="A3946" s="186"/>
      <c r="B3946" s="186"/>
      <c r="C3946" s="186"/>
      <c r="D3946" s="186"/>
      <c r="E3946" s="186"/>
      <c r="F3946" s="186"/>
      <c r="G3946" s="186"/>
      <c r="H3946" s="186"/>
      <c r="I3946" s="186"/>
      <c r="J3946" s="186"/>
      <c r="K3946" s="186"/>
      <c r="L3946" s="186"/>
      <c r="M3946" s="186"/>
      <c r="N3946" s="186"/>
      <c r="O3946" s="186"/>
      <c r="P3946" s="186"/>
      <c r="Q3946" s="186"/>
    </row>
    <row r="3947" spans="1:17">
      <c r="A3947" s="186"/>
      <c r="B3947" s="186"/>
      <c r="C3947" s="186"/>
      <c r="D3947" s="186"/>
      <c r="E3947" s="186"/>
      <c r="F3947" s="186"/>
      <c r="G3947" s="186"/>
      <c r="H3947" s="186"/>
      <c r="I3947" s="186"/>
      <c r="J3947" s="186"/>
      <c r="K3947" s="186"/>
      <c r="L3947" s="186"/>
      <c r="M3947" s="186"/>
      <c r="N3947" s="186"/>
      <c r="O3947" s="186"/>
      <c r="P3947" s="186"/>
      <c r="Q3947" s="186"/>
    </row>
    <row r="3948" spans="1:17">
      <c r="A3948" s="186"/>
      <c r="B3948" s="186"/>
      <c r="C3948" s="186"/>
      <c r="D3948" s="186"/>
      <c r="E3948" s="186"/>
      <c r="F3948" s="186"/>
      <c r="G3948" s="186"/>
      <c r="H3948" s="186"/>
      <c r="I3948" s="186"/>
      <c r="J3948" s="186"/>
      <c r="K3948" s="186"/>
      <c r="L3948" s="186"/>
      <c r="M3948" s="186"/>
      <c r="N3948" s="186"/>
      <c r="O3948" s="186"/>
      <c r="P3948" s="186"/>
      <c r="Q3948" s="186"/>
    </row>
    <row r="3949" spans="1:17">
      <c r="A3949" s="186"/>
      <c r="B3949" s="186"/>
      <c r="C3949" s="186"/>
      <c r="D3949" s="186"/>
      <c r="E3949" s="186"/>
      <c r="F3949" s="186"/>
      <c r="G3949" s="186"/>
      <c r="H3949" s="186"/>
      <c r="I3949" s="186"/>
      <c r="J3949" s="186"/>
      <c r="K3949" s="186"/>
      <c r="L3949" s="186"/>
      <c r="M3949" s="186"/>
      <c r="N3949" s="186"/>
      <c r="O3949" s="186"/>
      <c r="P3949" s="186"/>
      <c r="Q3949" s="186"/>
    </row>
    <row r="3950" spans="1:17">
      <c r="A3950" s="186"/>
      <c r="B3950" s="186"/>
      <c r="C3950" s="186"/>
      <c r="D3950" s="186"/>
      <c r="E3950" s="186"/>
      <c r="F3950" s="186"/>
      <c r="G3950" s="186"/>
      <c r="H3950" s="186"/>
      <c r="I3950" s="186"/>
      <c r="J3950" s="186"/>
      <c r="K3950" s="186"/>
      <c r="L3950" s="186"/>
      <c r="M3950" s="186"/>
      <c r="N3950" s="186"/>
      <c r="O3950" s="186"/>
      <c r="P3950" s="186"/>
      <c r="Q3950" s="186"/>
    </row>
    <row r="3951" spans="1:17">
      <c r="A3951" s="186"/>
      <c r="B3951" s="186"/>
      <c r="C3951" s="186"/>
      <c r="D3951" s="186"/>
      <c r="E3951" s="186"/>
      <c r="F3951" s="186"/>
      <c r="G3951" s="186"/>
      <c r="H3951" s="186"/>
      <c r="I3951" s="186"/>
      <c r="J3951" s="186"/>
      <c r="K3951" s="186"/>
      <c r="L3951" s="186"/>
      <c r="M3951" s="186"/>
      <c r="N3951" s="186"/>
      <c r="O3951" s="186"/>
      <c r="P3951" s="186"/>
      <c r="Q3951" s="186"/>
    </row>
    <row r="3952" spans="1:17">
      <c r="A3952" s="186"/>
      <c r="B3952" s="186"/>
      <c r="C3952" s="186"/>
      <c r="D3952" s="186"/>
      <c r="E3952" s="186"/>
      <c r="F3952" s="186"/>
      <c r="G3952" s="186"/>
      <c r="H3952" s="186"/>
      <c r="I3952" s="186"/>
      <c r="J3952" s="186"/>
      <c r="K3952" s="186"/>
      <c r="L3952" s="186"/>
      <c r="M3952" s="186"/>
      <c r="N3952" s="186"/>
      <c r="O3952" s="186"/>
      <c r="P3952" s="186"/>
      <c r="Q3952" s="186"/>
    </row>
    <row r="3953" spans="1:17">
      <c r="A3953" s="186"/>
      <c r="B3953" s="186"/>
      <c r="C3953" s="186"/>
      <c r="D3953" s="186"/>
      <c r="E3953" s="186"/>
      <c r="F3953" s="186"/>
      <c r="G3953" s="186"/>
      <c r="H3953" s="186"/>
      <c r="I3953" s="186"/>
      <c r="J3953" s="186"/>
      <c r="K3953" s="186"/>
      <c r="L3953" s="186"/>
      <c r="M3953" s="186"/>
      <c r="N3953" s="186"/>
      <c r="O3953" s="186"/>
      <c r="P3953" s="186"/>
      <c r="Q3953" s="186"/>
    </row>
    <row r="3954" spans="1:17">
      <c r="A3954" s="186"/>
      <c r="B3954" s="186"/>
      <c r="C3954" s="186"/>
      <c r="D3954" s="186"/>
      <c r="E3954" s="186"/>
      <c r="F3954" s="186"/>
      <c r="G3954" s="186"/>
      <c r="H3954" s="186"/>
      <c r="I3954" s="186"/>
      <c r="J3954" s="186"/>
      <c r="K3954" s="186"/>
      <c r="L3954" s="186"/>
      <c r="M3954" s="186"/>
      <c r="N3954" s="186"/>
      <c r="O3954" s="186"/>
      <c r="P3954" s="186"/>
      <c r="Q3954" s="186"/>
    </row>
    <row r="3955" spans="1:17">
      <c r="A3955" s="186"/>
      <c r="B3955" s="186"/>
      <c r="C3955" s="186"/>
      <c r="D3955" s="186"/>
      <c r="E3955" s="186"/>
      <c r="F3955" s="186"/>
      <c r="G3955" s="186"/>
      <c r="H3955" s="186"/>
      <c r="I3955" s="186"/>
      <c r="J3955" s="186"/>
      <c r="K3955" s="186"/>
      <c r="L3955" s="186"/>
      <c r="M3955" s="186"/>
      <c r="N3955" s="186"/>
      <c r="O3955" s="186"/>
      <c r="P3955" s="186"/>
      <c r="Q3955" s="186"/>
    </row>
    <row r="3956" spans="1:17">
      <c r="A3956" s="186"/>
      <c r="B3956" s="186"/>
      <c r="C3956" s="186"/>
      <c r="D3956" s="186"/>
      <c r="E3956" s="186"/>
      <c r="F3956" s="186"/>
      <c r="G3956" s="186"/>
      <c r="H3956" s="186"/>
      <c r="I3956" s="186"/>
      <c r="J3956" s="186"/>
      <c r="K3956" s="186"/>
      <c r="L3956" s="186"/>
      <c r="M3956" s="186"/>
      <c r="N3956" s="186"/>
      <c r="O3956" s="186"/>
      <c r="P3956" s="186"/>
      <c r="Q3956" s="186"/>
    </row>
    <row r="3957" spans="1:17">
      <c r="A3957" s="186"/>
      <c r="B3957" s="186"/>
      <c r="C3957" s="186"/>
      <c r="D3957" s="186"/>
      <c r="E3957" s="186"/>
      <c r="F3957" s="186"/>
      <c r="G3957" s="186"/>
      <c r="H3957" s="186"/>
      <c r="I3957" s="186"/>
      <c r="J3957" s="186"/>
      <c r="K3957" s="186"/>
      <c r="L3957" s="186"/>
      <c r="M3957" s="186"/>
      <c r="N3957" s="186"/>
      <c r="O3957" s="186"/>
      <c r="P3957" s="186"/>
      <c r="Q3957" s="186"/>
    </row>
    <row r="3958" spans="1:17">
      <c r="A3958" s="186"/>
      <c r="B3958" s="186"/>
      <c r="C3958" s="186"/>
      <c r="D3958" s="186"/>
      <c r="E3958" s="186"/>
      <c r="F3958" s="186"/>
      <c r="G3958" s="186"/>
      <c r="H3958" s="186"/>
      <c r="I3958" s="186"/>
      <c r="J3958" s="186"/>
      <c r="K3958" s="186"/>
      <c r="L3958" s="186"/>
      <c r="M3958" s="186"/>
      <c r="N3958" s="186"/>
      <c r="O3958" s="186"/>
      <c r="P3958" s="186"/>
      <c r="Q3958" s="186"/>
    </row>
    <row r="3959" spans="1:17">
      <c r="A3959" s="186"/>
      <c r="B3959" s="186"/>
      <c r="C3959" s="186"/>
      <c r="D3959" s="186"/>
      <c r="E3959" s="186"/>
      <c r="F3959" s="186"/>
      <c r="G3959" s="186"/>
      <c r="H3959" s="186"/>
      <c r="I3959" s="186"/>
      <c r="J3959" s="186"/>
      <c r="K3959" s="186"/>
      <c r="L3959" s="186"/>
      <c r="M3959" s="186"/>
      <c r="N3959" s="186"/>
      <c r="O3959" s="186"/>
      <c r="P3959" s="186"/>
      <c r="Q3959" s="186"/>
    </row>
    <row r="3960" spans="1:17">
      <c r="A3960" s="186"/>
      <c r="B3960" s="186"/>
      <c r="C3960" s="186"/>
      <c r="D3960" s="186"/>
      <c r="E3960" s="186"/>
      <c r="F3960" s="186"/>
      <c r="G3960" s="186"/>
      <c r="H3960" s="186"/>
      <c r="I3960" s="186"/>
      <c r="J3960" s="186"/>
      <c r="K3960" s="186"/>
      <c r="L3960" s="186"/>
      <c r="M3960" s="186"/>
      <c r="N3960" s="186"/>
      <c r="O3960" s="186"/>
      <c r="P3960" s="186"/>
      <c r="Q3960" s="186"/>
    </row>
    <row r="3961" spans="1:17">
      <c r="A3961" s="186"/>
      <c r="B3961" s="186"/>
      <c r="C3961" s="186"/>
      <c r="D3961" s="186"/>
      <c r="E3961" s="186"/>
      <c r="F3961" s="186"/>
      <c r="G3961" s="186"/>
      <c r="H3961" s="186"/>
      <c r="I3961" s="186"/>
      <c r="J3961" s="186"/>
      <c r="K3961" s="186"/>
      <c r="L3961" s="186"/>
      <c r="M3961" s="186"/>
      <c r="N3961" s="186"/>
      <c r="O3961" s="186"/>
      <c r="P3961" s="186"/>
      <c r="Q3961" s="186"/>
    </row>
    <row r="3962" spans="1:17">
      <c r="A3962" s="186"/>
      <c r="B3962" s="186"/>
      <c r="C3962" s="186"/>
      <c r="D3962" s="186"/>
      <c r="E3962" s="186"/>
      <c r="F3962" s="186"/>
      <c r="G3962" s="186"/>
      <c r="H3962" s="186"/>
      <c r="I3962" s="186"/>
      <c r="J3962" s="186"/>
      <c r="K3962" s="186"/>
      <c r="L3962" s="186"/>
      <c r="M3962" s="186"/>
      <c r="N3962" s="186"/>
      <c r="O3962" s="186"/>
      <c r="P3962" s="186"/>
      <c r="Q3962" s="186"/>
    </row>
    <row r="3963" spans="1:17">
      <c r="A3963" s="186"/>
      <c r="B3963" s="186"/>
      <c r="C3963" s="186"/>
      <c r="D3963" s="186"/>
      <c r="E3963" s="186"/>
      <c r="F3963" s="186"/>
      <c r="G3963" s="186"/>
      <c r="H3963" s="186"/>
      <c r="I3963" s="186"/>
      <c r="J3963" s="186"/>
      <c r="K3963" s="186"/>
      <c r="L3963" s="186"/>
      <c r="M3963" s="186"/>
      <c r="N3963" s="186"/>
      <c r="O3963" s="186"/>
      <c r="P3963" s="186"/>
      <c r="Q3963" s="186"/>
    </row>
    <row r="3964" spans="1:17">
      <c r="A3964" s="186"/>
      <c r="B3964" s="186"/>
      <c r="C3964" s="186"/>
      <c r="D3964" s="186"/>
      <c r="E3964" s="186"/>
      <c r="F3964" s="186"/>
      <c r="G3964" s="186"/>
      <c r="H3964" s="186"/>
      <c r="I3964" s="186"/>
      <c r="J3964" s="186"/>
      <c r="K3964" s="186"/>
      <c r="L3964" s="186"/>
      <c r="M3964" s="186"/>
      <c r="N3964" s="186"/>
      <c r="O3964" s="186"/>
      <c r="P3964" s="186"/>
      <c r="Q3964" s="186"/>
    </row>
    <row r="3965" spans="1:17">
      <c r="A3965" s="186"/>
      <c r="B3965" s="186"/>
      <c r="C3965" s="186"/>
      <c r="D3965" s="186"/>
      <c r="E3965" s="186"/>
      <c r="F3965" s="186"/>
      <c r="G3965" s="186"/>
      <c r="H3965" s="186"/>
      <c r="I3965" s="186"/>
      <c r="J3965" s="186"/>
      <c r="K3965" s="186"/>
      <c r="L3965" s="186"/>
      <c r="M3965" s="186"/>
      <c r="N3965" s="186"/>
      <c r="O3965" s="186"/>
      <c r="P3965" s="186"/>
      <c r="Q3965" s="186"/>
    </row>
    <row r="3966" spans="1:17">
      <c r="A3966" s="186"/>
      <c r="B3966" s="186"/>
      <c r="C3966" s="186"/>
      <c r="D3966" s="186"/>
      <c r="E3966" s="186"/>
      <c r="F3966" s="186"/>
      <c r="G3966" s="186"/>
      <c r="H3966" s="186"/>
      <c r="I3966" s="186"/>
      <c r="J3966" s="186"/>
      <c r="K3966" s="186"/>
      <c r="L3966" s="186"/>
      <c r="M3966" s="186"/>
      <c r="N3966" s="186"/>
      <c r="O3966" s="186"/>
      <c r="P3966" s="186"/>
      <c r="Q3966" s="186"/>
    </row>
    <row r="3967" spans="1:17">
      <c r="A3967" s="186"/>
      <c r="B3967" s="186"/>
      <c r="C3967" s="186"/>
      <c r="D3967" s="186"/>
      <c r="E3967" s="186"/>
      <c r="F3967" s="186"/>
      <c r="G3967" s="186"/>
      <c r="H3967" s="186"/>
      <c r="I3967" s="186"/>
      <c r="J3967" s="186"/>
      <c r="K3967" s="186"/>
      <c r="L3967" s="186"/>
      <c r="M3967" s="186"/>
      <c r="N3967" s="186"/>
      <c r="O3967" s="186"/>
      <c r="P3967" s="186"/>
      <c r="Q3967" s="186"/>
    </row>
    <row r="3968" spans="1:17">
      <c r="A3968" s="186"/>
      <c r="B3968" s="186"/>
      <c r="C3968" s="186"/>
      <c r="D3968" s="186"/>
      <c r="E3968" s="186"/>
      <c r="F3968" s="186"/>
      <c r="G3968" s="186"/>
      <c r="H3968" s="186"/>
      <c r="I3968" s="186"/>
      <c r="J3968" s="186"/>
      <c r="K3968" s="186"/>
      <c r="L3968" s="186"/>
      <c r="M3968" s="186"/>
      <c r="N3968" s="186"/>
      <c r="O3968" s="186"/>
      <c r="P3968" s="186"/>
      <c r="Q3968" s="186"/>
    </row>
    <row r="3969" spans="1:17">
      <c r="A3969" s="186"/>
      <c r="B3969" s="186"/>
      <c r="C3969" s="186"/>
      <c r="D3969" s="186"/>
      <c r="E3969" s="186"/>
      <c r="F3969" s="186"/>
      <c r="G3969" s="186"/>
      <c r="H3969" s="186"/>
      <c r="I3969" s="186"/>
      <c r="J3969" s="186"/>
      <c r="K3969" s="186"/>
      <c r="L3969" s="186"/>
      <c r="M3969" s="186"/>
      <c r="N3969" s="186"/>
      <c r="O3969" s="186"/>
      <c r="P3969" s="186"/>
      <c r="Q3969" s="186"/>
    </row>
    <row r="3970" spans="1:17">
      <c r="A3970" s="186"/>
      <c r="B3970" s="186"/>
      <c r="C3970" s="186"/>
      <c r="D3970" s="186"/>
      <c r="E3970" s="186"/>
      <c r="F3970" s="186"/>
      <c r="G3970" s="186"/>
      <c r="H3970" s="186"/>
      <c r="I3970" s="186"/>
      <c r="J3970" s="186"/>
      <c r="K3970" s="186"/>
      <c r="L3970" s="186"/>
      <c r="M3970" s="186"/>
      <c r="N3970" s="186"/>
      <c r="O3970" s="186"/>
      <c r="P3970" s="186"/>
      <c r="Q3970" s="186"/>
    </row>
    <row r="3971" spans="1:17">
      <c r="A3971" s="186"/>
      <c r="B3971" s="186"/>
      <c r="C3971" s="186"/>
      <c r="D3971" s="186"/>
      <c r="E3971" s="186"/>
      <c r="F3971" s="186"/>
      <c r="G3971" s="186"/>
      <c r="H3971" s="186"/>
      <c r="I3971" s="186"/>
      <c r="J3971" s="186"/>
      <c r="K3971" s="186"/>
      <c r="L3971" s="186"/>
      <c r="M3971" s="186"/>
      <c r="N3971" s="186"/>
      <c r="O3971" s="186"/>
      <c r="P3971" s="186"/>
      <c r="Q3971" s="186"/>
    </row>
    <row r="3972" spans="1:17">
      <c r="A3972" s="186"/>
      <c r="B3972" s="186"/>
      <c r="C3972" s="186"/>
      <c r="D3972" s="186"/>
      <c r="E3972" s="186"/>
      <c r="F3972" s="186"/>
      <c r="G3972" s="186"/>
      <c r="H3972" s="186"/>
      <c r="I3972" s="186"/>
      <c r="J3972" s="186"/>
      <c r="K3972" s="186"/>
      <c r="L3972" s="186"/>
      <c r="M3972" s="186"/>
      <c r="N3972" s="186"/>
      <c r="O3972" s="186"/>
      <c r="P3972" s="186"/>
      <c r="Q3972" s="186"/>
    </row>
    <row r="3973" spans="1:17">
      <c r="A3973" s="186"/>
      <c r="B3973" s="186"/>
      <c r="C3973" s="186"/>
      <c r="D3973" s="186"/>
      <c r="E3973" s="186"/>
      <c r="F3973" s="186"/>
      <c r="G3973" s="186"/>
      <c r="H3973" s="186"/>
      <c r="I3973" s="186"/>
      <c r="J3973" s="186"/>
      <c r="K3973" s="186"/>
      <c r="L3973" s="186"/>
      <c r="M3973" s="186"/>
      <c r="N3973" s="186"/>
      <c r="O3973" s="186"/>
      <c r="P3973" s="186"/>
      <c r="Q3973" s="186"/>
    </row>
    <row r="3974" spans="1:17">
      <c r="A3974" s="186"/>
      <c r="B3974" s="186"/>
      <c r="C3974" s="186"/>
      <c r="D3974" s="186"/>
      <c r="E3974" s="186"/>
      <c r="F3974" s="186"/>
      <c r="G3974" s="186"/>
      <c r="H3974" s="186"/>
      <c r="I3974" s="186"/>
      <c r="J3974" s="186"/>
      <c r="K3974" s="186"/>
      <c r="L3974" s="186"/>
      <c r="M3974" s="186"/>
      <c r="N3974" s="186"/>
      <c r="O3974" s="186"/>
      <c r="P3974" s="186"/>
      <c r="Q3974" s="186"/>
    </row>
    <row r="3975" spans="1:17">
      <c r="A3975" s="186"/>
      <c r="B3975" s="186"/>
      <c r="C3975" s="186"/>
      <c r="D3975" s="186"/>
      <c r="E3975" s="186"/>
      <c r="F3975" s="186"/>
      <c r="G3975" s="186"/>
      <c r="H3975" s="186"/>
      <c r="I3975" s="186"/>
      <c r="J3975" s="186"/>
      <c r="K3975" s="186"/>
      <c r="L3975" s="186"/>
      <c r="M3975" s="186"/>
      <c r="N3975" s="186"/>
      <c r="O3975" s="186"/>
      <c r="P3975" s="186"/>
      <c r="Q3975" s="186"/>
    </row>
    <row r="3976" spans="1:17">
      <c r="A3976" s="186"/>
      <c r="B3976" s="186"/>
      <c r="C3976" s="186"/>
      <c r="D3976" s="186"/>
      <c r="E3976" s="186"/>
      <c r="F3976" s="186"/>
      <c r="G3976" s="186"/>
      <c r="H3976" s="186"/>
      <c r="I3976" s="186"/>
      <c r="J3976" s="186"/>
      <c r="K3976" s="186"/>
      <c r="L3976" s="186"/>
      <c r="M3976" s="186"/>
      <c r="N3976" s="186"/>
      <c r="O3976" s="186"/>
      <c r="P3976" s="186"/>
      <c r="Q3976" s="186"/>
    </row>
    <row r="3977" spans="1:17">
      <c r="A3977" s="186"/>
      <c r="B3977" s="186"/>
      <c r="C3977" s="186"/>
      <c r="D3977" s="186"/>
      <c r="E3977" s="186"/>
      <c r="F3977" s="186"/>
      <c r="G3977" s="186"/>
      <c r="H3977" s="186"/>
      <c r="I3977" s="186"/>
      <c r="J3977" s="186"/>
      <c r="K3977" s="186"/>
      <c r="L3977" s="186"/>
      <c r="M3977" s="186"/>
      <c r="N3977" s="186"/>
      <c r="O3977" s="186"/>
      <c r="P3977" s="186"/>
      <c r="Q3977" s="186"/>
    </row>
    <row r="3978" spans="1:17">
      <c r="A3978" s="186"/>
      <c r="B3978" s="186"/>
      <c r="C3978" s="186"/>
      <c r="D3978" s="186"/>
      <c r="E3978" s="186"/>
      <c r="F3978" s="186"/>
      <c r="G3978" s="186"/>
      <c r="H3978" s="186"/>
      <c r="I3978" s="186"/>
      <c r="J3978" s="186"/>
      <c r="K3978" s="186"/>
      <c r="L3978" s="186"/>
      <c r="M3978" s="186"/>
      <c r="N3978" s="186"/>
      <c r="O3978" s="186"/>
      <c r="P3978" s="186"/>
      <c r="Q3978" s="186"/>
    </row>
    <row r="3979" spans="1:17">
      <c r="A3979" s="186"/>
      <c r="B3979" s="186"/>
      <c r="C3979" s="186"/>
      <c r="D3979" s="186"/>
      <c r="E3979" s="186"/>
      <c r="F3979" s="186"/>
      <c r="G3979" s="186"/>
      <c r="H3979" s="186"/>
      <c r="I3979" s="186"/>
      <c r="J3979" s="186"/>
      <c r="K3979" s="186"/>
      <c r="L3979" s="186"/>
      <c r="M3979" s="186"/>
      <c r="N3979" s="186"/>
      <c r="O3979" s="186"/>
      <c r="P3979" s="186"/>
      <c r="Q3979" s="186"/>
    </row>
    <row r="3980" spans="1:17">
      <c r="A3980" s="186"/>
      <c r="B3980" s="186"/>
      <c r="C3980" s="186"/>
      <c r="D3980" s="186"/>
      <c r="E3980" s="186"/>
      <c r="F3980" s="186"/>
      <c r="G3980" s="186"/>
      <c r="H3980" s="186"/>
      <c r="I3980" s="186"/>
      <c r="J3980" s="186"/>
      <c r="K3980" s="186"/>
      <c r="L3980" s="186"/>
      <c r="M3980" s="186"/>
      <c r="N3980" s="186"/>
      <c r="O3980" s="186"/>
      <c r="P3980" s="186"/>
      <c r="Q3980" s="186"/>
    </row>
    <row r="3981" spans="1:17">
      <c r="A3981" s="186"/>
      <c r="B3981" s="186"/>
      <c r="C3981" s="186"/>
      <c r="D3981" s="186"/>
      <c r="E3981" s="186"/>
      <c r="F3981" s="186"/>
      <c r="G3981" s="186"/>
      <c r="H3981" s="186"/>
      <c r="I3981" s="186"/>
      <c r="J3981" s="186"/>
      <c r="K3981" s="186"/>
      <c r="L3981" s="186"/>
      <c r="M3981" s="186"/>
      <c r="N3981" s="186"/>
      <c r="O3981" s="186"/>
      <c r="P3981" s="186"/>
      <c r="Q3981" s="186"/>
    </row>
    <row r="3982" spans="1:17">
      <c r="A3982" s="186"/>
      <c r="B3982" s="186"/>
      <c r="C3982" s="186"/>
      <c r="D3982" s="186"/>
      <c r="E3982" s="186"/>
      <c r="F3982" s="186"/>
      <c r="G3982" s="186"/>
      <c r="H3982" s="186"/>
      <c r="I3982" s="186"/>
      <c r="J3982" s="186"/>
      <c r="K3982" s="186"/>
      <c r="L3982" s="186"/>
      <c r="M3982" s="186"/>
      <c r="N3982" s="186"/>
      <c r="O3982" s="186"/>
      <c r="P3982" s="186"/>
      <c r="Q3982" s="186"/>
    </row>
    <row r="3983" spans="1:17">
      <c r="A3983" s="186"/>
      <c r="B3983" s="186"/>
      <c r="C3983" s="186"/>
      <c r="D3983" s="186"/>
      <c r="E3983" s="186"/>
      <c r="F3983" s="186"/>
      <c r="G3983" s="186"/>
      <c r="H3983" s="186"/>
      <c r="I3983" s="186"/>
      <c r="J3983" s="186"/>
      <c r="K3983" s="186"/>
      <c r="L3983" s="186"/>
      <c r="M3983" s="186"/>
      <c r="N3983" s="186"/>
      <c r="O3983" s="186"/>
      <c r="P3983" s="186"/>
      <c r="Q3983" s="186"/>
    </row>
    <row r="3984" spans="1:17">
      <c r="A3984" s="186"/>
      <c r="B3984" s="186"/>
      <c r="C3984" s="186"/>
      <c r="D3984" s="186"/>
      <c r="E3984" s="186"/>
      <c r="F3984" s="186"/>
      <c r="G3984" s="186"/>
      <c r="H3984" s="186"/>
      <c r="I3984" s="186"/>
      <c r="J3984" s="186"/>
      <c r="K3984" s="186"/>
      <c r="L3984" s="186"/>
      <c r="M3984" s="186"/>
      <c r="N3984" s="186"/>
      <c r="O3984" s="186"/>
      <c r="P3984" s="186"/>
      <c r="Q3984" s="186"/>
    </row>
    <row r="3985" spans="1:17">
      <c r="A3985" s="186"/>
      <c r="B3985" s="186"/>
      <c r="C3985" s="186"/>
      <c r="D3985" s="186"/>
      <c r="E3985" s="186"/>
      <c r="F3985" s="186"/>
      <c r="G3985" s="186"/>
      <c r="H3985" s="186"/>
      <c r="I3985" s="186"/>
      <c r="J3985" s="186"/>
      <c r="K3985" s="186"/>
      <c r="L3985" s="186"/>
      <c r="M3985" s="186"/>
      <c r="N3985" s="186"/>
      <c r="O3985" s="186"/>
      <c r="P3985" s="186"/>
      <c r="Q3985" s="186"/>
    </row>
    <row r="3986" spans="1:17">
      <c r="A3986" s="186"/>
      <c r="B3986" s="186"/>
      <c r="C3986" s="186"/>
      <c r="D3986" s="186"/>
      <c r="E3986" s="186"/>
      <c r="F3986" s="186"/>
      <c r="G3986" s="186"/>
      <c r="H3986" s="186"/>
      <c r="I3986" s="186"/>
      <c r="J3986" s="186"/>
      <c r="K3986" s="186"/>
      <c r="L3986" s="186"/>
      <c r="M3986" s="186"/>
      <c r="N3986" s="186"/>
      <c r="O3986" s="186"/>
      <c r="P3986" s="186"/>
      <c r="Q3986" s="186"/>
    </row>
    <row r="3987" spans="1:17">
      <c r="A3987" s="186"/>
      <c r="B3987" s="186"/>
      <c r="C3987" s="186"/>
      <c r="D3987" s="186"/>
      <c r="E3987" s="186"/>
      <c r="F3987" s="186"/>
      <c r="G3987" s="186"/>
      <c r="H3987" s="186"/>
      <c r="I3987" s="186"/>
      <c r="J3987" s="186"/>
      <c r="K3987" s="186"/>
      <c r="L3987" s="186"/>
      <c r="M3987" s="186"/>
      <c r="N3987" s="186"/>
      <c r="O3987" s="186"/>
      <c r="P3987" s="186"/>
      <c r="Q3987" s="186"/>
    </row>
    <row r="3988" spans="1:17">
      <c r="A3988" s="186"/>
      <c r="B3988" s="186"/>
      <c r="C3988" s="186"/>
      <c r="D3988" s="186"/>
      <c r="E3988" s="186"/>
      <c r="F3988" s="186"/>
      <c r="G3988" s="186"/>
      <c r="H3988" s="186"/>
      <c r="I3988" s="186"/>
      <c r="J3988" s="186"/>
      <c r="K3988" s="186"/>
      <c r="L3988" s="186"/>
      <c r="M3988" s="186"/>
      <c r="N3988" s="186"/>
      <c r="O3988" s="186"/>
      <c r="P3988" s="186"/>
      <c r="Q3988" s="186"/>
    </row>
    <row r="3989" spans="1:17">
      <c r="A3989" s="186"/>
      <c r="B3989" s="186"/>
      <c r="C3989" s="186"/>
      <c r="D3989" s="186"/>
      <c r="E3989" s="186"/>
      <c r="F3989" s="186"/>
      <c r="G3989" s="186"/>
      <c r="H3989" s="186"/>
      <c r="I3989" s="186"/>
      <c r="J3989" s="186"/>
      <c r="K3989" s="186"/>
      <c r="L3989" s="186"/>
      <c r="M3989" s="186"/>
      <c r="N3989" s="186"/>
      <c r="O3989" s="186"/>
      <c r="P3989" s="186"/>
      <c r="Q3989" s="186"/>
    </row>
    <row r="3990" spans="1:17">
      <c r="A3990" s="186"/>
      <c r="B3990" s="186"/>
      <c r="C3990" s="186"/>
      <c r="D3990" s="186"/>
      <c r="E3990" s="186"/>
      <c r="F3990" s="186"/>
      <c r="G3990" s="186"/>
      <c r="H3990" s="186"/>
      <c r="I3990" s="186"/>
      <c r="J3990" s="186"/>
      <c r="K3990" s="186"/>
      <c r="L3990" s="186"/>
      <c r="M3990" s="186"/>
      <c r="N3990" s="186"/>
      <c r="O3990" s="186"/>
      <c r="P3990" s="186"/>
      <c r="Q3990" s="186"/>
    </row>
    <row r="3991" spans="1:17">
      <c r="A3991" s="186"/>
      <c r="B3991" s="186"/>
      <c r="C3991" s="186"/>
      <c r="D3991" s="186"/>
      <c r="E3991" s="186"/>
      <c r="F3991" s="186"/>
      <c r="G3991" s="186"/>
      <c r="H3991" s="186"/>
      <c r="I3991" s="186"/>
      <c r="J3991" s="186"/>
      <c r="K3991" s="186"/>
      <c r="L3991" s="186"/>
      <c r="M3991" s="186"/>
      <c r="N3991" s="186"/>
      <c r="O3991" s="186"/>
      <c r="P3991" s="186"/>
      <c r="Q3991" s="186"/>
    </row>
    <row r="3992" spans="1:17">
      <c r="A3992" s="186"/>
      <c r="B3992" s="186"/>
      <c r="C3992" s="186"/>
      <c r="D3992" s="186"/>
      <c r="E3992" s="186"/>
      <c r="F3992" s="186"/>
      <c r="G3992" s="186"/>
      <c r="H3992" s="186"/>
      <c r="I3992" s="186"/>
      <c r="J3992" s="186"/>
      <c r="K3992" s="186"/>
      <c r="L3992" s="186"/>
      <c r="M3992" s="186"/>
      <c r="N3992" s="186"/>
      <c r="O3992" s="186"/>
      <c r="P3992" s="186"/>
      <c r="Q3992" s="186"/>
    </row>
    <row r="3993" spans="1:17">
      <c r="A3993" s="186"/>
      <c r="B3993" s="186"/>
      <c r="C3993" s="186"/>
      <c r="D3993" s="186"/>
      <c r="E3993" s="186"/>
      <c r="F3993" s="186"/>
      <c r="G3993" s="186"/>
      <c r="H3993" s="186"/>
      <c r="I3993" s="186"/>
      <c r="J3993" s="186"/>
      <c r="K3993" s="186"/>
      <c r="L3993" s="186"/>
      <c r="M3993" s="186"/>
      <c r="N3993" s="186"/>
      <c r="O3993" s="186"/>
      <c r="P3993" s="186"/>
      <c r="Q3993" s="186"/>
    </row>
    <row r="3994" spans="1:17">
      <c r="A3994" s="186"/>
      <c r="B3994" s="186"/>
      <c r="C3994" s="186"/>
      <c r="D3994" s="186"/>
      <c r="E3994" s="186"/>
      <c r="F3994" s="186"/>
      <c r="G3994" s="186"/>
      <c r="H3994" s="186"/>
      <c r="I3994" s="186"/>
      <c r="J3994" s="186"/>
      <c r="K3994" s="186"/>
      <c r="L3994" s="186"/>
      <c r="M3994" s="186"/>
      <c r="N3994" s="186"/>
      <c r="O3994" s="186"/>
      <c r="P3994" s="186"/>
      <c r="Q3994" s="186"/>
    </row>
    <row r="3995" spans="1:17">
      <c r="A3995" s="186"/>
      <c r="B3995" s="186"/>
      <c r="C3995" s="186"/>
      <c r="D3995" s="186"/>
      <c r="E3995" s="186"/>
      <c r="F3995" s="186"/>
      <c r="G3995" s="186"/>
      <c r="H3995" s="186"/>
      <c r="I3995" s="186"/>
      <c r="J3995" s="186"/>
      <c r="K3995" s="186"/>
      <c r="L3995" s="186"/>
      <c r="M3995" s="186"/>
      <c r="N3995" s="186"/>
      <c r="O3995" s="186"/>
      <c r="P3995" s="186"/>
      <c r="Q3995" s="186"/>
    </row>
    <row r="3996" spans="1:17">
      <c r="A3996" s="186"/>
      <c r="B3996" s="186"/>
      <c r="C3996" s="186"/>
      <c r="D3996" s="186"/>
      <c r="E3996" s="186"/>
      <c r="F3996" s="186"/>
      <c r="G3996" s="186"/>
      <c r="H3996" s="186"/>
      <c r="I3996" s="186"/>
      <c r="J3996" s="186"/>
      <c r="K3996" s="186"/>
      <c r="L3996" s="186"/>
      <c r="M3996" s="186"/>
      <c r="N3996" s="186"/>
      <c r="O3996" s="186"/>
      <c r="P3996" s="186"/>
      <c r="Q3996" s="186"/>
    </row>
    <row r="3997" spans="1:17">
      <c r="A3997" s="186"/>
      <c r="B3997" s="186"/>
      <c r="C3997" s="186"/>
      <c r="D3997" s="186"/>
      <c r="E3997" s="186"/>
      <c r="F3997" s="186"/>
      <c r="G3997" s="186"/>
      <c r="H3997" s="186"/>
      <c r="I3997" s="186"/>
      <c r="J3997" s="186"/>
      <c r="K3997" s="186"/>
      <c r="L3997" s="186"/>
      <c r="M3997" s="186"/>
      <c r="N3997" s="186"/>
      <c r="O3997" s="186"/>
      <c r="P3997" s="186"/>
      <c r="Q3997" s="186"/>
    </row>
    <row r="3998" spans="1:17">
      <c r="A3998" s="186"/>
      <c r="B3998" s="186"/>
      <c r="C3998" s="186"/>
      <c r="D3998" s="186"/>
      <c r="E3998" s="186"/>
      <c r="F3998" s="186"/>
      <c r="G3998" s="186"/>
      <c r="H3998" s="186"/>
      <c r="I3998" s="186"/>
      <c r="J3998" s="186"/>
      <c r="K3998" s="186"/>
      <c r="L3998" s="186"/>
      <c r="M3998" s="186"/>
      <c r="N3998" s="186"/>
      <c r="O3998" s="186"/>
      <c r="P3998" s="186"/>
      <c r="Q3998" s="186"/>
    </row>
    <row r="3999" spans="1:17">
      <c r="A3999" s="186"/>
      <c r="B3999" s="186"/>
      <c r="C3999" s="186"/>
      <c r="D3999" s="186"/>
      <c r="E3999" s="186"/>
      <c r="F3999" s="186"/>
      <c r="G3999" s="186"/>
      <c r="H3999" s="186"/>
      <c r="I3999" s="186"/>
      <c r="J3999" s="186"/>
      <c r="K3999" s="186"/>
      <c r="L3999" s="186"/>
      <c r="M3999" s="186"/>
      <c r="N3999" s="186"/>
      <c r="O3999" s="186"/>
      <c r="P3999" s="186"/>
      <c r="Q3999" s="186"/>
    </row>
    <row r="4000" spans="1:17">
      <c r="A4000" s="186"/>
      <c r="B4000" s="186"/>
      <c r="C4000" s="186"/>
      <c r="D4000" s="186"/>
      <c r="E4000" s="186"/>
      <c r="F4000" s="186"/>
      <c r="G4000" s="186"/>
      <c r="H4000" s="186"/>
      <c r="I4000" s="186"/>
      <c r="J4000" s="186"/>
      <c r="K4000" s="186"/>
      <c r="L4000" s="186"/>
      <c r="M4000" s="186"/>
      <c r="N4000" s="186"/>
      <c r="O4000" s="186"/>
      <c r="P4000" s="186"/>
      <c r="Q4000" s="186"/>
    </row>
    <row r="4001" spans="1:17">
      <c r="A4001" s="186"/>
      <c r="B4001" s="186"/>
      <c r="C4001" s="186"/>
      <c r="D4001" s="186"/>
      <c r="E4001" s="186"/>
      <c r="F4001" s="186"/>
      <c r="G4001" s="186"/>
      <c r="H4001" s="186"/>
      <c r="I4001" s="186"/>
      <c r="J4001" s="186"/>
      <c r="K4001" s="186"/>
      <c r="L4001" s="186"/>
      <c r="M4001" s="186"/>
      <c r="N4001" s="186"/>
      <c r="O4001" s="186"/>
      <c r="P4001" s="186"/>
      <c r="Q4001" s="186"/>
    </row>
    <row r="4002" spans="1:17">
      <c r="A4002" s="186"/>
      <c r="B4002" s="186"/>
      <c r="C4002" s="186"/>
      <c r="D4002" s="186"/>
      <c r="E4002" s="186"/>
      <c r="F4002" s="186"/>
      <c r="G4002" s="186"/>
      <c r="H4002" s="186"/>
      <c r="I4002" s="186"/>
      <c r="J4002" s="186"/>
      <c r="K4002" s="186"/>
      <c r="L4002" s="186"/>
      <c r="M4002" s="186"/>
      <c r="N4002" s="186"/>
      <c r="O4002" s="186"/>
      <c r="P4002" s="186"/>
      <c r="Q4002" s="186"/>
    </row>
    <row r="4003" spans="1:17">
      <c r="A4003" s="186"/>
      <c r="B4003" s="186"/>
      <c r="C4003" s="186"/>
      <c r="D4003" s="186"/>
      <c r="E4003" s="186"/>
      <c r="F4003" s="186"/>
      <c r="G4003" s="186"/>
      <c r="H4003" s="186"/>
      <c r="I4003" s="186"/>
      <c r="J4003" s="186"/>
      <c r="K4003" s="186"/>
      <c r="L4003" s="186"/>
      <c r="M4003" s="186"/>
      <c r="N4003" s="186"/>
      <c r="O4003" s="186"/>
      <c r="P4003" s="186"/>
      <c r="Q4003" s="186"/>
    </row>
    <row r="4004" spans="1:17">
      <c r="A4004" s="186"/>
      <c r="B4004" s="186"/>
      <c r="C4004" s="186"/>
      <c r="D4004" s="186"/>
      <c r="E4004" s="186"/>
      <c r="F4004" s="186"/>
      <c r="G4004" s="186"/>
      <c r="H4004" s="186"/>
      <c r="I4004" s="186"/>
      <c r="J4004" s="186"/>
      <c r="K4004" s="186"/>
      <c r="L4004" s="186"/>
      <c r="M4004" s="186"/>
      <c r="N4004" s="186"/>
      <c r="O4004" s="186"/>
      <c r="P4004" s="186"/>
      <c r="Q4004" s="186"/>
    </row>
    <row r="4005" spans="1:17">
      <c r="A4005" s="186"/>
      <c r="B4005" s="186"/>
      <c r="C4005" s="186"/>
      <c r="D4005" s="186"/>
      <c r="E4005" s="186"/>
      <c r="F4005" s="186"/>
      <c r="G4005" s="186"/>
      <c r="H4005" s="186"/>
      <c r="I4005" s="186"/>
      <c r="J4005" s="186"/>
      <c r="K4005" s="186"/>
      <c r="L4005" s="186"/>
      <c r="M4005" s="186"/>
      <c r="N4005" s="186"/>
      <c r="O4005" s="186"/>
      <c r="P4005" s="186"/>
      <c r="Q4005" s="186"/>
    </row>
    <row r="4006" spans="1:17">
      <c r="A4006" s="186"/>
      <c r="B4006" s="186"/>
      <c r="C4006" s="186"/>
      <c r="D4006" s="186"/>
      <c r="E4006" s="186"/>
      <c r="F4006" s="186"/>
      <c r="G4006" s="186"/>
      <c r="H4006" s="186"/>
      <c r="I4006" s="186"/>
      <c r="J4006" s="186"/>
      <c r="K4006" s="186"/>
      <c r="L4006" s="186"/>
      <c r="M4006" s="186"/>
      <c r="N4006" s="186"/>
      <c r="O4006" s="186"/>
      <c r="P4006" s="186"/>
      <c r="Q4006" s="186"/>
    </row>
    <row r="4007" spans="1:17">
      <c r="A4007" s="186"/>
      <c r="B4007" s="186"/>
      <c r="C4007" s="186"/>
      <c r="D4007" s="186"/>
      <c r="E4007" s="186"/>
      <c r="F4007" s="186"/>
      <c r="G4007" s="186"/>
      <c r="H4007" s="186"/>
      <c r="I4007" s="186"/>
      <c r="J4007" s="186"/>
      <c r="K4007" s="186"/>
      <c r="L4007" s="186"/>
      <c r="M4007" s="186"/>
      <c r="N4007" s="186"/>
      <c r="O4007" s="186"/>
      <c r="P4007" s="186"/>
      <c r="Q4007" s="186"/>
    </row>
    <row r="4008" spans="1:17">
      <c r="A4008" s="186"/>
      <c r="B4008" s="186"/>
      <c r="C4008" s="186"/>
      <c r="D4008" s="186"/>
      <c r="E4008" s="186"/>
      <c r="F4008" s="186"/>
      <c r="G4008" s="186"/>
      <c r="H4008" s="186"/>
      <c r="I4008" s="186"/>
      <c r="J4008" s="186"/>
      <c r="K4008" s="186"/>
      <c r="L4008" s="186"/>
      <c r="M4008" s="186"/>
      <c r="N4008" s="186"/>
      <c r="O4008" s="186"/>
      <c r="P4008" s="186"/>
      <c r="Q4008" s="186"/>
    </row>
    <row r="4009" spans="1:17">
      <c r="A4009" s="186"/>
      <c r="B4009" s="186"/>
      <c r="C4009" s="186"/>
      <c r="D4009" s="186"/>
      <c r="E4009" s="186"/>
      <c r="F4009" s="186"/>
      <c r="G4009" s="186"/>
      <c r="H4009" s="186"/>
      <c r="I4009" s="186"/>
      <c r="J4009" s="186"/>
      <c r="K4009" s="186"/>
      <c r="L4009" s="186"/>
      <c r="M4009" s="186"/>
      <c r="N4009" s="186"/>
      <c r="O4009" s="186"/>
      <c r="P4009" s="186"/>
      <c r="Q4009" s="186"/>
    </row>
    <row r="4010" spans="1:17">
      <c r="A4010" s="186"/>
      <c r="B4010" s="186"/>
      <c r="C4010" s="186"/>
      <c r="D4010" s="186"/>
      <c r="E4010" s="186"/>
      <c r="F4010" s="186"/>
      <c r="G4010" s="186"/>
      <c r="H4010" s="186"/>
      <c r="I4010" s="186"/>
      <c r="J4010" s="186"/>
      <c r="K4010" s="186"/>
      <c r="L4010" s="186"/>
      <c r="M4010" s="186"/>
      <c r="N4010" s="186"/>
      <c r="O4010" s="186"/>
      <c r="P4010" s="186"/>
      <c r="Q4010" s="186"/>
    </row>
    <row r="4011" spans="1:17">
      <c r="A4011" s="186"/>
      <c r="B4011" s="186"/>
      <c r="C4011" s="186"/>
      <c r="D4011" s="186"/>
      <c r="E4011" s="186"/>
      <c r="F4011" s="186"/>
      <c r="G4011" s="186"/>
      <c r="H4011" s="186"/>
      <c r="I4011" s="186"/>
      <c r="J4011" s="186"/>
      <c r="K4011" s="186"/>
      <c r="L4011" s="186"/>
      <c r="M4011" s="186"/>
      <c r="N4011" s="186"/>
      <c r="O4011" s="186"/>
      <c r="P4011" s="186"/>
      <c r="Q4011" s="186"/>
    </row>
    <row r="4012" spans="1:17">
      <c r="A4012" s="186"/>
      <c r="B4012" s="186"/>
      <c r="C4012" s="186"/>
      <c r="D4012" s="186"/>
      <c r="E4012" s="186"/>
      <c r="F4012" s="186"/>
      <c r="G4012" s="186"/>
      <c r="H4012" s="186"/>
      <c r="I4012" s="186"/>
      <c r="J4012" s="186"/>
      <c r="K4012" s="186"/>
      <c r="L4012" s="186"/>
      <c r="M4012" s="186"/>
      <c r="N4012" s="186"/>
      <c r="O4012" s="186"/>
      <c r="P4012" s="186"/>
      <c r="Q4012" s="186"/>
    </row>
    <row r="4013" spans="1:17">
      <c r="A4013" s="186"/>
      <c r="B4013" s="186"/>
      <c r="C4013" s="186"/>
      <c r="D4013" s="186"/>
      <c r="E4013" s="186"/>
      <c r="F4013" s="186"/>
      <c r="G4013" s="186"/>
      <c r="H4013" s="186"/>
      <c r="I4013" s="186"/>
      <c r="J4013" s="186"/>
      <c r="K4013" s="186"/>
      <c r="L4013" s="186"/>
      <c r="M4013" s="186"/>
      <c r="N4013" s="186"/>
      <c r="O4013" s="186"/>
      <c r="P4013" s="186"/>
      <c r="Q4013" s="186"/>
    </row>
    <row r="4014" spans="1:17">
      <c r="A4014" s="186"/>
      <c r="B4014" s="186"/>
      <c r="C4014" s="186"/>
      <c r="D4014" s="186"/>
      <c r="E4014" s="186"/>
      <c r="F4014" s="186"/>
      <c r="G4014" s="186"/>
      <c r="H4014" s="186"/>
      <c r="I4014" s="186"/>
      <c r="J4014" s="186"/>
      <c r="K4014" s="186"/>
      <c r="L4014" s="186"/>
      <c r="M4014" s="186"/>
      <c r="N4014" s="186"/>
      <c r="O4014" s="186"/>
      <c r="P4014" s="186"/>
      <c r="Q4014" s="186"/>
    </row>
    <row r="4015" spans="1:17">
      <c r="A4015" s="186"/>
      <c r="B4015" s="186"/>
      <c r="C4015" s="186"/>
      <c r="D4015" s="186"/>
      <c r="E4015" s="186"/>
      <c r="F4015" s="186"/>
      <c r="G4015" s="186"/>
      <c r="H4015" s="186"/>
      <c r="I4015" s="186"/>
      <c r="J4015" s="186"/>
      <c r="K4015" s="186"/>
      <c r="L4015" s="186"/>
      <c r="M4015" s="186"/>
      <c r="N4015" s="186"/>
      <c r="O4015" s="186"/>
      <c r="P4015" s="186"/>
      <c r="Q4015" s="186"/>
    </row>
    <row r="4016" spans="1:17">
      <c r="A4016" s="186"/>
      <c r="B4016" s="186"/>
      <c r="C4016" s="186"/>
      <c r="D4016" s="186"/>
      <c r="E4016" s="186"/>
      <c r="F4016" s="186"/>
      <c r="G4016" s="186"/>
      <c r="H4016" s="186"/>
      <c r="I4016" s="186"/>
      <c r="J4016" s="186"/>
      <c r="K4016" s="186"/>
      <c r="L4016" s="186"/>
      <c r="M4016" s="186"/>
      <c r="N4016" s="186"/>
      <c r="O4016" s="186"/>
      <c r="P4016" s="186"/>
      <c r="Q4016" s="186"/>
    </row>
    <row r="4017" spans="1:17">
      <c r="A4017" s="186"/>
      <c r="B4017" s="186"/>
      <c r="C4017" s="186"/>
      <c r="D4017" s="186"/>
      <c r="E4017" s="186"/>
      <c r="F4017" s="186"/>
      <c r="G4017" s="186"/>
      <c r="H4017" s="186"/>
      <c r="I4017" s="186"/>
      <c r="J4017" s="186"/>
      <c r="K4017" s="186"/>
      <c r="L4017" s="186"/>
      <c r="M4017" s="186"/>
      <c r="N4017" s="186"/>
      <c r="O4017" s="186"/>
      <c r="P4017" s="186"/>
      <c r="Q4017" s="186"/>
    </row>
    <row r="4018" spans="1:17">
      <c r="A4018" s="186"/>
      <c r="B4018" s="186"/>
      <c r="C4018" s="186"/>
      <c r="D4018" s="186"/>
      <c r="E4018" s="186"/>
      <c r="F4018" s="186"/>
      <c r="G4018" s="186"/>
      <c r="H4018" s="186"/>
      <c r="I4018" s="186"/>
      <c r="J4018" s="186"/>
      <c r="K4018" s="186"/>
      <c r="L4018" s="186"/>
      <c r="M4018" s="186"/>
      <c r="N4018" s="186"/>
      <c r="O4018" s="186"/>
      <c r="P4018" s="186"/>
      <c r="Q4018" s="186"/>
    </row>
    <row r="4019" spans="1:17">
      <c r="A4019" s="186"/>
      <c r="B4019" s="186"/>
      <c r="C4019" s="186"/>
      <c r="D4019" s="186"/>
      <c r="E4019" s="186"/>
      <c r="F4019" s="186"/>
      <c r="G4019" s="186"/>
      <c r="H4019" s="186"/>
      <c r="I4019" s="186"/>
      <c r="J4019" s="186"/>
      <c r="K4019" s="186"/>
      <c r="L4019" s="186"/>
      <c r="M4019" s="186"/>
      <c r="N4019" s="186"/>
      <c r="O4019" s="186"/>
      <c r="P4019" s="186"/>
      <c r="Q4019" s="186"/>
    </row>
    <row r="4020" spans="1:17">
      <c r="A4020" s="186"/>
      <c r="B4020" s="186"/>
      <c r="C4020" s="186"/>
      <c r="D4020" s="186"/>
      <c r="E4020" s="186"/>
      <c r="F4020" s="186"/>
      <c r="G4020" s="186"/>
      <c r="H4020" s="186"/>
      <c r="I4020" s="186"/>
      <c r="J4020" s="186"/>
      <c r="K4020" s="186"/>
      <c r="L4020" s="186"/>
      <c r="M4020" s="186"/>
      <c r="N4020" s="186"/>
      <c r="O4020" s="186"/>
      <c r="P4020" s="186"/>
      <c r="Q4020" s="186"/>
    </row>
    <row r="4021" spans="1:17">
      <c r="A4021" s="186"/>
      <c r="B4021" s="186"/>
      <c r="C4021" s="186"/>
      <c r="D4021" s="186"/>
      <c r="E4021" s="186"/>
      <c r="F4021" s="186"/>
      <c r="G4021" s="186"/>
      <c r="H4021" s="186"/>
      <c r="I4021" s="186"/>
      <c r="J4021" s="186"/>
      <c r="K4021" s="186"/>
      <c r="L4021" s="186"/>
      <c r="M4021" s="186"/>
      <c r="N4021" s="186"/>
      <c r="O4021" s="186"/>
      <c r="P4021" s="186"/>
      <c r="Q4021" s="186"/>
    </row>
    <row r="4022" spans="1:17">
      <c r="A4022" s="186"/>
      <c r="B4022" s="186"/>
      <c r="C4022" s="186"/>
      <c r="D4022" s="186"/>
      <c r="E4022" s="186"/>
      <c r="F4022" s="186"/>
      <c r="G4022" s="186"/>
      <c r="H4022" s="186"/>
      <c r="I4022" s="186"/>
      <c r="J4022" s="186"/>
      <c r="K4022" s="186"/>
      <c r="L4022" s="186"/>
      <c r="M4022" s="186"/>
      <c r="N4022" s="186"/>
      <c r="O4022" s="186"/>
      <c r="P4022" s="186"/>
      <c r="Q4022" s="186"/>
    </row>
    <row r="4023" spans="1:17">
      <c r="A4023" s="186"/>
      <c r="B4023" s="186"/>
      <c r="C4023" s="186"/>
      <c r="D4023" s="186"/>
      <c r="E4023" s="186"/>
      <c r="F4023" s="186"/>
      <c r="G4023" s="186"/>
      <c r="H4023" s="186"/>
      <c r="I4023" s="186"/>
      <c r="J4023" s="186"/>
      <c r="K4023" s="186"/>
      <c r="L4023" s="186"/>
      <c r="M4023" s="186"/>
      <c r="N4023" s="186"/>
      <c r="O4023" s="186"/>
      <c r="P4023" s="186"/>
      <c r="Q4023" s="186"/>
    </row>
    <row r="4024" spans="1:17">
      <c r="A4024" s="186"/>
      <c r="B4024" s="186"/>
      <c r="C4024" s="186"/>
      <c r="D4024" s="186"/>
      <c r="E4024" s="186"/>
      <c r="F4024" s="186"/>
      <c r="G4024" s="186"/>
      <c r="H4024" s="186"/>
      <c r="I4024" s="186"/>
      <c r="J4024" s="186"/>
      <c r="K4024" s="186"/>
      <c r="L4024" s="186"/>
      <c r="M4024" s="186"/>
      <c r="N4024" s="186"/>
      <c r="O4024" s="186"/>
      <c r="P4024" s="186"/>
      <c r="Q4024" s="186"/>
    </row>
    <row r="4025" spans="1:17">
      <c r="A4025" s="186"/>
      <c r="B4025" s="186"/>
      <c r="C4025" s="186"/>
      <c r="D4025" s="186"/>
      <c r="E4025" s="186"/>
      <c r="F4025" s="186"/>
      <c r="G4025" s="186"/>
      <c r="H4025" s="186"/>
      <c r="I4025" s="186"/>
      <c r="J4025" s="186"/>
      <c r="K4025" s="186"/>
      <c r="L4025" s="186"/>
      <c r="M4025" s="186"/>
      <c r="N4025" s="186"/>
      <c r="O4025" s="186"/>
      <c r="P4025" s="186"/>
      <c r="Q4025" s="186"/>
    </row>
    <row r="4026" spans="1:17">
      <c r="A4026" s="186"/>
      <c r="B4026" s="186"/>
      <c r="C4026" s="186"/>
      <c r="D4026" s="186"/>
      <c r="E4026" s="186"/>
      <c r="F4026" s="186"/>
      <c r="G4026" s="186"/>
      <c r="H4026" s="186"/>
      <c r="I4026" s="186"/>
      <c r="J4026" s="186"/>
      <c r="K4026" s="186"/>
      <c r="L4026" s="186"/>
      <c r="M4026" s="186"/>
      <c r="N4026" s="186"/>
      <c r="O4026" s="186"/>
      <c r="P4026" s="186"/>
      <c r="Q4026" s="186"/>
    </row>
    <row r="4027" spans="1:17">
      <c r="A4027" s="186"/>
      <c r="B4027" s="186"/>
      <c r="C4027" s="186"/>
      <c r="D4027" s="186"/>
      <c r="E4027" s="186"/>
      <c r="F4027" s="186"/>
      <c r="G4027" s="186"/>
      <c r="H4027" s="186"/>
      <c r="I4027" s="186"/>
      <c r="J4027" s="186"/>
      <c r="K4027" s="186"/>
      <c r="L4027" s="186"/>
      <c r="M4027" s="186"/>
      <c r="N4027" s="186"/>
      <c r="O4027" s="186"/>
      <c r="P4027" s="186"/>
      <c r="Q4027" s="186"/>
    </row>
    <row r="4028" spans="1:17">
      <c r="A4028" s="186"/>
      <c r="B4028" s="186"/>
      <c r="C4028" s="186"/>
      <c r="D4028" s="186"/>
      <c r="E4028" s="186"/>
      <c r="F4028" s="186"/>
      <c r="G4028" s="186"/>
      <c r="H4028" s="186"/>
      <c r="I4028" s="186"/>
      <c r="J4028" s="186"/>
      <c r="K4028" s="186"/>
      <c r="L4028" s="186"/>
      <c r="M4028" s="186"/>
      <c r="N4028" s="186"/>
      <c r="O4028" s="186"/>
      <c r="P4028" s="186"/>
      <c r="Q4028" s="186"/>
    </row>
    <row r="4029" spans="1:17">
      <c r="A4029" s="186"/>
      <c r="B4029" s="186"/>
      <c r="C4029" s="186"/>
      <c r="D4029" s="186"/>
      <c r="E4029" s="186"/>
      <c r="F4029" s="186"/>
      <c r="G4029" s="186"/>
      <c r="H4029" s="186"/>
      <c r="I4029" s="186"/>
      <c r="J4029" s="186"/>
      <c r="K4029" s="186"/>
      <c r="L4029" s="186"/>
      <c r="M4029" s="186"/>
      <c r="N4029" s="186"/>
      <c r="O4029" s="186"/>
      <c r="P4029" s="186"/>
      <c r="Q4029" s="186"/>
    </row>
    <row r="4030" spans="1:17">
      <c r="A4030" s="186"/>
      <c r="B4030" s="186"/>
      <c r="C4030" s="186"/>
      <c r="D4030" s="186"/>
      <c r="E4030" s="186"/>
      <c r="F4030" s="186"/>
      <c r="G4030" s="186"/>
      <c r="H4030" s="186"/>
      <c r="I4030" s="186"/>
      <c r="J4030" s="186"/>
      <c r="K4030" s="186"/>
      <c r="L4030" s="186"/>
      <c r="M4030" s="186"/>
      <c r="N4030" s="186"/>
      <c r="O4030" s="186"/>
      <c r="P4030" s="186"/>
      <c r="Q4030" s="186"/>
    </row>
    <row r="4031" spans="1:17">
      <c r="A4031" s="186"/>
      <c r="B4031" s="186"/>
      <c r="C4031" s="186"/>
      <c r="D4031" s="186"/>
      <c r="E4031" s="186"/>
      <c r="F4031" s="186"/>
      <c r="G4031" s="186"/>
      <c r="H4031" s="186"/>
      <c r="I4031" s="186"/>
      <c r="J4031" s="186"/>
      <c r="K4031" s="186"/>
      <c r="L4031" s="186"/>
      <c r="M4031" s="186"/>
      <c r="N4031" s="186"/>
      <c r="O4031" s="186"/>
      <c r="P4031" s="186"/>
      <c r="Q4031" s="186"/>
    </row>
    <row r="4032" spans="1:17">
      <c r="A4032" s="186"/>
      <c r="B4032" s="186"/>
      <c r="C4032" s="186"/>
      <c r="D4032" s="186"/>
      <c r="E4032" s="186"/>
      <c r="F4032" s="186"/>
      <c r="G4032" s="186"/>
      <c r="H4032" s="186"/>
      <c r="I4032" s="186"/>
      <c r="J4032" s="186"/>
      <c r="K4032" s="186"/>
      <c r="L4032" s="186"/>
      <c r="M4032" s="186"/>
      <c r="N4032" s="186"/>
      <c r="O4032" s="186"/>
      <c r="P4032" s="186"/>
      <c r="Q4032" s="186"/>
    </row>
    <row r="4033" spans="1:17">
      <c r="A4033" s="186"/>
      <c r="B4033" s="186"/>
      <c r="C4033" s="186"/>
      <c r="D4033" s="186"/>
      <c r="E4033" s="186"/>
      <c r="F4033" s="186"/>
      <c r="G4033" s="186"/>
      <c r="H4033" s="186"/>
      <c r="I4033" s="186"/>
      <c r="J4033" s="186"/>
      <c r="K4033" s="186"/>
      <c r="L4033" s="186"/>
      <c r="M4033" s="186"/>
      <c r="N4033" s="186"/>
      <c r="O4033" s="186"/>
      <c r="P4033" s="186"/>
      <c r="Q4033" s="186"/>
    </row>
    <row r="4034" spans="1:17">
      <c r="A4034" s="186"/>
      <c r="B4034" s="186"/>
      <c r="C4034" s="186"/>
      <c r="D4034" s="186"/>
      <c r="E4034" s="186"/>
      <c r="F4034" s="186"/>
      <c r="G4034" s="186"/>
      <c r="H4034" s="186"/>
      <c r="I4034" s="186"/>
      <c r="J4034" s="186"/>
      <c r="K4034" s="186"/>
      <c r="L4034" s="186"/>
      <c r="M4034" s="186"/>
      <c r="N4034" s="186"/>
      <c r="O4034" s="186"/>
      <c r="P4034" s="186"/>
      <c r="Q4034" s="186"/>
    </row>
    <row r="4035" spans="1:17">
      <c r="A4035" s="186"/>
      <c r="B4035" s="186"/>
      <c r="C4035" s="186"/>
      <c r="D4035" s="186"/>
      <c r="E4035" s="186"/>
      <c r="F4035" s="186"/>
      <c r="G4035" s="186"/>
      <c r="H4035" s="186"/>
      <c r="I4035" s="186"/>
      <c r="J4035" s="186"/>
      <c r="K4035" s="186"/>
      <c r="L4035" s="186"/>
      <c r="M4035" s="186"/>
      <c r="N4035" s="186"/>
      <c r="O4035" s="186"/>
      <c r="P4035" s="186"/>
      <c r="Q4035" s="186"/>
    </row>
    <row r="4036" spans="1:17">
      <c r="A4036" s="186"/>
      <c r="B4036" s="186"/>
      <c r="C4036" s="186"/>
      <c r="D4036" s="186"/>
      <c r="E4036" s="186"/>
      <c r="F4036" s="186"/>
      <c r="G4036" s="186"/>
      <c r="H4036" s="186"/>
      <c r="I4036" s="186"/>
      <c r="J4036" s="186"/>
      <c r="K4036" s="186"/>
      <c r="L4036" s="186"/>
      <c r="M4036" s="186"/>
      <c r="N4036" s="186"/>
      <c r="O4036" s="186"/>
      <c r="P4036" s="186"/>
      <c r="Q4036" s="186"/>
    </row>
    <row r="4037" spans="1:17">
      <c r="A4037" s="186"/>
      <c r="B4037" s="186"/>
      <c r="C4037" s="186"/>
      <c r="D4037" s="186"/>
      <c r="E4037" s="186"/>
      <c r="F4037" s="186"/>
      <c r="G4037" s="186"/>
      <c r="H4037" s="186"/>
      <c r="I4037" s="186"/>
      <c r="J4037" s="186"/>
      <c r="K4037" s="186"/>
      <c r="L4037" s="186"/>
      <c r="M4037" s="186"/>
      <c r="N4037" s="186"/>
      <c r="O4037" s="186"/>
      <c r="P4037" s="186"/>
      <c r="Q4037" s="186"/>
    </row>
    <row r="4038" spans="1:17">
      <c r="A4038" s="186"/>
      <c r="B4038" s="186"/>
      <c r="C4038" s="186"/>
      <c r="D4038" s="186"/>
      <c r="E4038" s="186"/>
      <c r="F4038" s="186"/>
      <c r="G4038" s="186"/>
      <c r="H4038" s="186"/>
      <c r="I4038" s="186"/>
      <c r="J4038" s="186"/>
      <c r="K4038" s="186"/>
      <c r="L4038" s="186"/>
      <c r="M4038" s="186"/>
      <c r="N4038" s="186"/>
      <c r="O4038" s="186"/>
      <c r="P4038" s="186"/>
      <c r="Q4038" s="186"/>
    </row>
    <row r="4039" spans="1:17">
      <c r="A4039" s="186"/>
      <c r="B4039" s="186"/>
      <c r="C4039" s="186"/>
      <c r="D4039" s="186"/>
      <c r="E4039" s="186"/>
      <c r="F4039" s="186"/>
      <c r="G4039" s="186"/>
      <c r="H4039" s="186"/>
      <c r="I4039" s="186"/>
      <c r="J4039" s="186"/>
      <c r="K4039" s="186"/>
      <c r="L4039" s="186"/>
      <c r="M4039" s="186"/>
      <c r="N4039" s="186"/>
      <c r="O4039" s="186"/>
      <c r="P4039" s="186"/>
      <c r="Q4039" s="186"/>
    </row>
    <row r="4040" spans="1:17">
      <c r="A4040" s="186"/>
      <c r="B4040" s="186"/>
      <c r="C4040" s="186"/>
      <c r="D4040" s="186"/>
      <c r="E4040" s="186"/>
      <c r="F4040" s="186"/>
      <c r="G4040" s="186"/>
      <c r="H4040" s="186"/>
      <c r="I4040" s="186"/>
      <c r="J4040" s="186"/>
      <c r="K4040" s="186"/>
      <c r="L4040" s="186"/>
      <c r="M4040" s="186"/>
      <c r="N4040" s="186"/>
      <c r="O4040" s="186"/>
      <c r="P4040" s="186"/>
      <c r="Q4040" s="186"/>
    </row>
    <row r="4041" spans="1:17">
      <c r="A4041" s="186"/>
      <c r="B4041" s="186"/>
      <c r="C4041" s="186"/>
      <c r="D4041" s="186"/>
      <c r="E4041" s="186"/>
      <c r="F4041" s="186"/>
      <c r="G4041" s="186"/>
      <c r="H4041" s="186"/>
      <c r="I4041" s="186"/>
      <c r="J4041" s="186"/>
      <c r="K4041" s="186"/>
      <c r="L4041" s="186"/>
      <c r="M4041" s="186"/>
      <c r="N4041" s="186"/>
      <c r="O4041" s="186"/>
      <c r="P4041" s="186"/>
      <c r="Q4041" s="186"/>
    </row>
    <row r="4042" spans="1:17">
      <c r="A4042" s="186"/>
      <c r="B4042" s="186"/>
      <c r="C4042" s="186"/>
      <c r="D4042" s="186"/>
      <c r="E4042" s="186"/>
      <c r="F4042" s="186"/>
      <c r="G4042" s="186"/>
      <c r="H4042" s="186"/>
      <c r="I4042" s="186"/>
      <c r="J4042" s="186"/>
      <c r="K4042" s="186"/>
      <c r="L4042" s="186"/>
      <c r="M4042" s="186"/>
      <c r="N4042" s="186"/>
      <c r="O4042" s="186"/>
      <c r="P4042" s="186"/>
      <c r="Q4042" s="186"/>
    </row>
    <row r="4043" spans="1:17">
      <c r="A4043" s="186"/>
      <c r="B4043" s="186"/>
      <c r="C4043" s="186"/>
      <c r="D4043" s="186"/>
      <c r="E4043" s="186"/>
      <c r="F4043" s="186"/>
      <c r="G4043" s="186"/>
      <c r="H4043" s="186"/>
      <c r="I4043" s="186"/>
      <c r="J4043" s="186"/>
      <c r="K4043" s="186"/>
      <c r="L4043" s="186"/>
      <c r="M4043" s="186"/>
      <c r="N4043" s="186"/>
      <c r="O4043" s="186"/>
      <c r="P4043" s="186"/>
      <c r="Q4043" s="186"/>
    </row>
    <row r="4044" spans="1:17">
      <c r="A4044" s="186"/>
      <c r="B4044" s="186"/>
      <c r="C4044" s="186"/>
      <c r="D4044" s="186"/>
      <c r="E4044" s="186"/>
      <c r="F4044" s="186"/>
      <c r="G4044" s="186"/>
      <c r="H4044" s="186"/>
      <c r="I4044" s="186"/>
      <c r="J4044" s="186"/>
      <c r="K4044" s="186"/>
      <c r="L4044" s="186"/>
      <c r="M4044" s="186"/>
      <c r="N4044" s="186"/>
      <c r="O4044" s="186"/>
      <c r="P4044" s="186"/>
      <c r="Q4044" s="186"/>
    </row>
    <row r="4045" spans="1:17">
      <c r="A4045" s="186"/>
      <c r="B4045" s="186"/>
      <c r="C4045" s="186"/>
      <c r="D4045" s="186"/>
      <c r="E4045" s="186"/>
      <c r="F4045" s="186"/>
      <c r="G4045" s="186"/>
      <c r="H4045" s="186"/>
      <c r="I4045" s="186"/>
      <c r="J4045" s="186"/>
      <c r="K4045" s="186"/>
      <c r="L4045" s="186"/>
      <c r="M4045" s="186"/>
      <c r="N4045" s="186"/>
      <c r="O4045" s="186"/>
      <c r="P4045" s="186"/>
      <c r="Q4045" s="186"/>
    </row>
    <row r="4046" spans="1:17">
      <c r="A4046" s="186"/>
      <c r="B4046" s="186"/>
      <c r="C4046" s="186"/>
      <c r="D4046" s="186"/>
      <c r="E4046" s="186"/>
      <c r="F4046" s="186"/>
      <c r="G4046" s="186"/>
      <c r="H4046" s="186"/>
      <c r="I4046" s="186"/>
      <c r="J4046" s="186"/>
      <c r="K4046" s="186"/>
      <c r="L4046" s="186"/>
      <c r="M4046" s="186"/>
      <c r="N4046" s="186"/>
      <c r="O4046" s="186"/>
      <c r="P4046" s="186"/>
      <c r="Q4046" s="186"/>
    </row>
    <row r="4047" spans="1:17">
      <c r="A4047" s="186"/>
      <c r="B4047" s="186"/>
      <c r="C4047" s="186"/>
      <c r="D4047" s="186"/>
      <c r="E4047" s="186"/>
      <c r="F4047" s="186"/>
      <c r="G4047" s="186"/>
      <c r="H4047" s="186"/>
      <c r="I4047" s="186"/>
      <c r="J4047" s="186"/>
      <c r="K4047" s="186"/>
      <c r="L4047" s="186"/>
      <c r="M4047" s="186"/>
      <c r="N4047" s="186"/>
      <c r="O4047" s="186"/>
      <c r="P4047" s="186"/>
      <c r="Q4047" s="186"/>
    </row>
    <row r="4048" spans="1:17">
      <c r="A4048" s="186"/>
      <c r="B4048" s="186"/>
      <c r="C4048" s="186"/>
      <c r="D4048" s="186"/>
      <c r="E4048" s="186"/>
      <c r="F4048" s="186"/>
      <c r="G4048" s="186"/>
      <c r="H4048" s="186"/>
      <c r="I4048" s="186"/>
      <c r="J4048" s="186"/>
      <c r="K4048" s="186"/>
      <c r="L4048" s="186"/>
      <c r="M4048" s="186"/>
      <c r="N4048" s="186"/>
      <c r="O4048" s="186"/>
      <c r="P4048" s="186"/>
      <c r="Q4048" s="186"/>
    </row>
    <row r="4049" spans="1:17">
      <c r="A4049" s="186"/>
      <c r="B4049" s="186"/>
      <c r="C4049" s="186"/>
      <c r="D4049" s="186"/>
      <c r="E4049" s="186"/>
      <c r="F4049" s="186"/>
      <c r="G4049" s="186"/>
      <c r="H4049" s="186"/>
      <c r="I4049" s="186"/>
      <c r="J4049" s="186"/>
      <c r="K4049" s="186"/>
      <c r="L4049" s="186"/>
      <c r="M4049" s="186"/>
      <c r="N4049" s="186"/>
      <c r="O4049" s="186"/>
      <c r="P4049" s="186"/>
      <c r="Q4049" s="186"/>
    </row>
    <row r="4050" spans="1:17">
      <c r="A4050" s="186"/>
      <c r="B4050" s="186"/>
      <c r="C4050" s="186"/>
      <c r="D4050" s="186"/>
      <c r="E4050" s="186"/>
      <c r="F4050" s="186"/>
      <c r="G4050" s="186"/>
      <c r="H4050" s="186"/>
      <c r="I4050" s="186"/>
      <c r="J4050" s="186"/>
      <c r="K4050" s="186"/>
      <c r="L4050" s="186"/>
      <c r="M4050" s="186"/>
      <c r="N4050" s="186"/>
      <c r="O4050" s="186"/>
      <c r="P4050" s="186"/>
      <c r="Q4050" s="186"/>
    </row>
    <row r="4051" spans="1:17">
      <c r="A4051" s="186"/>
      <c r="B4051" s="186"/>
      <c r="C4051" s="186"/>
      <c r="D4051" s="186"/>
      <c r="E4051" s="186"/>
      <c r="F4051" s="186"/>
      <c r="G4051" s="186"/>
      <c r="H4051" s="186"/>
      <c r="I4051" s="186"/>
      <c r="J4051" s="186"/>
      <c r="K4051" s="186"/>
      <c r="L4051" s="186"/>
      <c r="M4051" s="186"/>
      <c r="N4051" s="186"/>
      <c r="O4051" s="186"/>
      <c r="P4051" s="186"/>
      <c r="Q4051" s="186"/>
    </row>
    <row r="4052" spans="1:17">
      <c r="A4052" s="186"/>
      <c r="B4052" s="186"/>
      <c r="C4052" s="186"/>
      <c r="D4052" s="186"/>
      <c r="E4052" s="186"/>
      <c r="F4052" s="186"/>
      <c r="G4052" s="186"/>
      <c r="H4052" s="186"/>
      <c r="I4052" s="186"/>
      <c r="J4052" s="186"/>
      <c r="K4052" s="186"/>
      <c r="L4052" s="186"/>
      <c r="M4052" s="186"/>
      <c r="N4052" s="186"/>
      <c r="O4052" s="186"/>
      <c r="P4052" s="186"/>
      <c r="Q4052" s="186"/>
    </row>
    <row r="4053" spans="1:17">
      <c r="A4053" s="186"/>
      <c r="B4053" s="186"/>
      <c r="C4053" s="186"/>
      <c r="D4053" s="186"/>
      <c r="E4053" s="186"/>
      <c r="F4053" s="186"/>
      <c r="G4053" s="186"/>
      <c r="H4053" s="186"/>
      <c r="I4053" s="186"/>
      <c r="J4053" s="186"/>
      <c r="K4053" s="186"/>
      <c r="L4053" s="186"/>
      <c r="M4053" s="186"/>
      <c r="N4053" s="186"/>
      <c r="O4053" s="186"/>
      <c r="P4053" s="186"/>
      <c r="Q4053" s="186"/>
    </row>
    <row r="4054" spans="1:17">
      <c r="A4054" s="186"/>
      <c r="B4054" s="186"/>
      <c r="C4054" s="186"/>
      <c r="D4054" s="186"/>
      <c r="E4054" s="186"/>
      <c r="F4054" s="186"/>
      <c r="G4054" s="186"/>
      <c r="H4054" s="186"/>
      <c r="I4054" s="186"/>
      <c r="J4054" s="186"/>
      <c r="K4054" s="186"/>
      <c r="L4054" s="186"/>
      <c r="M4054" s="186"/>
      <c r="N4054" s="186"/>
      <c r="O4054" s="186"/>
      <c r="P4054" s="186"/>
      <c r="Q4054" s="186"/>
    </row>
    <row r="4055" spans="1:17">
      <c r="A4055" s="186"/>
      <c r="B4055" s="186"/>
      <c r="C4055" s="186"/>
      <c r="D4055" s="186"/>
      <c r="E4055" s="186"/>
      <c r="F4055" s="186"/>
      <c r="G4055" s="186"/>
      <c r="H4055" s="186"/>
      <c r="I4055" s="186"/>
      <c r="J4055" s="186"/>
      <c r="K4055" s="186"/>
      <c r="L4055" s="186"/>
      <c r="M4055" s="186"/>
      <c r="N4055" s="186"/>
      <c r="O4055" s="186"/>
      <c r="P4055" s="186"/>
      <c r="Q4055" s="186"/>
    </row>
    <row r="4056" spans="1:17">
      <c r="A4056" s="186"/>
      <c r="B4056" s="186"/>
      <c r="C4056" s="186"/>
      <c r="D4056" s="186"/>
      <c r="E4056" s="186"/>
      <c r="F4056" s="186"/>
      <c r="G4056" s="186"/>
      <c r="H4056" s="186"/>
      <c r="I4056" s="186"/>
      <c r="J4056" s="186"/>
      <c r="K4056" s="186"/>
      <c r="L4056" s="186"/>
      <c r="M4056" s="186"/>
      <c r="N4056" s="186"/>
      <c r="O4056" s="186"/>
      <c r="P4056" s="186"/>
      <c r="Q4056" s="186"/>
    </row>
    <row r="4057" spans="1:17">
      <c r="A4057" s="186"/>
      <c r="B4057" s="186"/>
      <c r="C4057" s="186"/>
      <c r="D4057" s="186"/>
      <c r="E4057" s="186"/>
      <c r="F4057" s="186"/>
      <c r="G4057" s="186"/>
      <c r="H4057" s="186"/>
      <c r="I4057" s="186"/>
      <c r="J4057" s="186"/>
      <c r="K4057" s="186"/>
      <c r="L4057" s="186"/>
      <c r="M4057" s="186"/>
      <c r="N4057" s="186"/>
      <c r="O4057" s="186"/>
      <c r="P4057" s="186"/>
      <c r="Q4057" s="186"/>
    </row>
    <row r="4058" spans="1:17">
      <c r="A4058" s="186"/>
      <c r="B4058" s="186"/>
      <c r="C4058" s="186"/>
      <c r="D4058" s="186"/>
      <c r="E4058" s="186"/>
      <c r="F4058" s="186"/>
      <c r="G4058" s="186"/>
      <c r="H4058" s="186"/>
      <c r="I4058" s="186"/>
      <c r="J4058" s="186"/>
      <c r="K4058" s="186"/>
      <c r="L4058" s="186"/>
      <c r="M4058" s="186"/>
      <c r="N4058" s="186"/>
      <c r="O4058" s="186"/>
      <c r="P4058" s="186"/>
      <c r="Q4058" s="186"/>
    </row>
    <row r="4059" spans="1:17">
      <c r="A4059" s="186"/>
      <c r="B4059" s="186"/>
      <c r="C4059" s="186"/>
      <c r="D4059" s="186"/>
      <c r="E4059" s="186"/>
      <c r="F4059" s="186"/>
      <c r="G4059" s="186"/>
      <c r="H4059" s="186"/>
      <c r="I4059" s="186"/>
      <c r="J4059" s="186"/>
      <c r="K4059" s="186"/>
      <c r="L4059" s="186"/>
      <c r="M4059" s="186"/>
      <c r="N4059" s="186"/>
      <c r="O4059" s="186"/>
      <c r="P4059" s="186"/>
      <c r="Q4059" s="186"/>
    </row>
    <row r="4060" spans="1:17">
      <c r="A4060" s="186"/>
      <c r="B4060" s="186"/>
      <c r="C4060" s="186"/>
      <c r="D4060" s="186"/>
      <c r="E4060" s="186"/>
      <c r="F4060" s="186"/>
      <c r="G4060" s="186"/>
      <c r="H4060" s="186"/>
      <c r="I4060" s="186"/>
      <c r="J4060" s="186"/>
      <c r="K4060" s="186"/>
      <c r="L4060" s="186"/>
      <c r="M4060" s="186"/>
      <c r="N4060" s="186"/>
      <c r="O4060" s="186"/>
      <c r="P4060" s="186"/>
      <c r="Q4060" s="186"/>
    </row>
    <row r="4061" spans="1:17">
      <c r="A4061" s="186"/>
      <c r="B4061" s="186"/>
      <c r="C4061" s="186"/>
      <c r="D4061" s="186"/>
      <c r="E4061" s="186"/>
      <c r="F4061" s="186"/>
      <c r="G4061" s="186"/>
      <c r="H4061" s="186"/>
      <c r="I4061" s="186"/>
      <c r="J4061" s="186"/>
      <c r="K4061" s="186"/>
      <c r="L4061" s="186"/>
      <c r="M4061" s="186"/>
      <c r="N4061" s="186"/>
      <c r="O4061" s="186"/>
      <c r="P4061" s="186"/>
      <c r="Q4061" s="186"/>
    </row>
    <row r="4062" spans="1:17">
      <c r="A4062" s="186"/>
      <c r="B4062" s="186"/>
      <c r="C4062" s="186"/>
      <c r="D4062" s="186"/>
      <c r="E4062" s="186"/>
      <c r="F4062" s="186"/>
      <c r="G4062" s="186"/>
      <c r="H4062" s="186"/>
      <c r="I4062" s="186"/>
      <c r="J4062" s="186"/>
      <c r="K4062" s="186"/>
      <c r="L4062" s="186"/>
      <c r="M4062" s="186"/>
      <c r="N4062" s="186"/>
      <c r="O4062" s="186"/>
      <c r="P4062" s="186"/>
      <c r="Q4062" s="186"/>
    </row>
    <row r="4063" spans="1:17">
      <c r="A4063" s="186"/>
      <c r="B4063" s="186"/>
      <c r="C4063" s="186"/>
      <c r="D4063" s="186"/>
      <c r="E4063" s="186"/>
      <c r="F4063" s="186"/>
      <c r="G4063" s="186"/>
      <c r="H4063" s="186"/>
      <c r="I4063" s="186"/>
      <c r="J4063" s="186"/>
      <c r="K4063" s="186"/>
      <c r="L4063" s="186"/>
      <c r="M4063" s="186"/>
      <c r="N4063" s="186"/>
      <c r="O4063" s="186"/>
      <c r="P4063" s="186"/>
      <c r="Q4063" s="186"/>
    </row>
    <row r="4064" spans="1:17">
      <c r="A4064" s="186"/>
      <c r="B4064" s="186"/>
      <c r="C4064" s="186"/>
      <c r="D4064" s="186"/>
      <c r="E4064" s="186"/>
      <c r="F4064" s="186"/>
      <c r="G4064" s="186"/>
      <c r="H4064" s="186"/>
      <c r="I4064" s="186"/>
      <c r="J4064" s="186"/>
      <c r="K4064" s="186"/>
      <c r="L4064" s="186"/>
      <c r="M4064" s="186"/>
      <c r="N4064" s="186"/>
      <c r="O4064" s="186"/>
      <c r="P4064" s="186"/>
      <c r="Q4064" s="186"/>
    </row>
    <row r="4065" spans="1:17">
      <c r="A4065" s="186"/>
      <c r="B4065" s="186"/>
      <c r="C4065" s="186"/>
      <c r="D4065" s="186"/>
      <c r="E4065" s="186"/>
      <c r="F4065" s="186"/>
      <c r="G4065" s="186"/>
      <c r="H4065" s="186"/>
      <c r="I4065" s="186"/>
      <c r="J4065" s="186"/>
      <c r="K4065" s="186"/>
      <c r="L4065" s="186"/>
      <c r="M4065" s="186"/>
      <c r="N4065" s="186"/>
      <c r="O4065" s="186"/>
      <c r="P4065" s="186"/>
      <c r="Q4065" s="186"/>
    </row>
    <row r="4066" spans="1:17">
      <c r="A4066" s="186"/>
      <c r="B4066" s="186"/>
      <c r="C4066" s="186"/>
      <c r="D4066" s="186"/>
      <c r="E4066" s="186"/>
      <c r="F4066" s="186"/>
      <c r="G4066" s="186"/>
      <c r="H4066" s="186"/>
      <c r="I4066" s="186"/>
      <c r="J4066" s="186"/>
      <c r="K4066" s="186"/>
      <c r="L4066" s="186"/>
      <c r="M4066" s="186"/>
      <c r="N4066" s="186"/>
      <c r="O4066" s="186"/>
      <c r="P4066" s="186"/>
      <c r="Q4066" s="186"/>
    </row>
    <row r="4067" spans="1:17">
      <c r="A4067" s="186"/>
      <c r="B4067" s="186"/>
      <c r="C4067" s="186"/>
      <c r="D4067" s="186"/>
      <c r="E4067" s="186"/>
      <c r="F4067" s="186"/>
      <c r="G4067" s="186"/>
      <c r="H4067" s="186"/>
      <c r="I4067" s="186"/>
      <c r="J4067" s="186"/>
      <c r="K4067" s="186"/>
      <c r="L4067" s="186"/>
      <c r="M4067" s="186"/>
      <c r="N4067" s="186"/>
      <c r="O4067" s="186"/>
      <c r="P4067" s="186"/>
      <c r="Q4067" s="186"/>
    </row>
    <row r="4068" spans="1:17">
      <c r="A4068" s="186"/>
      <c r="B4068" s="186"/>
      <c r="C4068" s="186"/>
      <c r="D4068" s="186"/>
      <c r="E4068" s="186"/>
      <c r="F4068" s="186"/>
      <c r="G4068" s="186"/>
      <c r="H4068" s="186"/>
      <c r="I4068" s="186"/>
      <c r="J4068" s="186"/>
      <c r="K4068" s="186"/>
      <c r="L4068" s="186"/>
      <c r="M4068" s="186"/>
      <c r="N4068" s="186"/>
      <c r="O4068" s="186"/>
      <c r="P4068" s="186"/>
      <c r="Q4068" s="186"/>
    </row>
    <row r="4069" spans="1:17">
      <c r="A4069" s="186"/>
      <c r="B4069" s="186"/>
      <c r="C4069" s="186"/>
      <c r="D4069" s="186"/>
      <c r="E4069" s="186"/>
      <c r="F4069" s="186"/>
      <c r="G4069" s="186"/>
      <c r="H4069" s="186"/>
      <c r="I4069" s="186"/>
      <c r="J4069" s="186"/>
      <c r="K4069" s="186"/>
      <c r="L4069" s="186"/>
      <c r="M4069" s="186"/>
      <c r="N4069" s="186"/>
      <c r="O4069" s="186"/>
      <c r="P4069" s="186"/>
      <c r="Q4069" s="186"/>
    </row>
    <row r="4070" spans="1:17">
      <c r="A4070" s="186"/>
      <c r="B4070" s="186"/>
      <c r="C4070" s="186"/>
      <c r="D4070" s="186"/>
      <c r="E4070" s="186"/>
      <c r="F4070" s="186"/>
      <c r="G4070" s="186"/>
      <c r="H4070" s="186"/>
      <c r="I4070" s="186"/>
      <c r="J4070" s="186"/>
      <c r="K4070" s="186"/>
      <c r="L4070" s="186"/>
      <c r="M4070" s="186"/>
      <c r="N4070" s="186"/>
      <c r="O4070" s="186"/>
      <c r="P4070" s="186"/>
      <c r="Q4070" s="186"/>
    </row>
    <row r="4071" spans="1:17">
      <c r="A4071" s="186"/>
      <c r="B4071" s="186"/>
      <c r="C4071" s="186"/>
      <c r="D4071" s="186"/>
      <c r="E4071" s="186"/>
      <c r="F4071" s="186"/>
      <c r="G4071" s="186"/>
      <c r="H4071" s="186"/>
      <c r="I4071" s="186"/>
      <c r="J4071" s="186"/>
      <c r="K4071" s="186"/>
      <c r="L4071" s="186"/>
      <c r="M4071" s="186"/>
      <c r="N4071" s="186"/>
      <c r="O4071" s="186"/>
      <c r="P4071" s="186"/>
      <c r="Q4071" s="186"/>
    </row>
    <row r="4072" spans="1:17">
      <c r="A4072" s="186"/>
      <c r="B4072" s="186"/>
      <c r="C4072" s="186"/>
      <c r="D4072" s="186"/>
      <c r="E4072" s="186"/>
      <c r="F4072" s="186"/>
      <c r="G4072" s="186"/>
      <c r="H4072" s="186"/>
      <c r="I4072" s="186"/>
      <c r="J4072" s="186"/>
      <c r="K4072" s="186"/>
      <c r="L4072" s="186"/>
      <c r="M4072" s="186"/>
      <c r="N4072" s="186"/>
      <c r="O4072" s="186"/>
      <c r="P4072" s="186"/>
      <c r="Q4072" s="186"/>
    </row>
    <row r="4073" spans="1:17">
      <c r="A4073" s="186"/>
      <c r="B4073" s="186"/>
      <c r="C4073" s="186"/>
      <c r="D4073" s="186"/>
      <c r="E4073" s="186"/>
      <c r="F4073" s="186"/>
      <c r="G4073" s="186"/>
      <c r="H4073" s="186"/>
      <c r="I4073" s="186"/>
      <c r="J4073" s="186"/>
      <c r="K4073" s="186"/>
      <c r="L4073" s="186"/>
      <c r="M4073" s="186"/>
      <c r="N4073" s="186"/>
      <c r="O4073" s="186"/>
      <c r="P4073" s="186"/>
      <c r="Q4073" s="186"/>
    </row>
    <row r="4074" spans="1:17">
      <c r="A4074" s="186"/>
      <c r="B4074" s="186"/>
      <c r="C4074" s="186"/>
      <c r="D4074" s="186"/>
      <c r="E4074" s="186"/>
      <c r="F4074" s="186"/>
      <c r="G4074" s="186"/>
      <c r="H4074" s="186"/>
      <c r="I4074" s="186"/>
      <c r="J4074" s="186"/>
      <c r="K4074" s="186"/>
      <c r="L4074" s="186"/>
      <c r="M4074" s="186"/>
      <c r="N4074" s="186"/>
      <c r="O4074" s="186"/>
      <c r="P4074" s="186"/>
      <c r="Q4074" s="186"/>
    </row>
    <row r="4075" spans="1:17">
      <c r="A4075" s="186"/>
      <c r="B4075" s="186"/>
      <c r="C4075" s="186"/>
      <c r="D4075" s="186"/>
      <c r="E4075" s="186"/>
      <c r="F4075" s="186"/>
      <c r="G4075" s="186"/>
      <c r="H4075" s="186"/>
      <c r="I4075" s="186"/>
      <c r="J4075" s="186"/>
      <c r="K4075" s="186"/>
      <c r="L4075" s="186"/>
      <c r="M4075" s="186"/>
      <c r="N4075" s="186"/>
      <c r="O4075" s="186"/>
      <c r="P4075" s="186"/>
      <c r="Q4075" s="186"/>
    </row>
    <row r="4076" spans="1:17">
      <c r="A4076" s="186"/>
      <c r="B4076" s="186"/>
      <c r="C4076" s="186"/>
      <c r="D4076" s="186"/>
      <c r="E4076" s="186"/>
      <c r="F4076" s="186"/>
      <c r="G4076" s="186"/>
      <c r="H4076" s="186"/>
      <c r="I4076" s="186"/>
      <c r="J4076" s="186"/>
      <c r="K4076" s="186"/>
      <c r="L4076" s="186"/>
      <c r="M4076" s="186"/>
      <c r="N4076" s="186"/>
      <c r="O4076" s="186"/>
      <c r="P4076" s="186"/>
      <c r="Q4076" s="186"/>
    </row>
    <row r="4077" spans="1:17">
      <c r="A4077" s="186"/>
      <c r="B4077" s="186"/>
      <c r="C4077" s="186"/>
      <c r="D4077" s="186"/>
      <c r="E4077" s="186"/>
      <c r="F4077" s="186"/>
      <c r="G4077" s="186"/>
      <c r="H4077" s="186"/>
      <c r="I4077" s="186"/>
      <c r="J4077" s="186"/>
      <c r="K4077" s="186"/>
      <c r="L4077" s="186"/>
      <c r="M4077" s="186"/>
      <c r="N4077" s="186"/>
      <c r="O4077" s="186"/>
      <c r="P4077" s="186"/>
      <c r="Q4077" s="186"/>
    </row>
    <row r="4078" spans="1:17">
      <c r="A4078" s="186"/>
      <c r="B4078" s="186"/>
      <c r="C4078" s="186"/>
      <c r="D4078" s="186"/>
      <c r="E4078" s="186"/>
      <c r="F4078" s="186"/>
      <c r="G4078" s="186"/>
      <c r="H4078" s="186"/>
      <c r="I4078" s="186"/>
      <c r="J4078" s="186"/>
      <c r="K4078" s="186"/>
      <c r="L4078" s="186"/>
      <c r="M4078" s="186"/>
      <c r="N4078" s="186"/>
      <c r="O4078" s="186"/>
      <c r="P4078" s="186"/>
      <c r="Q4078" s="186"/>
    </row>
    <row r="4079" spans="1:17">
      <c r="A4079" s="186"/>
      <c r="B4079" s="186"/>
      <c r="C4079" s="186"/>
      <c r="D4079" s="186"/>
      <c r="E4079" s="186"/>
      <c r="F4079" s="186"/>
      <c r="G4079" s="186"/>
      <c r="H4079" s="186"/>
      <c r="I4079" s="186"/>
      <c r="J4079" s="186"/>
      <c r="K4079" s="186"/>
      <c r="L4079" s="186"/>
      <c r="M4079" s="186"/>
      <c r="N4079" s="186"/>
      <c r="O4079" s="186"/>
      <c r="P4079" s="186"/>
      <c r="Q4079" s="186"/>
    </row>
    <row r="4080" spans="1:17">
      <c r="A4080" s="186"/>
      <c r="B4080" s="186"/>
      <c r="C4080" s="186"/>
      <c r="D4080" s="186"/>
      <c r="E4080" s="186"/>
      <c r="F4080" s="186"/>
      <c r="G4080" s="186"/>
      <c r="H4080" s="186"/>
      <c r="I4080" s="186"/>
      <c r="J4080" s="186"/>
      <c r="K4080" s="186"/>
      <c r="L4080" s="186"/>
      <c r="M4080" s="186"/>
      <c r="N4080" s="186"/>
      <c r="O4080" s="186"/>
      <c r="P4080" s="186"/>
      <c r="Q4080" s="186"/>
    </row>
    <row r="4081" spans="1:17">
      <c r="A4081" s="186"/>
      <c r="B4081" s="186"/>
      <c r="C4081" s="186"/>
      <c r="D4081" s="186"/>
      <c r="E4081" s="186"/>
      <c r="F4081" s="186"/>
      <c r="G4081" s="186"/>
      <c r="H4081" s="186"/>
      <c r="I4081" s="186"/>
      <c r="J4081" s="186"/>
      <c r="K4081" s="186"/>
      <c r="L4081" s="186"/>
      <c r="M4081" s="186"/>
      <c r="N4081" s="186"/>
      <c r="O4081" s="186"/>
      <c r="P4081" s="186"/>
      <c r="Q4081" s="186"/>
    </row>
    <row r="4082" spans="1:17">
      <c r="A4082" s="186"/>
      <c r="B4082" s="186"/>
      <c r="C4082" s="186"/>
      <c r="D4082" s="186"/>
      <c r="E4082" s="186"/>
      <c r="F4082" s="186"/>
      <c r="G4082" s="186"/>
      <c r="H4082" s="186"/>
      <c r="I4082" s="186"/>
      <c r="J4082" s="186"/>
      <c r="K4082" s="186"/>
      <c r="L4082" s="186"/>
      <c r="M4082" s="186"/>
      <c r="N4082" s="186"/>
      <c r="O4082" s="186"/>
      <c r="P4082" s="186"/>
      <c r="Q4082" s="186"/>
    </row>
    <row r="4083" spans="1:17">
      <c r="A4083" s="186"/>
      <c r="B4083" s="186"/>
      <c r="C4083" s="186"/>
      <c r="D4083" s="186"/>
      <c r="E4083" s="186"/>
      <c r="F4083" s="186"/>
      <c r="G4083" s="186"/>
      <c r="H4083" s="186"/>
      <c r="I4083" s="186"/>
      <c r="J4083" s="186"/>
      <c r="K4083" s="186"/>
      <c r="L4083" s="186"/>
      <c r="M4083" s="186"/>
      <c r="N4083" s="186"/>
      <c r="O4083" s="186"/>
      <c r="P4083" s="186"/>
      <c r="Q4083" s="186"/>
    </row>
    <row r="4084" spans="1:17">
      <c r="A4084" s="186"/>
      <c r="B4084" s="186"/>
      <c r="C4084" s="186"/>
      <c r="D4084" s="186"/>
      <c r="E4084" s="186"/>
      <c r="F4084" s="186"/>
      <c r="G4084" s="186"/>
      <c r="H4084" s="186"/>
      <c r="I4084" s="186"/>
      <c r="J4084" s="186"/>
      <c r="K4084" s="186"/>
      <c r="L4084" s="186"/>
      <c r="M4084" s="186"/>
      <c r="N4084" s="186"/>
      <c r="O4084" s="186"/>
      <c r="P4084" s="186"/>
      <c r="Q4084" s="186"/>
    </row>
    <row r="4085" spans="1:17">
      <c r="A4085" s="186"/>
      <c r="B4085" s="186"/>
      <c r="C4085" s="186"/>
      <c r="D4085" s="186"/>
      <c r="E4085" s="186"/>
      <c r="F4085" s="186"/>
      <c r="G4085" s="186"/>
      <c r="H4085" s="186"/>
      <c r="I4085" s="186"/>
      <c r="J4085" s="186"/>
      <c r="K4085" s="186"/>
      <c r="L4085" s="186"/>
      <c r="M4085" s="186"/>
      <c r="N4085" s="186"/>
      <c r="O4085" s="186"/>
      <c r="P4085" s="186"/>
      <c r="Q4085" s="186"/>
    </row>
    <row r="4086" spans="1:17">
      <c r="A4086" s="186"/>
      <c r="B4086" s="186"/>
      <c r="C4086" s="186"/>
      <c r="D4086" s="186"/>
      <c r="E4086" s="186"/>
      <c r="F4086" s="186"/>
      <c r="G4086" s="186"/>
      <c r="H4086" s="186"/>
      <c r="I4086" s="186"/>
      <c r="J4086" s="186"/>
      <c r="K4086" s="186"/>
      <c r="L4086" s="186"/>
      <c r="M4086" s="186"/>
      <c r="N4086" s="186"/>
      <c r="O4086" s="186"/>
      <c r="P4086" s="186"/>
      <c r="Q4086" s="186"/>
    </row>
    <row r="4087" spans="1:17">
      <c r="A4087" s="186"/>
      <c r="B4087" s="186"/>
      <c r="C4087" s="186"/>
      <c r="D4087" s="186"/>
      <c r="E4087" s="186"/>
      <c r="F4087" s="186"/>
      <c r="G4087" s="186"/>
      <c r="H4087" s="186"/>
      <c r="I4087" s="186"/>
      <c r="J4087" s="186"/>
      <c r="K4087" s="186"/>
      <c r="L4087" s="186"/>
      <c r="M4087" s="186"/>
      <c r="N4087" s="186"/>
      <c r="O4087" s="186"/>
      <c r="P4087" s="186"/>
      <c r="Q4087" s="186"/>
    </row>
    <row r="4088" spans="1:17">
      <c r="A4088" s="186"/>
      <c r="B4088" s="186"/>
      <c r="C4088" s="186"/>
      <c r="D4088" s="186"/>
      <c r="E4088" s="186"/>
      <c r="F4088" s="186"/>
      <c r="G4088" s="186"/>
      <c r="H4088" s="186"/>
      <c r="I4088" s="186"/>
      <c r="J4088" s="186"/>
      <c r="K4088" s="186"/>
      <c r="L4088" s="186"/>
      <c r="M4088" s="186"/>
      <c r="N4088" s="186"/>
      <c r="O4088" s="186"/>
      <c r="P4088" s="186"/>
      <c r="Q4088" s="186"/>
    </row>
    <row r="4089" spans="1:17">
      <c r="A4089" s="186"/>
      <c r="B4089" s="186"/>
      <c r="C4089" s="186"/>
      <c r="D4089" s="186"/>
      <c r="E4089" s="186"/>
      <c r="F4089" s="186"/>
      <c r="G4089" s="186"/>
      <c r="H4089" s="186"/>
      <c r="I4089" s="186"/>
      <c r="J4089" s="186"/>
      <c r="K4089" s="186"/>
      <c r="L4089" s="186"/>
      <c r="M4089" s="186"/>
      <c r="N4089" s="186"/>
      <c r="O4089" s="186"/>
      <c r="P4089" s="186"/>
      <c r="Q4089" s="186"/>
    </row>
    <row r="4090" spans="1:17">
      <c r="A4090" s="186"/>
      <c r="B4090" s="186"/>
      <c r="C4090" s="186"/>
      <c r="D4090" s="186"/>
      <c r="E4090" s="186"/>
      <c r="F4090" s="186"/>
      <c r="G4090" s="186"/>
      <c r="H4090" s="186"/>
      <c r="I4090" s="186"/>
      <c r="J4090" s="186"/>
      <c r="K4090" s="186"/>
      <c r="L4090" s="186"/>
      <c r="M4090" s="186"/>
      <c r="N4090" s="186"/>
      <c r="O4090" s="186"/>
      <c r="P4090" s="186"/>
      <c r="Q4090" s="186"/>
    </row>
    <row r="4091" spans="1:17">
      <c r="A4091" s="186"/>
      <c r="B4091" s="186"/>
      <c r="C4091" s="186"/>
      <c r="D4091" s="186"/>
      <c r="E4091" s="186"/>
      <c r="F4091" s="186"/>
      <c r="G4091" s="186"/>
      <c r="H4091" s="186"/>
      <c r="I4091" s="186"/>
      <c r="J4091" s="186"/>
      <c r="K4091" s="186"/>
      <c r="L4091" s="186"/>
      <c r="M4091" s="186"/>
      <c r="N4091" s="186"/>
      <c r="O4091" s="186"/>
      <c r="P4091" s="186"/>
      <c r="Q4091" s="186"/>
    </row>
    <row r="4092" spans="1:17">
      <c r="A4092" s="186"/>
      <c r="B4092" s="186"/>
      <c r="C4092" s="186"/>
      <c r="D4092" s="186"/>
      <c r="E4092" s="186"/>
      <c r="F4092" s="186"/>
      <c r="G4092" s="186"/>
      <c r="H4092" s="186"/>
      <c r="I4092" s="186"/>
      <c r="J4092" s="186"/>
      <c r="K4092" s="186"/>
      <c r="L4092" s="186"/>
      <c r="M4092" s="186"/>
      <c r="N4092" s="186"/>
      <c r="O4092" s="186"/>
      <c r="P4092" s="186"/>
      <c r="Q4092" s="186"/>
    </row>
    <row r="4093" spans="1:17">
      <c r="A4093" s="186"/>
      <c r="B4093" s="186"/>
      <c r="C4093" s="186"/>
      <c r="D4093" s="186"/>
      <c r="E4093" s="186"/>
      <c r="F4093" s="186"/>
      <c r="G4093" s="186"/>
      <c r="H4093" s="186"/>
      <c r="I4093" s="186"/>
      <c r="J4093" s="186"/>
      <c r="K4093" s="186"/>
      <c r="L4093" s="186"/>
      <c r="M4093" s="186"/>
      <c r="N4093" s="186"/>
      <c r="O4093" s="186"/>
      <c r="P4093" s="186"/>
      <c r="Q4093" s="186"/>
    </row>
    <row r="4094" spans="1:17">
      <c r="A4094" s="186"/>
      <c r="B4094" s="186"/>
      <c r="C4094" s="186"/>
      <c r="D4094" s="186"/>
      <c r="E4094" s="186"/>
      <c r="F4094" s="186"/>
      <c r="G4094" s="186"/>
      <c r="H4094" s="186"/>
      <c r="I4094" s="186"/>
      <c r="J4094" s="186"/>
      <c r="K4094" s="186"/>
      <c r="L4094" s="186"/>
      <c r="M4094" s="186"/>
      <c r="N4094" s="186"/>
      <c r="O4094" s="186"/>
      <c r="P4094" s="186"/>
      <c r="Q4094" s="186"/>
    </row>
    <row r="4095" spans="1:17">
      <c r="A4095" s="186"/>
      <c r="B4095" s="186"/>
      <c r="C4095" s="186"/>
      <c r="D4095" s="186"/>
      <c r="E4095" s="186"/>
      <c r="F4095" s="186"/>
      <c r="G4095" s="186"/>
      <c r="H4095" s="186"/>
      <c r="I4095" s="186"/>
      <c r="J4095" s="186"/>
      <c r="K4095" s="186"/>
      <c r="L4095" s="186"/>
      <c r="M4095" s="186"/>
      <c r="N4095" s="186"/>
      <c r="O4095" s="186"/>
      <c r="P4095" s="186"/>
      <c r="Q4095" s="186"/>
    </row>
    <row r="4096" spans="1:17">
      <c r="A4096" s="186"/>
      <c r="B4096" s="186"/>
      <c r="C4096" s="186"/>
      <c r="D4096" s="186"/>
      <c r="E4096" s="186"/>
      <c r="F4096" s="186"/>
      <c r="G4096" s="186"/>
      <c r="H4096" s="186"/>
      <c r="I4096" s="186"/>
      <c r="J4096" s="186"/>
      <c r="K4096" s="186"/>
      <c r="L4096" s="186"/>
      <c r="M4096" s="186"/>
      <c r="N4096" s="186"/>
      <c r="O4096" s="186"/>
      <c r="P4096" s="186"/>
      <c r="Q4096" s="186"/>
    </row>
    <row r="4097" spans="1:17">
      <c r="A4097" s="186"/>
      <c r="B4097" s="186"/>
      <c r="C4097" s="186"/>
      <c r="D4097" s="186"/>
      <c r="E4097" s="186"/>
      <c r="F4097" s="186"/>
      <c r="G4097" s="186"/>
      <c r="H4097" s="186"/>
      <c r="I4097" s="186"/>
      <c r="J4097" s="186"/>
      <c r="K4097" s="186"/>
      <c r="L4097" s="186"/>
      <c r="M4097" s="186"/>
      <c r="N4097" s="186"/>
      <c r="O4097" s="186"/>
      <c r="P4097" s="186"/>
      <c r="Q4097" s="186"/>
    </row>
    <row r="4098" spans="1:17">
      <c r="A4098" s="186"/>
      <c r="B4098" s="186"/>
      <c r="C4098" s="186"/>
      <c r="D4098" s="186"/>
      <c r="E4098" s="186"/>
      <c r="F4098" s="186"/>
      <c r="G4098" s="186"/>
      <c r="H4098" s="186"/>
      <c r="I4098" s="186"/>
      <c r="J4098" s="186"/>
      <c r="K4098" s="186"/>
      <c r="L4098" s="186"/>
      <c r="M4098" s="186"/>
      <c r="N4098" s="186"/>
      <c r="O4098" s="186"/>
      <c r="P4098" s="186"/>
      <c r="Q4098" s="186"/>
    </row>
    <row r="4099" spans="1:17">
      <c r="A4099" s="186"/>
      <c r="B4099" s="186"/>
      <c r="C4099" s="186"/>
      <c r="D4099" s="186"/>
      <c r="E4099" s="186"/>
      <c r="F4099" s="186"/>
      <c r="G4099" s="186"/>
      <c r="H4099" s="186"/>
      <c r="I4099" s="186"/>
      <c r="J4099" s="186"/>
      <c r="K4099" s="186"/>
      <c r="L4099" s="186"/>
      <c r="M4099" s="186"/>
      <c r="N4099" s="186"/>
      <c r="O4099" s="186"/>
      <c r="P4099" s="186"/>
      <c r="Q4099" s="186"/>
    </row>
    <row r="4100" spans="1:17">
      <c r="A4100" s="186"/>
      <c r="B4100" s="186"/>
      <c r="C4100" s="186"/>
      <c r="D4100" s="186"/>
      <c r="E4100" s="186"/>
      <c r="F4100" s="186"/>
      <c r="G4100" s="186"/>
      <c r="H4100" s="186"/>
      <c r="I4100" s="186"/>
      <c r="J4100" s="186"/>
      <c r="K4100" s="186"/>
      <c r="L4100" s="186"/>
      <c r="M4100" s="186"/>
      <c r="N4100" s="186"/>
      <c r="O4100" s="186"/>
      <c r="P4100" s="186"/>
      <c r="Q4100" s="186"/>
    </row>
    <row r="4101" spans="1:17">
      <c r="A4101" s="186"/>
      <c r="B4101" s="186"/>
      <c r="C4101" s="186"/>
      <c r="D4101" s="186"/>
      <c r="E4101" s="186"/>
      <c r="F4101" s="186"/>
      <c r="G4101" s="186"/>
      <c r="H4101" s="186"/>
      <c r="I4101" s="186"/>
      <c r="J4101" s="186"/>
      <c r="K4101" s="186"/>
      <c r="L4101" s="186"/>
      <c r="M4101" s="186"/>
      <c r="N4101" s="186"/>
      <c r="O4101" s="186"/>
      <c r="P4101" s="186"/>
      <c r="Q4101" s="186"/>
    </row>
    <row r="4102" spans="1:17">
      <c r="A4102" s="186"/>
      <c r="B4102" s="186"/>
      <c r="C4102" s="186"/>
      <c r="D4102" s="186"/>
      <c r="E4102" s="186"/>
      <c r="F4102" s="186"/>
      <c r="G4102" s="186"/>
      <c r="H4102" s="186"/>
      <c r="I4102" s="186"/>
      <c r="J4102" s="186"/>
      <c r="K4102" s="186"/>
      <c r="L4102" s="186"/>
      <c r="M4102" s="186"/>
      <c r="N4102" s="186"/>
      <c r="O4102" s="186"/>
      <c r="P4102" s="186"/>
      <c r="Q4102" s="186"/>
    </row>
    <row r="4103" spans="1:17">
      <c r="A4103" s="186"/>
      <c r="B4103" s="186"/>
      <c r="C4103" s="186"/>
      <c r="D4103" s="186"/>
      <c r="E4103" s="186"/>
      <c r="F4103" s="186"/>
      <c r="G4103" s="186"/>
      <c r="H4103" s="186"/>
      <c r="I4103" s="186"/>
      <c r="J4103" s="186"/>
      <c r="K4103" s="186"/>
      <c r="L4103" s="186"/>
      <c r="M4103" s="186"/>
      <c r="N4103" s="186"/>
      <c r="O4103" s="186"/>
      <c r="P4103" s="186"/>
      <c r="Q4103" s="186"/>
    </row>
    <row r="4104" spans="1:17">
      <c r="A4104" s="186"/>
      <c r="B4104" s="186"/>
      <c r="C4104" s="186"/>
      <c r="D4104" s="186"/>
      <c r="E4104" s="186"/>
      <c r="F4104" s="186"/>
      <c r="G4104" s="186"/>
      <c r="H4104" s="186"/>
      <c r="I4104" s="186"/>
      <c r="J4104" s="186"/>
      <c r="K4104" s="186"/>
      <c r="L4104" s="186"/>
      <c r="M4104" s="186"/>
      <c r="N4104" s="186"/>
      <c r="O4104" s="186"/>
      <c r="P4104" s="186"/>
      <c r="Q4104" s="186"/>
    </row>
    <row r="4105" spans="1:17">
      <c r="A4105" s="186"/>
      <c r="B4105" s="186"/>
      <c r="C4105" s="186"/>
      <c r="D4105" s="186"/>
      <c r="E4105" s="186"/>
      <c r="F4105" s="186"/>
      <c r="G4105" s="186"/>
      <c r="H4105" s="186"/>
      <c r="I4105" s="186"/>
      <c r="J4105" s="186"/>
      <c r="K4105" s="186"/>
      <c r="L4105" s="186"/>
      <c r="M4105" s="186"/>
      <c r="N4105" s="186"/>
      <c r="O4105" s="186"/>
      <c r="P4105" s="186"/>
      <c r="Q4105" s="186"/>
    </row>
    <row r="4106" spans="1:17">
      <c r="A4106" s="186"/>
      <c r="B4106" s="186"/>
      <c r="C4106" s="186"/>
      <c r="D4106" s="186"/>
      <c r="E4106" s="186"/>
      <c r="F4106" s="186"/>
      <c r="G4106" s="186"/>
      <c r="H4106" s="186"/>
      <c r="I4106" s="186"/>
      <c r="J4106" s="186"/>
      <c r="K4106" s="186"/>
      <c r="L4106" s="186"/>
      <c r="M4106" s="186"/>
      <c r="N4106" s="186"/>
      <c r="O4106" s="186"/>
      <c r="P4106" s="186"/>
      <c r="Q4106" s="186"/>
    </row>
    <row r="4107" spans="1:17">
      <c r="A4107" s="186"/>
      <c r="B4107" s="186"/>
      <c r="C4107" s="186"/>
      <c r="D4107" s="186"/>
      <c r="E4107" s="186"/>
      <c r="F4107" s="186"/>
      <c r="G4107" s="186"/>
      <c r="H4107" s="186"/>
      <c r="I4107" s="186"/>
      <c r="J4107" s="186"/>
      <c r="K4107" s="186"/>
      <c r="L4107" s="186"/>
      <c r="M4107" s="186"/>
      <c r="N4107" s="186"/>
      <c r="O4107" s="186"/>
      <c r="P4107" s="186"/>
      <c r="Q4107" s="186"/>
    </row>
    <row r="4108" spans="1:17">
      <c r="A4108" s="186"/>
      <c r="B4108" s="186"/>
      <c r="C4108" s="186"/>
      <c r="D4108" s="186"/>
      <c r="E4108" s="186"/>
      <c r="F4108" s="186"/>
      <c r="G4108" s="186"/>
      <c r="H4108" s="186"/>
      <c r="I4108" s="186"/>
      <c r="J4108" s="186"/>
      <c r="K4108" s="186"/>
      <c r="L4108" s="186"/>
      <c r="M4108" s="186"/>
      <c r="N4108" s="186"/>
      <c r="O4108" s="186"/>
      <c r="P4108" s="186"/>
      <c r="Q4108" s="186"/>
    </row>
    <row r="4109" spans="1:17">
      <c r="A4109" s="186"/>
      <c r="B4109" s="186"/>
      <c r="C4109" s="186"/>
      <c r="D4109" s="186"/>
      <c r="E4109" s="186"/>
      <c r="F4109" s="186"/>
      <c r="G4109" s="186"/>
      <c r="H4109" s="186"/>
      <c r="I4109" s="186"/>
      <c r="J4109" s="186"/>
      <c r="K4109" s="186"/>
      <c r="L4109" s="186"/>
      <c r="M4109" s="186"/>
      <c r="N4109" s="186"/>
      <c r="O4109" s="186"/>
      <c r="P4109" s="186"/>
      <c r="Q4109" s="186"/>
    </row>
    <row r="4110" spans="1:17">
      <c r="A4110" s="186"/>
      <c r="B4110" s="186"/>
      <c r="C4110" s="186"/>
      <c r="D4110" s="186"/>
      <c r="E4110" s="186"/>
      <c r="F4110" s="186"/>
      <c r="G4110" s="186"/>
      <c r="H4110" s="186"/>
      <c r="I4110" s="186"/>
      <c r="J4110" s="186"/>
      <c r="K4110" s="186"/>
      <c r="L4110" s="186"/>
      <c r="M4110" s="186"/>
      <c r="N4110" s="186"/>
      <c r="O4110" s="186"/>
      <c r="P4110" s="186"/>
      <c r="Q4110" s="186"/>
    </row>
    <row r="4111" spans="1:17">
      <c r="A4111" s="186"/>
      <c r="B4111" s="186"/>
      <c r="C4111" s="186"/>
      <c r="D4111" s="186"/>
      <c r="E4111" s="186"/>
      <c r="F4111" s="186"/>
      <c r="G4111" s="186"/>
      <c r="H4111" s="186"/>
      <c r="I4111" s="186"/>
      <c r="J4111" s="186"/>
      <c r="K4111" s="186"/>
      <c r="L4111" s="186"/>
      <c r="M4111" s="186"/>
      <c r="N4111" s="186"/>
      <c r="O4111" s="186"/>
      <c r="P4111" s="186"/>
      <c r="Q4111" s="186"/>
    </row>
    <row r="4112" spans="1:17">
      <c r="A4112" s="186"/>
      <c r="B4112" s="186"/>
      <c r="C4112" s="186"/>
      <c r="D4112" s="186"/>
      <c r="E4112" s="186"/>
      <c r="F4112" s="186"/>
      <c r="G4112" s="186"/>
      <c r="H4112" s="186"/>
      <c r="I4112" s="186"/>
      <c r="J4112" s="186"/>
      <c r="K4112" s="186"/>
      <c r="L4112" s="186"/>
      <c r="M4112" s="186"/>
      <c r="N4112" s="186"/>
      <c r="O4112" s="186"/>
      <c r="P4112" s="186"/>
      <c r="Q4112" s="186"/>
    </row>
    <row r="4113" spans="1:17">
      <c r="A4113" s="186"/>
      <c r="B4113" s="186"/>
      <c r="C4113" s="186"/>
      <c r="D4113" s="186"/>
      <c r="E4113" s="186"/>
      <c r="F4113" s="186"/>
      <c r="G4113" s="186"/>
      <c r="H4113" s="186"/>
      <c r="I4113" s="186"/>
      <c r="J4113" s="186"/>
      <c r="K4113" s="186"/>
      <c r="L4113" s="186"/>
      <c r="M4113" s="186"/>
      <c r="N4113" s="186"/>
      <c r="O4113" s="186"/>
      <c r="P4113" s="186"/>
      <c r="Q4113" s="186"/>
    </row>
    <row r="4114" spans="1:17">
      <c r="A4114" s="186"/>
      <c r="B4114" s="186"/>
      <c r="C4114" s="186"/>
      <c r="D4114" s="186"/>
      <c r="E4114" s="186"/>
      <c r="F4114" s="186"/>
      <c r="G4114" s="186"/>
      <c r="H4114" s="186"/>
      <c r="I4114" s="186"/>
      <c r="J4114" s="186"/>
      <c r="K4114" s="186"/>
      <c r="L4114" s="186"/>
      <c r="M4114" s="186"/>
      <c r="N4114" s="186"/>
      <c r="O4114" s="186"/>
      <c r="P4114" s="186"/>
      <c r="Q4114" s="186"/>
    </row>
    <row r="4115" spans="1:17">
      <c r="A4115" s="186"/>
      <c r="B4115" s="186"/>
      <c r="C4115" s="186"/>
      <c r="D4115" s="186"/>
      <c r="E4115" s="186"/>
      <c r="F4115" s="186"/>
      <c r="G4115" s="186"/>
      <c r="H4115" s="186"/>
      <c r="I4115" s="186"/>
      <c r="J4115" s="186"/>
      <c r="K4115" s="186"/>
      <c r="L4115" s="186"/>
      <c r="M4115" s="186"/>
      <c r="N4115" s="186"/>
      <c r="O4115" s="186"/>
      <c r="P4115" s="186"/>
      <c r="Q4115" s="186"/>
    </row>
    <row r="4116" spans="1:17">
      <c r="A4116" s="186"/>
      <c r="B4116" s="186"/>
      <c r="C4116" s="186"/>
      <c r="D4116" s="186"/>
      <c r="E4116" s="186"/>
      <c r="F4116" s="186"/>
      <c r="G4116" s="186"/>
      <c r="H4116" s="186"/>
      <c r="I4116" s="186"/>
      <c r="J4116" s="186"/>
      <c r="K4116" s="186"/>
      <c r="L4116" s="186"/>
      <c r="M4116" s="186"/>
      <c r="N4116" s="186"/>
      <c r="O4116" s="186"/>
      <c r="P4116" s="186"/>
      <c r="Q4116" s="186"/>
    </row>
    <row r="4117" spans="1:17">
      <c r="A4117" s="186"/>
      <c r="B4117" s="186"/>
      <c r="C4117" s="186"/>
      <c r="D4117" s="186"/>
      <c r="E4117" s="186"/>
      <c r="F4117" s="186"/>
      <c r="G4117" s="186"/>
      <c r="H4117" s="186"/>
      <c r="I4117" s="186"/>
      <c r="J4117" s="186"/>
      <c r="K4117" s="186"/>
      <c r="L4117" s="186"/>
      <c r="M4117" s="186"/>
      <c r="N4117" s="186"/>
      <c r="O4117" s="186"/>
      <c r="P4117" s="186"/>
      <c r="Q4117" s="186"/>
    </row>
    <row r="4118" spans="1:17">
      <c r="A4118" s="186"/>
      <c r="B4118" s="186"/>
      <c r="C4118" s="186"/>
      <c r="D4118" s="186"/>
      <c r="E4118" s="186"/>
      <c r="F4118" s="186"/>
      <c r="G4118" s="186"/>
      <c r="H4118" s="186"/>
      <c r="I4118" s="186"/>
      <c r="J4118" s="186"/>
      <c r="K4118" s="186"/>
      <c r="L4118" s="186"/>
      <c r="M4118" s="186"/>
      <c r="N4118" s="186"/>
      <c r="O4118" s="186"/>
      <c r="P4118" s="186"/>
      <c r="Q4118" s="186"/>
    </row>
    <row r="4119" spans="1:17">
      <c r="A4119" s="186"/>
      <c r="B4119" s="186"/>
      <c r="C4119" s="186"/>
      <c r="D4119" s="186"/>
      <c r="E4119" s="186"/>
      <c r="F4119" s="186"/>
      <c r="G4119" s="186"/>
      <c r="H4119" s="186"/>
      <c r="I4119" s="186"/>
      <c r="J4119" s="186"/>
      <c r="K4119" s="186"/>
      <c r="L4119" s="186"/>
      <c r="M4119" s="186"/>
      <c r="N4119" s="186"/>
      <c r="O4119" s="186"/>
      <c r="P4119" s="186"/>
      <c r="Q4119" s="186"/>
    </row>
    <row r="4120" spans="1:17">
      <c r="A4120" s="186"/>
      <c r="B4120" s="186"/>
      <c r="C4120" s="186"/>
      <c r="D4120" s="186"/>
      <c r="E4120" s="186"/>
      <c r="F4120" s="186"/>
      <c r="G4120" s="186"/>
      <c r="H4120" s="186"/>
      <c r="I4120" s="186"/>
      <c r="J4120" s="186"/>
      <c r="K4120" s="186"/>
      <c r="L4120" s="186"/>
      <c r="M4120" s="186"/>
      <c r="N4120" s="186"/>
      <c r="O4120" s="186"/>
      <c r="P4120" s="186"/>
      <c r="Q4120" s="186"/>
    </row>
    <row r="4121" spans="1:17">
      <c r="A4121" s="186"/>
      <c r="B4121" s="186"/>
      <c r="C4121" s="186"/>
      <c r="D4121" s="186"/>
      <c r="E4121" s="186"/>
      <c r="F4121" s="186"/>
      <c r="G4121" s="186"/>
      <c r="H4121" s="186"/>
      <c r="I4121" s="186"/>
      <c r="J4121" s="186"/>
      <c r="K4121" s="186"/>
      <c r="L4121" s="186"/>
      <c r="M4121" s="186"/>
      <c r="N4121" s="186"/>
      <c r="O4121" s="186"/>
      <c r="P4121" s="186"/>
      <c r="Q4121" s="186"/>
    </row>
    <row r="4122" spans="1:17">
      <c r="A4122" s="186"/>
      <c r="B4122" s="186"/>
      <c r="C4122" s="186"/>
      <c r="D4122" s="186"/>
      <c r="E4122" s="186"/>
      <c r="F4122" s="186"/>
      <c r="G4122" s="186"/>
      <c r="H4122" s="186"/>
      <c r="I4122" s="186"/>
      <c r="J4122" s="186"/>
      <c r="K4122" s="186"/>
      <c r="L4122" s="186"/>
      <c r="M4122" s="186"/>
      <c r="N4122" s="186"/>
      <c r="O4122" s="186"/>
      <c r="P4122" s="186"/>
      <c r="Q4122" s="186"/>
    </row>
    <row r="4123" spans="1:17">
      <c r="A4123" s="186"/>
      <c r="B4123" s="186"/>
      <c r="C4123" s="186"/>
      <c r="D4123" s="186"/>
      <c r="E4123" s="186"/>
      <c r="F4123" s="186"/>
      <c r="G4123" s="186"/>
      <c r="H4123" s="186"/>
      <c r="I4123" s="186"/>
      <c r="J4123" s="186"/>
      <c r="K4123" s="186"/>
      <c r="L4123" s="186"/>
      <c r="M4123" s="186"/>
      <c r="N4123" s="186"/>
      <c r="O4123" s="186"/>
      <c r="P4123" s="186"/>
      <c r="Q4123" s="186"/>
    </row>
    <row r="4124" spans="1:17">
      <c r="A4124" s="186"/>
      <c r="B4124" s="186"/>
      <c r="C4124" s="186"/>
      <c r="D4124" s="186"/>
      <c r="E4124" s="186"/>
      <c r="F4124" s="186"/>
      <c r="G4124" s="186"/>
      <c r="H4124" s="186"/>
      <c r="I4124" s="186"/>
      <c r="J4124" s="186"/>
      <c r="K4124" s="186"/>
      <c r="L4124" s="186"/>
      <c r="M4124" s="186"/>
      <c r="N4124" s="186"/>
      <c r="O4124" s="186"/>
      <c r="P4124" s="186"/>
      <c r="Q4124" s="186"/>
    </row>
    <row r="4125" spans="1:17">
      <c r="A4125" s="186"/>
      <c r="B4125" s="186"/>
      <c r="C4125" s="186"/>
      <c r="D4125" s="186"/>
      <c r="E4125" s="186"/>
      <c r="F4125" s="186"/>
      <c r="G4125" s="186"/>
      <c r="H4125" s="186"/>
      <c r="I4125" s="186"/>
      <c r="J4125" s="186"/>
      <c r="K4125" s="186"/>
      <c r="L4125" s="186"/>
      <c r="M4125" s="186"/>
      <c r="N4125" s="186"/>
      <c r="O4125" s="186"/>
      <c r="P4125" s="186"/>
      <c r="Q4125" s="186"/>
    </row>
    <row r="4126" spans="1:17">
      <c r="A4126" s="186"/>
      <c r="B4126" s="186"/>
      <c r="C4126" s="186"/>
      <c r="D4126" s="186"/>
      <c r="E4126" s="186"/>
      <c r="F4126" s="186"/>
      <c r="G4126" s="186"/>
      <c r="H4126" s="186"/>
      <c r="I4126" s="186"/>
      <c r="J4126" s="186"/>
      <c r="K4126" s="186"/>
      <c r="L4126" s="186"/>
      <c r="M4126" s="186"/>
      <c r="N4126" s="186"/>
      <c r="O4126" s="186"/>
      <c r="P4126" s="186"/>
      <c r="Q4126" s="186"/>
    </row>
    <row r="4127" spans="1:17">
      <c r="A4127" s="186"/>
      <c r="B4127" s="186"/>
      <c r="C4127" s="186"/>
      <c r="D4127" s="186"/>
      <c r="E4127" s="186"/>
      <c r="F4127" s="186"/>
      <c r="G4127" s="186"/>
      <c r="H4127" s="186"/>
      <c r="I4127" s="186"/>
      <c r="J4127" s="186"/>
      <c r="K4127" s="186"/>
      <c r="L4127" s="186"/>
      <c r="M4127" s="186"/>
      <c r="N4127" s="186"/>
      <c r="O4127" s="186"/>
      <c r="P4127" s="186"/>
      <c r="Q4127" s="186"/>
    </row>
    <row r="4128" spans="1:17">
      <c r="A4128" s="186"/>
      <c r="B4128" s="186"/>
      <c r="C4128" s="186"/>
      <c r="D4128" s="186"/>
      <c r="E4128" s="186"/>
      <c r="F4128" s="186"/>
      <c r="G4128" s="186"/>
      <c r="H4128" s="186"/>
      <c r="I4128" s="186"/>
      <c r="J4128" s="186"/>
      <c r="K4128" s="186"/>
      <c r="L4128" s="186"/>
      <c r="M4128" s="186"/>
      <c r="N4128" s="186"/>
      <c r="O4128" s="186"/>
      <c r="P4128" s="186"/>
      <c r="Q4128" s="186"/>
    </row>
    <row r="4129" spans="1:17">
      <c r="A4129" s="186"/>
      <c r="B4129" s="186"/>
      <c r="C4129" s="186"/>
      <c r="D4129" s="186"/>
      <c r="E4129" s="186"/>
      <c r="F4129" s="186"/>
      <c r="G4129" s="186"/>
      <c r="H4129" s="186"/>
      <c r="I4129" s="186"/>
      <c r="J4129" s="186"/>
      <c r="K4129" s="186"/>
      <c r="L4129" s="186"/>
      <c r="M4129" s="186"/>
      <c r="N4129" s="186"/>
      <c r="O4129" s="186"/>
      <c r="P4129" s="186"/>
      <c r="Q4129" s="186"/>
    </row>
    <row r="4130" spans="1:17">
      <c r="A4130" s="186"/>
      <c r="B4130" s="186"/>
      <c r="C4130" s="186"/>
      <c r="D4130" s="186"/>
      <c r="E4130" s="186"/>
      <c r="F4130" s="186"/>
      <c r="G4130" s="186"/>
      <c r="H4130" s="186"/>
      <c r="I4130" s="186"/>
      <c r="J4130" s="186"/>
      <c r="K4130" s="186"/>
      <c r="L4130" s="186"/>
      <c r="M4130" s="186"/>
      <c r="N4130" s="186"/>
      <c r="O4130" s="186"/>
      <c r="P4130" s="186"/>
      <c r="Q4130" s="186"/>
    </row>
    <row r="4131" spans="1:17">
      <c r="A4131" s="186"/>
      <c r="B4131" s="186"/>
      <c r="C4131" s="186"/>
      <c r="D4131" s="186"/>
      <c r="E4131" s="186"/>
      <c r="F4131" s="186"/>
      <c r="G4131" s="186"/>
      <c r="H4131" s="186"/>
      <c r="I4131" s="186"/>
      <c r="J4131" s="186"/>
      <c r="K4131" s="186"/>
      <c r="L4131" s="186"/>
      <c r="M4131" s="186"/>
      <c r="N4131" s="186"/>
      <c r="O4131" s="186"/>
      <c r="P4131" s="186"/>
      <c r="Q4131" s="186"/>
    </row>
    <row r="4132" spans="1:17">
      <c r="A4132" s="186"/>
      <c r="B4132" s="186"/>
      <c r="C4132" s="186"/>
      <c r="D4132" s="186"/>
      <c r="E4132" s="186"/>
      <c r="F4132" s="186"/>
      <c r="G4132" s="186"/>
      <c r="H4132" s="186"/>
      <c r="I4132" s="186"/>
      <c r="J4132" s="186"/>
      <c r="K4132" s="186"/>
      <c r="L4132" s="186"/>
      <c r="M4132" s="186"/>
      <c r="N4132" s="186"/>
      <c r="O4132" s="186"/>
      <c r="P4132" s="186"/>
      <c r="Q4132" s="186"/>
    </row>
    <row r="4133" spans="1:17">
      <c r="A4133" s="186"/>
      <c r="B4133" s="186"/>
      <c r="C4133" s="186"/>
      <c r="D4133" s="186"/>
      <c r="E4133" s="186"/>
      <c r="F4133" s="186"/>
      <c r="G4133" s="186"/>
      <c r="H4133" s="186"/>
      <c r="I4133" s="186"/>
      <c r="J4133" s="186"/>
      <c r="K4133" s="186"/>
      <c r="L4133" s="186"/>
      <c r="M4133" s="186"/>
      <c r="N4133" s="186"/>
      <c r="O4133" s="186"/>
      <c r="P4133" s="186"/>
      <c r="Q4133" s="186"/>
    </row>
    <row r="4134" spans="1:17">
      <c r="A4134" s="186"/>
      <c r="B4134" s="186"/>
      <c r="C4134" s="186"/>
      <c r="D4134" s="186"/>
      <c r="E4134" s="186"/>
      <c r="F4134" s="186"/>
      <c r="G4134" s="186"/>
      <c r="H4134" s="186"/>
      <c r="I4134" s="186"/>
      <c r="J4134" s="186"/>
      <c r="K4134" s="186"/>
      <c r="L4134" s="186"/>
      <c r="M4134" s="186"/>
      <c r="N4134" s="186"/>
      <c r="O4134" s="186"/>
      <c r="P4134" s="186"/>
      <c r="Q4134" s="186"/>
    </row>
    <row r="4135" spans="1:17">
      <c r="A4135" s="186"/>
      <c r="B4135" s="186"/>
      <c r="C4135" s="186"/>
      <c r="D4135" s="186"/>
      <c r="E4135" s="186"/>
      <c r="F4135" s="186"/>
      <c r="G4135" s="186"/>
      <c r="H4135" s="186"/>
      <c r="I4135" s="186"/>
      <c r="J4135" s="186"/>
      <c r="K4135" s="186"/>
      <c r="L4135" s="186"/>
      <c r="M4135" s="186"/>
      <c r="N4135" s="186"/>
      <c r="O4135" s="186"/>
      <c r="P4135" s="186"/>
      <c r="Q4135" s="186"/>
    </row>
    <row r="4136" spans="1:17">
      <c r="A4136" s="186"/>
      <c r="B4136" s="186"/>
      <c r="C4136" s="186"/>
      <c r="D4136" s="186"/>
      <c r="E4136" s="186"/>
      <c r="F4136" s="186"/>
      <c r="G4136" s="186"/>
      <c r="H4136" s="186"/>
      <c r="I4136" s="186"/>
      <c r="J4136" s="186"/>
      <c r="K4136" s="186"/>
      <c r="L4136" s="186"/>
      <c r="M4136" s="186"/>
      <c r="N4136" s="186"/>
      <c r="O4136" s="186"/>
      <c r="P4136" s="186"/>
      <c r="Q4136" s="186"/>
    </row>
    <row r="4137" spans="1:17">
      <c r="A4137" s="186"/>
      <c r="B4137" s="186"/>
      <c r="C4137" s="186"/>
      <c r="D4137" s="186"/>
      <c r="E4137" s="186"/>
      <c r="F4137" s="186"/>
      <c r="G4137" s="186"/>
      <c r="H4137" s="186"/>
      <c r="I4137" s="186"/>
      <c r="J4137" s="186"/>
      <c r="K4137" s="186"/>
      <c r="L4137" s="186"/>
      <c r="M4137" s="186"/>
      <c r="N4137" s="186"/>
      <c r="O4137" s="186"/>
      <c r="P4137" s="186"/>
      <c r="Q4137" s="186"/>
    </row>
    <row r="4138" spans="1:17">
      <c r="A4138" s="186"/>
      <c r="B4138" s="186"/>
      <c r="C4138" s="186"/>
      <c r="D4138" s="186"/>
      <c r="E4138" s="186"/>
      <c r="F4138" s="186"/>
      <c r="G4138" s="186"/>
      <c r="H4138" s="186"/>
      <c r="I4138" s="186"/>
      <c r="J4138" s="186"/>
      <c r="K4138" s="186"/>
      <c r="L4138" s="186"/>
      <c r="M4138" s="186"/>
      <c r="N4138" s="186"/>
      <c r="O4138" s="186"/>
      <c r="P4138" s="186"/>
      <c r="Q4138" s="186"/>
    </row>
    <row r="4139" spans="1:17">
      <c r="A4139" s="186"/>
      <c r="B4139" s="186"/>
      <c r="C4139" s="186"/>
      <c r="D4139" s="186"/>
      <c r="E4139" s="186"/>
      <c r="F4139" s="186"/>
      <c r="G4139" s="186"/>
      <c r="H4139" s="186"/>
      <c r="I4139" s="186"/>
      <c r="J4139" s="186"/>
      <c r="K4139" s="186"/>
      <c r="L4139" s="186"/>
      <c r="M4139" s="186"/>
      <c r="N4139" s="186"/>
      <c r="O4139" s="186"/>
      <c r="P4139" s="186"/>
      <c r="Q4139" s="186"/>
    </row>
    <row r="4140" spans="1:17">
      <c r="A4140" s="186"/>
      <c r="B4140" s="186"/>
      <c r="C4140" s="186"/>
      <c r="D4140" s="186"/>
      <c r="E4140" s="186"/>
      <c r="F4140" s="186"/>
      <c r="G4140" s="186"/>
      <c r="H4140" s="186"/>
      <c r="I4140" s="186"/>
      <c r="J4140" s="186"/>
      <c r="K4140" s="186"/>
      <c r="L4140" s="186"/>
      <c r="M4140" s="186"/>
      <c r="N4140" s="186"/>
      <c r="O4140" s="186"/>
      <c r="P4140" s="186"/>
      <c r="Q4140" s="186"/>
    </row>
    <row r="4141" spans="1:17">
      <c r="A4141" s="186"/>
      <c r="B4141" s="186"/>
      <c r="C4141" s="186"/>
      <c r="D4141" s="186"/>
      <c r="E4141" s="186"/>
      <c r="F4141" s="186"/>
      <c r="G4141" s="186"/>
      <c r="H4141" s="186"/>
      <c r="I4141" s="186"/>
      <c r="J4141" s="186"/>
      <c r="K4141" s="186"/>
      <c r="L4141" s="186"/>
      <c r="M4141" s="186"/>
      <c r="N4141" s="186"/>
      <c r="O4141" s="186"/>
      <c r="P4141" s="186"/>
      <c r="Q4141" s="186"/>
    </row>
    <row r="4142" spans="1:17">
      <c r="A4142" s="186"/>
      <c r="B4142" s="186"/>
      <c r="C4142" s="186"/>
      <c r="D4142" s="186"/>
      <c r="E4142" s="186"/>
      <c r="F4142" s="186"/>
      <c r="G4142" s="186"/>
      <c r="H4142" s="186"/>
      <c r="I4142" s="186"/>
      <c r="J4142" s="186"/>
      <c r="K4142" s="186"/>
      <c r="L4142" s="186"/>
      <c r="M4142" s="186"/>
      <c r="N4142" s="186"/>
      <c r="O4142" s="186"/>
      <c r="P4142" s="186"/>
      <c r="Q4142" s="186"/>
    </row>
    <row r="4143" spans="1:17">
      <c r="A4143" s="186"/>
      <c r="B4143" s="186"/>
      <c r="C4143" s="186"/>
      <c r="D4143" s="186"/>
      <c r="E4143" s="186"/>
      <c r="F4143" s="186"/>
      <c r="G4143" s="186"/>
      <c r="H4143" s="186"/>
      <c r="I4143" s="186"/>
      <c r="J4143" s="186"/>
      <c r="K4143" s="186"/>
      <c r="L4143" s="186"/>
      <c r="M4143" s="186"/>
      <c r="N4143" s="186"/>
      <c r="O4143" s="186"/>
      <c r="P4143" s="186"/>
      <c r="Q4143" s="186"/>
    </row>
    <row r="4144" spans="1:17">
      <c r="A4144" s="186"/>
      <c r="B4144" s="186"/>
      <c r="C4144" s="186"/>
      <c r="D4144" s="186"/>
      <c r="E4144" s="186"/>
      <c r="F4144" s="186"/>
      <c r="G4144" s="186"/>
      <c r="H4144" s="186"/>
      <c r="I4144" s="186"/>
      <c r="J4144" s="186"/>
      <c r="K4144" s="186"/>
      <c r="L4144" s="186"/>
      <c r="M4144" s="186"/>
      <c r="N4144" s="186"/>
      <c r="O4144" s="186"/>
      <c r="P4144" s="186"/>
      <c r="Q4144" s="186"/>
    </row>
    <row r="4145" spans="1:17">
      <c r="A4145" s="186"/>
      <c r="B4145" s="186"/>
      <c r="C4145" s="186"/>
      <c r="D4145" s="186"/>
      <c r="E4145" s="186"/>
      <c r="F4145" s="186"/>
      <c r="G4145" s="186"/>
      <c r="H4145" s="186"/>
      <c r="I4145" s="186"/>
      <c r="J4145" s="186"/>
      <c r="K4145" s="186"/>
      <c r="L4145" s="186"/>
      <c r="M4145" s="186"/>
      <c r="N4145" s="186"/>
      <c r="O4145" s="186"/>
      <c r="P4145" s="186"/>
      <c r="Q4145" s="186"/>
    </row>
    <row r="4146" spans="1:17">
      <c r="A4146" s="186"/>
      <c r="B4146" s="186"/>
      <c r="C4146" s="186"/>
      <c r="D4146" s="186"/>
      <c r="E4146" s="186"/>
      <c r="F4146" s="186"/>
      <c r="G4146" s="186"/>
      <c r="H4146" s="186"/>
      <c r="I4146" s="186"/>
      <c r="J4146" s="186"/>
      <c r="K4146" s="186"/>
      <c r="L4146" s="186"/>
      <c r="M4146" s="186"/>
      <c r="N4146" s="186"/>
      <c r="O4146" s="186"/>
      <c r="P4146" s="186"/>
      <c r="Q4146" s="186"/>
    </row>
    <row r="4147" spans="1:17">
      <c r="A4147" s="186"/>
      <c r="B4147" s="186"/>
      <c r="C4147" s="186"/>
      <c r="D4147" s="186"/>
      <c r="E4147" s="186"/>
      <c r="F4147" s="186"/>
      <c r="G4147" s="186"/>
      <c r="H4147" s="186"/>
      <c r="I4147" s="186"/>
      <c r="J4147" s="186"/>
      <c r="K4147" s="186"/>
      <c r="L4147" s="186"/>
      <c r="M4147" s="186"/>
      <c r="N4147" s="186"/>
      <c r="O4147" s="186"/>
      <c r="P4147" s="186"/>
      <c r="Q4147" s="186"/>
    </row>
    <row r="4148" spans="1:17">
      <c r="A4148" s="186"/>
      <c r="B4148" s="186"/>
      <c r="C4148" s="186"/>
      <c r="D4148" s="186"/>
      <c r="E4148" s="186"/>
      <c r="F4148" s="186"/>
      <c r="G4148" s="186"/>
      <c r="H4148" s="186"/>
      <c r="I4148" s="186"/>
      <c r="J4148" s="186"/>
      <c r="K4148" s="186"/>
      <c r="L4148" s="186"/>
      <c r="M4148" s="186"/>
      <c r="N4148" s="186"/>
      <c r="O4148" s="186"/>
      <c r="P4148" s="186"/>
      <c r="Q4148" s="186"/>
    </row>
    <row r="4149" spans="1:17">
      <c r="A4149" s="186"/>
      <c r="B4149" s="186"/>
      <c r="C4149" s="186"/>
      <c r="D4149" s="186"/>
      <c r="E4149" s="186"/>
      <c r="F4149" s="186"/>
      <c r="G4149" s="186"/>
      <c r="H4149" s="186"/>
      <c r="I4149" s="186"/>
      <c r="J4149" s="186"/>
      <c r="K4149" s="186"/>
      <c r="L4149" s="186"/>
      <c r="M4149" s="186"/>
      <c r="N4149" s="186"/>
      <c r="O4149" s="186"/>
      <c r="P4149" s="186"/>
      <c r="Q4149" s="186"/>
    </row>
    <row r="4150" spans="1:17">
      <c r="A4150" s="186"/>
      <c r="B4150" s="186"/>
      <c r="C4150" s="186"/>
      <c r="D4150" s="186"/>
      <c r="E4150" s="186"/>
      <c r="F4150" s="186"/>
      <c r="G4150" s="186"/>
      <c r="H4150" s="186"/>
      <c r="I4150" s="186"/>
      <c r="J4150" s="186"/>
      <c r="K4150" s="186"/>
      <c r="L4150" s="186"/>
      <c r="M4150" s="186"/>
      <c r="N4150" s="186"/>
      <c r="O4150" s="186"/>
      <c r="P4150" s="186"/>
      <c r="Q4150" s="186"/>
    </row>
    <row r="4151" spans="1:17">
      <c r="A4151" s="186"/>
      <c r="B4151" s="186"/>
      <c r="C4151" s="186"/>
      <c r="D4151" s="186"/>
      <c r="E4151" s="186"/>
      <c r="F4151" s="186"/>
      <c r="G4151" s="186"/>
      <c r="H4151" s="186"/>
      <c r="I4151" s="186"/>
      <c r="J4151" s="186"/>
      <c r="K4151" s="186"/>
      <c r="L4151" s="186"/>
      <c r="M4151" s="186"/>
      <c r="N4151" s="186"/>
      <c r="O4151" s="186"/>
      <c r="P4151" s="186"/>
      <c r="Q4151" s="186"/>
    </row>
    <row r="4152" spans="1:17">
      <c r="A4152" s="186"/>
      <c r="B4152" s="186"/>
      <c r="C4152" s="186"/>
      <c r="D4152" s="186"/>
      <c r="E4152" s="186"/>
      <c r="F4152" s="186"/>
      <c r="G4152" s="186"/>
      <c r="H4152" s="186"/>
      <c r="I4152" s="186"/>
      <c r="J4152" s="186"/>
      <c r="K4152" s="186"/>
      <c r="L4152" s="186"/>
      <c r="M4152" s="186"/>
      <c r="N4152" s="186"/>
      <c r="O4152" s="186"/>
      <c r="P4152" s="186"/>
      <c r="Q4152" s="186"/>
    </row>
    <row r="4153" spans="1:17">
      <c r="A4153" s="186"/>
      <c r="B4153" s="186"/>
      <c r="C4153" s="186"/>
      <c r="D4153" s="186"/>
      <c r="E4153" s="186"/>
      <c r="F4153" s="186"/>
      <c r="G4153" s="186"/>
      <c r="H4153" s="186"/>
      <c r="I4153" s="186"/>
      <c r="J4153" s="186"/>
      <c r="K4153" s="186"/>
      <c r="L4153" s="186"/>
      <c r="M4153" s="186"/>
      <c r="N4153" s="186"/>
      <c r="O4153" s="186"/>
      <c r="P4153" s="186"/>
      <c r="Q4153" s="186"/>
    </row>
    <row r="4154" spans="1:17">
      <c r="A4154" s="186"/>
      <c r="B4154" s="186"/>
      <c r="C4154" s="186"/>
      <c r="D4154" s="186"/>
      <c r="E4154" s="186"/>
      <c r="F4154" s="186"/>
      <c r="G4154" s="186"/>
      <c r="H4154" s="186"/>
      <c r="I4154" s="186"/>
      <c r="J4154" s="186"/>
      <c r="K4154" s="186"/>
      <c r="L4154" s="186"/>
      <c r="M4154" s="186"/>
      <c r="N4154" s="186"/>
      <c r="O4154" s="186"/>
      <c r="P4154" s="186"/>
      <c r="Q4154" s="186"/>
    </row>
    <row r="4155" spans="1:17">
      <c r="A4155" s="186"/>
      <c r="B4155" s="186"/>
      <c r="C4155" s="186"/>
      <c r="D4155" s="186"/>
      <c r="E4155" s="186"/>
      <c r="F4155" s="186"/>
      <c r="G4155" s="186"/>
      <c r="H4155" s="186"/>
      <c r="I4155" s="186"/>
      <c r="J4155" s="186"/>
      <c r="K4155" s="186"/>
      <c r="L4155" s="186"/>
      <c r="M4155" s="186"/>
      <c r="N4155" s="186"/>
      <c r="O4155" s="186"/>
      <c r="P4155" s="186"/>
      <c r="Q4155" s="186"/>
    </row>
    <row r="4156" spans="1:17">
      <c r="A4156" s="186"/>
      <c r="B4156" s="186"/>
      <c r="C4156" s="186"/>
      <c r="D4156" s="186"/>
      <c r="E4156" s="186"/>
      <c r="F4156" s="186"/>
      <c r="G4156" s="186"/>
      <c r="H4156" s="186"/>
      <c r="I4156" s="186"/>
      <c r="J4156" s="186"/>
      <c r="K4156" s="186"/>
      <c r="L4156" s="186"/>
      <c r="M4156" s="186"/>
      <c r="N4156" s="186"/>
      <c r="O4156" s="186"/>
      <c r="P4156" s="186"/>
      <c r="Q4156" s="186"/>
    </row>
    <row r="4157" spans="1:17">
      <c r="A4157" s="186"/>
      <c r="B4157" s="186"/>
      <c r="C4157" s="186"/>
      <c r="D4157" s="186"/>
      <c r="E4157" s="186"/>
      <c r="F4157" s="186"/>
      <c r="G4157" s="186"/>
      <c r="H4157" s="186"/>
      <c r="I4157" s="186"/>
      <c r="J4157" s="186"/>
      <c r="K4157" s="186"/>
      <c r="L4157" s="186"/>
      <c r="M4157" s="186"/>
      <c r="N4157" s="186"/>
      <c r="O4157" s="186"/>
      <c r="P4157" s="186"/>
      <c r="Q4157" s="186"/>
    </row>
    <row r="4158" spans="1:17">
      <c r="A4158" s="186"/>
      <c r="B4158" s="186"/>
      <c r="C4158" s="186"/>
      <c r="D4158" s="186"/>
      <c r="E4158" s="186"/>
      <c r="F4158" s="186"/>
      <c r="G4158" s="186"/>
      <c r="H4158" s="186"/>
      <c r="I4158" s="186"/>
      <c r="J4158" s="186"/>
      <c r="K4158" s="186"/>
      <c r="L4158" s="186"/>
      <c r="M4158" s="186"/>
      <c r="N4158" s="186"/>
      <c r="O4158" s="186"/>
      <c r="P4158" s="186"/>
      <c r="Q4158" s="186"/>
    </row>
    <row r="4159" spans="1:17">
      <c r="A4159" s="186"/>
      <c r="B4159" s="186"/>
      <c r="C4159" s="186"/>
      <c r="D4159" s="186"/>
      <c r="E4159" s="186"/>
      <c r="F4159" s="186"/>
      <c r="G4159" s="186"/>
      <c r="H4159" s="186"/>
      <c r="I4159" s="186"/>
      <c r="J4159" s="186"/>
      <c r="K4159" s="186"/>
      <c r="L4159" s="186"/>
      <c r="M4159" s="186"/>
      <c r="N4159" s="186"/>
      <c r="O4159" s="186"/>
      <c r="P4159" s="186"/>
      <c r="Q4159" s="186"/>
    </row>
    <row r="4160" spans="1:17">
      <c r="A4160" s="186"/>
      <c r="B4160" s="186"/>
      <c r="C4160" s="186"/>
      <c r="D4160" s="186"/>
      <c r="E4160" s="186"/>
      <c r="F4160" s="186"/>
      <c r="G4160" s="186"/>
      <c r="H4160" s="186"/>
      <c r="I4160" s="186"/>
      <c r="J4160" s="186"/>
      <c r="K4160" s="186"/>
      <c r="L4160" s="186"/>
      <c r="M4160" s="186"/>
      <c r="N4160" s="186"/>
      <c r="O4160" s="186"/>
      <c r="P4160" s="186"/>
      <c r="Q4160" s="186"/>
    </row>
    <row r="4161" spans="1:17">
      <c r="A4161" s="186"/>
      <c r="B4161" s="186"/>
      <c r="C4161" s="186"/>
      <c r="D4161" s="186"/>
      <c r="E4161" s="186"/>
      <c r="F4161" s="186"/>
      <c r="G4161" s="186"/>
      <c r="H4161" s="186"/>
      <c r="I4161" s="186"/>
      <c r="J4161" s="186"/>
      <c r="K4161" s="186"/>
      <c r="L4161" s="186"/>
      <c r="M4161" s="186"/>
      <c r="N4161" s="186"/>
      <c r="O4161" s="186"/>
      <c r="P4161" s="186"/>
      <c r="Q4161" s="186"/>
    </row>
    <row r="4162" spans="1:17">
      <c r="A4162" s="186"/>
      <c r="B4162" s="186"/>
      <c r="C4162" s="186"/>
      <c r="D4162" s="186"/>
      <c r="E4162" s="186"/>
      <c r="F4162" s="186"/>
      <c r="G4162" s="186"/>
      <c r="H4162" s="186"/>
      <c r="I4162" s="186"/>
      <c r="J4162" s="186"/>
      <c r="K4162" s="186"/>
      <c r="L4162" s="186"/>
      <c r="M4162" s="186"/>
      <c r="N4162" s="186"/>
      <c r="O4162" s="186"/>
      <c r="P4162" s="186"/>
      <c r="Q4162" s="186"/>
    </row>
    <row r="4163" spans="1:17">
      <c r="A4163" s="186"/>
      <c r="B4163" s="186"/>
      <c r="C4163" s="186"/>
      <c r="D4163" s="186"/>
      <c r="E4163" s="186"/>
      <c r="F4163" s="186"/>
      <c r="G4163" s="186"/>
      <c r="H4163" s="186"/>
      <c r="I4163" s="186"/>
      <c r="J4163" s="186"/>
      <c r="K4163" s="186"/>
      <c r="L4163" s="186"/>
      <c r="M4163" s="186"/>
      <c r="N4163" s="186"/>
      <c r="O4163" s="186"/>
      <c r="P4163" s="186"/>
      <c r="Q4163" s="186"/>
    </row>
    <row r="4164" spans="1:17">
      <c r="A4164" s="186"/>
      <c r="B4164" s="186"/>
      <c r="C4164" s="186"/>
      <c r="D4164" s="186"/>
      <c r="E4164" s="186"/>
      <c r="F4164" s="186"/>
      <c r="G4164" s="186"/>
      <c r="H4164" s="186"/>
      <c r="I4164" s="186"/>
      <c r="J4164" s="186"/>
      <c r="K4164" s="186"/>
      <c r="L4164" s="186"/>
      <c r="M4164" s="186"/>
      <c r="N4164" s="186"/>
      <c r="O4164" s="186"/>
      <c r="P4164" s="186"/>
      <c r="Q4164" s="186"/>
    </row>
    <row r="4165" spans="1:17">
      <c r="A4165" s="186"/>
      <c r="B4165" s="186"/>
      <c r="C4165" s="186"/>
      <c r="D4165" s="186"/>
      <c r="E4165" s="186"/>
      <c r="F4165" s="186"/>
      <c r="G4165" s="186"/>
      <c r="H4165" s="186"/>
      <c r="I4165" s="186"/>
      <c r="J4165" s="186"/>
      <c r="K4165" s="186"/>
      <c r="L4165" s="186"/>
      <c r="M4165" s="186"/>
      <c r="N4165" s="186"/>
      <c r="O4165" s="186"/>
      <c r="P4165" s="186"/>
      <c r="Q4165" s="186"/>
    </row>
    <row r="4166" spans="1:17">
      <c r="A4166" s="186"/>
      <c r="B4166" s="186"/>
      <c r="C4166" s="186"/>
      <c r="D4166" s="186"/>
      <c r="E4166" s="186"/>
      <c r="F4166" s="186"/>
      <c r="G4166" s="186"/>
      <c r="H4166" s="186"/>
      <c r="I4166" s="186"/>
      <c r="J4166" s="186"/>
      <c r="K4166" s="186"/>
      <c r="L4166" s="186"/>
      <c r="M4166" s="186"/>
      <c r="N4166" s="186"/>
      <c r="O4166" s="186"/>
      <c r="P4166" s="186"/>
      <c r="Q4166" s="186"/>
    </row>
    <row r="4167" spans="1:17">
      <c r="A4167" s="186"/>
      <c r="B4167" s="186"/>
      <c r="C4167" s="186"/>
      <c r="D4167" s="186"/>
      <c r="E4167" s="186"/>
      <c r="F4167" s="186"/>
      <c r="G4167" s="186"/>
      <c r="H4167" s="186"/>
      <c r="I4167" s="186"/>
      <c r="J4167" s="186"/>
      <c r="K4167" s="186"/>
      <c r="L4167" s="186"/>
      <c r="M4167" s="186"/>
      <c r="N4167" s="186"/>
      <c r="O4167" s="186"/>
      <c r="P4167" s="186"/>
      <c r="Q4167" s="186"/>
    </row>
    <row r="4168" spans="1:17">
      <c r="A4168" s="186"/>
      <c r="B4168" s="186"/>
      <c r="C4168" s="186"/>
      <c r="D4168" s="186"/>
      <c r="E4168" s="186"/>
      <c r="F4168" s="186"/>
      <c r="G4168" s="186"/>
      <c r="H4168" s="186"/>
      <c r="I4168" s="186"/>
      <c r="J4168" s="186"/>
      <c r="K4168" s="186"/>
      <c r="L4168" s="186"/>
      <c r="M4168" s="186"/>
      <c r="N4168" s="186"/>
      <c r="O4168" s="186"/>
      <c r="P4168" s="186"/>
      <c r="Q4168" s="186"/>
    </row>
    <row r="4169" spans="1:17">
      <c r="A4169" s="186"/>
      <c r="B4169" s="186"/>
      <c r="C4169" s="186"/>
      <c r="D4169" s="186"/>
      <c r="E4169" s="186"/>
      <c r="F4169" s="186"/>
      <c r="G4169" s="186"/>
      <c r="H4169" s="186"/>
      <c r="I4169" s="186"/>
      <c r="J4169" s="186"/>
      <c r="K4169" s="186"/>
      <c r="L4169" s="186"/>
      <c r="M4169" s="186"/>
      <c r="N4169" s="186"/>
      <c r="O4169" s="186"/>
      <c r="P4169" s="186"/>
      <c r="Q4169" s="186"/>
    </row>
    <row r="4170" spans="1:17">
      <c r="A4170" s="186"/>
      <c r="B4170" s="186"/>
      <c r="C4170" s="186"/>
      <c r="D4170" s="186"/>
      <c r="E4170" s="186"/>
      <c r="F4170" s="186"/>
      <c r="G4170" s="186"/>
      <c r="H4170" s="186"/>
      <c r="I4170" s="186"/>
      <c r="J4170" s="186"/>
      <c r="K4170" s="186"/>
      <c r="L4170" s="186"/>
      <c r="M4170" s="186"/>
      <c r="N4170" s="186"/>
      <c r="O4170" s="186"/>
      <c r="P4170" s="186"/>
      <c r="Q4170" s="186"/>
    </row>
    <row r="4171" spans="1:17">
      <c r="A4171" s="186"/>
      <c r="B4171" s="186"/>
      <c r="C4171" s="186"/>
      <c r="D4171" s="186"/>
      <c r="E4171" s="186"/>
      <c r="F4171" s="186"/>
      <c r="G4171" s="186"/>
      <c r="H4171" s="186"/>
      <c r="I4171" s="186"/>
      <c r="J4171" s="186"/>
      <c r="K4171" s="186"/>
      <c r="L4171" s="186"/>
      <c r="M4171" s="186"/>
      <c r="N4171" s="186"/>
      <c r="O4171" s="186"/>
      <c r="P4171" s="186"/>
      <c r="Q4171" s="186"/>
    </row>
    <row r="4172" spans="1:17">
      <c r="A4172" s="186"/>
      <c r="B4172" s="186"/>
      <c r="C4172" s="186"/>
      <c r="D4172" s="186"/>
      <c r="E4172" s="186"/>
      <c r="F4172" s="186"/>
      <c r="G4172" s="186"/>
      <c r="H4172" s="186"/>
      <c r="I4172" s="186"/>
      <c r="J4172" s="186"/>
      <c r="K4172" s="186"/>
      <c r="L4172" s="186"/>
      <c r="M4172" s="186"/>
      <c r="N4172" s="186"/>
      <c r="O4172" s="186"/>
      <c r="P4172" s="186"/>
      <c r="Q4172" s="186"/>
    </row>
    <row r="4173" spans="1:17">
      <c r="A4173" s="186"/>
      <c r="B4173" s="186"/>
      <c r="C4173" s="186"/>
      <c r="D4173" s="186"/>
      <c r="E4173" s="186"/>
      <c r="F4173" s="186"/>
      <c r="G4173" s="186"/>
      <c r="H4173" s="186"/>
      <c r="I4173" s="186"/>
      <c r="J4173" s="186"/>
      <c r="K4173" s="186"/>
      <c r="L4173" s="186"/>
      <c r="M4173" s="186"/>
      <c r="N4173" s="186"/>
      <c r="O4173" s="186"/>
      <c r="P4173" s="186"/>
      <c r="Q4173" s="186"/>
    </row>
    <row r="4174" spans="1:17">
      <c r="A4174" s="186"/>
      <c r="B4174" s="186"/>
      <c r="C4174" s="186"/>
      <c r="D4174" s="186"/>
      <c r="E4174" s="186"/>
      <c r="F4174" s="186"/>
      <c r="G4174" s="186"/>
      <c r="H4174" s="186"/>
      <c r="I4174" s="186"/>
      <c r="J4174" s="186"/>
      <c r="K4174" s="186"/>
      <c r="L4174" s="186"/>
      <c r="M4174" s="186"/>
      <c r="N4174" s="186"/>
      <c r="O4174" s="186"/>
      <c r="P4174" s="186"/>
      <c r="Q4174" s="186"/>
    </row>
    <row r="4175" spans="1:17">
      <c r="A4175" s="186"/>
      <c r="B4175" s="186"/>
      <c r="C4175" s="186"/>
      <c r="D4175" s="186"/>
      <c r="E4175" s="186"/>
      <c r="F4175" s="186"/>
      <c r="G4175" s="186"/>
      <c r="H4175" s="186"/>
      <c r="I4175" s="186"/>
      <c r="J4175" s="186"/>
      <c r="K4175" s="186"/>
      <c r="L4175" s="186"/>
      <c r="M4175" s="186"/>
      <c r="N4175" s="186"/>
      <c r="O4175" s="186"/>
      <c r="P4175" s="186"/>
      <c r="Q4175" s="186"/>
    </row>
    <row r="4176" spans="1:17">
      <c r="A4176" s="186"/>
      <c r="B4176" s="186"/>
      <c r="C4176" s="186"/>
      <c r="D4176" s="186"/>
      <c r="E4176" s="186"/>
      <c r="F4176" s="186"/>
      <c r="G4176" s="186"/>
      <c r="H4176" s="186"/>
      <c r="I4176" s="186"/>
      <c r="J4176" s="186"/>
      <c r="K4176" s="186"/>
      <c r="L4176" s="186"/>
      <c r="M4176" s="186"/>
      <c r="N4176" s="186"/>
      <c r="O4176" s="186"/>
      <c r="P4176" s="186"/>
      <c r="Q4176" s="186"/>
    </row>
    <row r="4177" spans="1:17">
      <c r="A4177" s="186"/>
      <c r="B4177" s="186"/>
      <c r="C4177" s="186"/>
      <c r="D4177" s="186"/>
      <c r="E4177" s="186"/>
      <c r="F4177" s="186"/>
      <c r="G4177" s="186"/>
      <c r="H4177" s="186"/>
      <c r="I4177" s="186"/>
      <c r="J4177" s="186"/>
      <c r="K4177" s="186"/>
      <c r="L4177" s="186"/>
      <c r="M4177" s="186"/>
      <c r="N4177" s="186"/>
      <c r="O4177" s="186"/>
      <c r="P4177" s="186"/>
      <c r="Q4177" s="186"/>
    </row>
    <row r="4178" spans="1:17">
      <c r="A4178" s="186"/>
      <c r="B4178" s="186"/>
      <c r="C4178" s="186"/>
      <c r="D4178" s="186"/>
      <c r="E4178" s="186"/>
      <c r="F4178" s="186"/>
      <c r="G4178" s="186"/>
      <c r="H4178" s="186"/>
      <c r="I4178" s="186"/>
      <c r="J4178" s="186"/>
      <c r="K4178" s="186"/>
      <c r="L4178" s="186"/>
      <c r="M4178" s="186"/>
      <c r="N4178" s="186"/>
      <c r="O4178" s="186"/>
      <c r="P4178" s="186"/>
      <c r="Q4178" s="186"/>
    </row>
    <row r="4179" spans="1:17">
      <c r="A4179" s="186"/>
      <c r="B4179" s="186"/>
      <c r="C4179" s="186"/>
      <c r="D4179" s="186"/>
      <c r="E4179" s="186"/>
      <c r="F4179" s="186"/>
      <c r="G4179" s="186"/>
      <c r="H4179" s="186"/>
      <c r="I4179" s="186"/>
      <c r="J4179" s="186"/>
      <c r="K4179" s="186"/>
      <c r="L4179" s="186"/>
      <c r="M4179" s="186"/>
      <c r="N4179" s="186"/>
      <c r="O4179" s="186"/>
      <c r="P4179" s="186"/>
      <c r="Q4179" s="186"/>
    </row>
    <row r="4180" spans="1:17">
      <c r="A4180" s="186"/>
      <c r="B4180" s="186"/>
      <c r="C4180" s="186"/>
      <c r="D4180" s="186"/>
      <c r="E4180" s="186"/>
      <c r="F4180" s="186"/>
      <c r="G4180" s="186"/>
      <c r="H4180" s="186"/>
      <c r="I4180" s="186"/>
      <c r="J4180" s="186"/>
      <c r="K4180" s="186"/>
      <c r="L4180" s="186"/>
      <c r="M4180" s="186"/>
      <c r="N4180" s="186"/>
      <c r="O4180" s="186"/>
      <c r="P4180" s="186"/>
      <c r="Q4180" s="186"/>
    </row>
    <row r="4181" spans="1:17">
      <c r="A4181" s="186"/>
      <c r="B4181" s="186"/>
      <c r="C4181" s="186"/>
      <c r="D4181" s="186"/>
      <c r="E4181" s="186"/>
      <c r="F4181" s="186"/>
      <c r="G4181" s="186"/>
      <c r="H4181" s="186"/>
      <c r="I4181" s="186"/>
      <c r="J4181" s="186"/>
      <c r="K4181" s="186"/>
      <c r="L4181" s="186"/>
      <c r="M4181" s="186"/>
      <c r="N4181" s="186"/>
      <c r="O4181" s="186"/>
      <c r="P4181" s="186"/>
      <c r="Q4181" s="186"/>
    </row>
    <row r="4182" spans="1:17">
      <c r="A4182" s="186"/>
      <c r="B4182" s="186"/>
      <c r="C4182" s="186"/>
      <c r="D4182" s="186"/>
      <c r="E4182" s="186"/>
      <c r="F4182" s="186"/>
      <c r="G4182" s="186"/>
      <c r="H4182" s="186"/>
      <c r="I4182" s="186"/>
      <c r="J4182" s="186"/>
      <c r="K4182" s="186"/>
      <c r="L4182" s="186"/>
      <c r="M4182" s="186"/>
      <c r="N4182" s="186"/>
      <c r="O4182" s="186"/>
      <c r="P4182" s="186"/>
      <c r="Q4182" s="186"/>
    </row>
    <row r="4183" spans="1:17">
      <c r="A4183" s="186"/>
      <c r="B4183" s="186"/>
      <c r="C4183" s="186"/>
      <c r="D4183" s="186"/>
      <c r="E4183" s="186"/>
      <c r="F4183" s="186"/>
      <c r="G4183" s="186"/>
      <c r="H4183" s="186"/>
      <c r="I4183" s="186"/>
      <c r="J4183" s="186"/>
      <c r="K4183" s="186"/>
      <c r="L4183" s="186"/>
      <c r="M4183" s="186"/>
      <c r="N4183" s="186"/>
      <c r="O4183" s="186"/>
      <c r="P4183" s="186"/>
      <c r="Q4183" s="186"/>
    </row>
    <row r="4184" spans="1:17">
      <c r="A4184" s="186"/>
      <c r="B4184" s="186"/>
      <c r="C4184" s="186"/>
      <c r="D4184" s="186"/>
      <c r="E4184" s="186"/>
      <c r="F4184" s="186"/>
      <c r="G4184" s="186"/>
      <c r="H4184" s="186"/>
      <c r="I4184" s="186"/>
      <c r="J4184" s="186"/>
      <c r="K4184" s="186"/>
      <c r="L4184" s="186"/>
      <c r="M4184" s="186"/>
      <c r="N4184" s="186"/>
      <c r="O4184" s="186"/>
      <c r="P4184" s="186"/>
      <c r="Q4184" s="186"/>
    </row>
    <row r="4185" spans="1:17">
      <c r="A4185" s="186"/>
      <c r="B4185" s="186"/>
      <c r="C4185" s="186"/>
      <c r="D4185" s="186"/>
      <c r="E4185" s="186"/>
      <c r="F4185" s="186"/>
      <c r="G4185" s="186"/>
      <c r="H4185" s="186"/>
      <c r="I4185" s="186"/>
      <c r="J4185" s="186"/>
      <c r="K4185" s="186"/>
      <c r="L4185" s="186"/>
      <c r="M4185" s="186"/>
      <c r="N4185" s="186"/>
      <c r="O4185" s="186"/>
      <c r="P4185" s="186"/>
      <c r="Q4185" s="186"/>
    </row>
    <row r="4186" spans="1:17">
      <c r="A4186" s="186"/>
      <c r="B4186" s="186"/>
      <c r="C4186" s="186"/>
      <c r="D4186" s="186"/>
      <c r="E4186" s="186"/>
      <c r="F4186" s="186"/>
      <c r="G4186" s="186"/>
      <c r="H4186" s="186"/>
      <c r="I4186" s="186"/>
      <c r="J4186" s="186"/>
      <c r="K4186" s="186"/>
      <c r="L4186" s="186"/>
      <c r="M4186" s="186"/>
      <c r="N4186" s="186"/>
      <c r="O4186" s="186"/>
      <c r="P4186" s="186"/>
      <c r="Q4186" s="186"/>
    </row>
    <row r="4187" spans="1:17">
      <c r="A4187" s="186"/>
      <c r="B4187" s="186"/>
      <c r="C4187" s="186"/>
      <c r="D4187" s="186"/>
      <c r="E4187" s="186"/>
      <c r="F4187" s="186"/>
      <c r="G4187" s="186"/>
      <c r="H4187" s="186"/>
      <c r="I4187" s="186"/>
      <c r="J4187" s="186"/>
      <c r="K4187" s="186"/>
      <c r="L4187" s="186"/>
      <c r="M4187" s="186"/>
      <c r="N4187" s="186"/>
      <c r="O4187" s="186"/>
      <c r="P4187" s="186"/>
      <c r="Q4187" s="186"/>
    </row>
    <row r="4188" spans="1:17">
      <c r="A4188" s="186"/>
      <c r="B4188" s="186"/>
      <c r="C4188" s="186"/>
      <c r="D4188" s="186"/>
      <c r="E4188" s="186"/>
      <c r="F4188" s="186"/>
      <c r="G4188" s="186"/>
      <c r="H4188" s="186"/>
      <c r="I4188" s="186"/>
      <c r="J4188" s="186"/>
      <c r="K4188" s="186"/>
      <c r="L4188" s="186"/>
      <c r="M4188" s="186"/>
      <c r="N4188" s="186"/>
      <c r="O4188" s="186"/>
      <c r="P4188" s="186"/>
      <c r="Q4188" s="186"/>
    </row>
    <row r="4189" spans="1:17">
      <c r="A4189" s="186"/>
      <c r="B4189" s="186"/>
      <c r="C4189" s="186"/>
      <c r="D4189" s="186"/>
      <c r="E4189" s="186"/>
      <c r="F4189" s="186"/>
      <c r="G4189" s="186"/>
      <c r="H4189" s="186"/>
      <c r="I4189" s="186"/>
      <c r="J4189" s="186"/>
      <c r="K4189" s="186"/>
      <c r="L4189" s="186"/>
      <c r="M4189" s="186"/>
      <c r="N4189" s="186"/>
      <c r="O4189" s="186"/>
      <c r="P4189" s="186"/>
      <c r="Q4189" s="186"/>
    </row>
    <row r="4190" spans="1:17">
      <c r="A4190" s="186"/>
      <c r="B4190" s="186"/>
      <c r="C4190" s="186"/>
      <c r="D4190" s="186"/>
      <c r="E4190" s="186"/>
      <c r="F4190" s="186"/>
      <c r="G4190" s="186"/>
      <c r="H4190" s="186"/>
      <c r="I4190" s="186"/>
      <c r="J4190" s="186"/>
      <c r="K4190" s="186"/>
      <c r="L4190" s="186"/>
      <c r="M4190" s="186"/>
      <c r="N4190" s="186"/>
      <c r="O4190" s="186"/>
      <c r="P4190" s="186"/>
      <c r="Q4190" s="186"/>
    </row>
    <row r="4191" spans="1:17">
      <c r="A4191" s="186"/>
      <c r="B4191" s="186"/>
      <c r="C4191" s="186"/>
      <c r="D4191" s="186"/>
      <c r="E4191" s="186"/>
      <c r="F4191" s="186"/>
      <c r="G4191" s="186"/>
      <c r="H4191" s="186"/>
      <c r="I4191" s="186"/>
      <c r="J4191" s="186"/>
      <c r="K4191" s="186"/>
      <c r="L4191" s="186"/>
      <c r="M4191" s="186"/>
      <c r="N4191" s="186"/>
      <c r="O4191" s="186"/>
      <c r="P4191" s="186"/>
      <c r="Q4191" s="186"/>
    </row>
    <row r="4192" spans="1:17">
      <c r="A4192" s="186"/>
      <c r="B4192" s="186"/>
      <c r="C4192" s="186"/>
      <c r="D4192" s="186"/>
      <c r="E4192" s="186"/>
      <c r="F4192" s="186"/>
      <c r="G4192" s="186"/>
      <c r="H4192" s="186"/>
      <c r="I4192" s="186"/>
      <c r="J4192" s="186"/>
      <c r="K4192" s="186"/>
      <c r="L4192" s="186"/>
      <c r="M4192" s="186"/>
      <c r="N4192" s="186"/>
      <c r="O4192" s="186"/>
      <c r="P4192" s="186"/>
      <c r="Q4192" s="186"/>
    </row>
    <row r="4193" spans="1:17">
      <c r="A4193" s="186"/>
      <c r="B4193" s="186"/>
      <c r="C4193" s="186"/>
      <c r="D4193" s="186"/>
      <c r="E4193" s="186"/>
      <c r="F4193" s="186"/>
      <c r="G4193" s="186"/>
      <c r="H4193" s="186"/>
      <c r="I4193" s="186"/>
      <c r="J4193" s="186"/>
      <c r="K4193" s="186"/>
      <c r="L4193" s="186"/>
      <c r="M4193" s="186"/>
      <c r="N4193" s="186"/>
      <c r="O4193" s="186"/>
      <c r="P4193" s="186"/>
      <c r="Q4193" s="186"/>
    </row>
    <row r="4194" spans="1:17">
      <c r="A4194" s="186"/>
      <c r="B4194" s="186"/>
      <c r="C4194" s="186"/>
      <c r="D4194" s="186"/>
      <c r="E4194" s="186"/>
      <c r="F4194" s="186"/>
      <c r="G4194" s="186"/>
      <c r="H4194" s="186"/>
      <c r="I4194" s="186"/>
      <c r="J4194" s="186"/>
      <c r="K4194" s="186"/>
      <c r="L4194" s="186"/>
      <c r="M4194" s="186"/>
      <c r="N4194" s="186"/>
      <c r="O4194" s="186"/>
      <c r="P4194" s="186"/>
      <c r="Q4194" s="186"/>
    </row>
    <row r="4195" spans="1:17">
      <c r="A4195" s="186"/>
      <c r="B4195" s="186"/>
      <c r="C4195" s="186"/>
      <c r="D4195" s="186"/>
      <c r="E4195" s="186"/>
      <c r="F4195" s="186"/>
      <c r="G4195" s="186"/>
      <c r="H4195" s="186"/>
      <c r="I4195" s="186"/>
      <c r="J4195" s="186"/>
      <c r="K4195" s="186"/>
      <c r="L4195" s="186"/>
      <c r="M4195" s="186"/>
      <c r="N4195" s="186"/>
      <c r="O4195" s="186"/>
      <c r="P4195" s="186"/>
      <c r="Q4195" s="186"/>
    </row>
    <row r="4196" spans="1:17">
      <c r="A4196" s="186"/>
      <c r="B4196" s="186"/>
      <c r="C4196" s="186"/>
      <c r="D4196" s="186"/>
      <c r="E4196" s="186"/>
      <c r="F4196" s="186"/>
      <c r="G4196" s="186"/>
      <c r="H4196" s="186"/>
      <c r="I4196" s="186"/>
      <c r="J4196" s="186"/>
      <c r="K4196" s="186"/>
      <c r="L4196" s="186"/>
      <c r="M4196" s="186"/>
      <c r="N4196" s="186"/>
      <c r="O4196" s="186"/>
      <c r="P4196" s="186"/>
      <c r="Q4196" s="186"/>
    </row>
    <row r="4197" spans="1:17">
      <c r="A4197" s="186"/>
      <c r="B4197" s="186"/>
      <c r="C4197" s="186"/>
      <c r="D4197" s="186"/>
      <c r="E4197" s="186"/>
      <c r="F4197" s="186"/>
      <c r="G4197" s="186"/>
      <c r="H4197" s="186"/>
      <c r="I4197" s="186"/>
      <c r="J4197" s="186"/>
      <c r="K4197" s="186"/>
      <c r="L4197" s="186"/>
      <c r="M4197" s="186"/>
      <c r="N4197" s="186"/>
      <c r="O4197" s="186"/>
      <c r="P4197" s="186"/>
      <c r="Q4197" s="186"/>
    </row>
    <row r="4198" spans="1:17">
      <c r="A4198" s="186"/>
      <c r="B4198" s="186"/>
      <c r="C4198" s="186"/>
      <c r="D4198" s="186"/>
      <c r="E4198" s="186"/>
      <c r="F4198" s="186"/>
      <c r="G4198" s="186"/>
      <c r="H4198" s="186"/>
      <c r="I4198" s="186"/>
      <c r="J4198" s="186"/>
      <c r="K4198" s="186"/>
      <c r="L4198" s="186"/>
      <c r="M4198" s="186"/>
      <c r="N4198" s="186"/>
      <c r="O4198" s="186"/>
      <c r="P4198" s="186"/>
      <c r="Q4198" s="186"/>
    </row>
    <row r="4199" spans="1:17">
      <c r="A4199" s="186"/>
      <c r="B4199" s="186"/>
      <c r="C4199" s="186"/>
      <c r="D4199" s="186"/>
      <c r="E4199" s="186"/>
      <c r="F4199" s="186"/>
      <c r="G4199" s="186"/>
      <c r="H4199" s="186"/>
      <c r="I4199" s="186"/>
      <c r="J4199" s="186"/>
      <c r="K4199" s="186"/>
      <c r="L4199" s="186"/>
      <c r="M4199" s="186"/>
      <c r="N4199" s="186"/>
      <c r="O4199" s="186"/>
      <c r="P4199" s="186"/>
      <c r="Q4199" s="186"/>
    </row>
    <row r="4200" spans="1:17">
      <c r="A4200" s="186"/>
      <c r="B4200" s="186"/>
      <c r="C4200" s="186"/>
      <c r="D4200" s="186"/>
      <c r="E4200" s="186"/>
      <c r="F4200" s="186"/>
      <c r="G4200" s="186"/>
      <c r="H4200" s="186"/>
      <c r="I4200" s="186"/>
      <c r="J4200" s="186"/>
      <c r="K4200" s="186"/>
      <c r="L4200" s="186"/>
      <c r="M4200" s="186"/>
      <c r="N4200" s="186"/>
      <c r="O4200" s="186"/>
      <c r="P4200" s="186"/>
      <c r="Q4200" s="186"/>
    </row>
    <row r="4201" spans="1:17">
      <c r="A4201" s="186"/>
      <c r="B4201" s="186"/>
      <c r="C4201" s="186"/>
      <c r="D4201" s="186"/>
      <c r="E4201" s="186"/>
      <c r="F4201" s="186"/>
      <c r="G4201" s="186"/>
      <c r="H4201" s="186"/>
      <c r="I4201" s="186"/>
      <c r="J4201" s="186"/>
      <c r="K4201" s="186"/>
      <c r="L4201" s="186"/>
      <c r="M4201" s="186"/>
      <c r="N4201" s="186"/>
      <c r="O4201" s="186"/>
      <c r="P4201" s="186"/>
      <c r="Q4201" s="186"/>
    </row>
    <row r="4202" spans="1:17">
      <c r="A4202" s="186"/>
      <c r="B4202" s="186"/>
      <c r="C4202" s="186"/>
      <c r="D4202" s="186"/>
      <c r="E4202" s="186"/>
      <c r="F4202" s="186"/>
      <c r="G4202" s="186"/>
      <c r="H4202" s="186"/>
      <c r="I4202" s="186"/>
      <c r="J4202" s="186"/>
      <c r="K4202" s="186"/>
      <c r="L4202" s="186"/>
      <c r="M4202" s="186"/>
      <c r="N4202" s="186"/>
      <c r="O4202" s="186"/>
      <c r="P4202" s="186"/>
      <c r="Q4202" s="186"/>
    </row>
    <row r="4203" spans="1:17">
      <c r="A4203" s="186"/>
      <c r="B4203" s="186"/>
      <c r="C4203" s="186"/>
      <c r="D4203" s="186"/>
      <c r="E4203" s="186"/>
      <c r="F4203" s="186"/>
      <c r="G4203" s="186"/>
      <c r="H4203" s="186"/>
      <c r="I4203" s="186"/>
      <c r="J4203" s="186"/>
      <c r="K4203" s="186"/>
      <c r="L4203" s="186"/>
      <c r="M4203" s="186"/>
      <c r="N4203" s="186"/>
      <c r="O4203" s="186"/>
      <c r="P4203" s="186"/>
      <c r="Q4203" s="186"/>
    </row>
    <row r="4204" spans="1:17">
      <c r="A4204" s="186"/>
      <c r="B4204" s="186"/>
      <c r="C4204" s="186"/>
      <c r="D4204" s="186"/>
      <c r="E4204" s="186"/>
      <c r="F4204" s="186"/>
      <c r="G4204" s="186"/>
      <c r="H4204" s="186"/>
      <c r="I4204" s="186"/>
      <c r="J4204" s="186"/>
      <c r="K4204" s="186"/>
      <c r="L4204" s="186"/>
      <c r="M4204" s="186"/>
      <c r="N4204" s="186"/>
      <c r="O4204" s="186"/>
      <c r="P4204" s="186"/>
      <c r="Q4204" s="186"/>
    </row>
    <row r="4205" spans="1:17">
      <c r="A4205" s="186"/>
      <c r="B4205" s="186"/>
      <c r="C4205" s="186"/>
      <c r="D4205" s="186"/>
      <c r="E4205" s="186"/>
      <c r="F4205" s="186"/>
      <c r="G4205" s="186"/>
      <c r="H4205" s="186"/>
      <c r="I4205" s="186"/>
      <c r="J4205" s="186"/>
      <c r="K4205" s="186"/>
      <c r="L4205" s="186"/>
      <c r="M4205" s="186"/>
      <c r="N4205" s="186"/>
      <c r="O4205" s="186"/>
      <c r="P4205" s="186"/>
      <c r="Q4205" s="186"/>
    </row>
    <row r="4206" spans="1:17">
      <c r="A4206" s="186"/>
      <c r="B4206" s="186"/>
      <c r="C4206" s="186"/>
      <c r="D4206" s="186"/>
      <c r="E4206" s="186"/>
      <c r="F4206" s="186"/>
      <c r="G4206" s="186"/>
      <c r="H4206" s="186"/>
      <c r="I4206" s="186"/>
      <c r="J4206" s="186"/>
      <c r="K4206" s="186"/>
      <c r="L4206" s="186"/>
      <c r="M4206" s="186"/>
      <c r="N4206" s="186"/>
      <c r="O4206" s="186"/>
      <c r="P4206" s="186"/>
      <c r="Q4206" s="186"/>
    </row>
    <row r="4207" spans="1:17">
      <c r="A4207" s="186"/>
      <c r="B4207" s="186"/>
      <c r="C4207" s="186"/>
      <c r="D4207" s="186"/>
      <c r="E4207" s="186"/>
      <c r="F4207" s="186"/>
      <c r="G4207" s="186"/>
      <c r="H4207" s="186"/>
      <c r="I4207" s="186"/>
      <c r="J4207" s="186"/>
      <c r="K4207" s="186"/>
      <c r="L4207" s="186"/>
      <c r="M4207" s="186"/>
      <c r="N4207" s="186"/>
      <c r="O4207" s="186"/>
      <c r="P4207" s="186"/>
      <c r="Q4207" s="186"/>
    </row>
    <row r="4208" spans="1:17">
      <c r="A4208" s="186"/>
      <c r="B4208" s="186"/>
      <c r="C4208" s="186"/>
      <c r="D4208" s="186"/>
      <c r="E4208" s="186"/>
      <c r="F4208" s="186"/>
      <c r="G4208" s="186"/>
      <c r="H4208" s="186"/>
      <c r="I4208" s="186"/>
      <c r="J4208" s="186"/>
      <c r="K4208" s="186"/>
      <c r="L4208" s="186"/>
      <c r="M4208" s="186"/>
      <c r="N4208" s="186"/>
      <c r="O4208" s="186"/>
      <c r="P4208" s="186"/>
      <c r="Q4208" s="186"/>
    </row>
    <row r="4209" spans="1:17">
      <c r="A4209" s="186"/>
      <c r="B4209" s="186"/>
      <c r="C4209" s="186"/>
      <c r="D4209" s="186"/>
      <c r="E4209" s="186"/>
      <c r="F4209" s="186"/>
      <c r="G4209" s="186"/>
      <c r="H4209" s="186"/>
      <c r="I4209" s="186"/>
      <c r="J4209" s="186"/>
      <c r="K4209" s="186"/>
      <c r="L4209" s="186"/>
      <c r="M4209" s="186"/>
      <c r="N4209" s="186"/>
      <c r="O4209" s="186"/>
      <c r="P4209" s="186"/>
      <c r="Q4209" s="186"/>
    </row>
    <row r="4210" spans="1:17">
      <c r="A4210" s="186"/>
      <c r="B4210" s="186"/>
      <c r="C4210" s="186"/>
      <c r="D4210" s="186"/>
      <c r="E4210" s="186"/>
      <c r="F4210" s="186"/>
      <c r="G4210" s="186"/>
      <c r="H4210" s="186"/>
      <c r="I4210" s="186"/>
      <c r="J4210" s="186"/>
      <c r="K4210" s="186"/>
      <c r="L4210" s="186"/>
      <c r="M4210" s="186"/>
      <c r="N4210" s="186"/>
      <c r="O4210" s="186"/>
      <c r="P4210" s="186"/>
      <c r="Q4210" s="186"/>
    </row>
    <row r="4211" spans="1:17">
      <c r="A4211" s="186"/>
      <c r="B4211" s="186"/>
      <c r="C4211" s="186"/>
      <c r="D4211" s="186"/>
      <c r="E4211" s="186"/>
      <c r="F4211" s="186"/>
      <c r="G4211" s="186"/>
      <c r="H4211" s="186"/>
      <c r="I4211" s="186"/>
      <c r="J4211" s="186"/>
      <c r="K4211" s="186"/>
      <c r="L4211" s="186"/>
      <c r="M4211" s="186"/>
      <c r="N4211" s="186"/>
      <c r="O4211" s="186"/>
      <c r="P4211" s="186"/>
      <c r="Q4211" s="186"/>
    </row>
    <row r="4212" spans="1:17">
      <c r="A4212" s="186"/>
      <c r="B4212" s="186"/>
      <c r="C4212" s="186"/>
      <c r="D4212" s="186"/>
      <c r="E4212" s="186"/>
      <c r="F4212" s="186"/>
      <c r="G4212" s="186"/>
      <c r="H4212" s="186"/>
      <c r="I4212" s="186"/>
      <c r="J4212" s="186"/>
      <c r="K4212" s="186"/>
      <c r="L4212" s="186"/>
      <c r="M4212" s="186"/>
      <c r="N4212" s="186"/>
      <c r="O4212" s="186"/>
      <c r="P4212" s="186"/>
      <c r="Q4212" s="186"/>
    </row>
    <row r="4213" spans="1:17">
      <c r="A4213" s="186"/>
      <c r="B4213" s="186"/>
      <c r="C4213" s="186"/>
      <c r="D4213" s="186"/>
      <c r="E4213" s="186"/>
      <c r="F4213" s="186"/>
      <c r="G4213" s="186"/>
      <c r="H4213" s="186"/>
      <c r="I4213" s="186"/>
      <c r="J4213" s="186"/>
      <c r="K4213" s="186"/>
      <c r="L4213" s="186"/>
      <c r="M4213" s="186"/>
      <c r="N4213" s="186"/>
      <c r="O4213" s="186"/>
      <c r="P4213" s="186"/>
      <c r="Q4213" s="186"/>
    </row>
    <row r="4214" spans="1:17">
      <c r="A4214" s="186"/>
      <c r="B4214" s="186"/>
      <c r="C4214" s="186"/>
      <c r="D4214" s="186"/>
      <c r="E4214" s="186"/>
      <c r="F4214" s="186"/>
      <c r="G4214" s="186"/>
      <c r="H4214" s="186"/>
      <c r="I4214" s="186"/>
      <c r="J4214" s="186"/>
      <c r="K4214" s="186"/>
      <c r="L4214" s="186"/>
      <c r="M4214" s="186"/>
      <c r="N4214" s="186"/>
      <c r="O4214" s="186"/>
      <c r="P4214" s="186"/>
      <c r="Q4214" s="186"/>
    </row>
    <row r="4215" spans="1:17">
      <c r="A4215" s="186"/>
      <c r="B4215" s="186"/>
      <c r="C4215" s="186"/>
      <c r="D4215" s="186"/>
      <c r="E4215" s="186"/>
      <c r="F4215" s="186"/>
      <c r="G4215" s="186"/>
      <c r="H4215" s="186"/>
      <c r="I4215" s="186"/>
      <c r="J4215" s="186"/>
      <c r="K4215" s="186"/>
      <c r="L4215" s="186"/>
      <c r="M4215" s="186"/>
      <c r="N4215" s="186"/>
      <c r="O4215" s="186"/>
      <c r="P4215" s="186"/>
      <c r="Q4215" s="186"/>
    </row>
    <row r="4216" spans="1:17">
      <c r="A4216" s="186"/>
      <c r="B4216" s="186"/>
      <c r="C4216" s="186"/>
      <c r="D4216" s="186"/>
      <c r="E4216" s="186"/>
      <c r="F4216" s="186"/>
      <c r="G4216" s="186"/>
      <c r="H4216" s="186"/>
      <c r="I4216" s="186"/>
      <c r="J4216" s="186"/>
      <c r="K4216" s="186"/>
      <c r="L4216" s="186"/>
      <c r="M4216" s="186"/>
      <c r="N4216" s="186"/>
      <c r="O4216" s="186"/>
      <c r="P4216" s="186"/>
      <c r="Q4216" s="186"/>
    </row>
    <row r="4217" spans="1:17">
      <c r="A4217" s="186"/>
      <c r="B4217" s="186"/>
      <c r="C4217" s="186"/>
      <c r="D4217" s="186"/>
      <c r="E4217" s="186"/>
      <c r="F4217" s="186"/>
      <c r="G4217" s="186"/>
      <c r="H4217" s="186"/>
      <c r="I4217" s="186"/>
      <c r="J4217" s="186"/>
      <c r="K4217" s="186"/>
      <c r="L4217" s="186"/>
      <c r="M4217" s="186"/>
      <c r="N4217" s="186"/>
      <c r="O4217" s="186"/>
      <c r="P4217" s="186"/>
      <c r="Q4217" s="186"/>
    </row>
    <row r="4218" spans="1:17">
      <c r="A4218" s="186"/>
      <c r="B4218" s="186"/>
      <c r="C4218" s="186"/>
      <c r="D4218" s="186"/>
      <c r="E4218" s="186"/>
      <c r="F4218" s="186"/>
      <c r="G4218" s="186"/>
      <c r="H4218" s="186"/>
      <c r="I4218" s="186"/>
      <c r="J4218" s="186"/>
      <c r="K4218" s="186"/>
      <c r="L4218" s="186"/>
      <c r="M4218" s="186"/>
      <c r="N4218" s="186"/>
      <c r="O4218" s="186"/>
      <c r="P4218" s="186"/>
      <c r="Q4218" s="186"/>
    </row>
    <row r="4219" spans="1:17">
      <c r="A4219" s="186"/>
      <c r="B4219" s="186"/>
      <c r="C4219" s="186"/>
      <c r="D4219" s="186"/>
      <c r="E4219" s="186"/>
      <c r="F4219" s="186"/>
      <c r="G4219" s="186"/>
      <c r="H4219" s="186"/>
      <c r="I4219" s="186"/>
      <c r="J4219" s="186"/>
      <c r="K4219" s="186"/>
      <c r="L4219" s="186"/>
      <c r="M4219" s="186"/>
      <c r="N4219" s="186"/>
      <c r="O4219" s="186"/>
      <c r="P4219" s="186"/>
      <c r="Q4219" s="186"/>
    </row>
    <row r="4220" spans="1:17">
      <c r="A4220" s="186"/>
      <c r="B4220" s="186"/>
      <c r="C4220" s="186"/>
      <c r="D4220" s="186"/>
      <c r="E4220" s="186"/>
      <c r="F4220" s="186"/>
      <c r="G4220" s="186"/>
      <c r="H4220" s="186"/>
      <c r="I4220" s="186"/>
      <c r="J4220" s="186"/>
      <c r="K4220" s="186"/>
      <c r="L4220" s="186"/>
      <c r="M4220" s="186"/>
      <c r="N4220" s="186"/>
      <c r="O4220" s="186"/>
      <c r="P4220" s="186"/>
      <c r="Q4220" s="186"/>
    </row>
    <row r="4221" spans="1:17">
      <c r="A4221" s="186"/>
      <c r="B4221" s="186"/>
      <c r="C4221" s="186"/>
      <c r="D4221" s="186"/>
      <c r="E4221" s="186"/>
      <c r="F4221" s="186"/>
      <c r="G4221" s="186"/>
      <c r="H4221" s="186"/>
      <c r="I4221" s="186"/>
      <c r="J4221" s="186"/>
      <c r="K4221" s="186"/>
      <c r="L4221" s="186"/>
      <c r="M4221" s="186"/>
      <c r="N4221" s="186"/>
      <c r="O4221" s="186"/>
      <c r="P4221" s="186"/>
      <c r="Q4221" s="186"/>
    </row>
    <row r="4222" spans="1:17">
      <c r="A4222" s="186"/>
      <c r="B4222" s="186"/>
      <c r="C4222" s="186"/>
      <c r="D4222" s="186"/>
      <c r="E4222" s="186"/>
      <c r="F4222" s="186"/>
      <c r="G4222" s="186"/>
      <c r="H4222" s="186"/>
      <c r="I4222" s="186"/>
      <c r="J4222" s="186"/>
      <c r="K4222" s="186"/>
      <c r="L4222" s="186"/>
      <c r="M4222" s="186"/>
      <c r="N4222" s="186"/>
      <c r="O4222" s="186"/>
      <c r="P4222" s="186"/>
      <c r="Q4222" s="186"/>
    </row>
    <row r="4223" spans="1:17">
      <c r="A4223" s="186"/>
      <c r="B4223" s="186"/>
      <c r="C4223" s="186"/>
      <c r="D4223" s="186"/>
      <c r="E4223" s="186"/>
      <c r="F4223" s="186"/>
      <c r="G4223" s="186"/>
      <c r="H4223" s="186"/>
      <c r="I4223" s="186"/>
      <c r="J4223" s="186"/>
      <c r="K4223" s="186"/>
      <c r="L4223" s="186"/>
      <c r="M4223" s="186"/>
      <c r="N4223" s="186"/>
      <c r="O4223" s="186"/>
      <c r="P4223" s="186"/>
      <c r="Q4223" s="186"/>
    </row>
    <row r="4224" spans="1:17">
      <c r="A4224" s="186"/>
      <c r="B4224" s="186"/>
      <c r="C4224" s="186"/>
      <c r="D4224" s="186"/>
      <c r="E4224" s="186"/>
      <c r="F4224" s="186"/>
      <c r="G4224" s="186"/>
      <c r="H4224" s="186"/>
      <c r="I4224" s="186"/>
      <c r="J4224" s="186"/>
      <c r="K4224" s="186"/>
      <c r="L4224" s="186"/>
      <c r="M4224" s="186"/>
      <c r="N4224" s="186"/>
      <c r="O4224" s="186"/>
      <c r="P4224" s="186"/>
      <c r="Q4224" s="186"/>
    </row>
    <row r="4225" spans="1:17">
      <c r="A4225" s="186"/>
      <c r="B4225" s="186"/>
      <c r="C4225" s="186"/>
      <c r="D4225" s="186"/>
      <c r="E4225" s="186"/>
      <c r="F4225" s="186"/>
      <c r="G4225" s="186"/>
      <c r="H4225" s="186"/>
      <c r="I4225" s="186"/>
      <c r="J4225" s="186"/>
      <c r="K4225" s="186"/>
      <c r="L4225" s="186"/>
      <c r="M4225" s="186"/>
      <c r="N4225" s="186"/>
      <c r="O4225" s="186"/>
      <c r="P4225" s="186"/>
      <c r="Q4225" s="186"/>
    </row>
    <row r="4226" spans="1:17">
      <c r="A4226" s="186"/>
      <c r="B4226" s="186"/>
      <c r="C4226" s="186"/>
      <c r="D4226" s="186"/>
      <c r="E4226" s="186"/>
      <c r="F4226" s="186"/>
      <c r="G4226" s="186"/>
      <c r="H4226" s="186"/>
      <c r="I4226" s="186"/>
      <c r="J4226" s="186"/>
      <c r="K4226" s="186"/>
      <c r="L4226" s="186"/>
      <c r="M4226" s="186"/>
      <c r="N4226" s="186"/>
      <c r="O4226" s="186"/>
      <c r="P4226" s="186"/>
      <c r="Q4226" s="186"/>
    </row>
    <row r="4227" spans="1:17">
      <c r="A4227" s="186"/>
      <c r="B4227" s="186"/>
      <c r="C4227" s="186"/>
      <c r="D4227" s="186"/>
      <c r="E4227" s="186"/>
      <c r="F4227" s="186"/>
      <c r="G4227" s="186"/>
      <c r="H4227" s="186"/>
      <c r="I4227" s="186"/>
      <c r="J4227" s="186"/>
      <c r="K4227" s="186"/>
      <c r="L4227" s="186"/>
      <c r="M4227" s="186"/>
      <c r="N4227" s="186"/>
      <c r="O4227" s="186"/>
      <c r="P4227" s="186"/>
      <c r="Q4227" s="186"/>
    </row>
    <row r="4228" spans="1:17">
      <c r="A4228" s="186"/>
      <c r="B4228" s="186"/>
      <c r="C4228" s="186"/>
      <c r="D4228" s="186"/>
      <c r="E4228" s="186"/>
      <c r="F4228" s="186"/>
      <c r="G4228" s="186"/>
      <c r="H4228" s="186"/>
      <c r="I4228" s="186"/>
      <c r="J4228" s="186"/>
      <c r="K4228" s="186"/>
      <c r="L4228" s="186"/>
      <c r="M4228" s="186"/>
      <c r="N4228" s="186"/>
      <c r="O4228" s="186"/>
      <c r="P4228" s="186"/>
      <c r="Q4228" s="186"/>
    </row>
    <row r="4229" spans="1:17">
      <c r="A4229" s="186"/>
      <c r="B4229" s="186"/>
      <c r="C4229" s="186"/>
      <c r="D4229" s="186"/>
      <c r="E4229" s="186"/>
      <c r="F4229" s="186"/>
      <c r="G4229" s="186"/>
      <c r="H4229" s="186"/>
      <c r="I4229" s="186"/>
      <c r="J4229" s="186"/>
      <c r="K4229" s="186"/>
      <c r="L4229" s="186"/>
      <c r="M4229" s="186"/>
      <c r="N4229" s="186"/>
      <c r="O4229" s="186"/>
      <c r="P4229" s="186"/>
      <c r="Q4229" s="186"/>
    </row>
    <row r="4230" spans="1:17">
      <c r="A4230" s="186"/>
      <c r="B4230" s="186"/>
      <c r="C4230" s="186"/>
      <c r="D4230" s="186"/>
      <c r="E4230" s="186"/>
      <c r="F4230" s="186"/>
      <c r="G4230" s="186"/>
      <c r="H4230" s="186"/>
      <c r="I4230" s="186"/>
      <c r="J4230" s="186"/>
      <c r="K4230" s="186"/>
      <c r="L4230" s="186"/>
      <c r="M4230" s="186"/>
      <c r="N4230" s="186"/>
      <c r="O4230" s="186"/>
      <c r="P4230" s="186"/>
      <c r="Q4230" s="186"/>
    </row>
    <row r="4231" spans="1:17">
      <c r="A4231" s="186"/>
      <c r="B4231" s="186"/>
      <c r="C4231" s="186"/>
      <c r="D4231" s="186"/>
      <c r="E4231" s="186"/>
      <c r="F4231" s="186"/>
      <c r="G4231" s="186"/>
      <c r="H4231" s="186"/>
      <c r="I4231" s="186"/>
      <c r="J4231" s="186"/>
      <c r="K4231" s="186"/>
      <c r="L4231" s="186"/>
      <c r="M4231" s="186"/>
      <c r="N4231" s="186"/>
      <c r="O4231" s="186"/>
      <c r="P4231" s="186"/>
      <c r="Q4231" s="186"/>
    </row>
    <row r="4232" spans="1:17">
      <c r="A4232" s="186"/>
      <c r="B4232" s="186"/>
      <c r="C4232" s="186"/>
      <c r="D4232" s="186"/>
      <c r="E4232" s="186"/>
      <c r="F4232" s="186"/>
      <c r="G4232" s="186"/>
      <c r="H4232" s="186"/>
      <c r="I4232" s="186"/>
      <c r="J4232" s="186"/>
      <c r="K4232" s="186"/>
      <c r="L4232" s="186"/>
      <c r="M4232" s="186"/>
      <c r="N4232" s="186"/>
      <c r="O4232" s="186"/>
      <c r="P4232" s="186"/>
      <c r="Q4232" s="186"/>
    </row>
    <row r="4233" spans="1:17">
      <c r="A4233" s="186"/>
      <c r="B4233" s="186"/>
      <c r="C4233" s="186"/>
      <c r="D4233" s="186"/>
      <c r="E4233" s="186"/>
      <c r="F4233" s="186"/>
      <c r="G4233" s="186"/>
      <c r="H4233" s="186"/>
      <c r="I4233" s="186"/>
      <c r="J4233" s="186"/>
      <c r="K4233" s="186"/>
      <c r="L4233" s="186"/>
      <c r="M4233" s="186"/>
      <c r="N4233" s="186"/>
      <c r="O4233" s="186"/>
      <c r="P4233" s="186"/>
      <c r="Q4233" s="186"/>
    </row>
    <row r="4234" spans="1:17">
      <c r="A4234" s="186"/>
      <c r="B4234" s="186"/>
      <c r="C4234" s="186"/>
      <c r="D4234" s="186"/>
      <c r="E4234" s="186"/>
      <c r="F4234" s="186"/>
      <c r="G4234" s="186"/>
      <c r="H4234" s="186"/>
      <c r="I4234" s="186"/>
      <c r="J4234" s="186"/>
      <c r="K4234" s="186"/>
      <c r="L4234" s="186"/>
      <c r="M4234" s="186"/>
      <c r="N4234" s="186"/>
      <c r="O4234" s="186"/>
      <c r="P4234" s="186"/>
      <c r="Q4234" s="186"/>
    </row>
    <row r="4235" spans="1:17">
      <c r="A4235" s="186"/>
      <c r="B4235" s="186"/>
      <c r="C4235" s="186"/>
      <c r="D4235" s="186"/>
      <c r="E4235" s="186"/>
      <c r="F4235" s="186"/>
      <c r="G4235" s="186"/>
      <c r="H4235" s="186"/>
      <c r="I4235" s="186"/>
      <c r="J4235" s="186"/>
      <c r="K4235" s="186"/>
      <c r="L4235" s="186"/>
      <c r="M4235" s="186"/>
      <c r="N4235" s="186"/>
      <c r="O4235" s="186"/>
      <c r="P4235" s="186"/>
      <c r="Q4235" s="186"/>
    </row>
    <row r="4236" spans="1:17">
      <c r="A4236" s="186"/>
      <c r="B4236" s="186"/>
      <c r="C4236" s="186"/>
      <c r="D4236" s="186"/>
      <c r="E4236" s="186"/>
      <c r="F4236" s="186"/>
      <c r="G4236" s="186"/>
      <c r="H4236" s="186"/>
      <c r="I4236" s="186"/>
      <c r="J4236" s="186"/>
      <c r="K4236" s="186"/>
      <c r="L4236" s="186"/>
      <c r="M4236" s="186"/>
      <c r="N4236" s="186"/>
      <c r="O4236" s="186"/>
      <c r="P4236" s="186"/>
      <c r="Q4236" s="186"/>
    </row>
    <row r="4237" spans="1:17">
      <c r="A4237" s="186"/>
      <c r="B4237" s="186"/>
      <c r="C4237" s="186"/>
      <c r="D4237" s="186"/>
      <c r="E4237" s="186"/>
      <c r="F4237" s="186"/>
      <c r="G4237" s="186"/>
      <c r="H4237" s="186"/>
      <c r="I4237" s="186"/>
      <c r="J4237" s="186"/>
      <c r="K4237" s="186"/>
      <c r="L4237" s="186"/>
      <c r="M4237" s="186"/>
      <c r="N4237" s="186"/>
      <c r="O4237" s="186"/>
      <c r="P4237" s="186"/>
      <c r="Q4237" s="186"/>
    </row>
    <row r="4238" spans="1:17">
      <c r="A4238" s="186"/>
      <c r="B4238" s="186"/>
      <c r="C4238" s="186"/>
      <c r="D4238" s="186"/>
      <c r="E4238" s="186"/>
      <c r="F4238" s="186"/>
      <c r="G4238" s="186"/>
      <c r="H4238" s="186"/>
      <c r="I4238" s="186"/>
      <c r="J4238" s="186"/>
      <c r="K4238" s="186"/>
      <c r="L4238" s="186"/>
      <c r="M4238" s="186"/>
      <c r="N4238" s="186"/>
      <c r="O4238" s="186"/>
      <c r="P4238" s="186"/>
      <c r="Q4238" s="186"/>
    </row>
    <row r="4239" spans="1:17">
      <c r="A4239" s="186"/>
      <c r="B4239" s="186"/>
      <c r="C4239" s="186"/>
      <c r="D4239" s="186"/>
      <c r="E4239" s="186"/>
      <c r="F4239" s="186"/>
      <c r="G4239" s="186"/>
      <c r="H4239" s="186"/>
      <c r="I4239" s="186"/>
      <c r="J4239" s="186"/>
      <c r="K4239" s="186"/>
      <c r="L4239" s="186"/>
      <c r="M4239" s="186"/>
      <c r="N4239" s="186"/>
      <c r="O4239" s="186"/>
      <c r="P4239" s="186"/>
      <c r="Q4239" s="186"/>
    </row>
    <row r="4240" spans="1:17">
      <c r="A4240" s="186"/>
      <c r="B4240" s="186"/>
      <c r="C4240" s="186"/>
      <c r="D4240" s="186"/>
      <c r="E4240" s="186"/>
      <c r="F4240" s="186"/>
      <c r="G4240" s="186"/>
      <c r="H4240" s="186"/>
      <c r="I4240" s="186"/>
      <c r="J4240" s="186"/>
      <c r="K4240" s="186"/>
      <c r="L4240" s="186"/>
      <c r="M4240" s="186"/>
      <c r="N4240" s="186"/>
      <c r="O4240" s="186"/>
      <c r="P4240" s="186"/>
      <c r="Q4240" s="186"/>
    </row>
    <row r="4241" spans="1:17">
      <c r="A4241" s="186"/>
      <c r="B4241" s="186"/>
      <c r="C4241" s="186"/>
      <c r="D4241" s="186"/>
      <c r="E4241" s="186"/>
      <c r="F4241" s="186"/>
      <c r="G4241" s="186"/>
      <c r="H4241" s="186"/>
      <c r="I4241" s="186"/>
      <c r="J4241" s="186"/>
      <c r="K4241" s="186"/>
      <c r="L4241" s="186"/>
      <c r="M4241" s="186"/>
      <c r="N4241" s="186"/>
      <c r="O4241" s="186"/>
      <c r="P4241" s="186"/>
      <c r="Q4241" s="186"/>
    </row>
    <row r="4242" spans="1:17">
      <c r="A4242" s="186"/>
      <c r="B4242" s="186"/>
      <c r="C4242" s="186"/>
      <c r="D4242" s="186"/>
      <c r="E4242" s="186"/>
      <c r="F4242" s="186"/>
      <c r="G4242" s="186"/>
      <c r="H4242" s="186"/>
      <c r="I4242" s="186"/>
      <c r="J4242" s="186"/>
      <c r="K4242" s="186"/>
      <c r="L4242" s="186"/>
      <c r="M4242" s="186"/>
      <c r="N4242" s="186"/>
      <c r="O4242" s="186"/>
      <c r="P4242" s="186"/>
      <c r="Q4242" s="186"/>
    </row>
    <row r="4243" spans="1:17">
      <c r="A4243" s="186"/>
      <c r="B4243" s="186"/>
      <c r="C4243" s="186"/>
      <c r="D4243" s="186"/>
      <c r="E4243" s="186"/>
      <c r="F4243" s="186"/>
      <c r="G4243" s="186"/>
      <c r="H4243" s="186"/>
      <c r="I4243" s="186"/>
      <c r="J4243" s="186"/>
      <c r="K4243" s="186"/>
      <c r="L4243" s="186"/>
      <c r="M4243" s="186"/>
      <c r="N4243" s="186"/>
      <c r="O4243" s="186"/>
      <c r="P4243" s="186"/>
      <c r="Q4243" s="186"/>
    </row>
    <row r="4244" spans="1:17">
      <c r="A4244" s="186"/>
      <c r="B4244" s="186"/>
      <c r="C4244" s="186"/>
      <c r="D4244" s="186"/>
      <c r="E4244" s="186"/>
      <c r="F4244" s="186"/>
      <c r="G4244" s="186"/>
      <c r="H4244" s="186"/>
      <c r="I4244" s="186"/>
      <c r="J4244" s="186"/>
      <c r="K4244" s="186"/>
      <c r="L4244" s="186"/>
      <c r="M4244" s="186"/>
      <c r="N4244" s="186"/>
      <c r="O4244" s="186"/>
      <c r="P4244" s="186"/>
      <c r="Q4244" s="186"/>
    </row>
    <row r="4245" spans="1:17">
      <c r="A4245" s="186"/>
      <c r="B4245" s="186"/>
      <c r="C4245" s="186"/>
      <c r="D4245" s="186"/>
      <c r="E4245" s="186"/>
      <c r="F4245" s="186"/>
      <c r="G4245" s="186"/>
      <c r="H4245" s="186"/>
      <c r="I4245" s="186"/>
      <c r="J4245" s="186"/>
      <c r="K4245" s="186"/>
      <c r="L4245" s="186"/>
      <c r="M4245" s="186"/>
      <c r="N4245" s="186"/>
      <c r="O4245" s="186"/>
      <c r="P4245" s="186"/>
      <c r="Q4245" s="186"/>
    </row>
    <row r="4246" spans="1:17">
      <c r="A4246" s="186"/>
      <c r="B4246" s="186"/>
      <c r="C4246" s="186"/>
      <c r="D4246" s="186"/>
      <c r="E4246" s="186"/>
      <c r="F4246" s="186"/>
      <c r="G4246" s="186"/>
      <c r="H4246" s="186"/>
      <c r="I4246" s="186"/>
      <c r="J4246" s="186"/>
      <c r="K4246" s="186"/>
      <c r="L4246" s="186"/>
      <c r="M4246" s="186"/>
      <c r="N4246" s="186"/>
      <c r="O4246" s="186"/>
      <c r="P4246" s="186"/>
      <c r="Q4246" s="186"/>
    </row>
    <row r="4247" spans="1:17">
      <c r="A4247" s="186"/>
      <c r="B4247" s="186"/>
      <c r="C4247" s="186"/>
      <c r="D4247" s="186"/>
      <c r="E4247" s="186"/>
      <c r="F4247" s="186"/>
      <c r="G4247" s="186"/>
      <c r="H4247" s="186"/>
      <c r="I4247" s="186"/>
      <c r="J4247" s="186"/>
      <c r="K4247" s="186"/>
      <c r="L4247" s="186"/>
      <c r="M4247" s="186"/>
      <c r="N4247" s="186"/>
      <c r="O4247" s="186"/>
      <c r="P4247" s="186"/>
      <c r="Q4247" s="186"/>
    </row>
    <row r="4248" spans="1:17">
      <c r="A4248" s="186"/>
      <c r="B4248" s="186"/>
      <c r="C4248" s="186"/>
      <c r="D4248" s="186"/>
      <c r="E4248" s="186"/>
      <c r="F4248" s="186"/>
      <c r="G4248" s="186"/>
      <c r="H4248" s="186"/>
      <c r="I4248" s="186"/>
      <c r="J4248" s="186"/>
      <c r="K4248" s="186"/>
      <c r="L4248" s="186"/>
      <c r="M4248" s="186"/>
      <c r="N4248" s="186"/>
      <c r="O4248" s="186"/>
      <c r="P4248" s="186"/>
      <c r="Q4248" s="186"/>
    </row>
    <row r="4249" spans="1:17">
      <c r="A4249" s="186"/>
      <c r="B4249" s="186"/>
      <c r="C4249" s="186"/>
      <c r="D4249" s="186"/>
      <c r="E4249" s="186"/>
      <c r="F4249" s="186"/>
      <c r="G4249" s="186"/>
      <c r="H4249" s="186"/>
      <c r="I4249" s="186"/>
      <c r="J4249" s="186"/>
      <c r="K4249" s="186"/>
      <c r="L4249" s="186"/>
      <c r="M4249" s="186"/>
      <c r="N4249" s="186"/>
      <c r="O4249" s="186"/>
      <c r="P4249" s="186"/>
      <c r="Q4249" s="186"/>
    </row>
    <row r="4250" spans="1:17">
      <c r="A4250" s="186"/>
      <c r="B4250" s="186"/>
      <c r="C4250" s="186"/>
      <c r="D4250" s="186"/>
      <c r="E4250" s="186"/>
      <c r="F4250" s="186"/>
      <c r="G4250" s="186"/>
      <c r="H4250" s="186"/>
      <c r="I4250" s="186"/>
      <c r="J4250" s="186"/>
      <c r="K4250" s="186"/>
      <c r="L4250" s="186"/>
      <c r="M4250" s="186"/>
      <c r="N4250" s="186"/>
      <c r="O4250" s="186"/>
      <c r="P4250" s="186"/>
      <c r="Q4250" s="186"/>
    </row>
    <row r="4251" spans="1:17">
      <c r="A4251" s="186"/>
      <c r="B4251" s="186"/>
      <c r="C4251" s="186"/>
      <c r="D4251" s="186"/>
      <c r="E4251" s="186"/>
      <c r="F4251" s="186"/>
      <c r="G4251" s="186"/>
      <c r="H4251" s="186"/>
      <c r="I4251" s="186"/>
      <c r="J4251" s="186"/>
      <c r="K4251" s="186"/>
      <c r="L4251" s="186"/>
      <c r="M4251" s="186"/>
      <c r="N4251" s="186"/>
      <c r="O4251" s="186"/>
      <c r="P4251" s="186"/>
      <c r="Q4251" s="186"/>
    </row>
    <row r="4252" spans="1:17">
      <c r="A4252" s="186"/>
      <c r="B4252" s="186"/>
      <c r="C4252" s="186"/>
      <c r="D4252" s="186"/>
      <c r="E4252" s="186"/>
      <c r="F4252" s="186"/>
      <c r="G4252" s="186"/>
      <c r="H4252" s="186"/>
      <c r="I4252" s="186"/>
      <c r="J4252" s="186"/>
      <c r="K4252" s="186"/>
      <c r="L4252" s="186"/>
      <c r="M4252" s="186"/>
      <c r="N4252" s="186"/>
      <c r="O4252" s="186"/>
      <c r="P4252" s="186"/>
      <c r="Q4252" s="186"/>
    </row>
    <row r="4253" spans="1:17">
      <c r="A4253" s="186"/>
      <c r="B4253" s="186"/>
      <c r="C4253" s="186"/>
      <c r="D4253" s="186"/>
      <c r="E4253" s="186"/>
      <c r="F4253" s="186"/>
      <c r="G4253" s="186"/>
      <c r="H4253" s="186"/>
      <c r="I4253" s="186"/>
      <c r="J4253" s="186"/>
      <c r="K4253" s="186"/>
      <c r="L4253" s="186"/>
      <c r="M4253" s="186"/>
      <c r="N4253" s="186"/>
      <c r="O4253" s="186"/>
      <c r="P4253" s="186"/>
      <c r="Q4253" s="186"/>
    </row>
    <row r="4254" spans="1:17">
      <c r="A4254" s="186"/>
      <c r="B4254" s="186"/>
      <c r="C4254" s="186"/>
      <c r="D4254" s="186"/>
      <c r="E4254" s="186"/>
      <c r="F4254" s="186"/>
      <c r="G4254" s="186"/>
      <c r="H4254" s="186"/>
      <c r="I4254" s="186"/>
      <c r="J4254" s="186"/>
      <c r="K4254" s="186"/>
      <c r="L4254" s="186"/>
      <c r="M4254" s="186"/>
      <c r="N4254" s="186"/>
      <c r="O4254" s="186"/>
      <c r="P4254" s="186"/>
      <c r="Q4254" s="186"/>
    </row>
    <row r="4255" spans="1:17">
      <c r="A4255" s="186"/>
      <c r="B4255" s="186"/>
      <c r="C4255" s="186"/>
      <c r="D4255" s="186"/>
      <c r="E4255" s="186"/>
      <c r="F4255" s="186"/>
      <c r="G4255" s="186"/>
      <c r="H4255" s="186"/>
      <c r="I4255" s="186"/>
      <c r="J4255" s="186"/>
      <c r="K4255" s="186"/>
      <c r="L4255" s="186"/>
      <c r="M4255" s="186"/>
      <c r="N4255" s="186"/>
      <c r="O4255" s="186"/>
      <c r="P4255" s="186"/>
      <c r="Q4255" s="186"/>
    </row>
    <row r="4256" spans="1:17">
      <c r="A4256" s="186"/>
      <c r="B4256" s="186"/>
      <c r="C4256" s="186"/>
      <c r="D4256" s="186"/>
      <c r="E4256" s="186"/>
      <c r="F4256" s="186"/>
      <c r="G4256" s="186"/>
      <c r="H4256" s="186"/>
      <c r="I4256" s="186"/>
      <c r="J4256" s="186"/>
      <c r="K4256" s="186"/>
      <c r="L4256" s="186"/>
      <c r="M4256" s="186"/>
      <c r="N4256" s="186"/>
      <c r="O4256" s="186"/>
      <c r="P4256" s="186"/>
      <c r="Q4256" s="186"/>
    </row>
    <row r="4257" spans="1:17">
      <c r="A4257" s="186"/>
      <c r="B4257" s="186"/>
      <c r="C4257" s="186"/>
      <c r="D4257" s="186"/>
      <c r="E4257" s="186"/>
      <c r="F4257" s="186"/>
      <c r="G4257" s="186"/>
      <c r="H4257" s="186"/>
      <c r="I4257" s="186"/>
      <c r="J4257" s="186"/>
      <c r="K4257" s="186"/>
      <c r="L4257" s="186"/>
      <c r="M4257" s="186"/>
      <c r="N4257" s="186"/>
      <c r="O4257" s="186"/>
      <c r="P4257" s="186"/>
      <c r="Q4257" s="186"/>
    </row>
    <row r="4258" spans="1:17">
      <c r="A4258" s="186"/>
      <c r="B4258" s="186"/>
      <c r="C4258" s="186"/>
      <c r="D4258" s="186"/>
      <c r="E4258" s="186"/>
      <c r="F4258" s="186"/>
      <c r="G4258" s="186"/>
      <c r="H4258" s="186"/>
      <c r="I4258" s="186"/>
      <c r="J4258" s="186"/>
      <c r="K4258" s="186"/>
      <c r="L4258" s="186"/>
      <c r="M4258" s="186"/>
      <c r="N4258" s="186"/>
      <c r="O4258" s="186"/>
      <c r="P4258" s="186"/>
      <c r="Q4258" s="186"/>
    </row>
    <row r="4259" spans="1:17">
      <c r="A4259" s="186"/>
      <c r="B4259" s="186"/>
      <c r="C4259" s="186"/>
      <c r="D4259" s="186"/>
      <c r="E4259" s="186"/>
      <c r="F4259" s="186"/>
      <c r="G4259" s="186"/>
      <c r="H4259" s="186"/>
      <c r="I4259" s="186"/>
      <c r="J4259" s="186"/>
      <c r="K4259" s="186"/>
      <c r="L4259" s="186"/>
      <c r="M4259" s="186"/>
      <c r="N4259" s="186"/>
      <c r="O4259" s="186"/>
      <c r="P4259" s="186"/>
      <c r="Q4259" s="186"/>
    </row>
    <row r="4260" spans="1:17">
      <c r="A4260" s="186"/>
      <c r="B4260" s="186"/>
      <c r="C4260" s="186"/>
      <c r="D4260" s="186"/>
      <c r="E4260" s="186"/>
      <c r="F4260" s="186"/>
      <c r="G4260" s="186"/>
      <c r="H4260" s="186"/>
      <c r="I4260" s="186"/>
      <c r="J4260" s="186"/>
      <c r="K4260" s="186"/>
      <c r="L4260" s="186"/>
      <c r="M4260" s="186"/>
      <c r="N4260" s="186"/>
      <c r="O4260" s="186"/>
      <c r="P4260" s="186"/>
      <c r="Q4260" s="186"/>
    </row>
    <row r="4261" spans="1:17">
      <c r="A4261" s="186"/>
      <c r="B4261" s="186"/>
      <c r="C4261" s="186"/>
      <c r="D4261" s="186"/>
      <c r="E4261" s="186"/>
      <c r="F4261" s="186"/>
      <c r="G4261" s="186"/>
      <c r="H4261" s="186"/>
      <c r="I4261" s="186"/>
      <c r="J4261" s="186"/>
      <c r="K4261" s="186"/>
      <c r="L4261" s="186"/>
      <c r="M4261" s="186"/>
      <c r="N4261" s="186"/>
      <c r="O4261" s="186"/>
      <c r="P4261" s="186"/>
      <c r="Q4261" s="186"/>
    </row>
    <row r="4262" spans="1:17">
      <c r="A4262" s="186"/>
      <c r="B4262" s="186"/>
      <c r="C4262" s="186"/>
      <c r="D4262" s="186"/>
      <c r="E4262" s="186"/>
      <c r="F4262" s="186"/>
      <c r="G4262" s="186"/>
      <c r="H4262" s="186"/>
      <c r="I4262" s="186"/>
      <c r="J4262" s="186"/>
      <c r="K4262" s="186"/>
      <c r="L4262" s="186"/>
      <c r="M4262" s="186"/>
      <c r="N4262" s="186"/>
      <c r="O4262" s="186"/>
      <c r="P4262" s="186"/>
      <c r="Q4262" s="186"/>
    </row>
    <row r="4263" spans="1:17">
      <c r="A4263" s="186"/>
      <c r="B4263" s="186"/>
      <c r="C4263" s="186"/>
      <c r="D4263" s="186"/>
      <c r="E4263" s="186"/>
      <c r="F4263" s="186"/>
      <c r="G4263" s="186"/>
      <c r="H4263" s="186"/>
      <c r="I4263" s="186"/>
      <c r="J4263" s="186"/>
      <c r="K4263" s="186"/>
      <c r="L4263" s="186"/>
      <c r="M4263" s="186"/>
      <c r="N4263" s="186"/>
      <c r="O4263" s="186"/>
      <c r="P4263" s="186"/>
      <c r="Q4263" s="186"/>
    </row>
    <row r="4264" spans="1:17">
      <c r="A4264" s="186"/>
      <c r="B4264" s="186"/>
      <c r="C4264" s="186"/>
      <c r="D4264" s="186"/>
      <c r="E4264" s="186"/>
      <c r="F4264" s="186"/>
      <c r="G4264" s="186"/>
      <c r="H4264" s="186"/>
      <c r="I4264" s="186"/>
      <c r="J4264" s="186"/>
      <c r="K4264" s="186"/>
      <c r="L4264" s="186"/>
      <c r="M4264" s="186"/>
      <c r="N4264" s="186"/>
      <c r="O4264" s="186"/>
      <c r="P4264" s="186"/>
      <c r="Q4264" s="186"/>
    </row>
    <row r="4265" spans="1:17">
      <c r="A4265" s="186"/>
      <c r="B4265" s="186"/>
      <c r="C4265" s="186"/>
      <c r="D4265" s="186"/>
      <c r="E4265" s="186"/>
      <c r="F4265" s="186"/>
      <c r="G4265" s="186"/>
      <c r="H4265" s="186"/>
      <c r="I4265" s="186"/>
      <c r="J4265" s="186"/>
      <c r="K4265" s="186"/>
      <c r="L4265" s="186"/>
      <c r="M4265" s="186"/>
      <c r="N4265" s="186"/>
      <c r="O4265" s="186"/>
      <c r="P4265" s="186"/>
      <c r="Q4265" s="186"/>
    </row>
    <row r="4266" spans="1:17">
      <c r="A4266" s="186"/>
      <c r="B4266" s="186"/>
      <c r="C4266" s="186"/>
      <c r="D4266" s="186"/>
      <c r="E4266" s="186"/>
      <c r="F4266" s="186"/>
      <c r="G4266" s="186"/>
      <c r="H4266" s="186"/>
      <c r="I4266" s="186"/>
      <c r="J4266" s="186"/>
      <c r="K4266" s="186"/>
      <c r="L4266" s="186"/>
      <c r="M4266" s="186"/>
      <c r="N4266" s="186"/>
      <c r="O4266" s="186"/>
      <c r="P4266" s="186"/>
      <c r="Q4266" s="186"/>
    </row>
    <row r="4267" spans="1:17">
      <c r="A4267" s="186"/>
      <c r="B4267" s="186"/>
      <c r="C4267" s="186"/>
      <c r="D4267" s="186"/>
      <c r="E4267" s="186"/>
      <c r="F4267" s="186"/>
      <c r="G4267" s="186"/>
      <c r="H4267" s="186"/>
      <c r="I4267" s="186"/>
      <c r="J4267" s="186"/>
      <c r="K4267" s="186"/>
      <c r="L4267" s="186"/>
      <c r="M4267" s="186"/>
      <c r="N4267" s="186"/>
      <c r="O4267" s="186"/>
      <c r="P4267" s="186"/>
      <c r="Q4267" s="186"/>
    </row>
    <row r="4268" spans="1:17">
      <c r="A4268" s="186"/>
      <c r="B4268" s="186"/>
      <c r="C4268" s="186"/>
      <c r="D4268" s="186"/>
      <c r="E4268" s="186"/>
      <c r="F4268" s="186"/>
      <c r="G4268" s="186"/>
      <c r="H4268" s="186"/>
      <c r="I4268" s="186"/>
      <c r="J4268" s="186"/>
      <c r="K4268" s="186"/>
      <c r="L4268" s="186"/>
      <c r="M4268" s="186"/>
      <c r="N4268" s="186"/>
      <c r="O4268" s="186"/>
      <c r="P4268" s="186"/>
      <c r="Q4268" s="186"/>
    </row>
    <row r="4269" spans="1:17">
      <c r="A4269" s="186"/>
      <c r="B4269" s="186"/>
      <c r="C4269" s="186"/>
      <c r="D4269" s="186"/>
      <c r="E4269" s="186"/>
      <c r="F4269" s="186"/>
      <c r="G4269" s="186"/>
      <c r="H4269" s="186"/>
      <c r="I4269" s="186"/>
      <c r="J4269" s="186"/>
      <c r="K4269" s="186"/>
      <c r="L4269" s="186"/>
      <c r="M4269" s="186"/>
      <c r="N4269" s="186"/>
      <c r="O4269" s="186"/>
      <c r="P4269" s="186"/>
      <c r="Q4269" s="186"/>
    </row>
    <row r="4270" spans="1:17">
      <c r="A4270" s="186"/>
      <c r="B4270" s="186"/>
      <c r="C4270" s="186"/>
      <c r="D4270" s="186"/>
      <c r="E4270" s="186"/>
      <c r="F4270" s="186"/>
      <c r="G4270" s="186"/>
      <c r="H4270" s="186"/>
      <c r="I4270" s="186"/>
      <c r="J4270" s="186"/>
      <c r="K4270" s="186"/>
      <c r="L4270" s="186"/>
      <c r="M4270" s="186"/>
      <c r="N4270" s="186"/>
      <c r="O4270" s="186"/>
      <c r="P4270" s="186"/>
      <c r="Q4270" s="186"/>
    </row>
    <row r="4271" spans="1:17">
      <c r="A4271" s="186"/>
      <c r="B4271" s="186"/>
      <c r="C4271" s="186"/>
      <c r="D4271" s="186"/>
      <c r="E4271" s="186"/>
      <c r="F4271" s="186"/>
      <c r="G4271" s="186"/>
      <c r="H4271" s="186"/>
      <c r="I4271" s="186"/>
      <c r="J4271" s="186"/>
      <c r="K4271" s="186"/>
      <c r="L4271" s="186"/>
      <c r="M4271" s="186"/>
      <c r="N4271" s="186"/>
      <c r="O4271" s="186"/>
      <c r="P4271" s="186"/>
      <c r="Q4271" s="186"/>
    </row>
    <row r="4272" spans="1:17">
      <c r="A4272" s="186"/>
      <c r="B4272" s="186"/>
      <c r="C4272" s="186"/>
      <c r="D4272" s="186"/>
      <c r="E4272" s="186"/>
      <c r="F4272" s="186"/>
      <c r="G4272" s="186"/>
      <c r="H4272" s="186"/>
      <c r="I4272" s="186"/>
      <c r="J4272" s="186"/>
      <c r="K4272" s="186"/>
      <c r="L4272" s="186"/>
      <c r="M4272" s="186"/>
      <c r="N4272" s="186"/>
      <c r="O4272" s="186"/>
      <c r="P4272" s="186"/>
      <c r="Q4272" s="186"/>
    </row>
    <row r="4273" spans="1:17">
      <c r="A4273" s="186"/>
      <c r="B4273" s="186"/>
      <c r="C4273" s="186"/>
      <c r="D4273" s="186"/>
      <c r="E4273" s="186"/>
      <c r="F4273" s="186"/>
      <c r="G4273" s="186"/>
      <c r="H4273" s="186"/>
      <c r="I4273" s="186"/>
      <c r="J4273" s="186"/>
      <c r="K4273" s="186"/>
      <c r="L4273" s="186"/>
      <c r="M4273" s="186"/>
      <c r="N4273" s="186"/>
      <c r="O4273" s="186"/>
      <c r="P4273" s="186"/>
      <c r="Q4273" s="186"/>
    </row>
    <row r="4274" spans="1:17">
      <c r="A4274" s="186"/>
      <c r="B4274" s="186"/>
      <c r="C4274" s="186"/>
      <c r="D4274" s="186"/>
      <c r="E4274" s="186"/>
      <c r="F4274" s="186"/>
      <c r="G4274" s="186"/>
      <c r="H4274" s="186"/>
      <c r="I4274" s="186"/>
      <c r="J4274" s="186"/>
      <c r="K4274" s="186"/>
      <c r="L4274" s="186"/>
      <c r="M4274" s="186"/>
      <c r="N4274" s="186"/>
      <c r="O4274" s="186"/>
      <c r="P4274" s="186"/>
      <c r="Q4274" s="186"/>
    </row>
    <row r="4275" spans="1:17">
      <c r="A4275" s="186"/>
      <c r="B4275" s="186"/>
      <c r="C4275" s="186"/>
      <c r="D4275" s="186"/>
      <c r="E4275" s="186"/>
      <c r="F4275" s="186"/>
      <c r="G4275" s="186"/>
      <c r="H4275" s="186"/>
      <c r="I4275" s="186"/>
      <c r="J4275" s="186"/>
      <c r="K4275" s="186"/>
      <c r="L4275" s="186"/>
      <c r="M4275" s="186"/>
      <c r="N4275" s="186"/>
      <c r="O4275" s="186"/>
      <c r="P4275" s="186"/>
      <c r="Q4275" s="186"/>
    </row>
    <row r="4276" spans="1:17">
      <c r="A4276" s="186"/>
      <c r="B4276" s="186"/>
      <c r="C4276" s="186"/>
      <c r="D4276" s="186"/>
      <c r="E4276" s="186"/>
      <c r="F4276" s="186"/>
      <c r="G4276" s="186"/>
      <c r="H4276" s="186"/>
      <c r="I4276" s="186"/>
      <c r="J4276" s="186"/>
      <c r="K4276" s="186"/>
      <c r="L4276" s="186"/>
      <c r="M4276" s="186"/>
      <c r="N4276" s="186"/>
      <c r="O4276" s="186"/>
      <c r="P4276" s="186"/>
      <c r="Q4276" s="186"/>
    </row>
    <row r="4277" spans="1:17">
      <c r="A4277" s="186"/>
      <c r="B4277" s="186"/>
      <c r="C4277" s="186"/>
      <c r="D4277" s="186"/>
      <c r="E4277" s="186"/>
      <c r="F4277" s="186"/>
      <c r="G4277" s="186"/>
      <c r="H4277" s="186"/>
      <c r="I4277" s="186"/>
      <c r="J4277" s="186"/>
      <c r="K4277" s="186"/>
      <c r="L4277" s="186"/>
      <c r="M4277" s="186"/>
      <c r="N4277" s="186"/>
      <c r="O4277" s="186"/>
      <c r="P4277" s="186"/>
      <c r="Q4277" s="186"/>
    </row>
    <row r="4278" spans="1:17">
      <c r="A4278" s="186"/>
      <c r="B4278" s="186"/>
      <c r="C4278" s="186"/>
      <c r="D4278" s="186"/>
      <c r="E4278" s="186"/>
      <c r="F4278" s="186"/>
      <c r="G4278" s="186"/>
      <c r="H4278" s="186"/>
      <c r="I4278" s="186"/>
      <c r="J4278" s="186"/>
      <c r="K4278" s="186"/>
      <c r="L4278" s="186"/>
      <c r="M4278" s="186"/>
      <c r="N4278" s="186"/>
      <c r="O4278" s="186"/>
      <c r="P4278" s="186"/>
      <c r="Q4278" s="186"/>
    </row>
    <row r="4279" spans="1:17">
      <c r="A4279" s="186"/>
      <c r="B4279" s="186"/>
      <c r="C4279" s="186"/>
      <c r="D4279" s="186"/>
      <c r="E4279" s="186"/>
      <c r="F4279" s="186"/>
      <c r="G4279" s="186"/>
      <c r="H4279" s="186"/>
      <c r="I4279" s="186"/>
      <c r="J4279" s="186"/>
      <c r="K4279" s="186"/>
      <c r="L4279" s="186"/>
      <c r="M4279" s="186"/>
      <c r="N4279" s="186"/>
      <c r="O4279" s="186"/>
      <c r="P4279" s="186"/>
      <c r="Q4279" s="186"/>
    </row>
    <row r="4280" spans="1:17">
      <c r="A4280" s="186"/>
      <c r="B4280" s="186"/>
      <c r="C4280" s="186"/>
      <c r="D4280" s="186"/>
      <c r="E4280" s="186"/>
      <c r="F4280" s="186"/>
      <c r="G4280" s="186"/>
      <c r="H4280" s="186"/>
      <c r="I4280" s="186"/>
      <c r="J4280" s="186"/>
      <c r="K4280" s="186"/>
      <c r="L4280" s="186"/>
      <c r="M4280" s="186"/>
      <c r="N4280" s="186"/>
      <c r="O4280" s="186"/>
      <c r="P4280" s="186"/>
      <c r="Q4280" s="186"/>
    </row>
    <row r="4281" spans="1:17">
      <c r="A4281" s="186"/>
      <c r="B4281" s="186"/>
      <c r="C4281" s="186"/>
      <c r="D4281" s="186"/>
      <c r="E4281" s="186"/>
      <c r="F4281" s="186"/>
      <c r="G4281" s="186"/>
      <c r="H4281" s="186"/>
      <c r="I4281" s="186"/>
      <c r="J4281" s="186"/>
      <c r="K4281" s="186"/>
      <c r="L4281" s="186"/>
      <c r="M4281" s="186"/>
      <c r="N4281" s="186"/>
      <c r="O4281" s="186"/>
      <c r="P4281" s="186"/>
      <c r="Q4281" s="186"/>
    </row>
    <row r="4282" spans="1:17">
      <c r="A4282" s="186"/>
      <c r="B4282" s="186"/>
      <c r="C4282" s="186"/>
      <c r="D4282" s="186"/>
      <c r="E4282" s="186"/>
      <c r="F4282" s="186"/>
      <c r="G4282" s="186"/>
      <c r="H4282" s="186"/>
      <c r="I4282" s="186"/>
      <c r="J4282" s="186"/>
      <c r="K4282" s="186"/>
      <c r="L4282" s="186"/>
      <c r="M4282" s="186"/>
      <c r="N4282" s="186"/>
      <c r="O4282" s="186"/>
      <c r="P4282" s="186"/>
      <c r="Q4282" s="186"/>
    </row>
    <row r="4283" spans="1:17">
      <c r="A4283" s="186"/>
      <c r="B4283" s="186"/>
      <c r="C4283" s="186"/>
      <c r="D4283" s="186"/>
      <c r="E4283" s="186"/>
      <c r="F4283" s="186"/>
      <c r="G4283" s="186"/>
      <c r="H4283" s="186"/>
      <c r="I4283" s="186"/>
      <c r="J4283" s="186"/>
      <c r="K4283" s="186"/>
      <c r="L4283" s="186"/>
      <c r="M4283" s="186"/>
      <c r="N4283" s="186"/>
      <c r="O4283" s="186"/>
      <c r="P4283" s="186"/>
      <c r="Q4283" s="186"/>
    </row>
    <row r="4284" spans="1:17">
      <c r="A4284" s="186"/>
      <c r="B4284" s="186"/>
      <c r="C4284" s="186"/>
      <c r="D4284" s="186"/>
      <c r="E4284" s="186"/>
      <c r="F4284" s="186"/>
      <c r="G4284" s="186"/>
      <c r="H4284" s="186"/>
      <c r="I4284" s="186"/>
      <c r="J4284" s="186"/>
      <c r="K4284" s="186"/>
      <c r="L4284" s="186"/>
      <c r="M4284" s="186"/>
      <c r="N4284" s="186"/>
      <c r="O4284" s="186"/>
      <c r="P4284" s="186"/>
      <c r="Q4284" s="186"/>
    </row>
    <row r="4285" spans="1:17">
      <c r="A4285" s="186"/>
      <c r="B4285" s="186"/>
      <c r="C4285" s="186"/>
      <c r="D4285" s="186"/>
      <c r="E4285" s="186"/>
      <c r="F4285" s="186"/>
      <c r="G4285" s="186"/>
      <c r="H4285" s="186"/>
      <c r="I4285" s="186"/>
      <c r="J4285" s="186"/>
      <c r="K4285" s="186"/>
      <c r="L4285" s="186"/>
      <c r="M4285" s="186"/>
      <c r="N4285" s="186"/>
      <c r="O4285" s="186"/>
      <c r="P4285" s="186"/>
      <c r="Q4285" s="186"/>
    </row>
    <row r="4286" spans="1:17">
      <c r="A4286" s="186"/>
      <c r="B4286" s="186"/>
      <c r="C4286" s="186"/>
      <c r="D4286" s="186"/>
      <c r="E4286" s="186"/>
      <c r="F4286" s="186"/>
      <c r="G4286" s="186"/>
      <c r="H4286" s="186"/>
      <c r="I4286" s="186"/>
      <c r="J4286" s="186"/>
      <c r="K4286" s="186"/>
      <c r="L4286" s="186"/>
      <c r="M4286" s="186"/>
      <c r="N4286" s="186"/>
      <c r="O4286" s="186"/>
      <c r="P4286" s="186"/>
      <c r="Q4286" s="186"/>
    </row>
    <row r="4287" spans="1:17">
      <c r="A4287" s="186"/>
      <c r="B4287" s="186"/>
      <c r="C4287" s="186"/>
      <c r="D4287" s="186"/>
      <c r="E4287" s="186"/>
      <c r="F4287" s="186"/>
      <c r="G4287" s="186"/>
      <c r="H4287" s="186"/>
      <c r="I4287" s="186"/>
      <c r="J4287" s="186"/>
      <c r="K4287" s="186"/>
      <c r="L4287" s="186"/>
      <c r="M4287" s="186"/>
      <c r="N4287" s="186"/>
      <c r="O4287" s="186"/>
      <c r="P4287" s="186"/>
      <c r="Q4287" s="186"/>
    </row>
    <row r="4288" spans="1:17">
      <c r="A4288" s="186"/>
      <c r="B4288" s="186"/>
      <c r="C4288" s="186"/>
      <c r="D4288" s="186"/>
      <c r="E4288" s="186"/>
      <c r="F4288" s="186"/>
      <c r="G4288" s="186"/>
      <c r="H4288" s="186"/>
      <c r="I4288" s="186"/>
      <c r="J4288" s="186"/>
      <c r="K4288" s="186"/>
      <c r="L4288" s="186"/>
      <c r="M4288" s="186"/>
      <c r="N4288" s="186"/>
      <c r="O4288" s="186"/>
      <c r="P4288" s="186"/>
      <c r="Q4288" s="186"/>
    </row>
    <row r="4289" spans="1:17">
      <c r="A4289" s="186"/>
      <c r="B4289" s="186"/>
      <c r="C4289" s="186"/>
      <c r="D4289" s="186"/>
      <c r="E4289" s="186"/>
      <c r="F4289" s="186"/>
      <c r="G4289" s="186"/>
      <c r="H4289" s="186"/>
      <c r="I4289" s="186"/>
      <c r="J4289" s="186"/>
      <c r="K4289" s="186"/>
      <c r="L4289" s="186"/>
      <c r="M4289" s="186"/>
      <c r="N4289" s="186"/>
      <c r="O4289" s="186"/>
      <c r="P4289" s="186"/>
      <c r="Q4289" s="186"/>
    </row>
    <row r="4290" spans="1:17">
      <c r="A4290" s="186"/>
      <c r="B4290" s="186"/>
      <c r="C4290" s="186"/>
      <c r="D4290" s="186"/>
      <c r="E4290" s="186"/>
      <c r="F4290" s="186"/>
      <c r="G4290" s="186"/>
      <c r="H4290" s="186"/>
      <c r="I4290" s="186"/>
      <c r="J4290" s="186"/>
      <c r="K4290" s="186"/>
      <c r="L4290" s="186"/>
      <c r="M4290" s="186"/>
      <c r="N4290" s="186"/>
      <c r="O4290" s="186"/>
      <c r="P4290" s="186"/>
      <c r="Q4290" s="186"/>
    </row>
    <row r="4291" spans="1:17">
      <c r="A4291" s="186"/>
      <c r="B4291" s="186"/>
      <c r="C4291" s="186"/>
      <c r="D4291" s="186"/>
      <c r="E4291" s="186"/>
      <c r="F4291" s="186"/>
      <c r="G4291" s="186"/>
      <c r="H4291" s="186"/>
      <c r="I4291" s="186"/>
      <c r="J4291" s="186"/>
      <c r="K4291" s="186"/>
      <c r="L4291" s="186"/>
      <c r="M4291" s="186"/>
      <c r="N4291" s="186"/>
      <c r="O4291" s="186"/>
      <c r="P4291" s="186"/>
      <c r="Q4291" s="186"/>
    </row>
    <row r="4292" spans="1:17">
      <c r="A4292" s="186"/>
      <c r="B4292" s="186"/>
      <c r="C4292" s="186"/>
      <c r="D4292" s="186"/>
      <c r="E4292" s="186"/>
      <c r="F4292" s="186"/>
      <c r="G4292" s="186"/>
      <c r="H4292" s="186"/>
      <c r="I4292" s="186"/>
      <c r="J4292" s="186"/>
      <c r="K4292" s="186"/>
      <c r="L4292" s="186"/>
      <c r="M4292" s="186"/>
      <c r="N4292" s="186"/>
      <c r="O4292" s="186"/>
      <c r="P4292" s="186"/>
      <c r="Q4292" s="186"/>
    </row>
    <row r="4293" spans="1:17">
      <c r="A4293" s="186"/>
      <c r="B4293" s="186"/>
      <c r="C4293" s="186"/>
      <c r="D4293" s="186"/>
      <c r="E4293" s="186"/>
      <c r="F4293" s="186"/>
      <c r="G4293" s="186"/>
      <c r="H4293" s="186"/>
      <c r="I4293" s="186"/>
      <c r="J4293" s="186"/>
      <c r="K4293" s="186"/>
      <c r="L4293" s="186"/>
      <c r="M4293" s="186"/>
      <c r="N4293" s="186"/>
      <c r="O4293" s="186"/>
      <c r="P4293" s="186"/>
      <c r="Q4293" s="186"/>
    </row>
    <row r="4294" spans="1:17">
      <c r="A4294" s="186"/>
      <c r="B4294" s="186"/>
      <c r="C4294" s="186"/>
      <c r="D4294" s="186"/>
      <c r="E4294" s="186"/>
      <c r="F4294" s="186"/>
      <c r="G4294" s="186"/>
      <c r="H4294" s="186"/>
      <c r="I4294" s="186"/>
      <c r="J4294" s="186"/>
      <c r="K4294" s="186"/>
      <c r="L4294" s="186"/>
      <c r="M4294" s="186"/>
      <c r="N4294" s="186"/>
      <c r="O4294" s="186"/>
      <c r="P4294" s="186"/>
      <c r="Q4294" s="186"/>
    </row>
    <row r="4295" spans="1:17">
      <c r="A4295" s="186"/>
      <c r="B4295" s="186"/>
      <c r="C4295" s="186"/>
      <c r="D4295" s="186"/>
      <c r="E4295" s="186"/>
      <c r="F4295" s="186"/>
      <c r="G4295" s="186"/>
      <c r="H4295" s="186"/>
      <c r="I4295" s="186"/>
      <c r="J4295" s="186"/>
      <c r="K4295" s="186"/>
      <c r="L4295" s="186"/>
      <c r="M4295" s="186"/>
      <c r="N4295" s="186"/>
      <c r="O4295" s="186"/>
      <c r="P4295" s="186"/>
      <c r="Q4295" s="186"/>
    </row>
    <row r="4296" spans="1:17">
      <c r="A4296" s="186"/>
      <c r="B4296" s="186"/>
      <c r="C4296" s="186"/>
      <c r="D4296" s="186"/>
      <c r="E4296" s="186"/>
      <c r="F4296" s="186"/>
      <c r="G4296" s="186"/>
      <c r="H4296" s="186"/>
      <c r="I4296" s="186"/>
      <c r="J4296" s="186"/>
      <c r="K4296" s="186"/>
      <c r="L4296" s="186"/>
      <c r="M4296" s="186"/>
      <c r="N4296" s="186"/>
      <c r="O4296" s="186"/>
      <c r="P4296" s="186"/>
      <c r="Q4296" s="186"/>
    </row>
    <row r="4297" spans="1:17">
      <c r="A4297" s="186"/>
      <c r="B4297" s="186"/>
      <c r="C4297" s="186"/>
      <c r="D4297" s="186"/>
      <c r="E4297" s="186"/>
      <c r="F4297" s="186"/>
      <c r="G4297" s="186"/>
      <c r="H4297" s="186"/>
      <c r="I4297" s="186"/>
      <c r="J4297" s="186"/>
      <c r="K4297" s="186"/>
      <c r="L4297" s="186"/>
      <c r="M4297" s="186"/>
      <c r="N4297" s="186"/>
      <c r="O4297" s="186"/>
      <c r="P4297" s="186"/>
      <c r="Q4297" s="186"/>
    </row>
    <row r="4298" spans="1:17">
      <c r="A4298" s="186"/>
      <c r="B4298" s="186"/>
      <c r="C4298" s="186"/>
      <c r="D4298" s="186"/>
      <c r="E4298" s="186"/>
      <c r="F4298" s="186"/>
      <c r="G4298" s="186"/>
      <c r="H4298" s="186"/>
      <c r="I4298" s="186"/>
      <c r="J4298" s="186"/>
      <c r="K4298" s="186"/>
      <c r="L4298" s="186"/>
      <c r="M4298" s="186"/>
      <c r="N4298" s="186"/>
      <c r="O4298" s="186"/>
      <c r="P4298" s="186"/>
      <c r="Q4298" s="186"/>
    </row>
    <row r="4299" spans="1:17">
      <c r="A4299" s="186"/>
      <c r="B4299" s="186"/>
      <c r="C4299" s="186"/>
      <c r="D4299" s="186"/>
      <c r="E4299" s="186"/>
      <c r="F4299" s="186"/>
      <c r="G4299" s="186"/>
      <c r="H4299" s="186"/>
      <c r="I4299" s="186"/>
      <c r="J4299" s="186"/>
      <c r="K4299" s="186"/>
      <c r="L4299" s="186"/>
      <c r="M4299" s="186"/>
      <c r="N4299" s="186"/>
      <c r="O4299" s="186"/>
      <c r="P4299" s="186"/>
      <c r="Q4299" s="186"/>
    </row>
    <row r="4300" spans="1:17">
      <c r="A4300" s="186"/>
      <c r="B4300" s="186"/>
      <c r="C4300" s="186"/>
      <c r="D4300" s="186"/>
      <c r="E4300" s="186"/>
      <c r="F4300" s="186"/>
      <c r="G4300" s="186"/>
      <c r="H4300" s="186"/>
      <c r="I4300" s="186"/>
      <c r="J4300" s="186"/>
      <c r="K4300" s="186"/>
      <c r="L4300" s="186"/>
      <c r="M4300" s="186"/>
      <c r="N4300" s="186"/>
      <c r="O4300" s="186"/>
      <c r="P4300" s="186"/>
      <c r="Q4300" s="186"/>
    </row>
    <row r="4301" spans="1:17">
      <c r="A4301" s="186"/>
      <c r="B4301" s="186"/>
      <c r="C4301" s="186"/>
      <c r="D4301" s="186"/>
      <c r="E4301" s="186"/>
      <c r="F4301" s="186"/>
      <c r="G4301" s="186"/>
      <c r="H4301" s="186"/>
      <c r="I4301" s="186"/>
      <c r="J4301" s="186"/>
      <c r="K4301" s="186"/>
      <c r="L4301" s="186"/>
      <c r="M4301" s="186"/>
      <c r="N4301" s="186"/>
      <c r="O4301" s="186"/>
      <c r="P4301" s="186"/>
      <c r="Q4301" s="186"/>
    </row>
    <row r="4302" spans="1:17">
      <c r="A4302" s="186"/>
      <c r="B4302" s="186"/>
      <c r="C4302" s="186"/>
      <c r="D4302" s="186"/>
      <c r="E4302" s="186"/>
      <c r="F4302" s="186"/>
      <c r="G4302" s="186"/>
      <c r="H4302" s="186"/>
      <c r="I4302" s="186"/>
      <c r="J4302" s="186"/>
      <c r="K4302" s="186"/>
      <c r="L4302" s="186"/>
      <c r="M4302" s="186"/>
      <c r="N4302" s="186"/>
      <c r="O4302" s="186"/>
      <c r="P4302" s="186"/>
      <c r="Q4302" s="186"/>
    </row>
    <row r="4303" spans="1:17">
      <c r="A4303" s="186"/>
      <c r="B4303" s="186"/>
      <c r="C4303" s="186"/>
      <c r="D4303" s="186"/>
      <c r="E4303" s="186"/>
      <c r="F4303" s="186"/>
      <c r="G4303" s="186"/>
      <c r="H4303" s="186"/>
      <c r="I4303" s="186"/>
      <c r="J4303" s="186"/>
      <c r="K4303" s="186"/>
      <c r="L4303" s="186"/>
      <c r="M4303" s="186"/>
      <c r="N4303" s="186"/>
      <c r="O4303" s="186"/>
      <c r="P4303" s="186"/>
      <c r="Q4303" s="186"/>
    </row>
    <row r="4304" spans="1:17">
      <c r="A4304" s="186"/>
      <c r="B4304" s="186"/>
      <c r="C4304" s="186"/>
      <c r="D4304" s="186"/>
      <c r="E4304" s="186"/>
      <c r="F4304" s="186"/>
      <c r="G4304" s="186"/>
      <c r="H4304" s="186"/>
      <c r="I4304" s="186"/>
      <c r="J4304" s="186"/>
      <c r="K4304" s="186"/>
      <c r="L4304" s="186"/>
      <c r="M4304" s="186"/>
      <c r="N4304" s="186"/>
      <c r="O4304" s="186"/>
      <c r="P4304" s="186"/>
      <c r="Q4304" s="186"/>
    </row>
    <row r="4305" spans="1:17">
      <c r="A4305" s="186"/>
      <c r="B4305" s="186"/>
      <c r="C4305" s="186"/>
      <c r="D4305" s="186"/>
      <c r="E4305" s="186"/>
      <c r="F4305" s="186"/>
      <c r="G4305" s="186"/>
      <c r="H4305" s="186"/>
      <c r="I4305" s="186"/>
      <c r="J4305" s="186"/>
      <c r="K4305" s="186"/>
      <c r="L4305" s="186"/>
      <c r="M4305" s="186"/>
      <c r="N4305" s="186"/>
      <c r="O4305" s="186"/>
      <c r="P4305" s="186"/>
      <c r="Q4305" s="186"/>
    </row>
    <row r="4306" spans="1:17">
      <c r="A4306" s="186"/>
      <c r="B4306" s="186"/>
      <c r="C4306" s="186"/>
      <c r="D4306" s="186"/>
      <c r="E4306" s="186"/>
      <c r="F4306" s="186"/>
      <c r="G4306" s="186"/>
      <c r="H4306" s="186"/>
      <c r="I4306" s="186"/>
      <c r="J4306" s="186"/>
      <c r="K4306" s="186"/>
      <c r="L4306" s="186"/>
      <c r="M4306" s="186"/>
      <c r="N4306" s="186"/>
      <c r="O4306" s="186"/>
      <c r="P4306" s="186"/>
      <c r="Q4306" s="186"/>
    </row>
    <row r="4307" spans="1:17">
      <c r="A4307" s="186"/>
      <c r="B4307" s="186"/>
      <c r="C4307" s="186"/>
      <c r="D4307" s="186"/>
      <c r="E4307" s="186"/>
      <c r="F4307" s="186"/>
      <c r="G4307" s="186"/>
      <c r="H4307" s="186"/>
      <c r="I4307" s="186"/>
      <c r="J4307" s="186"/>
      <c r="K4307" s="186"/>
      <c r="L4307" s="186"/>
      <c r="M4307" s="186"/>
      <c r="N4307" s="186"/>
      <c r="O4307" s="186"/>
      <c r="P4307" s="186"/>
      <c r="Q4307" s="186"/>
    </row>
    <row r="4308" spans="1:17">
      <c r="A4308" s="186"/>
      <c r="B4308" s="186"/>
      <c r="C4308" s="186"/>
      <c r="D4308" s="186"/>
      <c r="E4308" s="186"/>
      <c r="F4308" s="186"/>
      <c r="G4308" s="186"/>
      <c r="H4308" s="186"/>
      <c r="I4308" s="186"/>
      <c r="J4308" s="186"/>
      <c r="K4308" s="186"/>
      <c r="L4308" s="186"/>
      <c r="M4308" s="186"/>
      <c r="N4308" s="186"/>
      <c r="O4308" s="186"/>
      <c r="P4308" s="186"/>
      <c r="Q4308" s="186"/>
    </row>
    <row r="4309" spans="1:17">
      <c r="A4309" s="186"/>
      <c r="B4309" s="186"/>
      <c r="C4309" s="186"/>
      <c r="D4309" s="186"/>
      <c r="E4309" s="186"/>
      <c r="F4309" s="186"/>
      <c r="G4309" s="186"/>
      <c r="H4309" s="186"/>
      <c r="I4309" s="186"/>
      <c r="J4309" s="186"/>
      <c r="K4309" s="186"/>
      <c r="L4309" s="186"/>
      <c r="M4309" s="186"/>
      <c r="N4309" s="186"/>
      <c r="O4309" s="186"/>
      <c r="P4309" s="186"/>
      <c r="Q4309" s="186"/>
    </row>
    <row r="4310" spans="1:17">
      <c r="A4310" s="186"/>
      <c r="B4310" s="186"/>
      <c r="C4310" s="186"/>
      <c r="D4310" s="186"/>
      <c r="E4310" s="186"/>
      <c r="F4310" s="186"/>
      <c r="G4310" s="186"/>
      <c r="H4310" s="186"/>
      <c r="I4310" s="186"/>
      <c r="J4310" s="186"/>
      <c r="K4310" s="186"/>
      <c r="L4310" s="186"/>
      <c r="M4310" s="186"/>
      <c r="N4310" s="186"/>
      <c r="O4310" s="186"/>
      <c r="P4310" s="186"/>
      <c r="Q4310" s="186"/>
    </row>
    <row r="4311" spans="1:17">
      <c r="A4311" s="186"/>
      <c r="B4311" s="186"/>
      <c r="C4311" s="186"/>
      <c r="D4311" s="186"/>
      <c r="E4311" s="186"/>
      <c r="F4311" s="186"/>
      <c r="G4311" s="186"/>
      <c r="H4311" s="186"/>
      <c r="I4311" s="186"/>
      <c r="J4311" s="186"/>
      <c r="K4311" s="186"/>
      <c r="L4311" s="186"/>
      <c r="M4311" s="186"/>
      <c r="N4311" s="186"/>
      <c r="O4311" s="186"/>
      <c r="P4311" s="186"/>
      <c r="Q4311" s="186"/>
    </row>
    <row r="4312" spans="1:17">
      <c r="A4312" s="186"/>
      <c r="B4312" s="186"/>
      <c r="C4312" s="186"/>
      <c r="D4312" s="186"/>
      <c r="E4312" s="186"/>
      <c r="F4312" s="186"/>
      <c r="G4312" s="186"/>
      <c r="H4312" s="186"/>
      <c r="I4312" s="186"/>
      <c r="J4312" s="186"/>
      <c r="K4312" s="186"/>
      <c r="L4312" s="186"/>
      <c r="M4312" s="186"/>
      <c r="N4312" s="186"/>
      <c r="O4312" s="186"/>
      <c r="P4312" s="186"/>
      <c r="Q4312" s="186"/>
    </row>
    <row r="4313" spans="1:17">
      <c r="A4313" s="186"/>
      <c r="B4313" s="186"/>
      <c r="C4313" s="186"/>
      <c r="D4313" s="186"/>
      <c r="E4313" s="186"/>
      <c r="F4313" s="186"/>
      <c r="G4313" s="186"/>
      <c r="H4313" s="186"/>
      <c r="I4313" s="186"/>
      <c r="J4313" s="186"/>
      <c r="K4313" s="186"/>
      <c r="L4313" s="186"/>
      <c r="M4313" s="186"/>
      <c r="N4313" s="186"/>
      <c r="O4313" s="186"/>
      <c r="P4313" s="186"/>
      <c r="Q4313" s="186"/>
    </row>
    <row r="4314" spans="1:17">
      <c r="A4314" s="186"/>
      <c r="B4314" s="186"/>
      <c r="C4314" s="186"/>
      <c r="D4314" s="186"/>
      <c r="E4314" s="186"/>
      <c r="F4314" s="186"/>
      <c r="G4314" s="186"/>
      <c r="H4314" s="186"/>
      <c r="I4314" s="186"/>
      <c r="J4314" s="186"/>
      <c r="K4314" s="186"/>
      <c r="L4314" s="186"/>
      <c r="M4314" s="186"/>
      <c r="N4314" s="186"/>
      <c r="O4314" s="186"/>
      <c r="P4314" s="186"/>
      <c r="Q4314" s="186"/>
    </row>
    <row r="4315" spans="1:17">
      <c r="A4315" s="186"/>
      <c r="B4315" s="186"/>
      <c r="C4315" s="186"/>
      <c r="D4315" s="186"/>
      <c r="E4315" s="186"/>
      <c r="F4315" s="186"/>
      <c r="G4315" s="186"/>
      <c r="H4315" s="186"/>
      <c r="I4315" s="186"/>
      <c r="J4315" s="186"/>
      <c r="K4315" s="186"/>
      <c r="L4315" s="186"/>
      <c r="M4315" s="186"/>
      <c r="N4315" s="186"/>
      <c r="O4315" s="186"/>
      <c r="P4315" s="186"/>
      <c r="Q4315" s="186"/>
    </row>
    <row r="4316" spans="1:17">
      <c r="A4316" s="186"/>
      <c r="B4316" s="186"/>
      <c r="C4316" s="186"/>
      <c r="D4316" s="186"/>
      <c r="E4316" s="186"/>
      <c r="F4316" s="186"/>
      <c r="G4316" s="186"/>
      <c r="H4316" s="186"/>
      <c r="I4316" s="186"/>
      <c r="J4316" s="186"/>
      <c r="K4316" s="186"/>
      <c r="L4316" s="186"/>
      <c r="M4316" s="186"/>
      <c r="N4316" s="186"/>
      <c r="O4316" s="186"/>
      <c r="P4316" s="186"/>
      <c r="Q4316" s="186"/>
    </row>
    <row r="4317" spans="1:17">
      <c r="A4317" s="186"/>
      <c r="B4317" s="186"/>
      <c r="C4317" s="186"/>
      <c r="D4317" s="186"/>
      <c r="E4317" s="186"/>
      <c r="F4317" s="186"/>
      <c r="G4317" s="186"/>
      <c r="H4317" s="186"/>
      <c r="I4317" s="186"/>
      <c r="J4317" s="186"/>
      <c r="K4317" s="186"/>
      <c r="L4317" s="186"/>
      <c r="M4317" s="186"/>
      <c r="N4317" s="186"/>
      <c r="O4317" s="186"/>
      <c r="P4317" s="186"/>
      <c r="Q4317" s="186"/>
    </row>
    <row r="4318" spans="1:17">
      <c r="A4318" s="186"/>
      <c r="B4318" s="186"/>
      <c r="C4318" s="186"/>
      <c r="D4318" s="186"/>
      <c r="E4318" s="186"/>
      <c r="F4318" s="186"/>
      <c r="G4318" s="186"/>
      <c r="H4318" s="186"/>
      <c r="I4318" s="186"/>
      <c r="J4318" s="186"/>
      <c r="K4318" s="186"/>
      <c r="L4318" s="186"/>
      <c r="M4318" s="186"/>
      <c r="N4318" s="186"/>
      <c r="O4318" s="186"/>
      <c r="P4318" s="186"/>
      <c r="Q4318" s="186"/>
    </row>
    <row r="4319" spans="1:17">
      <c r="A4319" s="186"/>
      <c r="B4319" s="186"/>
      <c r="C4319" s="186"/>
      <c r="D4319" s="186"/>
      <c r="E4319" s="186"/>
      <c r="F4319" s="186"/>
      <c r="G4319" s="186"/>
      <c r="H4319" s="186"/>
      <c r="I4319" s="186"/>
      <c r="J4319" s="186"/>
      <c r="K4319" s="186"/>
      <c r="L4319" s="186"/>
      <c r="M4319" s="186"/>
      <c r="N4319" s="186"/>
      <c r="O4319" s="186"/>
      <c r="P4319" s="186"/>
      <c r="Q4319" s="186"/>
    </row>
    <row r="4320" spans="1:17">
      <c r="A4320" s="186"/>
      <c r="B4320" s="186"/>
      <c r="C4320" s="186"/>
      <c r="D4320" s="186"/>
      <c r="E4320" s="186"/>
      <c r="F4320" s="186"/>
      <c r="G4320" s="186"/>
      <c r="H4320" s="186"/>
      <c r="I4320" s="186"/>
      <c r="J4320" s="186"/>
      <c r="K4320" s="186"/>
      <c r="L4320" s="186"/>
      <c r="M4320" s="186"/>
      <c r="N4320" s="186"/>
      <c r="O4320" s="186"/>
      <c r="P4320" s="186"/>
      <c r="Q4320" s="186"/>
    </row>
    <row r="4321" spans="1:17">
      <c r="A4321" s="186"/>
      <c r="B4321" s="186"/>
      <c r="C4321" s="186"/>
      <c r="D4321" s="186"/>
      <c r="E4321" s="186"/>
      <c r="F4321" s="186"/>
      <c r="G4321" s="186"/>
      <c r="H4321" s="186"/>
      <c r="I4321" s="186"/>
      <c r="J4321" s="186"/>
      <c r="K4321" s="186"/>
      <c r="L4321" s="186"/>
      <c r="M4321" s="186"/>
      <c r="N4321" s="186"/>
      <c r="O4321" s="186"/>
      <c r="P4321" s="186"/>
      <c r="Q4321" s="186"/>
    </row>
    <row r="4322" spans="1:17">
      <c r="A4322" s="186"/>
      <c r="B4322" s="186"/>
      <c r="C4322" s="186"/>
      <c r="D4322" s="186"/>
      <c r="E4322" s="186"/>
      <c r="F4322" s="186"/>
      <c r="G4322" s="186"/>
      <c r="H4322" s="186"/>
      <c r="I4322" s="186"/>
      <c r="J4322" s="186"/>
      <c r="K4322" s="186"/>
      <c r="L4322" s="186"/>
      <c r="M4322" s="186"/>
      <c r="N4322" s="186"/>
      <c r="O4322" s="186"/>
      <c r="P4322" s="186"/>
      <c r="Q4322" s="186"/>
    </row>
    <row r="4323" spans="1:17">
      <c r="A4323" s="186"/>
      <c r="B4323" s="186"/>
      <c r="C4323" s="186"/>
      <c r="D4323" s="186"/>
      <c r="E4323" s="186"/>
      <c r="F4323" s="186"/>
      <c r="G4323" s="186"/>
      <c r="H4323" s="186"/>
      <c r="I4323" s="186"/>
      <c r="J4323" s="186"/>
      <c r="K4323" s="186"/>
      <c r="L4323" s="186"/>
      <c r="M4323" s="186"/>
      <c r="N4323" s="186"/>
      <c r="O4323" s="186"/>
      <c r="P4323" s="186"/>
      <c r="Q4323" s="186"/>
    </row>
    <row r="4324" spans="1:17">
      <c r="A4324" s="186"/>
      <c r="B4324" s="186"/>
      <c r="C4324" s="186"/>
      <c r="D4324" s="186"/>
      <c r="E4324" s="186"/>
      <c r="F4324" s="186"/>
      <c r="G4324" s="186"/>
      <c r="H4324" s="186"/>
      <c r="I4324" s="186"/>
      <c r="J4324" s="186"/>
      <c r="K4324" s="186"/>
      <c r="L4324" s="186"/>
      <c r="M4324" s="186"/>
      <c r="N4324" s="186"/>
      <c r="O4324" s="186"/>
      <c r="P4324" s="186"/>
      <c r="Q4324" s="186"/>
    </row>
    <row r="4325" spans="1:17">
      <c r="A4325" s="186"/>
      <c r="B4325" s="186"/>
      <c r="C4325" s="186"/>
      <c r="D4325" s="186"/>
      <c r="E4325" s="186"/>
      <c r="F4325" s="186"/>
      <c r="G4325" s="186"/>
      <c r="H4325" s="186"/>
      <c r="I4325" s="186"/>
      <c r="J4325" s="186"/>
      <c r="K4325" s="186"/>
      <c r="L4325" s="186"/>
      <c r="M4325" s="186"/>
      <c r="N4325" s="186"/>
      <c r="O4325" s="186"/>
      <c r="P4325" s="186"/>
      <c r="Q4325" s="186"/>
    </row>
    <row r="4326" spans="1:17">
      <c r="A4326" s="186"/>
      <c r="B4326" s="186"/>
      <c r="C4326" s="186"/>
      <c r="D4326" s="186"/>
      <c r="E4326" s="186"/>
      <c r="F4326" s="186"/>
      <c r="G4326" s="186"/>
      <c r="H4326" s="186"/>
      <c r="I4326" s="186"/>
      <c r="J4326" s="186"/>
      <c r="K4326" s="186"/>
      <c r="L4326" s="186"/>
      <c r="M4326" s="186"/>
      <c r="N4326" s="186"/>
      <c r="O4326" s="186"/>
      <c r="P4326" s="186"/>
      <c r="Q4326" s="186"/>
    </row>
    <row r="4327" spans="1:17">
      <c r="A4327" s="186"/>
      <c r="B4327" s="186"/>
      <c r="C4327" s="186"/>
      <c r="D4327" s="186"/>
      <c r="E4327" s="186"/>
      <c r="F4327" s="186"/>
      <c r="G4327" s="186"/>
      <c r="H4327" s="186"/>
      <c r="I4327" s="186"/>
      <c r="J4327" s="186"/>
      <c r="K4327" s="186"/>
      <c r="L4327" s="186"/>
      <c r="M4327" s="186"/>
      <c r="N4327" s="186"/>
      <c r="O4327" s="186"/>
      <c r="P4327" s="186"/>
      <c r="Q4327" s="186"/>
    </row>
    <row r="4328" spans="1:17">
      <c r="A4328" s="186"/>
      <c r="B4328" s="186"/>
      <c r="C4328" s="186"/>
      <c r="D4328" s="186"/>
      <c r="E4328" s="186"/>
      <c r="F4328" s="186"/>
      <c r="G4328" s="186"/>
      <c r="H4328" s="186"/>
      <c r="I4328" s="186"/>
      <c r="J4328" s="186"/>
      <c r="K4328" s="186"/>
      <c r="L4328" s="186"/>
      <c r="M4328" s="186"/>
      <c r="N4328" s="186"/>
      <c r="O4328" s="186"/>
      <c r="P4328" s="186"/>
      <c r="Q4328" s="186"/>
    </row>
    <row r="4329" spans="1:17">
      <c r="A4329" s="186"/>
      <c r="B4329" s="186"/>
      <c r="C4329" s="186"/>
      <c r="D4329" s="186"/>
      <c r="E4329" s="186"/>
      <c r="F4329" s="186"/>
      <c r="G4329" s="186"/>
      <c r="H4329" s="186"/>
      <c r="I4329" s="186"/>
      <c r="J4329" s="186"/>
      <c r="K4329" s="186"/>
      <c r="L4329" s="186"/>
      <c r="M4329" s="186"/>
      <c r="N4329" s="186"/>
      <c r="O4329" s="186"/>
      <c r="P4329" s="186"/>
      <c r="Q4329" s="186"/>
    </row>
    <row r="4330" spans="1:17">
      <c r="A4330" s="186"/>
      <c r="B4330" s="186"/>
      <c r="C4330" s="186"/>
      <c r="D4330" s="186"/>
      <c r="E4330" s="186"/>
      <c r="F4330" s="186"/>
      <c r="G4330" s="186"/>
      <c r="H4330" s="186"/>
      <c r="I4330" s="186"/>
      <c r="J4330" s="186"/>
      <c r="K4330" s="186"/>
      <c r="L4330" s="186"/>
      <c r="M4330" s="186"/>
      <c r="N4330" s="186"/>
      <c r="O4330" s="186"/>
      <c r="P4330" s="186"/>
      <c r="Q4330" s="186"/>
    </row>
    <row r="4331" spans="1:17">
      <c r="A4331" s="186"/>
      <c r="B4331" s="186"/>
      <c r="C4331" s="186"/>
      <c r="D4331" s="186"/>
      <c r="E4331" s="186"/>
      <c r="F4331" s="186"/>
      <c r="G4331" s="186"/>
      <c r="H4331" s="186"/>
      <c r="I4331" s="186"/>
      <c r="J4331" s="186"/>
      <c r="K4331" s="186"/>
      <c r="L4331" s="186"/>
      <c r="M4331" s="186"/>
      <c r="N4331" s="186"/>
      <c r="O4331" s="186"/>
      <c r="P4331" s="186"/>
      <c r="Q4331" s="186"/>
    </row>
    <row r="4332" spans="1:17">
      <c r="A4332" s="186"/>
      <c r="B4332" s="186"/>
      <c r="C4332" s="186"/>
      <c r="D4332" s="186"/>
      <c r="E4332" s="186"/>
      <c r="F4332" s="186"/>
      <c r="G4332" s="186"/>
      <c r="H4332" s="186"/>
      <c r="I4332" s="186"/>
      <c r="J4332" s="186"/>
      <c r="K4332" s="186"/>
      <c r="L4332" s="186"/>
      <c r="M4332" s="186"/>
      <c r="N4332" s="186"/>
      <c r="O4332" s="186"/>
      <c r="P4332" s="186"/>
      <c r="Q4332" s="186"/>
    </row>
    <row r="4333" spans="1:17">
      <c r="A4333" s="186"/>
      <c r="B4333" s="186"/>
      <c r="C4333" s="186"/>
      <c r="D4333" s="186"/>
      <c r="E4333" s="186"/>
      <c r="F4333" s="186"/>
      <c r="G4333" s="186"/>
      <c r="H4333" s="186"/>
      <c r="I4333" s="186"/>
      <c r="J4333" s="186"/>
      <c r="K4333" s="186"/>
      <c r="L4333" s="186"/>
      <c r="M4333" s="186"/>
      <c r="N4333" s="186"/>
      <c r="O4333" s="186"/>
      <c r="P4333" s="186"/>
      <c r="Q4333" s="186"/>
    </row>
    <row r="4334" spans="1:17">
      <c r="A4334" s="186"/>
      <c r="B4334" s="186"/>
      <c r="C4334" s="186"/>
      <c r="D4334" s="186"/>
      <c r="E4334" s="186"/>
      <c r="F4334" s="186"/>
      <c r="G4334" s="186"/>
      <c r="H4334" s="186"/>
      <c r="I4334" s="186"/>
      <c r="J4334" s="186"/>
      <c r="K4334" s="186"/>
      <c r="L4334" s="186"/>
      <c r="M4334" s="186"/>
      <c r="N4334" s="186"/>
      <c r="O4334" s="186"/>
      <c r="P4334" s="186"/>
      <c r="Q4334" s="186"/>
    </row>
    <row r="4335" spans="1:17">
      <c r="A4335" s="186"/>
      <c r="B4335" s="186"/>
      <c r="C4335" s="186"/>
      <c r="D4335" s="186"/>
      <c r="E4335" s="186"/>
      <c r="F4335" s="186"/>
      <c r="G4335" s="186"/>
      <c r="H4335" s="186"/>
      <c r="I4335" s="186"/>
      <c r="J4335" s="186"/>
      <c r="K4335" s="186"/>
      <c r="L4335" s="186"/>
      <c r="M4335" s="186"/>
      <c r="N4335" s="186"/>
      <c r="O4335" s="186"/>
      <c r="P4335" s="186"/>
      <c r="Q4335" s="186"/>
    </row>
    <row r="4336" spans="1:17">
      <c r="A4336" s="186"/>
      <c r="B4336" s="186"/>
      <c r="C4336" s="186"/>
      <c r="D4336" s="186"/>
      <c r="E4336" s="186"/>
      <c r="F4336" s="186"/>
      <c r="G4336" s="186"/>
      <c r="H4336" s="186"/>
      <c r="I4336" s="186"/>
      <c r="J4336" s="186"/>
      <c r="K4336" s="186"/>
      <c r="L4336" s="186"/>
      <c r="M4336" s="186"/>
      <c r="N4336" s="186"/>
      <c r="O4336" s="186"/>
      <c r="P4336" s="186"/>
      <c r="Q4336" s="186"/>
    </row>
    <row r="4337" spans="1:17">
      <c r="A4337" s="186"/>
      <c r="B4337" s="186"/>
      <c r="C4337" s="186"/>
      <c r="D4337" s="186"/>
      <c r="E4337" s="186"/>
      <c r="F4337" s="186"/>
      <c r="G4337" s="186"/>
      <c r="H4337" s="186"/>
      <c r="I4337" s="186"/>
      <c r="J4337" s="186"/>
      <c r="K4337" s="186"/>
      <c r="L4337" s="186"/>
      <c r="M4337" s="186"/>
      <c r="N4337" s="186"/>
      <c r="O4337" s="186"/>
      <c r="P4337" s="186"/>
      <c r="Q4337" s="186"/>
    </row>
    <row r="4338" spans="1:17">
      <c r="A4338" s="186"/>
      <c r="B4338" s="186"/>
      <c r="C4338" s="186"/>
      <c r="D4338" s="186"/>
      <c r="E4338" s="186"/>
      <c r="F4338" s="186"/>
      <c r="G4338" s="186"/>
      <c r="H4338" s="186"/>
      <c r="I4338" s="186"/>
      <c r="J4338" s="186"/>
      <c r="K4338" s="186"/>
      <c r="L4338" s="186"/>
      <c r="M4338" s="186"/>
      <c r="N4338" s="186"/>
      <c r="O4338" s="186"/>
      <c r="P4338" s="186"/>
      <c r="Q4338" s="186"/>
    </row>
    <row r="4339" spans="1:17">
      <c r="A4339" s="186"/>
      <c r="B4339" s="186"/>
      <c r="C4339" s="186"/>
      <c r="D4339" s="186"/>
      <c r="E4339" s="186"/>
      <c r="F4339" s="186"/>
      <c r="G4339" s="186"/>
      <c r="H4339" s="186"/>
      <c r="I4339" s="186"/>
      <c r="J4339" s="186"/>
      <c r="K4339" s="186"/>
      <c r="L4339" s="186"/>
      <c r="M4339" s="186"/>
      <c r="N4339" s="186"/>
      <c r="O4339" s="186"/>
      <c r="P4339" s="186"/>
      <c r="Q4339" s="186"/>
    </row>
    <row r="4340" spans="1:17">
      <c r="A4340" s="186"/>
      <c r="B4340" s="186"/>
      <c r="C4340" s="186"/>
      <c r="D4340" s="186"/>
      <c r="E4340" s="186"/>
      <c r="F4340" s="186"/>
      <c r="G4340" s="186"/>
      <c r="H4340" s="186"/>
      <c r="I4340" s="186"/>
      <c r="J4340" s="186"/>
      <c r="K4340" s="186"/>
      <c r="L4340" s="186"/>
      <c r="M4340" s="186"/>
      <c r="N4340" s="186"/>
      <c r="O4340" s="186"/>
      <c r="P4340" s="186"/>
      <c r="Q4340" s="186"/>
    </row>
    <row r="4341" spans="1:17">
      <c r="A4341" s="186"/>
      <c r="B4341" s="186"/>
      <c r="C4341" s="186"/>
      <c r="D4341" s="186"/>
      <c r="E4341" s="186"/>
      <c r="F4341" s="186"/>
      <c r="G4341" s="186"/>
      <c r="H4341" s="186"/>
      <c r="I4341" s="186"/>
      <c r="J4341" s="186"/>
      <c r="K4341" s="186"/>
      <c r="L4341" s="186"/>
      <c r="M4341" s="186"/>
      <c r="N4341" s="186"/>
      <c r="O4341" s="186"/>
      <c r="P4341" s="186"/>
      <c r="Q4341" s="186"/>
    </row>
    <row r="4342" spans="1:17">
      <c r="A4342" s="186"/>
      <c r="B4342" s="186"/>
      <c r="C4342" s="186"/>
      <c r="D4342" s="186"/>
      <c r="E4342" s="186"/>
      <c r="F4342" s="186"/>
      <c r="G4342" s="186"/>
      <c r="H4342" s="186"/>
      <c r="I4342" s="186"/>
      <c r="J4342" s="186"/>
      <c r="K4342" s="186"/>
      <c r="L4342" s="186"/>
      <c r="M4342" s="186"/>
      <c r="N4342" s="186"/>
      <c r="O4342" s="186"/>
      <c r="P4342" s="186"/>
      <c r="Q4342" s="186"/>
    </row>
    <row r="4343" spans="1:17">
      <c r="A4343" s="186"/>
      <c r="B4343" s="186"/>
      <c r="C4343" s="186"/>
      <c r="D4343" s="186"/>
      <c r="E4343" s="186"/>
      <c r="F4343" s="186"/>
      <c r="G4343" s="186"/>
      <c r="H4343" s="186"/>
      <c r="I4343" s="186"/>
      <c r="J4343" s="186"/>
      <c r="K4343" s="186"/>
      <c r="L4343" s="186"/>
      <c r="M4343" s="186"/>
      <c r="N4343" s="186"/>
      <c r="O4343" s="186"/>
      <c r="P4343" s="186"/>
      <c r="Q4343" s="186"/>
    </row>
    <row r="4344" spans="1:17">
      <c r="A4344" s="186"/>
      <c r="B4344" s="186"/>
      <c r="C4344" s="186"/>
      <c r="D4344" s="186"/>
      <c r="E4344" s="186"/>
      <c r="F4344" s="186"/>
      <c r="G4344" s="186"/>
      <c r="H4344" s="186"/>
      <c r="I4344" s="186"/>
      <c r="J4344" s="186"/>
      <c r="K4344" s="186"/>
      <c r="L4344" s="186"/>
      <c r="M4344" s="186"/>
      <c r="N4344" s="186"/>
      <c r="O4344" s="186"/>
      <c r="P4344" s="186"/>
      <c r="Q4344" s="186"/>
    </row>
    <row r="4345" spans="1:17">
      <c r="A4345" s="186"/>
      <c r="B4345" s="186"/>
      <c r="C4345" s="186"/>
      <c r="D4345" s="186"/>
      <c r="E4345" s="186"/>
      <c r="F4345" s="186"/>
      <c r="G4345" s="186"/>
      <c r="H4345" s="186"/>
      <c r="I4345" s="186"/>
      <c r="J4345" s="186"/>
      <c r="K4345" s="186"/>
      <c r="L4345" s="186"/>
      <c r="M4345" s="186"/>
      <c r="N4345" s="186"/>
      <c r="O4345" s="186"/>
      <c r="P4345" s="186"/>
      <c r="Q4345" s="186"/>
    </row>
    <row r="4346" spans="1:17">
      <c r="A4346" s="186"/>
      <c r="B4346" s="186"/>
      <c r="C4346" s="186"/>
      <c r="D4346" s="186"/>
      <c r="E4346" s="186"/>
      <c r="F4346" s="186"/>
      <c r="G4346" s="186"/>
      <c r="H4346" s="186"/>
      <c r="I4346" s="186"/>
      <c r="J4346" s="186"/>
      <c r="K4346" s="186"/>
      <c r="L4346" s="186"/>
      <c r="M4346" s="186"/>
      <c r="N4346" s="186"/>
      <c r="O4346" s="186"/>
      <c r="P4346" s="186"/>
      <c r="Q4346" s="186"/>
    </row>
    <row r="4347" spans="1:17">
      <c r="A4347" s="186"/>
      <c r="B4347" s="186"/>
      <c r="C4347" s="186"/>
      <c r="D4347" s="186"/>
      <c r="E4347" s="186"/>
      <c r="F4347" s="186"/>
      <c r="G4347" s="186"/>
      <c r="H4347" s="186"/>
      <c r="I4347" s="186"/>
      <c r="J4347" s="186"/>
      <c r="K4347" s="186"/>
      <c r="L4347" s="186"/>
      <c r="M4347" s="186"/>
      <c r="N4347" s="186"/>
      <c r="O4347" s="186"/>
      <c r="P4347" s="186"/>
      <c r="Q4347" s="186"/>
    </row>
    <row r="4348" spans="1:17">
      <c r="A4348" s="186"/>
      <c r="B4348" s="186"/>
      <c r="C4348" s="186"/>
      <c r="D4348" s="186"/>
      <c r="E4348" s="186"/>
      <c r="F4348" s="186"/>
      <c r="G4348" s="186"/>
      <c r="H4348" s="186"/>
      <c r="I4348" s="186"/>
      <c r="J4348" s="186"/>
      <c r="K4348" s="186"/>
      <c r="L4348" s="186"/>
      <c r="M4348" s="186"/>
      <c r="N4348" s="186"/>
      <c r="O4348" s="186"/>
      <c r="P4348" s="186"/>
      <c r="Q4348" s="186"/>
    </row>
    <row r="4349" spans="1:17">
      <c r="A4349" s="186"/>
      <c r="B4349" s="186"/>
      <c r="C4349" s="186"/>
      <c r="D4349" s="186"/>
      <c r="E4349" s="186"/>
      <c r="F4349" s="186"/>
      <c r="G4349" s="186"/>
      <c r="H4349" s="186"/>
      <c r="I4349" s="186"/>
      <c r="J4349" s="186"/>
      <c r="K4349" s="186"/>
      <c r="L4349" s="186"/>
      <c r="M4349" s="186"/>
      <c r="N4349" s="186"/>
      <c r="O4349" s="186"/>
      <c r="P4349" s="186"/>
      <c r="Q4349" s="186"/>
    </row>
    <row r="4350" spans="1:17">
      <c r="A4350" s="186"/>
      <c r="B4350" s="186"/>
      <c r="C4350" s="186"/>
      <c r="D4350" s="186"/>
      <c r="E4350" s="186"/>
      <c r="F4350" s="186"/>
      <c r="G4350" s="186"/>
      <c r="H4350" s="186"/>
      <c r="I4350" s="186"/>
      <c r="J4350" s="186"/>
      <c r="K4350" s="186"/>
      <c r="L4350" s="186"/>
      <c r="M4350" s="186"/>
      <c r="N4350" s="186"/>
      <c r="O4350" s="186"/>
      <c r="P4350" s="186"/>
      <c r="Q4350" s="186"/>
    </row>
    <row r="4351" spans="1:17">
      <c r="A4351" s="186"/>
      <c r="B4351" s="186"/>
      <c r="C4351" s="186"/>
      <c r="D4351" s="186"/>
      <c r="E4351" s="186"/>
      <c r="F4351" s="186"/>
      <c r="G4351" s="186"/>
      <c r="H4351" s="186"/>
      <c r="I4351" s="186"/>
      <c r="J4351" s="186"/>
      <c r="K4351" s="186"/>
      <c r="L4351" s="186"/>
      <c r="M4351" s="186"/>
      <c r="N4351" s="186"/>
      <c r="O4351" s="186"/>
      <c r="P4351" s="186"/>
      <c r="Q4351" s="186"/>
    </row>
    <row r="4352" spans="1:17">
      <c r="A4352" s="186"/>
      <c r="B4352" s="186"/>
      <c r="C4352" s="186"/>
      <c r="D4352" s="186"/>
      <c r="E4352" s="186"/>
      <c r="F4352" s="186"/>
      <c r="G4352" s="186"/>
      <c r="H4352" s="186"/>
      <c r="I4352" s="186"/>
      <c r="J4352" s="186"/>
      <c r="K4352" s="186"/>
      <c r="L4352" s="186"/>
      <c r="M4352" s="186"/>
      <c r="N4352" s="186"/>
      <c r="O4352" s="186"/>
      <c r="P4352" s="186"/>
      <c r="Q4352" s="186"/>
    </row>
    <row r="4353" spans="1:17">
      <c r="A4353" s="186"/>
      <c r="B4353" s="186"/>
      <c r="C4353" s="186"/>
      <c r="D4353" s="186"/>
      <c r="E4353" s="186"/>
      <c r="F4353" s="186"/>
      <c r="G4353" s="186"/>
      <c r="H4353" s="186"/>
      <c r="I4353" s="186"/>
      <c r="J4353" s="186"/>
      <c r="K4353" s="186"/>
      <c r="L4353" s="186"/>
      <c r="M4353" s="186"/>
      <c r="N4353" s="186"/>
      <c r="O4353" s="186"/>
      <c r="P4353" s="186"/>
      <c r="Q4353" s="186"/>
    </row>
    <row r="4354" spans="1:17">
      <c r="A4354" s="186"/>
      <c r="B4354" s="186"/>
      <c r="C4354" s="186"/>
      <c r="D4354" s="186"/>
      <c r="E4354" s="186"/>
      <c r="F4354" s="186"/>
      <c r="G4354" s="186"/>
      <c r="H4354" s="186"/>
      <c r="I4354" s="186"/>
      <c r="J4354" s="186"/>
      <c r="K4354" s="186"/>
      <c r="L4354" s="186"/>
      <c r="M4354" s="186"/>
      <c r="N4354" s="186"/>
      <c r="O4354" s="186"/>
      <c r="P4354" s="186"/>
      <c r="Q4354" s="186"/>
    </row>
    <row r="4355" spans="1:17">
      <c r="A4355" s="186"/>
      <c r="B4355" s="186"/>
      <c r="C4355" s="186"/>
      <c r="D4355" s="186"/>
      <c r="E4355" s="186"/>
      <c r="F4355" s="186"/>
      <c r="G4355" s="186"/>
      <c r="H4355" s="186"/>
      <c r="I4355" s="186"/>
      <c r="J4355" s="186"/>
      <c r="K4355" s="186"/>
      <c r="L4355" s="186"/>
      <c r="M4355" s="186"/>
      <c r="N4355" s="186"/>
      <c r="O4355" s="186"/>
      <c r="P4355" s="186"/>
      <c r="Q4355" s="186"/>
    </row>
    <row r="4356" spans="1:17">
      <c r="A4356" s="186"/>
      <c r="B4356" s="186"/>
      <c r="C4356" s="186"/>
      <c r="D4356" s="186"/>
      <c r="E4356" s="186"/>
      <c r="F4356" s="186"/>
      <c r="G4356" s="186"/>
      <c r="H4356" s="186"/>
      <c r="I4356" s="186"/>
      <c r="J4356" s="186"/>
      <c r="K4356" s="186"/>
      <c r="L4356" s="186"/>
      <c r="M4356" s="186"/>
      <c r="N4356" s="186"/>
      <c r="O4356" s="186"/>
      <c r="P4356" s="186"/>
      <c r="Q4356" s="186"/>
    </row>
    <row r="4357" spans="1:17">
      <c r="A4357" s="186"/>
      <c r="B4357" s="186"/>
      <c r="C4357" s="186"/>
      <c r="D4357" s="186"/>
      <c r="E4357" s="186"/>
      <c r="F4357" s="186"/>
      <c r="G4357" s="186"/>
      <c r="H4357" s="186"/>
      <c r="I4357" s="186"/>
      <c r="J4357" s="186"/>
      <c r="K4357" s="186"/>
      <c r="L4357" s="186"/>
      <c r="M4357" s="186"/>
      <c r="N4357" s="186"/>
      <c r="O4357" s="186"/>
      <c r="P4357" s="186"/>
      <c r="Q4357" s="186"/>
    </row>
    <row r="4358" spans="1:17">
      <c r="A4358" s="186"/>
      <c r="B4358" s="186"/>
      <c r="C4358" s="186"/>
      <c r="D4358" s="186"/>
      <c r="E4358" s="186"/>
      <c r="F4358" s="186"/>
      <c r="G4358" s="186"/>
      <c r="H4358" s="186"/>
      <c r="I4358" s="186"/>
      <c r="J4358" s="186"/>
      <c r="K4358" s="186"/>
      <c r="L4358" s="186"/>
      <c r="M4358" s="186"/>
      <c r="N4358" s="186"/>
      <c r="O4358" s="186"/>
      <c r="P4358" s="186"/>
      <c r="Q4358" s="186"/>
    </row>
    <row r="4359" spans="1:17">
      <c r="A4359" s="186"/>
      <c r="B4359" s="186"/>
      <c r="C4359" s="186"/>
      <c r="D4359" s="186"/>
      <c r="E4359" s="186"/>
      <c r="F4359" s="186"/>
      <c r="G4359" s="186"/>
      <c r="H4359" s="186"/>
      <c r="I4359" s="186"/>
      <c r="J4359" s="186"/>
      <c r="K4359" s="186"/>
      <c r="L4359" s="186"/>
      <c r="M4359" s="186"/>
      <c r="N4359" s="186"/>
      <c r="O4359" s="186"/>
      <c r="P4359" s="186"/>
      <c r="Q4359" s="186"/>
    </row>
    <row r="4360" spans="1:17">
      <c r="A4360" s="186"/>
      <c r="B4360" s="186"/>
      <c r="C4360" s="186"/>
      <c r="D4360" s="186"/>
      <c r="E4360" s="186"/>
      <c r="F4360" s="186"/>
      <c r="G4360" s="186"/>
      <c r="H4360" s="186"/>
      <c r="I4360" s="186"/>
      <c r="J4360" s="186"/>
      <c r="K4360" s="186"/>
      <c r="L4360" s="186"/>
      <c r="M4360" s="186"/>
      <c r="N4360" s="186"/>
      <c r="O4360" s="186"/>
      <c r="P4360" s="186"/>
      <c r="Q4360" s="186"/>
    </row>
    <row r="4361" spans="1:17">
      <c r="A4361" s="186"/>
      <c r="B4361" s="186"/>
      <c r="C4361" s="186"/>
      <c r="D4361" s="186"/>
      <c r="E4361" s="186"/>
      <c r="F4361" s="186"/>
      <c r="G4361" s="186"/>
      <c r="H4361" s="186"/>
      <c r="I4361" s="186"/>
      <c r="J4361" s="186"/>
      <c r="K4361" s="186"/>
      <c r="L4361" s="186"/>
      <c r="M4361" s="186"/>
      <c r="N4361" s="186"/>
      <c r="O4361" s="186"/>
      <c r="P4361" s="186"/>
      <c r="Q4361" s="186"/>
    </row>
    <row r="4362" spans="1:17">
      <c r="A4362" s="186"/>
      <c r="B4362" s="186"/>
      <c r="C4362" s="186"/>
      <c r="D4362" s="186"/>
      <c r="E4362" s="186"/>
      <c r="F4362" s="186"/>
      <c r="G4362" s="186"/>
      <c r="H4362" s="186"/>
      <c r="I4362" s="186"/>
      <c r="J4362" s="186"/>
      <c r="K4362" s="186"/>
      <c r="L4362" s="186"/>
      <c r="M4362" s="186"/>
      <c r="N4362" s="186"/>
      <c r="O4362" s="186"/>
      <c r="P4362" s="186"/>
      <c r="Q4362" s="186"/>
    </row>
    <row r="4363" spans="1:17">
      <c r="A4363" s="186"/>
      <c r="B4363" s="186"/>
      <c r="C4363" s="186"/>
      <c r="D4363" s="186"/>
      <c r="E4363" s="186"/>
      <c r="F4363" s="186"/>
      <c r="G4363" s="186"/>
      <c r="H4363" s="186"/>
      <c r="I4363" s="186"/>
      <c r="J4363" s="186"/>
      <c r="K4363" s="186"/>
      <c r="L4363" s="186"/>
      <c r="M4363" s="186"/>
      <c r="N4363" s="186"/>
      <c r="O4363" s="186"/>
      <c r="P4363" s="186"/>
      <c r="Q4363" s="186"/>
    </row>
    <row r="4364" spans="1:17">
      <c r="A4364" s="186"/>
      <c r="B4364" s="186"/>
      <c r="C4364" s="186"/>
      <c r="D4364" s="186"/>
      <c r="E4364" s="186"/>
      <c r="F4364" s="186"/>
      <c r="G4364" s="186"/>
      <c r="H4364" s="186"/>
      <c r="I4364" s="186"/>
      <c r="J4364" s="186"/>
      <c r="K4364" s="186"/>
      <c r="L4364" s="186"/>
      <c r="M4364" s="186"/>
      <c r="N4364" s="186"/>
      <c r="O4364" s="186"/>
      <c r="P4364" s="186"/>
      <c r="Q4364" s="186"/>
    </row>
    <row r="4365" spans="1:17">
      <c r="A4365" s="186"/>
      <c r="B4365" s="186"/>
      <c r="C4365" s="186"/>
      <c r="D4365" s="186"/>
      <c r="E4365" s="186"/>
      <c r="F4365" s="186"/>
      <c r="G4365" s="186"/>
      <c r="H4365" s="186"/>
      <c r="I4365" s="186"/>
      <c r="J4365" s="186"/>
      <c r="K4365" s="186"/>
      <c r="L4365" s="186"/>
      <c r="M4365" s="186"/>
      <c r="N4365" s="186"/>
      <c r="O4365" s="186"/>
      <c r="P4365" s="186"/>
      <c r="Q4365" s="186"/>
    </row>
    <row r="4366" spans="1:17">
      <c r="A4366" s="186"/>
      <c r="B4366" s="186"/>
      <c r="C4366" s="186"/>
      <c r="D4366" s="186"/>
      <c r="E4366" s="186"/>
      <c r="F4366" s="186"/>
      <c r="G4366" s="186"/>
      <c r="H4366" s="186"/>
      <c r="I4366" s="186"/>
      <c r="J4366" s="186"/>
      <c r="K4366" s="186"/>
      <c r="L4366" s="186"/>
      <c r="M4366" s="186"/>
      <c r="N4366" s="186"/>
      <c r="O4366" s="186"/>
      <c r="P4366" s="186"/>
      <c r="Q4366" s="186"/>
    </row>
    <row r="4367" spans="1:17">
      <c r="A4367" s="186"/>
      <c r="B4367" s="186"/>
      <c r="C4367" s="186"/>
      <c r="D4367" s="186"/>
      <c r="E4367" s="186"/>
      <c r="F4367" s="186"/>
      <c r="G4367" s="186"/>
      <c r="H4367" s="186"/>
      <c r="I4367" s="186"/>
      <c r="J4367" s="186"/>
      <c r="K4367" s="186"/>
      <c r="L4367" s="186"/>
      <c r="M4367" s="186"/>
      <c r="N4367" s="186"/>
      <c r="O4367" s="186"/>
      <c r="P4367" s="186"/>
      <c r="Q4367" s="186"/>
    </row>
    <row r="4368" spans="1:17">
      <c r="A4368" s="186"/>
      <c r="B4368" s="186"/>
      <c r="C4368" s="186"/>
      <c r="D4368" s="186"/>
      <c r="E4368" s="186"/>
      <c r="F4368" s="186"/>
      <c r="G4368" s="186"/>
      <c r="H4368" s="186"/>
      <c r="I4368" s="186"/>
      <c r="J4368" s="186"/>
      <c r="K4368" s="186"/>
      <c r="L4368" s="186"/>
      <c r="M4368" s="186"/>
      <c r="N4368" s="186"/>
      <c r="O4368" s="186"/>
      <c r="P4368" s="186"/>
      <c r="Q4368" s="186"/>
    </row>
    <row r="4369" spans="1:17">
      <c r="A4369" s="186"/>
      <c r="B4369" s="186"/>
      <c r="C4369" s="186"/>
      <c r="D4369" s="186"/>
      <c r="E4369" s="186"/>
      <c r="F4369" s="186"/>
      <c r="G4369" s="186"/>
      <c r="H4369" s="186"/>
      <c r="I4369" s="186"/>
      <c r="J4369" s="186"/>
      <c r="K4369" s="186"/>
      <c r="L4369" s="186"/>
      <c r="M4369" s="186"/>
      <c r="N4369" s="186"/>
      <c r="O4369" s="186"/>
      <c r="P4369" s="186"/>
      <c r="Q4369" s="186"/>
    </row>
    <row r="4370" spans="1:17">
      <c r="A4370" s="186"/>
      <c r="B4370" s="186"/>
      <c r="C4370" s="186"/>
      <c r="D4370" s="186"/>
      <c r="E4370" s="186"/>
      <c r="F4370" s="186"/>
      <c r="G4370" s="186"/>
      <c r="H4370" s="186"/>
      <c r="I4370" s="186"/>
      <c r="J4370" s="186"/>
      <c r="K4370" s="186"/>
      <c r="L4370" s="186"/>
      <c r="M4370" s="186"/>
      <c r="N4370" s="186"/>
      <c r="O4370" s="186"/>
      <c r="P4370" s="186"/>
      <c r="Q4370" s="186"/>
    </row>
    <row r="4371" spans="1:17">
      <c r="A4371" s="186"/>
      <c r="B4371" s="186"/>
      <c r="C4371" s="186"/>
      <c r="D4371" s="186"/>
      <c r="E4371" s="186"/>
      <c r="F4371" s="186"/>
      <c r="G4371" s="186"/>
      <c r="H4371" s="186"/>
      <c r="I4371" s="186"/>
      <c r="J4371" s="186"/>
      <c r="K4371" s="186"/>
      <c r="L4371" s="186"/>
      <c r="M4371" s="186"/>
      <c r="N4371" s="186"/>
      <c r="O4371" s="186"/>
      <c r="P4371" s="186"/>
      <c r="Q4371" s="186"/>
    </row>
    <row r="4372" spans="1:17">
      <c r="A4372" s="186"/>
      <c r="B4372" s="186"/>
      <c r="C4372" s="186"/>
      <c r="D4372" s="186"/>
      <c r="E4372" s="186"/>
      <c r="F4372" s="186"/>
      <c r="G4372" s="186"/>
      <c r="H4372" s="186"/>
      <c r="I4372" s="186"/>
      <c r="J4372" s="186"/>
      <c r="K4372" s="186"/>
      <c r="L4372" s="186"/>
      <c r="M4372" s="186"/>
      <c r="N4372" s="186"/>
      <c r="O4372" s="186"/>
      <c r="P4372" s="186"/>
      <c r="Q4372" s="186"/>
    </row>
    <row r="4373" spans="1:17">
      <c r="A4373" s="186"/>
      <c r="B4373" s="186"/>
      <c r="C4373" s="186"/>
      <c r="D4373" s="186"/>
      <c r="E4373" s="186"/>
      <c r="F4373" s="186"/>
      <c r="G4373" s="186"/>
      <c r="H4373" s="186"/>
      <c r="I4373" s="186"/>
      <c r="J4373" s="186"/>
      <c r="K4373" s="186"/>
      <c r="L4373" s="186"/>
      <c r="M4373" s="186"/>
      <c r="N4373" s="186"/>
      <c r="O4373" s="186"/>
      <c r="P4373" s="186"/>
      <c r="Q4373" s="186"/>
    </row>
    <row r="4374" spans="1:17">
      <c r="A4374" s="186"/>
      <c r="B4374" s="186"/>
      <c r="C4374" s="186"/>
      <c r="D4374" s="186"/>
      <c r="E4374" s="186"/>
      <c r="F4374" s="186"/>
      <c r="G4374" s="186"/>
      <c r="H4374" s="186"/>
      <c r="I4374" s="186"/>
      <c r="J4374" s="186"/>
      <c r="K4374" s="186"/>
      <c r="L4374" s="186"/>
      <c r="M4374" s="186"/>
      <c r="N4374" s="186"/>
      <c r="O4374" s="186"/>
      <c r="P4374" s="186"/>
      <c r="Q4374" s="186"/>
    </row>
    <row r="4375" spans="1:17">
      <c r="A4375" s="186"/>
      <c r="B4375" s="186"/>
      <c r="C4375" s="186"/>
      <c r="D4375" s="186"/>
      <c r="E4375" s="186"/>
      <c r="F4375" s="186"/>
      <c r="G4375" s="186"/>
      <c r="H4375" s="186"/>
      <c r="I4375" s="186"/>
      <c r="J4375" s="186"/>
      <c r="K4375" s="186"/>
      <c r="L4375" s="186"/>
      <c r="M4375" s="186"/>
      <c r="N4375" s="186"/>
      <c r="O4375" s="186"/>
      <c r="P4375" s="186"/>
      <c r="Q4375" s="186"/>
    </row>
    <row r="4376" spans="1:17">
      <c r="A4376" s="186"/>
      <c r="B4376" s="186"/>
      <c r="C4376" s="186"/>
      <c r="D4376" s="186"/>
      <c r="E4376" s="186"/>
      <c r="F4376" s="186"/>
      <c r="G4376" s="186"/>
      <c r="H4376" s="186"/>
      <c r="I4376" s="186"/>
      <c r="J4376" s="186"/>
      <c r="K4376" s="186"/>
      <c r="L4376" s="186"/>
      <c r="M4376" s="186"/>
      <c r="N4376" s="186"/>
      <c r="O4376" s="186"/>
      <c r="P4376" s="186"/>
      <c r="Q4376" s="186"/>
    </row>
    <row r="4377" spans="1:17">
      <c r="A4377" s="186"/>
      <c r="B4377" s="186"/>
      <c r="C4377" s="186"/>
      <c r="D4377" s="186"/>
      <c r="E4377" s="186"/>
      <c r="F4377" s="186"/>
      <c r="G4377" s="186"/>
      <c r="H4377" s="186"/>
      <c r="I4377" s="186"/>
      <c r="J4377" s="186"/>
      <c r="K4377" s="186"/>
      <c r="L4377" s="186"/>
      <c r="M4377" s="186"/>
      <c r="N4377" s="186"/>
      <c r="O4377" s="186"/>
      <c r="P4377" s="186"/>
      <c r="Q4377" s="186"/>
    </row>
    <row r="4378" spans="1:17">
      <c r="A4378" s="186"/>
      <c r="B4378" s="186"/>
      <c r="C4378" s="186"/>
      <c r="D4378" s="186"/>
      <c r="E4378" s="186"/>
      <c r="F4378" s="186"/>
      <c r="G4378" s="186"/>
      <c r="H4378" s="186"/>
      <c r="I4378" s="186"/>
      <c r="J4378" s="186"/>
      <c r="K4378" s="186"/>
      <c r="L4378" s="186"/>
      <c r="M4378" s="186"/>
      <c r="N4378" s="186"/>
      <c r="O4378" s="186"/>
      <c r="P4378" s="186"/>
      <c r="Q4378" s="186"/>
    </row>
    <row r="4379" spans="1:17">
      <c r="A4379" s="186"/>
      <c r="B4379" s="186"/>
      <c r="C4379" s="186"/>
      <c r="D4379" s="186"/>
      <c r="E4379" s="186"/>
      <c r="F4379" s="186"/>
      <c r="G4379" s="186"/>
      <c r="H4379" s="186"/>
      <c r="I4379" s="186"/>
      <c r="J4379" s="186"/>
      <c r="K4379" s="186"/>
      <c r="L4379" s="186"/>
      <c r="M4379" s="186"/>
      <c r="N4379" s="186"/>
      <c r="O4379" s="186"/>
      <c r="P4379" s="186"/>
      <c r="Q4379" s="186"/>
    </row>
    <row r="4380" spans="1:17">
      <c r="A4380" s="186"/>
      <c r="B4380" s="186"/>
      <c r="C4380" s="186"/>
      <c r="D4380" s="186"/>
      <c r="E4380" s="186"/>
      <c r="F4380" s="186"/>
      <c r="G4380" s="186"/>
      <c r="H4380" s="186"/>
      <c r="I4380" s="186"/>
      <c r="J4380" s="186"/>
      <c r="K4380" s="186"/>
      <c r="L4380" s="186"/>
      <c r="M4380" s="186"/>
      <c r="N4380" s="186"/>
      <c r="O4380" s="186"/>
      <c r="P4380" s="186"/>
      <c r="Q4380" s="186"/>
    </row>
    <row r="4381" spans="1:17">
      <c r="A4381" s="186"/>
      <c r="B4381" s="186"/>
      <c r="C4381" s="186"/>
      <c r="D4381" s="186"/>
      <c r="E4381" s="186"/>
      <c r="F4381" s="186"/>
      <c r="G4381" s="186"/>
      <c r="H4381" s="186"/>
      <c r="I4381" s="186"/>
      <c r="J4381" s="186"/>
      <c r="K4381" s="186"/>
      <c r="L4381" s="186"/>
      <c r="M4381" s="186"/>
      <c r="N4381" s="186"/>
      <c r="O4381" s="186"/>
      <c r="P4381" s="186"/>
      <c r="Q4381" s="186"/>
    </row>
    <row r="4382" spans="1:17">
      <c r="A4382" s="186"/>
      <c r="B4382" s="186"/>
      <c r="C4382" s="186"/>
      <c r="D4382" s="186"/>
      <c r="E4382" s="186"/>
      <c r="F4382" s="186"/>
      <c r="G4382" s="186"/>
      <c r="H4382" s="186"/>
      <c r="I4382" s="186"/>
      <c r="J4382" s="186"/>
      <c r="K4382" s="186"/>
      <c r="L4382" s="186"/>
      <c r="M4382" s="186"/>
      <c r="N4382" s="186"/>
      <c r="O4382" s="186"/>
      <c r="P4382" s="186"/>
      <c r="Q4382" s="186"/>
    </row>
    <row r="4383" spans="1:17">
      <c r="A4383" s="186"/>
      <c r="B4383" s="186"/>
      <c r="C4383" s="186"/>
      <c r="D4383" s="186"/>
      <c r="E4383" s="186"/>
      <c r="F4383" s="186"/>
      <c r="G4383" s="186"/>
      <c r="H4383" s="186"/>
      <c r="I4383" s="186"/>
      <c r="J4383" s="186"/>
      <c r="K4383" s="186"/>
      <c r="L4383" s="186"/>
      <c r="M4383" s="186"/>
      <c r="N4383" s="186"/>
      <c r="O4383" s="186"/>
      <c r="P4383" s="186"/>
      <c r="Q4383" s="186"/>
    </row>
    <row r="4384" spans="1:17">
      <c r="A4384" s="186"/>
      <c r="B4384" s="186"/>
      <c r="C4384" s="186"/>
      <c r="D4384" s="186"/>
      <c r="E4384" s="186"/>
      <c r="F4384" s="186"/>
      <c r="G4384" s="186"/>
      <c r="H4384" s="186"/>
      <c r="I4384" s="186"/>
      <c r="J4384" s="186"/>
      <c r="K4384" s="186"/>
      <c r="L4384" s="186"/>
      <c r="M4384" s="186"/>
      <c r="N4384" s="186"/>
      <c r="O4384" s="186"/>
      <c r="P4384" s="186"/>
      <c r="Q4384" s="186"/>
    </row>
    <row r="4385" spans="1:17">
      <c r="A4385" s="186"/>
      <c r="B4385" s="186"/>
      <c r="C4385" s="186"/>
      <c r="D4385" s="186"/>
      <c r="E4385" s="186"/>
      <c r="F4385" s="186"/>
      <c r="G4385" s="186"/>
      <c r="H4385" s="186"/>
      <c r="I4385" s="186"/>
      <c r="J4385" s="186"/>
      <c r="K4385" s="186"/>
      <c r="L4385" s="186"/>
      <c r="M4385" s="186"/>
      <c r="N4385" s="186"/>
      <c r="O4385" s="186"/>
      <c r="P4385" s="186"/>
      <c r="Q4385" s="186"/>
    </row>
    <row r="4386" spans="1:17">
      <c r="A4386" s="186"/>
      <c r="B4386" s="186"/>
      <c r="C4386" s="186"/>
      <c r="D4386" s="186"/>
      <c r="E4386" s="186"/>
      <c r="F4386" s="186"/>
      <c r="G4386" s="186"/>
      <c r="H4386" s="186"/>
      <c r="I4386" s="186"/>
      <c r="J4386" s="186"/>
      <c r="K4386" s="186"/>
      <c r="L4386" s="186"/>
      <c r="M4386" s="186"/>
      <c r="N4386" s="186"/>
      <c r="O4386" s="186"/>
      <c r="P4386" s="186"/>
      <c r="Q4386" s="186"/>
    </row>
    <row r="4387" spans="1:17">
      <c r="A4387" s="186"/>
      <c r="B4387" s="186"/>
      <c r="C4387" s="186"/>
      <c r="D4387" s="186"/>
      <c r="E4387" s="186"/>
      <c r="F4387" s="186"/>
      <c r="G4387" s="186"/>
      <c r="H4387" s="186"/>
      <c r="I4387" s="186"/>
      <c r="J4387" s="186"/>
      <c r="K4387" s="186"/>
      <c r="L4387" s="186"/>
      <c r="M4387" s="186"/>
      <c r="N4387" s="186"/>
      <c r="O4387" s="186"/>
      <c r="P4387" s="186"/>
      <c r="Q4387" s="186"/>
    </row>
    <row r="4388" spans="1:17">
      <c r="A4388" s="186"/>
      <c r="B4388" s="186"/>
      <c r="C4388" s="186"/>
      <c r="D4388" s="186"/>
      <c r="E4388" s="186"/>
      <c r="F4388" s="186"/>
      <c r="G4388" s="186"/>
      <c r="H4388" s="186"/>
      <c r="I4388" s="186"/>
      <c r="J4388" s="186"/>
      <c r="K4388" s="186"/>
      <c r="L4388" s="186"/>
      <c r="M4388" s="186"/>
      <c r="N4388" s="186"/>
      <c r="O4388" s="186"/>
      <c r="P4388" s="186"/>
      <c r="Q4388" s="186"/>
    </row>
    <row r="4389" spans="1:17">
      <c r="A4389" s="186"/>
      <c r="B4389" s="186"/>
      <c r="C4389" s="186"/>
      <c r="D4389" s="186"/>
      <c r="E4389" s="186"/>
      <c r="F4389" s="186"/>
      <c r="G4389" s="186"/>
      <c r="H4389" s="186"/>
      <c r="I4389" s="186"/>
      <c r="J4389" s="186"/>
      <c r="K4389" s="186"/>
      <c r="L4389" s="186"/>
      <c r="M4389" s="186"/>
      <c r="N4389" s="186"/>
      <c r="O4389" s="186"/>
      <c r="P4389" s="186"/>
      <c r="Q4389" s="186"/>
    </row>
    <row r="4390" spans="1:17">
      <c r="A4390" s="186"/>
      <c r="B4390" s="186"/>
      <c r="C4390" s="186"/>
      <c r="D4390" s="186"/>
      <c r="E4390" s="186"/>
      <c r="F4390" s="186"/>
      <c r="G4390" s="186"/>
      <c r="H4390" s="186"/>
      <c r="I4390" s="186"/>
      <c r="J4390" s="186"/>
      <c r="K4390" s="186"/>
      <c r="L4390" s="186"/>
      <c r="M4390" s="186"/>
      <c r="N4390" s="186"/>
      <c r="O4390" s="186"/>
      <c r="P4390" s="186"/>
      <c r="Q4390" s="186"/>
    </row>
    <row r="4391" spans="1:17">
      <c r="A4391" s="186"/>
      <c r="B4391" s="186"/>
      <c r="C4391" s="186"/>
      <c r="D4391" s="186"/>
      <c r="E4391" s="186"/>
      <c r="F4391" s="186"/>
      <c r="G4391" s="186"/>
      <c r="H4391" s="186"/>
      <c r="I4391" s="186"/>
      <c r="J4391" s="186"/>
      <c r="K4391" s="186"/>
      <c r="L4391" s="186"/>
      <c r="M4391" s="186"/>
      <c r="N4391" s="186"/>
      <c r="O4391" s="186"/>
      <c r="P4391" s="186"/>
      <c r="Q4391" s="186"/>
    </row>
    <row r="4392" spans="1:17">
      <c r="A4392" s="186"/>
      <c r="B4392" s="186"/>
      <c r="C4392" s="186"/>
      <c r="D4392" s="186"/>
      <c r="E4392" s="186"/>
      <c r="F4392" s="186"/>
      <c r="G4392" s="186"/>
      <c r="H4392" s="186"/>
      <c r="I4392" s="186"/>
      <c r="J4392" s="186"/>
      <c r="K4392" s="186"/>
      <c r="L4392" s="186"/>
      <c r="M4392" s="186"/>
      <c r="N4392" s="186"/>
      <c r="O4392" s="186"/>
      <c r="P4392" s="186"/>
      <c r="Q4392" s="186"/>
    </row>
    <row r="4393" spans="1:17">
      <c r="A4393" s="186"/>
      <c r="B4393" s="186"/>
      <c r="C4393" s="186"/>
      <c r="D4393" s="186"/>
      <c r="E4393" s="186"/>
      <c r="F4393" s="186"/>
      <c r="G4393" s="186"/>
      <c r="H4393" s="186"/>
      <c r="I4393" s="186"/>
      <c r="J4393" s="186"/>
      <c r="K4393" s="186"/>
      <c r="L4393" s="186"/>
      <c r="M4393" s="186"/>
      <c r="N4393" s="186"/>
      <c r="O4393" s="186"/>
      <c r="P4393" s="186"/>
      <c r="Q4393" s="186"/>
    </row>
    <row r="4394" spans="1:17">
      <c r="A4394" s="186"/>
      <c r="B4394" s="186"/>
      <c r="C4394" s="186"/>
      <c r="D4394" s="186"/>
      <c r="E4394" s="186"/>
      <c r="F4394" s="186"/>
      <c r="G4394" s="186"/>
      <c r="H4394" s="186"/>
      <c r="I4394" s="186"/>
      <c r="J4394" s="186"/>
      <c r="K4394" s="186"/>
      <c r="L4394" s="186"/>
      <c r="M4394" s="186"/>
      <c r="N4394" s="186"/>
      <c r="O4394" s="186"/>
      <c r="P4394" s="186"/>
      <c r="Q4394" s="186"/>
    </row>
    <row r="4395" spans="1:17">
      <c r="A4395" s="186"/>
      <c r="B4395" s="186"/>
      <c r="C4395" s="186"/>
      <c r="D4395" s="186"/>
      <c r="E4395" s="186"/>
      <c r="F4395" s="186"/>
      <c r="G4395" s="186"/>
      <c r="H4395" s="186"/>
      <c r="I4395" s="186"/>
      <c r="J4395" s="186"/>
      <c r="K4395" s="186"/>
      <c r="L4395" s="186"/>
      <c r="M4395" s="186"/>
      <c r="N4395" s="186"/>
      <c r="O4395" s="186"/>
      <c r="P4395" s="186"/>
      <c r="Q4395" s="186"/>
    </row>
    <row r="4396" spans="1:17">
      <c r="A4396" s="186"/>
      <c r="B4396" s="186"/>
      <c r="C4396" s="186"/>
      <c r="D4396" s="186"/>
      <c r="E4396" s="186"/>
      <c r="F4396" s="186"/>
      <c r="G4396" s="186"/>
      <c r="H4396" s="186"/>
      <c r="I4396" s="186"/>
      <c r="J4396" s="186"/>
      <c r="K4396" s="186"/>
      <c r="L4396" s="186"/>
      <c r="M4396" s="186"/>
      <c r="N4396" s="186"/>
      <c r="O4396" s="186"/>
      <c r="P4396" s="186"/>
      <c r="Q4396" s="186"/>
    </row>
    <row r="4397" spans="1:17">
      <c r="A4397" s="186"/>
      <c r="B4397" s="186"/>
      <c r="C4397" s="186"/>
      <c r="D4397" s="186"/>
      <c r="E4397" s="186"/>
      <c r="F4397" s="186"/>
      <c r="G4397" s="186"/>
      <c r="H4397" s="186"/>
      <c r="I4397" s="186"/>
      <c r="J4397" s="186"/>
      <c r="K4397" s="186"/>
      <c r="L4397" s="186"/>
      <c r="M4397" s="186"/>
      <c r="N4397" s="186"/>
      <c r="O4397" s="186"/>
      <c r="P4397" s="186"/>
      <c r="Q4397" s="186"/>
    </row>
    <row r="4398" spans="1:17">
      <c r="A4398" s="186"/>
      <c r="B4398" s="186"/>
      <c r="C4398" s="186"/>
      <c r="D4398" s="186"/>
      <c r="E4398" s="186"/>
      <c r="F4398" s="186"/>
      <c r="G4398" s="186"/>
      <c r="H4398" s="186"/>
      <c r="I4398" s="186"/>
      <c r="J4398" s="186"/>
      <c r="K4398" s="186"/>
      <c r="L4398" s="186"/>
      <c r="M4398" s="186"/>
      <c r="N4398" s="186"/>
      <c r="O4398" s="186"/>
      <c r="P4398" s="186"/>
      <c r="Q4398" s="186"/>
    </row>
    <row r="4399" spans="1:17">
      <c r="A4399" s="186"/>
      <c r="B4399" s="186"/>
      <c r="C4399" s="186"/>
      <c r="D4399" s="186"/>
      <c r="E4399" s="186"/>
      <c r="F4399" s="186"/>
      <c r="G4399" s="186"/>
      <c r="H4399" s="186"/>
      <c r="I4399" s="186"/>
      <c r="J4399" s="186"/>
      <c r="K4399" s="186"/>
      <c r="L4399" s="186"/>
      <c r="M4399" s="186"/>
      <c r="N4399" s="186"/>
      <c r="O4399" s="186"/>
      <c r="P4399" s="186"/>
      <c r="Q4399" s="186"/>
    </row>
    <row r="4400" spans="1:17">
      <c r="A4400" s="186"/>
      <c r="B4400" s="186"/>
      <c r="C4400" s="186"/>
      <c r="D4400" s="186"/>
      <c r="E4400" s="186"/>
      <c r="F4400" s="186"/>
      <c r="G4400" s="186"/>
      <c r="H4400" s="186"/>
      <c r="I4400" s="186"/>
      <c r="J4400" s="186"/>
      <c r="K4400" s="186"/>
      <c r="L4400" s="186"/>
      <c r="M4400" s="186"/>
      <c r="N4400" s="186"/>
      <c r="O4400" s="186"/>
      <c r="P4400" s="186"/>
      <c r="Q4400" s="186"/>
    </row>
    <row r="4401" spans="1:17">
      <c r="A4401" s="186"/>
      <c r="B4401" s="186"/>
      <c r="C4401" s="186"/>
      <c r="D4401" s="186"/>
      <c r="E4401" s="186"/>
      <c r="F4401" s="186"/>
      <c r="G4401" s="186"/>
      <c r="H4401" s="186"/>
      <c r="I4401" s="186"/>
      <c r="J4401" s="186"/>
      <c r="K4401" s="186"/>
      <c r="L4401" s="186"/>
      <c r="M4401" s="186"/>
      <c r="N4401" s="186"/>
      <c r="O4401" s="186"/>
      <c r="P4401" s="186"/>
      <c r="Q4401" s="186"/>
    </row>
    <row r="4402" spans="1:17">
      <c r="A4402" s="186"/>
      <c r="B4402" s="186"/>
      <c r="C4402" s="186"/>
      <c r="D4402" s="186"/>
      <c r="E4402" s="186"/>
      <c r="F4402" s="186"/>
      <c r="G4402" s="186"/>
      <c r="H4402" s="186"/>
      <c r="I4402" s="186"/>
      <c r="J4402" s="186"/>
      <c r="K4402" s="186"/>
      <c r="L4402" s="186"/>
      <c r="M4402" s="186"/>
      <c r="N4402" s="186"/>
      <c r="O4402" s="186"/>
      <c r="P4402" s="186"/>
      <c r="Q4402" s="186"/>
    </row>
    <row r="4403" spans="1:17">
      <c r="A4403" s="186"/>
      <c r="B4403" s="186"/>
      <c r="C4403" s="186"/>
      <c r="D4403" s="186"/>
      <c r="E4403" s="186"/>
      <c r="F4403" s="186"/>
      <c r="G4403" s="186"/>
      <c r="H4403" s="186"/>
      <c r="I4403" s="186"/>
      <c r="J4403" s="186"/>
      <c r="K4403" s="186"/>
      <c r="L4403" s="186"/>
      <c r="M4403" s="186"/>
      <c r="N4403" s="186"/>
      <c r="O4403" s="186"/>
      <c r="P4403" s="186"/>
      <c r="Q4403" s="186"/>
    </row>
    <row r="4404" spans="1:17">
      <c r="A4404" s="186"/>
      <c r="B4404" s="186"/>
      <c r="C4404" s="186"/>
      <c r="D4404" s="186"/>
      <c r="E4404" s="186"/>
      <c r="F4404" s="186"/>
      <c r="G4404" s="186"/>
      <c r="H4404" s="186"/>
      <c r="I4404" s="186"/>
      <c r="J4404" s="186"/>
      <c r="K4404" s="186"/>
      <c r="L4404" s="186"/>
      <c r="M4404" s="186"/>
      <c r="N4404" s="186"/>
      <c r="O4404" s="186"/>
      <c r="P4404" s="186"/>
      <c r="Q4404" s="186"/>
    </row>
    <row r="4405" spans="1:17">
      <c r="A4405" s="186"/>
      <c r="B4405" s="186"/>
      <c r="C4405" s="186"/>
      <c r="D4405" s="186"/>
      <c r="E4405" s="186"/>
      <c r="F4405" s="186"/>
      <c r="G4405" s="186"/>
      <c r="H4405" s="186"/>
      <c r="I4405" s="186"/>
      <c r="J4405" s="186"/>
      <c r="K4405" s="186"/>
      <c r="L4405" s="186"/>
      <c r="M4405" s="186"/>
      <c r="N4405" s="186"/>
      <c r="O4405" s="186"/>
      <c r="P4405" s="186"/>
      <c r="Q4405" s="186"/>
    </row>
    <row r="4406" spans="1:17">
      <c r="A4406" s="186"/>
      <c r="B4406" s="186"/>
      <c r="C4406" s="186"/>
      <c r="D4406" s="186"/>
      <c r="E4406" s="186"/>
      <c r="F4406" s="186"/>
      <c r="G4406" s="186"/>
      <c r="H4406" s="186"/>
      <c r="I4406" s="186"/>
      <c r="J4406" s="186"/>
      <c r="K4406" s="186"/>
      <c r="L4406" s="186"/>
      <c r="M4406" s="186"/>
      <c r="N4406" s="186"/>
      <c r="O4406" s="186"/>
      <c r="P4406" s="186"/>
      <c r="Q4406" s="186"/>
    </row>
    <row r="4407" spans="1:17">
      <c r="A4407" s="186"/>
      <c r="B4407" s="186"/>
      <c r="C4407" s="186"/>
      <c r="D4407" s="186"/>
      <c r="E4407" s="186"/>
      <c r="F4407" s="186"/>
      <c r="G4407" s="186"/>
      <c r="H4407" s="186"/>
      <c r="I4407" s="186"/>
      <c r="J4407" s="186"/>
      <c r="K4407" s="186"/>
      <c r="L4407" s="186"/>
      <c r="M4407" s="186"/>
      <c r="N4407" s="186"/>
      <c r="O4407" s="186"/>
      <c r="P4407" s="186"/>
      <c r="Q4407" s="186"/>
    </row>
    <row r="4408" spans="1:17">
      <c r="A4408" s="186"/>
      <c r="B4408" s="186"/>
      <c r="C4408" s="186"/>
      <c r="D4408" s="186"/>
      <c r="E4408" s="186"/>
      <c r="F4408" s="186"/>
      <c r="G4408" s="186"/>
      <c r="H4408" s="186"/>
      <c r="I4408" s="186"/>
      <c r="J4408" s="186"/>
      <c r="K4408" s="186"/>
      <c r="L4408" s="186"/>
      <c r="M4408" s="186"/>
      <c r="N4408" s="186"/>
      <c r="O4408" s="186"/>
      <c r="P4408" s="186"/>
      <c r="Q4408" s="186"/>
    </row>
    <row r="4409" spans="1:17">
      <c r="A4409" s="186"/>
      <c r="B4409" s="186"/>
      <c r="C4409" s="186"/>
      <c r="D4409" s="186"/>
      <c r="E4409" s="186"/>
      <c r="F4409" s="186"/>
      <c r="G4409" s="186"/>
      <c r="H4409" s="186"/>
      <c r="I4409" s="186"/>
      <c r="J4409" s="186"/>
      <c r="K4409" s="186"/>
      <c r="L4409" s="186"/>
      <c r="M4409" s="186"/>
      <c r="N4409" s="186"/>
      <c r="O4409" s="186"/>
      <c r="P4409" s="186"/>
      <c r="Q4409" s="186"/>
    </row>
    <row r="4410" spans="1:17">
      <c r="A4410" s="186"/>
      <c r="B4410" s="186"/>
      <c r="C4410" s="186"/>
      <c r="D4410" s="186"/>
      <c r="E4410" s="186"/>
      <c r="F4410" s="186"/>
      <c r="G4410" s="186"/>
      <c r="H4410" s="186"/>
      <c r="I4410" s="186"/>
      <c r="J4410" s="186"/>
      <c r="K4410" s="186"/>
      <c r="L4410" s="186"/>
      <c r="M4410" s="186"/>
      <c r="N4410" s="186"/>
      <c r="O4410" s="186"/>
      <c r="P4410" s="186"/>
      <c r="Q4410" s="186"/>
    </row>
    <row r="4411" spans="1:17">
      <c r="A4411" s="186"/>
      <c r="B4411" s="186"/>
      <c r="C4411" s="186"/>
      <c r="D4411" s="186"/>
      <c r="E4411" s="186"/>
      <c r="F4411" s="186"/>
      <c r="G4411" s="186"/>
      <c r="H4411" s="186"/>
      <c r="I4411" s="186"/>
      <c r="J4411" s="186"/>
      <c r="K4411" s="186"/>
      <c r="L4411" s="186"/>
      <c r="M4411" s="186"/>
      <c r="N4411" s="186"/>
      <c r="O4411" s="186"/>
      <c r="P4411" s="186"/>
      <c r="Q4411" s="186"/>
    </row>
    <row r="4412" spans="1:17">
      <c r="A4412" s="186"/>
      <c r="B4412" s="186"/>
      <c r="C4412" s="186"/>
      <c r="D4412" s="186"/>
      <c r="E4412" s="186"/>
      <c r="F4412" s="186"/>
      <c r="G4412" s="186"/>
      <c r="H4412" s="186"/>
      <c r="I4412" s="186"/>
      <c r="J4412" s="186"/>
      <c r="K4412" s="186"/>
      <c r="L4412" s="186"/>
      <c r="M4412" s="186"/>
      <c r="N4412" s="186"/>
      <c r="O4412" s="186"/>
      <c r="P4412" s="186"/>
      <c r="Q4412" s="186"/>
    </row>
    <row r="4413" spans="1:17">
      <c r="A4413" s="186"/>
      <c r="B4413" s="186"/>
      <c r="C4413" s="186"/>
      <c r="D4413" s="186"/>
      <c r="E4413" s="186"/>
      <c r="F4413" s="186"/>
      <c r="G4413" s="186"/>
      <c r="H4413" s="186"/>
      <c r="I4413" s="186"/>
      <c r="J4413" s="186"/>
      <c r="K4413" s="186"/>
      <c r="L4413" s="186"/>
      <c r="M4413" s="186"/>
      <c r="N4413" s="186"/>
      <c r="O4413" s="186"/>
      <c r="P4413" s="186"/>
      <c r="Q4413" s="186"/>
    </row>
    <row r="4414" spans="1:17">
      <c r="A4414" s="186"/>
      <c r="B4414" s="186"/>
      <c r="C4414" s="186"/>
      <c r="D4414" s="186"/>
      <c r="E4414" s="186"/>
      <c r="F4414" s="186"/>
      <c r="G4414" s="186"/>
      <c r="H4414" s="186"/>
      <c r="I4414" s="186"/>
      <c r="J4414" s="186"/>
      <c r="K4414" s="186"/>
      <c r="L4414" s="186"/>
      <c r="M4414" s="186"/>
      <c r="N4414" s="186"/>
      <c r="O4414" s="186"/>
      <c r="P4414" s="186"/>
      <c r="Q4414" s="186"/>
    </row>
    <row r="4415" spans="1:17">
      <c r="A4415" s="186"/>
      <c r="B4415" s="186"/>
      <c r="C4415" s="186"/>
      <c r="D4415" s="186"/>
      <c r="E4415" s="186"/>
      <c r="F4415" s="186"/>
      <c r="G4415" s="186"/>
      <c r="H4415" s="186"/>
      <c r="I4415" s="186"/>
      <c r="J4415" s="186"/>
      <c r="K4415" s="186"/>
      <c r="L4415" s="186"/>
      <c r="M4415" s="186"/>
      <c r="N4415" s="186"/>
      <c r="O4415" s="186"/>
      <c r="P4415" s="186"/>
      <c r="Q4415" s="186"/>
    </row>
    <row r="4416" spans="1:17">
      <c r="A4416" s="186"/>
      <c r="B4416" s="186"/>
      <c r="C4416" s="186"/>
      <c r="D4416" s="186"/>
      <c r="E4416" s="186"/>
      <c r="F4416" s="186"/>
      <c r="G4416" s="186"/>
      <c r="H4416" s="186"/>
      <c r="I4416" s="186"/>
      <c r="J4416" s="186"/>
      <c r="K4416" s="186"/>
      <c r="L4416" s="186"/>
      <c r="M4416" s="186"/>
      <c r="N4416" s="186"/>
      <c r="O4416" s="186"/>
      <c r="P4416" s="186"/>
      <c r="Q4416" s="186"/>
    </row>
    <row r="4417" spans="1:17">
      <c r="A4417" s="186"/>
      <c r="B4417" s="186"/>
      <c r="C4417" s="186"/>
      <c r="D4417" s="186"/>
      <c r="E4417" s="186"/>
      <c r="F4417" s="186"/>
      <c r="G4417" s="186"/>
      <c r="H4417" s="186"/>
      <c r="I4417" s="186"/>
      <c r="J4417" s="186"/>
      <c r="K4417" s="186"/>
      <c r="L4417" s="186"/>
      <c r="M4417" s="186"/>
      <c r="N4417" s="186"/>
      <c r="O4417" s="186"/>
      <c r="P4417" s="186"/>
      <c r="Q4417" s="186"/>
    </row>
    <row r="4418" spans="1:17">
      <c r="A4418" s="186"/>
      <c r="B4418" s="186"/>
      <c r="C4418" s="186"/>
      <c r="D4418" s="186"/>
      <c r="E4418" s="186"/>
      <c r="F4418" s="186"/>
      <c r="G4418" s="186"/>
      <c r="H4418" s="186"/>
      <c r="I4418" s="186"/>
      <c r="J4418" s="186"/>
      <c r="K4418" s="186"/>
      <c r="L4418" s="186"/>
      <c r="M4418" s="186"/>
      <c r="N4418" s="186"/>
      <c r="O4418" s="186"/>
      <c r="P4418" s="186"/>
      <c r="Q4418" s="186"/>
    </row>
    <row r="4419" spans="1:17">
      <c r="A4419" s="186"/>
      <c r="B4419" s="186"/>
      <c r="C4419" s="186"/>
      <c r="D4419" s="186"/>
      <c r="E4419" s="186"/>
      <c r="F4419" s="186"/>
      <c r="G4419" s="186"/>
      <c r="H4419" s="186"/>
      <c r="I4419" s="186"/>
      <c r="J4419" s="186"/>
      <c r="K4419" s="186"/>
      <c r="L4419" s="186"/>
      <c r="M4419" s="186"/>
      <c r="N4419" s="186"/>
      <c r="O4419" s="186"/>
      <c r="P4419" s="186"/>
      <c r="Q4419" s="186"/>
    </row>
    <row r="4420" spans="1:17">
      <c r="A4420" s="186"/>
      <c r="B4420" s="186"/>
      <c r="C4420" s="186"/>
      <c r="D4420" s="186"/>
      <c r="E4420" s="186"/>
      <c r="F4420" s="186"/>
      <c r="G4420" s="186"/>
      <c r="H4420" s="186"/>
      <c r="I4420" s="186"/>
      <c r="J4420" s="186"/>
      <c r="K4420" s="186"/>
      <c r="L4420" s="186"/>
      <c r="M4420" s="186"/>
      <c r="N4420" s="186"/>
      <c r="O4420" s="186"/>
      <c r="P4420" s="186"/>
      <c r="Q4420" s="186"/>
    </row>
    <row r="4421" spans="1:17">
      <c r="A4421" s="186"/>
      <c r="B4421" s="186"/>
      <c r="C4421" s="186"/>
      <c r="D4421" s="186"/>
      <c r="E4421" s="186"/>
      <c r="F4421" s="186"/>
      <c r="G4421" s="186"/>
      <c r="H4421" s="186"/>
      <c r="I4421" s="186"/>
      <c r="J4421" s="186"/>
      <c r="K4421" s="186"/>
      <c r="L4421" s="186"/>
      <c r="M4421" s="186"/>
      <c r="N4421" s="186"/>
      <c r="O4421" s="186"/>
      <c r="P4421" s="186"/>
      <c r="Q4421" s="186"/>
    </row>
    <row r="4422" spans="1:17">
      <c r="A4422" s="186"/>
      <c r="B4422" s="186"/>
      <c r="C4422" s="186"/>
      <c r="D4422" s="186"/>
      <c r="E4422" s="186"/>
      <c r="F4422" s="186"/>
      <c r="G4422" s="186"/>
      <c r="H4422" s="186"/>
      <c r="I4422" s="186"/>
      <c r="J4422" s="186"/>
      <c r="K4422" s="186"/>
      <c r="L4422" s="186"/>
      <c r="M4422" s="186"/>
      <c r="N4422" s="186"/>
      <c r="O4422" s="186"/>
      <c r="P4422" s="186"/>
      <c r="Q4422" s="186"/>
    </row>
    <row r="4423" spans="1:17">
      <c r="A4423" s="186"/>
      <c r="B4423" s="186"/>
      <c r="C4423" s="186"/>
      <c r="D4423" s="186"/>
      <c r="E4423" s="186"/>
      <c r="F4423" s="186"/>
      <c r="G4423" s="186"/>
      <c r="H4423" s="186"/>
      <c r="I4423" s="186"/>
      <c r="J4423" s="186"/>
      <c r="K4423" s="186"/>
      <c r="L4423" s="186"/>
      <c r="M4423" s="186"/>
      <c r="N4423" s="186"/>
      <c r="O4423" s="186"/>
      <c r="P4423" s="186"/>
      <c r="Q4423" s="186"/>
    </row>
    <row r="4424" spans="1:17">
      <c r="A4424" s="186"/>
      <c r="B4424" s="186"/>
      <c r="C4424" s="186"/>
      <c r="D4424" s="186"/>
      <c r="E4424" s="186"/>
      <c r="F4424" s="186"/>
      <c r="G4424" s="186"/>
      <c r="H4424" s="186"/>
      <c r="I4424" s="186"/>
      <c r="J4424" s="186"/>
      <c r="K4424" s="186"/>
      <c r="L4424" s="186"/>
      <c r="M4424" s="186"/>
      <c r="N4424" s="186"/>
      <c r="O4424" s="186"/>
      <c r="P4424" s="186"/>
      <c r="Q4424" s="186"/>
    </row>
    <row r="4425" spans="1:17">
      <c r="A4425" s="186"/>
      <c r="B4425" s="186"/>
      <c r="C4425" s="186"/>
      <c r="D4425" s="186"/>
      <c r="E4425" s="186"/>
      <c r="F4425" s="186"/>
      <c r="G4425" s="186"/>
      <c r="H4425" s="186"/>
      <c r="I4425" s="186"/>
      <c r="J4425" s="186"/>
      <c r="K4425" s="186"/>
      <c r="L4425" s="186"/>
      <c r="M4425" s="186"/>
      <c r="N4425" s="186"/>
      <c r="O4425" s="186"/>
      <c r="P4425" s="186"/>
      <c r="Q4425" s="186"/>
    </row>
    <row r="4426" spans="1:17">
      <c r="A4426" s="186"/>
      <c r="B4426" s="186"/>
      <c r="C4426" s="186"/>
      <c r="D4426" s="186"/>
      <c r="E4426" s="186"/>
      <c r="F4426" s="186"/>
      <c r="G4426" s="186"/>
      <c r="H4426" s="186"/>
      <c r="I4426" s="186"/>
      <c r="J4426" s="186"/>
      <c r="K4426" s="186"/>
      <c r="L4426" s="186"/>
      <c r="M4426" s="186"/>
      <c r="N4426" s="186"/>
      <c r="O4426" s="186"/>
      <c r="P4426" s="186"/>
      <c r="Q4426" s="186"/>
    </row>
    <row r="4427" spans="1:17">
      <c r="A4427" s="186"/>
      <c r="B4427" s="186"/>
      <c r="C4427" s="186"/>
      <c r="D4427" s="186"/>
      <c r="E4427" s="186"/>
      <c r="F4427" s="186"/>
      <c r="G4427" s="186"/>
      <c r="H4427" s="186"/>
      <c r="I4427" s="186"/>
      <c r="J4427" s="186"/>
      <c r="K4427" s="186"/>
      <c r="L4427" s="186"/>
      <c r="M4427" s="186"/>
      <c r="N4427" s="186"/>
      <c r="O4427" s="186"/>
      <c r="P4427" s="186"/>
      <c r="Q4427" s="186"/>
    </row>
    <row r="4428" spans="1:17">
      <c r="A4428" s="186"/>
      <c r="B4428" s="186"/>
      <c r="C4428" s="186"/>
      <c r="D4428" s="186"/>
      <c r="E4428" s="186"/>
      <c r="F4428" s="186"/>
      <c r="G4428" s="186"/>
      <c r="H4428" s="186"/>
      <c r="I4428" s="186"/>
      <c r="J4428" s="186"/>
      <c r="K4428" s="186"/>
      <c r="L4428" s="186"/>
      <c r="M4428" s="186"/>
      <c r="N4428" s="186"/>
      <c r="O4428" s="186"/>
      <c r="P4428" s="186"/>
      <c r="Q4428" s="186"/>
    </row>
    <row r="4429" spans="1:17">
      <c r="A4429" s="186"/>
      <c r="B4429" s="186"/>
      <c r="C4429" s="186"/>
      <c r="D4429" s="186"/>
      <c r="E4429" s="186"/>
      <c r="F4429" s="186"/>
      <c r="G4429" s="186"/>
      <c r="H4429" s="186"/>
      <c r="I4429" s="186"/>
      <c r="J4429" s="186"/>
      <c r="K4429" s="186"/>
      <c r="L4429" s="186"/>
      <c r="M4429" s="186"/>
      <c r="N4429" s="186"/>
      <c r="O4429" s="186"/>
      <c r="P4429" s="186"/>
      <c r="Q4429" s="186"/>
    </row>
    <row r="4430" spans="1:17">
      <c r="A4430" s="186"/>
      <c r="B4430" s="186"/>
      <c r="C4430" s="186"/>
      <c r="D4430" s="186"/>
      <c r="E4430" s="186"/>
      <c r="F4430" s="186"/>
      <c r="G4430" s="186"/>
      <c r="H4430" s="186"/>
      <c r="I4430" s="186"/>
      <c r="J4430" s="186"/>
      <c r="K4430" s="186"/>
      <c r="L4430" s="186"/>
      <c r="M4430" s="186"/>
      <c r="N4430" s="186"/>
      <c r="O4430" s="186"/>
      <c r="P4430" s="186"/>
      <c r="Q4430" s="186"/>
    </row>
    <row r="4431" spans="1:17">
      <c r="A4431" s="186"/>
      <c r="B4431" s="186"/>
      <c r="C4431" s="186"/>
      <c r="D4431" s="186"/>
      <c r="E4431" s="186"/>
      <c r="F4431" s="186"/>
      <c r="G4431" s="186"/>
      <c r="H4431" s="186"/>
      <c r="I4431" s="186"/>
      <c r="J4431" s="186"/>
      <c r="K4431" s="186"/>
      <c r="L4431" s="186"/>
      <c r="M4431" s="186"/>
      <c r="N4431" s="186"/>
      <c r="O4431" s="186"/>
      <c r="P4431" s="186"/>
      <c r="Q4431" s="186"/>
    </row>
    <row r="4432" spans="1:17">
      <c r="A4432" s="186"/>
      <c r="B4432" s="186"/>
      <c r="C4432" s="186"/>
      <c r="D4432" s="186"/>
      <c r="E4432" s="186"/>
      <c r="F4432" s="186"/>
      <c r="G4432" s="186"/>
      <c r="H4432" s="186"/>
      <c r="I4432" s="186"/>
      <c r="J4432" s="186"/>
      <c r="K4432" s="186"/>
      <c r="L4432" s="186"/>
      <c r="M4432" s="186"/>
      <c r="N4432" s="186"/>
      <c r="O4432" s="186"/>
      <c r="P4432" s="186"/>
      <c r="Q4432" s="186"/>
    </row>
    <row r="4433" spans="1:17">
      <c r="A4433" s="186"/>
      <c r="B4433" s="186"/>
      <c r="C4433" s="186"/>
      <c r="D4433" s="186"/>
      <c r="E4433" s="186"/>
      <c r="F4433" s="186"/>
      <c r="G4433" s="186"/>
      <c r="H4433" s="186"/>
      <c r="I4433" s="186"/>
      <c r="J4433" s="186"/>
      <c r="K4433" s="186"/>
      <c r="L4433" s="186"/>
      <c r="M4433" s="186"/>
      <c r="N4433" s="186"/>
      <c r="O4433" s="186"/>
      <c r="P4433" s="186"/>
      <c r="Q4433" s="186"/>
    </row>
    <row r="4434" spans="1:17">
      <c r="A4434" s="186"/>
      <c r="B4434" s="186"/>
      <c r="C4434" s="186"/>
      <c r="D4434" s="186"/>
      <c r="E4434" s="186"/>
      <c r="F4434" s="186"/>
      <c r="G4434" s="186"/>
      <c r="H4434" s="186"/>
      <c r="I4434" s="186"/>
      <c r="J4434" s="186"/>
      <c r="K4434" s="186"/>
      <c r="L4434" s="186"/>
      <c r="M4434" s="186"/>
      <c r="N4434" s="186"/>
      <c r="O4434" s="186"/>
      <c r="P4434" s="186"/>
      <c r="Q4434" s="186"/>
    </row>
    <row r="4435" spans="1:17">
      <c r="A4435" s="186"/>
      <c r="B4435" s="186"/>
      <c r="C4435" s="186"/>
      <c r="D4435" s="186"/>
      <c r="E4435" s="186"/>
      <c r="F4435" s="186"/>
      <c r="G4435" s="186"/>
      <c r="H4435" s="186"/>
      <c r="I4435" s="186"/>
      <c r="J4435" s="186"/>
      <c r="K4435" s="186"/>
      <c r="L4435" s="186"/>
      <c r="M4435" s="186"/>
      <c r="N4435" s="186"/>
      <c r="O4435" s="186"/>
      <c r="P4435" s="186"/>
      <c r="Q4435" s="186"/>
    </row>
    <row r="4436" spans="1:17">
      <c r="A4436" s="186"/>
      <c r="B4436" s="186"/>
      <c r="C4436" s="186"/>
      <c r="D4436" s="186"/>
      <c r="E4436" s="186"/>
      <c r="F4436" s="186"/>
      <c r="G4436" s="186"/>
      <c r="H4436" s="186"/>
      <c r="I4436" s="186"/>
      <c r="J4436" s="186"/>
      <c r="K4436" s="186"/>
      <c r="L4436" s="186"/>
      <c r="M4436" s="186"/>
      <c r="N4436" s="186"/>
      <c r="O4436" s="186"/>
      <c r="P4436" s="186"/>
      <c r="Q4436" s="186"/>
    </row>
    <row r="4437" spans="1:17">
      <c r="A4437" s="186"/>
      <c r="B4437" s="186"/>
      <c r="C4437" s="186"/>
      <c r="D4437" s="186"/>
      <c r="E4437" s="186"/>
      <c r="F4437" s="186"/>
      <c r="G4437" s="186"/>
      <c r="H4437" s="186"/>
      <c r="I4437" s="186"/>
      <c r="J4437" s="186"/>
      <c r="K4437" s="186"/>
      <c r="L4437" s="186"/>
      <c r="M4437" s="186"/>
      <c r="N4437" s="186"/>
      <c r="O4437" s="186"/>
      <c r="P4437" s="186"/>
      <c r="Q4437" s="186"/>
    </row>
    <row r="4438" spans="1:17">
      <c r="A4438" s="186"/>
      <c r="B4438" s="186"/>
      <c r="C4438" s="186"/>
      <c r="D4438" s="186"/>
      <c r="E4438" s="186"/>
      <c r="F4438" s="186"/>
      <c r="G4438" s="186"/>
      <c r="H4438" s="186"/>
      <c r="I4438" s="186"/>
      <c r="J4438" s="186"/>
      <c r="K4438" s="186"/>
      <c r="L4438" s="186"/>
      <c r="M4438" s="186"/>
      <c r="N4438" s="186"/>
      <c r="O4438" s="186"/>
      <c r="P4438" s="186"/>
      <c r="Q4438" s="186"/>
    </row>
    <row r="4439" spans="1:17">
      <c r="A4439" s="186"/>
      <c r="B4439" s="186"/>
      <c r="C4439" s="186"/>
      <c r="D4439" s="186"/>
      <c r="E4439" s="186"/>
      <c r="F4439" s="186"/>
      <c r="G4439" s="186"/>
      <c r="H4439" s="186"/>
      <c r="I4439" s="186"/>
      <c r="J4439" s="186"/>
      <c r="K4439" s="186"/>
      <c r="L4439" s="186"/>
      <c r="M4439" s="186"/>
      <c r="N4439" s="186"/>
      <c r="O4439" s="186"/>
      <c r="P4439" s="186"/>
      <c r="Q4439" s="186"/>
    </row>
    <row r="4440" spans="1:17">
      <c r="A4440" s="186"/>
      <c r="B4440" s="186"/>
      <c r="C4440" s="186"/>
      <c r="D4440" s="186"/>
      <c r="E4440" s="186"/>
      <c r="F4440" s="186"/>
      <c r="G4440" s="186"/>
      <c r="H4440" s="186"/>
      <c r="I4440" s="186"/>
      <c r="J4440" s="186"/>
      <c r="K4440" s="186"/>
      <c r="L4440" s="186"/>
      <c r="M4440" s="186"/>
      <c r="N4440" s="186"/>
      <c r="O4440" s="186"/>
      <c r="P4440" s="186"/>
      <c r="Q4440" s="186"/>
    </row>
    <row r="4441" spans="1:17">
      <c r="A4441" s="186"/>
      <c r="B4441" s="186"/>
      <c r="C4441" s="186"/>
      <c r="D4441" s="186"/>
      <c r="E4441" s="186"/>
      <c r="F4441" s="186"/>
      <c r="G4441" s="186"/>
      <c r="H4441" s="186"/>
      <c r="I4441" s="186"/>
      <c r="J4441" s="186"/>
      <c r="K4441" s="186"/>
      <c r="L4441" s="186"/>
      <c r="M4441" s="186"/>
      <c r="N4441" s="186"/>
      <c r="O4441" s="186"/>
      <c r="P4441" s="186"/>
      <c r="Q4441" s="186"/>
    </row>
    <row r="4442" spans="1:17">
      <c r="A4442" s="186"/>
      <c r="B4442" s="186"/>
      <c r="C4442" s="186"/>
      <c r="D4442" s="186"/>
      <c r="E4442" s="186"/>
      <c r="F4442" s="186"/>
      <c r="G4442" s="186"/>
      <c r="H4442" s="186"/>
      <c r="I4442" s="186"/>
      <c r="J4442" s="186"/>
      <c r="K4442" s="186"/>
      <c r="L4442" s="186"/>
      <c r="M4442" s="186"/>
      <c r="N4442" s="186"/>
      <c r="O4442" s="186"/>
      <c r="P4442" s="186"/>
      <c r="Q4442" s="186"/>
    </row>
    <row r="4443" spans="1:17">
      <c r="A4443" s="186"/>
      <c r="B4443" s="186"/>
      <c r="C4443" s="186"/>
      <c r="D4443" s="186"/>
      <c r="E4443" s="186"/>
      <c r="F4443" s="186"/>
      <c r="G4443" s="186"/>
      <c r="H4443" s="186"/>
      <c r="I4443" s="186"/>
      <c r="J4443" s="186"/>
      <c r="K4443" s="186"/>
      <c r="L4443" s="186"/>
      <c r="M4443" s="186"/>
      <c r="N4443" s="186"/>
      <c r="O4443" s="186"/>
      <c r="P4443" s="186"/>
      <c r="Q4443" s="186"/>
    </row>
    <row r="4444" spans="1:17">
      <c r="A4444" s="186"/>
      <c r="B4444" s="186"/>
      <c r="C4444" s="186"/>
      <c r="D4444" s="186"/>
      <c r="E4444" s="186"/>
      <c r="F4444" s="186"/>
      <c r="G4444" s="186"/>
      <c r="H4444" s="186"/>
      <c r="I4444" s="186"/>
      <c r="J4444" s="186"/>
      <c r="K4444" s="186"/>
      <c r="L4444" s="186"/>
      <c r="M4444" s="186"/>
      <c r="N4444" s="186"/>
      <c r="O4444" s="186"/>
      <c r="P4444" s="186"/>
      <c r="Q4444" s="186"/>
    </row>
    <row r="4445" spans="1:17">
      <c r="A4445" s="186"/>
      <c r="B4445" s="186"/>
      <c r="C4445" s="186"/>
      <c r="D4445" s="186"/>
      <c r="E4445" s="186"/>
      <c r="F4445" s="186"/>
      <c r="G4445" s="186"/>
      <c r="H4445" s="186"/>
      <c r="I4445" s="186"/>
      <c r="J4445" s="186"/>
      <c r="K4445" s="186"/>
      <c r="L4445" s="186"/>
      <c r="M4445" s="186"/>
      <c r="N4445" s="186"/>
      <c r="O4445" s="186"/>
      <c r="P4445" s="186"/>
      <c r="Q4445" s="186"/>
    </row>
    <row r="4446" spans="1:17">
      <c r="A4446" s="186"/>
      <c r="B4446" s="186"/>
      <c r="C4446" s="186"/>
      <c r="D4446" s="186"/>
      <c r="E4446" s="186"/>
      <c r="F4446" s="186"/>
      <c r="G4446" s="186"/>
      <c r="H4446" s="186"/>
      <c r="I4446" s="186"/>
      <c r="J4446" s="186"/>
      <c r="K4446" s="186"/>
      <c r="L4446" s="186"/>
      <c r="M4446" s="186"/>
      <c r="N4446" s="186"/>
      <c r="O4446" s="186"/>
      <c r="P4446" s="186"/>
      <c r="Q4446" s="186"/>
    </row>
    <row r="4447" spans="1:17">
      <c r="A4447" s="186"/>
      <c r="B4447" s="186"/>
      <c r="C4447" s="186"/>
      <c r="D4447" s="186"/>
      <c r="E4447" s="186"/>
      <c r="F4447" s="186"/>
      <c r="G4447" s="186"/>
      <c r="H4447" s="186"/>
      <c r="I4447" s="186"/>
      <c r="J4447" s="186"/>
      <c r="K4447" s="186"/>
      <c r="L4447" s="186"/>
      <c r="M4447" s="186"/>
      <c r="N4447" s="186"/>
      <c r="O4447" s="186"/>
      <c r="P4447" s="186"/>
      <c r="Q4447" s="186"/>
    </row>
    <row r="4448" spans="1:17">
      <c r="A4448" s="186"/>
      <c r="B4448" s="186"/>
      <c r="C4448" s="186"/>
      <c r="D4448" s="186"/>
      <c r="E4448" s="186"/>
      <c r="F4448" s="186"/>
      <c r="G4448" s="186"/>
      <c r="H4448" s="186"/>
      <c r="I4448" s="186"/>
      <c r="J4448" s="186"/>
      <c r="K4448" s="186"/>
      <c r="L4448" s="186"/>
      <c r="M4448" s="186"/>
      <c r="N4448" s="186"/>
      <c r="O4448" s="186"/>
      <c r="P4448" s="186"/>
      <c r="Q4448" s="186"/>
    </row>
    <row r="4449" spans="1:17">
      <c r="A4449" s="186"/>
      <c r="B4449" s="186"/>
      <c r="C4449" s="186"/>
      <c r="D4449" s="186"/>
      <c r="E4449" s="186"/>
      <c r="F4449" s="186"/>
      <c r="G4449" s="186"/>
      <c r="H4449" s="186"/>
      <c r="I4449" s="186"/>
      <c r="J4449" s="186"/>
      <c r="K4449" s="186"/>
      <c r="L4449" s="186"/>
      <c r="M4449" s="186"/>
      <c r="N4449" s="186"/>
      <c r="O4449" s="186"/>
      <c r="P4449" s="186"/>
      <c r="Q4449" s="186"/>
    </row>
    <row r="4450" spans="1:17">
      <c r="A4450" s="186"/>
      <c r="B4450" s="186"/>
      <c r="C4450" s="186"/>
      <c r="D4450" s="186"/>
      <c r="E4450" s="186"/>
      <c r="F4450" s="186"/>
      <c r="G4450" s="186"/>
      <c r="H4450" s="186"/>
      <c r="I4450" s="186"/>
      <c r="J4450" s="186"/>
      <c r="K4450" s="186"/>
      <c r="L4450" s="186"/>
      <c r="M4450" s="186"/>
      <c r="N4450" s="186"/>
      <c r="O4450" s="186"/>
      <c r="P4450" s="186"/>
      <c r="Q4450" s="186"/>
    </row>
    <row r="4451" spans="1:17">
      <c r="A4451" s="186"/>
      <c r="B4451" s="186"/>
      <c r="C4451" s="186"/>
      <c r="D4451" s="186"/>
      <c r="E4451" s="186"/>
      <c r="F4451" s="186"/>
      <c r="G4451" s="186"/>
      <c r="H4451" s="186"/>
      <c r="I4451" s="186"/>
      <c r="J4451" s="186"/>
      <c r="K4451" s="186"/>
      <c r="L4451" s="186"/>
      <c r="M4451" s="186"/>
      <c r="N4451" s="186"/>
      <c r="O4451" s="186"/>
      <c r="P4451" s="186"/>
      <c r="Q4451" s="186"/>
    </row>
    <row r="4452" spans="1:17">
      <c r="A4452" s="186"/>
      <c r="B4452" s="186"/>
      <c r="C4452" s="186"/>
      <c r="D4452" s="186"/>
      <c r="E4452" s="186"/>
      <c r="F4452" s="186"/>
      <c r="G4452" s="186"/>
      <c r="H4452" s="186"/>
      <c r="I4452" s="186"/>
      <c r="J4452" s="186"/>
      <c r="K4452" s="186"/>
      <c r="L4452" s="186"/>
      <c r="M4452" s="186"/>
      <c r="N4452" s="186"/>
      <c r="O4452" s="186"/>
      <c r="P4452" s="186"/>
      <c r="Q4452" s="186"/>
    </row>
    <row r="4453" spans="1:17">
      <c r="A4453" s="186"/>
      <c r="B4453" s="186"/>
      <c r="C4453" s="186"/>
      <c r="D4453" s="186"/>
      <c r="E4453" s="186"/>
      <c r="F4453" s="186"/>
      <c r="G4453" s="186"/>
      <c r="H4453" s="186"/>
      <c r="I4453" s="186"/>
      <c r="J4453" s="186"/>
      <c r="K4453" s="186"/>
      <c r="L4453" s="186"/>
      <c r="M4453" s="186"/>
      <c r="N4453" s="186"/>
      <c r="O4453" s="186"/>
      <c r="P4453" s="186"/>
      <c r="Q4453" s="186"/>
    </row>
    <row r="4454" spans="1:17">
      <c r="A4454" s="186"/>
      <c r="B4454" s="186"/>
      <c r="C4454" s="186"/>
      <c r="D4454" s="186"/>
      <c r="E4454" s="186"/>
      <c r="F4454" s="186"/>
      <c r="G4454" s="186"/>
      <c r="H4454" s="186"/>
      <c r="I4454" s="186"/>
      <c r="J4454" s="186"/>
      <c r="K4454" s="186"/>
      <c r="L4454" s="186"/>
      <c r="M4454" s="186"/>
      <c r="N4454" s="186"/>
      <c r="O4454" s="186"/>
      <c r="P4454" s="186"/>
      <c r="Q4454" s="186"/>
    </row>
    <row r="4455" spans="1:17">
      <c r="A4455" s="186"/>
      <c r="B4455" s="186"/>
      <c r="C4455" s="186"/>
      <c r="D4455" s="186"/>
      <c r="E4455" s="186"/>
      <c r="F4455" s="186"/>
      <c r="G4455" s="186"/>
      <c r="H4455" s="186"/>
      <c r="I4455" s="186"/>
      <c r="J4455" s="186"/>
      <c r="K4455" s="186"/>
      <c r="L4455" s="186"/>
      <c r="M4455" s="186"/>
      <c r="N4455" s="186"/>
      <c r="O4455" s="186"/>
      <c r="P4455" s="186"/>
      <c r="Q4455" s="186"/>
    </row>
    <row r="4456" spans="1:17">
      <c r="A4456" s="186"/>
      <c r="B4456" s="186"/>
      <c r="C4456" s="186"/>
      <c r="D4456" s="186"/>
      <c r="E4456" s="186"/>
      <c r="F4456" s="186"/>
      <c r="G4456" s="186"/>
      <c r="H4456" s="186"/>
      <c r="I4456" s="186"/>
      <c r="J4456" s="186"/>
      <c r="K4456" s="186"/>
      <c r="L4456" s="186"/>
      <c r="M4456" s="186"/>
      <c r="N4456" s="186"/>
      <c r="O4456" s="186"/>
      <c r="P4456" s="186"/>
      <c r="Q4456" s="186"/>
    </row>
    <row r="4457" spans="1:17">
      <c r="A4457" s="186"/>
      <c r="B4457" s="186"/>
      <c r="C4457" s="186"/>
      <c r="D4457" s="186"/>
      <c r="E4457" s="186"/>
      <c r="F4457" s="186"/>
      <c r="G4457" s="186"/>
      <c r="H4457" s="186"/>
      <c r="I4457" s="186"/>
      <c r="J4457" s="186"/>
      <c r="K4457" s="186"/>
      <c r="L4457" s="186"/>
      <c r="M4457" s="186"/>
      <c r="N4457" s="186"/>
      <c r="O4457" s="186"/>
      <c r="P4457" s="186"/>
      <c r="Q4457" s="186"/>
    </row>
    <row r="4458" spans="1:17">
      <c r="A4458" s="186"/>
      <c r="B4458" s="186"/>
      <c r="C4458" s="186"/>
      <c r="D4458" s="186"/>
      <c r="E4458" s="186"/>
      <c r="F4458" s="186"/>
      <c r="G4458" s="186"/>
      <c r="H4458" s="186"/>
      <c r="I4458" s="186"/>
      <c r="J4458" s="186"/>
      <c r="K4458" s="186"/>
      <c r="L4458" s="186"/>
      <c r="M4458" s="186"/>
      <c r="N4458" s="186"/>
      <c r="O4458" s="186"/>
      <c r="P4458" s="186"/>
      <c r="Q4458" s="186"/>
    </row>
    <row r="4459" spans="1:17">
      <c r="A4459" s="186"/>
      <c r="B4459" s="186"/>
      <c r="C4459" s="186"/>
      <c r="D4459" s="186"/>
      <c r="E4459" s="186"/>
      <c r="F4459" s="186"/>
      <c r="G4459" s="186"/>
      <c r="H4459" s="186"/>
      <c r="I4459" s="186"/>
      <c r="J4459" s="186"/>
      <c r="K4459" s="186"/>
      <c r="L4459" s="186"/>
      <c r="M4459" s="186"/>
      <c r="N4459" s="186"/>
      <c r="O4459" s="186"/>
      <c r="P4459" s="186"/>
      <c r="Q4459" s="186"/>
    </row>
    <row r="4460" spans="1:17">
      <c r="A4460" s="186"/>
      <c r="B4460" s="186"/>
      <c r="C4460" s="186"/>
      <c r="D4460" s="186"/>
      <c r="E4460" s="186"/>
      <c r="F4460" s="186"/>
      <c r="G4460" s="186"/>
      <c r="H4460" s="186"/>
      <c r="I4460" s="186"/>
      <c r="J4460" s="186"/>
      <c r="K4460" s="186"/>
      <c r="L4460" s="186"/>
      <c r="M4460" s="186"/>
      <c r="N4460" s="186"/>
      <c r="O4460" s="186"/>
      <c r="P4460" s="186"/>
      <c r="Q4460" s="186"/>
    </row>
    <row r="4461" spans="1:17">
      <c r="A4461" s="186"/>
      <c r="B4461" s="186"/>
      <c r="C4461" s="186"/>
      <c r="D4461" s="186"/>
      <c r="E4461" s="186"/>
      <c r="F4461" s="186"/>
      <c r="G4461" s="186"/>
      <c r="H4461" s="186"/>
      <c r="I4461" s="186"/>
      <c r="J4461" s="186"/>
      <c r="K4461" s="186"/>
      <c r="L4461" s="186"/>
      <c r="M4461" s="186"/>
      <c r="N4461" s="186"/>
      <c r="O4461" s="186"/>
      <c r="P4461" s="186"/>
      <c r="Q4461" s="186"/>
    </row>
    <row r="4462" spans="1:17">
      <c r="A4462" s="186"/>
      <c r="B4462" s="186"/>
      <c r="C4462" s="186"/>
      <c r="D4462" s="186"/>
      <c r="E4462" s="186"/>
      <c r="F4462" s="186"/>
      <c r="G4462" s="186"/>
      <c r="H4462" s="186"/>
      <c r="I4462" s="186"/>
      <c r="J4462" s="186"/>
      <c r="K4462" s="186"/>
      <c r="L4462" s="186"/>
      <c r="M4462" s="186"/>
      <c r="N4462" s="186"/>
      <c r="O4462" s="186"/>
      <c r="P4462" s="186"/>
      <c r="Q4462" s="186"/>
    </row>
    <row r="4463" spans="1:17">
      <c r="A4463" s="186"/>
      <c r="B4463" s="186"/>
      <c r="C4463" s="186"/>
      <c r="D4463" s="186"/>
      <c r="E4463" s="186"/>
      <c r="F4463" s="186"/>
      <c r="G4463" s="186"/>
      <c r="H4463" s="186"/>
      <c r="I4463" s="186"/>
      <c r="J4463" s="186"/>
      <c r="K4463" s="186"/>
      <c r="L4463" s="186"/>
      <c r="M4463" s="186"/>
      <c r="N4463" s="186"/>
      <c r="O4463" s="186"/>
      <c r="P4463" s="186"/>
      <c r="Q4463" s="186"/>
    </row>
    <row r="4464" spans="1:17">
      <c r="A4464" s="186"/>
      <c r="B4464" s="186"/>
      <c r="C4464" s="186"/>
      <c r="D4464" s="186"/>
      <c r="E4464" s="186"/>
      <c r="F4464" s="186"/>
      <c r="G4464" s="186"/>
      <c r="H4464" s="186"/>
      <c r="I4464" s="186"/>
      <c r="J4464" s="186"/>
      <c r="K4464" s="186"/>
      <c r="L4464" s="186"/>
      <c r="M4464" s="186"/>
      <c r="N4464" s="186"/>
      <c r="O4464" s="186"/>
      <c r="P4464" s="186"/>
      <c r="Q4464" s="186"/>
    </row>
    <row r="4465" spans="1:17">
      <c r="A4465" s="186"/>
      <c r="B4465" s="186"/>
      <c r="C4465" s="186"/>
      <c r="D4465" s="186"/>
      <c r="E4465" s="186"/>
      <c r="F4465" s="186"/>
      <c r="G4465" s="186"/>
      <c r="H4465" s="186"/>
      <c r="I4465" s="186"/>
      <c r="J4465" s="186"/>
      <c r="K4465" s="186"/>
      <c r="L4465" s="186"/>
      <c r="M4465" s="186"/>
      <c r="N4465" s="186"/>
      <c r="O4465" s="186"/>
      <c r="P4465" s="186"/>
      <c r="Q4465" s="186"/>
    </row>
    <row r="4466" spans="1:17">
      <c r="A4466" s="186"/>
      <c r="B4466" s="186"/>
      <c r="C4466" s="186"/>
      <c r="D4466" s="186"/>
      <c r="E4466" s="186"/>
      <c r="F4466" s="186"/>
      <c r="G4466" s="186"/>
      <c r="H4466" s="186"/>
      <c r="I4466" s="186"/>
      <c r="J4466" s="186"/>
      <c r="K4466" s="186"/>
      <c r="L4466" s="186"/>
      <c r="M4466" s="186"/>
      <c r="N4466" s="186"/>
      <c r="O4466" s="186"/>
      <c r="P4466" s="186"/>
      <c r="Q4466" s="186"/>
    </row>
    <row r="4467" spans="1:17">
      <c r="A4467" s="186"/>
      <c r="B4467" s="186"/>
      <c r="C4467" s="186"/>
      <c r="D4467" s="186"/>
      <c r="E4467" s="186"/>
      <c r="F4467" s="186"/>
      <c r="G4467" s="186"/>
      <c r="H4467" s="186"/>
      <c r="I4467" s="186"/>
      <c r="J4467" s="186"/>
      <c r="K4467" s="186"/>
      <c r="L4467" s="186"/>
      <c r="M4467" s="186"/>
      <c r="N4467" s="186"/>
      <c r="O4467" s="186"/>
      <c r="P4467" s="186"/>
      <c r="Q4467" s="186"/>
    </row>
    <row r="4468" spans="1:17">
      <c r="A4468" s="186"/>
      <c r="B4468" s="186"/>
      <c r="C4468" s="186"/>
      <c r="D4468" s="186"/>
      <c r="E4468" s="186"/>
      <c r="F4468" s="186"/>
      <c r="G4468" s="186"/>
      <c r="H4468" s="186"/>
      <c r="I4468" s="186"/>
      <c r="J4468" s="186"/>
      <c r="K4468" s="186"/>
      <c r="L4468" s="186"/>
      <c r="M4468" s="186"/>
      <c r="N4468" s="186"/>
      <c r="O4468" s="186"/>
      <c r="P4468" s="186"/>
      <c r="Q4468" s="186"/>
    </row>
    <row r="4469" spans="1:17">
      <c r="A4469" s="186"/>
      <c r="B4469" s="186"/>
      <c r="C4469" s="186"/>
      <c r="D4469" s="186"/>
      <c r="E4469" s="186"/>
      <c r="F4469" s="186"/>
      <c r="G4469" s="186"/>
      <c r="H4469" s="186"/>
      <c r="I4469" s="186"/>
      <c r="J4469" s="186"/>
      <c r="K4469" s="186"/>
      <c r="L4469" s="186"/>
      <c r="M4469" s="186"/>
      <c r="N4469" s="186"/>
      <c r="O4469" s="186"/>
      <c r="P4469" s="186"/>
      <c r="Q4469" s="186"/>
    </row>
    <row r="4470" spans="1:17">
      <c r="A4470" s="186"/>
      <c r="B4470" s="186"/>
      <c r="C4470" s="186"/>
      <c r="D4470" s="186"/>
      <c r="E4470" s="186"/>
      <c r="F4470" s="186"/>
      <c r="G4470" s="186"/>
      <c r="H4470" s="186"/>
      <c r="I4470" s="186"/>
      <c r="J4470" s="186"/>
      <c r="K4470" s="186"/>
      <c r="L4470" s="186"/>
      <c r="M4470" s="186"/>
      <c r="N4470" s="186"/>
      <c r="O4470" s="186"/>
      <c r="P4470" s="186"/>
      <c r="Q4470" s="186"/>
    </row>
    <row r="4471" spans="1:17">
      <c r="A4471" s="186"/>
      <c r="B4471" s="186"/>
      <c r="C4471" s="186"/>
      <c r="D4471" s="186"/>
      <c r="E4471" s="186"/>
      <c r="F4471" s="186"/>
      <c r="G4471" s="186"/>
      <c r="H4471" s="186"/>
      <c r="I4471" s="186"/>
      <c r="J4471" s="186"/>
      <c r="K4471" s="186"/>
      <c r="L4471" s="186"/>
      <c r="M4471" s="186"/>
      <c r="N4471" s="186"/>
      <c r="O4471" s="186"/>
      <c r="P4471" s="186"/>
      <c r="Q4471" s="186"/>
    </row>
    <row r="4472" spans="1:17">
      <c r="A4472" s="186"/>
      <c r="B4472" s="186"/>
      <c r="C4472" s="186"/>
      <c r="D4472" s="186"/>
      <c r="E4472" s="186"/>
      <c r="F4472" s="186"/>
      <c r="G4472" s="186"/>
      <c r="H4472" s="186"/>
      <c r="I4472" s="186"/>
      <c r="J4472" s="186"/>
      <c r="K4472" s="186"/>
      <c r="L4472" s="186"/>
      <c r="M4472" s="186"/>
      <c r="N4472" s="186"/>
      <c r="O4472" s="186"/>
      <c r="P4472" s="186"/>
      <c r="Q4472" s="186"/>
    </row>
    <row r="4473" spans="1:17">
      <c r="A4473" s="186"/>
      <c r="B4473" s="186"/>
      <c r="C4473" s="186"/>
      <c r="D4473" s="186"/>
      <c r="E4473" s="186"/>
      <c r="F4473" s="186"/>
      <c r="G4473" s="186"/>
      <c r="H4473" s="186"/>
      <c r="I4473" s="186"/>
      <c r="J4473" s="186"/>
      <c r="K4473" s="186"/>
      <c r="L4473" s="186"/>
      <c r="M4473" s="186"/>
      <c r="N4473" s="186"/>
      <c r="O4473" s="186"/>
      <c r="P4473" s="186"/>
      <c r="Q4473" s="186"/>
    </row>
    <row r="4474" spans="1:17">
      <c r="A4474" s="186"/>
      <c r="B4474" s="186"/>
      <c r="C4474" s="186"/>
      <c r="D4474" s="186"/>
      <c r="E4474" s="186"/>
      <c r="F4474" s="186"/>
      <c r="G4474" s="186"/>
      <c r="H4474" s="186"/>
      <c r="I4474" s="186"/>
      <c r="J4474" s="186"/>
      <c r="K4474" s="186"/>
      <c r="L4474" s="186"/>
      <c r="M4474" s="186"/>
      <c r="N4474" s="186"/>
      <c r="O4474" s="186"/>
      <c r="P4474" s="186"/>
      <c r="Q4474" s="186"/>
    </row>
    <row r="4475" spans="1:17">
      <c r="A4475" s="186"/>
      <c r="B4475" s="186"/>
      <c r="C4475" s="186"/>
      <c r="D4475" s="186"/>
      <c r="E4475" s="186"/>
      <c r="F4475" s="186"/>
      <c r="G4475" s="186"/>
      <c r="H4475" s="186"/>
      <c r="I4475" s="186"/>
      <c r="J4475" s="186"/>
      <c r="K4475" s="186"/>
      <c r="L4475" s="186"/>
      <c r="M4475" s="186"/>
      <c r="N4475" s="186"/>
      <c r="O4475" s="186"/>
      <c r="P4475" s="186"/>
      <c r="Q4475" s="186"/>
    </row>
    <row r="4476" spans="1:17">
      <c r="A4476" s="186"/>
      <c r="B4476" s="186"/>
      <c r="C4476" s="186"/>
      <c r="D4476" s="186"/>
      <c r="E4476" s="186"/>
      <c r="F4476" s="186"/>
      <c r="G4476" s="186"/>
      <c r="H4476" s="186"/>
      <c r="I4476" s="186"/>
      <c r="J4476" s="186"/>
      <c r="K4476" s="186"/>
      <c r="L4476" s="186"/>
      <c r="M4476" s="186"/>
      <c r="N4476" s="186"/>
      <c r="O4476" s="186"/>
      <c r="P4476" s="186"/>
      <c r="Q4476" s="186"/>
    </row>
    <row r="4477" spans="1:17">
      <c r="A4477" s="186"/>
      <c r="B4477" s="186"/>
      <c r="C4477" s="186"/>
      <c r="D4477" s="186"/>
      <c r="E4477" s="186"/>
      <c r="F4477" s="186"/>
      <c r="G4477" s="186"/>
      <c r="H4477" s="186"/>
      <c r="I4477" s="186"/>
      <c r="J4477" s="186"/>
      <c r="K4477" s="186"/>
      <c r="L4477" s="186"/>
      <c r="M4477" s="186"/>
      <c r="N4477" s="186"/>
      <c r="O4477" s="186"/>
      <c r="P4477" s="186"/>
      <c r="Q4477" s="186"/>
    </row>
    <row r="4478" spans="1:17">
      <c r="A4478" s="186"/>
      <c r="B4478" s="186"/>
      <c r="C4478" s="186"/>
      <c r="D4478" s="186"/>
      <c r="E4478" s="186"/>
      <c r="F4478" s="186"/>
      <c r="G4478" s="186"/>
      <c r="H4478" s="186"/>
      <c r="I4478" s="186"/>
      <c r="J4478" s="186"/>
      <c r="K4478" s="186"/>
      <c r="L4478" s="186"/>
      <c r="M4478" s="186"/>
      <c r="N4478" s="186"/>
      <c r="O4478" s="186"/>
      <c r="P4478" s="186"/>
      <c r="Q4478" s="186"/>
    </row>
    <row r="4479" spans="1:17">
      <c r="A4479" s="186"/>
      <c r="B4479" s="186"/>
      <c r="C4479" s="186"/>
      <c r="D4479" s="186"/>
      <c r="E4479" s="186"/>
      <c r="F4479" s="186"/>
      <c r="G4479" s="186"/>
      <c r="H4479" s="186"/>
      <c r="I4479" s="186"/>
      <c r="J4479" s="186"/>
      <c r="K4479" s="186"/>
      <c r="L4479" s="186"/>
      <c r="M4479" s="186"/>
      <c r="N4479" s="186"/>
      <c r="O4479" s="186"/>
      <c r="P4479" s="186"/>
      <c r="Q4479" s="186"/>
    </row>
    <row r="4480" spans="1:17">
      <c r="A4480" s="186"/>
      <c r="B4480" s="186"/>
      <c r="C4480" s="186"/>
      <c r="D4480" s="186"/>
      <c r="E4480" s="186"/>
      <c r="F4480" s="186"/>
      <c r="G4480" s="186"/>
      <c r="H4480" s="186"/>
      <c r="I4480" s="186"/>
      <c r="J4480" s="186"/>
      <c r="K4480" s="186"/>
      <c r="L4480" s="186"/>
      <c r="M4480" s="186"/>
      <c r="N4480" s="186"/>
      <c r="O4480" s="186"/>
      <c r="P4480" s="186"/>
      <c r="Q4480" s="186"/>
    </row>
    <row r="4481" spans="1:17">
      <c r="A4481" s="186"/>
      <c r="B4481" s="186"/>
      <c r="C4481" s="186"/>
      <c r="D4481" s="186"/>
      <c r="E4481" s="186"/>
      <c r="F4481" s="186"/>
      <c r="G4481" s="186"/>
      <c r="H4481" s="186"/>
      <c r="I4481" s="186"/>
      <c r="J4481" s="186"/>
      <c r="K4481" s="186"/>
      <c r="L4481" s="186"/>
      <c r="M4481" s="186"/>
      <c r="N4481" s="186"/>
      <c r="O4481" s="186"/>
      <c r="P4481" s="186"/>
      <c r="Q4481" s="186"/>
    </row>
    <row r="4482" spans="1:17">
      <c r="A4482" s="186"/>
      <c r="B4482" s="186"/>
      <c r="C4482" s="186"/>
      <c r="D4482" s="186"/>
      <c r="E4482" s="186"/>
      <c r="F4482" s="186"/>
      <c r="G4482" s="186"/>
      <c r="H4482" s="186"/>
      <c r="I4482" s="186"/>
      <c r="J4482" s="186"/>
      <c r="K4482" s="186"/>
      <c r="L4482" s="186"/>
      <c r="M4482" s="186"/>
      <c r="N4482" s="186"/>
      <c r="O4482" s="186"/>
      <c r="P4482" s="186"/>
      <c r="Q4482" s="186"/>
    </row>
    <row r="4483" spans="1:17">
      <c r="A4483" s="186"/>
      <c r="B4483" s="186"/>
      <c r="C4483" s="186"/>
      <c r="D4483" s="186"/>
      <c r="E4483" s="186"/>
      <c r="F4483" s="186"/>
      <c r="G4483" s="186"/>
      <c r="H4483" s="186"/>
      <c r="I4483" s="186"/>
      <c r="J4483" s="186"/>
      <c r="K4483" s="186"/>
      <c r="L4483" s="186"/>
      <c r="M4483" s="186"/>
      <c r="N4483" s="186"/>
      <c r="O4483" s="186"/>
      <c r="P4483" s="186"/>
      <c r="Q4483" s="186"/>
    </row>
    <row r="4484" spans="1:17">
      <c r="A4484" s="186"/>
      <c r="B4484" s="186"/>
      <c r="C4484" s="186"/>
      <c r="D4484" s="186"/>
      <c r="E4484" s="186"/>
      <c r="F4484" s="186"/>
      <c r="G4484" s="186"/>
      <c r="H4484" s="186"/>
      <c r="I4484" s="186"/>
      <c r="J4484" s="186"/>
      <c r="K4484" s="186"/>
      <c r="L4484" s="186"/>
      <c r="M4484" s="186"/>
      <c r="N4484" s="186"/>
      <c r="O4484" s="186"/>
      <c r="P4484" s="186"/>
      <c r="Q4484" s="186"/>
    </row>
    <row r="4485" spans="1:17">
      <c r="A4485" s="186"/>
      <c r="B4485" s="186"/>
      <c r="C4485" s="186"/>
      <c r="D4485" s="186"/>
      <c r="E4485" s="186"/>
      <c r="F4485" s="186"/>
      <c r="G4485" s="186"/>
      <c r="H4485" s="186"/>
      <c r="I4485" s="186"/>
      <c r="J4485" s="186"/>
      <c r="K4485" s="186"/>
      <c r="L4485" s="186"/>
      <c r="M4485" s="186"/>
      <c r="N4485" s="186"/>
      <c r="O4485" s="186"/>
      <c r="P4485" s="186"/>
      <c r="Q4485" s="186"/>
    </row>
    <row r="4486" spans="1:17">
      <c r="A4486" s="186"/>
      <c r="B4486" s="186"/>
      <c r="C4486" s="186"/>
      <c r="D4486" s="186"/>
      <c r="E4486" s="186"/>
      <c r="F4486" s="186"/>
      <c r="G4486" s="186"/>
      <c r="H4486" s="186"/>
      <c r="I4486" s="186"/>
      <c r="J4486" s="186"/>
      <c r="K4486" s="186"/>
      <c r="L4486" s="186"/>
      <c r="M4486" s="186"/>
      <c r="N4486" s="186"/>
      <c r="O4486" s="186"/>
      <c r="P4486" s="186"/>
      <c r="Q4486" s="186"/>
    </row>
    <row r="4487" spans="1:17">
      <c r="A4487" s="186"/>
      <c r="B4487" s="186"/>
      <c r="C4487" s="186"/>
      <c r="D4487" s="186"/>
      <c r="E4487" s="186"/>
      <c r="F4487" s="186"/>
      <c r="G4487" s="186"/>
      <c r="H4487" s="186"/>
      <c r="I4487" s="186"/>
      <c r="J4487" s="186"/>
      <c r="K4487" s="186"/>
      <c r="L4487" s="186"/>
      <c r="M4487" s="186"/>
      <c r="N4487" s="186"/>
      <c r="O4487" s="186"/>
      <c r="P4487" s="186"/>
      <c r="Q4487" s="186"/>
    </row>
    <row r="4488" spans="1:17">
      <c r="A4488" s="186"/>
      <c r="B4488" s="186"/>
      <c r="C4488" s="186"/>
      <c r="D4488" s="186"/>
      <c r="E4488" s="186"/>
      <c r="F4488" s="186"/>
      <c r="G4488" s="186"/>
      <c r="H4488" s="186"/>
      <c r="I4488" s="186"/>
      <c r="J4488" s="186"/>
      <c r="K4488" s="186"/>
      <c r="L4488" s="186"/>
      <c r="M4488" s="186"/>
      <c r="N4488" s="186"/>
      <c r="O4488" s="186"/>
      <c r="P4488" s="186"/>
      <c r="Q4488" s="186"/>
    </row>
    <row r="4489" spans="1:17">
      <c r="A4489" s="186"/>
      <c r="B4489" s="186"/>
      <c r="C4489" s="186"/>
      <c r="D4489" s="186"/>
      <c r="E4489" s="186"/>
      <c r="F4489" s="186"/>
      <c r="G4489" s="186"/>
      <c r="H4489" s="186"/>
      <c r="I4489" s="186"/>
      <c r="J4489" s="186"/>
      <c r="K4489" s="186"/>
      <c r="L4489" s="186"/>
      <c r="M4489" s="186"/>
      <c r="N4489" s="186"/>
      <c r="O4489" s="186"/>
      <c r="P4489" s="186"/>
      <c r="Q4489" s="186"/>
    </row>
    <row r="4490" spans="1:17">
      <c r="A4490" s="186"/>
      <c r="B4490" s="186"/>
      <c r="C4490" s="186"/>
      <c r="D4490" s="186"/>
      <c r="E4490" s="186"/>
      <c r="F4490" s="186"/>
      <c r="G4490" s="186"/>
      <c r="H4490" s="186"/>
      <c r="I4490" s="186"/>
      <c r="J4490" s="186"/>
      <c r="K4490" s="186"/>
      <c r="L4490" s="186"/>
      <c r="M4490" s="186"/>
      <c r="N4490" s="186"/>
      <c r="O4490" s="186"/>
      <c r="P4490" s="186"/>
      <c r="Q4490" s="186"/>
    </row>
    <row r="4491" spans="1:17">
      <c r="A4491" s="186"/>
      <c r="B4491" s="186"/>
      <c r="C4491" s="186"/>
      <c r="D4491" s="186"/>
      <c r="E4491" s="186"/>
      <c r="F4491" s="186"/>
      <c r="G4491" s="186"/>
      <c r="H4491" s="186"/>
      <c r="I4491" s="186"/>
      <c r="J4491" s="186"/>
      <c r="K4491" s="186"/>
      <c r="L4491" s="186"/>
      <c r="M4491" s="186"/>
      <c r="N4491" s="186"/>
      <c r="O4491" s="186"/>
      <c r="P4491" s="186"/>
      <c r="Q4491" s="186"/>
    </row>
    <row r="4492" spans="1:17">
      <c r="A4492" s="186"/>
      <c r="B4492" s="186"/>
      <c r="C4492" s="186"/>
      <c r="D4492" s="186"/>
      <c r="E4492" s="186"/>
      <c r="F4492" s="186"/>
      <c r="G4492" s="186"/>
      <c r="H4492" s="186"/>
      <c r="I4492" s="186"/>
      <c r="J4492" s="186"/>
      <c r="K4492" s="186"/>
      <c r="L4492" s="186"/>
      <c r="M4492" s="186"/>
      <c r="N4492" s="186"/>
      <c r="O4492" s="186"/>
      <c r="P4492" s="186"/>
      <c r="Q4492" s="186"/>
    </row>
    <row r="4493" spans="1:17">
      <c r="A4493" s="186"/>
      <c r="B4493" s="186"/>
      <c r="C4493" s="186"/>
      <c r="D4493" s="186"/>
      <c r="E4493" s="186"/>
      <c r="F4493" s="186"/>
      <c r="G4493" s="186"/>
      <c r="H4493" s="186"/>
      <c r="I4493" s="186"/>
      <c r="J4493" s="186"/>
      <c r="K4493" s="186"/>
      <c r="L4493" s="186"/>
      <c r="M4493" s="186"/>
      <c r="N4493" s="186"/>
      <c r="O4493" s="186"/>
      <c r="P4493" s="186"/>
      <c r="Q4493" s="186"/>
    </row>
    <row r="4494" spans="1:17">
      <c r="A4494" s="186"/>
      <c r="B4494" s="186"/>
      <c r="C4494" s="186"/>
      <c r="D4494" s="186"/>
      <c r="E4494" s="186"/>
      <c r="F4494" s="186"/>
      <c r="G4494" s="186"/>
      <c r="H4494" s="186"/>
      <c r="I4494" s="186"/>
      <c r="J4494" s="186"/>
      <c r="K4494" s="186"/>
      <c r="L4494" s="186"/>
      <c r="M4494" s="186"/>
      <c r="N4494" s="186"/>
      <c r="O4494" s="186"/>
      <c r="P4494" s="186"/>
      <c r="Q4494" s="186"/>
    </row>
    <row r="4495" spans="1:17">
      <c r="A4495" s="186"/>
      <c r="B4495" s="186"/>
      <c r="C4495" s="186"/>
      <c r="D4495" s="186"/>
      <c r="E4495" s="186"/>
      <c r="F4495" s="186"/>
      <c r="G4495" s="186"/>
      <c r="H4495" s="186"/>
      <c r="I4495" s="186"/>
      <c r="J4495" s="186"/>
      <c r="K4495" s="186"/>
      <c r="L4495" s="186"/>
      <c r="M4495" s="186"/>
      <c r="N4495" s="186"/>
      <c r="O4495" s="186"/>
      <c r="P4495" s="186"/>
      <c r="Q4495" s="186"/>
    </row>
    <row r="4496" spans="1:17">
      <c r="A4496" s="186"/>
      <c r="B4496" s="186"/>
      <c r="C4496" s="186"/>
      <c r="D4496" s="186"/>
      <c r="E4496" s="186"/>
      <c r="F4496" s="186"/>
      <c r="G4496" s="186"/>
      <c r="H4496" s="186"/>
      <c r="I4496" s="186"/>
      <c r="J4496" s="186"/>
      <c r="K4496" s="186"/>
      <c r="L4496" s="186"/>
      <c r="M4496" s="186"/>
      <c r="N4496" s="186"/>
      <c r="O4496" s="186"/>
      <c r="P4496" s="186"/>
      <c r="Q4496" s="186"/>
    </row>
    <row r="4497" spans="1:17">
      <c r="A4497" s="186"/>
      <c r="B4497" s="186"/>
      <c r="C4497" s="186"/>
      <c r="D4497" s="186"/>
      <c r="E4497" s="186"/>
      <c r="F4497" s="186"/>
      <c r="G4497" s="186"/>
      <c r="H4497" s="186"/>
      <c r="I4497" s="186"/>
      <c r="J4497" s="186"/>
      <c r="K4497" s="186"/>
      <c r="L4497" s="186"/>
      <c r="M4497" s="186"/>
      <c r="N4497" s="186"/>
      <c r="O4497" s="186"/>
      <c r="P4497" s="186"/>
      <c r="Q4497" s="186"/>
    </row>
    <row r="4498" spans="1:17">
      <c r="A4498" s="186"/>
      <c r="B4498" s="186"/>
      <c r="C4498" s="186"/>
      <c r="D4498" s="186"/>
      <c r="E4498" s="186"/>
      <c r="F4498" s="186"/>
      <c r="G4498" s="186"/>
      <c r="H4498" s="186"/>
      <c r="I4498" s="186"/>
      <c r="J4498" s="186"/>
      <c r="K4498" s="186"/>
      <c r="L4498" s="186"/>
      <c r="M4498" s="186"/>
      <c r="N4498" s="186"/>
      <c r="O4498" s="186"/>
      <c r="P4498" s="186"/>
      <c r="Q4498" s="186"/>
    </row>
    <row r="4499" spans="1:17">
      <c r="A4499" s="186"/>
      <c r="B4499" s="186"/>
      <c r="C4499" s="186"/>
      <c r="D4499" s="186"/>
      <c r="E4499" s="186"/>
      <c r="F4499" s="186"/>
      <c r="G4499" s="186"/>
      <c r="H4499" s="186"/>
      <c r="I4499" s="186"/>
      <c r="J4499" s="186"/>
      <c r="K4499" s="186"/>
      <c r="L4499" s="186"/>
      <c r="M4499" s="186"/>
      <c r="N4499" s="186"/>
      <c r="O4499" s="186"/>
      <c r="P4499" s="186"/>
      <c r="Q4499" s="186"/>
    </row>
    <row r="4500" spans="1:17">
      <c r="A4500" s="186"/>
      <c r="B4500" s="186"/>
      <c r="C4500" s="186"/>
      <c r="D4500" s="186"/>
      <c r="E4500" s="186"/>
      <c r="F4500" s="186"/>
      <c r="G4500" s="186"/>
      <c r="H4500" s="186"/>
      <c r="I4500" s="186"/>
      <c r="J4500" s="186"/>
      <c r="K4500" s="186"/>
      <c r="L4500" s="186"/>
      <c r="M4500" s="186"/>
      <c r="N4500" s="186"/>
      <c r="O4500" s="186"/>
      <c r="P4500" s="186"/>
      <c r="Q4500" s="186"/>
    </row>
    <row r="4501" spans="1:17">
      <c r="A4501" s="186"/>
      <c r="B4501" s="186"/>
      <c r="C4501" s="186"/>
      <c r="D4501" s="186"/>
      <c r="E4501" s="186"/>
      <c r="F4501" s="186"/>
      <c r="G4501" s="186"/>
      <c r="H4501" s="186"/>
      <c r="I4501" s="186"/>
      <c r="J4501" s="186"/>
      <c r="K4501" s="186"/>
      <c r="L4501" s="186"/>
      <c r="M4501" s="186"/>
      <c r="N4501" s="186"/>
      <c r="O4501" s="186"/>
      <c r="P4501" s="186"/>
      <c r="Q4501" s="186"/>
    </row>
    <row r="4502" spans="1:17">
      <c r="A4502" s="186"/>
      <c r="B4502" s="186"/>
      <c r="C4502" s="186"/>
      <c r="D4502" s="186"/>
      <c r="E4502" s="186"/>
      <c r="F4502" s="186"/>
      <c r="G4502" s="186"/>
      <c r="H4502" s="186"/>
      <c r="I4502" s="186"/>
      <c r="J4502" s="186"/>
      <c r="K4502" s="186"/>
      <c r="L4502" s="186"/>
      <c r="M4502" s="186"/>
      <c r="N4502" s="186"/>
      <c r="O4502" s="186"/>
      <c r="P4502" s="186"/>
      <c r="Q4502" s="186"/>
    </row>
    <row r="4503" spans="1:17">
      <c r="A4503" s="186"/>
      <c r="B4503" s="186"/>
      <c r="C4503" s="186"/>
      <c r="D4503" s="186"/>
      <c r="E4503" s="186"/>
      <c r="F4503" s="186"/>
      <c r="G4503" s="186"/>
      <c r="H4503" s="186"/>
      <c r="I4503" s="186"/>
      <c r="J4503" s="186"/>
      <c r="K4503" s="186"/>
      <c r="L4503" s="186"/>
      <c r="M4503" s="186"/>
      <c r="N4503" s="186"/>
      <c r="O4503" s="186"/>
      <c r="P4503" s="186"/>
      <c r="Q4503" s="186"/>
    </row>
    <row r="4504" spans="1:17">
      <c r="A4504" s="186"/>
      <c r="B4504" s="186"/>
      <c r="C4504" s="186"/>
      <c r="D4504" s="186"/>
      <c r="E4504" s="186"/>
      <c r="F4504" s="186"/>
      <c r="G4504" s="186"/>
      <c r="H4504" s="186"/>
      <c r="I4504" s="186"/>
      <c r="J4504" s="186"/>
      <c r="K4504" s="186"/>
      <c r="L4504" s="186"/>
      <c r="M4504" s="186"/>
      <c r="N4504" s="186"/>
      <c r="O4504" s="186"/>
      <c r="P4504" s="186"/>
      <c r="Q4504" s="186"/>
    </row>
    <row r="4505" spans="1:17">
      <c r="A4505" s="186"/>
      <c r="B4505" s="186"/>
      <c r="C4505" s="186"/>
      <c r="D4505" s="186"/>
      <c r="E4505" s="186"/>
      <c r="F4505" s="186"/>
      <c r="G4505" s="186"/>
      <c r="H4505" s="186"/>
      <c r="I4505" s="186"/>
      <c r="J4505" s="186"/>
      <c r="K4505" s="186"/>
      <c r="L4505" s="186"/>
      <c r="M4505" s="186"/>
      <c r="N4505" s="186"/>
      <c r="O4505" s="186"/>
      <c r="P4505" s="186"/>
      <c r="Q4505" s="186"/>
    </row>
    <row r="4506" spans="1:17">
      <c r="A4506" s="186"/>
      <c r="B4506" s="186"/>
      <c r="C4506" s="186"/>
      <c r="D4506" s="186"/>
      <c r="E4506" s="186"/>
      <c r="F4506" s="186"/>
      <c r="G4506" s="186"/>
      <c r="H4506" s="186"/>
      <c r="I4506" s="186"/>
      <c r="J4506" s="186"/>
      <c r="K4506" s="186"/>
      <c r="L4506" s="186"/>
      <c r="M4506" s="186"/>
      <c r="N4506" s="186"/>
      <c r="O4506" s="186"/>
      <c r="P4506" s="186"/>
      <c r="Q4506" s="186"/>
    </row>
    <row r="4507" spans="1:17">
      <c r="A4507" s="186"/>
      <c r="B4507" s="186"/>
      <c r="C4507" s="186"/>
      <c r="D4507" s="186"/>
      <c r="E4507" s="186"/>
      <c r="F4507" s="186"/>
      <c r="G4507" s="186"/>
      <c r="H4507" s="186"/>
      <c r="I4507" s="186"/>
      <c r="J4507" s="186"/>
      <c r="K4507" s="186"/>
      <c r="L4507" s="186"/>
      <c r="M4507" s="186"/>
      <c r="N4507" s="186"/>
      <c r="O4507" s="186"/>
      <c r="P4507" s="186"/>
      <c r="Q4507" s="186"/>
    </row>
    <row r="4508" spans="1:17">
      <c r="A4508" s="186"/>
      <c r="B4508" s="186"/>
      <c r="C4508" s="186"/>
      <c r="D4508" s="186"/>
      <c r="E4508" s="186"/>
      <c r="F4508" s="186"/>
      <c r="G4508" s="186"/>
      <c r="H4508" s="186"/>
      <c r="I4508" s="186"/>
      <c r="J4508" s="186"/>
      <c r="K4508" s="186"/>
      <c r="L4508" s="186"/>
      <c r="M4508" s="186"/>
      <c r="N4508" s="186"/>
      <c r="O4508" s="186"/>
      <c r="P4508" s="186"/>
      <c r="Q4508" s="186"/>
    </row>
    <row r="4509" spans="1:17">
      <c r="A4509" s="186"/>
      <c r="B4509" s="186"/>
      <c r="C4509" s="186"/>
      <c r="D4509" s="186"/>
      <c r="E4509" s="186"/>
      <c r="F4509" s="186"/>
      <c r="G4509" s="186"/>
      <c r="H4509" s="186"/>
      <c r="I4509" s="186"/>
      <c r="J4509" s="186"/>
      <c r="K4509" s="186"/>
      <c r="L4509" s="186"/>
      <c r="M4509" s="186"/>
      <c r="N4509" s="186"/>
      <c r="O4509" s="186"/>
      <c r="P4509" s="186"/>
      <c r="Q4509" s="186"/>
    </row>
    <row r="4510" spans="1:17">
      <c r="A4510" s="186"/>
      <c r="B4510" s="186"/>
      <c r="C4510" s="186"/>
      <c r="D4510" s="186"/>
      <c r="E4510" s="186"/>
      <c r="F4510" s="186"/>
      <c r="G4510" s="186"/>
      <c r="H4510" s="186"/>
      <c r="I4510" s="186"/>
      <c r="J4510" s="186"/>
      <c r="K4510" s="186"/>
      <c r="L4510" s="186"/>
      <c r="M4510" s="186"/>
      <c r="N4510" s="186"/>
      <c r="O4510" s="186"/>
      <c r="P4510" s="186"/>
      <c r="Q4510" s="186"/>
    </row>
    <row r="4511" spans="1:17">
      <c r="A4511" s="186"/>
      <c r="B4511" s="186"/>
      <c r="C4511" s="186"/>
      <c r="D4511" s="186"/>
      <c r="E4511" s="186"/>
      <c r="F4511" s="186"/>
      <c r="G4511" s="186"/>
      <c r="H4511" s="186"/>
      <c r="I4511" s="186"/>
      <c r="J4511" s="186"/>
      <c r="K4511" s="186"/>
      <c r="L4511" s="186"/>
      <c r="M4511" s="186"/>
      <c r="N4511" s="186"/>
      <c r="O4511" s="186"/>
      <c r="P4511" s="186"/>
      <c r="Q4511" s="186"/>
    </row>
    <row r="4512" spans="1:17">
      <c r="A4512" s="186"/>
      <c r="B4512" s="186"/>
      <c r="C4512" s="186"/>
      <c r="D4512" s="186"/>
      <c r="E4512" s="186"/>
      <c r="F4512" s="186"/>
      <c r="G4512" s="186"/>
      <c r="H4512" s="186"/>
      <c r="I4512" s="186"/>
      <c r="J4512" s="186"/>
      <c r="K4512" s="186"/>
      <c r="L4512" s="186"/>
      <c r="M4512" s="186"/>
      <c r="N4512" s="186"/>
      <c r="O4512" s="186"/>
      <c r="P4512" s="186"/>
      <c r="Q4512" s="186"/>
    </row>
    <row r="4513" spans="1:17">
      <c r="A4513" s="186"/>
      <c r="B4513" s="186"/>
      <c r="C4513" s="186"/>
      <c r="D4513" s="186"/>
      <c r="E4513" s="186"/>
      <c r="F4513" s="186"/>
      <c r="G4513" s="186"/>
      <c r="H4513" s="186"/>
      <c r="I4513" s="186"/>
      <c r="J4513" s="186"/>
      <c r="K4513" s="186"/>
      <c r="L4513" s="186"/>
      <c r="M4513" s="186"/>
      <c r="N4513" s="186"/>
      <c r="O4513" s="186"/>
      <c r="P4513" s="186"/>
      <c r="Q4513" s="186"/>
    </row>
    <row r="4514" spans="1:17">
      <c r="A4514" s="186"/>
      <c r="B4514" s="186"/>
      <c r="C4514" s="186"/>
      <c r="D4514" s="186"/>
      <c r="E4514" s="186"/>
      <c r="F4514" s="186"/>
      <c r="G4514" s="186"/>
      <c r="H4514" s="186"/>
      <c r="I4514" s="186"/>
      <c r="J4514" s="186"/>
      <c r="K4514" s="186"/>
      <c r="L4514" s="186"/>
      <c r="M4514" s="186"/>
      <c r="N4514" s="186"/>
      <c r="O4514" s="186"/>
      <c r="P4514" s="186"/>
      <c r="Q4514" s="186"/>
    </row>
    <row r="4515" spans="1:17">
      <c r="A4515" s="186"/>
      <c r="B4515" s="186"/>
      <c r="C4515" s="186"/>
      <c r="D4515" s="186"/>
      <c r="E4515" s="186"/>
      <c r="F4515" s="186"/>
      <c r="G4515" s="186"/>
      <c r="H4515" s="186"/>
      <c r="I4515" s="186"/>
      <c r="J4515" s="186"/>
      <c r="K4515" s="186"/>
      <c r="L4515" s="186"/>
      <c r="M4515" s="186"/>
      <c r="N4515" s="186"/>
      <c r="O4515" s="186"/>
      <c r="P4515" s="186"/>
      <c r="Q4515" s="186"/>
    </row>
    <row r="4516" spans="1:17">
      <c r="A4516" s="186"/>
      <c r="B4516" s="186"/>
      <c r="C4516" s="186"/>
      <c r="D4516" s="186"/>
      <c r="E4516" s="186"/>
      <c r="F4516" s="186"/>
      <c r="G4516" s="186"/>
      <c r="H4516" s="186"/>
      <c r="I4516" s="186"/>
      <c r="J4516" s="186"/>
      <c r="K4516" s="186"/>
      <c r="L4516" s="186"/>
      <c r="M4516" s="186"/>
      <c r="N4516" s="186"/>
      <c r="O4516" s="186"/>
      <c r="P4516" s="186"/>
      <c r="Q4516" s="186"/>
    </row>
    <row r="4517" spans="1:17">
      <c r="A4517" s="186"/>
      <c r="B4517" s="186"/>
      <c r="C4517" s="186"/>
      <c r="D4517" s="186"/>
      <c r="E4517" s="186"/>
      <c r="F4517" s="186"/>
      <c r="G4517" s="186"/>
      <c r="H4517" s="186"/>
      <c r="I4517" s="186"/>
      <c r="J4517" s="186"/>
      <c r="K4517" s="186"/>
      <c r="L4517" s="186"/>
      <c r="M4517" s="186"/>
      <c r="N4517" s="186"/>
      <c r="O4517" s="186"/>
      <c r="P4517" s="186"/>
      <c r="Q4517" s="186"/>
    </row>
    <row r="4518" spans="1:17">
      <c r="A4518" s="186"/>
      <c r="B4518" s="186"/>
      <c r="C4518" s="186"/>
      <c r="D4518" s="186"/>
      <c r="E4518" s="186"/>
      <c r="F4518" s="186"/>
      <c r="G4518" s="186"/>
      <c r="H4518" s="186"/>
      <c r="I4518" s="186"/>
      <c r="J4518" s="186"/>
      <c r="K4518" s="186"/>
      <c r="L4518" s="186"/>
      <c r="M4518" s="186"/>
      <c r="N4518" s="186"/>
      <c r="O4518" s="186"/>
      <c r="P4518" s="186"/>
      <c r="Q4518" s="186"/>
    </row>
    <row r="4519" spans="1:17">
      <c r="A4519" s="186"/>
      <c r="B4519" s="186"/>
      <c r="C4519" s="186"/>
      <c r="D4519" s="186"/>
      <c r="E4519" s="186"/>
      <c r="F4519" s="186"/>
      <c r="G4519" s="186"/>
      <c r="H4519" s="186"/>
      <c r="I4519" s="186"/>
      <c r="J4519" s="186"/>
      <c r="K4519" s="186"/>
      <c r="L4519" s="186"/>
      <c r="M4519" s="186"/>
      <c r="N4519" s="186"/>
      <c r="O4519" s="186"/>
      <c r="P4519" s="186"/>
      <c r="Q4519" s="186"/>
    </row>
    <row r="4520" spans="1:17">
      <c r="A4520" s="186"/>
      <c r="B4520" s="186"/>
      <c r="C4520" s="186"/>
      <c r="D4520" s="186"/>
      <c r="E4520" s="186"/>
      <c r="F4520" s="186"/>
      <c r="G4520" s="186"/>
      <c r="H4520" s="186"/>
      <c r="I4520" s="186"/>
      <c r="J4520" s="186"/>
      <c r="K4520" s="186"/>
      <c r="L4520" s="186"/>
      <c r="M4520" s="186"/>
      <c r="N4520" s="186"/>
      <c r="O4520" s="186"/>
      <c r="P4520" s="186"/>
      <c r="Q4520" s="186"/>
    </row>
    <row r="4521" spans="1:17">
      <c r="A4521" s="186"/>
      <c r="B4521" s="186"/>
      <c r="C4521" s="186"/>
      <c r="D4521" s="186"/>
      <c r="E4521" s="186"/>
      <c r="F4521" s="186"/>
      <c r="G4521" s="186"/>
      <c r="H4521" s="186"/>
      <c r="I4521" s="186"/>
      <c r="J4521" s="186"/>
      <c r="K4521" s="186"/>
      <c r="L4521" s="186"/>
      <c r="M4521" s="186"/>
      <c r="N4521" s="186"/>
      <c r="O4521" s="186"/>
      <c r="P4521" s="186"/>
      <c r="Q4521" s="186"/>
    </row>
    <row r="4522" spans="1:17">
      <c r="A4522" s="186"/>
      <c r="B4522" s="186"/>
      <c r="C4522" s="186"/>
      <c r="D4522" s="186"/>
      <c r="E4522" s="186"/>
      <c r="F4522" s="186"/>
      <c r="G4522" s="186"/>
      <c r="H4522" s="186"/>
      <c r="I4522" s="186"/>
      <c r="J4522" s="186"/>
      <c r="K4522" s="186"/>
      <c r="L4522" s="186"/>
      <c r="M4522" s="186"/>
      <c r="N4522" s="186"/>
      <c r="O4522" s="186"/>
      <c r="P4522" s="186"/>
      <c r="Q4522" s="186"/>
    </row>
    <row r="4523" spans="1:17">
      <c r="A4523" s="186"/>
      <c r="B4523" s="186"/>
      <c r="C4523" s="186"/>
      <c r="D4523" s="186"/>
      <c r="E4523" s="186"/>
      <c r="F4523" s="186"/>
      <c r="G4523" s="186"/>
      <c r="H4523" s="186"/>
      <c r="I4523" s="186"/>
      <c r="J4523" s="186"/>
      <c r="K4523" s="186"/>
      <c r="L4523" s="186"/>
      <c r="M4523" s="186"/>
      <c r="N4523" s="186"/>
      <c r="O4523" s="186"/>
      <c r="P4523" s="186"/>
      <c r="Q4523" s="186"/>
    </row>
    <row r="4524" spans="1:17">
      <c r="A4524" s="186"/>
      <c r="B4524" s="186"/>
      <c r="C4524" s="186"/>
      <c r="D4524" s="186"/>
      <c r="E4524" s="186"/>
      <c r="F4524" s="186"/>
      <c r="G4524" s="186"/>
      <c r="H4524" s="186"/>
      <c r="I4524" s="186"/>
      <c r="J4524" s="186"/>
      <c r="K4524" s="186"/>
      <c r="L4524" s="186"/>
      <c r="M4524" s="186"/>
      <c r="N4524" s="186"/>
      <c r="O4524" s="186"/>
      <c r="P4524" s="186"/>
      <c r="Q4524" s="186"/>
    </row>
    <row r="4525" spans="1:17">
      <c r="A4525" s="186"/>
      <c r="B4525" s="186"/>
      <c r="C4525" s="186"/>
      <c r="D4525" s="186"/>
      <c r="E4525" s="186"/>
      <c r="F4525" s="186"/>
      <c r="G4525" s="186"/>
      <c r="H4525" s="186"/>
      <c r="I4525" s="186"/>
      <c r="J4525" s="186"/>
      <c r="K4525" s="186"/>
      <c r="L4525" s="186"/>
      <c r="M4525" s="186"/>
      <c r="N4525" s="186"/>
      <c r="O4525" s="186"/>
      <c r="P4525" s="186"/>
      <c r="Q4525" s="186"/>
    </row>
    <row r="4526" spans="1:17">
      <c r="A4526" s="186"/>
      <c r="B4526" s="186"/>
      <c r="C4526" s="186"/>
      <c r="D4526" s="186"/>
      <c r="E4526" s="186"/>
      <c r="F4526" s="186"/>
      <c r="G4526" s="186"/>
      <c r="H4526" s="186"/>
      <c r="I4526" s="186"/>
      <c r="J4526" s="186"/>
      <c r="K4526" s="186"/>
      <c r="L4526" s="186"/>
      <c r="M4526" s="186"/>
      <c r="N4526" s="186"/>
      <c r="O4526" s="186"/>
      <c r="P4526" s="186"/>
      <c r="Q4526" s="186"/>
    </row>
    <row r="4527" spans="1:17">
      <c r="A4527" s="186"/>
      <c r="B4527" s="186"/>
      <c r="C4527" s="186"/>
      <c r="D4527" s="186"/>
      <c r="E4527" s="186"/>
      <c r="F4527" s="186"/>
      <c r="G4527" s="186"/>
      <c r="H4527" s="186"/>
      <c r="I4527" s="186"/>
      <c r="J4527" s="186"/>
      <c r="K4527" s="186"/>
      <c r="L4527" s="186"/>
      <c r="M4527" s="186"/>
      <c r="N4527" s="186"/>
      <c r="O4527" s="186"/>
      <c r="P4527" s="186"/>
      <c r="Q4527" s="186"/>
    </row>
    <row r="4528" spans="1:17">
      <c r="A4528" s="186"/>
      <c r="B4528" s="186"/>
      <c r="C4528" s="186"/>
      <c r="D4528" s="186"/>
      <c r="E4528" s="186"/>
      <c r="F4528" s="186"/>
      <c r="G4528" s="186"/>
      <c r="H4528" s="186"/>
      <c r="I4528" s="186"/>
      <c r="J4528" s="186"/>
      <c r="K4528" s="186"/>
      <c r="L4528" s="186"/>
      <c r="M4528" s="186"/>
      <c r="N4528" s="186"/>
      <c r="O4528" s="186"/>
      <c r="P4528" s="186"/>
      <c r="Q4528" s="186"/>
    </row>
    <row r="4529" spans="1:17">
      <c r="A4529" s="186"/>
      <c r="B4529" s="186"/>
      <c r="C4529" s="186"/>
      <c r="D4529" s="186"/>
      <c r="E4529" s="186"/>
      <c r="F4529" s="186"/>
      <c r="G4529" s="186"/>
      <c r="H4529" s="186"/>
      <c r="I4529" s="186"/>
      <c r="J4529" s="186"/>
      <c r="K4529" s="186"/>
      <c r="L4529" s="186"/>
      <c r="M4529" s="186"/>
      <c r="N4529" s="186"/>
      <c r="O4529" s="186"/>
      <c r="P4529" s="186"/>
      <c r="Q4529" s="186"/>
    </row>
    <row r="4530" spans="1:17">
      <c r="A4530" s="186"/>
      <c r="B4530" s="186"/>
      <c r="C4530" s="186"/>
      <c r="D4530" s="186"/>
      <c r="E4530" s="186"/>
      <c r="F4530" s="186"/>
      <c r="G4530" s="186"/>
      <c r="H4530" s="186"/>
      <c r="I4530" s="186"/>
      <c r="J4530" s="186"/>
      <c r="K4530" s="186"/>
      <c r="L4530" s="186"/>
      <c r="M4530" s="186"/>
      <c r="N4530" s="186"/>
      <c r="O4530" s="186"/>
      <c r="P4530" s="186"/>
      <c r="Q4530" s="186"/>
    </row>
    <row r="4531" spans="1:17">
      <c r="A4531" s="186"/>
      <c r="B4531" s="186"/>
      <c r="C4531" s="186"/>
      <c r="D4531" s="186"/>
      <c r="E4531" s="186"/>
      <c r="F4531" s="186"/>
      <c r="G4531" s="186"/>
      <c r="H4531" s="186"/>
      <c r="I4531" s="186"/>
      <c r="J4531" s="186"/>
      <c r="K4531" s="186"/>
      <c r="L4531" s="186"/>
      <c r="M4531" s="186"/>
      <c r="N4531" s="186"/>
      <c r="O4531" s="186"/>
      <c r="P4531" s="186"/>
      <c r="Q4531" s="186"/>
    </row>
    <row r="4532" spans="1:17">
      <c r="A4532" s="186"/>
      <c r="B4532" s="186"/>
      <c r="C4532" s="186"/>
      <c r="D4532" s="186"/>
      <c r="E4532" s="186"/>
      <c r="F4532" s="186"/>
      <c r="G4532" s="186"/>
      <c r="H4532" s="186"/>
      <c r="I4532" s="186"/>
      <c r="J4532" s="186"/>
      <c r="K4532" s="186"/>
      <c r="L4532" s="186"/>
      <c r="M4532" s="186"/>
      <c r="N4532" s="186"/>
      <c r="O4532" s="186"/>
      <c r="P4532" s="186"/>
      <c r="Q4532" s="186"/>
    </row>
    <row r="4533" spans="1:17">
      <c r="A4533" s="186"/>
      <c r="B4533" s="186"/>
      <c r="C4533" s="186"/>
      <c r="D4533" s="186"/>
      <c r="E4533" s="186"/>
      <c r="F4533" s="186"/>
      <c r="G4533" s="186"/>
      <c r="H4533" s="186"/>
      <c r="I4533" s="186"/>
      <c r="J4533" s="186"/>
      <c r="K4533" s="186"/>
      <c r="L4533" s="186"/>
      <c r="M4533" s="186"/>
      <c r="N4533" s="186"/>
      <c r="O4533" s="186"/>
      <c r="P4533" s="186"/>
      <c r="Q4533" s="186"/>
    </row>
    <row r="4534" spans="1:17">
      <c r="A4534" s="186"/>
      <c r="B4534" s="186"/>
      <c r="C4534" s="186"/>
      <c r="D4534" s="186"/>
      <c r="E4534" s="186"/>
      <c r="F4534" s="186"/>
      <c r="G4534" s="186"/>
      <c r="H4534" s="186"/>
      <c r="I4534" s="186"/>
      <c r="J4534" s="186"/>
      <c r="K4534" s="186"/>
      <c r="L4534" s="186"/>
      <c r="M4534" s="186"/>
      <c r="N4534" s="186"/>
      <c r="O4534" s="186"/>
      <c r="P4534" s="186"/>
      <c r="Q4534" s="186"/>
    </row>
    <row r="4535" spans="1:17">
      <c r="A4535" s="186"/>
      <c r="B4535" s="186"/>
      <c r="C4535" s="186"/>
      <c r="D4535" s="186"/>
      <c r="E4535" s="186"/>
      <c r="F4535" s="186"/>
      <c r="G4535" s="186"/>
      <c r="H4535" s="186"/>
      <c r="I4535" s="186"/>
      <c r="J4535" s="186"/>
      <c r="K4535" s="186"/>
      <c r="L4535" s="186"/>
      <c r="M4535" s="186"/>
      <c r="N4535" s="186"/>
      <c r="O4535" s="186"/>
      <c r="P4535" s="186"/>
      <c r="Q4535" s="186"/>
    </row>
    <row r="4536" spans="1:17">
      <c r="A4536" s="186"/>
      <c r="B4536" s="186"/>
      <c r="C4536" s="186"/>
      <c r="D4536" s="186"/>
      <c r="E4536" s="186"/>
      <c r="F4536" s="186"/>
      <c r="G4536" s="186"/>
      <c r="H4536" s="186"/>
      <c r="I4536" s="186"/>
      <c r="J4536" s="186"/>
      <c r="K4536" s="186"/>
      <c r="L4536" s="186"/>
      <c r="M4536" s="186"/>
      <c r="N4536" s="186"/>
      <c r="O4536" s="186"/>
      <c r="P4536" s="186"/>
      <c r="Q4536" s="186"/>
    </row>
    <row r="4537" spans="1:17">
      <c r="A4537" s="186"/>
      <c r="B4537" s="186"/>
      <c r="C4537" s="186"/>
      <c r="D4537" s="186"/>
      <c r="E4537" s="186"/>
      <c r="F4537" s="186"/>
      <c r="G4537" s="186"/>
      <c r="H4537" s="186"/>
      <c r="I4537" s="186"/>
      <c r="J4537" s="186"/>
      <c r="K4537" s="186"/>
      <c r="L4537" s="186"/>
      <c r="M4537" s="186"/>
      <c r="N4537" s="186"/>
      <c r="O4537" s="186"/>
      <c r="P4537" s="186"/>
      <c r="Q4537" s="186"/>
    </row>
    <row r="4538" spans="1:17">
      <c r="A4538" s="186"/>
      <c r="B4538" s="186"/>
      <c r="C4538" s="186"/>
      <c r="D4538" s="186"/>
      <c r="E4538" s="186"/>
      <c r="F4538" s="186"/>
      <c r="G4538" s="186"/>
      <c r="H4538" s="186"/>
      <c r="I4538" s="186"/>
      <c r="J4538" s="186"/>
      <c r="K4538" s="186"/>
      <c r="L4538" s="186"/>
      <c r="M4538" s="186"/>
      <c r="N4538" s="186"/>
      <c r="O4538" s="186"/>
      <c r="P4538" s="186"/>
      <c r="Q4538" s="186"/>
    </row>
    <row r="4539" spans="1:17">
      <c r="A4539" s="186"/>
      <c r="B4539" s="186"/>
      <c r="C4539" s="186"/>
      <c r="D4539" s="186"/>
      <c r="E4539" s="186"/>
      <c r="F4539" s="186"/>
      <c r="G4539" s="186"/>
      <c r="H4539" s="186"/>
      <c r="I4539" s="186"/>
      <c r="J4539" s="186"/>
      <c r="K4539" s="186"/>
      <c r="L4539" s="186"/>
      <c r="M4539" s="186"/>
      <c r="N4539" s="186"/>
      <c r="O4539" s="186"/>
      <c r="P4539" s="186"/>
      <c r="Q4539" s="186"/>
    </row>
    <row r="4540" spans="1:17">
      <c r="A4540" s="186"/>
      <c r="B4540" s="186"/>
      <c r="C4540" s="186"/>
      <c r="D4540" s="186"/>
      <c r="E4540" s="186"/>
      <c r="F4540" s="186"/>
      <c r="G4540" s="186"/>
      <c r="H4540" s="186"/>
      <c r="I4540" s="186"/>
      <c r="J4540" s="186"/>
      <c r="K4540" s="186"/>
      <c r="L4540" s="186"/>
      <c r="M4540" s="186"/>
      <c r="N4540" s="186"/>
      <c r="O4540" s="186"/>
      <c r="P4540" s="186"/>
      <c r="Q4540" s="186"/>
    </row>
    <row r="4541" spans="1:17">
      <c r="A4541" s="186"/>
      <c r="B4541" s="186"/>
      <c r="C4541" s="186"/>
      <c r="D4541" s="186"/>
      <c r="E4541" s="186"/>
      <c r="F4541" s="186"/>
      <c r="G4541" s="186"/>
      <c r="H4541" s="186"/>
      <c r="I4541" s="186"/>
      <c r="J4541" s="186"/>
      <c r="K4541" s="186"/>
      <c r="L4541" s="186"/>
      <c r="M4541" s="186"/>
      <c r="N4541" s="186"/>
      <c r="O4541" s="186"/>
      <c r="P4541" s="186"/>
      <c r="Q4541" s="186"/>
    </row>
    <row r="4542" spans="1:17">
      <c r="A4542" s="186"/>
      <c r="B4542" s="186"/>
      <c r="C4542" s="186"/>
      <c r="D4542" s="186"/>
      <c r="E4542" s="186"/>
      <c r="F4542" s="186"/>
      <c r="G4542" s="186"/>
      <c r="H4542" s="186"/>
      <c r="I4542" s="186"/>
      <c r="J4542" s="186"/>
      <c r="K4542" s="186"/>
      <c r="L4542" s="186"/>
      <c r="M4542" s="186"/>
      <c r="N4542" s="186"/>
      <c r="O4542" s="186"/>
      <c r="P4542" s="186"/>
      <c r="Q4542" s="186"/>
    </row>
    <row r="4543" spans="1:17">
      <c r="A4543" s="186"/>
      <c r="B4543" s="186"/>
      <c r="C4543" s="186"/>
      <c r="D4543" s="186"/>
      <c r="E4543" s="186"/>
      <c r="F4543" s="186"/>
      <c r="G4543" s="186"/>
      <c r="H4543" s="186"/>
      <c r="I4543" s="186"/>
      <c r="J4543" s="186"/>
      <c r="K4543" s="186"/>
      <c r="L4543" s="186"/>
      <c r="M4543" s="186"/>
      <c r="N4543" s="186"/>
      <c r="O4543" s="186"/>
      <c r="P4543" s="186"/>
      <c r="Q4543" s="186"/>
    </row>
    <row r="4544" spans="1:17">
      <c r="A4544" s="186"/>
      <c r="B4544" s="186"/>
      <c r="C4544" s="186"/>
      <c r="D4544" s="186"/>
      <c r="E4544" s="186"/>
      <c r="F4544" s="186"/>
      <c r="G4544" s="186"/>
      <c r="H4544" s="186"/>
      <c r="I4544" s="186"/>
      <c r="J4544" s="186"/>
      <c r="K4544" s="186"/>
      <c r="L4544" s="186"/>
      <c r="M4544" s="186"/>
      <c r="N4544" s="186"/>
      <c r="O4544" s="186"/>
      <c r="P4544" s="186"/>
      <c r="Q4544" s="186"/>
    </row>
    <row r="4545" spans="1:17">
      <c r="A4545" s="186"/>
      <c r="B4545" s="186"/>
      <c r="C4545" s="186"/>
      <c r="D4545" s="186"/>
      <c r="E4545" s="186"/>
      <c r="F4545" s="186"/>
      <c r="G4545" s="186"/>
      <c r="H4545" s="186"/>
      <c r="I4545" s="186"/>
      <c r="J4545" s="186"/>
      <c r="K4545" s="186"/>
      <c r="L4545" s="186"/>
      <c r="M4545" s="186"/>
      <c r="N4545" s="186"/>
      <c r="O4545" s="186"/>
      <c r="P4545" s="186"/>
      <c r="Q4545" s="186"/>
    </row>
    <row r="4546" spans="1:17">
      <c r="A4546" s="186"/>
      <c r="B4546" s="186"/>
      <c r="C4546" s="186"/>
      <c r="D4546" s="186"/>
      <c r="E4546" s="186"/>
      <c r="F4546" s="186"/>
      <c r="G4546" s="186"/>
      <c r="H4546" s="186"/>
      <c r="I4546" s="186"/>
      <c r="J4546" s="186"/>
      <c r="K4546" s="186"/>
      <c r="L4546" s="186"/>
      <c r="M4546" s="186"/>
      <c r="N4546" s="186"/>
      <c r="O4546" s="186"/>
      <c r="P4546" s="186"/>
      <c r="Q4546" s="186"/>
    </row>
    <row r="4547" spans="1:17">
      <c r="A4547" s="186"/>
      <c r="B4547" s="186"/>
      <c r="C4547" s="186"/>
      <c r="D4547" s="186"/>
      <c r="E4547" s="186"/>
      <c r="F4547" s="186"/>
      <c r="G4547" s="186"/>
      <c r="H4547" s="186"/>
      <c r="I4547" s="186"/>
      <c r="J4547" s="186"/>
      <c r="K4547" s="186"/>
      <c r="L4547" s="186"/>
      <c r="M4547" s="186"/>
      <c r="N4547" s="186"/>
      <c r="O4547" s="186"/>
      <c r="P4547" s="186"/>
      <c r="Q4547" s="186"/>
    </row>
    <row r="4548" spans="1:17">
      <c r="A4548" s="186"/>
      <c r="B4548" s="186"/>
      <c r="C4548" s="186"/>
      <c r="D4548" s="186"/>
      <c r="E4548" s="186"/>
      <c r="F4548" s="186"/>
      <c r="G4548" s="186"/>
      <c r="H4548" s="186"/>
      <c r="I4548" s="186"/>
      <c r="J4548" s="186"/>
      <c r="K4548" s="186"/>
      <c r="L4548" s="186"/>
      <c r="M4548" s="186"/>
      <c r="N4548" s="186"/>
      <c r="O4548" s="186"/>
      <c r="P4548" s="186"/>
      <c r="Q4548" s="186"/>
    </row>
    <row r="4549" spans="1:17">
      <c r="A4549" s="186"/>
      <c r="B4549" s="186"/>
      <c r="C4549" s="186"/>
      <c r="D4549" s="186"/>
      <c r="E4549" s="186"/>
      <c r="F4549" s="186"/>
      <c r="G4549" s="186"/>
      <c r="H4549" s="186"/>
      <c r="I4549" s="186"/>
      <c r="J4549" s="186"/>
      <c r="K4549" s="186"/>
      <c r="L4549" s="186"/>
      <c r="M4549" s="186"/>
      <c r="N4549" s="186"/>
      <c r="O4549" s="186"/>
      <c r="P4549" s="186"/>
      <c r="Q4549" s="186"/>
    </row>
    <row r="4550" spans="1:17">
      <c r="A4550" s="186"/>
      <c r="B4550" s="186"/>
      <c r="C4550" s="186"/>
      <c r="D4550" s="186"/>
      <c r="E4550" s="186"/>
      <c r="F4550" s="186"/>
      <c r="G4550" s="186"/>
      <c r="H4550" s="186"/>
      <c r="I4550" s="186"/>
      <c r="J4550" s="186"/>
      <c r="K4550" s="186"/>
      <c r="L4550" s="186"/>
      <c r="M4550" s="186"/>
      <c r="N4550" s="186"/>
      <c r="O4550" s="186"/>
      <c r="P4550" s="186"/>
      <c r="Q4550" s="186"/>
    </row>
    <row r="4551" spans="1:17">
      <c r="A4551" s="186"/>
      <c r="B4551" s="186"/>
      <c r="C4551" s="186"/>
      <c r="D4551" s="186"/>
      <c r="E4551" s="186"/>
      <c r="F4551" s="186"/>
      <c r="G4551" s="186"/>
      <c r="H4551" s="186"/>
      <c r="I4551" s="186"/>
      <c r="J4551" s="186"/>
      <c r="K4551" s="186"/>
      <c r="L4551" s="186"/>
      <c r="M4551" s="186"/>
      <c r="N4551" s="186"/>
      <c r="O4551" s="186"/>
      <c r="P4551" s="186"/>
      <c r="Q4551" s="186"/>
    </row>
    <row r="4552" spans="1:17">
      <c r="A4552" s="186"/>
      <c r="B4552" s="186"/>
      <c r="C4552" s="186"/>
      <c r="D4552" s="186"/>
      <c r="E4552" s="186"/>
      <c r="F4552" s="186"/>
      <c r="G4552" s="186"/>
      <c r="H4552" s="186"/>
      <c r="I4552" s="186"/>
      <c r="J4552" s="186"/>
      <c r="K4552" s="186"/>
      <c r="L4552" s="186"/>
      <c r="M4552" s="186"/>
      <c r="N4552" s="186"/>
      <c r="O4552" s="186"/>
      <c r="P4552" s="186"/>
      <c r="Q4552" s="186"/>
    </row>
    <row r="4553" spans="1:17">
      <c r="A4553" s="186"/>
      <c r="B4553" s="186"/>
      <c r="C4553" s="186"/>
      <c r="D4553" s="186"/>
      <c r="E4553" s="186"/>
      <c r="F4553" s="186"/>
      <c r="G4553" s="186"/>
      <c r="H4553" s="186"/>
      <c r="I4553" s="186"/>
      <c r="J4553" s="186"/>
      <c r="K4553" s="186"/>
      <c r="L4553" s="186"/>
      <c r="M4553" s="186"/>
      <c r="N4553" s="186"/>
      <c r="O4553" s="186"/>
      <c r="P4553" s="186"/>
      <c r="Q4553" s="186"/>
    </row>
    <row r="4554" spans="1:17">
      <c r="A4554" s="186"/>
      <c r="B4554" s="186"/>
      <c r="C4554" s="186"/>
      <c r="D4554" s="186"/>
      <c r="E4554" s="186"/>
      <c r="F4554" s="186"/>
      <c r="G4554" s="186"/>
      <c r="H4554" s="186"/>
      <c r="I4554" s="186"/>
      <c r="J4554" s="186"/>
      <c r="K4554" s="186"/>
      <c r="L4554" s="186"/>
      <c r="M4554" s="186"/>
      <c r="N4554" s="186"/>
      <c r="O4554" s="186"/>
      <c r="P4554" s="186"/>
      <c r="Q4554" s="186"/>
    </row>
    <row r="4555" spans="1:17">
      <c r="A4555" s="186"/>
      <c r="B4555" s="186"/>
      <c r="C4555" s="186"/>
      <c r="D4555" s="186"/>
      <c r="E4555" s="186"/>
      <c r="F4555" s="186"/>
      <c r="G4555" s="186"/>
      <c r="H4555" s="186"/>
      <c r="I4555" s="186"/>
      <c r="J4555" s="186"/>
      <c r="K4555" s="186"/>
      <c r="L4555" s="186"/>
      <c r="M4555" s="186"/>
      <c r="N4555" s="186"/>
      <c r="O4555" s="186"/>
      <c r="P4555" s="186"/>
      <c r="Q4555" s="186"/>
    </row>
    <row r="4556" spans="1:17">
      <c r="A4556" s="186"/>
      <c r="B4556" s="186"/>
      <c r="C4556" s="186"/>
      <c r="D4556" s="186"/>
      <c r="E4556" s="186"/>
      <c r="F4556" s="186"/>
      <c r="G4556" s="186"/>
      <c r="H4556" s="186"/>
      <c r="I4556" s="186"/>
      <c r="J4556" s="186"/>
      <c r="K4556" s="186"/>
      <c r="L4556" s="186"/>
      <c r="M4556" s="186"/>
      <c r="N4556" s="186"/>
      <c r="O4556" s="186"/>
      <c r="P4556" s="186"/>
      <c r="Q4556" s="186"/>
    </row>
    <row r="4557" spans="1:17">
      <c r="A4557" s="186"/>
      <c r="B4557" s="186"/>
      <c r="C4557" s="186"/>
      <c r="D4557" s="186"/>
      <c r="E4557" s="186"/>
      <c r="F4557" s="186"/>
      <c r="G4557" s="186"/>
      <c r="H4557" s="186"/>
      <c r="I4557" s="186"/>
      <c r="J4557" s="186"/>
      <c r="K4557" s="186"/>
      <c r="L4557" s="186"/>
      <c r="M4557" s="186"/>
      <c r="N4557" s="186"/>
      <c r="O4557" s="186"/>
      <c r="P4557" s="186"/>
      <c r="Q4557" s="186"/>
    </row>
    <row r="4558" spans="1:17">
      <c r="A4558" s="186"/>
      <c r="B4558" s="186"/>
      <c r="C4558" s="186"/>
      <c r="D4558" s="186"/>
      <c r="E4558" s="186"/>
      <c r="F4558" s="186"/>
      <c r="G4558" s="186"/>
      <c r="H4558" s="186"/>
      <c r="I4558" s="186"/>
      <c r="J4558" s="186"/>
      <c r="K4558" s="186"/>
      <c r="L4558" s="186"/>
      <c r="M4558" s="186"/>
      <c r="N4558" s="186"/>
      <c r="O4558" s="186"/>
      <c r="P4558" s="186"/>
      <c r="Q4558" s="186"/>
    </row>
    <row r="4559" spans="1:17">
      <c r="A4559" s="186"/>
      <c r="B4559" s="186"/>
      <c r="C4559" s="186"/>
      <c r="D4559" s="186"/>
      <c r="E4559" s="186"/>
      <c r="F4559" s="186"/>
      <c r="G4559" s="186"/>
      <c r="H4559" s="186"/>
      <c r="I4559" s="186"/>
      <c r="J4559" s="186"/>
      <c r="K4559" s="186"/>
      <c r="L4559" s="186"/>
      <c r="M4559" s="186"/>
      <c r="N4559" s="186"/>
      <c r="O4559" s="186"/>
      <c r="P4559" s="186"/>
      <c r="Q4559" s="186"/>
    </row>
    <row r="4560" spans="1:17">
      <c r="A4560" s="186"/>
      <c r="B4560" s="186"/>
      <c r="C4560" s="186"/>
      <c r="D4560" s="186"/>
      <c r="E4560" s="186"/>
      <c r="F4560" s="186"/>
      <c r="G4560" s="186"/>
      <c r="H4560" s="186"/>
      <c r="I4560" s="186"/>
      <c r="J4560" s="186"/>
      <c r="K4560" s="186"/>
      <c r="L4560" s="186"/>
      <c r="M4560" s="186"/>
      <c r="N4560" s="186"/>
      <c r="O4560" s="186"/>
      <c r="P4560" s="186"/>
      <c r="Q4560" s="186"/>
    </row>
    <row r="4561" spans="1:17">
      <c r="A4561" s="186"/>
      <c r="B4561" s="186"/>
      <c r="C4561" s="186"/>
      <c r="D4561" s="186"/>
      <c r="E4561" s="186"/>
      <c r="F4561" s="186"/>
      <c r="G4561" s="186"/>
      <c r="H4561" s="186"/>
      <c r="I4561" s="186"/>
      <c r="J4561" s="186"/>
      <c r="K4561" s="186"/>
      <c r="L4561" s="186"/>
      <c r="M4561" s="186"/>
      <c r="N4561" s="186"/>
      <c r="O4561" s="186"/>
      <c r="P4561" s="186"/>
      <c r="Q4561" s="186"/>
    </row>
    <row r="4562" spans="1:17">
      <c r="A4562" s="186"/>
      <c r="B4562" s="186"/>
      <c r="C4562" s="186"/>
      <c r="D4562" s="186"/>
      <c r="E4562" s="186"/>
      <c r="F4562" s="186"/>
      <c r="G4562" s="186"/>
      <c r="H4562" s="186"/>
      <c r="I4562" s="186"/>
      <c r="J4562" s="186"/>
      <c r="K4562" s="186"/>
      <c r="L4562" s="186"/>
      <c r="M4562" s="186"/>
      <c r="N4562" s="186"/>
      <c r="O4562" s="186"/>
      <c r="P4562" s="186"/>
      <c r="Q4562" s="186"/>
    </row>
    <row r="4563" spans="1:17">
      <c r="A4563" s="186"/>
      <c r="B4563" s="186"/>
      <c r="C4563" s="186"/>
      <c r="D4563" s="186"/>
      <c r="E4563" s="186"/>
      <c r="F4563" s="186"/>
      <c r="G4563" s="186"/>
      <c r="H4563" s="186"/>
      <c r="I4563" s="186"/>
      <c r="J4563" s="186"/>
      <c r="K4563" s="186"/>
      <c r="L4563" s="186"/>
      <c r="M4563" s="186"/>
      <c r="N4563" s="186"/>
      <c r="O4563" s="186"/>
      <c r="P4563" s="186"/>
      <c r="Q4563" s="186"/>
    </row>
    <row r="4564" spans="1:17">
      <c r="A4564" s="186"/>
      <c r="B4564" s="186"/>
      <c r="C4564" s="186"/>
      <c r="D4564" s="186"/>
      <c r="E4564" s="186"/>
      <c r="F4564" s="186"/>
      <c r="G4564" s="186"/>
      <c r="H4564" s="186"/>
      <c r="I4564" s="186"/>
      <c r="J4564" s="186"/>
      <c r="K4564" s="186"/>
      <c r="L4564" s="186"/>
      <c r="M4564" s="186"/>
      <c r="N4564" s="186"/>
      <c r="O4564" s="186"/>
      <c r="P4564" s="186"/>
      <c r="Q4564" s="186"/>
    </row>
    <row r="4565" spans="1:17">
      <c r="A4565" s="186"/>
      <c r="B4565" s="186"/>
      <c r="C4565" s="186"/>
      <c r="D4565" s="186"/>
      <c r="E4565" s="186"/>
      <c r="F4565" s="186"/>
      <c r="G4565" s="186"/>
      <c r="H4565" s="186"/>
      <c r="I4565" s="186"/>
      <c r="J4565" s="186"/>
      <c r="K4565" s="186"/>
      <c r="L4565" s="186"/>
      <c r="M4565" s="186"/>
      <c r="N4565" s="186"/>
      <c r="O4565" s="186"/>
      <c r="P4565" s="186"/>
      <c r="Q4565" s="186"/>
    </row>
    <row r="4566" spans="1:17">
      <c r="A4566" s="186"/>
      <c r="B4566" s="186"/>
      <c r="C4566" s="186"/>
      <c r="D4566" s="186"/>
      <c r="E4566" s="186"/>
      <c r="F4566" s="186"/>
      <c r="G4566" s="186"/>
      <c r="H4566" s="186"/>
      <c r="I4566" s="186"/>
      <c r="J4566" s="186"/>
      <c r="K4566" s="186"/>
      <c r="L4566" s="186"/>
      <c r="M4566" s="186"/>
      <c r="N4566" s="186"/>
      <c r="O4566" s="186"/>
      <c r="P4566" s="186"/>
      <c r="Q4566" s="186"/>
    </row>
    <row r="4567" spans="1:17">
      <c r="A4567" s="186"/>
      <c r="B4567" s="186"/>
      <c r="C4567" s="186"/>
      <c r="D4567" s="186"/>
      <c r="E4567" s="186"/>
      <c r="F4567" s="186"/>
      <c r="G4567" s="186"/>
      <c r="H4567" s="186"/>
      <c r="I4567" s="186"/>
      <c r="J4567" s="186"/>
      <c r="K4567" s="186"/>
      <c r="L4567" s="186"/>
      <c r="M4567" s="186"/>
      <c r="N4567" s="186"/>
      <c r="O4567" s="186"/>
      <c r="P4567" s="186"/>
      <c r="Q4567" s="186"/>
    </row>
    <row r="4568" spans="1:17">
      <c r="A4568" s="186"/>
      <c r="B4568" s="186"/>
      <c r="C4568" s="186"/>
      <c r="D4568" s="186"/>
      <c r="E4568" s="186"/>
      <c r="F4568" s="186"/>
      <c r="G4568" s="186"/>
      <c r="H4568" s="186"/>
      <c r="I4568" s="186"/>
      <c r="J4568" s="186"/>
      <c r="K4568" s="186"/>
      <c r="L4568" s="186"/>
      <c r="M4568" s="186"/>
      <c r="N4568" s="186"/>
      <c r="O4568" s="186"/>
      <c r="P4568" s="186"/>
      <c r="Q4568" s="186"/>
    </row>
    <row r="4569" spans="1:17">
      <c r="A4569" s="186"/>
      <c r="B4569" s="186"/>
      <c r="C4569" s="186"/>
      <c r="D4569" s="186"/>
      <c r="E4569" s="186"/>
      <c r="F4569" s="186"/>
      <c r="G4569" s="186"/>
      <c r="H4569" s="186"/>
      <c r="I4569" s="186"/>
      <c r="J4569" s="186"/>
      <c r="K4569" s="186"/>
      <c r="L4569" s="186"/>
      <c r="M4569" s="186"/>
      <c r="N4569" s="186"/>
      <c r="O4569" s="186"/>
      <c r="P4569" s="186"/>
      <c r="Q4569" s="186"/>
    </row>
    <row r="4570" spans="1:17">
      <c r="A4570" s="186"/>
      <c r="B4570" s="186"/>
      <c r="C4570" s="186"/>
      <c r="D4570" s="186"/>
      <c r="E4570" s="186"/>
      <c r="F4570" s="186"/>
      <c r="G4570" s="186"/>
      <c r="H4570" s="186"/>
      <c r="I4570" s="186"/>
      <c r="J4570" s="186"/>
      <c r="K4570" s="186"/>
      <c r="L4570" s="186"/>
      <c r="M4570" s="186"/>
      <c r="N4570" s="186"/>
      <c r="O4570" s="186"/>
      <c r="P4570" s="186"/>
      <c r="Q4570" s="186"/>
    </row>
    <row r="4571" spans="1:17">
      <c r="A4571" s="186"/>
      <c r="B4571" s="186"/>
      <c r="C4571" s="186"/>
      <c r="D4571" s="186"/>
      <c r="E4571" s="186"/>
      <c r="F4571" s="186"/>
      <c r="G4571" s="186"/>
      <c r="H4571" s="186"/>
      <c r="I4571" s="186"/>
      <c r="J4571" s="186"/>
      <c r="K4571" s="186"/>
      <c r="L4571" s="186"/>
      <c r="M4571" s="186"/>
      <c r="N4571" s="186"/>
      <c r="O4571" s="186"/>
      <c r="P4571" s="186"/>
      <c r="Q4571" s="186"/>
    </row>
    <row r="4572" spans="1:17">
      <c r="A4572" s="186"/>
      <c r="B4572" s="186"/>
      <c r="C4572" s="186"/>
      <c r="D4572" s="186"/>
      <c r="E4572" s="186"/>
      <c r="F4572" s="186"/>
      <c r="G4572" s="186"/>
      <c r="H4572" s="186"/>
      <c r="I4572" s="186"/>
      <c r="J4572" s="186"/>
      <c r="K4572" s="186"/>
      <c r="L4572" s="186"/>
      <c r="M4572" s="186"/>
      <c r="N4572" s="186"/>
      <c r="O4572" s="186"/>
      <c r="P4572" s="186"/>
      <c r="Q4572" s="186"/>
    </row>
    <row r="4573" spans="1:17">
      <c r="A4573" s="186"/>
      <c r="B4573" s="186"/>
      <c r="C4573" s="186"/>
      <c r="D4573" s="186"/>
      <c r="E4573" s="186"/>
      <c r="F4573" s="186"/>
      <c r="G4573" s="186"/>
      <c r="H4573" s="186"/>
      <c r="I4573" s="186"/>
      <c r="J4573" s="186"/>
      <c r="K4573" s="186"/>
      <c r="L4573" s="186"/>
      <c r="M4573" s="186"/>
      <c r="N4573" s="186"/>
      <c r="O4573" s="186"/>
      <c r="P4573" s="186"/>
      <c r="Q4573" s="186"/>
    </row>
    <row r="4574" spans="1:17">
      <c r="A4574" s="186"/>
      <c r="B4574" s="186"/>
      <c r="C4574" s="186"/>
      <c r="D4574" s="186"/>
      <c r="E4574" s="186"/>
      <c r="F4574" s="186"/>
      <c r="G4574" s="186"/>
      <c r="H4574" s="186"/>
      <c r="I4574" s="186"/>
      <c r="J4574" s="186"/>
      <c r="K4574" s="186"/>
      <c r="L4574" s="186"/>
      <c r="M4574" s="186"/>
      <c r="N4574" s="186"/>
      <c r="O4574" s="186"/>
      <c r="P4574" s="186"/>
      <c r="Q4574" s="186"/>
    </row>
    <row r="4575" spans="1:17">
      <c r="A4575" s="186"/>
      <c r="B4575" s="186"/>
      <c r="C4575" s="186"/>
      <c r="D4575" s="186"/>
      <c r="E4575" s="186"/>
      <c r="F4575" s="186"/>
      <c r="G4575" s="186"/>
      <c r="H4575" s="186"/>
      <c r="I4575" s="186"/>
      <c r="J4575" s="186"/>
      <c r="K4575" s="186"/>
      <c r="L4575" s="186"/>
      <c r="M4575" s="186"/>
      <c r="N4575" s="186"/>
      <c r="O4575" s="186"/>
      <c r="P4575" s="186"/>
      <c r="Q4575" s="186"/>
    </row>
    <row r="4576" spans="1:17">
      <c r="A4576" s="186"/>
      <c r="B4576" s="186"/>
      <c r="C4576" s="186"/>
      <c r="D4576" s="186"/>
      <c r="E4576" s="186"/>
      <c r="F4576" s="186"/>
      <c r="G4576" s="186"/>
      <c r="H4576" s="186"/>
      <c r="I4576" s="186"/>
      <c r="J4576" s="186"/>
      <c r="K4576" s="186"/>
      <c r="L4576" s="186"/>
      <c r="M4576" s="186"/>
      <c r="N4576" s="186"/>
      <c r="O4576" s="186"/>
      <c r="P4576" s="186"/>
      <c r="Q4576" s="186"/>
    </row>
    <row r="4577" spans="1:17">
      <c r="A4577" s="186"/>
      <c r="B4577" s="186"/>
      <c r="C4577" s="186"/>
      <c r="D4577" s="186"/>
      <c r="E4577" s="186"/>
      <c r="F4577" s="186"/>
      <c r="G4577" s="186"/>
      <c r="H4577" s="186"/>
      <c r="I4577" s="186"/>
      <c r="J4577" s="186"/>
      <c r="K4577" s="186"/>
      <c r="L4577" s="186"/>
      <c r="M4577" s="186"/>
      <c r="N4577" s="186"/>
      <c r="O4577" s="186"/>
      <c r="P4577" s="186"/>
      <c r="Q4577" s="186"/>
    </row>
    <row r="4578" spans="1:17">
      <c r="A4578" s="186"/>
      <c r="B4578" s="186"/>
      <c r="C4578" s="186"/>
      <c r="D4578" s="186"/>
      <c r="E4578" s="186"/>
      <c r="F4578" s="186"/>
      <c r="G4578" s="186"/>
      <c r="H4578" s="186"/>
      <c r="I4578" s="186"/>
      <c r="J4578" s="186"/>
      <c r="K4578" s="186"/>
      <c r="L4578" s="186"/>
      <c r="M4578" s="186"/>
      <c r="N4578" s="186"/>
      <c r="O4578" s="186"/>
      <c r="P4578" s="186"/>
      <c r="Q4578" s="186"/>
    </row>
    <row r="4579" spans="1:17">
      <c r="A4579" s="186"/>
      <c r="B4579" s="186"/>
      <c r="C4579" s="186"/>
      <c r="D4579" s="186"/>
      <c r="E4579" s="186"/>
      <c r="F4579" s="186"/>
      <c r="G4579" s="186"/>
      <c r="H4579" s="186"/>
      <c r="I4579" s="186"/>
      <c r="J4579" s="186"/>
      <c r="K4579" s="186"/>
      <c r="L4579" s="186"/>
      <c r="M4579" s="186"/>
      <c r="N4579" s="186"/>
      <c r="O4579" s="186"/>
      <c r="P4579" s="186"/>
      <c r="Q4579" s="186"/>
    </row>
    <row r="4580" spans="1:17">
      <c r="A4580" s="186"/>
      <c r="B4580" s="186"/>
      <c r="C4580" s="186"/>
      <c r="D4580" s="186"/>
      <c r="E4580" s="186"/>
      <c r="F4580" s="186"/>
      <c r="G4580" s="186"/>
      <c r="H4580" s="186"/>
      <c r="I4580" s="186"/>
      <c r="J4580" s="186"/>
      <c r="K4580" s="186"/>
      <c r="L4580" s="186"/>
      <c r="M4580" s="186"/>
      <c r="N4580" s="186"/>
      <c r="O4580" s="186"/>
      <c r="P4580" s="186"/>
      <c r="Q4580" s="186"/>
    </row>
    <row r="4581" spans="1:17">
      <c r="A4581" s="186"/>
      <c r="B4581" s="186"/>
      <c r="C4581" s="186"/>
      <c r="D4581" s="186"/>
      <c r="E4581" s="186"/>
      <c r="F4581" s="186"/>
      <c r="G4581" s="186"/>
      <c r="H4581" s="186"/>
      <c r="I4581" s="186"/>
      <c r="J4581" s="186"/>
      <c r="K4581" s="186"/>
      <c r="L4581" s="186"/>
      <c r="M4581" s="186"/>
      <c r="N4581" s="186"/>
      <c r="O4581" s="186"/>
      <c r="P4581" s="186"/>
      <c r="Q4581" s="186"/>
    </row>
    <row r="4582" spans="1:17">
      <c r="A4582" s="186"/>
      <c r="B4582" s="186"/>
      <c r="C4582" s="186"/>
      <c r="D4582" s="186"/>
      <c r="E4582" s="186"/>
      <c r="F4582" s="186"/>
      <c r="G4582" s="186"/>
      <c r="H4582" s="186"/>
      <c r="I4582" s="186"/>
      <c r="J4582" s="186"/>
      <c r="K4582" s="186"/>
      <c r="L4582" s="186"/>
      <c r="M4582" s="186"/>
      <c r="N4582" s="186"/>
      <c r="O4582" s="186"/>
      <c r="P4582" s="186"/>
      <c r="Q4582" s="186"/>
    </row>
    <row r="4583" spans="1:17">
      <c r="A4583" s="186"/>
      <c r="B4583" s="186"/>
      <c r="C4583" s="186"/>
      <c r="D4583" s="186"/>
      <c r="E4583" s="186"/>
      <c r="F4583" s="186"/>
      <c r="G4583" s="186"/>
      <c r="H4583" s="186"/>
      <c r="I4583" s="186"/>
      <c r="J4583" s="186"/>
      <c r="K4583" s="186"/>
      <c r="L4583" s="186"/>
      <c r="M4583" s="186"/>
      <c r="N4583" s="186"/>
      <c r="O4583" s="186"/>
      <c r="P4583" s="186"/>
      <c r="Q4583" s="186"/>
    </row>
    <row r="4584" spans="1:17">
      <c r="A4584" s="186"/>
      <c r="B4584" s="186"/>
      <c r="C4584" s="186"/>
      <c r="D4584" s="186"/>
      <c r="E4584" s="186"/>
      <c r="F4584" s="186"/>
      <c r="G4584" s="186"/>
      <c r="H4584" s="186"/>
      <c r="I4584" s="186"/>
      <c r="J4584" s="186"/>
      <c r="K4584" s="186"/>
      <c r="L4584" s="186"/>
      <c r="M4584" s="186"/>
      <c r="N4584" s="186"/>
      <c r="O4584" s="186"/>
      <c r="P4584" s="186"/>
      <c r="Q4584" s="186"/>
    </row>
    <row r="4585" spans="1:17">
      <c r="A4585" s="186"/>
      <c r="B4585" s="186"/>
      <c r="C4585" s="186"/>
      <c r="D4585" s="186"/>
      <c r="E4585" s="186"/>
      <c r="F4585" s="186"/>
      <c r="G4585" s="186"/>
      <c r="H4585" s="186"/>
      <c r="I4585" s="186"/>
      <c r="J4585" s="186"/>
      <c r="K4585" s="186"/>
      <c r="L4585" s="186"/>
      <c r="M4585" s="186"/>
      <c r="N4585" s="186"/>
      <c r="O4585" s="186"/>
      <c r="P4585" s="186"/>
      <c r="Q4585" s="186"/>
    </row>
    <row r="4586" spans="1:17">
      <c r="A4586" s="186"/>
      <c r="B4586" s="186"/>
      <c r="C4586" s="186"/>
      <c r="D4586" s="186"/>
      <c r="E4586" s="186"/>
      <c r="F4586" s="186"/>
      <c r="G4586" s="186"/>
      <c r="H4586" s="186"/>
      <c r="I4586" s="186"/>
      <c r="J4586" s="186"/>
      <c r="K4586" s="186"/>
      <c r="L4586" s="186"/>
      <c r="M4586" s="186"/>
      <c r="N4586" s="186"/>
      <c r="O4586" s="186"/>
      <c r="P4586" s="186"/>
      <c r="Q4586" s="186"/>
    </row>
    <row r="4587" spans="1:17">
      <c r="A4587" s="186"/>
      <c r="B4587" s="186"/>
      <c r="C4587" s="186"/>
      <c r="D4587" s="186"/>
      <c r="E4587" s="186"/>
      <c r="F4587" s="186"/>
      <c r="G4587" s="186"/>
      <c r="H4587" s="186"/>
      <c r="I4587" s="186"/>
      <c r="J4587" s="186"/>
      <c r="K4587" s="186"/>
      <c r="L4587" s="186"/>
      <c r="M4587" s="186"/>
      <c r="N4587" s="186"/>
      <c r="O4587" s="186"/>
      <c r="P4587" s="186"/>
      <c r="Q4587" s="186"/>
    </row>
    <row r="4588" spans="1:17">
      <c r="A4588" s="186"/>
      <c r="B4588" s="186"/>
      <c r="C4588" s="186"/>
      <c r="D4588" s="186"/>
      <c r="E4588" s="186"/>
      <c r="F4588" s="186"/>
      <c r="G4588" s="186"/>
      <c r="H4588" s="186"/>
      <c r="I4588" s="186"/>
      <c r="J4588" s="186"/>
      <c r="K4588" s="186"/>
      <c r="L4588" s="186"/>
      <c r="M4588" s="186"/>
      <c r="N4588" s="186"/>
      <c r="O4588" s="186"/>
      <c r="P4588" s="186"/>
      <c r="Q4588" s="186"/>
    </row>
    <row r="4589" spans="1:17">
      <c r="A4589" s="186"/>
      <c r="B4589" s="186"/>
      <c r="C4589" s="186"/>
      <c r="D4589" s="186"/>
      <c r="E4589" s="186"/>
      <c r="F4589" s="186"/>
      <c r="G4589" s="186"/>
      <c r="H4589" s="186"/>
      <c r="I4589" s="186"/>
      <c r="J4589" s="186"/>
      <c r="K4589" s="186"/>
      <c r="L4589" s="186"/>
      <c r="M4589" s="186"/>
      <c r="N4589" s="186"/>
      <c r="O4589" s="186"/>
      <c r="P4589" s="186"/>
      <c r="Q4589" s="186"/>
    </row>
    <row r="4590" spans="1:17">
      <c r="A4590" s="186"/>
      <c r="B4590" s="186"/>
      <c r="C4590" s="186"/>
      <c r="D4590" s="186"/>
      <c r="E4590" s="186"/>
      <c r="F4590" s="186"/>
      <c r="G4590" s="186"/>
      <c r="H4590" s="186"/>
      <c r="I4590" s="186"/>
      <c r="J4590" s="186"/>
      <c r="K4590" s="186"/>
      <c r="L4590" s="186"/>
      <c r="M4590" s="186"/>
      <c r="N4590" s="186"/>
      <c r="O4590" s="186"/>
      <c r="P4590" s="186"/>
      <c r="Q4590" s="186"/>
    </row>
    <row r="4591" spans="1:17">
      <c r="A4591" s="186"/>
      <c r="B4591" s="186"/>
      <c r="C4591" s="186"/>
      <c r="D4591" s="186"/>
      <c r="E4591" s="186"/>
      <c r="F4591" s="186"/>
      <c r="G4591" s="186"/>
      <c r="H4591" s="186"/>
      <c r="I4591" s="186"/>
      <c r="J4591" s="186"/>
      <c r="K4591" s="186"/>
      <c r="L4591" s="186"/>
      <c r="M4591" s="186"/>
      <c r="N4591" s="186"/>
      <c r="O4591" s="186"/>
      <c r="P4591" s="186"/>
      <c r="Q4591" s="186"/>
    </row>
    <row r="4592" spans="1:17">
      <c r="A4592" s="186"/>
      <c r="B4592" s="186"/>
      <c r="C4592" s="186"/>
      <c r="D4592" s="186"/>
      <c r="E4592" s="186"/>
      <c r="F4592" s="186"/>
      <c r="G4592" s="186"/>
      <c r="H4592" s="186"/>
      <c r="I4592" s="186"/>
      <c r="J4592" s="186"/>
      <c r="K4592" s="186"/>
      <c r="L4592" s="186"/>
      <c r="M4592" s="186"/>
      <c r="N4592" s="186"/>
      <c r="O4592" s="186"/>
      <c r="P4592" s="186"/>
      <c r="Q4592" s="186"/>
    </row>
    <row r="4593" spans="1:17">
      <c r="A4593" s="186"/>
      <c r="B4593" s="186"/>
      <c r="C4593" s="186"/>
      <c r="D4593" s="186"/>
      <c r="E4593" s="186"/>
      <c r="F4593" s="186"/>
      <c r="G4593" s="186"/>
      <c r="H4593" s="186"/>
      <c r="I4593" s="186"/>
      <c r="J4593" s="186"/>
      <c r="K4593" s="186"/>
      <c r="L4593" s="186"/>
      <c r="M4593" s="186"/>
      <c r="N4593" s="186"/>
      <c r="O4593" s="186"/>
      <c r="P4593" s="186"/>
      <c r="Q4593" s="186"/>
    </row>
    <row r="4594" spans="1:17">
      <c r="A4594" s="186"/>
      <c r="B4594" s="186"/>
      <c r="C4594" s="186"/>
      <c r="D4594" s="186"/>
      <c r="E4594" s="186"/>
      <c r="F4594" s="186"/>
      <c r="G4594" s="186"/>
      <c r="H4594" s="186"/>
      <c r="I4594" s="186"/>
      <c r="J4594" s="186"/>
      <c r="K4594" s="186"/>
      <c r="L4594" s="186"/>
      <c r="M4594" s="186"/>
      <c r="N4594" s="186"/>
      <c r="O4594" s="186"/>
      <c r="P4594" s="186"/>
      <c r="Q4594" s="186"/>
    </row>
    <row r="4595" spans="1:17">
      <c r="A4595" s="186"/>
      <c r="B4595" s="186"/>
      <c r="C4595" s="186"/>
      <c r="D4595" s="186"/>
      <c r="E4595" s="186"/>
      <c r="F4595" s="186"/>
      <c r="G4595" s="186"/>
      <c r="H4595" s="186"/>
      <c r="I4595" s="186"/>
      <c r="J4595" s="186"/>
      <c r="K4595" s="186"/>
      <c r="L4595" s="186"/>
      <c r="M4595" s="186"/>
      <c r="N4595" s="186"/>
      <c r="O4595" s="186"/>
      <c r="P4595" s="186"/>
      <c r="Q4595" s="186"/>
    </row>
    <row r="4596" spans="1:17">
      <c r="A4596" s="186"/>
      <c r="B4596" s="186"/>
      <c r="C4596" s="186"/>
      <c r="D4596" s="186"/>
      <c r="E4596" s="186"/>
      <c r="F4596" s="186"/>
      <c r="G4596" s="186"/>
      <c r="H4596" s="186"/>
      <c r="I4596" s="186"/>
      <c r="J4596" s="186"/>
      <c r="K4596" s="186"/>
      <c r="L4596" s="186"/>
      <c r="M4596" s="186"/>
      <c r="N4596" s="186"/>
      <c r="O4596" s="186"/>
      <c r="P4596" s="186"/>
      <c r="Q4596" s="186"/>
    </row>
    <row r="4597" spans="1:17">
      <c r="A4597" s="186"/>
      <c r="B4597" s="186"/>
      <c r="C4597" s="186"/>
      <c r="D4597" s="186"/>
      <c r="E4597" s="186"/>
      <c r="F4597" s="186"/>
      <c r="G4597" s="186"/>
      <c r="H4597" s="186"/>
      <c r="I4597" s="186"/>
      <c r="J4597" s="186"/>
      <c r="K4597" s="186"/>
      <c r="L4597" s="186"/>
      <c r="M4597" s="186"/>
      <c r="N4597" s="186"/>
      <c r="O4597" s="186"/>
      <c r="P4597" s="186"/>
      <c r="Q4597" s="186"/>
    </row>
    <row r="4598" spans="1:17">
      <c r="A4598" s="186"/>
      <c r="B4598" s="186"/>
      <c r="C4598" s="186"/>
      <c r="D4598" s="186"/>
      <c r="E4598" s="186"/>
      <c r="F4598" s="186"/>
      <c r="G4598" s="186"/>
      <c r="H4598" s="186"/>
      <c r="I4598" s="186"/>
      <c r="J4598" s="186"/>
      <c r="K4598" s="186"/>
      <c r="L4598" s="186"/>
      <c r="M4598" s="186"/>
      <c r="N4598" s="186"/>
      <c r="O4598" s="186"/>
      <c r="P4598" s="186"/>
      <c r="Q4598" s="186"/>
    </row>
    <row r="4599" spans="1:17">
      <c r="A4599" s="186"/>
      <c r="B4599" s="186"/>
      <c r="C4599" s="186"/>
      <c r="D4599" s="186"/>
      <c r="E4599" s="186"/>
      <c r="F4599" s="186"/>
      <c r="G4599" s="186"/>
      <c r="H4599" s="186"/>
      <c r="I4599" s="186"/>
      <c r="J4599" s="186"/>
      <c r="K4599" s="186"/>
      <c r="L4599" s="186"/>
      <c r="M4599" s="186"/>
      <c r="N4599" s="186"/>
      <c r="O4599" s="186"/>
      <c r="P4599" s="186"/>
      <c r="Q4599" s="186"/>
    </row>
    <row r="4600" spans="1:17">
      <c r="A4600" s="186"/>
      <c r="B4600" s="186"/>
      <c r="C4600" s="186"/>
      <c r="D4600" s="186"/>
      <c r="E4600" s="186"/>
      <c r="F4600" s="186"/>
      <c r="G4600" s="186"/>
      <c r="H4600" s="186"/>
      <c r="I4600" s="186"/>
      <c r="J4600" s="186"/>
      <c r="K4600" s="186"/>
      <c r="L4600" s="186"/>
      <c r="M4600" s="186"/>
      <c r="N4600" s="186"/>
      <c r="O4600" s="186"/>
      <c r="P4600" s="186"/>
      <c r="Q4600" s="186"/>
    </row>
    <row r="4601" spans="1:17">
      <c r="A4601" s="186"/>
      <c r="B4601" s="186"/>
      <c r="C4601" s="186"/>
      <c r="D4601" s="186"/>
      <c r="E4601" s="186"/>
      <c r="F4601" s="186"/>
      <c r="G4601" s="186"/>
      <c r="H4601" s="186"/>
      <c r="I4601" s="186"/>
      <c r="J4601" s="186"/>
      <c r="K4601" s="186"/>
      <c r="L4601" s="186"/>
      <c r="M4601" s="186"/>
      <c r="N4601" s="186"/>
      <c r="O4601" s="186"/>
      <c r="P4601" s="186"/>
      <c r="Q4601" s="186"/>
    </row>
    <row r="4602" spans="1:17">
      <c r="A4602" s="186"/>
      <c r="B4602" s="186"/>
      <c r="C4602" s="186"/>
      <c r="D4602" s="186"/>
      <c r="E4602" s="186"/>
      <c r="F4602" s="186"/>
      <c r="G4602" s="186"/>
      <c r="H4602" s="186"/>
      <c r="I4602" s="186"/>
      <c r="J4602" s="186"/>
      <c r="K4602" s="186"/>
      <c r="L4602" s="186"/>
      <c r="M4602" s="186"/>
      <c r="N4602" s="186"/>
      <c r="O4602" s="186"/>
      <c r="P4602" s="186"/>
      <c r="Q4602" s="186"/>
    </row>
    <row r="4603" spans="1:17">
      <c r="A4603" s="186"/>
      <c r="B4603" s="186"/>
      <c r="C4603" s="186"/>
      <c r="D4603" s="186"/>
      <c r="E4603" s="186"/>
      <c r="F4603" s="186"/>
      <c r="G4603" s="186"/>
      <c r="H4603" s="186"/>
      <c r="I4603" s="186"/>
      <c r="J4603" s="186"/>
      <c r="K4603" s="186"/>
      <c r="L4603" s="186"/>
      <c r="M4603" s="186"/>
      <c r="N4603" s="186"/>
      <c r="O4603" s="186"/>
      <c r="P4603" s="186"/>
      <c r="Q4603" s="186"/>
    </row>
    <row r="4604" spans="1:17">
      <c r="A4604" s="186"/>
      <c r="B4604" s="186"/>
      <c r="C4604" s="186"/>
      <c r="D4604" s="186"/>
      <c r="E4604" s="186"/>
      <c r="F4604" s="186"/>
      <c r="G4604" s="186"/>
      <c r="H4604" s="186"/>
      <c r="I4604" s="186"/>
      <c r="J4604" s="186"/>
      <c r="K4604" s="186"/>
      <c r="L4604" s="186"/>
      <c r="M4604" s="186"/>
      <c r="N4604" s="186"/>
      <c r="O4604" s="186"/>
      <c r="P4604" s="186"/>
      <c r="Q4604" s="186"/>
    </row>
    <row r="4605" spans="1:17">
      <c r="A4605" s="186"/>
      <c r="B4605" s="186"/>
      <c r="C4605" s="186"/>
      <c r="D4605" s="186"/>
      <c r="E4605" s="186"/>
      <c r="F4605" s="186"/>
      <c r="G4605" s="186"/>
      <c r="H4605" s="186"/>
      <c r="I4605" s="186"/>
      <c r="J4605" s="186"/>
      <c r="K4605" s="186"/>
      <c r="L4605" s="186"/>
      <c r="M4605" s="186"/>
      <c r="N4605" s="186"/>
      <c r="O4605" s="186"/>
      <c r="P4605" s="186"/>
      <c r="Q4605" s="186"/>
    </row>
    <row r="4606" spans="1:17">
      <c r="A4606" s="186"/>
      <c r="B4606" s="186"/>
      <c r="C4606" s="186"/>
      <c r="D4606" s="186"/>
      <c r="E4606" s="186"/>
      <c r="F4606" s="186"/>
      <c r="G4606" s="186"/>
      <c r="H4606" s="186"/>
      <c r="I4606" s="186"/>
      <c r="J4606" s="186"/>
      <c r="K4606" s="186"/>
      <c r="L4606" s="186"/>
      <c r="M4606" s="186"/>
      <c r="N4606" s="186"/>
      <c r="O4606" s="186"/>
      <c r="P4606" s="186"/>
      <c r="Q4606" s="186"/>
    </row>
    <row r="4607" spans="1:17">
      <c r="A4607" s="186"/>
      <c r="B4607" s="186"/>
      <c r="C4607" s="186"/>
      <c r="D4607" s="186"/>
      <c r="E4607" s="186"/>
      <c r="F4607" s="186"/>
      <c r="G4607" s="186"/>
      <c r="H4607" s="186"/>
      <c r="I4607" s="186"/>
      <c r="J4607" s="186"/>
      <c r="K4607" s="186"/>
      <c r="L4607" s="186"/>
      <c r="M4607" s="186"/>
      <c r="N4607" s="186"/>
      <c r="O4607" s="186"/>
      <c r="P4607" s="186"/>
      <c r="Q4607" s="186"/>
    </row>
    <row r="4608" spans="1:17">
      <c r="A4608" s="186"/>
      <c r="B4608" s="186"/>
      <c r="C4608" s="186"/>
      <c r="D4608" s="186"/>
      <c r="E4608" s="186"/>
      <c r="F4608" s="186"/>
      <c r="G4608" s="186"/>
      <c r="H4608" s="186"/>
      <c r="I4608" s="186"/>
      <c r="J4608" s="186"/>
      <c r="K4608" s="186"/>
      <c r="L4608" s="186"/>
      <c r="M4608" s="186"/>
      <c r="N4608" s="186"/>
      <c r="O4608" s="186"/>
      <c r="P4608" s="186"/>
      <c r="Q4608" s="186"/>
    </row>
    <row r="4609" spans="1:17">
      <c r="A4609" s="186"/>
      <c r="B4609" s="186"/>
      <c r="C4609" s="186"/>
      <c r="D4609" s="186"/>
      <c r="E4609" s="186"/>
      <c r="F4609" s="186"/>
      <c r="G4609" s="186"/>
      <c r="H4609" s="186"/>
      <c r="I4609" s="186"/>
      <c r="J4609" s="186"/>
      <c r="K4609" s="186"/>
      <c r="L4609" s="186"/>
      <c r="M4609" s="186"/>
      <c r="N4609" s="186"/>
      <c r="O4609" s="186"/>
      <c r="P4609" s="186"/>
      <c r="Q4609" s="186"/>
    </row>
    <row r="4610" spans="1:17">
      <c r="A4610" s="186"/>
      <c r="B4610" s="186"/>
      <c r="C4610" s="186"/>
      <c r="D4610" s="186"/>
      <c r="E4610" s="186"/>
      <c r="F4610" s="186"/>
      <c r="G4610" s="186"/>
      <c r="H4610" s="186"/>
      <c r="I4610" s="186"/>
      <c r="J4610" s="186"/>
      <c r="K4610" s="186"/>
      <c r="L4610" s="186"/>
      <c r="M4610" s="186"/>
      <c r="N4610" s="186"/>
      <c r="O4610" s="186"/>
      <c r="P4610" s="186"/>
      <c r="Q4610" s="186"/>
    </row>
    <row r="4611" spans="1:17">
      <c r="A4611" s="186"/>
      <c r="B4611" s="186"/>
      <c r="C4611" s="186"/>
      <c r="D4611" s="186"/>
      <c r="E4611" s="186"/>
      <c r="F4611" s="186"/>
      <c r="G4611" s="186"/>
      <c r="H4611" s="186"/>
      <c r="I4611" s="186"/>
      <c r="J4611" s="186"/>
      <c r="K4611" s="186"/>
      <c r="L4611" s="186"/>
      <c r="M4611" s="186"/>
      <c r="N4611" s="186"/>
      <c r="O4611" s="186"/>
      <c r="P4611" s="186"/>
      <c r="Q4611" s="186"/>
    </row>
    <row r="4612" spans="1:17">
      <c r="A4612" s="186"/>
      <c r="B4612" s="186"/>
      <c r="C4612" s="186"/>
      <c r="D4612" s="186"/>
      <c r="E4612" s="186"/>
      <c r="F4612" s="186"/>
      <c r="G4612" s="186"/>
      <c r="H4612" s="186"/>
      <c r="I4612" s="186"/>
      <c r="J4612" s="186"/>
      <c r="K4612" s="186"/>
      <c r="L4612" s="186"/>
      <c r="M4612" s="186"/>
      <c r="N4612" s="186"/>
      <c r="O4612" s="186"/>
      <c r="P4612" s="186"/>
      <c r="Q4612" s="186"/>
    </row>
    <row r="4613" spans="1:17">
      <c r="A4613" s="186"/>
      <c r="B4613" s="186"/>
      <c r="C4613" s="186"/>
      <c r="D4613" s="186"/>
      <c r="E4613" s="186"/>
      <c r="F4613" s="186"/>
      <c r="G4613" s="186"/>
      <c r="H4613" s="186"/>
      <c r="I4613" s="186"/>
      <c r="J4613" s="186"/>
      <c r="K4613" s="186"/>
      <c r="L4613" s="186"/>
      <c r="M4613" s="186"/>
      <c r="N4613" s="186"/>
      <c r="O4613" s="186"/>
      <c r="P4613" s="186"/>
      <c r="Q4613" s="186"/>
    </row>
    <row r="4614" spans="1:17">
      <c r="A4614" s="186"/>
      <c r="B4614" s="186"/>
      <c r="C4614" s="186"/>
      <c r="D4614" s="186"/>
      <c r="E4614" s="186"/>
      <c r="F4614" s="186"/>
      <c r="G4614" s="186"/>
      <c r="H4614" s="186"/>
      <c r="I4614" s="186"/>
      <c r="J4614" s="186"/>
      <c r="K4614" s="186"/>
      <c r="L4614" s="186"/>
      <c r="M4614" s="186"/>
      <c r="N4614" s="186"/>
      <c r="O4614" s="186"/>
      <c r="P4614" s="186"/>
      <c r="Q4614" s="186"/>
    </row>
    <row r="4615" spans="1:17">
      <c r="A4615" s="186"/>
      <c r="B4615" s="186"/>
      <c r="C4615" s="186"/>
      <c r="D4615" s="186"/>
      <c r="E4615" s="186"/>
      <c r="F4615" s="186"/>
      <c r="G4615" s="186"/>
      <c r="H4615" s="186"/>
      <c r="I4615" s="186"/>
      <c r="J4615" s="186"/>
      <c r="K4615" s="186"/>
      <c r="L4615" s="186"/>
      <c r="M4615" s="186"/>
      <c r="N4615" s="186"/>
      <c r="O4615" s="186"/>
      <c r="P4615" s="186"/>
      <c r="Q4615" s="186"/>
    </row>
    <row r="4616" spans="1:17">
      <c r="A4616" s="186"/>
      <c r="B4616" s="186"/>
      <c r="C4616" s="186"/>
      <c r="D4616" s="186"/>
      <c r="E4616" s="186"/>
      <c r="F4616" s="186"/>
      <c r="G4616" s="186"/>
      <c r="H4616" s="186"/>
      <c r="I4616" s="186"/>
      <c r="J4616" s="186"/>
      <c r="K4616" s="186"/>
      <c r="L4616" s="186"/>
      <c r="M4616" s="186"/>
      <c r="N4616" s="186"/>
      <c r="O4616" s="186"/>
      <c r="P4616" s="186"/>
      <c r="Q4616" s="186"/>
    </row>
    <row r="4617" spans="1:17">
      <c r="A4617" s="186"/>
      <c r="B4617" s="186"/>
      <c r="C4617" s="186"/>
      <c r="D4617" s="186"/>
      <c r="E4617" s="186"/>
      <c r="F4617" s="186"/>
      <c r="G4617" s="186"/>
      <c r="H4617" s="186"/>
      <c r="I4617" s="186"/>
      <c r="J4617" s="186"/>
      <c r="K4617" s="186"/>
      <c r="L4617" s="186"/>
      <c r="M4617" s="186"/>
      <c r="N4617" s="186"/>
      <c r="O4617" s="186"/>
      <c r="P4617" s="186"/>
      <c r="Q4617" s="186"/>
    </row>
    <row r="4618" spans="1:17">
      <c r="A4618" s="186"/>
      <c r="B4618" s="186"/>
      <c r="C4618" s="186"/>
      <c r="D4618" s="186"/>
      <c r="E4618" s="186"/>
      <c r="F4618" s="186"/>
      <c r="G4618" s="186"/>
      <c r="H4618" s="186"/>
      <c r="I4618" s="186"/>
      <c r="J4618" s="186"/>
      <c r="K4618" s="186"/>
      <c r="L4618" s="186"/>
      <c r="M4618" s="186"/>
      <c r="N4618" s="186"/>
      <c r="O4618" s="186"/>
      <c r="P4618" s="186"/>
      <c r="Q4618" s="186"/>
    </row>
    <row r="4619" spans="1:17">
      <c r="A4619" s="186"/>
      <c r="B4619" s="186"/>
      <c r="C4619" s="186"/>
      <c r="D4619" s="186"/>
      <c r="E4619" s="186"/>
      <c r="F4619" s="186"/>
      <c r="G4619" s="186"/>
      <c r="H4619" s="186"/>
      <c r="I4619" s="186"/>
      <c r="J4619" s="186"/>
      <c r="K4619" s="186"/>
      <c r="L4619" s="186"/>
      <c r="M4619" s="186"/>
      <c r="N4619" s="186"/>
      <c r="O4619" s="186"/>
      <c r="P4619" s="186"/>
      <c r="Q4619" s="186"/>
    </row>
    <row r="4620" spans="1:17">
      <c r="A4620" s="186"/>
      <c r="B4620" s="186"/>
      <c r="C4620" s="186"/>
      <c r="D4620" s="186"/>
      <c r="E4620" s="186"/>
      <c r="F4620" s="186"/>
      <c r="G4620" s="186"/>
      <c r="H4620" s="186"/>
      <c r="I4620" s="186"/>
      <c r="J4620" s="186"/>
      <c r="K4620" s="186"/>
      <c r="L4620" s="186"/>
      <c r="M4620" s="186"/>
      <c r="N4620" s="186"/>
      <c r="O4620" s="186"/>
      <c r="P4620" s="186"/>
      <c r="Q4620" s="186"/>
    </row>
    <row r="4621" spans="1:17">
      <c r="A4621" s="186"/>
      <c r="B4621" s="186"/>
      <c r="C4621" s="186"/>
      <c r="D4621" s="186"/>
      <c r="E4621" s="186"/>
      <c r="F4621" s="186"/>
      <c r="G4621" s="186"/>
      <c r="H4621" s="186"/>
      <c r="I4621" s="186"/>
      <c r="J4621" s="186"/>
      <c r="K4621" s="186"/>
      <c r="L4621" s="186"/>
      <c r="M4621" s="186"/>
      <c r="N4621" s="186"/>
      <c r="O4621" s="186"/>
      <c r="P4621" s="186"/>
      <c r="Q4621" s="186"/>
    </row>
    <row r="4622" spans="1:17">
      <c r="A4622" s="186"/>
      <c r="B4622" s="186"/>
      <c r="C4622" s="186"/>
      <c r="D4622" s="186"/>
      <c r="E4622" s="186"/>
      <c r="F4622" s="186"/>
      <c r="G4622" s="186"/>
      <c r="H4622" s="186"/>
      <c r="I4622" s="186"/>
      <c r="J4622" s="186"/>
      <c r="K4622" s="186"/>
      <c r="L4622" s="186"/>
      <c r="M4622" s="186"/>
      <c r="N4622" s="186"/>
      <c r="O4622" s="186"/>
      <c r="P4622" s="186"/>
      <c r="Q4622" s="186"/>
    </row>
    <row r="4623" spans="1:17">
      <c r="A4623" s="186"/>
      <c r="B4623" s="186"/>
      <c r="C4623" s="186"/>
      <c r="D4623" s="186"/>
      <c r="E4623" s="186"/>
      <c r="F4623" s="186"/>
      <c r="G4623" s="186"/>
      <c r="H4623" s="186"/>
      <c r="I4623" s="186"/>
      <c r="J4623" s="186"/>
      <c r="K4623" s="186"/>
      <c r="L4623" s="186"/>
      <c r="M4623" s="186"/>
      <c r="N4623" s="186"/>
      <c r="O4623" s="186"/>
      <c r="P4623" s="186"/>
      <c r="Q4623" s="186"/>
    </row>
    <row r="4624" spans="1:17">
      <c r="A4624" s="186"/>
      <c r="B4624" s="186"/>
      <c r="C4624" s="186"/>
      <c r="D4624" s="186"/>
      <c r="E4624" s="186"/>
      <c r="F4624" s="186"/>
      <c r="G4624" s="186"/>
      <c r="H4624" s="186"/>
      <c r="I4624" s="186"/>
      <c r="J4624" s="186"/>
      <c r="K4624" s="186"/>
      <c r="L4624" s="186"/>
      <c r="M4624" s="186"/>
      <c r="N4624" s="186"/>
      <c r="O4624" s="186"/>
      <c r="P4624" s="186"/>
      <c r="Q4624" s="186"/>
    </row>
    <row r="4625" spans="1:17">
      <c r="A4625" s="186"/>
      <c r="B4625" s="186"/>
      <c r="C4625" s="186"/>
      <c r="D4625" s="186"/>
      <c r="E4625" s="186"/>
      <c r="F4625" s="186"/>
      <c r="G4625" s="186"/>
      <c r="H4625" s="186"/>
      <c r="I4625" s="186"/>
      <c r="J4625" s="186"/>
      <c r="K4625" s="186"/>
      <c r="L4625" s="186"/>
      <c r="M4625" s="186"/>
      <c r="N4625" s="186"/>
      <c r="O4625" s="186"/>
      <c r="P4625" s="186"/>
      <c r="Q4625" s="186"/>
    </row>
    <row r="4626" spans="1:17">
      <c r="A4626" s="186"/>
      <c r="B4626" s="186"/>
      <c r="C4626" s="186"/>
      <c r="D4626" s="186"/>
      <c r="E4626" s="186"/>
      <c r="F4626" s="186"/>
      <c r="G4626" s="186"/>
      <c r="H4626" s="186"/>
      <c r="I4626" s="186"/>
      <c r="J4626" s="186"/>
      <c r="K4626" s="186"/>
      <c r="L4626" s="186"/>
      <c r="M4626" s="186"/>
      <c r="N4626" s="186"/>
      <c r="O4626" s="186"/>
      <c r="P4626" s="186"/>
      <c r="Q4626" s="186"/>
    </row>
    <row r="4627" spans="1:17">
      <c r="A4627" s="186"/>
      <c r="B4627" s="186"/>
      <c r="C4627" s="186"/>
      <c r="D4627" s="186"/>
      <c r="E4627" s="186"/>
      <c r="F4627" s="186"/>
      <c r="G4627" s="186"/>
      <c r="H4627" s="186"/>
      <c r="I4627" s="186"/>
      <c r="J4627" s="186"/>
      <c r="K4627" s="186"/>
      <c r="L4627" s="186"/>
      <c r="M4627" s="186"/>
      <c r="N4627" s="186"/>
      <c r="O4627" s="186"/>
      <c r="P4627" s="186"/>
      <c r="Q4627" s="186"/>
    </row>
    <row r="4628" spans="1:17">
      <c r="A4628" s="186"/>
      <c r="B4628" s="186"/>
      <c r="C4628" s="186"/>
      <c r="D4628" s="186"/>
      <c r="E4628" s="186"/>
      <c r="F4628" s="186"/>
      <c r="G4628" s="186"/>
      <c r="H4628" s="186"/>
      <c r="I4628" s="186"/>
      <c r="J4628" s="186"/>
      <c r="K4628" s="186"/>
      <c r="L4628" s="186"/>
      <c r="M4628" s="186"/>
      <c r="N4628" s="186"/>
      <c r="O4628" s="186"/>
      <c r="P4628" s="186"/>
      <c r="Q4628" s="186"/>
    </row>
    <row r="4629" spans="1:17">
      <c r="A4629" s="186"/>
      <c r="B4629" s="186"/>
      <c r="C4629" s="186"/>
      <c r="D4629" s="186"/>
      <c r="E4629" s="186"/>
      <c r="F4629" s="186"/>
      <c r="G4629" s="186"/>
      <c r="H4629" s="186"/>
      <c r="I4629" s="186"/>
      <c r="J4629" s="186"/>
      <c r="K4629" s="186"/>
      <c r="L4629" s="186"/>
      <c r="M4629" s="186"/>
      <c r="N4629" s="186"/>
      <c r="O4629" s="186"/>
      <c r="P4629" s="186"/>
      <c r="Q4629" s="186"/>
    </row>
    <row r="4630" spans="1:17">
      <c r="A4630" s="186"/>
      <c r="B4630" s="186"/>
      <c r="C4630" s="186"/>
      <c r="D4630" s="186"/>
      <c r="E4630" s="186"/>
      <c r="F4630" s="186"/>
      <c r="G4630" s="186"/>
      <c r="H4630" s="186"/>
      <c r="I4630" s="186"/>
      <c r="J4630" s="186"/>
      <c r="K4630" s="186"/>
      <c r="L4630" s="186"/>
      <c r="M4630" s="186"/>
      <c r="N4630" s="186"/>
      <c r="O4630" s="186"/>
      <c r="P4630" s="186"/>
      <c r="Q4630" s="186"/>
    </row>
    <row r="4631" spans="1:17">
      <c r="A4631" s="186"/>
      <c r="B4631" s="186"/>
      <c r="C4631" s="186"/>
      <c r="D4631" s="186"/>
      <c r="E4631" s="186"/>
      <c r="F4631" s="186"/>
      <c r="G4631" s="186"/>
      <c r="H4631" s="186"/>
      <c r="I4631" s="186"/>
      <c r="J4631" s="186"/>
      <c r="K4631" s="186"/>
      <c r="L4631" s="186"/>
      <c r="M4631" s="186"/>
      <c r="N4631" s="186"/>
      <c r="O4631" s="186"/>
      <c r="P4631" s="186"/>
      <c r="Q4631" s="186"/>
    </row>
    <row r="4632" spans="1:17">
      <c r="A4632" s="186"/>
      <c r="B4632" s="186"/>
      <c r="C4632" s="186"/>
      <c r="D4632" s="186"/>
      <c r="E4632" s="186"/>
      <c r="F4632" s="186"/>
      <c r="G4632" s="186"/>
      <c r="H4632" s="186"/>
      <c r="I4632" s="186"/>
      <c r="J4632" s="186"/>
      <c r="K4632" s="186"/>
      <c r="L4632" s="186"/>
      <c r="M4632" s="186"/>
      <c r="N4632" s="186"/>
      <c r="O4632" s="186"/>
      <c r="P4632" s="186"/>
      <c r="Q4632" s="186"/>
    </row>
    <row r="4633" spans="1:17">
      <c r="A4633" s="186"/>
      <c r="B4633" s="186"/>
      <c r="C4633" s="186"/>
      <c r="D4633" s="186"/>
      <c r="E4633" s="186"/>
      <c r="F4633" s="186"/>
      <c r="G4633" s="186"/>
      <c r="H4633" s="186"/>
      <c r="I4633" s="186"/>
      <c r="J4633" s="186"/>
      <c r="K4633" s="186"/>
      <c r="L4633" s="186"/>
      <c r="M4633" s="186"/>
      <c r="N4633" s="186"/>
      <c r="O4633" s="186"/>
      <c r="P4633" s="186"/>
      <c r="Q4633" s="186"/>
    </row>
    <row r="4634" spans="1:17">
      <c r="A4634" s="186"/>
      <c r="B4634" s="186"/>
      <c r="C4634" s="186"/>
      <c r="D4634" s="186"/>
      <c r="E4634" s="186"/>
      <c r="F4634" s="186"/>
      <c r="G4634" s="186"/>
      <c r="H4634" s="186"/>
      <c r="I4634" s="186"/>
      <c r="J4634" s="186"/>
      <c r="K4634" s="186"/>
      <c r="L4634" s="186"/>
      <c r="M4634" s="186"/>
      <c r="N4634" s="186"/>
      <c r="O4634" s="186"/>
      <c r="P4634" s="186"/>
      <c r="Q4634" s="186"/>
    </row>
    <row r="4635" spans="1:17">
      <c r="A4635" s="186"/>
      <c r="B4635" s="186"/>
      <c r="C4635" s="186"/>
      <c r="D4635" s="186"/>
      <c r="E4635" s="186"/>
      <c r="F4635" s="186"/>
      <c r="G4635" s="186"/>
      <c r="H4635" s="186"/>
      <c r="I4635" s="186"/>
      <c r="J4635" s="186"/>
      <c r="K4635" s="186"/>
      <c r="L4635" s="186"/>
      <c r="M4635" s="186"/>
      <c r="N4635" s="186"/>
      <c r="O4635" s="186"/>
      <c r="P4635" s="186"/>
      <c r="Q4635" s="186"/>
    </row>
    <row r="4636" spans="1:17">
      <c r="A4636" s="186"/>
      <c r="B4636" s="186"/>
      <c r="C4636" s="186"/>
      <c r="D4636" s="186"/>
      <c r="E4636" s="186"/>
      <c r="F4636" s="186"/>
      <c r="G4636" s="186"/>
      <c r="H4636" s="186"/>
      <c r="I4636" s="186"/>
      <c r="J4636" s="186"/>
      <c r="K4636" s="186"/>
      <c r="L4636" s="186"/>
      <c r="M4636" s="186"/>
      <c r="N4636" s="186"/>
      <c r="O4636" s="186"/>
      <c r="P4636" s="186"/>
      <c r="Q4636" s="186"/>
    </row>
    <row r="4637" spans="1:17">
      <c r="A4637" s="186"/>
      <c r="B4637" s="186"/>
      <c r="C4637" s="186"/>
      <c r="D4637" s="186"/>
      <c r="E4637" s="186"/>
      <c r="F4637" s="186"/>
      <c r="G4637" s="186"/>
      <c r="H4637" s="186"/>
      <c r="I4637" s="186"/>
      <c r="J4637" s="186"/>
      <c r="K4637" s="186"/>
      <c r="L4637" s="186"/>
      <c r="M4637" s="186"/>
      <c r="N4637" s="186"/>
      <c r="O4637" s="186"/>
      <c r="P4637" s="186"/>
      <c r="Q4637" s="186"/>
    </row>
    <row r="4638" spans="1:17">
      <c r="A4638" s="186"/>
      <c r="B4638" s="186"/>
      <c r="C4638" s="186"/>
      <c r="D4638" s="186"/>
      <c r="E4638" s="186"/>
      <c r="F4638" s="186"/>
      <c r="G4638" s="186"/>
      <c r="H4638" s="186"/>
      <c r="I4638" s="186"/>
      <c r="J4638" s="186"/>
      <c r="K4638" s="186"/>
      <c r="L4638" s="186"/>
      <c r="M4638" s="186"/>
      <c r="N4638" s="186"/>
      <c r="O4638" s="186"/>
      <c r="P4638" s="186"/>
      <c r="Q4638" s="186"/>
    </row>
    <row r="4639" spans="1:17">
      <c r="A4639" s="186"/>
      <c r="B4639" s="186"/>
      <c r="C4639" s="186"/>
      <c r="D4639" s="186"/>
      <c r="E4639" s="186"/>
      <c r="F4639" s="186"/>
      <c r="G4639" s="186"/>
      <c r="H4639" s="186"/>
      <c r="I4639" s="186"/>
      <c r="J4639" s="186"/>
      <c r="K4639" s="186"/>
      <c r="L4639" s="186"/>
      <c r="M4639" s="186"/>
      <c r="N4639" s="186"/>
      <c r="O4639" s="186"/>
      <c r="P4639" s="186"/>
      <c r="Q4639" s="186"/>
    </row>
    <row r="4640" spans="1:17">
      <c r="A4640" s="186"/>
      <c r="B4640" s="186"/>
      <c r="C4640" s="186"/>
      <c r="D4640" s="186"/>
      <c r="E4640" s="186"/>
      <c r="F4640" s="186"/>
      <c r="G4640" s="186"/>
      <c r="H4640" s="186"/>
      <c r="I4640" s="186"/>
      <c r="J4640" s="186"/>
      <c r="K4640" s="186"/>
      <c r="L4640" s="186"/>
      <c r="M4640" s="186"/>
      <c r="N4640" s="186"/>
      <c r="O4640" s="186"/>
      <c r="P4640" s="186"/>
      <c r="Q4640" s="186"/>
    </row>
    <row r="4641" spans="1:17">
      <c r="A4641" s="186"/>
      <c r="B4641" s="186"/>
      <c r="C4641" s="186"/>
      <c r="D4641" s="186"/>
      <c r="E4641" s="186"/>
      <c r="F4641" s="186"/>
      <c r="G4641" s="186"/>
      <c r="H4641" s="186"/>
      <c r="I4641" s="186"/>
      <c r="J4641" s="186"/>
      <c r="K4641" s="186"/>
      <c r="L4641" s="186"/>
      <c r="M4641" s="186"/>
      <c r="N4641" s="186"/>
      <c r="O4641" s="186"/>
      <c r="P4641" s="186"/>
      <c r="Q4641" s="186"/>
    </row>
    <row r="4642" spans="1:17">
      <c r="A4642" s="186"/>
      <c r="B4642" s="186"/>
      <c r="C4642" s="186"/>
      <c r="D4642" s="186"/>
      <c r="E4642" s="186"/>
      <c r="F4642" s="186"/>
      <c r="G4642" s="186"/>
      <c r="H4642" s="186"/>
      <c r="I4642" s="186"/>
      <c r="J4642" s="186"/>
      <c r="K4642" s="186"/>
      <c r="L4642" s="186"/>
      <c r="M4642" s="186"/>
      <c r="N4642" s="186"/>
      <c r="O4642" s="186"/>
      <c r="P4642" s="186"/>
      <c r="Q4642" s="186"/>
    </row>
    <row r="4643" spans="1:17">
      <c r="A4643" s="186"/>
      <c r="B4643" s="186"/>
      <c r="C4643" s="186"/>
      <c r="D4643" s="186"/>
      <c r="E4643" s="186"/>
      <c r="F4643" s="186"/>
      <c r="G4643" s="186"/>
      <c r="H4643" s="186"/>
      <c r="I4643" s="186"/>
      <c r="J4643" s="186"/>
      <c r="K4643" s="186"/>
      <c r="L4643" s="186"/>
      <c r="M4643" s="186"/>
      <c r="N4643" s="186"/>
      <c r="O4643" s="186"/>
      <c r="P4643" s="186"/>
      <c r="Q4643" s="186"/>
    </row>
    <row r="4644" spans="1:17">
      <c r="A4644" s="186"/>
      <c r="B4644" s="186"/>
      <c r="C4644" s="186"/>
      <c r="D4644" s="186"/>
      <c r="E4644" s="186"/>
      <c r="F4644" s="186"/>
      <c r="G4644" s="186"/>
      <c r="H4644" s="186"/>
      <c r="I4644" s="186"/>
      <c r="J4644" s="186"/>
      <c r="K4644" s="186"/>
      <c r="L4644" s="186"/>
      <c r="M4644" s="186"/>
      <c r="N4644" s="186"/>
      <c r="O4644" s="186"/>
      <c r="P4644" s="186"/>
      <c r="Q4644" s="186"/>
    </row>
    <row r="4645" spans="1:17">
      <c r="A4645" s="186"/>
      <c r="B4645" s="186"/>
      <c r="C4645" s="186"/>
      <c r="D4645" s="186"/>
      <c r="E4645" s="186"/>
      <c r="F4645" s="186"/>
      <c r="G4645" s="186"/>
      <c r="H4645" s="186"/>
      <c r="I4645" s="186"/>
      <c r="J4645" s="186"/>
      <c r="K4645" s="186"/>
      <c r="L4645" s="186"/>
      <c r="M4645" s="186"/>
      <c r="N4645" s="186"/>
      <c r="O4645" s="186"/>
      <c r="P4645" s="186"/>
      <c r="Q4645" s="186"/>
    </row>
    <row r="4646" spans="1:17">
      <c r="A4646" s="186"/>
      <c r="B4646" s="186"/>
      <c r="C4646" s="186"/>
      <c r="D4646" s="186"/>
      <c r="E4646" s="186"/>
      <c r="F4646" s="186"/>
      <c r="G4646" s="186"/>
      <c r="H4646" s="186"/>
      <c r="I4646" s="186"/>
      <c r="J4646" s="186"/>
      <c r="K4646" s="186"/>
      <c r="L4646" s="186"/>
      <c r="M4646" s="186"/>
      <c r="N4646" s="186"/>
      <c r="O4646" s="186"/>
      <c r="P4646" s="186"/>
      <c r="Q4646" s="186"/>
    </row>
    <row r="4647" spans="1:17">
      <c r="A4647" s="186"/>
      <c r="B4647" s="186"/>
      <c r="C4647" s="186"/>
      <c r="D4647" s="186"/>
      <c r="E4647" s="186"/>
      <c r="F4647" s="186"/>
      <c r="G4647" s="186"/>
      <c r="H4647" s="186"/>
      <c r="I4647" s="186"/>
      <c r="J4647" s="186"/>
      <c r="K4647" s="186"/>
      <c r="L4647" s="186"/>
      <c r="M4647" s="186"/>
      <c r="N4647" s="186"/>
      <c r="O4647" s="186"/>
      <c r="P4647" s="186"/>
      <c r="Q4647" s="186"/>
    </row>
    <row r="4648" spans="1:17">
      <c r="A4648" s="186"/>
      <c r="B4648" s="186"/>
      <c r="C4648" s="186"/>
      <c r="D4648" s="186"/>
      <c r="E4648" s="186"/>
      <c r="F4648" s="186"/>
      <c r="G4648" s="186"/>
      <c r="H4648" s="186"/>
      <c r="I4648" s="186"/>
      <c r="J4648" s="186"/>
      <c r="K4648" s="186"/>
      <c r="L4648" s="186"/>
      <c r="M4648" s="186"/>
      <c r="N4648" s="186"/>
      <c r="O4648" s="186"/>
      <c r="P4648" s="186"/>
      <c r="Q4648" s="186"/>
    </row>
    <row r="4649" spans="1:17">
      <c r="A4649" s="186"/>
      <c r="B4649" s="186"/>
      <c r="C4649" s="186"/>
      <c r="D4649" s="186"/>
      <c r="E4649" s="186"/>
      <c r="F4649" s="186"/>
      <c r="G4649" s="186"/>
      <c r="H4649" s="186"/>
      <c r="I4649" s="186"/>
      <c r="J4649" s="186"/>
      <c r="K4649" s="186"/>
      <c r="L4649" s="186"/>
      <c r="M4649" s="186"/>
      <c r="N4649" s="186"/>
      <c r="O4649" s="186"/>
      <c r="P4649" s="186"/>
      <c r="Q4649" s="186"/>
    </row>
    <row r="4650" spans="1:17">
      <c r="A4650" s="186"/>
      <c r="B4650" s="186"/>
      <c r="C4650" s="186"/>
      <c r="D4650" s="186"/>
      <c r="E4650" s="186"/>
      <c r="F4650" s="186"/>
      <c r="G4650" s="186"/>
      <c r="H4650" s="186"/>
      <c r="I4650" s="186"/>
      <c r="J4650" s="186"/>
      <c r="K4650" s="186"/>
      <c r="L4650" s="186"/>
      <c r="M4650" s="186"/>
      <c r="N4650" s="186"/>
      <c r="O4650" s="186"/>
      <c r="P4650" s="186"/>
      <c r="Q4650" s="186"/>
    </row>
    <row r="4651" spans="1:17">
      <c r="A4651" s="186"/>
      <c r="B4651" s="186"/>
      <c r="C4651" s="186"/>
      <c r="D4651" s="186"/>
      <c r="E4651" s="186"/>
      <c r="F4651" s="186"/>
      <c r="G4651" s="186"/>
      <c r="H4651" s="186"/>
      <c r="I4651" s="186"/>
      <c r="J4651" s="186"/>
      <c r="K4651" s="186"/>
      <c r="L4651" s="186"/>
      <c r="M4651" s="186"/>
      <c r="N4651" s="186"/>
      <c r="O4651" s="186"/>
      <c r="P4651" s="186"/>
      <c r="Q4651" s="186"/>
    </row>
    <row r="4652" spans="1:17">
      <c r="A4652" s="186"/>
      <c r="B4652" s="186"/>
      <c r="C4652" s="186"/>
      <c r="D4652" s="186"/>
      <c r="E4652" s="186"/>
      <c r="F4652" s="186"/>
      <c r="G4652" s="186"/>
      <c r="H4652" s="186"/>
      <c r="I4652" s="186"/>
      <c r="J4652" s="186"/>
      <c r="K4652" s="186"/>
      <c r="L4652" s="186"/>
      <c r="M4652" s="186"/>
      <c r="N4652" s="186"/>
      <c r="O4652" s="186"/>
      <c r="P4652" s="186"/>
      <c r="Q4652" s="186"/>
    </row>
    <row r="4653" spans="1:17">
      <c r="A4653" s="186"/>
      <c r="B4653" s="186"/>
      <c r="C4653" s="186"/>
      <c r="D4653" s="186"/>
      <c r="E4653" s="186"/>
      <c r="F4653" s="186"/>
      <c r="G4653" s="186"/>
      <c r="H4653" s="186"/>
      <c r="I4653" s="186"/>
      <c r="J4653" s="186"/>
      <c r="K4653" s="186"/>
      <c r="L4653" s="186"/>
      <c r="M4653" s="186"/>
      <c r="N4653" s="186"/>
      <c r="O4653" s="186"/>
      <c r="P4653" s="186"/>
      <c r="Q4653" s="186"/>
    </row>
    <row r="4654" spans="1:17">
      <c r="A4654" s="186"/>
      <c r="B4654" s="186"/>
      <c r="C4654" s="186"/>
      <c r="D4654" s="186"/>
      <c r="E4654" s="186"/>
      <c r="F4654" s="186"/>
      <c r="G4654" s="186"/>
      <c r="H4654" s="186"/>
      <c r="I4654" s="186"/>
      <c r="J4654" s="186"/>
      <c r="K4654" s="186"/>
      <c r="L4654" s="186"/>
      <c r="M4654" s="186"/>
      <c r="N4654" s="186"/>
      <c r="O4654" s="186"/>
      <c r="P4654" s="186"/>
      <c r="Q4654" s="186"/>
    </row>
    <row r="4655" spans="1:17">
      <c r="A4655" s="186"/>
      <c r="B4655" s="186"/>
      <c r="C4655" s="186"/>
      <c r="D4655" s="186"/>
      <c r="E4655" s="186"/>
      <c r="F4655" s="186"/>
      <c r="G4655" s="186"/>
      <c r="H4655" s="186"/>
      <c r="I4655" s="186"/>
      <c r="J4655" s="186"/>
      <c r="K4655" s="186"/>
      <c r="L4655" s="186"/>
      <c r="M4655" s="186"/>
      <c r="N4655" s="186"/>
      <c r="O4655" s="186"/>
      <c r="P4655" s="186"/>
      <c r="Q4655" s="186"/>
    </row>
    <row r="4656" spans="1:17">
      <c r="A4656" s="186"/>
      <c r="B4656" s="186"/>
      <c r="C4656" s="186"/>
      <c r="D4656" s="186"/>
      <c r="E4656" s="186"/>
      <c r="F4656" s="186"/>
      <c r="G4656" s="186"/>
      <c r="H4656" s="186"/>
      <c r="I4656" s="186"/>
      <c r="J4656" s="186"/>
      <c r="K4656" s="186"/>
      <c r="L4656" s="186"/>
      <c r="M4656" s="186"/>
      <c r="N4656" s="186"/>
      <c r="O4656" s="186"/>
      <c r="P4656" s="186"/>
      <c r="Q4656" s="186"/>
    </row>
    <row r="4657" spans="1:17">
      <c r="A4657" s="186"/>
      <c r="B4657" s="186"/>
      <c r="C4657" s="186"/>
      <c r="D4657" s="186"/>
      <c r="E4657" s="186"/>
      <c r="F4657" s="186"/>
      <c r="G4657" s="186"/>
      <c r="H4657" s="186"/>
      <c r="I4657" s="186"/>
      <c r="J4657" s="186"/>
      <c r="K4657" s="186"/>
      <c r="L4657" s="186"/>
      <c r="M4657" s="186"/>
      <c r="N4657" s="186"/>
      <c r="O4657" s="186"/>
      <c r="P4657" s="186"/>
      <c r="Q4657" s="186"/>
    </row>
    <row r="4658" spans="1:17">
      <c r="A4658" s="186"/>
      <c r="B4658" s="186"/>
      <c r="C4658" s="186"/>
      <c r="D4658" s="186"/>
      <c r="E4658" s="186"/>
      <c r="F4658" s="186"/>
      <c r="G4658" s="186"/>
      <c r="H4658" s="186"/>
      <c r="I4658" s="186"/>
      <c r="J4658" s="186"/>
      <c r="K4658" s="186"/>
      <c r="L4658" s="186"/>
      <c r="M4658" s="186"/>
      <c r="N4658" s="186"/>
      <c r="O4658" s="186"/>
      <c r="P4658" s="186"/>
      <c r="Q4658" s="186"/>
    </row>
    <row r="4659" spans="1:17">
      <c r="A4659" s="186"/>
      <c r="B4659" s="186"/>
      <c r="C4659" s="186"/>
      <c r="D4659" s="186"/>
      <c r="E4659" s="186"/>
      <c r="F4659" s="186"/>
      <c r="G4659" s="186"/>
      <c r="H4659" s="186"/>
      <c r="I4659" s="186"/>
      <c r="J4659" s="186"/>
      <c r="K4659" s="186"/>
      <c r="L4659" s="186"/>
      <c r="M4659" s="186"/>
      <c r="N4659" s="186"/>
      <c r="O4659" s="186"/>
      <c r="P4659" s="186"/>
      <c r="Q4659" s="186"/>
    </row>
    <row r="4660" spans="1:17">
      <c r="A4660" s="186"/>
      <c r="B4660" s="186"/>
      <c r="C4660" s="186"/>
      <c r="D4660" s="186"/>
      <c r="E4660" s="186"/>
      <c r="F4660" s="186"/>
      <c r="G4660" s="186"/>
      <c r="H4660" s="186"/>
      <c r="I4660" s="186"/>
      <c r="J4660" s="186"/>
      <c r="K4660" s="186"/>
      <c r="L4660" s="186"/>
      <c r="M4660" s="186"/>
      <c r="N4660" s="186"/>
      <c r="O4660" s="186"/>
      <c r="P4660" s="186"/>
      <c r="Q4660" s="186"/>
    </row>
    <row r="4661" spans="1:17">
      <c r="A4661" s="186"/>
      <c r="B4661" s="186"/>
      <c r="C4661" s="186"/>
      <c r="D4661" s="186"/>
      <c r="E4661" s="186"/>
      <c r="F4661" s="186"/>
      <c r="G4661" s="186"/>
      <c r="H4661" s="186"/>
      <c r="I4661" s="186"/>
      <c r="J4661" s="186"/>
      <c r="K4661" s="186"/>
      <c r="L4661" s="186"/>
      <c r="M4661" s="186"/>
      <c r="N4661" s="186"/>
      <c r="O4661" s="186"/>
      <c r="P4661" s="186"/>
      <c r="Q4661" s="186"/>
    </row>
    <row r="4662" spans="1:17">
      <c r="A4662" s="186"/>
      <c r="B4662" s="186"/>
      <c r="C4662" s="186"/>
      <c r="D4662" s="186"/>
      <c r="E4662" s="186"/>
      <c r="F4662" s="186"/>
      <c r="G4662" s="186"/>
      <c r="H4662" s="186"/>
      <c r="I4662" s="186"/>
      <c r="J4662" s="186"/>
      <c r="K4662" s="186"/>
      <c r="L4662" s="186"/>
      <c r="M4662" s="186"/>
      <c r="N4662" s="186"/>
      <c r="O4662" s="186"/>
      <c r="P4662" s="186"/>
      <c r="Q4662" s="186"/>
    </row>
    <row r="4663" spans="1:17">
      <c r="A4663" s="186"/>
      <c r="B4663" s="186"/>
      <c r="C4663" s="186"/>
      <c r="D4663" s="186"/>
      <c r="E4663" s="186"/>
      <c r="F4663" s="186"/>
      <c r="G4663" s="186"/>
      <c r="H4663" s="186"/>
      <c r="I4663" s="186"/>
      <c r="J4663" s="186"/>
      <c r="K4663" s="186"/>
      <c r="L4663" s="186"/>
      <c r="M4663" s="186"/>
      <c r="N4663" s="186"/>
      <c r="O4663" s="186"/>
      <c r="P4663" s="186"/>
      <c r="Q4663" s="186"/>
    </row>
    <row r="4664" spans="1:17">
      <c r="A4664" s="186"/>
      <c r="B4664" s="186"/>
      <c r="C4664" s="186"/>
      <c r="D4664" s="186"/>
      <c r="E4664" s="186"/>
      <c r="F4664" s="186"/>
      <c r="G4664" s="186"/>
      <c r="H4664" s="186"/>
      <c r="I4664" s="186"/>
      <c r="J4664" s="186"/>
      <c r="K4664" s="186"/>
      <c r="L4664" s="186"/>
      <c r="M4664" s="186"/>
      <c r="N4664" s="186"/>
      <c r="O4664" s="186"/>
      <c r="P4664" s="186"/>
      <c r="Q4664" s="186"/>
    </row>
    <row r="4665" spans="1:17">
      <c r="A4665" s="186"/>
      <c r="B4665" s="186"/>
      <c r="C4665" s="186"/>
      <c r="D4665" s="186"/>
      <c r="E4665" s="186"/>
      <c r="F4665" s="186"/>
      <c r="G4665" s="186"/>
      <c r="H4665" s="186"/>
      <c r="I4665" s="186"/>
      <c r="J4665" s="186"/>
      <c r="K4665" s="186"/>
      <c r="L4665" s="186"/>
      <c r="M4665" s="186"/>
      <c r="N4665" s="186"/>
      <c r="O4665" s="186"/>
      <c r="P4665" s="186"/>
      <c r="Q4665" s="186"/>
    </row>
    <row r="4666" spans="1:17">
      <c r="A4666" s="186"/>
      <c r="B4666" s="186"/>
      <c r="C4666" s="186"/>
      <c r="D4666" s="186"/>
      <c r="E4666" s="186"/>
      <c r="F4666" s="186"/>
      <c r="G4666" s="186"/>
      <c r="H4666" s="186"/>
      <c r="I4666" s="186"/>
      <c r="J4666" s="186"/>
      <c r="K4666" s="186"/>
      <c r="L4666" s="186"/>
      <c r="M4666" s="186"/>
      <c r="N4666" s="186"/>
      <c r="O4666" s="186"/>
      <c r="P4666" s="186"/>
      <c r="Q4666" s="186"/>
    </row>
    <row r="4667" spans="1:17">
      <c r="A4667" s="186"/>
      <c r="B4667" s="186"/>
      <c r="C4667" s="186"/>
      <c r="D4667" s="186"/>
      <c r="E4667" s="186"/>
      <c r="F4667" s="186"/>
      <c r="G4667" s="186"/>
      <c r="H4667" s="186"/>
      <c r="I4667" s="186"/>
      <c r="J4667" s="186"/>
      <c r="K4667" s="186"/>
      <c r="L4667" s="186"/>
      <c r="M4667" s="186"/>
      <c r="N4667" s="186"/>
      <c r="O4667" s="186"/>
      <c r="P4667" s="186"/>
      <c r="Q4667" s="186"/>
    </row>
    <row r="4668" spans="1:17">
      <c r="A4668" s="186"/>
      <c r="B4668" s="186"/>
      <c r="C4668" s="186"/>
      <c r="D4668" s="186"/>
      <c r="E4668" s="186"/>
      <c r="F4668" s="186"/>
      <c r="G4668" s="186"/>
      <c r="H4668" s="186"/>
      <c r="I4668" s="186"/>
      <c r="J4668" s="186"/>
      <c r="K4668" s="186"/>
      <c r="L4668" s="186"/>
      <c r="M4668" s="186"/>
      <c r="N4668" s="186"/>
      <c r="O4668" s="186"/>
      <c r="P4668" s="186"/>
      <c r="Q4668" s="186"/>
    </row>
    <row r="4669" spans="1:17">
      <c r="A4669" s="186"/>
      <c r="B4669" s="186"/>
      <c r="C4669" s="186"/>
      <c r="D4669" s="186"/>
      <c r="E4669" s="186"/>
      <c r="F4669" s="186"/>
      <c r="G4669" s="186"/>
      <c r="H4669" s="186"/>
      <c r="I4669" s="186"/>
      <c r="J4669" s="186"/>
      <c r="K4669" s="186"/>
      <c r="L4669" s="186"/>
      <c r="M4669" s="186"/>
      <c r="N4669" s="186"/>
      <c r="O4669" s="186"/>
      <c r="P4669" s="186"/>
      <c r="Q4669" s="186"/>
    </row>
    <row r="4670" spans="1:17">
      <c r="A4670" s="186"/>
      <c r="B4670" s="186"/>
      <c r="C4670" s="186"/>
      <c r="D4670" s="186"/>
      <c r="E4670" s="186"/>
      <c r="F4670" s="186"/>
      <c r="G4670" s="186"/>
      <c r="H4670" s="186"/>
      <c r="I4670" s="186"/>
      <c r="J4670" s="186"/>
      <c r="K4670" s="186"/>
      <c r="L4670" s="186"/>
      <c r="M4670" s="186"/>
      <c r="N4670" s="186"/>
      <c r="O4670" s="186"/>
      <c r="P4670" s="186"/>
      <c r="Q4670" s="186"/>
    </row>
    <row r="4671" spans="1:17">
      <c r="A4671" s="186"/>
      <c r="B4671" s="186"/>
      <c r="C4671" s="186"/>
      <c r="D4671" s="186"/>
      <c r="E4671" s="186"/>
      <c r="F4671" s="186"/>
      <c r="G4671" s="186"/>
      <c r="H4671" s="186"/>
      <c r="I4671" s="186"/>
      <c r="J4671" s="186"/>
      <c r="K4671" s="186"/>
      <c r="L4671" s="186"/>
      <c r="M4671" s="186"/>
      <c r="N4671" s="186"/>
      <c r="O4671" s="186"/>
      <c r="P4671" s="186"/>
      <c r="Q4671" s="186"/>
    </row>
    <row r="4672" spans="1:17">
      <c r="A4672" s="186"/>
      <c r="B4672" s="186"/>
      <c r="C4672" s="186"/>
      <c r="D4672" s="186"/>
      <c r="E4672" s="186"/>
      <c r="F4672" s="186"/>
      <c r="G4672" s="186"/>
      <c r="H4672" s="186"/>
      <c r="I4672" s="186"/>
      <c r="J4672" s="186"/>
      <c r="K4672" s="186"/>
      <c r="L4672" s="186"/>
      <c r="M4672" s="186"/>
      <c r="N4672" s="186"/>
      <c r="O4672" s="186"/>
      <c r="P4672" s="186"/>
      <c r="Q4672" s="186"/>
    </row>
    <row r="4673" spans="1:17">
      <c r="A4673" s="186"/>
      <c r="B4673" s="186"/>
      <c r="C4673" s="186"/>
      <c r="D4673" s="186"/>
      <c r="E4673" s="186"/>
      <c r="F4673" s="186"/>
      <c r="G4673" s="186"/>
      <c r="H4673" s="186"/>
      <c r="I4673" s="186"/>
      <c r="J4673" s="186"/>
      <c r="K4673" s="186"/>
      <c r="L4673" s="186"/>
      <c r="M4673" s="186"/>
      <c r="N4673" s="186"/>
      <c r="O4673" s="186"/>
      <c r="P4673" s="186"/>
      <c r="Q4673" s="186"/>
    </row>
    <row r="4674" spans="1:17">
      <c r="A4674" s="186"/>
      <c r="B4674" s="186"/>
      <c r="C4674" s="186"/>
      <c r="D4674" s="186"/>
      <c r="E4674" s="186"/>
      <c r="F4674" s="186"/>
      <c r="G4674" s="186"/>
      <c r="H4674" s="186"/>
      <c r="I4674" s="186"/>
      <c r="J4674" s="186"/>
      <c r="K4674" s="186"/>
      <c r="L4674" s="186"/>
      <c r="M4674" s="186"/>
      <c r="N4674" s="186"/>
      <c r="O4674" s="186"/>
      <c r="P4674" s="186"/>
      <c r="Q4674" s="186"/>
    </row>
    <row r="4675" spans="1:17">
      <c r="A4675" s="186"/>
      <c r="B4675" s="186"/>
      <c r="C4675" s="186"/>
      <c r="D4675" s="186"/>
      <c r="E4675" s="186"/>
      <c r="F4675" s="186"/>
      <c r="G4675" s="186"/>
      <c r="H4675" s="186"/>
      <c r="I4675" s="186"/>
      <c r="J4675" s="186"/>
      <c r="K4675" s="186"/>
      <c r="L4675" s="186"/>
      <c r="M4675" s="186"/>
      <c r="N4675" s="186"/>
      <c r="O4675" s="186"/>
      <c r="P4675" s="186"/>
      <c r="Q4675" s="186"/>
    </row>
    <row r="4676" spans="1:17">
      <c r="A4676" s="186"/>
      <c r="B4676" s="186"/>
      <c r="C4676" s="186"/>
      <c r="D4676" s="186"/>
      <c r="E4676" s="186"/>
      <c r="F4676" s="186"/>
      <c r="G4676" s="186"/>
      <c r="H4676" s="186"/>
      <c r="I4676" s="186"/>
      <c r="J4676" s="186"/>
      <c r="K4676" s="186"/>
      <c r="L4676" s="186"/>
      <c r="M4676" s="186"/>
      <c r="N4676" s="186"/>
      <c r="O4676" s="186"/>
      <c r="P4676" s="186"/>
      <c r="Q4676" s="186"/>
    </row>
    <row r="4677" spans="1:17">
      <c r="A4677" s="186"/>
      <c r="B4677" s="186"/>
      <c r="C4677" s="186"/>
      <c r="D4677" s="186"/>
      <c r="E4677" s="186"/>
      <c r="F4677" s="186"/>
      <c r="G4677" s="186"/>
      <c r="H4677" s="186"/>
      <c r="I4677" s="186"/>
      <c r="J4677" s="186"/>
      <c r="K4677" s="186"/>
      <c r="L4677" s="186"/>
      <c r="M4677" s="186"/>
      <c r="N4677" s="186"/>
      <c r="O4677" s="186"/>
      <c r="P4677" s="186"/>
      <c r="Q4677" s="186"/>
    </row>
    <row r="4678" spans="1:17">
      <c r="A4678" s="186"/>
      <c r="B4678" s="186"/>
      <c r="C4678" s="186"/>
      <c r="D4678" s="186"/>
      <c r="E4678" s="186"/>
      <c r="F4678" s="186"/>
      <c r="G4678" s="186"/>
      <c r="H4678" s="186"/>
      <c r="I4678" s="186"/>
      <c r="J4678" s="186"/>
      <c r="K4678" s="186"/>
      <c r="L4678" s="186"/>
      <c r="M4678" s="186"/>
      <c r="N4678" s="186"/>
      <c r="O4678" s="186"/>
      <c r="P4678" s="186"/>
      <c r="Q4678" s="186"/>
    </row>
    <row r="4679" spans="1:17">
      <c r="A4679" s="186"/>
      <c r="B4679" s="186"/>
      <c r="C4679" s="186"/>
      <c r="D4679" s="186"/>
      <c r="E4679" s="186"/>
      <c r="F4679" s="186"/>
      <c r="G4679" s="186"/>
      <c r="H4679" s="186"/>
      <c r="I4679" s="186"/>
      <c r="J4679" s="186"/>
      <c r="K4679" s="186"/>
      <c r="L4679" s="186"/>
      <c r="M4679" s="186"/>
      <c r="N4679" s="186"/>
      <c r="O4679" s="186"/>
      <c r="P4679" s="186"/>
      <c r="Q4679" s="186"/>
    </row>
    <row r="4680" spans="1:17">
      <c r="A4680" s="186"/>
      <c r="B4680" s="186"/>
      <c r="C4680" s="186"/>
      <c r="D4680" s="186"/>
      <c r="E4680" s="186"/>
      <c r="F4680" s="186"/>
      <c r="G4680" s="186"/>
      <c r="H4680" s="186"/>
      <c r="I4680" s="186"/>
      <c r="J4680" s="186"/>
      <c r="K4680" s="186"/>
      <c r="L4680" s="186"/>
      <c r="M4680" s="186"/>
      <c r="N4680" s="186"/>
      <c r="O4680" s="186"/>
      <c r="P4680" s="186"/>
      <c r="Q4680" s="186"/>
    </row>
    <row r="4681" spans="1:17">
      <c r="A4681" s="186"/>
      <c r="B4681" s="186"/>
      <c r="C4681" s="186"/>
      <c r="D4681" s="186"/>
      <c r="E4681" s="186"/>
      <c r="F4681" s="186"/>
      <c r="G4681" s="186"/>
      <c r="H4681" s="186"/>
      <c r="I4681" s="186"/>
      <c r="J4681" s="186"/>
      <c r="K4681" s="186"/>
      <c r="L4681" s="186"/>
      <c r="M4681" s="186"/>
      <c r="N4681" s="186"/>
      <c r="O4681" s="186"/>
      <c r="P4681" s="186"/>
      <c r="Q4681" s="186"/>
    </row>
    <row r="4682" spans="1:17">
      <c r="A4682" s="186"/>
      <c r="B4682" s="186"/>
      <c r="C4682" s="186"/>
      <c r="D4682" s="186"/>
      <c r="E4682" s="186"/>
      <c r="F4682" s="186"/>
      <c r="G4682" s="186"/>
      <c r="H4682" s="186"/>
      <c r="I4682" s="186"/>
      <c r="J4682" s="186"/>
      <c r="K4682" s="186"/>
      <c r="L4682" s="186"/>
      <c r="M4682" s="186"/>
      <c r="N4682" s="186"/>
      <c r="O4682" s="186"/>
      <c r="P4682" s="186"/>
      <c r="Q4682" s="186"/>
    </row>
    <row r="4683" spans="1:17">
      <c r="A4683" s="186"/>
      <c r="B4683" s="186"/>
      <c r="C4683" s="186"/>
      <c r="D4683" s="186"/>
      <c r="E4683" s="186"/>
      <c r="F4683" s="186"/>
      <c r="G4683" s="186"/>
      <c r="H4683" s="186"/>
      <c r="I4683" s="186"/>
      <c r="J4683" s="186"/>
      <c r="K4683" s="186"/>
      <c r="L4683" s="186"/>
      <c r="M4683" s="186"/>
      <c r="N4683" s="186"/>
      <c r="O4683" s="186"/>
      <c r="P4683" s="186"/>
      <c r="Q4683" s="186"/>
    </row>
    <row r="4684" spans="1:17">
      <c r="A4684" s="186"/>
      <c r="B4684" s="186"/>
      <c r="C4684" s="186"/>
      <c r="D4684" s="186"/>
      <c r="E4684" s="186"/>
      <c r="F4684" s="186"/>
      <c r="G4684" s="186"/>
      <c r="H4684" s="186"/>
      <c r="I4684" s="186"/>
      <c r="J4684" s="186"/>
      <c r="K4684" s="186"/>
      <c r="L4684" s="186"/>
      <c r="M4684" s="186"/>
      <c r="N4684" s="186"/>
      <c r="O4684" s="186"/>
      <c r="P4684" s="186"/>
      <c r="Q4684" s="186"/>
    </row>
    <row r="4685" spans="1:17">
      <c r="A4685" s="186"/>
      <c r="B4685" s="186"/>
      <c r="C4685" s="186"/>
      <c r="D4685" s="186"/>
      <c r="E4685" s="186"/>
      <c r="F4685" s="186"/>
      <c r="G4685" s="186"/>
      <c r="H4685" s="186"/>
      <c r="I4685" s="186"/>
      <c r="J4685" s="186"/>
      <c r="K4685" s="186"/>
      <c r="L4685" s="186"/>
      <c r="M4685" s="186"/>
      <c r="N4685" s="186"/>
      <c r="O4685" s="186"/>
      <c r="P4685" s="186"/>
      <c r="Q4685" s="186"/>
    </row>
    <row r="4686" spans="1:17">
      <c r="A4686" s="186"/>
      <c r="B4686" s="186"/>
      <c r="C4686" s="186"/>
      <c r="D4686" s="186"/>
      <c r="E4686" s="186"/>
      <c r="F4686" s="186"/>
      <c r="G4686" s="186"/>
      <c r="H4686" s="186"/>
      <c r="I4686" s="186"/>
      <c r="J4686" s="186"/>
      <c r="K4686" s="186"/>
      <c r="L4686" s="186"/>
      <c r="M4686" s="186"/>
      <c r="N4686" s="186"/>
      <c r="O4686" s="186"/>
      <c r="P4686" s="186"/>
      <c r="Q4686" s="186"/>
    </row>
    <row r="4687" spans="1:17">
      <c r="A4687" s="186"/>
      <c r="B4687" s="186"/>
      <c r="C4687" s="186"/>
      <c r="D4687" s="186"/>
      <c r="E4687" s="186"/>
      <c r="F4687" s="186"/>
      <c r="G4687" s="186"/>
      <c r="H4687" s="186"/>
      <c r="I4687" s="186"/>
      <c r="J4687" s="186"/>
      <c r="K4687" s="186"/>
      <c r="L4687" s="186"/>
      <c r="M4687" s="186"/>
      <c r="N4687" s="186"/>
      <c r="O4687" s="186"/>
      <c r="P4687" s="186"/>
      <c r="Q4687" s="186"/>
    </row>
    <row r="4688" spans="1:17">
      <c r="A4688" s="186"/>
      <c r="B4688" s="186"/>
      <c r="C4688" s="186"/>
      <c r="D4688" s="186"/>
      <c r="E4688" s="186"/>
      <c r="F4688" s="186"/>
      <c r="G4688" s="186"/>
      <c r="H4688" s="186"/>
      <c r="I4688" s="186"/>
      <c r="J4688" s="186"/>
      <c r="K4688" s="186"/>
      <c r="L4688" s="186"/>
      <c r="M4688" s="186"/>
      <c r="N4688" s="186"/>
      <c r="O4688" s="186"/>
      <c r="P4688" s="186"/>
      <c r="Q4688" s="186"/>
    </row>
    <row r="4689" spans="1:17">
      <c r="A4689" s="186"/>
      <c r="B4689" s="186"/>
      <c r="C4689" s="186"/>
      <c r="D4689" s="186"/>
      <c r="E4689" s="186"/>
      <c r="F4689" s="186"/>
      <c r="G4689" s="186"/>
      <c r="H4689" s="186"/>
      <c r="I4689" s="186"/>
      <c r="J4689" s="186"/>
      <c r="K4689" s="186"/>
      <c r="L4689" s="186"/>
      <c r="M4689" s="186"/>
      <c r="N4689" s="186"/>
      <c r="O4689" s="186"/>
      <c r="P4689" s="186"/>
      <c r="Q4689" s="186"/>
    </row>
    <row r="4690" spans="1:17">
      <c r="A4690" s="186"/>
      <c r="B4690" s="186"/>
      <c r="C4690" s="186"/>
      <c r="D4690" s="186"/>
      <c r="E4690" s="186"/>
      <c r="F4690" s="186"/>
      <c r="G4690" s="186"/>
      <c r="H4690" s="186"/>
      <c r="I4690" s="186"/>
      <c r="J4690" s="186"/>
      <c r="K4690" s="186"/>
      <c r="L4690" s="186"/>
      <c r="M4690" s="186"/>
      <c r="N4690" s="186"/>
      <c r="O4690" s="186"/>
      <c r="P4690" s="186"/>
      <c r="Q4690" s="186"/>
    </row>
    <row r="4691" spans="1:17">
      <c r="A4691" s="186"/>
      <c r="B4691" s="186"/>
      <c r="C4691" s="186"/>
      <c r="D4691" s="186"/>
      <c r="E4691" s="186"/>
      <c r="F4691" s="186"/>
      <c r="G4691" s="186"/>
      <c r="H4691" s="186"/>
      <c r="I4691" s="186"/>
      <c r="J4691" s="186"/>
      <c r="K4691" s="186"/>
      <c r="L4691" s="186"/>
      <c r="M4691" s="186"/>
      <c r="N4691" s="186"/>
      <c r="O4691" s="186"/>
      <c r="P4691" s="186"/>
      <c r="Q4691" s="186"/>
    </row>
    <row r="4692" spans="1:17">
      <c r="A4692" s="186"/>
      <c r="B4692" s="186"/>
      <c r="C4692" s="186"/>
      <c r="D4692" s="186"/>
      <c r="E4692" s="186"/>
      <c r="F4692" s="186"/>
      <c r="G4692" s="186"/>
      <c r="H4692" s="186"/>
      <c r="I4692" s="186"/>
      <c r="J4692" s="186"/>
      <c r="K4692" s="186"/>
      <c r="L4692" s="186"/>
      <c r="M4692" s="186"/>
      <c r="N4692" s="186"/>
      <c r="O4692" s="186"/>
      <c r="P4692" s="186"/>
      <c r="Q4692" s="186"/>
    </row>
    <row r="4693" spans="1:17">
      <c r="A4693" s="186"/>
      <c r="B4693" s="186"/>
      <c r="C4693" s="186"/>
      <c r="D4693" s="186"/>
      <c r="E4693" s="186"/>
      <c r="F4693" s="186"/>
      <c r="G4693" s="186"/>
      <c r="H4693" s="186"/>
      <c r="I4693" s="186"/>
      <c r="J4693" s="186"/>
      <c r="K4693" s="186"/>
      <c r="L4693" s="186"/>
      <c r="M4693" s="186"/>
      <c r="N4693" s="186"/>
      <c r="O4693" s="186"/>
      <c r="P4693" s="186"/>
      <c r="Q4693" s="186"/>
    </row>
    <row r="4694" spans="1:17">
      <c r="A4694" s="186"/>
      <c r="B4694" s="186"/>
      <c r="C4694" s="186"/>
      <c r="D4694" s="186"/>
      <c r="E4694" s="186"/>
      <c r="F4694" s="186"/>
      <c r="G4694" s="186"/>
      <c r="H4694" s="186"/>
      <c r="I4694" s="186"/>
      <c r="J4694" s="186"/>
      <c r="K4694" s="186"/>
      <c r="L4694" s="186"/>
      <c r="M4694" s="186"/>
      <c r="N4694" s="186"/>
      <c r="O4694" s="186"/>
      <c r="P4694" s="186"/>
      <c r="Q4694" s="186"/>
    </row>
    <row r="4695" spans="1:17">
      <c r="A4695" s="186"/>
      <c r="B4695" s="186"/>
      <c r="C4695" s="186"/>
      <c r="D4695" s="186"/>
      <c r="E4695" s="186"/>
      <c r="F4695" s="186"/>
      <c r="G4695" s="186"/>
      <c r="H4695" s="186"/>
      <c r="I4695" s="186"/>
      <c r="J4695" s="186"/>
      <c r="K4695" s="186"/>
      <c r="L4695" s="186"/>
      <c r="M4695" s="186"/>
      <c r="N4695" s="186"/>
      <c r="O4695" s="186"/>
      <c r="P4695" s="186"/>
      <c r="Q4695" s="186"/>
    </row>
    <row r="4696" spans="1:17">
      <c r="A4696" s="186"/>
      <c r="B4696" s="186"/>
      <c r="C4696" s="186"/>
      <c r="D4696" s="186"/>
      <c r="E4696" s="186"/>
      <c r="F4696" s="186"/>
      <c r="G4696" s="186"/>
      <c r="H4696" s="186"/>
      <c r="I4696" s="186"/>
      <c r="J4696" s="186"/>
      <c r="K4696" s="186"/>
      <c r="L4696" s="186"/>
      <c r="M4696" s="186"/>
      <c r="N4696" s="186"/>
      <c r="O4696" s="186"/>
      <c r="P4696" s="186"/>
      <c r="Q4696" s="186"/>
    </row>
    <row r="4697" spans="1:17">
      <c r="A4697" s="186"/>
      <c r="B4697" s="186"/>
      <c r="C4697" s="186"/>
      <c r="D4697" s="186"/>
      <c r="E4697" s="186"/>
      <c r="F4697" s="186"/>
      <c r="G4697" s="186"/>
      <c r="H4697" s="186"/>
      <c r="I4697" s="186"/>
      <c r="J4697" s="186"/>
      <c r="K4697" s="186"/>
      <c r="L4697" s="186"/>
      <c r="M4697" s="186"/>
      <c r="N4697" s="186"/>
      <c r="O4697" s="186"/>
      <c r="P4697" s="186"/>
      <c r="Q4697" s="186"/>
    </row>
    <row r="4698" spans="1:17">
      <c r="A4698" s="186"/>
      <c r="B4698" s="186"/>
      <c r="C4698" s="186"/>
      <c r="D4698" s="186"/>
      <c r="E4698" s="186"/>
      <c r="F4698" s="186"/>
      <c r="G4698" s="186"/>
      <c r="H4698" s="186"/>
      <c r="I4698" s="186"/>
      <c r="J4698" s="186"/>
      <c r="K4698" s="186"/>
      <c r="L4698" s="186"/>
      <c r="M4698" s="186"/>
      <c r="N4698" s="186"/>
      <c r="O4698" s="186"/>
      <c r="P4698" s="186"/>
      <c r="Q4698" s="186"/>
    </row>
    <row r="4699" spans="1:17">
      <c r="A4699" s="186"/>
      <c r="B4699" s="186"/>
      <c r="C4699" s="186"/>
      <c r="D4699" s="186"/>
      <c r="E4699" s="186"/>
      <c r="F4699" s="186"/>
      <c r="G4699" s="186"/>
      <c r="H4699" s="186"/>
      <c r="I4699" s="186"/>
      <c r="J4699" s="186"/>
      <c r="K4699" s="186"/>
      <c r="L4699" s="186"/>
      <c r="M4699" s="186"/>
      <c r="N4699" s="186"/>
      <c r="O4699" s="186"/>
      <c r="P4699" s="186"/>
      <c r="Q4699" s="186"/>
    </row>
    <row r="4700" spans="1:17">
      <c r="A4700" s="186"/>
      <c r="B4700" s="186"/>
      <c r="C4700" s="186"/>
      <c r="D4700" s="186"/>
      <c r="E4700" s="186"/>
      <c r="F4700" s="186"/>
      <c r="G4700" s="186"/>
      <c r="H4700" s="186"/>
      <c r="I4700" s="186"/>
      <c r="J4700" s="186"/>
      <c r="K4700" s="186"/>
      <c r="L4700" s="186"/>
      <c r="M4700" s="186"/>
      <c r="N4700" s="186"/>
      <c r="O4700" s="186"/>
      <c r="P4700" s="186"/>
      <c r="Q4700" s="186"/>
    </row>
    <row r="4701" spans="1:17">
      <c r="A4701" s="186"/>
      <c r="B4701" s="186"/>
      <c r="C4701" s="186"/>
      <c r="D4701" s="186"/>
      <c r="E4701" s="186"/>
      <c r="F4701" s="186"/>
      <c r="G4701" s="186"/>
      <c r="H4701" s="186"/>
      <c r="I4701" s="186"/>
      <c r="J4701" s="186"/>
      <c r="K4701" s="186"/>
      <c r="L4701" s="186"/>
      <c r="M4701" s="186"/>
      <c r="N4701" s="186"/>
      <c r="O4701" s="186"/>
      <c r="P4701" s="186"/>
      <c r="Q4701" s="186"/>
    </row>
    <row r="4702" spans="1:17">
      <c r="A4702" s="186"/>
      <c r="B4702" s="186"/>
      <c r="C4702" s="186"/>
      <c r="D4702" s="186"/>
      <c r="E4702" s="186"/>
      <c r="F4702" s="186"/>
      <c r="G4702" s="186"/>
      <c r="H4702" s="186"/>
      <c r="I4702" s="186"/>
      <c r="J4702" s="186"/>
      <c r="K4702" s="186"/>
      <c r="L4702" s="186"/>
      <c r="M4702" s="186"/>
      <c r="N4702" s="186"/>
      <c r="O4702" s="186"/>
      <c r="P4702" s="186"/>
      <c r="Q4702" s="186"/>
    </row>
    <row r="4703" spans="1:17">
      <c r="A4703" s="186"/>
      <c r="B4703" s="186"/>
      <c r="C4703" s="186"/>
      <c r="D4703" s="186"/>
      <c r="E4703" s="186"/>
      <c r="F4703" s="186"/>
      <c r="G4703" s="186"/>
      <c r="H4703" s="186"/>
      <c r="I4703" s="186"/>
      <c r="J4703" s="186"/>
      <c r="K4703" s="186"/>
      <c r="L4703" s="186"/>
      <c r="M4703" s="186"/>
      <c r="N4703" s="186"/>
      <c r="O4703" s="186"/>
      <c r="P4703" s="186"/>
      <c r="Q4703" s="186"/>
    </row>
    <row r="4704" spans="1:17">
      <c r="A4704" s="186"/>
      <c r="B4704" s="186"/>
      <c r="C4704" s="186"/>
      <c r="D4704" s="186"/>
      <c r="E4704" s="186"/>
      <c r="F4704" s="186"/>
      <c r="G4704" s="186"/>
      <c r="H4704" s="186"/>
      <c r="I4704" s="186"/>
      <c r="J4704" s="186"/>
      <c r="K4704" s="186"/>
      <c r="L4704" s="186"/>
      <c r="M4704" s="186"/>
      <c r="N4704" s="186"/>
      <c r="O4704" s="186"/>
      <c r="P4704" s="186"/>
      <c r="Q4704" s="186"/>
    </row>
    <row r="4705" spans="1:17">
      <c r="A4705" s="186"/>
      <c r="B4705" s="186"/>
      <c r="C4705" s="186"/>
      <c r="D4705" s="186"/>
      <c r="E4705" s="186"/>
      <c r="F4705" s="186"/>
      <c r="G4705" s="186"/>
      <c r="H4705" s="186"/>
      <c r="I4705" s="186"/>
      <c r="J4705" s="186"/>
      <c r="K4705" s="186"/>
      <c r="L4705" s="186"/>
      <c r="M4705" s="186"/>
      <c r="N4705" s="186"/>
      <c r="O4705" s="186"/>
      <c r="P4705" s="186"/>
      <c r="Q4705" s="186"/>
    </row>
    <row r="4706" spans="1:17">
      <c r="A4706" s="186"/>
      <c r="B4706" s="186"/>
      <c r="C4706" s="186"/>
      <c r="D4706" s="186"/>
      <c r="E4706" s="186"/>
      <c r="F4706" s="186"/>
      <c r="G4706" s="186"/>
      <c r="H4706" s="186"/>
      <c r="I4706" s="186"/>
      <c r="J4706" s="186"/>
      <c r="K4706" s="186"/>
      <c r="L4706" s="186"/>
      <c r="M4706" s="186"/>
      <c r="N4706" s="186"/>
      <c r="O4706" s="186"/>
      <c r="P4706" s="186"/>
      <c r="Q4706" s="186"/>
    </row>
    <row r="4707" spans="1:17">
      <c r="A4707" s="186"/>
      <c r="B4707" s="186"/>
      <c r="C4707" s="186"/>
      <c r="D4707" s="186"/>
      <c r="E4707" s="186"/>
      <c r="F4707" s="186"/>
      <c r="G4707" s="186"/>
      <c r="H4707" s="186"/>
      <c r="I4707" s="186"/>
      <c r="J4707" s="186"/>
      <c r="K4707" s="186"/>
      <c r="L4707" s="186"/>
      <c r="M4707" s="186"/>
      <c r="N4707" s="186"/>
      <c r="O4707" s="186"/>
      <c r="P4707" s="186"/>
      <c r="Q4707" s="186"/>
    </row>
    <row r="4708" spans="1:17">
      <c r="A4708" s="186"/>
      <c r="B4708" s="186"/>
      <c r="C4708" s="186"/>
      <c r="D4708" s="186"/>
      <c r="E4708" s="186"/>
      <c r="F4708" s="186"/>
      <c r="G4708" s="186"/>
      <c r="H4708" s="186"/>
      <c r="I4708" s="186"/>
      <c r="J4708" s="186"/>
      <c r="K4708" s="186"/>
      <c r="L4708" s="186"/>
      <c r="M4708" s="186"/>
      <c r="N4708" s="186"/>
      <c r="O4708" s="186"/>
      <c r="P4708" s="186"/>
      <c r="Q4708" s="186"/>
    </row>
    <row r="4709" spans="1:17">
      <c r="A4709" s="186"/>
      <c r="B4709" s="186"/>
      <c r="C4709" s="186"/>
      <c r="D4709" s="186"/>
      <c r="E4709" s="186"/>
      <c r="F4709" s="186"/>
      <c r="G4709" s="186"/>
      <c r="H4709" s="186"/>
      <c r="I4709" s="186"/>
      <c r="J4709" s="186"/>
      <c r="K4709" s="186"/>
      <c r="L4709" s="186"/>
      <c r="M4709" s="186"/>
      <c r="N4709" s="186"/>
      <c r="O4709" s="186"/>
      <c r="P4709" s="186"/>
      <c r="Q4709" s="186"/>
    </row>
    <row r="4710" spans="1:17">
      <c r="A4710" s="186"/>
      <c r="B4710" s="186"/>
      <c r="C4710" s="186"/>
      <c r="D4710" s="186"/>
      <c r="E4710" s="186"/>
      <c r="F4710" s="186"/>
      <c r="G4710" s="186"/>
      <c r="H4710" s="186"/>
      <c r="I4710" s="186"/>
      <c r="J4710" s="186"/>
      <c r="K4710" s="186"/>
      <c r="L4710" s="186"/>
      <c r="M4710" s="186"/>
      <c r="N4710" s="186"/>
      <c r="O4710" s="186"/>
      <c r="P4710" s="186"/>
      <c r="Q4710" s="186"/>
    </row>
    <row r="4711" spans="1:17">
      <c r="A4711" s="186"/>
      <c r="B4711" s="186"/>
      <c r="C4711" s="186"/>
      <c r="D4711" s="186"/>
      <c r="E4711" s="186"/>
      <c r="F4711" s="186"/>
      <c r="G4711" s="186"/>
      <c r="H4711" s="186"/>
      <c r="I4711" s="186"/>
      <c r="J4711" s="186"/>
      <c r="K4711" s="186"/>
      <c r="L4711" s="186"/>
      <c r="M4711" s="186"/>
      <c r="N4711" s="186"/>
      <c r="O4711" s="186"/>
      <c r="P4711" s="186"/>
      <c r="Q4711" s="186"/>
    </row>
    <row r="4712" spans="1:17">
      <c r="A4712" s="186"/>
      <c r="B4712" s="186"/>
      <c r="C4712" s="186"/>
      <c r="D4712" s="186"/>
      <c r="E4712" s="186"/>
      <c r="F4712" s="186"/>
      <c r="G4712" s="186"/>
      <c r="H4712" s="186"/>
      <c r="I4712" s="186"/>
      <c r="J4712" s="186"/>
      <c r="K4712" s="186"/>
      <c r="L4712" s="186"/>
      <c r="M4712" s="186"/>
      <c r="N4712" s="186"/>
      <c r="O4712" s="186"/>
      <c r="P4712" s="186"/>
      <c r="Q4712" s="186"/>
    </row>
    <row r="4713" spans="1:17">
      <c r="A4713" s="186"/>
      <c r="B4713" s="186"/>
      <c r="C4713" s="186"/>
      <c r="D4713" s="186"/>
      <c r="E4713" s="186"/>
      <c r="F4713" s="186"/>
      <c r="G4713" s="186"/>
      <c r="H4713" s="186"/>
      <c r="I4713" s="186"/>
      <c r="J4713" s="186"/>
      <c r="K4713" s="186"/>
      <c r="L4713" s="186"/>
      <c r="M4713" s="186"/>
      <c r="N4713" s="186"/>
      <c r="O4713" s="186"/>
      <c r="P4713" s="186"/>
      <c r="Q4713" s="186"/>
    </row>
    <row r="4714" spans="1:17">
      <c r="A4714" s="186"/>
      <c r="B4714" s="186"/>
      <c r="C4714" s="186"/>
      <c r="D4714" s="186"/>
      <c r="E4714" s="186"/>
      <c r="F4714" s="186"/>
      <c r="G4714" s="186"/>
      <c r="H4714" s="186"/>
      <c r="I4714" s="186"/>
      <c r="J4714" s="186"/>
      <c r="K4714" s="186"/>
      <c r="L4714" s="186"/>
      <c r="M4714" s="186"/>
      <c r="N4714" s="186"/>
      <c r="O4714" s="186"/>
      <c r="P4714" s="186"/>
      <c r="Q4714" s="186"/>
    </row>
    <row r="4715" spans="1:17">
      <c r="A4715" s="186"/>
      <c r="B4715" s="186"/>
      <c r="C4715" s="186"/>
      <c r="D4715" s="186"/>
      <c r="E4715" s="186"/>
      <c r="F4715" s="186"/>
      <c r="G4715" s="186"/>
      <c r="H4715" s="186"/>
      <c r="I4715" s="186"/>
      <c r="J4715" s="186"/>
      <c r="K4715" s="186"/>
      <c r="L4715" s="186"/>
      <c r="M4715" s="186"/>
      <c r="N4715" s="186"/>
      <c r="O4715" s="186"/>
      <c r="P4715" s="186"/>
      <c r="Q4715" s="186"/>
    </row>
    <row r="4716" spans="1:17">
      <c r="A4716" s="186"/>
      <c r="B4716" s="186"/>
      <c r="C4716" s="186"/>
      <c r="D4716" s="186"/>
      <c r="E4716" s="186"/>
      <c r="F4716" s="186"/>
      <c r="G4716" s="186"/>
      <c r="H4716" s="186"/>
      <c r="I4716" s="186"/>
      <c r="J4716" s="186"/>
      <c r="K4716" s="186"/>
      <c r="L4716" s="186"/>
      <c r="M4716" s="186"/>
      <c r="N4716" s="186"/>
      <c r="O4716" s="186"/>
      <c r="P4716" s="186"/>
      <c r="Q4716" s="186"/>
    </row>
    <row r="4717" spans="1:17">
      <c r="A4717" s="186"/>
      <c r="B4717" s="186"/>
      <c r="C4717" s="186"/>
      <c r="D4717" s="186"/>
      <c r="E4717" s="186"/>
      <c r="F4717" s="186"/>
      <c r="G4717" s="186"/>
      <c r="H4717" s="186"/>
      <c r="I4717" s="186"/>
      <c r="J4717" s="186"/>
      <c r="K4717" s="186"/>
      <c r="L4717" s="186"/>
      <c r="M4717" s="186"/>
      <c r="N4717" s="186"/>
      <c r="O4717" s="186"/>
      <c r="P4717" s="186"/>
      <c r="Q4717" s="186"/>
    </row>
    <row r="4718" spans="1:17">
      <c r="A4718" s="186"/>
      <c r="B4718" s="186"/>
      <c r="C4718" s="186"/>
      <c r="D4718" s="186"/>
      <c r="E4718" s="186"/>
      <c r="F4718" s="186"/>
      <c r="G4718" s="186"/>
      <c r="H4718" s="186"/>
      <c r="I4718" s="186"/>
      <c r="J4718" s="186"/>
      <c r="K4718" s="186"/>
      <c r="L4718" s="186"/>
      <c r="M4718" s="186"/>
      <c r="N4718" s="186"/>
      <c r="O4718" s="186"/>
      <c r="P4718" s="186"/>
      <c r="Q4718" s="186"/>
    </row>
    <row r="4719" spans="1:17">
      <c r="A4719" s="186"/>
      <c r="B4719" s="186"/>
      <c r="C4719" s="186"/>
      <c r="D4719" s="186"/>
      <c r="E4719" s="186"/>
      <c r="F4719" s="186"/>
      <c r="G4719" s="186"/>
      <c r="H4719" s="186"/>
      <c r="I4719" s="186"/>
      <c r="J4719" s="186"/>
      <c r="K4719" s="186"/>
      <c r="L4719" s="186"/>
      <c r="M4719" s="186"/>
      <c r="N4719" s="186"/>
      <c r="O4719" s="186"/>
      <c r="P4719" s="186"/>
      <c r="Q4719" s="186"/>
    </row>
    <row r="4720" spans="1:17">
      <c r="A4720" s="186"/>
      <c r="B4720" s="186"/>
      <c r="C4720" s="186"/>
      <c r="D4720" s="186"/>
      <c r="E4720" s="186"/>
      <c r="F4720" s="186"/>
      <c r="G4720" s="186"/>
      <c r="H4720" s="186"/>
      <c r="I4720" s="186"/>
      <c r="J4720" s="186"/>
      <c r="K4720" s="186"/>
      <c r="L4720" s="186"/>
      <c r="M4720" s="186"/>
      <c r="N4720" s="186"/>
      <c r="O4720" s="186"/>
      <c r="P4720" s="186"/>
      <c r="Q4720" s="186"/>
    </row>
    <row r="4721" spans="1:17">
      <c r="A4721" s="186"/>
      <c r="B4721" s="186"/>
      <c r="C4721" s="186"/>
      <c r="D4721" s="186"/>
      <c r="E4721" s="186"/>
      <c r="F4721" s="186"/>
      <c r="G4721" s="186"/>
      <c r="H4721" s="186"/>
      <c r="I4721" s="186"/>
      <c r="J4721" s="186"/>
      <c r="K4721" s="186"/>
      <c r="L4721" s="186"/>
      <c r="M4721" s="186"/>
      <c r="N4721" s="186"/>
      <c r="O4721" s="186"/>
      <c r="P4721" s="186"/>
      <c r="Q4721" s="186"/>
    </row>
    <row r="4722" spans="1:17">
      <c r="A4722" s="186"/>
      <c r="B4722" s="186"/>
      <c r="C4722" s="186"/>
      <c r="D4722" s="186"/>
      <c r="E4722" s="186"/>
      <c r="F4722" s="186"/>
      <c r="G4722" s="186"/>
      <c r="H4722" s="186"/>
      <c r="I4722" s="186"/>
      <c r="J4722" s="186"/>
      <c r="K4722" s="186"/>
      <c r="L4722" s="186"/>
      <c r="M4722" s="186"/>
      <c r="N4722" s="186"/>
      <c r="O4722" s="186"/>
      <c r="P4722" s="186"/>
      <c r="Q4722" s="186"/>
    </row>
    <row r="4723" spans="1:17">
      <c r="A4723" s="186"/>
      <c r="B4723" s="186"/>
      <c r="C4723" s="186"/>
      <c r="D4723" s="186"/>
      <c r="E4723" s="186"/>
      <c r="F4723" s="186"/>
      <c r="G4723" s="186"/>
      <c r="H4723" s="186"/>
      <c r="I4723" s="186"/>
      <c r="J4723" s="186"/>
      <c r="K4723" s="186"/>
      <c r="L4723" s="186"/>
      <c r="M4723" s="186"/>
      <c r="N4723" s="186"/>
      <c r="O4723" s="186"/>
      <c r="P4723" s="186"/>
      <c r="Q4723" s="186"/>
    </row>
    <row r="4724" spans="1:17">
      <c r="A4724" s="186"/>
      <c r="B4724" s="186"/>
      <c r="C4724" s="186"/>
      <c r="D4724" s="186"/>
      <c r="E4724" s="186"/>
      <c r="F4724" s="186"/>
      <c r="G4724" s="186"/>
      <c r="H4724" s="186"/>
      <c r="I4724" s="186"/>
      <c r="J4724" s="186"/>
      <c r="K4724" s="186"/>
      <c r="L4724" s="186"/>
      <c r="M4724" s="186"/>
      <c r="N4724" s="186"/>
      <c r="O4724" s="186"/>
      <c r="P4724" s="186"/>
      <c r="Q4724" s="186"/>
    </row>
    <row r="4725" spans="1:17">
      <c r="A4725" s="186"/>
      <c r="B4725" s="186"/>
      <c r="C4725" s="186"/>
      <c r="D4725" s="186"/>
      <c r="E4725" s="186"/>
      <c r="F4725" s="186"/>
      <c r="G4725" s="186"/>
      <c r="H4725" s="186"/>
      <c r="I4725" s="186"/>
      <c r="J4725" s="186"/>
      <c r="K4725" s="186"/>
      <c r="L4725" s="186"/>
      <c r="M4725" s="186"/>
      <c r="N4725" s="186"/>
      <c r="O4725" s="186"/>
      <c r="P4725" s="186"/>
      <c r="Q4725" s="186"/>
    </row>
    <row r="4726" spans="1:17">
      <c r="A4726" s="186"/>
      <c r="B4726" s="186"/>
      <c r="C4726" s="186"/>
      <c r="D4726" s="186"/>
      <c r="E4726" s="186"/>
      <c r="F4726" s="186"/>
      <c r="G4726" s="186"/>
      <c r="H4726" s="186"/>
      <c r="I4726" s="186"/>
      <c r="J4726" s="186"/>
      <c r="K4726" s="186"/>
      <c r="L4726" s="186"/>
      <c r="M4726" s="186"/>
      <c r="N4726" s="186"/>
      <c r="O4726" s="186"/>
      <c r="P4726" s="186"/>
      <c r="Q4726" s="186"/>
    </row>
    <row r="4727" spans="1:17">
      <c r="A4727" s="186"/>
      <c r="B4727" s="186"/>
      <c r="C4727" s="186"/>
      <c r="D4727" s="186"/>
      <c r="E4727" s="186"/>
      <c r="F4727" s="186"/>
      <c r="G4727" s="186"/>
      <c r="H4727" s="186"/>
      <c r="I4727" s="186"/>
      <c r="J4727" s="186"/>
      <c r="K4727" s="186"/>
      <c r="L4727" s="186"/>
      <c r="M4727" s="186"/>
      <c r="N4727" s="186"/>
      <c r="O4727" s="186"/>
      <c r="P4727" s="186"/>
      <c r="Q4727" s="186"/>
    </row>
    <row r="4728" spans="1:17">
      <c r="A4728" s="186"/>
      <c r="B4728" s="186"/>
      <c r="C4728" s="186"/>
      <c r="D4728" s="186"/>
      <c r="E4728" s="186"/>
      <c r="F4728" s="186"/>
      <c r="G4728" s="186"/>
      <c r="H4728" s="186"/>
      <c r="I4728" s="186"/>
      <c r="J4728" s="186"/>
      <c r="K4728" s="186"/>
      <c r="L4728" s="186"/>
      <c r="M4728" s="186"/>
      <c r="N4728" s="186"/>
      <c r="O4728" s="186"/>
      <c r="P4728" s="186"/>
      <c r="Q4728" s="186"/>
    </row>
    <row r="4729" spans="1:17">
      <c r="A4729" s="186"/>
      <c r="B4729" s="186"/>
      <c r="C4729" s="186"/>
      <c r="D4729" s="186"/>
      <c r="E4729" s="186"/>
      <c r="F4729" s="186"/>
      <c r="G4729" s="186"/>
      <c r="H4729" s="186"/>
      <c r="I4729" s="186"/>
      <c r="J4729" s="186"/>
      <c r="K4729" s="186"/>
      <c r="L4729" s="186"/>
      <c r="M4729" s="186"/>
      <c r="N4729" s="186"/>
      <c r="O4729" s="186"/>
      <c r="P4729" s="186"/>
      <c r="Q4729" s="186"/>
    </row>
    <row r="4730" spans="1:17">
      <c r="A4730" s="186"/>
      <c r="B4730" s="186"/>
      <c r="C4730" s="186"/>
      <c r="D4730" s="186"/>
      <c r="E4730" s="186"/>
      <c r="F4730" s="186"/>
      <c r="G4730" s="186"/>
      <c r="H4730" s="186"/>
      <c r="I4730" s="186"/>
      <c r="J4730" s="186"/>
      <c r="K4730" s="186"/>
      <c r="L4730" s="186"/>
      <c r="M4730" s="186"/>
      <c r="N4730" s="186"/>
      <c r="O4730" s="186"/>
      <c r="P4730" s="186"/>
      <c r="Q4730" s="186"/>
    </row>
    <row r="4731" spans="1:17">
      <c r="A4731" s="186"/>
      <c r="B4731" s="186"/>
      <c r="C4731" s="186"/>
      <c r="D4731" s="186"/>
      <c r="E4731" s="186"/>
      <c r="F4731" s="186"/>
      <c r="G4731" s="186"/>
      <c r="H4731" s="186"/>
      <c r="I4731" s="186"/>
      <c r="J4731" s="186"/>
      <c r="K4731" s="186"/>
      <c r="L4731" s="186"/>
      <c r="M4731" s="186"/>
      <c r="N4731" s="186"/>
      <c r="O4731" s="186"/>
      <c r="P4731" s="186"/>
      <c r="Q4731" s="186"/>
    </row>
    <row r="4732" spans="1:17">
      <c r="A4732" s="186"/>
      <c r="B4732" s="186"/>
      <c r="C4732" s="186"/>
      <c r="D4732" s="186"/>
      <c r="E4732" s="186"/>
      <c r="F4732" s="186"/>
      <c r="G4732" s="186"/>
      <c r="H4732" s="186"/>
      <c r="I4732" s="186"/>
      <c r="J4732" s="186"/>
      <c r="K4732" s="186"/>
      <c r="L4732" s="186"/>
      <c r="M4732" s="186"/>
      <c r="N4732" s="186"/>
      <c r="O4732" s="186"/>
      <c r="P4732" s="186"/>
      <c r="Q4732" s="186"/>
    </row>
    <row r="4733" spans="1:17">
      <c r="A4733" s="186"/>
      <c r="B4733" s="186"/>
      <c r="C4733" s="186"/>
      <c r="D4733" s="186"/>
      <c r="E4733" s="186"/>
      <c r="F4733" s="186"/>
      <c r="G4733" s="186"/>
      <c r="H4733" s="186"/>
      <c r="I4733" s="186"/>
      <c r="J4733" s="186"/>
      <c r="K4733" s="186"/>
      <c r="L4733" s="186"/>
      <c r="M4733" s="186"/>
      <c r="N4733" s="186"/>
      <c r="O4733" s="186"/>
      <c r="P4733" s="186"/>
      <c r="Q4733" s="186"/>
    </row>
    <row r="4734" spans="1:17">
      <c r="A4734" s="186"/>
      <c r="B4734" s="186"/>
      <c r="C4734" s="186"/>
      <c r="D4734" s="186"/>
      <c r="E4734" s="186"/>
      <c r="F4734" s="186"/>
      <c r="G4734" s="186"/>
      <c r="H4734" s="186"/>
      <c r="I4734" s="186"/>
      <c r="J4734" s="186"/>
      <c r="K4734" s="186"/>
      <c r="L4734" s="186"/>
      <c r="M4734" s="186"/>
      <c r="N4734" s="186"/>
      <c r="O4734" s="186"/>
      <c r="P4734" s="186"/>
      <c r="Q4734" s="186"/>
    </row>
    <row r="4735" spans="1:17">
      <c r="A4735" s="186"/>
      <c r="B4735" s="186"/>
      <c r="C4735" s="186"/>
      <c r="D4735" s="186"/>
      <c r="E4735" s="186"/>
      <c r="F4735" s="186"/>
      <c r="G4735" s="186"/>
      <c r="H4735" s="186"/>
      <c r="I4735" s="186"/>
      <c r="J4735" s="186"/>
      <c r="K4735" s="186"/>
      <c r="L4735" s="186"/>
      <c r="M4735" s="186"/>
      <c r="N4735" s="186"/>
      <c r="O4735" s="186"/>
      <c r="P4735" s="186"/>
      <c r="Q4735" s="186"/>
    </row>
    <row r="4736" spans="1:17">
      <c r="A4736" s="186"/>
      <c r="B4736" s="186"/>
      <c r="C4736" s="186"/>
      <c r="D4736" s="186"/>
      <c r="E4736" s="186"/>
      <c r="F4736" s="186"/>
      <c r="G4736" s="186"/>
      <c r="H4736" s="186"/>
      <c r="I4736" s="186"/>
      <c r="J4736" s="186"/>
      <c r="K4736" s="186"/>
      <c r="L4736" s="186"/>
      <c r="M4736" s="186"/>
      <c r="N4736" s="186"/>
      <c r="O4736" s="186"/>
      <c r="P4736" s="186"/>
      <c r="Q4736" s="186"/>
    </row>
    <row r="4737" spans="1:17">
      <c r="A4737" s="186"/>
      <c r="B4737" s="186"/>
      <c r="C4737" s="186"/>
      <c r="D4737" s="186"/>
      <c r="E4737" s="186"/>
      <c r="F4737" s="186"/>
      <c r="G4737" s="186"/>
      <c r="H4737" s="186"/>
      <c r="I4737" s="186"/>
      <c r="J4737" s="186"/>
      <c r="K4737" s="186"/>
      <c r="L4737" s="186"/>
      <c r="M4737" s="186"/>
      <c r="N4737" s="186"/>
      <c r="O4737" s="186"/>
      <c r="P4737" s="186"/>
      <c r="Q4737" s="186"/>
    </row>
    <row r="4738" spans="1:17">
      <c r="A4738" s="186"/>
      <c r="B4738" s="186"/>
      <c r="C4738" s="186"/>
      <c r="D4738" s="186"/>
      <c r="E4738" s="186"/>
      <c r="F4738" s="186"/>
      <c r="G4738" s="186"/>
      <c r="H4738" s="186"/>
      <c r="I4738" s="186"/>
      <c r="J4738" s="186"/>
      <c r="K4738" s="186"/>
      <c r="L4738" s="186"/>
      <c r="M4738" s="186"/>
      <c r="N4738" s="186"/>
      <c r="O4738" s="186"/>
      <c r="P4738" s="186"/>
      <c r="Q4738" s="186"/>
    </row>
    <row r="4739" spans="1:17">
      <c r="A4739" s="186"/>
      <c r="B4739" s="186"/>
      <c r="C4739" s="186"/>
      <c r="D4739" s="186"/>
      <c r="E4739" s="186"/>
      <c r="F4739" s="186"/>
      <c r="G4739" s="186"/>
      <c r="H4739" s="186"/>
      <c r="I4739" s="186"/>
      <c r="J4739" s="186"/>
      <c r="K4739" s="186"/>
      <c r="L4739" s="186"/>
      <c r="M4739" s="186"/>
      <c r="N4739" s="186"/>
      <c r="O4739" s="186"/>
      <c r="P4739" s="186"/>
      <c r="Q4739" s="186"/>
    </row>
    <row r="4740" spans="1:17">
      <c r="A4740" s="186"/>
      <c r="B4740" s="186"/>
      <c r="C4740" s="186"/>
      <c r="D4740" s="186"/>
      <c r="E4740" s="186"/>
      <c r="F4740" s="186"/>
      <c r="G4740" s="186"/>
      <c r="H4740" s="186"/>
      <c r="I4740" s="186"/>
      <c r="J4740" s="186"/>
      <c r="K4740" s="186"/>
      <c r="L4740" s="186"/>
      <c r="M4740" s="186"/>
      <c r="N4740" s="186"/>
      <c r="O4740" s="186"/>
      <c r="P4740" s="186"/>
      <c r="Q4740" s="186"/>
    </row>
    <row r="4741" spans="1:17">
      <c r="A4741" s="186"/>
      <c r="B4741" s="186"/>
      <c r="C4741" s="186"/>
      <c r="D4741" s="186"/>
      <c r="E4741" s="186"/>
      <c r="F4741" s="186"/>
      <c r="G4741" s="186"/>
      <c r="H4741" s="186"/>
      <c r="I4741" s="186"/>
      <c r="J4741" s="186"/>
      <c r="K4741" s="186"/>
      <c r="L4741" s="186"/>
      <c r="M4741" s="186"/>
      <c r="N4741" s="186"/>
      <c r="O4741" s="186"/>
      <c r="P4741" s="186"/>
      <c r="Q4741" s="186"/>
    </row>
    <row r="4742" spans="1:17">
      <c r="A4742" s="186"/>
      <c r="B4742" s="186"/>
      <c r="C4742" s="186"/>
      <c r="D4742" s="186"/>
      <c r="E4742" s="186"/>
      <c r="F4742" s="186"/>
      <c r="G4742" s="186"/>
      <c r="H4742" s="186"/>
      <c r="I4742" s="186"/>
      <c r="J4742" s="186"/>
      <c r="K4742" s="186"/>
      <c r="L4742" s="186"/>
      <c r="M4742" s="186"/>
      <c r="N4742" s="186"/>
      <c r="O4742" s="186"/>
      <c r="P4742" s="186"/>
      <c r="Q4742" s="186"/>
    </row>
    <row r="4743" spans="1:17">
      <c r="A4743" s="186"/>
      <c r="B4743" s="186"/>
      <c r="C4743" s="186"/>
      <c r="D4743" s="186"/>
      <c r="E4743" s="186"/>
      <c r="F4743" s="186"/>
      <c r="G4743" s="186"/>
      <c r="H4743" s="186"/>
      <c r="I4743" s="186"/>
      <c r="J4743" s="186"/>
      <c r="K4743" s="186"/>
      <c r="L4743" s="186"/>
      <c r="M4743" s="186"/>
      <c r="N4743" s="186"/>
      <c r="O4743" s="186"/>
      <c r="P4743" s="186"/>
      <c r="Q4743" s="186"/>
    </row>
    <row r="4744" spans="1:17">
      <c r="A4744" s="186"/>
      <c r="B4744" s="186"/>
      <c r="C4744" s="186"/>
      <c r="D4744" s="186"/>
      <c r="E4744" s="186"/>
      <c r="F4744" s="186"/>
      <c r="G4744" s="186"/>
      <c r="H4744" s="186"/>
      <c r="I4744" s="186"/>
      <c r="J4744" s="186"/>
      <c r="K4744" s="186"/>
      <c r="L4744" s="186"/>
      <c r="M4744" s="186"/>
      <c r="N4744" s="186"/>
      <c r="O4744" s="186"/>
      <c r="P4744" s="186"/>
      <c r="Q4744" s="186"/>
    </row>
    <row r="4745" spans="1:17">
      <c r="A4745" s="186"/>
      <c r="B4745" s="186"/>
      <c r="C4745" s="186"/>
      <c r="D4745" s="186"/>
      <c r="E4745" s="186"/>
      <c r="F4745" s="186"/>
      <c r="G4745" s="186"/>
      <c r="H4745" s="186"/>
      <c r="I4745" s="186"/>
      <c r="J4745" s="186"/>
      <c r="K4745" s="186"/>
      <c r="L4745" s="186"/>
      <c r="M4745" s="186"/>
      <c r="N4745" s="186"/>
      <c r="O4745" s="186"/>
      <c r="P4745" s="186"/>
      <c r="Q4745" s="186"/>
    </row>
    <row r="4746" spans="1:17">
      <c r="A4746" s="186"/>
      <c r="B4746" s="186"/>
      <c r="C4746" s="186"/>
      <c r="D4746" s="186"/>
      <c r="E4746" s="186"/>
      <c r="F4746" s="186"/>
      <c r="G4746" s="186"/>
      <c r="H4746" s="186"/>
      <c r="I4746" s="186"/>
      <c r="J4746" s="186"/>
      <c r="K4746" s="186"/>
      <c r="L4746" s="186"/>
      <c r="M4746" s="186"/>
      <c r="N4746" s="186"/>
      <c r="O4746" s="186"/>
      <c r="P4746" s="186"/>
      <c r="Q4746" s="186"/>
    </row>
    <row r="4747" spans="1:17">
      <c r="A4747" s="186"/>
      <c r="B4747" s="186"/>
      <c r="C4747" s="186"/>
      <c r="D4747" s="186"/>
      <c r="E4747" s="186"/>
      <c r="F4747" s="186"/>
      <c r="G4747" s="186"/>
      <c r="H4747" s="186"/>
      <c r="I4747" s="186"/>
      <c r="J4747" s="186"/>
      <c r="K4747" s="186"/>
      <c r="L4747" s="186"/>
      <c r="M4747" s="186"/>
      <c r="N4747" s="186"/>
      <c r="O4747" s="186"/>
      <c r="P4747" s="186"/>
      <c r="Q4747" s="186"/>
    </row>
    <row r="4748" spans="1:17">
      <c r="A4748" s="186"/>
      <c r="B4748" s="186"/>
      <c r="C4748" s="186"/>
      <c r="D4748" s="186"/>
      <c r="E4748" s="186"/>
      <c r="F4748" s="186"/>
      <c r="G4748" s="186"/>
      <c r="H4748" s="186"/>
      <c r="I4748" s="186"/>
      <c r="J4748" s="186"/>
      <c r="K4748" s="186"/>
      <c r="L4748" s="186"/>
      <c r="M4748" s="186"/>
      <c r="N4748" s="186"/>
      <c r="O4748" s="186"/>
      <c r="P4748" s="186"/>
      <c r="Q4748" s="186"/>
    </row>
    <row r="4749" spans="1:17">
      <c r="A4749" s="186"/>
      <c r="B4749" s="186"/>
      <c r="C4749" s="186"/>
      <c r="D4749" s="186"/>
      <c r="E4749" s="186"/>
      <c r="F4749" s="186"/>
      <c r="G4749" s="186"/>
      <c r="H4749" s="186"/>
      <c r="I4749" s="186"/>
      <c r="J4749" s="186"/>
      <c r="K4749" s="186"/>
      <c r="L4749" s="186"/>
      <c r="M4749" s="186"/>
      <c r="N4749" s="186"/>
      <c r="O4749" s="186"/>
      <c r="P4749" s="186"/>
      <c r="Q4749" s="186"/>
    </row>
    <row r="4750" spans="1:17">
      <c r="A4750" s="186"/>
      <c r="B4750" s="186"/>
      <c r="C4750" s="186"/>
      <c r="D4750" s="186"/>
      <c r="E4750" s="186"/>
      <c r="F4750" s="186"/>
      <c r="G4750" s="186"/>
      <c r="H4750" s="186"/>
      <c r="I4750" s="186"/>
      <c r="J4750" s="186"/>
      <c r="K4750" s="186"/>
      <c r="L4750" s="186"/>
      <c r="M4750" s="186"/>
      <c r="N4750" s="186"/>
      <c r="O4750" s="186"/>
      <c r="P4750" s="186"/>
      <c r="Q4750" s="186"/>
    </row>
    <row r="4751" spans="1:17">
      <c r="A4751" s="186"/>
      <c r="B4751" s="186"/>
      <c r="C4751" s="186"/>
      <c r="D4751" s="186"/>
      <c r="E4751" s="186"/>
      <c r="F4751" s="186"/>
      <c r="G4751" s="186"/>
      <c r="H4751" s="186"/>
      <c r="I4751" s="186"/>
      <c r="J4751" s="186"/>
      <c r="K4751" s="186"/>
      <c r="L4751" s="186"/>
      <c r="M4751" s="186"/>
      <c r="N4751" s="186"/>
      <c r="O4751" s="186"/>
      <c r="P4751" s="186"/>
      <c r="Q4751" s="186"/>
    </row>
    <row r="4752" spans="1:17">
      <c r="A4752" s="186"/>
      <c r="B4752" s="186"/>
      <c r="C4752" s="186"/>
      <c r="D4752" s="186"/>
      <c r="E4752" s="186"/>
      <c r="F4752" s="186"/>
      <c r="G4752" s="186"/>
      <c r="H4752" s="186"/>
      <c r="I4752" s="186"/>
      <c r="J4752" s="186"/>
      <c r="K4752" s="186"/>
      <c r="L4752" s="186"/>
      <c r="M4752" s="186"/>
      <c r="N4752" s="186"/>
      <c r="O4752" s="186"/>
      <c r="P4752" s="186"/>
      <c r="Q4752" s="186"/>
    </row>
    <row r="4753" spans="1:17">
      <c r="A4753" s="186"/>
      <c r="B4753" s="186"/>
      <c r="C4753" s="186"/>
      <c r="D4753" s="186"/>
      <c r="E4753" s="186"/>
      <c r="F4753" s="186"/>
      <c r="G4753" s="186"/>
      <c r="H4753" s="186"/>
      <c r="I4753" s="186"/>
      <c r="J4753" s="186"/>
      <c r="K4753" s="186"/>
      <c r="L4753" s="186"/>
      <c r="M4753" s="186"/>
      <c r="N4753" s="186"/>
      <c r="O4753" s="186"/>
      <c r="P4753" s="186"/>
      <c r="Q4753" s="186"/>
    </row>
    <row r="4754" spans="1:17">
      <c r="A4754" s="186"/>
      <c r="B4754" s="186"/>
      <c r="C4754" s="186"/>
      <c r="D4754" s="186"/>
      <c r="E4754" s="186"/>
      <c r="F4754" s="186"/>
      <c r="G4754" s="186"/>
      <c r="H4754" s="186"/>
      <c r="I4754" s="186"/>
      <c r="J4754" s="186"/>
      <c r="K4754" s="186"/>
      <c r="L4754" s="186"/>
      <c r="M4754" s="186"/>
      <c r="N4754" s="186"/>
      <c r="O4754" s="186"/>
      <c r="P4754" s="186"/>
      <c r="Q4754" s="186"/>
    </row>
    <row r="4755" spans="1:17">
      <c r="A4755" s="186"/>
      <c r="B4755" s="186"/>
      <c r="C4755" s="186"/>
      <c r="D4755" s="186"/>
      <c r="E4755" s="186"/>
      <c r="F4755" s="186"/>
      <c r="G4755" s="186"/>
      <c r="H4755" s="186"/>
      <c r="I4755" s="186"/>
      <c r="J4755" s="186"/>
      <c r="K4755" s="186"/>
      <c r="L4755" s="186"/>
      <c r="M4755" s="186"/>
      <c r="N4755" s="186"/>
      <c r="O4755" s="186"/>
      <c r="P4755" s="186"/>
      <c r="Q4755" s="186"/>
    </row>
    <row r="4756" spans="1:17">
      <c r="A4756" s="186"/>
      <c r="B4756" s="186"/>
      <c r="C4756" s="186"/>
      <c r="D4756" s="186"/>
      <c r="E4756" s="186"/>
      <c r="F4756" s="186"/>
      <c r="G4756" s="186"/>
      <c r="H4756" s="186"/>
      <c r="I4756" s="186"/>
      <c r="J4756" s="186"/>
      <c r="K4756" s="186"/>
      <c r="L4756" s="186"/>
      <c r="M4756" s="186"/>
      <c r="N4756" s="186"/>
      <c r="O4756" s="186"/>
      <c r="P4756" s="186"/>
      <c r="Q4756" s="186"/>
    </row>
    <row r="4757" spans="1:17">
      <c r="A4757" s="186"/>
      <c r="B4757" s="186"/>
      <c r="C4757" s="186"/>
      <c r="D4757" s="186"/>
      <c r="E4757" s="186"/>
      <c r="F4757" s="186"/>
      <c r="G4757" s="186"/>
      <c r="H4757" s="186"/>
      <c r="I4757" s="186"/>
      <c r="J4757" s="186"/>
      <c r="K4757" s="186"/>
      <c r="L4757" s="186"/>
      <c r="M4757" s="186"/>
      <c r="N4757" s="186"/>
      <c r="O4757" s="186"/>
      <c r="P4757" s="186"/>
      <c r="Q4757" s="186"/>
    </row>
    <row r="4758" spans="1:17">
      <c r="A4758" s="186"/>
      <c r="B4758" s="186"/>
      <c r="C4758" s="186"/>
      <c r="D4758" s="186"/>
      <c r="E4758" s="186"/>
      <c r="F4758" s="186"/>
      <c r="G4758" s="186"/>
      <c r="H4758" s="186"/>
      <c r="I4758" s="186"/>
      <c r="J4758" s="186"/>
      <c r="K4758" s="186"/>
      <c r="L4758" s="186"/>
      <c r="M4758" s="186"/>
      <c r="N4758" s="186"/>
      <c r="O4758" s="186"/>
      <c r="P4758" s="186"/>
      <c r="Q4758" s="186"/>
    </row>
    <row r="4759" spans="1:17">
      <c r="A4759" s="186"/>
      <c r="B4759" s="186"/>
      <c r="C4759" s="186"/>
      <c r="D4759" s="186"/>
      <c r="E4759" s="186"/>
      <c r="F4759" s="186"/>
      <c r="G4759" s="186"/>
      <c r="H4759" s="186"/>
      <c r="I4759" s="186"/>
      <c r="J4759" s="186"/>
      <c r="K4759" s="186"/>
      <c r="L4759" s="186"/>
      <c r="M4759" s="186"/>
      <c r="N4759" s="186"/>
      <c r="O4759" s="186"/>
      <c r="P4759" s="186"/>
      <c r="Q4759" s="186"/>
    </row>
    <row r="4760" spans="1:17">
      <c r="A4760" s="186"/>
      <c r="B4760" s="186"/>
      <c r="C4760" s="186"/>
      <c r="D4760" s="186"/>
      <c r="E4760" s="186"/>
      <c r="F4760" s="186"/>
      <c r="G4760" s="186"/>
      <c r="H4760" s="186"/>
      <c r="I4760" s="186"/>
      <c r="J4760" s="186"/>
      <c r="K4760" s="186"/>
      <c r="L4760" s="186"/>
      <c r="M4760" s="186"/>
      <c r="N4760" s="186"/>
      <c r="O4760" s="186"/>
      <c r="P4760" s="186"/>
      <c r="Q4760" s="186"/>
    </row>
    <row r="4761" spans="1:17">
      <c r="A4761" s="186"/>
      <c r="B4761" s="186"/>
      <c r="C4761" s="186"/>
      <c r="D4761" s="186"/>
      <c r="E4761" s="186"/>
      <c r="F4761" s="186"/>
      <c r="G4761" s="186"/>
      <c r="H4761" s="186"/>
      <c r="I4761" s="186"/>
      <c r="J4761" s="186"/>
      <c r="K4761" s="186"/>
      <c r="L4761" s="186"/>
      <c r="M4761" s="186"/>
      <c r="N4761" s="186"/>
      <c r="O4761" s="186"/>
      <c r="P4761" s="186"/>
      <c r="Q4761" s="186"/>
    </row>
    <row r="4762" spans="1:17">
      <c r="A4762" s="186"/>
      <c r="B4762" s="186"/>
      <c r="C4762" s="186"/>
      <c r="D4762" s="186"/>
      <c r="E4762" s="186"/>
      <c r="F4762" s="186"/>
      <c r="G4762" s="186"/>
      <c r="H4762" s="186"/>
      <c r="I4762" s="186"/>
      <c r="J4762" s="186"/>
      <c r="K4762" s="186"/>
      <c r="L4762" s="186"/>
      <c r="M4762" s="186"/>
      <c r="N4762" s="186"/>
      <c r="O4762" s="186"/>
      <c r="P4762" s="186"/>
      <c r="Q4762" s="186"/>
    </row>
    <row r="4763" spans="1:17">
      <c r="A4763" s="186"/>
      <c r="B4763" s="186"/>
      <c r="C4763" s="186"/>
      <c r="D4763" s="186"/>
      <c r="E4763" s="186"/>
      <c r="F4763" s="186"/>
      <c r="G4763" s="186"/>
      <c r="H4763" s="186"/>
      <c r="I4763" s="186"/>
      <c r="J4763" s="186"/>
      <c r="K4763" s="186"/>
      <c r="L4763" s="186"/>
      <c r="M4763" s="186"/>
      <c r="N4763" s="186"/>
      <c r="O4763" s="186"/>
      <c r="P4763" s="186"/>
      <c r="Q4763" s="186"/>
    </row>
    <row r="4764" spans="1:17">
      <c r="A4764" s="186"/>
      <c r="B4764" s="186"/>
      <c r="C4764" s="186"/>
      <c r="D4764" s="186"/>
      <c r="E4764" s="186"/>
      <c r="F4764" s="186"/>
      <c r="G4764" s="186"/>
      <c r="H4764" s="186"/>
      <c r="I4764" s="186"/>
      <c r="J4764" s="186"/>
      <c r="K4764" s="186"/>
      <c r="L4764" s="186"/>
      <c r="M4764" s="186"/>
      <c r="N4764" s="186"/>
      <c r="O4764" s="186"/>
      <c r="P4764" s="186"/>
      <c r="Q4764" s="186"/>
    </row>
    <row r="4765" spans="1:17">
      <c r="A4765" s="186"/>
      <c r="B4765" s="186"/>
      <c r="C4765" s="186"/>
      <c r="D4765" s="186"/>
      <c r="E4765" s="186"/>
      <c r="F4765" s="186"/>
      <c r="G4765" s="186"/>
      <c r="H4765" s="186"/>
      <c r="I4765" s="186"/>
      <c r="J4765" s="186"/>
      <c r="K4765" s="186"/>
      <c r="L4765" s="186"/>
      <c r="M4765" s="186"/>
      <c r="N4765" s="186"/>
      <c r="O4765" s="186"/>
      <c r="P4765" s="186"/>
      <c r="Q4765" s="186"/>
    </row>
    <row r="4766" spans="1:17">
      <c r="A4766" s="186"/>
      <c r="B4766" s="186"/>
      <c r="C4766" s="186"/>
      <c r="D4766" s="186"/>
      <c r="E4766" s="186"/>
      <c r="F4766" s="186"/>
      <c r="G4766" s="186"/>
      <c r="H4766" s="186"/>
      <c r="I4766" s="186"/>
      <c r="J4766" s="186"/>
      <c r="K4766" s="186"/>
      <c r="L4766" s="186"/>
      <c r="M4766" s="186"/>
      <c r="N4766" s="186"/>
      <c r="O4766" s="186"/>
      <c r="P4766" s="186"/>
      <c r="Q4766" s="186"/>
    </row>
    <row r="4767" spans="1:17">
      <c r="A4767" s="186"/>
      <c r="B4767" s="186"/>
      <c r="C4767" s="186"/>
      <c r="D4767" s="186"/>
      <c r="E4767" s="186"/>
      <c r="F4767" s="186"/>
      <c r="G4767" s="186"/>
      <c r="H4767" s="186"/>
      <c r="I4767" s="186"/>
      <c r="J4767" s="186"/>
      <c r="K4767" s="186"/>
      <c r="L4767" s="186"/>
      <c r="M4767" s="186"/>
      <c r="N4767" s="186"/>
      <c r="O4767" s="186"/>
      <c r="P4767" s="186"/>
      <c r="Q4767" s="186"/>
    </row>
    <row r="4768" spans="1:17">
      <c r="A4768" s="186"/>
      <c r="B4768" s="186"/>
      <c r="C4768" s="186"/>
      <c r="D4768" s="186"/>
      <c r="E4768" s="186"/>
      <c r="F4768" s="186"/>
      <c r="G4768" s="186"/>
      <c r="H4768" s="186"/>
      <c r="I4768" s="186"/>
      <c r="J4768" s="186"/>
      <c r="K4768" s="186"/>
      <c r="L4768" s="186"/>
      <c r="M4768" s="186"/>
      <c r="N4768" s="186"/>
      <c r="O4768" s="186"/>
      <c r="P4768" s="186"/>
      <c r="Q4768" s="186"/>
    </row>
    <row r="4769" spans="1:17">
      <c r="A4769" s="186"/>
      <c r="B4769" s="186"/>
      <c r="C4769" s="186"/>
      <c r="D4769" s="186"/>
      <c r="E4769" s="186"/>
      <c r="F4769" s="186"/>
      <c r="G4769" s="186"/>
      <c r="H4769" s="186"/>
      <c r="I4769" s="186"/>
      <c r="J4769" s="186"/>
      <c r="K4769" s="186"/>
      <c r="L4769" s="186"/>
      <c r="M4769" s="186"/>
      <c r="N4769" s="186"/>
      <c r="O4769" s="186"/>
      <c r="P4769" s="186"/>
      <c r="Q4769" s="186"/>
    </row>
    <row r="4770" spans="1:17">
      <c r="A4770" s="186"/>
      <c r="B4770" s="186"/>
      <c r="C4770" s="186"/>
      <c r="D4770" s="186"/>
      <c r="E4770" s="186"/>
      <c r="F4770" s="186"/>
      <c r="G4770" s="186"/>
      <c r="H4770" s="186"/>
      <c r="I4770" s="186"/>
      <c r="J4770" s="186"/>
      <c r="K4770" s="186"/>
      <c r="L4770" s="186"/>
      <c r="M4770" s="186"/>
      <c r="N4770" s="186"/>
      <c r="O4770" s="186"/>
      <c r="P4770" s="186"/>
      <c r="Q4770" s="186"/>
    </row>
    <row r="4771" spans="1:17">
      <c r="A4771" s="186"/>
      <c r="B4771" s="186"/>
      <c r="C4771" s="186"/>
      <c r="D4771" s="186"/>
      <c r="E4771" s="186"/>
      <c r="F4771" s="186"/>
      <c r="G4771" s="186"/>
      <c r="H4771" s="186"/>
      <c r="I4771" s="186"/>
      <c r="J4771" s="186"/>
      <c r="K4771" s="186"/>
      <c r="L4771" s="186"/>
      <c r="M4771" s="186"/>
      <c r="N4771" s="186"/>
      <c r="O4771" s="186"/>
      <c r="P4771" s="186"/>
      <c r="Q4771" s="186"/>
    </row>
    <row r="4772" spans="1:17">
      <c r="A4772" s="186"/>
      <c r="B4772" s="186"/>
      <c r="C4772" s="186"/>
      <c r="D4772" s="186"/>
      <c r="E4772" s="186"/>
      <c r="F4772" s="186"/>
      <c r="G4772" s="186"/>
      <c r="H4772" s="186"/>
      <c r="I4772" s="186"/>
      <c r="J4772" s="186"/>
      <c r="K4772" s="186"/>
      <c r="L4772" s="186"/>
      <c r="M4772" s="186"/>
      <c r="N4772" s="186"/>
      <c r="O4772" s="186"/>
      <c r="P4772" s="186"/>
      <c r="Q4772" s="186"/>
    </row>
    <row r="4773" spans="1:17">
      <c r="A4773" s="186"/>
      <c r="B4773" s="186"/>
      <c r="C4773" s="186"/>
      <c r="D4773" s="186"/>
      <c r="E4773" s="186"/>
      <c r="F4773" s="186"/>
      <c r="G4773" s="186"/>
      <c r="H4773" s="186"/>
      <c r="I4773" s="186"/>
      <c r="J4773" s="186"/>
      <c r="K4773" s="186"/>
      <c r="L4773" s="186"/>
      <c r="M4773" s="186"/>
      <c r="N4773" s="186"/>
      <c r="O4773" s="186"/>
      <c r="P4773" s="186"/>
      <c r="Q4773" s="186"/>
    </row>
    <row r="4774" spans="1:17">
      <c r="A4774" s="186"/>
      <c r="B4774" s="186"/>
      <c r="C4774" s="186"/>
      <c r="D4774" s="186"/>
      <c r="E4774" s="186"/>
      <c r="F4774" s="186"/>
      <c r="G4774" s="186"/>
      <c r="H4774" s="186"/>
      <c r="I4774" s="186"/>
      <c r="J4774" s="186"/>
      <c r="K4774" s="186"/>
      <c r="L4774" s="186"/>
      <c r="M4774" s="186"/>
      <c r="N4774" s="186"/>
      <c r="O4774" s="186"/>
      <c r="P4774" s="186"/>
      <c r="Q4774" s="186"/>
    </row>
    <row r="4775" spans="1:17">
      <c r="A4775" s="186"/>
      <c r="B4775" s="186"/>
      <c r="C4775" s="186"/>
      <c r="D4775" s="186"/>
      <c r="E4775" s="186"/>
      <c r="F4775" s="186"/>
      <c r="G4775" s="186"/>
      <c r="H4775" s="186"/>
      <c r="I4775" s="186"/>
      <c r="J4775" s="186"/>
      <c r="K4775" s="186"/>
      <c r="L4775" s="186"/>
      <c r="M4775" s="186"/>
      <c r="N4775" s="186"/>
      <c r="O4775" s="186"/>
      <c r="P4775" s="186"/>
      <c r="Q4775" s="186"/>
    </row>
    <row r="4776" spans="1:17">
      <c r="A4776" s="186"/>
      <c r="B4776" s="186"/>
      <c r="C4776" s="186"/>
      <c r="D4776" s="186"/>
      <c r="E4776" s="186"/>
      <c r="F4776" s="186"/>
      <c r="G4776" s="186"/>
      <c r="H4776" s="186"/>
      <c r="I4776" s="186"/>
      <c r="J4776" s="186"/>
      <c r="K4776" s="186"/>
      <c r="L4776" s="186"/>
      <c r="M4776" s="186"/>
      <c r="N4776" s="186"/>
      <c r="O4776" s="186"/>
      <c r="P4776" s="186"/>
      <c r="Q4776" s="186"/>
    </row>
    <row r="4777" spans="1:17">
      <c r="A4777" s="186"/>
      <c r="B4777" s="186"/>
      <c r="C4777" s="186"/>
      <c r="D4777" s="186"/>
      <c r="E4777" s="186"/>
      <c r="F4777" s="186"/>
      <c r="G4777" s="186"/>
      <c r="H4777" s="186"/>
      <c r="I4777" s="186"/>
      <c r="J4777" s="186"/>
      <c r="K4777" s="186"/>
      <c r="L4777" s="186"/>
      <c r="M4777" s="186"/>
      <c r="N4777" s="186"/>
      <c r="O4777" s="186"/>
      <c r="P4777" s="186"/>
      <c r="Q4777" s="186"/>
    </row>
    <row r="4778" spans="1:17">
      <c r="A4778" s="186"/>
      <c r="B4778" s="186"/>
      <c r="C4778" s="186"/>
      <c r="D4778" s="186"/>
      <c r="E4778" s="186"/>
      <c r="F4778" s="186"/>
      <c r="G4778" s="186"/>
      <c r="H4778" s="186"/>
      <c r="I4778" s="186"/>
      <c r="J4778" s="186"/>
      <c r="K4778" s="186"/>
      <c r="L4778" s="186"/>
      <c r="M4778" s="186"/>
      <c r="N4778" s="186"/>
      <c r="O4778" s="186"/>
      <c r="P4778" s="186"/>
      <c r="Q4778" s="186"/>
    </row>
    <row r="4779" spans="1:17">
      <c r="A4779" s="186"/>
      <c r="B4779" s="186"/>
      <c r="C4779" s="186"/>
      <c r="D4779" s="186"/>
      <c r="E4779" s="186"/>
      <c r="F4779" s="186"/>
      <c r="G4779" s="186"/>
      <c r="H4779" s="186"/>
      <c r="I4779" s="186"/>
      <c r="J4779" s="186"/>
      <c r="K4779" s="186"/>
      <c r="L4779" s="186"/>
      <c r="M4779" s="186"/>
      <c r="N4779" s="186"/>
      <c r="O4779" s="186"/>
      <c r="P4779" s="186"/>
      <c r="Q4779" s="186"/>
    </row>
    <row r="4780" spans="1:17">
      <c r="A4780" s="186"/>
      <c r="B4780" s="186"/>
      <c r="C4780" s="186"/>
      <c r="D4780" s="186"/>
      <c r="E4780" s="186"/>
      <c r="F4780" s="186"/>
      <c r="G4780" s="186"/>
      <c r="H4780" s="186"/>
      <c r="I4780" s="186"/>
      <c r="J4780" s="186"/>
      <c r="K4780" s="186"/>
      <c r="L4780" s="186"/>
      <c r="M4780" s="186"/>
      <c r="N4780" s="186"/>
      <c r="O4780" s="186"/>
      <c r="P4780" s="186"/>
      <c r="Q4780" s="186"/>
    </row>
    <row r="4781" spans="1:17">
      <c r="A4781" s="186"/>
      <c r="B4781" s="186"/>
      <c r="C4781" s="186"/>
      <c r="D4781" s="186"/>
      <c r="E4781" s="186"/>
      <c r="F4781" s="186"/>
      <c r="G4781" s="186"/>
      <c r="H4781" s="186"/>
      <c r="I4781" s="186"/>
      <c r="J4781" s="186"/>
      <c r="K4781" s="186"/>
      <c r="L4781" s="186"/>
      <c r="M4781" s="186"/>
      <c r="N4781" s="186"/>
      <c r="O4781" s="186"/>
      <c r="P4781" s="186"/>
      <c r="Q4781" s="186"/>
    </row>
    <row r="4782" spans="1:17">
      <c r="A4782" s="186"/>
      <c r="B4782" s="186"/>
      <c r="C4782" s="186"/>
      <c r="D4782" s="186"/>
      <c r="E4782" s="186"/>
      <c r="F4782" s="186"/>
      <c r="G4782" s="186"/>
      <c r="H4782" s="186"/>
      <c r="I4782" s="186"/>
      <c r="J4782" s="186"/>
      <c r="K4782" s="186"/>
      <c r="L4782" s="186"/>
      <c r="M4782" s="186"/>
      <c r="N4782" s="186"/>
      <c r="O4782" s="186"/>
      <c r="P4782" s="186"/>
      <c r="Q4782" s="186"/>
    </row>
    <row r="4783" spans="1:17">
      <c r="A4783" s="186"/>
      <c r="B4783" s="186"/>
      <c r="C4783" s="186"/>
      <c r="D4783" s="186"/>
      <c r="E4783" s="186"/>
      <c r="F4783" s="186"/>
      <c r="G4783" s="186"/>
      <c r="H4783" s="186"/>
      <c r="I4783" s="186"/>
      <c r="J4783" s="186"/>
      <c r="K4783" s="186"/>
      <c r="L4783" s="186"/>
      <c r="M4783" s="186"/>
      <c r="N4783" s="186"/>
      <c r="O4783" s="186"/>
      <c r="P4783" s="186"/>
      <c r="Q4783" s="186"/>
    </row>
    <row r="4784" spans="1:17">
      <c r="A4784" s="186"/>
      <c r="B4784" s="186"/>
      <c r="C4784" s="186"/>
      <c r="D4784" s="186"/>
      <c r="E4784" s="186"/>
      <c r="F4784" s="186"/>
      <c r="G4784" s="186"/>
      <c r="H4784" s="186"/>
      <c r="I4784" s="186"/>
      <c r="J4784" s="186"/>
      <c r="K4784" s="186"/>
      <c r="L4784" s="186"/>
      <c r="M4784" s="186"/>
      <c r="N4784" s="186"/>
      <c r="O4784" s="186"/>
      <c r="P4784" s="186"/>
      <c r="Q4784" s="186"/>
    </row>
    <row r="4785" spans="1:17">
      <c r="A4785" s="186"/>
      <c r="B4785" s="186"/>
      <c r="C4785" s="186"/>
      <c r="D4785" s="186"/>
      <c r="E4785" s="186"/>
      <c r="F4785" s="186"/>
      <c r="G4785" s="186"/>
      <c r="H4785" s="186"/>
      <c r="I4785" s="186"/>
      <c r="J4785" s="186"/>
      <c r="K4785" s="186"/>
      <c r="L4785" s="186"/>
      <c r="M4785" s="186"/>
      <c r="N4785" s="186"/>
      <c r="O4785" s="186"/>
      <c r="P4785" s="186"/>
      <c r="Q4785" s="186"/>
    </row>
    <row r="4786" spans="1:17">
      <c r="A4786" s="186"/>
      <c r="B4786" s="186"/>
      <c r="C4786" s="186"/>
      <c r="D4786" s="186"/>
      <c r="E4786" s="186"/>
      <c r="F4786" s="186"/>
      <c r="G4786" s="186"/>
      <c r="H4786" s="186"/>
      <c r="I4786" s="186"/>
      <c r="J4786" s="186"/>
      <c r="K4786" s="186"/>
      <c r="L4786" s="186"/>
      <c r="M4786" s="186"/>
      <c r="N4786" s="186"/>
      <c r="O4786" s="186"/>
      <c r="P4786" s="186"/>
      <c r="Q4786" s="186"/>
    </row>
    <row r="4787" spans="1:17">
      <c r="A4787" s="186"/>
      <c r="B4787" s="186"/>
      <c r="C4787" s="186"/>
      <c r="D4787" s="186"/>
      <c r="E4787" s="186"/>
      <c r="F4787" s="186"/>
      <c r="G4787" s="186"/>
      <c r="H4787" s="186"/>
      <c r="I4787" s="186"/>
      <c r="J4787" s="186"/>
      <c r="K4787" s="186"/>
      <c r="L4787" s="186"/>
      <c r="M4787" s="186"/>
      <c r="N4787" s="186"/>
      <c r="O4787" s="186"/>
      <c r="P4787" s="186"/>
      <c r="Q4787" s="186"/>
    </row>
    <row r="4788" spans="1:17">
      <c r="A4788" s="186"/>
      <c r="B4788" s="186"/>
      <c r="C4788" s="186"/>
      <c r="D4788" s="186"/>
      <c r="E4788" s="186"/>
      <c r="F4788" s="186"/>
      <c r="G4788" s="186"/>
      <c r="H4788" s="186"/>
      <c r="I4788" s="186"/>
      <c r="J4788" s="186"/>
      <c r="K4788" s="186"/>
      <c r="L4788" s="186"/>
      <c r="M4788" s="186"/>
      <c r="N4788" s="186"/>
      <c r="O4788" s="186"/>
      <c r="P4788" s="186"/>
      <c r="Q4788" s="186"/>
    </row>
    <row r="4789" spans="1:17">
      <c r="A4789" s="186"/>
      <c r="B4789" s="186"/>
      <c r="C4789" s="186"/>
      <c r="D4789" s="186"/>
      <c r="E4789" s="186"/>
      <c r="F4789" s="186"/>
      <c r="G4789" s="186"/>
      <c r="H4789" s="186"/>
      <c r="I4789" s="186"/>
      <c r="J4789" s="186"/>
      <c r="K4789" s="186"/>
      <c r="L4789" s="186"/>
      <c r="M4789" s="186"/>
      <c r="N4789" s="186"/>
      <c r="O4789" s="186"/>
      <c r="P4789" s="186"/>
      <c r="Q4789" s="186"/>
    </row>
    <row r="4790" spans="1:17">
      <c r="A4790" s="186"/>
      <c r="B4790" s="186"/>
      <c r="C4790" s="186"/>
      <c r="D4790" s="186"/>
      <c r="E4790" s="186"/>
      <c r="F4790" s="186"/>
      <c r="G4790" s="186"/>
      <c r="H4790" s="186"/>
      <c r="I4790" s="186"/>
      <c r="J4790" s="186"/>
      <c r="K4790" s="186"/>
      <c r="L4790" s="186"/>
      <c r="M4790" s="186"/>
      <c r="N4790" s="186"/>
      <c r="O4790" s="186"/>
      <c r="P4790" s="186"/>
      <c r="Q4790" s="186"/>
    </row>
    <row r="4791" spans="1:17">
      <c r="A4791" s="186"/>
      <c r="B4791" s="186"/>
      <c r="C4791" s="186"/>
      <c r="D4791" s="186"/>
      <c r="E4791" s="186"/>
      <c r="F4791" s="186"/>
      <c r="G4791" s="186"/>
      <c r="H4791" s="186"/>
      <c r="I4791" s="186"/>
      <c r="J4791" s="186"/>
      <c r="K4791" s="186"/>
      <c r="L4791" s="186"/>
      <c r="M4791" s="186"/>
      <c r="N4791" s="186"/>
      <c r="O4791" s="186"/>
      <c r="P4791" s="186"/>
      <c r="Q4791" s="186"/>
    </row>
    <row r="4792" spans="1:17">
      <c r="A4792" s="186"/>
      <c r="B4792" s="186"/>
      <c r="C4792" s="186"/>
      <c r="D4792" s="186"/>
      <c r="E4792" s="186"/>
      <c r="F4792" s="186"/>
      <c r="G4792" s="186"/>
      <c r="H4792" s="186"/>
      <c r="I4792" s="186"/>
      <c r="J4792" s="186"/>
      <c r="K4792" s="186"/>
      <c r="L4792" s="186"/>
      <c r="M4792" s="186"/>
      <c r="N4792" s="186"/>
      <c r="O4792" s="186"/>
      <c r="P4792" s="186"/>
      <c r="Q4792" s="186"/>
    </row>
    <row r="4793" spans="1:17">
      <c r="A4793" s="186"/>
      <c r="B4793" s="186"/>
      <c r="C4793" s="186"/>
      <c r="D4793" s="186"/>
      <c r="E4793" s="186"/>
      <c r="F4793" s="186"/>
      <c r="G4793" s="186"/>
      <c r="H4793" s="186"/>
      <c r="I4793" s="186"/>
      <c r="J4793" s="186"/>
      <c r="K4793" s="186"/>
      <c r="L4793" s="186"/>
      <c r="M4793" s="186"/>
      <c r="N4793" s="186"/>
      <c r="O4793" s="186"/>
      <c r="P4793" s="186"/>
      <c r="Q4793" s="186"/>
    </row>
    <row r="4794" spans="1:17">
      <c r="A4794" s="186"/>
      <c r="B4794" s="186"/>
      <c r="C4794" s="186"/>
      <c r="D4794" s="186"/>
      <c r="E4794" s="186"/>
      <c r="F4794" s="186"/>
      <c r="G4794" s="186"/>
      <c r="H4794" s="186"/>
      <c r="I4794" s="186"/>
      <c r="J4794" s="186"/>
      <c r="K4794" s="186"/>
      <c r="L4794" s="186"/>
      <c r="M4794" s="186"/>
      <c r="N4794" s="186"/>
      <c r="O4794" s="186"/>
      <c r="P4794" s="186"/>
      <c r="Q4794" s="186"/>
    </row>
    <row r="4795" spans="1:17">
      <c r="A4795" s="186"/>
      <c r="B4795" s="186"/>
      <c r="C4795" s="186"/>
      <c r="D4795" s="186"/>
      <c r="E4795" s="186"/>
      <c r="F4795" s="186"/>
      <c r="G4795" s="186"/>
      <c r="H4795" s="186"/>
      <c r="I4795" s="186"/>
      <c r="J4795" s="186"/>
      <c r="K4795" s="186"/>
      <c r="L4795" s="186"/>
      <c r="M4795" s="186"/>
      <c r="N4795" s="186"/>
      <c r="O4795" s="186"/>
      <c r="P4795" s="186"/>
      <c r="Q4795" s="186"/>
    </row>
    <row r="4796" spans="1:17">
      <c r="A4796" s="186"/>
      <c r="B4796" s="186"/>
      <c r="C4796" s="186"/>
      <c r="D4796" s="186"/>
      <c r="E4796" s="186"/>
      <c r="F4796" s="186"/>
      <c r="G4796" s="186"/>
      <c r="H4796" s="186"/>
      <c r="I4796" s="186"/>
      <c r="J4796" s="186"/>
      <c r="K4796" s="186"/>
      <c r="L4796" s="186"/>
      <c r="M4796" s="186"/>
      <c r="N4796" s="186"/>
      <c r="O4796" s="186"/>
      <c r="P4796" s="186"/>
      <c r="Q4796" s="186"/>
    </row>
    <row r="4797" spans="1:17">
      <c r="A4797" s="186"/>
      <c r="B4797" s="186"/>
      <c r="C4797" s="186"/>
      <c r="D4797" s="186"/>
      <c r="E4797" s="186"/>
      <c r="F4797" s="186"/>
      <c r="G4797" s="186"/>
      <c r="H4797" s="186"/>
      <c r="I4797" s="186"/>
      <c r="J4797" s="186"/>
      <c r="K4797" s="186"/>
      <c r="L4797" s="186"/>
      <c r="M4797" s="186"/>
      <c r="N4797" s="186"/>
      <c r="O4797" s="186"/>
      <c r="P4797" s="186"/>
      <c r="Q4797" s="186"/>
    </row>
    <row r="4798" spans="1:17">
      <c r="A4798" s="186"/>
      <c r="B4798" s="186"/>
      <c r="C4798" s="186"/>
      <c r="D4798" s="186"/>
      <c r="E4798" s="186"/>
      <c r="F4798" s="186"/>
      <c r="G4798" s="186"/>
      <c r="H4798" s="186"/>
      <c r="I4798" s="186"/>
      <c r="J4798" s="186"/>
      <c r="K4798" s="186"/>
      <c r="L4798" s="186"/>
      <c r="M4798" s="186"/>
      <c r="N4798" s="186"/>
      <c r="O4798" s="186"/>
      <c r="P4798" s="186"/>
      <c r="Q4798" s="186"/>
    </row>
    <row r="4799" spans="1:17">
      <c r="A4799" s="186"/>
      <c r="B4799" s="186"/>
      <c r="C4799" s="186"/>
      <c r="D4799" s="186"/>
      <c r="E4799" s="186"/>
      <c r="F4799" s="186"/>
      <c r="G4799" s="186"/>
      <c r="H4799" s="186"/>
      <c r="I4799" s="186"/>
      <c r="J4799" s="186"/>
      <c r="K4799" s="186"/>
      <c r="L4799" s="186"/>
      <c r="M4799" s="186"/>
      <c r="N4799" s="186"/>
      <c r="O4799" s="186"/>
      <c r="P4799" s="186"/>
      <c r="Q4799" s="186"/>
    </row>
    <row r="4800" spans="1:17">
      <c r="A4800" s="186"/>
      <c r="B4800" s="186"/>
      <c r="C4800" s="186"/>
      <c r="D4800" s="186"/>
      <c r="E4800" s="186"/>
      <c r="F4800" s="186"/>
      <c r="G4800" s="186"/>
      <c r="H4800" s="186"/>
      <c r="I4800" s="186"/>
      <c r="J4800" s="186"/>
      <c r="K4800" s="186"/>
      <c r="L4800" s="186"/>
      <c r="M4800" s="186"/>
      <c r="N4800" s="186"/>
      <c r="O4800" s="186"/>
      <c r="P4800" s="186"/>
      <c r="Q4800" s="186"/>
    </row>
    <row r="4801" spans="1:17">
      <c r="A4801" s="186"/>
      <c r="B4801" s="186"/>
      <c r="C4801" s="186"/>
      <c r="D4801" s="186"/>
      <c r="E4801" s="186"/>
      <c r="F4801" s="186"/>
      <c r="G4801" s="186"/>
      <c r="H4801" s="186"/>
      <c r="I4801" s="186"/>
      <c r="J4801" s="186"/>
      <c r="K4801" s="186"/>
      <c r="L4801" s="186"/>
      <c r="M4801" s="186"/>
      <c r="N4801" s="186"/>
      <c r="O4801" s="186"/>
      <c r="P4801" s="186"/>
      <c r="Q4801" s="186"/>
    </row>
    <row r="4802" spans="1:17">
      <c r="A4802" s="186"/>
      <c r="B4802" s="186"/>
      <c r="C4802" s="186"/>
      <c r="D4802" s="186"/>
      <c r="E4802" s="186"/>
      <c r="F4802" s="186"/>
      <c r="G4802" s="186"/>
      <c r="H4802" s="186"/>
      <c r="I4802" s="186"/>
      <c r="J4802" s="186"/>
      <c r="K4802" s="186"/>
      <c r="L4802" s="186"/>
      <c r="M4802" s="186"/>
      <c r="N4802" s="186"/>
      <c r="O4802" s="186"/>
      <c r="P4802" s="186"/>
      <c r="Q4802" s="186"/>
    </row>
    <row r="4803" spans="1:17">
      <c r="A4803" s="186"/>
      <c r="B4803" s="186"/>
      <c r="C4803" s="186"/>
      <c r="D4803" s="186"/>
      <c r="E4803" s="186"/>
      <c r="F4803" s="186"/>
      <c r="G4803" s="186"/>
      <c r="H4803" s="186"/>
      <c r="I4803" s="186"/>
      <c r="J4803" s="186"/>
      <c r="K4803" s="186"/>
      <c r="L4803" s="186"/>
      <c r="M4803" s="186"/>
      <c r="N4803" s="186"/>
      <c r="O4803" s="186"/>
      <c r="P4803" s="186"/>
      <c r="Q4803" s="186"/>
    </row>
    <row r="4804" spans="1:17">
      <c r="A4804" s="186"/>
      <c r="B4804" s="186"/>
      <c r="C4804" s="186"/>
      <c r="D4804" s="186"/>
      <c r="E4804" s="186"/>
      <c r="F4804" s="186"/>
      <c r="G4804" s="186"/>
      <c r="H4804" s="186"/>
      <c r="I4804" s="186"/>
      <c r="J4804" s="186"/>
      <c r="K4804" s="186"/>
      <c r="L4804" s="186"/>
      <c r="M4804" s="186"/>
      <c r="N4804" s="186"/>
      <c r="O4804" s="186"/>
      <c r="P4804" s="186"/>
      <c r="Q4804" s="186"/>
    </row>
    <row r="4805" spans="1:17">
      <c r="A4805" s="186"/>
      <c r="B4805" s="186"/>
      <c r="C4805" s="186"/>
      <c r="D4805" s="186"/>
      <c r="E4805" s="186"/>
      <c r="F4805" s="186"/>
      <c r="G4805" s="186"/>
      <c r="H4805" s="186"/>
      <c r="I4805" s="186"/>
      <c r="J4805" s="186"/>
      <c r="K4805" s="186"/>
      <c r="L4805" s="186"/>
      <c r="M4805" s="186"/>
      <c r="N4805" s="186"/>
      <c r="O4805" s="186"/>
      <c r="P4805" s="186"/>
      <c r="Q4805" s="186"/>
    </row>
    <row r="4806" spans="1:17">
      <c r="A4806" s="186"/>
      <c r="B4806" s="186"/>
      <c r="C4806" s="186"/>
      <c r="D4806" s="186"/>
      <c r="E4806" s="186"/>
      <c r="F4806" s="186"/>
      <c r="G4806" s="186"/>
      <c r="H4806" s="186"/>
      <c r="I4806" s="186"/>
      <c r="J4806" s="186"/>
      <c r="K4806" s="186"/>
      <c r="L4806" s="186"/>
      <c r="M4806" s="186"/>
      <c r="N4806" s="186"/>
      <c r="O4806" s="186"/>
      <c r="P4806" s="186"/>
      <c r="Q4806" s="186"/>
    </row>
    <row r="4807" spans="1:17">
      <c r="A4807" s="186"/>
      <c r="B4807" s="186"/>
      <c r="C4807" s="186"/>
      <c r="D4807" s="186"/>
      <c r="E4807" s="186"/>
      <c r="F4807" s="186"/>
      <c r="G4807" s="186"/>
      <c r="H4807" s="186"/>
      <c r="I4807" s="186"/>
      <c r="J4807" s="186"/>
      <c r="K4807" s="186"/>
      <c r="L4807" s="186"/>
      <c r="M4807" s="186"/>
      <c r="N4807" s="186"/>
      <c r="O4807" s="186"/>
      <c r="P4807" s="186"/>
      <c r="Q4807" s="186"/>
    </row>
    <row r="4808" spans="1:17">
      <c r="A4808" s="186"/>
      <c r="B4808" s="186"/>
      <c r="C4808" s="186"/>
      <c r="D4808" s="186"/>
      <c r="E4808" s="186"/>
      <c r="F4808" s="186"/>
      <c r="G4808" s="186"/>
      <c r="H4808" s="186"/>
      <c r="I4808" s="186"/>
      <c r="J4808" s="186"/>
      <c r="K4808" s="186"/>
      <c r="L4808" s="186"/>
      <c r="M4808" s="186"/>
      <c r="N4808" s="186"/>
      <c r="O4808" s="186"/>
      <c r="P4808" s="186"/>
      <c r="Q4808" s="186"/>
    </row>
    <row r="4809" spans="1:17">
      <c r="A4809" s="186"/>
      <c r="B4809" s="186"/>
      <c r="C4809" s="186"/>
      <c r="D4809" s="186"/>
      <c r="E4809" s="186"/>
      <c r="F4809" s="186"/>
      <c r="G4809" s="186"/>
      <c r="H4809" s="186"/>
      <c r="I4809" s="186"/>
      <c r="J4809" s="186"/>
      <c r="K4809" s="186"/>
      <c r="L4809" s="186"/>
      <c r="M4809" s="186"/>
      <c r="N4809" s="186"/>
      <c r="O4809" s="186"/>
      <c r="P4809" s="186"/>
      <c r="Q4809" s="186"/>
    </row>
    <row r="4810" spans="1:17">
      <c r="A4810" s="186"/>
      <c r="B4810" s="186"/>
      <c r="C4810" s="186"/>
      <c r="D4810" s="186"/>
      <c r="E4810" s="186"/>
      <c r="F4810" s="186"/>
      <c r="G4810" s="186"/>
      <c r="H4810" s="186"/>
      <c r="I4810" s="186"/>
      <c r="J4810" s="186"/>
      <c r="K4810" s="186"/>
      <c r="L4810" s="186"/>
      <c r="M4810" s="186"/>
      <c r="N4810" s="186"/>
      <c r="O4810" s="186"/>
      <c r="P4810" s="186"/>
      <c r="Q4810" s="186"/>
    </row>
    <row r="4811" spans="1:17">
      <c r="A4811" s="186"/>
      <c r="B4811" s="186"/>
      <c r="C4811" s="186"/>
      <c r="D4811" s="186"/>
      <c r="E4811" s="186"/>
      <c r="F4811" s="186"/>
      <c r="G4811" s="186"/>
      <c r="H4811" s="186"/>
      <c r="I4811" s="186"/>
      <c r="J4811" s="186"/>
      <c r="K4811" s="186"/>
      <c r="L4811" s="186"/>
      <c r="M4811" s="186"/>
      <c r="N4811" s="186"/>
      <c r="O4811" s="186"/>
      <c r="P4811" s="186"/>
      <c r="Q4811" s="186"/>
    </row>
    <row r="4812" spans="1:17">
      <c r="A4812" s="186"/>
      <c r="B4812" s="186"/>
      <c r="C4812" s="186"/>
      <c r="D4812" s="186"/>
      <c r="E4812" s="186"/>
      <c r="F4812" s="186"/>
      <c r="G4812" s="186"/>
      <c r="H4812" s="186"/>
      <c r="I4812" s="186"/>
      <c r="J4812" s="186"/>
      <c r="K4812" s="186"/>
      <c r="L4812" s="186"/>
      <c r="M4812" s="186"/>
      <c r="N4812" s="186"/>
      <c r="O4812" s="186"/>
      <c r="P4812" s="186"/>
      <c r="Q4812" s="186"/>
    </row>
    <row r="4813" spans="1:17">
      <c r="A4813" s="186"/>
      <c r="B4813" s="186"/>
      <c r="C4813" s="186"/>
      <c r="D4813" s="186"/>
      <c r="E4813" s="186"/>
      <c r="F4813" s="186"/>
      <c r="G4813" s="186"/>
      <c r="H4813" s="186"/>
      <c r="I4813" s="186"/>
      <c r="J4813" s="186"/>
      <c r="K4813" s="186"/>
      <c r="L4813" s="186"/>
      <c r="M4813" s="186"/>
      <c r="N4813" s="186"/>
      <c r="O4813" s="186"/>
      <c r="P4813" s="186"/>
      <c r="Q4813" s="186"/>
    </row>
    <row r="4814" spans="1:17">
      <c r="A4814" s="186"/>
      <c r="B4814" s="186"/>
      <c r="C4814" s="186"/>
      <c r="D4814" s="186"/>
      <c r="E4814" s="186"/>
      <c r="F4814" s="186"/>
      <c r="G4814" s="186"/>
      <c r="H4814" s="186"/>
      <c r="I4814" s="186"/>
      <c r="J4814" s="186"/>
      <c r="K4814" s="186"/>
      <c r="L4814" s="186"/>
      <c r="M4814" s="186"/>
      <c r="N4814" s="186"/>
      <c r="O4814" s="186"/>
      <c r="P4814" s="186"/>
      <c r="Q4814" s="186"/>
    </row>
    <row r="4815" spans="1:17">
      <c r="A4815" s="186"/>
      <c r="B4815" s="186"/>
      <c r="C4815" s="186"/>
      <c r="D4815" s="186"/>
      <c r="E4815" s="186"/>
      <c r="F4815" s="186"/>
      <c r="G4815" s="186"/>
      <c r="H4815" s="186"/>
      <c r="I4815" s="186"/>
      <c r="J4815" s="186"/>
      <c r="K4815" s="186"/>
      <c r="L4815" s="186"/>
      <c r="M4815" s="186"/>
      <c r="N4815" s="186"/>
      <c r="O4815" s="186"/>
      <c r="P4815" s="186"/>
      <c r="Q4815" s="186"/>
    </row>
    <row r="4816" spans="1:17">
      <c r="A4816" s="186"/>
      <c r="B4816" s="186"/>
      <c r="C4816" s="186"/>
      <c r="D4816" s="186"/>
      <c r="E4816" s="186"/>
      <c r="F4816" s="186"/>
      <c r="G4816" s="186"/>
      <c r="H4816" s="186"/>
      <c r="I4816" s="186"/>
      <c r="J4816" s="186"/>
      <c r="K4816" s="186"/>
      <c r="L4816" s="186"/>
      <c r="M4816" s="186"/>
      <c r="N4816" s="186"/>
      <c r="O4816" s="186"/>
      <c r="P4816" s="186"/>
      <c r="Q4816" s="186"/>
    </row>
    <row r="4817" spans="1:17">
      <c r="A4817" s="186"/>
      <c r="B4817" s="186"/>
      <c r="C4817" s="186"/>
      <c r="D4817" s="186"/>
      <c r="E4817" s="186"/>
      <c r="F4817" s="186"/>
      <c r="G4817" s="186"/>
      <c r="H4817" s="186"/>
      <c r="I4817" s="186"/>
      <c r="J4817" s="186"/>
      <c r="K4817" s="186"/>
      <c r="L4817" s="186"/>
      <c r="M4817" s="186"/>
      <c r="N4817" s="186"/>
      <c r="O4817" s="186"/>
      <c r="P4817" s="186"/>
      <c r="Q4817" s="186"/>
    </row>
    <row r="4818" spans="1:17">
      <c r="A4818" s="186"/>
      <c r="B4818" s="186"/>
      <c r="C4818" s="186"/>
      <c r="D4818" s="186"/>
      <c r="E4818" s="186"/>
      <c r="F4818" s="186"/>
      <c r="G4818" s="186"/>
      <c r="H4818" s="186"/>
      <c r="I4818" s="186"/>
      <c r="J4818" s="186"/>
      <c r="K4818" s="186"/>
      <c r="L4818" s="186"/>
      <c r="M4818" s="186"/>
      <c r="N4818" s="186"/>
      <c r="O4818" s="186"/>
      <c r="P4818" s="186"/>
      <c r="Q4818" s="186"/>
    </row>
    <row r="4819" spans="1:17">
      <c r="A4819" s="186"/>
      <c r="B4819" s="186"/>
      <c r="C4819" s="186"/>
      <c r="D4819" s="186"/>
      <c r="E4819" s="186"/>
      <c r="F4819" s="186"/>
      <c r="G4819" s="186"/>
      <c r="H4819" s="186"/>
      <c r="I4819" s="186"/>
      <c r="J4819" s="186"/>
      <c r="K4819" s="186"/>
      <c r="L4819" s="186"/>
      <c r="M4819" s="186"/>
      <c r="N4819" s="186"/>
      <c r="O4819" s="186"/>
      <c r="P4819" s="186"/>
      <c r="Q4819" s="186"/>
    </row>
    <row r="4820" spans="1:17">
      <c r="A4820" s="186"/>
      <c r="B4820" s="186"/>
      <c r="C4820" s="186"/>
      <c r="D4820" s="186"/>
      <c r="E4820" s="186"/>
      <c r="F4820" s="186"/>
      <c r="G4820" s="186"/>
      <c r="H4820" s="186"/>
      <c r="I4820" s="186"/>
      <c r="J4820" s="186"/>
      <c r="K4820" s="186"/>
      <c r="L4820" s="186"/>
      <c r="M4820" s="186"/>
      <c r="N4820" s="186"/>
      <c r="O4820" s="186"/>
      <c r="P4820" s="186"/>
      <c r="Q4820" s="186"/>
    </row>
    <row r="4821" spans="1:17">
      <c r="A4821" s="186"/>
      <c r="B4821" s="186"/>
      <c r="C4821" s="186"/>
      <c r="D4821" s="186"/>
      <c r="E4821" s="186"/>
      <c r="F4821" s="186"/>
      <c r="G4821" s="186"/>
      <c r="H4821" s="186"/>
      <c r="I4821" s="186"/>
      <c r="J4821" s="186"/>
      <c r="K4821" s="186"/>
      <c r="L4821" s="186"/>
      <c r="M4821" s="186"/>
      <c r="N4821" s="186"/>
      <c r="O4821" s="186"/>
      <c r="P4821" s="186"/>
      <c r="Q4821" s="186"/>
    </row>
    <row r="4822" spans="1:17">
      <c r="A4822" s="186"/>
      <c r="B4822" s="186"/>
      <c r="C4822" s="186"/>
      <c r="D4822" s="186"/>
      <c r="E4822" s="186"/>
      <c r="F4822" s="186"/>
      <c r="G4822" s="186"/>
      <c r="H4822" s="186"/>
      <c r="I4822" s="186"/>
      <c r="J4822" s="186"/>
      <c r="K4822" s="186"/>
      <c r="L4822" s="186"/>
      <c r="M4822" s="186"/>
      <c r="N4822" s="186"/>
      <c r="O4822" s="186"/>
      <c r="P4822" s="186"/>
      <c r="Q4822" s="186"/>
    </row>
    <row r="4823" spans="1:17">
      <c r="A4823" s="186"/>
      <c r="B4823" s="186"/>
      <c r="C4823" s="186"/>
      <c r="D4823" s="186"/>
      <c r="E4823" s="186"/>
      <c r="F4823" s="186"/>
      <c r="G4823" s="186"/>
      <c r="H4823" s="186"/>
      <c r="I4823" s="186"/>
      <c r="J4823" s="186"/>
      <c r="K4823" s="186"/>
      <c r="L4823" s="186"/>
      <c r="M4823" s="186"/>
      <c r="N4823" s="186"/>
      <c r="O4823" s="186"/>
      <c r="P4823" s="186"/>
      <c r="Q4823" s="186"/>
    </row>
    <row r="4824" spans="1:17">
      <c r="A4824" s="186"/>
      <c r="B4824" s="186"/>
      <c r="C4824" s="186"/>
      <c r="D4824" s="186"/>
      <c r="E4824" s="186"/>
      <c r="F4824" s="186"/>
      <c r="G4824" s="186"/>
      <c r="H4824" s="186"/>
      <c r="I4824" s="186"/>
      <c r="J4824" s="186"/>
      <c r="K4824" s="186"/>
      <c r="L4824" s="186"/>
      <c r="M4824" s="186"/>
      <c r="N4824" s="186"/>
      <c r="O4824" s="186"/>
      <c r="P4824" s="186"/>
      <c r="Q4824" s="186"/>
    </row>
    <row r="4825" spans="1:17">
      <c r="A4825" s="186"/>
      <c r="B4825" s="186"/>
      <c r="C4825" s="186"/>
      <c r="D4825" s="186"/>
      <c r="E4825" s="186"/>
      <c r="F4825" s="186"/>
      <c r="G4825" s="186"/>
      <c r="H4825" s="186"/>
      <c r="I4825" s="186"/>
      <c r="J4825" s="186"/>
      <c r="K4825" s="186"/>
      <c r="L4825" s="186"/>
      <c r="M4825" s="186"/>
      <c r="N4825" s="186"/>
      <c r="O4825" s="186"/>
      <c r="P4825" s="186"/>
      <c r="Q4825" s="186"/>
    </row>
    <row r="4826" spans="1:17">
      <c r="A4826" s="186"/>
      <c r="B4826" s="186"/>
      <c r="C4826" s="186"/>
      <c r="D4826" s="186"/>
      <c r="E4826" s="186"/>
      <c r="F4826" s="186"/>
      <c r="G4826" s="186"/>
      <c r="H4826" s="186"/>
      <c r="I4826" s="186"/>
      <c r="J4826" s="186"/>
      <c r="K4826" s="186"/>
      <c r="L4826" s="186"/>
      <c r="M4826" s="186"/>
      <c r="N4826" s="186"/>
      <c r="O4826" s="186"/>
      <c r="P4826" s="186"/>
      <c r="Q4826" s="186"/>
    </row>
    <row r="4827" spans="1:17">
      <c r="A4827" s="186"/>
      <c r="B4827" s="186"/>
      <c r="C4827" s="186"/>
      <c r="D4827" s="186"/>
      <c r="E4827" s="186"/>
      <c r="F4827" s="186"/>
      <c r="G4827" s="186"/>
      <c r="H4827" s="186"/>
      <c r="I4827" s="186"/>
      <c r="J4827" s="186"/>
      <c r="K4827" s="186"/>
      <c r="L4827" s="186"/>
      <c r="M4827" s="186"/>
      <c r="N4827" s="186"/>
      <c r="O4827" s="186"/>
      <c r="P4827" s="186"/>
      <c r="Q4827" s="186"/>
    </row>
    <row r="4828" spans="1:17">
      <c r="A4828" s="186"/>
      <c r="B4828" s="186"/>
      <c r="C4828" s="186"/>
      <c r="D4828" s="186"/>
      <c r="E4828" s="186"/>
      <c r="F4828" s="186"/>
      <c r="G4828" s="186"/>
      <c r="H4828" s="186"/>
      <c r="I4828" s="186"/>
      <c r="J4828" s="186"/>
      <c r="K4828" s="186"/>
      <c r="L4828" s="186"/>
      <c r="M4828" s="186"/>
      <c r="N4828" s="186"/>
      <c r="O4828" s="186"/>
      <c r="P4828" s="186"/>
      <c r="Q4828" s="186"/>
    </row>
    <row r="4829" spans="1:17">
      <c r="A4829" s="186"/>
      <c r="B4829" s="186"/>
      <c r="C4829" s="186"/>
      <c r="D4829" s="186"/>
      <c r="E4829" s="186"/>
      <c r="F4829" s="186"/>
      <c r="G4829" s="186"/>
      <c r="H4829" s="186"/>
      <c r="I4829" s="186"/>
      <c r="J4829" s="186"/>
      <c r="K4829" s="186"/>
      <c r="L4829" s="186"/>
      <c r="M4829" s="186"/>
      <c r="N4829" s="186"/>
      <c r="O4829" s="186"/>
      <c r="P4829" s="186"/>
      <c r="Q4829" s="186"/>
    </row>
    <row r="4830" spans="1:17">
      <c r="A4830" s="186"/>
      <c r="B4830" s="186"/>
      <c r="C4830" s="186"/>
      <c r="D4830" s="186"/>
      <c r="E4830" s="186"/>
      <c r="F4830" s="186"/>
      <c r="G4830" s="186"/>
      <c r="H4830" s="186"/>
      <c r="I4830" s="186"/>
      <c r="J4830" s="186"/>
      <c r="K4830" s="186"/>
      <c r="L4830" s="186"/>
      <c r="M4830" s="186"/>
      <c r="N4830" s="186"/>
      <c r="O4830" s="186"/>
      <c r="P4830" s="186"/>
      <c r="Q4830" s="186"/>
    </row>
    <row r="4831" spans="1:17">
      <c r="A4831" s="186"/>
      <c r="B4831" s="186"/>
      <c r="C4831" s="186"/>
      <c r="D4831" s="186"/>
      <c r="E4831" s="186"/>
      <c r="F4831" s="186"/>
      <c r="G4831" s="186"/>
      <c r="H4831" s="186"/>
      <c r="I4831" s="186"/>
      <c r="J4831" s="186"/>
      <c r="K4831" s="186"/>
      <c r="L4831" s="186"/>
      <c r="M4831" s="186"/>
      <c r="N4831" s="186"/>
      <c r="O4831" s="186"/>
      <c r="P4831" s="186"/>
      <c r="Q4831" s="186"/>
    </row>
    <row r="4832" spans="1:17">
      <c r="A4832" s="186"/>
      <c r="B4832" s="186"/>
      <c r="C4832" s="186"/>
      <c r="D4832" s="186"/>
      <c r="E4832" s="186"/>
      <c r="F4832" s="186"/>
      <c r="G4832" s="186"/>
      <c r="H4832" s="186"/>
      <c r="I4832" s="186"/>
      <c r="J4832" s="186"/>
      <c r="K4832" s="186"/>
      <c r="L4832" s="186"/>
      <c r="M4832" s="186"/>
      <c r="N4832" s="186"/>
      <c r="O4832" s="186"/>
      <c r="P4832" s="186"/>
      <c r="Q4832" s="186"/>
    </row>
    <row r="4833" spans="1:17">
      <c r="A4833" s="186"/>
      <c r="B4833" s="186"/>
      <c r="C4833" s="186"/>
      <c r="D4833" s="186"/>
      <c r="E4833" s="186"/>
      <c r="F4833" s="186"/>
      <c r="G4833" s="186"/>
      <c r="H4833" s="186"/>
      <c r="I4833" s="186"/>
      <c r="J4833" s="186"/>
      <c r="K4833" s="186"/>
      <c r="L4833" s="186"/>
      <c r="M4833" s="186"/>
      <c r="N4833" s="186"/>
      <c r="O4833" s="186"/>
      <c r="P4833" s="186"/>
      <c r="Q4833" s="186"/>
    </row>
    <row r="4834" spans="1:17">
      <c r="A4834" s="186"/>
      <c r="B4834" s="186"/>
      <c r="C4834" s="186"/>
      <c r="D4834" s="186"/>
      <c r="E4834" s="186"/>
      <c r="F4834" s="186"/>
      <c r="G4834" s="186"/>
      <c r="H4834" s="186"/>
      <c r="I4834" s="186"/>
      <c r="J4834" s="186"/>
      <c r="K4834" s="186"/>
      <c r="L4834" s="186"/>
      <c r="M4834" s="186"/>
      <c r="N4834" s="186"/>
      <c r="O4834" s="186"/>
      <c r="P4834" s="186"/>
      <c r="Q4834" s="186"/>
    </row>
    <row r="4835" spans="1:17">
      <c r="A4835" s="186"/>
      <c r="B4835" s="186"/>
      <c r="C4835" s="186"/>
      <c r="D4835" s="186"/>
      <c r="E4835" s="186"/>
      <c r="F4835" s="186"/>
      <c r="G4835" s="186"/>
      <c r="H4835" s="186"/>
      <c r="I4835" s="186"/>
      <c r="J4835" s="186"/>
      <c r="K4835" s="186"/>
      <c r="L4835" s="186"/>
      <c r="M4835" s="186"/>
      <c r="N4835" s="186"/>
      <c r="O4835" s="186"/>
      <c r="P4835" s="186"/>
      <c r="Q4835" s="186"/>
    </row>
    <row r="4836" spans="1:17">
      <c r="A4836" s="186"/>
      <c r="B4836" s="186"/>
      <c r="C4836" s="186"/>
      <c r="D4836" s="186"/>
      <c r="E4836" s="186"/>
      <c r="F4836" s="186"/>
      <c r="G4836" s="186"/>
      <c r="H4836" s="186"/>
      <c r="I4836" s="186"/>
      <c r="J4836" s="186"/>
      <c r="K4836" s="186"/>
      <c r="L4836" s="186"/>
      <c r="M4836" s="186"/>
      <c r="N4836" s="186"/>
      <c r="O4836" s="186"/>
      <c r="P4836" s="186"/>
      <c r="Q4836" s="186"/>
    </row>
    <row r="4837" spans="1:17">
      <c r="A4837" s="186"/>
      <c r="B4837" s="186"/>
      <c r="C4837" s="186"/>
      <c r="D4837" s="186"/>
      <c r="E4837" s="186"/>
      <c r="F4837" s="186"/>
      <c r="G4837" s="186"/>
      <c r="H4837" s="186"/>
      <c r="I4837" s="186"/>
      <c r="J4837" s="186"/>
      <c r="K4837" s="186"/>
      <c r="L4837" s="186"/>
      <c r="M4837" s="186"/>
      <c r="N4837" s="186"/>
      <c r="O4837" s="186"/>
      <c r="P4837" s="186"/>
      <c r="Q4837" s="186"/>
    </row>
    <row r="4838" spans="1:17">
      <c r="A4838" s="186"/>
      <c r="B4838" s="186"/>
      <c r="C4838" s="186"/>
      <c r="D4838" s="186"/>
      <c r="E4838" s="186"/>
      <c r="F4838" s="186"/>
      <c r="G4838" s="186"/>
      <c r="H4838" s="186"/>
      <c r="I4838" s="186"/>
      <c r="J4838" s="186"/>
      <c r="K4838" s="186"/>
      <c r="L4838" s="186"/>
      <c r="M4838" s="186"/>
      <c r="N4838" s="186"/>
      <c r="O4838" s="186"/>
      <c r="P4838" s="186"/>
      <c r="Q4838" s="186"/>
    </row>
    <row r="4839" spans="1:17">
      <c r="A4839" s="186"/>
      <c r="B4839" s="186"/>
      <c r="C4839" s="186"/>
      <c r="D4839" s="186"/>
      <c r="E4839" s="186"/>
      <c r="F4839" s="186"/>
      <c r="G4839" s="186"/>
      <c r="H4839" s="186"/>
      <c r="I4839" s="186"/>
      <c r="J4839" s="186"/>
      <c r="K4839" s="186"/>
      <c r="L4839" s="186"/>
      <c r="M4839" s="186"/>
      <c r="N4839" s="186"/>
      <c r="O4839" s="186"/>
      <c r="P4839" s="186"/>
      <c r="Q4839" s="186"/>
    </row>
    <row r="4840" spans="1:17">
      <c r="A4840" s="186"/>
      <c r="B4840" s="186"/>
      <c r="C4840" s="186"/>
      <c r="D4840" s="186"/>
      <c r="E4840" s="186"/>
      <c r="F4840" s="186"/>
      <c r="G4840" s="186"/>
      <c r="H4840" s="186"/>
      <c r="I4840" s="186"/>
      <c r="J4840" s="186"/>
      <c r="K4840" s="186"/>
      <c r="L4840" s="186"/>
      <c r="M4840" s="186"/>
      <c r="N4840" s="186"/>
      <c r="O4840" s="186"/>
      <c r="P4840" s="186"/>
      <c r="Q4840" s="186"/>
    </row>
    <row r="4841" spans="1:17">
      <c r="A4841" s="186"/>
      <c r="B4841" s="186"/>
      <c r="C4841" s="186"/>
      <c r="D4841" s="186"/>
      <c r="E4841" s="186"/>
      <c r="F4841" s="186"/>
      <c r="G4841" s="186"/>
      <c r="H4841" s="186"/>
      <c r="I4841" s="186"/>
      <c r="J4841" s="186"/>
      <c r="K4841" s="186"/>
      <c r="L4841" s="186"/>
      <c r="M4841" s="186"/>
      <c r="N4841" s="186"/>
      <c r="O4841" s="186"/>
      <c r="P4841" s="186"/>
      <c r="Q4841" s="186"/>
    </row>
    <row r="4842" spans="1:17">
      <c r="A4842" s="186"/>
      <c r="B4842" s="186"/>
      <c r="C4842" s="186"/>
      <c r="D4842" s="186"/>
      <c r="E4842" s="186"/>
      <c r="F4842" s="186"/>
      <c r="G4842" s="186"/>
      <c r="H4842" s="186"/>
      <c r="I4842" s="186"/>
      <c r="J4842" s="186"/>
      <c r="K4842" s="186"/>
      <c r="L4842" s="186"/>
      <c r="M4842" s="186"/>
      <c r="N4842" s="186"/>
      <c r="O4842" s="186"/>
      <c r="P4842" s="186"/>
      <c r="Q4842" s="186"/>
    </row>
    <row r="4843" spans="1:17">
      <c r="A4843" s="186"/>
      <c r="B4843" s="186"/>
      <c r="C4843" s="186"/>
      <c r="D4843" s="186"/>
      <c r="E4843" s="186"/>
      <c r="F4843" s="186"/>
      <c r="G4843" s="186"/>
      <c r="H4843" s="186"/>
      <c r="I4843" s="186"/>
      <c r="J4843" s="186"/>
      <c r="K4843" s="186"/>
      <c r="L4843" s="186"/>
      <c r="M4843" s="186"/>
      <c r="N4843" s="186"/>
      <c r="O4843" s="186"/>
      <c r="P4843" s="186"/>
      <c r="Q4843" s="186"/>
    </row>
    <row r="4844" spans="1:17">
      <c r="A4844" s="186"/>
      <c r="B4844" s="186"/>
      <c r="C4844" s="186"/>
      <c r="D4844" s="186"/>
      <c r="E4844" s="186"/>
      <c r="F4844" s="186"/>
      <c r="G4844" s="186"/>
      <c r="H4844" s="186"/>
      <c r="I4844" s="186"/>
      <c r="J4844" s="186"/>
      <c r="K4844" s="186"/>
      <c r="L4844" s="186"/>
      <c r="M4844" s="186"/>
      <c r="N4844" s="186"/>
      <c r="O4844" s="186"/>
      <c r="P4844" s="186"/>
      <c r="Q4844" s="186"/>
    </row>
    <row r="4845" spans="1:17">
      <c r="A4845" s="186"/>
      <c r="B4845" s="186"/>
      <c r="C4845" s="186"/>
      <c r="D4845" s="186"/>
      <c r="E4845" s="186"/>
      <c r="F4845" s="186"/>
      <c r="G4845" s="186"/>
      <c r="H4845" s="186"/>
      <c r="I4845" s="186"/>
      <c r="J4845" s="186"/>
      <c r="K4845" s="186"/>
      <c r="L4845" s="186"/>
      <c r="M4845" s="186"/>
      <c r="N4845" s="186"/>
      <c r="O4845" s="186"/>
      <c r="P4845" s="186"/>
      <c r="Q4845" s="186"/>
    </row>
    <row r="4846" spans="1:17">
      <c r="A4846" s="186"/>
      <c r="B4846" s="186"/>
      <c r="C4846" s="186"/>
      <c r="D4846" s="186"/>
      <c r="E4846" s="186"/>
      <c r="F4846" s="186"/>
      <c r="G4846" s="186"/>
      <c r="H4846" s="186"/>
      <c r="I4846" s="186"/>
      <c r="J4846" s="186"/>
      <c r="K4846" s="186"/>
      <c r="L4846" s="186"/>
      <c r="M4846" s="186"/>
      <c r="N4846" s="186"/>
      <c r="O4846" s="186"/>
      <c r="P4846" s="186"/>
      <c r="Q4846" s="186"/>
    </row>
    <row r="4847" spans="1:17">
      <c r="A4847" s="186"/>
      <c r="B4847" s="186"/>
      <c r="C4847" s="186"/>
      <c r="D4847" s="186"/>
      <c r="E4847" s="186"/>
      <c r="F4847" s="186"/>
      <c r="G4847" s="186"/>
      <c r="H4847" s="186"/>
      <c r="I4847" s="186"/>
      <c r="J4847" s="186"/>
      <c r="K4847" s="186"/>
      <c r="L4847" s="186"/>
      <c r="M4847" s="186"/>
      <c r="N4847" s="186"/>
      <c r="O4847" s="186"/>
      <c r="P4847" s="186"/>
      <c r="Q4847" s="186"/>
    </row>
    <row r="4848" spans="1:17">
      <c r="A4848" s="186"/>
      <c r="B4848" s="186"/>
      <c r="C4848" s="186"/>
      <c r="D4848" s="186"/>
      <c r="E4848" s="186"/>
      <c r="F4848" s="186"/>
      <c r="G4848" s="186"/>
      <c r="H4848" s="186"/>
      <c r="I4848" s="186"/>
      <c r="J4848" s="186"/>
      <c r="K4848" s="186"/>
      <c r="L4848" s="186"/>
      <c r="M4848" s="186"/>
      <c r="N4848" s="186"/>
      <c r="O4848" s="186"/>
      <c r="P4848" s="186"/>
      <c r="Q4848" s="186"/>
    </row>
    <row r="4849" spans="1:17">
      <c r="A4849" s="186"/>
      <c r="B4849" s="186"/>
      <c r="C4849" s="186"/>
      <c r="D4849" s="186"/>
      <c r="E4849" s="186"/>
      <c r="F4849" s="186"/>
      <c r="G4849" s="186"/>
      <c r="H4849" s="186"/>
      <c r="I4849" s="186"/>
      <c r="J4849" s="186"/>
      <c r="K4849" s="186"/>
      <c r="L4849" s="186"/>
      <c r="M4849" s="186"/>
      <c r="N4849" s="186"/>
      <c r="O4849" s="186"/>
      <c r="P4849" s="186"/>
      <c r="Q4849" s="186"/>
    </row>
    <row r="4850" spans="1:17">
      <c r="A4850" s="186"/>
      <c r="B4850" s="186"/>
      <c r="C4850" s="186"/>
      <c r="D4850" s="186"/>
      <c r="E4850" s="186"/>
      <c r="F4850" s="186"/>
      <c r="G4850" s="186"/>
      <c r="H4850" s="186"/>
      <c r="I4850" s="186"/>
      <c r="J4850" s="186"/>
      <c r="K4850" s="186"/>
      <c r="L4850" s="186"/>
      <c r="M4850" s="186"/>
      <c r="N4850" s="186"/>
      <c r="O4850" s="186"/>
      <c r="P4850" s="186"/>
      <c r="Q4850" s="186"/>
    </row>
    <row r="4851" spans="1:17">
      <c r="A4851" s="186"/>
      <c r="B4851" s="186"/>
      <c r="C4851" s="186"/>
      <c r="D4851" s="186"/>
      <c r="E4851" s="186"/>
      <c r="F4851" s="186"/>
      <c r="G4851" s="186"/>
      <c r="H4851" s="186"/>
      <c r="I4851" s="186"/>
      <c r="J4851" s="186"/>
      <c r="K4851" s="186"/>
      <c r="L4851" s="186"/>
      <c r="M4851" s="186"/>
      <c r="N4851" s="186"/>
      <c r="O4851" s="186"/>
      <c r="P4851" s="186"/>
      <c r="Q4851" s="186"/>
    </row>
    <row r="4852" spans="1:17">
      <c r="A4852" s="186"/>
      <c r="B4852" s="186"/>
      <c r="C4852" s="186"/>
      <c r="D4852" s="186"/>
      <c r="E4852" s="186"/>
      <c r="F4852" s="186"/>
      <c r="G4852" s="186"/>
      <c r="H4852" s="186"/>
      <c r="I4852" s="186"/>
      <c r="J4852" s="186"/>
      <c r="K4852" s="186"/>
      <c r="L4852" s="186"/>
      <c r="M4852" s="186"/>
      <c r="N4852" s="186"/>
      <c r="O4852" s="186"/>
      <c r="P4852" s="186"/>
      <c r="Q4852" s="186"/>
    </row>
    <row r="4853" spans="1:17">
      <c r="A4853" s="186"/>
      <c r="B4853" s="186"/>
      <c r="C4853" s="186"/>
      <c r="D4853" s="186"/>
      <c r="E4853" s="186"/>
      <c r="F4853" s="186"/>
      <c r="G4853" s="186"/>
      <c r="H4853" s="186"/>
      <c r="I4853" s="186"/>
      <c r="J4853" s="186"/>
      <c r="K4853" s="186"/>
      <c r="L4853" s="186"/>
      <c r="M4853" s="186"/>
      <c r="N4853" s="186"/>
      <c r="O4853" s="186"/>
      <c r="P4853" s="186"/>
      <c r="Q4853" s="186"/>
    </row>
    <row r="4854" spans="1:17">
      <c r="A4854" s="186"/>
      <c r="B4854" s="186"/>
      <c r="C4854" s="186"/>
      <c r="D4854" s="186"/>
      <c r="E4854" s="186"/>
      <c r="F4854" s="186"/>
      <c r="G4854" s="186"/>
      <c r="H4854" s="186"/>
      <c r="I4854" s="186"/>
      <c r="J4854" s="186"/>
      <c r="K4854" s="186"/>
      <c r="L4854" s="186"/>
      <c r="M4854" s="186"/>
      <c r="N4854" s="186"/>
      <c r="O4854" s="186"/>
      <c r="P4854" s="186"/>
      <c r="Q4854" s="186"/>
    </row>
    <row r="4855" spans="1:17">
      <c r="A4855" s="186"/>
      <c r="B4855" s="186"/>
      <c r="C4855" s="186"/>
      <c r="D4855" s="186"/>
      <c r="E4855" s="186"/>
      <c r="F4855" s="186"/>
      <c r="G4855" s="186"/>
      <c r="H4855" s="186"/>
      <c r="I4855" s="186"/>
      <c r="J4855" s="186"/>
      <c r="K4855" s="186"/>
      <c r="L4855" s="186"/>
      <c r="M4855" s="186"/>
      <c r="N4855" s="186"/>
      <c r="O4855" s="186"/>
      <c r="P4855" s="186"/>
      <c r="Q4855" s="186"/>
    </row>
    <row r="4856" spans="1:17">
      <c r="A4856" s="186"/>
      <c r="B4856" s="186"/>
      <c r="C4856" s="186"/>
      <c r="D4856" s="186"/>
      <c r="E4856" s="186"/>
      <c r="F4856" s="186"/>
      <c r="G4856" s="186"/>
      <c r="H4856" s="186"/>
      <c r="I4856" s="186"/>
      <c r="J4856" s="186"/>
      <c r="K4856" s="186"/>
      <c r="L4856" s="186"/>
      <c r="M4856" s="186"/>
      <c r="N4856" s="186"/>
      <c r="O4856" s="186"/>
      <c r="P4856" s="186"/>
      <c r="Q4856" s="186"/>
    </row>
    <row r="4857" spans="1:17">
      <c r="A4857" s="186"/>
      <c r="B4857" s="186"/>
      <c r="C4857" s="186"/>
      <c r="D4857" s="186"/>
      <c r="E4857" s="186"/>
      <c r="F4857" s="186"/>
      <c r="G4857" s="186"/>
      <c r="H4857" s="186"/>
      <c r="I4857" s="186"/>
      <c r="J4857" s="186"/>
      <c r="K4857" s="186"/>
      <c r="L4857" s="186"/>
      <c r="M4857" s="186"/>
      <c r="N4857" s="186"/>
      <c r="O4857" s="186"/>
      <c r="P4857" s="186"/>
      <c r="Q4857" s="186"/>
    </row>
    <row r="4858" spans="1:17">
      <c r="A4858" s="186"/>
      <c r="B4858" s="186"/>
      <c r="C4858" s="186"/>
      <c r="D4858" s="186"/>
      <c r="E4858" s="186"/>
      <c r="F4858" s="186"/>
      <c r="G4858" s="186"/>
      <c r="H4858" s="186"/>
      <c r="I4858" s="186"/>
      <c r="J4858" s="186"/>
      <c r="K4858" s="186"/>
      <c r="L4858" s="186"/>
      <c r="M4858" s="186"/>
      <c r="N4858" s="186"/>
      <c r="O4858" s="186"/>
      <c r="P4858" s="186"/>
      <c r="Q4858" s="186"/>
    </row>
    <row r="4859" spans="1:17">
      <c r="A4859" s="186"/>
      <c r="B4859" s="186"/>
      <c r="C4859" s="186"/>
      <c r="D4859" s="186"/>
      <c r="E4859" s="186"/>
      <c r="F4859" s="186"/>
      <c r="G4859" s="186"/>
      <c r="H4859" s="186"/>
      <c r="I4859" s="186"/>
      <c r="J4859" s="186"/>
      <c r="K4859" s="186"/>
      <c r="L4859" s="186"/>
      <c r="M4859" s="186"/>
      <c r="N4859" s="186"/>
      <c r="O4859" s="186"/>
      <c r="P4859" s="186"/>
      <c r="Q4859" s="186"/>
    </row>
    <row r="4860" spans="1:17">
      <c r="A4860" s="186"/>
      <c r="B4860" s="186"/>
      <c r="C4860" s="186"/>
      <c r="D4860" s="186"/>
      <c r="E4860" s="186"/>
      <c r="F4860" s="186"/>
      <c r="G4860" s="186"/>
      <c r="H4860" s="186"/>
      <c r="I4860" s="186"/>
      <c r="J4860" s="186"/>
      <c r="K4860" s="186"/>
      <c r="L4860" s="186"/>
      <c r="M4860" s="186"/>
      <c r="N4860" s="186"/>
      <c r="O4860" s="186"/>
      <c r="P4860" s="186"/>
      <c r="Q4860" s="186"/>
    </row>
    <row r="4861" spans="1:17">
      <c r="A4861" s="186"/>
      <c r="B4861" s="186"/>
      <c r="C4861" s="186"/>
      <c r="D4861" s="186"/>
      <c r="E4861" s="186"/>
      <c r="F4861" s="186"/>
      <c r="G4861" s="186"/>
      <c r="H4861" s="186"/>
      <c r="I4861" s="186"/>
      <c r="J4861" s="186"/>
      <c r="K4861" s="186"/>
      <c r="L4861" s="186"/>
      <c r="M4861" s="186"/>
      <c r="N4861" s="186"/>
      <c r="O4861" s="186"/>
      <c r="P4861" s="186"/>
      <c r="Q4861" s="186"/>
    </row>
    <row r="4862" spans="1:17">
      <c r="A4862" s="186"/>
      <c r="B4862" s="186"/>
      <c r="C4862" s="186"/>
      <c r="D4862" s="186"/>
      <c r="E4862" s="186"/>
      <c r="F4862" s="186"/>
      <c r="G4862" s="186"/>
      <c r="H4862" s="186"/>
      <c r="I4862" s="186"/>
      <c r="J4862" s="186"/>
      <c r="K4862" s="186"/>
      <c r="L4862" s="186"/>
      <c r="M4862" s="186"/>
      <c r="N4862" s="186"/>
      <c r="O4862" s="186"/>
      <c r="P4862" s="186"/>
      <c r="Q4862" s="186"/>
    </row>
    <row r="4863" spans="1:17">
      <c r="A4863" s="186"/>
      <c r="B4863" s="186"/>
      <c r="C4863" s="186"/>
      <c r="D4863" s="186"/>
      <c r="E4863" s="186"/>
      <c r="F4863" s="186"/>
      <c r="G4863" s="186"/>
      <c r="H4863" s="186"/>
      <c r="I4863" s="186"/>
      <c r="J4863" s="186"/>
      <c r="K4863" s="186"/>
      <c r="L4863" s="186"/>
      <c r="M4863" s="186"/>
      <c r="N4863" s="186"/>
      <c r="O4863" s="186"/>
      <c r="P4863" s="186"/>
      <c r="Q4863" s="186"/>
    </row>
    <row r="4864" spans="1:17">
      <c r="A4864" s="186"/>
      <c r="B4864" s="186"/>
      <c r="C4864" s="186"/>
      <c r="D4864" s="186"/>
      <c r="E4864" s="186"/>
      <c r="F4864" s="186"/>
      <c r="G4864" s="186"/>
      <c r="H4864" s="186"/>
      <c r="I4864" s="186"/>
      <c r="J4864" s="186"/>
      <c r="K4864" s="186"/>
      <c r="L4864" s="186"/>
      <c r="M4864" s="186"/>
      <c r="N4864" s="186"/>
      <c r="O4864" s="186"/>
      <c r="P4864" s="186"/>
      <c r="Q4864" s="186"/>
    </row>
    <row r="4865" spans="1:17">
      <c r="A4865" s="186"/>
      <c r="B4865" s="186"/>
      <c r="C4865" s="186"/>
      <c r="D4865" s="186"/>
      <c r="E4865" s="186"/>
      <c r="F4865" s="186"/>
      <c r="G4865" s="186"/>
      <c r="H4865" s="186"/>
      <c r="I4865" s="186"/>
      <c r="J4865" s="186"/>
      <c r="K4865" s="186"/>
      <c r="L4865" s="186"/>
      <c r="M4865" s="186"/>
      <c r="N4865" s="186"/>
      <c r="O4865" s="186"/>
      <c r="P4865" s="186"/>
      <c r="Q4865" s="186"/>
    </row>
    <row r="4866" spans="1:17">
      <c r="A4866" s="186"/>
      <c r="B4866" s="186"/>
      <c r="C4866" s="186"/>
      <c r="D4866" s="186"/>
      <c r="E4866" s="186"/>
      <c r="F4866" s="186"/>
      <c r="G4866" s="186"/>
      <c r="H4866" s="186"/>
      <c r="I4866" s="186"/>
      <c r="J4866" s="186"/>
      <c r="K4866" s="186"/>
      <c r="L4866" s="186"/>
      <c r="M4866" s="186"/>
      <c r="N4866" s="186"/>
      <c r="O4866" s="186"/>
      <c r="P4866" s="186"/>
      <c r="Q4866" s="186"/>
    </row>
    <row r="4867" spans="1:17">
      <c r="A4867" s="186"/>
      <c r="B4867" s="186"/>
      <c r="C4867" s="186"/>
      <c r="D4867" s="186"/>
      <c r="E4867" s="186"/>
      <c r="F4867" s="186"/>
      <c r="G4867" s="186"/>
      <c r="H4867" s="186"/>
      <c r="I4867" s="186"/>
      <c r="J4867" s="186"/>
      <c r="K4867" s="186"/>
      <c r="L4867" s="186"/>
      <c r="M4867" s="186"/>
      <c r="N4867" s="186"/>
      <c r="O4867" s="186"/>
      <c r="P4867" s="186"/>
      <c r="Q4867" s="186"/>
    </row>
    <row r="4868" spans="1:17">
      <c r="A4868" s="186"/>
      <c r="B4868" s="186"/>
      <c r="C4868" s="186"/>
      <c r="D4868" s="186"/>
      <c r="E4868" s="186"/>
      <c r="F4868" s="186"/>
      <c r="G4868" s="186"/>
      <c r="H4868" s="186"/>
      <c r="I4868" s="186"/>
      <c r="J4868" s="186"/>
      <c r="K4868" s="186"/>
      <c r="L4868" s="186"/>
      <c r="M4868" s="186"/>
      <c r="N4868" s="186"/>
      <c r="O4868" s="186"/>
      <c r="P4868" s="186"/>
      <c r="Q4868" s="186"/>
    </row>
    <row r="4869" spans="1:17">
      <c r="A4869" s="186"/>
      <c r="B4869" s="186"/>
      <c r="C4869" s="186"/>
      <c r="D4869" s="186"/>
      <c r="E4869" s="186"/>
      <c r="F4869" s="186"/>
      <c r="G4869" s="186"/>
      <c r="H4869" s="186"/>
      <c r="I4869" s="186"/>
      <c r="J4869" s="186"/>
      <c r="K4869" s="186"/>
      <c r="L4869" s="186"/>
      <c r="M4869" s="186"/>
      <c r="N4869" s="186"/>
      <c r="O4869" s="186"/>
      <c r="P4869" s="186"/>
      <c r="Q4869" s="186"/>
    </row>
    <row r="4870" spans="1:17">
      <c r="A4870" s="186"/>
      <c r="B4870" s="186"/>
      <c r="C4870" s="186"/>
      <c r="D4870" s="186"/>
      <c r="E4870" s="186"/>
      <c r="F4870" s="186"/>
      <c r="G4870" s="186"/>
      <c r="H4870" s="186"/>
      <c r="I4870" s="186"/>
      <c r="J4870" s="186"/>
      <c r="K4870" s="186"/>
      <c r="L4870" s="186"/>
      <c r="M4870" s="186"/>
      <c r="N4870" s="186"/>
      <c r="O4870" s="186"/>
      <c r="P4870" s="186"/>
      <c r="Q4870" s="186"/>
    </row>
    <row r="4871" spans="1:17">
      <c r="A4871" s="186"/>
      <c r="B4871" s="186"/>
      <c r="C4871" s="186"/>
      <c r="D4871" s="186"/>
      <c r="E4871" s="186"/>
      <c r="F4871" s="186"/>
      <c r="G4871" s="186"/>
      <c r="H4871" s="186"/>
      <c r="I4871" s="186"/>
      <c r="J4871" s="186"/>
      <c r="K4871" s="186"/>
      <c r="L4871" s="186"/>
      <c r="M4871" s="186"/>
      <c r="N4871" s="186"/>
      <c r="O4871" s="186"/>
      <c r="P4871" s="186"/>
      <c r="Q4871" s="186"/>
    </row>
    <row r="4872" spans="1:17">
      <c r="A4872" s="186"/>
      <c r="B4872" s="186"/>
      <c r="C4872" s="186"/>
      <c r="D4872" s="186"/>
      <c r="E4872" s="186"/>
      <c r="F4872" s="186"/>
      <c r="G4872" s="186"/>
      <c r="H4872" s="186"/>
      <c r="I4872" s="186"/>
      <c r="J4872" s="186"/>
      <c r="K4872" s="186"/>
      <c r="L4872" s="186"/>
      <c r="M4872" s="186"/>
      <c r="N4872" s="186"/>
      <c r="O4872" s="186"/>
      <c r="P4872" s="186"/>
      <c r="Q4872" s="186"/>
    </row>
    <row r="4873" spans="1:17">
      <c r="A4873" s="186"/>
      <c r="B4873" s="186"/>
      <c r="C4873" s="186"/>
      <c r="D4873" s="186"/>
      <c r="E4873" s="186"/>
      <c r="F4873" s="186"/>
      <c r="G4873" s="186"/>
      <c r="H4873" s="186"/>
      <c r="I4873" s="186"/>
      <c r="J4873" s="186"/>
      <c r="K4873" s="186"/>
      <c r="L4873" s="186"/>
      <c r="M4873" s="186"/>
      <c r="N4873" s="186"/>
      <c r="O4873" s="186"/>
      <c r="P4873" s="186"/>
      <c r="Q4873" s="186"/>
    </row>
    <row r="4874" spans="1:17">
      <c r="A4874" s="186"/>
      <c r="B4874" s="186"/>
      <c r="C4874" s="186"/>
      <c r="D4874" s="186"/>
      <c r="E4874" s="186"/>
      <c r="F4874" s="186"/>
      <c r="G4874" s="186"/>
      <c r="H4874" s="186"/>
      <c r="I4874" s="186"/>
      <c r="J4874" s="186"/>
      <c r="K4874" s="186"/>
      <c r="L4874" s="186"/>
      <c r="M4874" s="186"/>
      <c r="N4874" s="186"/>
      <c r="O4874" s="186"/>
      <c r="P4874" s="186"/>
      <c r="Q4874" s="186"/>
    </row>
    <row r="4875" spans="1:17">
      <c r="A4875" s="186"/>
      <c r="B4875" s="186"/>
      <c r="C4875" s="186"/>
      <c r="D4875" s="186"/>
      <c r="E4875" s="186"/>
      <c r="F4875" s="186"/>
      <c r="G4875" s="186"/>
      <c r="H4875" s="186"/>
      <c r="I4875" s="186"/>
      <c r="J4875" s="186"/>
      <c r="K4875" s="186"/>
      <c r="L4875" s="186"/>
      <c r="M4875" s="186"/>
      <c r="N4875" s="186"/>
      <c r="O4875" s="186"/>
      <c r="P4875" s="186"/>
      <c r="Q4875" s="186"/>
    </row>
    <row r="4876" spans="1:17">
      <c r="A4876" s="186"/>
      <c r="B4876" s="186"/>
      <c r="C4876" s="186"/>
      <c r="D4876" s="186"/>
      <c r="E4876" s="186"/>
      <c r="F4876" s="186"/>
      <c r="G4876" s="186"/>
      <c r="H4876" s="186"/>
      <c r="I4876" s="186"/>
      <c r="J4876" s="186"/>
      <c r="K4876" s="186"/>
      <c r="L4876" s="186"/>
      <c r="M4876" s="186"/>
      <c r="N4876" s="186"/>
      <c r="O4876" s="186"/>
      <c r="P4876" s="186"/>
      <c r="Q4876" s="186"/>
    </row>
    <row r="4877" spans="1:17">
      <c r="A4877" s="186"/>
      <c r="B4877" s="186"/>
      <c r="C4877" s="186"/>
      <c r="D4877" s="186"/>
      <c r="E4877" s="186"/>
      <c r="F4877" s="186"/>
      <c r="G4877" s="186"/>
      <c r="H4877" s="186"/>
      <c r="I4877" s="186"/>
      <c r="J4877" s="186"/>
      <c r="K4877" s="186"/>
      <c r="L4877" s="186"/>
      <c r="M4877" s="186"/>
      <c r="N4877" s="186"/>
      <c r="O4877" s="186"/>
      <c r="P4877" s="186"/>
      <c r="Q4877" s="186"/>
    </row>
    <row r="4878" spans="1:17">
      <c r="A4878" s="186"/>
      <c r="B4878" s="186"/>
      <c r="C4878" s="186"/>
      <c r="D4878" s="186"/>
      <c r="E4878" s="186"/>
      <c r="F4878" s="186"/>
      <c r="G4878" s="186"/>
      <c r="H4878" s="186"/>
      <c r="I4878" s="186"/>
      <c r="J4878" s="186"/>
      <c r="K4878" s="186"/>
      <c r="L4878" s="186"/>
      <c r="M4878" s="186"/>
      <c r="N4878" s="186"/>
      <c r="O4878" s="186"/>
      <c r="P4878" s="186"/>
      <c r="Q4878" s="186"/>
    </row>
    <row r="4879" spans="1:17">
      <c r="A4879" s="186"/>
      <c r="B4879" s="186"/>
      <c r="C4879" s="186"/>
      <c r="D4879" s="186"/>
      <c r="E4879" s="186"/>
      <c r="F4879" s="186"/>
      <c r="G4879" s="186"/>
      <c r="H4879" s="186"/>
      <c r="I4879" s="186"/>
      <c r="J4879" s="186"/>
      <c r="K4879" s="186"/>
      <c r="L4879" s="186"/>
      <c r="M4879" s="186"/>
      <c r="N4879" s="186"/>
      <c r="O4879" s="186"/>
      <c r="P4879" s="186"/>
      <c r="Q4879" s="186"/>
    </row>
    <row r="4880" spans="1:17">
      <c r="A4880" s="186"/>
      <c r="B4880" s="186"/>
      <c r="C4880" s="186"/>
      <c r="D4880" s="186"/>
      <c r="E4880" s="186"/>
      <c r="F4880" s="186"/>
      <c r="G4880" s="186"/>
      <c r="H4880" s="186"/>
      <c r="I4880" s="186"/>
      <c r="J4880" s="186"/>
      <c r="K4880" s="186"/>
      <c r="L4880" s="186"/>
      <c r="M4880" s="186"/>
      <c r="N4880" s="186"/>
      <c r="O4880" s="186"/>
      <c r="P4880" s="186"/>
      <c r="Q4880" s="186"/>
    </row>
    <row r="4881" spans="1:17">
      <c r="A4881" s="186"/>
      <c r="B4881" s="186"/>
      <c r="C4881" s="186"/>
      <c r="D4881" s="186"/>
      <c r="E4881" s="186"/>
      <c r="F4881" s="186"/>
      <c r="G4881" s="186"/>
      <c r="H4881" s="186"/>
      <c r="I4881" s="186"/>
      <c r="J4881" s="186"/>
      <c r="K4881" s="186"/>
      <c r="L4881" s="186"/>
      <c r="M4881" s="186"/>
      <c r="N4881" s="186"/>
      <c r="O4881" s="186"/>
      <c r="P4881" s="186"/>
      <c r="Q4881" s="186"/>
    </row>
    <row r="4882" spans="1:17">
      <c r="A4882" s="186"/>
      <c r="B4882" s="186"/>
      <c r="C4882" s="186"/>
      <c r="D4882" s="186"/>
      <c r="E4882" s="186"/>
      <c r="F4882" s="186"/>
      <c r="G4882" s="186"/>
      <c r="H4882" s="186"/>
      <c r="I4882" s="186"/>
      <c r="J4882" s="186"/>
      <c r="K4882" s="186"/>
      <c r="L4882" s="186"/>
      <c r="M4882" s="186"/>
      <c r="N4882" s="186"/>
      <c r="O4882" s="186"/>
      <c r="P4882" s="186"/>
      <c r="Q4882" s="186"/>
    </row>
    <row r="4883" spans="1:17">
      <c r="A4883" s="186"/>
      <c r="B4883" s="186"/>
      <c r="C4883" s="186"/>
      <c r="D4883" s="186"/>
      <c r="E4883" s="186"/>
      <c r="F4883" s="186"/>
      <c r="G4883" s="186"/>
      <c r="H4883" s="186"/>
      <c r="I4883" s="186"/>
      <c r="J4883" s="186"/>
      <c r="K4883" s="186"/>
      <c r="L4883" s="186"/>
      <c r="M4883" s="186"/>
      <c r="N4883" s="186"/>
      <c r="O4883" s="186"/>
      <c r="P4883" s="186"/>
      <c r="Q4883" s="186"/>
    </row>
    <row r="4884" spans="1:17">
      <c r="A4884" s="186"/>
      <c r="B4884" s="186"/>
      <c r="C4884" s="186"/>
      <c r="D4884" s="186"/>
      <c r="E4884" s="186"/>
      <c r="F4884" s="186"/>
      <c r="G4884" s="186"/>
      <c r="H4884" s="186"/>
      <c r="I4884" s="186"/>
      <c r="J4884" s="186"/>
      <c r="K4884" s="186"/>
      <c r="L4884" s="186"/>
      <c r="M4884" s="186"/>
      <c r="N4884" s="186"/>
      <c r="O4884" s="186"/>
      <c r="P4884" s="186"/>
      <c r="Q4884" s="186"/>
    </row>
    <row r="4885" spans="1:17">
      <c r="A4885" s="186"/>
      <c r="B4885" s="186"/>
      <c r="C4885" s="186"/>
      <c r="D4885" s="186"/>
      <c r="E4885" s="186"/>
      <c r="F4885" s="186"/>
      <c r="G4885" s="186"/>
      <c r="H4885" s="186"/>
      <c r="I4885" s="186"/>
      <c r="J4885" s="186"/>
      <c r="K4885" s="186"/>
      <c r="L4885" s="186"/>
      <c r="M4885" s="186"/>
      <c r="N4885" s="186"/>
      <c r="O4885" s="186"/>
      <c r="P4885" s="186"/>
      <c r="Q4885" s="186"/>
    </row>
    <row r="4886" spans="1:17">
      <c r="A4886" s="186"/>
      <c r="B4886" s="186"/>
      <c r="C4886" s="186"/>
      <c r="D4886" s="186"/>
      <c r="E4886" s="186"/>
      <c r="F4886" s="186"/>
      <c r="G4886" s="186"/>
      <c r="H4886" s="186"/>
      <c r="I4886" s="186"/>
      <c r="J4886" s="186"/>
      <c r="K4886" s="186"/>
      <c r="L4886" s="186"/>
      <c r="M4886" s="186"/>
      <c r="N4886" s="186"/>
      <c r="O4886" s="186"/>
      <c r="P4886" s="186"/>
      <c r="Q4886" s="186"/>
    </row>
    <row r="4887" spans="1:17">
      <c r="A4887" s="186"/>
      <c r="B4887" s="186"/>
      <c r="C4887" s="186"/>
      <c r="D4887" s="186"/>
      <c r="E4887" s="186"/>
      <c r="F4887" s="186"/>
      <c r="G4887" s="186"/>
      <c r="H4887" s="186"/>
      <c r="I4887" s="186"/>
      <c r="J4887" s="186"/>
      <c r="K4887" s="186"/>
      <c r="L4887" s="186"/>
      <c r="M4887" s="186"/>
      <c r="N4887" s="186"/>
      <c r="O4887" s="186"/>
      <c r="P4887" s="186"/>
      <c r="Q4887" s="186"/>
    </row>
    <row r="4888" spans="1:17">
      <c r="A4888" s="186"/>
      <c r="B4888" s="186"/>
      <c r="C4888" s="186"/>
      <c r="D4888" s="186"/>
      <c r="E4888" s="186"/>
      <c r="F4888" s="186"/>
      <c r="G4888" s="186"/>
      <c r="H4888" s="186"/>
      <c r="I4888" s="186"/>
      <c r="J4888" s="186"/>
      <c r="K4888" s="186"/>
      <c r="L4888" s="186"/>
      <c r="M4888" s="186"/>
      <c r="N4888" s="186"/>
      <c r="O4888" s="186"/>
      <c r="P4888" s="186"/>
      <c r="Q4888" s="186"/>
    </row>
    <row r="4889" spans="1:17">
      <c r="A4889" s="186"/>
      <c r="B4889" s="186"/>
      <c r="C4889" s="186"/>
      <c r="D4889" s="186"/>
      <c r="E4889" s="186"/>
      <c r="F4889" s="186"/>
      <c r="G4889" s="186"/>
      <c r="H4889" s="186"/>
      <c r="I4889" s="186"/>
      <c r="J4889" s="186"/>
      <c r="K4889" s="186"/>
      <c r="L4889" s="186"/>
      <c r="M4889" s="186"/>
      <c r="N4889" s="186"/>
      <c r="O4889" s="186"/>
      <c r="P4889" s="186"/>
      <c r="Q4889" s="186"/>
    </row>
    <row r="4890" spans="1:17">
      <c r="A4890" s="186"/>
      <c r="B4890" s="186"/>
      <c r="C4890" s="186"/>
      <c r="D4890" s="186"/>
      <c r="E4890" s="186"/>
      <c r="F4890" s="186"/>
      <c r="G4890" s="186"/>
      <c r="H4890" s="186"/>
      <c r="I4890" s="186"/>
      <c r="J4890" s="186"/>
      <c r="K4890" s="186"/>
      <c r="L4890" s="186"/>
      <c r="M4890" s="186"/>
      <c r="N4890" s="186"/>
      <c r="O4890" s="186"/>
      <c r="P4890" s="186"/>
      <c r="Q4890" s="186"/>
    </row>
    <row r="4891" spans="1:17">
      <c r="A4891" s="186"/>
      <c r="B4891" s="186"/>
      <c r="C4891" s="186"/>
      <c r="D4891" s="186"/>
      <c r="E4891" s="186"/>
      <c r="F4891" s="186"/>
      <c r="G4891" s="186"/>
      <c r="H4891" s="186"/>
      <c r="I4891" s="186"/>
      <c r="J4891" s="186"/>
      <c r="K4891" s="186"/>
      <c r="L4891" s="186"/>
      <c r="M4891" s="186"/>
      <c r="N4891" s="186"/>
      <c r="O4891" s="186"/>
      <c r="P4891" s="186"/>
      <c r="Q4891" s="186"/>
    </row>
    <row r="4892" spans="1:17">
      <c r="A4892" s="186"/>
      <c r="B4892" s="186"/>
      <c r="C4892" s="186"/>
      <c r="D4892" s="186"/>
      <c r="E4892" s="186"/>
      <c r="F4892" s="186"/>
      <c r="G4892" s="186"/>
      <c r="H4892" s="186"/>
      <c r="I4892" s="186"/>
      <c r="J4892" s="186"/>
      <c r="K4892" s="186"/>
      <c r="L4892" s="186"/>
      <c r="M4892" s="186"/>
      <c r="N4892" s="186"/>
      <c r="O4892" s="186"/>
      <c r="P4892" s="186"/>
      <c r="Q4892" s="186"/>
    </row>
    <row r="4893" spans="1:17">
      <c r="A4893" s="186"/>
      <c r="B4893" s="186"/>
      <c r="C4893" s="186"/>
      <c r="D4893" s="186"/>
      <c r="E4893" s="186"/>
      <c r="F4893" s="186"/>
      <c r="G4893" s="186"/>
      <c r="H4893" s="186"/>
      <c r="I4893" s="186"/>
      <c r="J4893" s="186"/>
      <c r="K4893" s="186"/>
      <c r="L4893" s="186"/>
      <c r="M4893" s="186"/>
      <c r="N4893" s="186"/>
      <c r="O4893" s="186"/>
      <c r="P4893" s="186"/>
      <c r="Q4893" s="186"/>
    </row>
    <row r="4894" spans="1:17">
      <c r="A4894" s="186"/>
      <c r="B4894" s="186"/>
      <c r="C4894" s="186"/>
      <c r="D4894" s="186"/>
      <c r="E4894" s="186"/>
      <c r="F4894" s="186"/>
      <c r="G4894" s="186"/>
      <c r="H4894" s="186"/>
      <c r="I4894" s="186"/>
      <c r="J4894" s="186"/>
      <c r="K4894" s="186"/>
      <c r="L4894" s="186"/>
      <c r="M4894" s="186"/>
      <c r="N4894" s="186"/>
      <c r="O4894" s="186"/>
      <c r="P4894" s="186"/>
      <c r="Q4894" s="186"/>
    </row>
    <row r="4895" spans="1:17">
      <c r="A4895" s="186"/>
      <c r="B4895" s="186"/>
      <c r="C4895" s="186"/>
      <c r="D4895" s="186"/>
      <c r="E4895" s="186"/>
      <c r="F4895" s="186"/>
      <c r="G4895" s="186"/>
      <c r="H4895" s="186"/>
      <c r="I4895" s="186"/>
      <c r="J4895" s="186"/>
      <c r="K4895" s="186"/>
      <c r="L4895" s="186"/>
      <c r="M4895" s="186"/>
      <c r="N4895" s="186"/>
      <c r="O4895" s="186"/>
      <c r="P4895" s="186"/>
      <c r="Q4895" s="186"/>
    </row>
    <row r="4896" spans="1:17">
      <c r="A4896" s="186"/>
      <c r="B4896" s="186"/>
      <c r="C4896" s="186"/>
      <c r="D4896" s="186"/>
      <c r="E4896" s="186"/>
      <c r="F4896" s="186"/>
      <c r="G4896" s="186"/>
      <c r="H4896" s="186"/>
      <c r="I4896" s="186"/>
      <c r="J4896" s="186"/>
      <c r="K4896" s="186"/>
      <c r="L4896" s="186"/>
      <c r="M4896" s="186"/>
      <c r="N4896" s="186"/>
      <c r="O4896" s="186"/>
      <c r="P4896" s="186"/>
      <c r="Q4896" s="186"/>
    </row>
    <row r="4897" spans="1:17">
      <c r="A4897" s="186"/>
      <c r="B4897" s="186"/>
      <c r="C4897" s="186"/>
      <c r="D4897" s="186"/>
      <c r="E4897" s="186"/>
      <c r="F4897" s="186"/>
      <c r="G4897" s="186"/>
      <c r="H4897" s="186"/>
      <c r="I4897" s="186"/>
      <c r="J4897" s="186"/>
      <c r="K4897" s="186"/>
      <c r="L4897" s="186"/>
      <c r="M4897" s="186"/>
      <c r="N4897" s="186"/>
      <c r="O4897" s="186"/>
      <c r="P4897" s="186"/>
      <c r="Q4897" s="186"/>
    </row>
    <row r="4898" spans="1:17">
      <c r="A4898" s="186"/>
      <c r="B4898" s="186"/>
      <c r="C4898" s="186"/>
      <c r="D4898" s="186"/>
      <c r="E4898" s="186"/>
      <c r="F4898" s="186"/>
      <c r="G4898" s="186"/>
      <c r="H4898" s="186"/>
      <c r="I4898" s="186"/>
      <c r="J4898" s="186"/>
      <c r="K4898" s="186"/>
      <c r="L4898" s="186"/>
      <c r="M4898" s="186"/>
      <c r="N4898" s="186"/>
      <c r="O4898" s="186"/>
      <c r="P4898" s="186"/>
      <c r="Q4898" s="186"/>
    </row>
    <row r="4899" spans="1:17">
      <c r="A4899" s="186"/>
      <c r="B4899" s="186"/>
      <c r="C4899" s="186"/>
      <c r="D4899" s="186"/>
      <c r="E4899" s="186"/>
      <c r="F4899" s="186"/>
      <c r="G4899" s="186"/>
      <c r="H4899" s="186"/>
      <c r="I4899" s="186"/>
      <c r="J4899" s="186"/>
      <c r="K4899" s="186"/>
      <c r="L4899" s="186"/>
      <c r="M4899" s="186"/>
      <c r="N4899" s="186"/>
      <c r="O4899" s="186"/>
      <c r="P4899" s="186"/>
      <c r="Q4899" s="186"/>
    </row>
    <row r="4900" spans="1:17">
      <c r="A4900" s="186"/>
      <c r="B4900" s="186"/>
      <c r="C4900" s="186"/>
      <c r="D4900" s="186"/>
      <c r="E4900" s="186"/>
      <c r="F4900" s="186"/>
      <c r="G4900" s="186"/>
      <c r="H4900" s="186"/>
      <c r="I4900" s="186"/>
      <c r="J4900" s="186"/>
      <c r="K4900" s="186"/>
      <c r="L4900" s="186"/>
      <c r="M4900" s="186"/>
      <c r="N4900" s="186"/>
      <c r="O4900" s="186"/>
      <c r="P4900" s="186"/>
      <c r="Q4900" s="186"/>
    </row>
    <row r="4901" spans="1:17">
      <c r="A4901" s="186"/>
      <c r="B4901" s="186"/>
      <c r="C4901" s="186"/>
      <c r="D4901" s="186"/>
      <c r="E4901" s="186"/>
      <c r="F4901" s="186"/>
      <c r="G4901" s="186"/>
      <c r="H4901" s="186"/>
      <c r="I4901" s="186"/>
      <c r="J4901" s="186"/>
      <c r="K4901" s="186"/>
      <c r="L4901" s="186"/>
      <c r="M4901" s="186"/>
      <c r="N4901" s="186"/>
      <c r="O4901" s="186"/>
      <c r="P4901" s="186"/>
      <c r="Q4901" s="186"/>
    </row>
    <row r="4902" spans="1:17">
      <c r="A4902" s="186"/>
      <c r="B4902" s="186"/>
      <c r="C4902" s="186"/>
      <c r="D4902" s="186"/>
      <c r="E4902" s="186"/>
      <c r="F4902" s="186"/>
      <c r="G4902" s="186"/>
      <c r="H4902" s="186"/>
      <c r="I4902" s="186"/>
      <c r="J4902" s="186"/>
      <c r="K4902" s="186"/>
      <c r="L4902" s="186"/>
      <c r="M4902" s="186"/>
      <c r="N4902" s="186"/>
      <c r="O4902" s="186"/>
      <c r="P4902" s="186"/>
      <c r="Q4902" s="186"/>
    </row>
    <row r="4903" spans="1:17">
      <c r="A4903" s="186"/>
      <c r="B4903" s="186"/>
      <c r="C4903" s="186"/>
      <c r="D4903" s="186"/>
      <c r="E4903" s="186"/>
      <c r="F4903" s="186"/>
      <c r="G4903" s="186"/>
      <c r="H4903" s="186"/>
      <c r="I4903" s="186"/>
      <c r="J4903" s="186"/>
      <c r="K4903" s="186"/>
      <c r="L4903" s="186"/>
      <c r="M4903" s="186"/>
      <c r="N4903" s="186"/>
      <c r="O4903" s="186"/>
      <c r="P4903" s="186"/>
      <c r="Q4903" s="186"/>
    </row>
    <row r="4904" spans="1:17">
      <c r="A4904" s="186"/>
      <c r="B4904" s="186"/>
      <c r="C4904" s="186"/>
      <c r="D4904" s="186"/>
      <c r="E4904" s="186"/>
      <c r="F4904" s="186"/>
      <c r="G4904" s="186"/>
      <c r="H4904" s="186"/>
      <c r="I4904" s="186"/>
      <c r="J4904" s="186"/>
      <c r="K4904" s="186"/>
      <c r="L4904" s="186"/>
      <c r="M4904" s="186"/>
      <c r="N4904" s="186"/>
      <c r="O4904" s="186"/>
      <c r="P4904" s="186"/>
      <c r="Q4904" s="186"/>
    </row>
    <row r="4905" spans="1:17">
      <c r="A4905" s="186"/>
      <c r="B4905" s="186"/>
      <c r="C4905" s="186"/>
      <c r="D4905" s="186"/>
      <c r="E4905" s="186"/>
      <c r="F4905" s="186"/>
      <c r="G4905" s="186"/>
      <c r="H4905" s="186"/>
      <c r="I4905" s="186"/>
      <c r="J4905" s="186"/>
      <c r="K4905" s="186"/>
      <c r="L4905" s="186"/>
      <c r="M4905" s="186"/>
      <c r="N4905" s="186"/>
      <c r="O4905" s="186"/>
      <c r="P4905" s="186"/>
      <c r="Q4905" s="186"/>
    </row>
    <row r="4906" spans="1:17">
      <c r="A4906" s="186"/>
      <c r="B4906" s="186"/>
      <c r="C4906" s="186"/>
      <c r="D4906" s="186"/>
      <c r="E4906" s="186"/>
      <c r="F4906" s="186"/>
      <c r="G4906" s="186"/>
      <c r="H4906" s="186"/>
      <c r="I4906" s="186"/>
      <c r="J4906" s="186"/>
      <c r="K4906" s="186"/>
      <c r="L4906" s="186"/>
      <c r="M4906" s="186"/>
      <c r="N4906" s="186"/>
      <c r="O4906" s="186"/>
      <c r="P4906" s="186"/>
      <c r="Q4906" s="186"/>
    </row>
    <row r="4907" spans="1:17">
      <c r="A4907" s="186"/>
      <c r="B4907" s="186"/>
      <c r="C4907" s="186"/>
      <c r="D4907" s="186"/>
      <c r="E4907" s="186"/>
      <c r="F4907" s="186"/>
      <c r="G4907" s="186"/>
      <c r="H4907" s="186"/>
      <c r="I4907" s="186"/>
      <c r="J4907" s="186"/>
      <c r="K4907" s="186"/>
      <c r="L4907" s="186"/>
      <c r="M4907" s="186"/>
      <c r="N4907" s="186"/>
      <c r="O4907" s="186"/>
      <c r="P4907" s="186"/>
      <c r="Q4907" s="186"/>
    </row>
    <row r="4908" spans="1:17">
      <c r="A4908" s="186"/>
      <c r="B4908" s="186"/>
      <c r="C4908" s="186"/>
      <c r="D4908" s="186"/>
      <c r="E4908" s="186"/>
      <c r="F4908" s="186"/>
      <c r="G4908" s="186"/>
      <c r="H4908" s="186"/>
      <c r="I4908" s="186"/>
      <c r="J4908" s="186"/>
      <c r="K4908" s="186"/>
      <c r="L4908" s="186"/>
      <c r="M4908" s="186"/>
      <c r="N4908" s="186"/>
      <c r="O4908" s="186"/>
      <c r="P4908" s="186"/>
      <c r="Q4908" s="186"/>
    </row>
    <row r="4909" spans="1:17">
      <c r="A4909" s="186"/>
      <c r="B4909" s="186"/>
      <c r="C4909" s="186"/>
      <c r="D4909" s="186"/>
      <c r="E4909" s="186"/>
      <c r="F4909" s="186"/>
      <c r="G4909" s="186"/>
      <c r="H4909" s="186"/>
      <c r="I4909" s="186"/>
      <c r="J4909" s="186"/>
      <c r="K4909" s="186"/>
      <c r="L4909" s="186"/>
      <c r="M4909" s="186"/>
      <c r="N4909" s="186"/>
      <c r="O4909" s="186"/>
      <c r="P4909" s="186"/>
      <c r="Q4909" s="186"/>
    </row>
    <row r="4910" spans="1:17">
      <c r="A4910" s="186"/>
      <c r="B4910" s="186"/>
      <c r="C4910" s="186"/>
      <c r="D4910" s="186"/>
      <c r="E4910" s="186"/>
      <c r="F4910" s="186"/>
      <c r="G4910" s="186"/>
      <c r="H4910" s="186"/>
      <c r="I4910" s="186"/>
      <c r="J4910" s="186"/>
      <c r="K4910" s="186"/>
      <c r="L4910" s="186"/>
      <c r="M4910" s="186"/>
      <c r="N4910" s="186"/>
      <c r="O4910" s="186"/>
      <c r="P4910" s="186"/>
      <c r="Q4910" s="186"/>
    </row>
    <row r="4911" spans="1:17">
      <c r="A4911" s="186"/>
      <c r="B4911" s="186"/>
      <c r="C4911" s="186"/>
      <c r="D4911" s="186"/>
      <c r="E4911" s="186"/>
      <c r="F4911" s="186"/>
      <c r="G4911" s="186"/>
      <c r="H4911" s="186"/>
      <c r="I4911" s="186"/>
      <c r="J4911" s="186"/>
      <c r="K4911" s="186"/>
      <c r="L4911" s="186"/>
      <c r="M4911" s="186"/>
      <c r="N4911" s="186"/>
      <c r="O4911" s="186"/>
      <c r="P4911" s="186"/>
      <c r="Q4911" s="186"/>
    </row>
    <row r="4912" spans="1:17">
      <c r="A4912" s="186"/>
      <c r="B4912" s="186"/>
      <c r="C4912" s="186"/>
      <c r="D4912" s="186"/>
      <c r="E4912" s="186"/>
      <c r="F4912" s="186"/>
      <c r="G4912" s="186"/>
      <c r="H4912" s="186"/>
      <c r="I4912" s="186"/>
      <c r="J4912" s="186"/>
      <c r="K4912" s="186"/>
      <c r="L4912" s="186"/>
      <c r="M4912" s="186"/>
      <c r="N4912" s="186"/>
      <c r="O4912" s="186"/>
      <c r="P4912" s="186"/>
      <c r="Q4912" s="186"/>
    </row>
    <row r="4913" spans="1:17">
      <c r="A4913" s="186"/>
      <c r="B4913" s="186"/>
      <c r="C4913" s="186"/>
      <c r="D4913" s="186"/>
      <c r="E4913" s="186"/>
      <c r="F4913" s="186"/>
      <c r="G4913" s="186"/>
      <c r="H4913" s="186"/>
      <c r="I4913" s="186"/>
      <c r="J4913" s="186"/>
      <c r="K4913" s="186"/>
      <c r="L4913" s="186"/>
      <c r="M4913" s="186"/>
      <c r="N4913" s="186"/>
      <c r="O4913" s="186"/>
      <c r="P4913" s="186"/>
      <c r="Q4913" s="186"/>
    </row>
    <row r="4914" spans="1:17">
      <c r="A4914" s="186"/>
      <c r="B4914" s="186"/>
      <c r="C4914" s="186"/>
      <c r="D4914" s="186"/>
      <c r="E4914" s="186"/>
      <c r="F4914" s="186"/>
      <c r="G4914" s="186"/>
      <c r="H4914" s="186"/>
      <c r="I4914" s="186"/>
      <c r="J4914" s="186"/>
      <c r="K4914" s="186"/>
      <c r="L4914" s="186"/>
      <c r="M4914" s="186"/>
      <c r="N4914" s="186"/>
      <c r="O4914" s="186"/>
      <c r="P4914" s="186"/>
      <c r="Q4914" s="186"/>
    </row>
    <row r="4915" spans="1:17">
      <c r="A4915" s="186"/>
      <c r="B4915" s="186"/>
      <c r="C4915" s="186"/>
      <c r="D4915" s="186"/>
      <c r="E4915" s="186"/>
      <c r="F4915" s="186"/>
      <c r="G4915" s="186"/>
      <c r="H4915" s="186"/>
      <c r="I4915" s="186"/>
      <c r="J4915" s="186"/>
      <c r="K4915" s="186"/>
      <c r="L4915" s="186"/>
      <c r="M4915" s="186"/>
      <c r="N4915" s="186"/>
      <c r="O4915" s="186"/>
      <c r="P4915" s="186"/>
      <c r="Q4915" s="186"/>
    </row>
    <row r="4916" spans="1:17">
      <c r="A4916" s="186"/>
      <c r="B4916" s="186"/>
      <c r="C4916" s="186"/>
      <c r="D4916" s="186"/>
      <c r="E4916" s="186"/>
      <c r="F4916" s="186"/>
      <c r="G4916" s="186"/>
      <c r="H4916" s="186"/>
      <c r="I4916" s="186"/>
      <c r="J4916" s="186"/>
      <c r="K4916" s="186"/>
      <c r="L4916" s="186"/>
      <c r="M4916" s="186"/>
      <c r="N4916" s="186"/>
      <c r="O4916" s="186"/>
      <c r="P4916" s="186"/>
      <c r="Q4916" s="186"/>
    </row>
    <row r="4917" spans="1:17">
      <c r="A4917" s="186"/>
      <c r="B4917" s="186"/>
      <c r="C4917" s="186"/>
      <c r="D4917" s="186"/>
      <c r="E4917" s="186"/>
      <c r="F4917" s="186"/>
      <c r="G4917" s="186"/>
      <c r="H4917" s="186"/>
      <c r="I4917" s="186"/>
      <c r="J4917" s="186"/>
      <c r="K4917" s="186"/>
      <c r="L4917" s="186"/>
      <c r="M4917" s="186"/>
      <c r="N4917" s="186"/>
      <c r="O4917" s="186"/>
      <c r="P4917" s="186"/>
      <c r="Q4917" s="186"/>
    </row>
    <row r="4918" spans="1:17">
      <c r="A4918" s="186"/>
      <c r="B4918" s="186"/>
      <c r="C4918" s="186"/>
      <c r="D4918" s="186"/>
      <c r="E4918" s="186"/>
      <c r="F4918" s="186"/>
      <c r="G4918" s="186"/>
      <c r="H4918" s="186"/>
      <c r="I4918" s="186"/>
      <c r="J4918" s="186"/>
      <c r="K4918" s="186"/>
      <c r="L4918" s="186"/>
      <c r="M4918" s="186"/>
      <c r="N4918" s="186"/>
      <c r="O4918" s="186"/>
      <c r="P4918" s="186"/>
      <c r="Q4918" s="186"/>
    </row>
    <row r="4919" spans="1:17">
      <c r="A4919" s="186"/>
      <c r="B4919" s="186"/>
      <c r="C4919" s="186"/>
      <c r="D4919" s="186"/>
      <c r="E4919" s="186"/>
      <c r="F4919" s="186"/>
      <c r="G4919" s="186"/>
      <c r="H4919" s="186"/>
      <c r="I4919" s="186"/>
      <c r="J4919" s="186"/>
      <c r="K4919" s="186"/>
      <c r="L4919" s="186"/>
      <c r="M4919" s="186"/>
      <c r="N4919" s="186"/>
      <c r="O4919" s="186"/>
      <c r="P4919" s="186"/>
      <c r="Q4919" s="186"/>
    </row>
    <row r="4920" spans="1:17">
      <c r="A4920" s="186"/>
      <c r="B4920" s="186"/>
      <c r="C4920" s="186"/>
      <c r="D4920" s="186"/>
      <c r="E4920" s="186"/>
      <c r="F4920" s="186"/>
      <c r="G4920" s="186"/>
      <c r="H4920" s="186"/>
      <c r="I4920" s="186"/>
      <c r="J4920" s="186"/>
      <c r="K4920" s="186"/>
      <c r="L4920" s="186"/>
      <c r="M4920" s="186"/>
      <c r="N4920" s="186"/>
      <c r="O4920" s="186"/>
      <c r="P4920" s="186"/>
      <c r="Q4920" s="186"/>
    </row>
    <row r="4921" spans="1:17">
      <c r="A4921" s="186"/>
      <c r="B4921" s="186"/>
      <c r="C4921" s="186"/>
      <c r="D4921" s="186"/>
      <c r="E4921" s="186"/>
      <c r="F4921" s="186"/>
      <c r="G4921" s="186"/>
      <c r="H4921" s="186"/>
      <c r="I4921" s="186"/>
      <c r="J4921" s="186"/>
      <c r="K4921" s="186"/>
      <c r="L4921" s="186"/>
      <c r="M4921" s="186"/>
      <c r="N4921" s="186"/>
      <c r="O4921" s="186"/>
      <c r="P4921" s="186"/>
      <c r="Q4921" s="186"/>
    </row>
    <row r="4922" spans="1:17">
      <c r="A4922" s="186"/>
      <c r="B4922" s="186"/>
      <c r="C4922" s="186"/>
      <c r="D4922" s="186"/>
      <c r="E4922" s="186"/>
      <c r="F4922" s="186"/>
      <c r="G4922" s="186"/>
      <c r="H4922" s="186"/>
      <c r="I4922" s="186"/>
      <c r="J4922" s="186"/>
      <c r="K4922" s="186"/>
      <c r="L4922" s="186"/>
      <c r="M4922" s="186"/>
      <c r="N4922" s="186"/>
      <c r="O4922" s="186"/>
      <c r="P4922" s="186"/>
      <c r="Q4922" s="186"/>
    </row>
    <row r="4923" spans="1:17">
      <c r="A4923" s="186"/>
      <c r="B4923" s="186"/>
      <c r="C4923" s="186"/>
      <c r="D4923" s="186"/>
      <c r="E4923" s="186"/>
      <c r="F4923" s="186"/>
      <c r="G4923" s="186"/>
      <c r="H4923" s="186"/>
      <c r="I4923" s="186"/>
      <c r="J4923" s="186"/>
      <c r="K4923" s="186"/>
      <c r="L4923" s="186"/>
      <c r="M4923" s="186"/>
      <c r="N4923" s="186"/>
      <c r="O4923" s="186"/>
      <c r="P4923" s="186"/>
      <c r="Q4923" s="186"/>
    </row>
    <row r="4924" spans="1:17">
      <c r="A4924" s="186"/>
      <c r="B4924" s="186"/>
      <c r="C4924" s="186"/>
      <c r="D4924" s="186"/>
      <c r="E4924" s="186"/>
      <c r="F4924" s="186"/>
      <c r="G4924" s="186"/>
      <c r="H4924" s="186"/>
      <c r="I4924" s="186"/>
      <c r="J4924" s="186"/>
      <c r="K4924" s="186"/>
      <c r="L4924" s="186"/>
      <c r="M4924" s="186"/>
      <c r="N4924" s="186"/>
      <c r="O4924" s="186"/>
      <c r="P4924" s="186"/>
      <c r="Q4924" s="186"/>
    </row>
    <row r="4925" spans="1:17">
      <c r="A4925" s="186"/>
      <c r="B4925" s="186"/>
      <c r="C4925" s="186"/>
      <c r="D4925" s="186"/>
      <c r="E4925" s="186"/>
      <c r="F4925" s="186"/>
      <c r="G4925" s="186"/>
      <c r="H4925" s="186"/>
      <c r="I4925" s="186"/>
      <c r="J4925" s="186"/>
      <c r="K4925" s="186"/>
      <c r="L4925" s="186"/>
      <c r="M4925" s="186"/>
      <c r="N4925" s="186"/>
      <c r="O4925" s="186"/>
      <c r="P4925" s="186"/>
      <c r="Q4925" s="186"/>
    </row>
    <row r="4926" spans="1:17">
      <c r="A4926" s="186"/>
      <c r="B4926" s="186"/>
      <c r="C4926" s="186"/>
      <c r="D4926" s="186"/>
      <c r="E4926" s="186"/>
      <c r="F4926" s="186"/>
      <c r="G4926" s="186"/>
      <c r="H4926" s="186"/>
      <c r="I4926" s="186"/>
      <c r="J4926" s="186"/>
      <c r="K4926" s="186"/>
      <c r="L4926" s="186"/>
      <c r="M4926" s="186"/>
      <c r="N4926" s="186"/>
      <c r="O4926" s="186"/>
      <c r="P4926" s="186"/>
      <c r="Q4926" s="186"/>
    </row>
    <row r="4927" spans="1:17">
      <c r="A4927" s="186"/>
      <c r="B4927" s="186"/>
      <c r="C4927" s="186"/>
      <c r="D4927" s="186"/>
      <c r="E4927" s="186"/>
      <c r="F4927" s="186"/>
      <c r="G4927" s="186"/>
      <c r="H4927" s="186"/>
      <c r="I4927" s="186"/>
      <c r="J4927" s="186"/>
      <c r="K4927" s="186"/>
      <c r="L4927" s="186"/>
      <c r="M4927" s="186"/>
      <c r="N4927" s="186"/>
      <c r="O4927" s="186"/>
      <c r="P4927" s="186"/>
      <c r="Q4927" s="186"/>
    </row>
    <row r="4928" spans="1:17">
      <c r="A4928" s="186"/>
      <c r="B4928" s="186"/>
      <c r="C4928" s="186"/>
      <c r="D4928" s="186"/>
      <c r="E4928" s="186"/>
      <c r="F4928" s="186"/>
      <c r="G4928" s="186"/>
      <c r="H4928" s="186"/>
      <c r="I4928" s="186"/>
      <c r="J4928" s="186"/>
      <c r="K4928" s="186"/>
      <c r="L4928" s="186"/>
      <c r="M4928" s="186"/>
      <c r="N4928" s="186"/>
      <c r="O4928" s="186"/>
      <c r="P4928" s="186"/>
      <c r="Q4928" s="186"/>
    </row>
    <row r="4929" spans="1:17">
      <c r="A4929" s="186"/>
      <c r="B4929" s="186"/>
      <c r="C4929" s="186"/>
      <c r="D4929" s="186"/>
      <c r="E4929" s="186"/>
      <c r="F4929" s="186"/>
      <c r="G4929" s="186"/>
      <c r="H4929" s="186"/>
      <c r="I4929" s="186"/>
      <c r="J4929" s="186"/>
      <c r="K4929" s="186"/>
      <c r="L4929" s="186"/>
      <c r="M4929" s="186"/>
      <c r="N4929" s="186"/>
      <c r="O4929" s="186"/>
      <c r="P4929" s="186"/>
      <c r="Q4929" s="186"/>
    </row>
    <row r="4930" spans="1:17">
      <c r="A4930" s="186"/>
      <c r="B4930" s="186"/>
      <c r="C4930" s="186"/>
      <c r="D4930" s="186"/>
      <c r="E4930" s="186"/>
      <c r="F4930" s="186"/>
      <c r="G4930" s="186"/>
      <c r="H4930" s="186"/>
      <c r="I4930" s="186"/>
      <c r="J4930" s="186"/>
      <c r="K4930" s="186"/>
      <c r="L4930" s="186"/>
      <c r="M4930" s="186"/>
      <c r="N4930" s="186"/>
      <c r="O4930" s="186"/>
      <c r="P4930" s="186"/>
      <c r="Q4930" s="186"/>
    </row>
    <row r="4931" spans="1:17">
      <c r="A4931" s="186"/>
      <c r="B4931" s="186"/>
      <c r="C4931" s="186"/>
      <c r="D4931" s="186"/>
      <c r="E4931" s="186"/>
      <c r="F4931" s="186"/>
      <c r="G4931" s="186"/>
      <c r="H4931" s="186"/>
      <c r="I4931" s="186"/>
      <c r="J4931" s="186"/>
      <c r="K4931" s="186"/>
      <c r="L4931" s="186"/>
      <c r="M4931" s="186"/>
      <c r="N4931" s="186"/>
      <c r="O4931" s="186"/>
      <c r="P4931" s="186"/>
      <c r="Q4931" s="186"/>
    </row>
    <row r="4932" spans="1:17">
      <c r="A4932" s="186"/>
      <c r="B4932" s="186"/>
      <c r="C4932" s="186"/>
      <c r="D4932" s="186"/>
      <c r="E4932" s="186"/>
      <c r="F4932" s="186"/>
      <c r="G4932" s="186"/>
      <c r="H4932" s="186"/>
      <c r="I4932" s="186"/>
      <c r="J4932" s="186"/>
      <c r="K4932" s="186"/>
      <c r="L4932" s="186"/>
      <c r="M4932" s="186"/>
      <c r="N4932" s="186"/>
      <c r="O4932" s="186"/>
      <c r="P4932" s="186"/>
      <c r="Q4932" s="186"/>
    </row>
    <row r="4933" spans="1:17">
      <c r="A4933" s="186"/>
      <c r="B4933" s="186"/>
      <c r="C4933" s="186"/>
      <c r="D4933" s="186"/>
      <c r="E4933" s="186"/>
      <c r="F4933" s="186"/>
      <c r="G4933" s="186"/>
      <c r="H4933" s="186"/>
      <c r="I4933" s="186"/>
      <c r="J4933" s="186"/>
      <c r="K4933" s="186"/>
      <c r="L4933" s="186"/>
      <c r="M4933" s="186"/>
      <c r="N4933" s="186"/>
      <c r="O4933" s="186"/>
      <c r="P4933" s="186"/>
      <c r="Q4933" s="186"/>
    </row>
    <row r="4934" spans="1:17">
      <c r="A4934" s="186"/>
      <c r="B4934" s="186"/>
      <c r="C4934" s="186"/>
      <c r="D4934" s="186"/>
      <c r="E4934" s="186"/>
      <c r="F4934" s="186"/>
      <c r="G4934" s="186"/>
      <c r="H4934" s="186"/>
      <c r="I4934" s="186"/>
      <c r="J4934" s="186"/>
      <c r="K4934" s="186"/>
      <c r="L4934" s="186"/>
      <c r="M4934" s="186"/>
      <c r="N4934" s="186"/>
      <c r="O4934" s="186"/>
      <c r="P4934" s="186"/>
      <c r="Q4934" s="186"/>
    </row>
    <row r="4935" spans="1:17">
      <c r="A4935" s="186"/>
      <c r="B4935" s="186"/>
      <c r="C4935" s="186"/>
      <c r="D4935" s="186"/>
      <c r="E4935" s="186"/>
      <c r="F4935" s="186"/>
      <c r="G4935" s="186"/>
      <c r="H4935" s="186"/>
      <c r="I4935" s="186"/>
      <c r="J4935" s="186"/>
      <c r="K4935" s="186"/>
      <c r="L4935" s="186"/>
      <c r="M4935" s="186"/>
      <c r="N4935" s="186"/>
      <c r="O4935" s="186"/>
      <c r="P4935" s="186"/>
      <c r="Q4935" s="186"/>
    </row>
    <row r="4936" spans="1:17">
      <c r="A4936" s="186"/>
      <c r="B4936" s="186"/>
      <c r="C4936" s="186"/>
      <c r="D4936" s="186"/>
      <c r="E4936" s="186"/>
      <c r="F4936" s="186"/>
      <c r="G4936" s="186"/>
      <c r="H4936" s="186"/>
      <c r="I4936" s="186"/>
      <c r="J4936" s="186"/>
      <c r="K4936" s="186"/>
      <c r="L4936" s="186"/>
      <c r="M4936" s="186"/>
      <c r="N4936" s="186"/>
      <c r="O4936" s="186"/>
      <c r="P4936" s="186"/>
      <c r="Q4936" s="186"/>
    </row>
    <row r="4937" spans="1:17">
      <c r="A4937" s="186"/>
      <c r="B4937" s="186"/>
      <c r="C4937" s="186"/>
      <c r="D4937" s="186"/>
      <c r="E4937" s="186"/>
      <c r="F4937" s="186"/>
      <c r="G4937" s="186"/>
      <c r="H4937" s="186"/>
      <c r="I4937" s="186"/>
      <c r="J4937" s="186"/>
      <c r="K4937" s="186"/>
      <c r="L4937" s="186"/>
      <c r="M4937" s="186"/>
      <c r="N4937" s="186"/>
      <c r="O4937" s="186"/>
      <c r="P4937" s="186"/>
      <c r="Q4937" s="186"/>
    </row>
    <row r="4938" spans="1:17">
      <c r="A4938" s="186"/>
      <c r="B4938" s="186"/>
      <c r="C4938" s="186"/>
      <c r="D4938" s="186"/>
      <c r="E4938" s="186"/>
      <c r="F4938" s="186"/>
      <c r="G4938" s="186"/>
      <c r="H4938" s="186"/>
      <c r="I4938" s="186"/>
      <c r="J4938" s="186"/>
      <c r="K4938" s="186"/>
      <c r="L4938" s="186"/>
      <c r="M4938" s="186"/>
      <c r="N4938" s="186"/>
      <c r="O4938" s="186"/>
      <c r="P4938" s="186"/>
      <c r="Q4938" s="186"/>
    </row>
    <row r="4939" spans="1:17">
      <c r="A4939" s="186"/>
      <c r="B4939" s="186"/>
      <c r="C4939" s="186"/>
      <c r="D4939" s="186"/>
      <c r="E4939" s="186"/>
      <c r="F4939" s="186"/>
      <c r="G4939" s="186"/>
      <c r="H4939" s="186"/>
      <c r="I4939" s="186"/>
      <c r="J4939" s="186"/>
      <c r="K4939" s="186"/>
      <c r="L4939" s="186"/>
      <c r="M4939" s="186"/>
      <c r="N4939" s="186"/>
      <c r="O4939" s="186"/>
      <c r="P4939" s="186"/>
      <c r="Q4939" s="186"/>
    </row>
    <row r="4940" spans="1:17">
      <c r="A4940" s="186"/>
      <c r="B4940" s="186"/>
      <c r="C4940" s="186"/>
      <c r="D4940" s="186"/>
      <c r="E4940" s="186"/>
      <c r="F4940" s="186"/>
      <c r="G4940" s="186"/>
      <c r="H4940" s="186"/>
      <c r="I4940" s="186"/>
      <c r="J4940" s="186"/>
      <c r="K4940" s="186"/>
      <c r="L4940" s="186"/>
      <c r="M4940" s="186"/>
      <c r="N4940" s="186"/>
      <c r="O4940" s="186"/>
      <c r="P4940" s="186"/>
      <c r="Q4940" s="186"/>
    </row>
    <row r="4941" spans="1:17">
      <c r="A4941" s="186"/>
      <c r="B4941" s="186"/>
      <c r="C4941" s="186"/>
      <c r="D4941" s="186"/>
      <c r="E4941" s="186"/>
      <c r="F4941" s="186"/>
      <c r="G4941" s="186"/>
      <c r="H4941" s="186"/>
      <c r="I4941" s="186"/>
      <c r="J4941" s="186"/>
      <c r="K4941" s="186"/>
      <c r="L4941" s="186"/>
      <c r="M4941" s="186"/>
      <c r="N4941" s="186"/>
      <c r="O4941" s="186"/>
      <c r="P4941" s="186"/>
      <c r="Q4941" s="186"/>
    </row>
    <row r="4942" spans="1:17">
      <c r="A4942" s="186"/>
      <c r="B4942" s="186"/>
      <c r="C4942" s="186"/>
      <c r="D4942" s="186"/>
      <c r="E4942" s="186"/>
      <c r="F4942" s="186"/>
      <c r="G4942" s="186"/>
      <c r="H4942" s="186"/>
      <c r="I4942" s="186"/>
      <c r="J4942" s="186"/>
      <c r="K4942" s="186"/>
      <c r="L4942" s="186"/>
      <c r="M4942" s="186"/>
      <c r="N4942" s="186"/>
      <c r="O4942" s="186"/>
      <c r="P4942" s="186"/>
      <c r="Q4942" s="186"/>
    </row>
    <row r="4943" spans="1:17">
      <c r="A4943" s="186"/>
      <c r="B4943" s="186"/>
      <c r="C4943" s="186"/>
      <c r="D4943" s="186"/>
      <c r="E4943" s="186"/>
      <c r="F4943" s="186"/>
      <c r="G4943" s="186"/>
      <c r="H4943" s="186"/>
      <c r="I4943" s="186"/>
      <c r="J4943" s="186"/>
      <c r="K4943" s="186"/>
      <c r="L4943" s="186"/>
      <c r="M4943" s="186"/>
      <c r="N4943" s="186"/>
      <c r="O4943" s="186"/>
      <c r="P4943" s="186"/>
      <c r="Q4943" s="186"/>
    </row>
    <row r="4944" spans="1:17">
      <c r="A4944" s="186"/>
      <c r="B4944" s="186"/>
      <c r="C4944" s="186"/>
      <c r="D4944" s="186"/>
      <c r="E4944" s="186"/>
      <c r="F4944" s="186"/>
      <c r="G4944" s="186"/>
      <c r="H4944" s="186"/>
      <c r="I4944" s="186"/>
      <c r="J4944" s="186"/>
      <c r="K4944" s="186"/>
      <c r="L4944" s="186"/>
      <c r="M4944" s="186"/>
      <c r="N4944" s="186"/>
      <c r="O4944" s="186"/>
      <c r="P4944" s="186"/>
      <c r="Q4944" s="186"/>
    </row>
    <row r="4945" spans="1:17">
      <c r="A4945" s="186"/>
      <c r="B4945" s="186"/>
      <c r="C4945" s="186"/>
      <c r="D4945" s="186"/>
      <c r="E4945" s="186"/>
      <c r="F4945" s="186"/>
      <c r="G4945" s="186"/>
      <c r="H4945" s="186"/>
      <c r="I4945" s="186"/>
      <c r="J4945" s="186"/>
      <c r="K4945" s="186"/>
      <c r="L4945" s="186"/>
      <c r="M4945" s="186"/>
      <c r="N4945" s="186"/>
      <c r="O4945" s="186"/>
      <c r="P4945" s="186"/>
      <c r="Q4945" s="186"/>
    </row>
    <row r="4946" spans="1:17">
      <c r="A4946" s="186"/>
      <c r="B4946" s="186"/>
      <c r="C4946" s="186"/>
      <c r="D4946" s="186"/>
      <c r="E4946" s="186"/>
      <c r="F4946" s="186"/>
      <c r="G4946" s="186"/>
      <c r="H4946" s="186"/>
      <c r="I4946" s="186"/>
      <c r="J4946" s="186"/>
      <c r="K4946" s="186"/>
      <c r="L4946" s="186"/>
      <c r="M4946" s="186"/>
      <c r="N4946" s="186"/>
      <c r="O4946" s="186"/>
      <c r="P4946" s="186"/>
      <c r="Q4946" s="186"/>
    </row>
    <row r="4947" spans="1:17">
      <c r="A4947" s="186"/>
      <c r="B4947" s="186"/>
      <c r="C4947" s="186"/>
      <c r="D4947" s="186"/>
      <c r="E4947" s="186"/>
      <c r="F4947" s="186"/>
      <c r="G4947" s="186"/>
      <c r="H4947" s="186"/>
      <c r="I4947" s="186"/>
      <c r="J4947" s="186"/>
      <c r="K4947" s="186"/>
      <c r="L4947" s="186"/>
      <c r="M4947" s="186"/>
      <c r="N4947" s="186"/>
      <c r="O4947" s="186"/>
      <c r="P4947" s="186"/>
      <c r="Q4947" s="186"/>
    </row>
    <row r="4948" spans="1:17">
      <c r="A4948" s="186"/>
      <c r="B4948" s="186"/>
      <c r="C4948" s="186"/>
      <c r="D4948" s="186"/>
      <c r="E4948" s="186"/>
      <c r="F4948" s="186"/>
      <c r="G4948" s="186"/>
      <c r="H4948" s="186"/>
      <c r="I4948" s="186"/>
      <c r="J4948" s="186"/>
      <c r="K4948" s="186"/>
      <c r="L4948" s="186"/>
      <c r="M4948" s="186"/>
      <c r="N4948" s="186"/>
      <c r="O4948" s="186"/>
      <c r="P4948" s="186"/>
      <c r="Q4948" s="186"/>
    </row>
    <row r="4949" spans="1:17">
      <c r="A4949" s="186"/>
      <c r="B4949" s="186"/>
      <c r="C4949" s="186"/>
      <c r="D4949" s="186"/>
      <c r="E4949" s="186"/>
      <c r="F4949" s="186"/>
      <c r="G4949" s="186"/>
      <c r="H4949" s="186"/>
      <c r="I4949" s="186"/>
      <c r="J4949" s="186"/>
      <c r="K4949" s="186"/>
      <c r="L4949" s="186"/>
      <c r="M4949" s="186"/>
      <c r="N4949" s="186"/>
      <c r="O4949" s="186"/>
      <c r="P4949" s="186"/>
      <c r="Q4949" s="186"/>
    </row>
    <row r="4950" spans="1:17">
      <c r="A4950" s="186"/>
      <c r="B4950" s="186"/>
      <c r="C4950" s="186"/>
      <c r="D4950" s="186"/>
      <c r="E4950" s="186"/>
      <c r="F4950" s="186"/>
      <c r="G4950" s="186"/>
      <c r="H4950" s="186"/>
      <c r="I4950" s="186"/>
      <c r="J4950" s="186"/>
      <c r="K4950" s="186"/>
      <c r="L4950" s="186"/>
      <c r="M4950" s="186"/>
      <c r="N4950" s="186"/>
      <c r="O4950" s="186"/>
      <c r="P4950" s="186"/>
      <c r="Q4950" s="186"/>
    </row>
    <row r="4951" spans="1:17">
      <c r="A4951" s="186"/>
      <c r="B4951" s="186"/>
      <c r="C4951" s="186"/>
      <c r="D4951" s="186"/>
      <c r="E4951" s="186"/>
      <c r="F4951" s="186"/>
      <c r="G4951" s="186"/>
      <c r="H4951" s="186"/>
      <c r="I4951" s="186"/>
      <c r="J4951" s="186"/>
      <c r="K4951" s="186"/>
      <c r="L4951" s="186"/>
      <c r="M4951" s="186"/>
      <c r="N4951" s="186"/>
      <c r="O4951" s="186"/>
      <c r="P4951" s="186"/>
      <c r="Q4951" s="186"/>
    </row>
    <row r="4952" spans="1:17">
      <c r="A4952" s="186"/>
      <c r="B4952" s="186"/>
      <c r="C4952" s="186"/>
      <c r="D4952" s="186"/>
      <c r="E4952" s="186"/>
      <c r="F4952" s="186"/>
      <c r="G4952" s="186"/>
      <c r="H4952" s="186"/>
      <c r="I4952" s="186"/>
      <c r="J4952" s="186"/>
      <c r="K4952" s="186"/>
      <c r="L4952" s="186"/>
      <c r="M4952" s="186"/>
      <c r="N4952" s="186"/>
      <c r="O4952" s="186"/>
      <c r="P4952" s="186"/>
      <c r="Q4952" s="186"/>
    </row>
    <row r="4953" spans="1:17">
      <c r="A4953" s="186"/>
      <c r="B4953" s="186"/>
      <c r="C4953" s="186"/>
      <c r="D4953" s="186"/>
      <c r="E4953" s="186"/>
      <c r="F4953" s="186"/>
      <c r="G4953" s="186"/>
      <c r="H4953" s="186"/>
      <c r="I4953" s="186"/>
      <c r="J4953" s="186"/>
      <c r="K4953" s="186"/>
      <c r="L4953" s="186"/>
      <c r="M4953" s="186"/>
      <c r="N4953" s="186"/>
      <c r="O4953" s="186"/>
      <c r="P4953" s="186"/>
      <c r="Q4953" s="186"/>
    </row>
    <row r="4954" spans="1:17">
      <c r="A4954" s="186"/>
      <c r="B4954" s="186"/>
      <c r="C4954" s="186"/>
      <c r="D4954" s="186"/>
      <c r="E4954" s="186"/>
      <c r="F4954" s="186"/>
      <c r="G4954" s="186"/>
      <c r="H4954" s="186"/>
      <c r="I4954" s="186"/>
      <c r="J4954" s="186"/>
      <c r="K4954" s="186"/>
      <c r="L4954" s="186"/>
      <c r="M4954" s="186"/>
      <c r="N4954" s="186"/>
      <c r="O4954" s="186"/>
      <c r="P4954" s="186"/>
      <c r="Q4954" s="186"/>
    </row>
    <row r="4955" spans="1:17">
      <c r="A4955" s="186"/>
      <c r="B4955" s="186"/>
      <c r="C4955" s="186"/>
      <c r="D4955" s="186"/>
      <c r="E4955" s="186"/>
      <c r="F4955" s="186"/>
      <c r="G4955" s="186"/>
      <c r="H4955" s="186"/>
      <c r="I4955" s="186"/>
      <c r="J4955" s="186"/>
      <c r="K4955" s="186"/>
      <c r="L4955" s="186"/>
      <c r="M4955" s="186"/>
      <c r="N4955" s="186"/>
      <c r="O4955" s="186"/>
      <c r="P4955" s="186"/>
      <c r="Q4955" s="186"/>
    </row>
    <row r="4956" spans="1:17">
      <c r="A4956" s="186"/>
      <c r="B4956" s="186"/>
      <c r="C4956" s="186"/>
      <c r="D4956" s="186"/>
      <c r="E4956" s="186"/>
      <c r="F4956" s="186"/>
      <c r="G4956" s="186"/>
      <c r="H4956" s="186"/>
      <c r="I4956" s="186"/>
      <c r="J4956" s="186"/>
      <c r="K4956" s="186"/>
      <c r="L4956" s="186"/>
      <c r="M4956" s="186"/>
      <c r="N4956" s="186"/>
      <c r="O4956" s="186"/>
      <c r="P4956" s="186"/>
      <c r="Q4956" s="186"/>
    </row>
    <row r="4957" spans="1:17">
      <c r="A4957" s="186"/>
      <c r="B4957" s="186"/>
      <c r="C4957" s="186"/>
      <c r="D4957" s="186"/>
      <c r="E4957" s="186"/>
      <c r="F4957" s="186"/>
      <c r="G4957" s="186"/>
      <c r="H4957" s="186"/>
      <c r="I4957" s="186"/>
      <c r="J4957" s="186"/>
      <c r="K4957" s="186"/>
      <c r="L4957" s="186"/>
      <c r="M4957" s="186"/>
      <c r="N4957" s="186"/>
      <c r="O4957" s="186"/>
      <c r="P4957" s="186"/>
      <c r="Q4957" s="186"/>
    </row>
    <row r="4958" spans="1:17">
      <c r="A4958" s="186"/>
      <c r="B4958" s="186"/>
      <c r="C4958" s="186"/>
      <c r="D4958" s="186"/>
      <c r="E4958" s="186"/>
      <c r="F4958" s="186"/>
      <c r="G4958" s="186"/>
      <c r="H4958" s="186"/>
      <c r="I4958" s="186"/>
      <c r="J4958" s="186"/>
      <c r="K4958" s="186"/>
      <c r="L4958" s="186"/>
      <c r="M4958" s="186"/>
      <c r="N4958" s="186"/>
      <c r="O4958" s="186"/>
      <c r="P4958" s="186"/>
      <c r="Q4958" s="186"/>
    </row>
    <row r="4959" spans="1:17">
      <c r="A4959" s="186"/>
      <c r="B4959" s="186"/>
      <c r="C4959" s="186"/>
      <c r="D4959" s="186"/>
      <c r="E4959" s="186"/>
      <c r="F4959" s="186"/>
      <c r="G4959" s="186"/>
      <c r="H4959" s="186"/>
      <c r="I4959" s="186"/>
      <c r="J4959" s="186"/>
      <c r="K4959" s="186"/>
      <c r="L4959" s="186"/>
      <c r="M4959" s="186"/>
      <c r="N4959" s="186"/>
      <c r="O4959" s="186"/>
      <c r="P4959" s="186"/>
      <c r="Q4959" s="186"/>
    </row>
    <row r="4960" spans="1:17">
      <c r="A4960" s="186"/>
      <c r="B4960" s="186"/>
      <c r="C4960" s="186"/>
      <c r="D4960" s="186"/>
      <c r="E4960" s="186"/>
      <c r="F4960" s="186"/>
      <c r="G4960" s="186"/>
      <c r="H4960" s="186"/>
      <c r="I4960" s="186"/>
      <c r="J4960" s="186"/>
      <c r="K4960" s="186"/>
      <c r="L4960" s="186"/>
      <c r="M4960" s="186"/>
      <c r="N4960" s="186"/>
      <c r="O4960" s="186"/>
      <c r="P4960" s="186"/>
      <c r="Q4960" s="186"/>
    </row>
    <row r="4961" spans="1:17">
      <c r="A4961" s="186"/>
      <c r="B4961" s="186"/>
      <c r="C4961" s="186"/>
      <c r="D4961" s="186"/>
      <c r="E4961" s="186"/>
      <c r="F4961" s="186"/>
      <c r="G4961" s="186"/>
      <c r="H4961" s="186"/>
      <c r="I4961" s="186"/>
      <c r="J4961" s="186"/>
      <c r="K4961" s="186"/>
      <c r="L4961" s="186"/>
      <c r="M4961" s="186"/>
      <c r="N4961" s="186"/>
      <c r="O4961" s="186"/>
      <c r="P4961" s="186"/>
      <c r="Q4961" s="186"/>
    </row>
    <row r="4962" spans="1:17">
      <c r="A4962" s="186"/>
      <c r="B4962" s="186"/>
      <c r="C4962" s="186"/>
      <c r="D4962" s="186"/>
      <c r="E4962" s="186"/>
      <c r="F4962" s="186"/>
      <c r="G4962" s="186"/>
      <c r="H4962" s="186"/>
      <c r="I4962" s="186"/>
      <c r="J4962" s="186"/>
      <c r="K4962" s="186"/>
      <c r="L4962" s="186"/>
      <c r="M4962" s="186"/>
      <c r="N4962" s="186"/>
      <c r="O4962" s="186"/>
      <c r="P4962" s="186"/>
      <c r="Q4962" s="186"/>
    </row>
    <row r="4963" spans="1:17">
      <c r="A4963" s="186"/>
      <c r="B4963" s="186"/>
      <c r="C4963" s="186"/>
      <c r="D4963" s="186"/>
      <c r="E4963" s="186"/>
      <c r="F4963" s="186"/>
      <c r="G4963" s="186"/>
      <c r="H4963" s="186"/>
      <c r="I4963" s="186"/>
      <c r="J4963" s="186"/>
      <c r="K4963" s="186"/>
      <c r="L4963" s="186"/>
      <c r="M4963" s="186"/>
      <c r="N4963" s="186"/>
      <c r="O4963" s="186"/>
      <c r="P4963" s="186"/>
      <c r="Q4963" s="186"/>
    </row>
    <row r="4964" spans="1:17">
      <c r="A4964" s="186"/>
      <c r="B4964" s="186"/>
      <c r="C4964" s="186"/>
      <c r="D4964" s="186"/>
      <c r="E4964" s="186"/>
      <c r="F4964" s="186"/>
      <c r="G4964" s="186"/>
      <c r="H4964" s="186"/>
      <c r="I4964" s="186"/>
      <c r="J4964" s="186"/>
      <c r="K4964" s="186"/>
      <c r="L4964" s="186"/>
      <c r="M4964" s="186"/>
      <c r="N4964" s="186"/>
      <c r="O4964" s="186"/>
      <c r="P4964" s="186"/>
      <c r="Q4964" s="186"/>
    </row>
    <row r="4965" spans="1:17">
      <c r="A4965" s="186"/>
      <c r="B4965" s="186"/>
      <c r="C4965" s="186"/>
      <c r="D4965" s="186"/>
      <c r="E4965" s="186"/>
      <c r="F4965" s="186"/>
      <c r="G4965" s="186"/>
      <c r="H4965" s="186"/>
      <c r="I4965" s="186"/>
      <c r="J4965" s="186"/>
      <c r="K4965" s="186"/>
      <c r="L4965" s="186"/>
      <c r="M4965" s="186"/>
      <c r="N4965" s="186"/>
      <c r="O4965" s="186"/>
      <c r="P4965" s="186"/>
      <c r="Q4965" s="186"/>
    </row>
    <row r="4966" spans="1:17">
      <c r="A4966" s="186"/>
      <c r="B4966" s="186"/>
      <c r="C4966" s="186"/>
      <c r="D4966" s="186"/>
      <c r="E4966" s="186"/>
      <c r="F4966" s="186"/>
      <c r="G4966" s="186"/>
      <c r="H4966" s="186"/>
      <c r="I4966" s="186"/>
      <c r="J4966" s="186"/>
      <c r="K4966" s="186"/>
      <c r="L4966" s="186"/>
      <c r="M4966" s="186"/>
      <c r="N4966" s="186"/>
      <c r="O4966" s="186"/>
      <c r="P4966" s="186"/>
      <c r="Q4966" s="186"/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H2187"/>
  <sheetViews>
    <sheetView workbookViewId="0">
      <pane xSplit="5" ySplit="3" topLeftCell="F133" activePane="bottomRight" state="frozen"/>
      <selection pane="topRight" activeCell="F1" sqref="F1"/>
      <selection pane="bottomLeft" activeCell="A4" sqref="A4"/>
      <selection pane="bottomRight" activeCell="F157" sqref="F157"/>
    </sheetView>
  </sheetViews>
  <sheetFormatPr defaultColWidth="9" defaultRowHeight="12"/>
  <cols>
    <col min="1" max="1" width="7.875" style="116" customWidth="1"/>
    <col min="2" max="2" width="6.375" style="115" customWidth="1"/>
    <col min="3" max="3" width="10.875" style="115" customWidth="1"/>
    <col min="4" max="4" width="23.75" style="115" customWidth="1"/>
    <col min="5" max="5" width="4.875" style="115" customWidth="1"/>
    <col min="6" max="6" width="5.5" style="115" customWidth="1"/>
    <col min="7" max="7" width="9" style="115"/>
    <col min="8" max="8" width="9.125" style="115" bestFit="1" customWidth="1"/>
    <col min="9" max="16384" width="9" style="115"/>
  </cols>
  <sheetData>
    <row r="1" spans="1:8">
      <c r="A1" s="175" t="s">
        <v>493</v>
      </c>
      <c r="B1" s="175" t="s">
        <v>9</v>
      </c>
      <c r="C1" s="175" t="s">
        <v>495</v>
      </c>
      <c r="D1" s="175" t="s">
        <v>536</v>
      </c>
      <c r="E1" s="175" t="s">
        <v>549</v>
      </c>
      <c r="F1" s="175" t="s">
        <v>788</v>
      </c>
      <c r="G1" s="175" t="s">
        <v>789</v>
      </c>
      <c r="H1" s="161" t="s">
        <v>884</v>
      </c>
    </row>
    <row r="2" spans="1:8">
      <c r="A2" s="175" t="s">
        <v>1186</v>
      </c>
      <c r="B2" s="183" t="s">
        <v>1187</v>
      </c>
      <c r="C2" s="176" t="s">
        <v>1189</v>
      </c>
      <c r="D2" s="183" t="s">
        <v>1134</v>
      </c>
      <c r="E2" s="176">
        <v>240</v>
      </c>
      <c r="F2" s="309" t="s">
        <v>1131</v>
      </c>
      <c r="G2" s="176">
        <v>25000</v>
      </c>
      <c r="H2" s="160">
        <f>VALUE(G2)</f>
        <v>25000</v>
      </c>
    </row>
    <row r="3" spans="1:8">
      <c r="A3" s="175" t="s">
        <v>1227</v>
      </c>
      <c r="B3" s="183" t="s">
        <v>1228</v>
      </c>
      <c r="C3" s="176" t="s">
        <v>1230</v>
      </c>
      <c r="D3" s="183" t="s">
        <v>1134</v>
      </c>
      <c r="E3" s="176">
        <v>238</v>
      </c>
      <c r="F3" s="309" t="s">
        <v>1131</v>
      </c>
      <c r="G3" s="176">
        <v>24583.33</v>
      </c>
      <c r="H3" s="160">
        <f t="shared" ref="H3:H66" si="0">VALUE(G3)</f>
        <v>24583.33</v>
      </c>
    </row>
    <row r="4" spans="1:8">
      <c r="A4" s="175" t="s">
        <v>1370</v>
      </c>
      <c r="B4" s="183" t="s">
        <v>1371</v>
      </c>
      <c r="C4" s="176" t="s">
        <v>1373</v>
      </c>
      <c r="D4" s="183" t="s">
        <v>1141</v>
      </c>
      <c r="E4" s="176">
        <v>236</v>
      </c>
      <c r="F4" s="309" t="s">
        <v>1131</v>
      </c>
      <c r="G4" s="176">
        <v>24307.5</v>
      </c>
      <c r="H4" s="160">
        <f t="shared" si="0"/>
        <v>24307.5</v>
      </c>
    </row>
    <row r="5" spans="1:8">
      <c r="A5" s="175" t="s">
        <v>1342</v>
      </c>
      <c r="B5" s="183" t="s">
        <v>1343</v>
      </c>
      <c r="C5" s="176" t="s">
        <v>1344</v>
      </c>
      <c r="D5" s="183" t="s">
        <v>1141</v>
      </c>
      <c r="E5" s="176">
        <v>236</v>
      </c>
      <c r="F5" s="309" t="s">
        <v>1131</v>
      </c>
      <c r="G5" s="176">
        <v>24365.13</v>
      </c>
      <c r="H5" s="160">
        <f t="shared" si="0"/>
        <v>24365.13</v>
      </c>
    </row>
    <row r="6" spans="1:8">
      <c r="A6" s="175" t="s">
        <v>1280</v>
      </c>
      <c r="B6" s="183" t="s">
        <v>1281</v>
      </c>
      <c r="C6" s="176" t="s">
        <v>1283</v>
      </c>
      <c r="D6" s="183" t="s">
        <v>1141</v>
      </c>
      <c r="E6" s="176">
        <v>234</v>
      </c>
      <c r="F6" s="309" t="s">
        <v>1131</v>
      </c>
      <c r="G6" s="176">
        <v>23750</v>
      </c>
      <c r="H6" s="160">
        <f t="shared" si="0"/>
        <v>23750</v>
      </c>
    </row>
    <row r="7" spans="1:8">
      <c r="A7" s="175" t="s">
        <v>1349</v>
      </c>
      <c r="B7" s="183" t="s">
        <v>1350</v>
      </c>
      <c r="C7" s="176" t="s">
        <v>1352</v>
      </c>
      <c r="D7" s="183" t="s">
        <v>1141</v>
      </c>
      <c r="E7" s="176">
        <v>231</v>
      </c>
      <c r="F7" s="309" t="s">
        <v>1131</v>
      </c>
      <c r="G7" s="176">
        <v>23134.75</v>
      </c>
      <c r="H7" s="160">
        <f t="shared" si="0"/>
        <v>23134.75</v>
      </c>
    </row>
    <row r="8" spans="1:8">
      <c r="A8" s="175" t="s">
        <v>1382</v>
      </c>
      <c r="B8" s="183" t="s">
        <v>1383</v>
      </c>
      <c r="C8" s="176" t="s">
        <v>1381</v>
      </c>
      <c r="D8" s="183" t="s">
        <v>1141</v>
      </c>
      <c r="E8" s="176">
        <v>225</v>
      </c>
      <c r="F8" s="309" t="s">
        <v>1131</v>
      </c>
      <c r="G8" s="176">
        <v>22485.99</v>
      </c>
      <c r="H8" s="160">
        <f t="shared" si="0"/>
        <v>22485.99</v>
      </c>
    </row>
    <row r="9" spans="1:8">
      <c r="A9" s="175" t="s">
        <v>1378</v>
      </c>
      <c r="B9" s="183" t="s">
        <v>1379</v>
      </c>
      <c r="C9" s="176" t="s">
        <v>1381</v>
      </c>
      <c r="D9" s="183" t="s">
        <v>1141</v>
      </c>
      <c r="E9" s="176">
        <v>225</v>
      </c>
      <c r="F9" s="309" t="s">
        <v>1131</v>
      </c>
      <c r="G9" s="176">
        <v>24211.41</v>
      </c>
      <c r="H9" s="160">
        <f t="shared" si="0"/>
        <v>24211.41</v>
      </c>
    </row>
    <row r="10" spans="1:8">
      <c r="A10" s="175" t="s">
        <v>1358</v>
      </c>
      <c r="B10" s="183" t="s">
        <v>1359</v>
      </c>
      <c r="C10" s="176" t="s">
        <v>1361</v>
      </c>
      <c r="D10" s="183" t="s">
        <v>1141</v>
      </c>
      <c r="E10" s="176">
        <v>225</v>
      </c>
      <c r="F10" s="309" t="s">
        <v>1131</v>
      </c>
      <c r="G10" s="176">
        <v>22406.51</v>
      </c>
      <c r="H10" s="160">
        <f t="shared" si="0"/>
        <v>22406.51</v>
      </c>
    </row>
    <row r="11" spans="1:8">
      <c r="A11" s="175" t="s">
        <v>1233</v>
      </c>
      <c r="B11" s="183" t="s">
        <v>1234</v>
      </c>
      <c r="C11" s="176" t="s">
        <v>1236</v>
      </c>
      <c r="D11" s="183" t="s">
        <v>1141</v>
      </c>
      <c r="E11" s="176">
        <v>225</v>
      </c>
      <c r="F11" s="309" t="s">
        <v>1131</v>
      </c>
      <c r="G11" s="176">
        <v>22313.39</v>
      </c>
      <c r="H11" s="160">
        <f t="shared" si="0"/>
        <v>22313.39</v>
      </c>
    </row>
    <row r="12" spans="1:8">
      <c r="A12" s="175" t="s">
        <v>1262</v>
      </c>
      <c r="B12" s="183" t="s">
        <v>1263</v>
      </c>
      <c r="C12" s="176" t="s">
        <v>1265</v>
      </c>
      <c r="D12" s="183" t="s">
        <v>1134</v>
      </c>
      <c r="E12" s="176">
        <v>132</v>
      </c>
      <c r="F12" s="309" t="s">
        <v>1131</v>
      </c>
      <c r="G12" s="176">
        <v>-0.46</v>
      </c>
      <c r="H12" s="160">
        <f t="shared" si="0"/>
        <v>-0.46</v>
      </c>
    </row>
    <row r="13" spans="1:8">
      <c r="A13" s="175" t="s">
        <v>1388</v>
      </c>
      <c r="B13" s="183" t="s">
        <v>1389</v>
      </c>
      <c r="C13" s="176" t="s">
        <v>1390</v>
      </c>
      <c r="D13" s="183" t="s">
        <v>1134</v>
      </c>
      <c r="E13" s="176">
        <v>107</v>
      </c>
      <c r="F13" s="309" t="s">
        <v>1131</v>
      </c>
      <c r="G13" s="176">
        <v>19285.54</v>
      </c>
      <c r="H13" s="160">
        <f t="shared" si="0"/>
        <v>19285.54</v>
      </c>
    </row>
    <row r="14" spans="1:8">
      <c r="A14" s="175" t="s">
        <v>1200</v>
      </c>
      <c r="B14" s="183" t="s">
        <v>1201</v>
      </c>
      <c r="C14" s="176" t="s">
        <v>1203</v>
      </c>
      <c r="D14" s="183" t="s">
        <v>1141</v>
      </c>
      <c r="E14" s="176">
        <v>105</v>
      </c>
      <c r="F14" s="309" t="s">
        <v>1131</v>
      </c>
      <c r="G14" s="176">
        <v>18922.23</v>
      </c>
      <c r="H14" s="160">
        <f t="shared" si="0"/>
        <v>18922.23</v>
      </c>
    </row>
    <row r="15" spans="1:8">
      <c r="A15" s="175" t="s">
        <v>1178</v>
      </c>
      <c r="B15" s="183" t="s">
        <v>1179</v>
      </c>
      <c r="C15" s="176" t="s">
        <v>1182</v>
      </c>
      <c r="D15" s="183" t="s">
        <v>1141</v>
      </c>
      <c r="E15" s="176">
        <v>105</v>
      </c>
      <c r="F15" s="309" t="s">
        <v>1131</v>
      </c>
      <c r="G15" s="176">
        <v>18924.75</v>
      </c>
      <c r="H15" s="160">
        <f t="shared" si="0"/>
        <v>18924.75</v>
      </c>
    </row>
    <row r="16" spans="1:8">
      <c r="A16" s="175" t="s">
        <v>1399</v>
      </c>
      <c r="B16" s="183" t="s">
        <v>1400</v>
      </c>
      <c r="C16" s="176" t="s">
        <v>1402</v>
      </c>
      <c r="D16" s="183" t="s">
        <v>1141</v>
      </c>
      <c r="E16" s="176">
        <v>105</v>
      </c>
      <c r="F16" s="309" t="s">
        <v>1131</v>
      </c>
      <c r="G16" s="176">
        <v>18924.75</v>
      </c>
      <c r="H16" s="160">
        <f t="shared" si="0"/>
        <v>18924.75</v>
      </c>
    </row>
    <row r="17" spans="1:8">
      <c r="A17" s="175" t="s">
        <v>1195</v>
      </c>
      <c r="B17" s="183" t="s">
        <v>1196</v>
      </c>
      <c r="C17" s="176" t="s">
        <v>1197</v>
      </c>
      <c r="D17" s="183" t="s">
        <v>1141</v>
      </c>
      <c r="E17" s="176">
        <v>105</v>
      </c>
      <c r="F17" s="309" t="s">
        <v>1131</v>
      </c>
      <c r="G17" s="176">
        <v>18924.78</v>
      </c>
      <c r="H17" s="160">
        <f t="shared" si="0"/>
        <v>18924.78</v>
      </c>
    </row>
    <row r="18" spans="1:8">
      <c r="A18" s="175" t="s">
        <v>1362</v>
      </c>
      <c r="B18" s="183" t="s">
        <v>1363</v>
      </c>
      <c r="C18" s="176" t="s">
        <v>1365</v>
      </c>
      <c r="D18" s="183" t="s">
        <v>1141</v>
      </c>
      <c r="E18" s="176">
        <v>105</v>
      </c>
      <c r="F18" s="309" t="s">
        <v>1131</v>
      </c>
      <c r="G18" s="176">
        <v>18922.23</v>
      </c>
      <c r="H18" s="160">
        <f t="shared" si="0"/>
        <v>18922.23</v>
      </c>
    </row>
    <row r="19" spans="1:8">
      <c r="A19" s="175" t="s">
        <v>1334</v>
      </c>
      <c r="B19" s="183" t="s">
        <v>1335</v>
      </c>
      <c r="C19" s="176" t="s">
        <v>1336</v>
      </c>
      <c r="D19" s="183" t="s">
        <v>1141</v>
      </c>
      <c r="E19" s="176">
        <v>105</v>
      </c>
      <c r="F19" s="309" t="s">
        <v>1131</v>
      </c>
      <c r="G19" s="176">
        <v>18924.75</v>
      </c>
      <c r="H19" s="160">
        <f t="shared" si="0"/>
        <v>18924.75</v>
      </c>
    </row>
    <row r="20" spans="1:8">
      <c r="A20" s="175" t="s">
        <v>1212</v>
      </c>
      <c r="B20" s="183" t="s">
        <v>1213</v>
      </c>
      <c r="C20" s="176" t="s">
        <v>1215</v>
      </c>
      <c r="D20" s="183" t="s">
        <v>1141</v>
      </c>
      <c r="E20" s="176">
        <v>104</v>
      </c>
      <c r="F20" s="309" t="s">
        <v>1131</v>
      </c>
      <c r="G20" s="176">
        <v>18744.509999999998</v>
      </c>
      <c r="H20" s="160">
        <f t="shared" si="0"/>
        <v>18744.509999999998</v>
      </c>
    </row>
    <row r="21" spans="1:8">
      <c r="A21" s="175" t="s">
        <v>1858</v>
      </c>
      <c r="B21" s="183" t="s">
        <v>1857</v>
      </c>
      <c r="C21" s="176" t="s">
        <v>2638</v>
      </c>
      <c r="D21" s="183" t="s">
        <v>1466</v>
      </c>
      <c r="E21" s="176">
        <v>101</v>
      </c>
      <c r="F21" s="309" t="s">
        <v>1131</v>
      </c>
      <c r="G21" s="176">
        <v>25960</v>
      </c>
      <c r="H21" s="160">
        <f t="shared" si="0"/>
        <v>25960</v>
      </c>
    </row>
    <row r="22" spans="1:8">
      <c r="A22" s="175" t="s">
        <v>1330</v>
      </c>
      <c r="B22" s="183" t="s">
        <v>1331</v>
      </c>
      <c r="C22" s="176" t="s">
        <v>1333</v>
      </c>
      <c r="D22" s="183" t="s">
        <v>1141</v>
      </c>
      <c r="E22" s="176">
        <v>100</v>
      </c>
      <c r="F22" s="309" t="s">
        <v>1131</v>
      </c>
      <c r="G22" s="176">
        <v>17978.43</v>
      </c>
      <c r="H22" s="160">
        <f t="shared" si="0"/>
        <v>17978.43</v>
      </c>
    </row>
    <row r="23" spans="1:8">
      <c r="A23" s="175" t="s">
        <v>1267</v>
      </c>
      <c r="B23" s="183" t="s">
        <v>1268</v>
      </c>
      <c r="C23" s="176" t="s">
        <v>1270</v>
      </c>
      <c r="D23" s="183" t="s">
        <v>1141</v>
      </c>
      <c r="E23" s="176">
        <v>100</v>
      </c>
      <c r="F23" s="309" t="s">
        <v>1131</v>
      </c>
      <c r="G23" s="176">
        <v>23100</v>
      </c>
      <c r="H23" s="160">
        <f t="shared" si="0"/>
        <v>23100</v>
      </c>
    </row>
    <row r="24" spans="1:8">
      <c r="A24" s="175" t="s">
        <v>1366</v>
      </c>
      <c r="B24" s="183" t="s">
        <v>1367</v>
      </c>
      <c r="C24" s="176" t="s">
        <v>1369</v>
      </c>
      <c r="D24" s="183" t="s">
        <v>1141</v>
      </c>
      <c r="E24" s="176">
        <v>100</v>
      </c>
      <c r="F24" s="309" t="s">
        <v>1131</v>
      </c>
      <c r="G24" s="176">
        <v>17978.43</v>
      </c>
      <c r="H24" s="160">
        <f t="shared" si="0"/>
        <v>17978.43</v>
      </c>
    </row>
    <row r="25" spans="1:8">
      <c r="A25" s="175" t="s">
        <v>1317</v>
      </c>
      <c r="B25" s="183" t="s">
        <v>1318</v>
      </c>
      <c r="C25" s="176" t="s">
        <v>1320</v>
      </c>
      <c r="D25" s="183" t="s">
        <v>1134</v>
      </c>
      <c r="E25" s="176">
        <v>99</v>
      </c>
      <c r="F25" s="309" t="s">
        <v>1131</v>
      </c>
      <c r="G25" s="176">
        <v>18625.86</v>
      </c>
      <c r="H25" s="160">
        <f t="shared" si="0"/>
        <v>18625.86</v>
      </c>
    </row>
    <row r="26" spans="1:8">
      <c r="A26" s="175" t="s">
        <v>1345</v>
      </c>
      <c r="B26" s="183" t="s">
        <v>1346</v>
      </c>
      <c r="C26" s="176" t="s">
        <v>1348</v>
      </c>
      <c r="D26" s="183" t="s">
        <v>1134</v>
      </c>
      <c r="E26" s="176">
        <v>98</v>
      </c>
      <c r="F26" s="309" t="s">
        <v>1131</v>
      </c>
      <c r="G26" s="176">
        <v>18420.400000000001</v>
      </c>
      <c r="H26" s="160">
        <f t="shared" si="0"/>
        <v>18420.400000000001</v>
      </c>
    </row>
    <row r="27" spans="1:8">
      <c r="A27" s="175" t="s">
        <v>1276</v>
      </c>
      <c r="B27" s="183" t="s">
        <v>1277</v>
      </c>
      <c r="C27" s="176" t="s">
        <v>1279</v>
      </c>
      <c r="D27" s="183" t="s">
        <v>1134</v>
      </c>
      <c r="E27" s="176">
        <v>96</v>
      </c>
      <c r="F27" s="309" t="s">
        <v>1131</v>
      </c>
      <c r="G27" s="176">
        <v>17333.3</v>
      </c>
      <c r="H27" s="160">
        <f t="shared" si="0"/>
        <v>17333.3</v>
      </c>
    </row>
    <row r="28" spans="1:8">
      <c r="A28" s="175" t="s">
        <v>1299</v>
      </c>
      <c r="B28" s="183" t="s">
        <v>1300</v>
      </c>
      <c r="C28" s="176" t="s">
        <v>1302</v>
      </c>
      <c r="D28" s="183" t="s">
        <v>1134</v>
      </c>
      <c r="E28" s="176">
        <v>96</v>
      </c>
      <c r="F28" s="309" t="s">
        <v>1131</v>
      </c>
      <c r="G28" s="176">
        <v>19968</v>
      </c>
      <c r="H28" s="160">
        <f t="shared" si="0"/>
        <v>19968</v>
      </c>
    </row>
    <row r="29" spans="1:8">
      <c r="A29" s="175" t="s">
        <v>1391</v>
      </c>
      <c r="B29" s="183" t="s">
        <v>1392</v>
      </c>
      <c r="C29" s="176" t="s">
        <v>1394</v>
      </c>
      <c r="D29" s="183" t="s">
        <v>1141</v>
      </c>
      <c r="E29" s="176">
        <v>96</v>
      </c>
      <c r="F29" s="309" t="s">
        <v>1131</v>
      </c>
      <c r="G29" s="176">
        <v>16798.38</v>
      </c>
      <c r="H29" s="160">
        <f t="shared" si="0"/>
        <v>16798.38</v>
      </c>
    </row>
    <row r="30" spans="1:8">
      <c r="A30" s="175" t="s">
        <v>1311</v>
      </c>
      <c r="B30" s="183" t="s">
        <v>1312</v>
      </c>
      <c r="C30" s="176" t="s">
        <v>1315</v>
      </c>
      <c r="D30" s="183" t="s">
        <v>1141</v>
      </c>
      <c r="E30" s="176">
        <v>96</v>
      </c>
      <c r="F30" s="309" t="s">
        <v>1131</v>
      </c>
      <c r="G30" s="176">
        <v>18044.47</v>
      </c>
      <c r="H30" s="160">
        <f t="shared" si="0"/>
        <v>18044.47</v>
      </c>
    </row>
    <row r="31" spans="1:8">
      <c r="A31" s="175" t="s">
        <v>1326</v>
      </c>
      <c r="B31" s="183" t="s">
        <v>1327</v>
      </c>
      <c r="C31" s="176" t="s">
        <v>1329</v>
      </c>
      <c r="D31" s="183" t="s">
        <v>1141</v>
      </c>
      <c r="E31" s="176">
        <v>94</v>
      </c>
      <c r="F31" s="309" t="s">
        <v>1131</v>
      </c>
      <c r="G31" s="176">
        <v>16972.189999999999</v>
      </c>
      <c r="H31" s="160">
        <f t="shared" si="0"/>
        <v>16972.189999999999</v>
      </c>
    </row>
    <row r="32" spans="1:8">
      <c r="A32" s="175" t="s">
        <v>1338</v>
      </c>
      <c r="B32" s="183" t="s">
        <v>1339</v>
      </c>
      <c r="C32" s="176" t="s">
        <v>1341</v>
      </c>
      <c r="D32" s="183" t="s">
        <v>1141</v>
      </c>
      <c r="E32" s="176">
        <v>94</v>
      </c>
      <c r="F32" s="309" t="s">
        <v>1131</v>
      </c>
      <c r="G32" s="176">
        <v>16972.189999999999</v>
      </c>
      <c r="H32" s="160">
        <f t="shared" si="0"/>
        <v>16972.189999999999</v>
      </c>
    </row>
    <row r="33" spans="1:8">
      <c r="A33" s="175" t="s">
        <v>1374</v>
      </c>
      <c r="B33" s="183" t="s">
        <v>1375</v>
      </c>
      <c r="C33" s="176" t="s">
        <v>1377</v>
      </c>
      <c r="D33" s="183" t="s">
        <v>1141</v>
      </c>
      <c r="E33" s="176">
        <v>94</v>
      </c>
      <c r="F33" s="309" t="s">
        <v>1131</v>
      </c>
      <c r="G33" s="176">
        <v>16972.189999999999</v>
      </c>
      <c r="H33" s="160">
        <f t="shared" si="0"/>
        <v>16972.189999999999</v>
      </c>
    </row>
    <row r="34" spans="1:8">
      <c r="A34" s="175" t="s">
        <v>1237</v>
      </c>
      <c r="B34" s="183" t="s">
        <v>1238</v>
      </c>
      <c r="C34" s="176" t="s">
        <v>1240</v>
      </c>
      <c r="D34" s="183" t="s">
        <v>1141</v>
      </c>
      <c r="E34" s="176">
        <v>94</v>
      </c>
      <c r="F34" s="309" t="s">
        <v>1131</v>
      </c>
      <c r="G34" s="176">
        <v>16447.580000000002</v>
      </c>
      <c r="H34" s="160">
        <f t="shared" si="0"/>
        <v>16447.580000000002</v>
      </c>
    </row>
    <row r="35" spans="1:8">
      <c r="A35" s="175" t="s">
        <v>1384</v>
      </c>
      <c r="B35" s="183" t="s">
        <v>1385</v>
      </c>
      <c r="C35" s="176" t="s">
        <v>1387</v>
      </c>
      <c r="D35" s="183" t="s">
        <v>1141</v>
      </c>
      <c r="E35" s="176">
        <v>94</v>
      </c>
      <c r="F35" s="309" t="s">
        <v>1131</v>
      </c>
      <c r="G35" s="176">
        <v>16972.189999999999</v>
      </c>
      <c r="H35" s="160">
        <f t="shared" si="0"/>
        <v>16972.189999999999</v>
      </c>
    </row>
    <row r="36" spans="1:8">
      <c r="A36" s="175" t="s">
        <v>1259</v>
      </c>
      <c r="B36" s="183" t="s">
        <v>1260</v>
      </c>
      <c r="C36" s="176" t="s">
        <v>1261</v>
      </c>
      <c r="D36" s="183" t="s">
        <v>1141</v>
      </c>
      <c r="E36" s="176">
        <v>93</v>
      </c>
      <c r="F36" s="309" t="s">
        <v>1131</v>
      </c>
      <c r="G36" s="176">
        <v>16791.63</v>
      </c>
      <c r="H36" s="160">
        <f t="shared" si="0"/>
        <v>16791.63</v>
      </c>
    </row>
    <row r="37" spans="1:8">
      <c r="A37" s="175" t="s">
        <v>1205</v>
      </c>
      <c r="B37" s="183" t="s">
        <v>1206</v>
      </c>
      <c r="C37" s="176" t="s">
        <v>1209</v>
      </c>
      <c r="D37" s="183" t="s">
        <v>1134</v>
      </c>
      <c r="E37" s="176">
        <v>93</v>
      </c>
      <c r="F37" s="309" t="s">
        <v>1131</v>
      </c>
      <c r="G37" s="176">
        <v>17191</v>
      </c>
      <c r="H37" s="160">
        <f t="shared" si="0"/>
        <v>17191</v>
      </c>
    </row>
    <row r="38" spans="1:8">
      <c r="A38" s="175" t="s">
        <v>1168</v>
      </c>
      <c r="B38" s="183" t="s">
        <v>1169</v>
      </c>
      <c r="C38" s="176" t="s">
        <v>1173</v>
      </c>
      <c r="D38" s="183" t="s">
        <v>1134</v>
      </c>
      <c r="E38" s="176">
        <v>93</v>
      </c>
      <c r="F38" s="309" t="s">
        <v>1131</v>
      </c>
      <c r="G38" s="176">
        <v>17191</v>
      </c>
      <c r="H38" s="160">
        <f t="shared" si="0"/>
        <v>17191</v>
      </c>
    </row>
    <row r="39" spans="1:8">
      <c r="A39" s="175" t="s">
        <v>1304</v>
      </c>
      <c r="B39" s="183" t="s">
        <v>1305</v>
      </c>
      <c r="C39" s="176" t="s">
        <v>1307</v>
      </c>
      <c r="D39" s="183" t="s">
        <v>1134</v>
      </c>
      <c r="E39" s="176">
        <v>93</v>
      </c>
      <c r="F39" s="309" t="s">
        <v>1131</v>
      </c>
      <c r="G39" s="176">
        <v>17191</v>
      </c>
      <c r="H39" s="160">
        <f t="shared" si="0"/>
        <v>17191</v>
      </c>
    </row>
    <row r="40" spans="1:8">
      <c r="A40" s="175" t="s">
        <v>1322</v>
      </c>
      <c r="B40" s="183" t="s">
        <v>1323</v>
      </c>
      <c r="C40" s="176" t="s">
        <v>1324</v>
      </c>
      <c r="D40" s="183" t="s">
        <v>1141</v>
      </c>
      <c r="E40" s="176">
        <v>71</v>
      </c>
      <c r="F40" s="309" t="s">
        <v>1131</v>
      </c>
      <c r="G40" s="176">
        <v>14714.75</v>
      </c>
      <c r="H40" s="160">
        <f t="shared" si="0"/>
        <v>14714.75</v>
      </c>
    </row>
    <row r="41" spans="1:8">
      <c r="A41" s="175" t="s">
        <v>1250</v>
      </c>
      <c r="B41" s="183" t="s">
        <v>1251</v>
      </c>
      <c r="C41" s="176" t="s">
        <v>1246</v>
      </c>
      <c r="D41" s="183" t="s">
        <v>1141</v>
      </c>
      <c r="E41" s="176">
        <v>60</v>
      </c>
      <c r="F41" s="309" t="s">
        <v>1131</v>
      </c>
      <c r="G41" s="176">
        <v>12000</v>
      </c>
      <c r="H41" s="160">
        <f t="shared" si="0"/>
        <v>12000</v>
      </c>
    </row>
    <row r="42" spans="1:8">
      <c r="A42" s="175" t="s">
        <v>1243</v>
      </c>
      <c r="B42" s="183" t="s">
        <v>1244</v>
      </c>
      <c r="C42" s="176" t="s">
        <v>1246</v>
      </c>
      <c r="D42" s="183" t="s">
        <v>1134</v>
      </c>
      <c r="E42" s="176">
        <v>60</v>
      </c>
      <c r="F42" s="309" t="s">
        <v>1131</v>
      </c>
      <c r="G42" s="176">
        <v>11750</v>
      </c>
      <c r="H42" s="160">
        <f t="shared" si="0"/>
        <v>11750</v>
      </c>
    </row>
    <row r="43" spans="1:8">
      <c r="A43" s="175" t="s">
        <v>1834</v>
      </c>
      <c r="B43" s="183" t="s">
        <v>1833</v>
      </c>
      <c r="C43" s="176" t="s">
        <v>2611</v>
      </c>
      <c r="D43" s="183" t="s">
        <v>1134</v>
      </c>
      <c r="E43" s="176">
        <v>48</v>
      </c>
      <c r="F43" s="309" t="s">
        <v>1131</v>
      </c>
      <c r="G43" s="176">
        <v>3316</v>
      </c>
      <c r="H43" s="160">
        <f t="shared" si="0"/>
        <v>3316</v>
      </c>
    </row>
    <row r="44" spans="1:8">
      <c r="A44" s="175" t="s">
        <v>2651</v>
      </c>
      <c r="B44" s="183" t="s">
        <v>2652</v>
      </c>
      <c r="C44" s="176" t="s">
        <v>2653</v>
      </c>
      <c r="D44" s="183" t="s">
        <v>1134</v>
      </c>
      <c r="E44" s="176">
        <v>48</v>
      </c>
      <c r="F44" s="309" t="s">
        <v>1131</v>
      </c>
      <c r="G44" s="176">
        <v>3316</v>
      </c>
      <c r="H44" s="160">
        <f t="shared" si="0"/>
        <v>3316</v>
      </c>
    </row>
    <row r="45" spans="1:8">
      <c r="A45" s="175" t="s">
        <v>1667</v>
      </c>
      <c r="B45" s="183" t="s">
        <v>1666</v>
      </c>
      <c r="C45" s="176" t="s">
        <v>2592</v>
      </c>
      <c r="D45" s="183" t="s">
        <v>1134</v>
      </c>
      <c r="E45" s="176">
        <v>48</v>
      </c>
      <c r="F45" s="309" t="s">
        <v>1131</v>
      </c>
      <c r="G45" s="176">
        <v>3316</v>
      </c>
      <c r="H45" s="160">
        <f t="shared" si="0"/>
        <v>3316</v>
      </c>
    </row>
    <row r="46" spans="1:8">
      <c r="A46" s="175" t="s">
        <v>1733</v>
      </c>
      <c r="B46" s="183" t="s">
        <v>1732</v>
      </c>
      <c r="C46" s="176" t="s">
        <v>2625</v>
      </c>
      <c r="D46" s="183" t="s">
        <v>1134</v>
      </c>
      <c r="E46" s="176">
        <v>48</v>
      </c>
      <c r="F46" s="309" t="s">
        <v>1131</v>
      </c>
      <c r="G46" s="176">
        <v>3316</v>
      </c>
      <c r="H46" s="160">
        <f t="shared" si="0"/>
        <v>3316</v>
      </c>
    </row>
    <row r="47" spans="1:8">
      <c r="A47" s="175" t="s">
        <v>1650</v>
      </c>
      <c r="B47" s="183" t="s">
        <v>1649</v>
      </c>
      <c r="C47" s="176" t="s">
        <v>2595</v>
      </c>
      <c r="D47" s="183" t="s">
        <v>1134</v>
      </c>
      <c r="E47" s="176">
        <v>48</v>
      </c>
      <c r="F47" s="309" t="s">
        <v>1131</v>
      </c>
      <c r="G47" s="176">
        <v>3316</v>
      </c>
      <c r="H47" s="160">
        <f t="shared" si="0"/>
        <v>3316</v>
      </c>
    </row>
    <row r="48" spans="1:8">
      <c r="A48" s="175" t="s">
        <v>1623</v>
      </c>
      <c r="B48" s="183" t="s">
        <v>1622</v>
      </c>
      <c r="C48" s="176" t="s">
        <v>2431</v>
      </c>
      <c r="D48" s="183" t="s">
        <v>1134</v>
      </c>
      <c r="E48" s="176">
        <v>48</v>
      </c>
      <c r="F48" s="309" t="s">
        <v>1131</v>
      </c>
      <c r="G48" s="176">
        <v>3316</v>
      </c>
      <c r="H48" s="160">
        <f t="shared" si="0"/>
        <v>3316</v>
      </c>
    </row>
    <row r="49" spans="1:8">
      <c r="A49" s="175" t="s">
        <v>1673</v>
      </c>
      <c r="B49" s="183" t="s">
        <v>1672</v>
      </c>
      <c r="C49" s="176" t="s">
        <v>2566</v>
      </c>
      <c r="D49" s="183" t="s">
        <v>1134</v>
      </c>
      <c r="E49" s="176">
        <v>48</v>
      </c>
      <c r="F49" s="309" t="s">
        <v>1131</v>
      </c>
      <c r="G49" s="176">
        <v>3316</v>
      </c>
      <c r="H49" s="160">
        <f t="shared" si="0"/>
        <v>3316</v>
      </c>
    </row>
    <row r="50" spans="1:8">
      <c r="A50" s="175" t="s">
        <v>1825</v>
      </c>
      <c r="B50" s="183" t="s">
        <v>1824</v>
      </c>
      <c r="C50" s="176" t="s">
        <v>2669</v>
      </c>
      <c r="D50" s="183" t="s">
        <v>1134</v>
      </c>
      <c r="E50" s="176">
        <v>48</v>
      </c>
      <c r="F50" s="309" t="s">
        <v>1131</v>
      </c>
      <c r="G50" s="176">
        <v>3316</v>
      </c>
      <c r="H50" s="160">
        <f t="shared" si="0"/>
        <v>3316</v>
      </c>
    </row>
    <row r="51" spans="1:8">
      <c r="A51" s="175" t="s">
        <v>2666</v>
      </c>
      <c r="B51" s="183" t="s">
        <v>2330</v>
      </c>
      <c r="C51" s="176" t="s">
        <v>2668</v>
      </c>
      <c r="D51" s="183" t="s">
        <v>1134</v>
      </c>
      <c r="E51" s="176">
        <v>48</v>
      </c>
      <c r="F51" s="309" t="s">
        <v>1131</v>
      </c>
      <c r="G51" s="176">
        <v>3316</v>
      </c>
      <c r="H51" s="160">
        <f t="shared" si="0"/>
        <v>3316</v>
      </c>
    </row>
    <row r="52" spans="1:8">
      <c r="A52" s="175" t="s">
        <v>1696</v>
      </c>
      <c r="B52" s="183" t="s">
        <v>1695</v>
      </c>
      <c r="C52" s="176" t="s">
        <v>2533</v>
      </c>
      <c r="D52" s="183" t="s">
        <v>1134</v>
      </c>
      <c r="E52" s="176">
        <v>48</v>
      </c>
      <c r="F52" s="309" t="s">
        <v>1131</v>
      </c>
      <c r="G52" s="176">
        <v>3316</v>
      </c>
      <c r="H52" s="160">
        <f t="shared" si="0"/>
        <v>3316</v>
      </c>
    </row>
    <row r="53" spans="1:8">
      <c r="A53" s="175" t="s">
        <v>1843</v>
      </c>
      <c r="B53" s="183" t="s">
        <v>1842</v>
      </c>
      <c r="C53" s="176" t="s">
        <v>2658</v>
      </c>
      <c r="D53" s="183" t="s">
        <v>1141</v>
      </c>
      <c r="E53" s="176">
        <v>48</v>
      </c>
      <c r="F53" s="309" t="s">
        <v>1131</v>
      </c>
      <c r="G53" s="176">
        <v>3316</v>
      </c>
      <c r="H53" s="160">
        <f t="shared" si="0"/>
        <v>3316</v>
      </c>
    </row>
    <row r="54" spans="1:8">
      <c r="A54" s="175" t="s">
        <v>1593</v>
      </c>
      <c r="B54" s="183" t="s">
        <v>1592</v>
      </c>
      <c r="C54" s="176" t="s">
        <v>2601</v>
      </c>
      <c r="D54" s="183" t="s">
        <v>1141</v>
      </c>
      <c r="E54" s="176">
        <v>48</v>
      </c>
      <c r="F54" s="309" t="s">
        <v>1131</v>
      </c>
      <c r="G54" s="176">
        <v>3316</v>
      </c>
      <c r="H54" s="160">
        <f t="shared" si="0"/>
        <v>3316</v>
      </c>
    </row>
    <row r="55" spans="1:8">
      <c r="A55" s="175" t="s">
        <v>1746</v>
      </c>
      <c r="B55" s="183" t="s">
        <v>1745</v>
      </c>
      <c r="C55" s="176" t="s">
        <v>2491</v>
      </c>
      <c r="D55" s="183" t="s">
        <v>1141</v>
      </c>
      <c r="E55" s="176">
        <v>48</v>
      </c>
      <c r="F55" s="309" t="s">
        <v>1131</v>
      </c>
      <c r="G55" s="176">
        <v>3316</v>
      </c>
      <c r="H55" s="160">
        <f t="shared" si="0"/>
        <v>3316</v>
      </c>
    </row>
    <row r="56" spans="1:8">
      <c r="A56" s="175" t="s">
        <v>1847</v>
      </c>
      <c r="B56" s="183" t="s">
        <v>1846</v>
      </c>
      <c r="C56" s="176" t="s">
        <v>2503</v>
      </c>
      <c r="D56" s="183" t="s">
        <v>1141</v>
      </c>
      <c r="E56" s="176">
        <v>48</v>
      </c>
      <c r="F56" s="309" t="s">
        <v>1131</v>
      </c>
      <c r="G56" s="176">
        <v>3316</v>
      </c>
      <c r="H56" s="160">
        <f t="shared" si="0"/>
        <v>3316</v>
      </c>
    </row>
    <row r="57" spans="1:8">
      <c r="A57" s="175" t="s">
        <v>1586</v>
      </c>
      <c r="B57" s="183" t="s">
        <v>1585</v>
      </c>
      <c r="C57" s="176" t="s">
        <v>2543</v>
      </c>
      <c r="D57" s="183" t="s">
        <v>1141</v>
      </c>
      <c r="E57" s="176">
        <v>48</v>
      </c>
      <c r="F57" s="309" t="s">
        <v>1131</v>
      </c>
      <c r="G57" s="176">
        <v>3316</v>
      </c>
      <c r="H57" s="160">
        <f t="shared" si="0"/>
        <v>3316</v>
      </c>
    </row>
    <row r="58" spans="1:8">
      <c r="A58" s="175" t="s">
        <v>1807</v>
      </c>
      <c r="B58" s="183" t="s">
        <v>1806</v>
      </c>
      <c r="C58" s="176" t="s">
        <v>2656</v>
      </c>
      <c r="D58" s="183" t="s">
        <v>1134</v>
      </c>
      <c r="E58" s="176">
        <v>48</v>
      </c>
      <c r="F58" s="309" t="s">
        <v>1131</v>
      </c>
      <c r="G58" s="176">
        <v>3316</v>
      </c>
      <c r="H58" s="160">
        <f t="shared" si="0"/>
        <v>3316</v>
      </c>
    </row>
    <row r="59" spans="1:8">
      <c r="A59" s="175" t="s">
        <v>1730</v>
      </c>
      <c r="B59" s="183" t="s">
        <v>1729</v>
      </c>
      <c r="C59" s="176" t="s">
        <v>2393</v>
      </c>
      <c r="D59" s="183" t="s">
        <v>1134</v>
      </c>
      <c r="E59" s="176">
        <v>48</v>
      </c>
      <c r="F59" s="309" t="s">
        <v>1131</v>
      </c>
      <c r="G59" s="176">
        <v>3316</v>
      </c>
      <c r="H59" s="160">
        <f t="shared" si="0"/>
        <v>3316</v>
      </c>
    </row>
    <row r="60" spans="1:8">
      <c r="A60" s="175" t="s">
        <v>1636</v>
      </c>
      <c r="B60" s="183" t="s">
        <v>1635</v>
      </c>
      <c r="C60" s="176" t="s">
        <v>2606</v>
      </c>
      <c r="D60" s="183" t="s">
        <v>1134</v>
      </c>
      <c r="E60" s="176">
        <v>48</v>
      </c>
      <c r="F60" s="309" t="s">
        <v>1131</v>
      </c>
      <c r="G60" s="176">
        <v>3316</v>
      </c>
      <c r="H60" s="160">
        <f t="shared" si="0"/>
        <v>3316</v>
      </c>
    </row>
    <row r="61" spans="1:8">
      <c r="A61" s="175" t="s">
        <v>1617</v>
      </c>
      <c r="B61" s="183" t="s">
        <v>1616</v>
      </c>
      <c r="C61" s="176" t="s">
        <v>2448</v>
      </c>
      <c r="D61" s="183" t="s">
        <v>1134</v>
      </c>
      <c r="E61" s="176">
        <v>48</v>
      </c>
      <c r="F61" s="309" t="s">
        <v>1131</v>
      </c>
      <c r="G61" s="176">
        <v>3316</v>
      </c>
      <c r="H61" s="160">
        <f t="shared" si="0"/>
        <v>3316</v>
      </c>
    </row>
    <row r="62" spans="1:8">
      <c r="A62" s="175" t="s">
        <v>1863</v>
      </c>
      <c r="B62" s="183" t="s">
        <v>1862</v>
      </c>
      <c r="C62" s="176" t="s">
        <v>2672</v>
      </c>
      <c r="D62" s="183" t="s">
        <v>1134</v>
      </c>
      <c r="E62" s="176">
        <v>48</v>
      </c>
      <c r="F62" s="309" t="s">
        <v>1131</v>
      </c>
      <c r="G62" s="176">
        <v>3316</v>
      </c>
      <c r="H62" s="160">
        <f t="shared" si="0"/>
        <v>3316</v>
      </c>
    </row>
    <row r="63" spans="1:8">
      <c r="A63" s="175" t="s">
        <v>1711</v>
      </c>
      <c r="B63" s="183" t="s">
        <v>1710</v>
      </c>
      <c r="C63" s="176" t="s">
        <v>2440</v>
      </c>
      <c r="D63" s="183" t="s">
        <v>1134</v>
      </c>
      <c r="E63" s="176">
        <v>48</v>
      </c>
      <c r="F63" s="309" t="s">
        <v>1131</v>
      </c>
      <c r="G63" s="176">
        <v>3316</v>
      </c>
      <c r="H63" s="160">
        <f t="shared" si="0"/>
        <v>3316</v>
      </c>
    </row>
    <row r="64" spans="1:8">
      <c r="A64" s="175" t="s">
        <v>1664</v>
      </c>
      <c r="B64" s="183" t="s">
        <v>1663</v>
      </c>
      <c r="C64" s="176" t="s">
        <v>2509</v>
      </c>
      <c r="D64" s="183" t="s">
        <v>1134</v>
      </c>
      <c r="E64" s="176">
        <v>48</v>
      </c>
      <c r="F64" s="309" t="s">
        <v>1131</v>
      </c>
      <c r="G64" s="176">
        <v>3316</v>
      </c>
      <c r="H64" s="160">
        <f t="shared" si="0"/>
        <v>3316</v>
      </c>
    </row>
    <row r="65" spans="1:8">
      <c r="A65" s="175" t="s">
        <v>1813</v>
      </c>
      <c r="B65" s="183" t="s">
        <v>1812</v>
      </c>
      <c r="C65" s="176" t="s">
        <v>2583</v>
      </c>
      <c r="D65" s="183" t="s">
        <v>1134</v>
      </c>
      <c r="E65" s="176">
        <v>48</v>
      </c>
      <c r="F65" s="309" t="s">
        <v>1131</v>
      </c>
      <c r="G65" s="176">
        <v>3316</v>
      </c>
      <c r="H65" s="160">
        <f t="shared" si="0"/>
        <v>3316</v>
      </c>
    </row>
    <row r="66" spans="1:8">
      <c r="A66" s="175" t="s">
        <v>1724</v>
      </c>
      <c r="B66" s="183" t="s">
        <v>1723</v>
      </c>
      <c r="C66" s="176" t="s">
        <v>2561</v>
      </c>
      <c r="D66" s="183" t="s">
        <v>1134</v>
      </c>
      <c r="E66" s="176">
        <v>48</v>
      </c>
      <c r="F66" s="309" t="s">
        <v>1131</v>
      </c>
      <c r="G66" s="176">
        <v>3316</v>
      </c>
      <c r="H66" s="160">
        <f t="shared" si="0"/>
        <v>3316</v>
      </c>
    </row>
    <row r="67" spans="1:8">
      <c r="A67" s="175" t="s">
        <v>1753</v>
      </c>
      <c r="B67" s="183" t="s">
        <v>1752</v>
      </c>
      <c r="C67" s="176" t="s">
        <v>2536</v>
      </c>
      <c r="D67" s="183" t="s">
        <v>1134</v>
      </c>
      <c r="E67" s="176">
        <v>48</v>
      </c>
      <c r="F67" s="309" t="s">
        <v>1131</v>
      </c>
      <c r="G67" s="176">
        <v>3316</v>
      </c>
      <c r="H67" s="160">
        <f t="shared" ref="H67:H130" si="1">VALUE(G67)</f>
        <v>3316</v>
      </c>
    </row>
    <row r="68" spans="1:8">
      <c r="A68" s="175" t="s">
        <v>1798</v>
      </c>
      <c r="B68" s="183" t="s">
        <v>1797</v>
      </c>
      <c r="C68" s="176" t="s">
        <v>2530</v>
      </c>
      <c r="D68" s="183" t="s">
        <v>1134</v>
      </c>
      <c r="E68" s="176">
        <v>48</v>
      </c>
      <c r="F68" s="309" t="s">
        <v>1131</v>
      </c>
      <c r="G68" s="176">
        <v>3316</v>
      </c>
      <c r="H68" s="160">
        <f t="shared" si="1"/>
        <v>3316</v>
      </c>
    </row>
    <row r="69" spans="1:8">
      <c r="A69" s="175" t="s">
        <v>1779</v>
      </c>
      <c r="B69" s="183" t="s">
        <v>1778</v>
      </c>
      <c r="C69" s="176" t="s">
        <v>2497</v>
      </c>
      <c r="D69" s="183" t="s">
        <v>1134</v>
      </c>
      <c r="E69" s="176">
        <v>48</v>
      </c>
      <c r="F69" s="309" t="s">
        <v>1131</v>
      </c>
      <c r="G69" s="176">
        <v>3316</v>
      </c>
      <c r="H69" s="160">
        <f t="shared" si="1"/>
        <v>3316</v>
      </c>
    </row>
    <row r="70" spans="1:8">
      <c r="A70" s="175" t="s">
        <v>1701</v>
      </c>
      <c r="B70" s="183" t="s">
        <v>1700</v>
      </c>
      <c r="C70" s="176" t="s">
        <v>2451</v>
      </c>
      <c r="D70" s="183" t="s">
        <v>1134</v>
      </c>
      <c r="E70" s="176">
        <v>48</v>
      </c>
      <c r="F70" s="309" t="s">
        <v>1131</v>
      </c>
      <c r="G70" s="176">
        <v>3316</v>
      </c>
      <c r="H70" s="160">
        <f t="shared" si="1"/>
        <v>3316</v>
      </c>
    </row>
    <row r="71" spans="1:8">
      <c r="A71" s="175" t="s">
        <v>1717</v>
      </c>
      <c r="B71" s="183" t="s">
        <v>1716</v>
      </c>
      <c r="C71" s="176" t="s">
        <v>2459</v>
      </c>
      <c r="D71" s="183" t="s">
        <v>1134</v>
      </c>
      <c r="E71" s="176">
        <v>48</v>
      </c>
      <c r="F71" s="309" t="s">
        <v>1131</v>
      </c>
      <c r="G71" s="176">
        <v>3316</v>
      </c>
      <c r="H71" s="160">
        <f t="shared" si="1"/>
        <v>3316</v>
      </c>
    </row>
    <row r="72" spans="1:8">
      <c r="A72" s="175" t="s">
        <v>1769</v>
      </c>
      <c r="B72" s="183" t="s">
        <v>1768</v>
      </c>
      <c r="C72" s="176" t="s">
        <v>2665</v>
      </c>
      <c r="D72" s="183" t="s">
        <v>1134</v>
      </c>
      <c r="E72" s="176">
        <v>48</v>
      </c>
      <c r="F72" s="309" t="s">
        <v>1131</v>
      </c>
      <c r="G72" s="176">
        <v>3316</v>
      </c>
      <c r="H72" s="160">
        <f t="shared" si="1"/>
        <v>3316</v>
      </c>
    </row>
    <row r="73" spans="1:8">
      <c r="A73" s="175" t="s">
        <v>1670</v>
      </c>
      <c r="B73" s="183" t="s">
        <v>1669</v>
      </c>
      <c r="C73" s="176" t="s">
        <v>2571</v>
      </c>
      <c r="D73" s="183" t="s">
        <v>1134</v>
      </c>
      <c r="E73" s="176">
        <v>48</v>
      </c>
      <c r="F73" s="309" t="s">
        <v>1131</v>
      </c>
      <c r="G73" s="176">
        <v>3316</v>
      </c>
      <c r="H73" s="160">
        <f t="shared" si="1"/>
        <v>3316</v>
      </c>
    </row>
    <row r="74" spans="1:8">
      <c r="A74" s="175" t="s">
        <v>1596</v>
      </c>
      <c r="B74" s="183" t="s">
        <v>1595</v>
      </c>
      <c r="C74" s="176" t="s">
        <v>2433</v>
      </c>
      <c r="D74" s="183" t="s">
        <v>1134</v>
      </c>
      <c r="E74" s="176">
        <v>48</v>
      </c>
      <c r="F74" s="309" t="s">
        <v>1131</v>
      </c>
      <c r="G74" s="176">
        <v>3316</v>
      </c>
      <c r="H74" s="160">
        <f t="shared" si="1"/>
        <v>3316</v>
      </c>
    </row>
    <row r="75" spans="1:8">
      <c r="A75" s="175" t="s">
        <v>1620</v>
      </c>
      <c r="B75" s="183" t="s">
        <v>1619</v>
      </c>
      <c r="C75" s="176" t="s">
        <v>2417</v>
      </c>
      <c r="D75" s="183" t="s">
        <v>1134</v>
      </c>
      <c r="E75" s="176">
        <v>48</v>
      </c>
      <c r="F75" s="309" t="s">
        <v>1131</v>
      </c>
      <c r="G75" s="176">
        <v>3316</v>
      </c>
      <c r="H75" s="160">
        <f t="shared" si="1"/>
        <v>3316</v>
      </c>
    </row>
    <row r="76" spans="1:8">
      <c r="A76" s="175" t="s">
        <v>1761</v>
      </c>
      <c r="B76" s="183" t="s">
        <v>1759</v>
      </c>
      <c r="C76" s="176" t="s">
        <v>2409</v>
      </c>
      <c r="D76" s="183" t="s">
        <v>1134</v>
      </c>
      <c r="E76" s="176">
        <v>48</v>
      </c>
      <c r="F76" s="309" t="s">
        <v>1131</v>
      </c>
      <c r="G76" s="176">
        <v>3316</v>
      </c>
      <c r="H76" s="160">
        <f t="shared" si="1"/>
        <v>3316</v>
      </c>
    </row>
    <row r="77" spans="1:8">
      <c r="A77" s="175" t="s">
        <v>1831</v>
      </c>
      <c r="B77" s="183" t="s">
        <v>1830</v>
      </c>
      <c r="C77" s="176" t="s">
        <v>2523</v>
      </c>
      <c r="D77" s="183" t="s">
        <v>1134</v>
      </c>
      <c r="E77" s="176">
        <v>48</v>
      </c>
      <c r="F77" s="309" t="s">
        <v>1131</v>
      </c>
      <c r="G77" s="176">
        <v>3316</v>
      </c>
      <c r="H77" s="160">
        <f t="shared" si="1"/>
        <v>3316</v>
      </c>
    </row>
    <row r="78" spans="1:8">
      <c r="A78" s="175" t="s">
        <v>1609</v>
      </c>
      <c r="B78" s="183" t="s">
        <v>1608</v>
      </c>
      <c r="C78" s="176" t="s">
        <v>2649</v>
      </c>
      <c r="D78" s="183" t="s">
        <v>1134</v>
      </c>
      <c r="E78" s="176">
        <v>48</v>
      </c>
      <c r="F78" s="309" t="s">
        <v>1131</v>
      </c>
      <c r="G78" s="176">
        <v>3316</v>
      </c>
      <c r="H78" s="160">
        <f t="shared" si="1"/>
        <v>3316</v>
      </c>
    </row>
    <row r="79" spans="1:8">
      <c r="A79" s="175" t="s">
        <v>1822</v>
      </c>
      <c r="B79" s="183" t="s">
        <v>1821</v>
      </c>
      <c r="C79" s="176" t="s">
        <v>2514</v>
      </c>
      <c r="D79" s="183" t="s">
        <v>1134</v>
      </c>
      <c r="E79" s="176">
        <v>48</v>
      </c>
      <c r="F79" s="309" t="s">
        <v>1131</v>
      </c>
      <c r="G79" s="176">
        <v>3316</v>
      </c>
      <c r="H79" s="160">
        <f t="shared" si="1"/>
        <v>3316</v>
      </c>
    </row>
    <row r="80" spans="1:8">
      <c r="A80" s="175" t="s">
        <v>1819</v>
      </c>
      <c r="B80" s="183" t="s">
        <v>1818</v>
      </c>
      <c r="C80" s="176" t="s">
        <v>2554</v>
      </c>
      <c r="D80" s="183" t="s">
        <v>1134</v>
      </c>
      <c r="E80" s="176">
        <v>48</v>
      </c>
      <c r="F80" s="309" t="s">
        <v>1131</v>
      </c>
      <c r="G80" s="176">
        <v>3316</v>
      </c>
      <c r="H80" s="160">
        <f t="shared" si="1"/>
        <v>3316</v>
      </c>
    </row>
    <row r="81" spans="1:8">
      <c r="A81" s="175" t="s">
        <v>1727</v>
      </c>
      <c r="B81" s="183" t="s">
        <v>1726</v>
      </c>
      <c r="C81" s="176" t="s">
        <v>2518</v>
      </c>
      <c r="D81" s="183" t="s">
        <v>1134</v>
      </c>
      <c r="E81" s="176">
        <v>48</v>
      </c>
      <c r="F81" s="309" t="s">
        <v>1131</v>
      </c>
      <c r="G81" s="176">
        <v>3316</v>
      </c>
      <c r="H81" s="160">
        <f t="shared" si="1"/>
        <v>3316</v>
      </c>
    </row>
    <row r="82" spans="1:8">
      <c r="A82" s="175" t="s">
        <v>1838</v>
      </c>
      <c r="B82" s="183" t="s">
        <v>1961</v>
      </c>
      <c r="C82" s="176" t="s">
        <v>2516</v>
      </c>
      <c r="D82" s="183" t="s">
        <v>1134</v>
      </c>
      <c r="E82" s="176">
        <v>48</v>
      </c>
      <c r="F82" s="309" t="s">
        <v>1131</v>
      </c>
      <c r="G82" s="176">
        <v>3316</v>
      </c>
      <c r="H82" s="160">
        <f t="shared" si="1"/>
        <v>3316</v>
      </c>
    </row>
    <row r="83" spans="1:8">
      <c r="A83" s="175" t="s">
        <v>1756</v>
      </c>
      <c r="B83" s="183" t="s">
        <v>1755</v>
      </c>
      <c r="C83" s="176" t="s">
        <v>2549</v>
      </c>
      <c r="D83" s="183" t="s">
        <v>1134</v>
      </c>
      <c r="E83" s="176">
        <v>48</v>
      </c>
      <c r="F83" s="309" t="s">
        <v>1131</v>
      </c>
      <c r="G83" s="176">
        <v>3316</v>
      </c>
      <c r="H83" s="160">
        <f t="shared" si="1"/>
        <v>3316</v>
      </c>
    </row>
    <row r="84" spans="1:8">
      <c r="A84" s="175" t="s">
        <v>1810</v>
      </c>
      <c r="B84" s="183" t="s">
        <v>1809</v>
      </c>
      <c r="C84" s="176" t="s">
        <v>2446</v>
      </c>
      <c r="D84" s="183" t="s">
        <v>1134</v>
      </c>
      <c r="E84" s="176">
        <v>48</v>
      </c>
      <c r="F84" s="309" t="s">
        <v>1131</v>
      </c>
      <c r="G84" s="176">
        <v>3316</v>
      </c>
      <c r="H84" s="160">
        <f t="shared" si="1"/>
        <v>3316</v>
      </c>
    </row>
    <row r="85" spans="1:8">
      <c r="A85" s="175" t="s">
        <v>1614</v>
      </c>
      <c r="B85" s="183" t="s">
        <v>1613</v>
      </c>
      <c r="C85" s="176" t="s">
        <v>2448</v>
      </c>
      <c r="D85" s="183" t="s">
        <v>1134</v>
      </c>
      <c r="E85" s="176">
        <v>48</v>
      </c>
      <c r="F85" s="309" t="s">
        <v>1131</v>
      </c>
      <c r="G85" s="176">
        <v>3316</v>
      </c>
      <c r="H85" s="160">
        <f t="shared" si="1"/>
        <v>3316</v>
      </c>
    </row>
    <row r="86" spans="1:8">
      <c r="A86" s="175" t="s">
        <v>1720</v>
      </c>
      <c r="B86" s="183" t="s">
        <v>1719</v>
      </c>
      <c r="C86" s="176" t="s">
        <v>2562</v>
      </c>
      <c r="D86" s="183" t="s">
        <v>1134</v>
      </c>
      <c r="E86" s="176">
        <v>48</v>
      </c>
      <c r="F86" s="309" t="s">
        <v>1131</v>
      </c>
      <c r="G86" s="176">
        <v>3316</v>
      </c>
      <c r="H86" s="160">
        <f t="shared" si="1"/>
        <v>3316</v>
      </c>
    </row>
    <row r="87" spans="1:8">
      <c r="A87" s="175" t="s">
        <v>1816</v>
      </c>
      <c r="B87" s="183" t="s">
        <v>1815</v>
      </c>
      <c r="C87" s="176" t="s">
        <v>2634</v>
      </c>
      <c r="D87" s="183" t="s">
        <v>1134</v>
      </c>
      <c r="E87" s="176">
        <v>48</v>
      </c>
      <c r="F87" s="309" t="s">
        <v>1131</v>
      </c>
      <c r="G87" s="176">
        <v>3316</v>
      </c>
      <c r="H87" s="160">
        <f t="shared" si="1"/>
        <v>3316</v>
      </c>
    </row>
    <row r="88" spans="1:8">
      <c r="A88" s="175" t="s">
        <v>1577</v>
      </c>
      <c r="B88" s="183" t="s">
        <v>1576</v>
      </c>
      <c r="C88" s="176" t="s">
        <v>2568</v>
      </c>
      <c r="D88" s="183" t="s">
        <v>1134</v>
      </c>
      <c r="E88" s="176">
        <v>47</v>
      </c>
      <c r="F88" s="309" t="s">
        <v>1131</v>
      </c>
      <c r="G88" s="176">
        <v>3246.92</v>
      </c>
      <c r="H88" s="160">
        <f t="shared" si="1"/>
        <v>3246.92</v>
      </c>
    </row>
    <row r="89" spans="1:8">
      <c r="A89" s="175" t="s">
        <v>1549</v>
      </c>
      <c r="B89" s="183" t="s">
        <v>1548</v>
      </c>
      <c r="C89" s="176" t="s">
        <v>2632</v>
      </c>
      <c r="D89" s="183" t="s">
        <v>1141</v>
      </c>
      <c r="E89" s="176">
        <v>47</v>
      </c>
      <c r="F89" s="309" t="s">
        <v>1131</v>
      </c>
      <c r="G89" s="176">
        <v>3246.92</v>
      </c>
      <c r="H89" s="160">
        <f t="shared" si="1"/>
        <v>3246.92</v>
      </c>
    </row>
    <row r="90" spans="1:8">
      <c r="A90" s="175" t="s">
        <v>1570</v>
      </c>
      <c r="B90" s="183" t="s">
        <v>1569</v>
      </c>
      <c r="C90" s="176" t="s">
        <v>2579</v>
      </c>
      <c r="D90" s="183" t="s">
        <v>1134</v>
      </c>
      <c r="E90" s="176">
        <v>46</v>
      </c>
      <c r="F90" s="309" t="s">
        <v>1131</v>
      </c>
      <c r="G90" s="176">
        <v>3177.83</v>
      </c>
      <c r="H90" s="160">
        <f t="shared" si="1"/>
        <v>3177.83</v>
      </c>
    </row>
    <row r="91" spans="1:8">
      <c r="A91" s="175" t="s">
        <v>1580</v>
      </c>
      <c r="B91" s="183" t="s">
        <v>1579</v>
      </c>
      <c r="C91" s="176" t="s">
        <v>2453</v>
      </c>
      <c r="D91" s="183" t="s">
        <v>1134</v>
      </c>
      <c r="E91" s="176">
        <v>45</v>
      </c>
      <c r="F91" s="309" t="s">
        <v>1131</v>
      </c>
      <c r="G91" s="176">
        <v>3108.75</v>
      </c>
      <c r="H91" s="160">
        <f t="shared" si="1"/>
        <v>3108.75</v>
      </c>
    </row>
    <row r="92" spans="1:8">
      <c r="A92" s="175" t="s">
        <v>1641</v>
      </c>
      <c r="B92" s="183" t="s">
        <v>1640</v>
      </c>
      <c r="C92" s="176" t="s">
        <v>2623</v>
      </c>
      <c r="D92" s="183" t="s">
        <v>1134</v>
      </c>
      <c r="E92" s="176">
        <v>45</v>
      </c>
      <c r="F92" s="309" t="s">
        <v>1131</v>
      </c>
      <c r="G92" s="176">
        <v>3108.75</v>
      </c>
      <c r="H92" s="160">
        <f t="shared" si="1"/>
        <v>3108.75</v>
      </c>
    </row>
    <row r="93" spans="1:8">
      <c r="A93" s="175" t="s">
        <v>1567</v>
      </c>
      <c r="B93" s="183" t="s">
        <v>1566</v>
      </c>
      <c r="C93" s="176" t="s">
        <v>2587</v>
      </c>
      <c r="D93" s="183" t="s">
        <v>1134</v>
      </c>
      <c r="E93" s="176">
        <v>45</v>
      </c>
      <c r="F93" s="309" t="s">
        <v>1131</v>
      </c>
      <c r="G93" s="176">
        <v>3108.75</v>
      </c>
      <c r="H93" s="160">
        <f t="shared" si="1"/>
        <v>3108.75</v>
      </c>
    </row>
    <row r="94" spans="1:8">
      <c r="A94" s="175" t="s">
        <v>1633</v>
      </c>
      <c r="B94" s="183" t="s">
        <v>1632</v>
      </c>
      <c r="C94" s="176" t="s">
        <v>2442</v>
      </c>
      <c r="D94" s="183" t="s">
        <v>1134</v>
      </c>
      <c r="E94" s="176">
        <v>45</v>
      </c>
      <c r="F94" s="309" t="s">
        <v>1131</v>
      </c>
      <c r="G94" s="176">
        <v>3108.75</v>
      </c>
      <c r="H94" s="160">
        <f t="shared" si="1"/>
        <v>3108.75</v>
      </c>
    </row>
    <row r="95" spans="1:8">
      <c r="A95" s="175" t="s">
        <v>1626</v>
      </c>
      <c r="B95" s="183" t="s">
        <v>1625</v>
      </c>
      <c r="C95" s="176" t="s">
        <v>2412</v>
      </c>
      <c r="D95" s="183" t="s">
        <v>1141</v>
      </c>
      <c r="E95" s="176">
        <v>45</v>
      </c>
      <c r="F95" s="309" t="s">
        <v>1131</v>
      </c>
      <c r="G95" s="176">
        <v>3108.75</v>
      </c>
      <c r="H95" s="160">
        <f t="shared" si="1"/>
        <v>3108.75</v>
      </c>
    </row>
    <row r="96" spans="1:8">
      <c r="A96" s="175" t="s">
        <v>1223</v>
      </c>
      <c r="B96" s="183" t="s">
        <v>1224</v>
      </c>
      <c r="C96" s="176" t="s">
        <v>1226</v>
      </c>
      <c r="D96" s="183" t="s">
        <v>1141</v>
      </c>
      <c r="E96" s="176">
        <v>34</v>
      </c>
      <c r="F96" s="309" t="s">
        <v>1131</v>
      </c>
      <c r="G96" s="176">
        <v>0</v>
      </c>
      <c r="H96" s="160">
        <f t="shared" si="1"/>
        <v>0</v>
      </c>
    </row>
    <row r="97" spans="1:8">
      <c r="A97" s="175" t="s">
        <v>1604</v>
      </c>
      <c r="B97" s="183" t="s">
        <v>1602</v>
      </c>
      <c r="C97" s="176" t="s">
        <v>2465</v>
      </c>
      <c r="D97" s="183" t="s">
        <v>1134</v>
      </c>
      <c r="E97" s="176">
        <v>32</v>
      </c>
      <c r="F97" s="309" t="s">
        <v>1131</v>
      </c>
      <c r="G97" s="176">
        <v>960</v>
      </c>
      <c r="H97" s="160">
        <f t="shared" si="1"/>
        <v>960</v>
      </c>
    </row>
    <row r="98" spans="1:8">
      <c r="A98" s="175" t="s">
        <v>1714</v>
      </c>
      <c r="B98" s="183" t="s">
        <v>1713</v>
      </c>
      <c r="C98" s="176" t="s">
        <v>2429</v>
      </c>
      <c r="D98" s="183" t="s">
        <v>1466</v>
      </c>
      <c r="E98" s="176">
        <v>32</v>
      </c>
      <c r="F98" s="309" t="s">
        <v>1131</v>
      </c>
      <c r="G98" s="176">
        <v>960</v>
      </c>
      <c r="H98" s="160">
        <f t="shared" si="1"/>
        <v>960</v>
      </c>
    </row>
    <row r="99" spans="1:8">
      <c r="A99" s="175" t="s">
        <v>1887</v>
      </c>
      <c r="B99" s="183" t="s">
        <v>1886</v>
      </c>
      <c r="C99" s="176" t="s">
        <v>2576</v>
      </c>
      <c r="D99" s="183" t="s">
        <v>1466</v>
      </c>
      <c r="E99" s="176">
        <v>32</v>
      </c>
      <c r="F99" s="309" t="s">
        <v>1131</v>
      </c>
      <c r="G99" s="176">
        <v>960</v>
      </c>
      <c r="H99" s="160">
        <f t="shared" si="1"/>
        <v>960</v>
      </c>
    </row>
    <row r="100" spans="1:8">
      <c r="A100" s="175" t="s">
        <v>1878</v>
      </c>
      <c r="B100" s="183" t="s">
        <v>1877</v>
      </c>
      <c r="C100" s="176" t="s">
        <v>2643</v>
      </c>
      <c r="D100" s="183" t="s">
        <v>1466</v>
      </c>
      <c r="E100" s="176">
        <v>32</v>
      </c>
      <c r="F100" s="309" t="s">
        <v>1131</v>
      </c>
      <c r="G100" s="176">
        <v>960</v>
      </c>
      <c r="H100" s="160">
        <f t="shared" si="1"/>
        <v>960</v>
      </c>
    </row>
    <row r="101" spans="1:8">
      <c r="A101" s="175" t="s">
        <v>1773</v>
      </c>
      <c r="B101" s="183" t="s">
        <v>1772</v>
      </c>
      <c r="C101" s="176" t="s">
        <v>2646</v>
      </c>
      <c r="D101" s="183" t="s">
        <v>1466</v>
      </c>
      <c r="E101" s="176">
        <v>32</v>
      </c>
      <c r="F101" s="309" t="s">
        <v>1131</v>
      </c>
      <c r="G101" s="176">
        <v>960</v>
      </c>
      <c r="H101" s="160">
        <f t="shared" si="1"/>
        <v>960</v>
      </c>
    </row>
    <row r="102" spans="1:8">
      <c r="A102" s="175" t="s">
        <v>1788</v>
      </c>
      <c r="B102" s="183" t="s">
        <v>1787</v>
      </c>
      <c r="C102" s="176" t="s">
        <v>2610</v>
      </c>
      <c r="D102" s="183" t="s">
        <v>1466</v>
      </c>
      <c r="E102" s="176">
        <v>32</v>
      </c>
      <c r="F102" s="309" t="s">
        <v>1131</v>
      </c>
      <c r="G102" s="176">
        <v>960</v>
      </c>
      <c r="H102" s="160">
        <f t="shared" si="1"/>
        <v>960</v>
      </c>
    </row>
    <row r="103" spans="1:8">
      <c r="A103" s="175" t="s">
        <v>1791</v>
      </c>
      <c r="B103" s="183" t="s">
        <v>1790</v>
      </c>
      <c r="C103" s="176" t="s">
        <v>2537</v>
      </c>
      <c r="D103" s="183" t="s">
        <v>1466</v>
      </c>
      <c r="E103" s="176">
        <v>32</v>
      </c>
      <c r="F103" s="309" t="s">
        <v>1131</v>
      </c>
      <c r="G103" s="176">
        <v>960</v>
      </c>
      <c r="H103" s="160">
        <f t="shared" si="1"/>
        <v>960</v>
      </c>
    </row>
    <row r="104" spans="1:8">
      <c r="A104" s="175" t="s">
        <v>1589</v>
      </c>
      <c r="B104" s="183" t="s">
        <v>1588</v>
      </c>
      <c r="C104" s="176" t="s">
        <v>1369</v>
      </c>
      <c r="D104" s="183" t="s">
        <v>1466</v>
      </c>
      <c r="E104" s="176">
        <v>32</v>
      </c>
      <c r="F104" s="309" t="s">
        <v>1131</v>
      </c>
      <c r="G104" s="176">
        <v>1200</v>
      </c>
      <c r="H104" s="160">
        <f t="shared" si="1"/>
        <v>1200</v>
      </c>
    </row>
    <row r="105" spans="1:8">
      <c r="A105" s="175" t="s">
        <v>1653</v>
      </c>
      <c r="B105" s="183" t="s">
        <v>1652</v>
      </c>
      <c r="C105" s="176" t="s">
        <v>2595</v>
      </c>
      <c r="D105" s="183" t="s">
        <v>1466</v>
      </c>
      <c r="E105" s="176">
        <v>32</v>
      </c>
      <c r="F105" s="309" t="s">
        <v>1131</v>
      </c>
      <c r="G105" s="176">
        <v>960</v>
      </c>
      <c r="H105" s="160">
        <f t="shared" si="1"/>
        <v>960</v>
      </c>
    </row>
    <row r="106" spans="1:8">
      <c r="A106" s="175" t="s">
        <v>1804</v>
      </c>
      <c r="B106" s="183" t="s">
        <v>1803</v>
      </c>
      <c r="C106" s="176" t="s">
        <v>2521</v>
      </c>
      <c r="D106" s="183" t="s">
        <v>1466</v>
      </c>
      <c r="E106" s="176">
        <v>32</v>
      </c>
      <c r="F106" s="309" t="s">
        <v>1131</v>
      </c>
      <c r="G106" s="176">
        <v>960</v>
      </c>
      <c r="H106" s="160">
        <f t="shared" si="1"/>
        <v>960</v>
      </c>
    </row>
    <row r="107" spans="1:8">
      <c r="A107" s="175" t="s">
        <v>1896</v>
      </c>
      <c r="B107" s="183" t="s">
        <v>1895</v>
      </c>
      <c r="C107" s="176" t="s">
        <v>2423</v>
      </c>
      <c r="D107" s="183" t="s">
        <v>1466</v>
      </c>
      <c r="E107" s="176">
        <v>32</v>
      </c>
      <c r="F107" s="309" t="s">
        <v>1131</v>
      </c>
      <c r="G107" s="176">
        <v>960</v>
      </c>
      <c r="H107" s="160">
        <f t="shared" si="1"/>
        <v>960</v>
      </c>
    </row>
    <row r="108" spans="1:8">
      <c r="A108" s="175" t="s">
        <v>1750</v>
      </c>
      <c r="B108" s="183" t="s">
        <v>1749</v>
      </c>
      <c r="C108" s="176" t="s">
        <v>2399</v>
      </c>
      <c r="D108" s="183" t="s">
        <v>1466</v>
      </c>
      <c r="E108" s="176">
        <v>32</v>
      </c>
      <c r="F108" s="309" t="s">
        <v>1131</v>
      </c>
      <c r="G108" s="176">
        <v>960</v>
      </c>
      <c r="H108" s="160">
        <f t="shared" si="1"/>
        <v>960</v>
      </c>
    </row>
    <row r="109" spans="1:8">
      <c r="A109" s="175" t="s">
        <v>1740</v>
      </c>
      <c r="B109" s="183" t="s">
        <v>1739</v>
      </c>
      <c r="C109" s="176" t="s">
        <v>2410</v>
      </c>
      <c r="D109" s="183" t="s">
        <v>1476</v>
      </c>
      <c r="E109" s="176">
        <v>32</v>
      </c>
      <c r="F109" s="309" t="s">
        <v>1131</v>
      </c>
      <c r="G109" s="176">
        <v>760</v>
      </c>
      <c r="H109" s="160">
        <f t="shared" si="1"/>
        <v>760</v>
      </c>
    </row>
    <row r="110" spans="1:8">
      <c r="A110" s="175" t="s">
        <v>1693</v>
      </c>
      <c r="B110" s="183" t="s">
        <v>1692</v>
      </c>
      <c r="C110" s="176" t="s">
        <v>2617</v>
      </c>
      <c r="D110" s="183" t="s">
        <v>1476</v>
      </c>
      <c r="E110" s="176">
        <v>32</v>
      </c>
      <c r="F110" s="309" t="s">
        <v>1131</v>
      </c>
      <c r="G110" s="176">
        <v>760</v>
      </c>
      <c r="H110" s="160">
        <f t="shared" si="1"/>
        <v>760</v>
      </c>
    </row>
    <row r="111" spans="1:8">
      <c r="A111" s="175" t="s">
        <v>2483</v>
      </c>
      <c r="B111" s="183" t="s">
        <v>2279</v>
      </c>
      <c r="C111" s="176" t="s">
        <v>2485</v>
      </c>
      <c r="D111" s="183" t="s">
        <v>1476</v>
      </c>
      <c r="E111" s="176">
        <v>32</v>
      </c>
      <c r="F111" s="309" t="s">
        <v>1131</v>
      </c>
      <c r="G111" s="176">
        <v>760</v>
      </c>
      <c r="H111" s="160">
        <f t="shared" si="1"/>
        <v>760</v>
      </c>
    </row>
    <row r="112" spans="1:8">
      <c r="A112" s="175" t="s">
        <v>1629</v>
      </c>
      <c r="B112" s="183" t="s">
        <v>1628</v>
      </c>
      <c r="C112" s="176" t="s">
        <v>2608</v>
      </c>
      <c r="D112" s="183" t="s">
        <v>1476</v>
      </c>
      <c r="E112" s="176">
        <v>32</v>
      </c>
      <c r="F112" s="309" t="s">
        <v>1131</v>
      </c>
      <c r="G112" s="176">
        <v>760</v>
      </c>
      <c r="H112" s="160">
        <f t="shared" si="1"/>
        <v>760</v>
      </c>
    </row>
    <row r="113" spans="1:8">
      <c r="A113" s="175" t="s">
        <v>1677</v>
      </c>
      <c r="B113" s="183" t="s">
        <v>1676</v>
      </c>
      <c r="C113" s="176" t="s">
        <v>2487</v>
      </c>
      <c r="D113" s="183" t="s">
        <v>1476</v>
      </c>
      <c r="E113" s="176">
        <v>32</v>
      </c>
      <c r="F113" s="309" t="s">
        <v>1131</v>
      </c>
      <c r="G113" s="176">
        <v>760</v>
      </c>
      <c r="H113" s="160">
        <f t="shared" si="1"/>
        <v>760</v>
      </c>
    </row>
    <row r="114" spans="1:8">
      <c r="A114" s="175" t="s">
        <v>1683</v>
      </c>
      <c r="B114" s="183" t="s">
        <v>1682</v>
      </c>
      <c r="C114" s="176" t="s">
        <v>2615</v>
      </c>
      <c r="D114" s="183" t="s">
        <v>1476</v>
      </c>
      <c r="E114" s="176">
        <v>32</v>
      </c>
      <c r="F114" s="309" t="s">
        <v>1131</v>
      </c>
      <c r="G114" s="176">
        <v>760</v>
      </c>
      <c r="H114" s="160">
        <f t="shared" si="1"/>
        <v>760</v>
      </c>
    </row>
    <row r="115" spans="1:8">
      <c r="A115" s="175" t="s">
        <v>1708</v>
      </c>
      <c r="B115" s="183" t="s">
        <v>1707</v>
      </c>
      <c r="C115" s="176" t="s">
        <v>2664</v>
      </c>
      <c r="D115" s="183" t="s">
        <v>1476</v>
      </c>
      <c r="E115" s="176">
        <v>32</v>
      </c>
      <c r="F115" s="309" t="s">
        <v>1131</v>
      </c>
      <c r="G115" s="176">
        <v>760</v>
      </c>
      <c r="H115" s="160">
        <f t="shared" si="1"/>
        <v>760</v>
      </c>
    </row>
    <row r="116" spans="1:8">
      <c r="A116" s="175" t="s">
        <v>1705</v>
      </c>
      <c r="B116" s="183" t="s">
        <v>1704</v>
      </c>
      <c r="C116" s="176" t="s">
        <v>2563</v>
      </c>
      <c r="D116" s="183" t="s">
        <v>1476</v>
      </c>
      <c r="E116" s="176">
        <v>32</v>
      </c>
      <c r="F116" s="309" t="s">
        <v>1131</v>
      </c>
      <c r="G116" s="176">
        <v>760</v>
      </c>
      <c r="H116" s="160">
        <f t="shared" si="1"/>
        <v>760</v>
      </c>
    </row>
    <row r="117" spans="1:8">
      <c r="A117" s="175" t="s">
        <v>1680</v>
      </c>
      <c r="B117" s="183" t="s">
        <v>1679</v>
      </c>
      <c r="C117" s="176" t="s">
        <v>2405</v>
      </c>
      <c r="D117" s="183" t="s">
        <v>1476</v>
      </c>
      <c r="E117" s="176">
        <v>32</v>
      </c>
      <c r="F117" s="309" t="s">
        <v>1131</v>
      </c>
      <c r="G117" s="176">
        <v>760</v>
      </c>
      <c r="H117" s="160">
        <f t="shared" si="1"/>
        <v>760</v>
      </c>
    </row>
    <row r="118" spans="1:8">
      <c r="A118" s="175" t="s">
        <v>1686</v>
      </c>
      <c r="B118" s="183" t="s">
        <v>1685</v>
      </c>
      <c r="C118" s="176" t="s">
        <v>2430</v>
      </c>
      <c r="D118" s="183" t="s">
        <v>1476</v>
      </c>
      <c r="E118" s="176">
        <v>32</v>
      </c>
      <c r="F118" s="309" t="s">
        <v>1131</v>
      </c>
      <c r="G118" s="176">
        <v>760</v>
      </c>
      <c r="H118" s="160">
        <f t="shared" si="1"/>
        <v>760</v>
      </c>
    </row>
    <row r="119" spans="1:8">
      <c r="A119" s="175" t="s">
        <v>1801</v>
      </c>
      <c r="B119" s="183" t="s">
        <v>1800</v>
      </c>
      <c r="C119" s="176" t="s">
        <v>2447</v>
      </c>
      <c r="D119" s="183" t="s">
        <v>1466</v>
      </c>
      <c r="E119" s="176">
        <v>32</v>
      </c>
      <c r="F119" s="309" t="s">
        <v>1131</v>
      </c>
      <c r="G119" s="176">
        <v>960</v>
      </c>
      <c r="H119" s="160">
        <f t="shared" si="1"/>
        <v>960</v>
      </c>
    </row>
    <row r="120" spans="1:8">
      <c r="A120" s="175" t="s">
        <v>1764</v>
      </c>
      <c r="B120" s="183" t="s">
        <v>1763</v>
      </c>
      <c r="C120" s="176" t="s">
        <v>2387</v>
      </c>
      <c r="D120" s="183" t="s">
        <v>1466</v>
      </c>
      <c r="E120" s="176">
        <v>32</v>
      </c>
      <c r="F120" s="309" t="s">
        <v>1131</v>
      </c>
      <c r="G120" s="176">
        <v>960</v>
      </c>
      <c r="H120" s="160">
        <f t="shared" si="1"/>
        <v>960</v>
      </c>
    </row>
    <row r="121" spans="1:8">
      <c r="A121" s="175" t="s">
        <v>1743</v>
      </c>
      <c r="B121" s="183" t="s">
        <v>1742</v>
      </c>
      <c r="C121" s="176" t="s">
        <v>2540</v>
      </c>
      <c r="D121" s="183" t="s">
        <v>1466</v>
      </c>
      <c r="E121" s="176">
        <v>32</v>
      </c>
      <c r="F121" s="309" t="s">
        <v>1131</v>
      </c>
      <c r="G121" s="176">
        <v>960</v>
      </c>
      <c r="H121" s="160">
        <f t="shared" si="1"/>
        <v>960</v>
      </c>
    </row>
    <row r="122" spans="1:8">
      <c r="A122" s="175" t="s">
        <v>1828</v>
      </c>
      <c r="B122" s="183" t="s">
        <v>1827</v>
      </c>
      <c r="C122" s="176" t="s">
        <v>2528</v>
      </c>
      <c r="D122" s="183" t="s">
        <v>1466</v>
      </c>
      <c r="E122" s="176">
        <v>32</v>
      </c>
      <c r="F122" s="309" t="s">
        <v>1131</v>
      </c>
      <c r="G122" s="176">
        <v>960</v>
      </c>
      <c r="H122" s="160">
        <f t="shared" si="1"/>
        <v>960</v>
      </c>
    </row>
    <row r="123" spans="1:8">
      <c r="A123" s="175" t="s">
        <v>1795</v>
      </c>
      <c r="B123" s="183" t="s">
        <v>1794</v>
      </c>
      <c r="C123" s="176" t="s">
        <v>2463</v>
      </c>
      <c r="D123" s="183" t="s">
        <v>1466</v>
      </c>
      <c r="E123" s="176">
        <v>32</v>
      </c>
      <c r="F123" s="309" t="s">
        <v>1131</v>
      </c>
      <c r="G123" s="176">
        <v>960</v>
      </c>
      <c r="H123" s="160">
        <f t="shared" si="1"/>
        <v>960</v>
      </c>
    </row>
    <row r="124" spans="1:8">
      <c r="A124" s="175" t="s">
        <v>1645</v>
      </c>
      <c r="B124" s="183" t="s">
        <v>1644</v>
      </c>
      <c r="C124" s="176" t="s">
        <v>2560</v>
      </c>
      <c r="D124" s="183" t="s">
        <v>1466</v>
      </c>
      <c r="E124" s="176">
        <v>32</v>
      </c>
      <c r="F124" s="309" t="s">
        <v>1131</v>
      </c>
      <c r="G124" s="176">
        <v>960</v>
      </c>
      <c r="H124" s="160">
        <f t="shared" si="1"/>
        <v>960</v>
      </c>
    </row>
    <row r="125" spans="1:8">
      <c r="A125" s="175" t="s">
        <v>1600</v>
      </c>
      <c r="B125" s="183" t="s">
        <v>1599</v>
      </c>
      <c r="C125" s="176" t="s">
        <v>2433</v>
      </c>
      <c r="D125" s="183" t="s">
        <v>1466</v>
      </c>
      <c r="E125" s="176">
        <v>32</v>
      </c>
      <c r="F125" s="309" t="s">
        <v>1131</v>
      </c>
      <c r="G125" s="176">
        <v>960</v>
      </c>
      <c r="H125" s="160">
        <f t="shared" si="1"/>
        <v>960</v>
      </c>
    </row>
    <row r="126" spans="1:8">
      <c r="A126" s="175" t="s">
        <v>1689</v>
      </c>
      <c r="B126" s="183" t="s">
        <v>1688</v>
      </c>
      <c r="C126" s="176" t="s">
        <v>2419</v>
      </c>
      <c r="D126" s="183" t="s">
        <v>1466</v>
      </c>
      <c r="E126" s="176">
        <v>32</v>
      </c>
      <c r="F126" s="309" t="s">
        <v>1131</v>
      </c>
      <c r="G126" s="176">
        <v>960</v>
      </c>
      <c r="H126" s="160">
        <f t="shared" si="1"/>
        <v>960</v>
      </c>
    </row>
    <row r="127" spans="1:8">
      <c r="A127" s="175" t="s">
        <v>1737</v>
      </c>
      <c r="B127" s="183" t="s">
        <v>1736</v>
      </c>
      <c r="C127" s="176" t="s">
        <v>2614</v>
      </c>
      <c r="D127" s="183" t="s">
        <v>1466</v>
      </c>
      <c r="E127" s="176">
        <v>32</v>
      </c>
      <c r="F127" s="309" t="s">
        <v>1131</v>
      </c>
      <c r="G127" s="176">
        <v>960</v>
      </c>
      <c r="H127" s="160">
        <f t="shared" si="1"/>
        <v>960</v>
      </c>
    </row>
    <row r="128" spans="1:8">
      <c r="A128" s="175" t="s">
        <v>1252</v>
      </c>
      <c r="B128" s="183" t="s">
        <v>1253</v>
      </c>
      <c r="C128" s="176" t="s">
        <v>1255</v>
      </c>
      <c r="D128" s="183" t="s">
        <v>2711</v>
      </c>
      <c r="E128" s="176">
        <v>29</v>
      </c>
      <c r="F128" s="309" t="s">
        <v>1131</v>
      </c>
      <c r="G128" s="176">
        <v>4350</v>
      </c>
      <c r="H128" s="160">
        <f t="shared" si="1"/>
        <v>4350</v>
      </c>
    </row>
    <row r="129" spans="1:8">
      <c r="A129" s="175" t="s">
        <v>1295</v>
      </c>
      <c r="B129" s="183" t="s">
        <v>1296</v>
      </c>
      <c r="C129" s="176" t="s">
        <v>1298</v>
      </c>
      <c r="D129" s="183" t="s">
        <v>1141</v>
      </c>
      <c r="E129" s="176">
        <v>26</v>
      </c>
      <c r="F129" s="309" t="s">
        <v>1131</v>
      </c>
      <c r="G129" s="176">
        <v>4476.92</v>
      </c>
      <c r="H129" s="160">
        <f t="shared" si="1"/>
        <v>4476.92</v>
      </c>
    </row>
    <row r="130" spans="1:8">
      <c r="A130" s="175" t="s">
        <v>1290</v>
      </c>
      <c r="B130" s="183" t="s">
        <v>1291</v>
      </c>
      <c r="C130" s="176" t="s">
        <v>1293</v>
      </c>
      <c r="D130" s="183" t="s">
        <v>1141</v>
      </c>
      <c r="E130" s="176">
        <v>25</v>
      </c>
      <c r="F130" s="309" t="s">
        <v>1131</v>
      </c>
      <c r="G130" s="176">
        <v>4302.6000000000004</v>
      </c>
      <c r="H130" s="160">
        <f t="shared" si="1"/>
        <v>4302.6000000000004</v>
      </c>
    </row>
    <row r="131" spans="1:8">
      <c r="A131" s="175" t="s">
        <v>1396</v>
      </c>
      <c r="B131" s="183" t="s">
        <v>1397</v>
      </c>
      <c r="C131" s="176" t="s">
        <v>1398</v>
      </c>
      <c r="D131" s="183" t="s">
        <v>1141</v>
      </c>
      <c r="E131" s="176">
        <v>23</v>
      </c>
      <c r="F131" s="309" t="s">
        <v>1131</v>
      </c>
      <c r="G131" s="176">
        <v>0</v>
      </c>
      <c r="H131" s="160">
        <f t="shared" ref="H131:H194" si="2">VALUE(G131)</f>
        <v>0</v>
      </c>
    </row>
    <row r="132" spans="1:8">
      <c r="A132" s="175" t="s">
        <v>1854</v>
      </c>
      <c r="B132" s="183" t="s">
        <v>1853</v>
      </c>
      <c r="C132" s="176" t="s">
        <v>2629</v>
      </c>
      <c r="D132" s="183" t="s">
        <v>1466</v>
      </c>
      <c r="E132" s="176">
        <v>21</v>
      </c>
      <c r="F132" s="309" t="s">
        <v>1131</v>
      </c>
      <c r="G132" s="176">
        <v>960</v>
      </c>
      <c r="H132" s="160">
        <f t="shared" si="2"/>
        <v>960</v>
      </c>
    </row>
    <row r="133" spans="1:8">
      <c r="A133" s="175" t="s">
        <v>1354</v>
      </c>
      <c r="B133" s="183" t="s">
        <v>1355</v>
      </c>
      <c r="C133" s="176" t="s">
        <v>1357</v>
      </c>
      <c r="D133" s="183" t="s">
        <v>1134</v>
      </c>
      <c r="E133" s="176">
        <v>9</v>
      </c>
      <c r="F133" s="309" t="s">
        <v>1131</v>
      </c>
      <c r="G133" s="176">
        <v>3588.75</v>
      </c>
      <c r="H133" s="160">
        <f t="shared" si="2"/>
        <v>3588.75</v>
      </c>
    </row>
    <row r="134" spans="1:8">
      <c r="A134" s="175" t="s">
        <v>1217</v>
      </c>
      <c r="B134" s="183" t="s">
        <v>1218</v>
      </c>
      <c r="C134" s="176" t="s">
        <v>1220</v>
      </c>
      <c r="D134" s="183" t="s">
        <v>1141</v>
      </c>
      <c r="E134" s="176">
        <v>9</v>
      </c>
      <c r="F134" s="309" t="s">
        <v>1131</v>
      </c>
      <c r="G134" s="176">
        <v>3588.75</v>
      </c>
      <c r="H134" s="160">
        <f t="shared" si="2"/>
        <v>3588.75</v>
      </c>
    </row>
    <row r="135" spans="1:8">
      <c r="A135" s="175" t="s">
        <v>1262</v>
      </c>
      <c r="B135" s="183" t="s">
        <v>1263</v>
      </c>
      <c r="C135" s="176" t="s">
        <v>1265</v>
      </c>
      <c r="D135" s="183" t="s">
        <v>1157</v>
      </c>
      <c r="E135" s="176">
        <v>1</v>
      </c>
      <c r="F135" s="309" t="s">
        <v>1131</v>
      </c>
      <c r="G135" s="176">
        <v>47536.56</v>
      </c>
      <c r="H135" s="160">
        <f t="shared" si="2"/>
        <v>47536.56</v>
      </c>
    </row>
    <row r="136" spans="1:8">
      <c r="A136" s="175" t="s">
        <v>1396</v>
      </c>
      <c r="B136" s="183" t="s">
        <v>1397</v>
      </c>
      <c r="C136" s="176" t="s">
        <v>1398</v>
      </c>
      <c r="D136" s="183" t="s">
        <v>1157</v>
      </c>
      <c r="E136" s="176">
        <v>1</v>
      </c>
      <c r="F136" s="309" t="s">
        <v>1131</v>
      </c>
      <c r="G136" s="176">
        <v>48800</v>
      </c>
      <c r="H136" s="160">
        <f t="shared" si="2"/>
        <v>48800</v>
      </c>
    </row>
    <row r="137" spans="1:8">
      <c r="A137" s="175" t="s">
        <v>1403</v>
      </c>
      <c r="B137" s="183" t="s">
        <v>1404</v>
      </c>
      <c r="C137" s="176" t="s">
        <v>1406</v>
      </c>
      <c r="D137" s="183" t="s">
        <v>1157</v>
      </c>
      <c r="E137" s="176">
        <v>1</v>
      </c>
      <c r="F137" s="309" t="s">
        <v>1131</v>
      </c>
      <c r="G137" s="176">
        <v>48800</v>
      </c>
      <c r="H137" s="160">
        <f t="shared" si="2"/>
        <v>48800</v>
      </c>
    </row>
    <row r="138" spans="1:8">
      <c r="A138" s="175" t="s">
        <v>1854</v>
      </c>
      <c r="B138" s="183" t="s">
        <v>1853</v>
      </c>
      <c r="C138" s="176" t="s">
        <v>2629</v>
      </c>
      <c r="D138" s="183" t="s">
        <v>1157</v>
      </c>
      <c r="E138" s="176">
        <v>1</v>
      </c>
      <c r="F138" s="309" t="s">
        <v>1131</v>
      </c>
      <c r="G138" s="176">
        <v>48800</v>
      </c>
      <c r="H138" s="160">
        <f t="shared" si="2"/>
        <v>48800</v>
      </c>
    </row>
    <row r="139" spans="1:8">
      <c r="A139" s="175" t="s">
        <v>1549</v>
      </c>
      <c r="B139" s="183" t="s">
        <v>1548</v>
      </c>
      <c r="C139" s="176" t="s">
        <v>2632</v>
      </c>
      <c r="D139" s="183" t="s">
        <v>1157</v>
      </c>
      <c r="E139" s="176">
        <v>1</v>
      </c>
      <c r="F139" s="309" t="s">
        <v>1131</v>
      </c>
      <c r="G139" s="176">
        <v>48800</v>
      </c>
      <c r="H139" s="160">
        <f t="shared" si="2"/>
        <v>48800</v>
      </c>
    </row>
    <row r="140" spans="1:8">
      <c r="A140" s="175" t="s">
        <v>1223</v>
      </c>
      <c r="B140" s="183" t="s">
        <v>1224</v>
      </c>
      <c r="C140" s="176" t="s">
        <v>1226</v>
      </c>
      <c r="D140" s="183" t="s">
        <v>1157</v>
      </c>
      <c r="E140" s="176">
        <v>1</v>
      </c>
      <c r="F140" s="309" t="s">
        <v>1131</v>
      </c>
      <c r="G140" s="176">
        <v>48800</v>
      </c>
      <c r="H140" s="160">
        <f t="shared" si="2"/>
        <v>48800</v>
      </c>
    </row>
    <row r="141" spans="1:8">
      <c r="A141" s="175" t="s">
        <v>1286</v>
      </c>
      <c r="B141" s="183" t="s">
        <v>1287</v>
      </c>
      <c r="C141" s="176" t="s">
        <v>1288</v>
      </c>
      <c r="D141" s="183" t="s">
        <v>1157</v>
      </c>
      <c r="E141" s="176">
        <v>1</v>
      </c>
      <c r="F141" s="309" t="s">
        <v>1131</v>
      </c>
      <c r="G141" s="176">
        <v>48800</v>
      </c>
      <c r="H141" s="160">
        <f t="shared" si="2"/>
        <v>48800</v>
      </c>
    </row>
    <row r="142" spans="1:8">
      <c r="A142" s="175" t="s">
        <v>1159</v>
      </c>
      <c r="B142" s="183" t="s">
        <v>1160</v>
      </c>
      <c r="C142" s="176" t="s">
        <v>1162</v>
      </c>
      <c r="D142" s="183" t="s">
        <v>1157</v>
      </c>
      <c r="E142" s="176">
        <v>1</v>
      </c>
      <c r="F142" s="309" t="s">
        <v>1131</v>
      </c>
      <c r="G142" s="176">
        <v>48800</v>
      </c>
      <c r="H142" s="160">
        <f t="shared" si="2"/>
        <v>48800</v>
      </c>
    </row>
    <row r="143" spans="1:8">
      <c r="A143" s="175" t="s">
        <v>1272</v>
      </c>
      <c r="B143" s="183" t="s">
        <v>1273</v>
      </c>
      <c r="C143" s="176" t="s">
        <v>1275</v>
      </c>
      <c r="D143" s="183" t="s">
        <v>1157</v>
      </c>
      <c r="E143" s="176">
        <v>1</v>
      </c>
      <c r="F143" s="309" t="s">
        <v>1131</v>
      </c>
      <c r="G143" s="176">
        <v>48800</v>
      </c>
      <c r="H143" s="160">
        <f t="shared" si="2"/>
        <v>48800</v>
      </c>
    </row>
    <row r="144" spans="1:8">
      <c r="A144" s="175"/>
      <c r="B144" s="183"/>
      <c r="C144" s="176"/>
      <c r="D144" s="183"/>
      <c r="E144" s="176"/>
      <c r="F144" s="309"/>
      <c r="G144" s="176"/>
      <c r="H144" s="160">
        <f t="shared" si="2"/>
        <v>0</v>
      </c>
    </row>
    <row r="145" spans="1:8">
      <c r="A145" s="175"/>
      <c r="B145" s="183"/>
      <c r="C145" s="176"/>
      <c r="D145" s="183"/>
      <c r="E145" s="176"/>
      <c r="F145" s="309"/>
      <c r="G145" s="176"/>
      <c r="H145" s="160">
        <f t="shared" si="2"/>
        <v>0</v>
      </c>
    </row>
    <row r="146" spans="1:8">
      <c r="A146" s="175"/>
      <c r="B146" s="183"/>
      <c r="C146" s="176"/>
      <c r="D146" s="183"/>
      <c r="E146" s="176"/>
      <c r="F146" s="309"/>
      <c r="G146" s="176"/>
      <c r="H146" s="160">
        <f t="shared" si="2"/>
        <v>0</v>
      </c>
    </row>
    <row r="147" spans="1:8">
      <c r="A147" s="175"/>
      <c r="B147" s="183"/>
      <c r="C147" s="176"/>
      <c r="D147" s="183"/>
      <c r="E147" s="176"/>
      <c r="F147" s="309"/>
      <c r="G147" s="176"/>
      <c r="H147" s="160">
        <f t="shared" si="2"/>
        <v>0</v>
      </c>
    </row>
    <row r="148" spans="1:8">
      <c r="A148" s="175"/>
      <c r="B148" s="183"/>
      <c r="C148" s="176"/>
      <c r="D148" s="183"/>
      <c r="E148" s="176"/>
      <c r="F148" s="309"/>
      <c r="G148" s="176"/>
      <c r="H148" s="160">
        <f t="shared" si="2"/>
        <v>0</v>
      </c>
    </row>
    <row r="149" spans="1:8">
      <c r="A149" s="175"/>
      <c r="B149" s="183"/>
      <c r="C149" s="176"/>
      <c r="D149" s="183"/>
      <c r="E149" s="176"/>
      <c r="F149" s="309"/>
      <c r="G149" s="176"/>
      <c r="H149" s="160">
        <f t="shared" si="2"/>
        <v>0</v>
      </c>
    </row>
    <row r="150" spans="1:8">
      <c r="A150" s="175"/>
      <c r="B150" s="183"/>
      <c r="C150" s="176"/>
      <c r="D150" s="183"/>
      <c r="E150" s="176"/>
      <c r="F150" s="309"/>
      <c r="G150" s="176"/>
      <c r="H150" s="160">
        <f t="shared" si="2"/>
        <v>0</v>
      </c>
    </row>
    <row r="151" spans="1:8">
      <c r="A151" s="175"/>
      <c r="B151" s="183"/>
      <c r="C151" s="176"/>
      <c r="D151" s="183"/>
      <c r="E151" s="176"/>
      <c r="F151" s="309"/>
      <c r="G151" s="176"/>
      <c r="H151" s="160">
        <f t="shared" si="2"/>
        <v>0</v>
      </c>
    </row>
    <row r="152" spans="1:8">
      <c r="A152" s="175"/>
      <c r="B152" s="183"/>
      <c r="C152" s="176"/>
      <c r="D152" s="183"/>
      <c r="E152" s="176"/>
      <c r="F152" s="309"/>
      <c r="G152" s="176"/>
      <c r="H152" s="160">
        <f t="shared" si="2"/>
        <v>0</v>
      </c>
    </row>
    <row r="153" spans="1:8">
      <c r="A153" s="175"/>
      <c r="B153" s="183"/>
      <c r="C153" s="176"/>
      <c r="D153" s="183"/>
      <c r="E153" s="176"/>
      <c r="F153" s="309"/>
      <c r="G153" s="176"/>
      <c r="H153" s="160">
        <f t="shared" si="2"/>
        <v>0</v>
      </c>
    </row>
    <row r="154" spans="1:8">
      <c r="A154" s="175"/>
      <c r="B154" s="183"/>
      <c r="C154" s="176"/>
      <c r="D154" s="183"/>
      <c r="E154" s="176"/>
      <c r="F154" s="309"/>
      <c r="G154" s="176"/>
      <c r="H154" s="160">
        <f t="shared" si="2"/>
        <v>0</v>
      </c>
    </row>
    <row r="155" spans="1:8">
      <c r="A155" s="175"/>
      <c r="B155" s="183"/>
      <c r="C155" s="176"/>
      <c r="D155" s="183"/>
      <c r="E155" s="176"/>
      <c r="F155" s="309"/>
      <c r="G155" s="176"/>
      <c r="H155" s="160">
        <f t="shared" si="2"/>
        <v>0</v>
      </c>
    </row>
    <row r="156" spans="1:8">
      <c r="A156" s="175"/>
      <c r="B156" s="183"/>
      <c r="C156" s="176"/>
      <c r="D156" s="183"/>
      <c r="E156" s="176"/>
      <c r="F156" s="309"/>
      <c r="G156" s="176"/>
      <c r="H156" s="160">
        <f t="shared" si="2"/>
        <v>0</v>
      </c>
    </row>
    <row r="157" spans="1:8">
      <c r="A157" s="175"/>
      <c r="B157" s="183"/>
      <c r="C157" s="176"/>
      <c r="D157" s="183"/>
      <c r="E157" s="176"/>
      <c r="F157" s="309"/>
      <c r="G157" s="176"/>
      <c r="H157" s="160">
        <f t="shared" si="2"/>
        <v>0</v>
      </c>
    </row>
    <row r="158" spans="1:8">
      <c r="A158" s="175"/>
      <c r="B158" s="183"/>
      <c r="C158" s="176"/>
      <c r="D158" s="183"/>
      <c r="E158" s="176"/>
      <c r="F158" s="309"/>
      <c r="G158" s="176"/>
      <c r="H158" s="160">
        <f t="shared" si="2"/>
        <v>0</v>
      </c>
    </row>
    <row r="159" spans="1:8">
      <c r="A159" s="175"/>
      <c r="B159" s="183"/>
      <c r="C159" s="176"/>
      <c r="D159" s="183"/>
      <c r="E159" s="176"/>
      <c r="F159" s="309"/>
      <c r="G159" s="176"/>
      <c r="H159" s="160">
        <f t="shared" si="2"/>
        <v>0</v>
      </c>
    </row>
    <row r="160" spans="1:8">
      <c r="A160" s="175"/>
      <c r="B160" s="183"/>
      <c r="C160" s="176"/>
      <c r="D160" s="183"/>
      <c r="E160" s="176"/>
      <c r="F160" s="309"/>
      <c r="G160" s="176"/>
      <c r="H160" s="160">
        <f t="shared" si="2"/>
        <v>0</v>
      </c>
    </row>
    <row r="161" spans="1:8">
      <c r="A161" s="175"/>
      <c r="B161" s="183"/>
      <c r="C161" s="176"/>
      <c r="D161" s="183"/>
      <c r="E161" s="176"/>
      <c r="F161" s="309"/>
      <c r="G161" s="176"/>
      <c r="H161" s="160">
        <f t="shared" si="2"/>
        <v>0</v>
      </c>
    </row>
    <row r="162" spans="1:8">
      <c r="A162" s="175"/>
      <c r="B162" s="183"/>
      <c r="C162" s="176"/>
      <c r="D162" s="183"/>
      <c r="E162" s="176"/>
      <c r="F162" s="309"/>
      <c r="G162" s="176"/>
      <c r="H162" s="160">
        <f t="shared" si="2"/>
        <v>0</v>
      </c>
    </row>
    <row r="163" spans="1:8">
      <c r="A163" s="175"/>
      <c r="B163" s="183"/>
      <c r="C163" s="176"/>
      <c r="D163" s="183"/>
      <c r="E163" s="176"/>
      <c r="F163" s="309"/>
      <c r="G163" s="176"/>
      <c r="H163" s="160">
        <f t="shared" si="2"/>
        <v>0</v>
      </c>
    </row>
    <row r="164" spans="1:8">
      <c r="A164" s="175"/>
      <c r="B164" s="183"/>
      <c r="C164" s="176"/>
      <c r="D164" s="183"/>
      <c r="E164" s="176"/>
      <c r="F164" s="309"/>
      <c r="G164" s="176"/>
      <c r="H164" s="160">
        <f t="shared" si="2"/>
        <v>0</v>
      </c>
    </row>
    <row r="165" spans="1:8">
      <c r="A165" s="175"/>
      <c r="B165" s="183"/>
      <c r="C165" s="176"/>
      <c r="D165" s="183"/>
      <c r="E165" s="176"/>
      <c r="F165" s="309"/>
      <c r="G165" s="176"/>
      <c r="H165" s="160">
        <f t="shared" si="2"/>
        <v>0</v>
      </c>
    </row>
    <row r="166" spans="1:8">
      <c r="A166" s="175"/>
      <c r="B166" s="183"/>
      <c r="C166" s="176"/>
      <c r="D166" s="183"/>
      <c r="E166" s="176"/>
      <c r="F166" s="309"/>
      <c r="G166" s="176"/>
      <c r="H166" s="160">
        <f t="shared" si="2"/>
        <v>0</v>
      </c>
    </row>
    <row r="167" spans="1:8">
      <c r="A167" s="175"/>
      <c r="B167" s="183"/>
      <c r="C167" s="176"/>
      <c r="D167" s="183"/>
      <c r="E167" s="176"/>
      <c r="F167" s="309"/>
      <c r="G167" s="176"/>
      <c r="H167" s="160">
        <f t="shared" si="2"/>
        <v>0</v>
      </c>
    </row>
    <row r="168" spans="1:8">
      <c r="A168" s="175"/>
      <c r="B168" s="183"/>
      <c r="C168" s="176"/>
      <c r="D168" s="183"/>
      <c r="E168" s="176"/>
      <c r="F168" s="309"/>
      <c r="G168" s="176"/>
      <c r="H168" s="160">
        <f t="shared" si="2"/>
        <v>0</v>
      </c>
    </row>
    <row r="169" spans="1:8">
      <c r="A169" s="175"/>
      <c r="B169" s="183"/>
      <c r="C169" s="176"/>
      <c r="D169" s="183"/>
      <c r="E169" s="176"/>
      <c r="F169" s="309"/>
      <c r="G169" s="176"/>
      <c r="H169" s="160">
        <f t="shared" si="2"/>
        <v>0</v>
      </c>
    </row>
    <row r="170" spans="1:8">
      <c r="A170" s="175"/>
      <c r="B170" s="183"/>
      <c r="C170" s="176"/>
      <c r="D170" s="183"/>
      <c r="E170" s="176"/>
      <c r="F170" s="309"/>
      <c r="G170" s="176"/>
      <c r="H170" s="160">
        <f t="shared" si="2"/>
        <v>0</v>
      </c>
    </row>
    <row r="171" spans="1:8">
      <c r="A171" s="175"/>
      <c r="B171" s="183"/>
      <c r="C171" s="176"/>
      <c r="D171" s="183"/>
      <c r="E171" s="176"/>
      <c r="F171" s="309"/>
      <c r="G171" s="176"/>
      <c r="H171" s="160">
        <f t="shared" si="2"/>
        <v>0</v>
      </c>
    </row>
    <row r="172" spans="1:8">
      <c r="A172" s="175"/>
      <c r="B172" s="183"/>
      <c r="C172" s="176"/>
      <c r="D172" s="183"/>
      <c r="E172" s="176"/>
      <c r="F172" s="309"/>
      <c r="G172" s="176"/>
      <c r="H172" s="160">
        <f t="shared" si="2"/>
        <v>0</v>
      </c>
    </row>
    <row r="173" spans="1:8">
      <c r="A173" s="175"/>
      <c r="B173" s="183"/>
      <c r="C173" s="176"/>
      <c r="D173" s="183"/>
      <c r="E173" s="176"/>
      <c r="F173" s="309"/>
      <c r="G173" s="176"/>
      <c r="H173" s="160">
        <f t="shared" si="2"/>
        <v>0</v>
      </c>
    </row>
    <row r="174" spans="1:8">
      <c r="A174" s="175"/>
      <c r="B174" s="183"/>
      <c r="C174" s="176"/>
      <c r="D174" s="183"/>
      <c r="E174" s="176"/>
      <c r="F174" s="309"/>
      <c r="G174" s="176"/>
      <c r="H174" s="160">
        <f t="shared" si="2"/>
        <v>0</v>
      </c>
    </row>
    <row r="175" spans="1:8">
      <c r="A175" s="175"/>
      <c r="B175" s="183"/>
      <c r="C175" s="176"/>
      <c r="D175" s="183"/>
      <c r="E175" s="176"/>
      <c r="F175" s="309"/>
      <c r="G175" s="176"/>
      <c r="H175" s="160">
        <f t="shared" si="2"/>
        <v>0</v>
      </c>
    </row>
    <row r="176" spans="1:8">
      <c r="A176" s="175"/>
      <c r="B176" s="183"/>
      <c r="C176" s="176"/>
      <c r="D176" s="183"/>
      <c r="E176" s="176"/>
      <c r="F176" s="309"/>
      <c r="G176" s="176"/>
      <c r="H176" s="160">
        <f t="shared" si="2"/>
        <v>0</v>
      </c>
    </row>
    <row r="177" spans="1:8">
      <c r="A177" s="175"/>
      <c r="B177" s="183"/>
      <c r="C177" s="176"/>
      <c r="D177" s="183"/>
      <c r="E177" s="176"/>
      <c r="F177" s="309"/>
      <c r="G177" s="176"/>
      <c r="H177" s="160">
        <f t="shared" si="2"/>
        <v>0</v>
      </c>
    </row>
    <row r="178" spans="1:8">
      <c r="A178" s="175"/>
      <c r="B178" s="183"/>
      <c r="C178" s="176"/>
      <c r="D178" s="183"/>
      <c r="E178" s="176"/>
      <c r="F178" s="309"/>
      <c r="G178" s="176"/>
      <c r="H178" s="160">
        <f t="shared" si="2"/>
        <v>0</v>
      </c>
    </row>
    <row r="179" spans="1:8">
      <c r="A179" s="175"/>
      <c r="B179" s="183"/>
      <c r="C179" s="176"/>
      <c r="D179" s="183"/>
      <c r="E179" s="176"/>
      <c r="F179" s="309"/>
      <c r="G179" s="176"/>
      <c r="H179" s="160">
        <f t="shared" si="2"/>
        <v>0</v>
      </c>
    </row>
    <row r="180" spans="1:8">
      <c r="A180" s="175"/>
      <c r="B180" s="183"/>
      <c r="C180" s="176"/>
      <c r="D180" s="183"/>
      <c r="E180" s="176"/>
      <c r="F180" s="309"/>
      <c r="G180" s="176"/>
      <c r="H180" s="160">
        <f t="shared" si="2"/>
        <v>0</v>
      </c>
    </row>
    <row r="181" spans="1:8">
      <c r="A181" s="175"/>
      <c r="B181" s="183"/>
      <c r="C181" s="176"/>
      <c r="D181" s="183"/>
      <c r="E181" s="176"/>
      <c r="F181" s="309"/>
      <c r="G181" s="176"/>
      <c r="H181" s="160">
        <f t="shared" si="2"/>
        <v>0</v>
      </c>
    </row>
    <row r="182" spans="1:8">
      <c r="A182" s="175"/>
      <c r="B182" s="183"/>
      <c r="C182" s="176"/>
      <c r="D182" s="183"/>
      <c r="E182" s="176"/>
      <c r="F182" s="309"/>
      <c r="G182" s="176"/>
      <c r="H182" s="160">
        <f t="shared" si="2"/>
        <v>0</v>
      </c>
    </row>
    <row r="183" spans="1:8">
      <c r="A183" s="175"/>
      <c r="B183" s="183"/>
      <c r="C183" s="176"/>
      <c r="D183" s="183"/>
      <c r="E183" s="176"/>
      <c r="F183" s="309"/>
      <c r="G183" s="176"/>
      <c r="H183" s="160">
        <f t="shared" si="2"/>
        <v>0</v>
      </c>
    </row>
    <row r="184" spans="1:8">
      <c r="A184" s="175"/>
      <c r="B184" s="183"/>
      <c r="C184" s="176"/>
      <c r="D184" s="183"/>
      <c r="E184" s="176"/>
      <c r="F184" s="309"/>
      <c r="G184" s="176"/>
      <c r="H184" s="160">
        <f t="shared" si="2"/>
        <v>0</v>
      </c>
    </row>
    <row r="185" spans="1:8">
      <c r="A185" s="175"/>
      <c r="B185" s="183"/>
      <c r="C185" s="176"/>
      <c r="D185" s="183"/>
      <c r="E185" s="176"/>
      <c r="F185" s="309"/>
      <c r="G185" s="176"/>
      <c r="H185" s="160">
        <f t="shared" si="2"/>
        <v>0</v>
      </c>
    </row>
    <row r="186" spans="1:8">
      <c r="A186" s="175"/>
      <c r="B186" s="183"/>
      <c r="C186" s="176"/>
      <c r="D186" s="183"/>
      <c r="E186" s="176"/>
      <c r="F186" s="309"/>
      <c r="G186" s="176"/>
      <c r="H186" s="160">
        <f t="shared" si="2"/>
        <v>0</v>
      </c>
    </row>
    <row r="187" spans="1:8">
      <c r="A187" s="175"/>
      <c r="B187" s="183"/>
      <c r="C187" s="176"/>
      <c r="D187" s="183"/>
      <c r="E187" s="176"/>
      <c r="F187" s="309"/>
      <c r="G187" s="176"/>
      <c r="H187" s="160">
        <f t="shared" si="2"/>
        <v>0</v>
      </c>
    </row>
    <row r="188" spans="1:8">
      <c r="A188" s="175"/>
      <c r="B188" s="183"/>
      <c r="C188" s="176"/>
      <c r="D188" s="183"/>
      <c r="E188" s="176"/>
      <c r="F188" s="309"/>
      <c r="G188" s="176"/>
      <c r="H188" s="160">
        <f t="shared" si="2"/>
        <v>0</v>
      </c>
    </row>
    <row r="189" spans="1:8">
      <c r="A189" s="175"/>
      <c r="B189" s="183"/>
      <c r="C189" s="176"/>
      <c r="D189" s="183"/>
      <c r="E189" s="176"/>
      <c r="F189" s="309"/>
      <c r="G189" s="176"/>
      <c r="H189" s="160">
        <f t="shared" si="2"/>
        <v>0</v>
      </c>
    </row>
    <row r="190" spans="1:8">
      <c r="A190" s="175"/>
      <c r="B190" s="183"/>
      <c r="C190" s="176"/>
      <c r="D190" s="183"/>
      <c r="E190" s="176"/>
      <c r="F190" s="309"/>
      <c r="G190" s="176"/>
      <c r="H190" s="160">
        <f t="shared" si="2"/>
        <v>0</v>
      </c>
    </row>
    <row r="191" spans="1:8">
      <c r="A191" s="175"/>
      <c r="B191" s="183"/>
      <c r="C191" s="176"/>
      <c r="D191" s="183"/>
      <c r="E191" s="176"/>
      <c r="F191" s="309"/>
      <c r="G191" s="176"/>
      <c r="H191" s="160">
        <f t="shared" si="2"/>
        <v>0</v>
      </c>
    </row>
    <row r="192" spans="1:8">
      <c r="A192" s="175"/>
      <c r="B192" s="183"/>
      <c r="C192" s="176"/>
      <c r="D192" s="183"/>
      <c r="E192" s="176"/>
      <c r="F192" s="309"/>
      <c r="G192" s="176"/>
      <c r="H192" s="160">
        <f t="shared" si="2"/>
        <v>0</v>
      </c>
    </row>
    <row r="193" spans="1:8">
      <c r="A193" s="175"/>
      <c r="B193" s="183"/>
      <c r="C193" s="176"/>
      <c r="D193" s="183"/>
      <c r="E193" s="176"/>
      <c r="F193" s="309"/>
      <c r="G193" s="176"/>
      <c r="H193" s="160">
        <f t="shared" si="2"/>
        <v>0</v>
      </c>
    </row>
    <row r="194" spans="1:8">
      <c r="A194" s="175"/>
      <c r="B194" s="183"/>
      <c r="C194" s="176"/>
      <c r="D194" s="183"/>
      <c r="E194" s="176"/>
      <c r="F194" s="309"/>
      <c r="G194" s="176"/>
      <c r="H194" s="160">
        <f t="shared" si="2"/>
        <v>0</v>
      </c>
    </row>
    <row r="195" spans="1:8">
      <c r="A195" s="175"/>
      <c r="B195" s="183"/>
      <c r="C195" s="176"/>
      <c r="D195" s="183"/>
      <c r="E195" s="176"/>
      <c r="F195" s="309"/>
      <c r="G195" s="176"/>
      <c r="H195" s="160">
        <f t="shared" ref="H195:H258" si="3">VALUE(G195)</f>
        <v>0</v>
      </c>
    </row>
    <row r="196" spans="1:8">
      <c r="A196" s="175"/>
      <c r="B196" s="183"/>
      <c r="C196" s="176"/>
      <c r="D196" s="183"/>
      <c r="E196" s="176"/>
      <c r="F196" s="309"/>
      <c r="G196" s="176"/>
      <c r="H196" s="160">
        <f t="shared" si="3"/>
        <v>0</v>
      </c>
    </row>
    <row r="197" spans="1:8">
      <c r="A197" s="175"/>
      <c r="B197" s="183"/>
      <c r="C197" s="176"/>
      <c r="D197" s="183"/>
      <c r="E197" s="176"/>
      <c r="F197" s="309"/>
      <c r="G197" s="176"/>
      <c r="H197" s="160">
        <f t="shared" si="3"/>
        <v>0</v>
      </c>
    </row>
    <row r="198" spans="1:8">
      <c r="A198" s="175"/>
      <c r="B198" s="183"/>
      <c r="C198" s="176"/>
      <c r="D198" s="183"/>
      <c r="E198" s="176"/>
      <c r="F198" s="309"/>
      <c r="G198" s="176"/>
      <c r="H198" s="160">
        <f t="shared" si="3"/>
        <v>0</v>
      </c>
    </row>
    <row r="199" spans="1:8">
      <c r="A199" s="175"/>
      <c r="B199" s="183"/>
      <c r="C199" s="176"/>
      <c r="D199" s="183"/>
      <c r="E199" s="176"/>
      <c r="F199" s="309"/>
      <c r="G199" s="176"/>
      <c r="H199" s="160">
        <f t="shared" si="3"/>
        <v>0</v>
      </c>
    </row>
    <row r="200" spans="1:8">
      <c r="A200" s="175"/>
      <c r="B200" s="183"/>
      <c r="C200" s="176"/>
      <c r="D200" s="183"/>
      <c r="E200" s="176"/>
      <c r="F200" s="309"/>
      <c r="G200" s="176"/>
      <c r="H200" s="160">
        <f t="shared" si="3"/>
        <v>0</v>
      </c>
    </row>
    <row r="201" spans="1:8">
      <c r="A201" s="175"/>
      <c r="B201" s="183"/>
      <c r="C201" s="176"/>
      <c r="D201" s="183"/>
      <c r="E201" s="176"/>
      <c r="F201" s="309"/>
      <c r="G201" s="176"/>
      <c r="H201" s="160">
        <f t="shared" si="3"/>
        <v>0</v>
      </c>
    </row>
    <row r="202" spans="1:8">
      <c r="A202" s="175"/>
      <c r="B202" s="183"/>
      <c r="C202" s="176"/>
      <c r="D202" s="183"/>
      <c r="E202" s="176"/>
      <c r="F202" s="309"/>
      <c r="G202" s="176"/>
      <c r="H202" s="160">
        <f t="shared" si="3"/>
        <v>0</v>
      </c>
    </row>
    <row r="203" spans="1:8">
      <c r="A203" s="175"/>
      <c r="B203" s="183"/>
      <c r="C203" s="176"/>
      <c r="D203" s="183"/>
      <c r="E203" s="176"/>
      <c r="F203" s="309"/>
      <c r="G203" s="176"/>
      <c r="H203" s="160">
        <f t="shared" si="3"/>
        <v>0</v>
      </c>
    </row>
    <row r="204" spans="1:8">
      <c r="A204" s="175"/>
      <c r="B204" s="183"/>
      <c r="C204" s="176"/>
      <c r="D204" s="183"/>
      <c r="E204" s="176"/>
      <c r="F204" s="309"/>
      <c r="G204" s="176"/>
      <c r="H204" s="160">
        <f t="shared" si="3"/>
        <v>0</v>
      </c>
    </row>
    <row r="205" spans="1:8">
      <c r="A205" s="175"/>
      <c r="B205" s="183"/>
      <c r="C205" s="176"/>
      <c r="D205" s="183"/>
      <c r="E205" s="176"/>
      <c r="F205" s="309"/>
      <c r="G205" s="176"/>
      <c r="H205" s="160">
        <f t="shared" si="3"/>
        <v>0</v>
      </c>
    </row>
    <row r="206" spans="1:8">
      <c r="A206" s="175"/>
      <c r="B206" s="183"/>
      <c r="C206" s="176"/>
      <c r="D206" s="183"/>
      <c r="E206" s="176"/>
      <c r="F206" s="309"/>
      <c r="G206" s="176"/>
      <c r="H206" s="160">
        <f t="shared" si="3"/>
        <v>0</v>
      </c>
    </row>
    <row r="207" spans="1:8">
      <c r="A207" s="175"/>
      <c r="B207" s="183"/>
      <c r="C207" s="176"/>
      <c r="D207" s="183"/>
      <c r="E207" s="176"/>
      <c r="F207" s="309"/>
      <c r="G207" s="176"/>
      <c r="H207" s="160">
        <f t="shared" si="3"/>
        <v>0</v>
      </c>
    </row>
    <row r="208" spans="1:8">
      <c r="A208" s="175"/>
      <c r="B208" s="183"/>
      <c r="C208" s="176"/>
      <c r="D208" s="183"/>
      <c r="E208" s="176"/>
      <c r="F208" s="309"/>
      <c r="G208" s="176"/>
      <c r="H208" s="160">
        <f t="shared" si="3"/>
        <v>0</v>
      </c>
    </row>
    <row r="209" spans="1:8">
      <c r="A209" s="175"/>
      <c r="B209" s="183"/>
      <c r="C209" s="176"/>
      <c r="D209" s="183"/>
      <c r="E209" s="176"/>
      <c r="F209" s="309"/>
      <c r="G209" s="176"/>
      <c r="H209" s="160">
        <f t="shared" si="3"/>
        <v>0</v>
      </c>
    </row>
    <row r="210" spans="1:8">
      <c r="A210" s="175"/>
      <c r="B210" s="183"/>
      <c r="C210" s="176"/>
      <c r="D210" s="183"/>
      <c r="E210" s="176"/>
      <c r="F210" s="309"/>
      <c r="G210" s="176"/>
      <c r="H210" s="160">
        <f t="shared" si="3"/>
        <v>0</v>
      </c>
    </row>
    <row r="211" spans="1:8">
      <c r="A211" s="175"/>
      <c r="B211" s="183"/>
      <c r="C211" s="176"/>
      <c r="D211" s="183"/>
      <c r="E211" s="176"/>
      <c r="F211" s="309"/>
      <c r="G211" s="176"/>
      <c r="H211" s="160">
        <f t="shared" si="3"/>
        <v>0</v>
      </c>
    </row>
    <row r="212" spans="1:8">
      <c r="A212" s="175"/>
      <c r="B212" s="183"/>
      <c r="C212" s="176"/>
      <c r="D212" s="183"/>
      <c r="E212" s="176"/>
      <c r="F212" s="309"/>
      <c r="G212" s="176"/>
      <c r="H212" s="160">
        <f t="shared" si="3"/>
        <v>0</v>
      </c>
    </row>
    <row r="213" spans="1:8">
      <c r="A213" s="175"/>
      <c r="B213" s="183"/>
      <c r="C213" s="176"/>
      <c r="D213" s="183"/>
      <c r="E213" s="176"/>
      <c r="F213" s="309"/>
      <c r="G213" s="176"/>
      <c r="H213" s="160">
        <f t="shared" si="3"/>
        <v>0</v>
      </c>
    </row>
    <row r="214" spans="1:8">
      <c r="A214" s="175"/>
      <c r="B214" s="183"/>
      <c r="C214" s="176"/>
      <c r="D214" s="183"/>
      <c r="E214" s="176"/>
      <c r="F214" s="309"/>
      <c r="G214" s="176"/>
      <c r="H214" s="160">
        <f t="shared" si="3"/>
        <v>0</v>
      </c>
    </row>
    <row r="215" spans="1:8">
      <c r="A215" s="175"/>
      <c r="B215" s="183"/>
      <c r="C215" s="176"/>
      <c r="D215" s="183"/>
      <c r="E215" s="176"/>
      <c r="F215" s="309"/>
      <c r="G215" s="176"/>
      <c r="H215" s="160">
        <f t="shared" si="3"/>
        <v>0</v>
      </c>
    </row>
    <row r="216" spans="1:8">
      <c r="A216" s="175"/>
      <c r="B216" s="183"/>
      <c r="C216" s="176"/>
      <c r="D216" s="183"/>
      <c r="E216" s="176"/>
      <c r="F216" s="309"/>
      <c r="G216" s="176"/>
      <c r="H216" s="160">
        <f t="shared" si="3"/>
        <v>0</v>
      </c>
    </row>
    <row r="217" spans="1:8">
      <c r="A217" s="175"/>
      <c r="B217" s="183"/>
      <c r="C217" s="176"/>
      <c r="D217" s="183"/>
      <c r="E217" s="176"/>
      <c r="F217" s="309"/>
      <c r="G217" s="176"/>
      <c r="H217" s="160">
        <f t="shared" si="3"/>
        <v>0</v>
      </c>
    </row>
    <row r="218" spans="1:8">
      <c r="A218" s="175"/>
      <c r="B218" s="183"/>
      <c r="C218" s="176"/>
      <c r="D218" s="183"/>
      <c r="E218" s="176"/>
      <c r="F218" s="309"/>
      <c r="G218" s="176"/>
      <c r="H218" s="160">
        <f t="shared" si="3"/>
        <v>0</v>
      </c>
    </row>
    <row r="219" spans="1:8">
      <c r="A219" s="175"/>
      <c r="B219" s="183"/>
      <c r="C219" s="176"/>
      <c r="D219" s="183"/>
      <c r="E219" s="176"/>
      <c r="F219" s="309"/>
      <c r="G219" s="176"/>
      <c r="H219" s="160">
        <f t="shared" si="3"/>
        <v>0</v>
      </c>
    </row>
    <row r="220" spans="1:8">
      <c r="A220" s="175"/>
      <c r="B220" s="183"/>
      <c r="C220" s="176"/>
      <c r="D220" s="183"/>
      <c r="E220" s="176"/>
      <c r="F220" s="309"/>
      <c r="G220" s="176"/>
      <c r="H220" s="160">
        <f t="shared" si="3"/>
        <v>0</v>
      </c>
    </row>
    <row r="221" spans="1:8">
      <c r="A221" s="175"/>
      <c r="B221" s="183"/>
      <c r="C221" s="176"/>
      <c r="D221" s="183"/>
      <c r="E221" s="176"/>
      <c r="F221" s="309"/>
      <c r="G221" s="176"/>
      <c r="H221" s="160">
        <f t="shared" si="3"/>
        <v>0</v>
      </c>
    </row>
    <row r="222" spans="1:8">
      <c r="A222" s="175"/>
      <c r="B222" s="183"/>
      <c r="C222" s="176"/>
      <c r="D222" s="183"/>
      <c r="E222" s="176"/>
      <c r="F222" s="309"/>
      <c r="G222" s="176"/>
      <c r="H222" s="160">
        <f t="shared" si="3"/>
        <v>0</v>
      </c>
    </row>
    <row r="223" spans="1:8">
      <c r="A223" s="175"/>
      <c r="B223" s="183"/>
      <c r="C223" s="176"/>
      <c r="D223" s="183"/>
      <c r="E223" s="176"/>
      <c r="F223" s="309"/>
      <c r="G223" s="176"/>
      <c r="H223" s="160">
        <f t="shared" si="3"/>
        <v>0</v>
      </c>
    </row>
    <row r="224" spans="1:8">
      <c r="A224" s="175"/>
      <c r="B224" s="183"/>
      <c r="C224" s="176"/>
      <c r="D224" s="183"/>
      <c r="E224" s="176"/>
      <c r="F224" s="309"/>
      <c r="G224" s="176"/>
      <c r="H224" s="160">
        <f t="shared" si="3"/>
        <v>0</v>
      </c>
    </row>
    <row r="225" spans="1:8">
      <c r="A225" s="175"/>
      <c r="B225" s="183"/>
      <c r="C225" s="176"/>
      <c r="D225" s="183"/>
      <c r="E225" s="176"/>
      <c r="F225" s="309"/>
      <c r="G225" s="176"/>
      <c r="H225" s="160">
        <f t="shared" si="3"/>
        <v>0</v>
      </c>
    </row>
    <row r="226" spans="1:8">
      <c r="A226" s="175"/>
      <c r="B226" s="183"/>
      <c r="C226" s="176"/>
      <c r="D226" s="183"/>
      <c r="E226" s="176"/>
      <c r="F226" s="309"/>
      <c r="G226" s="176"/>
      <c r="H226" s="160">
        <f t="shared" si="3"/>
        <v>0</v>
      </c>
    </row>
    <row r="227" spans="1:8">
      <c r="A227" s="175"/>
      <c r="B227" s="183"/>
      <c r="C227" s="176"/>
      <c r="D227" s="183"/>
      <c r="E227" s="176"/>
      <c r="F227" s="309"/>
      <c r="G227" s="176"/>
      <c r="H227" s="160">
        <f t="shared" si="3"/>
        <v>0</v>
      </c>
    </row>
    <row r="228" spans="1:8">
      <c r="A228" s="175"/>
      <c r="B228" s="183"/>
      <c r="C228" s="176"/>
      <c r="D228" s="183"/>
      <c r="E228" s="176"/>
      <c r="F228" s="309"/>
      <c r="G228" s="176"/>
      <c r="H228" s="160">
        <f t="shared" si="3"/>
        <v>0</v>
      </c>
    </row>
    <row r="229" spans="1:8">
      <c r="A229" s="175"/>
      <c r="B229" s="183"/>
      <c r="C229" s="176"/>
      <c r="D229" s="183"/>
      <c r="E229" s="176"/>
      <c r="F229" s="309"/>
      <c r="G229" s="176"/>
      <c r="H229" s="160">
        <f t="shared" si="3"/>
        <v>0</v>
      </c>
    </row>
    <row r="230" spans="1:8">
      <c r="A230" s="175"/>
      <c r="B230" s="183"/>
      <c r="C230" s="176"/>
      <c r="D230" s="183"/>
      <c r="E230" s="176"/>
      <c r="F230" s="309"/>
      <c r="G230" s="176"/>
      <c r="H230" s="160">
        <f t="shared" si="3"/>
        <v>0</v>
      </c>
    </row>
    <row r="231" spans="1:8">
      <c r="A231" s="175"/>
      <c r="B231" s="183"/>
      <c r="C231" s="176"/>
      <c r="D231" s="183"/>
      <c r="E231" s="176"/>
      <c r="F231" s="309"/>
      <c r="G231" s="176"/>
      <c r="H231" s="160">
        <f t="shared" si="3"/>
        <v>0</v>
      </c>
    </row>
    <row r="232" spans="1:8">
      <c r="A232" s="175"/>
      <c r="B232" s="183"/>
      <c r="C232" s="176"/>
      <c r="D232" s="183"/>
      <c r="E232" s="176"/>
      <c r="F232" s="309"/>
      <c r="G232" s="176"/>
      <c r="H232" s="160">
        <f t="shared" si="3"/>
        <v>0</v>
      </c>
    </row>
    <row r="233" spans="1:8">
      <c r="A233" s="175"/>
      <c r="B233" s="183"/>
      <c r="C233" s="176"/>
      <c r="D233" s="183"/>
      <c r="E233" s="176"/>
      <c r="F233" s="309"/>
      <c r="G233" s="176"/>
      <c r="H233" s="160">
        <f t="shared" si="3"/>
        <v>0</v>
      </c>
    </row>
    <row r="234" spans="1:8">
      <c r="A234" s="175"/>
      <c r="B234" s="183"/>
      <c r="C234" s="176"/>
      <c r="D234" s="183"/>
      <c r="E234" s="176"/>
      <c r="F234" s="309"/>
      <c r="G234" s="176"/>
      <c r="H234" s="160">
        <f t="shared" si="3"/>
        <v>0</v>
      </c>
    </row>
    <row r="235" spans="1:8">
      <c r="A235" s="175"/>
      <c r="B235" s="183"/>
      <c r="C235" s="176"/>
      <c r="D235" s="183"/>
      <c r="E235" s="176"/>
      <c r="F235" s="309"/>
      <c r="G235" s="176"/>
      <c r="H235" s="160">
        <f t="shared" si="3"/>
        <v>0</v>
      </c>
    </row>
    <row r="236" spans="1:8">
      <c r="A236" s="175"/>
      <c r="B236" s="183"/>
      <c r="C236" s="176"/>
      <c r="D236" s="183"/>
      <c r="E236" s="176"/>
      <c r="F236" s="309"/>
      <c r="G236" s="176"/>
      <c r="H236" s="160">
        <f t="shared" si="3"/>
        <v>0</v>
      </c>
    </row>
    <row r="237" spans="1:8">
      <c r="A237" s="175"/>
      <c r="B237" s="183"/>
      <c r="C237" s="176"/>
      <c r="D237" s="183"/>
      <c r="E237" s="176"/>
      <c r="F237" s="309"/>
      <c r="G237" s="176"/>
      <c r="H237" s="160">
        <f t="shared" si="3"/>
        <v>0</v>
      </c>
    </row>
    <row r="238" spans="1:8">
      <c r="A238" s="175"/>
      <c r="B238" s="183"/>
      <c r="C238" s="176"/>
      <c r="D238" s="183"/>
      <c r="E238" s="176"/>
      <c r="F238" s="309"/>
      <c r="G238" s="176"/>
      <c r="H238" s="160">
        <f t="shared" si="3"/>
        <v>0</v>
      </c>
    </row>
    <row r="239" spans="1:8">
      <c r="A239" s="175"/>
      <c r="B239" s="183"/>
      <c r="C239" s="176"/>
      <c r="D239" s="183"/>
      <c r="E239" s="176"/>
      <c r="F239" s="309"/>
      <c r="G239" s="176"/>
      <c r="H239" s="160">
        <f t="shared" si="3"/>
        <v>0</v>
      </c>
    </row>
    <row r="240" spans="1:8">
      <c r="A240" s="175"/>
      <c r="B240" s="183"/>
      <c r="C240" s="176"/>
      <c r="D240" s="183"/>
      <c r="E240" s="176"/>
      <c r="F240" s="309"/>
      <c r="G240" s="176"/>
      <c r="H240" s="160">
        <f t="shared" si="3"/>
        <v>0</v>
      </c>
    </row>
    <row r="241" spans="1:8">
      <c r="A241" s="175"/>
      <c r="B241" s="183"/>
      <c r="C241" s="176"/>
      <c r="D241" s="183"/>
      <c r="E241" s="176"/>
      <c r="F241" s="309"/>
      <c r="G241" s="176"/>
      <c r="H241" s="160">
        <f t="shared" si="3"/>
        <v>0</v>
      </c>
    </row>
    <row r="242" spans="1:8">
      <c r="A242" s="175"/>
      <c r="B242" s="183"/>
      <c r="C242" s="176"/>
      <c r="D242" s="183"/>
      <c r="E242" s="176"/>
      <c r="F242" s="309"/>
      <c r="G242" s="176"/>
      <c r="H242" s="160">
        <f t="shared" si="3"/>
        <v>0</v>
      </c>
    </row>
    <row r="243" spans="1:8">
      <c r="A243" s="175"/>
      <c r="B243" s="183"/>
      <c r="C243" s="176"/>
      <c r="D243" s="183"/>
      <c r="E243" s="176"/>
      <c r="F243" s="309"/>
      <c r="G243" s="176"/>
      <c r="H243" s="160">
        <f t="shared" si="3"/>
        <v>0</v>
      </c>
    </row>
    <row r="244" spans="1:8">
      <c r="A244" s="175"/>
      <c r="B244" s="183"/>
      <c r="C244" s="176"/>
      <c r="D244" s="183"/>
      <c r="E244" s="176"/>
      <c r="F244" s="309"/>
      <c r="G244" s="176"/>
      <c r="H244" s="160">
        <f t="shared" si="3"/>
        <v>0</v>
      </c>
    </row>
    <row r="245" spans="1:8">
      <c r="A245" s="175"/>
      <c r="B245" s="183"/>
      <c r="C245" s="176"/>
      <c r="D245" s="183"/>
      <c r="E245" s="176"/>
      <c r="F245" s="309"/>
      <c r="G245" s="176"/>
      <c r="H245" s="160">
        <f t="shared" si="3"/>
        <v>0</v>
      </c>
    </row>
    <row r="246" spans="1:8">
      <c r="A246" s="175"/>
      <c r="B246" s="183"/>
      <c r="C246" s="176"/>
      <c r="D246" s="183"/>
      <c r="E246" s="176"/>
      <c r="F246" s="309"/>
      <c r="G246" s="176"/>
      <c r="H246" s="160">
        <f t="shared" si="3"/>
        <v>0</v>
      </c>
    </row>
    <row r="247" spans="1:8">
      <c r="A247" s="175"/>
      <c r="B247" s="183"/>
      <c r="C247" s="176"/>
      <c r="D247" s="183"/>
      <c r="E247" s="176"/>
      <c r="F247" s="309"/>
      <c r="G247" s="176"/>
      <c r="H247" s="160">
        <f t="shared" si="3"/>
        <v>0</v>
      </c>
    </row>
    <row r="248" spans="1:8">
      <c r="A248" s="175"/>
      <c r="B248" s="183"/>
      <c r="C248" s="176"/>
      <c r="D248" s="183"/>
      <c r="E248" s="176"/>
      <c r="F248" s="309"/>
      <c r="G248" s="176"/>
      <c r="H248" s="160">
        <f t="shared" si="3"/>
        <v>0</v>
      </c>
    </row>
    <row r="249" spans="1:8">
      <c r="A249" s="175"/>
      <c r="B249" s="183"/>
      <c r="C249" s="176"/>
      <c r="D249" s="183"/>
      <c r="E249" s="176"/>
      <c r="F249" s="309"/>
      <c r="G249" s="176"/>
      <c r="H249" s="160">
        <f t="shared" si="3"/>
        <v>0</v>
      </c>
    </row>
    <row r="250" spans="1:8">
      <c r="A250" s="175"/>
      <c r="B250" s="183"/>
      <c r="C250" s="176"/>
      <c r="D250" s="183"/>
      <c r="E250" s="176"/>
      <c r="F250" s="309"/>
      <c r="G250" s="176"/>
      <c r="H250" s="160">
        <f t="shared" si="3"/>
        <v>0</v>
      </c>
    </row>
    <row r="251" spans="1:8">
      <c r="A251" s="175"/>
      <c r="B251" s="183"/>
      <c r="C251" s="176"/>
      <c r="D251" s="183"/>
      <c r="E251" s="176"/>
      <c r="F251" s="309"/>
      <c r="G251" s="176"/>
      <c r="H251" s="160">
        <f t="shared" si="3"/>
        <v>0</v>
      </c>
    </row>
    <row r="252" spans="1:8">
      <c r="A252" s="175"/>
      <c r="B252" s="183"/>
      <c r="C252" s="176"/>
      <c r="D252" s="183"/>
      <c r="E252" s="176"/>
      <c r="F252" s="309"/>
      <c r="G252" s="176"/>
      <c r="H252" s="160">
        <f t="shared" si="3"/>
        <v>0</v>
      </c>
    </row>
    <row r="253" spans="1:8">
      <c r="A253" s="175"/>
      <c r="B253" s="183"/>
      <c r="C253" s="176"/>
      <c r="D253" s="183"/>
      <c r="E253" s="176"/>
      <c r="F253" s="309"/>
      <c r="G253" s="176"/>
      <c r="H253" s="160">
        <f t="shared" si="3"/>
        <v>0</v>
      </c>
    </row>
    <row r="254" spans="1:8">
      <c r="A254" s="175"/>
      <c r="B254" s="183"/>
      <c r="C254" s="176"/>
      <c r="D254" s="183"/>
      <c r="E254" s="176"/>
      <c r="F254" s="309"/>
      <c r="G254" s="176"/>
      <c r="H254" s="160">
        <f t="shared" si="3"/>
        <v>0</v>
      </c>
    </row>
    <row r="255" spans="1:8">
      <c r="A255" s="175"/>
      <c r="B255" s="183"/>
      <c r="C255" s="176"/>
      <c r="D255" s="183"/>
      <c r="E255" s="176"/>
      <c r="F255" s="309"/>
      <c r="G255" s="176"/>
      <c r="H255" s="160">
        <f t="shared" si="3"/>
        <v>0</v>
      </c>
    </row>
    <row r="256" spans="1:8">
      <c r="A256" s="175"/>
      <c r="B256" s="183"/>
      <c r="C256" s="176"/>
      <c r="D256" s="183"/>
      <c r="E256" s="176"/>
      <c r="F256" s="309"/>
      <c r="G256" s="176"/>
      <c r="H256" s="160">
        <f t="shared" si="3"/>
        <v>0</v>
      </c>
    </row>
    <row r="257" spans="1:8">
      <c r="A257" s="175"/>
      <c r="B257" s="183"/>
      <c r="C257" s="176"/>
      <c r="D257" s="183"/>
      <c r="E257" s="176"/>
      <c r="F257" s="309"/>
      <c r="G257" s="176"/>
      <c r="H257" s="160">
        <f t="shared" si="3"/>
        <v>0</v>
      </c>
    </row>
    <row r="258" spans="1:8">
      <c r="A258" s="175"/>
      <c r="B258" s="183"/>
      <c r="C258" s="176"/>
      <c r="D258" s="183"/>
      <c r="E258" s="176"/>
      <c r="F258" s="309"/>
      <c r="G258" s="176"/>
      <c r="H258" s="160">
        <f t="shared" si="3"/>
        <v>0</v>
      </c>
    </row>
    <row r="259" spans="1:8">
      <c r="A259" s="175"/>
      <c r="B259" s="183"/>
      <c r="C259" s="176"/>
      <c r="D259" s="183"/>
      <c r="E259" s="176"/>
      <c r="F259" s="309"/>
      <c r="G259" s="176"/>
      <c r="H259" s="160">
        <f t="shared" ref="H259:H322" si="4">VALUE(G259)</f>
        <v>0</v>
      </c>
    </row>
    <row r="260" spans="1:8">
      <c r="A260" s="175"/>
      <c r="B260" s="183"/>
      <c r="C260" s="176"/>
      <c r="D260" s="183"/>
      <c r="E260" s="176"/>
      <c r="F260" s="309"/>
      <c r="G260" s="176"/>
      <c r="H260" s="160">
        <f t="shared" si="4"/>
        <v>0</v>
      </c>
    </row>
    <row r="261" spans="1:8">
      <c r="A261" s="175"/>
      <c r="B261" s="183"/>
      <c r="C261" s="176"/>
      <c r="D261" s="183"/>
      <c r="E261" s="176"/>
      <c r="F261" s="309"/>
      <c r="G261" s="176"/>
      <c r="H261" s="160">
        <f t="shared" si="4"/>
        <v>0</v>
      </c>
    </row>
    <row r="262" spans="1:8">
      <c r="A262" s="175"/>
      <c r="B262" s="183"/>
      <c r="C262" s="176"/>
      <c r="D262" s="183"/>
      <c r="E262" s="176"/>
      <c r="F262" s="309"/>
      <c r="G262" s="176"/>
      <c r="H262" s="160">
        <f t="shared" si="4"/>
        <v>0</v>
      </c>
    </row>
    <row r="263" spans="1:8">
      <c r="A263" s="175"/>
      <c r="B263" s="183"/>
      <c r="C263" s="176"/>
      <c r="D263" s="183"/>
      <c r="E263" s="176"/>
      <c r="F263" s="309"/>
      <c r="G263" s="176"/>
      <c r="H263" s="160">
        <f t="shared" si="4"/>
        <v>0</v>
      </c>
    </row>
    <row r="264" spans="1:8">
      <c r="A264" s="175"/>
      <c r="B264" s="183"/>
      <c r="C264" s="176"/>
      <c r="D264" s="183"/>
      <c r="E264" s="176"/>
      <c r="F264" s="309"/>
      <c r="G264" s="176"/>
      <c r="H264" s="160">
        <f t="shared" si="4"/>
        <v>0</v>
      </c>
    </row>
    <row r="265" spans="1:8">
      <c r="A265" s="175"/>
      <c r="B265" s="183"/>
      <c r="C265" s="176"/>
      <c r="D265" s="183"/>
      <c r="E265" s="176"/>
      <c r="F265" s="309"/>
      <c r="G265" s="176"/>
      <c r="H265" s="160">
        <f t="shared" si="4"/>
        <v>0</v>
      </c>
    </row>
    <row r="266" spans="1:8">
      <c r="A266" s="175"/>
      <c r="B266" s="183"/>
      <c r="C266" s="176"/>
      <c r="D266" s="183"/>
      <c r="E266" s="176"/>
      <c r="F266" s="309"/>
      <c r="G266" s="176"/>
      <c r="H266" s="160">
        <f t="shared" si="4"/>
        <v>0</v>
      </c>
    </row>
    <row r="267" spans="1:8">
      <c r="A267" s="175"/>
      <c r="B267" s="183"/>
      <c r="C267" s="176"/>
      <c r="D267" s="183"/>
      <c r="E267" s="176"/>
      <c r="F267" s="309"/>
      <c r="G267" s="176"/>
      <c r="H267" s="160">
        <f t="shared" si="4"/>
        <v>0</v>
      </c>
    </row>
    <row r="268" spans="1:8">
      <c r="A268" s="175"/>
      <c r="B268" s="183"/>
      <c r="C268" s="176"/>
      <c r="D268" s="183"/>
      <c r="E268" s="176"/>
      <c r="F268" s="309"/>
      <c r="G268" s="176"/>
      <c r="H268" s="160">
        <f t="shared" si="4"/>
        <v>0</v>
      </c>
    </row>
    <row r="269" spans="1:8">
      <c r="A269" s="175"/>
      <c r="B269" s="183"/>
      <c r="C269" s="176"/>
      <c r="D269" s="183"/>
      <c r="E269" s="176"/>
      <c r="F269" s="309"/>
      <c r="G269" s="176"/>
      <c r="H269" s="160">
        <f t="shared" si="4"/>
        <v>0</v>
      </c>
    </row>
    <row r="270" spans="1:8">
      <c r="A270" s="175"/>
      <c r="B270" s="183"/>
      <c r="C270" s="176"/>
      <c r="D270" s="183"/>
      <c r="E270" s="176"/>
      <c r="F270" s="309"/>
      <c r="G270" s="176"/>
      <c r="H270" s="160">
        <f t="shared" si="4"/>
        <v>0</v>
      </c>
    </row>
    <row r="271" spans="1:8">
      <c r="A271" s="175"/>
      <c r="B271" s="183"/>
      <c r="C271" s="176"/>
      <c r="D271" s="183"/>
      <c r="E271" s="176"/>
      <c r="F271" s="309"/>
      <c r="G271" s="176"/>
      <c r="H271" s="160">
        <f t="shared" si="4"/>
        <v>0</v>
      </c>
    </row>
    <row r="272" spans="1:8">
      <c r="A272" s="175"/>
      <c r="B272" s="183"/>
      <c r="C272" s="176"/>
      <c r="D272" s="183"/>
      <c r="E272" s="176"/>
      <c r="F272" s="309"/>
      <c r="G272" s="176"/>
      <c r="H272" s="160">
        <f t="shared" si="4"/>
        <v>0</v>
      </c>
    </row>
    <row r="273" spans="1:8">
      <c r="A273" s="175"/>
      <c r="B273" s="183"/>
      <c r="C273" s="176"/>
      <c r="D273" s="183"/>
      <c r="E273" s="176"/>
      <c r="F273" s="309"/>
      <c r="G273" s="176"/>
      <c r="H273" s="160">
        <f t="shared" si="4"/>
        <v>0</v>
      </c>
    </row>
    <row r="274" spans="1:8">
      <c r="A274" s="175"/>
      <c r="B274" s="183"/>
      <c r="C274" s="176"/>
      <c r="D274" s="183"/>
      <c r="E274" s="176"/>
      <c r="F274" s="309"/>
      <c r="G274" s="176"/>
      <c r="H274" s="160">
        <f t="shared" si="4"/>
        <v>0</v>
      </c>
    </row>
    <row r="275" spans="1:8">
      <c r="A275" s="175"/>
      <c r="B275" s="183"/>
      <c r="C275" s="176"/>
      <c r="D275" s="183"/>
      <c r="E275" s="176"/>
      <c r="F275" s="309"/>
      <c r="G275" s="176"/>
      <c r="H275" s="160">
        <f t="shared" si="4"/>
        <v>0</v>
      </c>
    </row>
    <row r="276" spans="1:8">
      <c r="A276" s="175"/>
      <c r="B276" s="183"/>
      <c r="C276" s="176"/>
      <c r="D276" s="183"/>
      <c r="E276" s="176"/>
      <c r="F276" s="309"/>
      <c r="G276" s="176"/>
      <c r="H276" s="160">
        <f t="shared" si="4"/>
        <v>0</v>
      </c>
    </row>
    <row r="277" spans="1:8">
      <c r="A277" s="175"/>
      <c r="B277" s="183"/>
      <c r="C277" s="176"/>
      <c r="D277" s="183"/>
      <c r="E277" s="176"/>
      <c r="F277" s="309"/>
      <c r="G277" s="176"/>
      <c r="H277" s="160">
        <f t="shared" si="4"/>
        <v>0</v>
      </c>
    </row>
    <row r="278" spans="1:8">
      <c r="A278" s="175"/>
      <c r="B278" s="183"/>
      <c r="C278" s="176"/>
      <c r="D278" s="183"/>
      <c r="E278" s="176"/>
      <c r="F278" s="309"/>
      <c r="G278" s="176"/>
      <c r="H278" s="160">
        <f t="shared" si="4"/>
        <v>0</v>
      </c>
    </row>
    <row r="279" spans="1:8">
      <c r="A279" s="175"/>
      <c r="B279" s="183"/>
      <c r="C279" s="176"/>
      <c r="D279" s="183"/>
      <c r="E279" s="176"/>
      <c r="F279" s="309"/>
      <c r="G279" s="176"/>
      <c r="H279" s="160">
        <f t="shared" si="4"/>
        <v>0</v>
      </c>
    </row>
    <row r="280" spans="1:8">
      <c r="A280" s="175"/>
      <c r="B280" s="183"/>
      <c r="C280" s="176"/>
      <c r="D280" s="183"/>
      <c r="E280" s="176"/>
      <c r="F280" s="309"/>
      <c r="G280" s="176"/>
      <c r="H280" s="160">
        <f t="shared" si="4"/>
        <v>0</v>
      </c>
    </row>
    <row r="281" spans="1:8">
      <c r="A281" s="175"/>
      <c r="B281" s="183"/>
      <c r="C281" s="176"/>
      <c r="D281" s="183"/>
      <c r="E281" s="176"/>
      <c r="F281" s="309"/>
      <c r="G281" s="176"/>
      <c r="H281" s="160">
        <f t="shared" si="4"/>
        <v>0</v>
      </c>
    </row>
    <row r="282" spans="1:8">
      <c r="A282" s="175"/>
      <c r="B282" s="183"/>
      <c r="C282" s="176"/>
      <c r="D282" s="183"/>
      <c r="E282" s="176"/>
      <c r="F282" s="309"/>
      <c r="G282" s="176"/>
      <c r="H282" s="160">
        <f t="shared" si="4"/>
        <v>0</v>
      </c>
    </row>
    <row r="283" spans="1:8">
      <c r="A283" s="175"/>
      <c r="B283" s="183"/>
      <c r="C283" s="176"/>
      <c r="D283" s="183"/>
      <c r="E283" s="176"/>
      <c r="F283" s="309"/>
      <c r="G283" s="176"/>
      <c r="H283" s="160">
        <f t="shared" si="4"/>
        <v>0</v>
      </c>
    </row>
    <row r="284" spans="1:8">
      <c r="A284" s="175"/>
      <c r="B284" s="183"/>
      <c r="C284" s="176"/>
      <c r="D284" s="183"/>
      <c r="E284" s="176"/>
      <c r="F284" s="309"/>
      <c r="G284" s="176"/>
      <c r="H284" s="160">
        <f t="shared" si="4"/>
        <v>0</v>
      </c>
    </row>
    <row r="285" spans="1:8">
      <c r="A285" s="175"/>
      <c r="B285" s="183"/>
      <c r="C285" s="176"/>
      <c r="D285" s="183"/>
      <c r="E285" s="176"/>
      <c r="F285" s="309"/>
      <c r="G285" s="176"/>
      <c r="H285" s="160">
        <f t="shared" si="4"/>
        <v>0</v>
      </c>
    </row>
    <row r="286" spans="1:8">
      <c r="A286" s="175"/>
      <c r="B286" s="183"/>
      <c r="C286" s="176"/>
      <c r="D286" s="183"/>
      <c r="E286" s="176"/>
      <c r="F286" s="309"/>
      <c r="G286" s="176"/>
      <c r="H286" s="160">
        <f t="shared" si="4"/>
        <v>0</v>
      </c>
    </row>
    <row r="287" spans="1:8">
      <c r="A287" s="175"/>
      <c r="B287" s="183"/>
      <c r="C287" s="176"/>
      <c r="D287" s="183"/>
      <c r="E287" s="176"/>
      <c r="F287" s="309"/>
      <c r="G287" s="176"/>
      <c r="H287" s="160">
        <f t="shared" si="4"/>
        <v>0</v>
      </c>
    </row>
    <row r="288" spans="1:8">
      <c r="A288" s="175"/>
      <c r="B288" s="183"/>
      <c r="C288" s="176"/>
      <c r="D288" s="183"/>
      <c r="E288" s="176"/>
      <c r="F288" s="309"/>
      <c r="G288" s="176"/>
      <c r="H288" s="160">
        <f t="shared" si="4"/>
        <v>0</v>
      </c>
    </row>
    <row r="289" spans="1:8">
      <c r="A289" s="175"/>
      <c r="B289" s="183"/>
      <c r="C289" s="176"/>
      <c r="D289" s="183"/>
      <c r="E289" s="176"/>
      <c r="F289" s="309"/>
      <c r="G289" s="176"/>
      <c r="H289" s="160">
        <f t="shared" si="4"/>
        <v>0</v>
      </c>
    </row>
    <row r="290" spans="1:8">
      <c r="A290" s="175"/>
      <c r="B290" s="183"/>
      <c r="C290" s="176"/>
      <c r="D290" s="183"/>
      <c r="E290" s="176"/>
      <c r="F290" s="309"/>
      <c r="G290" s="176"/>
      <c r="H290" s="160">
        <f t="shared" si="4"/>
        <v>0</v>
      </c>
    </row>
    <row r="291" spans="1:8">
      <c r="A291" s="175"/>
      <c r="B291" s="183"/>
      <c r="C291" s="176"/>
      <c r="D291" s="183"/>
      <c r="E291" s="176"/>
      <c r="F291" s="309"/>
      <c r="G291" s="176"/>
      <c r="H291" s="160">
        <f t="shared" si="4"/>
        <v>0</v>
      </c>
    </row>
    <row r="292" spans="1:8">
      <c r="A292" s="175"/>
      <c r="B292" s="183"/>
      <c r="C292" s="176"/>
      <c r="D292" s="183"/>
      <c r="E292" s="176"/>
      <c r="F292" s="309"/>
      <c r="G292" s="176"/>
      <c r="H292" s="160">
        <f t="shared" si="4"/>
        <v>0</v>
      </c>
    </row>
    <row r="293" spans="1:8">
      <c r="A293" s="175"/>
      <c r="B293" s="183"/>
      <c r="C293" s="176"/>
      <c r="D293" s="183"/>
      <c r="E293" s="176"/>
      <c r="F293" s="309"/>
      <c r="G293" s="176"/>
      <c r="H293" s="160">
        <f t="shared" si="4"/>
        <v>0</v>
      </c>
    </row>
    <row r="294" spans="1:8">
      <c r="A294" s="175"/>
      <c r="B294" s="183"/>
      <c r="C294" s="176"/>
      <c r="D294" s="183"/>
      <c r="E294" s="176"/>
      <c r="F294" s="309"/>
      <c r="G294" s="176"/>
      <c r="H294" s="160">
        <f t="shared" si="4"/>
        <v>0</v>
      </c>
    </row>
    <row r="295" spans="1:8">
      <c r="A295" s="175"/>
      <c r="B295" s="183"/>
      <c r="C295" s="176"/>
      <c r="D295" s="183"/>
      <c r="E295" s="176"/>
      <c r="F295" s="309"/>
      <c r="G295" s="176"/>
      <c r="H295" s="160">
        <f t="shared" si="4"/>
        <v>0</v>
      </c>
    </row>
    <row r="296" spans="1:8">
      <c r="A296" s="175"/>
      <c r="B296" s="183"/>
      <c r="C296" s="176"/>
      <c r="D296" s="183"/>
      <c r="E296" s="176"/>
      <c r="F296" s="309"/>
      <c r="G296" s="176"/>
      <c r="H296" s="160">
        <f t="shared" si="4"/>
        <v>0</v>
      </c>
    </row>
    <row r="297" spans="1:8">
      <c r="A297" s="175"/>
      <c r="B297" s="183"/>
      <c r="C297" s="176"/>
      <c r="D297" s="183"/>
      <c r="E297" s="176"/>
      <c r="F297" s="309"/>
      <c r="G297" s="176"/>
      <c r="H297" s="160">
        <f t="shared" si="4"/>
        <v>0</v>
      </c>
    </row>
    <row r="298" spans="1:8">
      <c r="A298" s="175"/>
      <c r="B298" s="183"/>
      <c r="C298" s="176"/>
      <c r="D298" s="183"/>
      <c r="E298" s="176"/>
      <c r="F298" s="309"/>
      <c r="G298" s="176"/>
      <c r="H298" s="160">
        <f t="shared" si="4"/>
        <v>0</v>
      </c>
    </row>
    <row r="299" spans="1:8">
      <c r="A299" s="175"/>
      <c r="B299" s="183"/>
      <c r="C299" s="176"/>
      <c r="D299" s="183"/>
      <c r="E299" s="176"/>
      <c r="F299" s="309"/>
      <c r="G299" s="176"/>
      <c r="H299" s="160">
        <f t="shared" si="4"/>
        <v>0</v>
      </c>
    </row>
    <row r="300" spans="1:8">
      <c r="A300" s="175"/>
      <c r="B300" s="183"/>
      <c r="C300" s="176"/>
      <c r="D300" s="183"/>
      <c r="E300" s="176"/>
      <c r="F300" s="309"/>
      <c r="G300" s="176"/>
      <c r="H300" s="160">
        <f t="shared" si="4"/>
        <v>0</v>
      </c>
    </row>
    <row r="301" spans="1:8">
      <c r="A301" s="175"/>
      <c r="B301" s="183"/>
      <c r="C301" s="176"/>
      <c r="D301" s="183"/>
      <c r="E301" s="176"/>
      <c r="F301" s="309"/>
      <c r="G301" s="176"/>
      <c r="H301" s="160">
        <f t="shared" si="4"/>
        <v>0</v>
      </c>
    </row>
    <row r="302" spans="1:8">
      <c r="A302" s="175"/>
      <c r="B302" s="183"/>
      <c r="C302" s="176"/>
      <c r="D302" s="183"/>
      <c r="E302" s="176"/>
      <c r="F302" s="309"/>
      <c r="G302" s="176"/>
      <c r="H302" s="160">
        <f t="shared" si="4"/>
        <v>0</v>
      </c>
    </row>
    <row r="303" spans="1:8">
      <c r="A303" s="175"/>
      <c r="B303" s="183"/>
      <c r="C303" s="176"/>
      <c r="D303" s="183"/>
      <c r="E303" s="176"/>
      <c r="F303" s="309"/>
      <c r="G303" s="176"/>
      <c r="H303" s="160">
        <f t="shared" si="4"/>
        <v>0</v>
      </c>
    </row>
    <row r="304" spans="1:8">
      <c r="A304" s="175"/>
      <c r="B304" s="183"/>
      <c r="C304" s="176"/>
      <c r="D304" s="183"/>
      <c r="E304" s="176"/>
      <c r="F304" s="309"/>
      <c r="G304" s="176"/>
      <c r="H304" s="160">
        <f t="shared" si="4"/>
        <v>0</v>
      </c>
    </row>
    <row r="305" spans="1:8">
      <c r="A305" s="175"/>
      <c r="B305" s="183"/>
      <c r="C305" s="176"/>
      <c r="D305" s="183"/>
      <c r="E305" s="176"/>
      <c r="F305" s="309"/>
      <c r="G305" s="176"/>
      <c r="H305" s="160">
        <f t="shared" si="4"/>
        <v>0</v>
      </c>
    </row>
    <row r="306" spans="1:8">
      <c r="A306" s="175"/>
      <c r="B306" s="183"/>
      <c r="C306" s="176"/>
      <c r="D306" s="183"/>
      <c r="E306" s="176"/>
      <c r="F306" s="309"/>
      <c r="G306" s="176"/>
      <c r="H306" s="160">
        <f t="shared" si="4"/>
        <v>0</v>
      </c>
    </row>
    <row r="307" spans="1:8">
      <c r="A307" s="175"/>
      <c r="B307" s="183"/>
      <c r="C307" s="176"/>
      <c r="D307" s="183"/>
      <c r="E307" s="176"/>
      <c r="F307" s="309"/>
      <c r="G307" s="176"/>
      <c r="H307" s="160">
        <f t="shared" si="4"/>
        <v>0</v>
      </c>
    </row>
    <row r="308" spans="1:8">
      <c r="A308" s="175"/>
      <c r="B308" s="183"/>
      <c r="C308" s="176"/>
      <c r="D308" s="183"/>
      <c r="E308" s="176"/>
      <c r="F308" s="309"/>
      <c r="G308" s="176"/>
      <c r="H308" s="160">
        <f t="shared" si="4"/>
        <v>0</v>
      </c>
    </row>
    <row r="309" spans="1:8">
      <c r="A309" s="175"/>
      <c r="B309" s="183"/>
      <c r="C309" s="176"/>
      <c r="D309" s="183"/>
      <c r="E309" s="176"/>
      <c r="F309" s="309"/>
      <c r="G309" s="176"/>
      <c r="H309" s="160">
        <f t="shared" si="4"/>
        <v>0</v>
      </c>
    </row>
    <row r="310" spans="1:8">
      <c r="A310" s="175"/>
      <c r="B310" s="183"/>
      <c r="C310" s="176"/>
      <c r="D310" s="183"/>
      <c r="E310" s="176"/>
      <c r="F310" s="309"/>
      <c r="G310" s="176"/>
      <c r="H310" s="160">
        <f t="shared" si="4"/>
        <v>0</v>
      </c>
    </row>
    <row r="311" spans="1:8">
      <c r="A311" s="175"/>
      <c r="B311" s="183"/>
      <c r="C311" s="176"/>
      <c r="D311" s="183"/>
      <c r="E311" s="176"/>
      <c r="F311" s="309"/>
      <c r="G311" s="176"/>
      <c r="H311" s="160">
        <f t="shared" si="4"/>
        <v>0</v>
      </c>
    </row>
    <row r="312" spans="1:8">
      <c r="A312" s="175"/>
      <c r="B312" s="183"/>
      <c r="C312" s="176"/>
      <c r="D312" s="183"/>
      <c r="E312" s="176"/>
      <c r="F312" s="309"/>
      <c r="G312" s="176"/>
      <c r="H312" s="160">
        <f t="shared" si="4"/>
        <v>0</v>
      </c>
    </row>
    <row r="313" spans="1:8">
      <c r="A313" s="175"/>
      <c r="B313" s="183"/>
      <c r="C313" s="176"/>
      <c r="D313" s="183"/>
      <c r="E313" s="176"/>
      <c r="F313" s="309"/>
      <c r="G313" s="176"/>
      <c r="H313" s="160">
        <f t="shared" si="4"/>
        <v>0</v>
      </c>
    </row>
    <row r="314" spans="1:8">
      <c r="A314" s="175"/>
      <c r="B314" s="183"/>
      <c r="C314" s="176"/>
      <c r="D314" s="183"/>
      <c r="E314" s="176"/>
      <c r="F314" s="309"/>
      <c r="G314" s="176"/>
      <c r="H314" s="160">
        <f t="shared" si="4"/>
        <v>0</v>
      </c>
    </row>
    <row r="315" spans="1:8">
      <c r="A315" s="175"/>
      <c r="B315" s="183"/>
      <c r="C315" s="176"/>
      <c r="D315" s="183"/>
      <c r="E315" s="176"/>
      <c r="F315" s="309"/>
      <c r="G315" s="176"/>
      <c r="H315" s="160">
        <f t="shared" si="4"/>
        <v>0</v>
      </c>
    </row>
    <row r="316" spans="1:8">
      <c r="A316" s="175"/>
      <c r="B316" s="183"/>
      <c r="C316" s="176"/>
      <c r="D316" s="183"/>
      <c r="E316" s="176"/>
      <c r="F316" s="309"/>
      <c r="G316" s="176"/>
      <c r="H316" s="160">
        <f t="shared" si="4"/>
        <v>0</v>
      </c>
    </row>
    <row r="317" spans="1:8">
      <c r="A317" s="175"/>
      <c r="B317" s="183"/>
      <c r="C317" s="176"/>
      <c r="D317" s="183"/>
      <c r="E317" s="176"/>
      <c r="F317" s="309"/>
      <c r="G317" s="176"/>
      <c r="H317" s="160">
        <f t="shared" si="4"/>
        <v>0</v>
      </c>
    </row>
    <row r="318" spans="1:8">
      <c r="A318" s="175"/>
      <c r="B318" s="183"/>
      <c r="C318" s="176"/>
      <c r="D318" s="183"/>
      <c r="E318" s="176"/>
      <c r="F318" s="309"/>
      <c r="G318" s="176"/>
      <c r="H318" s="160">
        <f t="shared" si="4"/>
        <v>0</v>
      </c>
    </row>
    <row r="319" spans="1:8">
      <c r="A319" s="175"/>
      <c r="B319" s="183"/>
      <c r="C319" s="176"/>
      <c r="D319" s="183"/>
      <c r="E319" s="176"/>
      <c r="F319" s="309"/>
      <c r="G319" s="176"/>
      <c r="H319" s="160">
        <f t="shared" si="4"/>
        <v>0</v>
      </c>
    </row>
    <row r="320" spans="1:8">
      <c r="A320" s="175"/>
      <c r="B320" s="183"/>
      <c r="C320" s="176"/>
      <c r="D320" s="183"/>
      <c r="E320" s="176"/>
      <c r="F320" s="309"/>
      <c r="G320" s="176"/>
      <c r="H320" s="160">
        <f t="shared" si="4"/>
        <v>0</v>
      </c>
    </row>
    <row r="321" spans="1:8">
      <c r="A321" s="175"/>
      <c r="B321" s="183"/>
      <c r="C321" s="176"/>
      <c r="D321" s="183"/>
      <c r="E321" s="176"/>
      <c r="F321" s="309"/>
      <c r="G321" s="176"/>
      <c r="H321" s="160">
        <f t="shared" si="4"/>
        <v>0</v>
      </c>
    </row>
    <row r="322" spans="1:8">
      <c r="A322" s="175"/>
      <c r="B322" s="183"/>
      <c r="C322" s="176"/>
      <c r="D322" s="183"/>
      <c r="E322" s="176"/>
      <c r="F322" s="309"/>
      <c r="G322" s="176"/>
      <c r="H322" s="160">
        <f t="shared" si="4"/>
        <v>0</v>
      </c>
    </row>
    <row r="323" spans="1:8">
      <c r="A323" s="175"/>
      <c r="B323" s="183"/>
      <c r="C323" s="176"/>
      <c r="D323" s="183"/>
      <c r="E323" s="176"/>
      <c r="F323" s="309"/>
      <c r="G323" s="176"/>
      <c r="H323" s="160">
        <f t="shared" ref="H323:H386" si="5">VALUE(G323)</f>
        <v>0</v>
      </c>
    </row>
    <row r="324" spans="1:8">
      <c r="A324" s="175"/>
      <c r="B324" s="183"/>
      <c r="C324" s="176"/>
      <c r="D324" s="183"/>
      <c r="E324" s="176"/>
      <c r="F324" s="309"/>
      <c r="G324" s="176"/>
      <c r="H324" s="160">
        <f t="shared" si="5"/>
        <v>0</v>
      </c>
    </row>
    <row r="325" spans="1:8">
      <c r="A325" s="175"/>
      <c r="B325" s="183"/>
      <c r="C325" s="176"/>
      <c r="D325" s="183"/>
      <c r="E325" s="176"/>
      <c r="F325" s="309"/>
      <c r="G325" s="176"/>
      <c r="H325" s="160">
        <f t="shared" si="5"/>
        <v>0</v>
      </c>
    </row>
    <row r="326" spans="1:8">
      <c r="A326" s="175"/>
      <c r="B326" s="183"/>
      <c r="C326" s="176"/>
      <c r="D326" s="183"/>
      <c r="E326" s="176"/>
      <c r="F326" s="309"/>
      <c r="G326" s="176"/>
      <c r="H326" s="160">
        <f t="shared" si="5"/>
        <v>0</v>
      </c>
    </row>
    <row r="327" spans="1:8">
      <c r="A327" s="175"/>
      <c r="B327" s="183"/>
      <c r="C327" s="176"/>
      <c r="D327" s="183"/>
      <c r="E327" s="176"/>
      <c r="F327" s="309"/>
      <c r="G327" s="176"/>
      <c r="H327" s="160">
        <f t="shared" si="5"/>
        <v>0</v>
      </c>
    </row>
    <row r="328" spans="1:8">
      <c r="A328" s="175"/>
      <c r="B328" s="183"/>
      <c r="C328" s="176"/>
      <c r="D328" s="183"/>
      <c r="E328" s="176"/>
      <c r="F328" s="309"/>
      <c r="G328" s="176"/>
      <c r="H328" s="160">
        <f t="shared" si="5"/>
        <v>0</v>
      </c>
    </row>
    <row r="329" spans="1:8">
      <c r="A329" s="175"/>
      <c r="B329" s="183"/>
      <c r="C329" s="176"/>
      <c r="D329" s="183"/>
      <c r="E329" s="176"/>
      <c r="F329" s="309"/>
      <c r="G329" s="176"/>
      <c r="H329" s="160">
        <f t="shared" si="5"/>
        <v>0</v>
      </c>
    </row>
    <row r="330" spans="1:8">
      <c r="A330" s="175"/>
      <c r="B330" s="183"/>
      <c r="C330" s="176"/>
      <c r="D330" s="183"/>
      <c r="E330" s="176"/>
      <c r="F330" s="309"/>
      <c r="G330" s="176"/>
      <c r="H330" s="160">
        <f t="shared" si="5"/>
        <v>0</v>
      </c>
    </row>
    <row r="331" spans="1:8">
      <c r="A331" s="175"/>
      <c r="B331" s="183"/>
      <c r="C331" s="176"/>
      <c r="D331" s="183"/>
      <c r="E331" s="176"/>
      <c r="F331" s="309"/>
      <c r="G331" s="176"/>
      <c r="H331" s="160">
        <f t="shared" si="5"/>
        <v>0</v>
      </c>
    </row>
    <row r="332" spans="1:8">
      <c r="A332" s="175"/>
      <c r="B332" s="183"/>
      <c r="C332" s="176"/>
      <c r="D332" s="183"/>
      <c r="E332" s="176"/>
      <c r="F332" s="309"/>
      <c r="G332" s="176"/>
      <c r="H332" s="160">
        <f t="shared" si="5"/>
        <v>0</v>
      </c>
    </row>
    <row r="333" spans="1:8">
      <c r="A333" s="175"/>
      <c r="B333" s="183"/>
      <c r="C333" s="176"/>
      <c r="D333" s="183"/>
      <c r="E333" s="176"/>
      <c r="F333" s="309"/>
      <c r="G333" s="176"/>
      <c r="H333" s="160">
        <f t="shared" si="5"/>
        <v>0</v>
      </c>
    </row>
    <row r="334" spans="1:8">
      <c r="A334" s="175"/>
      <c r="B334" s="183"/>
      <c r="C334" s="176"/>
      <c r="D334" s="183"/>
      <c r="E334" s="176"/>
      <c r="F334" s="309"/>
      <c r="G334" s="176"/>
      <c r="H334" s="160">
        <f t="shared" si="5"/>
        <v>0</v>
      </c>
    </row>
    <row r="335" spans="1:8">
      <c r="A335" s="175"/>
      <c r="B335" s="183"/>
      <c r="C335" s="176"/>
      <c r="D335" s="183"/>
      <c r="E335" s="176"/>
      <c r="F335" s="309"/>
      <c r="G335" s="176"/>
      <c r="H335" s="160">
        <f t="shared" si="5"/>
        <v>0</v>
      </c>
    </row>
    <row r="336" spans="1:8">
      <c r="A336" s="175"/>
      <c r="B336" s="183"/>
      <c r="C336" s="176"/>
      <c r="D336" s="183"/>
      <c r="E336" s="176"/>
      <c r="F336" s="309"/>
      <c r="G336" s="176"/>
      <c r="H336" s="160">
        <f t="shared" si="5"/>
        <v>0</v>
      </c>
    </row>
    <row r="337" spans="1:8">
      <c r="A337" s="175"/>
      <c r="B337" s="183"/>
      <c r="C337" s="176"/>
      <c r="D337" s="183"/>
      <c r="E337" s="176"/>
      <c r="F337" s="309"/>
      <c r="G337" s="176"/>
      <c r="H337" s="160">
        <f t="shared" si="5"/>
        <v>0</v>
      </c>
    </row>
    <row r="338" spans="1:8">
      <c r="A338" s="175"/>
      <c r="B338" s="183"/>
      <c r="C338" s="176"/>
      <c r="D338" s="183"/>
      <c r="E338" s="176"/>
      <c r="F338" s="309"/>
      <c r="G338" s="176"/>
      <c r="H338" s="160">
        <f t="shared" si="5"/>
        <v>0</v>
      </c>
    </row>
    <row r="339" spans="1:8">
      <c r="A339" s="175"/>
      <c r="B339" s="183"/>
      <c r="C339" s="176"/>
      <c r="D339" s="183"/>
      <c r="E339" s="176"/>
      <c r="F339" s="309"/>
      <c r="G339" s="176"/>
      <c r="H339" s="160">
        <f t="shared" si="5"/>
        <v>0</v>
      </c>
    </row>
    <row r="340" spans="1:8">
      <c r="A340" s="175"/>
      <c r="B340" s="183"/>
      <c r="C340" s="176"/>
      <c r="D340" s="183"/>
      <c r="E340" s="176"/>
      <c r="F340" s="309"/>
      <c r="G340" s="176"/>
      <c r="H340" s="160">
        <f t="shared" si="5"/>
        <v>0</v>
      </c>
    </row>
    <row r="341" spans="1:8">
      <c r="A341" s="175"/>
      <c r="B341" s="183"/>
      <c r="C341" s="176"/>
      <c r="D341" s="183"/>
      <c r="E341" s="176"/>
      <c r="F341" s="309"/>
      <c r="G341" s="176"/>
      <c r="H341" s="160">
        <f t="shared" si="5"/>
        <v>0</v>
      </c>
    </row>
    <row r="342" spans="1:8">
      <c r="A342" s="175"/>
      <c r="B342" s="183"/>
      <c r="C342" s="176"/>
      <c r="D342" s="183"/>
      <c r="E342" s="176"/>
      <c r="F342" s="309"/>
      <c r="G342" s="176"/>
      <c r="H342" s="160">
        <f t="shared" si="5"/>
        <v>0</v>
      </c>
    </row>
    <row r="343" spans="1:8">
      <c r="A343" s="175"/>
      <c r="B343" s="183"/>
      <c r="C343" s="176"/>
      <c r="D343" s="183"/>
      <c r="E343" s="176"/>
      <c r="F343" s="309"/>
      <c r="G343" s="176"/>
      <c r="H343" s="160">
        <f t="shared" si="5"/>
        <v>0</v>
      </c>
    </row>
    <row r="344" spans="1:8">
      <c r="A344" s="175"/>
      <c r="B344" s="183"/>
      <c r="C344" s="176"/>
      <c r="D344" s="183"/>
      <c r="E344" s="176"/>
      <c r="F344" s="309"/>
      <c r="G344" s="176"/>
      <c r="H344" s="160">
        <f t="shared" si="5"/>
        <v>0</v>
      </c>
    </row>
    <row r="345" spans="1:8">
      <c r="A345" s="175"/>
      <c r="B345" s="183"/>
      <c r="C345" s="176"/>
      <c r="D345" s="183"/>
      <c r="E345" s="176"/>
      <c r="F345" s="309"/>
      <c r="G345" s="176"/>
      <c r="H345" s="160">
        <f t="shared" si="5"/>
        <v>0</v>
      </c>
    </row>
    <row r="346" spans="1:8">
      <c r="A346" s="175"/>
      <c r="B346" s="183"/>
      <c r="C346" s="176"/>
      <c r="D346" s="183"/>
      <c r="E346" s="176"/>
      <c r="F346" s="309"/>
      <c r="G346" s="176"/>
      <c r="H346" s="160">
        <f t="shared" si="5"/>
        <v>0</v>
      </c>
    </row>
    <row r="347" spans="1:8">
      <c r="A347" s="175"/>
      <c r="B347" s="183"/>
      <c r="C347" s="176"/>
      <c r="D347" s="183"/>
      <c r="E347" s="176"/>
      <c r="F347" s="309"/>
      <c r="G347" s="176"/>
      <c r="H347" s="160">
        <f t="shared" si="5"/>
        <v>0</v>
      </c>
    </row>
    <row r="348" spans="1:8">
      <c r="A348" s="175"/>
      <c r="B348" s="183"/>
      <c r="C348" s="176"/>
      <c r="D348" s="183"/>
      <c r="E348" s="176"/>
      <c r="F348" s="309"/>
      <c r="G348" s="176"/>
      <c r="H348" s="160">
        <f t="shared" si="5"/>
        <v>0</v>
      </c>
    </row>
    <row r="349" spans="1:8">
      <c r="A349" s="175"/>
      <c r="B349" s="183"/>
      <c r="C349" s="176"/>
      <c r="D349" s="183"/>
      <c r="E349" s="176"/>
      <c r="F349" s="309"/>
      <c r="G349" s="176"/>
      <c r="H349" s="160">
        <f t="shared" si="5"/>
        <v>0</v>
      </c>
    </row>
    <row r="350" spans="1:8">
      <c r="A350" s="175"/>
      <c r="B350" s="183"/>
      <c r="C350" s="176"/>
      <c r="D350" s="183"/>
      <c r="E350" s="176"/>
      <c r="F350" s="309"/>
      <c r="G350" s="176"/>
      <c r="H350" s="160">
        <f t="shared" si="5"/>
        <v>0</v>
      </c>
    </row>
    <row r="351" spans="1:8">
      <c r="A351" s="175"/>
      <c r="B351" s="183"/>
      <c r="C351" s="176"/>
      <c r="D351" s="183"/>
      <c r="E351" s="176"/>
      <c r="F351" s="309"/>
      <c r="G351" s="176"/>
      <c r="H351" s="160">
        <f t="shared" si="5"/>
        <v>0</v>
      </c>
    </row>
    <row r="352" spans="1:8">
      <c r="A352" s="175"/>
      <c r="B352" s="183"/>
      <c r="C352" s="176"/>
      <c r="D352" s="183"/>
      <c r="E352" s="176"/>
      <c r="F352" s="309"/>
      <c r="G352" s="176"/>
      <c r="H352" s="160">
        <f t="shared" si="5"/>
        <v>0</v>
      </c>
    </row>
    <row r="353" spans="1:8">
      <c r="A353" s="175"/>
      <c r="B353" s="183"/>
      <c r="C353" s="176"/>
      <c r="D353" s="183"/>
      <c r="E353" s="176"/>
      <c r="F353" s="309"/>
      <c r="G353" s="176"/>
      <c r="H353" s="160">
        <f t="shared" si="5"/>
        <v>0</v>
      </c>
    </row>
    <row r="354" spans="1:8">
      <c r="A354" s="175"/>
      <c r="B354" s="183"/>
      <c r="C354" s="176"/>
      <c r="D354" s="183"/>
      <c r="E354" s="176"/>
      <c r="F354" s="309"/>
      <c r="G354" s="176"/>
      <c r="H354" s="160">
        <f t="shared" si="5"/>
        <v>0</v>
      </c>
    </row>
    <row r="355" spans="1:8">
      <c r="A355" s="175"/>
      <c r="B355" s="183"/>
      <c r="C355" s="176"/>
      <c r="D355" s="183"/>
      <c r="E355" s="176"/>
      <c r="F355" s="309"/>
      <c r="G355" s="176"/>
      <c r="H355" s="160">
        <f t="shared" si="5"/>
        <v>0</v>
      </c>
    </row>
    <row r="356" spans="1:8">
      <c r="A356" s="175"/>
      <c r="B356" s="183"/>
      <c r="C356" s="176"/>
      <c r="D356" s="183"/>
      <c r="E356" s="176"/>
      <c r="F356" s="309"/>
      <c r="G356" s="176"/>
      <c r="H356" s="160">
        <f t="shared" si="5"/>
        <v>0</v>
      </c>
    </row>
    <row r="357" spans="1:8">
      <c r="A357" s="175"/>
      <c r="B357" s="183"/>
      <c r="C357" s="176"/>
      <c r="D357" s="183"/>
      <c r="E357" s="176"/>
      <c r="F357" s="309"/>
      <c r="G357" s="176"/>
      <c r="H357" s="160">
        <f t="shared" si="5"/>
        <v>0</v>
      </c>
    </row>
    <row r="358" spans="1:8">
      <c r="A358" s="175"/>
      <c r="B358" s="183"/>
      <c r="C358" s="176"/>
      <c r="D358" s="183"/>
      <c r="E358" s="176"/>
      <c r="F358" s="309"/>
      <c r="G358" s="176"/>
      <c r="H358" s="160">
        <f t="shared" si="5"/>
        <v>0</v>
      </c>
    </row>
    <row r="359" spans="1:8">
      <c r="A359" s="175"/>
      <c r="B359" s="183"/>
      <c r="C359" s="176"/>
      <c r="D359" s="183"/>
      <c r="E359" s="176"/>
      <c r="F359" s="309"/>
      <c r="G359" s="176"/>
      <c r="H359" s="160">
        <f t="shared" si="5"/>
        <v>0</v>
      </c>
    </row>
    <row r="360" spans="1:8">
      <c r="A360" s="175"/>
      <c r="B360" s="183"/>
      <c r="C360" s="176"/>
      <c r="D360" s="183"/>
      <c r="E360" s="176"/>
      <c r="F360" s="309"/>
      <c r="G360" s="176"/>
      <c r="H360" s="160">
        <f t="shared" si="5"/>
        <v>0</v>
      </c>
    </row>
    <row r="361" spans="1:8">
      <c r="A361" s="175"/>
      <c r="B361" s="183"/>
      <c r="C361" s="176"/>
      <c r="D361" s="183"/>
      <c r="E361" s="176"/>
      <c r="F361" s="309"/>
      <c r="G361" s="176"/>
      <c r="H361" s="160">
        <f t="shared" si="5"/>
        <v>0</v>
      </c>
    </row>
    <row r="362" spans="1:8">
      <c r="A362" s="175"/>
      <c r="B362" s="183"/>
      <c r="C362" s="176"/>
      <c r="D362" s="183"/>
      <c r="E362" s="176"/>
      <c r="F362" s="309"/>
      <c r="G362" s="176"/>
      <c r="H362" s="160">
        <f t="shared" si="5"/>
        <v>0</v>
      </c>
    </row>
    <row r="363" spans="1:8">
      <c r="A363" s="175"/>
      <c r="B363" s="183"/>
      <c r="C363" s="176"/>
      <c r="D363" s="183"/>
      <c r="E363" s="176"/>
      <c r="F363" s="309"/>
      <c r="G363" s="176"/>
      <c r="H363" s="160">
        <f t="shared" si="5"/>
        <v>0</v>
      </c>
    </row>
    <row r="364" spans="1:8">
      <c r="A364" s="175"/>
      <c r="B364" s="183"/>
      <c r="C364" s="176"/>
      <c r="D364" s="183"/>
      <c r="E364" s="176"/>
      <c r="F364" s="309"/>
      <c r="G364" s="176"/>
      <c r="H364" s="160">
        <f t="shared" si="5"/>
        <v>0</v>
      </c>
    </row>
    <row r="365" spans="1:8">
      <c r="A365" s="175"/>
      <c r="B365" s="183"/>
      <c r="C365" s="176"/>
      <c r="D365" s="183"/>
      <c r="E365" s="176"/>
      <c r="F365" s="309"/>
      <c r="G365" s="176"/>
      <c r="H365" s="160">
        <f t="shared" si="5"/>
        <v>0</v>
      </c>
    </row>
    <row r="366" spans="1:8">
      <c r="A366" s="175"/>
      <c r="B366" s="183"/>
      <c r="C366" s="176"/>
      <c r="D366" s="183"/>
      <c r="E366" s="176"/>
      <c r="F366" s="309"/>
      <c r="G366" s="176"/>
      <c r="H366" s="160">
        <f t="shared" si="5"/>
        <v>0</v>
      </c>
    </row>
    <row r="367" spans="1:8">
      <c r="A367" s="175"/>
      <c r="B367" s="183"/>
      <c r="C367" s="176"/>
      <c r="D367" s="183"/>
      <c r="E367" s="176"/>
      <c r="F367" s="309"/>
      <c r="G367" s="176"/>
      <c r="H367" s="160">
        <f t="shared" si="5"/>
        <v>0</v>
      </c>
    </row>
    <row r="368" spans="1:8">
      <c r="A368" s="175"/>
      <c r="B368" s="183"/>
      <c r="C368" s="176"/>
      <c r="D368" s="183"/>
      <c r="E368" s="176"/>
      <c r="F368" s="309"/>
      <c r="G368" s="176"/>
      <c r="H368" s="160">
        <f t="shared" si="5"/>
        <v>0</v>
      </c>
    </row>
    <row r="369" spans="1:8">
      <c r="A369" s="175"/>
      <c r="B369" s="183"/>
      <c r="C369" s="176"/>
      <c r="D369" s="183"/>
      <c r="E369" s="176"/>
      <c r="F369" s="309"/>
      <c r="G369" s="176"/>
      <c r="H369" s="160">
        <f t="shared" si="5"/>
        <v>0</v>
      </c>
    </row>
    <row r="370" spans="1:8">
      <c r="A370" s="175"/>
      <c r="B370" s="183"/>
      <c r="C370" s="176"/>
      <c r="D370" s="183"/>
      <c r="E370" s="176"/>
      <c r="F370" s="309"/>
      <c r="G370" s="176"/>
      <c r="H370" s="160">
        <f t="shared" si="5"/>
        <v>0</v>
      </c>
    </row>
    <row r="371" spans="1:8">
      <c r="A371" s="175"/>
      <c r="B371" s="183"/>
      <c r="C371" s="176"/>
      <c r="D371" s="183"/>
      <c r="E371" s="176"/>
      <c r="F371" s="309"/>
      <c r="G371" s="176"/>
      <c r="H371" s="160">
        <f t="shared" si="5"/>
        <v>0</v>
      </c>
    </row>
    <row r="372" spans="1:8">
      <c r="A372" s="175"/>
      <c r="B372" s="183"/>
      <c r="C372" s="176"/>
      <c r="D372" s="183"/>
      <c r="E372" s="176"/>
      <c r="F372" s="309"/>
      <c r="G372" s="176"/>
      <c r="H372" s="160">
        <f t="shared" si="5"/>
        <v>0</v>
      </c>
    </row>
    <row r="373" spans="1:8">
      <c r="A373" s="175"/>
      <c r="B373" s="176"/>
      <c r="C373" s="176"/>
      <c r="D373" s="176"/>
      <c r="E373" s="176"/>
      <c r="F373" s="175"/>
      <c r="G373" s="176"/>
      <c r="H373" s="160">
        <f t="shared" si="5"/>
        <v>0</v>
      </c>
    </row>
    <row r="374" spans="1:8">
      <c r="A374" s="175"/>
      <c r="B374" s="176"/>
      <c r="C374" s="176"/>
      <c r="D374" s="176"/>
      <c r="E374" s="176"/>
      <c r="F374" s="175"/>
      <c r="G374" s="176"/>
      <c r="H374" s="160">
        <f t="shared" si="5"/>
        <v>0</v>
      </c>
    </row>
    <row r="375" spans="1:8">
      <c r="A375" s="175"/>
      <c r="B375" s="176"/>
      <c r="C375" s="176"/>
      <c r="D375" s="176"/>
      <c r="E375" s="176"/>
      <c r="F375" s="175"/>
      <c r="G375" s="176"/>
      <c r="H375" s="160">
        <f t="shared" si="5"/>
        <v>0</v>
      </c>
    </row>
    <row r="376" spans="1:8">
      <c r="A376" s="175"/>
      <c r="B376" s="176"/>
      <c r="C376" s="176"/>
      <c r="D376" s="176"/>
      <c r="E376" s="176"/>
      <c r="F376" s="175"/>
      <c r="G376" s="176"/>
      <c r="H376" s="160">
        <f t="shared" si="5"/>
        <v>0</v>
      </c>
    </row>
    <row r="377" spans="1:8">
      <c r="A377" s="175"/>
      <c r="B377" s="176"/>
      <c r="C377" s="176"/>
      <c r="D377" s="176"/>
      <c r="E377" s="176"/>
      <c r="F377" s="175"/>
      <c r="G377" s="176"/>
      <c r="H377" s="160">
        <f t="shared" si="5"/>
        <v>0</v>
      </c>
    </row>
    <row r="378" spans="1:8">
      <c r="A378" s="175"/>
      <c r="B378" s="176"/>
      <c r="C378" s="176"/>
      <c r="D378" s="176"/>
      <c r="E378" s="176"/>
      <c r="F378" s="175"/>
      <c r="G378" s="176"/>
      <c r="H378" s="160">
        <f t="shared" si="5"/>
        <v>0</v>
      </c>
    </row>
    <row r="379" spans="1:8">
      <c r="A379" s="175"/>
      <c r="B379" s="176"/>
      <c r="C379" s="176"/>
      <c r="D379" s="176"/>
      <c r="E379" s="176"/>
      <c r="F379" s="175"/>
      <c r="G379" s="176"/>
      <c r="H379" s="160">
        <f t="shared" si="5"/>
        <v>0</v>
      </c>
    </row>
    <row r="380" spans="1:8">
      <c r="A380" s="175"/>
      <c r="B380" s="176"/>
      <c r="C380" s="176"/>
      <c r="D380" s="176"/>
      <c r="E380" s="176"/>
      <c r="F380" s="175"/>
      <c r="G380" s="176"/>
      <c r="H380" s="160">
        <f t="shared" si="5"/>
        <v>0</v>
      </c>
    </row>
    <row r="381" spans="1:8">
      <c r="A381" s="175"/>
      <c r="B381" s="176"/>
      <c r="C381" s="176"/>
      <c r="D381" s="176"/>
      <c r="E381" s="176"/>
      <c r="F381" s="175"/>
      <c r="G381" s="176"/>
      <c r="H381" s="160">
        <f t="shared" si="5"/>
        <v>0</v>
      </c>
    </row>
    <row r="382" spans="1:8">
      <c r="A382" s="175"/>
      <c r="B382" s="176"/>
      <c r="C382" s="176"/>
      <c r="D382" s="176"/>
      <c r="E382" s="176"/>
      <c r="F382" s="175"/>
      <c r="G382" s="176"/>
      <c r="H382" s="160">
        <f t="shared" si="5"/>
        <v>0</v>
      </c>
    </row>
    <row r="383" spans="1:8">
      <c r="A383" s="175"/>
      <c r="B383" s="176"/>
      <c r="C383" s="176"/>
      <c r="D383" s="176"/>
      <c r="E383" s="176"/>
      <c r="F383" s="175"/>
      <c r="G383" s="176"/>
      <c r="H383" s="160">
        <f t="shared" si="5"/>
        <v>0</v>
      </c>
    </row>
    <row r="384" spans="1:8">
      <c r="A384" s="175"/>
      <c r="B384" s="176"/>
      <c r="C384" s="176"/>
      <c r="D384" s="176"/>
      <c r="E384" s="176"/>
      <c r="F384" s="175"/>
      <c r="G384" s="176"/>
      <c r="H384" s="160">
        <f t="shared" si="5"/>
        <v>0</v>
      </c>
    </row>
    <row r="385" spans="1:8">
      <c r="A385" s="175"/>
      <c r="B385" s="176"/>
      <c r="C385" s="176"/>
      <c r="D385" s="176"/>
      <c r="E385" s="176"/>
      <c r="F385" s="175"/>
      <c r="G385" s="176"/>
      <c r="H385" s="160">
        <f t="shared" si="5"/>
        <v>0</v>
      </c>
    </row>
    <row r="386" spans="1:8">
      <c r="A386" s="175"/>
      <c r="B386" s="176"/>
      <c r="C386" s="176"/>
      <c r="D386" s="176"/>
      <c r="E386" s="176"/>
      <c r="F386" s="175"/>
      <c r="G386" s="176"/>
      <c r="H386" s="160">
        <f t="shared" si="5"/>
        <v>0</v>
      </c>
    </row>
    <row r="387" spans="1:8">
      <c r="A387" s="175"/>
      <c r="B387" s="176"/>
      <c r="C387" s="176"/>
      <c r="D387" s="176"/>
      <c r="E387" s="176"/>
      <c r="F387" s="175"/>
      <c r="G387" s="176"/>
      <c r="H387" s="160">
        <f t="shared" ref="H387:H450" si="6">VALUE(G387)</f>
        <v>0</v>
      </c>
    </row>
    <row r="388" spans="1:8">
      <c r="A388" s="175"/>
      <c r="B388" s="176"/>
      <c r="C388" s="176"/>
      <c r="D388" s="176"/>
      <c r="E388" s="176"/>
      <c r="F388" s="175"/>
      <c r="G388" s="176"/>
      <c r="H388" s="160">
        <f t="shared" si="6"/>
        <v>0</v>
      </c>
    </row>
    <row r="389" spans="1:8">
      <c r="A389" s="175"/>
      <c r="B389" s="176"/>
      <c r="C389" s="176"/>
      <c r="D389" s="176"/>
      <c r="E389" s="176"/>
      <c r="F389" s="175"/>
      <c r="G389" s="176"/>
      <c r="H389" s="160">
        <f t="shared" si="6"/>
        <v>0</v>
      </c>
    </row>
    <row r="390" spans="1:8">
      <c r="A390" s="175"/>
      <c r="B390" s="176"/>
      <c r="C390" s="176"/>
      <c r="D390" s="176"/>
      <c r="E390" s="176"/>
      <c r="F390" s="175"/>
      <c r="G390" s="176"/>
      <c r="H390" s="160">
        <f t="shared" si="6"/>
        <v>0</v>
      </c>
    </row>
    <row r="391" spans="1:8">
      <c r="A391" s="175"/>
      <c r="B391" s="176"/>
      <c r="C391" s="176"/>
      <c r="D391" s="176"/>
      <c r="E391" s="176"/>
      <c r="F391" s="175"/>
      <c r="G391" s="176"/>
      <c r="H391" s="160">
        <f t="shared" si="6"/>
        <v>0</v>
      </c>
    </row>
    <row r="392" spans="1:8">
      <c r="A392" s="175"/>
      <c r="B392" s="176"/>
      <c r="C392" s="176"/>
      <c r="D392" s="176"/>
      <c r="E392" s="176"/>
      <c r="F392" s="175"/>
      <c r="G392" s="176"/>
      <c r="H392" s="160">
        <f t="shared" si="6"/>
        <v>0</v>
      </c>
    </row>
    <row r="393" spans="1:8">
      <c r="A393" s="175"/>
      <c r="B393" s="176"/>
      <c r="C393" s="176"/>
      <c r="D393" s="176"/>
      <c r="E393" s="176"/>
      <c r="F393" s="175"/>
      <c r="G393" s="176"/>
      <c r="H393" s="160">
        <f t="shared" si="6"/>
        <v>0</v>
      </c>
    </row>
    <row r="394" spans="1:8">
      <c r="A394" s="175"/>
      <c r="B394" s="176"/>
      <c r="C394" s="176"/>
      <c r="D394" s="176"/>
      <c r="E394" s="176"/>
      <c r="F394" s="175"/>
      <c r="G394" s="176"/>
      <c r="H394" s="160">
        <f t="shared" si="6"/>
        <v>0</v>
      </c>
    </row>
    <row r="395" spans="1:8">
      <c r="A395" s="175"/>
      <c r="B395" s="176"/>
      <c r="C395" s="176"/>
      <c r="D395" s="176"/>
      <c r="E395" s="176"/>
      <c r="F395" s="175"/>
      <c r="G395" s="176"/>
      <c r="H395" s="160">
        <f t="shared" si="6"/>
        <v>0</v>
      </c>
    </row>
    <row r="396" spans="1:8">
      <c r="A396" s="175"/>
      <c r="B396" s="176"/>
      <c r="C396" s="176"/>
      <c r="D396" s="176"/>
      <c r="E396" s="176"/>
      <c r="F396" s="175"/>
      <c r="G396" s="176"/>
      <c r="H396" s="160">
        <f t="shared" si="6"/>
        <v>0</v>
      </c>
    </row>
    <row r="397" spans="1:8">
      <c r="A397" s="175"/>
      <c r="B397" s="176"/>
      <c r="C397" s="176"/>
      <c r="D397" s="176"/>
      <c r="E397" s="176"/>
      <c r="F397" s="175"/>
      <c r="G397" s="176"/>
      <c r="H397" s="160">
        <f t="shared" si="6"/>
        <v>0</v>
      </c>
    </row>
    <row r="398" spans="1:8">
      <c r="A398" s="175"/>
      <c r="B398" s="176"/>
      <c r="C398" s="176"/>
      <c r="D398" s="176"/>
      <c r="E398" s="176"/>
      <c r="F398" s="175"/>
      <c r="G398" s="176"/>
      <c r="H398" s="160">
        <f t="shared" si="6"/>
        <v>0</v>
      </c>
    </row>
    <row r="399" spans="1:8">
      <c r="A399" s="175"/>
      <c r="B399" s="176"/>
      <c r="C399" s="176"/>
      <c r="D399" s="176"/>
      <c r="E399" s="176"/>
      <c r="F399" s="175"/>
      <c r="G399" s="176"/>
      <c r="H399" s="160">
        <f t="shared" si="6"/>
        <v>0</v>
      </c>
    </row>
    <row r="400" spans="1:8">
      <c r="A400" s="175"/>
      <c r="B400" s="176"/>
      <c r="C400" s="176"/>
      <c r="D400" s="176"/>
      <c r="E400" s="176"/>
      <c r="F400" s="175"/>
      <c r="G400" s="176"/>
      <c r="H400" s="160">
        <f t="shared" si="6"/>
        <v>0</v>
      </c>
    </row>
    <row r="401" spans="1:8">
      <c r="A401" s="175"/>
      <c r="B401" s="176"/>
      <c r="C401" s="176"/>
      <c r="D401" s="176"/>
      <c r="E401" s="176"/>
      <c r="F401" s="175"/>
      <c r="G401" s="176"/>
      <c r="H401" s="160">
        <f t="shared" si="6"/>
        <v>0</v>
      </c>
    </row>
    <row r="402" spans="1:8">
      <c r="A402" s="175"/>
      <c r="B402" s="176"/>
      <c r="C402" s="176"/>
      <c r="D402" s="176"/>
      <c r="E402" s="176"/>
      <c r="F402" s="175"/>
      <c r="G402" s="176"/>
      <c r="H402" s="160">
        <f t="shared" si="6"/>
        <v>0</v>
      </c>
    </row>
    <row r="403" spans="1:8">
      <c r="A403" s="175"/>
      <c r="B403" s="176"/>
      <c r="C403" s="176"/>
      <c r="D403" s="176"/>
      <c r="E403" s="176"/>
      <c r="F403" s="175"/>
      <c r="G403" s="176"/>
      <c r="H403" s="160">
        <f t="shared" si="6"/>
        <v>0</v>
      </c>
    </row>
    <row r="404" spans="1:8">
      <c r="A404" s="175"/>
      <c r="B404" s="176"/>
      <c r="C404" s="176"/>
      <c r="D404" s="176"/>
      <c r="E404" s="176"/>
      <c r="F404" s="175"/>
      <c r="G404" s="176"/>
      <c r="H404" s="160">
        <f t="shared" si="6"/>
        <v>0</v>
      </c>
    </row>
    <row r="405" spans="1:8">
      <c r="A405" s="175"/>
      <c r="B405" s="176"/>
      <c r="C405" s="176"/>
      <c r="D405" s="176"/>
      <c r="E405" s="176"/>
      <c r="F405" s="175"/>
      <c r="G405" s="176"/>
      <c r="H405" s="160">
        <f t="shared" si="6"/>
        <v>0</v>
      </c>
    </row>
    <row r="406" spans="1:8">
      <c r="A406" s="175"/>
      <c r="B406" s="176"/>
      <c r="C406" s="176"/>
      <c r="D406" s="176"/>
      <c r="E406" s="176"/>
      <c r="F406" s="175"/>
      <c r="G406" s="176"/>
      <c r="H406" s="160">
        <f t="shared" si="6"/>
        <v>0</v>
      </c>
    </row>
    <row r="407" spans="1:8">
      <c r="A407" s="175"/>
      <c r="B407" s="176"/>
      <c r="C407" s="176"/>
      <c r="D407" s="176"/>
      <c r="E407" s="176"/>
      <c r="F407" s="175"/>
      <c r="G407" s="176"/>
      <c r="H407" s="160">
        <f t="shared" si="6"/>
        <v>0</v>
      </c>
    </row>
    <row r="408" spans="1:8">
      <c r="A408" s="175"/>
      <c r="B408" s="176"/>
      <c r="C408" s="176"/>
      <c r="D408" s="176"/>
      <c r="E408" s="176"/>
      <c r="F408" s="175"/>
      <c r="G408" s="176"/>
      <c r="H408" s="160">
        <f t="shared" si="6"/>
        <v>0</v>
      </c>
    </row>
    <row r="409" spans="1:8">
      <c r="A409" s="175"/>
      <c r="B409" s="176"/>
      <c r="C409" s="176"/>
      <c r="D409" s="176"/>
      <c r="E409" s="176"/>
      <c r="F409" s="175"/>
      <c r="G409" s="176"/>
      <c r="H409" s="160">
        <f t="shared" si="6"/>
        <v>0</v>
      </c>
    </row>
    <row r="410" spans="1:8">
      <c r="A410" s="175"/>
      <c r="B410" s="176"/>
      <c r="C410" s="176"/>
      <c r="D410" s="176"/>
      <c r="E410" s="176"/>
      <c r="F410" s="175"/>
      <c r="G410" s="176"/>
      <c r="H410" s="160">
        <f t="shared" si="6"/>
        <v>0</v>
      </c>
    </row>
    <row r="411" spans="1:8">
      <c r="A411" s="175"/>
      <c r="B411" s="176"/>
      <c r="C411" s="176"/>
      <c r="D411" s="176"/>
      <c r="E411" s="176"/>
      <c r="F411" s="175"/>
      <c r="G411" s="176"/>
      <c r="H411" s="160">
        <f t="shared" si="6"/>
        <v>0</v>
      </c>
    </row>
    <row r="412" spans="1:8">
      <c r="A412" s="175"/>
      <c r="B412" s="176"/>
      <c r="C412" s="176"/>
      <c r="D412" s="176"/>
      <c r="E412" s="176"/>
      <c r="F412" s="175"/>
      <c r="G412" s="176"/>
      <c r="H412" s="160">
        <f t="shared" si="6"/>
        <v>0</v>
      </c>
    </row>
    <row r="413" spans="1:8">
      <c r="A413" s="175"/>
      <c r="B413" s="176"/>
      <c r="C413" s="176"/>
      <c r="D413" s="176"/>
      <c r="E413" s="176"/>
      <c r="F413" s="175"/>
      <c r="G413" s="176"/>
      <c r="H413" s="160">
        <f t="shared" si="6"/>
        <v>0</v>
      </c>
    </row>
    <row r="414" spans="1:8">
      <c r="A414" s="175"/>
      <c r="B414" s="176"/>
      <c r="C414" s="176"/>
      <c r="D414" s="176"/>
      <c r="E414" s="176"/>
      <c r="F414" s="175"/>
      <c r="G414" s="176"/>
      <c r="H414" s="160">
        <f t="shared" si="6"/>
        <v>0</v>
      </c>
    </row>
    <row r="415" spans="1:8">
      <c r="A415" s="175"/>
      <c r="B415" s="176"/>
      <c r="C415" s="176"/>
      <c r="D415" s="176"/>
      <c r="E415" s="176"/>
      <c r="F415" s="175"/>
      <c r="G415" s="176"/>
      <c r="H415" s="160">
        <f t="shared" si="6"/>
        <v>0</v>
      </c>
    </row>
    <row r="416" spans="1:8">
      <c r="A416" s="175"/>
      <c r="B416" s="176"/>
      <c r="C416" s="176"/>
      <c r="D416" s="176"/>
      <c r="E416" s="176"/>
      <c r="F416" s="175"/>
      <c r="G416" s="176"/>
      <c r="H416" s="160">
        <f t="shared" si="6"/>
        <v>0</v>
      </c>
    </row>
    <row r="417" spans="1:8">
      <c r="A417" s="175"/>
      <c r="B417" s="176"/>
      <c r="C417" s="176"/>
      <c r="D417" s="176"/>
      <c r="E417" s="176"/>
      <c r="F417" s="175"/>
      <c r="G417" s="176"/>
      <c r="H417" s="160">
        <f t="shared" si="6"/>
        <v>0</v>
      </c>
    </row>
    <row r="418" spans="1:8">
      <c r="A418" s="175"/>
      <c r="B418" s="176"/>
      <c r="C418" s="176"/>
      <c r="D418" s="176"/>
      <c r="E418" s="176"/>
      <c r="F418" s="175"/>
      <c r="G418" s="176"/>
      <c r="H418" s="160">
        <f t="shared" si="6"/>
        <v>0</v>
      </c>
    </row>
    <row r="419" spans="1:8">
      <c r="A419" s="175"/>
      <c r="B419" s="176"/>
      <c r="C419" s="176"/>
      <c r="D419" s="176"/>
      <c r="E419" s="176"/>
      <c r="F419" s="175"/>
      <c r="G419" s="176"/>
      <c r="H419" s="160">
        <f t="shared" si="6"/>
        <v>0</v>
      </c>
    </row>
    <row r="420" spans="1:8">
      <c r="A420" s="175"/>
      <c r="B420" s="176"/>
      <c r="C420" s="176"/>
      <c r="D420" s="176"/>
      <c r="E420" s="176"/>
      <c r="F420" s="175"/>
      <c r="G420" s="176"/>
      <c r="H420" s="160">
        <f t="shared" si="6"/>
        <v>0</v>
      </c>
    </row>
    <row r="421" spans="1:8">
      <c r="A421" s="175"/>
      <c r="B421" s="176"/>
      <c r="C421" s="176"/>
      <c r="D421" s="176"/>
      <c r="E421" s="176"/>
      <c r="F421" s="175"/>
      <c r="G421" s="176"/>
      <c r="H421" s="160">
        <f t="shared" si="6"/>
        <v>0</v>
      </c>
    </row>
    <row r="422" spans="1:8">
      <c r="A422" s="175"/>
      <c r="B422" s="176"/>
      <c r="C422" s="176"/>
      <c r="D422" s="176"/>
      <c r="E422" s="176"/>
      <c r="F422" s="175"/>
      <c r="G422" s="176"/>
      <c r="H422" s="160">
        <f t="shared" si="6"/>
        <v>0</v>
      </c>
    </row>
    <row r="423" spans="1:8">
      <c r="A423" s="175"/>
      <c r="B423" s="176"/>
      <c r="C423" s="176"/>
      <c r="D423" s="176"/>
      <c r="E423" s="176"/>
      <c r="F423" s="175"/>
      <c r="G423" s="176"/>
      <c r="H423" s="160">
        <f t="shared" si="6"/>
        <v>0</v>
      </c>
    </row>
    <row r="424" spans="1:8">
      <c r="A424" s="175"/>
      <c r="B424" s="176"/>
      <c r="C424" s="176"/>
      <c r="D424" s="176"/>
      <c r="E424" s="176"/>
      <c r="F424" s="175"/>
      <c r="G424" s="176"/>
      <c r="H424" s="160">
        <f t="shared" si="6"/>
        <v>0</v>
      </c>
    </row>
    <row r="425" spans="1:8">
      <c r="A425" s="175"/>
      <c r="B425" s="176"/>
      <c r="C425" s="176"/>
      <c r="D425" s="176"/>
      <c r="E425" s="176"/>
      <c r="F425" s="175"/>
      <c r="G425" s="176"/>
      <c r="H425" s="160">
        <f t="shared" si="6"/>
        <v>0</v>
      </c>
    </row>
    <row r="426" spans="1:8">
      <c r="A426" s="175"/>
      <c r="B426" s="176"/>
      <c r="C426" s="176"/>
      <c r="D426" s="176"/>
      <c r="E426" s="176"/>
      <c r="F426" s="175"/>
      <c r="G426" s="176"/>
      <c r="H426" s="160">
        <f t="shared" si="6"/>
        <v>0</v>
      </c>
    </row>
    <row r="427" spans="1:8">
      <c r="A427" s="175"/>
      <c r="B427" s="176"/>
      <c r="C427" s="176"/>
      <c r="D427" s="176"/>
      <c r="E427" s="176"/>
      <c r="F427" s="175"/>
      <c r="G427" s="176"/>
      <c r="H427" s="160">
        <f t="shared" si="6"/>
        <v>0</v>
      </c>
    </row>
    <row r="428" spans="1:8">
      <c r="A428" s="175"/>
      <c r="B428" s="176"/>
      <c r="C428" s="176"/>
      <c r="D428" s="176"/>
      <c r="E428" s="176"/>
      <c r="F428" s="175"/>
      <c r="G428" s="176"/>
      <c r="H428" s="160">
        <f t="shared" si="6"/>
        <v>0</v>
      </c>
    </row>
    <row r="429" spans="1:8">
      <c r="A429" s="175"/>
      <c r="B429" s="176"/>
      <c r="C429" s="176"/>
      <c r="D429" s="176"/>
      <c r="E429" s="176"/>
      <c r="F429" s="175"/>
      <c r="G429" s="176"/>
      <c r="H429" s="160">
        <f t="shared" si="6"/>
        <v>0</v>
      </c>
    </row>
    <row r="430" spans="1:8">
      <c r="A430" s="175"/>
      <c r="B430" s="176"/>
      <c r="C430" s="176"/>
      <c r="D430" s="176"/>
      <c r="E430" s="176"/>
      <c r="F430" s="175"/>
      <c r="G430" s="176"/>
      <c r="H430" s="160">
        <f t="shared" si="6"/>
        <v>0</v>
      </c>
    </row>
    <row r="431" spans="1:8">
      <c r="A431" s="175"/>
      <c r="B431" s="176"/>
      <c r="C431" s="176"/>
      <c r="D431" s="176"/>
      <c r="E431" s="176"/>
      <c r="F431" s="175"/>
      <c r="G431" s="176"/>
      <c r="H431" s="160">
        <f t="shared" si="6"/>
        <v>0</v>
      </c>
    </row>
    <row r="432" spans="1:8">
      <c r="A432" s="175"/>
      <c r="B432" s="176"/>
      <c r="C432" s="176"/>
      <c r="D432" s="176"/>
      <c r="E432" s="176"/>
      <c r="F432" s="175"/>
      <c r="G432" s="176"/>
      <c r="H432" s="160">
        <f t="shared" si="6"/>
        <v>0</v>
      </c>
    </row>
    <row r="433" spans="1:8">
      <c r="A433" s="175"/>
      <c r="B433" s="176"/>
      <c r="C433" s="176"/>
      <c r="D433" s="176"/>
      <c r="E433" s="176"/>
      <c r="F433" s="175"/>
      <c r="G433" s="176"/>
      <c r="H433" s="160">
        <f t="shared" si="6"/>
        <v>0</v>
      </c>
    </row>
    <row r="434" spans="1:8">
      <c r="A434" s="175"/>
      <c r="B434" s="176"/>
      <c r="C434" s="176"/>
      <c r="D434" s="176"/>
      <c r="E434" s="176"/>
      <c r="F434" s="175"/>
      <c r="G434" s="176"/>
      <c r="H434" s="160">
        <f t="shared" si="6"/>
        <v>0</v>
      </c>
    </row>
    <row r="435" spans="1:8">
      <c r="A435" s="175"/>
      <c r="B435" s="176"/>
      <c r="C435" s="176"/>
      <c r="D435" s="176"/>
      <c r="E435" s="176"/>
      <c r="F435" s="175"/>
      <c r="G435" s="176"/>
      <c r="H435" s="160">
        <f t="shared" si="6"/>
        <v>0</v>
      </c>
    </row>
    <row r="436" spans="1:8">
      <c r="A436" s="175"/>
      <c r="B436" s="176"/>
      <c r="C436" s="176"/>
      <c r="D436" s="176"/>
      <c r="E436" s="176"/>
      <c r="F436" s="175"/>
      <c r="G436" s="176"/>
      <c r="H436" s="160">
        <f t="shared" si="6"/>
        <v>0</v>
      </c>
    </row>
    <row r="437" spans="1:8">
      <c r="A437" s="175"/>
      <c r="B437" s="176"/>
      <c r="C437" s="176"/>
      <c r="D437" s="176"/>
      <c r="E437" s="176"/>
      <c r="F437" s="175"/>
      <c r="G437" s="176"/>
      <c r="H437" s="160">
        <f t="shared" si="6"/>
        <v>0</v>
      </c>
    </row>
    <row r="438" spans="1:8">
      <c r="A438" s="175"/>
      <c r="B438" s="176"/>
      <c r="C438" s="176"/>
      <c r="D438" s="176"/>
      <c r="E438" s="176"/>
      <c r="F438" s="175"/>
      <c r="G438" s="176"/>
      <c r="H438" s="160">
        <f t="shared" si="6"/>
        <v>0</v>
      </c>
    </row>
    <row r="439" spans="1:8">
      <c r="A439" s="175"/>
      <c r="B439" s="176"/>
      <c r="C439" s="176"/>
      <c r="D439" s="176"/>
      <c r="E439" s="176"/>
      <c r="F439" s="175"/>
      <c r="G439" s="176"/>
      <c r="H439" s="160">
        <f t="shared" si="6"/>
        <v>0</v>
      </c>
    </row>
    <row r="440" spans="1:8">
      <c r="A440" s="175"/>
      <c r="B440" s="176"/>
      <c r="C440" s="176"/>
      <c r="D440" s="176"/>
      <c r="E440" s="176"/>
      <c r="F440" s="175"/>
      <c r="G440" s="176"/>
      <c r="H440" s="160">
        <f t="shared" si="6"/>
        <v>0</v>
      </c>
    </row>
    <row r="441" spans="1:8">
      <c r="A441" s="175"/>
      <c r="B441" s="176"/>
      <c r="C441" s="176"/>
      <c r="D441" s="176"/>
      <c r="E441" s="176"/>
      <c r="F441" s="175"/>
      <c r="G441" s="176"/>
      <c r="H441" s="160">
        <f t="shared" si="6"/>
        <v>0</v>
      </c>
    </row>
    <row r="442" spans="1:8">
      <c r="A442" s="175"/>
      <c r="B442" s="176"/>
      <c r="C442" s="176"/>
      <c r="D442" s="176"/>
      <c r="E442" s="176"/>
      <c r="F442" s="175"/>
      <c r="G442" s="176"/>
      <c r="H442" s="160">
        <f t="shared" si="6"/>
        <v>0</v>
      </c>
    </row>
    <row r="443" spans="1:8">
      <c r="A443" s="175"/>
      <c r="B443" s="176"/>
      <c r="C443" s="176"/>
      <c r="D443" s="176"/>
      <c r="E443" s="176"/>
      <c r="F443" s="175"/>
      <c r="G443" s="176"/>
      <c r="H443" s="160">
        <f t="shared" si="6"/>
        <v>0</v>
      </c>
    </row>
    <row r="444" spans="1:8">
      <c r="A444" s="175"/>
      <c r="B444" s="176"/>
      <c r="C444" s="176"/>
      <c r="D444" s="176"/>
      <c r="E444" s="176"/>
      <c r="F444" s="175"/>
      <c r="G444" s="176"/>
      <c r="H444" s="160">
        <f t="shared" si="6"/>
        <v>0</v>
      </c>
    </row>
    <row r="445" spans="1:8">
      <c r="A445" s="175"/>
      <c r="B445" s="176"/>
      <c r="C445" s="176"/>
      <c r="D445" s="176"/>
      <c r="E445" s="176"/>
      <c r="F445" s="175"/>
      <c r="G445" s="176"/>
      <c r="H445" s="160">
        <f t="shared" si="6"/>
        <v>0</v>
      </c>
    </row>
    <row r="446" spans="1:8">
      <c r="A446" s="175"/>
      <c r="B446" s="176"/>
      <c r="C446" s="176"/>
      <c r="D446" s="176"/>
      <c r="E446" s="176"/>
      <c r="F446" s="175"/>
      <c r="G446" s="176"/>
      <c r="H446" s="160">
        <f t="shared" si="6"/>
        <v>0</v>
      </c>
    </row>
    <row r="447" spans="1:8">
      <c r="A447" s="175"/>
      <c r="B447" s="176"/>
      <c r="C447" s="176"/>
      <c r="D447" s="176"/>
      <c r="E447" s="176"/>
      <c r="F447" s="175"/>
      <c r="G447" s="176"/>
      <c r="H447" s="160">
        <f t="shared" si="6"/>
        <v>0</v>
      </c>
    </row>
    <row r="448" spans="1:8">
      <c r="A448" s="175"/>
      <c r="B448" s="176"/>
      <c r="C448" s="176"/>
      <c r="D448" s="176"/>
      <c r="E448" s="176"/>
      <c r="F448" s="175"/>
      <c r="G448" s="176"/>
      <c r="H448" s="160">
        <f t="shared" si="6"/>
        <v>0</v>
      </c>
    </row>
    <row r="449" spans="1:8">
      <c r="A449" s="175"/>
      <c r="B449" s="176"/>
      <c r="C449" s="176"/>
      <c r="D449" s="176"/>
      <c r="E449" s="176"/>
      <c r="F449" s="175"/>
      <c r="G449" s="176"/>
      <c r="H449" s="160">
        <f t="shared" si="6"/>
        <v>0</v>
      </c>
    </row>
    <row r="450" spans="1:8">
      <c r="A450" s="175"/>
      <c r="B450" s="176"/>
      <c r="C450" s="176"/>
      <c r="D450" s="176"/>
      <c r="E450" s="176"/>
      <c r="F450" s="175"/>
      <c r="G450" s="176"/>
      <c r="H450" s="160">
        <f t="shared" si="6"/>
        <v>0</v>
      </c>
    </row>
    <row r="451" spans="1:8">
      <c r="A451" s="175"/>
      <c r="B451" s="176"/>
      <c r="C451" s="176"/>
      <c r="D451" s="176"/>
      <c r="E451" s="176"/>
      <c r="F451" s="175"/>
      <c r="G451" s="176"/>
      <c r="H451" s="160">
        <f t="shared" ref="H451:H514" si="7">VALUE(G451)</f>
        <v>0</v>
      </c>
    </row>
    <row r="452" spans="1:8">
      <c r="A452" s="175"/>
      <c r="B452" s="176"/>
      <c r="C452" s="176"/>
      <c r="D452" s="176"/>
      <c r="E452" s="176"/>
      <c r="F452" s="175"/>
      <c r="G452" s="176"/>
      <c r="H452" s="160">
        <f t="shared" si="7"/>
        <v>0</v>
      </c>
    </row>
    <row r="453" spans="1:8">
      <c r="A453" s="175"/>
      <c r="B453" s="176"/>
      <c r="C453" s="176"/>
      <c r="D453" s="176"/>
      <c r="E453" s="176"/>
      <c r="F453" s="175"/>
      <c r="G453" s="176"/>
      <c r="H453" s="160">
        <f t="shared" si="7"/>
        <v>0</v>
      </c>
    </row>
    <row r="454" spans="1:8">
      <c r="A454" s="175"/>
      <c r="B454" s="176"/>
      <c r="C454" s="176"/>
      <c r="D454" s="176"/>
      <c r="E454" s="176"/>
      <c r="F454" s="175"/>
      <c r="G454" s="176"/>
      <c r="H454" s="160">
        <f t="shared" si="7"/>
        <v>0</v>
      </c>
    </row>
    <row r="455" spans="1:8">
      <c r="A455" s="175"/>
      <c r="B455" s="176"/>
      <c r="C455" s="176"/>
      <c r="D455" s="176"/>
      <c r="E455" s="176"/>
      <c r="F455" s="175"/>
      <c r="G455" s="176"/>
      <c r="H455" s="160">
        <f t="shared" si="7"/>
        <v>0</v>
      </c>
    </row>
    <row r="456" spans="1:8">
      <c r="A456" s="175"/>
      <c r="B456" s="176"/>
      <c r="C456" s="176"/>
      <c r="D456" s="176"/>
      <c r="E456" s="176"/>
      <c r="F456" s="175"/>
      <c r="G456" s="176"/>
      <c r="H456" s="160">
        <f t="shared" si="7"/>
        <v>0</v>
      </c>
    </row>
    <row r="457" spans="1:8">
      <c r="A457" s="175"/>
      <c r="B457" s="176"/>
      <c r="C457" s="176"/>
      <c r="D457" s="176"/>
      <c r="E457" s="176"/>
      <c r="F457" s="175"/>
      <c r="G457" s="176"/>
      <c r="H457" s="160">
        <f t="shared" si="7"/>
        <v>0</v>
      </c>
    </row>
    <row r="458" spans="1:8">
      <c r="A458" s="175"/>
      <c r="B458" s="176"/>
      <c r="C458" s="176"/>
      <c r="D458" s="176"/>
      <c r="E458" s="176"/>
      <c r="F458" s="175"/>
      <c r="G458" s="176"/>
      <c r="H458" s="160">
        <f t="shared" si="7"/>
        <v>0</v>
      </c>
    </row>
    <row r="459" spans="1:8">
      <c r="A459" s="175"/>
      <c r="B459" s="176"/>
      <c r="C459" s="176"/>
      <c r="D459" s="176"/>
      <c r="E459" s="176"/>
      <c r="F459" s="175"/>
      <c r="G459" s="176"/>
      <c r="H459" s="160">
        <f t="shared" si="7"/>
        <v>0</v>
      </c>
    </row>
    <row r="460" spans="1:8">
      <c r="A460" s="175"/>
      <c r="B460" s="176"/>
      <c r="C460" s="176"/>
      <c r="D460" s="176"/>
      <c r="E460" s="176"/>
      <c r="F460" s="175"/>
      <c r="G460" s="176"/>
      <c r="H460" s="160">
        <f t="shared" si="7"/>
        <v>0</v>
      </c>
    </row>
    <row r="461" spans="1:8">
      <c r="A461" s="175"/>
      <c r="B461" s="176"/>
      <c r="C461" s="176"/>
      <c r="D461" s="176"/>
      <c r="E461" s="176"/>
      <c r="F461" s="175"/>
      <c r="G461" s="176"/>
      <c r="H461" s="160">
        <f t="shared" si="7"/>
        <v>0</v>
      </c>
    </row>
    <row r="462" spans="1:8">
      <c r="A462" s="175"/>
      <c r="B462" s="176"/>
      <c r="C462" s="176"/>
      <c r="D462" s="176"/>
      <c r="E462" s="176"/>
      <c r="F462" s="175"/>
      <c r="G462" s="176"/>
      <c r="H462" s="160">
        <f t="shared" si="7"/>
        <v>0</v>
      </c>
    </row>
    <row r="463" spans="1:8">
      <c r="A463" s="175"/>
      <c r="B463" s="176"/>
      <c r="C463" s="176"/>
      <c r="D463" s="176"/>
      <c r="E463" s="176"/>
      <c r="F463" s="175"/>
      <c r="G463" s="176"/>
      <c r="H463" s="160">
        <f t="shared" si="7"/>
        <v>0</v>
      </c>
    </row>
    <row r="464" spans="1:8">
      <c r="A464" s="175"/>
      <c r="B464" s="176"/>
      <c r="C464" s="176"/>
      <c r="D464" s="176"/>
      <c r="E464" s="176"/>
      <c r="F464" s="175"/>
      <c r="G464" s="176"/>
      <c r="H464" s="160">
        <f t="shared" si="7"/>
        <v>0</v>
      </c>
    </row>
    <row r="465" spans="1:8">
      <c r="A465" s="175"/>
      <c r="B465" s="176"/>
      <c r="C465" s="176"/>
      <c r="D465" s="176"/>
      <c r="E465" s="176"/>
      <c r="F465" s="175"/>
      <c r="G465" s="176"/>
      <c r="H465" s="160">
        <f t="shared" si="7"/>
        <v>0</v>
      </c>
    </row>
    <row r="466" spans="1:8">
      <c r="A466" s="175"/>
      <c r="B466" s="176"/>
      <c r="C466" s="176"/>
      <c r="D466" s="176"/>
      <c r="E466" s="176"/>
      <c r="F466" s="175"/>
      <c r="G466" s="176"/>
      <c r="H466" s="160">
        <f t="shared" si="7"/>
        <v>0</v>
      </c>
    </row>
    <row r="467" spans="1:8">
      <c r="A467" s="175"/>
      <c r="B467" s="176"/>
      <c r="C467" s="176"/>
      <c r="D467" s="176"/>
      <c r="E467" s="176"/>
      <c r="F467" s="175"/>
      <c r="G467" s="176"/>
      <c r="H467" s="160">
        <f t="shared" si="7"/>
        <v>0</v>
      </c>
    </row>
    <row r="468" spans="1:8">
      <c r="A468" s="175"/>
      <c r="B468" s="176"/>
      <c r="C468" s="176"/>
      <c r="D468" s="176"/>
      <c r="E468" s="176"/>
      <c r="F468" s="175"/>
      <c r="G468" s="176"/>
      <c r="H468" s="160">
        <f t="shared" si="7"/>
        <v>0</v>
      </c>
    </row>
    <row r="469" spans="1:8">
      <c r="A469" s="175"/>
      <c r="B469" s="176"/>
      <c r="C469" s="176"/>
      <c r="D469" s="176"/>
      <c r="E469" s="176"/>
      <c r="F469" s="175"/>
      <c r="G469" s="176"/>
      <c r="H469" s="160">
        <f t="shared" si="7"/>
        <v>0</v>
      </c>
    </row>
    <row r="470" spans="1:8">
      <c r="A470" s="175"/>
      <c r="B470" s="176"/>
      <c r="C470" s="176"/>
      <c r="D470" s="176"/>
      <c r="E470" s="176"/>
      <c r="F470" s="175"/>
      <c r="G470" s="176"/>
      <c r="H470" s="160">
        <f t="shared" si="7"/>
        <v>0</v>
      </c>
    </row>
    <row r="471" spans="1:8">
      <c r="A471" s="175"/>
      <c r="B471" s="176"/>
      <c r="C471" s="176"/>
      <c r="D471" s="176"/>
      <c r="E471" s="176"/>
      <c r="F471" s="175"/>
      <c r="G471" s="176"/>
      <c r="H471" s="160">
        <f t="shared" si="7"/>
        <v>0</v>
      </c>
    </row>
    <row r="472" spans="1:8">
      <c r="A472" s="175"/>
      <c r="B472" s="176"/>
      <c r="C472" s="176"/>
      <c r="D472" s="176"/>
      <c r="E472" s="176"/>
      <c r="F472" s="175"/>
      <c r="G472" s="176"/>
      <c r="H472" s="160">
        <f t="shared" si="7"/>
        <v>0</v>
      </c>
    </row>
    <row r="473" spans="1:8">
      <c r="A473" s="175"/>
      <c r="B473" s="176"/>
      <c r="C473" s="176"/>
      <c r="D473" s="176"/>
      <c r="E473" s="176"/>
      <c r="F473" s="175"/>
      <c r="G473" s="176"/>
      <c r="H473" s="160">
        <f t="shared" si="7"/>
        <v>0</v>
      </c>
    </row>
    <row r="474" spans="1:8">
      <c r="A474" s="175"/>
      <c r="B474" s="176"/>
      <c r="C474" s="176"/>
      <c r="D474" s="176"/>
      <c r="E474" s="176"/>
      <c r="F474" s="175"/>
      <c r="G474" s="176"/>
      <c r="H474" s="160">
        <f t="shared" si="7"/>
        <v>0</v>
      </c>
    </row>
    <row r="475" spans="1:8">
      <c r="A475" s="175"/>
      <c r="B475" s="176"/>
      <c r="C475" s="176"/>
      <c r="D475" s="176"/>
      <c r="E475" s="176"/>
      <c r="F475" s="175"/>
      <c r="G475" s="176"/>
      <c r="H475" s="160">
        <f t="shared" si="7"/>
        <v>0</v>
      </c>
    </row>
    <row r="476" spans="1:8">
      <c r="A476" s="175"/>
      <c r="B476" s="176"/>
      <c r="C476" s="176"/>
      <c r="D476" s="176"/>
      <c r="E476" s="176"/>
      <c r="F476" s="175"/>
      <c r="G476" s="176"/>
      <c r="H476" s="160">
        <f t="shared" si="7"/>
        <v>0</v>
      </c>
    </row>
    <row r="477" spans="1:8">
      <c r="A477" s="175"/>
      <c r="B477" s="176"/>
      <c r="C477" s="176"/>
      <c r="D477" s="176"/>
      <c r="E477" s="176"/>
      <c r="F477" s="175"/>
      <c r="G477" s="176"/>
      <c r="H477" s="160">
        <f t="shared" si="7"/>
        <v>0</v>
      </c>
    </row>
    <row r="478" spans="1:8">
      <c r="A478" s="175"/>
      <c r="B478" s="176"/>
      <c r="C478" s="176"/>
      <c r="D478" s="176"/>
      <c r="E478" s="176"/>
      <c r="F478" s="175"/>
      <c r="G478" s="176"/>
      <c r="H478" s="160">
        <f t="shared" si="7"/>
        <v>0</v>
      </c>
    </row>
    <row r="479" spans="1:8">
      <c r="A479" s="175"/>
      <c r="B479" s="176"/>
      <c r="C479" s="176"/>
      <c r="D479" s="176"/>
      <c r="E479" s="176"/>
      <c r="F479" s="175"/>
      <c r="G479" s="176"/>
      <c r="H479" s="160">
        <f t="shared" si="7"/>
        <v>0</v>
      </c>
    </row>
    <row r="480" spans="1:8">
      <c r="A480" s="175"/>
      <c r="B480" s="176"/>
      <c r="C480" s="176"/>
      <c r="D480" s="176"/>
      <c r="E480" s="176"/>
      <c r="F480" s="175"/>
      <c r="G480" s="176"/>
      <c r="H480" s="160">
        <f t="shared" si="7"/>
        <v>0</v>
      </c>
    </row>
    <row r="481" spans="1:8">
      <c r="A481" s="175"/>
      <c r="B481" s="176"/>
      <c r="C481" s="176"/>
      <c r="D481" s="176"/>
      <c r="E481" s="176"/>
      <c r="F481" s="175"/>
      <c r="G481" s="176"/>
      <c r="H481" s="160">
        <f t="shared" si="7"/>
        <v>0</v>
      </c>
    </row>
    <row r="482" spans="1:8">
      <c r="A482" s="175"/>
      <c r="B482" s="176"/>
      <c r="C482" s="176"/>
      <c r="D482" s="176"/>
      <c r="E482" s="176"/>
      <c r="F482" s="175"/>
      <c r="G482" s="176"/>
      <c r="H482" s="160">
        <f t="shared" si="7"/>
        <v>0</v>
      </c>
    </row>
    <row r="483" spans="1:8">
      <c r="A483" s="175"/>
      <c r="B483" s="176"/>
      <c r="C483" s="176"/>
      <c r="D483" s="176"/>
      <c r="E483" s="176"/>
      <c r="F483" s="175"/>
      <c r="G483" s="176"/>
      <c r="H483" s="160">
        <f t="shared" si="7"/>
        <v>0</v>
      </c>
    </row>
    <row r="484" spans="1:8">
      <c r="A484" s="175"/>
      <c r="B484" s="176"/>
      <c r="C484" s="176"/>
      <c r="D484" s="176"/>
      <c r="E484" s="176"/>
      <c r="F484" s="175"/>
      <c r="G484" s="176"/>
      <c r="H484" s="160">
        <f t="shared" si="7"/>
        <v>0</v>
      </c>
    </row>
    <row r="485" spans="1:8">
      <c r="A485" s="175"/>
      <c r="B485" s="176"/>
      <c r="C485" s="176"/>
      <c r="D485" s="176"/>
      <c r="E485" s="176"/>
      <c r="F485" s="175"/>
      <c r="G485" s="176"/>
      <c r="H485" s="160">
        <f t="shared" si="7"/>
        <v>0</v>
      </c>
    </row>
    <row r="486" spans="1:8">
      <c r="A486" s="175"/>
      <c r="B486" s="176"/>
      <c r="C486" s="176"/>
      <c r="D486" s="176"/>
      <c r="E486" s="176"/>
      <c r="F486" s="175"/>
      <c r="G486" s="176"/>
      <c r="H486" s="160">
        <f t="shared" si="7"/>
        <v>0</v>
      </c>
    </row>
    <row r="487" spans="1:8">
      <c r="A487" s="175"/>
      <c r="B487" s="176"/>
      <c r="C487" s="176"/>
      <c r="D487" s="176"/>
      <c r="E487" s="176"/>
      <c r="F487" s="175"/>
      <c r="G487" s="176"/>
      <c r="H487" s="160">
        <f t="shared" si="7"/>
        <v>0</v>
      </c>
    </row>
    <row r="488" spans="1:8">
      <c r="A488" s="175"/>
      <c r="B488" s="176"/>
      <c r="C488" s="176"/>
      <c r="D488" s="176"/>
      <c r="E488" s="176"/>
      <c r="F488" s="175"/>
      <c r="G488" s="176"/>
      <c r="H488" s="160">
        <f t="shared" si="7"/>
        <v>0</v>
      </c>
    </row>
    <row r="489" spans="1:8">
      <c r="A489" s="175"/>
      <c r="B489" s="176"/>
      <c r="C489" s="176"/>
      <c r="D489" s="176"/>
      <c r="E489" s="176"/>
      <c r="F489" s="175"/>
      <c r="G489" s="176"/>
      <c r="H489" s="160">
        <f t="shared" si="7"/>
        <v>0</v>
      </c>
    </row>
    <row r="490" spans="1:8">
      <c r="A490" s="175"/>
      <c r="B490" s="176"/>
      <c r="C490" s="176"/>
      <c r="D490" s="176"/>
      <c r="E490" s="176"/>
      <c r="F490" s="175"/>
      <c r="G490" s="176"/>
      <c r="H490" s="160">
        <f t="shared" si="7"/>
        <v>0</v>
      </c>
    </row>
    <row r="491" spans="1:8">
      <c r="A491" s="175"/>
      <c r="B491" s="176"/>
      <c r="C491" s="176"/>
      <c r="D491" s="176"/>
      <c r="E491" s="176"/>
      <c r="F491" s="175"/>
      <c r="G491" s="176"/>
      <c r="H491" s="160">
        <f t="shared" si="7"/>
        <v>0</v>
      </c>
    </row>
    <row r="492" spans="1:8">
      <c r="A492" s="175"/>
      <c r="B492" s="176"/>
      <c r="C492" s="176"/>
      <c r="D492" s="176"/>
      <c r="E492" s="176"/>
      <c r="F492" s="175"/>
      <c r="G492" s="176"/>
      <c r="H492" s="160">
        <f t="shared" si="7"/>
        <v>0</v>
      </c>
    </row>
    <row r="493" spans="1:8">
      <c r="A493" s="175"/>
      <c r="B493" s="176"/>
      <c r="C493" s="176"/>
      <c r="D493" s="176"/>
      <c r="E493" s="176"/>
      <c r="F493" s="175"/>
      <c r="G493" s="176"/>
      <c r="H493" s="160">
        <f t="shared" si="7"/>
        <v>0</v>
      </c>
    </row>
    <row r="494" spans="1:8">
      <c r="A494" s="175"/>
      <c r="B494" s="176"/>
      <c r="C494" s="176"/>
      <c r="D494" s="176"/>
      <c r="E494" s="176"/>
      <c r="F494" s="175"/>
      <c r="G494" s="176"/>
      <c r="H494" s="160">
        <f t="shared" si="7"/>
        <v>0</v>
      </c>
    </row>
    <row r="495" spans="1:8">
      <c r="A495" s="175"/>
      <c r="B495" s="176"/>
      <c r="C495" s="176"/>
      <c r="D495" s="176"/>
      <c r="E495" s="176"/>
      <c r="F495" s="175"/>
      <c r="G495" s="176"/>
      <c r="H495" s="160">
        <f t="shared" si="7"/>
        <v>0</v>
      </c>
    </row>
    <row r="496" spans="1:8">
      <c r="A496" s="175"/>
      <c r="B496" s="176"/>
      <c r="C496" s="176"/>
      <c r="D496" s="176"/>
      <c r="E496" s="176"/>
      <c r="F496" s="175"/>
      <c r="G496" s="176"/>
      <c r="H496" s="160">
        <f t="shared" si="7"/>
        <v>0</v>
      </c>
    </row>
    <row r="497" spans="1:8">
      <c r="A497" s="175"/>
      <c r="B497" s="176"/>
      <c r="C497" s="176"/>
      <c r="D497" s="176"/>
      <c r="E497" s="176"/>
      <c r="F497" s="175"/>
      <c r="G497" s="176"/>
      <c r="H497" s="160">
        <f t="shared" si="7"/>
        <v>0</v>
      </c>
    </row>
    <row r="498" spans="1:8">
      <c r="A498" s="175"/>
      <c r="B498" s="176"/>
      <c r="C498" s="176"/>
      <c r="D498" s="176"/>
      <c r="E498" s="176"/>
      <c r="F498" s="175"/>
      <c r="G498" s="176"/>
      <c r="H498" s="160">
        <f t="shared" si="7"/>
        <v>0</v>
      </c>
    </row>
    <row r="499" spans="1:8">
      <c r="A499" s="175"/>
      <c r="B499" s="176"/>
      <c r="C499" s="176"/>
      <c r="D499" s="176"/>
      <c r="E499" s="176"/>
      <c r="F499" s="175"/>
      <c r="G499" s="176"/>
      <c r="H499" s="160">
        <f t="shared" si="7"/>
        <v>0</v>
      </c>
    </row>
    <row r="500" spans="1:8">
      <c r="A500" s="175"/>
      <c r="B500" s="176"/>
      <c r="C500" s="176"/>
      <c r="D500" s="176"/>
      <c r="E500" s="176"/>
      <c r="F500" s="175"/>
      <c r="G500" s="176"/>
      <c r="H500" s="160">
        <f t="shared" si="7"/>
        <v>0</v>
      </c>
    </row>
    <row r="501" spans="1:8">
      <c r="A501" s="175"/>
      <c r="B501" s="176"/>
      <c r="C501" s="176"/>
      <c r="D501" s="176"/>
      <c r="E501" s="176"/>
      <c r="F501" s="175"/>
      <c r="G501" s="176"/>
      <c r="H501" s="160">
        <f t="shared" si="7"/>
        <v>0</v>
      </c>
    </row>
    <row r="502" spans="1:8">
      <c r="A502" s="175"/>
      <c r="B502" s="176"/>
      <c r="C502" s="176"/>
      <c r="D502" s="176"/>
      <c r="E502" s="176"/>
      <c r="F502" s="175"/>
      <c r="G502" s="176"/>
      <c r="H502" s="160">
        <f t="shared" si="7"/>
        <v>0</v>
      </c>
    </row>
    <row r="503" spans="1:8">
      <c r="A503" s="175"/>
      <c r="B503" s="176"/>
      <c r="C503" s="176"/>
      <c r="D503" s="176"/>
      <c r="E503" s="176"/>
      <c r="F503" s="175"/>
      <c r="G503" s="176"/>
      <c r="H503" s="160">
        <f t="shared" si="7"/>
        <v>0</v>
      </c>
    </row>
    <row r="504" spans="1:8">
      <c r="A504" s="175"/>
      <c r="B504" s="176"/>
      <c r="C504" s="176"/>
      <c r="D504" s="176"/>
      <c r="E504" s="176"/>
      <c r="F504" s="175"/>
      <c r="G504" s="176"/>
      <c r="H504" s="160">
        <f t="shared" si="7"/>
        <v>0</v>
      </c>
    </row>
    <row r="505" spans="1:8">
      <c r="A505" s="175"/>
      <c r="B505" s="176"/>
      <c r="C505" s="176"/>
      <c r="D505" s="176"/>
      <c r="E505" s="176"/>
      <c r="F505" s="175"/>
      <c r="G505" s="176"/>
      <c r="H505" s="160">
        <f t="shared" si="7"/>
        <v>0</v>
      </c>
    </row>
    <row r="506" spans="1:8">
      <c r="A506" s="175"/>
      <c r="B506" s="176"/>
      <c r="C506" s="176"/>
      <c r="D506" s="176"/>
      <c r="E506" s="176"/>
      <c r="F506" s="175"/>
      <c r="G506" s="176"/>
      <c r="H506" s="160">
        <f t="shared" si="7"/>
        <v>0</v>
      </c>
    </row>
    <row r="507" spans="1:8">
      <c r="A507" s="175"/>
      <c r="B507" s="176"/>
      <c r="C507" s="176"/>
      <c r="D507" s="176"/>
      <c r="E507" s="176"/>
      <c r="F507" s="175"/>
      <c r="G507" s="176"/>
      <c r="H507" s="160">
        <f t="shared" si="7"/>
        <v>0</v>
      </c>
    </row>
    <row r="508" spans="1:8">
      <c r="A508" s="175"/>
      <c r="B508" s="176"/>
      <c r="C508" s="176"/>
      <c r="D508" s="176"/>
      <c r="E508" s="176"/>
      <c r="F508" s="175"/>
      <c r="G508" s="176"/>
      <c r="H508" s="160">
        <f t="shared" si="7"/>
        <v>0</v>
      </c>
    </row>
    <row r="509" spans="1:8">
      <c r="A509" s="175"/>
      <c r="B509" s="176"/>
      <c r="C509" s="176"/>
      <c r="D509" s="176"/>
      <c r="E509" s="176"/>
      <c r="F509" s="175"/>
      <c r="G509" s="176"/>
      <c r="H509" s="160">
        <f t="shared" si="7"/>
        <v>0</v>
      </c>
    </row>
    <row r="510" spans="1:8">
      <c r="A510" s="175"/>
      <c r="B510" s="176"/>
      <c r="C510" s="176"/>
      <c r="D510" s="176"/>
      <c r="E510" s="176"/>
      <c r="F510" s="175"/>
      <c r="G510" s="176"/>
      <c r="H510" s="160">
        <f t="shared" si="7"/>
        <v>0</v>
      </c>
    </row>
    <row r="511" spans="1:8">
      <c r="A511" s="175"/>
      <c r="B511" s="176"/>
      <c r="C511" s="176"/>
      <c r="D511" s="176"/>
      <c r="E511" s="176"/>
      <c r="F511" s="175"/>
      <c r="G511" s="176"/>
      <c r="H511" s="160">
        <f t="shared" si="7"/>
        <v>0</v>
      </c>
    </row>
    <row r="512" spans="1:8">
      <c r="A512" s="175"/>
      <c r="B512" s="176"/>
      <c r="C512" s="176"/>
      <c r="D512" s="176"/>
      <c r="E512" s="176"/>
      <c r="F512" s="175"/>
      <c r="G512" s="176"/>
      <c r="H512" s="160">
        <f t="shared" si="7"/>
        <v>0</v>
      </c>
    </row>
    <row r="513" spans="1:8">
      <c r="A513" s="175"/>
      <c r="B513" s="176"/>
      <c r="C513" s="176"/>
      <c r="D513" s="176"/>
      <c r="E513" s="176"/>
      <c r="F513" s="175"/>
      <c r="G513" s="176"/>
      <c r="H513" s="160">
        <f t="shared" si="7"/>
        <v>0</v>
      </c>
    </row>
    <row r="514" spans="1:8">
      <c r="A514" s="175"/>
      <c r="B514" s="176"/>
      <c r="C514" s="176"/>
      <c r="D514" s="176"/>
      <c r="E514" s="176"/>
      <c r="F514" s="175"/>
      <c r="G514" s="176"/>
      <c r="H514" s="160">
        <f t="shared" si="7"/>
        <v>0</v>
      </c>
    </row>
    <row r="515" spans="1:8">
      <c r="A515" s="175"/>
      <c r="B515" s="176"/>
      <c r="C515" s="176"/>
      <c r="D515" s="176"/>
      <c r="E515" s="176"/>
      <c r="F515" s="175"/>
      <c r="G515" s="176"/>
      <c r="H515" s="160">
        <f t="shared" ref="H515:H578" si="8">VALUE(G515)</f>
        <v>0</v>
      </c>
    </row>
    <row r="516" spans="1:8">
      <c r="A516" s="175"/>
      <c r="B516" s="176"/>
      <c r="C516" s="176"/>
      <c r="D516" s="176"/>
      <c r="E516" s="176"/>
      <c r="F516" s="175"/>
      <c r="G516" s="176"/>
      <c r="H516" s="160">
        <f t="shared" si="8"/>
        <v>0</v>
      </c>
    </row>
    <row r="517" spans="1:8">
      <c r="A517" s="175"/>
      <c r="B517" s="176"/>
      <c r="C517" s="176"/>
      <c r="D517" s="176"/>
      <c r="E517" s="176"/>
      <c r="F517" s="175"/>
      <c r="G517" s="176"/>
      <c r="H517" s="160">
        <f t="shared" si="8"/>
        <v>0</v>
      </c>
    </row>
    <row r="518" spans="1:8">
      <c r="A518" s="175"/>
      <c r="B518" s="176"/>
      <c r="C518" s="176"/>
      <c r="D518" s="176"/>
      <c r="E518" s="176"/>
      <c r="F518" s="175"/>
      <c r="G518" s="176"/>
      <c r="H518" s="160">
        <f t="shared" si="8"/>
        <v>0</v>
      </c>
    </row>
    <row r="519" spans="1:8">
      <c r="A519" s="175"/>
      <c r="B519" s="176"/>
      <c r="C519" s="176"/>
      <c r="D519" s="176"/>
      <c r="E519" s="176"/>
      <c r="F519" s="175"/>
      <c r="G519" s="176"/>
      <c r="H519" s="160">
        <f t="shared" si="8"/>
        <v>0</v>
      </c>
    </row>
    <row r="520" spans="1:8">
      <c r="A520" s="175"/>
      <c r="B520" s="176"/>
      <c r="C520" s="176"/>
      <c r="D520" s="176"/>
      <c r="E520" s="176"/>
      <c r="F520" s="175"/>
      <c r="G520" s="176"/>
      <c r="H520" s="160">
        <f t="shared" si="8"/>
        <v>0</v>
      </c>
    </row>
    <row r="521" spans="1:8">
      <c r="A521" s="175"/>
      <c r="B521" s="176"/>
      <c r="C521" s="176"/>
      <c r="D521" s="176"/>
      <c r="E521" s="176"/>
      <c r="F521" s="175"/>
      <c r="G521" s="176"/>
      <c r="H521" s="160">
        <f t="shared" si="8"/>
        <v>0</v>
      </c>
    </row>
    <row r="522" spans="1:8">
      <c r="A522" s="175"/>
      <c r="B522" s="176"/>
      <c r="C522" s="176"/>
      <c r="D522" s="176"/>
      <c r="E522" s="176"/>
      <c r="F522" s="175"/>
      <c r="G522" s="176"/>
      <c r="H522" s="160">
        <f t="shared" si="8"/>
        <v>0</v>
      </c>
    </row>
    <row r="523" spans="1:8">
      <c r="A523" s="175"/>
      <c r="B523" s="176"/>
      <c r="C523" s="176"/>
      <c r="D523" s="176"/>
      <c r="E523" s="176"/>
      <c r="F523" s="175"/>
      <c r="G523" s="176"/>
      <c r="H523" s="160">
        <f t="shared" si="8"/>
        <v>0</v>
      </c>
    </row>
    <row r="524" spans="1:8">
      <c r="A524" s="175"/>
      <c r="B524" s="176"/>
      <c r="C524" s="176"/>
      <c r="D524" s="176"/>
      <c r="E524" s="176"/>
      <c r="F524" s="175"/>
      <c r="G524" s="176"/>
      <c r="H524" s="160">
        <f t="shared" si="8"/>
        <v>0</v>
      </c>
    </row>
    <row r="525" spans="1:8">
      <c r="A525" s="175"/>
      <c r="B525" s="176"/>
      <c r="C525" s="176"/>
      <c r="D525" s="176"/>
      <c r="E525" s="176"/>
      <c r="F525" s="175"/>
      <c r="G525" s="176"/>
      <c r="H525" s="160">
        <f t="shared" si="8"/>
        <v>0</v>
      </c>
    </row>
    <row r="526" spans="1:8">
      <c r="A526" s="175"/>
      <c r="B526" s="176"/>
      <c r="C526" s="176"/>
      <c r="D526" s="176"/>
      <c r="E526" s="176"/>
      <c r="F526" s="175"/>
      <c r="G526" s="176"/>
      <c r="H526" s="160">
        <f t="shared" si="8"/>
        <v>0</v>
      </c>
    </row>
    <row r="527" spans="1:8">
      <c r="A527" s="175"/>
      <c r="B527" s="176"/>
      <c r="C527" s="176"/>
      <c r="D527" s="176"/>
      <c r="E527" s="176"/>
      <c r="F527" s="175"/>
      <c r="G527" s="176"/>
      <c r="H527" s="160">
        <f t="shared" si="8"/>
        <v>0</v>
      </c>
    </row>
    <row r="528" spans="1:8">
      <c r="A528" s="175"/>
      <c r="B528" s="176"/>
      <c r="C528" s="176"/>
      <c r="D528" s="176"/>
      <c r="E528" s="176"/>
      <c r="F528" s="175"/>
      <c r="G528" s="176"/>
      <c r="H528" s="160">
        <f t="shared" si="8"/>
        <v>0</v>
      </c>
    </row>
    <row r="529" spans="1:8">
      <c r="A529" s="175"/>
      <c r="B529" s="176"/>
      <c r="C529" s="176"/>
      <c r="D529" s="176"/>
      <c r="E529" s="176"/>
      <c r="F529" s="175"/>
      <c r="G529" s="176"/>
      <c r="H529" s="160">
        <f t="shared" si="8"/>
        <v>0</v>
      </c>
    </row>
    <row r="530" spans="1:8">
      <c r="A530" s="175"/>
      <c r="B530" s="176"/>
      <c r="C530" s="176"/>
      <c r="D530" s="176"/>
      <c r="E530" s="176"/>
      <c r="F530" s="175"/>
      <c r="G530" s="176"/>
      <c r="H530" s="160">
        <f t="shared" si="8"/>
        <v>0</v>
      </c>
    </row>
    <row r="531" spans="1:8">
      <c r="A531" s="175"/>
      <c r="B531" s="176"/>
      <c r="C531" s="176"/>
      <c r="D531" s="176"/>
      <c r="E531" s="176"/>
      <c r="F531" s="175"/>
      <c r="G531" s="176"/>
      <c r="H531" s="160">
        <f t="shared" si="8"/>
        <v>0</v>
      </c>
    </row>
    <row r="532" spans="1:8">
      <c r="A532" s="175"/>
      <c r="B532" s="176"/>
      <c r="C532" s="176"/>
      <c r="D532" s="176"/>
      <c r="E532" s="176"/>
      <c r="F532" s="175"/>
      <c r="G532" s="176"/>
      <c r="H532" s="160">
        <f t="shared" si="8"/>
        <v>0</v>
      </c>
    </row>
    <row r="533" spans="1:8">
      <c r="A533" s="175"/>
      <c r="B533" s="176"/>
      <c r="C533" s="176"/>
      <c r="D533" s="176"/>
      <c r="E533" s="176"/>
      <c r="F533" s="175"/>
      <c r="G533" s="176"/>
      <c r="H533" s="160">
        <f t="shared" si="8"/>
        <v>0</v>
      </c>
    </row>
    <row r="534" spans="1:8">
      <c r="A534" s="175"/>
      <c r="B534" s="176"/>
      <c r="C534" s="176"/>
      <c r="D534" s="176"/>
      <c r="E534" s="176"/>
      <c r="F534" s="175"/>
      <c r="G534" s="176"/>
      <c r="H534" s="160">
        <f t="shared" si="8"/>
        <v>0</v>
      </c>
    </row>
    <row r="535" spans="1:8">
      <c r="A535" s="175"/>
      <c r="B535" s="176"/>
      <c r="C535" s="176"/>
      <c r="D535" s="176"/>
      <c r="E535" s="176"/>
      <c r="F535" s="175"/>
      <c r="G535" s="176"/>
      <c r="H535" s="160">
        <f t="shared" si="8"/>
        <v>0</v>
      </c>
    </row>
    <row r="536" spans="1:8">
      <c r="A536" s="175"/>
      <c r="B536" s="176"/>
      <c r="C536" s="176"/>
      <c r="D536" s="176"/>
      <c r="E536" s="176"/>
      <c r="F536" s="175"/>
      <c r="G536" s="176"/>
      <c r="H536" s="160">
        <f t="shared" si="8"/>
        <v>0</v>
      </c>
    </row>
    <row r="537" spans="1:8">
      <c r="A537" s="175"/>
      <c r="B537" s="176"/>
      <c r="C537" s="176"/>
      <c r="D537" s="176"/>
      <c r="E537" s="176"/>
      <c r="F537" s="175"/>
      <c r="G537" s="176"/>
      <c r="H537" s="160">
        <f t="shared" si="8"/>
        <v>0</v>
      </c>
    </row>
    <row r="538" spans="1:8">
      <c r="A538" s="175"/>
      <c r="B538" s="176"/>
      <c r="C538" s="176"/>
      <c r="D538" s="176"/>
      <c r="E538" s="176"/>
      <c r="F538" s="175"/>
      <c r="G538" s="176"/>
      <c r="H538" s="160">
        <f t="shared" si="8"/>
        <v>0</v>
      </c>
    </row>
    <row r="539" spans="1:8">
      <c r="A539" s="175"/>
      <c r="B539" s="176"/>
      <c r="C539" s="176"/>
      <c r="D539" s="176"/>
      <c r="E539" s="176"/>
      <c r="F539" s="175"/>
      <c r="G539" s="176"/>
      <c r="H539" s="160">
        <f t="shared" si="8"/>
        <v>0</v>
      </c>
    </row>
    <row r="540" spans="1:8">
      <c r="A540" s="175"/>
      <c r="B540" s="176"/>
      <c r="C540" s="176"/>
      <c r="D540" s="176"/>
      <c r="E540" s="176"/>
      <c r="F540" s="175"/>
      <c r="G540" s="176"/>
      <c r="H540" s="160">
        <f t="shared" si="8"/>
        <v>0</v>
      </c>
    </row>
    <row r="541" spans="1:8">
      <c r="A541" s="175"/>
      <c r="B541" s="176"/>
      <c r="C541" s="176"/>
      <c r="D541" s="176"/>
      <c r="E541" s="176"/>
      <c r="F541" s="175"/>
      <c r="G541" s="176"/>
      <c r="H541" s="160">
        <f t="shared" si="8"/>
        <v>0</v>
      </c>
    </row>
    <row r="542" spans="1:8">
      <c r="A542" s="175"/>
      <c r="B542" s="176"/>
      <c r="C542" s="176"/>
      <c r="D542" s="176"/>
      <c r="E542" s="176"/>
      <c r="F542" s="175"/>
      <c r="G542" s="176"/>
      <c r="H542" s="160">
        <f t="shared" si="8"/>
        <v>0</v>
      </c>
    </row>
    <row r="543" spans="1:8">
      <c r="A543" s="175"/>
      <c r="B543" s="176"/>
      <c r="C543" s="176"/>
      <c r="D543" s="176"/>
      <c r="E543" s="176"/>
      <c r="F543" s="175"/>
      <c r="G543" s="176"/>
      <c r="H543" s="160">
        <f t="shared" si="8"/>
        <v>0</v>
      </c>
    </row>
    <row r="544" spans="1:8">
      <c r="A544" s="175"/>
      <c r="B544" s="176"/>
      <c r="C544" s="176"/>
      <c r="D544" s="176"/>
      <c r="E544" s="176"/>
      <c r="F544" s="175"/>
      <c r="G544" s="176"/>
      <c r="H544" s="160">
        <f t="shared" si="8"/>
        <v>0</v>
      </c>
    </row>
    <row r="545" spans="1:8">
      <c r="A545" s="175"/>
      <c r="B545" s="176"/>
      <c r="C545" s="176"/>
      <c r="D545" s="176"/>
      <c r="E545" s="176"/>
      <c r="F545" s="175"/>
      <c r="G545" s="176"/>
      <c r="H545" s="160">
        <f t="shared" si="8"/>
        <v>0</v>
      </c>
    </row>
    <row r="546" spans="1:8">
      <c r="A546" s="175"/>
      <c r="B546" s="176"/>
      <c r="C546" s="176"/>
      <c r="D546" s="176"/>
      <c r="E546" s="176"/>
      <c r="F546" s="175"/>
      <c r="G546" s="176"/>
      <c r="H546" s="160">
        <f t="shared" si="8"/>
        <v>0</v>
      </c>
    </row>
    <row r="547" spans="1:8">
      <c r="A547" s="175"/>
      <c r="B547" s="176"/>
      <c r="C547" s="176"/>
      <c r="D547" s="176"/>
      <c r="E547" s="176"/>
      <c r="F547" s="175"/>
      <c r="G547" s="176"/>
      <c r="H547" s="160">
        <f t="shared" si="8"/>
        <v>0</v>
      </c>
    </row>
    <row r="548" spans="1:8">
      <c r="A548" s="175"/>
      <c r="B548" s="176"/>
      <c r="C548" s="176"/>
      <c r="D548" s="176"/>
      <c r="E548" s="176"/>
      <c r="F548" s="175"/>
      <c r="G548" s="176"/>
      <c r="H548" s="160">
        <f t="shared" si="8"/>
        <v>0</v>
      </c>
    </row>
    <row r="549" spans="1:8">
      <c r="A549" s="175"/>
      <c r="B549" s="176"/>
      <c r="C549" s="176"/>
      <c r="D549" s="176"/>
      <c r="E549" s="176"/>
      <c r="F549" s="175"/>
      <c r="G549" s="176"/>
      <c r="H549" s="160">
        <f t="shared" si="8"/>
        <v>0</v>
      </c>
    </row>
    <row r="550" spans="1:8">
      <c r="A550" s="175"/>
      <c r="B550" s="176"/>
      <c r="C550" s="176"/>
      <c r="D550" s="176"/>
      <c r="E550" s="176"/>
      <c r="F550" s="175"/>
      <c r="G550" s="176"/>
      <c r="H550" s="160">
        <f t="shared" si="8"/>
        <v>0</v>
      </c>
    </row>
    <row r="551" spans="1:8">
      <c r="A551" s="175"/>
      <c r="B551" s="176"/>
      <c r="C551" s="176"/>
      <c r="D551" s="176"/>
      <c r="E551" s="176"/>
      <c r="F551" s="175"/>
      <c r="G551" s="176"/>
      <c r="H551" s="160">
        <f t="shared" si="8"/>
        <v>0</v>
      </c>
    </row>
    <row r="552" spans="1:8">
      <c r="A552" s="175"/>
      <c r="B552" s="176"/>
      <c r="C552" s="176"/>
      <c r="D552" s="176"/>
      <c r="E552" s="176"/>
      <c r="F552" s="175"/>
      <c r="G552" s="176"/>
      <c r="H552" s="160">
        <f t="shared" si="8"/>
        <v>0</v>
      </c>
    </row>
    <row r="553" spans="1:8">
      <c r="A553" s="175"/>
      <c r="B553" s="176"/>
      <c r="C553" s="176"/>
      <c r="D553" s="176"/>
      <c r="E553" s="176"/>
      <c r="F553" s="175"/>
      <c r="G553" s="176"/>
      <c r="H553" s="160">
        <f t="shared" si="8"/>
        <v>0</v>
      </c>
    </row>
    <row r="554" spans="1:8">
      <c r="A554" s="175"/>
      <c r="B554" s="176"/>
      <c r="C554" s="176"/>
      <c r="D554" s="176"/>
      <c r="E554" s="176"/>
      <c r="F554" s="175"/>
      <c r="G554" s="176"/>
      <c r="H554" s="160">
        <f t="shared" si="8"/>
        <v>0</v>
      </c>
    </row>
    <row r="555" spans="1:8">
      <c r="A555" s="175"/>
      <c r="B555" s="176"/>
      <c r="C555" s="176"/>
      <c r="D555" s="176"/>
      <c r="E555" s="176"/>
      <c r="F555" s="175"/>
      <c r="G555" s="176"/>
      <c r="H555" s="160">
        <f t="shared" si="8"/>
        <v>0</v>
      </c>
    </row>
    <row r="556" spans="1:8">
      <c r="A556" s="175"/>
      <c r="B556" s="176"/>
      <c r="C556" s="176"/>
      <c r="D556" s="176"/>
      <c r="E556" s="176"/>
      <c r="F556" s="175"/>
      <c r="G556" s="176"/>
      <c r="H556" s="160">
        <f t="shared" si="8"/>
        <v>0</v>
      </c>
    </row>
    <row r="557" spans="1:8">
      <c r="A557" s="175"/>
      <c r="B557" s="176"/>
      <c r="C557" s="176"/>
      <c r="D557" s="176"/>
      <c r="E557" s="176"/>
      <c r="F557" s="175"/>
      <c r="G557" s="176"/>
      <c r="H557" s="160">
        <f t="shared" si="8"/>
        <v>0</v>
      </c>
    </row>
    <row r="558" spans="1:8">
      <c r="A558" s="175"/>
      <c r="B558" s="176"/>
      <c r="C558" s="176"/>
      <c r="D558" s="176"/>
      <c r="E558" s="176"/>
      <c r="F558" s="175"/>
      <c r="G558" s="176"/>
      <c r="H558" s="160">
        <f t="shared" si="8"/>
        <v>0</v>
      </c>
    </row>
    <row r="559" spans="1:8">
      <c r="A559" s="175"/>
      <c r="B559" s="176"/>
      <c r="C559" s="176"/>
      <c r="D559" s="176"/>
      <c r="E559" s="176"/>
      <c r="F559" s="175"/>
      <c r="G559" s="176"/>
      <c r="H559" s="160">
        <f t="shared" si="8"/>
        <v>0</v>
      </c>
    </row>
    <row r="560" spans="1:8">
      <c r="A560" s="175"/>
      <c r="B560" s="176"/>
      <c r="C560" s="176"/>
      <c r="D560" s="176"/>
      <c r="E560" s="176"/>
      <c r="F560" s="175"/>
      <c r="G560" s="176"/>
      <c r="H560" s="160">
        <f t="shared" si="8"/>
        <v>0</v>
      </c>
    </row>
    <row r="561" spans="1:8">
      <c r="A561" s="175"/>
      <c r="B561" s="176"/>
      <c r="C561" s="176"/>
      <c r="D561" s="176"/>
      <c r="E561" s="176"/>
      <c r="F561" s="175"/>
      <c r="G561" s="176"/>
      <c r="H561" s="160">
        <f t="shared" si="8"/>
        <v>0</v>
      </c>
    </row>
    <row r="562" spans="1:8">
      <c r="A562" s="175"/>
      <c r="B562" s="176"/>
      <c r="C562" s="176"/>
      <c r="D562" s="176"/>
      <c r="E562" s="176"/>
      <c r="F562" s="175"/>
      <c r="G562" s="176"/>
      <c r="H562" s="160">
        <f t="shared" si="8"/>
        <v>0</v>
      </c>
    </row>
    <row r="563" spans="1:8">
      <c r="A563" s="175"/>
      <c r="B563" s="176"/>
      <c r="C563" s="176"/>
      <c r="D563" s="176"/>
      <c r="E563" s="176"/>
      <c r="F563" s="175"/>
      <c r="G563" s="176"/>
      <c r="H563" s="160">
        <f t="shared" si="8"/>
        <v>0</v>
      </c>
    </row>
    <row r="564" spans="1:8">
      <c r="A564" s="175"/>
      <c r="B564" s="176"/>
      <c r="C564" s="176"/>
      <c r="D564" s="176"/>
      <c r="E564" s="176"/>
      <c r="F564" s="175"/>
      <c r="G564" s="176"/>
      <c r="H564" s="160">
        <f t="shared" si="8"/>
        <v>0</v>
      </c>
    </row>
    <row r="565" spans="1:8">
      <c r="A565" s="175"/>
      <c r="B565" s="176"/>
      <c r="C565" s="176"/>
      <c r="D565" s="176"/>
      <c r="E565" s="176"/>
      <c r="F565" s="175"/>
      <c r="G565" s="176"/>
      <c r="H565" s="160">
        <f t="shared" si="8"/>
        <v>0</v>
      </c>
    </row>
    <row r="566" spans="1:8">
      <c r="A566" s="175"/>
      <c r="B566" s="176"/>
      <c r="C566" s="176"/>
      <c r="D566" s="176"/>
      <c r="E566" s="176"/>
      <c r="F566" s="175"/>
      <c r="G566" s="176"/>
      <c r="H566" s="160">
        <f t="shared" si="8"/>
        <v>0</v>
      </c>
    </row>
    <row r="567" spans="1:8">
      <c r="A567" s="175"/>
      <c r="B567" s="176"/>
      <c r="C567" s="176"/>
      <c r="D567" s="176"/>
      <c r="E567" s="176"/>
      <c r="F567" s="175"/>
      <c r="G567" s="176"/>
      <c r="H567" s="160">
        <f t="shared" si="8"/>
        <v>0</v>
      </c>
    </row>
    <row r="568" spans="1:8">
      <c r="A568" s="175"/>
      <c r="B568" s="176"/>
      <c r="C568" s="176"/>
      <c r="D568" s="176"/>
      <c r="E568" s="176"/>
      <c r="F568" s="175"/>
      <c r="G568" s="176"/>
      <c r="H568" s="160">
        <f t="shared" si="8"/>
        <v>0</v>
      </c>
    </row>
    <row r="569" spans="1:8">
      <c r="A569" s="175"/>
      <c r="B569" s="176"/>
      <c r="C569" s="176"/>
      <c r="D569" s="176"/>
      <c r="E569" s="176"/>
      <c r="F569" s="175"/>
      <c r="G569" s="176"/>
      <c r="H569" s="160">
        <f t="shared" si="8"/>
        <v>0</v>
      </c>
    </row>
    <row r="570" spans="1:8">
      <c r="A570" s="175"/>
      <c r="B570" s="176"/>
      <c r="C570" s="176"/>
      <c r="D570" s="176"/>
      <c r="E570" s="176"/>
      <c r="F570" s="175"/>
      <c r="G570" s="176"/>
      <c r="H570" s="160">
        <f t="shared" si="8"/>
        <v>0</v>
      </c>
    </row>
    <row r="571" spans="1:8">
      <c r="A571" s="175"/>
      <c r="B571" s="176"/>
      <c r="C571" s="176"/>
      <c r="D571" s="176"/>
      <c r="E571" s="176"/>
      <c r="F571" s="175"/>
      <c r="G571" s="176"/>
      <c r="H571" s="160">
        <f t="shared" si="8"/>
        <v>0</v>
      </c>
    </row>
    <row r="572" spans="1:8">
      <c r="A572" s="175"/>
      <c r="B572" s="176"/>
      <c r="C572" s="176"/>
      <c r="D572" s="176"/>
      <c r="E572" s="176"/>
      <c r="F572" s="175"/>
      <c r="G572" s="176"/>
      <c r="H572" s="160">
        <f t="shared" si="8"/>
        <v>0</v>
      </c>
    </row>
    <row r="573" spans="1:8">
      <c r="A573" s="175"/>
      <c r="B573" s="176"/>
      <c r="C573" s="176"/>
      <c r="D573" s="176"/>
      <c r="E573" s="176"/>
      <c r="F573" s="175"/>
      <c r="G573" s="176"/>
      <c r="H573" s="160">
        <f t="shared" si="8"/>
        <v>0</v>
      </c>
    </row>
    <row r="574" spans="1:8">
      <c r="A574" s="175"/>
      <c r="B574" s="176"/>
      <c r="C574" s="176"/>
      <c r="D574" s="176"/>
      <c r="E574" s="176"/>
      <c r="F574" s="175"/>
      <c r="G574" s="176"/>
      <c r="H574" s="160">
        <f t="shared" si="8"/>
        <v>0</v>
      </c>
    </row>
    <row r="575" spans="1:8">
      <c r="A575" s="175"/>
      <c r="B575" s="176"/>
      <c r="C575" s="176"/>
      <c r="D575" s="176"/>
      <c r="E575" s="176"/>
      <c r="F575" s="175"/>
      <c r="G575" s="176"/>
      <c r="H575" s="160">
        <f t="shared" si="8"/>
        <v>0</v>
      </c>
    </row>
    <row r="576" spans="1:8">
      <c r="A576" s="175"/>
      <c r="B576" s="176"/>
      <c r="C576" s="176"/>
      <c r="D576" s="176"/>
      <c r="E576" s="176"/>
      <c r="F576" s="175"/>
      <c r="G576" s="176"/>
      <c r="H576" s="160">
        <f t="shared" si="8"/>
        <v>0</v>
      </c>
    </row>
    <row r="577" spans="1:8">
      <c r="A577" s="175"/>
      <c r="B577" s="176"/>
      <c r="C577" s="176"/>
      <c r="D577" s="176"/>
      <c r="E577" s="176"/>
      <c r="F577" s="175"/>
      <c r="G577" s="176"/>
      <c r="H577" s="160">
        <f t="shared" si="8"/>
        <v>0</v>
      </c>
    </row>
    <row r="578" spans="1:8">
      <c r="A578" s="175"/>
      <c r="B578" s="176"/>
      <c r="C578" s="176"/>
      <c r="D578" s="176"/>
      <c r="E578" s="176"/>
      <c r="F578" s="175"/>
      <c r="G578" s="176"/>
      <c r="H578" s="160">
        <f t="shared" si="8"/>
        <v>0</v>
      </c>
    </row>
    <row r="579" spans="1:8">
      <c r="A579" s="175"/>
      <c r="B579" s="176"/>
      <c r="C579" s="176"/>
      <c r="D579" s="176"/>
      <c r="E579" s="176"/>
      <c r="F579" s="175"/>
      <c r="G579" s="176"/>
      <c r="H579" s="160">
        <f t="shared" ref="H579:H642" si="9">VALUE(G579)</f>
        <v>0</v>
      </c>
    </row>
    <row r="580" spans="1:8">
      <c r="A580" s="175"/>
      <c r="B580" s="176"/>
      <c r="C580" s="176"/>
      <c r="D580" s="176"/>
      <c r="E580" s="176"/>
      <c r="F580" s="175"/>
      <c r="G580" s="176"/>
      <c r="H580" s="160">
        <f t="shared" si="9"/>
        <v>0</v>
      </c>
    </row>
    <row r="581" spans="1:8">
      <c r="A581" s="175"/>
      <c r="B581" s="176"/>
      <c r="C581" s="176"/>
      <c r="D581" s="176"/>
      <c r="E581" s="176"/>
      <c r="F581" s="175"/>
      <c r="G581" s="176"/>
      <c r="H581" s="160">
        <f t="shared" si="9"/>
        <v>0</v>
      </c>
    </row>
    <row r="582" spans="1:8">
      <c r="A582" s="175"/>
      <c r="B582" s="176"/>
      <c r="C582" s="176"/>
      <c r="D582" s="176"/>
      <c r="E582" s="176"/>
      <c r="F582" s="175"/>
      <c r="G582" s="176"/>
      <c r="H582" s="160">
        <f t="shared" si="9"/>
        <v>0</v>
      </c>
    </row>
    <row r="583" spans="1:8">
      <c r="A583" s="175"/>
      <c r="B583" s="176"/>
      <c r="C583" s="176"/>
      <c r="D583" s="176"/>
      <c r="E583" s="176"/>
      <c r="F583" s="175"/>
      <c r="G583" s="176"/>
      <c r="H583" s="160">
        <f t="shared" si="9"/>
        <v>0</v>
      </c>
    </row>
    <row r="584" spans="1:8">
      <c r="A584" s="175"/>
      <c r="B584" s="176"/>
      <c r="C584" s="176"/>
      <c r="D584" s="176"/>
      <c r="E584" s="176"/>
      <c r="F584" s="175"/>
      <c r="G584" s="176"/>
      <c r="H584" s="160">
        <f t="shared" si="9"/>
        <v>0</v>
      </c>
    </row>
    <row r="585" spans="1:8">
      <c r="A585" s="175"/>
      <c r="B585" s="176"/>
      <c r="C585" s="176"/>
      <c r="D585" s="176"/>
      <c r="E585" s="176"/>
      <c r="F585" s="175"/>
      <c r="G585" s="176"/>
      <c r="H585" s="160">
        <f t="shared" si="9"/>
        <v>0</v>
      </c>
    </row>
    <row r="586" spans="1:8">
      <c r="A586" s="175"/>
      <c r="B586" s="176"/>
      <c r="C586" s="176"/>
      <c r="D586" s="176"/>
      <c r="E586" s="176"/>
      <c r="F586" s="175"/>
      <c r="G586" s="176"/>
      <c r="H586" s="160">
        <f t="shared" si="9"/>
        <v>0</v>
      </c>
    </row>
    <row r="587" spans="1:8">
      <c r="A587" s="175"/>
      <c r="B587" s="176"/>
      <c r="C587" s="176"/>
      <c r="D587" s="176"/>
      <c r="E587" s="176"/>
      <c r="F587" s="175"/>
      <c r="G587" s="176"/>
      <c r="H587" s="160">
        <f t="shared" si="9"/>
        <v>0</v>
      </c>
    </row>
    <row r="588" spans="1:8">
      <c r="A588" s="175"/>
      <c r="B588" s="176"/>
      <c r="C588" s="176"/>
      <c r="D588" s="176"/>
      <c r="E588" s="176"/>
      <c r="F588" s="175"/>
      <c r="G588" s="176"/>
      <c r="H588" s="160">
        <f t="shared" si="9"/>
        <v>0</v>
      </c>
    </row>
    <row r="589" spans="1:8">
      <c r="A589" s="175"/>
      <c r="B589" s="176"/>
      <c r="C589" s="176"/>
      <c r="D589" s="176"/>
      <c r="E589" s="176"/>
      <c r="F589" s="175"/>
      <c r="G589" s="176"/>
      <c r="H589" s="160">
        <f t="shared" si="9"/>
        <v>0</v>
      </c>
    </row>
    <row r="590" spans="1:8">
      <c r="A590" s="175"/>
      <c r="B590" s="176"/>
      <c r="C590" s="176"/>
      <c r="D590" s="176"/>
      <c r="E590" s="176"/>
      <c r="F590" s="175"/>
      <c r="G590" s="176"/>
      <c r="H590" s="160">
        <f t="shared" si="9"/>
        <v>0</v>
      </c>
    </row>
    <row r="591" spans="1:8">
      <c r="A591" s="175"/>
      <c r="B591" s="176"/>
      <c r="C591" s="176"/>
      <c r="D591" s="176"/>
      <c r="E591" s="176"/>
      <c r="F591" s="175"/>
      <c r="G591" s="176"/>
      <c r="H591" s="160">
        <f t="shared" si="9"/>
        <v>0</v>
      </c>
    </row>
    <row r="592" spans="1:8">
      <c r="A592" s="175"/>
      <c r="B592" s="176"/>
      <c r="C592" s="176"/>
      <c r="D592" s="176"/>
      <c r="E592" s="176"/>
      <c r="F592" s="175"/>
      <c r="G592" s="176"/>
      <c r="H592" s="160">
        <f t="shared" si="9"/>
        <v>0</v>
      </c>
    </row>
    <row r="593" spans="1:8">
      <c r="A593" s="175"/>
      <c r="B593" s="176"/>
      <c r="C593" s="176"/>
      <c r="D593" s="176"/>
      <c r="E593" s="176"/>
      <c r="F593" s="175"/>
      <c r="G593" s="176"/>
      <c r="H593" s="160">
        <f t="shared" si="9"/>
        <v>0</v>
      </c>
    </row>
    <row r="594" spans="1:8">
      <c r="A594" s="175"/>
      <c r="B594" s="176"/>
      <c r="C594" s="176"/>
      <c r="D594" s="176"/>
      <c r="E594" s="176"/>
      <c r="F594" s="175"/>
      <c r="G594" s="176"/>
      <c r="H594" s="160">
        <f t="shared" si="9"/>
        <v>0</v>
      </c>
    </row>
    <row r="595" spans="1:8">
      <c r="A595" s="175"/>
      <c r="B595" s="176"/>
      <c r="C595" s="176"/>
      <c r="D595" s="176"/>
      <c r="E595" s="176"/>
      <c r="F595" s="175"/>
      <c r="G595" s="176"/>
      <c r="H595" s="160">
        <f t="shared" si="9"/>
        <v>0</v>
      </c>
    </row>
    <row r="596" spans="1:8">
      <c r="A596" s="175"/>
      <c r="B596" s="176"/>
      <c r="C596" s="176"/>
      <c r="D596" s="176"/>
      <c r="E596" s="176"/>
      <c r="F596" s="175"/>
      <c r="G596" s="176"/>
      <c r="H596" s="160">
        <f t="shared" si="9"/>
        <v>0</v>
      </c>
    </row>
    <row r="597" spans="1:8">
      <c r="A597" s="175"/>
      <c r="B597" s="176"/>
      <c r="C597" s="176"/>
      <c r="D597" s="176"/>
      <c r="E597" s="176"/>
      <c r="F597" s="175"/>
      <c r="G597" s="176"/>
      <c r="H597" s="160">
        <f t="shared" si="9"/>
        <v>0</v>
      </c>
    </row>
    <row r="598" spans="1:8">
      <c r="A598" s="175"/>
      <c r="B598" s="176"/>
      <c r="C598" s="176"/>
      <c r="D598" s="176"/>
      <c r="E598" s="176"/>
      <c r="F598" s="175"/>
      <c r="G598" s="176"/>
      <c r="H598" s="160">
        <f t="shared" si="9"/>
        <v>0</v>
      </c>
    </row>
    <row r="599" spans="1:8">
      <c r="A599" s="175"/>
      <c r="B599" s="176"/>
      <c r="C599" s="176"/>
      <c r="D599" s="176"/>
      <c r="E599" s="176"/>
      <c r="F599" s="175"/>
      <c r="G599" s="176"/>
      <c r="H599" s="160">
        <f t="shared" si="9"/>
        <v>0</v>
      </c>
    </row>
    <row r="600" spans="1:8">
      <c r="A600" s="175"/>
      <c r="B600" s="176"/>
      <c r="C600" s="176"/>
      <c r="D600" s="176"/>
      <c r="E600" s="176"/>
      <c r="F600" s="175"/>
      <c r="G600" s="176"/>
      <c r="H600" s="160">
        <f t="shared" si="9"/>
        <v>0</v>
      </c>
    </row>
    <row r="601" spans="1:8">
      <c r="A601" s="175"/>
      <c r="B601" s="176"/>
      <c r="C601" s="176"/>
      <c r="D601" s="176"/>
      <c r="E601" s="176"/>
      <c r="F601" s="175"/>
      <c r="G601" s="176"/>
      <c r="H601" s="160">
        <f t="shared" si="9"/>
        <v>0</v>
      </c>
    </row>
    <row r="602" spans="1:8">
      <c r="A602" s="175"/>
      <c r="B602" s="176"/>
      <c r="C602" s="176"/>
      <c r="D602" s="176"/>
      <c r="E602" s="176"/>
      <c r="F602" s="175"/>
      <c r="G602" s="176"/>
      <c r="H602" s="160">
        <f t="shared" si="9"/>
        <v>0</v>
      </c>
    </row>
    <row r="603" spans="1:8">
      <c r="A603" s="175"/>
      <c r="B603" s="176"/>
      <c r="C603" s="176"/>
      <c r="D603" s="176"/>
      <c r="E603" s="176"/>
      <c r="F603" s="175"/>
      <c r="G603" s="176"/>
      <c r="H603" s="160">
        <f t="shared" si="9"/>
        <v>0</v>
      </c>
    </row>
    <row r="604" spans="1:8">
      <c r="A604" s="175"/>
      <c r="B604" s="176"/>
      <c r="C604" s="176"/>
      <c r="D604" s="176"/>
      <c r="E604" s="176"/>
      <c r="F604" s="175"/>
      <c r="G604" s="176"/>
      <c r="H604" s="160">
        <f t="shared" si="9"/>
        <v>0</v>
      </c>
    </row>
    <row r="605" spans="1:8">
      <c r="A605" s="175"/>
      <c r="B605" s="176"/>
      <c r="C605" s="176"/>
      <c r="D605" s="176"/>
      <c r="E605" s="176"/>
      <c r="F605" s="175"/>
      <c r="G605" s="176"/>
      <c r="H605" s="160">
        <f t="shared" si="9"/>
        <v>0</v>
      </c>
    </row>
    <row r="606" spans="1:8">
      <c r="A606" s="175"/>
      <c r="B606" s="176"/>
      <c r="C606" s="176"/>
      <c r="D606" s="176"/>
      <c r="E606" s="176"/>
      <c r="F606" s="175"/>
      <c r="G606" s="176"/>
      <c r="H606" s="160">
        <f t="shared" si="9"/>
        <v>0</v>
      </c>
    </row>
    <row r="607" spans="1:8">
      <c r="A607" s="175"/>
      <c r="B607" s="176"/>
      <c r="C607" s="176"/>
      <c r="D607" s="176"/>
      <c r="E607" s="176"/>
      <c r="F607" s="175"/>
      <c r="G607" s="176"/>
      <c r="H607" s="160">
        <f t="shared" si="9"/>
        <v>0</v>
      </c>
    </row>
    <row r="608" spans="1:8">
      <c r="A608" s="175"/>
      <c r="B608" s="176"/>
      <c r="C608" s="176"/>
      <c r="D608" s="176"/>
      <c r="E608" s="176"/>
      <c r="F608" s="175"/>
      <c r="G608" s="176"/>
      <c r="H608" s="160">
        <f t="shared" si="9"/>
        <v>0</v>
      </c>
    </row>
    <row r="609" spans="1:8">
      <c r="A609" s="175"/>
      <c r="B609" s="176"/>
      <c r="C609" s="176"/>
      <c r="D609" s="176"/>
      <c r="E609" s="176"/>
      <c r="F609" s="175"/>
      <c r="G609" s="176"/>
      <c r="H609" s="160">
        <f t="shared" si="9"/>
        <v>0</v>
      </c>
    </row>
    <row r="610" spans="1:8">
      <c r="A610" s="175"/>
      <c r="B610" s="176"/>
      <c r="C610" s="176"/>
      <c r="D610" s="176"/>
      <c r="E610" s="176"/>
      <c r="F610" s="175"/>
      <c r="G610" s="176"/>
      <c r="H610" s="160">
        <f t="shared" si="9"/>
        <v>0</v>
      </c>
    </row>
    <row r="611" spans="1:8">
      <c r="A611" s="175"/>
      <c r="B611" s="176"/>
      <c r="C611" s="176"/>
      <c r="D611" s="176"/>
      <c r="E611" s="176"/>
      <c r="F611" s="175"/>
      <c r="G611" s="176"/>
      <c r="H611" s="160">
        <f t="shared" si="9"/>
        <v>0</v>
      </c>
    </row>
    <row r="612" spans="1:8">
      <c r="A612" s="175"/>
      <c r="B612" s="176"/>
      <c r="C612" s="176"/>
      <c r="D612" s="176"/>
      <c r="E612" s="176"/>
      <c r="F612" s="175"/>
      <c r="G612" s="176"/>
      <c r="H612" s="160">
        <f t="shared" si="9"/>
        <v>0</v>
      </c>
    </row>
    <row r="613" spans="1:8">
      <c r="A613" s="175"/>
      <c r="B613" s="176"/>
      <c r="C613" s="176"/>
      <c r="D613" s="176"/>
      <c r="E613" s="176"/>
      <c r="F613" s="175"/>
      <c r="G613" s="176"/>
      <c r="H613" s="160">
        <f t="shared" si="9"/>
        <v>0</v>
      </c>
    </row>
    <row r="614" spans="1:8">
      <c r="A614" s="175"/>
      <c r="B614" s="176"/>
      <c r="C614" s="176"/>
      <c r="D614" s="176"/>
      <c r="E614" s="176"/>
      <c r="F614" s="175"/>
      <c r="G614" s="176"/>
      <c r="H614" s="160">
        <f t="shared" si="9"/>
        <v>0</v>
      </c>
    </row>
    <row r="615" spans="1:8">
      <c r="A615" s="175"/>
      <c r="B615" s="176"/>
      <c r="C615" s="176"/>
      <c r="D615" s="176"/>
      <c r="E615" s="176"/>
      <c r="F615" s="175"/>
      <c r="G615" s="176"/>
      <c r="H615" s="160">
        <f t="shared" si="9"/>
        <v>0</v>
      </c>
    </row>
    <row r="616" spans="1:8">
      <c r="A616" s="175"/>
      <c r="B616" s="176"/>
      <c r="C616" s="176"/>
      <c r="D616" s="176"/>
      <c r="E616" s="176"/>
      <c r="F616" s="175"/>
      <c r="G616" s="176"/>
      <c r="H616" s="160">
        <f t="shared" si="9"/>
        <v>0</v>
      </c>
    </row>
    <row r="617" spans="1:8">
      <c r="A617" s="175"/>
      <c r="B617" s="176"/>
      <c r="C617" s="176"/>
      <c r="D617" s="176"/>
      <c r="E617" s="176"/>
      <c r="F617" s="175"/>
      <c r="G617" s="176"/>
      <c r="H617" s="160">
        <f t="shared" si="9"/>
        <v>0</v>
      </c>
    </row>
    <row r="618" spans="1:8">
      <c r="A618" s="175"/>
      <c r="B618" s="176"/>
      <c r="C618" s="176"/>
      <c r="D618" s="176"/>
      <c r="E618" s="176"/>
      <c r="F618" s="175"/>
      <c r="G618" s="176"/>
      <c r="H618" s="160">
        <f t="shared" si="9"/>
        <v>0</v>
      </c>
    </row>
    <row r="619" spans="1:8">
      <c r="A619" s="175"/>
      <c r="B619" s="176"/>
      <c r="C619" s="176"/>
      <c r="D619" s="176"/>
      <c r="E619" s="176"/>
      <c r="F619" s="175"/>
      <c r="G619" s="176"/>
      <c r="H619" s="160">
        <f t="shared" si="9"/>
        <v>0</v>
      </c>
    </row>
    <row r="620" spans="1:8">
      <c r="A620" s="175"/>
      <c r="B620" s="176"/>
      <c r="C620" s="176"/>
      <c r="D620" s="176"/>
      <c r="E620" s="176"/>
      <c r="F620" s="175"/>
      <c r="G620" s="176"/>
      <c r="H620" s="160">
        <f t="shared" si="9"/>
        <v>0</v>
      </c>
    </row>
    <row r="621" spans="1:8">
      <c r="A621" s="175"/>
      <c r="B621" s="176"/>
      <c r="C621" s="176"/>
      <c r="D621" s="176"/>
      <c r="E621" s="176"/>
      <c r="F621" s="175"/>
      <c r="G621" s="176"/>
      <c r="H621" s="160">
        <f t="shared" si="9"/>
        <v>0</v>
      </c>
    </row>
    <row r="622" spans="1:8">
      <c r="A622" s="175"/>
      <c r="B622" s="176"/>
      <c r="C622" s="176"/>
      <c r="D622" s="176"/>
      <c r="E622" s="176"/>
      <c r="F622" s="175"/>
      <c r="G622" s="176"/>
      <c r="H622" s="160">
        <f t="shared" si="9"/>
        <v>0</v>
      </c>
    </row>
    <row r="623" spans="1:8">
      <c r="A623" s="175"/>
      <c r="B623" s="176"/>
      <c r="C623" s="176"/>
      <c r="D623" s="176"/>
      <c r="E623" s="176"/>
      <c r="F623" s="175"/>
      <c r="G623" s="176"/>
      <c r="H623" s="160">
        <f t="shared" si="9"/>
        <v>0</v>
      </c>
    </row>
    <row r="624" spans="1:8">
      <c r="A624" s="175"/>
      <c r="B624" s="176"/>
      <c r="C624" s="176"/>
      <c r="D624" s="176"/>
      <c r="E624" s="176"/>
      <c r="F624" s="175"/>
      <c r="G624" s="176"/>
      <c r="H624" s="160">
        <f t="shared" si="9"/>
        <v>0</v>
      </c>
    </row>
    <row r="625" spans="1:8">
      <c r="A625" s="175"/>
      <c r="B625" s="176"/>
      <c r="C625" s="176"/>
      <c r="D625" s="176"/>
      <c r="E625" s="176"/>
      <c r="F625" s="175"/>
      <c r="G625" s="176"/>
      <c r="H625" s="160">
        <f t="shared" si="9"/>
        <v>0</v>
      </c>
    </row>
    <row r="626" spans="1:8">
      <c r="A626" s="175"/>
      <c r="B626" s="176"/>
      <c r="C626" s="176"/>
      <c r="D626" s="176"/>
      <c r="E626" s="176"/>
      <c r="F626" s="175"/>
      <c r="G626" s="176"/>
      <c r="H626" s="160">
        <f t="shared" si="9"/>
        <v>0</v>
      </c>
    </row>
    <row r="627" spans="1:8">
      <c r="A627" s="175"/>
      <c r="B627" s="176"/>
      <c r="C627" s="176"/>
      <c r="D627" s="176"/>
      <c r="E627" s="176"/>
      <c r="F627" s="175"/>
      <c r="G627" s="176"/>
      <c r="H627" s="160">
        <f t="shared" si="9"/>
        <v>0</v>
      </c>
    </row>
    <row r="628" spans="1:8">
      <c r="A628" s="175"/>
      <c r="B628" s="176"/>
      <c r="C628" s="176"/>
      <c r="D628" s="176"/>
      <c r="E628" s="176"/>
      <c r="F628" s="175"/>
      <c r="G628" s="176"/>
      <c r="H628" s="160">
        <f t="shared" si="9"/>
        <v>0</v>
      </c>
    </row>
    <row r="629" spans="1:8">
      <c r="A629" s="175"/>
      <c r="B629" s="176"/>
      <c r="C629" s="176"/>
      <c r="D629" s="176"/>
      <c r="E629" s="176"/>
      <c r="F629" s="175"/>
      <c r="G629" s="176"/>
      <c r="H629" s="160">
        <f t="shared" si="9"/>
        <v>0</v>
      </c>
    </row>
    <row r="630" spans="1:8">
      <c r="A630" s="175"/>
      <c r="B630" s="176"/>
      <c r="C630" s="176"/>
      <c r="D630" s="176"/>
      <c r="E630" s="176"/>
      <c r="F630" s="175"/>
      <c r="G630" s="176"/>
      <c r="H630" s="160">
        <f t="shared" si="9"/>
        <v>0</v>
      </c>
    </row>
    <row r="631" spans="1:8">
      <c r="A631" s="175"/>
      <c r="B631" s="176"/>
      <c r="C631" s="176"/>
      <c r="D631" s="176"/>
      <c r="E631" s="176"/>
      <c r="F631" s="175"/>
      <c r="G631" s="176"/>
      <c r="H631" s="160">
        <f t="shared" si="9"/>
        <v>0</v>
      </c>
    </row>
    <row r="632" spans="1:8">
      <c r="A632" s="175"/>
      <c r="B632" s="176"/>
      <c r="C632" s="176"/>
      <c r="D632" s="176"/>
      <c r="E632" s="176"/>
      <c r="F632" s="175"/>
      <c r="G632" s="176"/>
      <c r="H632" s="160">
        <f t="shared" si="9"/>
        <v>0</v>
      </c>
    </row>
    <row r="633" spans="1:8">
      <c r="A633" s="175"/>
      <c r="B633" s="176"/>
      <c r="C633" s="176"/>
      <c r="D633" s="176"/>
      <c r="E633" s="176"/>
      <c r="F633" s="175"/>
      <c r="G633" s="176"/>
      <c r="H633" s="160">
        <f t="shared" si="9"/>
        <v>0</v>
      </c>
    </row>
    <row r="634" spans="1:8">
      <c r="A634" s="175"/>
      <c r="B634" s="176"/>
      <c r="C634" s="176"/>
      <c r="D634" s="176"/>
      <c r="E634" s="176"/>
      <c r="F634" s="175"/>
      <c r="G634" s="176"/>
      <c r="H634" s="160">
        <f t="shared" si="9"/>
        <v>0</v>
      </c>
    </row>
    <row r="635" spans="1:8">
      <c r="A635" s="175"/>
      <c r="B635" s="176"/>
      <c r="C635" s="176"/>
      <c r="D635" s="176"/>
      <c r="E635" s="176"/>
      <c r="F635" s="175"/>
      <c r="G635" s="176"/>
      <c r="H635" s="160">
        <f t="shared" si="9"/>
        <v>0</v>
      </c>
    </row>
    <row r="636" spans="1:8">
      <c r="A636" s="175"/>
      <c r="B636" s="176"/>
      <c r="C636" s="176"/>
      <c r="D636" s="176"/>
      <c r="E636" s="176"/>
      <c r="F636" s="175"/>
      <c r="G636" s="176"/>
      <c r="H636" s="160">
        <f t="shared" si="9"/>
        <v>0</v>
      </c>
    </row>
    <row r="637" spans="1:8">
      <c r="A637" s="175"/>
      <c r="B637" s="176"/>
      <c r="C637" s="176"/>
      <c r="D637" s="176"/>
      <c r="E637" s="176"/>
      <c r="F637" s="175"/>
      <c r="G637" s="176"/>
      <c r="H637" s="160">
        <f t="shared" si="9"/>
        <v>0</v>
      </c>
    </row>
    <row r="638" spans="1:8">
      <c r="A638" s="175"/>
      <c r="B638" s="176"/>
      <c r="C638" s="176"/>
      <c r="D638" s="176"/>
      <c r="E638" s="176"/>
      <c r="F638" s="175"/>
      <c r="G638" s="176"/>
      <c r="H638" s="160">
        <f t="shared" si="9"/>
        <v>0</v>
      </c>
    </row>
    <row r="639" spans="1:8">
      <c r="A639" s="175"/>
      <c r="B639" s="176"/>
      <c r="C639" s="176"/>
      <c r="D639" s="176"/>
      <c r="E639" s="176"/>
      <c r="F639" s="175"/>
      <c r="G639" s="176"/>
      <c r="H639" s="160">
        <f t="shared" si="9"/>
        <v>0</v>
      </c>
    </row>
    <row r="640" spans="1:8">
      <c r="A640" s="175"/>
      <c r="B640" s="176"/>
      <c r="C640" s="176"/>
      <c r="D640" s="176"/>
      <c r="E640" s="176"/>
      <c r="F640" s="175"/>
      <c r="G640" s="176"/>
      <c r="H640" s="160">
        <f t="shared" si="9"/>
        <v>0</v>
      </c>
    </row>
    <row r="641" spans="1:8">
      <c r="A641" s="175"/>
      <c r="B641" s="176"/>
      <c r="C641" s="176"/>
      <c r="D641" s="176"/>
      <c r="E641" s="176"/>
      <c r="F641" s="175"/>
      <c r="G641" s="176"/>
      <c r="H641" s="160">
        <f t="shared" si="9"/>
        <v>0</v>
      </c>
    </row>
    <row r="642" spans="1:8">
      <c r="A642" s="175"/>
      <c r="B642" s="176"/>
      <c r="C642" s="176"/>
      <c r="D642" s="176"/>
      <c r="E642" s="176"/>
      <c r="F642" s="175"/>
      <c r="G642" s="176"/>
      <c r="H642" s="160">
        <f t="shared" si="9"/>
        <v>0</v>
      </c>
    </row>
    <row r="643" spans="1:8">
      <c r="A643" s="175"/>
      <c r="B643" s="176"/>
      <c r="C643" s="176"/>
      <c r="D643" s="176"/>
      <c r="E643" s="176"/>
      <c r="F643" s="175"/>
      <c r="G643" s="176"/>
      <c r="H643" s="160">
        <f t="shared" ref="H643:H706" si="10">VALUE(G643)</f>
        <v>0</v>
      </c>
    </row>
    <row r="644" spans="1:8">
      <c r="A644" s="175"/>
      <c r="B644" s="176"/>
      <c r="C644" s="176"/>
      <c r="D644" s="176"/>
      <c r="E644" s="176"/>
      <c r="F644" s="175"/>
      <c r="G644" s="176"/>
      <c r="H644" s="160">
        <f t="shared" si="10"/>
        <v>0</v>
      </c>
    </row>
    <row r="645" spans="1:8">
      <c r="A645" s="175"/>
      <c r="B645" s="176"/>
      <c r="C645" s="176"/>
      <c r="D645" s="176"/>
      <c r="E645" s="176"/>
      <c r="F645" s="175"/>
      <c r="G645" s="176"/>
      <c r="H645" s="160">
        <f t="shared" si="10"/>
        <v>0</v>
      </c>
    </row>
    <row r="646" spans="1:8">
      <c r="A646" s="175"/>
      <c r="B646" s="176"/>
      <c r="C646" s="176"/>
      <c r="D646" s="176"/>
      <c r="E646" s="176"/>
      <c r="F646" s="175"/>
      <c r="G646" s="176"/>
      <c r="H646" s="160">
        <f t="shared" si="10"/>
        <v>0</v>
      </c>
    </row>
    <row r="647" spans="1:8">
      <c r="A647" s="175"/>
      <c r="B647" s="176"/>
      <c r="C647" s="176"/>
      <c r="D647" s="176"/>
      <c r="E647" s="176"/>
      <c r="F647" s="175"/>
      <c r="G647" s="176"/>
      <c r="H647" s="160">
        <f t="shared" si="10"/>
        <v>0</v>
      </c>
    </row>
    <row r="648" spans="1:8">
      <c r="A648" s="175"/>
      <c r="B648" s="176"/>
      <c r="C648" s="176"/>
      <c r="D648" s="176"/>
      <c r="E648" s="176"/>
      <c r="F648" s="175"/>
      <c r="G648" s="176"/>
      <c r="H648" s="160">
        <f t="shared" si="10"/>
        <v>0</v>
      </c>
    </row>
    <row r="649" spans="1:8">
      <c r="A649" s="175"/>
      <c r="B649" s="176"/>
      <c r="C649" s="176"/>
      <c r="D649" s="176"/>
      <c r="E649" s="176"/>
      <c r="F649" s="175"/>
      <c r="G649" s="176"/>
      <c r="H649" s="160">
        <f t="shared" si="10"/>
        <v>0</v>
      </c>
    </row>
    <row r="650" spans="1:8">
      <c r="A650" s="175"/>
      <c r="B650" s="176"/>
      <c r="C650" s="176"/>
      <c r="D650" s="176"/>
      <c r="E650" s="176"/>
      <c r="F650" s="175"/>
      <c r="G650" s="176"/>
      <c r="H650" s="160">
        <f t="shared" si="10"/>
        <v>0</v>
      </c>
    </row>
    <row r="651" spans="1:8">
      <c r="A651" s="175"/>
      <c r="B651" s="176"/>
      <c r="C651" s="176"/>
      <c r="D651" s="176"/>
      <c r="E651" s="176"/>
      <c r="F651" s="175"/>
      <c r="G651" s="176"/>
      <c r="H651" s="160">
        <f t="shared" si="10"/>
        <v>0</v>
      </c>
    </row>
    <row r="652" spans="1:8">
      <c r="A652" s="175"/>
      <c r="B652" s="176"/>
      <c r="C652" s="176"/>
      <c r="D652" s="176"/>
      <c r="E652" s="176"/>
      <c r="F652" s="175"/>
      <c r="G652" s="176"/>
      <c r="H652" s="160">
        <f t="shared" si="10"/>
        <v>0</v>
      </c>
    </row>
    <row r="653" spans="1:8">
      <c r="A653" s="175"/>
      <c r="B653" s="176"/>
      <c r="C653" s="176"/>
      <c r="D653" s="176"/>
      <c r="E653" s="176"/>
      <c r="F653" s="175"/>
      <c r="G653" s="176"/>
      <c r="H653" s="160">
        <f t="shared" si="10"/>
        <v>0</v>
      </c>
    </row>
    <row r="654" spans="1:8">
      <c r="A654" s="175"/>
      <c r="B654" s="176"/>
      <c r="C654" s="176"/>
      <c r="D654" s="176"/>
      <c r="E654" s="176"/>
      <c r="F654" s="175"/>
      <c r="G654" s="176"/>
      <c r="H654" s="160">
        <f t="shared" si="10"/>
        <v>0</v>
      </c>
    </row>
    <row r="655" spans="1:8">
      <c r="A655" s="175"/>
      <c r="B655" s="176"/>
      <c r="C655" s="176"/>
      <c r="D655" s="176"/>
      <c r="E655" s="176"/>
      <c r="F655" s="175"/>
      <c r="G655" s="176"/>
      <c r="H655" s="160">
        <f t="shared" si="10"/>
        <v>0</v>
      </c>
    </row>
    <row r="656" spans="1:8">
      <c r="A656" s="175"/>
      <c r="B656" s="176"/>
      <c r="C656" s="176"/>
      <c r="D656" s="176"/>
      <c r="E656" s="176"/>
      <c r="F656" s="175"/>
      <c r="G656" s="176"/>
      <c r="H656" s="160">
        <f t="shared" si="10"/>
        <v>0</v>
      </c>
    </row>
    <row r="657" spans="1:8">
      <c r="A657" s="175"/>
      <c r="B657" s="176"/>
      <c r="C657" s="176"/>
      <c r="D657" s="176"/>
      <c r="E657" s="176"/>
      <c r="F657" s="175"/>
      <c r="G657" s="176"/>
      <c r="H657" s="160">
        <f t="shared" si="10"/>
        <v>0</v>
      </c>
    </row>
    <row r="658" spans="1:8">
      <c r="A658" s="175"/>
      <c r="B658" s="176"/>
      <c r="C658" s="176"/>
      <c r="D658" s="176"/>
      <c r="E658" s="176"/>
      <c r="F658" s="175"/>
      <c r="G658" s="176"/>
      <c r="H658" s="160">
        <f t="shared" si="10"/>
        <v>0</v>
      </c>
    </row>
    <row r="659" spans="1:8">
      <c r="A659" s="175"/>
      <c r="B659" s="176"/>
      <c r="C659" s="176"/>
      <c r="D659" s="176"/>
      <c r="E659" s="176"/>
      <c r="F659" s="175"/>
      <c r="G659" s="176"/>
      <c r="H659" s="160">
        <f t="shared" si="10"/>
        <v>0</v>
      </c>
    </row>
    <row r="660" spans="1:8">
      <c r="A660" s="175"/>
      <c r="B660" s="176"/>
      <c r="C660" s="176"/>
      <c r="D660" s="176"/>
      <c r="E660" s="176"/>
      <c r="F660" s="175"/>
      <c r="G660" s="176"/>
      <c r="H660" s="160">
        <f t="shared" si="10"/>
        <v>0</v>
      </c>
    </row>
    <row r="661" spans="1:8">
      <c r="A661" s="175"/>
      <c r="B661" s="176"/>
      <c r="C661" s="176"/>
      <c r="D661" s="176"/>
      <c r="E661" s="176"/>
      <c r="F661" s="175"/>
      <c r="G661" s="176"/>
      <c r="H661" s="160">
        <f t="shared" si="10"/>
        <v>0</v>
      </c>
    </row>
    <row r="662" spans="1:8">
      <c r="A662" s="175"/>
      <c r="B662" s="176"/>
      <c r="C662" s="176"/>
      <c r="D662" s="176"/>
      <c r="E662" s="176"/>
      <c r="F662" s="175"/>
      <c r="G662" s="176"/>
      <c r="H662" s="160">
        <f t="shared" si="10"/>
        <v>0</v>
      </c>
    </row>
    <row r="663" spans="1:8">
      <c r="A663" s="175"/>
      <c r="B663" s="176"/>
      <c r="C663" s="176"/>
      <c r="D663" s="176"/>
      <c r="E663" s="176"/>
      <c r="F663" s="175"/>
      <c r="G663" s="176"/>
      <c r="H663" s="160">
        <f t="shared" si="10"/>
        <v>0</v>
      </c>
    </row>
    <row r="664" spans="1:8">
      <c r="A664" s="175"/>
      <c r="B664" s="176"/>
      <c r="C664" s="176"/>
      <c r="D664" s="176"/>
      <c r="E664" s="176"/>
      <c r="F664" s="175"/>
      <c r="G664" s="176"/>
      <c r="H664" s="160">
        <f t="shared" si="10"/>
        <v>0</v>
      </c>
    </row>
    <row r="665" spans="1:8">
      <c r="A665" s="175"/>
      <c r="B665" s="176"/>
      <c r="C665" s="176"/>
      <c r="D665" s="176"/>
      <c r="E665" s="176"/>
      <c r="F665" s="175"/>
      <c r="G665" s="176"/>
      <c r="H665" s="160">
        <f t="shared" si="10"/>
        <v>0</v>
      </c>
    </row>
    <row r="666" spans="1:8">
      <c r="A666" s="175"/>
      <c r="B666" s="176"/>
      <c r="C666" s="176"/>
      <c r="D666" s="176"/>
      <c r="E666" s="176"/>
      <c r="F666" s="175"/>
      <c r="G666" s="176"/>
      <c r="H666" s="160">
        <f t="shared" si="10"/>
        <v>0</v>
      </c>
    </row>
    <row r="667" spans="1:8">
      <c r="A667" s="175"/>
      <c r="B667" s="176"/>
      <c r="C667" s="176"/>
      <c r="D667" s="176"/>
      <c r="E667" s="176"/>
      <c r="F667" s="175"/>
      <c r="G667" s="176"/>
      <c r="H667" s="160">
        <f t="shared" si="10"/>
        <v>0</v>
      </c>
    </row>
    <row r="668" spans="1:8">
      <c r="A668" s="175"/>
      <c r="B668" s="176"/>
      <c r="C668" s="176"/>
      <c r="D668" s="176"/>
      <c r="E668" s="176"/>
      <c r="F668" s="175"/>
      <c r="G668" s="176"/>
      <c r="H668" s="160">
        <f t="shared" si="10"/>
        <v>0</v>
      </c>
    </row>
    <row r="669" spans="1:8">
      <c r="A669" s="175"/>
      <c r="B669" s="176"/>
      <c r="C669" s="176"/>
      <c r="D669" s="176"/>
      <c r="E669" s="176"/>
      <c r="F669" s="175"/>
      <c r="G669" s="176"/>
      <c r="H669" s="160">
        <f t="shared" si="10"/>
        <v>0</v>
      </c>
    </row>
    <row r="670" spans="1:8">
      <c r="A670" s="175"/>
      <c r="B670" s="176"/>
      <c r="C670" s="176"/>
      <c r="D670" s="176"/>
      <c r="E670" s="176"/>
      <c r="F670" s="175"/>
      <c r="G670" s="176"/>
      <c r="H670" s="160">
        <f t="shared" si="10"/>
        <v>0</v>
      </c>
    </row>
    <row r="671" spans="1:8">
      <c r="A671" s="175"/>
      <c r="B671" s="176"/>
      <c r="C671" s="176"/>
      <c r="D671" s="176"/>
      <c r="E671" s="176"/>
      <c r="F671" s="175"/>
      <c r="G671" s="176"/>
      <c r="H671" s="160">
        <f t="shared" si="10"/>
        <v>0</v>
      </c>
    </row>
    <row r="672" spans="1:8">
      <c r="A672" s="175"/>
      <c r="B672" s="176"/>
      <c r="C672" s="176"/>
      <c r="D672" s="176"/>
      <c r="E672" s="176"/>
      <c r="F672" s="175"/>
      <c r="G672" s="176"/>
      <c r="H672" s="160">
        <f t="shared" si="10"/>
        <v>0</v>
      </c>
    </row>
    <row r="673" spans="1:8">
      <c r="A673" s="175"/>
      <c r="B673" s="176"/>
      <c r="C673" s="176"/>
      <c r="D673" s="176"/>
      <c r="E673" s="176"/>
      <c r="F673" s="175"/>
      <c r="G673" s="176"/>
      <c r="H673" s="160">
        <f t="shared" si="10"/>
        <v>0</v>
      </c>
    </row>
    <row r="674" spans="1:8">
      <c r="A674" s="175"/>
      <c r="B674" s="176"/>
      <c r="C674" s="176"/>
      <c r="D674" s="176"/>
      <c r="E674" s="176"/>
      <c r="F674" s="175"/>
      <c r="G674" s="176"/>
      <c r="H674" s="160">
        <f t="shared" si="10"/>
        <v>0</v>
      </c>
    </row>
    <row r="675" spans="1:8">
      <c r="A675" s="175"/>
      <c r="B675" s="176"/>
      <c r="C675" s="176"/>
      <c r="D675" s="176"/>
      <c r="E675" s="176"/>
      <c r="F675" s="175"/>
      <c r="G675" s="176"/>
      <c r="H675" s="160">
        <f t="shared" si="10"/>
        <v>0</v>
      </c>
    </row>
    <row r="676" spans="1:8">
      <c r="A676" s="175"/>
      <c r="B676" s="176"/>
      <c r="C676" s="176"/>
      <c r="D676" s="176"/>
      <c r="E676" s="176"/>
      <c r="F676" s="175"/>
      <c r="G676" s="176"/>
      <c r="H676" s="160">
        <f t="shared" si="10"/>
        <v>0</v>
      </c>
    </row>
    <row r="677" spans="1:8">
      <c r="A677" s="175"/>
      <c r="B677" s="176"/>
      <c r="C677" s="176"/>
      <c r="D677" s="176"/>
      <c r="E677" s="176"/>
      <c r="F677" s="175"/>
      <c r="G677" s="176"/>
      <c r="H677" s="160">
        <f t="shared" si="10"/>
        <v>0</v>
      </c>
    </row>
    <row r="678" spans="1:8">
      <c r="A678" s="175"/>
      <c r="B678" s="176"/>
      <c r="C678" s="176"/>
      <c r="D678" s="176"/>
      <c r="E678" s="176"/>
      <c r="F678" s="175"/>
      <c r="G678" s="176"/>
      <c r="H678" s="160">
        <f t="shared" si="10"/>
        <v>0</v>
      </c>
    </row>
    <row r="679" spans="1:8">
      <c r="A679" s="175"/>
      <c r="B679" s="176"/>
      <c r="C679" s="176"/>
      <c r="D679" s="176"/>
      <c r="E679" s="176"/>
      <c r="F679" s="175"/>
      <c r="G679" s="176"/>
      <c r="H679" s="160">
        <f t="shared" si="10"/>
        <v>0</v>
      </c>
    </row>
    <row r="680" spans="1:8">
      <c r="A680" s="175"/>
      <c r="B680" s="176"/>
      <c r="C680" s="176"/>
      <c r="D680" s="176"/>
      <c r="E680" s="176"/>
      <c r="F680" s="175"/>
      <c r="G680" s="176"/>
      <c r="H680" s="160">
        <f t="shared" si="10"/>
        <v>0</v>
      </c>
    </row>
    <row r="681" spans="1:8">
      <c r="A681" s="175"/>
      <c r="B681" s="176"/>
      <c r="C681" s="176"/>
      <c r="D681" s="176"/>
      <c r="E681" s="176"/>
      <c r="F681" s="175"/>
      <c r="G681" s="176"/>
      <c r="H681" s="160">
        <f t="shared" si="10"/>
        <v>0</v>
      </c>
    </row>
    <row r="682" spans="1:8">
      <c r="A682" s="175"/>
      <c r="B682" s="176"/>
      <c r="C682" s="176"/>
      <c r="D682" s="176"/>
      <c r="E682" s="176"/>
      <c r="F682" s="175"/>
      <c r="G682" s="176"/>
      <c r="H682" s="160">
        <f t="shared" si="10"/>
        <v>0</v>
      </c>
    </row>
    <row r="683" spans="1:8">
      <c r="A683" s="175"/>
      <c r="B683" s="176"/>
      <c r="C683" s="176"/>
      <c r="D683" s="176"/>
      <c r="E683" s="176"/>
      <c r="F683" s="175"/>
      <c r="G683" s="176"/>
      <c r="H683" s="160">
        <f t="shared" si="10"/>
        <v>0</v>
      </c>
    </row>
    <row r="684" spans="1:8">
      <c r="A684" s="175"/>
      <c r="B684" s="176"/>
      <c r="C684" s="176"/>
      <c r="D684" s="176"/>
      <c r="E684" s="176"/>
      <c r="F684" s="175"/>
      <c r="G684" s="176"/>
      <c r="H684" s="160">
        <f t="shared" si="10"/>
        <v>0</v>
      </c>
    </row>
    <row r="685" spans="1:8">
      <c r="A685" s="175"/>
      <c r="B685" s="176"/>
      <c r="C685" s="176"/>
      <c r="D685" s="176"/>
      <c r="E685" s="176"/>
      <c r="F685" s="175"/>
      <c r="G685" s="176"/>
      <c r="H685" s="160">
        <f t="shared" si="10"/>
        <v>0</v>
      </c>
    </row>
    <row r="686" spans="1:8">
      <c r="A686" s="175"/>
      <c r="B686" s="176"/>
      <c r="C686" s="176"/>
      <c r="D686" s="176"/>
      <c r="E686" s="176"/>
      <c r="F686" s="175"/>
      <c r="G686" s="176"/>
      <c r="H686" s="160">
        <f t="shared" si="10"/>
        <v>0</v>
      </c>
    </row>
    <row r="687" spans="1:8">
      <c r="A687" s="175"/>
      <c r="B687" s="176"/>
      <c r="C687" s="176"/>
      <c r="D687" s="176"/>
      <c r="E687" s="176"/>
      <c r="F687" s="175"/>
      <c r="G687" s="176"/>
      <c r="H687" s="160">
        <f t="shared" si="10"/>
        <v>0</v>
      </c>
    </row>
    <row r="688" spans="1:8">
      <c r="A688" s="175"/>
      <c r="B688" s="176"/>
      <c r="C688" s="176"/>
      <c r="D688" s="176"/>
      <c r="E688" s="176"/>
      <c r="F688" s="175"/>
      <c r="G688" s="176"/>
      <c r="H688" s="160">
        <f t="shared" si="10"/>
        <v>0</v>
      </c>
    </row>
    <row r="689" spans="1:8">
      <c r="A689" s="175"/>
      <c r="B689" s="176"/>
      <c r="C689" s="176"/>
      <c r="D689" s="176"/>
      <c r="E689" s="176"/>
      <c r="F689" s="175"/>
      <c r="G689" s="176"/>
      <c r="H689" s="160">
        <f t="shared" si="10"/>
        <v>0</v>
      </c>
    </row>
    <row r="690" spans="1:8">
      <c r="A690" s="175"/>
      <c r="B690" s="176"/>
      <c r="C690" s="176"/>
      <c r="D690" s="176"/>
      <c r="E690" s="176"/>
      <c r="F690" s="175"/>
      <c r="G690" s="176"/>
      <c r="H690" s="160">
        <f t="shared" si="10"/>
        <v>0</v>
      </c>
    </row>
    <row r="691" spans="1:8">
      <c r="A691" s="175"/>
      <c r="B691" s="176"/>
      <c r="C691" s="176"/>
      <c r="D691" s="176"/>
      <c r="E691" s="176"/>
      <c r="F691" s="175"/>
      <c r="G691" s="176"/>
      <c r="H691" s="160">
        <f t="shared" si="10"/>
        <v>0</v>
      </c>
    </row>
    <row r="692" spans="1:8">
      <c r="A692" s="175"/>
      <c r="B692" s="176"/>
      <c r="C692" s="176"/>
      <c r="D692" s="176"/>
      <c r="E692" s="176"/>
      <c r="F692" s="175"/>
      <c r="G692" s="176"/>
      <c r="H692" s="160">
        <f t="shared" si="10"/>
        <v>0</v>
      </c>
    </row>
    <row r="693" spans="1:8">
      <c r="A693" s="175"/>
      <c r="B693" s="176"/>
      <c r="C693" s="176"/>
      <c r="D693" s="176"/>
      <c r="E693" s="176"/>
      <c r="F693" s="175"/>
      <c r="G693" s="176"/>
      <c r="H693" s="160">
        <f t="shared" si="10"/>
        <v>0</v>
      </c>
    </row>
    <row r="694" spans="1:8">
      <c r="A694" s="175"/>
      <c r="B694" s="176"/>
      <c r="C694" s="176"/>
      <c r="D694" s="176"/>
      <c r="E694" s="176"/>
      <c r="F694" s="175"/>
      <c r="G694" s="176"/>
      <c r="H694" s="160">
        <f t="shared" si="10"/>
        <v>0</v>
      </c>
    </row>
    <row r="695" spans="1:8">
      <c r="A695" s="175"/>
      <c r="B695" s="176"/>
      <c r="C695" s="176"/>
      <c r="D695" s="176"/>
      <c r="E695" s="176"/>
      <c r="F695" s="175"/>
      <c r="G695" s="176"/>
      <c r="H695" s="160">
        <f t="shared" si="10"/>
        <v>0</v>
      </c>
    </row>
    <row r="696" spans="1:8">
      <c r="A696" s="175"/>
      <c r="B696" s="176"/>
      <c r="C696" s="176"/>
      <c r="D696" s="176"/>
      <c r="E696" s="176"/>
      <c r="F696" s="175"/>
      <c r="G696" s="176"/>
      <c r="H696" s="160">
        <f t="shared" si="10"/>
        <v>0</v>
      </c>
    </row>
    <row r="697" spans="1:8">
      <c r="A697" s="175"/>
      <c r="B697" s="176"/>
      <c r="C697" s="176"/>
      <c r="D697" s="176"/>
      <c r="E697" s="176"/>
      <c r="F697" s="175"/>
      <c r="G697" s="176"/>
      <c r="H697" s="160">
        <f t="shared" si="10"/>
        <v>0</v>
      </c>
    </row>
    <row r="698" spans="1:8">
      <c r="A698" s="175"/>
      <c r="B698" s="176"/>
      <c r="C698" s="176"/>
      <c r="D698" s="176"/>
      <c r="E698" s="176"/>
      <c r="F698" s="175"/>
      <c r="G698" s="176"/>
      <c r="H698" s="160">
        <f t="shared" si="10"/>
        <v>0</v>
      </c>
    </row>
    <row r="699" spans="1:8">
      <c r="A699" s="175"/>
      <c r="B699" s="176"/>
      <c r="C699" s="176"/>
      <c r="D699" s="176"/>
      <c r="E699" s="176"/>
      <c r="F699" s="175"/>
      <c r="G699" s="176"/>
      <c r="H699" s="160">
        <f t="shared" si="10"/>
        <v>0</v>
      </c>
    </row>
    <row r="700" spans="1:8">
      <c r="A700" s="175"/>
      <c r="B700" s="176"/>
      <c r="C700" s="176"/>
      <c r="D700" s="176"/>
      <c r="E700" s="176"/>
      <c r="F700" s="175"/>
      <c r="G700" s="176"/>
      <c r="H700" s="160">
        <f t="shared" si="10"/>
        <v>0</v>
      </c>
    </row>
    <row r="701" spans="1:8">
      <c r="A701" s="175"/>
      <c r="B701" s="176"/>
      <c r="C701" s="176"/>
      <c r="D701" s="176"/>
      <c r="E701" s="176"/>
      <c r="F701" s="175"/>
      <c r="G701" s="176"/>
      <c r="H701" s="160">
        <f t="shared" si="10"/>
        <v>0</v>
      </c>
    </row>
    <row r="702" spans="1:8">
      <c r="A702" s="175"/>
      <c r="B702" s="176"/>
      <c r="C702" s="176"/>
      <c r="D702" s="176"/>
      <c r="E702" s="176"/>
      <c r="F702" s="175"/>
      <c r="G702" s="176"/>
      <c r="H702" s="160">
        <f t="shared" si="10"/>
        <v>0</v>
      </c>
    </row>
    <row r="703" spans="1:8">
      <c r="A703" s="175"/>
      <c r="B703" s="176"/>
      <c r="C703" s="176"/>
      <c r="D703" s="176"/>
      <c r="E703" s="176"/>
      <c r="F703" s="175"/>
      <c r="G703" s="176"/>
      <c r="H703" s="160">
        <f t="shared" si="10"/>
        <v>0</v>
      </c>
    </row>
    <row r="704" spans="1:8">
      <c r="A704" s="175"/>
      <c r="B704" s="176"/>
      <c r="C704" s="176"/>
      <c r="D704" s="176"/>
      <c r="E704" s="176"/>
      <c r="F704" s="175"/>
      <c r="G704" s="176"/>
      <c r="H704" s="160">
        <f t="shared" si="10"/>
        <v>0</v>
      </c>
    </row>
    <row r="705" spans="1:8">
      <c r="A705" s="175"/>
      <c r="B705" s="176"/>
      <c r="C705" s="176"/>
      <c r="D705" s="176"/>
      <c r="E705" s="176"/>
      <c r="F705" s="175"/>
      <c r="G705" s="176"/>
      <c r="H705" s="160">
        <f t="shared" si="10"/>
        <v>0</v>
      </c>
    </row>
    <row r="706" spans="1:8">
      <c r="A706" s="175"/>
      <c r="B706" s="176"/>
      <c r="C706" s="176"/>
      <c r="D706" s="176"/>
      <c r="E706" s="176"/>
      <c r="F706" s="175"/>
      <c r="G706" s="176"/>
      <c r="H706" s="160">
        <f t="shared" si="10"/>
        <v>0</v>
      </c>
    </row>
    <row r="707" spans="1:8">
      <c r="A707" s="175"/>
      <c r="B707" s="176"/>
      <c r="C707" s="176"/>
      <c r="D707" s="176"/>
      <c r="E707" s="176"/>
      <c r="F707" s="175"/>
      <c r="G707" s="176"/>
      <c r="H707" s="160">
        <f t="shared" ref="H707:H770" si="11">VALUE(G707)</f>
        <v>0</v>
      </c>
    </row>
    <row r="708" spans="1:8">
      <c r="A708" s="175"/>
      <c r="B708" s="176"/>
      <c r="C708" s="176"/>
      <c r="D708" s="176"/>
      <c r="E708" s="176"/>
      <c r="F708" s="175"/>
      <c r="G708" s="176"/>
      <c r="H708" s="160">
        <f t="shared" si="11"/>
        <v>0</v>
      </c>
    </row>
    <row r="709" spans="1:8">
      <c r="A709" s="175"/>
      <c r="B709" s="176"/>
      <c r="C709" s="176"/>
      <c r="D709" s="176"/>
      <c r="E709" s="176"/>
      <c r="F709" s="175"/>
      <c r="G709" s="176"/>
      <c r="H709" s="160">
        <f t="shared" si="11"/>
        <v>0</v>
      </c>
    </row>
    <row r="710" spans="1:8">
      <c r="A710" s="175"/>
      <c r="B710" s="176"/>
      <c r="C710" s="176"/>
      <c r="D710" s="176"/>
      <c r="E710" s="176"/>
      <c r="F710" s="175"/>
      <c r="G710" s="176"/>
      <c r="H710" s="160">
        <f t="shared" si="11"/>
        <v>0</v>
      </c>
    </row>
    <row r="711" spans="1:8">
      <c r="A711" s="175"/>
      <c r="B711" s="176"/>
      <c r="C711" s="176"/>
      <c r="D711" s="176"/>
      <c r="E711" s="176"/>
      <c r="F711" s="175"/>
      <c r="G711" s="176"/>
      <c r="H711" s="160">
        <f t="shared" si="11"/>
        <v>0</v>
      </c>
    </row>
    <row r="712" spans="1:8">
      <c r="A712" s="175"/>
      <c r="B712" s="176"/>
      <c r="C712" s="176"/>
      <c r="D712" s="176"/>
      <c r="E712" s="176"/>
      <c r="F712" s="175"/>
      <c r="G712" s="176"/>
      <c r="H712" s="160">
        <f t="shared" si="11"/>
        <v>0</v>
      </c>
    </row>
    <row r="713" spans="1:8">
      <c r="A713" s="175"/>
      <c r="B713" s="176"/>
      <c r="C713" s="176"/>
      <c r="D713" s="176"/>
      <c r="E713" s="176"/>
      <c r="F713" s="175"/>
      <c r="G713" s="176"/>
      <c r="H713" s="160">
        <f t="shared" si="11"/>
        <v>0</v>
      </c>
    </row>
    <row r="714" spans="1:8">
      <c r="A714" s="175"/>
      <c r="B714" s="176"/>
      <c r="C714" s="176"/>
      <c r="D714" s="176"/>
      <c r="E714" s="176"/>
      <c r="F714" s="175"/>
      <c r="G714" s="176"/>
      <c r="H714" s="160">
        <f t="shared" si="11"/>
        <v>0</v>
      </c>
    </row>
    <row r="715" spans="1:8">
      <c r="A715" s="175"/>
      <c r="B715" s="176"/>
      <c r="C715" s="176"/>
      <c r="D715" s="176"/>
      <c r="E715" s="176"/>
      <c r="F715" s="175"/>
      <c r="G715" s="176"/>
      <c r="H715" s="160">
        <f t="shared" si="11"/>
        <v>0</v>
      </c>
    </row>
    <row r="716" spans="1:8">
      <c r="A716" s="175"/>
      <c r="B716" s="176"/>
      <c r="C716" s="176"/>
      <c r="D716" s="176"/>
      <c r="E716" s="176"/>
      <c r="F716" s="175"/>
      <c r="G716" s="176"/>
      <c r="H716" s="160">
        <f t="shared" si="11"/>
        <v>0</v>
      </c>
    </row>
    <row r="717" spans="1:8">
      <c r="A717" s="175"/>
      <c r="B717" s="176"/>
      <c r="C717" s="176"/>
      <c r="D717" s="176"/>
      <c r="E717" s="176"/>
      <c r="F717" s="175"/>
      <c r="G717" s="176"/>
      <c r="H717" s="160">
        <f t="shared" si="11"/>
        <v>0</v>
      </c>
    </row>
    <row r="718" spans="1:8">
      <c r="A718" s="175"/>
      <c r="B718" s="176"/>
      <c r="C718" s="176"/>
      <c r="D718" s="176"/>
      <c r="E718" s="176"/>
      <c r="F718" s="175"/>
      <c r="G718" s="176"/>
      <c r="H718" s="160">
        <f t="shared" si="11"/>
        <v>0</v>
      </c>
    </row>
    <row r="719" spans="1:8">
      <c r="A719" s="175"/>
      <c r="B719" s="176"/>
      <c r="C719" s="176"/>
      <c r="D719" s="176"/>
      <c r="E719" s="176"/>
      <c r="F719" s="175"/>
      <c r="G719" s="176"/>
      <c r="H719" s="160">
        <f t="shared" si="11"/>
        <v>0</v>
      </c>
    </row>
    <row r="720" spans="1:8">
      <c r="A720" s="175"/>
      <c r="B720" s="176"/>
      <c r="C720" s="176"/>
      <c r="D720" s="176"/>
      <c r="E720" s="176"/>
      <c r="F720" s="175"/>
      <c r="G720" s="176"/>
      <c r="H720" s="160">
        <f t="shared" si="11"/>
        <v>0</v>
      </c>
    </row>
    <row r="721" spans="1:8">
      <c r="A721" s="175"/>
      <c r="B721" s="176"/>
      <c r="C721" s="176"/>
      <c r="D721" s="176"/>
      <c r="E721" s="176"/>
      <c r="F721" s="175"/>
      <c r="G721" s="176"/>
      <c r="H721" s="160">
        <f t="shared" si="11"/>
        <v>0</v>
      </c>
    </row>
    <row r="722" spans="1:8">
      <c r="A722" s="175"/>
      <c r="B722" s="176"/>
      <c r="C722" s="176"/>
      <c r="D722" s="176"/>
      <c r="E722" s="176"/>
      <c r="F722" s="175"/>
      <c r="G722" s="176"/>
      <c r="H722" s="160">
        <f t="shared" si="11"/>
        <v>0</v>
      </c>
    </row>
    <row r="723" spans="1:8">
      <c r="A723" s="175"/>
      <c r="B723" s="176"/>
      <c r="C723" s="176"/>
      <c r="D723" s="176"/>
      <c r="E723" s="176"/>
      <c r="F723" s="175"/>
      <c r="G723" s="176"/>
      <c r="H723" s="160">
        <f t="shared" si="11"/>
        <v>0</v>
      </c>
    </row>
    <row r="724" spans="1:8">
      <c r="A724" s="175"/>
      <c r="B724" s="176"/>
      <c r="C724" s="176"/>
      <c r="D724" s="176"/>
      <c r="E724" s="176"/>
      <c r="F724" s="175"/>
      <c r="G724" s="176"/>
      <c r="H724" s="160">
        <f t="shared" si="11"/>
        <v>0</v>
      </c>
    </row>
    <row r="725" spans="1:8">
      <c r="A725" s="175"/>
      <c r="B725" s="176"/>
      <c r="C725" s="176"/>
      <c r="D725" s="176"/>
      <c r="E725" s="176"/>
      <c r="F725" s="175"/>
      <c r="G725" s="176"/>
      <c r="H725" s="160">
        <f t="shared" si="11"/>
        <v>0</v>
      </c>
    </row>
    <row r="726" spans="1:8">
      <c r="A726" s="175"/>
      <c r="B726" s="176"/>
      <c r="C726" s="176"/>
      <c r="D726" s="176"/>
      <c r="E726" s="176"/>
      <c r="F726" s="175"/>
      <c r="G726" s="176"/>
      <c r="H726" s="160">
        <f t="shared" si="11"/>
        <v>0</v>
      </c>
    </row>
    <row r="727" spans="1:8">
      <c r="A727" s="175"/>
      <c r="B727" s="176"/>
      <c r="C727" s="176"/>
      <c r="D727" s="176"/>
      <c r="E727" s="176"/>
      <c r="F727" s="175"/>
      <c r="G727" s="176"/>
      <c r="H727" s="160">
        <f t="shared" si="11"/>
        <v>0</v>
      </c>
    </row>
    <row r="728" spans="1:8">
      <c r="A728" s="175"/>
      <c r="B728" s="176"/>
      <c r="C728" s="176"/>
      <c r="D728" s="176"/>
      <c r="E728" s="176"/>
      <c r="F728" s="175"/>
      <c r="G728" s="176"/>
      <c r="H728" s="160">
        <f t="shared" si="11"/>
        <v>0</v>
      </c>
    </row>
    <row r="729" spans="1:8">
      <c r="A729" s="175"/>
      <c r="B729" s="176"/>
      <c r="C729" s="176"/>
      <c r="D729" s="176"/>
      <c r="E729" s="176"/>
      <c r="F729" s="175"/>
      <c r="G729" s="176"/>
      <c r="H729" s="160">
        <f t="shared" si="11"/>
        <v>0</v>
      </c>
    </row>
    <row r="730" spans="1:8">
      <c r="A730" s="175"/>
      <c r="B730" s="176"/>
      <c r="C730" s="176"/>
      <c r="D730" s="176"/>
      <c r="E730" s="176"/>
      <c r="F730" s="175"/>
      <c r="G730" s="176"/>
      <c r="H730" s="160">
        <f t="shared" si="11"/>
        <v>0</v>
      </c>
    </row>
    <row r="731" spans="1:8">
      <c r="A731" s="175"/>
      <c r="B731" s="176"/>
      <c r="C731" s="176"/>
      <c r="D731" s="176"/>
      <c r="E731" s="176"/>
      <c r="F731" s="175"/>
      <c r="G731" s="176"/>
      <c r="H731" s="160">
        <f t="shared" si="11"/>
        <v>0</v>
      </c>
    </row>
    <row r="732" spans="1:8">
      <c r="A732" s="175"/>
      <c r="B732" s="176"/>
      <c r="C732" s="176"/>
      <c r="D732" s="176"/>
      <c r="E732" s="176"/>
      <c r="F732" s="175"/>
      <c r="G732" s="176"/>
      <c r="H732" s="160">
        <f t="shared" si="11"/>
        <v>0</v>
      </c>
    </row>
    <row r="733" spans="1:8">
      <c r="A733" s="175"/>
      <c r="B733" s="176"/>
      <c r="C733" s="176"/>
      <c r="D733" s="176"/>
      <c r="E733" s="176"/>
      <c r="F733" s="175"/>
      <c r="G733" s="176"/>
      <c r="H733" s="160">
        <f t="shared" si="11"/>
        <v>0</v>
      </c>
    </row>
    <row r="734" spans="1:8">
      <c r="A734" s="175"/>
      <c r="B734" s="176"/>
      <c r="C734" s="176"/>
      <c r="D734" s="176"/>
      <c r="E734" s="176"/>
      <c r="F734" s="175"/>
      <c r="G734" s="176"/>
      <c r="H734" s="160">
        <f t="shared" si="11"/>
        <v>0</v>
      </c>
    </row>
    <row r="735" spans="1:8">
      <c r="A735" s="175"/>
      <c r="B735" s="176"/>
      <c r="C735" s="176"/>
      <c r="D735" s="176"/>
      <c r="E735" s="176"/>
      <c r="F735" s="175"/>
      <c r="G735" s="176"/>
      <c r="H735" s="160">
        <f t="shared" si="11"/>
        <v>0</v>
      </c>
    </row>
    <row r="736" spans="1:8">
      <c r="A736" s="175"/>
      <c r="B736" s="176"/>
      <c r="C736" s="176"/>
      <c r="D736" s="176"/>
      <c r="E736" s="176"/>
      <c r="F736" s="175"/>
      <c r="G736" s="176"/>
      <c r="H736" s="160">
        <f t="shared" si="11"/>
        <v>0</v>
      </c>
    </row>
    <row r="737" spans="1:8">
      <c r="A737" s="175"/>
      <c r="B737" s="176"/>
      <c r="C737" s="176"/>
      <c r="D737" s="176"/>
      <c r="E737" s="176"/>
      <c r="F737" s="175"/>
      <c r="G737" s="176"/>
      <c r="H737" s="160">
        <f t="shared" si="11"/>
        <v>0</v>
      </c>
    </row>
    <row r="738" spans="1:8">
      <c r="A738" s="175"/>
      <c r="B738" s="176"/>
      <c r="C738" s="176"/>
      <c r="D738" s="176"/>
      <c r="E738" s="176"/>
      <c r="F738" s="175"/>
      <c r="G738" s="176"/>
      <c r="H738" s="160">
        <f t="shared" si="11"/>
        <v>0</v>
      </c>
    </row>
    <row r="739" spans="1:8">
      <c r="A739" s="175"/>
      <c r="B739" s="176"/>
      <c r="C739" s="176"/>
      <c r="D739" s="176"/>
      <c r="E739" s="176"/>
      <c r="F739" s="175"/>
      <c r="G739" s="176"/>
      <c r="H739" s="160">
        <f t="shared" si="11"/>
        <v>0</v>
      </c>
    </row>
    <row r="740" spans="1:8">
      <c r="A740" s="175"/>
      <c r="B740" s="176"/>
      <c r="C740" s="176"/>
      <c r="D740" s="176"/>
      <c r="E740" s="176"/>
      <c r="F740" s="175"/>
      <c r="G740" s="176"/>
      <c r="H740" s="160">
        <f t="shared" si="11"/>
        <v>0</v>
      </c>
    </row>
    <row r="741" spans="1:8">
      <c r="A741" s="175"/>
      <c r="B741" s="176"/>
      <c r="C741" s="176"/>
      <c r="D741" s="176"/>
      <c r="E741" s="176"/>
      <c r="F741" s="175"/>
      <c r="G741" s="176"/>
      <c r="H741" s="160">
        <f t="shared" si="11"/>
        <v>0</v>
      </c>
    </row>
    <row r="742" spans="1:8">
      <c r="A742" s="175"/>
      <c r="B742" s="176"/>
      <c r="C742" s="176"/>
      <c r="D742" s="176"/>
      <c r="E742" s="176"/>
      <c r="F742" s="175"/>
      <c r="G742" s="176"/>
      <c r="H742" s="160">
        <f t="shared" si="11"/>
        <v>0</v>
      </c>
    </row>
    <row r="743" spans="1:8">
      <c r="A743" s="175"/>
      <c r="B743" s="176"/>
      <c r="C743" s="176"/>
      <c r="D743" s="176"/>
      <c r="E743" s="176"/>
      <c r="F743" s="175"/>
      <c r="G743" s="176"/>
      <c r="H743" s="160">
        <f t="shared" si="11"/>
        <v>0</v>
      </c>
    </row>
    <row r="744" spans="1:8">
      <c r="A744" s="175"/>
      <c r="B744" s="176"/>
      <c r="C744" s="176"/>
      <c r="D744" s="176"/>
      <c r="E744" s="176"/>
      <c r="F744" s="175"/>
      <c r="G744" s="176"/>
      <c r="H744" s="160">
        <f t="shared" si="11"/>
        <v>0</v>
      </c>
    </row>
    <row r="745" spans="1:8">
      <c r="A745" s="175"/>
      <c r="B745" s="176"/>
      <c r="C745" s="176"/>
      <c r="D745" s="176"/>
      <c r="E745" s="176"/>
      <c r="F745" s="175"/>
      <c r="G745" s="176"/>
      <c r="H745" s="160">
        <f t="shared" si="11"/>
        <v>0</v>
      </c>
    </row>
    <row r="746" spans="1:8">
      <c r="A746" s="175"/>
      <c r="B746" s="176"/>
      <c r="C746" s="176"/>
      <c r="D746" s="176"/>
      <c r="E746" s="176"/>
      <c r="F746" s="175"/>
      <c r="G746" s="176"/>
      <c r="H746" s="160">
        <f t="shared" si="11"/>
        <v>0</v>
      </c>
    </row>
    <row r="747" spans="1:8">
      <c r="A747" s="175"/>
      <c r="B747" s="176"/>
      <c r="C747" s="176"/>
      <c r="D747" s="176"/>
      <c r="E747" s="176"/>
      <c r="F747" s="175"/>
      <c r="G747" s="176"/>
      <c r="H747" s="160">
        <f t="shared" si="11"/>
        <v>0</v>
      </c>
    </row>
    <row r="748" spans="1:8">
      <c r="A748" s="175"/>
      <c r="B748" s="176"/>
      <c r="C748" s="176"/>
      <c r="D748" s="176"/>
      <c r="E748" s="176"/>
      <c r="F748" s="175"/>
      <c r="G748" s="176"/>
      <c r="H748" s="160">
        <f t="shared" si="11"/>
        <v>0</v>
      </c>
    </row>
    <row r="749" spans="1:8">
      <c r="A749" s="175"/>
      <c r="B749" s="176"/>
      <c r="C749" s="176"/>
      <c r="D749" s="176"/>
      <c r="E749" s="176"/>
      <c r="F749" s="175"/>
      <c r="G749" s="176"/>
      <c r="H749" s="160">
        <f t="shared" si="11"/>
        <v>0</v>
      </c>
    </row>
    <row r="750" spans="1:8">
      <c r="A750" s="175"/>
      <c r="B750" s="176"/>
      <c r="C750" s="176"/>
      <c r="D750" s="176"/>
      <c r="E750" s="176"/>
      <c r="F750" s="175"/>
      <c r="G750" s="176"/>
      <c r="H750" s="160">
        <f t="shared" si="11"/>
        <v>0</v>
      </c>
    </row>
    <row r="751" spans="1:8">
      <c r="A751" s="175"/>
      <c r="B751" s="176"/>
      <c r="C751" s="176"/>
      <c r="D751" s="176"/>
      <c r="E751" s="176"/>
      <c r="F751" s="175"/>
      <c r="G751" s="176"/>
      <c r="H751" s="160">
        <f t="shared" si="11"/>
        <v>0</v>
      </c>
    </row>
    <row r="752" spans="1:8">
      <c r="A752" s="175"/>
      <c r="B752" s="176"/>
      <c r="C752" s="176"/>
      <c r="D752" s="176"/>
      <c r="E752" s="176"/>
      <c r="F752" s="175"/>
      <c r="G752" s="176"/>
      <c r="H752" s="160">
        <f t="shared" si="11"/>
        <v>0</v>
      </c>
    </row>
    <row r="753" spans="1:8">
      <c r="A753" s="175"/>
      <c r="B753" s="176"/>
      <c r="C753" s="176"/>
      <c r="D753" s="176"/>
      <c r="E753" s="176"/>
      <c r="F753" s="175"/>
      <c r="G753" s="176"/>
      <c r="H753" s="160">
        <f t="shared" si="11"/>
        <v>0</v>
      </c>
    </row>
    <row r="754" spans="1:8">
      <c r="A754" s="175"/>
      <c r="B754" s="176"/>
      <c r="C754" s="176"/>
      <c r="D754" s="176"/>
      <c r="E754" s="176"/>
      <c r="F754" s="175"/>
      <c r="G754" s="176"/>
      <c r="H754" s="160">
        <f t="shared" si="11"/>
        <v>0</v>
      </c>
    </row>
    <row r="755" spans="1:8">
      <c r="A755" s="175"/>
      <c r="B755" s="176"/>
      <c r="C755" s="176"/>
      <c r="D755" s="176"/>
      <c r="E755" s="176"/>
      <c r="F755" s="175"/>
      <c r="G755" s="176"/>
      <c r="H755" s="160">
        <f t="shared" si="11"/>
        <v>0</v>
      </c>
    </row>
    <row r="756" spans="1:8">
      <c r="A756" s="175"/>
      <c r="B756" s="176"/>
      <c r="C756" s="176"/>
      <c r="D756" s="176"/>
      <c r="E756" s="176"/>
      <c r="F756" s="175"/>
      <c r="G756" s="176"/>
      <c r="H756" s="160">
        <f t="shared" si="11"/>
        <v>0</v>
      </c>
    </row>
    <row r="757" spans="1:8">
      <c r="A757" s="175"/>
      <c r="B757" s="176"/>
      <c r="C757" s="176"/>
      <c r="D757" s="176"/>
      <c r="E757" s="176"/>
      <c r="F757" s="175"/>
      <c r="G757" s="176"/>
      <c r="H757" s="160">
        <f t="shared" si="11"/>
        <v>0</v>
      </c>
    </row>
    <row r="758" spans="1:8">
      <c r="A758" s="175"/>
      <c r="B758" s="176"/>
      <c r="C758" s="176"/>
      <c r="D758" s="176"/>
      <c r="E758" s="176"/>
      <c r="F758" s="175"/>
      <c r="G758" s="176"/>
      <c r="H758" s="160">
        <f t="shared" si="11"/>
        <v>0</v>
      </c>
    </row>
    <row r="759" spans="1:8">
      <c r="A759" s="175"/>
      <c r="B759" s="176"/>
      <c r="C759" s="176"/>
      <c r="D759" s="176"/>
      <c r="E759" s="176"/>
      <c r="F759" s="175"/>
      <c r="G759" s="176"/>
      <c r="H759" s="160">
        <f t="shared" si="11"/>
        <v>0</v>
      </c>
    </row>
    <row r="760" spans="1:8">
      <c r="A760" s="175"/>
      <c r="B760" s="176"/>
      <c r="C760" s="176"/>
      <c r="D760" s="176"/>
      <c r="E760" s="176"/>
      <c r="F760" s="175"/>
      <c r="G760" s="176"/>
      <c r="H760" s="160">
        <f t="shared" si="11"/>
        <v>0</v>
      </c>
    </row>
    <row r="761" spans="1:8">
      <c r="A761" s="175"/>
      <c r="B761" s="176"/>
      <c r="C761" s="176"/>
      <c r="D761" s="176"/>
      <c r="E761" s="176"/>
      <c r="F761" s="175"/>
      <c r="G761" s="176"/>
      <c r="H761" s="160">
        <f t="shared" si="11"/>
        <v>0</v>
      </c>
    </row>
    <row r="762" spans="1:8">
      <c r="A762" s="175"/>
      <c r="B762" s="176"/>
      <c r="C762" s="176"/>
      <c r="D762" s="176"/>
      <c r="E762" s="176"/>
      <c r="F762" s="175"/>
      <c r="G762" s="176"/>
      <c r="H762" s="160">
        <f t="shared" si="11"/>
        <v>0</v>
      </c>
    </row>
    <row r="763" spans="1:8">
      <c r="A763" s="175"/>
      <c r="B763" s="176"/>
      <c r="C763" s="176"/>
      <c r="D763" s="176"/>
      <c r="E763" s="176"/>
      <c r="F763" s="175"/>
      <c r="G763" s="176"/>
      <c r="H763" s="160">
        <f t="shared" si="11"/>
        <v>0</v>
      </c>
    </row>
    <row r="764" spans="1:8">
      <c r="A764" s="175"/>
      <c r="B764" s="176"/>
      <c r="C764" s="176"/>
      <c r="D764" s="176"/>
      <c r="E764" s="176"/>
      <c r="F764" s="175"/>
      <c r="G764" s="176"/>
      <c r="H764" s="160">
        <f t="shared" si="11"/>
        <v>0</v>
      </c>
    </row>
    <row r="765" spans="1:8">
      <c r="A765" s="175"/>
      <c r="B765" s="176"/>
      <c r="C765" s="176"/>
      <c r="D765" s="176"/>
      <c r="E765" s="176"/>
      <c r="F765" s="175"/>
      <c r="G765" s="176"/>
      <c r="H765" s="160">
        <f t="shared" si="11"/>
        <v>0</v>
      </c>
    </row>
    <row r="766" spans="1:8">
      <c r="A766" s="175"/>
      <c r="B766" s="176"/>
      <c r="C766" s="176"/>
      <c r="D766" s="176"/>
      <c r="E766" s="176"/>
      <c r="F766" s="175"/>
      <c r="G766" s="176"/>
      <c r="H766" s="160">
        <f t="shared" si="11"/>
        <v>0</v>
      </c>
    </row>
    <row r="767" spans="1:8">
      <c r="A767" s="175"/>
      <c r="B767" s="176"/>
      <c r="C767" s="176"/>
      <c r="D767" s="176"/>
      <c r="E767" s="176"/>
      <c r="F767" s="175"/>
      <c r="G767" s="176"/>
      <c r="H767" s="160">
        <f t="shared" si="11"/>
        <v>0</v>
      </c>
    </row>
    <row r="768" spans="1:8">
      <c r="A768" s="175"/>
      <c r="B768" s="176"/>
      <c r="C768" s="176"/>
      <c r="D768" s="176"/>
      <c r="E768" s="176"/>
      <c r="F768" s="175"/>
      <c r="G768" s="176"/>
      <c r="H768" s="160">
        <f t="shared" si="11"/>
        <v>0</v>
      </c>
    </row>
    <row r="769" spans="1:8">
      <c r="A769" s="175"/>
      <c r="B769" s="176"/>
      <c r="C769" s="176"/>
      <c r="D769" s="176"/>
      <c r="E769" s="176"/>
      <c r="F769" s="175"/>
      <c r="G769" s="176"/>
      <c r="H769" s="160">
        <f t="shared" si="11"/>
        <v>0</v>
      </c>
    </row>
    <row r="770" spans="1:8">
      <c r="A770" s="175"/>
      <c r="B770" s="176"/>
      <c r="C770" s="176"/>
      <c r="D770" s="176"/>
      <c r="E770" s="176"/>
      <c r="F770" s="175"/>
      <c r="G770" s="176"/>
      <c r="H770" s="160">
        <f t="shared" si="11"/>
        <v>0</v>
      </c>
    </row>
    <row r="771" spans="1:8">
      <c r="A771" s="175"/>
      <c r="B771" s="176"/>
      <c r="C771" s="176"/>
      <c r="D771" s="176"/>
      <c r="E771" s="176"/>
      <c r="F771" s="175"/>
      <c r="G771" s="176"/>
      <c r="H771" s="160">
        <f t="shared" ref="H771:H834" si="12">VALUE(G771)</f>
        <v>0</v>
      </c>
    </row>
    <row r="772" spans="1:8">
      <c r="A772" s="175"/>
      <c r="B772" s="176"/>
      <c r="C772" s="176"/>
      <c r="D772" s="176"/>
      <c r="E772" s="176"/>
      <c r="F772" s="175"/>
      <c r="G772" s="176"/>
      <c r="H772" s="160">
        <f t="shared" si="12"/>
        <v>0</v>
      </c>
    </row>
    <row r="773" spans="1:8">
      <c r="A773" s="175"/>
      <c r="B773" s="176"/>
      <c r="C773" s="176"/>
      <c r="D773" s="176"/>
      <c r="E773" s="176"/>
      <c r="F773" s="175"/>
      <c r="G773" s="176"/>
      <c r="H773" s="160">
        <f t="shared" si="12"/>
        <v>0</v>
      </c>
    </row>
    <row r="774" spans="1:8">
      <c r="A774" s="175"/>
      <c r="B774" s="176"/>
      <c r="C774" s="176"/>
      <c r="D774" s="176"/>
      <c r="E774" s="176"/>
      <c r="F774" s="175"/>
      <c r="G774" s="176"/>
      <c r="H774" s="160">
        <f t="shared" si="12"/>
        <v>0</v>
      </c>
    </row>
    <row r="775" spans="1:8">
      <c r="A775" s="175"/>
      <c r="B775" s="176"/>
      <c r="C775" s="176"/>
      <c r="D775" s="176"/>
      <c r="E775" s="176"/>
      <c r="F775" s="175"/>
      <c r="G775" s="176"/>
      <c r="H775" s="160">
        <f t="shared" si="12"/>
        <v>0</v>
      </c>
    </row>
    <row r="776" spans="1:8">
      <c r="A776" s="175"/>
      <c r="B776" s="176"/>
      <c r="C776" s="176"/>
      <c r="D776" s="176"/>
      <c r="E776" s="176"/>
      <c r="F776" s="175"/>
      <c r="G776" s="176"/>
      <c r="H776" s="160">
        <f t="shared" si="12"/>
        <v>0</v>
      </c>
    </row>
    <row r="777" spans="1:8">
      <c r="A777" s="175"/>
      <c r="B777" s="176"/>
      <c r="C777" s="176"/>
      <c r="D777" s="176"/>
      <c r="E777" s="176"/>
      <c r="F777" s="175"/>
      <c r="G777" s="176"/>
      <c r="H777" s="160">
        <f t="shared" si="12"/>
        <v>0</v>
      </c>
    </row>
    <row r="778" spans="1:8">
      <c r="A778" s="175"/>
      <c r="B778" s="176"/>
      <c r="C778" s="176"/>
      <c r="D778" s="176"/>
      <c r="E778" s="176"/>
      <c r="F778" s="175"/>
      <c r="G778" s="176"/>
      <c r="H778" s="160">
        <f t="shared" si="12"/>
        <v>0</v>
      </c>
    </row>
    <row r="779" spans="1:8">
      <c r="A779" s="175"/>
      <c r="B779" s="176"/>
      <c r="C779" s="176"/>
      <c r="D779" s="176"/>
      <c r="E779" s="176"/>
      <c r="F779" s="175"/>
      <c r="G779" s="176"/>
      <c r="H779" s="160">
        <f t="shared" si="12"/>
        <v>0</v>
      </c>
    </row>
    <row r="780" spans="1:8">
      <c r="A780" s="175"/>
      <c r="B780" s="176"/>
      <c r="C780" s="176"/>
      <c r="D780" s="176"/>
      <c r="E780" s="176"/>
      <c r="F780" s="175"/>
      <c r="G780" s="176"/>
      <c r="H780" s="160">
        <f t="shared" si="12"/>
        <v>0</v>
      </c>
    </row>
    <row r="781" spans="1:8">
      <c r="A781" s="175"/>
      <c r="B781" s="176"/>
      <c r="C781" s="176"/>
      <c r="D781" s="176"/>
      <c r="E781" s="176"/>
      <c r="F781" s="175"/>
      <c r="G781" s="176"/>
      <c r="H781" s="160">
        <f t="shared" si="12"/>
        <v>0</v>
      </c>
    </row>
    <row r="782" spans="1:8">
      <c r="A782" s="175"/>
      <c r="B782" s="176"/>
      <c r="C782" s="176"/>
      <c r="D782" s="176"/>
      <c r="E782" s="176"/>
      <c r="F782" s="175"/>
      <c r="G782" s="176"/>
      <c r="H782" s="160">
        <f t="shared" si="12"/>
        <v>0</v>
      </c>
    </row>
    <row r="783" spans="1:8">
      <c r="A783" s="175"/>
      <c r="B783" s="176"/>
      <c r="C783" s="176"/>
      <c r="D783" s="176"/>
      <c r="E783" s="176"/>
      <c r="F783" s="175"/>
      <c r="G783" s="176"/>
      <c r="H783" s="160">
        <f t="shared" si="12"/>
        <v>0</v>
      </c>
    </row>
    <row r="784" spans="1:8">
      <c r="A784" s="175"/>
      <c r="B784" s="176"/>
      <c r="C784" s="176"/>
      <c r="D784" s="176"/>
      <c r="E784" s="176"/>
      <c r="F784" s="175"/>
      <c r="G784" s="176"/>
      <c r="H784" s="160">
        <f t="shared" si="12"/>
        <v>0</v>
      </c>
    </row>
    <row r="785" spans="1:8">
      <c r="A785" s="175"/>
      <c r="B785" s="176"/>
      <c r="C785" s="176"/>
      <c r="D785" s="176"/>
      <c r="E785" s="176"/>
      <c r="F785" s="175"/>
      <c r="G785" s="176"/>
      <c r="H785" s="160">
        <f t="shared" si="12"/>
        <v>0</v>
      </c>
    </row>
    <row r="786" spans="1:8">
      <c r="A786" s="175"/>
      <c r="B786" s="176"/>
      <c r="C786" s="176"/>
      <c r="D786" s="176"/>
      <c r="E786" s="176"/>
      <c r="F786" s="175"/>
      <c r="G786" s="176"/>
      <c r="H786" s="160">
        <f t="shared" si="12"/>
        <v>0</v>
      </c>
    </row>
    <row r="787" spans="1:8">
      <c r="A787" s="175"/>
      <c r="B787" s="176"/>
      <c r="C787" s="176"/>
      <c r="D787" s="176"/>
      <c r="E787" s="176"/>
      <c r="F787" s="175"/>
      <c r="G787" s="176"/>
      <c r="H787" s="160">
        <f t="shared" si="12"/>
        <v>0</v>
      </c>
    </row>
    <row r="788" spans="1:8">
      <c r="A788" s="175"/>
      <c r="B788" s="176"/>
      <c r="C788" s="176"/>
      <c r="D788" s="176"/>
      <c r="E788" s="176"/>
      <c r="F788" s="175"/>
      <c r="G788" s="176"/>
      <c r="H788" s="160">
        <f t="shared" si="12"/>
        <v>0</v>
      </c>
    </row>
    <row r="789" spans="1:8">
      <c r="A789" s="175"/>
      <c r="B789" s="176"/>
      <c r="C789" s="176"/>
      <c r="D789" s="176"/>
      <c r="E789" s="176"/>
      <c r="F789" s="175"/>
      <c r="G789" s="176"/>
      <c r="H789" s="160">
        <f t="shared" si="12"/>
        <v>0</v>
      </c>
    </row>
    <row r="790" spans="1:8">
      <c r="A790" s="175"/>
      <c r="B790" s="176"/>
      <c r="C790" s="176"/>
      <c r="D790" s="176"/>
      <c r="E790" s="176"/>
      <c r="F790" s="175"/>
      <c r="G790" s="176"/>
      <c r="H790" s="160">
        <f t="shared" si="12"/>
        <v>0</v>
      </c>
    </row>
    <row r="791" spans="1:8">
      <c r="A791" s="175"/>
      <c r="B791" s="176"/>
      <c r="C791" s="176"/>
      <c r="D791" s="176"/>
      <c r="E791" s="176"/>
      <c r="F791" s="175"/>
      <c r="G791" s="176"/>
      <c r="H791" s="160">
        <f t="shared" si="12"/>
        <v>0</v>
      </c>
    </row>
    <row r="792" spans="1:8">
      <c r="A792" s="175"/>
      <c r="B792" s="176"/>
      <c r="C792" s="176"/>
      <c r="D792" s="176"/>
      <c r="E792" s="176"/>
      <c r="F792" s="175"/>
      <c r="G792" s="176"/>
      <c r="H792" s="160">
        <f t="shared" si="12"/>
        <v>0</v>
      </c>
    </row>
    <row r="793" spans="1:8">
      <c r="A793" s="175"/>
      <c r="B793" s="176"/>
      <c r="C793" s="176"/>
      <c r="D793" s="176"/>
      <c r="E793" s="176"/>
      <c r="F793" s="175"/>
      <c r="G793" s="176"/>
      <c r="H793" s="160">
        <f t="shared" si="12"/>
        <v>0</v>
      </c>
    </row>
    <row r="794" spans="1:8">
      <c r="A794" s="175"/>
      <c r="B794" s="176"/>
      <c r="C794" s="176"/>
      <c r="D794" s="176"/>
      <c r="E794" s="176"/>
      <c r="F794" s="175"/>
      <c r="G794" s="176"/>
      <c r="H794" s="160">
        <f t="shared" si="12"/>
        <v>0</v>
      </c>
    </row>
    <row r="795" spans="1:8">
      <c r="A795" s="175"/>
      <c r="B795" s="176"/>
      <c r="C795" s="176"/>
      <c r="D795" s="176"/>
      <c r="E795" s="176"/>
      <c r="F795" s="175"/>
      <c r="G795" s="176"/>
      <c r="H795" s="160">
        <f t="shared" si="12"/>
        <v>0</v>
      </c>
    </row>
    <row r="796" spans="1:8">
      <c r="A796" s="175"/>
      <c r="B796" s="176"/>
      <c r="C796" s="176"/>
      <c r="D796" s="176"/>
      <c r="E796" s="176"/>
      <c r="F796" s="175"/>
      <c r="G796" s="176"/>
      <c r="H796" s="160">
        <f t="shared" si="12"/>
        <v>0</v>
      </c>
    </row>
    <row r="797" spans="1:8">
      <c r="A797" s="175"/>
      <c r="B797" s="176"/>
      <c r="C797" s="176"/>
      <c r="D797" s="176"/>
      <c r="E797" s="176"/>
      <c r="F797" s="175"/>
      <c r="G797" s="176"/>
      <c r="H797" s="160">
        <f t="shared" si="12"/>
        <v>0</v>
      </c>
    </row>
    <row r="798" spans="1:8">
      <c r="A798" s="175"/>
      <c r="B798" s="176"/>
      <c r="C798" s="176"/>
      <c r="D798" s="176"/>
      <c r="E798" s="176"/>
      <c r="F798" s="175"/>
      <c r="G798" s="176"/>
      <c r="H798" s="160">
        <f t="shared" si="12"/>
        <v>0</v>
      </c>
    </row>
    <row r="799" spans="1:8">
      <c r="A799" s="175"/>
      <c r="B799" s="176"/>
      <c r="C799" s="176"/>
      <c r="D799" s="176"/>
      <c r="E799" s="176"/>
      <c r="F799" s="175"/>
      <c r="G799" s="176"/>
      <c r="H799" s="160">
        <f t="shared" si="12"/>
        <v>0</v>
      </c>
    </row>
    <row r="800" spans="1:8">
      <c r="A800" s="175"/>
      <c r="B800" s="176"/>
      <c r="C800" s="176"/>
      <c r="D800" s="176"/>
      <c r="E800" s="176"/>
      <c r="F800" s="175"/>
      <c r="G800" s="176"/>
      <c r="H800" s="160">
        <f t="shared" si="12"/>
        <v>0</v>
      </c>
    </row>
    <row r="801" spans="1:8">
      <c r="A801" s="175"/>
      <c r="B801" s="176"/>
      <c r="C801" s="176"/>
      <c r="D801" s="176"/>
      <c r="E801" s="176"/>
      <c r="F801" s="175"/>
      <c r="G801" s="176"/>
      <c r="H801" s="160">
        <f t="shared" si="12"/>
        <v>0</v>
      </c>
    </row>
    <row r="802" spans="1:8">
      <c r="A802" s="175"/>
      <c r="B802" s="176"/>
      <c r="C802" s="176"/>
      <c r="D802" s="176"/>
      <c r="E802" s="176"/>
      <c r="F802" s="175"/>
      <c r="G802" s="176"/>
      <c r="H802" s="160">
        <f t="shared" si="12"/>
        <v>0</v>
      </c>
    </row>
    <row r="803" spans="1:8">
      <c r="A803" s="175"/>
      <c r="B803" s="176"/>
      <c r="C803" s="176"/>
      <c r="D803" s="176"/>
      <c r="E803" s="176"/>
      <c r="F803" s="175"/>
      <c r="G803" s="176"/>
      <c r="H803" s="160">
        <f t="shared" si="12"/>
        <v>0</v>
      </c>
    </row>
    <row r="804" spans="1:8">
      <c r="A804" s="175"/>
      <c r="B804" s="176"/>
      <c r="C804" s="176"/>
      <c r="D804" s="176"/>
      <c r="E804" s="176"/>
      <c r="F804" s="175"/>
      <c r="G804" s="176"/>
      <c r="H804" s="160">
        <f t="shared" si="12"/>
        <v>0</v>
      </c>
    </row>
    <row r="805" spans="1:8">
      <c r="A805" s="175"/>
      <c r="B805" s="176"/>
      <c r="C805" s="176"/>
      <c r="D805" s="176"/>
      <c r="E805" s="176"/>
      <c r="F805" s="175"/>
      <c r="G805" s="176"/>
      <c r="H805" s="160">
        <f t="shared" si="12"/>
        <v>0</v>
      </c>
    </row>
    <row r="806" spans="1:8">
      <c r="A806" s="175"/>
      <c r="B806" s="176"/>
      <c r="C806" s="176"/>
      <c r="D806" s="176"/>
      <c r="E806" s="176"/>
      <c r="F806" s="175"/>
      <c r="G806" s="176"/>
      <c r="H806" s="160">
        <f t="shared" si="12"/>
        <v>0</v>
      </c>
    </row>
    <row r="807" spans="1:8">
      <c r="A807" s="175"/>
      <c r="B807" s="176"/>
      <c r="C807" s="176"/>
      <c r="D807" s="176"/>
      <c r="E807" s="176"/>
      <c r="F807" s="175"/>
      <c r="G807" s="176"/>
      <c r="H807" s="160">
        <f t="shared" si="12"/>
        <v>0</v>
      </c>
    </row>
    <row r="808" spans="1:8">
      <c r="A808" s="175"/>
      <c r="B808" s="176"/>
      <c r="C808" s="176"/>
      <c r="D808" s="176"/>
      <c r="E808" s="176"/>
      <c r="F808" s="175"/>
      <c r="G808" s="176"/>
      <c r="H808" s="160">
        <f t="shared" si="12"/>
        <v>0</v>
      </c>
    </row>
    <row r="809" spans="1:8">
      <c r="A809" s="175"/>
      <c r="B809" s="176"/>
      <c r="C809" s="176"/>
      <c r="D809" s="176"/>
      <c r="E809" s="176"/>
      <c r="F809" s="175"/>
      <c r="G809" s="176"/>
      <c r="H809" s="160">
        <f t="shared" si="12"/>
        <v>0</v>
      </c>
    </row>
    <row r="810" spans="1:8">
      <c r="A810" s="175"/>
      <c r="B810" s="176"/>
      <c r="C810" s="176"/>
      <c r="D810" s="176"/>
      <c r="E810" s="176"/>
      <c r="F810" s="175"/>
      <c r="G810" s="176"/>
      <c r="H810" s="160">
        <f t="shared" si="12"/>
        <v>0</v>
      </c>
    </row>
    <row r="811" spans="1:8">
      <c r="A811" s="175"/>
      <c r="B811" s="176"/>
      <c r="C811" s="176"/>
      <c r="D811" s="176"/>
      <c r="E811" s="176"/>
      <c r="F811" s="175"/>
      <c r="G811" s="176"/>
      <c r="H811" s="160">
        <f t="shared" si="12"/>
        <v>0</v>
      </c>
    </row>
    <row r="812" spans="1:8">
      <c r="A812" s="175"/>
      <c r="B812" s="176"/>
      <c r="C812" s="176"/>
      <c r="D812" s="176"/>
      <c r="E812" s="176"/>
      <c r="F812" s="175"/>
      <c r="G812" s="176"/>
      <c r="H812" s="160">
        <f t="shared" si="12"/>
        <v>0</v>
      </c>
    </row>
    <row r="813" spans="1:8">
      <c r="A813" s="175"/>
      <c r="B813" s="176"/>
      <c r="C813" s="176"/>
      <c r="D813" s="176"/>
      <c r="E813" s="176"/>
      <c r="F813" s="175"/>
      <c r="G813" s="176"/>
      <c r="H813" s="160">
        <f t="shared" si="12"/>
        <v>0</v>
      </c>
    </row>
    <row r="814" spans="1:8">
      <c r="A814" s="175"/>
      <c r="B814" s="176"/>
      <c r="C814" s="176"/>
      <c r="D814" s="176"/>
      <c r="E814" s="176"/>
      <c r="F814" s="175"/>
      <c r="G814" s="176"/>
      <c r="H814" s="160">
        <f t="shared" si="12"/>
        <v>0</v>
      </c>
    </row>
    <row r="815" spans="1:8">
      <c r="A815" s="175"/>
      <c r="B815" s="176"/>
      <c r="C815" s="176"/>
      <c r="D815" s="176"/>
      <c r="E815" s="176"/>
      <c r="F815" s="175"/>
      <c r="G815" s="176"/>
      <c r="H815" s="160">
        <f t="shared" si="12"/>
        <v>0</v>
      </c>
    </row>
    <row r="816" spans="1:8">
      <c r="A816" s="175"/>
      <c r="B816" s="176"/>
      <c r="C816" s="176"/>
      <c r="D816" s="176"/>
      <c r="E816" s="176"/>
      <c r="F816" s="175"/>
      <c r="G816" s="176"/>
      <c r="H816" s="160">
        <f t="shared" si="12"/>
        <v>0</v>
      </c>
    </row>
    <row r="817" spans="1:8">
      <c r="A817" s="175"/>
      <c r="B817" s="176"/>
      <c r="C817" s="176"/>
      <c r="D817" s="176"/>
      <c r="E817" s="176"/>
      <c r="F817" s="175"/>
      <c r="G817" s="176"/>
      <c r="H817" s="160">
        <f t="shared" si="12"/>
        <v>0</v>
      </c>
    </row>
    <row r="818" spans="1:8">
      <c r="A818" s="175"/>
      <c r="B818" s="176"/>
      <c r="C818" s="176"/>
      <c r="D818" s="176"/>
      <c r="E818" s="176"/>
      <c r="F818" s="175"/>
      <c r="G818" s="176"/>
      <c r="H818" s="160">
        <f t="shared" si="12"/>
        <v>0</v>
      </c>
    </row>
    <row r="819" spans="1:8">
      <c r="A819" s="175"/>
      <c r="B819" s="176"/>
      <c r="C819" s="176"/>
      <c r="D819" s="176"/>
      <c r="E819" s="176"/>
      <c r="F819" s="175"/>
      <c r="G819" s="176"/>
      <c r="H819" s="160">
        <f t="shared" si="12"/>
        <v>0</v>
      </c>
    </row>
    <row r="820" spans="1:8">
      <c r="A820" s="175"/>
      <c r="B820" s="176"/>
      <c r="C820" s="176"/>
      <c r="D820" s="176"/>
      <c r="E820" s="176"/>
      <c r="F820" s="175"/>
      <c r="G820" s="176"/>
      <c r="H820" s="160">
        <f t="shared" si="12"/>
        <v>0</v>
      </c>
    </row>
    <row r="821" spans="1:8">
      <c r="A821" s="175"/>
      <c r="B821" s="176"/>
      <c r="C821" s="176"/>
      <c r="D821" s="176"/>
      <c r="E821" s="176"/>
      <c r="F821" s="175"/>
      <c r="G821" s="176"/>
      <c r="H821" s="160">
        <f t="shared" si="12"/>
        <v>0</v>
      </c>
    </row>
    <row r="822" spans="1:8">
      <c r="A822" s="175"/>
      <c r="B822" s="176"/>
      <c r="C822" s="176"/>
      <c r="D822" s="176"/>
      <c r="E822" s="176"/>
      <c r="F822" s="175"/>
      <c r="G822" s="176"/>
      <c r="H822" s="160">
        <f t="shared" si="12"/>
        <v>0</v>
      </c>
    </row>
    <row r="823" spans="1:8">
      <c r="A823" s="175"/>
      <c r="B823" s="176"/>
      <c r="C823" s="176"/>
      <c r="D823" s="176"/>
      <c r="E823" s="176"/>
      <c r="F823" s="175"/>
      <c r="G823" s="176"/>
      <c r="H823" s="160">
        <f t="shared" si="12"/>
        <v>0</v>
      </c>
    </row>
    <row r="824" spans="1:8">
      <c r="A824" s="175"/>
      <c r="B824" s="176"/>
      <c r="C824" s="176"/>
      <c r="D824" s="176"/>
      <c r="E824" s="176"/>
      <c r="F824" s="175"/>
      <c r="G824" s="176"/>
      <c r="H824" s="160">
        <f t="shared" si="12"/>
        <v>0</v>
      </c>
    </row>
    <row r="825" spans="1:8">
      <c r="A825" s="175"/>
      <c r="B825" s="176"/>
      <c r="C825" s="176"/>
      <c r="D825" s="176"/>
      <c r="E825" s="176"/>
      <c r="F825" s="175"/>
      <c r="G825" s="176"/>
      <c r="H825" s="160">
        <f t="shared" si="12"/>
        <v>0</v>
      </c>
    </row>
    <row r="826" spans="1:8">
      <c r="A826" s="175"/>
      <c r="B826" s="176"/>
      <c r="C826" s="176"/>
      <c r="D826" s="176"/>
      <c r="E826" s="176"/>
      <c r="F826" s="175"/>
      <c r="G826" s="176"/>
      <c r="H826" s="160">
        <f t="shared" si="12"/>
        <v>0</v>
      </c>
    </row>
    <row r="827" spans="1:8">
      <c r="A827" s="175"/>
      <c r="B827" s="176"/>
      <c r="C827" s="176"/>
      <c r="D827" s="176"/>
      <c r="E827" s="176"/>
      <c r="F827" s="175"/>
      <c r="G827" s="176"/>
      <c r="H827" s="160">
        <f t="shared" si="12"/>
        <v>0</v>
      </c>
    </row>
    <row r="828" spans="1:8">
      <c r="A828" s="175"/>
      <c r="B828" s="176"/>
      <c r="C828" s="176"/>
      <c r="D828" s="176"/>
      <c r="E828" s="176"/>
      <c r="F828" s="175"/>
      <c r="G828" s="176"/>
      <c r="H828" s="160">
        <f t="shared" si="12"/>
        <v>0</v>
      </c>
    </row>
    <row r="829" spans="1:8">
      <c r="A829" s="175"/>
      <c r="B829" s="176"/>
      <c r="C829" s="176"/>
      <c r="D829" s="176"/>
      <c r="E829" s="176"/>
      <c r="F829" s="175"/>
      <c r="G829" s="176"/>
      <c r="H829" s="160">
        <f t="shared" si="12"/>
        <v>0</v>
      </c>
    </row>
    <row r="830" spans="1:8">
      <c r="A830" s="175"/>
      <c r="B830" s="176"/>
      <c r="C830" s="176"/>
      <c r="D830" s="176"/>
      <c r="E830" s="176"/>
      <c r="F830" s="175"/>
      <c r="G830" s="176"/>
      <c r="H830" s="160">
        <f t="shared" si="12"/>
        <v>0</v>
      </c>
    </row>
    <row r="831" spans="1:8">
      <c r="A831" s="175"/>
      <c r="B831" s="176"/>
      <c r="C831" s="176"/>
      <c r="D831" s="176"/>
      <c r="E831" s="176"/>
      <c r="F831" s="175"/>
      <c r="G831" s="176"/>
      <c r="H831" s="160">
        <f t="shared" si="12"/>
        <v>0</v>
      </c>
    </row>
    <row r="832" spans="1:8">
      <c r="A832" s="175"/>
      <c r="B832" s="176"/>
      <c r="C832" s="176"/>
      <c r="D832" s="176"/>
      <c r="E832" s="176"/>
      <c r="F832" s="175"/>
      <c r="G832" s="176"/>
      <c r="H832" s="160">
        <f t="shared" si="12"/>
        <v>0</v>
      </c>
    </row>
    <row r="833" spans="1:8">
      <c r="A833" s="175"/>
      <c r="B833" s="176"/>
      <c r="C833" s="176"/>
      <c r="D833" s="176"/>
      <c r="E833" s="176"/>
      <c r="F833" s="175"/>
      <c r="G833" s="176"/>
      <c r="H833" s="160">
        <f t="shared" si="12"/>
        <v>0</v>
      </c>
    </row>
    <row r="834" spans="1:8">
      <c r="A834" s="175"/>
      <c r="B834" s="176"/>
      <c r="C834" s="176"/>
      <c r="D834" s="176"/>
      <c r="E834" s="176"/>
      <c r="F834" s="175"/>
      <c r="G834" s="176"/>
      <c r="H834" s="160">
        <f t="shared" si="12"/>
        <v>0</v>
      </c>
    </row>
    <row r="835" spans="1:8">
      <c r="A835" s="175"/>
      <c r="B835" s="176"/>
      <c r="C835" s="176"/>
      <c r="D835" s="176"/>
      <c r="E835" s="176"/>
      <c r="F835" s="175"/>
      <c r="G835" s="176"/>
      <c r="H835" s="160">
        <f t="shared" ref="H835:H898" si="13">VALUE(G835)</f>
        <v>0</v>
      </c>
    </row>
    <row r="836" spans="1:8">
      <c r="A836" s="175"/>
      <c r="B836" s="176"/>
      <c r="C836" s="176"/>
      <c r="D836" s="176"/>
      <c r="E836" s="176"/>
      <c r="F836" s="175"/>
      <c r="G836" s="176"/>
      <c r="H836" s="160">
        <f t="shared" si="13"/>
        <v>0</v>
      </c>
    </row>
    <row r="837" spans="1:8">
      <c r="A837" s="175"/>
      <c r="B837" s="176"/>
      <c r="C837" s="176"/>
      <c r="D837" s="176"/>
      <c r="E837" s="176"/>
      <c r="F837" s="175"/>
      <c r="G837" s="176"/>
      <c r="H837" s="160">
        <f t="shared" si="13"/>
        <v>0</v>
      </c>
    </row>
    <row r="838" spans="1:8">
      <c r="A838" s="175"/>
      <c r="B838" s="176"/>
      <c r="C838" s="176"/>
      <c r="D838" s="176"/>
      <c r="E838" s="176"/>
      <c r="F838" s="175"/>
      <c r="G838" s="176"/>
      <c r="H838" s="160">
        <f t="shared" si="13"/>
        <v>0</v>
      </c>
    </row>
    <row r="839" spans="1:8">
      <c r="A839" s="175"/>
      <c r="B839" s="176"/>
      <c r="C839" s="176"/>
      <c r="D839" s="176"/>
      <c r="E839" s="176"/>
      <c r="F839" s="175"/>
      <c r="G839" s="176"/>
      <c r="H839" s="160">
        <f t="shared" si="13"/>
        <v>0</v>
      </c>
    </row>
    <row r="840" spans="1:8">
      <c r="A840" s="175"/>
      <c r="B840" s="176"/>
      <c r="C840" s="176"/>
      <c r="D840" s="176"/>
      <c r="E840" s="176"/>
      <c r="F840" s="175"/>
      <c r="G840" s="176"/>
      <c r="H840" s="160">
        <f t="shared" si="13"/>
        <v>0</v>
      </c>
    </row>
    <row r="841" spans="1:8">
      <c r="A841" s="175"/>
      <c r="B841" s="176"/>
      <c r="C841" s="176"/>
      <c r="D841" s="176"/>
      <c r="E841" s="176"/>
      <c r="F841" s="175"/>
      <c r="G841" s="176"/>
      <c r="H841" s="160">
        <f t="shared" si="13"/>
        <v>0</v>
      </c>
    </row>
    <row r="842" spans="1:8">
      <c r="A842" s="175"/>
      <c r="B842" s="176"/>
      <c r="C842" s="176"/>
      <c r="D842" s="176"/>
      <c r="E842" s="176"/>
      <c r="F842" s="175"/>
      <c r="G842" s="176"/>
      <c r="H842" s="160">
        <f t="shared" si="13"/>
        <v>0</v>
      </c>
    </row>
    <row r="843" spans="1:8">
      <c r="A843" s="175"/>
      <c r="B843" s="176"/>
      <c r="C843" s="176"/>
      <c r="D843" s="176"/>
      <c r="E843" s="176"/>
      <c r="F843" s="175"/>
      <c r="G843" s="176"/>
      <c r="H843" s="160">
        <f t="shared" si="13"/>
        <v>0</v>
      </c>
    </row>
    <row r="844" spans="1:8">
      <c r="A844" s="175"/>
      <c r="B844" s="176"/>
      <c r="C844" s="176"/>
      <c r="D844" s="176"/>
      <c r="E844" s="176"/>
      <c r="F844" s="175"/>
      <c r="G844" s="176"/>
      <c r="H844" s="160">
        <f t="shared" si="13"/>
        <v>0</v>
      </c>
    </row>
    <row r="845" spans="1:8">
      <c r="A845" s="175"/>
      <c r="B845" s="176"/>
      <c r="C845" s="176"/>
      <c r="D845" s="176"/>
      <c r="E845" s="176"/>
      <c r="F845" s="175"/>
      <c r="G845" s="176"/>
      <c r="H845" s="160">
        <f t="shared" si="13"/>
        <v>0</v>
      </c>
    </row>
    <row r="846" spans="1:8">
      <c r="A846" s="175"/>
      <c r="B846" s="176"/>
      <c r="C846" s="176"/>
      <c r="D846" s="176"/>
      <c r="E846" s="176"/>
      <c r="F846" s="175"/>
      <c r="G846" s="176"/>
      <c r="H846" s="160">
        <f t="shared" si="13"/>
        <v>0</v>
      </c>
    </row>
    <row r="847" spans="1:8">
      <c r="A847" s="175"/>
      <c r="B847" s="176"/>
      <c r="C847" s="176"/>
      <c r="D847" s="176"/>
      <c r="E847" s="176"/>
      <c r="F847" s="175"/>
      <c r="G847" s="176"/>
      <c r="H847" s="160">
        <f t="shared" si="13"/>
        <v>0</v>
      </c>
    </row>
    <row r="848" spans="1:8">
      <c r="A848" s="175"/>
      <c r="B848" s="176"/>
      <c r="C848" s="176"/>
      <c r="D848" s="176"/>
      <c r="E848" s="176"/>
      <c r="F848" s="175"/>
      <c r="G848" s="176"/>
      <c r="H848" s="160">
        <f t="shared" si="13"/>
        <v>0</v>
      </c>
    </row>
    <row r="849" spans="1:8">
      <c r="A849" s="175"/>
      <c r="B849" s="176"/>
      <c r="C849" s="176"/>
      <c r="D849" s="176"/>
      <c r="E849" s="176"/>
      <c r="F849" s="175"/>
      <c r="G849" s="176"/>
      <c r="H849" s="160">
        <f t="shared" si="13"/>
        <v>0</v>
      </c>
    </row>
    <row r="850" spans="1:8">
      <c r="A850" s="175"/>
      <c r="B850" s="176"/>
      <c r="C850" s="176"/>
      <c r="D850" s="176"/>
      <c r="E850" s="176"/>
      <c r="F850" s="175"/>
      <c r="G850" s="176"/>
      <c r="H850" s="160">
        <f t="shared" si="13"/>
        <v>0</v>
      </c>
    </row>
    <row r="851" spans="1:8">
      <c r="A851" s="175"/>
      <c r="B851" s="176"/>
      <c r="C851" s="176"/>
      <c r="D851" s="176"/>
      <c r="E851" s="176"/>
      <c r="F851" s="175"/>
      <c r="G851" s="176"/>
      <c r="H851" s="160">
        <f t="shared" si="13"/>
        <v>0</v>
      </c>
    </row>
    <row r="852" spans="1:8">
      <c r="A852" s="175"/>
      <c r="B852" s="176"/>
      <c r="C852" s="176"/>
      <c r="D852" s="176"/>
      <c r="E852" s="176"/>
      <c r="F852" s="175"/>
      <c r="G852" s="176"/>
      <c r="H852" s="160">
        <f t="shared" si="13"/>
        <v>0</v>
      </c>
    </row>
    <row r="853" spans="1:8">
      <c r="A853" s="175"/>
      <c r="B853" s="176"/>
      <c r="C853" s="176"/>
      <c r="D853" s="176"/>
      <c r="E853" s="176"/>
      <c r="F853" s="175"/>
      <c r="G853" s="176"/>
      <c r="H853" s="160">
        <f t="shared" si="13"/>
        <v>0</v>
      </c>
    </row>
    <row r="854" spans="1:8">
      <c r="A854" s="175"/>
      <c r="B854" s="176"/>
      <c r="C854" s="176"/>
      <c r="D854" s="176"/>
      <c r="E854" s="176"/>
      <c r="F854" s="175"/>
      <c r="G854" s="176"/>
      <c r="H854" s="160">
        <f t="shared" si="13"/>
        <v>0</v>
      </c>
    </row>
    <row r="855" spans="1:8">
      <c r="A855" s="175"/>
      <c r="B855" s="176"/>
      <c r="C855" s="176"/>
      <c r="D855" s="176"/>
      <c r="E855" s="176"/>
      <c r="F855" s="175"/>
      <c r="G855" s="176"/>
      <c r="H855" s="160">
        <f t="shared" si="13"/>
        <v>0</v>
      </c>
    </row>
    <row r="856" spans="1:8">
      <c r="A856" s="175"/>
      <c r="B856" s="176"/>
      <c r="C856" s="176"/>
      <c r="D856" s="176"/>
      <c r="E856" s="176"/>
      <c r="F856" s="175"/>
      <c r="G856" s="176"/>
      <c r="H856" s="160">
        <f t="shared" si="13"/>
        <v>0</v>
      </c>
    </row>
    <row r="857" spans="1:8">
      <c r="A857" s="175"/>
      <c r="B857" s="176"/>
      <c r="C857" s="176"/>
      <c r="D857" s="176"/>
      <c r="E857" s="176"/>
      <c r="F857" s="175"/>
      <c r="G857" s="176"/>
      <c r="H857" s="160">
        <f t="shared" si="13"/>
        <v>0</v>
      </c>
    </row>
    <row r="858" spans="1:8">
      <c r="A858" s="175"/>
      <c r="B858" s="176"/>
      <c r="C858" s="176"/>
      <c r="D858" s="176"/>
      <c r="E858" s="176"/>
      <c r="F858" s="175"/>
      <c r="G858" s="176"/>
      <c r="H858" s="160">
        <f t="shared" si="13"/>
        <v>0</v>
      </c>
    </row>
    <row r="859" spans="1:8">
      <c r="A859" s="175"/>
      <c r="B859" s="176"/>
      <c r="C859" s="176"/>
      <c r="D859" s="176"/>
      <c r="E859" s="176"/>
      <c r="F859" s="175"/>
      <c r="G859" s="176"/>
      <c r="H859" s="160">
        <f t="shared" si="13"/>
        <v>0</v>
      </c>
    </row>
    <row r="860" spans="1:8">
      <c r="A860" s="175"/>
      <c r="B860" s="176"/>
      <c r="C860" s="176"/>
      <c r="D860" s="176"/>
      <c r="E860" s="176"/>
      <c r="F860" s="175"/>
      <c r="G860" s="176"/>
      <c r="H860" s="160">
        <f t="shared" si="13"/>
        <v>0</v>
      </c>
    </row>
    <row r="861" spans="1:8">
      <c r="A861" s="175"/>
      <c r="B861" s="176"/>
      <c r="C861" s="176"/>
      <c r="D861" s="176"/>
      <c r="E861" s="176"/>
      <c r="F861" s="175"/>
      <c r="G861" s="176"/>
      <c r="H861" s="160">
        <f t="shared" si="13"/>
        <v>0</v>
      </c>
    </row>
    <row r="862" spans="1:8">
      <c r="A862" s="175"/>
      <c r="B862" s="176"/>
      <c r="C862" s="176"/>
      <c r="D862" s="176"/>
      <c r="E862" s="176"/>
      <c r="F862" s="175"/>
      <c r="G862" s="176"/>
      <c r="H862" s="160">
        <f t="shared" si="13"/>
        <v>0</v>
      </c>
    </row>
    <row r="863" spans="1:8">
      <c r="A863" s="175"/>
      <c r="B863" s="176"/>
      <c r="C863" s="176"/>
      <c r="D863" s="176"/>
      <c r="E863" s="176"/>
      <c r="F863" s="175"/>
      <c r="G863" s="176"/>
      <c r="H863" s="160">
        <f t="shared" si="13"/>
        <v>0</v>
      </c>
    </row>
    <row r="864" spans="1:8">
      <c r="A864" s="175"/>
      <c r="B864" s="176"/>
      <c r="C864" s="176"/>
      <c r="D864" s="176"/>
      <c r="E864" s="176"/>
      <c r="F864" s="175"/>
      <c r="G864" s="176"/>
      <c r="H864" s="160">
        <f t="shared" si="13"/>
        <v>0</v>
      </c>
    </row>
    <row r="865" spans="1:8">
      <c r="A865" s="175"/>
      <c r="B865" s="176"/>
      <c r="C865" s="176"/>
      <c r="D865" s="176"/>
      <c r="E865" s="176"/>
      <c r="F865" s="175"/>
      <c r="G865" s="176"/>
      <c r="H865" s="160">
        <f t="shared" si="13"/>
        <v>0</v>
      </c>
    </row>
    <row r="866" spans="1:8">
      <c r="A866" s="175"/>
      <c r="B866" s="176"/>
      <c r="C866" s="176"/>
      <c r="D866" s="176"/>
      <c r="E866" s="176"/>
      <c r="F866" s="175"/>
      <c r="G866" s="176"/>
      <c r="H866" s="160">
        <f t="shared" si="13"/>
        <v>0</v>
      </c>
    </row>
    <row r="867" spans="1:8">
      <c r="A867" s="175"/>
      <c r="B867" s="176"/>
      <c r="C867" s="176"/>
      <c r="D867" s="176"/>
      <c r="E867" s="176"/>
      <c r="F867" s="175"/>
      <c r="G867" s="176"/>
      <c r="H867" s="160">
        <f t="shared" si="13"/>
        <v>0</v>
      </c>
    </row>
    <row r="868" spans="1:8">
      <c r="A868" s="175"/>
      <c r="B868" s="176"/>
      <c r="C868" s="176"/>
      <c r="D868" s="176"/>
      <c r="E868" s="176"/>
      <c r="F868" s="175"/>
      <c r="G868" s="176"/>
      <c r="H868" s="160">
        <f t="shared" si="13"/>
        <v>0</v>
      </c>
    </row>
    <row r="869" spans="1:8">
      <c r="A869" s="175"/>
      <c r="B869" s="176"/>
      <c r="C869" s="176"/>
      <c r="D869" s="176"/>
      <c r="E869" s="176"/>
      <c r="F869" s="175"/>
      <c r="G869" s="176"/>
      <c r="H869" s="160">
        <f t="shared" si="13"/>
        <v>0</v>
      </c>
    </row>
    <row r="870" spans="1:8">
      <c r="A870" s="175"/>
      <c r="B870" s="176"/>
      <c r="C870" s="176"/>
      <c r="D870" s="176"/>
      <c r="E870" s="176"/>
      <c r="F870" s="175"/>
      <c r="G870" s="176"/>
      <c r="H870" s="160">
        <f t="shared" si="13"/>
        <v>0</v>
      </c>
    </row>
    <row r="871" spans="1:8">
      <c r="A871" s="175"/>
      <c r="B871" s="176"/>
      <c r="C871" s="176"/>
      <c r="D871" s="176"/>
      <c r="E871" s="176"/>
      <c r="F871" s="175"/>
      <c r="G871" s="176"/>
      <c r="H871" s="160">
        <f t="shared" si="13"/>
        <v>0</v>
      </c>
    </row>
    <row r="872" spans="1:8">
      <c r="A872" s="175"/>
      <c r="B872" s="176"/>
      <c r="C872" s="176"/>
      <c r="D872" s="176"/>
      <c r="E872" s="176"/>
      <c r="F872" s="175"/>
      <c r="G872" s="176"/>
      <c r="H872" s="160">
        <f t="shared" si="13"/>
        <v>0</v>
      </c>
    </row>
    <row r="873" spans="1:8">
      <c r="A873" s="175"/>
      <c r="B873" s="176"/>
      <c r="C873" s="176"/>
      <c r="D873" s="176"/>
      <c r="E873" s="176"/>
      <c r="F873" s="175"/>
      <c r="G873" s="176"/>
      <c r="H873" s="160">
        <f t="shared" si="13"/>
        <v>0</v>
      </c>
    </row>
    <row r="874" spans="1:8">
      <c r="A874" s="175"/>
      <c r="B874" s="176"/>
      <c r="C874" s="176"/>
      <c r="D874" s="176"/>
      <c r="E874" s="176"/>
      <c r="F874" s="175"/>
      <c r="G874" s="176"/>
      <c r="H874" s="160">
        <f t="shared" si="13"/>
        <v>0</v>
      </c>
    </row>
    <row r="875" spans="1:8">
      <c r="A875" s="175"/>
      <c r="B875" s="176"/>
      <c r="C875" s="176"/>
      <c r="D875" s="176"/>
      <c r="E875" s="176"/>
      <c r="F875" s="175"/>
      <c r="G875" s="176"/>
      <c r="H875" s="160">
        <f t="shared" si="13"/>
        <v>0</v>
      </c>
    </row>
    <row r="876" spans="1:8">
      <c r="A876" s="175"/>
      <c r="B876" s="176"/>
      <c r="C876" s="176"/>
      <c r="D876" s="176"/>
      <c r="E876" s="176"/>
      <c r="F876" s="175"/>
      <c r="G876" s="176"/>
      <c r="H876" s="160">
        <f t="shared" si="13"/>
        <v>0</v>
      </c>
    </row>
    <row r="877" spans="1:8">
      <c r="A877" s="175"/>
      <c r="B877" s="176"/>
      <c r="C877" s="176"/>
      <c r="D877" s="176"/>
      <c r="E877" s="176"/>
      <c r="F877" s="175"/>
      <c r="G877" s="176"/>
      <c r="H877" s="160">
        <f t="shared" si="13"/>
        <v>0</v>
      </c>
    </row>
    <row r="878" spans="1:8">
      <c r="A878" s="175"/>
      <c r="B878" s="176"/>
      <c r="C878" s="176"/>
      <c r="D878" s="176"/>
      <c r="E878" s="176"/>
      <c r="F878" s="175"/>
      <c r="G878" s="176"/>
      <c r="H878" s="160">
        <f t="shared" si="13"/>
        <v>0</v>
      </c>
    </row>
    <row r="879" spans="1:8">
      <c r="A879" s="175"/>
      <c r="B879" s="176"/>
      <c r="C879" s="176"/>
      <c r="D879" s="176"/>
      <c r="E879" s="176"/>
      <c r="F879" s="175"/>
      <c r="G879" s="176"/>
      <c r="H879" s="160">
        <f t="shared" si="13"/>
        <v>0</v>
      </c>
    </row>
    <row r="880" spans="1:8">
      <c r="A880" s="175"/>
      <c r="B880" s="176"/>
      <c r="C880" s="176"/>
      <c r="D880" s="176"/>
      <c r="E880" s="176"/>
      <c r="F880" s="175"/>
      <c r="G880" s="176"/>
      <c r="H880" s="160">
        <f t="shared" si="13"/>
        <v>0</v>
      </c>
    </row>
    <row r="881" spans="1:8">
      <c r="A881" s="175"/>
      <c r="B881" s="176"/>
      <c r="C881" s="176"/>
      <c r="D881" s="176"/>
      <c r="E881" s="176"/>
      <c r="F881" s="175"/>
      <c r="G881" s="176"/>
      <c r="H881" s="160">
        <f t="shared" si="13"/>
        <v>0</v>
      </c>
    </row>
    <row r="882" spans="1:8">
      <c r="A882" s="175"/>
      <c r="B882" s="176"/>
      <c r="C882" s="176"/>
      <c r="D882" s="176"/>
      <c r="E882" s="176"/>
      <c r="F882" s="175"/>
      <c r="G882" s="176"/>
      <c r="H882" s="160">
        <f t="shared" si="13"/>
        <v>0</v>
      </c>
    </row>
    <row r="883" spans="1:8">
      <c r="A883" s="175"/>
      <c r="B883" s="176"/>
      <c r="C883" s="176"/>
      <c r="D883" s="176"/>
      <c r="E883" s="176"/>
      <c r="F883" s="175"/>
      <c r="G883" s="176"/>
      <c r="H883" s="160">
        <f t="shared" si="13"/>
        <v>0</v>
      </c>
    </row>
    <row r="884" spans="1:8">
      <c r="A884" s="175"/>
      <c r="B884" s="176"/>
      <c r="C884" s="176"/>
      <c r="D884" s="176"/>
      <c r="E884" s="176"/>
      <c r="F884" s="175"/>
      <c r="G884" s="176"/>
      <c r="H884" s="160">
        <f t="shared" si="13"/>
        <v>0</v>
      </c>
    </row>
    <row r="885" spans="1:8">
      <c r="A885" s="175"/>
      <c r="B885" s="176"/>
      <c r="C885" s="176"/>
      <c r="D885" s="176"/>
      <c r="E885" s="176"/>
      <c r="F885" s="175"/>
      <c r="G885" s="176"/>
      <c r="H885" s="160">
        <f t="shared" si="13"/>
        <v>0</v>
      </c>
    </row>
    <row r="886" spans="1:8">
      <c r="A886" s="175"/>
      <c r="B886" s="176"/>
      <c r="C886" s="176"/>
      <c r="D886" s="176"/>
      <c r="E886" s="176"/>
      <c r="F886" s="175"/>
      <c r="G886" s="176"/>
      <c r="H886" s="160">
        <f t="shared" si="13"/>
        <v>0</v>
      </c>
    </row>
    <row r="887" spans="1:8">
      <c r="A887" s="175"/>
      <c r="B887" s="176"/>
      <c r="C887" s="176"/>
      <c r="D887" s="176"/>
      <c r="E887" s="176"/>
      <c r="F887" s="175"/>
      <c r="G887" s="176"/>
      <c r="H887" s="160">
        <f t="shared" si="13"/>
        <v>0</v>
      </c>
    </row>
    <row r="888" spans="1:8">
      <c r="A888" s="175"/>
      <c r="B888" s="176"/>
      <c r="C888" s="176"/>
      <c r="D888" s="176"/>
      <c r="E888" s="176"/>
      <c r="F888" s="175"/>
      <c r="G888" s="176"/>
      <c r="H888" s="160">
        <f t="shared" si="13"/>
        <v>0</v>
      </c>
    </row>
    <row r="889" spans="1:8">
      <c r="A889" s="175"/>
      <c r="B889" s="176"/>
      <c r="C889" s="176"/>
      <c r="D889" s="176"/>
      <c r="E889" s="176"/>
      <c r="F889" s="175"/>
      <c r="G889" s="176"/>
      <c r="H889" s="160">
        <f t="shared" si="13"/>
        <v>0</v>
      </c>
    </row>
    <row r="890" spans="1:8">
      <c r="A890" s="175"/>
      <c r="B890" s="176"/>
      <c r="C890" s="176"/>
      <c r="D890" s="176"/>
      <c r="E890" s="176"/>
      <c r="F890" s="175"/>
      <c r="G890" s="176"/>
      <c r="H890" s="160">
        <f t="shared" si="13"/>
        <v>0</v>
      </c>
    </row>
    <row r="891" spans="1:8">
      <c r="A891" s="175"/>
      <c r="B891" s="176"/>
      <c r="C891" s="176"/>
      <c r="D891" s="176"/>
      <c r="E891" s="176"/>
      <c r="F891" s="175"/>
      <c r="G891" s="176"/>
      <c r="H891" s="160">
        <f t="shared" si="13"/>
        <v>0</v>
      </c>
    </row>
    <row r="892" spans="1:8">
      <c r="A892" s="175"/>
      <c r="B892" s="176"/>
      <c r="C892" s="176"/>
      <c r="D892" s="176"/>
      <c r="E892" s="176"/>
      <c r="F892" s="175"/>
      <c r="G892" s="176"/>
      <c r="H892" s="160">
        <f t="shared" si="13"/>
        <v>0</v>
      </c>
    </row>
    <row r="893" spans="1:8">
      <c r="A893" s="175"/>
      <c r="B893" s="176"/>
      <c r="C893" s="176"/>
      <c r="D893" s="176"/>
      <c r="E893" s="176"/>
      <c r="F893" s="175"/>
      <c r="G893" s="176"/>
      <c r="H893" s="160">
        <f t="shared" si="13"/>
        <v>0</v>
      </c>
    </row>
    <row r="894" spans="1:8">
      <c r="A894" s="175"/>
      <c r="B894" s="176"/>
      <c r="C894" s="176"/>
      <c r="D894" s="176"/>
      <c r="E894" s="176"/>
      <c r="F894" s="175"/>
      <c r="G894" s="176"/>
      <c r="H894" s="160">
        <f t="shared" si="13"/>
        <v>0</v>
      </c>
    </row>
    <row r="895" spans="1:8">
      <c r="A895" s="175"/>
      <c r="B895" s="176"/>
      <c r="C895" s="176"/>
      <c r="D895" s="176"/>
      <c r="E895" s="176"/>
      <c r="F895" s="175"/>
      <c r="G895" s="176"/>
      <c r="H895" s="160">
        <f t="shared" si="13"/>
        <v>0</v>
      </c>
    </row>
    <row r="896" spans="1:8">
      <c r="A896" s="175"/>
      <c r="B896" s="176"/>
      <c r="C896" s="176"/>
      <c r="D896" s="176"/>
      <c r="E896" s="176"/>
      <c r="F896" s="175"/>
      <c r="G896" s="176"/>
      <c r="H896" s="160">
        <f t="shared" si="13"/>
        <v>0</v>
      </c>
    </row>
    <row r="897" spans="1:8">
      <c r="A897" s="175"/>
      <c r="B897" s="176"/>
      <c r="C897" s="176"/>
      <c r="D897" s="176"/>
      <c r="E897" s="176"/>
      <c r="F897" s="175"/>
      <c r="G897" s="176"/>
      <c r="H897" s="160">
        <f t="shared" si="13"/>
        <v>0</v>
      </c>
    </row>
    <row r="898" spans="1:8">
      <c r="A898" s="175"/>
      <c r="B898" s="176"/>
      <c r="C898" s="176"/>
      <c r="D898" s="176"/>
      <c r="E898" s="176"/>
      <c r="F898" s="175"/>
      <c r="G898" s="176"/>
      <c r="H898" s="160">
        <f t="shared" si="13"/>
        <v>0</v>
      </c>
    </row>
    <row r="899" spans="1:8">
      <c r="A899" s="175"/>
      <c r="B899" s="176"/>
      <c r="C899" s="176"/>
      <c r="D899" s="176"/>
      <c r="E899" s="176"/>
      <c r="F899" s="175"/>
      <c r="G899" s="176"/>
      <c r="H899" s="160">
        <f t="shared" ref="H899:H962" si="14">VALUE(G899)</f>
        <v>0</v>
      </c>
    </row>
    <row r="900" spans="1:8">
      <c r="A900" s="175"/>
      <c r="B900" s="176"/>
      <c r="C900" s="176"/>
      <c r="D900" s="176"/>
      <c r="E900" s="176"/>
      <c r="F900" s="175"/>
      <c r="G900" s="176"/>
      <c r="H900" s="160">
        <f t="shared" si="14"/>
        <v>0</v>
      </c>
    </row>
    <row r="901" spans="1:8">
      <c r="A901" s="175"/>
      <c r="B901" s="176"/>
      <c r="C901" s="176"/>
      <c r="D901" s="176"/>
      <c r="E901" s="176"/>
      <c r="F901" s="175"/>
      <c r="G901" s="176"/>
      <c r="H901" s="160">
        <f t="shared" si="14"/>
        <v>0</v>
      </c>
    </row>
    <row r="902" spans="1:8">
      <c r="A902" s="175"/>
      <c r="B902" s="176"/>
      <c r="C902" s="176"/>
      <c r="D902" s="176"/>
      <c r="E902" s="176"/>
      <c r="F902" s="175"/>
      <c r="G902" s="176"/>
      <c r="H902" s="160">
        <f t="shared" si="14"/>
        <v>0</v>
      </c>
    </row>
    <row r="903" spans="1:8">
      <c r="A903" s="175"/>
      <c r="B903" s="176"/>
      <c r="C903" s="176"/>
      <c r="D903" s="176"/>
      <c r="E903" s="176"/>
      <c r="F903" s="175"/>
      <c r="G903" s="176"/>
      <c r="H903" s="160">
        <f t="shared" si="14"/>
        <v>0</v>
      </c>
    </row>
    <row r="904" spans="1:8">
      <c r="A904" s="175"/>
      <c r="B904" s="176"/>
      <c r="C904" s="176"/>
      <c r="D904" s="176"/>
      <c r="E904" s="176"/>
      <c r="F904" s="175"/>
      <c r="G904" s="176"/>
      <c r="H904" s="160">
        <f t="shared" si="14"/>
        <v>0</v>
      </c>
    </row>
    <row r="905" spans="1:8">
      <c r="A905" s="175"/>
      <c r="B905" s="176"/>
      <c r="C905" s="176"/>
      <c r="D905" s="176"/>
      <c r="E905" s="176"/>
      <c r="F905" s="175"/>
      <c r="G905" s="176"/>
      <c r="H905" s="160">
        <f t="shared" si="14"/>
        <v>0</v>
      </c>
    </row>
    <row r="906" spans="1:8">
      <c r="A906" s="175"/>
      <c r="B906" s="176"/>
      <c r="C906" s="176"/>
      <c r="D906" s="176"/>
      <c r="E906" s="176"/>
      <c r="F906" s="175"/>
      <c r="G906" s="176"/>
      <c r="H906" s="160">
        <f t="shared" si="14"/>
        <v>0</v>
      </c>
    </row>
    <row r="907" spans="1:8">
      <c r="A907" s="175"/>
      <c r="B907" s="176"/>
      <c r="C907" s="176"/>
      <c r="D907" s="176"/>
      <c r="E907" s="176"/>
      <c r="F907" s="175"/>
      <c r="G907" s="176"/>
      <c r="H907" s="160">
        <f t="shared" si="14"/>
        <v>0</v>
      </c>
    </row>
    <row r="908" spans="1:8">
      <c r="A908" s="175"/>
      <c r="B908" s="176"/>
      <c r="C908" s="176"/>
      <c r="D908" s="176"/>
      <c r="E908" s="176"/>
      <c r="F908" s="175"/>
      <c r="G908" s="176"/>
      <c r="H908" s="160">
        <f t="shared" si="14"/>
        <v>0</v>
      </c>
    </row>
    <row r="909" spans="1:8">
      <c r="A909" s="175"/>
      <c r="B909" s="176"/>
      <c r="C909" s="176"/>
      <c r="D909" s="176"/>
      <c r="E909" s="176"/>
      <c r="F909" s="175"/>
      <c r="G909" s="176"/>
      <c r="H909" s="160">
        <f t="shared" si="14"/>
        <v>0</v>
      </c>
    </row>
    <row r="910" spans="1:8">
      <c r="A910" s="175"/>
      <c r="B910" s="176"/>
      <c r="C910" s="176"/>
      <c r="D910" s="176"/>
      <c r="E910" s="176"/>
      <c r="F910" s="175"/>
      <c r="G910" s="176"/>
      <c r="H910" s="160">
        <f t="shared" si="14"/>
        <v>0</v>
      </c>
    </row>
    <row r="911" spans="1:8">
      <c r="A911" s="175"/>
      <c r="B911" s="176"/>
      <c r="C911" s="176"/>
      <c r="D911" s="176"/>
      <c r="E911" s="176"/>
      <c r="F911" s="175"/>
      <c r="G911" s="176"/>
      <c r="H911" s="160">
        <f t="shared" si="14"/>
        <v>0</v>
      </c>
    </row>
    <row r="912" spans="1:8">
      <c r="A912" s="175"/>
      <c r="B912" s="176"/>
      <c r="C912" s="176"/>
      <c r="D912" s="176"/>
      <c r="E912" s="176"/>
      <c r="F912" s="175"/>
      <c r="G912" s="176"/>
      <c r="H912" s="160">
        <f t="shared" si="14"/>
        <v>0</v>
      </c>
    </row>
    <row r="913" spans="1:8">
      <c r="A913" s="175"/>
      <c r="B913" s="176"/>
      <c r="C913" s="176"/>
      <c r="D913" s="176"/>
      <c r="E913" s="176"/>
      <c r="F913" s="175"/>
      <c r="G913" s="176"/>
      <c r="H913" s="160">
        <f t="shared" si="14"/>
        <v>0</v>
      </c>
    </row>
    <row r="914" spans="1:8">
      <c r="A914" s="175"/>
      <c r="B914" s="176"/>
      <c r="C914" s="176"/>
      <c r="D914" s="176"/>
      <c r="E914" s="176"/>
      <c r="F914" s="175"/>
      <c r="G914" s="176"/>
      <c r="H914" s="160">
        <f t="shared" si="14"/>
        <v>0</v>
      </c>
    </row>
    <row r="915" spans="1:8">
      <c r="A915" s="175"/>
      <c r="B915" s="176"/>
      <c r="C915" s="176"/>
      <c r="D915" s="176"/>
      <c r="E915" s="176"/>
      <c r="F915" s="175"/>
      <c r="G915" s="176"/>
      <c r="H915" s="160">
        <f t="shared" si="14"/>
        <v>0</v>
      </c>
    </row>
    <row r="916" spans="1:8">
      <c r="A916" s="175"/>
      <c r="B916" s="176"/>
      <c r="C916" s="176"/>
      <c r="D916" s="176"/>
      <c r="E916" s="176"/>
      <c r="F916" s="175"/>
      <c r="G916" s="176"/>
      <c r="H916" s="160">
        <f t="shared" si="14"/>
        <v>0</v>
      </c>
    </row>
    <row r="917" spans="1:8">
      <c r="A917" s="175"/>
      <c r="B917" s="176"/>
      <c r="C917" s="176"/>
      <c r="D917" s="176"/>
      <c r="E917" s="176"/>
      <c r="F917" s="175"/>
      <c r="G917" s="176"/>
      <c r="H917" s="160">
        <f t="shared" si="14"/>
        <v>0</v>
      </c>
    </row>
    <row r="918" spans="1:8">
      <c r="A918" s="175"/>
      <c r="B918" s="176"/>
      <c r="C918" s="176"/>
      <c r="D918" s="176"/>
      <c r="E918" s="176"/>
      <c r="F918" s="175"/>
      <c r="G918" s="176"/>
      <c r="H918" s="160">
        <f t="shared" si="14"/>
        <v>0</v>
      </c>
    </row>
    <row r="919" spans="1:8">
      <c r="A919" s="175"/>
      <c r="B919" s="176"/>
      <c r="C919" s="176"/>
      <c r="D919" s="176"/>
      <c r="E919" s="176"/>
      <c r="F919" s="175"/>
      <c r="G919" s="176"/>
      <c r="H919" s="160">
        <f t="shared" si="14"/>
        <v>0</v>
      </c>
    </row>
    <row r="920" spans="1:8">
      <c r="A920" s="175"/>
      <c r="B920" s="176"/>
      <c r="C920" s="176"/>
      <c r="D920" s="176"/>
      <c r="E920" s="176"/>
      <c r="F920" s="175"/>
      <c r="G920" s="176"/>
      <c r="H920" s="160">
        <f t="shared" si="14"/>
        <v>0</v>
      </c>
    </row>
    <row r="921" spans="1:8">
      <c r="A921" s="175"/>
      <c r="B921" s="176"/>
      <c r="C921" s="176"/>
      <c r="D921" s="176"/>
      <c r="E921" s="176"/>
      <c r="F921" s="175"/>
      <c r="G921" s="176"/>
      <c r="H921" s="160">
        <f t="shared" si="14"/>
        <v>0</v>
      </c>
    </row>
    <row r="922" spans="1:8">
      <c r="A922" s="175"/>
      <c r="B922" s="176"/>
      <c r="C922" s="176"/>
      <c r="D922" s="176"/>
      <c r="E922" s="176"/>
      <c r="F922" s="175"/>
      <c r="G922" s="176"/>
      <c r="H922" s="160">
        <f t="shared" si="14"/>
        <v>0</v>
      </c>
    </row>
    <row r="923" spans="1:8">
      <c r="A923" s="175"/>
      <c r="B923" s="176"/>
      <c r="C923" s="176"/>
      <c r="D923" s="176"/>
      <c r="E923" s="176"/>
      <c r="F923" s="175"/>
      <c r="G923" s="176"/>
      <c r="H923" s="160">
        <f t="shared" si="14"/>
        <v>0</v>
      </c>
    </row>
    <row r="924" spans="1:8">
      <c r="A924" s="175"/>
      <c r="B924" s="176"/>
      <c r="C924" s="176"/>
      <c r="D924" s="176"/>
      <c r="E924" s="176"/>
      <c r="F924" s="175"/>
      <c r="G924" s="176"/>
      <c r="H924" s="160">
        <f t="shared" si="14"/>
        <v>0</v>
      </c>
    </row>
    <row r="925" spans="1:8">
      <c r="A925" s="175"/>
      <c r="B925" s="176"/>
      <c r="C925" s="176"/>
      <c r="D925" s="176"/>
      <c r="E925" s="176"/>
      <c r="F925" s="175"/>
      <c r="G925" s="176"/>
      <c r="H925" s="160">
        <f t="shared" si="14"/>
        <v>0</v>
      </c>
    </row>
    <row r="926" spans="1:8">
      <c r="A926" s="175"/>
      <c r="B926" s="176"/>
      <c r="C926" s="176"/>
      <c r="D926" s="176"/>
      <c r="E926" s="176"/>
      <c r="F926" s="175"/>
      <c r="G926" s="176"/>
      <c r="H926" s="160">
        <f t="shared" si="14"/>
        <v>0</v>
      </c>
    </row>
    <row r="927" spans="1:8">
      <c r="A927" s="175"/>
      <c r="B927" s="176"/>
      <c r="C927" s="176"/>
      <c r="D927" s="176"/>
      <c r="E927" s="176"/>
      <c r="F927" s="175"/>
      <c r="G927" s="176"/>
      <c r="H927" s="160">
        <f t="shared" si="14"/>
        <v>0</v>
      </c>
    </row>
    <row r="928" spans="1:8">
      <c r="A928" s="175"/>
      <c r="B928" s="176"/>
      <c r="C928" s="176"/>
      <c r="D928" s="176"/>
      <c r="E928" s="176"/>
      <c r="F928" s="175"/>
      <c r="G928" s="176"/>
      <c r="H928" s="160">
        <f t="shared" si="14"/>
        <v>0</v>
      </c>
    </row>
    <row r="929" spans="1:8">
      <c r="A929" s="175"/>
      <c r="B929" s="176"/>
      <c r="C929" s="176"/>
      <c r="D929" s="176"/>
      <c r="E929" s="176"/>
      <c r="F929" s="175"/>
      <c r="G929" s="176"/>
      <c r="H929" s="160">
        <f t="shared" si="14"/>
        <v>0</v>
      </c>
    </row>
    <row r="930" spans="1:8">
      <c r="A930" s="175"/>
      <c r="B930" s="176"/>
      <c r="C930" s="176"/>
      <c r="D930" s="176"/>
      <c r="E930" s="176"/>
      <c r="F930" s="175"/>
      <c r="G930" s="176"/>
      <c r="H930" s="160">
        <f t="shared" si="14"/>
        <v>0</v>
      </c>
    </row>
    <row r="931" spans="1:8">
      <c r="A931" s="175"/>
      <c r="B931" s="176"/>
      <c r="C931" s="176"/>
      <c r="D931" s="176"/>
      <c r="E931" s="176"/>
      <c r="F931" s="175"/>
      <c r="G931" s="176"/>
      <c r="H931" s="160">
        <f t="shared" si="14"/>
        <v>0</v>
      </c>
    </row>
    <row r="932" spans="1:8">
      <c r="A932" s="175"/>
      <c r="B932" s="176"/>
      <c r="C932" s="176"/>
      <c r="D932" s="176"/>
      <c r="E932" s="176"/>
      <c r="F932" s="175"/>
      <c r="G932" s="176"/>
      <c r="H932" s="160">
        <f t="shared" si="14"/>
        <v>0</v>
      </c>
    </row>
    <row r="933" spans="1:8">
      <c r="A933" s="175"/>
      <c r="B933" s="176"/>
      <c r="C933" s="176"/>
      <c r="D933" s="176"/>
      <c r="E933" s="176"/>
      <c r="F933" s="175"/>
      <c r="G933" s="176"/>
      <c r="H933" s="160">
        <f t="shared" si="14"/>
        <v>0</v>
      </c>
    </row>
    <row r="934" spans="1:8">
      <c r="A934" s="175"/>
      <c r="B934" s="176"/>
      <c r="C934" s="176"/>
      <c r="D934" s="176"/>
      <c r="E934" s="176"/>
      <c r="F934" s="175"/>
      <c r="G934" s="176"/>
      <c r="H934" s="160">
        <f t="shared" si="14"/>
        <v>0</v>
      </c>
    </row>
    <row r="935" spans="1:8">
      <c r="A935" s="175"/>
      <c r="B935" s="176"/>
      <c r="C935" s="176"/>
      <c r="D935" s="176"/>
      <c r="E935" s="176"/>
      <c r="F935" s="175"/>
      <c r="G935" s="176"/>
      <c r="H935" s="160">
        <f t="shared" si="14"/>
        <v>0</v>
      </c>
    </row>
    <row r="936" spans="1:8">
      <c r="A936" s="175"/>
      <c r="B936" s="176"/>
      <c r="C936" s="176"/>
      <c r="D936" s="176"/>
      <c r="E936" s="176"/>
      <c r="F936" s="175"/>
      <c r="G936" s="176"/>
      <c r="H936" s="160">
        <f t="shared" si="14"/>
        <v>0</v>
      </c>
    </row>
    <row r="937" spans="1:8">
      <c r="A937" s="175"/>
      <c r="B937" s="176"/>
      <c r="C937" s="176"/>
      <c r="D937" s="176"/>
      <c r="E937" s="176"/>
      <c r="F937" s="175"/>
      <c r="G937" s="176"/>
      <c r="H937" s="160">
        <f t="shared" si="14"/>
        <v>0</v>
      </c>
    </row>
    <row r="938" spans="1:8">
      <c r="A938" s="175"/>
      <c r="B938" s="176"/>
      <c r="C938" s="176"/>
      <c r="D938" s="176"/>
      <c r="E938" s="176"/>
      <c r="F938" s="175"/>
      <c r="G938" s="176"/>
      <c r="H938" s="160">
        <f t="shared" si="14"/>
        <v>0</v>
      </c>
    </row>
    <row r="939" spans="1:8">
      <c r="A939" s="175"/>
      <c r="B939" s="176"/>
      <c r="C939" s="176"/>
      <c r="D939" s="176"/>
      <c r="E939" s="176"/>
      <c r="F939" s="175"/>
      <c r="G939" s="176"/>
      <c r="H939" s="160">
        <f t="shared" si="14"/>
        <v>0</v>
      </c>
    </row>
    <row r="940" spans="1:8">
      <c r="A940" s="175"/>
      <c r="B940" s="176"/>
      <c r="C940" s="176"/>
      <c r="D940" s="176"/>
      <c r="E940" s="176"/>
      <c r="F940" s="175"/>
      <c r="G940" s="176"/>
      <c r="H940" s="160">
        <f t="shared" si="14"/>
        <v>0</v>
      </c>
    </row>
    <row r="941" spans="1:8">
      <c r="A941" s="175"/>
      <c r="B941" s="176"/>
      <c r="C941" s="176"/>
      <c r="D941" s="176"/>
      <c r="E941" s="176"/>
      <c r="F941" s="175"/>
      <c r="G941" s="176"/>
      <c r="H941" s="160">
        <f t="shared" si="14"/>
        <v>0</v>
      </c>
    </row>
    <row r="942" spans="1:8">
      <c r="A942" s="175"/>
      <c r="B942" s="176"/>
      <c r="C942" s="176"/>
      <c r="D942" s="176"/>
      <c r="E942" s="176"/>
      <c r="F942" s="175"/>
      <c r="G942" s="176"/>
      <c r="H942" s="160">
        <f t="shared" si="14"/>
        <v>0</v>
      </c>
    </row>
    <row r="943" spans="1:8">
      <c r="A943" s="175"/>
      <c r="B943" s="176"/>
      <c r="C943" s="176"/>
      <c r="D943" s="176"/>
      <c r="E943" s="176"/>
      <c r="F943" s="175"/>
      <c r="G943" s="176"/>
      <c r="H943" s="160">
        <f t="shared" si="14"/>
        <v>0</v>
      </c>
    </row>
    <row r="944" spans="1:8">
      <c r="A944" s="175"/>
      <c r="B944" s="176"/>
      <c r="C944" s="176"/>
      <c r="D944" s="176"/>
      <c r="E944" s="176"/>
      <c r="F944" s="175"/>
      <c r="G944" s="176"/>
      <c r="H944" s="160">
        <f t="shared" si="14"/>
        <v>0</v>
      </c>
    </row>
    <row r="945" spans="1:8">
      <c r="A945" s="175"/>
      <c r="B945" s="176"/>
      <c r="C945" s="176"/>
      <c r="D945" s="176"/>
      <c r="E945" s="176"/>
      <c r="F945" s="175"/>
      <c r="G945" s="176"/>
      <c r="H945" s="160">
        <f t="shared" si="14"/>
        <v>0</v>
      </c>
    </row>
    <row r="946" spans="1:8">
      <c r="A946" s="175"/>
      <c r="B946" s="176"/>
      <c r="C946" s="176"/>
      <c r="D946" s="176"/>
      <c r="E946" s="176"/>
      <c r="F946" s="175"/>
      <c r="G946" s="176"/>
      <c r="H946" s="160">
        <f t="shared" si="14"/>
        <v>0</v>
      </c>
    </row>
    <row r="947" spans="1:8">
      <c r="A947" s="175"/>
      <c r="B947" s="176"/>
      <c r="C947" s="176"/>
      <c r="D947" s="176"/>
      <c r="E947" s="176"/>
      <c r="F947" s="175"/>
      <c r="G947" s="176"/>
      <c r="H947" s="160">
        <f t="shared" si="14"/>
        <v>0</v>
      </c>
    </row>
    <row r="948" spans="1:8">
      <c r="A948" s="175"/>
      <c r="B948" s="176"/>
      <c r="C948" s="176"/>
      <c r="D948" s="176"/>
      <c r="E948" s="176"/>
      <c r="F948" s="175"/>
      <c r="G948" s="176"/>
      <c r="H948" s="160">
        <f t="shared" si="14"/>
        <v>0</v>
      </c>
    </row>
    <row r="949" spans="1:8">
      <c r="A949" s="175"/>
      <c r="B949" s="176"/>
      <c r="C949" s="176"/>
      <c r="D949" s="176"/>
      <c r="E949" s="176"/>
      <c r="F949" s="175"/>
      <c r="G949" s="176"/>
      <c r="H949" s="160">
        <f t="shared" si="14"/>
        <v>0</v>
      </c>
    </row>
    <row r="950" spans="1:8">
      <c r="A950" s="175"/>
      <c r="B950" s="176"/>
      <c r="C950" s="176"/>
      <c r="D950" s="176"/>
      <c r="E950" s="176"/>
      <c r="F950" s="175"/>
      <c r="G950" s="176"/>
      <c r="H950" s="160">
        <f t="shared" si="14"/>
        <v>0</v>
      </c>
    </row>
    <row r="951" spans="1:8">
      <c r="A951" s="175"/>
      <c r="B951" s="176"/>
      <c r="C951" s="176"/>
      <c r="D951" s="176"/>
      <c r="E951" s="176"/>
      <c r="F951" s="175"/>
      <c r="G951" s="176"/>
      <c r="H951" s="160">
        <f t="shared" si="14"/>
        <v>0</v>
      </c>
    </row>
    <row r="952" spans="1:8">
      <c r="A952" s="175"/>
      <c r="B952" s="176"/>
      <c r="C952" s="176"/>
      <c r="D952" s="176"/>
      <c r="E952" s="176"/>
      <c r="F952" s="175"/>
      <c r="G952" s="176"/>
      <c r="H952" s="160">
        <f t="shared" si="14"/>
        <v>0</v>
      </c>
    </row>
    <row r="953" spans="1:8">
      <c r="A953" s="175"/>
      <c r="B953" s="176"/>
      <c r="C953" s="176"/>
      <c r="D953" s="176"/>
      <c r="E953" s="176"/>
      <c r="F953" s="175"/>
      <c r="G953" s="176"/>
      <c r="H953" s="160">
        <f t="shared" si="14"/>
        <v>0</v>
      </c>
    </row>
    <row r="954" spans="1:8">
      <c r="A954" s="175"/>
      <c r="B954" s="176"/>
      <c r="C954" s="176"/>
      <c r="D954" s="176"/>
      <c r="E954" s="176"/>
      <c r="F954" s="175"/>
      <c r="G954" s="176"/>
      <c r="H954" s="160">
        <f t="shared" si="14"/>
        <v>0</v>
      </c>
    </row>
    <row r="955" spans="1:8">
      <c r="A955" s="175"/>
      <c r="B955" s="176"/>
      <c r="C955" s="176"/>
      <c r="D955" s="176"/>
      <c r="E955" s="176"/>
      <c r="F955" s="175"/>
      <c r="G955" s="176"/>
      <c r="H955" s="160">
        <f t="shared" si="14"/>
        <v>0</v>
      </c>
    </row>
    <row r="956" spans="1:8">
      <c r="A956" s="175"/>
      <c r="B956" s="176"/>
      <c r="C956" s="176"/>
      <c r="D956" s="176"/>
      <c r="E956" s="176"/>
      <c r="F956" s="175"/>
      <c r="G956" s="176"/>
      <c r="H956" s="160">
        <f t="shared" si="14"/>
        <v>0</v>
      </c>
    </row>
    <row r="957" spans="1:8">
      <c r="A957" s="175"/>
      <c r="B957" s="176"/>
      <c r="C957" s="176"/>
      <c r="D957" s="176"/>
      <c r="E957" s="176"/>
      <c r="F957" s="175"/>
      <c r="G957" s="176"/>
      <c r="H957" s="160">
        <f t="shared" si="14"/>
        <v>0</v>
      </c>
    </row>
    <row r="958" spans="1:8">
      <c r="A958" s="175"/>
      <c r="B958" s="176"/>
      <c r="C958" s="176"/>
      <c r="D958" s="176"/>
      <c r="E958" s="176"/>
      <c r="F958" s="175"/>
      <c r="G958" s="176"/>
      <c r="H958" s="160">
        <f t="shared" si="14"/>
        <v>0</v>
      </c>
    </row>
    <row r="959" spans="1:8">
      <c r="A959" s="175"/>
      <c r="B959" s="176"/>
      <c r="C959" s="176"/>
      <c r="D959" s="176"/>
      <c r="E959" s="176"/>
      <c r="F959" s="175"/>
      <c r="G959" s="176"/>
      <c r="H959" s="160">
        <f t="shared" si="14"/>
        <v>0</v>
      </c>
    </row>
    <row r="960" spans="1:8">
      <c r="A960" s="175"/>
      <c r="B960" s="176"/>
      <c r="C960" s="176"/>
      <c r="D960" s="176"/>
      <c r="E960" s="176"/>
      <c r="F960" s="175"/>
      <c r="G960" s="176"/>
      <c r="H960" s="160">
        <f t="shared" si="14"/>
        <v>0</v>
      </c>
    </row>
    <row r="961" spans="1:8">
      <c r="A961" s="175"/>
      <c r="B961" s="176"/>
      <c r="C961" s="176"/>
      <c r="D961" s="176"/>
      <c r="E961" s="176"/>
      <c r="F961" s="175"/>
      <c r="G961" s="176"/>
      <c r="H961" s="160">
        <f t="shared" si="14"/>
        <v>0</v>
      </c>
    </row>
    <row r="962" spans="1:8">
      <c r="A962" s="175"/>
      <c r="B962" s="176"/>
      <c r="C962" s="176"/>
      <c r="D962" s="176"/>
      <c r="E962" s="176"/>
      <c r="F962" s="175"/>
      <c r="G962" s="176"/>
      <c r="H962" s="160">
        <f t="shared" si="14"/>
        <v>0</v>
      </c>
    </row>
    <row r="963" spans="1:8">
      <c r="A963" s="175"/>
      <c r="B963" s="176"/>
      <c r="C963" s="176"/>
      <c r="D963" s="176"/>
      <c r="E963" s="176"/>
      <c r="F963" s="175"/>
      <c r="G963" s="176"/>
      <c r="H963" s="160">
        <f t="shared" ref="H963:H1026" si="15">VALUE(G963)</f>
        <v>0</v>
      </c>
    </row>
    <row r="964" spans="1:8">
      <c r="A964" s="175"/>
      <c r="B964" s="176"/>
      <c r="C964" s="176"/>
      <c r="D964" s="176"/>
      <c r="E964" s="176"/>
      <c r="F964" s="175"/>
      <c r="G964" s="176"/>
      <c r="H964" s="160">
        <f t="shared" si="15"/>
        <v>0</v>
      </c>
    </row>
    <row r="965" spans="1:8">
      <c r="A965" s="175"/>
      <c r="B965" s="176"/>
      <c r="C965" s="176"/>
      <c r="D965" s="176"/>
      <c r="E965" s="176"/>
      <c r="F965" s="175"/>
      <c r="G965" s="176"/>
      <c r="H965" s="160">
        <f t="shared" si="15"/>
        <v>0</v>
      </c>
    </row>
    <row r="966" spans="1:8">
      <c r="A966" s="175"/>
      <c r="B966" s="176"/>
      <c r="C966" s="176"/>
      <c r="D966" s="176"/>
      <c r="E966" s="176"/>
      <c r="F966" s="175"/>
      <c r="G966" s="176"/>
      <c r="H966" s="160">
        <f t="shared" si="15"/>
        <v>0</v>
      </c>
    </row>
    <row r="967" spans="1:8">
      <c r="A967" s="175"/>
      <c r="B967" s="176"/>
      <c r="C967" s="176"/>
      <c r="D967" s="176"/>
      <c r="E967" s="176"/>
      <c r="F967" s="175"/>
      <c r="G967" s="176"/>
      <c r="H967" s="160">
        <f t="shared" si="15"/>
        <v>0</v>
      </c>
    </row>
    <row r="968" spans="1:8">
      <c r="A968" s="175"/>
      <c r="B968" s="176"/>
      <c r="C968" s="176"/>
      <c r="D968" s="176"/>
      <c r="E968" s="176"/>
      <c r="F968" s="175"/>
      <c r="G968" s="176"/>
      <c r="H968" s="160">
        <f t="shared" si="15"/>
        <v>0</v>
      </c>
    </row>
    <row r="969" spans="1:8">
      <c r="A969" s="175"/>
      <c r="B969" s="176"/>
      <c r="C969" s="176"/>
      <c r="D969" s="176"/>
      <c r="E969" s="176"/>
      <c r="F969" s="175"/>
      <c r="G969" s="176"/>
      <c r="H969" s="160">
        <f t="shared" si="15"/>
        <v>0</v>
      </c>
    </row>
    <row r="970" spans="1:8">
      <c r="A970" s="175"/>
      <c r="B970" s="176"/>
      <c r="C970" s="176"/>
      <c r="D970" s="176"/>
      <c r="E970" s="176"/>
      <c r="F970" s="175"/>
      <c r="G970" s="176"/>
      <c r="H970" s="160">
        <f t="shared" si="15"/>
        <v>0</v>
      </c>
    </row>
    <row r="971" spans="1:8">
      <c r="A971" s="175"/>
      <c r="B971" s="176"/>
      <c r="C971" s="176"/>
      <c r="D971" s="176"/>
      <c r="E971" s="176"/>
      <c r="F971" s="175"/>
      <c r="G971" s="176"/>
      <c r="H971" s="160">
        <f t="shared" si="15"/>
        <v>0</v>
      </c>
    </row>
    <row r="972" spans="1:8">
      <c r="A972" s="175"/>
      <c r="B972" s="176"/>
      <c r="C972" s="176"/>
      <c r="D972" s="176"/>
      <c r="E972" s="176"/>
      <c r="F972" s="175"/>
      <c r="G972" s="176"/>
      <c r="H972" s="160">
        <f t="shared" si="15"/>
        <v>0</v>
      </c>
    </row>
    <row r="973" spans="1:8">
      <c r="A973" s="175"/>
      <c r="B973" s="176"/>
      <c r="C973" s="176"/>
      <c r="D973" s="176"/>
      <c r="E973" s="176"/>
      <c r="F973" s="175"/>
      <c r="G973" s="176"/>
      <c r="H973" s="160">
        <f t="shared" si="15"/>
        <v>0</v>
      </c>
    </row>
    <row r="974" spans="1:8">
      <c r="A974" s="175"/>
      <c r="B974" s="176"/>
      <c r="C974" s="176"/>
      <c r="D974" s="176"/>
      <c r="E974" s="176"/>
      <c r="F974" s="175"/>
      <c r="G974" s="176"/>
      <c r="H974" s="160">
        <f t="shared" si="15"/>
        <v>0</v>
      </c>
    </row>
    <row r="975" spans="1:8">
      <c r="A975" s="175"/>
      <c r="B975" s="176"/>
      <c r="C975" s="176"/>
      <c r="D975" s="176"/>
      <c r="E975" s="176"/>
      <c r="F975" s="175"/>
      <c r="G975" s="176"/>
      <c r="H975" s="160">
        <f t="shared" si="15"/>
        <v>0</v>
      </c>
    </row>
    <row r="976" spans="1:8">
      <c r="A976" s="175"/>
      <c r="B976" s="176"/>
      <c r="C976" s="176"/>
      <c r="D976" s="176"/>
      <c r="E976" s="176"/>
      <c r="F976" s="175"/>
      <c r="G976" s="176"/>
      <c r="H976" s="160">
        <f t="shared" si="15"/>
        <v>0</v>
      </c>
    </row>
    <row r="977" spans="1:8">
      <c r="A977" s="175"/>
      <c r="B977" s="176"/>
      <c r="C977" s="176"/>
      <c r="D977" s="176"/>
      <c r="E977" s="176"/>
      <c r="F977" s="175"/>
      <c r="G977" s="176"/>
      <c r="H977" s="160">
        <f t="shared" si="15"/>
        <v>0</v>
      </c>
    </row>
    <row r="978" spans="1:8">
      <c r="A978" s="175"/>
      <c r="B978" s="176"/>
      <c r="C978" s="176"/>
      <c r="D978" s="176"/>
      <c r="E978" s="176"/>
      <c r="F978" s="175"/>
      <c r="G978" s="176"/>
      <c r="H978" s="160">
        <f t="shared" si="15"/>
        <v>0</v>
      </c>
    </row>
    <row r="979" spans="1:8">
      <c r="A979" s="175"/>
      <c r="B979" s="176"/>
      <c r="C979" s="176"/>
      <c r="D979" s="176"/>
      <c r="E979" s="176"/>
      <c r="F979" s="175"/>
      <c r="G979" s="176"/>
      <c r="H979" s="160">
        <f t="shared" si="15"/>
        <v>0</v>
      </c>
    </row>
    <row r="980" spans="1:8">
      <c r="A980" s="175"/>
      <c r="B980" s="176"/>
      <c r="C980" s="176"/>
      <c r="D980" s="176"/>
      <c r="E980" s="176"/>
      <c r="F980" s="175"/>
      <c r="G980" s="176"/>
      <c r="H980" s="160">
        <f t="shared" si="15"/>
        <v>0</v>
      </c>
    </row>
    <row r="981" spans="1:8">
      <c r="A981" s="175"/>
      <c r="B981" s="176"/>
      <c r="C981" s="176"/>
      <c r="D981" s="176"/>
      <c r="E981" s="176"/>
      <c r="F981" s="175"/>
      <c r="G981" s="176"/>
      <c r="H981" s="160">
        <f t="shared" si="15"/>
        <v>0</v>
      </c>
    </row>
    <row r="982" spans="1:8">
      <c r="A982" s="175"/>
      <c r="B982" s="176"/>
      <c r="C982" s="176"/>
      <c r="D982" s="176"/>
      <c r="E982" s="176"/>
      <c r="F982" s="175"/>
      <c r="G982" s="176"/>
      <c r="H982" s="160">
        <f t="shared" si="15"/>
        <v>0</v>
      </c>
    </row>
    <row r="983" spans="1:8">
      <c r="A983" s="175"/>
      <c r="B983" s="176"/>
      <c r="C983" s="176"/>
      <c r="D983" s="176"/>
      <c r="E983" s="176"/>
      <c r="F983" s="175"/>
      <c r="G983" s="176"/>
      <c r="H983" s="160">
        <f t="shared" si="15"/>
        <v>0</v>
      </c>
    </row>
    <row r="984" spans="1:8">
      <c r="A984" s="175"/>
      <c r="B984" s="176"/>
      <c r="C984" s="176"/>
      <c r="D984" s="176"/>
      <c r="E984" s="176"/>
      <c r="F984" s="175"/>
      <c r="G984" s="176"/>
      <c r="H984" s="160">
        <f t="shared" si="15"/>
        <v>0</v>
      </c>
    </row>
    <row r="985" spans="1:8">
      <c r="A985" s="175"/>
      <c r="B985" s="176"/>
      <c r="C985" s="176"/>
      <c r="D985" s="176"/>
      <c r="E985" s="176"/>
      <c r="F985" s="175"/>
      <c r="G985" s="176"/>
      <c r="H985" s="160">
        <f t="shared" si="15"/>
        <v>0</v>
      </c>
    </row>
    <row r="986" spans="1:8">
      <c r="A986" s="175"/>
      <c r="B986" s="176"/>
      <c r="C986" s="176"/>
      <c r="D986" s="176"/>
      <c r="E986" s="176"/>
      <c r="F986" s="175"/>
      <c r="G986" s="176"/>
      <c r="H986" s="160">
        <f t="shared" si="15"/>
        <v>0</v>
      </c>
    </row>
    <row r="987" spans="1:8">
      <c r="A987" s="175"/>
      <c r="B987" s="176"/>
      <c r="C987" s="176"/>
      <c r="D987" s="176"/>
      <c r="E987" s="176"/>
      <c r="F987" s="175"/>
      <c r="G987" s="176"/>
      <c r="H987" s="160">
        <f t="shared" si="15"/>
        <v>0</v>
      </c>
    </row>
    <row r="988" spans="1:8">
      <c r="A988" s="175"/>
      <c r="B988" s="176"/>
      <c r="C988" s="176"/>
      <c r="D988" s="176"/>
      <c r="E988" s="176"/>
      <c r="F988" s="175"/>
      <c r="G988" s="176"/>
      <c r="H988" s="160">
        <f t="shared" si="15"/>
        <v>0</v>
      </c>
    </row>
    <row r="989" spans="1:8">
      <c r="A989" s="175"/>
      <c r="B989" s="176"/>
      <c r="C989" s="176"/>
      <c r="D989" s="176"/>
      <c r="E989" s="176"/>
      <c r="F989" s="175"/>
      <c r="G989" s="176"/>
      <c r="H989" s="160">
        <f t="shared" si="15"/>
        <v>0</v>
      </c>
    </row>
    <row r="990" spans="1:8">
      <c r="A990" s="175"/>
      <c r="B990" s="176"/>
      <c r="C990" s="176"/>
      <c r="D990" s="176"/>
      <c r="E990" s="176"/>
      <c r="F990" s="175"/>
      <c r="G990" s="176"/>
      <c r="H990" s="160">
        <f t="shared" si="15"/>
        <v>0</v>
      </c>
    </row>
    <row r="991" spans="1:8">
      <c r="A991" s="175"/>
      <c r="B991" s="176"/>
      <c r="C991" s="176"/>
      <c r="D991" s="176"/>
      <c r="E991" s="176"/>
      <c r="F991" s="175"/>
      <c r="G991" s="176"/>
      <c r="H991" s="160">
        <f t="shared" si="15"/>
        <v>0</v>
      </c>
    </row>
    <row r="992" spans="1:8">
      <c r="A992" s="175"/>
      <c r="B992" s="176"/>
      <c r="C992" s="176"/>
      <c r="D992" s="176"/>
      <c r="E992" s="176"/>
      <c r="F992" s="175"/>
      <c r="G992" s="176"/>
      <c r="H992" s="160">
        <f t="shared" si="15"/>
        <v>0</v>
      </c>
    </row>
    <row r="993" spans="1:8">
      <c r="A993" s="175"/>
      <c r="B993" s="176"/>
      <c r="C993" s="176"/>
      <c r="D993" s="176"/>
      <c r="E993" s="176"/>
      <c r="F993" s="175"/>
      <c r="G993" s="176"/>
      <c r="H993" s="160">
        <f t="shared" si="15"/>
        <v>0</v>
      </c>
    </row>
    <row r="994" spans="1:8">
      <c r="A994" s="175"/>
      <c r="B994" s="176"/>
      <c r="C994" s="176"/>
      <c r="D994" s="176"/>
      <c r="E994" s="176"/>
      <c r="F994" s="175"/>
      <c r="G994" s="176"/>
      <c r="H994" s="160">
        <f t="shared" si="15"/>
        <v>0</v>
      </c>
    </row>
    <row r="995" spans="1:8">
      <c r="A995" s="175"/>
      <c r="B995" s="176"/>
      <c r="C995" s="176"/>
      <c r="D995" s="176"/>
      <c r="E995" s="176"/>
      <c r="F995" s="175"/>
      <c r="G995" s="176"/>
      <c r="H995" s="160">
        <f t="shared" si="15"/>
        <v>0</v>
      </c>
    </row>
    <row r="996" spans="1:8">
      <c r="A996" s="175"/>
      <c r="B996" s="176"/>
      <c r="C996" s="176"/>
      <c r="D996" s="176"/>
      <c r="E996" s="176"/>
      <c r="F996" s="175"/>
      <c r="G996" s="176"/>
      <c r="H996" s="160">
        <f t="shared" si="15"/>
        <v>0</v>
      </c>
    </row>
    <row r="997" spans="1:8">
      <c r="A997" s="175"/>
      <c r="B997" s="176"/>
      <c r="C997" s="176"/>
      <c r="D997" s="176"/>
      <c r="E997" s="176"/>
      <c r="F997" s="175"/>
      <c r="G997" s="176"/>
      <c r="H997" s="160">
        <f t="shared" si="15"/>
        <v>0</v>
      </c>
    </row>
    <row r="998" spans="1:8">
      <c r="A998" s="175"/>
      <c r="B998" s="176"/>
      <c r="C998" s="176"/>
      <c r="D998" s="176"/>
      <c r="E998" s="176"/>
      <c r="F998" s="175"/>
      <c r="G998" s="176"/>
      <c r="H998" s="160">
        <f t="shared" si="15"/>
        <v>0</v>
      </c>
    </row>
    <row r="999" spans="1:8">
      <c r="A999" s="175"/>
      <c r="B999" s="176"/>
      <c r="C999" s="176"/>
      <c r="D999" s="176"/>
      <c r="E999" s="176"/>
      <c r="F999" s="175"/>
      <c r="G999" s="176"/>
      <c r="H999" s="160">
        <f t="shared" si="15"/>
        <v>0</v>
      </c>
    </row>
    <row r="1000" spans="1:8">
      <c r="A1000" s="175"/>
      <c r="B1000" s="176"/>
      <c r="C1000" s="176"/>
      <c r="D1000" s="176"/>
      <c r="E1000" s="176"/>
      <c r="F1000" s="175"/>
      <c r="G1000" s="176"/>
      <c r="H1000" s="160">
        <f t="shared" si="15"/>
        <v>0</v>
      </c>
    </row>
    <row r="1001" spans="1:8">
      <c r="A1001" s="175"/>
      <c r="B1001" s="176"/>
      <c r="C1001" s="176"/>
      <c r="D1001" s="176"/>
      <c r="E1001" s="176"/>
      <c r="F1001" s="175"/>
      <c r="G1001" s="176"/>
      <c r="H1001" s="160">
        <f t="shared" si="15"/>
        <v>0</v>
      </c>
    </row>
    <row r="1002" spans="1:8">
      <c r="A1002" s="175"/>
      <c r="B1002" s="176"/>
      <c r="C1002" s="176"/>
      <c r="D1002" s="176"/>
      <c r="E1002" s="176"/>
      <c r="F1002" s="175"/>
      <c r="G1002" s="176"/>
      <c r="H1002" s="160">
        <f t="shared" si="15"/>
        <v>0</v>
      </c>
    </row>
    <row r="1003" spans="1:8">
      <c r="A1003" s="175"/>
      <c r="B1003" s="176"/>
      <c r="C1003" s="176"/>
      <c r="D1003" s="176"/>
      <c r="E1003" s="176"/>
      <c r="F1003" s="175"/>
      <c r="G1003" s="176"/>
      <c r="H1003" s="160">
        <f t="shared" si="15"/>
        <v>0</v>
      </c>
    </row>
    <row r="1004" spans="1:8">
      <c r="A1004" s="175"/>
      <c r="B1004" s="176"/>
      <c r="C1004" s="176"/>
      <c r="D1004" s="176"/>
      <c r="E1004" s="176"/>
      <c r="F1004" s="175"/>
      <c r="G1004" s="176"/>
      <c r="H1004" s="160">
        <f t="shared" si="15"/>
        <v>0</v>
      </c>
    </row>
    <row r="1005" spans="1:8">
      <c r="A1005" s="175"/>
      <c r="B1005" s="176"/>
      <c r="C1005" s="176"/>
      <c r="D1005" s="176"/>
      <c r="E1005" s="176"/>
      <c r="F1005" s="175"/>
      <c r="G1005" s="176"/>
      <c r="H1005" s="160">
        <f t="shared" si="15"/>
        <v>0</v>
      </c>
    </row>
    <row r="1006" spans="1:8">
      <c r="A1006" s="175"/>
      <c r="B1006" s="176"/>
      <c r="C1006" s="176"/>
      <c r="D1006" s="176"/>
      <c r="E1006" s="176"/>
      <c r="F1006" s="175"/>
      <c r="G1006" s="176"/>
      <c r="H1006" s="160">
        <f t="shared" si="15"/>
        <v>0</v>
      </c>
    </row>
    <row r="1007" spans="1:8">
      <c r="A1007" s="175"/>
      <c r="B1007" s="176"/>
      <c r="C1007" s="176"/>
      <c r="D1007" s="176"/>
      <c r="E1007" s="176"/>
      <c r="F1007" s="175"/>
      <c r="G1007" s="176"/>
      <c r="H1007" s="160">
        <f t="shared" si="15"/>
        <v>0</v>
      </c>
    </row>
    <row r="1008" spans="1:8">
      <c r="A1008" s="175"/>
      <c r="B1008" s="176"/>
      <c r="C1008" s="176"/>
      <c r="D1008" s="176"/>
      <c r="E1008" s="176"/>
      <c r="F1008" s="175"/>
      <c r="G1008" s="176"/>
      <c r="H1008" s="160">
        <f t="shared" si="15"/>
        <v>0</v>
      </c>
    </row>
    <row r="1009" spans="1:8">
      <c r="A1009" s="175"/>
      <c r="B1009" s="176"/>
      <c r="C1009" s="176"/>
      <c r="D1009" s="176"/>
      <c r="E1009" s="176"/>
      <c r="F1009" s="175"/>
      <c r="G1009" s="176"/>
      <c r="H1009" s="160">
        <f t="shared" si="15"/>
        <v>0</v>
      </c>
    </row>
    <row r="1010" spans="1:8">
      <c r="A1010" s="175"/>
      <c r="B1010" s="176"/>
      <c r="C1010" s="176"/>
      <c r="D1010" s="176"/>
      <c r="E1010" s="176"/>
      <c r="F1010" s="175"/>
      <c r="G1010" s="176"/>
      <c r="H1010" s="160">
        <f t="shared" si="15"/>
        <v>0</v>
      </c>
    </row>
    <row r="1011" spans="1:8">
      <c r="A1011" s="175"/>
      <c r="B1011" s="176"/>
      <c r="C1011" s="176"/>
      <c r="D1011" s="176"/>
      <c r="E1011" s="176"/>
      <c r="F1011" s="175"/>
      <c r="G1011" s="176"/>
      <c r="H1011" s="160">
        <f t="shared" si="15"/>
        <v>0</v>
      </c>
    </row>
    <row r="1012" spans="1:8">
      <c r="A1012" s="175"/>
      <c r="B1012" s="176"/>
      <c r="C1012" s="176"/>
      <c r="D1012" s="176"/>
      <c r="E1012" s="176"/>
      <c r="F1012" s="175"/>
      <c r="G1012" s="176"/>
      <c r="H1012" s="160">
        <f t="shared" si="15"/>
        <v>0</v>
      </c>
    </row>
    <row r="1013" spans="1:8">
      <c r="A1013" s="175"/>
      <c r="B1013" s="176"/>
      <c r="C1013" s="176"/>
      <c r="D1013" s="176"/>
      <c r="E1013" s="176"/>
      <c r="F1013" s="175"/>
      <c r="G1013" s="176"/>
      <c r="H1013" s="160">
        <f t="shared" si="15"/>
        <v>0</v>
      </c>
    </row>
    <row r="1014" spans="1:8">
      <c r="A1014" s="175"/>
      <c r="B1014" s="176"/>
      <c r="C1014" s="176"/>
      <c r="D1014" s="176"/>
      <c r="E1014" s="176"/>
      <c r="F1014" s="175"/>
      <c r="G1014" s="176"/>
      <c r="H1014" s="160">
        <f t="shared" si="15"/>
        <v>0</v>
      </c>
    </row>
    <row r="1015" spans="1:8">
      <c r="A1015" s="175"/>
      <c r="B1015" s="176"/>
      <c r="C1015" s="176"/>
      <c r="D1015" s="176"/>
      <c r="E1015" s="176"/>
      <c r="F1015" s="175"/>
      <c r="G1015" s="176"/>
      <c r="H1015" s="160">
        <f t="shared" si="15"/>
        <v>0</v>
      </c>
    </row>
    <row r="1016" spans="1:8">
      <c r="A1016" s="175"/>
      <c r="B1016" s="176"/>
      <c r="C1016" s="176"/>
      <c r="D1016" s="176"/>
      <c r="E1016" s="176"/>
      <c r="F1016" s="175"/>
      <c r="G1016" s="176"/>
      <c r="H1016" s="160">
        <f t="shared" si="15"/>
        <v>0</v>
      </c>
    </row>
    <row r="1017" spans="1:8">
      <c r="A1017" s="175"/>
      <c r="B1017" s="176"/>
      <c r="C1017" s="176"/>
      <c r="D1017" s="176"/>
      <c r="E1017" s="176"/>
      <c r="F1017" s="175"/>
      <c r="G1017" s="176"/>
      <c r="H1017" s="160">
        <f t="shared" si="15"/>
        <v>0</v>
      </c>
    </row>
    <row r="1018" spans="1:8">
      <c r="A1018" s="175"/>
      <c r="B1018" s="176"/>
      <c r="C1018" s="176"/>
      <c r="D1018" s="176"/>
      <c r="E1018" s="176"/>
      <c r="F1018" s="175"/>
      <c r="G1018" s="176"/>
      <c r="H1018" s="160">
        <f t="shared" si="15"/>
        <v>0</v>
      </c>
    </row>
    <row r="1019" spans="1:8">
      <c r="A1019" s="175"/>
      <c r="B1019" s="176"/>
      <c r="C1019" s="176"/>
      <c r="D1019" s="176"/>
      <c r="E1019" s="176"/>
      <c r="F1019" s="175"/>
      <c r="G1019" s="176"/>
      <c r="H1019" s="160">
        <f t="shared" si="15"/>
        <v>0</v>
      </c>
    </row>
    <row r="1020" spans="1:8">
      <c r="A1020" s="175"/>
      <c r="B1020" s="176"/>
      <c r="C1020" s="176"/>
      <c r="D1020" s="176"/>
      <c r="E1020" s="176"/>
      <c r="F1020" s="175"/>
      <c r="G1020" s="176"/>
      <c r="H1020" s="160">
        <f t="shared" si="15"/>
        <v>0</v>
      </c>
    </row>
    <row r="1021" spans="1:8">
      <c r="A1021" s="175"/>
      <c r="B1021" s="176"/>
      <c r="C1021" s="176"/>
      <c r="D1021" s="176"/>
      <c r="E1021" s="176"/>
      <c r="F1021" s="175"/>
      <c r="G1021" s="176"/>
      <c r="H1021" s="160">
        <f t="shared" si="15"/>
        <v>0</v>
      </c>
    </row>
    <row r="1022" spans="1:8">
      <c r="A1022" s="175"/>
      <c r="B1022" s="176"/>
      <c r="C1022" s="176"/>
      <c r="D1022" s="176"/>
      <c r="E1022" s="176"/>
      <c r="F1022" s="175"/>
      <c r="G1022" s="176"/>
      <c r="H1022" s="160">
        <f t="shared" si="15"/>
        <v>0</v>
      </c>
    </row>
    <row r="1023" spans="1:8">
      <c r="A1023" s="175"/>
      <c r="B1023" s="176"/>
      <c r="C1023" s="176"/>
      <c r="D1023" s="176"/>
      <c r="E1023" s="176"/>
      <c r="F1023" s="175"/>
      <c r="G1023" s="176"/>
      <c r="H1023" s="160">
        <f t="shared" si="15"/>
        <v>0</v>
      </c>
    </row>
    <row r="1024" spans="1:8">
      <c r="A1024" s="175"/>
      <c r="B1024" s="176"/>
      <c r="C1024" s="176"/>
      <c r="D1024" s="176"/>
      <c r="E1024" s="176"/>
      <c r="F1024" s="175"/>
      <c r="G1024" s="176"/>
      <c r="H1024" s="160">
        <f t="shared" si="15"/>
        <v>0</v>
      </c>
    </row>
    <row r="1025" spans="1:8">
      <c r="A1025" s="175"/>
      <c r="B1025" s="176"/>
      <c r="C1025" s="176"/>
      <c r="D1025" s="176"/>
      <c r="E1025" s="176"/>
      <c r="F1025" s="175"/>
      <c r="G1025" s="176"/>
      <c r="H1025" s="160">
        <f t="shared" si="15"/>
        <v>0</v>
      </c>
    </row>
    <row r="1026" spans="1:8">
      <c r="A1026" s="175"/>
      <c r="B1026" s="176"/>
      <c r="C1026" s="176"/>
      <c r="D1026" s="176"/>
      <c r="E1026" s="176"/>
      <c r="F1026" s="175"/>
      <c r="G1026" s="176"/>
      <c r="H1026" s="160">
        <f t="shared" si="15"/>
        <v>0</v>
      </c>
    </row>
    <row r="1027" spans="1:8">
      <c r="A1027" s="175"/>
      <c r="B1027" s="176"/>
      <c r="C1027" s="176"/>
      <c r="D1027" s="176"/>
      <c r="E1027" s="176"/>
      <c r="F1027" s="175"/>
      <c r="G1027" s="176"/>
      <c r="H1027" s="160">
        <f t="shared" ref="H1027:H1090" si="16">VALUE(G1027)</f>
        <v>0</v>
      </c>
    </row>
    <row r="1028" spans="1:8">
      <c r="A1028" s="175"/>
      <c r="B1028" s="176"/>
      <c r="C1028" s="176"/>
      <c r="D1028" s="176"/>
      <c r="E1028" s="176"/>
      <c r="F1028" s="175"/>
      <c r="G1028" s="176"/>
      <c r="H1028" s="160">
        <f t="shared" si="16"/>
        <v>0</v>
      </c>
    </row>
    <row r="1029" spans="1:8">
      <c r="A1029" s="175"/>
      <c r="B1029" s="176"/>
      <c r="C1029" s="176"/>
      <c r="D1029" s="176"/>
      <c r="E1029" s="176"/>
      <c r="F1029" s="175"/>
      <c r="G1029" s="176"/>
      <c r="H1029" s="160">
        <f t="shared" si="16"/>
        <v>0</v>
      </c>
    </row>
    <row r="1030" spans="1:8">
      <c r="A1030" s="175"/>
      <c r="B1030" s="176"/>
      <c r="C1030" s="176"/>
      <c r="D1030" s="176"/>
      <c r="E1030" s="176"/>
      <c r="F1030" s="175"/>
      <c r="G1030" s="176"/>
      <c r="H1030" s="160">
        <f t="shared" si="16"/>
        <v>0</v>
      </c>
    </row>
    <row r="1031" spans="1:8">
      <c r="A1031" s="175"/>
      <c r="B1031" s="176"/>
      <c r="C1031" s="176"/>
      <c r="D1031" s="176"/>
      <c r="E1031" s="176"/>
      <c r="F1031" s="175"/>
      <c r="G1031" s="176"/>
      <c r="H1031" s="160">
        <f t="shared" si="16"/>
        <v>0</v>
      </c>
    </row>
    <row r="1032" spans="1:8">
      <c r="A1032" s="175"/>
      <c r="B1032" s="176"/>
      <c r="C1032" s="176"/>
      <c r="D1032" s="176"/>
      <c r="E1032" s="176"/>
      <c r="F1032" s="175"/>
      <c r="G1032" s="176"/>
      <c r="H1032" s="160">
        <f t="shared" si="16"/>
        <v>0</v>
      </c>
    </row>
    <row r="1033" spans="1:8">
      <c r="A1033" s="175"/>
      <c r="B1033" s="176"/>
      <c r="C1033" s="176"/>
      <c r="D1033" s="176"/>
      <c r="E1033" s="176"/>
      <c r="F1033" s="175"/>
      <c r="G1033" s="176"/>
      <c r="H1033" s="160">
        <f t="shared" si="16"/>
        <v>0</v>
      </c>
    </row>
    <row r="1034" spans="1:8">
      <c r="A1034" s="175"/>
      <c r="B1034" s="176"/>
      <c r="C1034" s="176"/>
      <c r="D1034" s="176"/>
      <c r="E1034" s="176"/>
      <c r="F1034" s="175"/>
      <c r="G1034" s="176"/>
      <c r="H1034" s="160">
        <f t="shared" si="16"/>
        <v>0</v>
      </c>
    </row>
    <row r="1035" spans="1:8">
      <c r="A1035" s="175"/>
      <c r="B1035" s="176"/>
      <c r="C1035" s="176"/>
      <c r="D1035" s="176"/>
      <c r="E1035" s="176"/>
      <c r="F1035" s="175"/>
      <c r="G1035" s="176"/>
      <c r="H1035" s="160">
        <f t="shared" si="16"/>
        <v>0</v>
      </c>
    </row>
    <row r="1036" spans="1:8">
      <c r="A1036" s="175"/>
      <c r="B1036" s="176"/>
      <c r="C1036" s="176"/>
      <c r="D1036" s="176"/>
      <c r="E1036" s="176"/>
      <c r="F1036" s="175"/>
      <c r="G1036" s="176"/>
      <c r="H1036" s="160">
        <f t="shared" si="16"/>
        <v>0</v>
      </c>
    </row>
    <row r="1037" spans="1:8">
      <c r="A1037" s="175"/>
      <c r="B1037" s="176"/>
      <c r="C1037" s="176"/>
      <c r="D1037" s="176"/>
      <c r="E1037" s="176"/>
      <c r="F1037" s="175"/>
      <c r="G1037" s="176"/>
      <c r="H1037" s="160">
        <f t="shared" si="16"/>
        <v>0</v>
      </c>
    </row>
    <row r="1038" spans="1:8">
      <c r="A1038" s="175"/>
      <c r="B1038" s="176"/>
      <c r="C1038" s="176"/>
      <c r="D1038" s="176"/>
      <c r="E1038" s="176"/>
      <c r="F1038" s="175"/>
      <c r="G1038" s="176"/>
      <c r="H1038" s="160">
        <f t="shared" si="16"/>
        <v>0</v>
      </c>
    </row>
    <row r="1039" spans="1:8">
      <c r="A1039" s="175"/>
      <c r="B1039" s="176"/>
      <c r="C1039" s="176"/>
      <c r="D1039" s="176"/>
      <c r="E1039" s="176"/>
      <c r="F1039" s="175"/>
      <c r="G1039" s="176"/>
      <c r="H1039" s="160">
        <f t="shared" si="16"/>
        <v>0</v>
      </c>
    </row>
    <row r="1040" spans="1:8">
      <c r="A1040" s="175"/>
      <c r="B1040" s="176"/>
      <c r="C1040" s="176"/>
      <c r="D1040" s="176"/>
      <c r="E1040" s="176"/>
      <c r="F1040" s="175"/>
      <c r="G1040" s="176"/>
      <c r="H1040" s="160">
        <f t="shared" si="16"/>
        <v>0</v>
      </c>
    </row>
    <row r="1041" spans="1:8">
      <c r="A1041" s="175"/>
      <c r="B1041" s="176"/>
      <c r="C1041" s="176"/>
      <c r="D1041" s="176"/>
      <c r="E1041" s="176"/>
      <c r="F1041" s="175"/>
      <c r="G1041" s="176"/>
      <c r="H1041" s="160">
        <f t="shared" si="16"/>
        <v>0</v>
      </c>
    </row>
    <row r="1042" spans="1:8">
      <c r="A1042" s="175"/>
      <c r="B1042" s="176"/>
      <c r="C1042" s="176"/>
      <c r="D1042" s="176"/>
      <c r="E1042" s="176"/>
      <c r="F1042" s="175"/>
      <c r="G1042" s="176"/>
      <c r="H1042" s="160">
        <f t="shared" si="16"/>
        <v>0</v>
      </c>
    </row>
    <row r="1043" spans="1:8">
      <c r="A1043" s="175"/>
      <c r="B1043" s="176"/>
      <c r="C1043" s="176"/>
      <c r="D1043" s="176"/>
      <c r="E1043" s="176"/>
      <c r="F1043" s="175"/>
      <c r="G1043" s="176"/>
      <c r="H1043" s="160">
        <f t="shared" si="16"/>
        <v>0</v>
      </c>
    </row>
    <row r="1044" spans="1:8">
      <c r="A1044" s="175"/>
      <c r="B1044" s="176"/>
      <c r="C1044" s="176"/>
      <c r="D1044" s="176"/>
      <c r="E1044" s="176"/>
      <c r="F1044" s="175"/>
      <c r="G1044" s="176"/>
      <c r="H1044" s="160">
        <f t="shared" si="16"/>
        <v>0</v>
      </c>
    </row>
    <row r="1045" spans="1:8">
      <c r="A1045" s="175"/>
      <c r="B1045" s="176"/>
      <c r="C1045" s="176"/>
      <c r="D1045" s="176"/>
      <c r="E1045" s="176"/>
      <c r="F1045" s="175"/>
      <c r="G1045" s="176"/>
      <c r="H1045" s="160">
        <f t="shared" si="16"/>
        <v>0</v>
      </c>
    </row>
    <row r="1046" spans="1:8">
      <c r="A1046" s="175"/>
      <c r="B1046" s="176"/>
      <c r="C1046" s="176"/>
      <c r="D1046" s="176"/>
      <c r="E1046" s="176"/>
      <c r="F1046" s="175"/>
      <c r="G1046" s="176"/>
      <c r="H1046" s="160">
        <f t="shared" si="16"/>
        <v>0</v>
      </c>
    </row>
    <row r="1047" spans="1:8">
      <c r="A1047" s="175"/>
      <c r="B1047" s="176"/>
      <c r="C1047" s="176"/>
      <c r="D1047" s="176"/>
      <c r="E1047" s="176"/>
      <c r="F1047" s="175"/>
      <c r="G1047" s="176"/>
      <c r="H1047" s="160">
        <f t="shared" si="16"/>
        <v>0</v>
      </c>
    </row>
    <row r="1048" spans="1:8">
      <c r="A1048" s="175"/>
      <c r="B1048" s="176"/>
      <c r="C1048" s="176"/>
      <c r="D1048" s="176"/>
      <c r="E1048" s="176"/>
      <c r="F1048" s="175"/>
      <c r="G1048" s="176"/>
      <c r="H1048" s="160">
        <f t="shared" si="16"/>
        <v>0</v>
      </c>
    </row>
    <row r="1049" spans="1:8">
      <c r="A1049" s="175"/>
      <c r="B1049" s="176"/>
      <c r="C1049" s="176"/>
      <c r="D1049" s="176"/>
      <c r="E1049" s="176"/>
      <c r="F1049" s="175"/>
      <c r="G1049" s="176"/>
      <c r="H1049" s="160">
        <f t="shared" si="16"/>
        <v>0</v>
      </c>
    </row>
    <row r="1050" spans="1:8">
      <c r="A1050" s="175"/>
      <c r="B1050" s="176"/>
      <c r="C1050" s="176"/>
      <c r="D1050" s="176"/>
      <c r="E1050" s="176"/>
      <c r="F1050" s="175"/>
      <c r="G1050" s="176"/>
      <c r="H1050" s="160">
        <f t="shared" si="16"/>
        <v>0</v>
      </c>
    </row>
    <row r="1051" spans="1:8">
      <c r="A1051" s="175"/>
      <c r="B1051" s="176"/>
      <c r="C1051" s="176"/>
      <c r="D1051" s="176"/>
      <c r="E1051" s="176"/>
      <c r="F1051" s="175"/>
      <c r="G1051" s="176"/>
      <c r="H1051" s="160">
        <f t="shared" si="16"/>
        <v>0</v>
      </c>
    </row>
    <row r="1052" spans="1:8">
      <c r="A1052" s="175"/>
      <c r="B1052" s="176"/>
      <c r="C1052" s="176"/>
      <c r="D1052" s="176"/>
      <c r="E1052" s="176"/>
      <c r="F1052" s="175"/>
      <c r="G1052" s="176"/>
      <c r="H1052" s="160">
        <f t="shared" si="16"/>
        <v>0</v>
      </c>
    </row>
    <row r="1053" spans="1:8">
      <c r="A1053" s="175"/>
      <c r="B1053" s="176"/>
      <c r="C1053" s="176"/>
      <c r="D1053" s="176"/>
      <c r="E1053" s="176"/>
      <c r="F1053" s="175"/>
      <c r="G1053" s="176"/>
      <c r="H1053" s="160">
        <f t="shared" si="16"/>
        <v>0</v>
      </c>
    </row>
    <row r="1054" spans="1:8">
      <c r="A1054" s="175"/>
      <c r="B1054" s="176"/>
      <c r="C1054" s="176"/>
      <c r="D1054" s="176"/>
      <c r="E1054" s="176"/>
      <c r="F1054" s="175"/>
      <c r="G1054" s="176"/>
      <c r="H1054" s="160">
        <f t="shared" si="16"/>
        <v>0</v>
      </c>
    </row>
    <row r="1055" spans="1:8">
      <c r="A1055" s="175"/>
      <c r="B1055" s="176"/>
      <c r="C1055" s="176"/>
      <c r="D1055" s="176"/>
      <c r="E1055" s="176"/>
      <c r="F1055" s="175"/>
      <c r="G1055" s="176"/>
      <c r="H1055" s="160">
        <f t="shared" si="16"/>
        <v>0</v>
      </c>
    </row>
    <row r="1056" spans="1:8">
      <c r="A1056" s="175"/>
      <c r="B1056" s="176"/>
      <c r="C1056" s="176"/>
      <c r="D1056" s="176"/>
      <c r="E1056" s="176"/>
      <c r="F1056" s="175"/>
      <c r="G1056" s="176"/>
      <c r="H1056" s="160">
        <f t="shared" si="16"/>
        <v>0</v>
      </c>
    </row>
    <row r="1057" spans="1:8">
      <c r="A1057" s="175"/>
      <c r="B1057" s="176"/>
      <c r="C1057" s="176"/>
      <c r="D1057" s="176"/>
      <c r="E1057" s="176"/>
      <c r="F1057" s="175"/>
      <c r="G1057" s="176"/>
      <c r="H1057" s="160">
        <f t="shared" si="16"/>
        <v>0</v>
      </c>
    </row>
    <row r="1058" spans="1:8">
      <c r="A1058" s="175"/>
      <c r="B1058" s="176"/>
      <c r="C1058" s="176"/>
      <c r="D1058" s="176"/>
      <c r="E1058" s="176"/>
      <c r="F1058" s="175"/>
      <c r="G1058" s="176"/>
      <c r="H1058" s="160">
        <f t="shared" si="16"/>
        <v>0</v>
      </c>
    </row>
    <row r="1059" spans="1:8">
      <c r="A1059" s="175"/>
      <c r="B1059" s="176"/>
      <c r="C1059" s="176"/>
      <c r="D1059" s="176"/>
      <c r="E1059" s="176"/>
      <c r="F1059" s="175"/>
      <c r="G1059" s="176"/>
      <c r="H1059" s="160">
        <f t="shared" si="16"/>
        <v>0</v>
      </c>
    </row>
    <row r="1060" spans="1:8">
      <c r="A1060" s="175"/>
      <c r="B1060" s="176"/>
      <c r="C1060" s="176"/>
      <c r="D1060" s="176"/>
      <c r="E1060" s="176"/>
      <c r="F1060" s="175"/>
      <c r="G1060" s="176"/>
      <c r="H1060" s="160">
        <f t="shared" si="16"/>
        <v>0</v>
      </c>
    </row>
    <row r="1061" spans="1:8">
      <c r="A1061" s="175"/>
      <c r="B1061" s="176"/>
      <c r="C1061" s="176"/>
      <c r="D1061" s="176"/>
      <c r="E1061" s="176"/>
      <c r="F1061" s="175"/>
      <c r="G1061" s="176"/>
      <c r="H1061" s="160">
        <f t="shared" si="16"/>
        <v>0</v>
      </c>
    </row>
    <row r="1062" spans="1:8">
      <c r="A1062" s="175"/>
      <c r="B1062" s="176"/>
      <c r="C1062" s="176"/>
      <c r="D1062" s="176"/>
      <c r="E1062" s="176"/>
      <c r="F1062" s="175"/>
      <c r="G1062" s="176"/>
      <c r="H1062" s="160">
        <f t="shared" si="16"/>
        <v>0</v>
      </c>
    </row>
    <row r="1063" spans="1:8">
      <c r="A1063" s="175"/>
      <c r="B1063" s="176"/>
      <c r="C1063" s="176"/>
      <c r="D1063" s="176"/>
      <c r="E1063" s="176"/>
      <c r="F1063" s="175"/>
      <c r="G1063" s="176"/>
      <c r="H1063" s="160">
        <f t="shared" si="16"/>
        <v>0</v>
      </c>
    </row>
    <row r="1064" spans="1:8">
      <c r="A1064" s="175"/>
      <c r="B1064" s="176"/>
      <c r="C1064" s="176"/>
      <c r="D1064" s="176"/>
      <c r="E1064" s="176"/>
      <c r="F1064" s="175"/>
      <c r="G1064" s="176"/>
      <c r="H1064" s="160">
        <f t="shared" si="16"/>
        <v>0</v>
      </c>
    </row>
    <row r="1065" spans="1:8">
      <c r="A1065" s="175"/>
      <c r="B1065" s="176"/>
      <c r="C1065" s="176"/>
      <c r="D1065" s="176"/>
      <c r="E1065" s="176"/>
      <c r="F1065" s="175"/>
      <c r="G1065" s="176"/>
      <c r="H1065" s="160">
        <f t="shared" si="16"/>
        <v>0</v>
      </c>
    </row>
    <row r="1066" spans="1:8">
      <c r="A1066" s="175"/>
      <c r="B1066" s="176"/>
      <c r="C1066" s="176"/>
      <c r="D1066" s="176"/>
      <c r="E1066" s="176"/>
      <c r="F1066" s="175"/>
      <c r="G1066" s="176"/>
      <c r="H1066" s="160">
        <f t="shared" si="16"/>
        <v>0</v>
      </c>
    </row>
    <row r="1067" spans="1:8">
      <c r="A1067" s="175"/>
      <c r="B1067" s="176"/>
      <c r="C1067" s="176"/>
      <c r="D1067" s="176"/>
      <c r="E1067" s="176"/>
      <c r="F1067" s="175"/>
      <c r="G1067" s="176"/>
      <c r="H1067" s="160">
        <f t="shared" si="16"/>
        <v>0</v>
      </c>
    </row>
    <row r="1068" spans="1:8">
      <c r="A1068" s="175"/>
      <c r="B1068" s="176"/>
      <c r="C1068" s="176"/>
      <c r="D1068" s="176"/>
      <c r="E1068" s="176"/>
      <c r="F1068" s="175"/>
      <c r="G1068" s="176"/>
      <c r="H1068" s="160">
        <f t="shared" si="16"/>
        <v>0</v>
      </c>
    </row>
    <row r="1069" spans="1:8">
      <c r="A1069" s="175"/>
      <c r="B1069" s="176"/>
      <c r="C1069" s="176"/>
      <c r="D1069" s="176"/>
      <c r="E1069" s="176"/>
      <c r="F1069" s="175"/>
      <c r="G1069" s="176"/>
      <c r="H1069" s="160">
        <f t="shared" si="16"/>
        <v>0</v>
      </c>
    </row>
    <row r="1070" spans="1:8">
      <c r="A1070" s="175"/>
      <c r="B1070" s="176"/>
      <c r="C1070" s="176"/>
      <c r="D1070" s="176"/>
      <c r="E1070" s="176"/>
      <c r="F1070" s="175"/>
      <c r="G1070" s="176"/>
      <c r="H1070" s="160">
        <f t="shared" si="16"/>
        <v>0</v>
      </c>
    </row>
    <row r="1071" spans="1:8">
      <c r="A1071" s="175"/>
      <c r="B1071" s="176"/>
      <c r="C1071" s="176"/>
      <c r="D1071" s="176"/>
      <c r="E1071" s="176"/>
      <c r="F1071" s="175"/>
      <c r="G1071" s="176"/>
      <c r="H1071" s="160">
        <f t="shared" si="16"/>
        <v>0</v>
      </c>
    </row>
    <row r="1072" spans="1:8">
      <c r="A1072" s="175"/>
      <c r="B1072" s="176"/>
      <c r="C1072" s="176"/>
      <c r="D1072" s="176"/>
      <c r="E1072" s="176"/>
      <c r="F1072" s="175"/>
      <c r="G1072" s="176"/>
      <c r="H1072" s="160">
        <f t="shared" si="16"/>
        <v>0</v>
      </c>
    </row>
    <row r="1073" spans="1:8">
      <c r="A1073" s="175"/>
      <c r="B1073" s="176"/>
      <c r="C1073" s="176"/>
      <c r="D1073" s="176"/>
      <c r="E1073" s="176"/>
      <c r="F1073" s="175"/>
      <c r="G1073" s="176"/>
      <c r="H1073" s="160">
        <f t="shared" si="16"/>
        <v>0</v>
      </c>
    </row>
    <row r="1074" spans="1:8">
      <c r="A1074" s="175"/>
      <c r="B1074" s="176"/>
      <c r="C1074" s="176"/>
      <c r="D1074" s="176"/>
      <c r="E1074" s="176"/>
      <c r="F1074" s="175"/>
      <c r="G1074" s="176"/>
      <c r="H1074" s="160">
        <f t="shared" si="16"/>
        <v>0</v>
      </c>
    </row>
    <row r="1075" spans="1:8">
      <c r="A1075" s="175"/>
      <c r="B1075" s="176"/>
      <c r="C1075" s="176"/>
      <c r="D1075" s="176"/>
      <c r="E1075" s="176"/>
      <c r="F1075" s="175"/>
      <c r="G1075" s="176"/>
      <c r="H1075" s="160">
        <f t="shared" si="16"/>
        <v>0</v>
      </c>
    </row>
    <row r="1076" spans="1:8">
      <c r="A1076" s="175"/>
      <c r="B1076" s="176"/>
      <c r="C1076" s="176"/>
      <c r="D1076" s="176"/>
      <c r="E1076" s="176"/>
      <c r="F1076" s="175"/>
      <c r="G1076" s="176"/>
      <c r="H1076" s="160">
        <f t="shared" si="16"/>
        <v>0</v>
      </c>
    </row>
    <row r="1077" spans="1:8">
      <c r="A1077" s="175"/>
      <c r="B1077" s="176"/>
      <c r="C1077" s="176"/>
      <c r="D1077" s="176"/>
      <c r="E1077" s="176"/>
      <c r="F1077" s="175"/>
      <c r="G1077" s="176"/>
      <c r="H1077" s="160">
        <f t="shared" si="16"/>
        <v>0</v>
      </c>
    </row>
    <row r="1078" spans="1:8">
      <c r="A1078" s="175"/>
      <c r="B1078" s="176"/>
      <c r="C1078" s="176"/>
      <c r="D1078" s="176"/>
      <c r="E1078" s="176"/>
      <c r="F1078" s="175"/>
      <c r="G1078" s="176"/>
      <c r="H1078" s="160">
        <f t="shared" si="16"/>
        <v>0</v>
      </c>
    </row>
    <row r="1079" spans="1:8">
      <c r="A1079" s="175"/>
      <c r="B1079" s="176"/>
      <c r="C1079" s="176"/>
      <c r="D1079" s="176"/>
      <c r="E1079" s="176"/>
      <c r="F1079" s="175"/>
      <c r="G1079" s="176"/>
      <c r="H1079" s="160">
        <f t="shared" si="16"/>
        <v>0</v>
      </c>
    </row>
    <row r="1080" spans="1:8">
      <c r="A1080" s="175"/>
      <c r="B1080" s="176"/>
      <c r="C1080" s="176"/>
      <c r="D1080" s="176"/>
      <c r="E1080" s="176"/>
      <c r="F1080" s="175"/>
      <c r="G1080" s="176"/>
      <c r="H1080" s="160">
        <f t="shared" si="16"/>
        <v>0</v>
      </c>
    </row>
    <row r="1081" spans="1:8">
      <c r="A1081" s="175"/>
      <c r="B1081" s="176"/>
      <c r="C1081" s="176"/>
      <c r="D1081" s="176"/>
      <c r="E1081" s="176"/>
      <c r="F1081" s="175"/>
      <c r="G1081" s="176"/>
      <c r="H1081" s="160">
        <f t="shared" si="16"/>
        <v>0</v>
      </c>
    </row>
    <row r="1082" spans="1:8">
      <c r="A1082" s="175"/>
      <c r="B1082" s="176"/>
      <c r="C1082" s="176"/>
      <c r="D1082" s="176"/>
      <c r="E1082" s="176"/>
      <c r="F1082" s="175"/>
      <c r="G1082" s="176"/>
      <c r="H1082" s="160">
        <f t="shared" si="16"/>
        <v>0</v>
      </c>
    </row>
    <row r="1083" spans="1:8">
      <c r="A1083" s="175"/>
      <c r="B1083" s="176"/>
      <c r="C1083" s="176"/>
      <c r="D1083" s="176"/>
      <c r="E1083" s="176"/>
      <c r="F1083" s="175"/>
      <c r="G1083" s="176"/>
      <c r="H1083" s="160">
        <f t="shared" si="16"/>
        <v>0</v>
      </c>
    </row>
    <row r="1084" spans="1:8">
      <c r="A1084" s="175"/>
      <c r="B1084" s="176"/>
      <c r="C1084" s="176"/>
      <c r="D1084" s="176"/>
      <c r="E1084" s="176"/>
      <c r="F1084" s="175"/>
      <c r="G1084" s="176"/>
      <c r="H1084" s="160">
        <f t="shared" si="16"/>
        <v>0</v>
      </c>
    </row>
    <row r="1085" spans="1:8">
      <c r="A1085" s="175"/>
      <c r="B1085" s="176"/>
      <c r="C1085" s="176"/>
      <c r="D1085" s="176"/>
      <c r="E1085" s="176"/>
      <c r="F1085" s="175"/>
      <c r="G1085" s="176"/>
      <c r="H1085" s="160">
        <f t="shared" si="16"/>
        <v>0</v>
      </c>
    </row>
    <row r="1086" spans="1:8">
      <c r="A1086" s="175"/>
      <c r="B1086" s="176"/>
      <c r="C1086" s="176"/>
      <c r="D1086" s="176"/>
      <c r="E1086" s="176"/>
      <c r="F1086" s="175"/>
      <c r="G1086" s="176"/>
      <c r="H1086" s="160">
        <f t="shared" si="16"/>
        <v>0</v>
      </c>
    </row>
    <row r="1087" spans="1:8">
      <c r="A1087" s="175"/>
      <c r="B1087" s="176"/>
      <c r="C1087" s="176"/>
      <c r="D1087" s="176"/>
      <c r="E1087" s="176"/>
      <c r="F1087" s="175"/>
      <c r="G1087" s="176"/>
      <c r="H1087" s="160">
        <f t="shared" si="16"/>
        <v>0</v>
      </c>
    </row>
    <row r="1088" spans="1:8">
      <c r="A1088" s="175"/>
      <c r="B1088" s="176"/>
      <c r="C1088" s="176"/>
      <c r="D1088" s="176"/>
      <c r="E1088" s="176"/>
      <c r="F1088" s="175"/>
      <c r="G1088" s="176"/>
      <c r="H1088" s="160">
        <f t="shared" si="16"/>
        <v>0</v>
      </c>
    </row>
    <row r="1089" spans="1:8">
      <c r="A1089" s="175"/>
      <c r="B1089" s="176"/>
      <c r="C1089" s="176"/>
      <c r="D1089" s="176"/>
      <c r="E1089" s="176"/>
      <c r="F1089" s="175"/>
      <c r="G1089" s="176"/>
      <c r="H1089" s="160">
        <f t="shared" si="16"/>
        <v>0</v>
      </c>
    </row>
    <row r="1090" spans="1:8">
      <c r="A1090" s="175"/>
      <c r="B1090" s="176"/>
      <c r="C1090" s="176"/>
      <c r="D1090" s="176"/>
      <c r="E1090" s="176"/>
      <c r="F1090" s="175"/>
      <c r="G1090" s="176"/>
      <c r="H1090" s="160">
        <f t="shared" si="16"/>
        <v>0</v>
      </c>
    </row>
    <row r="1091" spans="1:8">
      <c r="A1091" s="175"/>
      <c r="B1091" s="176"/>
      <c r="C1091" s="176"/>
      <c r="D1091" s="176"/>
      <c r="E1091" s="176"/>
      <c r="F1091" s="175"/>
      <c r="G1091" s="176"/>
      <c r="H1091" s="160">
        <f t="shared" ref="H1091:H1154" si="17">VALUE(G1091)</f>
        <v>0</v>
      </c>
    </row>
    <row r="1092" spans="1:8">
      <c r="A1092" s="175"/>
      <c r="B1092" s="176"/>
      <c r="C1092" s="176"/>
      <c r="D1092" s="176"/>
      <c r="E1092" s="176"/>
      <c r="F1092" s="175"/>
      <c r="G1092" s="176"/>
      <c r="H1092" s="160">
        <f t="shared" si="17"/>
        <v>0</v>
      </c>
    </row>
    <row r="1093" spans="1:8">
      <c r="A1093" s="175"/>
      <c r="B1093" s="176"/>
      <c r="C1093" s="176"/>
      <c r="D1093" s="176"/>
      <c r="E1093" s="176"/>
      <c r="F1093" s="175"/>
      <c r="G1093" s="176"/>
      <c r="H1093" s="160">
        <f t="shared" si="17"/>
        <v>0</v>
      </c>
    </row>
    <row r="1094" spans="1:8">
      <c r="A1094" s="175"/>
      <c r="B1094" s="176"/>
      <c r="C1094" s="176"/>
      <c r="D1094" s="176"/>
      <c r="E1094" s="176"/>
      <c r="F1094" s="175"/>
      <c r="G1094" s="176"/>
      <c r="H1094" s="160">
        <f t="shared" si="17"/>
        <v>0</v>
      </c>
    </row>
    <row r="1095" spans="1:8">
      <c r="A1095" s="175"/>
      <c r="B1095" s="176"/>
      <c r="C1095" s="176"/>
      <c r="D1095" s="176"/>
      <c r="E1095" s="176"/>
      <c r="F1095" s="175"/>
      <c r="G1095" s="176"/>
      <c r="H1095" s="160">
        <f t="shared" si="17"/>
        <v>0</v>
      </c>
    </row>
    <row r="1096" spans="1:8">
      <c r="A1096" s="175"/>
      <c r="B1096" s="176"/>
      <c r="C1096" s="176"/>
      <c r="D1096" s="176"/>
      <c r="E1096" s="176"/>
      <c r="F1096" s="175"/>
      <c r="G1096" s="176"/>
      <c r="H1096" s="160">
        <f t="shared" si="17"/>
        <v>0</v>
      </c>
    </row>
    <row r="1097" spans="1:8">
      <c r="A1097" s="175"/>
      <c r="B1097" s="176"/>
      <c r="C1097" s="176"/>
      <c r="D1097" s="176"/>
      <c r="E1097" s="176"/>
      <c r="F1097" s="175"/>
      <c r="G1097" s="176"/>
      <c r="H1097" s="160">
        <f t="shared" si="17"/>
        <v>0</v>
      </c>
    </row>
    <row r="1098" spans="1:8">
      <c r="A1098" s="175"/>
      <c r="B1098" s="176"/>
      <c r="C1098" s="176"/>
      <c r="D1098" s="176"/>
      <c r="E1098" s="176"/>
      <c r="F1098" s="175"/>
      <c r="G1098" s="176"/>
      <c r="H1098" s="160">
        <f t="shared" si="17"/>
        <v>0</v>
      </c>
    </row>
    <row r="1099" spans="1:8">
      <c r="A1099" s="175"/>
      <c r="B1099" s="176"/>
      <c r="C1099" s="176"/>
      <c r="D1099" s="176"/>
      <c r="E1099" s="176"/>
      <c r="F1099" s="175"/>
      <c r="G1099" s="176"/>
      <c r="H1099" s="160">
        <f t="shared" si="17"/>
        <v>0</v>
      </c>
    </row>
    <row r="1100" spans="1:8">
      <c r="A1100" s="175"/>
      <c r="B1100" s="176"/>
      <c r="C1100" s="176"/>
      <c r="D1100" s="176"/>
      <c r="E1100" s="176"/>
      <c r="F1100" s="175"/>
      <c r="G1100" s="176"/>
      <c r="H1100" s="160">
        <f t="shared" si="17"/>
        <v>0</v>
      </c>
    </row>
    <row r="1101" spans="1:8">
      <c r="A1101" s="175"/>
      <c r="B1101" s="176"/>
      <c r="C1101" s="176"/>
      <c r="D1101" s="176"/>
      <c r="E1101" s="176"/>
      <c r="F1101" s="175"/>
      <c r="G1101" s="176"/>
      <c r="H1101" s="160">
        <f t="shared" si="17"/>
        <v>0</v>
      </c>
    </row>
    <row r="1102" spans="1:8">
      <c r="A1102" s="175"/>
      <c r="B1102" s="176"/>
      <c r="C1102" s="176"/>
      <c r="D1102" s="176"/>
      <c r="E1102" s="176"/>
      <c r="F1102" s="175"/>
      <c r="G1102" s="176"/>
      <c r="H1102" s="160">
        <f t="shared" si="17"/>
        <v>0</v>
      </c>
    </row>
    <row r="1103" spans="1:8">
      <c r="A1103" s="175"/>
      <c r="B1103" s="176"/>
      <c r="C1103" s="176"/>
      <c r="D1103" s="176"/>
      <c r="E1103" s="176"/>
      <c r="F1103" s="175"/>
      <c r="G1103" s="176"/>
      <c r="H1103" s="160">
        <f t="shared" si="17"/>
        <v>0</v>
      </c>
    </row>
    <row r="1104" spans="1:8">
      <c r="A1104" s="175"/>
      <c r="B1104" s="176"/>
      <c r="C1104" s="176"/>
      <c r="D1104" s="176"/>
      <c r="E1104" s="176"/>
      <c r="F1104" s="175"/>
      <c r="G1104" s="176"/>
      <c r="H1104" s="160">
        <f t="shared" si="17"/>
        <v>0</v>
      </c>
    </row>
    <row r="1105" spans="1:8">
      <c r="A1105" s="175"/>
      <c r="B1105" s="176"/>
      <c r="C1105" s="176"/>
      <c r="D1105" s="176"/>
      <c r="E1105" s="176"/>
      <c r="F1105" s="175"/>
      <c r="G1105" s="176"/>
      <c r="H1105" s="160">
        <f t="shared" si="17"/>
        <v>0</v>
      </c>
    </row>
    <row r="1106" spans="1:8">
      <c r="A1106" s="175"/>
      <c r="B1106" s="176"/>
      <c r="C1106" s="176"/>
      <c r="D1106" s="176"/>
      <c r="E1106" s="176"/>
      <c r="F1106" s="175"/>
      <c r="G1106" s="176"/>
      <c r="H1106" s="160">
        <f t="shared" si="17"/>
        <v>0</v>
      </c>
    </row>
    <row r="1107" spans="1:8">
      <c r="A1107" s="175"/>
      <c r="B1107" s="176"/>
      <c r="C1107" s="176"/>
      <c r="D1107" s="176"/>
      <c r="E1107" s="176"/>
      <c r="F1107" s="175"/>
      <c r="G1107" s="176"/>
      <c r="H1107" s="160">
        <f t="shared" si="17"/>
        <v>0</v>
      </c>
    </row>
    <row r="1108" spans="1:8">
      <c r="A1108" s="175"/>
      <c r="B1108" s="176"/>
      <c r="C1108" s="176"/>
      <c r="D1108" s="176"/>
      <c r="E1108" s="176"/>
      <c r="F1108" s="175"/>
      <c r="G1108" s="176"/>
      <c r="H1108" s="160">
        <f t="shared" si="17"/>
        <v>0</v>
      </c>
    </row>
    <row r="1109" spans="1:8">
      <c r="A1109" s="175"/>
      <c r="B1109" s="176"/>
      <c r="C1109" s="176"/>
      <c r="D1109" s="176"/>
      <c r="E1109" s="176"/>
      <c r="F1109" s="175"/>
      <c r="G1109" s="176"/>
      <c r="H1109" s="160">
        <f t="shared" si="17"/>
        <v>0</v>
      </c>
    </row>
    <row r="1110" spans="1:8">
      <c r="A1110" s="175"/>
      <c r="B1110" s="176"/>
      <c r="C1110" s="176"/>
      <c r="D1110" s="176"/>
      <c r="E1110" s="176"/>
      <c r="F1110" s="175"/>
      <c r="G1110" s="176"/>
      <c r="H1110" s="160">
        <f t="shared" si="17"/>
        <v>0</v>
      </c>
    </row>
    <row r="1111" spans="1:8">
      <c r="A1111" s="175"/>
      <c r="B1111" s="176"/>
      <c r="C1111" s="176"/>
      <c r="D1111" s="176"/>
      <c r="E1111" s="176"/>
      <c r="F1111" s="175"/>
      <c r="G1111" s="176"/>
      <c r="H1111" s="160">
        <f t="shared" si="17"/>
        <v>0</v>
      </c>
    </row>
    <row r="1112" spans="1:8">
      <c r="A1112" s="175"/>
      <c r="B1112" s="176"/>
      <c r="C1112" s="176"/>
      <c r="D1112" s="176"/>
      <c r="E1112" s="176"/>
      <c r="F1112" s="175"/>
      <c r="G1112" s="176"/>
      <c r="H1112" s="160">
        <f t="shared" si="17"/>
        <v>0</v>
      </c>
    </row>
    <row r="1113" spans="1:8">
      <c r="A1113" s="175"/>
      <c r="B1113" s="176"/>
      <c r="C1113" s="176"/>
      <c r="D1113" s="176"/>
      <c r="E1113" s="176"/>
      <c r="F1113" s="175"/>
      <c r="G1113" s="176"/>
      <c r="H1113" s="160">
        <f t="shared" si="17"/>
        <v>0</v>
      </c>
    </row>
    <row r="1114" spans="1:8">
      <c r="A1114" s="175"/>
      <c r="B1114" s="176"/>
      <c r="C1114" s="176"/>
      <c r="D1114" s="176"/>
      <c r="E1114" s="176"/>
      <c r="F1114" s="175"/>
      <c r="G1114" s="176"/>
      <c r="H1114" s="160">
        <f t="shared" si="17"/>
        <v>0</v>
      </c>
    </row>
    <row r="1115" spans="1:8">
      <c r="A1115" s="175"/>
      <c r="B1115" s="176"/>
      <c r="C1115" s="176"/>
      <c r="D1115" s="176"/>
      <c r="E1115" s="176"/>
      <c r="F1115" s="175"/>
      <c r="G1115" s="176"/>
      <c r="H1115" s="160">
        <f t="shared" si="17"/>
        <v>0</v>
      </c>
    </row>
    <row r="1116" spans="1:8">
      <c r="A1116" s="175"/>
      <c r="B1116" s="176"/>
      <c r="C1116" s="176"/>
      <c r="D1116" s="176"/>
      <c r="E1116" s="176"/>
      <c r="F1116" s="175"/>
      <c r="G1116" s="176"/>
      <c r="H1116" s="160">
        <f t="shared" si="17"/>
        <v>0</v>
      </c>
    </row>
    <row r="1117" spans="1:8">
      <c r="A1117" s="175"/>
      <c r="B1117" s="176"/>
      <c r="C1117" s="176"/>
      <c r="D1117" s="176"/>
      <c r="E1117" s="176"/>
      <c r="F1117" s="175"/>
      <c r="G1117" s="176"/>
      <c r="H1117" s="160">
        <f t="shared" si="17"/>
        <v>0</v>
      </c>
    </row>
    <row r="1118" spans="1:8">
      <c r="A1118" s="175"/>
      <c r="B1118" s="176"/>
      <c r="C1118" s="176"/>
      <c r="D1118" s="176"/>
      <c r="E1118" s="176"/>
      <c r="F1118" s="175"/>
      <c r="G1118" s="176"/>
      <c r="H1118" s="160">
        <f t="shared" si="17"/>
        <v>0</v>
      </c>
    </row>
    <row r="1119" spans="1:8">
      <c r="A1119" s="175"/>
      <c r="B1119" s="176"/>
      <c r="C1119" s="176"/>
      <c r="D1119" s="176"/>
      <c r="E1119" s="176"/>
      <c r="F1119" s="175"/>
      <c r="G1119" s="176"/>
      <c r="H1119" s="160">
        <f t="shared" si="17"/>
        <v>0</v>
      </c>
    </row>
    <row r="1120" spans="1:8">
      <c r="A1120" s="175"/>
      <c r="B1120" s="176"/>
      <c r="C1120" s="176"/>
      <c r="D1120" s="176"/>
      <c r="E1120" s="176"/>
      <c r="F1120" s="175"/>
      <c r="G1120" s="176"/>
      <c r="H1120" s="160">
        <f t="shared" si="17"/>
        <v>0</v>
      </c>
    </row>
    <row r="1121" spans="1:8">
      <c r="A1121" s="175"/>
      <c r="B1121" s="176"/>
      <c r="C1121" s="176"/>
      <c r="D1121" s="176"/>
      <c r="E1121" s="176"/>
      <c r="F1121" s="175"/>
      <c r="G1121" s="176"/>
      <c r="H1121" s="160">
        <f t="shared" si="17"/>
        <v>0</v>
      </c>
    </row>
    <row r="1122" spans="1:8">
      <c r="A1122" s="175"/>
      <c r="B1122" s="176"/>
      <c r="C1122" s="176"/>
      <c r="D1122" s="176"/>
      <c r="E1122" s="176"/>
      <c r="F1122" s="175"/>
      <c r="G1122" s="176"/>
      <c r="H1122" s="160">
        <f t="shared" si="17"/>
        <v>0</v>
      </c>
    </row>
    <row r="1123" spans="1:8">
      <c r="A1123" s="175"/>
      <c r="B1123" s="176"/>
      <c r="C1123" s="176"/>
      <c r="D1123" s="176"/>
      <c r="E1123" s="176"/>
      <c r="F1123" s="175"/>
      <c r="G1123" s="176"/>
      <c r="H1123" s="160">
        <f t="shared" si="17"/>
        <v>0</v>
      </c>
    </row>
    <row r="1124" spans="1:8">
      <c r="A1124" s="175"/>
      <c r="B1124" s="176"/>
      <c r="C1124" s="176"/>
      <c r="D1124" s="176"/>
      <c r="E1124" s="176"/>
      <c r="F1124" s="175"/>
      <c r="G1124" s="176"/>
      <c r="H1124" s="160">
        <f t="shared" si="17"/>
        <v>0</v>
      </c>
    </row>
    <row r="1125" spans="1:8">
      <c r="A1125" s="175"/>
      <c r="B1125" s="176"/>
      <c r="C1125" s="176"/>
      <c r="D1125" s="176"/>
      <c r="E1125" s="176"/>
      <c r="F1125" s="175"/>
      <c r="G1125" s="176"/>
      <c r="H1125" s="160">
        <f t="shared" si="17"/>
        <v>0</v>
      </c>
    </row>
    <row r="1126" spans="1:8">
      <c r="A1126" s="175"/>
      <c r="B1126" s="176"/>
      <c r="C1126" s="176"/>
      <c r="D1126" s="176"/>
      <c r="E1126" s="176"/>
      <c r="F1126" s="175"/>
      <c r="G1126" s="176"/>
      <c r="H1126" s="160">
        <f t="shared" si="17"/>
        <v>0</v>
      </c>
    </row>
    <row r="1127" spans="1:8">
      <c r="A1127" s="175"/>
      <c r="B1127" s="176"/>
      <c r="C1127" s="176"/>
      <c r="D1127" s="176"/>
      <c r="E1127" s="176"/>
      <c r="F1127" s="175"/>
      <c r="G1127" s="176"/>
      <c r="H1127" s="160">
        <f t="shared" si="17"/>
        <v>0</v>
      </c>
    </row>
    <row r="1128" spans="1:8">
      <c r="A1128" s="175"/>
      <c r="B1128" s="176"/>
      <c r="C1128" s="176"/>
      <c r="D1128" s="176"/>
      <c r="E1128" s="176"/>
      <c r="F1128" s="175"/>
      <c r="G1128" s="176"/>
      <c r="H1128" s="160">
        <f t="shared" si="17"/>
        <v>0</v>
      </c>
    </row>
    <row r="1129" spans="1:8">
      <c r="A1129" s="175"/>
      <c r="B1129" s="176"/>
      <c r="C1129" s="176"/>
      <c r="D1129" s="176"/>
      <c r="E1129" s="176"/>
      <c r="F1129" s="175"/>
      <c r="G1129" s="176"/>
      <c r="H1129" s="160">
        <f t="shared" si="17"/>
        <v>0</v>
      </c>
    </row>
    <row r="1130" spans="1:8">
      <c r="A1130" s="175"/>
      <c r="B1130" s="176"/>
      <c r="C1130" s="176"/>
      <c r="D1130" s="176"/>
      <c r="E1130" s="176"/>
      <c r="F1130" s="175"/>
      <c r="G1130" s="176"/>
      <c r="H1130" s="160">
        <f t="shared" si="17"/>
        <v>0</v>
      </c>
    </row>
    <row r="1131" spans="1:8">
      <c r="A1131" s="175"/>
      <c r="B1131" s="176"/>
      <c r="C1131" s="176"/>
      <c r="D1131" s="176"/>
      <c r="E1131" s="176"/>
      <c r="F1131" s="175"/>
      <c r="G1131" s="176"/>
      <c r="H1131" s="160">
        <f t="shared" si="17"/>
        <v>0</v>
      </c>
    </row>
    <row r="1132" spans="1:8">
      <c r="A1132" s="175"/>
      <c r="B1132" s="176"/>
      <c r="C1132" s="176"/>
      <c r="D1132" s="176"/>
      <c r="E1132" s="176"/>
      <c r="F1132" s="175"/>
      <c r="G1132" s="176"/>
      <c r="H1132" s="160">
        <f t="shared" si="17"/>
        <v>0</v>
      </c>
    </row>
    <row r="1133" spans="1:8">
      <c r="A1133" s="175"/>
      <c r="B1133" s="176"/>
      <c r="C1133" s="176"/>
      <c r="D1133" s="176"/>
      <c r="E1133" s="176"/>
      <c r="F1133" s="175"/>
      <c r="G1133" s="176"/>
      <c r="H1133" s="160">
        <f t="shared" si="17"/>
        <v>0</v>
      </c>
    </row>
    <row r="1134" spans="1:8">
      <c r="A1134" s="175"/>
      <c r="B1134" s="176"/>
      <c r="C1134" s="176"/>
      <c r="D1134" s="176"/>
      <c r="E1134" s="176"/>
      <c r="F1134" s="175"/>
      <c r="G1134" s="176"/>
      <c r="H1134" s="160">
        <f t="shared" si="17"/>
        <v>0</v>
      </c>
    </row>
    <row r="1135" spans="1:8">
      <c r="A1135" s="175"/>
      <c r="B1135" s="176"/>
      <c r="C1135" s="176"/>
      <c r="D1135" s="176"/>
      <c r="E1135" s="176"/>
      <c r="F1135" s="175"/>
      <c r="G1135" s="176"/>
      <c r="H1135" s="160">
        <f t="shared" si="17"/>
        <v>0</v>
      </c>
    </row>
    <row r="1136" spans="1:8">
      <c r="A1136" s="175"/>
      <c r="B1136" s="176"/>
      <c r="C1136" s="176"/>
      <c r="D1136" s="176"/>
      <c r="E1136" s="176"/>
      <c r="F1136" s="175"/>
      <c r="G1136" s="176"/>
      <c r="H1136" s="160">
        <f t="shared" si="17"/>
        <v>0</v>
      </c>
    </row>
    <row r="1137" spans="1:8">
      <c r="A1137" s="175"/>
      <c r="B1137" s="176"/>
      <c r="C1137" s="176"/>
      <c r="D1137" s="176"/>
      <c r="E1137" s="176"/>
      <c r="F1137" s="175"/>
      <c r="G1137" s="176"/>
      <c r="H1137" s="160">
        <f t="shared" si="17"/>
        <v>0</v>
      </c>
    </row>
    <row r="1138" spans="1:8">
      <c r="A1138" s="175"/>
      <c r="B1138" s="176"/>
      <c r="C1138" s="176"/>
      <c r="D1138" s="176"/>
      <c r="E1138" s="176"/>
      <c r="F1138" s="175"/>
      <c r="G1138" s="176"/>
      <c r="H1138" s="160">
        <f t="shared" si="17"/>
        <v>0</v>
      </c>
    </row>
    <row r="1139" spans="1:8">
      <c r="A1139" s="175"/>
      <c r="B1139" s="176"/>
      <c r="C1139" s="176"/>
      <c r="D1139" s="176"/>
      <c r="E1139" s="176"/>
      <c r="F1139" s="175"/>
      <c r="G1139" s="176"/>
      <c r="H1139" s="160">
        <f t="shared" si="17"/>
        <v>0</v>
      </c>
    </row>
    <row r="1140" spans="1:8">
      <c r="A1140" s="175"/>
      <c r="B1140" s="176"/>
      <c r="C1140" s="176"/>
      <c r="D1140" s="176"/>
      <c r="E1140" s="176"/>
      <c r="F1140" s="175"/>
      <c r="G1140" s="176"/>
      <c r="H1140" s="160">
        <f t="shared" si="17"/>
        <v>0</v>
      </c>
    </row>
    <row r="1141" spans="1:8">
      <c r="A1141" s="175"/>
      <c r="B1141" s="176"/>
      <c r="C1141" s="176"/>
      <c r="D1141" s="176"/>
      <c r="E1141" s="176"/>
      <c r="F1141" s="175"/>
      <c r="G1141" s="176"/>
      <c r="H1141" s="160">
        <f t="shared" si="17"/>
        <v>0</v>
      </c>
    </row>
    <row r="1142" spans="1:8">
      <c r="A1142" s="175"/>
      <c r="B1142" s="176"/>
      <c r="C1142" s="176"/>
      <c r="D1142" s="176"/>
      <c r="E1142" s="176"/>
      <c r="F1142" s="175"/>
      <c r="G1142" s="176"/>
      <c r="H1142" s="160">
        <f t="shared" si="17"/>
        <v>0</v>
      </c>
    </row>
    <row r="1143" spans="1:8">
      <c r="A1143" s="175"/>
      <c r="B1143" s="176"/>
      <c r="C1143" s="176"/>
      <c r="D1143" s="176"/>
      <c r="E1143" s="176"/>
      <c r="F1143" s="175"/>
      <c r="G1143" s="176"/>
      <c r="H1143" s="160">
        <f t="shared" si="17"/>
        <v>0</v>
      </c>
    </row>
    <row r="1144" spans="1:8">
      <c r="A1144" s="175"/>
      <c r="B1144" s="176"/>
      <c r="C1144" s="176"/>
      <c r="D1144" s="176"/>
      <c r="E1144" s="176"/>
      <c r="F1144" s="175"/>
      <c r="G1144" s="176"/>
      <c r="H1144" s="160">
        <f t="shared" si="17"/>
        <v>0</v>
      </c>
    </row>
    <row r="1145" spans="1:8">
      <c r="A1145" s="175"/>
      <c r="B1145" s="176"/>
      <c r="C1145" s="176"/>
      <c r="D1145" s="176"/>
      <c r="E1145" s="176"/>
      <c r="F1145" s="175"/>
      <c r="G1145" s="176"/>
      <c r="H1145" s="160">
        <f t="shared" si="17"/>
        <v>0</v>
      </c>
    </row>
    <row r="1146" spans="1:8">
      <c r="A1146" s="175"/>
      <c r="B1146" s="176"/>
      <c r="C1146" s="176"/>
      <c r="D1146" s="176"/>
      <c r="E1146" s="176"/>
      <c r="F1146" s="175"/>
      <c r="G1146" s="176"/>
      <c r="H1146" s="160">
        <f t="shared" si="17"/>
        <v>0</v>
      </c>
    </row>
    <row r="1147" spans="1:8">
      <c r="A1147" s="175"/>
      <c r="B1147" s="176"/>
      <c r="C1147" s="176"/>
      <c r="D1147" s="176"/>
      <c r="E1147" s="176"/>
      <c r="F1147" s="175"/>
      <c r="G1147" s="176"/>
      <c r="H1147" s="160">
        <f t="shared" si="17"/>
        <v>0</v>
      </c>
    </row>
    <row r="1148" spans="1:8">
      <c r="A1148" s="175"/>
      <c r="B1148" s="176"/>
      <c r="C1148" s="176"/>
      <c r="D1148" s="176"/>
      <c r="E1148" s="176"/>
      <c r="F1148" s="175"/>
      <c r="G1148" s="176"/>
      <c r="H1148" s="160">
        <f t="shared" si="17"/>
        <v>0</v>
      </c>
    </row>
    <row r="1149" spans="1:8">
      <c r="A1149" s="175"/>
      <c r="B1149" s="176"/>
      <c r="C1149" s="176"/>
      <c r="D1149" s="176"/>
      <c r="E1149" s="176"/>
      <c r="F1149" s="175"/>
      <c r="G1149" s="176"/>
      <c r="H1149" s="160">
        <f t="shared" si="17"/>
        <v>0</v>
      </c>
    </row>
    <row r="1150" spans="1:8">
      <c r="A1150" s="175"/>
      <c r="B1150" s="176"/>
      <c r="C1150" s="176"/>
      <c r="D1150" s="176"/>
      <c r="E1150" s="176"/>
      <c r="F1150" s="175"/>
      <c r="G1150" s="176"/>
      <c r="H1150" s="160">
        <f t="shared" si="17"/>
        <v>0</v>
      </c>
    </row>
    <row r="1151" spans="1:8">
      <c r="A1151" s="175"/>
      <c r="B1151" s="176"/>
      <c r="C1151" s="176"/>
      <c r="D1151" s="176"/>
      <c r="E1151" s="176"/>
      <c r="F1151" s="175"/>
      <c r="G1151" s="176"/>
      <c r="H1151" s="160">
        <f t="shared" si="17"/>
        <v>0</v>
      </c>
    </row>
    <row r="1152" spans="1:8">
      <c r="A1152" s="175"/>
      <c r="B1152" s="176"/>
      <c r="C1152" s="176"/>
      <c r="D1152" s="176"/>
      <c r="E1152" s="176"/>
      <c r="F1152" s="175"/>
      <c r="G1152" s="176"/>
      <c r="H1152" s="160">
        <f t="shared" si="17"/>
        <v>0</v>
      </c>
    </row>
    <row r="1153" spans="1:8">
      <c r="A1153" s="175"/>
      <c r="B1153" s="176"/>
      <c r="C1153" s="176"/>
      <c r="D1153" s="176"/>
      <c r="E1153" s="176"/>
      <c r="F1153" s="175"/>
      <c r="G1153" s="176"/>
      <c r="H1153" s="160">
        <f t="shared" si="17"/>
        <v>0</v>
      </c>
    </row>
    <row r="1154" spans="1:8">
      <c r="A1154" s="175"/>
      <c r="B1154" s="176"/>
      <c r="C1154" s="176"/>
      <c r="D1154" s="176"/>
      <c r="E1154" s="176"/>
      <c r="F1154" s="175"/>
      <c r="G1154" s="176"/>
      <c r="H1154" s="160">
        <f t="shared" si="17"/>
        <v>0</v>
      </c>
    </row>
    <row r="1155" spans="1:8">
      <c r="A1155" s="175"/>
      <c r="B1155" s="176"/>
      <c r="C1155" s="176"/>
      <c r="D1155" s="176"/>
      <c r="E1155" s="176"/>
      <c r="F1155" s="175"/>
      <c r="G1155" s="176"/>
      <c r="H1155" s="160">
        <f t="shared" ref="H1155:H1218" si="18">VALUE(G1155)</f>
        <v>0</v>
      </c>
    </row>
    <row r="1156" spans="1:8">
      <c r="A1156" s="175"/>
      <c r="B1156" s="176"/>
      <c r="C1156" s="176"/>
      <c r="D1156" s="176"/>
      <c r="E1156" s="176"/>
      <c r="F1156" s="175"/>
      <c r="G1156" s="176"/>
      <c r="H1156" s="160">
        <f t="shared" si="18"/>
        <v>0</v>
      </c>
    </row>
    <row r="1157" spans="1:8">
      <c r="A1157" s="175"/>
      <c r="B1157" s="176"/>
      <c r="C1157" s="176"/>
      <c r="D1157" s="176"/>
      <c r="E1157" s="176"/>
      <c r="F1157" s="175"/>
      <c r="G1157" s="176"/>
      <c r="H1157" s="160">
        <f t="shared" si="18"/>
        <v>0</v>
      </c>
    </row>
    <row r="1158" spans="1:8">
      <c r="A1158" s="175"/>
      <c r="B1158" s="176"/>
      <c r="C1158" s="176"/>
      <c r="D1158" s="176"/>
      <c r="E1158" s="176"/>
      <c r="F1158" s="175"/>
      <c r="G1158" s="176"/>
      <c r="H1158" s="160">
        <f t="shared" si="18"/>
        <v>0</v>
      </c>
    </row>
    <row r="1159" spans="1:8">
      <c r="A1159" s="175"/>
      <c r="B1159" s="176"/>
      <c r="C1159" s="176"/>
      <c r="D1159" s="176"/>
      <c r="E1159" s="176"/>
      <c r="F1159" s="175"/>
      <c r="G1159" s="176"/>
      <c r="H1159" s="160">
        <f t="shared" si="18"/>
        <v>0</v>
      </c>
    </row>
    <row r="1160" spans="1:8">
      <c r="A1160" s="175"/>
      <c r="B1160" s="176"/>
      <c r="C1160" s="176"/>
      <c r="D1160" s="176"/>
      <c r="E1160" s="176"/>
      <c r="F1160" s="175"/>
      <c r="G1160" s="176"/>
      <c r="H1160" s="160">
        <f t="shared" si="18"/>
        <v>0</v>
      </c>
    </row>
    <row r="1161" spans="1:8">
      <c r="A1161" s="175"/>
      <c r="B1161" s="176"/>
      <c r="C1161" s="176"/>
      <c r="D1161" s="176"/>
      <c r="E1161" s="176"/>
      <c r="F1161" s="175"/>
      <c r="G1161" s="176"/>
      <c r="H1161" s="160">
        <f t="shared" si="18"/>
        <v>0</v>
      </c>
    </row>
    <row r="1162" spans="1:8">
      <c r="A1162" s="175"/>
      <c r="B1162" s="176"/>
      <c r="C1162" s="176"/>
      <c r="D1162" s="176"/>
      <c r="E1162" s="176"/>
      <c r="F1162" s="175"/>
      <c r="G1162" s="176"/>
      <c r="H1162" s="160">
        <f t="shared" si="18"/>
        <v>0</v>
      </c>
    </row>
    <row r="1163" spans="1:8">
      <c r="A1163" s="175"/>
      <c r="B1163" s="176"/>
      <c r="C1163" s="176"/>
      <c r="D1163" s="176"/>
      <c r="E1163" s="176"/>
      <c r="F1163" s="175"/>
      <c r="G1163" s="176"/>
      <c r="H1163" s="160">
        <f t="shared" si="18"/>
        <v>0</v>
      </c>
    </row>
    <row r="1164" spans="1:8">
      <c r="A1164" s="175"/>
      <c r="B1164" s="176"/>
      <c r="C1164" s="176"/>
      <c r="D1164" s="176"/>
      <c r="E1164" s="176"/>
      <c r="F1164" s="175"/>
      <c r="G1164" s="176"/>
      <c r="H1164" s="160">
        <f t="shared" si="18"/>
        <v>0</v>
      </c>
    </row>
    <row r="1165" spans="1:8">
      <c r="A1165" s="175"/>
      <c r="B1165" s="176"/>
      <c r="C1165" s="176"/>
      <c r="D1165" s="176"/>
      <c r="E1165" s="176"/>
      <c r="F1165" s="175"/>
      <c r="G1165" s="176"/>
      <c r="H1165" s="160">
        <f t="shared" si="18"/>
        <v>0</v>
      </c>
    </row>
    <row r="1166" spans="1:8">
      <c r="A1166" s="175"/>
      <c r="B1166" s="176"/>
      <c r="C1166" s="176"/>
      <c r="D1166" s="176"/>
      <c r="E1166" s="176"/>
      <c r="F1166" s="175"/>
      <c r="G1166" s="176"/>
      <c r="H1166" s="160">
        <f t="shared" si="18"/>
        <v>0</v>
      </c>
    </row>
    <row r="1167" spans="1:8">
      <c r="A1167" s="175"/>
      <c r="B1167" s="176"/>
      <c r="C1167" s="176"/>
      <c r="D1167" s="176"/>
      <c r="E1167" s="176"/>
      <c r="F1167" s="175"/>
      <c r="G1167" s="176"/>
      <c r="H1167" s="160">
        <f t="shared" si="18"/>
        <v>0</v>
      </c>
    </row>
    <row r="1168" spans="1:8">
      <c r="A1168" s="175"/>
      <c r="B1168" s="176"/>
      <c r="C1168" s="176"/>
      <c r="D1168" s="176"/>
      <c r="E1168" s="176"/>
      <c r="F1168" s="175"/>
      <c r="G1168" s="176"/>
      <c r="H1168" s="160">
        <f t="shared" si="18"/>
        <v>0</v>
      </c>
    </row>
    <row r="1169" spans="1:8">
      <c r="A1169" s="175"/>
      <c r="B1169" s="176"/>
      <c r="C1169" s="176"/>
      <c r="D1169" s="176"/>
      <c r="E1169" s="176"/>
      <c r="F1169" s="175"/>
      <c r="G1169" s="176"/>
      <c r="H1169" s="160">
        <f t="shared" si="18"/>
        <v>0</v>
      </c>
    </row>
    <row r="1170" spans="1:8">
      <c r="A1170" s="175"/>
      <c r="B1170" s="176"/>
      <c r="C1170" s="176"/>
      <c r="D1170" s="176"/>
      <c r="E1170" s="176"/>
      <c r="F1170" s="175"/>
      <c r="G1170" s="176"/>
      <c r="H1170" s="160">
        <f t="shared" si="18"/>
        <v>0</v>
      </c>
    </row>
    <row r="1171" spans="1:8">
      <c r="A1171" s="175"/>
      <c r="B1171" s="176"/>
      <c r="C1171" s="176"/>
      <c r="D1171" s="176"/>
      <c r="E1171" s="176"/>
      <c r="F1171" s="175"/>
      <c r="G1171" s="176"/>
      <c r="H1171" s="160">
        <f t="shared" si="18"/>
        <v>0</v>
      </c>
    </row>
    <row r="1172" spans="1:8">
      <c r="A1172" s="175"/>
      <c r="B1172" s="176"/>
      <c r="C1172" s="176"/>
      <c r="D1172" s="176"/>
      <c r="E1172" s="176"/>
      <c r="F1172" s="175"/>
      <c r="G1172" s="176"/>
      <c r="H1172" s="160">
        <f t="shared" si="18"/>
        <v>0</v>
      </c>
    </row>
    <row r="1173" spans="1:8">
      <c r="A1173" s="175"/>
      <c r="B1173" s="176"/>
      <c r="C1173" s="176"/>
      <c r="D1173" s="176"/>
      <c r="E1173" s="176"/>
      <c r="F1173" s="175"/>
      <c r="G1173" s="176"/>
      <c r="H1173" s="160">
        <f t="shared" si="18"/>
        <v>0</v>
      </c>
    </row>
    <row r="1174" spans="1:8">
      <c r="A1174" s="175"/>
      <c r="B1174" s="176"/>
      <c r="C1174" s="176"/>
      <c r="D1174" s="176"/>
      <c r="E1174" s="176"/>
      <c r="F1174" s="175"/>
      <c r="G1174" s="176"/>
      <c r="H1174" s="160">
        <f t="shared" si="18"/>
        <v>0</v>
      </c>
    </row>
    <row r="1175" spans="1:8">
      <c r="A1175" s="175"/>
      <c r="B1175" s="176"/>
      <c r="C1175" s="176"/>
      <c r="D1175" s="176"/>
      <c r="E1175" s="176"/>
      <c r="F1175" s="175"/>
      <c r="G1175" s="176"/>
      <c r="H1175" s="160">
        <f t="shared" si="18"/>
        <v>0</v>
      </c>
    </row>
    <row r="1176" spans="1:8">
      <c r="A1176" s="175"/>
      <c r="B1176" s="176"/>
      <c r="C1176" s="176"/>
      <c r="D1176" s="176"/>
      <c r="E1176" s="176"/>
      <c r="F1176" s="175"/>
      <c r="G1176" s="176"/>
      <c r="H1176" s="160">
        <f t="shared" si="18"/>
        <v>0</v>
      </c>
    </row>
    <row r="1177" spans="1:8">
      <c r="A1177" s="175"/>
      <c r="B1177" s="176"/>
      <c r="C1177" s="176"/>
      <c r="D1177" s="176"/>
      <c r="E1177" s="176"/>
      <c r="F1177" s="175"/>
      <c r="G1177" s="176"/>
      <c r="H1177" s="160">
        <f t="shared" si="18"/>
        <v>0</v>
      </c>
    </row>
    <row r="1178" spans="1:8">
      <c r="A1178" s="175"/>
      <c r="B1178" s="176"/>
      <c r="C1178" s="176"/>
      <c r="D1178" s="176"/>
      <c r="E1178" s="176"/>
      <c r="F1178" s="175"/>
      <c r="G1178" s="176"/>
      <c r="H1178" s="160">
        <f t="shared" si="18"/>
        <v>0</v>
      </c>
    </row>
    <row r="1179" spans="1:8">
      <c r="A1179" s="175"/>
      <c r="B1179" s="176"/>
      <c r="C1179" s="176"/>
      <c r="D1179" s="176"/>
      <c r="E1179" s="176"/>
      <c r="F1179" s="175"/>
      <c r="G1179" s="176"/>
      <c r="H1179" s="160">
        <f t="shared" si="18"/>
        <v>0</v>
      </c>
    </row>
    <row r="1180" spans="1:8">
      <c r="A1180" s="175"/>
      <c r="B1180" s="176"/>
      <c r="C1180" s="176"/>
      <c r="D1180" s="176"/>
      <c r="E1180" s="176"/>
      <c r="F1180" s="175"/>
      <c r="G1180" s="176"/>
      <c r="H1180" s="160">
        <f t="shared" si="18"/>
        <v>0</v>
      </c>
    </row>
    <row r="1181" spans="1:8">
      <c r="A1181" s="175"/>
      <c r="B1181" s="176"/>
      <c r="C1181" s="176"/>
      <c r="D1181" s="176"/>
      <c r="E1181" s="176"/>
      <c r="F1181" s="175"/>
      <c r="G1181" s="176"/>
      <c r="H1181" s="160">
        <f t="shared" si="18"/>
        <v>0</v>
      </c>
    </row>
    <row r="1182" spans="1:8">
      <c r="A1182" s="175"/>
      <c r="B1182" s="176"/>
      <c r="C1182" s="176"/>
      <c r="D1182" s="176"/>
      <c r="E1182" s="176"/>
      <c r="F1182" s="175"/>
      <c r="G1182" s="176"/>
      <c r="H1182" s="160">
        <f t="shared" si="18"/>
        <v>0</v>
      </c>
    </row>
    <row r="1183" spans="1:8">
      <c r="A1183" s="175"/>
      <c r="B1183" s="176"/>
      <c r="C1183" s="176"/>
      <c r="D1183" s="176"/>
      <c r="E1183" s="176"/>
      <c r="F1183" s="175"/>
      <c r="G1183" s="176"/>
      <c r="H1183" s="160">
        <f t="shared" si="18"/>
        <v>0</v>
      </c>
    </row>
    <row r="1184" spans="1:8">
      <c r="A1184" s="175"/>
      <c r="B1184" s="176"/>
      <c r="C1184" s="176"/>
      <c r="D1184" s="176"/>
      <c r="E1184" s="176"/>
      <c r="F1184" s="175"/>
      <c r="G1184" s="176"/>
      <c r="H1184" s="160">
        <f t="shared" si="18"/>
        <v>0</v>
      </c>
    </row>
    <row r="1185" spans="1:8">
      <c r="A1185" s="175"/>
      <c r="B1185" s="176"/>
      <c r="C1185" s="176"/>
      <c r="D1185" s="176"/>
      <c r="E1185" s="176"/>
      <c r="F1185" s="175"/>
      <c r="G1185" s="176"/>
      <c r="H1185" s="160">
        <f t="shared" si="18"/>
        <v>0</v>
      </c>
    </row>
    <row r="1186" spans="1:8">
      <c r="A1186" s="175"/>
      <c r="B1186" s="176"/>
      <c r="C1186" s="176"/>
      <c r="D1186" s="176"/>
      <c r="E1186" s="176"/>
      <c r="F1186" s="175"/>
      <c r="G1186" s="176"/>
      <c r="H1186" s="160">
        <f t="shared" si="18"/>
        <v>0</v>
      </c>
    </row>
    <row r="1187" spans="1:8">
      <c r="A1187" s="175"/>
      <c r="B1187" s="176"/>
      <c r="C1187" s="176"/>
      <c r="D1187" s="176"/>
      <c r="E1187" s="176"/>
      <c r="F1187" s="175"/>
      <c r="G1187" s="176"/>
      <c r="H1187" s="160">
        <f t="shared" si="18"/>
        <v>0</v>
      </c>
    </row>
    <row r="1188" spans="1:8">
      <c r="A1188" s="175"/>
      <c r="B1188" s="176"/>
      <c r="C1188" s="176"/>
      <c r="D1188" s="176"/>
      <c r="E1188" s="176"/>
      <c r="F1188" s="175"/>
      <c r="G1188" s="176"/>
      <c r="H1188" s="160">
        <f t="shared" si="18"/>
        <v>0</v>
      </c>
    </row>
    <row r="1189" spans="1:8">
      <c r="A1189" s="175"/>
      <c r="B1189" s="176"/>
      <c r="C1189" s="176"/>
      <c r="D1189" s="176"/>
      <c r="E1189" s="176"/>
      <c r="F1189" s="175"/>
      <c r="G1189" s="176"/>
      <c r="H1189" s="160">
        <f t="shared" si="18"/>
        <v>0</v>
      </c>
    </row>
    <row r="1190" spans="1:8">
      <c r="A1190" s="175"/>
      <c r="B1190" s="176"/>
      <c r="C1190" s="176"/>
      <c r="D1190" s="176"/>
      <c r="E1190" s="176"/>
      <c r="F1190" s="175"/>
      <c r="G1190" s="176"/>
      <c r="H1190" s="160">
        <f t="shared" si="18"/>
        <v>0</v>
      </c>
    </row>
    <row r="1191" spans="1:8">
      <c r="A1191" s="175"/>
      <c r="B1191" s="176"/>
      <c r="C1191" s="176"/>
      <c r="D1191" s="176"/>
      <c r="E1191" s="176"/>
      <c r="F1191" s="175"/>
      <c r="G1191" s="176"/>
      <c r="H1191" s="160">
        <f t="shared" si="18"/>
        <v>0</v>
      </c>
    </row>
    <row r="1192" spans="1:8">
      <c r="A1192" s="175"/>
      <c r="B1192" s="176"/>
      <c r="C1192" s="176"/>
      <c r="D1192" s="176"/>
      <c r="E1192" s="176"/>
      <c r="F1192" s="175"/>
      <c r="G1192" s="176"/>
      <c r="H1192" s="160">
        <f t="shared" si="18"/>
        <v>0</v>
      </c>
    </row>
    <row r="1193" spans="1:8">
      <c r="A1193" s="175"/>
      <c r="B1193" s="176"/>
      <c r="C1193" s="176"/>
      <c r="D1193" s="176"/>
      <c r="E1193" s="176"/>
      <c r="F1193" s="175"/>
      <c r="G1193" s="176"/>
      <c r="H1193" s="160">
        <f t="shared" si="18"/>
        <v>0</v>
      </c>
    </row>
    <row r="1194" spans="1:8">
      <c r="A1194" s="175"/>
      <c r="B1194" s="176"/>
      <c r="C1194" s="176"/>
      <c r="D1194" s="176"/>
      <c r="E1194" s="176"/>
      <c r="F1194" s="175"/>
      <c r="G1194" s="176"/>
      <c r="H1194" s="160">
        <f t="shared" si="18"/>
        <v>0</v>
      </c>
    </row>
    <row r="1195" spans="1:8">
      <c r="A1195" s="175"/>
      <c r="B1195" s="176"/>
      <c r="C1195" s="176"/>
      <c r="D1195" s="176"/>
      <c r="E1195" s="176"/>
      <c r="F1195" s="175"/>
      <c r="G1195" s="176"/>
      <c r="H1195" s="160">
        <f t="shared" si="18"/>
        <v>0</v>
      </c>
    </row>
    <row r="1196" spans="1:8">
      <c r="A1196" s="175"/>
      <c r="B1196" s="176"/>
      <c r="C1196" s="176"/>
      <c r="D1196" s="176"/>
      <c r="E1196" s="176"/>
      <c r="F1196" s="175"/>
      <c r="G1196" s="176"/>
      <c r="H1196" s="160">
        <f t="shared" si="18"/>
        <v>0</v>
      </c>
    </row>
    <row r="1197" spans="1:8">
      <c r="A1197" s="175"/>
      <c r="B1197" s="176"/>
      <c r="C1197" s="176"/>
      <c r="D1197" s="176"/>
      <c r="E1197" s="176"/>
      <c r="F1197" s="175"/>
      <c r="G1197" s="176"/>
      <c r="H1197" s="160">
        <f t="shared" si="18"/>
        <v>0</v>
      </c>
    </row>
    <row r="1198" spans="1:8">
      <c r="A1198" s="175"/>
      <c r="B1198" s="176"/>
      <c r="C1198" s="176"/>
      <c r="D1198" s="176"/>
      <c r="E1198" s="176"/>
      <c r="F1198" s="175"/>
      <c r="G1198" s="176"/>
      <c r="H1198" s="160">
        <f t="shared" si="18"/>
        <v>0</v>
      </c>
    </row>
    <row r="1199" spans="1:8">
      <c r="A1199" s="175"/>
      <c r="B1199" s="176"/>
      <c r="C1199" s="176"/>
      <c r="D1199" s="176"/>
      <c r="E1199" s="176"/>
      <c r="F1199" s="175"/>
      <c r="G1199" s="176"/>
      <c r="H1199" s="160">
        <f t="shared" si="18"/>
        <v>0</v>
      </c>
    </row>
    <row r="1200" spans="1:8">
      <c r="A1200" s="175"/>
      <c r="B1200" s="176"/>
      <c r="C1200" s="176"/>
      <c r="D1200" s="176"/>
      <c r="E1200" s="176"/>
      <c r="F1200" s="175"/>
      <c r="G1200" s="176"/>
      <c r="H1200" s="160">
        <f t="shared" si="18"/>
        <v>0</v>
      </c>
    </row>
    <row r="1201" spans="1:8">
      <c r="A1201" s="175"/>
      <c r="B1201" s="176"/>
      <c r="C1201" s="176"/>
      <c r="D1201" s="176"/>
      <c r="E1201" s="176"/>
      <c r="F1201" s="175"/>
      <c r="G1201" s="176"/>
      <c r="H1201" s="160">
        <f t="shared" si="18"/>
        <v>0</v>
      </c>
    </row>
    <row r="1202" spans="1:8">
      <c r="A1202" s="175"/>
      <c r="B1202" s="176"/>
      <c r="C1202" s="176"/>
      <c r="D1202" s="176"/>
      <c r="E1202" s="176"/>
      <c r="F1202" s="175"/>
      <c r="G1202" s="176"/>
      <c r="H1202" s="160">
        <f t="shared" si="18"/>
        <v>0</v>
      </c>
    </row>
    <row r="1203" spans="1:8">
      <c r="A1203" s="175"/>
      <c r="B1203" s="176"/>
      <c r="C1203" s="176"/>
      <c r="D1203" s="176"/>
      <c r="E1203" s="176"/>
      <c r="F1203" s="175"/>
      <c r="G1203" s="176"/>
      <c r="H1203" s="160">
        <f t="shared" si="18"/>
        <v>0</v>
      </c>
    </row>
    <row r="1204" spans="1:8">
      <c r="A1204" s="175"/>
      <c r="B1204" s="176"/>
      <c r="C1204" s="176"/>
      <c r="D1204" s="176"/>
      <c r="E1204" s="176"/>
      <c r="F1204" s="175"/>
      <c r="G1204" s="176"/>
      <c r="H1204" s="160">
        <f t="shared" si="18"/>
        <v>0</v>
      </c>
    </row>
    <row r="1205" spans="1:8">
      <c r="A1205" s="175"/>
      <c r="B1205" s="176"/>
      <c r="C1205" s="176"/>
      <c r="D1205" s="176"/>
      <c r="E1205" s="176"/>
      <c r="F1205" s="175"/>
      <c r="G1205" s="176"/>
      <c r="H1205" s="160">
        <f t="shared" si="18"/>
        <v>0</v>
      </c>
    </row>
    <row r="1206" spans="1:8">
      <c r="A1206" s="175"/>
      <c r="B1206" s="176"/>
      <c r="C1206" s="176"/>
      <c r="D1206" s="176"/>
      <c r="E1206" s="176"/>
      <c r="F1206" s="175"/>
      <c r="G1206" s="176"/>
      <c r="H1206" s="160">
        <f t="shared" si="18"/>
        <v>0</v>
      </c>
    </row>
    <row r="1207" spans="1:8">
      <c r="A1207" s="175"/>
      <c r="B1207" s="176"/>
      <c r="C1207" s="176"/>
      <c r="D1207" s="176"/>
      <c r="E1207" s="176"/>
      <c r="F1207" s="175"/>
      <c r="G1207" s="176"/>
      <c r="H1207" s="160">
        <f t="shared" si="18"/>
        <v>0</v>
      </c>
    </row>
    <row r="1208" spans="1:8">
      <c r="A1208" s="175"/>
      <c r="B1208" s="176"/>
      <c r="C1208" s="176"/>
      <c r="D1208" s="176"/>
      <c r="E1208" s="176"/>
      <c r="F1208" s="175"/>
      <c r="G1208" s="176"/>
      <c r="H1208" s="160">
        <f t="shared" si="18"/>
        <v>0</v>
      </c>
    </row>
    <row r="1209" spans="1:8">
      <c r="A1209" s="175"/>
      <c r="B1209" s="176"/>
      <c r="C1209" s="176"/>
      <c r="D1209" s="176"/>
      <c r="E1209" s="176"/>
      <c r="F1209" s="175"/>
      <c r="G1209" s="176"/>
      <c r="H1209" s="160">
        <f t="shared" si="18"/>
        <v>0</v>
      </c>
    </row>
    <row r="1210" spans="1:8">
      <c r="A1210" s="175"/>
      <c r="B1210" s="176"/>
      <c r="C1210" s="176"/>
      <c r="D1210" s="176"/>
      <c r="E1210" s="176"/>
      <c r="F1210" s="175"/>
      <c r="G1210" s="176"/>
      <c r="H1210" s="160">
        <f t="shared" si="18"/>
        <v>0</v>
      </c>
    </row>
    <row r="1211" spans="1:8">
      <c r="A1211" s="175"/>
      <c r="B1211" s="176"/>
      <c r="C1211" s="176"/>
      <c r="D1211" s="176"/>
      <c r="E1211" s="176"/>
      <c r="F1211" s="175"/>
      <c r="G1211" s="176"/>
      <c r="H1211" s="160">
        <f t="shared" si="18"/>
        <v>0</v>
      </c>
    </row>
    <row r="1212" spans="1:8">
      <c r="A1212" s="175"/>
      <c r="B1212" s="176"/>
      <c r="C1212" s="176"/>
      <c r="D1212" s="176"/>
      <c r="E1212" s="176"/>
      <c r="F1212" s="175"/>
      <c r="G1212" s="176"/>
      <c r="H1212" s="160">
        <f t="shared" si="18"/>
        <v>0</v>
      </c>
    </row>
    <row r="1213" spans="1:8">
      <c r="A1213" s="175"/>
      <c r="B1213" s="176"/>
      <c r="C1213" s="176"/>
      <c r="D1213" s="176"/>
      <c r="E1213" s="176"/>
      <c r="F1213" s="175"/>
      <c r="G1213" s="176"/>
      <c r="H1213" s="160">
        <f t="shared" si="18"/>
        <v>0</v>
      </c>
    </row>
    <row r="1214" spans="1:8">
      <c r="A1214" s="175"/>
      <c r="B1214" s="176"/>
      <c r="C1214" s="176"/>
      <c r="D1214" s="176"/>
      <c r="E1214" s="176"/>
      <c r="F1214" s="175"/>
      <c r="G1214" s="176"/>
      <c r="H1214" s="160">
        <f t="shared" si="18"/>
        <v>0</v>
      </c>
    </row>
    <row r="1215" spans="1:8">
      <c r="A1215" s="175"/>
      <c r="B1215" s="176"/>
      <c r="C1215" s="176"/>
      <c r="D1215" s="176"/>
      <c r="E1215" s="176"/>
      <c r="F1215" s="175"/>
      <c r="G1215" s="176"/>
      <c r="H1215" s="160">
        <f t="shared" si="18"/>
        <v>0</v>
      </c>
    </row>
    <row r="1216" spans="1:8">
      <c r="A1216" s="175"/>
      <c r="B1216" s="176"/>
      <c r="C1216" s="176"/>
      <c r="D1216" s="176"/>
      <c r="E1216" s="176"/>
      <c r="F1216" s="175"/>
      <c r="G1216" s="176"/>
      <c r="H1216" s="160">
        <f t="shared" si="18"/>
        <v>0</v>
      </c>
    </row>
    <row r="1217" spans="1:8">
      <c r="A1217" s="175"/>
      <c r="B1217" s="176"/>
      <c r="C1217" s="176"/>
      <c r="D1217" s="176"/>
      <c r="E1217" s="176"/>
      <c r="F1217" s="175"/>
      <c r="G1217" s="176"/>
      <c r="H1217" s="160">
        <f t="shared" si="18"/>
        <v>0</v>
      </c>
    </row>
    <row r="1218" spans="1:8">
      <c r="A1218" s="175"/>
      <c r="B1218" s="176"/>
      <c r="C1218" s="176"/>
      <c r="D1218" s="176"/>
      <c r="E1218" s="176"/>
      <c r="F1218" s="175"/>
      <c r="G1218" s="176"/>
      <c r="H1218" s="160">
        <f t="shared" si="18"/>
        <v>0</v>
      </c>
    </row>
    <row r="1219" spans="1:8">
      <c r="A1219" s="175"/>
      <c r="B1219" s="176"/>
      <c r="C1219" s="176"/>
      <c r="D1219" s="176"/>
      <c r="E1219" s="176"/>
      <c r="F1219" s="175"/>
      <c r="G1219" s="176"/>
      <c r="H1219" s="160">
        <f t="shared" ref="H1219:H1282" si="19">VALUE(G1219)</f>
        <v>0</v>
      </c>
    </row>
    <row r="1220" spans="1:8">
      <c r="A1220" s="175"/>
      <c r="B1220" s="176"/>
      <c r="C1220" s="176"/>
      <c r="D1220" s="176"/>
      <c r="E1220" s="176"/>
      <c r="F1220" s="175"/>
      <c r="G1220" s="176"/>
      <c r="H1220" s="160">
        <f t="shared" si="19"/>
        <v>0</v>
      </c>
    </row>
    <row r="1221" spans="1:8">
      <c r="A1221" s="175"/>
      <c r="B1221" s="176"/>
      <c r="C1221" s="176"/>
      <c r="D1221" s="176"/>
      <c r="E1221" s="176"/>
      <c r="F1221" s="175"/>
      <c r="G1221" s="176"/>
      <c r="H1221" s="160">
        <f t="shared" si="19"/>
        <v>0</v>
      </c>
    </row>
    <row r="1222" spans="1:8">
      <c r="A1222" s="175"/>
      <c r="B1222" s="176"/>
      <c r="C1222" s="176"/>
      <c r="D1222" s="176"/>
      <c r="E1222" s="176"/>
      <c r="F1222" s="175"/>
      <c r="G1222" s="176"/>
      <c r="H1222" s="160">
        <f t="shared" si="19"/>
        <v>0</v>
      </c>
    </row>
    <row r="1223" spans="1:8">
      <c r="A1223" s="175"/>
      <c r="B1223" s="176"/>
      <c r="C1223" s="176"/>
      <c r="D1223" s="176"/>
      <c r="E1223" s="176"/>
      <c r="F1223" s="175"/>
      <c r="G1223" s="176"/>
      <c r="H1223" s="160">
        <f t="shared" si="19"/>
        <v>0</v>
      </c>
    </row>
    <row r="1224" spans="1:8">
      <c r="A1224" s="175"/>
      <c r="B1224" s="176"/>
      <c r="C1224" s="176"/>
      <c r="D1224" s="176"/>
      <c r="E1224" s="176"/>
      <c r="F1224" s="175"/>
      <c r="G1224" s="176"/>
      <c r="H1224" s="160">
        <f t="shared" si="19"/>
        <v>0</v>
      </c>
    </row>
    <row r="1225" spans="1:8">
      <c r="A1225" s="175"/>
      <c r="B1225" s="176"/>
      <c r="C1225" s="176"/>
      <c r="D1225" s="176"/>
      <c r="E1225" s="176"/>
      <c r="F1225" s="175"/>
      <c r="G1225" s="176"/>
      <c r="H1225" s="160">
        <f t="shared" si="19"/>
        <v>0</v>
      </c>
    </row>
    <row r="1226" spans="1:8">
      <c r="A1226" s="175"/>
      <c r="B1226" s="176"/>
      <c r="C1226" s="176"/>
      <c r="D1226" s="176"/>
      <c r="E1226" s="176"/>
      <c r="F1226" s="175"/>
      <c r="G1226" s="176"/>
      <c r="H1226" s="160">
        <f t="shared" si="19"/>
        <v>0</v>
      </c>
    </row>
    <row r="1227" spans="1:8">
      <c r="A1227" s="175"/>
      <c r="B1227" s="176"/>
      <c r="C1227" s="176"/>
      <c r="D1227" s="176"/>
      <c r="E1227" s="176"/>
      <c r="F1227" s="175"/>
      <c r="G1227" s="176"/>
      <c r="H1227" s="160">
        <f t="shared" si="19"/>
        <v>0</v>
      </c>
    </row>
    <row r="1228" spans="1:8">
      <c r="A1228" s="175"/>
      <c r="B1228" s="176"/>
      <c r="C1228" s="176"/>
      <c r="D1228" s="176"/>
      <c r="E1228" s="176"/>
      <c r="F1228" s="175"/>
      <c r="G1228" s="176"/>
      <c r="H1228" s="160">
        <f t="shared" si="19"/>
        <v>0</v>
      </c>
    </row>
    <row r="1229" spans="1:8">
      <c r="A1229" s="175"/>
      <c r="B1229" s="176"/>
      <c r="C1229" s="176"/>
      <c r="D1229" s="176"/>
      <c r="E1229" s="176"/>
      <c r="F1229" s="175"/>
      <c r="G1229" s="176"/>
      <c r="H1229" s="160">
        <f t="shared" si="19"/>
        <v>0</v>
      </c>
    </row>
    <row r="1230" spans="1:8">
      <c r="A1230" s="175"/>
      <c r="B1230" s="176"/>
      <c r="C1230" s="176"/>
      <c r="D1230" s="176"/>
      <c r="E1230" s="176"/>
      <c r="F1230" s="175"/>
      <c r="G1230" s="176"/>
      <c r="H1230" s="160">
        <f t="shared" si="19"/>
        <v>0</v>
      </c>
    </row>
    <row r="1231" spans="1:8">
      <c r="A1231" s="175"/>
      <c r="B1231" s="176"/>
      <c r="C1231" s="176"/>
      <c r="D1231" s="176"/>
      <c r="E1231" s="176"/>
      <c r="F1231" s="175"/>
      <c r="G1231" s="176"/>
      <c r="H1231" s="160">
        <f t="shared" si="19"/>
        <v>0</v>
      </c>
    </row>
    <row r="1232" spans="1:8">
      <c r="A1232" s="175"/>
      <c r="B1232" s="176"/>
      <c r="C1232" s="176"/>
      <c r="D1232" s="176"/>
      <c r="E1232" s="176"/>
      <c r="F1232" s="175"/>
      <c r="G1232" s="176"/>
      <c r="H1232" s="160">
        <f t="shared" si="19"/>
        <v>0</v>
      </c>
    </row>
    <row r="1233" spans="1:8">
      <c r="A1233" s="175"/>
      <c r="B1233" s="176"/>
      <c r="C1233" s="176"/>
      <c r="D1233" s="176"/>
      <c r="E1233" s="176"/>
      <c r="F1233" s="175"/>
      <c r="G1233" s="176"/>
      <c r="H1233" s="160">
        <f t="shared" si="19"/>
        <v>0</v>
      </c>
    </row>
    <row r="1234" spans="1:8">
      <c r="A1234" s="175"/>
      <c r="B1234" s="176"/>
      <c r="C1234" s="176"/>
      <c r="D1234" s="176"/>
      <c r="E1234" s="176"/>
      <c r="F1234" s="175"/>
      <c r="G1234" s="176"/>
      <c r="H1234" s="160">
        <f t="shared" si="19"/>
        <v>0</v>
      </c>
    </row>
    <row r="1235" spans="1:8">
      <c r="A1235" s="175"/>
      <c r="B1235" s="176"/>
      <c r="C1235" s="176"/>
      <c r="D1235" s="176"/>
      <c r="E1235" s="176"/>
      <c r="F1235" s="175"/>
      <c r="G1235" s="176"/>
      <c r="H1235" s="160">
        <f t="shared" si="19"/>
        <v>0</v>
      </c>
    </row>
    <row r="1236" spans="1:8">
      <c r="A1236" s="175"/>
      <c r="B1236" s="176"/>
      <c r="C1236" s="176"/>
      <c r="D1236" s="176"/>
      <c r="E1236" s="176"/>
      <c r="F1236" s="175"/>
      <c r="G1236" s="176"/>
      <c r="H1236" s="160">
        <f t="shared" si="19"/>
        <v>0</v>
      </c>
    </row>
    <row r="1237" spans="1:8">
      <c r="A1237" s="175"/>
      <c r="B1237" s="176"/>
      <c r="C1237" s="176"/>
      <c r="D1237" s="176"/>
      <c r="E1237" s="176"/>
      <c r="F1237" s="175"/>
      <c r="G1237" s="176"/>
      <c r="H1237" s="160">
        <f t="shared" si="19"/>
        <v>0</v>
      </c>
    </row>
    <row r="1238" spans="1:8">
      <c r="A1238" s="175"/>
      <c r="B1238" s="176"/>
      <c r="C1238" s="176"/>
      <c r="D1238" s="176"/>
      <c r="E1238" s="176"/>
      <c r="F1238" s="175"/>
      <c r="G1238" s="176"/>
      <c r="H1238" s="160">
        <f t="shared" si="19"/>
        <v>0</v>
      </c>
    </row>
    <row r="1239" spans="1:8">
      <c r="A1239" s="175"/>
      <c r="B1239" s="176"/>
      <c r="C1239" s="176"/>
      <c r="D1239" s="176"/>
      <c r="E1239" s="176"/>
      <c r="F1239" s="175"/>
      <c r="G1239" s="176"/>
      <c r="H1239" s="160">
        <f t="shared" si="19"/>
        <v>0</v>
      </c>
    </row>
    <row r="1240" spans="1:8">
      <c r="A1240" s="175"/>
      <c r="B1240" s="176"/>
      <c r="C1240" s="176"/>
      <c r="D1240" s="176"/>
      <c r="E1240" s="176"/>
      <c r="F1240" s="175"/>
      <c r="G1240" s="176"/>
      <c r="H1240" s="160">
        <f t="shared" si="19"/>
        <v>0</v>
      </c>
    </row>
    <row r="1241" spans="1:8">
      <c r="A1241" s="175"/>
      <c r="B1241" s="176"/>
      <c r="C1241" s="176"/>
      <c r="D1241" s="176"/>
      <c r="E1241" s="176"/>
      <c r="F1241" s="175"/>
      <c r="G1241" s="176"/>
      <c r="H1241" s="160">
        <f t="shared" si="19"/>
        <v>0</v>
      </c>
    </row>
    <row r="1242" spans="1:8">
      <c r="A1242" s="175"/>
      <c r="B1242" s="176"/>
      <c r="C1242" s="176"/>
      <c r="D1242" s="176"/>
      <c r="E1242" s="176"/>
      <c r="F1242" s="175"/>
      <c r="G1242" s="176"/>
      <c r="H1242" s="160">
        <f t="shared" si="19"/>
        <v>0</v>
      </c>
    </row>
    <row r="1243" spans="1:8">
      <c r="A1243" s="175"/>
      <c r="B1243" s="176"/>
      <c r="C1243" s="176"/>
      <c r="D1243" s="176"/>
      <c r="E1243" s="176"/>
      <c r="F1243" s="175"/>
      <c r="G1243" s="176"/>
      <c r="H1243" s="160">
        <f t="shared" si="19"/>
        <v>0</v>
      </c>
    </row>
    <row r="1244" spans="1:8">
      <c r="A1244" s="175"/>
      <c r="B1244" s="176"/>
      <c r="C1244" s="176"/>
      <c r="D1244" s="176"/>
      <c r="E1244" s="176"/>
      <c r="F1244" s="175"/>
      <c r="G1244" s="176"/>
      <c r="H1244" s="160">
        <f t="shared" si="19"/>
        <v>0</v>
      </c>
    </row>
    <row r="1245" spans="1:8">
      <c r="A1245" s="175"/>
      <c r="B1245" s="176"/>
      <c r="C1245" s="176"/>
      <c r="D1245" s="176"/>
      <c r="E1245" s="176"/>
      <c r="F1245" s="175"/>
      <c r="G1245" s="176"/>
      <c r="H1245" s="160">
        <f t="shared" si="19"/>
        <v>0</v>
      </c>
    </row>
    <row r="1246" spans="1:8">
      <c r="A1246" s="175"/>
      <c r="B1246" s="176"/>
      <c r="C1246" s="176"/>
      <c r="D1246" s="176"/>
      <c r="E1246" s="176"/>
      <c r="F1246" s="175"/>
      <c r="G1246" s="176"/>
      <c r="H1246" s="160">
        <f t="shared" si="19"/>
        <v>0</v>
      </c>
    </row>
    <row r="1247" spans="1:8">
      <c r="A1247" s="175"/>
      <c r="B1247" s="176"/>
      <c r="C1247" s="176"/>
      <c r="D1247" s="176"/>
      <c r="E1247" s="176"/>
      <c r="F1247" s="175"/>
      <c r="G1247" s="176"/>
      <c r="H1247" s="160">
        <f t="shared" si="19"/>
        <v>0</v>
      </c>
    </row>
    <row r="1248" spans="1:8">
      <c r="A1248" s="175"/>
      <c r="B1248" s="176"/>
      <c r="C1248" s="176"/>
      <c r="D1248" s="176"/>
      <c r="E1248" s="176"/>
      <c r="F1248" s="175"/>
      <c r="G1248" s="176"/>
      <c r="H1248" s="160">
        <f t="shared" si="19"/>
        <v>0</v>
      </c>
    </row>
    <row r="1249" spans="1:8">
      <c r="A1249" s="175"/>
      <c r="B1249" s="176"/>
      <c r="C1249" s="176"/>
      <c r="D1249" s="176"/>
      <c r="E1249" s="176"/>
      <c r="F1249" s="175"/>
      <c r="G1249" s="176"/>
      <c r="H1249" s="160">
        <f t="shared" si="19"/>
        <v>0</v>
      </c>
    </row>
    <row r="1250" spans="1:8">
      <c r="A1250" s="175"/>
      <c r="B1250" s="176"/>
      <c r="C1250" s="176"/>
      <c r="D1250" s="176"/>
      <c r="E1250" s="176"/>
      <c r="F1250" s="175"/>
      <c r="G1250" s="176"/>
      <c r="H1250" s="160">
        <f t="shared" si="19"/>
        <v>0</v>
      </c>
    </row>
    <row r="1251" spans="1:8">
      <c r="A1251" s="175"/>
      <c r="B1251" s="176"/>
      <c r="C1251" s="176"/>
      <c r="D1251" s="176"/>
      <c r="E1251" s="176"/>
      <c r="F1251" s="175"/>
      <c r="G1251" s="176"/>
      <c r="H1251" s="160">
        <f t="shared" si="19"/>
        <v>0</v>
      </c>
    </row>
    <row r="1252" spans="1:8">
      <c r="A1252" s="175"/>
      <c r="B1252" s="176"/>
      <c r="C1252" s="176"/>
      <c r="D1252" s="176"/>
      <c r="E1252" s="176"/>
      <c r="F1252" s="175"/>
      <c r="G1252" s="176"/>
      <c r="H1252" s="160">
        <f t="shared" si="19"/>
        <v>0</v>
      </c>
    </row>
    <row r="1253" spans="1:8">
      <c r="A1253" s="175"/>
      <c r="B1253" s="176"/>
      <c r="C1253" s="176"/>
      <c r="D1253" s="176"/>
      <c r="E1253" s="176"/>
      <c r="F1253" s="175"/>
      <c r="G1253" s="176"/>
      <c r="H1253" s="160">
        <f t="shared" si="19"/>
        <v>0</v>
      </c>
    </row>
    <row r="1254" spans="1:8">
      <c r="A1254" s="175"/>
      <c r="B1254" s="176"/>
      <c r="C1254" s="176"/>
      <c r="D1254" s="176"/>
      <c r="E1254" s="176"/>
      <c r="F1254" s="175"/>
      <c r="G1254" s="176"/>
      <c r="H1254" s="160">
        <f t="shared" si="19"/>
        <v>0</v>
      </c>
    </row>
    <row r="1255" spans="1:8">
      <c r="A1255" s="175"/>
      <c r="B1255" s="176"/>
      <c r="C1255" s="176"/>
      <c r="D1255" s="176"/>
      <c r="E1255" s="176"/>
      <c r="F1255" s="175"/>
      <c r="G1255" s="176"/>
      <c r="H1255" s="160">
        <f t="shared" si="19"/>
        <v>0</v>
      </c>
    </row>
    <row r="1256" spans="1:8">
      <c r="A1256" s="175"/>
      <c r="B1256" s="176"/>
      <c r="C1256" s="176"/>
      <c r="D1256" s="176"/>
      <c r="E1256" s="176"/>
      <c r="F1256" s="175"/>
      <c r="G1256" s="176"/>
      <c r="H1256" s="160">
        <f t="shared" si="19"/>
        <v>0</v>
      </c>
    </row>
    <row r="1257" spans="1:8">
      <c r="A1257" s="175"/>
      <c r="B1257" s="176"/>
      <c r="C1257" s="176"/>
      <c r="D1257" s="176"/>
      <c r="E1257" s="176"/>
      <c r="F1257" s="175"/>
      <c r="G1257" s="176"/>
      <c r="H1257" s="160">
        <f t="shared" si="19"/>
        <v>0</v>
      </c>
    </row>
    <row r="1258" spans="1:8">
      <c r="A1258" s="175"/>
      <c r="B1258" s="176"/>
      <c r="C1258" s="176"/>
      <c r="D1258" s="176"/>
      <c r="E1258" s="176"/>
      <c r="F1258" s="175"/>
      <c r="G1258" s="176"/>
      <c r="H1258" s="160">
        <f t="shared" si="19"/>
        <v>0</v>
      </c>
    </row>
    <row r="1259" spans="1:8">
      <c r="A1259" s="175"/>
      <c r="B1259" s="176"/>
      <c r="C1259" s="176"/>
      <c r="D1259" s="176"/>
      <c r="E1259" s="176"/>
      <c r="F1259" s="175"/>
      <c r="G1259" s="176"/>
      <c r="H1259" s="160">
        <f t="shared" si="19"/>
        <v>0</v>
      </c>
    </row>
    <row r="1260" spans="1:8">
      <c r="A1260" s="175"/>
      <c r="B1260" s="176"/>
      <c r="C1260" s="176"/>
      <c r="D1260" s="176"/>
      <c r="E1260" s="176"/>
      <c r="F1260" s="175"/>
      <c r="G1260" s="176"/>
      <c r="H1260" s="160">
        <f t="shared" si="19"/>
        <v>0</v>
      </c>
    </row>
    <row r="1261" spans="1:8">
      <c r="A1261" s="175"/>
      <c r="B1261" s="176"/>
      <c r="C1261" s="176"/>
      <c r="D1261" s="176"/>
      <c r="E1261" s="176"/>
      <c r="F1261" s="175"/>
      <c r="G1261" s="176"/>
      <c r="H1261" s="160">
        <f t="shared" si="19"/>
        <v>0</v>
      </c>
    </row>
    <row r="1262" spans="1:8">
      <c r="A1262" s="175"/>
      <c r="B1262" s="176"/>
      <c r="C1262" s="176"/>
      <c r="D1262" s="176"/>
      <c r="E1262" s="176"/>
      <c r="F1262" s="175"/>
      <c r="G1262" s="176"/>
      <c r="H1262" s="160">
        <f t="shared" si="19"/>
        <v>0</v>
      </c>
    </row>
    <row r="1263" spans="1:8">
      <c r="A1263" s="175"/>
      <c r="B1263" s="176"/>
      <c r="C1263" s="176"/>
      <c r="D1263" s="176"/>
      <c r="E1263" s="176"/>
      <c r="F1263" s="175"/>
      <c r="G1263" s="176"/>
      <c r="H1263" s="160">
        <f t="shared" si="19"/>
        <v>0</v>
      </c>
    </row>
    <row r="1264" spans="1:8">
      <c r="A1264" s="175"/>
      <c r="B1264" s="176"/>
      <c r="C1264" s="176"/>
      <c r="D1264" s="176"/>
      <c r="E1264" s="176"/>
      <c r="F1264" s="175"/>
      <c r="G1264" s="176"/>
      <c r="H1264" s="160">
        <f t="shared" si="19"/>
        <v>0</v>
      </c>
    </row>
    <row r="1265" spans="1:8">
      <c r="A1265" s="175"/>
      <c r="B1265" s="176"/>
      <c r="C1265" s="176"/>
      <c r="D1265" s="176"/>
      <c r="E1265" s="176"/>
      <c r="F1265" s="175"/>
      <c r="G1265" s="176"/>
      <c r="H1265" s="160">
        <f t="shared" si="19"/>
        <v>0</v>
      </c>
    </row>
    <row r="1266" spans="1:8">
      <c r="A1266" s="175"/>
      <c r="B1266" s="176"/>
      <c r="C1266" s="176"/>
      <c r="D1266" s="176"/>
      <c r="E1266" s="176"/>
      <c r="F1266" s="175"/>
      <c r="G1266" s="176"/>
      <c r="H1266" s="160">
        <f t="shared" si="19"/>
        <v>0</v>
      </c>
    </row>
    <row r="1267" spans="1:8">
      <c r="A1267" s="175"/>
      <c r="B1267" s="176"/>
      <c r="C1267" s="176"/>
      <c r="D1267" s="176"/>
      <c r="E1267" s="176"/>
      <c r="F1267" s="175"/>
      <c r="G1267" s="176"/>
      <c r="H1267" s="160">
        <f t="shared" si="19"/>
        <v>0</v>
      </c>
    </row>
    <row r="1268" spans="1:8">
      <c r="A1268" s="175"/>
      <c r="B1268" s="176"/>
      <c r="C1268" s="176"/>
      <c r="D1268" s="176"/>
      <c r="E1268" s="176"/>
      <c r="F1268" s="175"/>
      <c r="G1268" s="176"/>
      <c r="H1268" s="160">
        <f t="shared" si="19"/>
        <v>0</v>
      </c>
    </row>
    <row r="1269" spans="1:8">
      <c r="A1269" s="175"/>
      <c r="B1269" s="176"/>
      <c r="C1269" s="176"/>
      <c r="D1269" s="176"/>
      <c r="E1269" s="176"/>
      <c r="F1269" s="175"/>
      <c r="G1269" s="176"/>
      <c r="H1269" s="160">
        <f t="shared" si="19"/>
        <v>0</v>
      </c>
    </row>
    <row r="1270" spans="1:8">
      <c r="A1270" s="175"/>
      <c r="B1270" s="176"/>
      <c r="C1270" s="176"/>
      <c r="D1270" s="176"/>
      <c r="E1270" s="176"/>
      <c r="F1270" s="175"/>
      <c r="G1270" s="176"/>
      <c r="H1270" s="160">
        <f t="shared" si="19"/>
        <v>0</v>
      </c>
    </row>
    <row r="1271" spans="1:8">
      <c r="A1271" s="175"/>
      <c r="B1271" s="176"/>
      <c r="C1271" s="176"/>
      <c r="D1271" s="176"/>
      <c r="E1271" s="176"/>
      <c r="F1271" s="175"/>
      <c r="G1271" s="176"/>
      <c r="H1271" s="160">
        <f t="shared" si="19"/>
        <v>0</v>
      </c>
    </row>
    <row r="1272" spans="1:8">
      <c r="A1272" s="175"/>
      <c r="B1272" s="176"/>
      <c r="C1272" s="176"/>
      <c r="D1272" s="176"/>
      <c r="E1272" s="176"/>
      <c r="F1272" s="175"/>
      <c r="G1272" s="176"/>
      <c r="H1272" s="160">
        <f t="shared" si="19"/>
        <v>0</v>
      </c>
    </row>
    <row r="1273" spans="1:8">
      <c r="A1273" s="175"/>
      <c r="B1273" s="176"/>
      <c r="C1273" s="176"/>
      <c r="D1273" s="176"/>
      <c r="E1273" s="176"/>
      <c r="F1273" s="175"/>
      <c r="G1273" s="176"/>
      <c r="H1273" s="160">
        <f t="shared" si="19"/>
        <v>0</v>
      </c>
    </row>
    <row r="1274" spans="1:8">
      <c r="A1274" s="175"/>
      <c r="B1274" s="176"/>
      <c r="C1274" s="176"/>
      <c r="D1274" s="176"/>
      <c r="E1274" s="176"/>
      <c r="F1274" s="175"/>
      <c r="G1274" s="176"/>
      <c r="H1274" s="160">
        <f t="shared" si="19"/>
        <v>0</v>
      </c>
    </row>
    <row r="1275" spans="1:8">
      <c r="A1275" s="175"/>
      <c r="B1275" s="176"/>
      <c r="C1275" s="176"/>
      <c r="D1275" s="176"/>
      <c r="E1275" s="176"/>
      <c r="F1275" s="175"/>
      <c r="G1275" s="176"/>
      <c r="H1275" s="160">
        <f t="shared" si="19"/>
        <v>0</v>
      </c>
    </row>
    <row r="1276" spans="1:8">
      <c r="A1276" s="175"/>
      <c r="B1276" s="176"/>
      <c r="C1276" s="176"/>
      <c r="D1276" s="176"/>
      <c r="E1276" s="176"/>
      <c r="F1276" s="175"/>
      <c r="G1276" s="176"/>
      <c r="H1276" s="160">
        <f t="shared" si="19"/>
        <v>0</v>
      </c>
    </row>
    <row r="1277" spans="1:8">
      <c r="A1277" s="175"/>
      <c r="B1277" s="176"/>
      <c r="C1277" s="176"/>
      <c r="D1277" s="176"/>
      <c r="E1277" s="176"/>
      <c r="F1277" s="175"/>
      <c r="G1277" s="176"/>
      <c r="H1277" s="160">
        <f t="shared" si="19"/>
        <v>0</v>
      </c>
    </row>
    <row r="1278" spans="1:8">
      <c r="A1278" s="175"/>
      <c r="B1278" s="176"/>
      <c r="C1278" s="176"/>
      <c r="D1278" s="176"/>
      <c r="E1278" s="176"/>
      <c r="F1278" s="175"/>
      <c r="G1278" s="176"/>
      <c r="H1278" s="160">
        <f t="shared" si="19"/>
        <v>0</v>
      </c>
    </row>
    <row r="1279" spans="1:8">
      <c r="A1279" s="175"/>
      <c r="B1279" s="176"/>
      <c r="C1279" s="176"/>
      <c r="D1279" s="176"/>
      <c r="E1279" s="176"/>
      <c r="F1279" s="175"/>
      <c r="G1279" s="176"/>
      <c r="H1279" s="160">
        <f t="shared" si="19"/>
        <v>0</v>
      </c>
    </row>
    <row r="1280" spans="1:8">
      <c r="A1280" s="175"/>
      <c r="B1280" s="176"/>
      <c r="C1280" s="176"/>
      <c r="D1280" s="176"/>
      <c r="E1280" s="176"/>
      <c r="F1280" s="175"/>
      <c r="G1280" s="176"/>
      <c r="H1280" s="160">
        <f t="shared" si="19"/>
        <v>0</v>
      </c>
    </row>
    <row r="1281" spans="1:8">
      <c r="A1281" s="175"/>
      <c r="B1281" s="176"/>
      <c r="C1281" s="176"/>
      <c r="D1281" s="176"/>
      <c r="E1281" s="176"/>
      <c r="F1281" s="175"/>
      <c r="G1281" s="176"/>
      <c r="H1281" s="160">
        <f t="shared" si="19"/>
        <v>0</v>
      </c>
    </row>
    <row r="1282" spans="1:8">
      <c r="A1282" s="175"/>
      <c r="B1282" s="176"/>
      <c r="C1282" s="176"/>
      <c r="D1282" s="176"/>
      <c r="E1282" s="176"/>
      <c r="F1282" s="175"/>
      <c r="G1282" s="176"/>
      <c r="H1282" s="160">
        <f t="shared" si="19"/>
        <v>0</v>
      </c>
    </row>
    <row r="1283" spans="1:8">
      <c r="A1283" s="175"/>
      <c r="B1283" s="176"/>
      <c r="C1283" s="176"/>
      <c r="D1283" s="176"/>
      <c r="E1283" s="176"/>
      <c r="F1283" s="175"/>
      <c r="G1283" s="176"/>
      <c r="H1283" s="160">
        <f t="shared" ref="H1283:H1346" si="20">VALUE(G1283)</f>
        <v>0</v>
      </c>
    </row>
    <row r="1284" spans="1:8">
      <c r="A1284" s="175"/>
      <c r="B1284" s="176"/>
      <c r="C1284" s="176"/>
      <c r="D1284" s="176"/>
      <c r="E1284" s="176"/>
      <c r="F1284" s="175"/>
      <c r="G1284" s="176"/>
      <c r="H1284" s="160">
        <f t="shared" si="20"/>
        <v>0</v>
      </c>
    </row>
    <row r="1285" spans="1:8">
      <c r="A1285" s="175"/>
      <c r="B1285" s="176"/>
      <c r="C1285" s="176"/>
      <c r="D1285" s="176"/>
      <c r="E1285" s="176"/>
      <c r="F1285" s="175"/>
      <c r="G1285" s="176"/>
      <c r="H1285" s="160">
        <f t="shared" si="20"/>
        <v>0</v>
      </c>
    </row>
    <row r="1286" spans="1:8">
      <c r="A1286" s="175"/>
      <c r="B1286" s="176"/>
      <c r="C1286" s="176"/>
      <c r="D1286" s="176"/>
      <c r="E1286" s="176"/>
      <c r="F1286" s="175"/>
      <c r="G1286" s="176"/>
      <c r="H1286" s="160">
        <f t="shared" si="20"/>
        <v>0</v>
      </c>
    </row>
    <row r="1287" spans="1:8">
      <c r="A1287" s="175"/>
      <c r="B1287" s="176"/>
      <c r="C1287" s="176"/>
      <c r="D1287" s="176"/>
      <c r="E1287" s="176"/>
      <c r="F1287" s="175"/>
      <c r="G1287" s="176"/>
      <c r="H1287" s="160">
        <f t="shared" si="20"/>
        <v>0</v>
      </c>
    </row>
    <row r="1288" spans="1:8">
      <c r="A1288" s="175"/>
      <c r="B1288" s="176"/>
      <c r="C1288" s="176"/>
      <c r="D1288" s="176"/>
      <c r="E1288" s="176"/>
      <c r="F1288" s="175"/>
      <c r="G1288" s="176"/>
      <c r="H1288" s="160">
        <f t="shared" si="20"/>
        <v>0</v>
      </c>
    </row>
    <row r="1289" spans="1:8">
      <c r="A1289" s="175"/>
      <c r="B1289" s="176"/>
      <c r="C1289" s="176"/>
      <c r="D1289" s="176"/>
      <c r="E1289" s="176"/>
      <c r="F1289" s="175"/>
      <c r="G1289" s="176"/>
      <c r="H1289" s="160">
        <f t="shared" si="20"/>
        <v>0</v>
      </c>
    </row>
    <row r="1290" spans="1:8">
      <c r="A1290" s="175"/>
      <c r="B1290" s="176"/>
      <c r="C1290" s="176"/>
      <c r="D1290" s="176"/>
      <c r="E1290" s="176"/>
      <c r="F1290" s="175"/>
      <c r="G1290" s="176"/>
      <c r="H1290" s="160">
        <f t="shared" si="20"/>
        <v>0</v>
      </c>
    </row>
    <row r="1291" spans="1:8">
      <c r="A1291" s="175"/>
      <c r="B1291" s="176"/>
      <c r="C1291" s="176"/>
      <c r="D1291" s="176"/>
      <c r="E1291" s="176"/>
      <c r="F1291" s="175"/>
      <c r="G1291" s="176"/>
      <c r="H1291" s="160">
        <f t="shared" si="20"/>
        <v>0</v>
      </c>
    </row>
    <row r="1292" spans="1:8">
      <c r="A1292" s="175"/>
      <c r="B1292" s="176"/>
      <c r="C1292" s="176"/>
      <c r="D1292" s="176"/>
      <c r="E1292" s="176"/>
      <c r="F1292" s="175"/>
      <c r="G1292" s="176"/>
      <c r="H1292" s="160">
        <f t="shared" si="20"/>
        <v>0</v>
      </c>
    </row>
    <row r="1293" spans="1:8">
      <c r="A1293" s="175"/>
      <c r="B1293" s="176"/>
      <c r="C1293" s="176"/>
      <c r="D1293" s="176"/>
      <c r="E1293" s="176"/>
      <c r="F1293" s="175"/>
      <c r="G1293" s="176"/>
      <c r="H1293" s="160">
        <f t="shared" si="20"/>
        <v>0</v>
      </c>
    </row>
    <row r="1294" spans="1:8">
      <c r="A1294" s="175"/>
      <c r="B1294" s="176"/>
      <c r="C1294" s="176"/>
      <c r="D1294" s="176"/>
      <c r="E1294" s="176"/>
      <c r="F1294" s="175"/>
      <c r="G1294" s="176"/>
      <c r="H1294" s="160">
        <f t="shared" si="20"/>
        <v>0</v>
      </c>
    </row>
    <row r="1295" spans="1:8">
      <c r="A1295" s="175"/>
      <c r="B1295" s="176"/>
      <c r="C1295" s="176"/>
      <c r="D1295" s="176"/>
      <c r="E1295" s="176"/>
      <c r="F1295" s="175"/>
      <c r="G1295" s="176"/>
      <c r="H1295" s="160">
        <f t="shared" si="20"/>
        <v>0</v>
      </c>
    </row>
    <row r="1296" spans="1:8">
      <c r="A1296" s="175"/>
      <c r="B1296" s="176"/>
      <c r="C1296" s="176"/>
      <c r="D1296" s="176"/>
      <c r="E1296" s="176"/>
      <c r="F1296" s="175"/>
      <c r="G1296" s="176"/>
      <c r="H1296" s="160">
        <f t="shared" si="20"/>
        <v>0</v>
      </c>
    </row>
    <row r="1297" spans="1:8">
      <c r="A1297" s="175"/>
      <c r="B1297" s="176"/>
      <c r="C1297" s="176"/>
      <c r="D1297" s="176"/>
      <c r="E1297" s="176"/>
      <c r="F1297" s="175"/>
      <c r="G1297" s="176"/>
      <c r="H1297" s="160">
        <f t="shared" si="20"/>
        <v>0</v>
      </c>
    </row>
    <row r="1298" spans="1:8">
      <c r="A1298" s="175"/>
      <c r="B1298" s="176"/>
      <c r="C1298" s="176"/>
      <c r="D1298" s="176"/>
      <c r="E1298" s="176"/>
      <c r="F1298" s="175"/>
      <c r="G1298" s="176"/>
      <c r="H1298" s="160">
        <f t="shared" si="20"/>
        <v>0</v>
      </c>
    </row>
    <row r="1299" spans="1:8">
      <c r="A1299" s="175"/>
      <c r="B1299" s="176"/>
      <c r="C1299" s="176"/>
      <c r="D1299" s="176"/>
      <c r="E1299" s="176"/>
      <c r="F1299" s="175"/>
      <c r="G1299" s="176"/>
      <c r="H1299" s="160">
        <f t="shared" si="20"/>
        <v>0</v>
      </c>
    </row>
    <row r="1300" spans="1:8">
      <c r="A1300" s="175"/>
      <c r="B1300" s="176"/>
      <c r="C1300" s="176"/>
      <c r="D1300" s="176"/>
      <c r="E1300" s="176"/>
      <c r="F1300" s="175"/>
      <c r="G1300" s="176"/>
      <c r="H1300" s="160">
        <f t="shared" si="20"/>
        <v>0</v>
      </c>
    </row>
    <row r="1301" spans="1:8">
      <c r="A1301" s="175"/>
      <c r="B1301" s="176"/>
      <c r="C1301" s="176"/>
      <c r="D1301" s="176"/>
      <c r="E1301" s="176"/>
      <c r="F1301" s="175"/>
      <c r="G1301" s="176"/>
      <c r="H1301" s="160">
        <f t="shared" si="20"/>
        <v>0</v>
      </c>
    </row>
    <row r="1302" spans="1:8">
      <c r="A1302" s="175"/>
      <c r="B1302" s="176"/>
      <c r="C1302" s="176"/>
      <c r="D1302" s="176"/>
      <c r="E1302" s="176"/>
      <c r="F1302" s="175"/>
      <c r="G1302" s="176"/>
      <c r="H1302" s="160">
        <f t="shared" si="20"/>
        <v>0</v>
      </c>
    </row>
    <row r="1303" spans="1:8">
      <c r="A1303" s="175"/>
      <c r="B1303" s="176"/>
      <c r="C1303" s="176"/>
      <c r="D1303" s="176"/>
      <c r="E1303" s="176"/>
      <c r="F1303" s="175"/>
      <c r="G1303" s="176"/>
      <c r="H1303" s="160">
        <f t="shared" si="20"/>
        <v>0</v>
      </c>
    </row>
    <row r="1304" spans="1:8">
      <c r="A1304" s="175"/>
      <c r="B1304" s="176"/>
      <c r="C1304" s="176"/>
      <c r="D1304" s="176"/>
      <c r="E1304" s="176"/>
      <c r="F1304" s="175"/>
      <c r="G1304" s="176"/>
      <c r="H1304" s="160">
        <f t="shared" si="20"/>
        <v>0</v>
      </c>
    </row>
    <row r="1305" spans="1:8">
      <c r="A1305" s="175"/>
      <c r="B1305" s="176"/>
      <c r="C1305" s="176"/>
      <c r="D1305" s="176"/>
      <c r="E1305" s="176"/>
      <c r="F1305" s="175"/>
      <c r="G1305" s="176"/>
      <c r="H1305" s="160">
        <f t="shared" si="20"/>
        <v>0</v>
      </c>
    </row>
    <row r="1306" spans="1:8">
      <c r="A1306" s="175"/>
      <c r="B1306" s="176"/>
      <c r="C1306" s="176"/>
      <c r="D1306" s="176"/>
      <c r="E1306" s="176"/>
      <c r="F1306" s="175"/>
      <c r="G1306" s="176"/>
      <c r="H1306" s="160">
        <f t="shared" si="20"/>
        <v>0</v>
      </c>
    </row>
    <row r="1307" spans="1:8">
      <c r="A1307" s="175"/>
      <c r="B1307" s="176"/>
      <c r="C1307" s="176"/>
      <c r="D1307" s="176"/>
      <c r="E1307" s="176"/>
      <c r="F1307" s="175"/>
      <c r="G1307" s="176"/>
      <c r="H1307" s="160">
        <f t="shared" si="20"/>
        <v>0</v>
      </c>
    </row>
    <row r="1308" spans="1:8">
      <c r="A1308" s="175"/>
      <c r="B1308" s="176"/>
      <c r="C1308" s="176"/>
      <c r="D1308" s="176"/>
      <c r="E1308" s="176"/>
      <c r="F1308" s="175"/>
      <c r="G1308" s="176"/>
      <c r="H1308" s="160">
        <f t="shared" si="20"/>
        <v>0</v>
      </c>
    </row>
    <row r="1309" spans="1:8">
      <c r="A1309" s="175"/>
      <c r="B1309" s="176"/>
      <c r="C1309" s="176"/>
      <c r="D1309" s="176"/>
      <c r="E1309" s="176"/>
      <c r="F1309" s="175"/>
      <c r="G1309" s="176"/>
      <c r="H1309" s="160">
        <f t="shared" si="20"/>
        <v>0</v>
      </c>
    </row>
    <row r="1310" spans="1:8">
      <c r="A1310" s="175"/>
      <c r="B1310" s="176"/>
      <c r="C1310" s="176"/>
      <c r="D1310" s="176"/>
      <c r="E1310" s="176"/>
      <c r="F1310" s="175"/>
      <c r="G1310" s="176"/>
      <c r="H1310" s="160">
        <f t="shared" si="20"/>
        <v>0</v>
      </c>
    </row>
    <row r="1311" spans="1:8">
      <c r="A1311" s="175"/>
      <c r="B1311" s="176"/>
      <c r="C1311" s="176"/>
      <c r="D1311" s="176"/>
      <c r="E1311" s="176"/>
      <c r="F1311" s="175"/>
      <c r="G1311" s="176"/>
      <c r="H1311" s="160">
        <f t="shared" si="20"/>
        <v>0</v>
      </c>
    </row>
    <row r="1312" spans="1:8">
      <c r="A1312" s="175"/>
      <c r="B1312" s="176"/>
      <c r="C1312" s="176"/>
      <c r="D1312" s="176"/>
      <c r="E1312" s="176"/>
      <c r="F1312" s="175"/>
      <c r="G1312" s="176"/>
      <c r="H1312" s="160">
        <f t="shared" si="20"/>
        <v>0</v>
      </c>
    </row>
    <row r="1313" spans="1:8">
      <c r="A1313" s="175"/>
      <c r="B1313" s="176"/>
      <c r="C1313" s="176"/>
      <c r="D1313" s="176"/>
      <c r="E1313" s="176"/>
      <c r="F1313" s="175"/>
      <c r="G1313" s="176"/>
      <c r="H1313" s="160">
        <f t="shared" si="20"/>
        <v>0</v>
      </c>
    </row>
    <row r="1314" spans="1:8">
      <c r="A1314" s="175"/>
      <c r="B1314" s="176"/>
      <c r="C1314" s="176"/>
      <c r="D1314" s="176"/>
      <c r="E1314" s="176"/>
      <c r="F1314" s="175"/>
      <c r="G1314" s="176"/>
      <c r="H1314" s="160">
        <f t="shared" si="20"/>
        <v>0</v>
      </c>
    </row>
    <row r="1315" spans="1:8">
      <c r="A1315" s="175"/>
      <c r="B1315" s="176"/>
      <c r="C1315" s="176"/>
      <c r="D1315" s="176"/>
      <c r="E1315" s="176"/>
      <c r="F1315" s="175"/>
      <c r="G1315" s="176"/>
      <c r="H1315" s="160">
        <f t="shared" si="20"/>
        <v>0</v>
      </c>
    </row>
    <row r="1316" spans="1:8">
      <c r="A1316" s="175"/>
      <c r="B1316" s="176"/>
      <c r="C1316" s="176"/>
      <c r="D1316" s="176"/>
      <c r="E1316" s="176"/>
      <c r="F1316" s="175"/>
      <c r="G1316" s="176"/>
      <c r="H1316" s="160">
        <f t="shared" si="20"/>
        <v>0</v>
      </c>
    </row>
    <row r="1317" spans="1:8">
      <c r="A1317" s="175"/>
      <c r="B1317" s="176"/>
      <c r="C1317" s="176"/>
      <c r="D1317" s="176"/>
      <c r="E1317" s="176"/>
      <c r="F1317" s="175"/>
      <c r="G1317" s="176"/>
      <c r="H1317" s="160">
        <f t="shared" si="20"/>
        <v>0</v>
      </c>
    </row>
    <row r="1318" spans="1:8">
      <c r="A1318" s="175"/>
      <c r="B1318" s="176"/>
      <c r="C1318" s="176"/>
      <c r="D1318" s="176"/>
      <c r="E1318" s="176"/>
      <c r="F1318" s="175"/>
      <c r="G1318" s="176"/>
      <c r="H1318" s="160">
        <f t="shared" si="20"/>
        <v>0</v>
      </c>
    </row>
    <row r="1319" spans="1:8">
      <c r="A1319" s="175"/>
      <c r="B1319" s="176"/>
      <c r="C1319" s="176"/>
      <c r="D1319" s="176"/>
      <c r="E1319" s="176"/>
      <c r="F1319" s="175"/>
      <c r="G1319" s="176"/>
      <c r="H1319" s="160">
        <f t="shared" si="20"/>
        <v>0</v>
      </c>
    </row>
    <row r="1320" spans="1:8">
      <c r="A1320" s="175"/>
      <c r="B1320" s="176"/>
      <c r="C1320" s="176"/>
      <c r="D1320" s="176"/>
      <c r="E1320" s="176"/>
      <c r="F1320" s="175"/>
      <c r="G1320" s="176"/>
      <c r="H1320" s="160">
        <f t="shared" si="20"/>
        <v>0</v>
      </c>
    </row>
    <row r="1321" spans="1:8">
      <c r="A1321" s="175"/>
      <c r="B1321" s="176"/>
      <c r="C1321" s="176"/>
      <c r="D1321" s="176"/>
      <c r="E1321" s="176"/>
      <c r="F1321" s="175"/>
      <c r="G1321" s="176"/>
      <c r="H1321" s="160">
        <f t="shared" si="20"/>
        <v>0</v>
      </c>
    </row>
    <row r="1322" spans="1:8">
      <c r="A1322" s="175"/>
      <c r="B1322" s="176"/>
      <c r="C1322" s="176"/>
      <c r="D1322" s="176"/>
      <c r="E1322" s="176"/>
      <c r="F1322" s="175"/>
      <c r="G1322" s="176"/>
      <c r="H1322" s="160">
        <f t="shared" si="20"/>
        <v>0</v>
      </c>
    </row>
    <row r="1323" spans="1:8">
      <c r="A1323" s="175"/>
      <c r="B1323" s="176"/>
      <c r="C1323" s="176"/>
      <c r="D1323" s="176"/>
      <c r="E1323" s="176"/>
      <c r="F1323" s="175"/>
      <c r="G1323" s="176"/>
      <c r="H1323" s="160">
        <f t="shared" si="20"/>
        <v>0</v>
      </c>
    </row>
    <row r="1324" spans="1:8">
      <c r="A1324" s="175"/>
      <c r="B1324" s="176"/>
      <c r="C1324" s="176"/>
      <c r="D1324" s="176"/>
      <c r="E1324" s="176"/>
      <c r="F1324" s="175"/>
      <c r="G1324" s="176"/>
      <c r="H1324" s="160">
        <f t="shared" si="20"/>
        <v>0</v>
      </c>
    </row>
    <row r="1325" spans="1:8">
      <c r="A1325" s="175"/>
      <c r="B1325" s="176"/>
      <c r="C1325" s="176"/>
      <c r="D1325" s="176"/>
      <c r="E1325" s="176"/>
      <c r="F1325" s="175"/>
      <c r="G1325" s="176"/>
      <c r="H1325" s="160">
        <f t="shared" si="20"/>
        <v>0</v>
      </c>
    </row>
    <row r="1326" spans="1:8">
      <c r="A1326" s="175"/>
      <c r="B1326" s="176"/>
      <c r="C1326" s="176"/>
      <c r="D1326" s="176"/>
      <c r="E1326" s="176"/>
      <c r="F1326" s="175"/>
      <c r="G1326" s="176"/>
      <c r="H1326" s="160">
        <f t="shared" si="20"/>
        <v>0</v>
      </c>
    </row>
    <row r="1327" spans="1:8">
      <c r="A1327" s="175"/>
      <c r="B1327" s="176"/>
      <c r="C1327" s="176"/>
      <c r="D1327" s="176"/>
      <c r="E1327" s="176"/>
      <c r="F1327" s="175"/>
      <c r="G1327" s="176"/>
      <c r="H1327" s="160">
        <f t="shared" si="20"/>
        <v>0</v>
      </c>
    </row>
    <row r="1328" spans="1:8">
      <c r="A1328" s="175"/>
      <c r="B1328" s="176"/>
      <c r="C1328" s="176"/>
      <c r="D1328" s="176"/>
      <c r="E1328" s="176"/>
      <c r="F1328" s="175"/>
      <c r="G1328" s="176"/>
      <c r="H1328" s="160">
        <f t="shared" si="20"/>
        <v>0</v>
      </c>
    </row>
    <row r="1329" spans="1:8">
      <c r="A1329" s="175"/>
      <c r="B1329" s="176"/>
      <c r="C1329" s="176"/>
      <c r="D1329" s="176"/>
      <c r="E1329" s="176"/>
      <c r="F1329" s="175"/>
      <c r="G1329" s="176"/>
      <c r="H1329" s="160">
        <f t="shared" si="20"/>
        <v>0</v>
      </c>
    </row>
    <row r="1330" spans="1:8">
      <c r="A1330" s="175"/>
      <c r="B1330" s="176"/>
      <c r="C1330" s="176"/>
      <c r="D1330" s="176"/>
      <c r="E1330" s="176"/>
      <c r="F1330" s="175"/>
      <c r="G1330" s="176"/>
      <c r="H1330" s="160">
        <f t="shared" si="20"/>
        <v>0</v>
      </c>
    </row>
    <row r="1331" spans="1:8">
      <c r="A1331" s="175"/>
      <c r="B1331" s="176"/>
      <c r="C1331" s="176"/>
      <c r="D1331" s="176"/>
      <c r="E1331" s="176"/>
      <c r="F1331" s="175"/>
      <c r="G1331" s="176"/>
      <c r="H1331" s="160">
        <f t="shared" si="20"/>
        <v>0</v>
      </c>
    </row>
    <row r="1332" spans="1:8">
      <c r="A1332" s="175"/>
      <c r="B1332" s="176"/>
      <c r="C1332" s="176"/>
      <c r="D1332" s="176"/>
      <c r="E1332" s="176"/>
      <c r="F1332" s="175"/>
      <c r="G1332" s="176"/>
      <c r="H1332" s="160">
        <f t="shared" si="20"/>
        <v>0</v>
      </c>
    </row>
    <row r="1333" spans="1:8">
      <c r="A1333" s="175"/>
      <c r="B1333" s="176"/>
      <c r="C1333" s="176"/>
      <c r="D1333" s="176"/>
      <c r="E1333" s="176"/>
      <c r="F1333" s="175"/>
      <c r="G1333" s="176"/>
      <c r="H1333" s="160">
        <f t="shared" si="20"/>
        <v>0</v>
      </c>
    </row>
    <row r="1334" spans="1:8">
      <c r="A1334" s="175"/>
      <c r="B1334" s="176"/>
      <c r="C1334" s="176"/>
      <c r="D1334" s="176"/>
      <c r="E1334" s="176"/>
      <c r="F1334" s="175"/>
      <c r="G1334" s="176"/>
      <c r="H1334" s="160">
        <f t="shared" si="20"/>
        <v>0</v>
      </c>
    </row>
    <row r="1335" spans="1:8">
      <c r="A1335" s="175"/>
      <c r="B1335" s="176"/>
      <c r="C1335" s="176"/>
      <c r="D1335" s="176"/>
      <c r="E1335" s="176"/>
      <c r="F1335" s="175"/>
      <c r="G1335" s="176"/>
      <c r="H1335" s="160">
        <f t="shared" si="20"/>
        <v>0</v>
      </c>
    </row>
    <row r="1336" spans="1:8">
      <c r="A1336" s="175"/>
      <c r="B1336" s="176"/>
      <c r="C1336" s="176"/>
      <c r="D1336" s="176"/>
      <c r="E1336" s="176"/>
      <c r="F1336" s="175"/>
      <c r="G1336" s="176"/>
      <c r="H1336" s="160">
        <f t="shared" si="20"/>
        <v>0</v>
      </c>
    </row>
    <row r="1337" spans="1:8">
      <c r="A1337" s="175"/>
      <c r="B1337" s="176"/>
      <c r="C1337" s="176"/>
      <c r="D1337" s="176"/>
      <c r="E1337" s="176"/>
      <c r="F1337" s="175"/>
      <c r="G1337" s="176"/>
      <c r="H1337" s="160">
        <f t="shared" si="20"/>
        <v>0</v>
      </c>
    </row>
    <row r="1338" spans="1:8">
      <c r="A1338" s="175"/>
      <c r="B1338" s="176"/>
      <c r="C1338" s="176"/>
      <c r="D1338" s="176"/>
      <c r="E1338" s="176"/>
      <c r="F1338" s="175"/>
      <c r="G1338" s="176"/>
      <c r="H1338" s="160">
        <f t="shared" si="20"/>
        <v>0</v>
      </c>
    </row>
    <row r="1339" spans="1:8">
      <c r="A1339" s="175"/>
      <c r="B1339" s="176"/>
      <c r="C1339" s="176"/>
      <c r="D1339" s="176"/>
      <c r="E1339" s="176"/>
      <c r="F1339" s="175"/>
      <c r="G1339" s="176"/>
      <c r="H1339" s="160">
        <f t="shared" si="20"/>
        <v>0</v>
      </c>
    </row>
    <row r="1340" spans="1:8">
      <c r="A1340" s="175"/>
      <c r="B1340" s="176"/>
      <c r="C1340" s="176"/>
      <c r="D1340" s="176"/>
      <c r="E1340" s="176"/>
      <c r="F1340" s="175"/>
      <c r="G1340" s="176"/>
      <c r="H1340" s="160">
        <f t="shared" si="20"/>
        <v>0</v>
      </c>
    </row>
    <row r="1341" spans="1:8">
      <c r="A1341" s="175"/>
      <c r="B1341" s="176"/>
      <c r="C1341" s="176"/>
      <c r="D1341" s="176"/>
      <c r="E1341" s="176"/>
      <c r="F1341" s="175"/>
      <c r="G1341" s="176"/>
      <c r="H1341" s="160">
        <f t="shared" si="20"/>
        <v>0</v>
      </c>
    </row>
    <row r="1342" spans="1:8">
      <c r="A1342" s="175"/>
      <c r="B1342" s="176"/>
      <c r="C1342" s="176"/>
      <c r="D1342" s="176"/>
      <c r="E1342" s="176"/>
      <c r="F1342" s="175"/>
      <c r="G1342" s="176"/>
      <c r="H1342" s="160">
        <f t="shared" si="20"/>
        <v>0</v>
      </c>
    </row>
    <row r="1343" spans="1:8">
      <c r="A1343" s="175"/>
      <c r="B1343" s="176"/>
      <c r="C1343" s="176"/>
      <c r="D1343" s="176"/>
      <c r="E1343" s="176"/>
      <c r="F1343" s="175"/>
      <c r="G1343" s="176"/>
      <c r="H1343" s="160">
        <f t="shared" si="20"/>
        <v>0</v>
      </c>
    </row>
    <row r="1344" spans="1:8">
      <c r="A1344" s="175"/>
      <c r="B1344" s="176"/>
      <c r="C1344" s="176"/>
      <c r="D1344" s="176"/>
      <c r="E1344" s="176"/>
      <c r="F1344" s="175"/>
      <c r="G1344" s="176"/>
      <c r="H1344" s="160">
        <f t="shared" si="20"/>
        <v>0</v>
      </c>
    </row>
    <row r="1345" spans="1:8">
      <c r="A1345" s="175"/>
      <c r="B1345" s="176"/>
      <c r="C1345" s="176"/>
      <c r="D1345" s="176"/>
      <c r="E1345" s="176"/>
      <c r="F1345" s="175"/>
      <c r="G1345" s="176"/>
      <c r="H1345" s="160">
        <f t="shared" si="20"/>
        <v>0</v>
      </c>
    </row>
    <row r="1346" spans="1:8">
      <c r="A1346" s="175"/>
      <c r="B1346" s="176"/>
      <c r="C1346" s="176"/>
      <c r="D1346" s="176"/>
      <c r="E1346" s="176"/>
      <c r="F1346" s="175"/>
      <c r="G1346" s="176"/>
      <c r="H1346" s="160">
        <f t="shared" si="20"/>
        <v>0</v>
      </c>
    </row>
    <row r="1347" spans="1:8">
      <c r="A1347" s="175"/>
      <c r="B1347" s="176"/>
      <c r="C1347" s="176"/>
      <c r="D1347" s="176"/>
      <c r="E1347" s="176"/>
      <c r="F1347" s="175"/>
      <c r="G1347" s="176"/>
      <c r="H1347" s="160">
        <f t="shared" ref="H1347:H1410" si="21">VALUE(G1347)</f>
        <v>0</v>
      </c>
    </row>
    <row r="1348" spans="1:8">
      <c r="A1348" s="175"/>
      <c r="B1348" s="176"/>
      <c r="C1348" s="176"/>
      <c r="D1348" s="176"/>
      <c r="E1348" s="176"/>
      <c r="F1348" s="175"/>
      <c r="G1348" s="176"/>
      <c r="H1348" s="160">
        <f t="shared" si="21"/>
        <v>0</v>
      </c>
    </row>
    <row r="1349" spans="1:8">
      <c r="A1349" s="175"/>
      <c r="B1349" s="176"/>
      <c r="C1349" s="176"/>
      <c r="D1349" s="176"/>
      <c r="E1349" s="176"/>
      <c r="F1349" s="175"/>
      <c r="G1349" s="176"/>
      <c r="H1349" s="160">
        <f t="shared" si="21"/>
        <v>0</v>
      </c>
    </row>
    <row r="1350" spans="1:8">
      <c r="A1350" s="175"/>
      <c r="B1350" s="176"/>
      <c r="C1350" s="176"/>
      <c r="D1350" s="176"/>
      <c r="E1350" s="176"/>
      <c r="F1350" s="175"/>
      <c r="G1350" s="176"/>
      <c r="H1350" s="160">
        <f t="shared" si="21"/>
        <v>0</v>
      </c>
    </row>
    <row r="1351" spans="1:8">
      <c r="A1351" s="175"/>
      <c r="B1351" s="176"/>
      <c r="C1351" s="176"/>
      <c r="D1351" s="176"/>
      <c r="E1351" s="176"/>
      <c r="F1351" s="175"/>
      <c r="G1351" s="176"/>
      <c r="H1351" s="160">
        <f t="shared" si="21"/>
        <v>0</v>
      </c>
    </row>
    <row r="1352" spans="1:8">
      <c r="A1352" s="175"/>
      <c r="B1352" s="176"/>
      <c r="C1352" s="176"/>
      <c r="D1352" s="176"/>
      <c r="E1352" s="176"/>
      <c r="F1352" s="175"/>
      <c r="G1352" s="176"/>
      <c r="H1352" s="160">
        <f t="shared" si="21"/>
        <v>0</v>
      </c>
    </row>
    <row r="1353" spans="1:8">
      <c r="A1353" s="175"/>
      <c r="B1353" s="176"/>
      <c r="C1353" s="176"/>
      <c r="D1353" s="176"/>
      <c r="E1353" s="176"/>
      <c r="F1353" s="175"/>
      <c r="G1353" s="176"/>
      <c r="H1353" s="160">
        <f t="shared" si="21"/>
        <v>0</v>
      </c>
    </row>
    <row r="1354" spans="1:8">
      <c r="A1354" s="175"/>
      <c r="B1354" s="176"/>
      <c r="C1354" s="176"/>
      <c r="D1354" s="176"/>
      <c r="E1354" s="176"/>
      <c r="F1354" s="175"/>
      <c r="G1354" s="176"/>
      <c r="H1354" s="160">
        <f t="shared" si="21"/>
        <v>0</v>
      </c>
    </row>
    <row r="1355" spans="1:8">
      <c r="A1355" s="175"/>
      <c r="B1355" s="176"/>
      <c r="C1355" s="176"/>
      <c r="D1355" s="176"/>
      <c r="E1355" s="176"/>
      <c r="F1355" s="175"/>
      <c r="G1355" s="176"/>
      <c r="H1355" s="160">
        <f t="shared" si="21"/>
        <v>0</v>
      </c>
    </row>
    <row r="1356" spans="1:8">
      <c r="A1356" s="175"/>
      <c r="B1356" s="176"/>
      <c r="C1356" s="176"/>
      <c r="D1356" s="176"/>
      <c r="E1356" s="176"/>
      <c r="F1356" s="175"/>
      <c r="G1356" s="176"/>
      <c r="H1356" s="160">
        <f t="shared" si="21"/>
        <v>0</v>
      </c>
    </row>
    <row r="1357" spans="1:8">
      <c r="A1357" s="175"/>
      <c r="B1357" s="176"/>
      <c r="C1357" s="176"/>
      <c r="D1357" s="176"/>
      <c r="E1357" s="176"/>
      <c r="F1357" s="175"/>
      <c r="G1357" s="176"/>
      <c r="H1357" s="160">
        <f t="shared" si="21"/>
        <v>0</v>
      </c>
    </row>
    <row r="1358" spans="1:8">
      <c r="A1358" s="175"/>
      <c r="B1358" s="176"/>
      <c r="C1358" s="176"/>
      <c r="D1358" s="176"/>
      <c r="E1358" s="176"/>
      <c r="F1358" s="175"/>
      <c r="G1358" s="176"/>
      <c r="H1358" s="160">
        <f t="shared" si="21"/>
        <v>0</v>
      </c>
    </row>
    <row r="1359" spans="1:8">
      <c r="A1359" s="175"/>
      <c r="B1359" s="176"/>
      <c r="C1359" s="176"/>
      <c r="D1359" s="176"/>
      <c r="E1359" s="176"/>
      <c r="F1359" s="175"/>
      <c r="G1359" s="176"/>
      <c r="H1359" s="160">
        <f t="shared" si="21"/>
        <v>0</v>
      </c>
    </row>
    <row r="1360" spans="1:8">
      <c r="A1360" s="175"/>
      <c r="B1360" s="176"/>
      <c r="C1360" s="176"/>
      <c r="D1360" s="176"/>
      <c r="E1360" s="176"/>
      <c r="F1360" s="175"/>
      <c r="G1360" s="176"/>
      <c r="H1360" s="160">
        <f t="shared" si="21"/>
        <v>0</v>
      </c>
    </row>
    <row r="1361" spans="1:8">
      <c r="A1361" s="175"/>
      <c r="B1361" s="176"/>
      <c r="C1361" s="176"/>
      <c r="D1361" s="176"/>
      <c r="E1361" s="176"/>
      <c r="F1361" s="175"/>
      <c r="G1361" s="176"/>
      <c r="H1361" s="160">
        <f t="shared" si="21"/>
        <v>0</v>
      </c>
    </row>
    <row r="1362" spans="1:8">
      <c r="A1362" s="175"/>
      <c r="B1362" s="176"/>
      <c r="C1362" s="176"/>
      <c r="D1362" s="176"/>
      <c r="E1362" s="176"/>
      <c r="F1362" s="175"/>
      <c r="G1362" s="176"/>
      <c r="H1362" s="160">
        <f t="shared" si="21"/>
        <v>0</v>
      </c>
    </row>
    <row r="1363" spans="1:8">
      <c r="A1363" s="175"/>
      <c r="B1363" s="176"/>
      <c r="C1363" s="176"/>
      <c r="D1363" s="176"/>
      <c r="E1363" s="176"/>
      <c r="F1363" s="175"/>
      <c r="G1363" s="176"/>
      <c r="H1363" s="160">
        <f t="shared" si="21"/>
        <v>0</v>
      </c>
    </row>
    <row r="1364" spans="1:8">
      <c r="A1364" s="175"/>
      <c r="B1364" s="176"/>
      <c r="C1364" s="176"/>
      <c r="D1364" s="176"/>
      <c r="E1364" s="176"/>
      <c r="F1364" s="175"/>
      <c r="G1364" s="176"/>
      <c r="H1364" s="160">
        <f t="shared" si="21"/>
        <v>0</v>
      </c>
    </row>
    <row r="1365" spans="1:8">
      <c r="A1365" s="175"/>
      <c r="B1365" s="176"/>
      <c r="C1365" s="176"/>
      <c r="D1365" s="176"/>
      <c r="E1365" s="176"/>
      <c r="F1365" s="175"/>
      <c r="G1365" s="176"/>
      <c r="H1365" s="160">
        <f t="shared" si="21"/>
        <v>0</v>
      </c>
    </row>
    <row r="1366" spans="1:8">
      <c r="A1366" s="175"/>
      <c r="B1366" s="176"/>
      <c r="C1366" s="176"/>
      <c r="D1366" s="176"/>
      <c r="E1366" s="176"/>
      <c r="F1366" s="175"/>
      <c r="G1366" s="176"/>
      <c r="H1366" s="160">
        <f t="shared" si="21"/>
        <v>0</v>
      </c>
    </row>
    <row r="1367" spans="1:8">
      <c r="A1367" s="175"/>
      <c r="B1367" s="176"/>
      <c r="C1367" s="176"/>
      <c r="D1367" s="176"/>
      <c r="E1367" s="176"/>
      <c r="F1367" s="175"/>
      <c r="G1367" s="176"/>
      <c r="H1367" s="160">
        <f t="shared" si="21"/>
        <v>0</v>
      </c>
    </row>
    <row r="1368" spans="1:8">
      <c r="A1368" s="175"/>
      <c r="B1368" s="176"/>
      <c r="C1368" s="176"/>
      <c r="D1368" s="176"/>
      <c r="E1368" s="176"/>
      <c r="F1368" s="175"/>
      <c r="G1368" s="176"/>
      <c r="H1368" s="160">
        <f t="shared" si="21"/>
        <v>0</v>
      </c>
    </row>
    <row r="1369" spans="1:8">
      <c r="A1369" s="175"/>
      <c r="B1369" s="176"/>
      <c r="C1369" s="176"/>
      <c r="D1369" s="176"/>
      <c r="E1369" s="176"/>
      <c r="F1369" s="175"/>
      <c r="G1369" s="176"/>
      <c r="H1369" s="160">
        <f t="shared" si="21"/>
        <v>0</v>
      </c>
    </row>
    <row r="1370" spans="1:8">
      <c r="A1370" s="175"/>
      <c r="B1370" s="176"/>
      <c r="C1370" s="176"/>
      <c r="D1370" s="176"/>
      <c r="E1370" s="176"/>
      <c r="F1370" s="175"/>
      <c r="G1370" s="176"/>
      <c r="H1370" s="160">
        <f t="shared" si="21"/>
        <v>0</v>
      </c>
    </row>
    <row r="1371" spans="1:8">
      <c r="A1371" s="175"/>
      <c r="B1371" s="176"/>
      <c r="C1371" s="176"/>
      <c r="D1371" s="176"/>
      <c r="E1371" s="176"/>
      <c r="F1371" s="175"/>
      <c r="G1371" s="176"/>
      <c r="H1371" s="160">
        <f t="shared" si="21"/>
        <v>0</v>
      </c>
    </row>
    <row r="1372" spans="1:8">
      <c r="A1372" s="175"/>
      <c r="B1372" s="176"/>
      <c r="C1372" s="176"/>
      <c r="D1372" s="176"/>
      <c r="E1372" s="176"/>
      <c r="F1372" s="175"/>
      <c r="G1372" s="176"/>
      <c r="H1372" s="160">
        <f t="shared" si="21"/>
        <v>0</v>
      </c>
    </row>
    <row r="1373" spans="1:8">
      <c r="A1373" s="175"/>
      <c r="B1373" s="176"/>
      <c r="C1373" s="176"/>
      <c r="D1373" s="176"/>
      <c r="E1373" s="176"/>
      <c r="F1373" s="175"/>
      <c r="G1373" s="176"/>
      <c r="H1373" s="160">
        <f t="shared" si="21"/>
        <v>0</v>
      </c>
    </row>
    <row r="1374" spans="1:8">
      <c r="A1374" s="175"/>
      <c r="B1374" s="176"/>
      <c r="C1374" s="176"/>
      <c r="D1374" s="176"/>
      <c r="E1374" s="176"/>
      <c r="F1374" s="175"/>
      <c r="G1374" s="176"/>
      <c r="H1374" s="160">
        <f t="shared" si="21"/>
        <v>0</v>
      </c>
    </row>
    <row r="1375" spans="1:8">
      <c r="A1375" s="175"/>
      <c r="B1375" s="176"/>
      <c r="C1375" s="176"/>
      <c r="D1375" s="176"/>
      <c r="E1375" s="176"/>
      <c r="F1375" s="175"/>
      <c r="G1375" s="176"/>
      <c r="H1375" s="160">
        <f t="shared" si="21"/>
        <v>0</v>
      </c>
    </row>
    <row r="1376" spans="1:8">
      <c r="A1376" s="175"/>
      <c r="B1376" s="176"/>
      <c r="C1376" s="176"/>
      <c r="D1376" s="176"/>
      <c r="E1376" s="176"/>
      <c r="F1376" s="175"/>
      <c r="G1376" s="176"/>
      <c r="H1376" s="160">
        <f t="shared" si="21"/>
        <v>0</v>
      </c>
    </row>
    <row r="1377" spans="1:8">
      <c r="A1377" s="175"/>
      <c r="B1377" s="176"/>
      <c r="C1377" s="176"/>
      <c r="D1377" s="176"/>
      <c r="E1377" s="176"/>
      <c r="F1377" s="175"/>
      <c r="G1377" s="176"/>
      <c r="H1377" s="160">
        <f t="shared" si="21"/>
        <v>0</v>
      </c>
    </row>
    <row r="1378" spans="1:8">
      <c r="A1378" s="175"/>
      <c r="B1378" s="176"/>
      <c r="C1378" s="176"/>
      <c r="D1378" s="176"/>
      <c r="E1378" s="176"/>
      <c r="F1378" s="175"/>
      <c r="G1378" s="176"/>
      <c r="H1378" s="160">
        <f t="shared" si="21"/>
        <v>0</v>
      </c>
    </row>
    <row r="1379" spans="1:8">
      <c r="A1379" s="175"/>
      <c r="B1379" s="176"/>
      <c r="C1379" s="176"/>
      <c r="D1379" s="176"/>
      <c r="E1379" s="176"/>
      <c r="F1379" s="175"/>
      <c r="G1379" s="176"/>
      <c r="H1379" s="160">
        <f t="shared" si="21"/>
        <v>0</v>
      </c>
    </row>
    <row r="1380" spans="1:8">
      <c r="A1380" s="175"/>
      <c r="B1380" s="176"/>
      <c r="C1380" s="176"/>
      <c r="D1380" s="176"/>
      <c r="E1380" s="176"/>
      <c r="F1380" s="175"/>
      <c r="G1380" s="176"/>
      <c r="H1380" s="160">
        <f t="shared" si="21"/>
        <v>0</v>
      </c>
    </row>
    <row r="1381" spans="1:8">
      <c r="A1381" s="175"/>
      <c r="B1381" s="176"/>
      <c r="C1381" s="176"/>
      <c r="D1381" s="176"/>
      <c r="E1381" s="176"/>
      <c r="F1381" s="175"/>
      <c r="G1381" s="176"/>
      <c r="H1381" s="160">
        <f t="shared" si="21"/>
        <v>0</v>
      </c>
    </row>
    <row r="1382" spans="1:8">
      <c r="A1382" s="175"/>
      <c r="B1382" s="176"/>
      <c r="C1382" s="176"/>
      <c r="D1382" s="176"/>
      <c r="E1382" s="176"/>
      <c r="F1382" s="175"/>
      <c r="G1382" s="176"/>
      <c r="H1382" s="160">
        <f t="shared" si="21"/>
        <v>0</v>
      </c>
    </row>
    <row r="1383" spans="1:8">
      <c r="A1383" s="175"/>
      <c r="B1383" s="176"/>
      <c r="C1383" s="176"/>
      <c r="D1383" s="176"/>
      <c r="E1383" s="176"/>
      <c r="F1383" s="175"/>
      <c r="G1383" s="176"/>
      <c r="H1383" s="160">
        <f t="shared" si="21"/>
        <v>0</v>
      </c>
    </row>
    <row r="1384" spans="1:8">
      <c r="A1384" s="175"/>
      <c r="B1384" s="176"/>
      <c r="C1384" s="176"/>
      <c r="D1384" s="176"/>
      <c r="E1384" s="176"/>
      <c r="F1384" s="175"/>
      <c r="G1384" s="176"/>
      <c r="H1384" s="160">
        <f t="shared" si="21"/>
        <v>0</v>
      </c>
    </row>
    <row r="1385" spans="1:8">
      <c r="A1385" s="175"/>
      <c r="B1385" s="176"/>
      <c r="C1385" s="176"/>
      <c r="D1385" s="176"/>
      <c r="E1385" s="176"/>
      <c r="F1385" s="175"/>
      <c r="G1385" s="176"/>
      <c r="H1385" s="160">
        <f t="shared" si="21"/>
        <v>0</v>
      </c>
    </row>
    <row r="1386" spans="1:8">
      <c r="A1386" s="175"/>
      <c r="B1386" s="176"/>
      <c r="C1386" s="176"/>
      <c r="D1386" s="176"/>
      <c r="E1386" s="176"/>
      <c r="F1386" s="175"/>
      <c r="G1386" s="176"/>
      <c r="H1386" s="160">
        <f t="shared" si="21"/>
        <v>0</v>
      </c>
    </row>
    <row r="1387" spans="1:8">
      <c r="A1387" s="175"/>
      <c r="B1387" s="176"/>
      <c r="C1387" s="176"/>
      <c r="D1387" s="176"/>
      <c r="E1387" s="176"/>
      <c r="F1387" s="175"/>
      <c r="G1387" s="176"/>
      <c r="H1387" s="160">
        <f t="shared" si="21"/>
        <v>0</v>
      </c>
    </row>
    <row r="1388" spans="1:8">
      <c r="A1388" s="175"/>
      <c r="B1388" s="176"/>
      <c r="C1388" s="176"/>
      <c r="D1388" s="176"/>
      <c r="E1388" s="176"/>
      <c r="F1388" s="175"/>
      <c r="G1388" s="176"/>
      <c r="H1388" s="160">
        <f t="shared" si="21"/>
        <v>0</v>
      </c>
    </row>
    <row r="1389" spans="1:8">
      <c r="A1389" s="175"/>
      <c r="B1389" s="176"/>
      <c r="C1389" s="176"/>
      <c r="D1389" s="176"/>
      <c r="E1389" s="176"/>
      <c r="F1389" s="175"/>
      <c r="G1389" s="176"/>
      <c r="H1389" s="160">
        <f t="shared" si="21"/>
        <v>0</v>
      </c>
    </row>
    <row r="1390" spans="1:8">
      <c r="A1390" s="175"/>
      <c r="B1390" s="176"/>
      <c r="C1390" s="176"/>
      <c r="D1390" s="176"/>
      <c r="E1390" s="176"/>
      <c r="F1390" s="175"/>
      <c r="G1390" s="176"/>
      <c r="H1390" s="160">
        <f t="shared" si="21"/>
        <v>0</v>
      </c>
    </row>
    <row r="1391" spans="1:8">
      <c r="A1391" s="175"/>
      <c r="B1391" s="176"/>
      <c r="C1391" s="176"/>
      <c r="D1391" s="176"/>
      <c r="E1391" s="176"/>
      <c r="F1391" s="175"/>
      <c r="G1391" s="176"/>
      <c r="H1391" s="160">
        <f t="shared" si="21"/>
        <v>0</v>
      </c>
    </row>
    <row r="1392" spans="1:8">
      <c r="A1392" s="175"/>
      <c r="B1392" s="176"/>
      <c r="C1392" s="176"/>
      <c r="D1392" s="176"/>
      <c r="E1392" s="176"/>
      <c r="F1392" s="175"/>
      <c r="G1392" s="176"/>
      <c r="H1392" s="160">
        <f t="shared" si="21"/>
        <v>0</v>
      </c>
    </row>
    <row r="1393" spans="1:8">
      <c r="A1393" s="175"/>
      <c r="B1393" s="176"/>
      <c r="C1393" s="176"/>
      <c r="D1393" s="176"/>
      <c r="E1393" s="176"/>
      <c r="F1393" s="175"/>
      <c r="G1393" s="176"/>
      <c r="H1393" s="160">
        <f t="shared" si="21"/>
        <v>0</v>
      </c>
    </row>
    <row r="1394" spans="1:8">
      <c r="A1394" s="175"/>
      <c r="B1394" s="176"/>
      <c r="C1394" s="176"/>
      <c r="D1394" s="176"/>
      <c r="E1394" s="176"/>
      <c r="F1394" s="175"/>
      <c r="G1394" s="176"/>
      <c r="H1394" s="160">
        <f t="shared" si="21"/>
        <v>0</v>
      </c>
    </row>
    <row r="1395" spans="1:8">
      <c r="A1395" s="175"/>
      <c r="B1395" s="176"/>
      <c r="C1395" s="176"/>
      <c r="D1395" s="176"/>
      <c r="E1395" s="176"/>
      <c r="F1395" s="175"/>
      <c r="G1395" s="176"/>
      <c r="H1395" s="160">
        <f t="shared" si="21"/>
        <v>0</v>
      </c>
    </row>
    <row r="1396" spans="1:8">
      <c r="A1396" s="175"/>
      <c r="B1396" s="176"/>
      <c r="C1396" s="176"/>
      <c r="D1396" s="176"/>
      <c r="E1396" s="176"/>
      <c r="F1396" s="175"/>
      <c r="G1396" s="176"/>
      <c r="H1396" s="160">
        <f t="shared" si="21"/>
        <v>0</v>
      </c>
    </row>
    <row r="1397" spans="1:8">
      <c r="A1397" s="175"/>
      <c r="B1397" s="176"/>
      <c r="C1397" s="176"/>
      <c r="D1397" s="176"/>
      <c r="E1397" s="176"/>
      <c r="F1397" s="175"/>
      <c r="G1397" s="176"/>
      <c r="H1397" s="160">
        <f t="shared" si="21"/>
        <v>0</v>
      </c>
    </row>
    <row r="1398" spans="1:8">
      <c r="A1398" s="175"/>
      <c r="B1398" s="176"/>
      <c r="C1398" s="176"/>
      <c r="D1398" s="176"/>
      <c r="E1398" s="176"/>
      <c r="F1398" s="175"/>
      <c r="G1398" s="176"/>
      <c r="H1398" s="160">
        <f t="shared" si="21"/>
        <v>0</v>
      </c>
    </row>
    <row r="1399" spans="1:8">
      <c r="A1399" s="175"/>
      <c r="B1399" s="176"/>
      <c r="C1399" s="176"/>
      <c r="D1399" s="176"/>
      <c r="E1399" s="176"/>
      <c r="F1399" s="175"/>
      <c r="G1399" s="176"/>
      <c r="H1399" s="160">
        <f t="shared" si="21"/>
        <v>0</v>
      </c>
    </row>
    <row r="1400" spans="1:8">
      <c r="A1400" s="175"/>
      <c r="B1400" s="176"/>
      <c r="C1400" s="176"/>
      <c r="D1400" s="176"/>
      <c r="E1400" s="176"/>
      <c r="F1400" s="175"/>
      <c r="G1400" s="176"/>
      <c r="H1400" s="160">
        <f t="shared" si="21"/>
        <v>0</v>
      </c>
    </row>
    <row r="1401" spans="1:8">
      <c r="A1401" s="175"/>
      <c r="B1401" s="176"/>
      <c r="C1401" s="176"/>
      <c r="D1401" s="176"/>
      <c r="E1401" s="176"/>
      <c r="F1401" s="175"/>
      <c r="G1401" s="176"/>
      <c r="H1401" s="160">
        <f t="shared" si="21"/>
        <v>0</v>
      </c>
    </row>
    <row r="1402" spans="1:8">
      <c r="A1402" s="175"/>
      <c r="B1402" s="176"/>
      <c r="C1402" s="176"/>
      <c r="D1402" s="176"/>
      <c r="E1402" s="176"/>
      <c r="F1402" s="175"/>
      <c r="G1402" s="176"/>
      <c r="H1402" s="160">
        <f t="shared" si="21"/>
        <v>0</v>
      </c>
    </row>
    <row r="1403" spans="1:8">
      <c r="A1403" s="175"/>
      <c r="B1403" s="176"/>
      <c r="C1403" s="176"/>
      <c r="D1403" s="176"/>
      <c r="E1403" s="176"/>
      <c r="F1403" s="175"/>
      <c r="G1403" s="176"/>
      <c r="H1403" s="160">
        <f t="shared" si="21"/>
        <v>0</v>
      </c>
    </row>
    <row r="1404" spans="1:8">
      <c r="A1404" s="175"/>
      <c r="B1404" s="176"/>
      <c r="C1404" s="176"/>
      <c r="D1404" s="176"/>
      <c r="E1404" s="176"/>
      <c r="F1404" s="175"/>
      <c r="G1404" s="176"/>
      <c r="H1404" s="160">
        <f t="shared" si="21"/>
        <v>0</v>
      </c>
    </row>
    <row r="1405" spans="1:8">
      <c r="A1405" s="175"/>
      <c r="B1405" s="176"/>
      <c r="C1405" s="176"/>
      <c r="D1405" s="176"/>
      <c r="E1405" s="176"/>
      <c r="F1405" s="175"/>
      <c r="G1405" s="176"/>
      <c r="H1405" s="160">
        <f t="shared" si="21"/>
        <v>0</v>
      </c>
    </row>
    <row r="1406" spans="1:8">
      <c r="A1406" s="175"/>
      <c r="B1406" s="176"/>
      <c r="C1406" s="176"/>
      <c r="D1406" s="176"/>
      <c r="E1406" s="176"/>
      <c r="F1406" s="175"/>
      <c r="G1406" s="176"/>
      <c r="H1406" s="160">
        <f t="shared" si="21"/>
        <v>0</v>
      </c>
    </row>
    <row r="1407" spans="1:8">
      <c r="A1407" s="175"/>
      <c r="B1407" s="176"/>
      <c r="C1407" s="176"/>
      <c r="D1407" s="176"/>
      <c r="E1407" s="176"/>
      <c r="F1407" s="175"/>
      <c r="G1407" s="176"/>
      <c r="H1407" s="160">
        <f t="shared" si="21"/>
        <v>0</v>
      </c>
    </row>
    <row r="1408" spans="1:8">
      <c r="A1408" s="175"/>
      <c r="B1408" s="176"/>
      <c r="C1408" s="176"/>
      <c r="D1408" s="176"/>
      <c r="E1408" s="176"/>
      <c r="F1408" s="175"/>
      <c r="G1408" s="176"/>
      <c r="H1408" s="160">
        <f t="shared" si="21"/>
        <v>0</v>
      </c>
    </row>
    <row r="1409" spans="1:8">
      <c r="A1409" s="175"/>
      <c r="B1409" s="176"/>
      <c r="C1409" s="176"/>
      <c r="D1409" s="176"/>
      <c r="E1409" s="176"/>
      <c r="F1409" s="175"/>
      <c r="G1409" s="176"/>
      <c r="H1409" s="160">
        <f t="shared" si="21"/>
        <v>0</v>
      </c>
    </row>
    <row r="1410" spans="1:8">
      <c r="A1410" s="175"/>
      <c r="B1410" s="176"/>
      <c r="C1410" s="176"/>
      <c r="D1410" s="176"/>
      <c r="E1410" s="176"/>
      <c r="F1410" s="175"/>
      <c r="G1410" s="176"/>
      <c r="H1410" s="160">
        <f t="shared" si="21"/>
        <v>0</v>
      </c>
    </row>
    <row r="1411" spans="1:8">
      <c r="A1411" s="175"/>
      <c r="B1411" s="176"/>
      <c r="C1411" s="176"/>
      <c r="D1411" s="176"/>
      <c r="E1411" s="176"/>
      <c r="F1411" s="175"/>
      <c r="G1411" s="176"/>
      <c r="H1411" s="160">
        <f t="shared" ref="H1411:H1474" si="22">VALUE(G1411)</f>
        <v>0</v>
      </c>
    </row>
    <row r="1412" spans="1:8">
      <c r="A1412" s="175"/>
      <c r="B1412" s="176"/>
      <c r="C1412" s="176"/>
      <c r="D1412" s="176"/>
      <c r="E1412" s="176"/>
      <c r="F1412" s="175"/>
      <c r="G1412" s="176"/>
      <c r="H1412" s="160">
        <f t="shared" si="22"/>
        <v>0</v>
      </c>
    </row>
    <row r="1413" spans="1:8">
      <c r="A1413" s="175"/>
      <c r="B1413" s="176"/>
      <c r="C1413" s="176"/>
      <c r="D1413" s="176"/>
      <c r="E1413" s="176"/>
      <c r="F1413" s="175"/>
      <c r="G1413" s="176"/>
      <c r="H1413" s="160">
        <f t="shared" si="22"/>
        <v>0</v>
      </c>
    </row>
    <row r="1414" spans="1:8">
      <c r="A1414" s="175"/>
      <c r="B1414" s="176"/>
      <c r="C1414" s="176"/>
      <c r="D1414" s="176"/>
      <c r="E1414" s="176"/>
      <c r="F1414" s="175"/>
      <c r="G1414" s="176"/>
      <c r="H1414" s="160">
        <f t="shared" si="22"/>
        <v>0</v>
      </c>
    </row>
    <row r="1415" spans="1:8">
      <c r="A1415" s="175"/>
      <c r="B1415" s="176"/>
      <c r="C1415" s="176"/>
      <c r="D1415" s="176"/>
      <c r="E1415" s="176"/>
      <c r="F1415" s="175"/>
      <c r="G1415" s="176"/>
      <c r="H1415" s="160">
        <f t="shared" si="22"/>
        <v>0</v>
      </c>
    </row>
    <row r="1416" spans="1:8">
      <c r="A1416" s="175"/>
      <c r="B1416" s="176"/>
      <c r="C1416" s="176"/>
      <c r="D1416" s="176"/>
      <c r="E1416" s="176"/>
      <c r="F1416" s="175"/>
      <c r="G1416" s="176"/>
      <c r="H1416" s="160">
        <f t="shared" si="22"/>
        <v>0</v>
      </c>
    </row>
    <row r="1417" spans="1:8">
      <c r="A1417" s="175"/>
      <c r="B1417" s="176"/>
      <c r="C1417" s="176"/>
      <c r="D1417" s="176"/>
      <c r="E1417" s="176"/>
      <c r="F1417" s="175"/>
      <c r="G1417" s="176"/>
      <c r="H1417" s="160">
        <f t="shared" si="22"/>
        <v>0</v>
      </c>
    </row>
    <row r="1418" spans="1:8">
      <c r="A1418" s="175"/>
      <c r="B1418" s="176"/>
      <c r="C1418" s="176"/>
      <c r="D1418" s="176"/>
      <c r="E1418" s="176"/>
      <c r="F1418" s="175"/>
      <c r="G1418" s="176"/>
      <c r="H1418" s="160">
        <f t="shared" si="22"/>
        <v>0</v>
      </c>
    </row>
    <row r="1419" spans="1:8">
      <c r="A1419" s="175"/>
      <c r="B1419" s="176"/>
      <c r="C1419" s="176"/>
      <c r="D1419" s="176"/>
      <c r="E1419" s="176"/>
      <c r="F1419" s="175"/>
      <c r="G1419" s="176"/>
      <c r="H1419" s="160">
        <f t="shared" si="22"/>
        <v>0</v>
      </c>
    </row>
    <row r="1420" spans="1:8">
      <c r="A1420" s="175"/>
      <c r="B1420" s="176"/>
      <c r="C1420" s="176"/>
      <c r="D1420" s="176"/>
      <c r="E1420" s="176"/>
      <c r="F1420" s="175"/>
      <c r="G1420" s="176"/>
      <c r="H1420" s="160">
        <f t="shared" si="22"/>
        <v>0</v>
      </c>
    </row>
    <row r="1421" spans="1:8">
      <c r="A1421" s="175"/>
      <c r="B1421" s="176"/>
      <c r="C1421" s="176"/>
      <c r="D1421" s="176"/>
      <c r="E1421" s="176"/>
      <c r="F1421" s="175"/>
      <c r="G1421" s="176"/>
      <c r="H1421" s="160">
        <f t="shared" si="22"/>
        <v>0</v>
      </c>
    </row>
    <row r="1422" spans="1:8">
      <c r="A1422" s="175"/>
      <c r="B1422" s="176"/>
      <c r="C1422" s="176"/>
      <c r="D1422" s="176"/>
      <c r="E1422" s="176"/>
      <c r="F1422" s="175"/>
      <c r="G1422" s="176"/>
      <c r="H1422" s="160">
        <f t="shared" si="22"/>
        <v>0</v>
      </c>
    </row>
    <row r="1423" spans="1:8">
      <c r="A1423" s="175"/>
      <c r="B1423" s="176"/>
      <c r="C1423" s="176"/>
      <c r="D1423" s="176"/>
      <c r="E1423" s="176"/>
      <c r="F1423" s="175"/>
      <c r="G1423" s="176"/>
      <c r="H1423" s="160">
        <f t="shared" si="22"/>
        <v>0</v>
      </c>
    </row>
    <row r="1424" spans="1:8">
      <c r="A1424" s="175"/>
      <c r="B1424" s="176"/>
      <c r="C1424" s="176"/>
      <c r="D1424" s="176"/>
      <c r="E1424" s="176"/>
      <c r="F1424" s="175"/>
      <c r="G1424" s="176"/>
      <c r="H1424" s="160">
        <f t="shared" si="22"/>
        <v>0</v>
      </c>
    </row>
    <row r="1425" spans="1:8">
      <c r="A1425" s="175"/>
      <c r="B1425" s="176"/>
      <c r="C1425" s="176"/>
      <c r="D1425" s="176"/>
      <c r="E1425" s="176"/>
      <c r="F1425" s="175"/>
      <c r="G1425" s="176"/>
      <c r="H1425" s="160">
        <f t="shared" si="22"/>
        <v>0</v>
      </c>
    </row>
    <row r="1426" spans="1:8">
      <c r="A1426" s="175"/>
      <c r="B1426" s="176"/>
      <c r="C1426" s="176"/>
      <c r="D1426" s="176"/>
      <c r="E1426" s="176"/>
      <c r="F1426" s="175"/>
      <c r="G1426" s="176"/>
      <c r="H1426" s="160">
        <f t="shared" si="22"/>
        <v>0</v>
      </c>
    </row>
    <row r="1427" spans="1:8">
      <c r="A1427" s="175"/>
      <c r="B1427" s="176"/>
      <c r="C1427" s="176"/>
      <c r="D1427" s="176"/>
      <c r="E1427" s="176"/>
      <c r="F1427" s="175"/>
      <c r="G1427" s="176"/>
      <c r="H1427" s="160">
        <f t="shared" si="22"/>
        <v>0</v>
      </c>
    </row>
    <row r="1428" spans="1:8">
      <c r="A1428" s="175"/>
      <c r="B1428" s="176"/>
      <c r="C1428" s="176"/>
      <c r="D1428" s="176"/>
      <c r="E1428" s="176"/>
      <c r="F1428" s="175"/>
      <c r="G1428" s="176"/>
      <c r="H1428" s="160">
        <f t="shared" si="22"/>
        <v>0</v>
      </c>
    </row>
    <row r="1429" spans="1:8">
      <c r="A1429" s="175"/>
      <c r="B1429" s="176"/>
      <c r="C1429" s="176"/>
      <c r="D1429" s="176"/>
      <c r="E1429" s="176"/>
      <c r="F1429" s="175"/>
      <c r="G1429" s="176"/>
      <c r="H1429" s="160">
        <f t="shared" si="22"/>
        <v>0</v>
      </c>
    </row>
    <row r="1430" spans="1:8">
      <c r="A1430" s="175"/>
      <c r="B1430" s="176"/>
      <c r="C1430" s="176"/>
      <c r="D1430" s="176"/>
      <c r="E1430" s="176"/>
      <c r="F1430" s="175"/>
      <c r="G1430" s="176"/>
      <c r="H1430" s="160">
        <f t="shared" si="22"/>
        <v>0</v>
      </c>
    </row>
    <row r="1431" spans="1:8">
      <c r="A1431" s="175"/>
      <c r="B1431" s="176"/>
      <c r="C1431" s="176"/>
      <c r="D1431" s="176"/>
      <c r="E1431" s="176"/>
      <c r="F1431" s="175"/>
      <c r="G1431" s="176"/>
      <c r="H1431" s="160">
        <f t="shared" si="22"/>
        <v>0</v>
      </c>
    </row>
    <row r="1432" spans="1:8">
      <c r="A1432" s="175"/>
      <c r="B1432" s="176"/>
      <c r="C1432" s="176"/>
      <c r="D1432" s="176"/>
      <c r="E1432" s="176"/>
      <c r="F1432" s="175"/>
      <c r="G1432" s="176"/>
      <c r="H1432" s="160">
        <f t="shared" si="22"/>
        <v>0</v>
      </c>
    </row>
    <row r="1433" spans="1:8">
      <c r="A1433" s="175"/>
      <c r="B1433" s="176"/>
      <c r="C1433" s="176"/>
      <c r="D1433" s="176"/>
      <c r="E1433" s="176"/>
      <c r="F1433" s="175"/>
      <c r="G1433" s="176"/>
      <c r="H1433" s="160">
        <f t="shared" si="22"/>
        <v>0</v>
      </c>
    </row>
    <row r="1434" spans="1:8">
      <c r="A1434" s="175"/>
      <c r="B1434" s="176"/>
      <c r="C1434" s="176"/>
      <c r="D1434" s="176"/>
      <c r="E1434" s="176"/>
      <c r="F1434" s="175"/>
      <c r="G1434" s="176"/>
      <c r="H1434" s="160">
        <f t="shared" si="22"/>
        <v>0</v>
      </c>
    </row>
    <row r="1435" spans="1:8">
      <c r="A1435" s="175"/>
      <c r="B1435" s="176"/>
      <c r="C1435" s="176"/>
      <c r="D1435" s="176"/>
      <c r="E1435" s="176"/>
      <c r="F1435" s="175"/>
      <c r="G1435" s="176"/>
      <c r="H1435" s="160">
        <f t="shared" si="22"/>
        <v>0</v>
      </c>
    </row>
    <row r="1436" spans="1:8">
      <c r="A1436" s="175"/>
      <c r="B1436" s="176"/>
      <c r="C1436" s="176"/>
      <c r="D1436" s="176"/>
      <c r="E1436" s="176"/>
      <c r="F1436" s="175"/>
      <c r="G1436" s="176"/>
      <c r="H1436" s="160">
        <f t="shared" si="22"/>
        <v>0</v>
      </c>
    </row>
    <row r="1437" spans="1:8">
      <c r="A1437" s="175"/>
      <c r="B1437" s="176"/>
      <c r="C1437" s="176"/>
      <c r="D1437" s="176"/>
      <c r="E1437" s="176"/>
      <c r="F1437" s="175"/>
      <c r="G1437" s="176"/>
      <c r="H1437" s="160">
        <f t="shared" si="22"/>
        <v>0</v>
      </c>
    </row>
    <row r="1438" spans="1:8">
      <c r="A1438" s="175"/>
      <c r="B1438" s="176"/>
      <c r="C1438" s="176"/>
      <c r="D1438" s="176"/>
      <c r="E1438" s="176"/>
      <c r="F1438" s="175"/>
      <c r="G1438" s="176"/>
      <c r="H1438" s="160">
        <f t="shared" si="22"/>
        <v>0</v>
      </c>
    </row>
    <row r="1439" spans="1:8">
      <c r="A1439" s="175"/>
      <c r="B1439" s="176"/>
      <c r="C1439" s="176"/>
      <c r="D1439" s="176"/>
      <c r="E1439" s="176"/>
      <c r="F1439" s="175"/>
      <c r="G1439" s="176"/>
      <c r="H1439" s="160">
        <f t="shared" si="22"/>
        <v>0</v>
      </c>
    </row>
    <row r="1440" spans="1:8">
      <c r="A1440" s="175"/>
      <c r="B1440" s="176"/>
      <c r="C1440" s="176"/>
      <c r="D1440" s="176"/>
      <c r="E1440" s="176"/>
      <c r="F1440" s="175"/>
      <c r="G1440" s="176"/>
      <c r="H1440" s="160">
        <f t="shared" si="22"/>
        <v>0</v>
      </c>
    </row>
    <row r="1441" spans="1:8">
      <c r="A1441" s="175"/>
      <c r="B1441" s="176"/>
      <c r="C1441" s="176"/>
      <c r="D1441" s="176"/>
      <c r="E1441" s="176"/>
      <c r="F1441" s="175"/>
      <c r="G1441" s="176"/>
      <c r="H1441" s="160">
        <f t="shared" si="22"/>
        <v>0</v>
      </c>
    </row>
    <row r="1442" spans="1:8">
      <c r="A1442" s="175"/>
      <c r="B1442" s="176"/>
      <c r="C1442" s="176"/>
      <c r="D1442" s="176"/>
      <c r="E1442" s="176"/>
      <c r="F1442" s="175"/>
      <c r="G1442" s="176"/>
      <c r="H1442" s="160">
        <f t="shared" si="22"/>
        <v>0</v>
      </c>
    </row>
    <row r="1443" spans="1:8">
      <c r="A1443" s="175"/>
      <c r="B1443" s="176"/>
      <c r="C1443" s="176"/>
      <c r="D1443" s="176"/>
      <c r="E1443" s="176"/>
      <c r="F1443" s="175"/>
      <c r="G1443" s="176"/>
      <c r="H1443" s="160">
        <f t="shared" si="22"/>
        <v>0</v>
      </c>
    </row>
    <row r="1444" spans="1:8">
      <c r="A1444" s="175"/>
      <c r="B1444" s="176"/>
      <c r="C1444" s="176"/>
      <c r="D1444" s="176"/>
      <c r="E1444" s="176"/>
      <c r="F1444" s="175"/>
      <c r="G1444" s="176"/>
      <c r="H1444" s="160">
        <f t="shared" si="22"/>
        <v>0</v>
      </c>
    </row>
    <row r="1445" spans="1:8">
      <c r="A1445" s="175"/>
      <c r="B1445" s="176"/>
      <c r="C1445" s="176"/>
      <c r="D1445" s="176"/>
      <c r="E1445" s="176"/>
      <c r="F1445" s="175"/>
      <c r="G1445" s="176"/>
      <c r="H1445" s="160">
        <f t="shared" si="22"/>
        <v>0</v>
      </c>
    </row>
    <row r="1446" spans="1:8">
      <c r="A1446" s="175"/>
      <c r="B1446" s="176"/>
      <c r="C1446" s="176"/>
      <c r="D1446" s="176"/>
      <c r="E1446" s="176"/>
      <c r="F1446" s="175"/>
      <c r="G1446" s="176"/>
      <c r="H1446" s="160">
        <f t="shared" si="22"/>
        <v>0</v>
      </c>
    </row>
    <row r="1447" spans="1:8">
      <c r="A1447" s="175"/>
      <c r="B1447" s="176"/>
      <c r="C1447" s="176"/>
      <c r="D1447" s="176"/>
      <c r="E1447" s="176"/>
      <c r="F1447" s="175"/>
      <c r="G1447" s="176"/>
      <c r="H1447" s="160">
        <f t="shared" si="22"/>
        <v>0</v>
      </c>
    </row>
    <row r="1448" spans="1:8">
      <c r="A1448" s="175"/>
      <c r="B1448" s="176"/>
      <c r="C1448" s="176"/>
      <c r="D1448" s="176"/>
      <c r="E1448" s="176"/>
      <c r="F1448" s="175"/>
      <c r="G1448" s="176"/>
      <c r="H1448" s="160">
        <f t="shared" si="22"/>
        <v>0</v>
      </c>
    </row>
    <row r="1449" spans="1:8">
      <c r="A1449" s="175"/>
      <c r="B1449" s="176"/>
      <c r="C1449" s="176"/>
      <c r="D1449" s="176"/>
      <c r="E1449" s="176"/>
      <c r="F1449" s="175"/>
      <c r="G1449" s="176"/>
      <c r="H1449" s="160">
        <f t="shared" si="22"/>
        <v>0</v>
      </c>
    </row>
    <row r="1450" spans="1:8">
      <c r="A1450" s="175"/>
      <c r="B1450" s="176"/>
      <c r="C1450" s="176"/>
      <c r="D1450" s="176"/>
      <c r="E1450" s="176"/>
      <c r="F1450" s="175"/>
      <c r="G1450" s="176"/>
      <c r="H1450" s="160">
        <f t="shared" si="22"/>
        <v>0</v>
      </c>
    </row>
    <row r="1451" spans="1:8">
      <c r="A1451" s="175"/>
      <c r="B1451" s="176"/>
      <c r="C1451" s="176"/>
      <c r="D1451" s="176"/>
      <c r="E1451" s="176"/>
      <c r="F1451" s="175"/>
      <c r="G1451" s="176"/>
      <c r="H1451" s="160">
        <f t="shared" si="22"/>
        <v>0</v>
      </c>
    </row>
    <row r="1452" spans="1:8">
      <c r="A1452" s="175"/>
      <c r="B1452" s="176"/>
      <c r="C1452" s="176"/>
      <c r="D1452" s="176"/>
      <c r="E1452" s="176"/>
      <c r="F1452" s="175"/>
      <c r="G1452" s="176"/>
      <c r="H1452" s="160">
        <f t="shared" si="22"/>
        <v>0</v>
      </c>
    </row>
    <row r="1453" spans="1:8">
      <c r="A1453" s="175"/>
      <c r="B1453" s="176"/>
      <c r="C1453" s="176"/>
      <c r="D1453" s="176"/>
      <c r="E1453" s="176"/>
      <c r="F1453" s="175"/>
      <c r="G1453" s="176"/>
      <c r="H1453" s="160">
        <f t="shared" si="22"/>
        <v>0</v>
      </c>
    </row>
    <row r="1454" spans="1:8">
      <c r="A1454" s="175"/>
      <c r="B1454" s="176"/>
      <c r="C1454" s="176"/>
      <c r="D1454" s="176"/>
      <c r="E1454" s="176"/>
      <c r="F1454" s="175"/>
      <c r="G1454" s="176"/>
      <c r="H1454" s="160">
        <f t="shared" si="22"/>
        <v>0</v>
      </c>
    </row>
    <row r="1455" spans="1:8">
      <c r="A1455" s="175"/>
      <c r="B1455" s="176"/>
      <c r="C1455" s="176"/>
      <c r="D1455" s="176"/>
      <c r="E1455" s="176"/>
      <c r="F1455" s="175"/>
      <c r="G1455" s="176"/>
      <c r="H1455" s="160">
        <f t="shared" si="22"/>
        <v>0</v>
      </c>
    </row>
    <row r="1456" spans="1:8">
      <c r="A1456" s="175"/>
      <c r="B1456" s="176"/>
      <c r="C1456" s="176"/>
      <c r="D1456" s="176"/>
      <c r="E1456" s="176"/>
      <c r="F1456" s="175"/>
      <c r="G1456" s="176"/>
      <c r="H1456" s="160">
        <f t="shared" si="22"/>
        <v>0</v>
      </c>
    </row>
    <row r="1457" spans="1:8">
      <c r="A1457" s="175"/>
      <c r="B1457" s="176"/>
      <c r="C1457" s="176"/>
      <c r="D1457" s="176"/>
      <c r="E1457" s="176"/>
      <c r="F1457" s="175"/>
      <c r="G1457" s="176"/>
      <c r="H1457" s="160">
        <f t="shared" si="22"/>
        <v>0</v>
      </c>
    </row>
    <row r="1458" spans="1:8">
      <c r="A1458" s="175"/>
      <c r="B1458" s="176"/>
      <c r="C1458" s="176"/>
      <c r="D1458" s="176"/>
      <c r="E1458" s="176"/>
      <c r="F1458" s="175"/>
      <c r="G1458" s="176"/>
      <c r="H1458" s="160">
        <f t="shared" si="22"/>
        <v>0</v>
      </c>
    </row>
    <row r="1459" spans="1:8">
      <c r="A1459" s="175"/>
      <c r="B1459" s="176"/>
      <c r="C1459" s="176"/>
      <c r="D1459" s="176"/>
      <c r="E1459" s="176"/>
      <c r="F1459" s="175"/>
      <c r="G1459" s="176"/>
      <c r="H1459" s="160">
        <f t="shared" si="22"/>
        <v>0</v>
      </c>
    </row>
    <row r="1460" spans="1:8">
      <c r="A1460" s="175"/>
      <c r="B1460" s="176"/>
      <c r="C1460" s="176"/>
      <c r="D1460" s="176"/>
      <c r="E1460" s="176"/>
      <c r="F1460" s="175"/>
      <c r="G1460" s="176"/>
      <c r="H1460" s="160">
        <f t="shared" si="22"/>
        <v>0</v>
      </c>
    </row>
    <row r="1461" spans="1:8">
      <c r="A1461" s="175"/>
      <c r="B1461" s="176"/>
      <c r="C1461" s="176"/>
      <c r="D1461" s="176"/>
      <c r="E1461" s="176"/>
      <c r="F1461" s="175"/>
      <c r="G1461" s="176"/>
      <c r="H1461" s="160">
        <f t="shared" si="22"/>
        <v>0</v>
      </c>
    </row>
    <row r="1462" spans="1:8">
      <c r="A1462" s="175"/>
      <c r="B1462" s="176"/>
      <c r="C1462" s="176"/>
      <c r="D1462" s="176"/>
      <c r="E1462" s="176"/>
      <c r="F1462" s="175"/>
      <c r="G1462" s="176"/>
      <c r="H1462" s="160">
        <f t="shared" si="22"/>
        <v>0</v>
      </c>
    </row>
    <row r="1463" spans="1:8">
      <c r="A1463" s="175"/>
      <c r="B1463" s="176"/>
      <c r="C1463" s="176"/>
      <c r="D1463" s="176"/>
      <c r="E1463" s="176"/>
      <c r="F1463" s="175"/>
      <c r="G1463" s="176"/>
      <c r="H1463" s="160">
        <f t="shared" si="22"/>
        <v>0</v>
      </c>
    </row>
    <row r="1464" spans="1:8">
      <c r="A1464" s="175"/>
      <c r="B1464" s="176"/>
      <c r="C1464" s="176"/>
      <c r="D1464" s="176"/>
      <c r="E1464" s="176"/>
      <c r="F1464" s="175"/>
      <c r="G1464" s="176"/>
      <c r="H1464" s="160">
        <f t="shared" si="22"/>
        <v>0</v>
      </c>
    </row>
    <row r="1465" spans="1:8">
      <c r="A1465" s="175"/>
      <c r="B1465" s="176"/>
      <c r="C1465" s="176"/>
      <c r="D1465" s="176"/>
      <c r="E1465" s="176"/>
      <c r="F1465" s="175"/>
      <c r="G1465" s="176"/>
      <c r="H1465" s="160">
        <f t="shared" si="22"/>
        <v>0</v>
      </c>
    </row>
    <row r="1466" spans="1:8">
      <c r="A1466" s="175"/>
      <c r="B1466" s="176"/>
      <c r="C1466" s="176"/>
      <c r="D1466" s="176"/>
      <c r="E1466" s="176"/>
      <c r="F1466" s="175"/>
      <c r="G1466" s="176"/>
      <c r="H1466" s="160">
        <f t="shared" si="22"/>
        <v>0</v>
      </c>
    </row>
    <row r="1467" spans="1:8">
      <c r="A1467" s="175"/>
      <c r="B1467" s="176"/>
      <c r="C1467" s="176"/>
      <c r="D1467" s="176"/>
      <c r="E1467" s="176"/>
      <c r="F1467" s="175"/>
      <c r="G1467" s="176"/>
      <c r="H1467" s="160">
        <f t="shared" si="22"/>
        <v>0</v>
      </c>
    </row>
    <row r="1468" spans="1:8">
      <c r="A1468" s="175"/>
      <c r="B1468" s="176"/>
      <c r="C1468" s="176"/>
      <c r="D1468" s="176"/>
      <c r="E1468" s="176"/>
      <c r="F1468" s="175"/>
      <c r="G1468" s="176"/>
      <c r="H1468" s="160">
        <f t="shared" si="22"/>
        <v>0</v>
      </c>
    </row>
    <row r="1469" spans="1:8">
      <c r="A1469" s="175"/>
      <c r="B1469" s="176"/>
      <c r="C1469" s="176"/>
      <c r="D1469" s="176"/>
      <c r="E1469" s="176"/>
      <c r="F1469" s="175"/>
      <c r="G1469" s="176"/>
      <c r="H1469" s="160">
        <f t="shared" si="22"/>
        <v>0</v>
      </c>
    </row>
    <row r="1470" spans="1:8">
      <c r="A1470" s="175"/>
      <c r="B1470" s="176"/>
      <c r="C1470" s="176"/>
      <c r="D1470" s="176"/>
      <c r="E1470" s="176"/>
      <c r="F1470" s="175"/>
      <c r="G1470" s="176"/>
      <c r="H1470" s="160">
        <f t="shared" si="22"/>
        <v>0</v>
      </c>
    </row>
    <row r="1471" spans="1:8">
      <c r="A1471" s="175"/>
      <c r="B1471" s="176"/>
      <c r="C1471" s="176"/>
      <c r="D1471" s="176"/>
      <c r="E1471" s="176"/>
      <c r="F1471" s="175"/>
      <c r="G1471" s="176"/>
      <c r="H1471" s="160">
        <f t="shared" si="22"/>
        <v>0</v>
      </c>
    </row>
    <row r="1472" spans="1:8">
      <c r="A1472" s="175"/>
      <c r="B1472" s="176"/>
      <c r="C1472" s="176"/>
      <c r="D1472" s="176"/>
      <c r="E1472" s="176"/>
      <c r="F1472" s="175"/>
      <c r="G1472" s="176"/>
      <c r="H1472" s="160">
        <f t="shared" si="22"/>
        <v>0</v>
      </c>
    </row>
    <row r="1473" spans="1:8">
      <c r="A1473" s="175"/>
      <c r="B1473" s="176"/>
      <c r="C1473" s="176"/>
      <c r="D1473" s="176"/>
      <c r="E1473" s="176"/>
      <c r="F1473" s="175"/>
      <c r="G1473" s="176"/>
      <c r="H1473" s="160">
        <f t="shared" si="22"/>
        <v>0</v>
      </c>
    </row>
    <row r="1474" spans="1:8">
      <c r="A1474" s="175"/>
      <c r="B1474" s="176"/>
      <c r="C1474" s="176"/>
      <c r="D1474" s="176"/>
      <c r="E1474" s="176"/>
      <c r="F1474" s="175"/>
      <c r="G1474" s="176"/>
      <c r="H1474" s="160">
        <f t="shared" si="22"/>
        <v>0</v>
      </c>
    </row>
    <row r="1475" spans="1:8">
      <c r="A1475" s="175"/>
      <c r="B1475" s="176"/>
      <c r="C1475" s="176"/>
      <c r="D1475" s="176"/>
      <c r="E1475" s="176"/>
      <c r="F1475" s="175"/>
      <c r="G1475" s="176"/>
      <c r="H1475" s="160">
        <f t="shared" ref="H1475:H1538" si="23">VALUE(G1475)</f>
        <v>0</v>
      </c>
    </row>
    <row r="1476" spans="1:8">
      <c r="A1476" s="175"/>
      <c r="B1476" s="176"/>
      <c r="C1476" s="176"/>
      <c r="D1476" s="176"/>
      <c r="E1476" s="176"/>
      <c r="F1476" s="175"/>
      <c r="G1476" s="176"/>
      <c r="H1476" s="160">
        <f t="shared" si="23"/>
        <v>0</v>
      </c>
    </row>
    <row r="1477" spans="1:8">
      <c r="A1477" s="175"/>
      <c r="B1477" s="176"/>
      <c r="C1477" s="176"/>
      <c r="D1477" s="176"/>
      <c r="E1477" s="176"/>
      <c r="F1477" s="175"/>
      <c r="G1477" s="176"/>
      <c r="H1477" s="160">
        <f t="shared" si="23"/>
        <v>0</v>
      </c>
    </row>
    <row r="1478" spans="1:8">
      <c r="A1478" s="175"/>
      <c r="B1478" s="176"/>
      <c r="C1478" s="176"/>
      <c r="D1478" s="176"/>
      <c r="E1478" s="176"/>
      <c r="F1478" s="175"/>
      <c r="G1478" s="176"/>
      <c r="H1478" s="160">
        <f t="shared" si="23"/>
        <v>0</v>
      </c>
    </row>
    <row r="1479" spans="1:8">
      <c r="A1479" s="175"/>
      <c r="B1479" s="176"/>
      <c r="C1479" s="176"/>
      <c r="D1479" s="176"/>
      <c r="E1479" s="176"/>
      <c r="F1479" s="175"/>
      <c r="G1479" s="176"/>
      <c r="H1479" s="160">
        <f t="shared" si="23"/>
        <v>0</v>
      </c>
    </row>
    <row r="1480" spans="1:8">
      <c r="A1480" s="175"/>
      <c r="B1480" s="176"/>
      <c r="C1480" s="176"/>
      <c r="D1480" s="176"/>
      <c r="E1480" s="176"/>
      <c r="F1480" s="175"/>
      <c r="G1480" s="176"/>
      <c r="H1480" s="160">
        <f t="shared" si="23"/>
        <v>0</v>
      </c>
    </row>
    <row r="1481" spans="1:8">
      <c r="A1481" s="175"/>
      <c r="B1481" s="176"/>
      <c r="C1481" s="176"/>
      <c r="D1481" s="176"/>
      <c r="E1481" s="176"/>
      <c r="F1481" s="175"/>
      <c r="G1481" s="176"/>
      <c r="H1481" s="160">
        <f t="shared" si="23"/>
        <v>0</v>
      </c>
    </row>
    <row r="1482" spans="1:8">
      <c r="A1482" s="175"/>
      <c r="B1482" s="176"/>
      <c r="C1482" s="176"/>
      <c r="D1482" s="176"/>
      <c r="E1482" s="176"/>
      <c r="F1482" s="175"/>
      <c r="G1482" s="176"/>
      <c r="H1482" s="160">
        <f t="shared" si="23"/>
        <v>0</v>
      </c>
    </row>
    <row r="1483" spans="1:8">
      <c r="A1483" s="175"/>
      <c r="B1483" s="176"/>
      <c r="C1483" s="176"/>
      <c r="D1483" s="176"/>
      <c r="E1483" s="176"/>
      <c r="F1483" s="175"/>
      <c r="G1483" s="176"/>
      <c r="H1483" s="160">
        <f t="shared" si="23"/>
        <v>0</v>
      </c>
    </row>
    <row r="1484" spans="1:8">
      <c r="A1484" s="175"/>
      <c r="B1484" s="176"/>
      <c r="C1484" s="176"/>
      <c r="D1484" s="176"/>
      <c r="E1484" s="176"/>
      <c r="F1484" s="175"/>
      <c r="G1484" s="176"/>
      <c r="H1484" s="160">
        <f t="shared" si="23"/>
        <v>0</v>
      </c>
    </row>
    <row r="1485" spans="1:8">
      <c r="A1485" s="175"/>
      <c r="B1485" s="176"/>
      <c r="C1485" s="176"/>
      <c r="D1485" s="176"/>
      <c r="E1485" s="176"/>
      <c r="F1485" s="175"/>
      <c r="G1485" s="176"/>
      <c r="H1485" s="160">
        <f t="shared" si="23"/>
        <v>0</v>
      </c>
    </row>
    <row r="1486" spans="1:8">
      <c r="A1486" s="175"/>
      <c r="B1486" s="176"/>
      <c r="C1486" s="176"/>
      <c r="D1486" s="176"/>
      <c r="E1486" s="176"/>
      <c r="F1486" s="175"/>
      <c r="G1486" s="176"/>
      <c r="H1486" s="160">
        <f t="shared" si="23"/>
        <v>0</v>
      </c>
    </row>
    <row r="1487" spans="1:8">
      <c r="A1487" s="175"/>
      <c r="B1487" s="176"/>
      <c r="C1487" s="176"/>
      <c r="D1487" s="176"/>
      <c r="E1487" s="176"/>
      <c r="F1487" s="175"/>
      <c r="G1487" s="176"/>
      <c r="H1487" s="160">
        <f t="shared" si="23"/>
        <v>0</v>
      </c>
    </row>
    <row r="1488" spans="1:8">
      <c r="A1488" s="175"/>
      <c r="B1488" s="176"/>
      <c r="C1488" s="176"/>
      <c r="D1488" s="176"/>
      <c r="E1488" s="176"/>
      <c r="F1488" s="175"/>
      <c r="G1488" s="176"/>
      <c r="H1488" s="160">
        <f t="shared" si="23"/>
        <v>0</v>
      </c>
    </row>
    <row r="1489" spans="1:8">
      <c r="A1489" s="175"/>
      <c r="B1489" s="176"/>
      <c r="C1489" s="176"/>
      <c r="D1489" s="176"/>
      <c r="E1489" s="176"/>
      <c r="F1489" s="175"/>
      <c r="G1489" s="176"/>
      <c r="H1489" s="160">
        <f t="shared" si="23"/>
        <v>0</v>
      </c>
    </row>
    <row r="1490" spans="1:8">
      <c r="A1490" s="175"/>
      <c r="B1490" s="176"/>
      <c r="C1490" s="176"/>
      <c r="D1490" s="176"/>
      <c r="E1490" s="176"/>
      <c r="F1490" s="175"/>
      <c r="G1490" s="176"/>
      <c r="H1490" s="160">
        <f t="shared" si="23"/>
        <v>0</v>
      </c>
    </row>
    <row r="1491" spans="1:8">
      <c r="A1491" s="175"/>
      <c r="B1491" s="176"/>
      <c r="C1491" s="176"/>
      <c r="D1491" s="176"/>
      <c r="E1491" s="176"/>
      <c r="F1491" s="175"/>
      <c r="G1491" s="176"/>
      <c r="H1491" s="160">
        <f t="shared" si="23"/>
        <v>0</v>
      </c>
    </row>
    <row r="1492" spans="1:8">
      <c r="A1492" s="175"/>
      <c r="B1492" s="176"/>
      <c r="C1492" s="176"/>
      <c r="D1492" s="176"/>
      <c r="E1492" s="176"/>
      <c r="F1492" s="175"/>
      <c r="G1492" s="176"/>
      <c r="H1492" s="160">
        <f t="shared" si="23"/>
        <v>0</v>
      </c>
    </row>
    <row r="1493" spans="1:8">
      <c r="A1493" s="175"/>
      <c r="B1493" s="176"/>
      <c r="C1493" s="176"/>
      <c r="D1493" s="176"/>
      <c r="E1493" s="176"/>
      <c r="F1493" s="175"/>
      <c r="G1493" s="176"/>
      <c r="H1493" s="160">
        <f t="shared" si="23"/>
        <v>0</v>
      </c>
    </row>
    <row r="1494" spans="1:8">
      <c r="A1494" s="175"/>
      <c r="B1494" s="176"/>
      <c r="C1494" s="176"/>
      <c r="D1494" s="176"/>
      <c r="E1494" s="176"/>
      <c r="F1494" s="175"/>
      <c r="G1494" s="176"/>
      <c r="H1494" s="160">
        <f t="shared" si="23"/>
        <v>0</v>
      </c>
    </row>
    <row r="1495" spans="1:8">
      <c r="A1495" s="175"/>
      <c r="B1495" s="176"/>
      <c r="C1495" s="176"/>
      <c r="D1495" s="176"/>
      <c r="E1495" s="176"/>
      <c r="F1495" s="175"/>
      <c r="G1495" s="176"/>
      <c r="H1495" s="160">
        <f t="shared" si="23"/>
        <v>0</v>
      </c>
    </row>
    <row r="1496" spans="1:8">
      <c r="A1496" s="175"/>
      <c r="B1496" s="176"/>
      <c r="C1496" s="176"/>
      <c r="D1496" s="176"/>
      <c r="E1496" s="176"/>
      <c r="F1496" s="175"/>
      <c r="G1496" s="176"/>
      <c r="H1496" s="160">
        <f t="shared" si="23"/>
        <v>0</v>
      </c>
    </row>
    <row r="1497" spans="1:8">
      <c r="A1497" s="175"/>
      <c r="B1497" s="176"/>
      <c r="C1497" s="176"/>
      <c r="D1497" s="176"/>
      <c r="E1497" s="176"/>
      <c r="F1497" s="175"/>
      <c r="G1497" s="176"/>
      <c r="H1497" s="160">
        <f t="shared" si="23"/>
        <v>0</v>
      </c>
    </row>
    <row r="1498" spans="1:8">
      <c r="A1498" s="175"/>
      <c r="B1498" s="176"/>
      <c r="C1498" s="176"/>
      <c r="D1498" s="176"/>
      <c r="E1498" s="176"/>
      <c r="F1498" s="175"/>
      <c r="G1498" s="176"/>
      <c r="H1498" s="160">
        <f t="shared" si="23"/>
        <v>0</v>
      </c>
    </row>
    <row r="1499" spans="1:8">
      <c r="A1499" s="175"/>
      <c r="B1499" s="176"/>
      <c r="C1499" s="176"/>
      <c r="D1499" s="176"/>
      <c r="E1499" s="176"/>
      <c r="F1499" s="175"/>
      <c r="G1499" s="176"/>
      <c r="H1499" s="160">
        <f t="shared" si="23"/>
        <v>0</v>
      </c>
    </row>
    <row r="1500" spans="1:8">
      <c r="A1500" s="175"/>
      <c r="B1500" s="176"/>
      <c r="C1500" s="176"/>
      <c r="D1500" s="176"/>
      <c r="E1500" s="176"/>
      <c r="F1500" s="175"/>
      <c r="G1500" s="176"/>
      <c r="H1500" s="160">
        <f t="shared" si="23"/>
        <v>0</v>
      </c>
    </row>
    <row r="1501" spans="1:8">
      <c r="A1501" s="175"/>
      <c r="B1501" s="176"/>
      <c r="C1501" s="176"/>
      <c r="D1501" s="176"/>
      <c r="E1501" s="176"/>
      <c r="F1501" s="175"/>
      <c r="G1501" s="176"/>
      <c r="H1501" s="160">
        <f t="shared" si="23"/>
        <v>0</v>
      </c>
    </row>
    <row r="1502" spans="1:8">
      <c r="A1502" s="175"/>
      <c r="B1502" s="176"/>
      <c r="C1502" s="176"/>
      <c r="D1502" s="176"/>
      <c r="E1502" s="176"/>
      <c r="F1502" s="175"/>
      <c r="G1502" s="176"/>
      <c r="H1502" s="160">
        <f t="shared" si="23"/>
        <v>0</v>
      </c>
    </row>
    <row r="1503" spans="1:8">
      <c r="A1503" s="175"/>
      <c r="B1503" s="176"/>
      <c r="C1503" s="176"/>
      <c r="D1503" s="176"/>
      <c r="E1503" s="176"/>
      <c r="F1503" s="175"/>
      <c r="G1503" s="176"/>
      <c r="H1503" s="160">
        <f t="shared" si="23"/>
        <v>0</v>
      </c>
    </row>
    <row r="1504" spans="1:8">
      <c r="A1504" s="175"/>
      <c r="B1504" s="176"/>
      <c r="C1504" s="176"/>
      <c r="D1504" s="176"/>
      <c r="E1504" s="176"/>
      <c r="F1504" s="175"/>
      <c r="G1504" s="176"/>
      <c r="H1504" s="160">
        <f t="shared" si="23"/>
        <v>0</v>
      </c>
    </row>
    <row r="1505" spans="1:8">
      <c r="A1505" s="175"/>
      <c r="B1505" s="176"/>
      <c r="C1505" s="176"/>
      <c r="D1505" s="176"/>
      <c r="E1505" s="176"/>
      <c r="F1505" s="175"/>
      <c r="G1505" s="176"/>
      <c r="H1505" s="160">
        <f t="shared" si="23"/>
        <v>0</v>
      </c>
    </row>
    <row r="1506" spans="1:8">
      <c r="A1506" s="175"/>
      <c r="B1506" s="176"/>
      <c r="C1506" s="176"/>
      <c r="D1506" s="176"/>
      <c r="E1506" s="176"/>
      <c r="F1506" s="175"/>
      <c r="G1506" s="176"/>
      <c r="H1506" s="160">
        <f t="shared" si="23"/>
        <v>0</v>
      </c>
    </row>
    <row r="1507" spans="1:8">
      <c r="A1507" s="175"/>
      <c r="B1507" s="176"/>
      <c r="C1507" s="176"/>
      <c r="D1507" s="176"/>
      <c r="E1507" s="176"/>
      <c r="F1507" s="175"/>
      <c r="G1507" s="176"/>
      <c r="H1507" s="160">
        <f t="shared" si="23"/>
        <v>0</v>
      </c>
    </row>
    <row r="1508" spans="1:8">
      <c r="A1508" s="175"/>
      <c r="B1508" s="176"/>
      <c r="C1508" s="176"/>
      <c r="D1508" s="176"/>
      <c r="E1508" s="176"/>
      <c r="F1508" s="175"/>
      <c r="G1508" s="176"/>
      <c r="H1508" s="160">
        <f t="shared" si="23"/>
        <v>0</v>
      </c>
    </row>
    <row r="1509" spans="1:8">
      <c r="A1509" s="175"/>
      <c r="B1509" s="176"/>
      <c r="C1509" s="176"/>
      <c r="D1509" s="176"/>
      <c r="E1509" s="176"/>
      <c r="F1509" s="175"/>
      <c r="G1509" s="176"/>
      <c r="H1509" s="160">
        <f t="shared" si="23"/>
        <v>0</v>
      </c>
    </row>
    <row r="1510" spans="1:8">
      <c r="A1510" s="175"/>
      <c r="B1510" s="176"/>
      <c r="C1510" s="176"/>
      <c r="D1510" s="176"/>
      <c r="E1510" s="176"/>
      <c r="F1510" s="175"/>
      <c r="G1510" s="176"/>
      <c r="H1510" s="160">
        <f t="shared" si="23"/>
        <v>0</v>
      </c>
    </row>
    <row r="1511" spans="1:8">
      <c r="A1511" s="175"/>
      <c r="B1511" s="176"/>
      <c r="C1511" s="176"/>
      <c r="D1511" s="176"/>
      <c r="E1511" s="176"/>
      <c r="F1511" s="175"/>
      <c r="G1511" s="176"/>
      <c r="H1511" s="160">
        <f t="shared" si="23"/>
        <v>0</v>
      </c>
    </row>
    <row r="1512" spans="1:8">
      <c r="A1512" s="175"/>
      <c r="B1512" s="176"/>
      <c r="C1512" s="176"/>
      <c r="D1512" s="176"/>
      <c r="E1512" s="176"/>
      <c r="F1512" s="175"/>
      <c r="G1512" s="176"/>
      <c r="H1512" s="160">
        <f t="shared" si="23"/>
        <v>0</v>
      </c>
    </row>
    <row r="1513" spans="1:8">
      <c r="A1513" s="175"/>
      <c r="B1513" s="176"/>
      <c r="C1513" s="176"/>
      <c r="D1513" s="176"/>
      <c r="E1513" s="176"/>
      <c r="F1513" s="175"/>
      <c r="G1513" s="176"/>
      <c r="H1513" s="160">
        <f t="shared" si="23"/>
        <v>0</v>
      </c>
    </row>
    <row r="1514" spans="1:8">
      <c r="A1514" s="175"/>
      <c r="B1514" s="176"/>
      <c r="C1514" s="176"/>
      <c r="D1514" s="176"/>
      <c r="E1514" s="176"/>
      <c r="F1514" s="175"/>
      <c r="G1514" s="176"/>
      <c r="H1514" s="160">
        <f t="shared" si="23"/>
        <v>0</v>
      </c>
    </row>
    <row r="1515" spans="1:8">
      <c r="A1515" s="175"/>
      <c r="B1515" s="176"/>
      <c r="C1515" s="176"/>
      <c r="D1515" s="176"/>
      <c r="E1515" s="176"/>
      <c r="F1515" s="175"/>
      <c r="G1515" s="176"/>
      <c r="H1515" s="160">
        <f t="shared" si="23"/>
        <v>0</v>
      </c>
    </row>
    <row r="1516" spans="1:8">
      <c r="A1516" s="175"/>
      <c r="B1516" s="176"/>
      <c r="C1516" s="176"/>
      <c r="D1516" s="176"/>
      <c r="E1516" s="176"/>
      <c r="F1516" s="175"/>
      <c r="G1516" s="176"/>
      <c r="H1516" s="160">
        <f t="shared" si="23"/>
        <v>0</v>
      </c>
    </row>
    <row r="1517" spans="1:8">
      <c r="A1517" s="175"/>
      <c r="B1517" s="176"/>
      <c r="C1517" s="176"/>
      <c r="D1517" s="176"/>
      <c r="E1517" s="176"/>
      <c r="F1517" s="175"/>
      <c r="G1517" s="176"/>
      <c r="H1517" s="160">
        <f t="shared" si="23"/>
        <v>0</v>
      </c>
    </row>
    <row r="1518" spans="1:8">
      <c r="A1518" s="175"/>
      <c r="B1518" s="176"/>
      <c r="C1518" s="176"/>
      <c r="D1518" s="176"/>
      <c r="E1518" s="176"/>
      <c r="F1518" s="175"/>
      <c r="G1518" s="176"/>
      <c r="H1518" s="160">
        <f t="shared" si="23"/>
        <v>0</v>
      </c>
    </row>
    <row r="1519" spans="1:8">
      <c r="A1519" s="175"/>
      <c r="B1519" s="176"/>
      <c r="C1519" s="176"/>
      <c r="D1519" s="176"/>
      <c r="E1519" s="176"/>
      <c r="F1519" s="175"/>
      <c r="G1519" s="176"/>
      <c r="H1519" s="160">
        <f t="shared" si="23"/>
        <v>0</v>
      </c>
    </row>
    <row r="1520" spans="1:8">
      <c r="A1520" s="175"/>
      <c r="B1520" s="176"/>
      <c r="C1520" s="176"/>
      <c r="D1520" s="176"/>
      <c r="E1520" s="176"/>
      <c r="F1520" s="175"/>
      <c r="G1520" s="176"/>
      <c r="H1520" s="160">
        <f t="shared" si="23"/>
        <v>0</v>
      </c>
    </row>
    <row r="1521" spans="1:8">
      <c r="A1521" s="175"/>
      <c r="B1521" s="176"/>
      <c r="C1521" s="176"/>
      <c r="D1521" s="176"/>
      <c r="E1521" s="176"/>
      <c r="F1521" s="175"/>
      <c r="G1521" s="176"/>
      <c r="H1521" s="160">
        <f t="shared" si="23"/>
        <v>0</v>
      </c>
    </row>
    <row r="1522" spans="1:8">
      <c r="A1522" s="175"/>
      <c r="B1522" s="176"/>
      <c r="C1522" s="176"/>
      <c r="D1522" s="176"/>
      <c r="E1522" s="176"/>
      <c r="F1522" s="175"/>
      <c r="G1522" s="176"/>
      <c r="H1522" s="160">
        <f t="shared" si="23"/>
        <v>0</v>
      </c>
    </row>
    <row r="1523" spans="1:8">
      <c r="A1523" s="175"/>
      <c r="B1523" s="176"/>
      <c r="C1523" s="176"/>
      <c r="D1523" s="176"/>
      <c r="E1523" s="176"/>
      <c r="F1523" s="175"/>
      <c r="G1523" s="176"/>
      <c r="H1523" s="160">
        <f t="shared" si="23"/>
        <v>0</v>
      </c>
    </row>
    <row r="1524" spans="1:8">
      <c r="A1524" s="175"/>
      <c r="B1524" s="176"/>
      <c r="C1524" s="176"/>
      <c r="D1524" s="176"/>
      <c r="E1524" s="176"/>
      <c r="F1524" s="175"/>
      <c r="G1524" s="176"/>
      <c r="H1524" s="160">
        <f t="shared" si="23"/>
        <v>0</v>
      </c>
    </row>
    <row r="1525" spans="1:8">
      <c r="A1525" s="175"/>
      <c r="B1525" s="176"/>
      <c r="C1525" s="176"/>
      <c r="D1525" s="176"/>
      <c r="E1525" s="176"/>
      <c r="F1525" s="175"/>
      <c r="G1525" s="176"/>
      <c r="H1525" s="160">
        <f t="shared" si="23"/>
        <v>0</v>
      </c>
    </row>
    <row r="1526" spans="1:8">
      <c r="A1526" s="175"/>
      <c r="B1526" s="176"/>
      <c r="C1526" s="176"/>
      <c r="D1526" s="176"/>
      <c r="E1526" s="176"/>
      <c r="F1526" s="175"/>
      <c r="G1526" s="176"/>
      <c r="H1526" s="160">
        <f t="shared" si="23"/>
        <v>0</v>
      </c>
    </row>
    <row r="1527" spans="1:8">
      <c r="A1527" s="175"/>
      <c r="B1527" s="176"/>
      <c r="C1527" s="176"/>
      <c r="D1527" s="176"/>
      <c r="E1527" s="176"/>
      <c r="F1527" s="175"/>
      <c r="G1527" s="176"/>
      <c r="H1527" s="160">
        <f t="shared" si="23"/>
        <v>0</v>
      </c>
    </row>
    <row r="1528" spans="1:8">
      <c r="A1528" s="175"/>
      <c r="B1528" s="176"/>
      <c r="C1528" s="176"/>
      <c r="D1528" s="176"/>
      <c r="E1528" s="176"/>
      <c r="F1528" s="175"/>
      <c r="G1528" s="176"/>
      <c r="H1528" s="160">
        <f t="shared" si="23"/>
        <v>0</v>
      </c>
    </row>
    <row r="1529" spans="1:8">
      <c r="A1529" s="175"/>
      <c r="B1529" s="176"/>
      <c r="C1529" s="176"/>
      <c r="D1529" s="176"/>
      <c r="E1529" s="176"/>
      <c r="F1529" s="175"/>
      <c r="G1529" s="176"/>
      <c r="H1529" s="160">
        <f t="shared" si="23"/>
        <v>0</v>
      </c>
    </row>
    <row r="1530" spans="1:8">
      <c r="A1530" s="175"/>
      <c r="B1530" s="176"/>
      <c r="C1530" s="176"/>
      <c r="D1530" s="176"/>
      <c r="E1530" s="176"/>
      <c r="F1530" s="175"/>
      <c r="G1530" s="176"/>
      <c r="H1530" s="160">
        <f t="shared" si="23"/>
        <v>0</v>
      </c>
    </row>
    <row r="1531" spans="1:8">
      <c r="A1531" s="175"/>
      <c r="B1531" s="176"/>
      <c r="C1531" s="176"/>
      <c r="D1531" s="176"/>
      <c r="E1531" s="176"/>
      <c r="F1531" s="175"/>
      <c r="G1531" s="176"/>
      <c r="H1531" s="160">
        <f t="shared" si="23"/>
        <v>0</v>
      </c>
    </row>
    <row r="1532" spans="1:8">
      <c r="A1532" s="175"/>
      <c r="B1532" s="176"/>
      <c r="C1532" s="176"/>
      <c r="D1532" s="176"/>
      <c r="E1532" s="176"/>
      <c r="F1532" s="175"/>
      <c r="G1532" s="176"/>
      <c r="H1532" s="160">
        <f t="shared" si="23"/>
        <v>0</v>
      </c>
    </row>
    <row r="1533" spans="1:8">
      <c r="A1533" s="175"/>
      <c r="B1533" s="176"/>
      <c r="C1533" s="176"/>
      <c r="D1533" s="176"/>
      <c r="E1533" s="176"/>
      <c r="F1533" s="175"/>
      <c r="G1533" s="176"/>
      <c r="H1533" s="160">
        <f t="shared" si="23"/>
        <v>0</v>
      </c>
    </row>
    <row r="1534" spans="1:8">
      <c r="A1534" s="175"/>
      <c r="B1534" s="176"/>
      <c r="C1534" s="176"/>
      <c r="D1534" s="176"/>
      <c r="E1534" s="176"/>
      <c r="F1534" s="175"/>
      <c r="G1534" s="176"/>
      <c r="H1534" s="160">
        <f t="shared" si="23"/>
        <v>0</v>
      </c>
    </row>
    <row r="1535" spans="1:8">
      <c r="A1535" s="175"/>
      <c r="B1535" s="176"/>
      <c r="C1535" s="176"/>
      <c r="D1535" s="176"/>
      <c r="E1535" s="176"/>
      <c r="F1535" s="175"/>
      <c r="G1535" s="176"/>
      <c r="H1535" s="160">
        <f t="shared" si="23"/>
        <v>0</v>
      </c>
    </row>
    <row r="1536" spans="1:8">
      <c r="A1536" s="175"/>
      <c r="B1536" s="176"/>
      <c r="C1536" s="176"/>
      <c r="D1536" s="176"/>
      <c r="E1536" s="176"/>
      <c r="F1536" s="175"/>
      <c r="G1536" s="176"/>
      <c r="H1536" s="160">
        <f t="shared" si="23"/>
        <v>0</v>
      </c>
    </row>
    <row r="1537" spans="1:8">
      <c r="A1537" s="175"/>
      <c r="B1537" s="176"/>
      <c r="C1537" s="176"/>
      <c r="D1537" s="176"/>
      <c r="E1537" s="176"/>
      <c r="F1537" s="175"/>
      <c r="G1537" s="176"/>
      <c r="H1537" s="160">
        <f t="shared" si="23"/>
        <v>0</v>
      </c>
    </row>
    <row r="1538" spans="1:8">
      <c r="A1538" s="175"/>
      <c r="B1538" s="176"/>
      <c r="C1538" s="176"/>
      <c r="D1538" s="176"/>
      <c r="E1538" s="176"/>
      <c r="F1538" s="175"/>
      <c r="G1538" s="176"/>
      <c r="H1538" s="160">
        <f t="shared" si="23"/>
        <v>0</v>
      </c>
    </row>
    <row r="1539" spans="1:8">
      <c r="A1539" s="175"/>
      <c r="B1539" s="176"/>
      <c r="C1539" s="176"/>
      <c r="D1539" s="176"/>
      <c r="E1539" s="176"/>
      <c r="F1539" s="175"/>
      <c r="G1539" s="176"/>
      <c r="H1539" s="160">
        <f t="shared" ref="H1539:H1602" si="24">VALUE(G1539)</f>
        <v>0</v>
      </c>
    </row>
    <row r="1540" spans="1:8">
      <c r="A1540" s="175"/>
      <c r="B1540" s="176"/>
      <c r="C1540" s="176"/>
      <c r="D1540" s="176"/>
      <c r="E1540" s="176"/>
      <c r="F1540" s="175"/>
      <c r="G1540" s="176"/>
      <c r="H1540" s="160">
        <f t="shared" si="24"/>
        <v>0</v>
      </c>
    </row>
    <row r="1541" spans="1:8">
      <c r="A1541" s="175"/>
      <c r="B1541" s="176"/>
      <c r="C1541" s="176"/>
      <c r="D1541" s="176"/>
      <c r="E1541" s="176"/>
      <c r="F1541" s="175"/>
      <c r="G1541" s="176"/>
      <c r="H1541" s="160">
        <f t="shared" si="24"/>
        <v>0</v>
      </c>
    </row>
    <row r="1542" spans="1:8">
      <c r="A1542" s="175"/>
      <c r="B1542" s="176"/>
      <c r="C1542" s="176"/>
      <c r="D1542" s="176"/>
      <c r="E1542" s="176"/>
      <c r="F1542" s="175"/>
      <c r="G1542" s="176"/>
      <c r="H1542" s="160">
        <f t="shared" si="24"/>
        <v>0</v>
      </c>
    </row>
    <row r="1543" spans="1:8">
      <c r="A1543" s="175"/>
      <c r="B1543" s="176"/>
      <c r="C1543" s="176"/>
      <c r="D1543" s="176"/>
      <c r="E1543" s="176"/>
      <c r="F1543" s="175"/>
      <c r="G1543" s="176"/>
      <c r="H1543" s="160">
        <f t="shared" si="24"/>
        <v>0</v>
      </c>
    </row>
    <row r="1544" spans="1:8">
      <c r="A1544" s="175"/>
      <c r="B1544" s="176"/>
      <c r="C1544" s="176"/>
      <c r="D1544" s="176"/>
      <c r="E1544" s="176"/>
      <c r="F1544" s="175"/>
      <c r="G1544" s="176"/>
      <c r="H1544" s="160">
        <f t="shared" si="24"/>
        <v>0</v>
      </c>
    </row>
    <row r="1545" spans="1:8">
      <c r="A1545" s="175"/>
      <c r="B1545" s="176"/>
      <c r="C1545" s="176"/>
      <c r="D1545" s="176"/>
      <c r="E1545" s="176"/>
      <c r="F1545" s="175"/>
      <c r="G1545" s="176"/>
      <c r="H1545" s="160">
        <f t="shared" si="24"/>
        <v>0</v>
      </c>
    </row>
    <row r="1546" spans="1:8">
      <c r="A1546" s="175"/>
      <c r="B1546" s="176"/>
      <c r="C1546" s="176"/>
      <c r="D1546" s="176"/>
      <c r="E1546" s="176"/>
      <c r="F1546" s="175"/>
      <c r="G1546" s="176"/>
      <c r="H1546" s="160">
        <f t="shared" si="24"/>
        <v>0</v>
      </c>
    </row>
    <row r="1547" spans="1:8">
      <c r="A1547" s="175"/>
      <c r="B1547" s="176"/>
      <c r="C1547" s="176"/>
      <c r="D1547" s="176"/>
      <c r="E1547" s="176"/>
      <c r="F1547" s="175"/>
      <c r="G1547" s="176"/>
      <c r="H1547" s="160">
        <f t="shared" si="24"/>
        <v>0</v>
      </c>
    </row>
    <row r="1548" spans="1:8">
      <c r="A1548" s="175"/>
      <c r="B1548" s="176"/>
      <c r="C1548" s="176"/>
      <c r="D1548" s="176"/>
      <c r="E1548" s="176"/>
      <c r="F1548" s="175"/>
      <c r="G1548" s="176"/>
      <c r="H1548" s="160">
        <f t="shared" si="24"/>
        <v>0</v>
      </c>
    </row>
    <row r="1549" spans="1:8">
      <c r="A1549" s="175"/>
      <c r="B1549" s="176"/>
      <c r="C1549" s="176"/>
      <c r="D1549" s="176"/>
      <c r="E1549" s="176"/>
      <c r="F1549" s="175"/>
      <c r="G1549" s="176"/>
      <c r="H1549" s="160">
        <f t="shared" si="24"/>
        <v>0</v>
      </c>
    </row>
    <row r="1550" spans="1:8">
      <c r="A1550" s="175"/>
      <c r="B1550" s="176"/>
      <c r="C1550" s="176"/>
      <c r="D1550" s="176"/>
      <c r="E1550" s="176"/>
      <c r="F1550" s="175"/>
      <c r="G1550" s="176"/>
      <c r="H1550" s="160">
        <f t="shared" si="24"/>
        <v>0</v>
      </c>
    </row>
    <row r="1551" spans="1:8">
      <c r="A1551" s="175"/>
      <c r="B1551" s="176"/>
      <c r="C1551" s="176"/>
      <c r="D1551" s="176"/>
      <c r="E1551" s="176"/>
      <c r="F1551" s="175"/>
      <c r="G1551" s="176"/>
      <c r="H1551" s="160">
        <f t="shared" si="24"/>
        <v>0</v>
      </c>
    </row>
    <row r="1552" spans="1:8">
      <c r="A1552" s="175"/>
      <c r="B1552" s="176"/>
      <c r="C1552" s="176"/>
      <c r="D1552" s="176"/>
      <c r="E1552" s="176"/>
      <c r="F1552" s="175"/>
      <c r="G1552" s="176"/>
      <c r="H1552" s="160">
        <f t="shared" si="24"/>
        <v>0</v>
      </c>
    </row>
    <row r="1553" spans="1:8">
      <c r="A1553" s="175"/>
      <c r="B1553" s="176"/>
      <c r="C1553" s="176"/>
      <c r="D1553" s="176"/>
      <c r="E1553" s="176"/>
      <c r="F1553" s="175"/>
      <c r="G1553" s="176"/>
      <c r="H1553" s="160">
        <f t="shared" si="24"/>
        <v>0</v>
      </c>
    </row>
    <row r="1554" spans="1:8">
      <c r="A1554" s="175"/>
      <c r="B1554" s="176"/>
      <c r="C1554" s="176"/>
      <c r="D1554" s="176"/>
      <c r="E1554" s="176"/>
      <c r="F1554" s="175"/>
      <c r="G1554" s="176"/>
      <c r="H1554" s="160">
        <f t="shared" si="24"/>
        <v>0</v>
      </c>
    </row>
    <row r="1555" spans="1:8">
      <c r="A1555" s="175"/>
      <c r="B1555" s="176"/>
      <c r="C1555" s="176"/>
      <c r="D1555" s="176"/>
      <c r="E1555" s="176"/>
      <c r="F1555" s="175"/>
      <c r="G1555" s="176"/>
      <c r="H1555" s="160">
        <f t="shared" si="24"/>
        <v>0</v>
      </c>
    </row>
    <row r="1556" spans="1:8">
      <c r="A1556" s="175"/>
      <c r="B1556" s="176"/>
      <c r="C1556" s="176"/>
      <c r="D1556" s="176"/>
      <c r="E1556" s="176"/>
      <c r="F1556" s="175"/>
      <c r="G1556" s="176"/>
      <c r="H1556" s="160">
        <f t="shared" si="24"/>
        <v>0</v>
      </c>
    </row>
    <row r="1557" spans="1:8">
      <c r="A1557" s="175"/>
      <c r="B1557" s="176"/>
      <c r="C1557" s="176"/>
      <c r="D1557" s="176"/>
      <c r="E1557" s="176"/>
      <c r="F1557" s="175"/>
      <c r="G1557" s="176"/>
      <c r="H1557" s="160">
        <f t="shared" si="24"/>
        <v>0</v>
      </c>
    </row>
    <row r="1558" spans="1:8">
      <c r="A1558" s="175"/>
      <c r="B1558" s="176"/>
      <c r="C1558" s="176"/>
      <c r="D1558" s="176"/>
      <c r="E1558" s="176"/>
      <c r="F1558" s="175"/>
      <c r="G1558" s="176"/>
      <c r="H1558" s="160">
        <f t="shared" si="24"/>
        <v>0</v>
      </c>
    </row>
    <row r="1559" spans="1:8">
      <c r="A1559" s="175"/>
      <c r="B1559" s="176"/>
      <c r="C1559" s="176"/>
      <c r="D1559" s="176"/>
      <c r="E1559" s="176"/>
      <c r="F1559" s="175"/>
      <c r="G1559" s="176"/>
      <c r="H1559" s="160">
        <f t="shared" si="24"/>
        <v>0</v>
      </c>
    </row>
    <row r="1560" spans="1:8">
      <c r="A1560" s="175"/>
      <c r="B1560" s="176"/>
      <c r="C1560" s="176"/>
      <c r="D1560" s="176"/>
      <c r="E1560" s="176"/>
      <c r="F1560" s="175"/>
      <c r="G1560" s="176"/>
      <c r="H1560" s="160">
        <f t="shared" si="24"/>
        <v>0</v>
      </c>
    </row>
    <row r="1561" spans="1:8">
      <c r="A1561" s="175"/>
      <c r="B1561" s="176"/>
      <c r="C1561" s="176"/>
      <c r="D1561" s="176"/>
      <c r="E1561" s="176"/>
      <c r="F1561" s="175"/>
      <c r="G1561" s="176"/>
      <c r="H1561" s="160">
        <f t="shared" si="24"/>
        <v>0</v>
      </c>
    </row>
    <row r="1562" spans="1:8">
      <c r="A1562" s="175"/>
      <c r="B1562" s="176"/>
      <c r="C1562" s="176"/>
      <c r="D1562" s="176"/>
      <c r="E1562" s="176"/>
      <c r="F1562" s="175"/>
      <c r="G1562" s="176"/>
      <c r="H1562" s="160">
        <f t="shared" si="24"/>
        <v>0</v>
      </c>
    </row>
    <row r="1563" spans="1:8">
      <c r="A1563" s="175"/>
      <c r="B1563" s="176"/>
      <c r="C1563" s="176"/>
      <c r="D1563" s="176"/>
      <c r="E1563" s="176"/>
      <c r="F1563" s="175"/>
      <c r="G1563" s="176"/>
      <c r="H1563" s="160">
        <f t="shared" si="24"/>
        <v>0</v>
      </c>
    </row>
    <row r="1564" spans="1:8">
      <c r="A1564" s="175"/>
      <c r="B1564" s="176"/>
      <c r="C1564" s="176"/>
      <c r="D1564" s="176"/>
      <c r="E1564" s="176"/>
      <c r="F1564" s="175"/>
      <c r="G1564" s="176"/>
      <c r="H1564" s="160">
        <f t="shared" si="24"/>
        <v>0</v>
      </c>
    </row>
    <row r="1565" spans="1:8">
      <c r="A1565" s="175"/>
      <c r="B1565" s="176"/>
      <c r="C1565" s="176"/>
      <c r="D1565" s="176"/>
      <c r="E1565" s="176"/>
      <c r="F1565" s="175"/>
      <c r="G1565" s="176"/>
      <c r="H1565" s="160">
        <f t="shared" si="24"/>
        <v>0</v>
      </c>
    </row>
    <row r="1566" spans="1:8">
      <c r="A1566" s="175"/>
      <c r="B1566" s="176"/>
      <c r="C1566" s="176"/>
      <c r="D1566" s="176"/>
      <c r="E1566" s="176"/>
      <c r="F1566" s="175"/>
      <c r="G1566" s="176"/>
      <c r="H1566" s="160">
        <f t="shared" si="24"/>
        <v>0</v>
      </c>
    </row>
    <row r="1567" spans="1:8">
      <c r="A1567" s="175"/>
      <c r="B1567" s="176"/>
      <c r="C1567" s="176"/>
      <c r="D1567" s="176"/>
      <c r="E1567" s="176"/>
      <c r="F1567" s="175"/>
      <c r="G1567" s="176"/>
      <c r="H1567" s="160">
        <f t="shared" si="24"/>
        <v>0</v>
      </c>
    </row>
    <row r="1568" spans="1:8">
      <c r="A1568" s="175"/>
      <c r="B1568" s="176"/>
      <c r="C1568" s="176"/>
      <c r="D1568" s="176"/>
      <c r="E1568" s="176"/>
      <c r="F1568" s="175"/>
      <c r="G1568" s="176"/>
      <c r="H1568" s="160">
        <f t="shared" si="24"/>
        <v>0</v>
      </c>
    </row>
    <row r="1569" spans="1:8">
      <c r="A1569" s="175"/>
      <c r="B1569" s="176"/>
      <c r="C1569" s="176"/>
      <c r="D1569" s="176"/>
      <c r="E1569" s="176"/>
      <c r="F1569" s="175"/>
      <c r="G1569" s="176"/>
      <c r="H1569" s="160">
        <f t="shared" si="24"/>
        <v>0</v>
      </c>
    </row>
    <row r="1570" spans="1:8">
      <c r="A1570" s="175"/>
      <c r="B1570" s="176"/>
      <c r="C1570" s="176"/>
      <c r="D1570" s="176"/>
      <c r="E1570" s="176"/>
      <c r="F1570" s="175"/>
      <c r="G1570" s="176"/>
      <c r="H1570" s="160">
        <f t="shared" si="24"/>
        <v>0</v>
      </c>
    </row>
    <row r="1571" spans="1:8">
      <c r="A1571" s="175"/>
      <c r="B1571" s="176"/>
      <c r="C1571" s="176"/>
      <c r="D1571" s="176"/>
      <c r="E1571" s="176"/>
      <c r="F1571" s="175"/>
      <c r="G1571" s="176"/>
      <c r="H1571" s="160">
        <f t="shared" si="24"/>
        <v>0</v>
      </c>
    </row>
    <row r="1572" spans="1:8">
      <c r="A1572" s="175"/>
      <c r="B1572" s="176"/>
      <c r="C1572" s="176"/>
      <c r="D1572" s="176"/>
      <c r="E1572" s="176"/>
      <c r="F1572" s="175"/>
      <c r="G1572" s="176"/>
      <c r="H1572" s="160">
        <f t="shared" si="24"/>
        <v>0</v>
      </c>
    </row>
    <row r="1573" spans="1:8">
      <c r="A1573" s="175"/>
      <c r="B1573" s="176"/>
      <c r="C1573" s="176"/>
      <c r="D1573" s="176"/>
      <c r="E1573" s="176"/>
      <c r="F1573" s="175"/>
      <c r="G1573" s="176"/>
      <c r="H1573" s="160">
        <f t="shared" si="24"/>
        <v>0</v>
      </c>
    </row>
    <row r="1574" spans="1:8">
      <c r="A1574" s="175"/>
      <c r="B1574" s="176"/>
      <c r="C1574" s="176"/>
      <c r="D1574" s="176"/>
      <c r="E1574" s="176"/>
      <c r="F1574" s="175"/>
      <c r="G1574" s="176"/>
      <c r="H1574" s="160">
        <f t="shared" si="24"/>
        <v>0</v>
      </c>
    </row>
    <row r="1575" spans="1:8">
      <c r="A1575" s="175"/>
      <c r="B1575" s="176"/>
      <c r="C1575" s="176"/>
      <c r="D1575" s="176"/>
      <c r="E1575" s="176"/>
      <c r="F1575" s="175"/>
      <c r="G1575" s="176"/>
      <c r="H1575" s="160">
        <f t="shared" si="24"/>
        <v>0</v>
      </c>
    </row>
    <row r="1576" spans="1:8">
      <c r="A1576" s="175"/>
      <c r="B1576" s="176"/>
      <c r="C1576" s="176"/>
      <c r="D1576" s="176"/>
      <c r="E1576" s="176"/>
      <c r="F1576" s="175"/>
      <c r="G1576" s="176"/>
      <c r="H1576" s="160">
        <f t="shared" si="24"/>
        <v>0</v>
      </c>
    </row>
    <row r="1577" spans="1:8">
      <c r="A1577" s="175"/>
      <c r="B1577" s="176"/>
      <c r="C1577" s="176"/>
      <c r="D1577" s="176"/>
      <c r="E1577" s="176"/>
      <c r="F1577" s="175"/>
      <c r="G1577" s="176"/>
      <c r="H1577" s="160">
        <f t="shared" si="24"/>
        <v>0</v>
      </c>
    </row>
    <row r="1578" spans="1:8">
      <c r="A1578" s="175"/>
      <c r="B1578" s="176"/>
      <c r="C1578" s="176"/>
      <c r="D1578" s="176"/>
      <c r="E1578" s="176"/>
      <c r="F1578" s="175"/>
      <c r="G1578" s="176"/>
      <c r="H1578" s="160">
        <f t="shared" si="24"/>
        <v>0</v>
      </c>
    </row>
    <row r="1579" spans="1:8">
      <c r="A1579" s="175"/>
      <c r="B1579" s="176"/>
      <c r="C1579" s="176"/>
      <c r="D1579" s="176"/>
      <c r="E1579" s="176"/>
      <c r="F1579" s="175"/>
      <c r="G1579" s="176"/>
      <c r="H1579" s="160">
        <f t="shared" si="24"/>
        <v>0</v>
      </c>
    </row>
    <row r="1580" spans="1:8">
      <c r="A1580" s="175"/>
      <c r="B1580" s="176"/>
      <c r="C1580" s="176"/>
      <c r="D1580" s="176"/>
      <c r="E1580" s="176"/>
      <c r="F1580" s="175"/>
      <c r="G1580" s="176"/>
      <c r="H1580" s="160">
        <f t="shared" si="24"/>
        <v>0</v>
      </c>
    </row>
    <row r="1581" spans="1:8">
      <c r="A1581" s="175"/>
      <c r="B1581" s="176"/>
      <c r="C1581" s="176"/>
      <c r="D1581" s="176"/>
      <c r="E1581" s="176"/>
      <c r="F1581" s="175"/>
      <c r="G1581" s="176"/>
      <c r="H1581" s="160">
        <f t="shared" si="24"/>
        <v>0</v>
      </c>
    </row>
    <row r="1582" spans="1:8">
      <c r="A1582" s="175"/>
      <c r="B1582" s="176"/>
      <c r="C1582" s="176"/>
      <c r="D1582" s="176"/>
      <c r="E1582" s="176"/>
      <c r="F1582" s="175"/>
      <c r="G1582" s="176"/>
      <c r="H1582" s="160">
        <f t="shared" si="24"/>
        <v>0</v>
      </c>
    </row>
    <row r="1583" spans="1:8">
      <c r="A1583" s="175"/>
      <c r="B1583" s="176"/>
      <c r="C1583" s="176"/>
      <c r="D1583" s="176"/>
      <c r="E1583" s="176"/>
      <c r="F1583" s="176"/>
      <c r="G1583" s="176"/>
      <c r="H1583" s="160">
        <f t="shared" si="24"/>
        <v>0</v>
      </c>
    </row>
    <row r="1584" spans="1:8">
      <c r="A1584" s="175"/>
      <c r="B1584" s="176"/>
      <c r="C1584" s="176"/>
      <c r="D1584" s="176"/>
      <c r="E1584" s="176"/>
      <c r="F1584" s="176"/>
      <c r="G1584" s="176"/>
      <c r="H1584" s="160">
        <f t="shared" si="24"/>
        <v>0</v>
      </c>
    </row>
    <row r="1585" spans="1:8">
      <c r="A1585" s="175"/>
      <c r="B1585" s="176"/>
      <c r="C1585" s="176"/>
      <c r="D1585" s="176"/>
      <c r="E1585" s="176"/>
      <c r="F1585" s="176"/>
      <c r="G1585" s="176"/>
      <c r="H1585" s="160">
        <f t="shared" si="24"/>
        <v>0</v>
      </c>
    </row>
    <row r="1586" spans="1:8">
      <c r="A1586" s="175"/>
      <c r="B1586" s="176"/>
      <c r="C1586" s="176"/>
      <c r="D1586" s="176"/>
      <c r="E1586" s="176"/>
      <c r="F1586" s="176"/>
      <c r="G1586" s="176"/>
      <c r="H1586" s="160">
        <f t="shared" si="24"/>
        <v>0</v>
      </c>
    </row>
    <row r="1587" spans="1:8">
      <c r="A1587" s="175"/>
      <c r="B1587" s="176"/>
      <c r="C1587" s="176"/>
      <c r="D1587" s="176"/>
      <c r="E1587" s="176"/>
      <c r="F1587" s="176"/>
      <c r="G1587" s="176"/>
      <c r="H1587" s="160">
        <f t="shared" si="24"/>
        <v>0</v>
      </c>
    </row>
    <row r="1588" spans="1:8">
      <c r="A1588" s="175"/>
      <c r="B1588" s="176"/>
      <c r="C1588" s="176"/>
      <c r="D1588" s="176"/>
      <c r="E1588" s="176"/>
      <c r="F1588" s="176"/>
      <c r="G1588" s="176"/>
      <c r="H1588" s="160">
        <f t="shared" si="24"/>
        <v>0</v>
      </c>
    </row>
    <row r="1589" spans="1:8">
      <c r="A1589" s="175"/>
      <c r="B1589" s="176"/>
      <c r="C1589" s="176"/>
      <c r="D1589" s="176"/>
      <c r="E1589" s="176"/>
      <c r="F1589" s="176"/>
      <c r="G1589" s="176"/>
      <c r="H1589" s="160">
        <f t="shared" si="24"/>
        <v>0</v>
      </c>
    </row>
    <row r="1590" spans="1:8">
      <c r="A1590" s="175"/>
      <c r="B1590" s="176"/>
      <c r="C1590" s="176"/>
      <c r="D1590" s="176"/>
      <c r="E1590" s="176"/>
      <c r="F1590" s="176"/>
      <c r="G1590" s="176"/>
      <c r="H1590" s="160">
        <f t="shared" si="24"/>
        <v>0</v>
      </c>
    </row>
    <row r="1591" spans="1:8">
      <c r="A1591" s="175"/>
      <c r="B1591" s="176"/>
      <c r="C1591" s="176"/>
      <c r="D1591" s="176"/>
      <c r="E1591" s="176"/>
      <c r="F1591" s="176"/>
      <c r="G1591" s="176"/>
      <c r="H1591" s="160">
        <f t="shared" si="24"/>
        <v>0</v>
      </c>
    </row>
    <row r="1592" spans="1:8">
      <c r="A1592" s="175"/>
      <c r="B1592" s="176"/>
      <c r="C1592" s="176"/>
      <c r="D1592" s="176"/>
      <c r="E1592" s="176"/>
      <c r="F1592" s="176"/>
      <c r="G1592" s="176"/>
      <c r="H1592" s="160">
        <f t="shared" si="24"/>
        <v>0</v>
      </c>
    </row>
    <row r="1593" spans="1:8">
      <c r="A1593" s="175"/>
      <c r="B1593" s="176"/>
      <c r="C1593" s="176"/>
      <c r="D1593" s="176"/>
      <c r="E1593" s="176"/>
      <c r="F1593" s="176"/>
      <c r="G1593" s="176"/>
      <c r="H1593" s="160">
        <f t="shared" si="24"/>
        <v>0</v>
      </c>
    </row>
    <row r="1594" spans="1:8">
      <c r="A1594" s="175"/>
      <c r="B1594" s="176"/>
      <c r="C1594" s="176"/>
      <c r="D1594" s="176"/>
      <c r="E1594" s="176"/>
      <c r="F1594" s="176"/>
      <c r="G1594" s="176"/>
      <c r="H1594" s="160">
        <f t="shared" si="24"/>
        <v>0</v>
      </c>
    </row>
    <row r="1595" spans="1:8">
      <c r="A1595" s="175"/>
      <c r="B1595" s="176"/>
      <c r="C1595" s="176"/>
      <c r="D1595" s="176"/>
      <c r="E1595" s="176"/>
      <c r="F1595" s="176"/>
      <c r="G1595" s="176"/>
      <c r="H1595" s="160">
        <f t="shared" si="24"/>
        <v>0</v>
      </c>
    </row>
    <row r="1596" spans="1:8">
      <c r="A1596" s="175"/>
      <c r="B1596" s="176"/>
      <c r="C1596" s="176"/>
      <c r="D1596" s="176"/>
      <c r="E1596" s="176"/>
      <c r="F1596" s="176"/>
      <c r="G1596" s="176"/>
      <c r="H1596" s="160">
        <f t="shared" si="24"/>
        <v>0</v>
      </c>
    </row>
    <row r="1597" spans="1:8">
      <c r="A1597" s="175"/>
      <c r="B1597" s="176"/>
      <c r="C1597" s="176"/>
      <c r="D1597" s="176"/>
      <c r="E1597" s="176"/>
      <c r="F1597" s="176"/>
      <c r="G1597" s="176"/>
      <c r="H1597" s="160">
        <f t="shared" si="24"/>
        <v>0</v>
      </c>
    </row>
    <row r="1598" spans="1:8">
      <c r="A1598" s="175"/>
      <c r="B1598" s="176"/>
      <c r="C1598" s="176"/>
      <c r="D1598" s="176"/>
      <c r="E1598" s="176"/>
      <c r="F1598" s="176"/>
      <c r="G1598" s="176"/>
      <c r="H1598" s="160">
        <f t="shared" si="24"/>
        <v>0</v>
      </c>
    </row>
    <row r="1599" spans="1:8">
      <c r="A1599" s="175"/>
      <c r="B1599" s="176"/>
      <c r="C1599" s="176"/>
      <c r="D1599" s="176"/>
      <c r="E1599" s="176"/>
      <c r="F1599" s="176"/>
      <c r="G1599" s="176"/>
      <c r="H1599" s="160">
        <f t="shared" si="24"/>
        <v>0</v>
      </c>
    </row>
    <row r="1600" spans="1:8">
      <c r="A1600" s="175"/>
      <c r="B1600" s="176"/>
      <c r="C1600" s="176"/>
      <c r="D1600" s="176"/>
      <c r="E1600" s="176"/>
      <c r="F1600" s="176"/>
      <c r="G1600" s="176"/>
      <c r="H1600" s="160">
        <f t="shared" si="24"/>
        <v>0</v>
      </c>
    </row>
    <row r="1601" spans="1:8">
      <c r="A1601" s="175"/>
      <c r="B1601" s="176"/>
      <c r="C1601" s="176"/>
      <c r="D1601" s="176"/>
      <c r="E1601" s="176"/>
      <c r="F1601" s="176"/>
      <c r="G1601" s="176"/>
      <c r="H1601" s="160">
        <f t="shared" si="24"/>
        <v>0</v>
      </c>
    </row>
    <row r="1602" spans="1:8">
      <c r="A1602" s="175"/>
      <c r="B1602" s="176"/>
      <c r="C1602" s="176"/>
      <c r="D1602" s="176"/>
      <c r="E1602" s="176"/>
      <c r="F1602" s="176"/>
      <c r="G1602" s="176"/>
      <c r="H1602" s="160">
        <f t="shared" si="24"/>
        <v>0</v>
      </c>
    </row>
    <row r="1603" spans="1:8">
      <c r="A1603" s="175"/>
      <c r="B1603" s="176"/>
      <c r="C1603" s="176"/>
      <c r="D1603" s="176"/>
      <c r="E1603" s="176"/>
      <c r="F1603" s="176"/>
      <c r="G1603" s="176"/>
      <c r="H1603" s="160">
        <f t="shared" ref="H1603:H1666" si="25">VALUE(G1603)</f>
        <v>0</v>
      </c>
    </row>
    <row r="1604" spans="1:8">
      <c r="A1604" s="175"/>
      <c r="B1604" s="176"/>
      <c r="C1604" s="176"/>
      <c r="D1604" s="176"/>
      <c r="E1604" s="176"/>
      <c r="F1604" s="176"/>
      <c r="G1604" s="176"/>
      <c r="H1604" s="160">
        <f t="shared" si="25"/>
        <v>0</v>
      </c>
    </row>
    <row r="1605" spans="1:8">
      <c r="A1605" s="175"/>
      <c r="B1605" s="176"/>
      <c r="C1605" s="176"/>
      <c r="D1605" s="176"/>
      <c r="E1605" s="176"/>
      <c r="F1605" s="176"/>
      <c r="G1605" s="176"/>
      <c r="H1605" s="160">
        <f t="shared" si="25"/>
        <v>0</v>
      </c>
    </row>
    <row r="1606" spans="1:8">
      <c r="A1606" s="175"/>
      <c r="B1606" s="176"/>
      <c r="C1606" s="176"/>
      <c r="D1606" s="176"/>
      <c r="E1606" s="176"/>
      <c r="F1606" s="176"/>
      <c r="G1606" s="176"/>
      <c r="H1606" s="160">
        <f t="shared" si="25"/>
        <v>0</v>
      </c>
    </row>
    <row r="1607" spans="1:8">
      <c r="A1607" s="175"/>
      <c r="B1607" s="176"/>
      <c r="C1607" s="176"/>
      <c r="D1607" s="176"/>
      <c r="E1607" s="176"/>
      <c r="F1607" s="176"/>
      <c r="G1607" s="176"/>
      <c r="H1607" s="160">
        <f t="shared" si="25"/>
        <v>0</v>
      </c>
    </row>
    <row r="1608" spans="1:8">
      <c r="A1608" s="175"/>
      <c r="B1608" s="176"/>
      <c r="C1608" s="176"/>
      <c r="D1608" s="176"/>
      <c r="E1608" s="176"/>
      <c r="F1608" s="176"/>
      <c r="G1608" s="176"/>
      <c r="H1608" s="160">
        <f t="shared" si="25"/>
        <v>0</v>
      </c>
    </row>
    <row r="1609" spans="1:8">
      <c r="A1609" s="175"/>
      <c r="B1609" s="176"/>
      <c r="C1609" s="176"/>
      <c r="D1609" s="176"/>
      <c r="E1609" s="176"/>
      <c r="F1609" s="176"/>
      <c r="G1609" s="176"/>
      <c r="H1609" s="160">
        <f t="shared" si="25"/>
        <v>0</v>
      </c>
    </row>
    <row r="1610" spans="1:8">
      <c r="A1610" s="175"/>
      <c r="B1610" s="176"/>
      <c r="C1610" s="176"/>
      <c r="D1610" s="176"/>
      <c r="E1610" s="176"/>
      <c r="F1610" s="176"/>
      <c r="G1610" s="176"/>
      <c r="H1610" s="160">
        <f t="shared" si="25"/>
        <v>0</v>
      </c>
    </row>
    <row r="1611" spans="1:8">
      <c r="A1611" s="175"/>
      <c r="B1611" s="176"/>
      <c r="C1611" s="176"/>
      <c r="D1611" s="176"/>
      <c r="E1611" s="176"/>
      <c r="F1611" s="176"/>
      <c r="G1611" s="176"/>
      <c r="H1611" s="160">
        <f t="shared" si="25"/>
        <v>0</v>
      </c>
    </row>
    <row r="1612" spans="1:8">
      <c r="A1612" s="175"/>
      <c r="B1612" s="176"/>
      <c r="C1612" s="176"/>
      <c r="D1612" s="176"/>
      <c r="E1612" s="176"/>
      <c r="F1612" s="176"/>
      <c r="G1612" s="176"/>
      <c r="H1612" s="160">
        <f t="shared" si="25"/>
        <v>0</v>
      </c>
    </row>
    <row r="1613" spans="1:8">
      <c r="A1613" s="175"/>
      <c r="B1613" s="176"/>
      <c r="C1613" s="176"/>
      <c r="D1613" s="176"/>
      <c r="E1613" s="176"/>
      <c r="F1613" s="176"/>
      <c r="G1613" s="176"/>
      <c r="H1613" s="160">
        <f t="shared" si="25"/>
        <v>0</v>
      </c>
    </row>
    <row r="1614" spans="1:8">
      <c r="A1614" s="175"/>
      <c r="B1614" s="176"/>
      <c r="C1614" s="176"/>
      <c r="D1614" s="176"/>
      <c r="E1614" s="176"/>
      <c r="F1614" s="176"/>
      <c r="G1614" s="176"/>
      <c r="H1614" s="160">
        <f t="shared" si="25"/>
        <v>0</v>
      </c>
    </row>
    <row r="1615" spans="1:8">
      <c r="A1615" s="175"/>
      <c r="B1615" s="176"/>
      <c r="C1615" s="176"/>
      <c r="D1615" s="176"/>
      <c r="E1615" s="176"/>
      <c r="F1615" s="176"/>
      <c r="G1615" s="176"/>
      <c r="H1615" s="160">
        <f t="shared" si="25"/>
        <v>0</v>
      </c>
    </row>
    <row r="1616" spans="1:8">
      <c r="A1616" s="175"/>
      <c r="B1616" s="176"/>
      <c r="C1616" s="176"/>
      <c r="D1616" s="176"/>
      <c r="E1616" s="176"/>
      <c r="F1616" s="176"/>
      <c r="G1616" s="176"/>
      <c r="H1616" s="160">
        <f t="shared" si="25"/>
        <v>0</v>
      </c>
    </row>
    <row r="1617" spans="1:8">
      <c r="A1617" s="175"/>
      <c r="B1617" s="176"/>
      <c r="C1617" s="176"/>
      <c r="D1617" s="176"/>
      <c r="E1617" s="176"/>
      <c r="F1617" s="176"/>
      <c r="G1617" s="176"/>
      <c r="H1617" s="160">
        <f t="shared" si="25"/>
        <v>0</v>
      </c>
    </row>
    <row r="1618" spans="1:8">
      <c r="A1618" s="175"/>
      <c r="B1618" s="176"/>
      <c r="C1618" s="176"/>
      <c r="D1618" s="176"/>
      <c r="E1618" s="176"/>
      <c r="F1618" s="176"/>
      <c r="G1618" s="176"/>
      <c r="H1618" s="160">
        <f t="shared" si="25"/>
        <v>0</v>
      </c>
    </row>
    <row r="1619" spans="1:8">
      <c r="A1619" s="175"/>
      <c r="B1619" s="176"/>
      <c r="C1619" s="176"/>
      <c r="D1619" s="176"/>
      <c r="E1619" s="176"/>
      <c r="F1619" s="176"/>
      <c r="G1619" s="176"/>
      <c r="H1619" s="160">
        <f t="shared" si="25"/>
        <v>0</v>
      </c>
    </row>
    <row r="1620" spans="1:8">
      <c r="A1620" s="175"/>
      <c r="B1620" s="176"/>
      <c r="C1620" s="176"/>
      <c r="D1620" s="176"/>
      <c r="E1620" s="176"/>
      <c r="F1620" s="176"/>
      <c r="G1620" s="176"/>
      <c r="H1620" s="160">
        <f t="shared" si="25"/>
        <v>0</v>
      </c>
    </row>
    <row r="1621" spans="1:8">
      <c r="A1621" s="175"/>
      <c r="B1621" s="176"/>
      <c r="C1621" s="176"/>
      <c r="D1621" s="176"/>
      <c r="E1621" s="176"/>
      <c r="F1621" s="176"/>
      <c r="G1621" s="176"/>
      <c r="H1621" s="160">
        <f t="shared" si="25"/>
        <v>0</v>
      </c>
    </row>
    <row r="1622" spans="1:8">
      <c r="A1622" s="175"/>
      <c r="B1622" s="176"/>
      <c r="C1622" s="176"/>
      <c r="D1622" s="176"/>
      <c r="E1622" s="176"/>
      <c r="F1622" s="176"/>
      <c r="G1622" s="176"/>
      <c r="H1622" s="160">
        <f t="shared" si="25"/>
        <v>0</v>
      </c>
    </row>
    <row r="1623" spans="1:8">
      <c r="A1623" s="175"/>
      <c r="B1623" s="176"/>
      <c r="C1623" s="176"/>
      <c r="D1623" s="176"/>
      <c r="E1623" s="176"/>
      <c r="F1623" s="176"/>
      <c r="G1623" s="176"/>
      <c r="H1623" s="160">
        <f t="shared" si="25"/>
        <v>0</v>
      </c>
    </row>
    <row r="1624" spans="1:8">
      <c r="A1624" s="175"/>
      <c r="B1624" s="176"/>
      <c r="C1624" s="176"/>
      <c r="D1624" s="176"/>
      <c r="E1624" s="176"/>
      <c r="F1624" s="176"/>
      <c r="G1624" s="176"/>
      <c r="H1624" s="160">
        <f t="shared" si="25"/>
        <v>0</v>
      </c>
    </row>
    <row r="1625" spans="1:8">
      <c r="A1625" s="175"/>
      <c r="B1625" s="176"/>
      <c r="C1625" s="176"/>
      <c r="D1625" s="176"/>
      <c r="E1625" s="176"/>
      <c r="F1625" s="176"/>
      <c r="G1625" s="176"/>
      <c r="H1625" s="160">
        <f t="shared" si="25"/>
        <v>0</v>
      </c>
    </row>
    <row r="1626" spans="1:8">
      <c r="A1626" s="175"/>
      <c r="B1626" s="176"/>
      <c r="C1626" s="176"/>
      <c r="D1626" s="176"/>
      <c r="E1626" s="176"/>
      <c r="F1626" s="176"/>
      <c r="G1626" s="176"/>
      <c r="H1626" s="160">
        <f t="shared" si="25"/>
        <v>0</v>
      </c>
    </row>
    <row r="1627" spans="1:8">
      <c r="A1627" s="175"/>
      <c r="B1627" s="176"/>
      <c r="C1627" s="176"/>
      <c r="D1627" s="176"/>
      <c r="E1627" s="176"/>
      <c r="F1627" s="176"/>
      <c r="G1627" s="176"/>
      <c r="H1627" s="160">
        <f t="shared" si="25"/>
        <v>0</v>
      </c>
    </row>
    <row r="1628" spans="1:8">
      <c r="A1628" s="175"/>
      <c r="B1628" s="176"/>
      <c r="C1628" s="176"/>
      <c r="D1628" s="176"/>
      <c r="E1628" s="176"/>
      <c r="F1628" s="176"/>
      <c r="G1628" s="176"/>
      <c r="H1628" s="160">
        <f t="shared" si="25"/>
        <v>0</v>
      </c>
    </row>
    <row r="1629" spans="1:8">
      <c r="A1629" s="175"/>
      <c r="B1629" s="176"/>
      <c r="C1629" s="176"/>
      <c r="D1629" s="176"/>
      <c r="E1629" s="176"/>
      <c r="F1629" s="176"/>
      <c r="G1629" s="176"/>
      <c r="H1629" s="160">
        <f t="shared" si="25"/>
        <v>0</v>
      </c>
    </row>
    <row r="1630" spans="1:8">
      <c r="A1630" s="175"/>
      <c r="B1630" s="176"/>
      <c r="C1630" s="176"/>
      <c r="D1630" s="176"/>
      <c r="E1630" s="176"/>
      <c r="F1630" s="176"/>
      <c r="G1630" s="176"/>
      <c r="H1630" s="160">
        <f t="shared" si="25"/>
        <v>0</v>
      </c>
    </row>
    <row r="1631" spans="1:8">
      <c r="A1631" s="175"/>
      <c r="B1631" s="176"/>
      <c r="C1631" s="176"/>
      <c r="D1631" s="176"/>
      <c r="E1631" s="176"/>
      <c r="F1631" s="176"/>
      <c r="G1631" s="176"/>
      <c r="H1631" s="160">
        <f t="shared" si="25"/>
        <v>0</v>
      </c>
    </row>
    <row r="1632" spans="1:8">
      <c r="A1632" s="175"/>
      <c r="B1632" s="176"/>
      <c r="C1632" s="176"/>
      <c r="D1632" s="176"/>
      <c r="E1632" s="176"/>
      <c r="F1632" s="176"/>
      <c r="G1632" s="176"/>
      <c r="H1632" s="160">
        <f t="shared" si="25"/>
        <v>0</v>
      </c>
    </row>
    <row r="1633" spans="1:8">
      <c r="A1633" s="175"/>
      <c r="B1633" s="176"/>
      <c r="C1633" s="176"/>
      <c r="D1633" s="176"/>
      <c r="E1633" s="176"/>
      <c r="F1633" s="176"/>
      <c r="G1633" s="176"/>
      <c r="H1633" s="160">
        <f t="shared" si="25"/>
        <v>0</v>
      </c>
    </row>
    <row r="1634" spans="1:8">
      <c r="A1634" s="175"/>
      <c r="B1634" s="176"/>
      <c r="C1634" s="176"/>
      <c r="D1634" s="176"/>
      <c r="E1634" s="176"/>
      <c r="F1634" s="176"/>
      <c r="G1634" s="176"/>
      <c r="H1634" s="160">
        <f t="shared" si="25"/>
        <v>0</v>
      </c>
    </row>
    <row r="1635" spans="1:8">
      <c r="A1635" s="175"/>
      <c r="B1635" s="176"/>
      <c r="C1635" s="176"/>
      <c r="D1635" s="176"/>
      <c r="E1635" s="176"/>
      <c r="F1635" s="176"/>
      <c r="G1635" s="176"/>
      <c r="H1635" s="160">
        <f t="shared" si="25"/>
        <v>0</v>
      </c>
    </row>
    <row r="1636" spans="1:8">
      <c r="A1636" s="175"/>
      <c r="B1636" s="176"/>
      <c r="C1636" s="176"/>
      <c r="D1636" s="176"/>
      <c r="E1636" s="176"/>
      <c r="F1636" s="176"/>
      <c r="G1636" s="176"/>
      <c r="H1636" s="160">
        <f t="shared" si="25"/>
        <v>0</v>
      </c>
    </row>
    <row r="1637" spans="1:8">
      <c r="A1637" s="175"/>
      <c r="B1637" s="176"/>
      <c r="C1637" s="176"/>
      <c r="D1637" s="176"/>
      <c r="E1637" s="176"/>
      <c r="F1637" s="176"/>
      <c r="G1637" s="176"/>
      <c r="H1637" s="160">
        <f t="shared" si="25"/>
        <v>0</v>
      </c>
    </row>
    <row r="1638" spans="1:8">
      <c r="A1638" s="175"/>
      <c r="B1638" s="176"/>
      <c r="C1638" s="176"/>
      <c r="D1638" s="176"/>
      <c r="E1638" s="176"/>
      <c r="F1638" s="176"/>
      <c r="G1638" s="176"/>
      <c r="H1638" s="160">
        <f t="shared" si="25"/>
        <v>0</v>
      </c>
    </row>
    <row r="1639" spans="1:8">
      <c r="A1639" s="175"/>
      <c r="B1639" s="176"/>
      <c r="C1639" s="176"/>
      <c r="D1639" s="176"/>
      <c r="E1639" s="176"/>
      <c r="F1639" s="176"/>
      <c r="G1639" s="176"/>
      <c r="H1639" s="160">
        <f t="shared" si="25"/>
        <v>0</v>
      </c>
    </row>
    <row r="1640" spans="1:8">
      <c r="A1640" s="175"/>
      <c r="B1640" s="176"/>
      <c r="C1640" s="176"/>
      <c r="D1640" s="176"/>
      <c r="E1640" s="176"/>
      <c r="F1640" s="176"/>
      <c r="G1640" s="176"/>
      <c r="H1640" s="160">
        <f t="shared" si="25"/>
        <v>0</v>
      </c>
    </row>
    <row r="1641" spans="1:8">
      <c r="A1641" s="175"/>
      <c r="B1641" s="176"/>
      <c r="C1641" s="176"/>
      <c r="D1641" s="176"/>
      <c r="E1641" s="176"/>
      <c r="F1641" s="176"/>
      <c r="G1641" s="176"/>
      <c r="H1641" s="160">
        <f t="shared" si="25"/>
        <v>0</v>
      </c>
    </row>
    <row r="1642" spans="1:8">
      <c r="A1642" s="175"/>
      <c r="B1642" s="176"/>
      <c r="C1642" s="176"/>
      <c r="D1642" s="176"/>
      <c r="E1642" s="176"/>
      <c r="F1642" s="176"/>
      <c r="G1642" s="176"/>
      <c r="H1642" s="160">
        <f t="shared" si="25"/>
        <v>0</v>
      </c>
    </row>
    <row r="1643" spans="1:8">
      <c r="A1643" s="175"/>
      <c r="B1643" s="176"/>
      <c r="C1643" s="176"/>
      <c r="D1643" s="176"/>
      <c r="E1643" s="176"/>
      <c r="F1643" s="176"/>
      <c r="G1643" s="176"/>
      <c r="H1643" s="160">
        <f t="shared" si="25"/>
        <v>0</v>
      </c>
    </row>
    <row r="1644" spans="1:8">
      <c r="A1644" s="175"/>
      <c r="B1644" s="176"/>
      <c r="C1644" s="176"/>
      <c r="D1644" s="176"/>
      <c r="E1644" s="176"/>
      <c r="F1644" s="176"/>
      <c r="G1644" s="176"/>
      <c r="H1644" s="160">
        <f t="shared" si="25"/>
        <v>0</v>
      </c>
    </row>
    <row r="1645" spans="1:8">
      <c r="A1645" s="175"/>
      <c r="B1645" s="176"/>
      <c r="C1645" s="176"/>
      <c r="D1645" s="176"/>
      <c r="E1645" s="176"/>
      <c r="F1645" s="176"/>
      <c r="G1645" s="176"/>
      <c r="H1645" s="160">
        <f t="shared" si="25"/>
        <v>0</v>
      </c>
    </row>
    <row r="1646" spans="1:8">
      <c r="A1646" s="175"/>
      <c r="B1646" s="176"/>
      <c r="C1646" s="176"/>
      <c r="D1646" s="176"/>
      <c r="E1646" s="176"/>
      <c r="F1646" s="176"/>
      <c r="G1646" s="176"/>
      <c r="H1646" s="160">
        <f t="shared" si="25"/>
        <v>0</v>
      </c>
    </row>
    <row r="1647" spans="1:8">
      <c r="A1647" s="175"/>
      <c r="B1647" s="176"/>
      <c r="C1647" s="176"/>
      <c r="D1647" s="176"/>
      <c r="E1647" s="176"/>
      <c r="F1647" s="176"/>
      <c r="G1647" s="176"/>
      <c r="H1647" s="160">
        <f t="shared" si="25"/>
        <v>0</v>
      </c>
    </row>
    <row r="1648" spans="1:8">
      <c r="A1648" s="175"/>
      <c r="B1648" s="176"/>
      <c r="C1648" s="176"/>
      <c r="D1648" s="176"/>
      <c r="E1648" s="176"/>
      <c r="F1648" s="176"/>
      <c r="G1648" s="176"/>
      <c r="H1648" s="160">
        <f t="shared" si="25"/>
        <v>0</v>
      </c>
    </row>
    <row r="1649" spans="1:8">
      <c r="A1649" s="175"/>
      <c r="B1649" s="176"/>
      <c r="C1649" s="176"/>
      <c r="D1649" s="176"/>
      <c r="E1649" s="176"/>
      <c r="F1649" s="176"/>
      <c r="G1649" s="176"/>
      <c r="H1649" s="160">
        <f t="shared" si="25"/>
        <v>0</v>
      </c>
    </row>
    <row r="1650" spans="1:8">
      <c r="A1650" s="175"/>
      <c r="B1650" s="176"/>
      <c r="C1650" s="176"/>
      <c r="D1650" s="176"/>
      <c r="E1650" s="176"/>
      <c r="F1650" s="176"/>
      <c r="G1650" s="176"/>
      <c r="H1650" s="160">
        <f t="shared" si="25"/>
        <v>0</v>
      </c>
    </row>
    <row r="1651" spans="1:8">
      <c r="A1651" s="175"/>
      <c r="B1651" s="176"/>
      <c r="C1651" s="176"/>
      <c r="D1651" s="176"/>
      <c r="E1651" s="176"/>
      <c r="F1651" s="176"/>
      <c r="G1651" s="176"/>
      <c r="H1651" s="160">
        <f t="shared" si="25"/>
        <v>0</v>
      </c>
    </row>
    <row r="1652" spans="1:8">
      <c r="A1652" s="175"/>
      <c r="B1652" s="176"/>
      <c r="C1652" s="176"/>
      <c r="D1652" s="176"/>
      <c r="E1652" s="176"/>
      <c r="F1652" s="176"/>
      <c r="G1652" s="176"/>
      <c r="H1652" s="160">
        <f t="shared" si="25"/>
        <v>0</v>
      </c>
    </row>
    <row r="1653" spans="1:8">
      <c r="A1653" s="175"/>
      <c r="B1653" s="176"/>
      <c r="C1653" s="176"/>
      <c r="D1653" s="176"/>
      <c r="E1653" s="176"/>
      <c r="F1653" s="176"/>
      <c r="G1653" s="176"/>
      <c r="H1653" s="160">
        <f t="shared" si="25"/>
        <v>0</v>
      </c>
    </row>
    <row r="1654" spans="1:8">
      <c r="A1654" s="175"/>
      <c r="B1654" s="176"/>
      <c r="C1654" s="176"/>
      <c r="D1654" s="176"/>
      <c r="E1654" s="176"/>
      <c r="F1654" s="176"/>
      <c r="G1654" s="176"/>
      <c r="H1654" s="160">
        <f t="shared" si="25"/>
        <v>0</v>
      </c>
    </row>
    <row r="1655" spans="1:8">
      <c r="A1655" s="175"/>
      <c r="B1655" s="176"/>
      <c r="C1655" s="176"/>
      <c r="D1655" s="176"/>
      <c r="E1655" s="176"/>
      <c r="F1655" s="176"/>
      <c r="G1655" s="176"/>
      <c r="H1655" s="160">
        <f t="shared" si="25"/>
        <v>0</v>
      </c>
    </row>
    <row r="1656" spans="1:8">
      <c r="A1656" s="175"/>
      <c r="B1656" s="176"/>
      <c r="C1656" s="176"/>
      <c r="D1656" s="176"/>
      <c r="E1656" s="176"/>
      <c r="F1656" s="176"/>
      <c r="G1656" s="176"/>
      <c r="H1656" s="160">
        <f t="shared" si="25"/>
        <v>0</v>
      </c>
    </row>
    <row r="1657" spans="1:8">
      <c r="A1657" s="175"/>
      <c r="B1657" s="176"/>
      <c r="C1657" s="176"/>
      <c r="D1657" s="176"/>
      <c r="E1657" s="176"/>
      <c r="F1657" s="176"/>
      <c r="G1657" s="176"/>
      <c r="H1657" s="160">
        <f t="shared" si="25"/>
        <v>0</v>
      </c>
    </row>
    <row r="1658" spans="1:8">
      <c r="A1658" s="175"/>
      <c r="B1658" s="176"/>
      <c r="C1658" s="176"/>
      <c r="D1658" s="176"/>
      <c r="E1658" s="176"/>
      <c r="F1658" s="176"/>
      <c r="G1658" s="176"/>
      <c r="H1658" s="160">
        <f t="shared" si="25"/>
        <v>0</v>
      </c>
    </row>
    <row r="1659" spans="1:8">
      <c r="A1659" s="175"/>
      <c r="B1659" s="176"/>
      <c r="C1659" s="176"/>
      <c r="D1659" s="176"/>
      <c r="E1659" s="176"/>
      <c r="F1659" s="176"/>
      <c r="G1659" s="176"/>
      <c r="H1659" s="160">
        <f t="shared" si="25"/>
        <v>0</v>
      </c>
    </row>
    <row r="1660" spans="1:8">
      <c r="A1660" s="175"/>
      <c r="B1660" s="176"/>
      <c r="C1660" s="176"/>
      <c r="D1660" s="176"/>
      <c r="E1660" s="176"/>
      <c r="F1660" s="176"/>
      <c r="G1660" s="176"/>
      <c r="H1660" s="160">
        <f t="shared" si="25"/>
        <v>0</v>
      </c>
    </row>
    <row r="1661" spans="1:8">
      <c r="A1661" s="175"/>
      <c r="B1661" s="176"/>
      <c r="C1661" s="176"/>
      <c r="D1661" s="176"/>
      <c r="E1661" s="176"/>
      <c r="F1661" s="176"/>
      <c r="G1661" s="176"/>
      <c r="H1661" s="160">
        <f t="shared" si="25"/>
        <v>0</v>
      </c>
    </row>
    <row r="1662" spans="1:8">
      <c r="A1662" s="175"/>
      <c r="B1662" s="176"/>
      <c r="C1662" s="176"/>
      <c r="D1662" s="176"/>
      <c r="E1662" s="176"/>
      <c r="F1662" s="176"/>
      <c r="G1662" s="176"/>
      <c r="H1662" s="160">
        <f t="shared" si="25"/>
        <v>0</v>
      </c>
    </row>
    <row r="1663" spans="1:8">
      <c r="A1663" s="175"/>
      <c r="B1663" s="176"/>
      <c r="C1663" s="176"/>
      <c r="D1663" s="176"/>
      <c r="E1663" s="176"/>
      <c r="F1663" s="176"/>
      <c r="G1663" s="176"/>
      <c r="H1663" s="160">
        <f t="shared" si="25"/>
        <v>0</v>
      </c>
    </row>
    <row r="1664" spans="1:8">
      <c r="A1664" s="175"/>
      <c r="B1664" s="176"/>
      <c r="C1664" s="176"/>
      <c r="D1664" s="176"/>
      <c r="E1664" s="176"/>
      <c r="F1664" s="176"/>
      <c r="G1664" s="176"/>
      <c r="H1664" s="160">
        <f t="shared" si="25"/>
        <v>0</v>
      </c>
    </row>
    <row r="1665" spans="1:8">
      <c r="A1665" s="175"/>
      <c r="B1665" s="176"/>
      <c r="C1665" s="176"/>
      <c r="D1665" s="176"/>
      <c r="E1665" s="176"/>
      <c r="F1665" s="176"/>
      <c r="G1665" s="176"/>
      <c r="H1665" s="160">
        <f t="shared" si="25"/>
        <v>0</v>
      </c>
    </row>
    <row r="1666" spans="1:8">
      <c r="A1666" s="175"/>
      <c r="B1666" s="176"/>
      <c r="C1666" s="176"/>
      <c r="D1666" s="176"/>
      <c r="E1666" s="176"/>
      <c r="F1666" s="176"/>
      <c r="G1666" s="176"/>
      <c r="H1666" s="160">
        <f t="shared" si="25"/>
        <v>0</v>
      </c>
    </row>
    <row r="1667" spans="1:8">
      <c r="A1667" s="175"/>
      <c r="B1667" s="176"/>
      <c r="C1667" s="176"/>
      <c r="D1667" s="176"/>
      <c r="E1667" s="176"/>
      <c r="F1667" s="176"/>
      <c r="G1667" s="176"/>
      <c r="H1667" s="160">
        <f t="shared" ref="H1667:H1730" si="26">VALUE(G1667)</f>
        <v>0</v>
      </c>
    </row>
    <row r="1668" spans="1:8">
      <c r="A1668" s="175"/>
      <c r="B1668" s="176"/>
      <c r="C1668" s="176"/>
      <c r="D1668" s="176"/>
      <c r="E1668" s="176"/>
      <c r="F1668" s="176"/>
      <c r="G1668" s="176"/>
      <c r="H1668" s="160">
        <f t="shared" si="26"/>
        <v>0</v>
      </c>
    </row>
    <row r="1669" spans="1:8">
      <c r="A1669" s="175"/>
      <c r="B1669" s="176"/>
      <c r="C1669" s="176"/>
      <c r="D1669" s="176"/>
      <c r="E1669" s="176"/>
      <c r="F1669" s="176"/>
      <c r="G1669" s="176"/>
      <c r="H1669" s="160">
        <f t="shared" si="26"/>
        <v>0</v>
      </c>
    </row>
    <row r="1670" spans="1:8">
      <c r="A1670" s="175"/>
      <c r="B1670" s="176"/>
      <c r="C1670" s="176"/>
      <c r="D1670" s="176"/>
      <c r="E1670" s="176"/>
      <c r="F1670" s="176"/>
      <c r="G1670" s="176"/>
      <c r="H1670" s="160">
        <f t="shared" si="26"/>
        <v>0</v>
      </c>
    </row>
    <row r="1671" spans="1:8">
      <c r="A1671" s="175"/>
      <c r="B1671" s="176"/>
      <c r="C1671" s="176"/>
      <c r="D1671" s="176"/>
      <c r="E1671" s="176"/>
      <c r="F1671" s="176"/>
      <c r="G1671" s="176"/>
      <c r="H1671" s="160">
        <f t="shared" si="26"/>
        <v>0</v>
      </c>
    </row>
    <row r="1672" spans="1:8">
      <c r="A1672" s="175"/>
      <c r="B1672" s="176"/>
      <c r="C1672" s="176"/>
      <c r="D1672" s="176"/>
      <c r="E1672" s="176"/>
      <c r="F1672" s="176"/>
      <c r="G1672" s="176"/>
      <c r="H1672" s="160">
        <f t="shared" si="26"/>
        <v>0</v>
      </c>
    </row>
    <row r="1673" spans="1:8">
      <c r="A1673" s="175"/>
      <c r="B1673" s="176"/>
      <c r="C1673" s="176"/>
      <c r="D1673" s="176"/>
      <c r="E1673" s="176"/>
      <c r="F1673" s="176"/>
      <c r="G1673" s="176"/>
      <c r="H1673" s="160">
        <f t="shared" si="26"/>
        <v>0</v>
      </c>
    </row>
    <row r="1674" spans="1:8">
      <c r="A1674" s="175"/>
      <c r="B1674" s="176"/>
      <c r="C1674" s="176"/>
      <c r="D1674" s="176"/>
      <c r="E1674" s="176"/>
      <c r="F1674" s="176"/>
      <c r="G1674" s="176"/>
      <c r="H1674" s="160">
        <f t="shared" si="26"/>
        <v>0</v>
      </c>
    </row>
    <row r="1675" spans="1:8">
      <c r="A1675" s="175"/>
      <c r="B1675" s="176"/>
      <c r="C1675" s="176"/>
      <c r="D1675" s="176"/>
      <c r="E1675" s="176"/>
      <c r="F1675" s="176"/>
      <c r="G1675" s="176"/>
      <c r="H1675" s="160">
        <f t="shared" si="26"/>
        <v>0</v>
      </c>
    </row>
    <row r="1676" spans="1:8">
      <c r="A1676" s="175"/>
      <c r="B1676" s="176"/>
      <c r="C1676" s="176"/>
      <c r="D1676" s="176"/>
      <c r="E1676" s="176"/>
      <c r="F1676" s="176"/>
      <c r="G1676" s="176"/>
      <c r="H1676" s="160">
        <f t="shared" si="26"/>
        <v>0</v>
      </c>
    </row>
    <row r="1677" spans="1:8">
      <c r="A1677" s="175"/>
      <c r="B1677" s="176"/>
      <c r="C1677" s="176"/>
      <c r="D1677" s="176"/>
      <c r="E1677" s="176"/>
      <c r="F1677" s="176"/>
      <c r="G1677" s="176"/>
      <c r="H1677" s="160">
        <f t="shared" si="26"/>
        <v>0</v>
      </c>
    </row>
    <row r="1678" spans="1:8">
      <c r="A1678" s="175"/>
      <c r="B1678" s="176"/>
      <c r="C1678" s="176"/>
      <c r="D1678" s="176"/>
      <c r="E1678" s="176"/>
      <c r="F1678" s="176"/>
      <c r="G1678" s="176"/>
      <c r="H1678" s="160">
        <f t="shared" si="26"/>
        <v>0</v>
      </c>
    </row>
    <row r="1679" spans="1:8">
      <c r="A1679" s="175"/>
      <c r="B1679" s="176"/>
      <c r="C1679" s="176"/>
      <c r="D1679" s="176"/>
      <c r="E1679" s="176"/>
      <c r="F1679" s="176"/>
      <c r="G1679" s="176"/>
      <c r="H1679" s="160">
        <f t="shared" si="26"/>
        <v>0</v>
      </c>
    </row>
    <row r="1680" spans="1:8">
      <c r="A1680" s="175"/>
      <c r="B1680" s="176"/>
      <c r="C1680" s="176"/>
      <c r="D1680" s="176"/>
      <c r="E1680" s="176"/>
      <c r="F1680" s="176"/>
      <c r="G1680" s="176"/>
      <c r="H1680" s="160">
        <f t="shared" si="26"/>
        <v>0</v>
      </c>
    </row>
    <row r="1681" spans="1:8">
      <c r="A1681" s="175"/>
      <c r="B1681" s="176"/>
      <c r="C1681" s="176"/>
      <c r="D1681" s="176"/>
      <c r="E1681" s="176"/>
      <c r="F1681" s="176"/>
      <c r="G1681" s="176"/>
      <c r="H1681" s="160">
        <f t="shared" si="26"/>
        <v>0</v>
      </c>
    </row>
    <row r="1682" spans="1:8">
      <c r="A1682" s="175"/>
      <c r="B1682" s="176"/>
      <c r="C1682" s="176"/>
      <c r="D1682" s="176"/>
      <c r="E1682" s="176"/>
      <c r="F1682" s="176"/>
      <c r="G1682" s="176"/>
      <c r="H1682" s="160">
        <f t="shared" si="26"/>
        <v>0</v>
      </c>
    </row>
    <row r="1683" spans="1:8">
      <c r="A1683" s="175"/>
      <c r="B1683" s="176"/>
      <c r="C1683" s="176"/>
      <c r="D1683" s="176"/>
      <c r="E1683" s="176"/>
      <c r="F1683" s="176"/>
      <c r="G1683" s="176"/>
      <c r="H1683" s="160">
        <f t="shared" si="26"/>
        <v>0</v>
      </c>
    </row>
    <row r="1684" spans="1:8">
      <c r="A1684" s="175"/>
      <c r="B1684" s="176"/>
      <c r="C1684" s="176"/>
      <c r="D1684" s="176"/>
      <c r="E1684" s="176"/>
      <c r="F1684" s="176"/>
      <c r="G1684" s="176"/>
      <c r="H1684" s="160">
        <f t="shared" si="26"/>
        <v>0</v>
      </c>
    </row>
    <row r="1685" spans="1:8">
      <c r="A1685" s="175"/>
      <c r="B1685" s="176"/>
      <c r="C1685" s="176"/>
      <c r="D1685" s="176"/>
      <c r="E1685" s="176"/>
      <c r="F1685" s="176"/>
      <c r="G1685" s="176"/>
      <c r="H1685" s="160">
        <f t="shared" si="26"/>
        <v>0</v>
      </c>
    </row>
    <row r="1686" spans="1:8">
      <c r="A1686" s="175"/>
      <c r="B1686" s="176"/>
      <c r="C1686" s="176"/>
      <c r="D1686" s="176"/>
      <c r="E1686" s="176"/>
      <c r="F1686" s="176"/>
      <c r="G1686" s="176"/>
      <c r="H1686" s="160">
        <f t="shared" si="26"/>
        <v>0</v>
      </c>
    </row>
    <row r="1687" spans="1:8">
      <c r="A1687" s="175"/>
      <c r="B1687" s="176"/>
      <c r="C1687" s="176"/>
      <c r="D1687" s="176"/>
      <c r="E1687" s="176"/>
      <c r="F1687" s="176"/>
      <c r="G1687" s="176"/>
      <c r="H1687" s="160">
        <f t="shared" si="26"/>
        <v>0</v>
      </c>
    </row>
    <row r="1688" spans="1:8">
      <c r="A1688" s="175"/>
      <c r="B1688" s="176"/>
      <c r="C1688" s="176"/>
      <c r="D1688" s="176"/>
      <c r="E1688" s="176"/>
      <c r="F1688" s="176"/>
      <c r="G1688" s="176"/>
      <c r="H1688" s="160">
        <f t="shared" si="26"/>
        <v>0</v>
      </c>
    </row>
    <row r="1689" spans="1:8">
      <c r="A1689" s="175"/>
      <c r="B1689" s="176"/>
      <c r="C1689" s="176"/>
      <c r="D1689" s="176"/>
      <c r="E1689" s="176"/>
      <c r="F1689" s="176"/>
      <c r="G1689" s="176"/>
      <c r="H1689" s="160">
        <f t="shared" si="26"/>
        <v>0</v>
      </c>
    </row>
    <row r="1690" spans="1:8">
      <c r="A1690" s="175"/>
      <c r="B1690" s="176"/>
      <c r="C1690" s="176"/>
      <c r="D1690" s="176"/>
      <c r="E1690" s="176"/>
      <c r="F1690" s="176"/>
      <c r="G1690" s="176"/>
      <c r="H1690" s="160">
        <f t="shared" si="26"/>
        <v>0</v>
      </c>
    </row>
    <row r="1691" spans="1:8">
      <c r="A1691" s="175"/>
      <c r="B1691" s="176"/>
      <c r="C1691" s="176"/>
      <c r="D1691" s="176"/>
      <c r="E1691" s="176"/>
      <c r="F1691" s="176"/>
      <c r="G1691" s="176"/>
      <c r="H1691" s="160">
        <f t="shared" si="26"/>
        <v>0</v>
      </c>
    </row>
    <row r="1692" spans="1:8">
      <c r="A1692" s="175"/>
      <c r="B1692" s="176"/>
      <c r="C1692" s="176"/>
      <c r="D1692" s="176"/>
      <c r="E1692" s="176"/>
      <c r="F1692" s="176"/>
      <c r="G1692" s="176"/>
      <c r="H1692" s="160">
        <f t="shared" si="26"/>
        <v>0</v>
      </c>
    </row>
    <row r="1693" spans="1:8">
      <c r="A1693" s="175"/>
      <c r="B1693" s="176"/>
      <c r="C1693" s="176"/>
      <c r="D1693" s="176"/>
      <c r="E1693" s="176"/>
      <c r="F1693" s="176"/>
      <c r="G1693" s="176"/>
      <c r="H1693" s="160">
        <f t="shared" si="26"/>
        <v>0</v>
      </c>
    </row>
    <row r="1694" spans="1:8">
      <c r="A1694" s="175"/>
      <c r="B1694" s="176"/>
      <c r="C1694" s="176"/>
      <c r="D1694" s="176"/>
      <c r="E1694" s="176"/>
      <c r="F1694" s="176"/>
      <c r="G1694" s="176"/>
      <c r="H1694" s="160">
        <f t="shared" si="26"/>
        <v>0</v>
      </c>
    </row>
    <row r="1695" spans="1:8">
      <c r="A1695" s="175"/>
      <c r="B1695" s="176"/>
      <c r="C1695" s="176"/>
      <c r="D1695" s="176"/>
      <c r="E1695" s="176"/>
      <c r="F1695" s="176"/>
      <c r="G1695" s="176"/>
      <c r="H1695" s="160">
        <f t="shared" si="26"/>
        <v>0</v>
      </c>
    </row>
    <row r="1696" spans="1:8">
      <c r="A1696" s="175"/>
      <c r="B1696" s="176"/>
      <c r="C1696" s="176"/>
      <c r="D1696" s="176"/>
      <c r="E1696" s="176"/>
      <c r="F1696" s="176"/>
      <c r="G1696" s="176"/>
      <c r="H1696" s="160">
        <f t="shared" si="26"/>
        <v>0</v>
      </c>
    </row>
    <row r="1697" spans="1:8">
      <c r="A1697" s="175"/>
      <c r="B1697" s="176"/>
      <c r="C1697" s="176"/>
      <c r="D1697" s="176"/>
      <c r="E1697" s="176"/>
      <c r="F1697" s="176"/>
      <c r="G1697" s="176"/>
      <c r="H1697" s="160">
        <f t="shared" si="26"/>
        <v>0</v>
      </c>
    </row>
    <row r="1698" spans="1:8">
      <c r="A1698" s="175"/>
      <c r="B1698" s="176"/>
      <c r="C1698" s="176"/>
      <c r="D1698" s="176"/>
      <c r="E1698" s="176"/>
      <c r="F1698" s="176"/>
      <c r="G1698" s="176"/>
      <c r="H1698" s="160">
        <f t="shared" si="26"/>
        <v>0</v>
      </c>
    </row>
    <row r="1699" spans="1:8">
      <c r="A1699" s="175"/>
      <c r="B1699" s="176"/>
      <c r="C1699" s="176"/>
      <c r="D1699" s="176"/>
      <c r="E1699" s="176"/>
      <c r="F1699" s="176"/>
      <c r="G1699" s="176"/>
      <c r="H1699" s="160">
        <f t="shared" si="26"/>
        <v>0</v>
      </c>
    </row>
    <row r="1700" spans="1:8">
      <c r="A1700" s="175"/>
      <c r="B1700" s="176"/>
      <c r="C1700" s="176"/>
      <c r="D1700" s="176"/>
      <c r="E1700" s="176"/>
      <c r="F1700" s="176"/>
      <c r="G1700" s="176"/>
      <c r="H1700" s="160">
        <f t="shared" si="26"/>
        <v>0</v>
      </c>
    </row>
    <row r="1701" spans="1:8">
      <c r="A1701" s="175"/>
      <c r="B1701" s="176"/>
      <c r="C1701" s="176"/>
      <c r="D1701" s="176"/>
      <c r="E1701" s="176"/>
      <c r="F1701" s="176"/>
      <c r="G1701" s="176"/>
      <c r="H1701" s="160">
        <f t="shared" si="26"/>
        <v>0</v>
      </c>
    </row>
    <row r="1702" spans="1:8">
      <c r="A1702" s="175"/>
      <c r="B1702" s="176"/>
      <c r="C1702" s="176"/>
      <c r="D1702" s="176"/>
      <c r="E1702" s="176"/>
      <c r="F1702" s="176"/>
      <c r="G1702" s="176"/>
      <c r="H1702" s="160">
        <f t="shared" si="26"/>
        <v>0</v>
      </c>
    </row>
    <row r="1703" spans="1:8">
      <c r="A1703" s="175"/>
      <c r="B1703" s="176"/>
      <c r="C1703" s="176"/>
      <c r="D1703" s="176"/>
      <c r="E1703" s="176"/>
      <c r="F1703" s="176"/>
      <c r="G1703" s="176"/>
      <c r="H1703" s="160">
        <f t="shared" si="26"/>
        <v>0</v>
      </c>
    </row>
    <row r="1704" spans="1:8">
      <c r="A1704" s="175"/>
      <c r="B1704" s="176"/>
      <c r="C1704" s="176"/>
      <c r="D1704" s="176"/>
      <c r="E1704" s="176"/>
      <c r="F1704" s="176"/>
      <c r="G1704" s="176"/>
      <c r="H1704" s="160">
        <f t="shared" si="26"/>
        <v>0</v>
      </c>
    </row>
    <row r="1705" spans="1:8">
      <c r="A1705" s="175"/>
      <c r="B1705" s="176"/>
      <c r="C1705" s="176"/>
      <c r="D1705" s="176"/>
      <c r="E1705" s="176"/>
      <c r="F1705" s="176"/>
      <c r="G1705" s="176"/>
      <c r="H1705" s="160">
        <f t="shared" si="26"/>
        <v>0</v>
      </c>
    </row>
    <row r="1706" spans="1:8">
      <c r="A1706" s="175"/>
      <c r="B1706" s="176"/>
      <c r="C1706" s="176"/>
      <c r="D1706" s="176"/>
      <c r="E1706" s="176"/>
      <c r="F1706" s="176"/>
      <c r="G1706" s="176"/>
      <c r="H1706" s="160">
        <f t="shared" si="26"/>
        <v>0</v>
      </c>
    </row>
    <row r="1707" spans="1:8">
      <c r="A1707" s="175"/>
      <c r="B1707" s="176"/>
      <c r="C1707" s="176"/>
      <c r="D1707" s="176"/>
      <c r="E1707" s="176"/>
      <c r="F1707" s="176"/>
      <c r="G1707" s="176"/>
      <c r="H1707" s="160">
        <f t="shared" si="26"/>
        <v>0</v>
      </c>
    </row>
    <row r="1708" spans="1:8">
      <c r="A1708" s="175"/>
      <c r="B1708" s="176"/>
      <c r="C1708" s="176"/>
      <c r="D1708" s="176"/>
      <c r="E1708" s="176"/>
      <c r="F1708" s="176"/>
      <c r="G1708" s="176"/>
      <c r="H1708" s="160">
        <f t="shared" si="26"/>
        <v>0</v>
      </c>
    </row>
    <row r="1709" spans="1:8">
      <c r="A1709" s="175"/>
      <c r="B1709" s="176"/>
      <c r="C1709" s="176"/>
      <c r="D1709" s="176"/>
      <c r="E1709" s="176"/>
      <c r="F1709" s="176"/>
      <c r="G1709" s="176"/>
      <c r="H1709" s="160">
        <f t="shared" si="26"/>
        <v>0</v>
      </c>
    </row>
    <row r="1710" spans="1:8">
      <c r="A1710" s="175"/>
      <c r="B1710" s="176"/>
      <c r="C1710" s="176"/>
      <c r="D1710" s="176"/>
      <c r="E1710" s="176"/>
      <c r="F1710" s="176"/>
      <c r="G1710" s="176"/>
      <c r="H1710" s="160">
        <f t="shared" si="26"/>
        <v>0</v>
      </c>
    </row>
    <row r="1711" spans="1:8">
      <c r="A1711" s="175"/>
      <c r="B1711" s="176"/>
      <c r="C1711" s="176"/>
      <c r="D1711" s="176"/>
      <c r="E1711" s="176"/>
      <c r="F1711" s="176"/>
      <c r="G1711" s="176"/>
      <c r="H1711" s="160">
        <f t="shared" si="26"/>
        <v>0</v>
      </c>
    </row>
    <row r="1712" spans="1:8">
      <c r="A1712" s="175"/>
      <c r="B1712" s="176"/>
      <c r="C1712" s="176"/>
      <c r="D1712" s="176"/>
      <c r="E1712" s="176"/>
      <c r="F1712" s="176"/>
      <c r="G1712" s="176"/>
      <c r="H1712" s="160">
        <f t="shared" si="26"/>
        <v>0</v>
      </c>
    </row>
    <row r="1713" spans="1:8">
      <c r="A1713" s="175"/>
      <c r="B1713" s="176"/>
      <c r="C1713" s="176"/>
      <c r="D1713" s="176"/>
      <c r="E1713" s="176"/>
      <c r="F1713" s="176"/>
      <c r="G1713" s="176"/>
      <c r="H1713" s="160">
        <f t="shared" si="26"/>
        <v>0</v>
      </c>
    </row>
    <row r="1714" spans="1:8">
      <c r="A1714" s="175"/>
      <c r="B1714" s="176"/>
      <c r="C1714" s="176"/>
      <c r="D1714" s="176"/>
      <c r="E1714" s="176"/>
      <c r="F1714" s="176"/>
      <c r="G1714" s="176"/>
      <c r="H1714" s="160">
        <f t="shared" si="26"/>
        <v>0</v>
      </c>
    </row>
    <row r="1715" spans="1:8">
      <c r="A1715" s="175"/>
      <c r="B1715" s="176"/>
      <c r="C1715" s="176"/>
      <c r="D1715" s="176"/>
      <c r="E1715" s="176"/>
      <c r="F1715" s="176"/>
      <c r="G1715" s="176"/>
      <c r="H1715" s="160">
        <f t="shared" si="26"/>
        <v>0</v>
      </c>
    </row>
    <row r="1716" spans="1:8">
      <c r="A1716" s="175"/>
      <c r="B1716" s="176"/>
      <c r="C1716" s="176"/>
      <c r="D1716" s="176"/>
      <c r="E1716" s="176"/>
      <c r="F1716" s="176"/>
      <c r="G1716" s="176"/>
      <c r="H1716" s="160">
        <f t="shared" si="26"/>
        <v>0</v>
      </c>
    </row>
    <row r="1717" spans="1:8">
      <c r="A1717" s="175"/>
      <c r="B1717" s="176"/>
      <c r="C1717" s="176"/>
      <c r="D1717" s="176"/>
      <c r="E1717" s="176"/>
      <c r="F1717" s="176"/>
      <c r="G1717" s="176"/>
      <c r="H1717" s="160">
        <f t="shared" si="26"/>
        <v>0</v>
      </c>
    </row>
    <row r="1718" spans="1:8">
      <c r="A1718" s="175"/>
      <c r="B1718" s="176"/>
      <c r="C1718" s="176"/>
      <c r="D1718" s="176"/>
      <c r="E1718" s="176"/>
      <c r="F1718" s="176"/>
      <c r="G1718" s="176"/>
      <c r="H1718" s="160">
        <f t="shared" si="26"/>
        <v>0</v>
      </c>
    </row>
    <row r="1719" spans="1:8">
      <c r="A1719" s="175"/>
      <c r="B1719" s="176"/>
      <c r="C1719" s="176"/>
      <c r="D1719" s="176"/>
      <c r="E1719" s="176"/>
      <c r="F1719" s="176"/>
      <c r="G1719" s="176"/>
      <c r="H1719" s="160">
        <f t="shared" si="26"/>
        <v>0</v>
      </c>
    </row>
    <row r="1720" spans="1:8">
      <c r="A1720" s="175"/>
      <c r="B1720" s="176"/>
      <c r="C1720" s="176"/>
      <c r="D1720" s="176"/>
      <c r="E1720" s="176"/>
      <c r="F1720" s="176"/>
      <c r="G1720" s="176"/>
      <c r="H1720" s="160">
        <f t="shared" si="26"/>
        <v>0</v>
      </c>
    </row>
    <row r="1721" spans="1:8">
      <c r="A1721" s="175"/>
      <c r="B1721" s="176"/>
      <c r="C1721" s="176"/>
      <c r="D1721" s="176"/>
      <c r="E1721" s="176"/>
      <c r="F1721" s="176"/>
      <c r="G1721" s="176"/>
      <c r="H1721" s="160">
        <f t="shared" si="26"/>
        <v>0</v>
      </c>
    </row>
    <row r="1722" spans="1:8">
      <c r="A1722" s="175"/>
      <c r="B1722" s="176"/>
      <c r="C1722" s="176"/>
      <c r="D1722" s="176"/>
      <c r="E1722" s="176"/>
      <c r="F1722" s="176"/>
      <c r="G1722" s="176"/>
      <c r="H1722" s="160">
        <f t="shared" si="26"/>
        <v>0</v>
      </c>
    </row>
    <row r="1723" spans="1:8">
      <c r="A1723" s="175"/>
      <c r="B1723" s="176"/>
      <c r="C1723" s="176"/>
      <c r="D1723" s="176"/>
      <c r="E1723" s="176"/>
      <c r="F1723" s="176"/>
      <c r="G1723" s="176"/>
      <c r="H1723" s="160">
        <f t="shared" si="26"/>
        <v>0</v>
      </c>
    </row>
    <row r="1724" spans="1:8">
      <c r="A1724" s="175"/>
      <c r="B1724" s="176"/>
      <c r="C1724" s="176"/>
      <c r="D1724" s="176"/>
      <c r="E1724" s="176"/>
      <c r="F1724" s="176"/>
      <c r="G1724" s="176"/>
      <c r="H1724" s="160">
        <f t="shared" si="26"/>
        <v>0</v>
      </c>
    </row>
    <row r="1725" spans="1:8">
      <c r="A1725" s="175"/>
      <c r="B1725" s="176"/>
      <c r="C1725" s="176"/>
      <c r="D1725" s="176"/>
      <c r="E1725" s="176"/>
      <c r="F1725" s="176"/>
      <c r="G1725" s="176"/>
      <c r="H1725" s="160">
        <f t="shared" si="26"/>
        <v>0</v>
      </c>
    </row>
    <row r="1726" spans="1:8">
      <c r="A1726" s="175"/>
      <c r="B1726" s="176"/>
      <c r="C1726" s="176"/>
      <c r="D1726" s="176"/>
      <c r="E1726" s="176"/>
      <c r="F1726" s="176"/>
      <c r="G1726" s="176"/>
      <c r="H1726" s="160">
        <f t="shared" si="26"/>
        <v>0</v>
      </c>
    </row>
    <row r="1727" spans="1:8">
      <c r="A1727" s="175"/>
      <c r="B1727" s="176"/>
      <c r="C1727" s="176"/>
      <c r="D1727" s="176"/>
      <c r="E1727" s="176"/>
      <c r="F1727" s="176"/>
      <c r="G1727" s="176"/>
      <c r="H1727" s="160">
        <f t="shared" si="26"/>
        <v>0</v>
      </c>
    </row>
    <row r="1728" spans="1:8">
      <c r="A1728" s="175"/>
      <c r="B1728" s="176"/>
      <c r="C1728" s="176"/>
      <c r="D1728" s="176"/>
      <c r="E1728" s="176"/>
      <c r="F1728" s="176"/>
      <c r="G1728" s="176"/>
      <c r="H1728" s="160">
        <f t="shared" si="26"/>
        <v>0</v>
      </c>
    </row>
    <row r="1729" spans="1:8">
      <c r="A1729" s="175"/>
      <c r="B1729" s="176"/>
      <c r="C1729" s="176"/>
      <c r="D1729" s="176"/>
      <c r="E1729" s="176"/>
      <c r="F1729" s="176"/>
      <c r="G1729" s="176"/>
      <c r="H1729" s="160">
        <f t="shared" si="26"/>
        <v>0</v>
      </c>
    </row>
    <row r="1730" spans="1:8">
      <c r="A1730" s="175"/>
      <c r="B1730" s="176"/>
      <c r="C1730" s="176"/>
      <c r="D1730" s="176"/>
      <c r="E1730" s="176"/>
      <c r="F1730" s="176"/>
      <c r="G1730" s="176"/>
      <c r="H1730" s="160">
        <f t="shared" si="26"/>
        <v>0</v>
      </c>
    </row>
    <row r="1731" spans="1:8">
      <c r="A1731" s="175"/>
      <c r="B1731" s="176"/>
      <c r="C1731" s="176"/>
      <c r="D1731" s="176"/>
      <c r="E1731" s="176"/>
      <c r="F1731" s="176"/>
      <c r="G1731" s="176"/>
      <c r="H1731" s="160">
        <f t="shared" ref="H1731:H1794" si="27">VALUE(G1731)</f>
        <v>0</v>
      </c>
    </row>
    <row r="1732" spans="1:8">
      <c r="A1732" s="175"/>
      <c r="B1732" s="176"/>
      <c r="C1732" s="176"/>
      <c r="D1732" s="176"/>
      <c r="E1732" s="176"/>
      <c r="F1732" s="176"/>
      <c r="G1732" s="176"/>
      <c r="H1732" s="160">
        <f t="shared" si="27"/>
        <v>0</v>
      </c>
    </row>
    <row r="1733" spans="1:8">
      <c r="A1733" s="175"/>
      <c r="B1733" s="176"/>
      <c r="C1733" s="176"/>
      <c r="D1733" s="176"/>
      <c r="E1733" s="176"/>
      <c r="F1733" s="176"/>
      <c r="G1733" s="176"/>
      <c r="H1733" s="160">
        <f t="shared" si="27"/>
        <v>0</v>
      </c>
    </row>
    <row r="1734" spans="1:8">
      <c r="A1734" s="175"/>
      <c r="B1734" s="176"/>
      <c r="C1734" s="176"/>
      <c r="D1734" s="176"/>
      <c r="E1734" s="176"/>
      <c r="F1734" s="176"/>
      <c r="G1734" s="176"/>
      <c r="H1734" s="160">
        <f t="shared" si="27"/>
        <v>0</v>
      </c>
    </row>
    <row r="1735" spans="1:8">
      <c r="A1735" s="175"/>
      <c r="B1735" s="176"/>
      <c r="C1735" s="176"/>
      <c r="D1735" s="176"/>
      <c r="E1735" s="176"/>
      <c r="F1735" s="176"/>
      <c r="G1735" s="176"/>
      <c r="H1735" s="160">
        <f t="shared" si="27"/>
        <v>0</v>
      </c>
    </row>
    <row r="1736" spans="1:8">
      <c r="A1736" s="175"/>
      <c r="B1736" s="176"/>
      <c r="C1736" s="176"/>
      <c r="D1736" s="176"/>
      <c r="E1736" s="176"/>
      <c r="F1736" s="176"/>
      <c r="G1736" s="176"/>
      <c r="H1736" s="160">
        <f t="shared" si="27"/>
        <v>0</v>
      </c>
    </row>
    <row r="1737" spans="1:8">
      <c r="A1737" s="175"/>
      <c r="B1737" s="176"/>
      <c r="C1737" s="176"/>
      <c r="D1737" s="176"/>
      <c r="E1737" s="176"/>
      <c r="F1737" s="176"/>
      <c r="G1737" s="176"/>
      <c r="H1737" s="160">
        <f t="shared" si="27"/>
        <v>0</v>
      </c>
    </row>
    <row r="1738" spans="1:8">
      <c r="A1738" s="175"/>
      <c r="B1738" s="176"/>
      <c r="C1738" s="176"/>
      <c r="D1738" s="176"/>
      <c r="E1738" s="176"/>
      <c r="F1738" s="176"/>
      <c r="G1738" s="176"/>
      <c r="H1738" s="160">
        <f t="shared" si="27"/>
        <v>0</v>
      </c>
    </row>
    <row r="1739" spans="1:8">
      <c r="A1739" s="175"/>
      <c r="B1739" s="176"/>
      <c r="C1739" s="176"/>
      <c r="D1739" s="176"/>
      <c r="E1739" s="176"/>
      <c r="F1739" s="176"/>
      <c r="G1739" s="176"/>
      <c r="H1739" s="160">
        <f t="shared" si="27"/>
        <v>0</v>
      </c>
    </row>
    <row r="1740" spans="1:8">
      <c r="A1740" s="175"/>
      <c r="B1740" s="176"/>
      <c r="C1740" s="176"/>
      <c r="D1740" s="176"/>
      <c r="E1740" s="176"/>
      <c r="F1740" s="176"/>
      <c r="G1740" s="176"/>
      <c r="H1740" s="160">
        <f t="shared" si="27"/>
        <v>0</v>
      </c>
    </row>
    <row r="1741" spans="1:8">
      <c r="A1741" s="175"/>
      <c r="B1741" s="176"/>
      <c r="C1741" s="176"/>
      <c r="D1741" s="176"/>
      <c r="E1741" s="176"/>
      <c r="F1741" s="176"/>
      <c r="G1741" s="176"/>
      <c r="H1741" s="160">
        <f t="shared" si="27"/>
        <v>0</v>
      </c>
    </row>
    <row r="1742" spans="1:8">
      <c r="A1742" s="175"/>
      <c r="B1742" s="176"/>
      <c r="C1742" s="176"/>
      <c r="D1742" s="176"/>
      <c r="E1742" s="176"/>
      <c r="F1742" s="176"/>
      <c r="G1742" s="176"/>
      <c r="H1742" s="160">
        <f t="shared" si="27"/>
        <v>0</v>
      </c>
    </row>
    <row r="1743" spans="1:8">
      <c r="A1743" s="175"/>
      <c r="B1743" s="176"/>
      <c r="C1743" s="176"/>
      <c r="D1743" s="176"/>
      <c r="E1743" s="176"/>
      <c r="F1743" s="176"/>
      <c r="G1743" s="176"/>
      <c r="H1743" s="160">
        <f t="shared" si="27"/>
        <v>0</v>
      </c>
    </row>
    <row r="1744" spans="1:8">
      <c r="A1744" s="175"/>
      <c r="B1744" s="176"/>
      <c r="C1744" s="176"/>
      <c r="D1744" s="176"/>
      <c r="E1744" s="176"/>
      <c r="F1744" s="176"/>
      <c r="G1744" s="176"/>
      <c r="H1744" s="160">
        <f t="shared" si="27"/>
        <v>0</v>
      </c>
    </row>
    <row r="1745" spans="1:8">
      <c r="A1745" s="175"/>
      <c r="B1745" s="176"/>
      <c r="C1745" s="176"/>
      <c r="D1745" s="176"/>
      <c r="E1745" s="176"/>
      <c r="F1745" s="176"/>
      <c r="G1745" s="176"/>
      <c r="H1745" s="160">
        <f t="shared" si="27"/>
        <v>0</v>
      </c>
    </row>
    <row r="1746" spans="1:8">
      <c r="A1746" s="175"/>
      <c r="B1746" s="176"/>
      <c r="C1746" s="176"/>
      <c r="D1746" s="176"/>
      <c r="E1746" s="176"/>
      <c r="F1746" s="176"/>
      <c r="G1746" s="176"/>
      <c r="H1746" s="160">
        <f t="shared" si="27"/>
        <v>0</v>
      </c>
    </row>
    <row r="1747" spans="1:8">
      <c r="A1747" s="175"/>
      <c r="B1747" s="176"/>
      <c r="C1747" s="176"/>
      <c r="D1747" s="176"/>
      <c r="E1747" s="176"/>
      <c r="F1747" s="176"/>
      <c r="G1747" s="176"/>
      <c r="H1747" s="160">
        <f t="shared" si="27"/>
        <v>0</v>
      </c>
    </row>
    <row r="1748" spans="1:8">
      <c r="A1748" s="175"/>
      <c r="B1748" s="176"/>
      <c r="C1748" s="176"/>
      <c r="D1748" s="176"/>
      <c r="E1748" s="176"/>
      <c r="F1748" s="176"/>
      <c r="G1748" s="176"/>
      <c r="H1748" s="160">
        <f t="shared" si="27"/>
        <v>0</v>
      </c>
    </row>
    <row r="1749" spans="1:8">
      <c r="A1749" s="175"/>
      <c r="B1749" s="176"/>
      <c r="C1749" s="176"/>
      <c r="D1749" s="176"/>
      <c r="E1749" s="176"/>
      <c r="F1749" s="176"/>
      <c r="G1749" s="176"/>
      <c r="H1749" s="160">
        <f t="shared" si="27"/>
        <v>0</v>
      </c>
    </row>
    <row r="1750" spans="1:8">
      <c r="A1750" s="175"/>
      <c r="B1750" s="176"/>
      <c r="C1750" s="176"/>
      <c r="D1750" s="176"/>
      <c r="E1750" s="176"/>
      <c r="F1750" s="176"/>
      <c r="G1750" s="176"/>
      <c r="H1750" s="160">
        <f t="shared" si="27"/>
        <v>0</v>
      </c>
    </row>
    <row r="1751" spans="1:8">
      <c r="A1751" s="175"/>
      <c r="B1751" s="176"/>
      <c r="C1751" s="176"/>
      <c r="D1751" s="176"/>
      <c r="E1751" s="176"/>
      <c r="F1751" s="176"/>
      <c r="G1751" s="176"/>
      <c r="H1751" s="160">
        <f t="shared" si="27"/>
        <v>0</v>
      </c>
    </row>
    <row r="1752" spans="1:8">
      <c r="A1752" s="175"/>
      <c r="B1752" s="176"/>
      <c r="C1752" s="176"/>
      <c r="D1752" s="176"/>
      <c r="E1752" s="176"/>
      <c r="F1752" s="176"/>
      <c r="G1752" s="176"/>
      <c r="H1752" s="160">
        <f t="shared" si="27"/>
        <v>0</v>
      </c>
    </row>
    <row r="1753" spans="1:8">
      <c r="A1753" s="175"/>
      <c r="B1753" s="176"/>
      <c r="C1753" s="176"/>
      <c r="D1753" s="176"/>
      <c r="E1753" s="176"/>
      <c r="F1753" s="176"/>
      <c r="G1753" s="176"/>
      <c r="H1753" s="160">
        <f t="shared" si="27"/>
        <v>0</v>
      </c>
    </row>
    <row r="1754" spans="1:8">
      <c r="A1754" s="175"/>
      <c r="B1754" s="176"/>
      <c r="C1754" s="176"/>
      <c r="D1754" s="176"/>
      <c r="E1754" s="176"/>
      <c r="F1754" s="176"/>
      <c r="G1754" s="176"/>
      <c r="H1754" s="160">
        <f t="shared" si="27"/>
        <v>0</v>
      </c>
    </row>
    <row r="1755" spans="1:8">
      <c r="A1755" s="175"/>
      <c r="B1755" s="176"/>
      <c r="C1755" s="176"/>
      <c r="D1755" s="176"/>
      <c r="E1755" s="176"/>
      <c r="F1755" s="176"/>
      <c r="G1755" s="176"/>
      <c r="H1755" s="160">
        <f t="shared" si="27"/>
        <v>0</v>
      </c>
    </row>
    <row r="1756" spans="1:8">
      <c r="A1756" s="175"/>
      <c r="B1756" s="176"/>
      <c r="C1756" s="176"/>
      <c r="D1756" s="176"/>
      <c r="E1756" s="176"/>
      <c r="F1756" s="176"/>
      <c r="G1756" s="176"/>
      <c r="H1756" s="160">
        <f t="shared" si="27"/>
        <v>0</v>
      </c>
    </row>
    <row r="1757" spans="1:8">
      <c r="A1757" s="175"/>
      <c r="B1757" s="176"/>
      <c r="C1757" s="176"/>
      <c r="D1757" s="176"/>
      <c r="E1757" s="176"/>
      <c r="F1757" s="176"/>
      <c r="G1757" s="176"/>
      <c r="H1757" s="160">
        <f t="shared" si="27"/>
        <v>0</v>
      </c>
    </row>
    <row r="1758" spans="1:8">
      <c r="A1758" s="175"/>
      <c r="B1758" s="176"/>
      <c r="C1758" s="176"/>
      <c r="D1758" s="176"/>
      <c r="E1758" s="176"/>
      <c r="F1758" s="176"/>
      <c r="G1758" s="176"/>
      <c r="H1758" s="160">
        <f t="shared" si="27"/>
        <v>0</v>
      </c>
    </row>
    <row r="1759" spans="1:8">
      <c r="A1759" s="175"/>
      <c r="B1759" s="176"/>
      <c r="C1759" s="176"/>
      <c r="D1759" s="176"/>
      <c r="E1759" s="176"/>
      <c r="F1759" s="176"/>
      <c r="G1759" s="176"/>
      <c r="H1759" s="160">
        <f t="shared" si="27"/>
        <v>0</v>
      </c>
    </row>
    <row r="1760" spans="1:8">
      <c r="A1760" s="175"/>
      <c r="B1760" s="176"/>
      <c r="C1760" s="176"/>
      <c r="D1760" s="176"/>
      <c r="E1760" s="176"/>
      <c r="F1760" s="176"/>
      <c r="G1760" s="176"/>
      <c r="H1760" s="160">
        <f t="shared" si="27"/>
        <v>0</v>
      </c>
    </row>
    <row r="1761" spans="1:8">
      <c r="A1761" s="175"/>
      <c r="B1761" s="176"/>
      <c r="C1761" s="176"/>
      <c r="D1761" s="176"/>
      <c r="E1761" s="176"/>
      <c r="F1761" s="176"/>
      <c r="G1761" s="176"/>
      <c r="H1761" s="160">
        <f t="shared" si="27"/>
        <v>0</v>
      </c>
    </row>
    <row r="1762" spans="1:8">
      <c r="A1762" s="175"/>
      <c r="B1762" s="176"/>
      <c r="C1762" s="176"/>
      <c r="D1762" s="176"/>
      <c r="E1762" s="176"/>
      <c r="F1762" s="176"/>
      <c r="G1762" s="176"/>
      <c r="H1762" s="160">
        <f t="shared" si="27"/>
        <v>0</v>
      </c>
    </row>
    <row r="1763" spans="1:8">
      <c r="A1763" s="175"/>
      <c r="B1763" s="176"/>
      <c r="C1763" s="176"/>
      <c r="D1763" s="176"/>
      <c r="E1763" s="176"/>
      <c r="F1763" s="176"/>
      <c r="G1763" s="176"/>
      <c r="H1763" s="160">
        <f t="shared" si="27"/>
        <v>0</v>
      </c>
    </row>
    <row r="1764" spans="1:8">
      <c r="A1764" s="175"/>
      <c r="B1764" s="176"/>
      <c r="C1764" s="176"/>
      <c r="D1764" s="176"/>
      <c r="E1764" s="176"/>
      <c r="F1764" s="176"/>
      <c r="G1764" s="176"/>
      <c r="H1764" s="160">
        <f t="shared" si="27"/>
        <v>0</v>
      </c>
    </row>
    <row r="1765" spans="1:8">
      <c r="A1765" s="175"/>
      <c r="B1765" s="176"/>
      <c r="C1765" s="176"/>
      <c r="D1765" s="176"/>
      <c r="E1765" s="176"/>
      <c r="F1765" s="176"/>
      <c r="G1765" s="176"/>
      <c r="H1765" s="160">
        <f t="shared" si="27"/>
        <v>0</v>
      </c>
    </row>
    <row r="1766" spans="1:8">
      <c r="A1766" s="175"/>
      <c r="B1766" s="176"/>
      <c r="C1766" s="176"/>
      <c r="D1766" s="176"/>
      <c r="E1766" s="176"/>
      <c r="F1766" s="176"/>
      <c r="G1766" s="176"/>
      <c r="H1766" s="160">
        <f t="shared" si="27"/>
        <v>0</v>
      </c>
    </row>
    <row r="1767" spans="1:8">
      <c r="A1767" s="175"/>
      <c r="B1767" s="176"/>
      <c r="C1767" s="176"/>
      <c r="D1767" s="176"/>
      <c r="E1767" s="176"/>
      <c r="F1767" s="176"/>
      <c r="G1767" s="176"/>
      <c r="H1767" s="160">
        <f t="shared" si="27"/>
        <v>0</v>
      </c>
    </row>
    <row r="1768" spans="1:8">
      <c r="A1768" s="175"/>
      <c r="B1768" s="176"/>
      <c r="C1768" s="176"/>
      <c r="D1768" s="176"/>
      <c r="E1768" s="176"/>
      <c r="F1768" s="176"/>
      <c r="G1768" s="176"/>
      <c r="H1768" s="160">
        <f t="shared" si="27"/>
        <v>0</v>
      </c>
    </row>
    <row r="1769" spans="1:8">
      <c r="A1769" s="175"/>
      <c r="B1769" s="176"/>
      <c r="C1769" s="176"/>
      <c r="D1769" s="176"/>
      <c r="E1769" s="176"/>
      <c r="F1769" s="176"/>
      <c r="G1769" s="176"/>
      <c r="H1769" s="160">
        <f t="shared" si="27"/>
        <v>0</v>
      </c>
    </row>
    <row r="1770" spans="1:8">
      <c r="A1770" s="175"/>
      <c r="B1770" s="176"/>
      <c r="C1770" s="176"/>
      <c r="D1770" s="176"/>
      <c r="E1770" s="176"/>
      <c r="F1770" s="176"/>
      <c r="G1770" s="176"/>
      <c r="H1770" s="160">
        <f t="shared" si="27"/>
        <v>0</v>
      </c>
    </row>
    <row r="1771" spans="1:8">
      <c r="A1771" s="175"/>
      <c r="B1771" s="176"/>
      <c r="C1771" s="176"/>
      <c r="D1771" s="176"/>
      <c r="E1771" s="176"/>
      <c r="F1771" s="176"/>
      <c r="G1771" s="176"/>
      <c r="H1771" s="160">
        <f t="shared" si="27"/>
        <v>0</v>
      </c>
    </row>
    <row r="1772" spans="1:8">
      <c r="A1772" s="175"/>
      <c r="B1772" s="176"/>
      <c r="C1772" s="176"/>
      <c r="D1772" s="176"/>
      <c r="E1772" s="176"/>
      <c r="F1772" s="176"/>
      <c r="G1772" s="176"/>
      <c r="H1772" s="160">
        <f t="shared" si="27"/>
        <v>0</v>
      </c>
    </row>
    <row r="1773" spans="1:8">
      <c r="A1773" s="175"/>
      <c r="B1773" s="176"/>
      <c r="C1773" s="176"/>
      <c r="D1773" s="176"/>
      <c r="E1773" s="176"/>
      <c r="F1773" s="176"/>
      <c r="G1773" s="176"/>
      <c r="H1773" s="160">
        <f t="shared" si="27"/>
        <v>0</v>
      </c>
    </row>
    <row r="1774" spans="1:8">
      <c r="A1774" s="175"/>
      <c r="B1774" s="176"/>
      <c r="C1774" s="176"/>
      <c r="D1774" s="176"/>
      <c r="E1774" s="176"/>
      <c r="F1774" s="176"/>
      <c r="G1774" s="176"/>
      <c r="H1774" s="160">
        <f t="shared" si="27"/>
        <v>0</v>
      </c>
    </row>
    <row r="1775" spans="1:8">
      <c r="A1775" s="175"/>
      <c r="B1775" s="176"/>
      <c r="C1775" s="176"/>
      <c r="D1775" s="176"/>
      <c r="E1775" s="176"/>
      <c r="F1775" s="176"/>
      <c r="G1775" s="176"/>
      <c r="H1775" s="160">
        <f t="shared" si="27"/>
        <v>0</v>
      </c>
    </row>
    <row r="1776" spans="1:8">
      <c r="A1776" s="175"/>
      <c r="B1776" s="176"/>
      <c r="C1776" s="176"/>
      <c r="D1776" s="176"/>
      <c r="E1776" s="176"/>
      <c r="F1776" s="176"/>
      <c r="G1776" s="176"/>
      <c r="H1776" s="160">
        <f t="shared" si="27"/>
        <v>0</v>
      </c>
    </row>
    <row r="1777" spans="1:8">
      <c r="A1777" s="175"/>
      <c r="B1777" s="176"/>
      <c r="C1777" s="176"/>
      <c r="D1777" s="176"/>
      <c r="E1777" s="176"/>
      <c r="F1777" s="176"/>
      <c r="G1777" s="176"/>
      <c r="H1777" s="160">
        <f t="shared" si="27"/>
        <v>0</v>
      </c>
    </row>
    <row r="1778" spans="1:8">
      <c r="A1778" s="175"/>
      <c r="B1778" s="176"/>
      <c r="C1778" s="176"/>
      <c r="D1778" s="176"/>
      <c r="E1778" s="176"/>
      <c r="F1778" s="176"/>
      <c r="G1778" s="176"/>
      <c r="H1778" s="160">
        <f t="shared" si="27"/>
        <v>0</v>
      </c>
    </row>
    <row r="1779" spans="1:8">
      <c r="A1779" s="175"/>
      <c r="B1779" s="176"/>
      <c r="C1779" s="176"/>
      <c r="D1779" s="176"/>
      <c r="E1779" s="176"/>
      <c r="F1779" s="176"/>
      <c r="G1779" s="176"/>
      <c r="H1779" s="160">
        <f t="shared" si="27"/>
        <v>0</v>
      </c>
    </row>
    <row r="1780" spans="1:8">
      <c r="A1780" s="175"/>
      <c r="B1780" s="176"/>
      <c r="C1780" s="176"/>
      <c r="D1780" s="176"/>
      <c r="E1780" s="176"/>
      <c r="F1780" s="176"/>
      <c r="G1780" s="176"/>
      <c r="H1780" s="160">
        <f t="shared" si="27"/>
        <v>0</v>
      </c>
    </row>
    <row r="1781" spans="1:8">
      <c r="A1781" s="175"/>
      <c r="B1781" s="176"/>
      <c r="C1781" s="176"/>
      <c r="D1781" s="176"/>
      <c r="E1781" s="176"/>
      <c r="F1781" s="176"/>
      <c r="G1781" s="176"/>
      <c r="H1781" s="160">
        <f t="shared" si="27"/>
        <v>0</v>
      </c>
    </row>
    <row r="1782" spans="1:8">
      <c r="A1782" s="175"/>
      <c r="B1782" s="176"/>
      <c r="C1782" s="176"/>
      <c r="D1782" s="176"/>
      <c r="E1782" s="176"/>
      <c r="F1782" s="176"/>
      <c r="G1782" s="176"/>
      <c r="H1782" s="160">
        <f t="shared" si="27"/>
        <v>0</v>
      </c>
    </row>
    <row r="1783" spans="1:8">
      <c r="A1783" s="175"/>
      <c r="B1783" s="176"/>
      <c r="C1783" s="176"/>
      <c r="D1783" s="176"/>
      <c r="E1783" s="176"/>
      <c r="F1783" s="176"/>
      <c r="G1783" s="176"/>
      <c r="H1783" s="160">
        <f t="shared" si="27"/>
        <v>0</v>
      </c>
    </row>
    <row r="1784" spans="1:8">
      <c r="A1784" s="175"/>
      <c r="B1784" s="176"/>
      <c r="C1784" s="176"/>
      <c r="D1784" s="176"/>
      <c r="E1784" s="176"/>
      <c r="F1784" s="176"/>
      <c r="G1784" s="176"/>
      <c r="H1784" s="160">
        <f t="shared" si="27"/>
        <v>0</v>
      </c>
    </row>
    <row r="1785" spans="1:8">
      <c r="A1785" s="175"/>
      <c r="B1785" s="176"/>
      <c r="C1785" s="176"/>
      <c r="D1785" s="176"/>
      <c r="E1785" s="176"/>
      <c r="F1785" s="176"/>
      <c r="G1785" s="176"/>
      <c r="H1785" s="160">
        <f t="shared" si="27"/>
        <v>0</v>
      </c>
    </row>
    <row r="1786" spans="1:8">
      <c r="A1786" s="175"/>
      <c r="B1786" s="176"/>
      <c r="C1786" s="176"/>
      <c r="D1786" s="176"/>
      <c r="E1786" s="176"/>
      <c r="F1786" s="176"/>
      <c r="G1786" s="176"/>
      <c r="H1786" s="160">
        <f t="shared" si="27"/>
        <v>0</v>
      </c>
    </row>
    <row r="1787" spans="1:8">
      <c r="A1787" s="175"/>
      <c r="B1787" s="176"/>
      <c r="C1787" s="176"/>
      <c r="D1787" s="176"/>
      <c r="E1787" s="176"/>
      <c r="F1787" s="176"/>
      <c r="G1787" s="176"/>
      <c r="H1787" s="160">
        <f t="shared" si="27"/>
        <v>0</v>
      </c>
    </row>
    <row r="1788" spans="1:8">
      <c r="A1788" s="175"/>
      <c r="B1788" s="176"/>
      <c r="C1788" s="176"/>
      <c r="D1788" s="176"/>
      <c r="E1788" s="176"/>
      <c r="F1788" s="176"/>
      <c r="G1788" s="176"/>
      <c r="H1788" s="160">
        <f t="shared" si="27"/>
        <v>0</v>
      </c>
    </row>
    <row r="1789" spans="1:8">
      <c r="A1789" s="175"/>
      <c r="B1789" s="176"/>
      <c r="C1789" s="176"/>
      <c r="D1789" s="176"/>
      <c r="E1789" s="176"/>
      <c r="F1789" s="176"/>
      <c r="G1789" s="176"/>
      <c r="H1789" s="160">
        <f t="shared" si="27"/>
        <v>0</v>
      </c>
    </row>
    <row r="1790" spans="1:8">
      <c r="A1790" s="175"/>
      <c r="B1790" s="176"/>
      <c r="C1790" s="176"/>
      <c r="D1790" s="176"/>
      <c r="E1790" s="176"/>
      <c r="F1790" s="176"/>
      <c r="G1790" s="176"/>
      <c r="H1790" s="160">
        <f t="shared" si="27"/>
        <v>0</v>
      </c>
    </row>
    <row r="1791" spans="1:8">
      <c r="A1791" s="175"/>
      <c r="B1791" s="176"/>
      <c r="C1791" s="176"/>
      <c r="D1791" s="176"/>
      <c r="E1791" s="176"/>
      <c r="F1791" s="176"/>
      <c r="G1791" s="176"/>
      <c r="H1791" s="160">
        <f t="shared" si="27"/>
        <v>0</v>
      </c>
    </row>
    <row r="1792" spans="1:8">
      <c r="A1792" s="175"/>
      <c r="B1792" s="176"/>
      <c r="C1792" s="176"/>
      <c r="D1792" s="176"/>
      <c r="E1792" s="176"/>
      <c r="F1792" s="176"/>
      <c r="G1792" s="176"/>
      <c r="H1792" s="160">
        <f t="shared" si="27"/>
        <v>0</v>
      </c>
    </row>
    <row r="1793" spans="1:8">
      <c r="A1793" s="175"/>
      <c r="B1793" s="176"/>
      <c r="C1793" s="176"/>
      <c r="D1793" s="176"/>
      <c r="E1793" s="176"/>
      <c r="F1793" s="176"/>
      <c r="G1793" s="176"/>
      <c r="H1793" s="160">
        <f t="shared" si="27"/>
        <v>0</v>
      </c>
    </row>
    <row r="1794" spans="1:8">
      <c r="A1794" s="175"/>
      <c r="B1794" s="176"/>
      <c r="C1794" s="176"/>
      <c r="D1794" s="176"/>
      <c r="E1794" s="176"/>
      <c r="F1794" s="176"/>
      <c r="G1794" s="176"/>
      <c r="H1794" s="160">
        <f t="shared" si="27"/>
        <v>0</v>
      </c>
    </row>
    <row r="1795" spans="1:8">
      <c r="A1795" s="175"/>
      <c r="B1795" s="176"/>
      <c r="C1795" s="176"/>
      <c r="D1795" s="176"/>
      <c r="E1795" s="176"/>
      <c r="F1795" s="176"/>
      <c r="G1795" s="176"/>
      <c r="H1795" s="160">
        <f t="shared" ref="H1795:H1858" si="28">VALUE(G1795)</f>
        <v>0</v>
      </c>
    </row>
    <row r="1796" spans="1:8">
      <c r="A1796" s="175"/>
      <c r="B1796" s="176"/>
      <c r="C1796" s="176"/>
      <c r="D1796" s="176"/>
      <c r="E1796" s="176"/>
      <c r="F1796" s="176"/>
      <c r="G1796" s="176"/>
      <c r="H1796" s="160">
        <f t="shared" si="28"/>
        <v>0</v>
      </c>
    </row>
    <row r="1797" spans="1:8">
      <c r="A1797" s="175"/>
      <c r="B1797" s="176"/>
      <c r="C1797" s="176"/>
      <c r="D1797" s="176"/>
      <c r="E1797" s="176"/>
      <c r="F1797" s="176"/>
      <c r="G1797" s="176"/>
      <c r="H1797" s="160">
        <f t="shared" si="28"/>
        <v>0</v>
      </c>
    </row>
    <row r="1798" spans="1:8">
      <c r="A1798" s="175"/>
      <c r="B1798" s="176"/>
      <c r="C1798" s="176"/>
      <c r="D1798" s="176"/>
      <c r="E1798" s="176"/>
      <c r="F1798" s="176"/>
      <c r="G1798" s="176"/>
      <c r="H1798" s="160">
        <f t="shared" si="28"/>
        <v>0</v>
      </c>
    </row>
    <row r="1799" spans="1:8">
      <c r="A1799" s="175"/>
      <c r="B1799" s="176"/>
      <c r="C1799" s="176"/>
      <c r="D1799" s="176"/>
      <c r="E1799" s="176"/>
      <c r="F1799" s="176"/>
      <c r="G1799" s="176"/>
      <c r="H1799" s="160">
        <f t="shared" si="28"/>
        <v>0</v>
      </c>
    </row>
    <row r="1800" spans="1:8">
      <c r="A1800" s="175"/>
      <c r="B1800" s="176"/>
      <c r="C1800" s="176"/>
      <c r="D1800" s="176"/>
      <c r="E1800" s="176"/>
      <c r="F1800" s="176"/>
      <c r="G1800" s="176"/>
      <c r="H1800" s="160">
        <f t="shared" si="28"/>
        <v>0</v>
      </c>
    </row>
    <row r="1801" spans="1:8">
      <c r="A1801" s="175"/>
      <c r="B1801" s="176"/>
      <c r="C1801" s="176"/>
      <c r="D1801" s="176"/>
      <c r="E1801" s="176"/>
      <c r="F1801" s="176"/>
      <c r="G1801" s="176"/>
      <c r="H1801" s="160">
        <f t="shared" si="28"/>
        <v>0</v>
      </c>
    </row>
    <row r="1802" spans="1:8">
      <c r="A1802" s="175"/>
      <c r="B1802" s="176"/>
      <c r="C1802" s="176"/>
      <c r="D1802" s="176"/>
      <c r="E1802" s="176"/>
      <c r="F1802" s="176"/>
      <c r="G1802" s="176"/>
      <c r="H1802" s="160">
        <f t="shared" si="28"/>
        <v>0</v>
      </c>
    </row>
    <row r="1803" spans="1:8">
      <c r="A1803" s="175"/>
      <c r="B1803" s="176"/>
      <c r="C1803" s="176"/>
      <c r="D1803" s="176"/>
      <c r="E1803" s="176"/>
      <c r="F1803" s="176"/>
      <c r="G1803" s="176"/>
      <c r="H1803" s="160">
        <f t="shared" si="28"/>
        <v>0</v>
      </c>
    </row>
    <row r="1804" spans="1:8">
      <c r="A1804" s="175"/>
      <c r="B1804" s="176"/>
      <c r="C1804" s="176"/>
      <c r="D1804" s="176"/>
      <c r="E1804" s="176"/>
      <c r="F1804" s="176"/>
      <c r="G1804" s="176"/>
      <c r="H1804" s="160">
        <f t="shared" si="28"/>
        <v>0</v>
      </c>
    </row>
    <row r="1805" spans="1:8">
      <c r="A1805" s="175"/>
      <c r="B1805" s="176"/>
      <c r="C1805" s="176"/>
      <c r="D1805" s="176"/>
      <c r="E1805" s="176"/>
      <c r="F1805" s="176"/>
      <c r="G1805" s="176"/>
      <c r="H1805" s="160">
        <f t="shared" si="28"/>
        <v>0</v>
      </c>
    </row>
    <row r="1806" spans="1:8">
      <c r="A1806" s="175"/>
      <c r="B1806" s="176"/>
      <c r="C1806" s="176"/>
      <c r="D1806" s="176"/>
      <c r="E1806" s="176"/>
      <c r="F1806" s="176"/>
      <c r="G1806" s="176"/>
      <c r="H1806" s="160">
        <f t="shared" si="28"/>
        <v>0</v>
      </c>
    </row>
    <row r="1807" spans="1:8">
      <c r="A1807" s="175"/>
      <c r="B1807" s="176"/>
      <c r="C1807" s="176"/>
      <c r="D1807" s="176"/>
      <c r="E1807" s="176"/>
      <c r="F1807" s="176"/>
      <c r="G1807" s="176"/>
      <c r="H1807" s="160">
        <f t="shared" si="28"/>
        <v>0</v>
      </c>
    </row>
    <row r="1808" spans="1:8">
      <c r="A1808" s="175"/>
      <c r="B1808" s="176"/>
      <c r="C1808" s="176"/>
      <c r="D1808" s="176"/>
      <c r="E1808" s="176"/>
      <c r="F1808" s="176"/>
      <c r="G1808" s="176"/>
      <c r="H1808" s="160">
        <f t="shared" si="28"/>
        <v>0</v>
      </c>
    </row>
    <row r="1809" spans="1:8">
      <c r="A1809" s="175"/>
      <c r="B1809" s="176"/>
      <c r="C1809" s="176"/>
      <c r="D1809" s="176"/>
      <c r="E1809" s="176"/>
      <c r="F1809" s="176"/>
      <c r="G1809" s="176"/>
      <c r="H1809" s="160">
        <f t="shared" si="28"/>
        <v>0</v>
      </c>
    </row>
    <row r="1810" spans="1:8">
      <c r="A1810" s="175"/>
      <c r="B1810" s="176"/>
      <c r="C1810" s="176"/>
      <c r="D1810" s="176"/>
      <c r="E1810" s="176"/>
      <c r="F1810" s="176"/>
      <c r="G1810" s="176"/>
      <c r="H1810" s="160">
        <f t="shared" si="28"/>
        <v>0</v>
      </c>
    </row>
    <row r="1811" spans="1:8">
      <c r="A1811" s="175"/>
      <c r="B1811" s="176"/>
      <c r="C1811" s="176"/>
      <c r="D1811" s="176"/>
      <c r="E1811" s="176"/>
      <c r="F1811" s="176"/>
      <c r="G1811" s="176"/>
      <c r="H1811" s="160">
        <f t="shared" si="28"/>
        <v>0</v>
      </c>
    </row>
    <row r="1812" spans="1:8">
      <c r="A1812" s="175"/>
      <c r="B1812" s="176"/>
      <c r="C1812" s="176"/>
      <c r="D1812" s="176"/>
      <c r="E1812" s="176"/>
      <c r="F1812" s="176"/>
      <c r="G1812" s="176"/>
      <c r="H1812" s="160">
        <f t="shared" si="28"/>
        <v>0</v>
      </c>
    </row>
    <row r="1813" spans="1:8">
      <c r="A1813" s="175"/>
      <c r="B1813" s="176"/>
      <c r="C1813" s="176"/>
      <c r="D1813" s="176"/>
      <c r="E1813" s="176"/>
      <c r="F1813" s="176"/>
      <c r="G1813" s="176"/>
      <c r="H1813" s="160">
        <f t="shared" si="28"/>
        <v>0</v>
      </c>
    </row>
    <row r="1814" spans="1:8">
      <c r="A1814" s="175"/>
      <c r="B1814" s="176"/>
      <c r="C1814" s="176"/>
      <c r="D1814" s="176"/>
      <c r="E1814" s="176"/>
      <c r="F1814" s="176"/>
      <c r="G1814" s="176"/>
      <c r="H1814" s="160">
        <f t="shared" si="28"/>
        <v>0</v>
      </c>
    </row>
    <row r="1815" spans="1:8">
      <c r="A1815" s="175"/>
      <c r="B1815" s="176"/>
      <c r="C1815" s="176"/>
      <c r="D1815" s="176"/>
      <c r="E1815" s="176"/>
      <c r="F1815" s="176"/>
      <c r="G1815" s="176"/>
      <c r="H1815" s="160">
        <f t="shared" si="28"/>
        <v>0</v>
      </c>
    </row>
    <row r="1816" spans="1:8">
      <c r="A1816" s="175"/>
      <c r="B1816" s="176"/>
      <c r="C1816" s="176"/>
      <c r="D1816" s="176"/>
      <c r="E1816" s="176"/>
      <c r="F1816" s="176"/>
      <c r="G1816" s="176"/>
      <c r="H1816" s="160">
        <f t="shared" si="28"/>
        <v>0</v>
      </c>
    </row>
    <row r="1817" spans="1:8">
      <c r="A1817" s="175"/>
      <c r="B1817" s="176"/>
      <c r="C1817" s="176"/>
      <c r="D1817" s="176"/>
      <c r="E1817" s="176"/>
      <c r="F1817" s="176"/>
      <c r="G1817" s="176"/>
      <c r="H1817" s="160">
        <f t="shared" si="28"/>
        <v>0</v>
      </c>
    </row>
    <row r="1818" spans="1:8">
      <c r="A1818" s="175"/>
      <c r="B1818" s="176"/>
      <c r="C1818" s="176"/>
      <c r="D1818" s="176"/>
      <c r="E1818" s="176"/>
      <c r="F1818" s="176"/>
      <c r="G1818" s="176"/>
      <c r="H1818" s="160">
        <f t="shared" si="28"/>
        <v>0</v>
      </c>
    </row>
    <row r="1819" spans="1:8">
      <c r="A1819" s="175"/>
      <c r="B1819" s="176"/>
      <c r="C1819" s="176"/>
      <c r="D1819" s="176"/>
      <c r="E1819" s="176"/>
      <c r="F1819" s="176"/>
      <c r="G1819" s="176"/>
      <c r="H1819" s="160">
        <f t="shared" si="28"/>
        <v>0</v>
      </c>
    </row>
    <row r="1820" spans="1:8">
      <c r="A1820" s="175"/>
      <c r="B1820" s="176"/>
      <c r="C1820" s="176"/>
      <c r="D1820" s="176"/>
      <c r="E1820" s="176"/>
      <c r="F1820" s="176"/>
      <c r="G1820" s="176"/>
      <c r="H1820" s="160">
        <f t="shared" si="28"/>
        <v>0</v>
      </c>
    </row>
    <row r="1821" spans="1:8">
      <c r="A1821" s="175"/>
      <c r="B1821" s="176"/>
      <c r="C1821" s="176"/>
      <c r="D1821" s="176"/>
      <c r="E1821" s="176"/>
      <c r="F1821" s="176"/>
      <c r="G1821" s="176"/>
      <c r="H1821" s="160">
        <f t="shared" si="28"/>
        <v>0</v>
      </c>
    </row>
    <row r="1822" spans="1:8">
      <c r="A1822" s="175"/>
      <c r="B1822" s="176"/>
      <c r="C1822" s="176"/>
      <c r="D1822" s="176"/>
      <c r="E1822" s="176"/>
      <c r="F1822" s="176"/>
      <c r="G1822" s="176"/>
      <c r="H1822" s="160">
        <f t="shared" si="28"/>
        <v>0</v>
      </c>
    </row>
    <row r="1823" spans="1:8">
      <c r="A1823" s="175"/>
      <c r="B1823" s="176"/>
      <c r="C1823" s="176"/>
      <c r="D1823" s="176"/>
      <c r="E1823" s="176"/>
      <c r="F1823" s="176"/>
      <c r="G1823" s="176"/>
      <c r="H1823" s="160">
        <f t="shared" si="28"/>
        <v>0</v>
      </c>
    </row>
    <row r="1824" spans="1:8">
      <c r="A1824" s="175"/>
      <c r="B1824" s="176"/>
      <c r="C1824" s="176"/>
      <c r="D1824" s="176"/>
      <c r="E1824" s="176"/>
      <c r="F1824" s="176"/>
      <c r="G1824" s="176"/>
      <c r="H1824" s="160">
        <f t="shared" si="28"/>
        <v>0</v>
      </c>
    </row>
    <row r="1825" spans="1:8">
      <c r="A1825" s="175"/>
      <c r="B1825" s="176"/>
      <c r="C1825" s="176"/>
      <c r="D1825" s="176"/>
      <c r="E1825" s="176"/>
      <c r="F1825" s="176"/>
      <c r="G1825" s="176"/>
      <c r="H1825" s="160">
        <f t="shared" si="28"/>
        <v>0</v>
      </c>
    </row>
    <row r="1826" spans="1:8">
      <c r="A1826" s="175"/>
      <c r="B1826" s="176"/>
      <c r="C1826" s="176"/>
      <c r="D1826" s="176"/>
      <c r="E1826" s="176"/>
      <c r="F1826" s="176"/>
      <c r="G1826" s="176"/>
      <c r="H1826" s="160">
        <f t="shared" si="28"/>
        <v>0</v>
      </c>
    </row>
    <row r="1827" spans="1:8">
      <c r="A1827" s="175"/>
      <c r="B1827" s="176"/>
      <c r="C1827" s="176"/>
      <c r="D1827" s="176"/>
      <c r="E1827" s="176"/>
      <c r="F1827" s="176"/>
      <c r="G1827" s="176"/>
      <c r="H1827" s="160">
        <f t="shared" si="28"/>
        <v>0</v>
      </c>
    </row>
    <row r="1828" spans="1:8">
      <c r="A1828" s="175"/>
      <c r="B1828" s="176"/>
      <c r="C1828" s="176"/>
      <c r="D1828" s="176"/>
      <c r="E1828" s="176"/>
      <c r="F1828" s="176"/>
      <c r="G1828" s="176"/>
      <c r="H1828" s="160">
        <f t="shared" si="28"/>
        <v>0</v>
      </c>
    </row>
    <row r="1829" spans="1:8">
      <c r="A1829" s="175"/>
      <c r="B1829" s="176"/>
      <c r="C1829" s="176"/>
      <c r="D1829" s="176"/>
      <c r="E1829" s="176"/>
      <c r="F1829" s="176"/>
      <c r="G1829" s="176"/>
      <c r="H1829" s="160">
        <f t="shared" si="28"/>
        <v>0</v>
      </c>
    </row>
    <row r="1830" spans="1:8">
      <c r="A1830" s="175"/>
      <c r="B1830" s="176"/>
      <c r="C1830" s="176"/>
      <c r="D1830" s="176"/>
      <c r="E1830" s="176"/>
      <c r="F1830" s="176"/>
      <c r="G1830" s="176"/>
      <c r="H1830" s="160">
        <f t="shared" si="28"/>
        <v>0</v>
      </c>
    </row>
    <row r="1831" spans="1:8">
      <c r="A1831" s="175"/>
      <c r="B1831" s="176"/>
      <c r="C1831" s="176"/>
      <c r="D1831" s="176"/>
      <c r="E1831" s="176"/>
      <c r="F1831" s="176"/>
      <c r="G1831" s="176"/>
      <c r="H1831" s="160">
        <f t="shared" si="28"/>
        <v>0</v>
      </c>
    </row>
    <row r="1832" spans="1:8">
      <c r="A1832" s="175"/>
      <c r="B1832" s="176"/>
      <c r="C1832" s="176"/>
      <c r="D1832" s="176"/>
      <c r="E1832" s="176"/>
      <c r="F1832" s="176"/>
      <c r="G1832" s="176"/>
      <c r="H1832" s="160">
        <f t="shared" si="28"/>
        <v>0</v>
      </c>
    </row>
    <row r="1833" spans="1:8">
      <c r="A1833" s="175"/>
      <c r="B1833" s="176"/>
      <c r="C1833" s="176"/>
      <c r="D1833" s="176"/>
      <c r="E1833" s="176"/>
      <c r="F1833" s="176"/>
      <c r="G1833" s="176"/>
      <c r="H1833" s="160">
        <f t="shared" si="28"/>
        <v>0</v>
      </c>
    </row>
    <row r="1834" spans="1:8">
      <c r="A1834" s="175"/>
      <c r="B1834" s="176"/>
      <c r="C1834" s="176"/>
      <c r="D1834" s="176"/>
      <c r="E1834" s="176"/>
      <c r="F1834" s="176"/>
      <c r="G1834" s="176"/>
      <c r="H1834" s="160">
        <f t="shared" si="28"/>
        <v>0</v>
      </c>
    </row>
    <row r="1835" spans="1:8">
      <c r="A1835" s="175"/>
      <c r="B1835" s="176"/>
      <c r="C1835" s="176"/>
      <c r="D1835" s="176"/>
      <c r="E1835" s="176"/>
      <c r="F1835" s="176"/>
      <c r="G1835" s="176"/>
      <c r="H1835" s="160">
        <f t="shared" si="28"/>
        <v>0</v>
      </c>
    </row>
    <row r="1836" spans="1:8">
      <c r="A1836" s="175"/>
      <c r="B1836" s="176"/>
      <c r="C1836" s="176"/>
      <c r="D1836" s="176"/>
      <c r="E1836" s="176"/>
      <c r="F1836" s="176"/>
      <c r="G1836" s="176"/>
      <c r="H1836" s="160">
        <f t="shared" si="28"/>
        <v>0</v>
      </c>
    </row>
    <row r="1837" spans="1:8">
      <c r="A1837" s="175"/>
      <c r="B1837" s="176"/>
      <c r="C1837" s="176"/>
      <c r="D1837" s="176"/>
      <c r="E1837" s="176"/>
      <c r="F1837" s="176"/>
      <c r="G1837" s="176"/>
      <c r="H1837" s="160">
        <f t="shared" si="28"/>
        <v>0</v>
      </c>
    </row>
    <row r="1838" spans="1:8">
      <c r="A1838" s="175"/>
      <c r="B1838" s="176"/>
      <c r="C1838" s="176"/>
      <c r="D1838" s="176"/>
      <c r="E1838" s="176"/>
      <c r="F1838" s="176"/>
      <c r="G1838" s="176"/>
      <c r="H1838" s="160">
        <f t="shared" si="28"/>
        <v>0</v>
      </c>
    </row>
    <row r="1839" spans="1:8">
      <c r="A1839" s="175"/>
      <c r="B1839" s="176"/>
      <c r="C1839" s="176"/>
      <c r="D1839" s="176"/>
      <c r="E1839" s="176"/>
      <c r="F1839" s="176"/>
      <c r="G1839" s="176"/>
      <c r="H1839" s="160">
        <f t="shared" si="28"/>
        <v>0</v>
      </c>
    </row>
    <row r="1840" spans="1:8">
      <c r="A1840" s="175"/>
      <c r="B1840" s="176"/>
      <c r="C1840" s="176"/>
      <c r="D1840" s="176"/>
      <c r="E1840" s="176"/>
      <c r="F1840" s="176"/>
      <c r="G1840" s="176"/>
      <c r="H1840" s="160">
        <f t="shared" si="28"/>
        <v>0</v>
      </c>
    </row>
    <row r="1841" spans="1:8">
      <c r="A1841" s="175"/>
      <c r="B1841" s="176"/>
      <c r="C1841" s="176"/>
      <c r="D1841" s="176"/>
      <c r="E1841" s="176"/>
      <c r="F1841" s="176"/>
      <c r="G1841" s="176"/>
      <c r="H1841" s="160">
        <f t="shared" si="28"/>
        <v>0</v>
      </c>
    </row>
    <row r="1842" spans="1:8">
      <c r="A1842" s="175"/>
      <c r="B1842" s="176"/>
      <c r="C1842" s="176"/>
      <c r="D1842" s="176"/>
      <c r="E1842" s="176"/>
      <c r="F1842" s="176"/>
      <c r="G1842" s="176"/>
      <c r="H1842" s="160">
        <f t="shared" si="28"/>
        <v>0</v>
      </c>
    </row>
    <row r="1843" spans="1:8">
      <c r="A1843" s="175"/>
      <c r="B1843" s="176"/>
      <c r="C1843" s="176"/>
      <c r="D1843" s="176"/>
      <c r="E1843" s="176"/>
      <c r="F1843" s="176"/>
      <c r="G1843" s="176"/>
      <c r="H1843" s="160">
        <f t="shared" si="28"/>
        <v>0</v>
      </c>
    </row>
    <row r="1844" spans="1:8">
      <c r="A1844" s="175"/>
      <c r="B1844" s="176"/>
      <c r="C1844" s="176"/>
      <c r="D1844" s="176"/>
      <c r="E1844" s="176"/>
      <c r="F1844" s="176"/>
      <c r="G1844" s="176"/>
      <c r="H1844" s="160">
        <f t="shared" si="28"/>
        <v>0</v>
      </c>
    </row>
    <row r="1845" spans="1:8">
      <c r="A1845" s="175"/>
      <c r="B1845" s="176"/>
      <c r="C1845" s="176"/>
      <c r="D1845" s="176"/>
      <c r="E1845" s="176"/>
      <c r="F1845" s="176"/>
      <c r="G1845" s="176"/>
      <c r="H1845" s="160">
        <f t="shared" si="28"/>
        <v>0</v>
      </c>
    </row>
    <row r="1846" spans="1:8">
      <c r="A1846" s="175"/>
      <c r="B1846" s="176"/>
      <c r="C1846" s="176"/>
      <c r="D1846" s="176"/>
      <c r="E1846" s="176"/>
      <c r="F1846" s="176"/>
      <c r="G1846" s="176"/>
      <c r="H1846" s="160">
        <f t="shared" si="28"/>
        <v>0</v>
      </c>
    </row>
    <row r="1847" spans="1:8">
      <c r="A1847" s="175"/>
      <c r="B1847" s="176"/>
      <c r="C1847" s="176"/>
      <c r="D1847" s="176"/>
      <c r="E1847" s="176"/>
      <c r="F1847" s="176"/>
      <c r="G1847" s="176"/>
      <c r="H1847" s="160">
        <f t="shared" si="28"/>
        <v>0</v>
      </c>
    </row>
    <row r="1848" spans="1:8">
      <c r="A1848" s="175"/>
      <c r="B1848" s="176"/>
      <c r="C1848" s="176"/>
      <c r="D1848" s="176"/>
      <c r="E1848" s="176"/>
      <c r="F1848" s="176"/>
      <c r="G1848" s="176"/>
      <c r="H1848" s="160">
        <f t="shared" si="28"/>
        <v>0</v>
      </c>
    </row>
    <row r="1849" spans="1:8">
      <c r="A1849" s="175"/>
      <c r="B1849" s="176"/>
      <c r="C1849" s="176"/>
      <c r="D1849" s="176"/>
      <c r="E1849" s="176"/>
      <c r="F1849" s="176"/>
      <c r="G1849" s="176"/>
      <c r="H1849" s="160">
        <f t="shared" si="28"/>
        <v>0</v>
      </c>
    </row>
    <row r="1850" spans="1:8">
      <c r="A1850" s="175"/>
      <c r="B1850" s="176"/>
      <c r="C1850" s="176"/>
      <c r="D1850" s="176"/>
      <c r="E1850" s="176"/>
      <c r="F1850" s="176"/>
      <c r="G1850" s="176"/>
      <c r="H1850" s="160">
        <f t="shared" si="28"/>
        <v>0</v>
      </c>
    </row>
    <row r="1851" spans="1:8">
      <c r="A1851" s="175"/>
      <c r="B1851" s="176"/>
      <c r="C1851" s="176"/>
      <c r="D1851" s="176"/>
      <c r="E1851" s="176"/>
      <c r="F1851" s="176"/>
      <c r="G1851" s="176"/>
      <c r="H1851" s="160">
        <f t="shared" si="28"/>
        <v>0</v>
      </c>
    </row>
    <row r="1852" spans="1:8">
      <c r="A1852" s="175"/>
      <c r="B1852" s="176"/>
      <c r="C1852" s="176"/>
      <c r="D1852" s="176"/>
      <c r="E1852" s="176"/>
      <c r="F1852" s="176"/>
      <c r="G1852" s="176"/>
      <c r="H1852" s="160">
        <f t="shared" si="28"/>
        <v>0</v>
      </c>
    </row>
    <row r="1853" spans="1:8">
      <c r="A1853" s="175"/>
      <c r="B1853" s="176"/>
      <c r="C1853" s="176"/>
      <c r="D1853" s="176"/>
      <c r="E1853" s="176"/>
      <c r="F1853" s="176"/>
      <c r="G1853" s="176"/>
      <c r="H1853" s="160">
        <f t="shared" si="28"/>
        <v>0</v>
      </c>
    </row>
    <row r="1854" spans="1:8">
      <c r="A1854" s="175"/>
      <c r="B1854" s="176"/>
      <c r="C1854" s="176"/>
      <c r="D1854" s="176"/>
      <c r="E1854" s="176"/>
      <c r="F1854" s="176"/>
      <c r="G1854" s="176"/>
      <c r="H1854" s="160">
        <f t="shared" si="28"/>
        <v>0</v>
      </c>
    </row>
    <row r="1855" spans="1:8">
      <c r="A1855" s="175"/>
      <c r="B1855" s="176"/>
      <c r="C1855" s="176"/>
      <c r="D1855" s="176"/>
      <c r="E1855" s="176"/>
      <c r="F1855" s="176"/>
      <c r="G1855" s="176"/>
      <c r="H1855" s="160">
        <f t="shared" si="28"/>
        <v>0</v>
      </c>
    </row>
    <row r="1856" spans="1:8">
      <c r="A1856" s="175"/>
      <c r="B1856" s="176"/>
      <c r="C1856" s="176"/>
      <c r="D1856" s="176"/>
      <c r="E1856" s="176"/>
      <c r="F1856" s="176"/>
      <c r="G1856" s="176"/>
      <c r="H1856" s="160">
        <f t="shared" si="28"/>
        <v>0</v>
      </c>
    </row>
    <row r="1857" spans="1:8">
      <c r="A1857" s="175"/>
      <c r="B1857" s="176"/>
      <c r="C1857" s="176"/>
      <c r="D1857" s="176"/>
      <c r="E1857" s="176"/>
      <c r="F1857" s="176"/>
      <c r="G1857" s="176"/>
      <c r="H1857" s="160">
        <f t="shared" si="28"/>
        <v>0</v>
      </c>
    </row>
    <row r="1858" spans="1:8">
      <c r="A1858" s="175"/>
      <c r="B1858" s="176"/>
      <c r="C1858" s="176"/>
      <c r="D1858" s="176"/>
      <c r="E1858" s="176"/>
      <c r="F1858" s="176"/>
      <c r="G1858" s="176"/>
      <c r="H1858" s="160">
        <f t="shared" si="28"/>
        <v>0</v>
      </c>
    </row>
    <row r="1859" spans="1:8">
      <c r="A1859" s="175"/>
      <c r="B1859" s="176"/>
      <c r="C1859" s="176"/>
      <c r="D1859" s="176"/>
      <c r="E1859" s="176"/>
      <c r="F1859" s="176"/>
      <c r="G1859" s="176"/>
      <c r="H1859" s="160">
        <f t="shared" ref="H1859:H1922" si="29">VALUE(G1859)</f>
        <v>0</v>
      </c>
    </row>
    <row r="1860" spans="1:8">
      <c r="A1860" s="175"/>
      <c r="B1860" s="176"/>
      <c r="C1860" s="176"/>
      <c r="D1860" s="176"/>
      <c r="E1860" s="176"/>
      <c r="F1860" s="176"/>
      <c r="G1860" s="176"/>
      <c r="H1860" s="160">
        <f t="shared" si="29"/>
        <v>0</v>
      </c>
    </row>
    <row r="1861" spans="1:8">
      <c r="A1861" s="175"/>
      <c r="B1861" s="176"/>
      <c r="C1861" s="176"/>
      <c r="D1861" s="176"/>
      <c r="E1861" s="176"/>
      <c r="F1861" s="176"/>
      <c r="G1861" s="176"/>
      <c r="H1861" s="160">
        <f t="shared" si="29"/>
        <v>0</v>
      </c>
    </row>
    <row r="1862" spans="1:8">
      <c r="A1862" s="175"/>
      <c r="B1862" s="176"/>
      <c r="C1862" s="176"/>
      <c r="D1862" s="176"/>
      <c r="E1862" s="176"/>
      <c r="F1862" s="176"/>
      <c r="G1862" s="176"/>
      <c r="H1862" s="160">
        <f t="shared" si="29"/>
        <v>0</v>
      </c>
    </row>
    <row r="1863" spans="1:8">
      <c r="A1863" s="175"/>
      <c r="B1863" s="176"/>
      <c r="C1863" s="176"/>
      <c r="D1863" s="176"/>
      <c r="E1863" s="176"/>
      <c r="F1863" s="176"/>
      <c r="G1863" s="176"/>
      <c r="H1863" s="160">
        <f t="shared" si="29"/>
        <v>0</v>
      </c>
    </row>
    <row r="1864" spans="1:8">
      <c r="A1864" s="175"/>
      <c r="B1864" s="176"/>
      <c r="C1864" s="176"/>
      <c r="D1864" s="176"/>
      <c r="E1864" s="176"/>
      <c r="F1864" s="176"/>
      <c r="G1864" s="176"/>
      <c r="H1864" s="160">
        <f t="shared" si="29"/>
        <v>0</v>
      </c>
    </row>
    <row r="1865" spans="1:8">
      <c r="A1865" s="175"/>
      <c r="B1865" s="176"/>
      <c r="C1865" s="176"/>
      <c r="D1865" s="176"/>
      <c r="E1865" s="176"/>
      <c r="F1865" s="176"/>
      <c r="G1865" s="176"/>
      <c r="H1865" s="160">
        <f t="shared" si="29"/>
        <v>0</v>
      </c>
    </row>
    <row r="1866" spans="1:8">
      <c r="A1866" s="175"/>
      <c r="B1866" s="176"/>
      <c r="C1866" s="176"/>
      <c r="D1866" s="176"/>
      <c r="E1866" s="176"/>
      <c r="F1866" s="176"/>
      <c r="G1866" s="176"/>
      <c r="H1866" s="160">
        <f t="shared" si="29"/>
        <v>0</v>
      </c>
    </row>
    <row r="1867" spans="1:8">
      <c r="A1867" s="175"/>
      <c r="B1867" s="176"/>
      <c r="C1867" s="176"/>
      <c r="D1867" s="176"/>
      <c r="E1867" s="176"/>
      <c r="F1867" s="176"/>
      <c r="G1867" s="176"/>
      <c r="H1867" s="160">
        <f t="shared" si="29"/>
        <v>0</v>
      </c>
    </row>
    <row r="1868" spans="1:8">
      <c r="A1868" s="175"/>
      <c r="B1868" s="176"/>
      <c r="C1868" s="176"/>
      <c r="D1868" s="176"/>
      <c r="E1868" s="176"/>
      <c r="F1868" s="176"/>
      <c r="G1868" s="176"/>
      <c r="H1868" s="160">
        <f t="shared" si="29"/>
        <v>0</v>
      </c>
    </row>
    <row r="1869" spans="1:8">
      <c r="A1869" s="175"/>
      <c r="B1869" s="176"/>
      <c r="C1869" s="176"/>
      <c r="D1869" s="176"/>
      <c r="E1869" s="176"/>
      <c r="F1869" s="176"/>
      <c r="G1869" s="176"/>
      <c r="H1869" s="160">
        <f t="shared" si="29"/>
        <v>0</v>
      </c>
    </row>
    <row r="1870" spans="1:8">
      <c r="A1870" s="175"/>
      <c r="B1870" s="176"/>
      <c r="C1870" s="176"/>
      <c r="D1870" s="176"/>
      <c r="E1870" s="176"/>
      <c r="F1870" s="176"/>
      <c r="G1870" s="176"/>
      <c r="H1870" s="160">
        <f t="shared" si="29"/>
        <v>0</v>
      </c>
    </row>
    <row r="1871" spans="1:8">
      <c r="A1871" s="175"/>
      <c r="B1871" s="176"/>
      <c r="C1871" s="176"/>
      <c r="D1871" s="176"/>
      <c r="E1871" s="176"/>
      <c r="F1871" s="176"/>
      <c r="G1871" s="176"/>
      <c r="H1871" s="160">
        <f t="shared" si="29"/>
        <v>0</v>
      </c>
    </row>
    <row r="1872" spans="1:8">
      <c r="A1872" s="175"/>
      <c r="B1872" s="176"/>
      <c r="C1872" s="176"/>
      <c r="D1872" s="176"/>
      <c r="E1872" s="176"/>
      <c r="F1872" s="176"/>
      <c r="G1872" s="176"/>
      <c r="H1872" s="160">
        <f t="shared" si="29"/>
        <v>0</v>
      </c>
    </row>
    <row r="1873" spans="1:8">
      <c r="A1873" s="175"/>
      <c r="B1873" s="176"/>
      <c r="C1873" s="176"/>
      <c r="D1873" s="176"/>
      <c r="E1873" s="176"/>
      <c r="F1873" s="176"/>
      <c r="G1873" s="176"/>
      <c r="H1873" s="160">
        <f t="shared" si="29"/>
        <v>0</v>
      </c>
    </row>
    <row r="1874" spans="1:8">
      <c r="A1874" s="175"/>
      <c r="B1874" s="176"/>
      <c r="C1874" s="176"/>
      <c r="D1874" s="176"/>
      <c r="E1874" s="176"/>
      <c r="F1874" s="176"/>
      <c r="G1874" s="176"/>
      <c r="H1874" s="160">
        <f t="shared" si="29"/>
        <v>0</v>
      </c>
    </row>
    <row r="1875" spans="1:8">
      <c r="A1875" s="175"/>
      <c r="B1875" s="176"/>
      <c r="C1875" s="176"/>
      <c r="D1875" s="176"/>
      <c r="E1875" s="176"/>
      <c r="F1875" s="176"/>
      <c r="G1875" s="176"/>
      <c r="H1875" s="160">
        <f t="shared" si="29"/>
        <v>0</v>
      </c>
    </row>
    <row r="1876" spans="1:8">
      <c r="A1876" s="175"/>
      <c r="B1876" s="176"/>
      <c r="C1876" s="176"/>
      <c r="D1876" s="176"/>
      <c r="E1876" s="176"/>
      <c r="F1876" s="176"/>
      <c r="G1876" s="176"/>
      <c r="H1876" s="160">
        <f t="shared" si="29"/>
        <v>0</v>
      </c>
    </row>
    <row r="1877" spans="1:8">
      <c r="A1877" s="175"/>
      <c r="B1877" s="176"/>
      <c r="C1877" s="176"/>
      <c r="D1877" s="176"/>
      <c r="E1877" s="176"/>
      <c r="F1877" s="176"/>
      <c r="G1877" s="176"/>
      <c r="H1877" s="160">
        <f t="shared" si="29"/>
        <v>0</v>
      </c>
    </row>
    <row r="1878" spans="1:8">
      <c r="A1878" s="175"/>
      <c r="B1878" s="176"/>
      <c r="C1878" s="176"/>
      <c r="D1878" s="176"/>
      <c r="E1878" s="176"/>
      <c r="F1878" s="176"/>
      <c r="G1878" s="176"/>
      <c r="H1878" s="160">
        <f t="shared" si="29"/>
        <v>0</v>
      </c>
    </row>
    <row r="1879" spans="1:8">
      <c r="A1879" s="175"/>
      <c r="B1879" s="176"/>
      <c r="C1879" s="176"/>
      <c r="D1879" s="176"/>
      <c r="E1879" s="176"/>
      <c r="F1879" s="176"/>
      <c r="G1879" s="176"/>
      <c r="H1879" s="160">
        <f t="shared" si="29"/>
        <v>0</v>
      </c>
    </row>
    <row r="1880" spans="1:8">
      <c r="A1880" s="175"/>
      <c r="B1880" s="176"/>
      <c r="C1880" s="176"/>
      <c r="D1880" s="176"/>
      <c r="E1880" s="176"/>
      <c r="F1880" s="176"/>
      <c r="G1880" s="176"/>
      <c r="H1880" s="160">
        <f t="shared" si="29"/>
        <v>0</v>
      </c>
    </row>
    <row r="1881" spans="1:8">
      <c r="A1881" s="175"/>
      <c r="B1881" s="176"/>
      <c r="C1881" s="176"/>
      <c r="D1881" s="176"/>
      <c r="E1881" s="176"/>
      <c r="F1881" s="176"/>
      <c r="G1881" s="176"/>
      <c r="H1881" s="160">
        <f t="shared" si="29"/>
        <v>0</v>
      </c>
    </row>
    <row r="1882" spans="1:8">
      <c r="A1882" s="175"/>
      <c r="B1882" s="176"/>
      <c r="C1882" s="176"/>
      <c r="D1882" s="176"/>
      <c r="E1882" s="176"/>
      <c r="F1882" s="176"/>
      <c r="G1882" s="176"/>
      <c r="H1882" s="160">
        <f t="shared" si="29"/>
        <v>0</v>
      </c>
    </row>
    <row r="1883" spans="1:8">
      <c r="A1883" s="175"/>
      <c r="B1883" s="176"/>
      <c r="C1883" s="176"/>
      <c r="D1883" s="176"/>
      <c r="E1883" s="176"/>
      <c r="F1883" s="176"/>
      <c r="G1883" s="176"/>
      <c r="H1883" s="160">
        <f t="shared" si="29"/>
        <v>0</v>
      </c>
    </row>
    <row r="1884" spans="1:8">
      <c r="A1884" s="175"/>
      <c r="B1884" s="176"/>
      <c r="C1884" s="176"/>
      <c r="D1884" s="176"/>
      <c r="E1884" s="176"/>
      <c r="F1884" s="176"/>
      <c r="G1884" s="176"/>
      <c r="H1884" s="160">
        <f t="shared" si="29"/>
        <v>0</v>
      </c>
    </row>
    <row r="1885" spans="1:8">
      <c r="A1885" s="175"/>
      <c r="B1885" s="176"/>
      <c r="C1885" s="176"/>
      <c r="D1885" s="176"/>
      <c r="E1885" s="176"/>
      <c r="F1885" s="176"/>
      <c r="G1885" s="176"/>
      <c r="H1885" s="160">
        <f t="shared" si="29"/>
        <v>0</v>
      </c>
    </row>
    <row r="1886" spans="1:8">
      <c r="A1886" s="175"/>
      <c r="B1886" s="176"/>
      <c r="C1886" s="176"/>
      <c r="D1886" s="176"/>
      <c r="E1886" s="176"/>
      <c r="F1886" s="176"/>
      <c r="G1886" s="176"/>
      <c r="H1886" s="160">
        <f t="shared" si="29"/>
        <v>0</v>
      </c>
    </row>
    <row r="1887" spans="1:8">
      <c r="A1887" s="175"/>
      <c r="B1887" s="176"/>
      <c r="C1887" s="176"/>
      <c r="D1887" s="176"/>
      <c r="E1887" s="176"/>
      <c r="F1887" s="176"/>
      <c r="G1887" s="176"/>
      <c r="H1887" s="160">
        <f t="shared" si="29"/>
        <v>0</v>
      </c>
    </row>
    <row r="1888" spans="1:8">
      <c r="A1888" s="175"/>
      <c r="B1888" s="176"/>
      <c r="C1888" s="176"/>
      <c r="D1888" s="176"/>
      <c r="E1888" s="176"/>
      <c r="F1888" s="176"/>
      <c r="G1888" s="176"/>
      <c r="H1888" s="160">
        <f t="shared" si="29"/>
        <v>0</v>
      </c>
    </row>
    <row r="1889" spans="1:8">
      <c r="A1889" s="175"/>
      <c r="B1889" s="176"/>
      <c r="C1889" s="176"/>
      <c r="D1889" s="176"/>
      <c r="E1889" s="176"/>
      <c r="F1889" s="176"/>
      <c r="G1889" s="176"/>
      <c r="H1889" s="160">
        <f t="shared" si="29"/>
        <v>0</v>
      </c>
    </row>
    <row r="1890" spans="1:8">
      <c r="A1890" s="175"/>
      <c r="B1890" s="176"/>
      <c r="C1890" s="176"/>
      <c r="D1890" s="176"/>
      <c r="E1890" s="176"/>
      <c r="F1890" s="176"/>
      <c r="G1890" s="176"/>
      <c r="H1890" s="160">
        <f t="shared" si="29"/>
        <v>0</v>
      </c>
    </row>
    <row r="1891" spans="1:8">
      <c r="A1891" s="175"/>
      <c r="B1891" s="176"/>
      <c r="C1891" s="176"/>
      <c r="D1891" s="176"/>
      <c r="E1891" s="176"/>
      <c r="F1891" s="176"/>
      <c r="G1891" s="176"/>
      <c r="H1891" s="160">
        <f t="shared" si="29"/>
        <v>0</v>
      </c>
    </row>
    <row r="1892" spans="1:8">
      <c r="A1892" s="175"/>
      <c r="B1892" s="176"/>
      <c r="C1892" s="176"/>
      <c r="D1892" s="176"/>
      <c r="E1892" s="176"/>
      <c r="F1892" s="176"/>
      <c r="G1892" s="176"/>
      <c r="H1892" s="160">
        <f t="shared" si="29"/>
        <v>0</v>
      </c>
    </row>
    <row r="1893" spans="1:8">
      <c r="A1893" s="175"/>
      <c r="B1893" s="176"/>
      <c r="C1893" s="176"/>
      <c r="D1893" s="176"/>
      <c r="E1893" s="176"/>
      <c r="F1893" s="176"/>
      <c r="G1893" s="176"/>
      <c r="H1893" s="160">
        <f t="shared" si="29"/>
        <v>0</v>
      </c>
    </row>
    <row r="1894" spans="1:8">
      <c r="A1894" s="175"/>
      <c r="B1894" s="176"/>
      <c r="C1894" s="176"/>
      <c r="D1894" s="176"/>
      <c r="E1894" s="176"/>
      <c r="F1894" s="176"/>
      <c r="G1894" s="176"/>
      <c r="H1894" s="160">
        <f t="shared" si="29"/>
        <v>0</v>
      </c>
    </row>
    <row r="1895" spans="1:8">
      <c r="A1895" s="175"/>
      <c r="B1895" s="176"/>
      <c r="C1895" s="176"/>
      <c r="D1895" s="176"/>
      <c r="E1895" s="176"/>
      <c r="F1895" s="176"/>
      <c r="G1895" s="176"/>
      <c r="H1895" s="160">
        <f t="shared" si="29"/>
        <v>0</v>
      </c>
    </row>
    <row r="1896" spans="1:8">
      <c r="A1896" s="175"/>
      <c r="B1896" s="176"/>
      <c r="C1896" s="176"/>
      <c r="D1896" s="176"/>
      <c r="E1896" s="176"/>
      <c r="F1896" s="176"/>
      <c r="G1896" s="176"/>
      <c r="H1896" s="160">
        <f t="shared" si="29"/>
        <v>0</v>
      </c>
    </row>
    <row r="1897" spans="1:8">
      <c r="A1897" s="175"/>
      <c r="B1897" s="176"/>
      <c r="C1897" s="176"/>
      <c r="D1897" s="176"/>
      <c r="E1897" s="176"/>
      <c r="F1897" s="176"/>
      <c r="G1897" s="176"/>
      <c r="H1897" s="160">
        <f t="shared" si="29"/>
        <v>0</v>
      </c>
    </row>
    <row r="1898" spans="1:8">
      <c r="A1898" s="175"/>
      <c r="B1898" s="176"/>
      <c r="C1898" s="176"/>
      <c r="D1898" s="176"/>
      <c r="E1898" s="176"/>
      <c r="F1898" s="176"/>
      <c r="G1898" s="176"/>
      <c r="H1898" s="160">
        <f t="shared" si="29"/>
        <v>0</v>
      </c>
    </row>
    <row r="1899" spans="1:8">
      <c r="A1899" s="175"/>
      <c r="B1899" s="176"/>
      <c r="C1899" s="176"/>
      <c r="D1899" s="176"/>
      <c r="E1899" s="176"/>
      <c r="F1899" s="176"/>
      <c r="G1899" s="176"/>
      <c r="H1899" s="160">
        <f t="shared" si="29"/>
        <v>0</v>
      </c>
    </row>
    <row r="1900" spans="1:8">
      <c r="A1900" s="175"/>
      <c r="B1900" s="176"/>
      <c r="C1900" s="176"/>
      <c r="D1900" s="176"/>
      <c r="E1900" s="176"/>
      <c r="F1900" s="176"/>
      <c r="G1900" s="176"/>
      <c r="H1900" s="160">
        <f t="shared" si="29"/>
        <v>0</v>
      </c>
    </row>
    <row r="1901" spans="1:8">
      <c r="A1901" s="175"/>
      <c r="B1901" s="176"/>
      <c r="C1901" s="176"/>
      <c r="D1901" s="176"/>
      <c r="E1901" s="176"/>
      <c r="F1901" s="176"/>
      <c r="G1901" s="176"/>
      <c r="H1901" s="160">
        <f t="shared" si="29"/>
        <v>0</v>
      </c>
    </row>
    <row r="1902" spans="1:8">
      <c r="A1902" s="175"/>
      <c r="B1902" s="176"/>
      <c r="C1902" s="176"/>
      <c r="D1902" s="176"/>
      <c r="E1902" s="176"/>
      <c r="F1902" s="176"/>
      <c r="G1902" s="176"/>
      <c r="H1902" s="160">
        <f t="shared" si="29"/>
        <v>0</v>
      </c>
    </row>
    <row r="1903" spans="1:8">
      <c r="A1903" s="175"/>
      <c r="B1903" s="176"/>
      <c r="C1903" s="176"/>
      <c r="D1903" s="176"/>
      <c r="E1903" s="176"/>
      <c r="F1903" s="176"/>
      <c r="G1903" s="176"/>
      <c r="H1903" s="160">
        <f t="shared" si="29"/>
        <v>0</v>
      </c>
    </row>
    <row r="1904" spans="1:8">
      <c r="A1904" s="175"/>
      <c r="B1904" s="176"/>
      <c r="C1904" s="176"/>
      <c r="D1904" s="176"/>
      <c r="E1904" s="176"/>
      <c r="F1904" s="176"/>
      <c r="G1904" s="176"/>
      <c r="H1904" s="160">
        <f t="shared" si="29"/>
        <v>0</v>
      </c>
    </row>
    <row r="1905" spans="1:8">
      <c r="A1905" s="175"/>
      <c r="B1905" s="176"/>
      <c r="C1905" s="176"/>
      <c r="D1905" s="176"/>
      <c r="E1905" s="176"/>
      <c r="F1905" s="176"/>
      <c r="G1905" s="176"/>
      <c r="H1905" s="160">
        <f t="shared" si="29"/>
        <v>0</v>
      </c>
    </row>
    <row r="1906" spans="1:8">
      <c r="A1906" s="175"/>
      <c r="B1906" s="176"/>
      <c r="C1906" s="176"/>
      <c r="D1906" s="176"/>
      <c r="E1906" s="176"/>
      <c r="F1906" s="176"/>
      <c r="G1906" s="176"/>
      <c r="H1906" s="160">
        <f t="shared" si="29"/>
        <v>0</v>
      </c>
    </row>
    <row r="1907" spans="1:8">
      <c r="A1907" s="175"/>
      <c r="B1907" s="176"/>
      <c r="C1907" s="176"/>
      <c r="D1907" s="176"/>
      <c r="E1907" s="176"/>
      <c r="F1907" s="176"/>
      <c r="G1907" s="176"/>
      <c r="H1907" s="160">
        <f t="shared" si="29"/>
        <v>0</v>
      </c>
    </row>
    <row r="1908" spans="1:8">
      <c r="A1908" s="175"/>
      <c r="B1908" s="176"/>
      <c r="C1908" s="176"/>
      <c r="D1908" s="176"/>
      <c r="E1908" s="176"/>
      <c r="F1908" s="176"/>
      <c r="G1908" s="176"/>
      <c r="H1908" s="160">
        <f t="shared" si="29"/>
        <v>0</v>
      </c>
    </row>
    <row r="1909" spans="1:8">
      <c r="A1909" s="175"/>
      <c r="B1909" s="176"/>
      <c r="C1909" s="176"/>
      <c r="D1909" s="176"/>
      <c r="E1909" s="176"/>
      <c r="F1909" s="176"/>
      <c r="G1909" s="176"/>
      <c r="H1909" s="160">
        <f t="shared" si="29"/>
        <v>0</v>
      </c>
    </row>
    <row r="1910" spans="1:8">
      <c r="A1910" s="175"/>
      <c r="B1910" s="176"/>
      <c r="C1910" s="176"/>
      <c r="D1910" s="176"/>
      <c r="E1910" s="176"/>
      <c r="F1910" s="176"/>
      <c r="G1910" s="176"/>
      <c r="H1910" s="160">
        <f t="shared" si="29"/>
        <v>0</v>
      </c>
    </row>
    <row r="1911" spans="1:8">
      <c r="A1911" s="175"/>
      <c r="B1911" s="176"/>
      <c r="C1911" s="176"/>
      <c r="D1911" s="176"/>
      <c r="E1911" s="176"/>
      <c r="F1911" s="176"/>
      <c r="G1911" s="176"/>
      <c r="H1911" s="160">
        <f t="shared" si="29"/>
        <v>0</v>
      </c>
    </row>
    <row r="1912" spans="1:8">
      <c r="A1912" s="175"/>
      <c r="B1912" s="176"/>
      <c r="C1912" s="176"/>
      <c r="D1912" s="176"/>
      <c r="E1912" s="176"/>
      <c r="F1912" s="176"/>
      <c r="G1912" s="176"/>
      <c r="H1912" s="160">
        <f t="shared" si="29"/>
        <v>0</v>
      </c>
    </row>
    <row r="1913" spans="1:8">
      <c r="A1913" s="175"/>
      <c r="B1913" s="176"/>
      <c r="C1913" s="176"/>
      <c r="D1913" s="176"/>
      <c r="E1913" s="176"/>
      <c r="F1913" s="176"/>
      <c r="G1913" s="176"/>
      <c r="H1913" s="160">
        <f t="shared" si="29"/>
        <v>0</v>
      </c>
    </row>
    <row r="1914" spans="1:8">
      <c r="A1914" s="175"/>
      <c r="B1914" s="176"/>
      <c r="C1914" s="176"/>
      <c r="D1914" s="176"/>
      <c r="E1914" s="176"/>
      <c r="F1914" s="176"/>
      <c r="G1914" s="176"/>
      <c r="H1914" s="160">
        <f t="shared" si="29"/>
        <v>0</v>
      </c>
    </row>
    <row r="1915" spans="1:8">
      <c r="A1915" s="175"/>
      <c r="B1915" s="176"/>
      <c r="C1915" s="176"/>
      <c r="D1915" s="176"/>
      <c r="E1915" s="176"/>
      <c r="F1915" s="176"/>
      <c r="G1915" s="176"/>
      <c r="H1915" s="160">
        <f t="shared" si="29"/>
        <v>0</v>
      </c>
    </row>
    <row r="1916" spans="1:8">
      <c r="A1916" s="175"/>
      <c r="B1916" s="176"/>
      <c r="C1916" s="176"/>
      <c r="D1916" s="176"/>
      <c r="E1916" s="176"/>
      <c r="F1916" s="176"/>
      <c r="G1916" s="176"/>
      <c r="H1916" s="160">
        <f t="shared" si="29"/>
        <v>0</v>
      </c>
    </row>
    <row r="1917" spans="1:8">
      <c r="A1917" s="175"/>
      <c r="B1917" s="176"/>
      <c r="C1917" s="176"/>
      <c r="D1917" s="176"/>
      <c r="E1917" s="176"/>
      <c r="F1917" s="176"/>
      <c r="G1917" s="176"/>
      <c r="H1917" s="160">
        <f t="shared" si="29"/>
        <v>0</v>
      </c>
    </row>
    <row r="1918" spans="1:8">
      <c r="A1918" s="175"/>
      <c r="B1918" s="176"/>
      <c r="C1918" s="176"/>
      <c r="D1918" s="176"/>
      <c r="E1918" s="176"/>
      <c r="F1918" s="176"/>
      <c r="G1918" s="176"/>
      <c r="H1918" s="160">
        <f t="shared" si="29"/>
        <v>0</v>
      </c>
    </row>
    <row r="1919" spans="1:8">
      <c r="A1919" s="175"/>
      <c r="B1919" s="176"/>
      <c r="C1919" s="176"/>
      <c r="D1919" s="176"/>
      <c r="E1919" s="176"/>
      <c r="F1919" s="176"/>
      <c r="G1919" s="176"/>
      <c r="H1919" s="160">
        <f t="shared" si="29"/>
        <v>0</v>
      </c>
    </row>
    <row r="1920" spans="1:8">
      <c r="A1920" s="175"/>
      <c r="B1920" s="176"/>
      <c r="C1920" s="176"/>
      <c r="D1920" s="176"/>
      <c r="E1920" s="176"/>
      <c r="F1920" s="176"/>
      <c r="G1920" s="176"/>
      <c r="H1920" s="160">
        <f t="shared" si="29"/>
        <v>0</v>
      </c>
    </row>
    <row r="1921" spans="1:8">
      <c r="A1921" s="175"/>
      <c r="B1921" s="176"/>
      <c r="C1921" s="176"/>
      <c r="D1921" s="176"/>
      <c r="E1921" s="176"/>
      <c r="F1921" s="176"/>
      <c r="G1921" s="176"/>
      <c r="H1921" s="160">
        <f t="shared" si="29"/>
        <v>0</v>
      </c>
    </row>
    <row r="1922" spans="1:8">
      <c r="A1922" s="175"/>
      <c r="B1922" s="176"/>
      <c r="C1922" s="176"/>
      <c r="D1922" s="176"/>
      <c r="E1922" s="176"/>
      <c r="F1922" s="176"/>
      <c r="G1922" s="176"/>
      <c r="H1922" s="160">
        <f t="shared" si="29"/>
        <v>0</v>
      </c>
    </row>
    <row r="1923" spans="1:8">
      <c r="A1923" s="175"/>
      <c r="B1923" s="176"/>
      <c r="C1923" s="176"/>
      <c r="D1923" s="176"/>
      <c r="E1923" s="176"/>
      <c r="F1923" s="176"/>
      <c r="G1923" s="176"/>
      <c r="H1923" s="160">
        <f t="shared" ref="H1923:H1986" si="30">VALUE(G1923)</f>
        <v>0</v>
      </c>
    </row>
    <row r="1924" spans="1:8">
      <c r="A1924" s="175"/>
      <c r="B1924" s="176"/>
      <c r="C1924" s="176"/>
      <c r="D1924" s="176"/>
      <c r="E1924" s="176"/>
      <c r="F1924" s="176"/>
      <c r="G1924" s="176"/>
      <c r="H1924" s="160">
        <f t="shared" si="30"/>
        <v>0</v>
      </c>
    </row>
    <row r="1925" spans="1:8">
      <c r="A1925" s="175"/>
      <c r="B1925" s="176"/>
      <c r="C1925" s="176"/>
      <c r="D1925" s="176"/>
      <c r="E1925" s="176"/>
      <c r="F1925" s="176"/>
      <c r="G1925" s="176"/>
      <c r="H1925" s="160">
        <f t="shared" si="30"/>
        <v>0</v>
      </c>
    </row>
    <row r="1926" spans="1:8">
      <c r="A1926" s="175"/>
      <c r="B1926" s="176"/>
      <c r="C1926" s="176"/>
      <c r="D1926" s="176"/>
      <c r="E1926" s="176"/>
      <c r="F1926" s="176"/>
      <c r="G1926" s="176"/>
      <c r="H1926" s="160">
        <f t="shared" si="30"/>
        <v>0</v>
      </c>
    </row>
    <row r="1927" spans="1:8">
      <c r="A1927" s="175"/>
      <c r="B1927" s="176"/>
      <c r="C1927" s="176"/>
      <c r="D1927" s="176"/>
      <c r="E1927" s="176"/>
      <c r="F1927" s="176"/>
      <c r="G1927" s="176"/>
      <c r="H1927" s="160">
        <f t="shared" si="30"/>
        <v>0</v>
      </c>
    </row>
    <row r="1928" spans="1:8">
      <c r="A1928" s="175"/>
      <c r="B1928" s="176"/>
      <c r="C1928" s="176"/>
      <c r="D1928" s="176"/>
      <c r="E1928" s="176"/>
      <c r="F1928" s="176"/>
      <c r="G1928" s="176"/>
      <c r="H1928" s="160">
        <f t="shared" si="30"/>
        <v>0</v>
      </c>
    </row>
    <row r="1929" spans="1:8">
      <c r="A1929" s="175"/>
      <c r="B1929" s="176"/>
      <c r="C1929" s="176"/>
      <c r="D1929" s="176"/>
      <c r="E1929" s="176"/>
      <c r="F1929" s="176"/>
      <c r="G1929" s="176"/>
      <c r="H1929" s="160">
        <f t="shared" si="30"/>
        <v>0</v>
      </c>
    </row>
    <row r="1930" spans="1:8">
      <c r="A1930" s="175"/>
      <c r="B1930" s="176"/>
      <c r="C1930" s="176"/>
      <c r="D1930" s="176"/>
      <c r="E1930" s="176"/>
      <c r="F1930" s="176"/>
      <c r="G1930" s="176"/>
      <c r="H1930" s="160">
        <f t="shared" si="30"/>
        <v>0</v>
      </c>
    </row>
    <row r="1931" spans="1:8">
      <c r="A1931" s="175"/>
      <c r="B1931" s="176"/>
      <c r="C1931" s="176"/>
      <c r="D1931" s="176"/>
      <c r="E1931" s="176"/>
      <c r="F1931" s="176"/>
      <c r="G1931" s="176"/>
      <c r="H1931" s="160">
        <f t="shared" si="30"/>
        <v>0</v>
      </c>
    </row>
    <row r="1932" spans="1:8">
      <c r="A1932" s="175"/>
      <c r="B1932" s="176"/>
      <c r="C1932" s="176"/>
      <c r="D1932" s="176"/>
      <c r="E1932" s="176"/>
      <c r="F1932" s="176"/>
      <c r="G1932" s="176"/>
      <c r="H1932" s="160">
        <f t="shared" si="30"/>
        <v>0</v>
      </c>
    </row>
    <row r="1933" spans="1:8">
      <c r="A1933" s="175"/>
      <c r="B1933" s="176"/>
      <c r="C1933" s="176"/>
      <c r="D1933" s="176"/>
      <c r="E1933" s="176"/>
      <c r="F1933" s="176"/>
      <c r="G1933" s="176"/>
      <c r="H1933" s="160">
        <f t="shared" si="30"/>
        <v>0</v>
      </c>
    </row>
    <row r="1934" spans="1:8">
      <c r="A1934" s="175"/>
      <c r="B1934" s="176"/>
      <c r="C1934" s="176"/>
      <c r="D1934" s="176"/>
      <c r="E1934" s="176"/>
      <c r="F1934" s="176"/>
      <c r="G1934" s="176"/>
      <c r="H1934" s="160">
        <f t="shared" si="30"/>
        <v>0</v>
      </c>
    </row>
    <row r="1935" spans="1:8">
      <c r="A1935" s="175"/>
      <c r="B1935" s="176"/>
      <c r="C1935" s="176"/>
      <c r="D1935" s="176"/>
      <c r="E1935" s="176"/>
      <c r="F1935" s="176"/>
      <c r="G1935" s="176"/>
      <c r="H1935" s="160">
        <f t="shared" si="30"/>
        <v>0</v>
      </c>
    </row>
    <row r="1936" spans="1:8">
      <c r="A1936" s="175"/>
      <c r="B1936" s="176"/>
      <c r="C1936" s="176"/>
      <c r="D1936" s="176"/>
      <c r="E1936" s="176"/>
      <c r="F1936" s="176"/>
      <c r="G1936" s="176"/>
      <c r="H1936" s="160">
        <f t="shared" si="30"/>
        <v>0</v>
      </c>
    </row>
    <row r="1937" spans="1:8">
      <c r="A1937" s="175"/>
      <c r="B1937" s="176"/>
      <c r="C1937" s="176"/>
      <c r="D1937" s="176"/>
      <c r="E1937" s="176"/>
      <c r="F1937" s="176"/>
      <c r="G1937" s="176"/>
      <c r="H1937" s="160">
        <f t="shared" si="30"/>
        <v>0</v>
      </c>
    </row>
    <row r="1938" spans="1:8">
      <c r="A1938" s="175"/>
      <c r="B1938" s="176"/>
      <c r="C1938" s="176"/>
      <c r="D1938" s="176"/>
      <c r="E1938" s="176"/>
      <c r="F1938" s="176"/>
      <c r="G1938" s="176"/>
      <c r="H1938" s="160">
        <f t="shared" si="30"/>
        <v>0</v>
      </c>
    </row>
    <row r="1939" spans="1:8">
      <c r="A1939" s="175"/>
      <c r="B1939" s="176"/>
      <c r="C1939" s="176"/>
      <c r="D1939" s="176"/>
      <c r="E1939" s="176"/>
      <c r="F1939" s="176"/>
      <c r="G1939" s="176"/>
      <c r="H1939" s="160">
        <f t="shared" si="30"/>
        <v>0</v>
      </c>
    </row>
    <row r="1940" spans="1:8">
      <c r="A1940" s="175"/>
      <c r="B1940" s="176"/>
      <c r="C1940" s="176"/>
      <c r="D1940" s="176"/>
      <c r="E1940" s="176"/>
      <c r="F1940" s="176"/>
      <c r="G1940" s="176"/>
      <c r="H1940" s="160">
        <f t="shared" si="30"/>
        <v>0</v>
      </c>
    </row>
    <row r="1941" spans="1:8">
      <c r="A1941" s="175"/>
      <c r="B1941" s="176"/>
      <c r="C1941" s="176"/>
      <c r="D1941" s="176"/>
      <c r="E1941" s="176"/>
      <c r="F1941" s="176"/>
      <c r="G1941" s="176"/>
      <c r="H1941" s="160">
        <f t="shared" si="30"/>
        <v>0</v>
      </c>
    </row>
    <row r="1942" spans="1:8">
      <c r="A1942" s="175"/>
      <c r="B1942" s="176"/>
      <c r="C1942" s="176"/>
      <c r="D1942" s="176"/>
      <c r="E1942" s="176"/>
      <c r="F1942" s="176"/>
      <c r="G1942" s="176"/>
      <c r="H1942" s="160">
        <f t="shared" si="30"/>
        <v>0</v>
      </c>
    </row>
    <row r="1943" spans="1:8">
      <c r="A1943" s="175"/>
      <c r="B1943" s="176"/>
      <c r="C1943" s="176"/>
      <c r="D1943" s="176"/>
      <c r="E1943" s="176"/>
      <c r="F1943" s="176"/>
      <c r="G1943" s="176"/>
      <c r="H1943" s="160">
        <f t="shared" si="30"/>
        <v>0</v>
      </c>
    </row>
    <row r="1944" spans="1:8">
      <c r="A1944" s="175"/>
      <c r="B1944" s="176"/>
      <c r="C1944" s="176"/>
      <c r="D1944" s="176"/>
      <c r="E1944" s="176"/>
      <c r="F1944" s="176"/>
      <c r="G1944" s="176"/>
      <c r="H1944" s="160">
        <f t="shared" si="30"/>
        <v>0</v>
      </c>
    </row>
    <row r="1945" spans="1:8">
      <c r="A1945" s="175"/>
      <c r="B1945" s="176"/>
      <c r="C1945" s="176"/>
      <c r="D1945" s="176"/>
      <c r="E1945" s="176"/>
      <c r="F1945" s="176"/>
      <c r="G1945" s="176"/>
      <c r="H1945" s="160">
        <f t="shared" si="30"/>
        <v>0</v>
      </c>
    </row>
    <row r="1946" spans="1:8">
      <c r="A1946" s="175"/>
      <c r="B1946" s="176"/>
      <c r="C1946" s="176"/>
      <c r="D1946" s="176"/>
      <c r="E1946" s="176"/>
      <c r="F1946" s="176"/>
      <c r="G1946" s="176"/>
      <c r="H1946" s="160">
        <f t="shared" si="30"/>
        <v>0</v>
      </c>
    </row>
    <row r="1947" spans="1:8">
      <c r="A1947" s="175"/>
      <c r="B1947" s="176"/>
      <c r="C1947" s="176"/>
      <c r="D1947" s="176"/>
      <c r="E1947" s="176"/>
      <c r="F1947" s="176"/>
      <c r="G1947" s="176"/>
      <c r="H1947" s="160">
        <f t="shared" si="30"/>
        <v>0</v>
      </c>
    </row>
    <row r="1948" spans="1:8">
      <c r="A1948" s="175"/>
      <c r="B1948" s="176"/>
      <c r="C1948" s="176"/>
      <c r="D1948" s="176"/>
      <c r="E1948" s="176"/>
      <c r="F1948" s="176"/>
      <c r="G1948" s="176"/>
      <c r="H1948" s="160">
        <f t="shared" si="30"/>
        <v>0</v>
      </c>
    </row>
    <row r="1949" spans="1:8">
      <c r="A1949" s="175"/>
      <c r="B1949" s="176"/>
      <c r="C1949" s="176"/>
      <c r="D1949" s="176"/>
      <c r="E1949" s="176"/>
      <c r="F1949" s="176"/>
      <c r="G1949" s="176"/>
      <c r="H1949" s="160">
        <f t="shared" si="30"/>
        <v>0</v>
      </c>
    </row>
    <row r="1950" spans="1:8">
      <c r="A1950" s="175"/>
      <c r="B1950" s="176"/>
      <c r="C1950" s="176"/>
      <c r="D1950" s="176"/>
      <c r="E1950" s="176"/>
      <c r="F1950" s="176"/>
      <c r="G1950" s="176"/>
      <c r="H1950" s="160">
        <f t="shared" si="30"/>
        <v>0</v>
      </c>
    </row>
    <row r="1951" spans="1:8">
      <c r="A1951" s="175"/>
      <c r="B1951" s="176"/>
      <c r="C1951" s="176"/>
      <c r="D1951" s="176"/>
      <c r="E1951" s="176"/>
      <c r="F1951" s="176"/>
      <c r="G1951" s="176"/>
      <c r="H1951" s="160">
        <f t="shared" si="30"/>
        <v>0</v>
      </c>
    </row>
    <row r="1952" spans="1:8">
      <c r="A1952" s="175"/>
      <c r="B1952" s="176"/>
      <c r="C1952" s="176"/>
      <c r="D1952" s="176"/>
      <c r="E1952" s="176"/>
      <c r="F1952" s="176"/>
      <c r="G1952" s="176"/>
      <c r="H1952" s="160">
        <f t="shared" si="30"/>
        <v>0</v>
      </c>
    </row>
    <row r="1953" spans="1:8">
      <c r="A1953" s="175"/>
      <c r="B1953" s="176"/>
      <c r="C1953" s="176"/>
      <c r="D1953" s="176"/>
      <c r="E1953" s="176"/>
      <c r="F1953" s="176"/>
      <c r="G1953" s="176"/>
      <c r="H1953" s="160">
        <f t="shared" si="30"/>
        <v>0</v>
      </c>
    </row>
    <row r="1954" spans="1:8">
      <c r="A1954" s="175"/>
      <c r="B1954" s="176"/>
      <c r="C1954" s="176"/>
      <c r="D1954" s="176"/>
      <c r="E1954" s="176"/>
      <c r="F1954" s="176"/>
      <c r="G1954" s="176"/>
      <c r="H1954" s="160">
        <f t="shared" si="30"/>
        <v>0</v>
      </c>
    </row>
    <row r="1955" spans="1:8">
      <c r="A1955" s="175"/>
      <c r="B1955" s="176"/>
      <c r="C1955" s="176"/>
      <c r="D1955" s="176"/>
      <c r="E1955" s="176"/>
      <c r="F1955" s="176"/>
      <c r="G1955" s="176"/>
      <c r="H1955" s="160">
        <f t="shared" si="30"/>
        <v>0</v>
      </c>
    </row>
    <row r="1956" spans="1:8">
      <c r="A1956" s="175"/>
      <c r="B1956" s="176"/>
      <c r="C1956" s="176"/>
      <c r="D1956" s="176"/>
      <c r="E1956" s="176"/>
      <c r="F1956" s="176"/>
      <c r="G1956" s="176"/>
      <c r="H1956" s="160">
        <f t="shared" si="30"/>
        <v>0</v>
      </c>
    </row>
    <row r="1957" spans="1:8">
      <c r="A1957" s="175"/>
      <c r="B1957" s="176"/>
      <c r="C1957" s="176"/>
      <c r="D1957" s="176"/>
      <c r="E1957" s="176"/>
      <c r="F1957" s="176"/>
      <c r="G1957" s="176"/>
      <c r="H1957" s="160">
        <f t="shared" si="30"/>
        <v>0</v>
      </c>
    </row>
    <row r="1958" spans="1:8">
      <c r="A1958" s="175"/>
      <c r="B1958" s="176"/>
      <c r="C1958" s="176"/>
      <c r="D1958" s="176"/>
      <c r="E1958" s="176"/>
      <c r="F1958" s="176"/>
      <c r="G1958" s="176"/>
      <c r="H1958" s="160">
        <f t="shared" si="30"/>
        <v>0</v>
      </c>
    </row>
    <row r="1959" spans="1:8">
      <c r="A1959" s="175"/>
      <c r="B1959" s="176"/>
      <c r="C1959" s="176"/>
      <c r="D1959" s="176"/>
      <c r="E1959" s="176"/>
      <c r="F1959" s="176"/>
      <c r="G1959" s="176"/>
      <c r="H1959" s="160">
        <f t="shared" si="30"/>
        <v>0</v>
      </c>
    </row>
    <row r="1960" spans="1:8">
      <c r="A1960" s="175"/>
      <c r="B1960" s="176"/>
      <c r="C1960" s="176"/>
      <c r="D1960" s="176"/>
      <c r="E1960" s="176"/>
      <c r="F1960" s="176"/>
      <c r="G1960" s="176"/>
      <c r="H1960" s="160">
        <f t="shared" si="30"/>
        <v>0</v>
      </c>
    </row>
    <row r="1961" spans="1:8">
      <c r="A1961" s="175"/>
      <c r="B1961" s="176"/>
      <c r="C1961" s="176"/>
      <c r="D1961" s="176"/>
      <c r="E1961" s="176"/>
      <c r="F1961" s="176"/>
      <c r="G1961" s="176"/>
      <c r="H1961" s="160">
        <f t="shared" si="30"/>
        <v>0</v>
      </c>
    </row>
    <row r="1962" spans="1:8">
      <c r="A1962" s="175"/>
      <c r="B1962" s="176"/>
      <c r="C1962" s="176"/>
      <c r="D1962" s="176"/>
      <c r="E1962" s="176"/>
      <c r="F1962" s="176"/>
      <c r="G1962" s="176"/>
      <c r="H1962" s="160">
        <f t="shared" si="30"/>
        <v>0</v>
      </c>
    </row>
    <row r="1963" spans="1:8">
      <c r="A1963" s="175"/>
      <c r="B1963" s="176"/>
      <c r="C1963" s="176"/>
      <c r="D1963" s="176"/>
      <c r="E1963" s="176"/>
      <c r="F1963" s="176"/>
      <c r="G1963" s="176"/>
      <c r="H1963" s="160">
        <f t="shared" si="30"/>
        <v>0</v>
      </c>
    </row>
    <row r="1964" spans="1:8">
      <c r="A1964" s="175"/>
      <c r="B1964" s="176"/>
      <c r="C1964" s="176"/>
      <c r="D1964" s="176"/>
      <c r="E1964" s="176"/>
      <c r="F1964" s="176"/>
      <c r="G1964" s="176"/>
      <c r="H1964" s="160">
        <f t="shared" si="30"/>
        <v>0</v>
      </c>
    </row>
    <row r="1965" spans="1:8">
      <c r="A1965" s="175"/>
      <c r="B1965" s="176"/>
      <c r="C1965" s="176"/>
      <c r="D1965" s="176"/>
      <c r="E1965" s="176"/>
      <c r="F1965" s="176"/>
      <c r="G1965" s="176"/>
      <c r="H1965" s="160">
        <f t="shared" si="30"/>
        <v>0</v>
      </c>
    </row>
    <row r="1966" spans="1:8">
      <c r="A1966" s="175"/>
      <c r="B1966" s="176"/>
      <c r="C1966" s="176"/>
      <c r="D1966" s="176"/>
      <c r="E1966" s="176"/>
      <c r="F1966" s="176"/>
      <c r="G1966" s="176"/>
      <c r="H1966" s="160">
        <f t="shared" si="30"/>
        <v>0</v>
      </c>
    </row>
    <row r="1967" spans="1:8">
      <c r="A1967" s="175"/>
      <c r="B1967" s="176"/>
      <c r="C1967" s="176"/>
      <c r="D1967" s="176"/>
      <c r="E1967" s="176"/>
      <c r="F1967" s="176"/>
      <c r="G1967" s="176"/>
      <c r="H1967" s="160">
        <f t="shared" si="30"/>
        <v>0</v>
      </c>
    </row>
    <row r="1968" spans="1:8">
      <c r="A1968" s="175"/>
      <c r="B1968" s="176"/>
      <c r="C1968" s="176"/>
      <c r="D1968" s="176"/>
      <c r="E1968" s="176"/>
      <c r="F1968" s="176"/>
      <c r="G1968" s="176"/>
      <c r="H1968" s="160">
        <f t="shared" si="30"/>
        <v>0</v>
      </c>
    </row>
    <row r="1969" spans="1:8">
      <c r="A1969" s="175"/>
      <c r="B1969" s="176"/>
      <c r="C1969" s="176"/>
      <c r="D1969" s="176"/>
      <c r="E1969" s="176"/>
      <c r="F1969" s="176"/>
      <c r="G1969" s="176"/>
      <c r="H1969" s="160">
        <f t="shared" si="30"/>
        <v>0</v>
      </c>
    </row>
    <row r="1970" spans="1:8">
      <c r="A1970" s="175"/>
      <c r="B1970" s="176"/>
      <c r="C1970" s="176"/>
      <c r="D1970" s="176"/>
      <c r="E1970" s="176"/>
      <c r="F1970" s="176"/>
      <c r="G1970" s="176"/>
      <c r="H1970" s="160">
        <f t="shared" si="30"/>
        <v>0</v>
      </c>
    </row>
    <row r="1971" spans="1:8">
      <c r="A1971" s="175"/>
      <c r="B1971" s="176"/>
      <c r="C1971" s="176"/>
      <c r="D1971" s="176"/>
      <c r="E1971" s="176"/>
      <c r="F1971" s="176"/>
      <c r="G1971" s="176"/>
      <c r="H1971" s="160">
        <f t="shared" si="30"/>
        <v>0</v>
      </c>
    </row>
    <row r="1972" spans="1:8">
      <c r="A1972" s="175"/>
      <c r="B1972" s="176"/>
      <c r="C1972" s="176"/>
      <c r="D1972" s="176"/>
      <c r="E1972" s="176"/>
      <c r="F1972" s="176"/>
      <c r="G1972" s="176"/>
      <c r="H1972" s="160">
        <f t="shared" si="30"/>
        <v>0</v>
      </c>
    </row>
    <row r="1973" spans="1:8">
      <c r="A1973" s="175"/>
      <c r="B1973" s="176"/>
      <c r="C1973" s="176"/>
      <c r="D1973" s="176"/>
      <c r="E1973" s="176"/>
      <c r="F1973" s="176"/>
      <c r="G1973" s="176"/>
      <c r="H1973" s="160">
        <f t="shared" si="30"/>
        <v>0</v>
      </c>
    </row>
    <row r="1974" spans="1:8">
      <c r="A1974" s="175"/>
      <c r="B1974" s="176"/>
      <c r="C1974" s="176"/>
      <c r="D1974" s="176"/>
      <c r="E1974" s="176"/>
      <c r="F1974" s="176"/>
      <c r="G1974" s="176"/>
      <c r="H1974" s="160">
        <f t="shared" si="30"/>
        <v>0</v>
      </c>
    </row>
    <row r="1975" spans="1:8">
      <c r="A1975" s="175"/>
      <c r="B1975" s="176"/>
      <c r="C1975" s="176"/>
      <c r="D1975" s="176"/>
      <c r="E1975" s="176"/>
      <c r="F1975" s="176"/>
      <c r="G1975" s="176"/>
      <c r="H1975" s="160">
        <f t="shared" si="30"/>
        <v>0</v>
      </c>
    </row>
    <row r="1976" spans="1:8">
      <c r="A1976" s="175"/>
      <c r="B1976" s="176"/>
      <c r="C1976" s="176"/>
      <c r="D1976" s="176"/>
      <c r="E1976" s="176"/>
      <c r="F1976" s="176"/>
      <c r="G1976" s="176"/>
      <c r="H1976" s="160">
        <f t="shared" si="30"/>
        <v>0</v>
      </c>
    </row>
    <row r="1977" spans="1:8">
      <c r="A1977" s="175"/>
      <c r="B1977" s="176"/>
      <c r="C1977" s="176"/>
      <c r="D1977" s="176"/>
      <c r="E1977" s="176"/>
      <c r="F1977" s="176"/>
      <c r="G1977" s="176"/>
      <c r="H1977" s="160">
        <f t="shared" si="30"/>
        <v>0</v>
      </c>
    </row>
    <row r="1978" spans="1:8">
      <c r="A1978" s="175"/>
      <c r="B1978" s="176"/>
      <c r="C1978" s="176"/>
      <c r="D1978" s="176"/>
      <c r="E1978" s="176"/>
      <c r="F1978" s="176"/>
      <c r="G1978" s="176"/>
      <c r="H1978" s="160">
        <f t="shared" si="30"/>
        <v>0</v>
      </c>
    </row>
    <row r="1979" spans="1:8">
      <c r="A1979" s="175"/>
      <c r="B1979" s="176"/>
      <c r="C1979" s="176"/>
      <c r="D1979" s="176"/>
      <c r="E1979" s="176"/>
      <c r="F1979" s="176"/>
      <c r="G1979" s="176"/>
      <c r="H1979" s="160">
        <f t="shared" si="30"/>
        <v>0</v>
      </c>
    </row>
    <row r="1980" spans="1:8">
      <c r="A1980" s="175"/>
      <c r="B1980" s="176"/>
      <c r="C1980" s="176"/>
      <c r="D1980" s="176"/>
      <c r="E1980" s="176"/>
      <c r="F1980" s="176"/>
      <c r="G1980" s="176"/>
      <c r="H1980" s="160">
        <f t="shared" si="30"/>
        <v>0</v>
      </c>
    </row>
    <row r="1981" spans="1:8">
      <c r="A1981" s="175"/>
      <c r="B1981" s="176"/>
      <c r="C1981" s="176"/>
      <c r="D1981" s="176"/>
      <c r="E1981" s="176"/>
      <c r="F1981" s="176"/>
      <c r="G1981" s="176"/>
      <c r="H1981" s="160">
        <f t="shared" si="30"/>
        <v>0</v>
      </c>
    </row>
    <row r="1982" spans="1:8">
      <c r="A1982" s="175"/>
      <c r="B1982" s="176"/>
      <c r="C1982" s="176"/>
      <c r="D1982" s="176"/>
      <c r="E1982" s="176"/>
      <c r="F1982" s="176"/>
      <c r="G1982" s="176"/>
      <c r="H1982" s="160">
        <f t="shared" si="30"/>
        <v>0</v>
      </c>
    </row>
    <row r="1983" spans="1:8">
      <c r="A1983" s="175"/>
      <c r="B1983" s="176"/>
      <c r="C1983" s="176"/>
      <c r="D1983" s="176"/>
      <c r="E1983" s="176"/>
      <c r="F1983" s="176"/>
      <c r="G1983" s="176"/>
      <c r="H1983" s="160">
        <f t="shared" si="30"/>
        <v>0</v>
      </c>
    </row>
    <row r="1984" spans="1:8">
      <c r="A1984" s="175"/>
      <c r="B1984" s="176"/>
      <c r="C1984" s="176"/>
      <c r="D1984" s="176"/>
      <c r="E1984" s="176"/>
      <c r="F1984" s="176"/>
      <c r="G1984" s="176"/>
      <c r="H1984" s="160">
        <f t="shared" si="30"/>
        <v>0</v>
      </c>
    </row>
    <row r="1985" spans="1:8">
      <c r="A1985" s="175"/>
      <c r="B1985" s="176"/>
      <c r="C1985" s="176"/>
      <c r="D1985" s="176"/>
      <c r="E1985" s="176"/>
      <c r="F1985" s="176"/>
      <c r="G1985" s="176"/>
      <c r="H1985" s="160">
        <f t="shared" si="30"/>
        <v>0</v>
      </c>
    </row>
    <row r="1986" spans="1:8">
      <c r="A1986" s="175"/>
      <c r="B1986" s="176"/>
      <c r="C1986" s="176"/>
      <c r="D1986" s="176"/>
      <c r="E1986" s="176"/>
      <c r="F1986" s="176"/>
      <c r="G1986" s="176"/>
      <c r="H1986" s="160">
        <f t="shared" si="30"/>
        <v>0</v>
      </c>
    </row>
    <row r="1987" spans="1:8">
      <c r="A1987" s="175"/>
      <c r="B1987" s="176"/>
      <c r="C1987" s="176"/>
      <c r="D1987" s="176"/>
      <c r="E1987" s="176"/>
      <c r="F1987" s="176"/>
      <c r="G1987" s="176"/>
      <c r="H1987" s="160">
        <f t="shared" ref="H1987:H2050" si="31">VALUE(G1987)</f>
        <v>0</v>
      </c>
    </row>
    <row r="1988" spans="1:8">
      <c r="A1988" s="175"/>
      <c r="B1988" s="176"/>
      <c r="C1988" s="176"/>
      <c r="D1988" s="176"/>
      <c r="E1988" s="176"/>
      <c r="F1988" s="176"/>
      <c r="G1988" s="176"/>
      <c r="H1988" s="160">
        <f t="shared" si="31"/>
        <v>0</v>
      </c>
    </row>
    <row r="1989" spans="1:8">
      <c r="A1989" s="175"/>
      <c r="B1989" s="176"/>
      <c r="C1989" s="176"/>
      <c r="D1989" s="176"/>
      <c r="E1989" s="176"/>
      <c r="F1989" s="176"/>
      <c r="G1989" s="176"/>
      <c r="H1989" s="160">
        <f t="shared" si="31"/>
        <v>0</v>
      </c>
    </row>
    <row r="1990" spans="1:8">
      <c r="A1990" s="175"/>
      <c r="B1990" s="176"/>
      <c r="C1990" s="176"/>
      <c r="D1990" s="176"/>
      <c r="E1990" s="176"/>
      <c r="F1990" s="176"/>
      <c r="G1990" s="176"/>
      <c r="H1990" s="160">
        <f t="shared" si="31"/>
        <v>0</v>
      </c>
    </row>
    <row r="1991" spans="1:8">
      <c r="A1991" s="175"/>
      <c r="B1991" s="176"/>
      <c r="C1991" s="176"/>
      <c r="D1991" s="176"/>
      <c r="E1991" s="176"/>
      <c r="F1991" s="176"/>
      <c r="G1991" s="176"/>
      <c r="H1991" s="160">
        <f t="shared" si="31"/>
        <v>0</v>
      </c>
    </row>
    <row r="1992" spans="1:8">
      <c r="A1992" s="175"/>
      <c r="B1992" s="176"/>
      <c r="C1992" s="176"/>
      <c r="D1992" s="176"/>
      <c r="E1992" s="176"/>
      <c r="F1992" s="176"/>
      <c r="G1992" s="176"/>
      <c r="H1992" s="160">
        <f t="shared" si="31"/>
        <v>0</v>
      </c>
    </row>
    <row r="1993" spans="1:8">
      <c r="A1993" s="175"/>
      <c r="B1993" s="176"/>
      <c r="C1993" s="176"/>
      <c r="D1993" s="176"/>
      <c r="E1993" s="176"/>
      <c r="F1993" s="176"/>
      <c r="G1993" s="176"/>
      <c r="H1993" s="160">
        <f t="shared" si="31"/>
        <v>0</v>
      </c>
    </row>
    <row r="1994" spans="1:8">
      <c r="A1994" s="175"/>
      <c r="B1994" s="176"/>
      <c r="C1994" s="176"/>
      <c r="D1994" s="176"/>
      <c r="E1994" s="176"/>
      <c r="F1994" s="176"/>
      <c r="G1994" s="176"/>
      <c r="H1994" s="160">
        <f t="shared" si="31"/>
        <v>0</v>
      </c>
    </row>
    <row r="1995" spans="1:8">
      <c r="A1995" s="175"/>
      <c r="B1995" s="176"/>
      <c r="C1995" s="176"/>
      <c r="D1995" s="176"/>
      <c r="E1995" s="176"/>
      <c r="F1995" s="176"/>
      <c r="G1995" s="176"/>
      <c r="H1995" s="160">
        <f t="shared" si="31"/>
        <v>0</v>
      </c>
    </row>
    <row r="1996" spans="1:8">
      <c r="A1996" s="175"/>
      <c r="B1996" s="176"/>
      <c r="C1996" s="176"/>
      <c r="D1996" s="176"/>
      <c r="E1996" s="176"/>
      <c r="F1996" s="176"/>
      <c r="G1996" s="176"/>
      <c r="H1996" s="160">
        <f t="shared" si="31"/>
        <v>0</v>
      </c>
    </row>
    <row r="1997" spans="1:8">
      <c r="A1997" s="175"/>
      <c r="B1997" s="176"/>
      <c r="C1997" s="176"/>
      <c r="D1997" s="176"/>
      <c r="E1997" s="176"/>
      <c r="F1997" s="176"/>
      <c r="G1997" s="176"/>
      <c r="H1997" s="160">
        <f t="shared" si="31"/>
        <v>0</v>
      </c>
    </row>
    <row r="1998" spans="1:8">
      <c r="A1998" s="175"/>
      <c r="B1998" s="176"/>
      <c r="C1998" s="176"/>
      <c r="D1998" s="176"/>
      <c r="E1998" s="176"/>
      <c r="F1998" s="176"/>
      <c r="G1998" s="176"/>
      <c r="H1998" s="160">
        <f t="shared" si="31"/>
        <v>0</v>
      </c>
    </row>
    <row r="1999" spans="1:8">
      <c r="A1999" s="175"/>
      <c r="B1999" s="176"/>
      <c r="C1999" s="176"/>
      <c r="D1999" s="176"/>
      <c r="E1999" s="176"/>
      <c r="F1999" s="176"/>
      <c r="G1999" s="176"/>
      <c r="H1999" s="160">
        <f t="shared" si="31"/>
        <v>0</v>
      </c>
    </row>
    <row r="2000" spans="1:8">
      <c r="A2000" s="175"/>
      <c r="B2000" s="176"/>
      <c r="C2000" s="176"/>
      <c r="D2000" s="176"/>
      <c r="E2000" s="176"/>
      <c r="F2000" s="176"/>
      <c r="G2000" s="176"/>
      <c r="H2000" s="160">
        <f t="shared" si="31"/>
        <v>0</v>
      </c>
    </row>
    <row r="2001" spans="1:8">
      <c r="A2001" s="175"/>
      <c r="B2001" s="176"/>
      <c r="C2001" s="176"/>
      <c r="D2001" s="176"/>
      <c r="E2001" s="176"/>
      <c r="F2001" s="176"/>
      <c r="G2001" s="176"/>
      <c r="H2001" s="160">
        <f t="shared" si="31"/>
        <v>0</v>
      </c>
    </row>
    <row r="2002" spans="1:8">
      <c r="A2002" s="175"/>
      <c r="B2002" s="176"/>
      <c r="C2002" s="176"/>
      <c r="D2002" s="176"/>
      <c r="E2002" s="176"/>
      <c r="F2002" s="176"/>
      <c r="G2002" s="176"/>
      <c r="H2002" s="160">
        <f t="shared" si="31"/>
        <v>0</v>
      </c>
    </row>
    <row r="2003" spans="1:8">
      <c r="A2003" s="175"/>
      <c r="B2003" s="176"/>
      <c r="C2003" s="176"/>
      <c r="D2003" s="176"/>
      <c r="E2003" s="176"/>
      <c r="F2003" s="176"/>
      <c r="G2003" s="176"/>
      <c r="H2003" s="160">
        <f t="shared" si="31"/>
        <v>0</v>
      </c>
    </row>
    <row r="2004" spans="1:8">
      <c r="A2004" s="175"/>
      <c r="B2004" s="176"/>
      <c r="C2004" s="176"/>
      <c r="D2004" s="176"/>
      <c r="E2004" s="176"/>
      <c r="F2004" s="176"/>
      <c r="G2004" s="176"/>
      <c r="H2004" s="160">
        <f t="shared" si="31"/>
        <v>0</v>
      </c>
    </row>
    <row r="2005" spans="1:8">
      <c r="A2005" s="175"/>
      <c r="B2005" s="176"/>
      <c r="C2005" s="176"/>
      <c r="D2005" s="176"/>
      <c r="E2005" s="176"/>
      <c r="F2005" s="176"/>
      <c r="G2005" s="176"/>
      <c r="H2005" s="160">
        <f t="shared" si="31"/>
        <v>0</v>
      </c>
    </row>
    <row r="2006" spans="1:8">
      <c r="A2006" s="175"/>
      <c r="B2006" s="176"/>
      <c r="C2006" s="176"/>
      <c r="D2006" s="176"/>
      <c r="E2006" s="176"/>
      <c r="F2006" s="176"/>
      <c r="G2006" s="176"/>
      <c r="H2006" s="160">
        <f t="shared" si="31"/>
        <v>0</v>
      </c>
    </row>
    <row r="2007" spans="1:8">
      <c r="A2007" s="175"/>
      <c r="B2007" s="176"/>
      <c r="C2007" s="176"/>
      <c r="D2007" s="176"/>
      <c r="E2007" s="176"/>
      <c r="F2007" s="176"/>
      <c r="G2007" s="176"/>
      <c r="H2007" s="160">
        <f t="shared" si="31"/>
        <v>0</v>
      </c>
    </row>
    <row r="2008" spans="1:8">
      <c r="A2008" s="175"/>
      <c r="B2008" s="176"/>
      <c r="C2008" s="176"/>
      <c r="D2008" s="176"/>
      <c r="E2008" s="176"/>
      <c r="F2008" s="176"/>
      <c r="G2008" s="176"/>
      <c r="H2008" s="160">
        <f t="shared" si="31"/>
        <v>0</v>
      </c>
    </row>
    <row r="2009" spans="1:8">
      <c r="A2009" s="175"/>
      <c r="B2009" s="176"/>
      <c r="C2009" s="176"/>
      <c r="D2009" s="176"/>
      <c r="E2009" s="176"/>
      <c r="F2009" s="176"/>
      <c r="G2009" s="176"/>
      <c r="H2009" s="160">
        <f t="shared" si="31"/>
        <v>0</v>
      </c>
    </row>
    <row r="2010" spans="1:8">
      <c r="A2010" s="175"/>
      <c r="B2010" s="176"/>
      <c r="C2010" s="176"/>
      <c r="D2010" s="176"/>
      <c r="E2010" s="176"/>
      <c r="F2010" s="176"/>
      <c r="G2010" s="176"/>
      <c r="H2010" s="160">
        <f t="shared" si="31"/>
        <v>0</v>
      </c>
    </row>
    <row r="2011" spans="1:8">
      <c r="A2011" s="175"/>
      <c r="B2011" s="176"/>
      <c r="C2011" s="176"/>
      <c r="D2011" s="176"/>
      <c r="E2011" s="176"/>
      <c r="F2011" s="176"/>
      <c r="G2011" s="176"/>
      <c r="H2011" s="160">
        <f t="shared" si="31"/>
        <v>0</v>
      </c>
    </row>
    <row r="2012" spans="1:8">
      <c r="A2012" s="175"/>
      <c r="B2012" s="176"/>
      <c r="C2012" s="176"/>
      <c r="D2012" s="176"/>
      <c r="E2012" s="176"/>
      <c r="F2012" s="176"/>
      <c r="G2012" s="176"/>
      <c r="H2012" s="160">
        <f t="shared" si="31"/>
        <v>0</v>
      </c>
    </row>
    <row r="2013" spans="1:8">
      <c r="A2013" s="175"/>
      <c r="B2013" s="176"/>
      <c r="C2013" s="176"/>
      <c r="D2013" s="176"/>
      <c r="E2013" s="176"/>
      <c r="F2013" s="176"/>
      <c r="G2013" s="176"/>
      <c r="H2013" s="160">
        <f t="shared" si="31"/>
        <v>0</v>
      </c>
    </row>
    <row r="2014" spans="1:8">
      <c r="A2014" s="175"/>
      <c r="B2014" s="176"/>
      <c r="C2014" s="176"/>
      <c r="D2014" s="176"/>
      <c r="E2014" s="176"/>
      <c r="F2014" s="176"/>
      <c r="G2014" s="176"/>
      <c r="H2014" s="160">
        <f t="shared" si="31"/>
        <v>0</v>
      </c>
    </row>
    <row r="2015" spans="1:8">
      <c r="A2015" s="175"/>
      <c r="B2015" s="176"/>
      <c r="C2015" s="176"/>
      <c r="D2015" s="176"/>
      <c r="E2015" s="176"/>
      <c r="F2015" s="176"/>
      <c r="G2015" s="176"/>
      <c r="H2015" s="160">
        <f t="shared" si="31"/>
        <v>0</v>
      </c>
    </row>
    <row r="2016" spans="1:8">
      <c r="A2016" s="175"/>
      <c r="B2016" s="176"/>
      <c r="C2016" s="176"/>
      <c r="D2016" s="176"/>
      <c r="E2016" s="176"/>
      <c r="F2016" s="176"/>
      <c r="G2016" s="176"/>
      <c r="H2016" s="160">
        <f t="shared" si="31"/>
        <v>0</v>
      </c>
    </row>
    <row r="2017" spans="1:8">
      <c r="A2017" s="175"/>
      <c r="B2017" s="176"/>
      <c r="C2017" s="176"/>
      <c r="D2017" s="176"/>
      <c r="E2017" s="176"/>
      <c r="F2017" s="176"/>
      <c r="G2017" s="176"/>
      <c r="H2017" s="160">
        <f t="shared" si="31"/>
        <v>0</v>
      </c>
    </row>
    <row r="2018" spans="1:8">
      <c r="A2018" s="175"/>
      <c r="B2018" s="176"/>
      <c r="C2018" s="176"/>
      <c r="D2018" s="176"/>
      <c r="E2018" s="176"/>
      <c r="F2018" s="176"/>
      <c r="G2018" s="176"/>
      <c r="H2018" s="160">
        <f t="shared" si="31"/>
        <v>0</v>
      </c>
    </row>
    <row r="2019" spans="1:8">
      <c r="A2019" s="175"/>
      <c r="B2019" s="176"/>
      <c r="C2019" s="176"/>
      <c r="D2019" s="176"/>
      <c r="E2019" s="176"/>
      <c r="F2019" s="176"/>
      <c r="G2019" s="176"/>
      <c r="H2019" s="160">
        <f t="shared" si="31"/>
        <v>0</v>
      </c>
    </row>
    <row r="2020" spans="1:8">
      <c r="A2020" s="175"/>
      <c r="B2020" s="176"/>
      <c r="C2020" s="176"/>
      <c r="D2020" s="176"/>
      <c r="E2020" s="176"/>
      <c r="F2020" s="176"/>
      <c r="G2020" s="176"/>
      <c r="H2020" s="160">
        <f t="shared" si="31"/>
        <v>0</v>
      </c>
    </row>
    <row r="2021" spans="1:8">
      <c r="A2021" s="175"/>
      <c r="B2021" s="176"/>
      <c r="C2021" s="176"/>
      <c r="D2021" s="176"/>
      <c r="E2021" s="176"/>
      <c r="F2021" s="176"/>
      <c r="G2021" s="176"/>
      <c r="H2021" s="160">
        <f t="shared" si="31"/>
        <v>0</v>
      </c>
    </row>
    <row r="2022" spans="1:8">
      <c r="A2022" s="175"/>
      <c r="B2022" s="176"/>
      <c r="C2022" s="176"/>
      <c r="D2022" s="176"/>
      <c r="E2022" s="176"/>
      <c r="F2022" s="176"/>
      <c r="G2022" s="176"/>
      <c r="H2022" s="160">
        <f t="shared" si="31"/>
        <v>0</v>
      </c>
    </row>
    <row r="2023" spans="1:8">
      <c r="A2023" s="175"/>
      <c r="B2023" s="176"/>
      <c r="C2023" s="176"/>
      <c r="D2023" s="176"/>
      <c r="E2023" s="176"/>
      <c r="F2023" s="176"/>
      <c r="G2023" s="176"/>
      <c r="H2023" s="160">
        <f t="shared" si="31"/>
        <v>0</v>
      </c>
    </row>
    <row r="2024" spans="1:8">
      <c r="A2024" s="175"/>
      <c r="B2024" s="176"/>
      <c r="C2024" s="176"/>
      <c r="D2024" s="176"/>
      <c r="E2024" s="176"/>
      <c r="F2024" s="176"/>
      <c r="G2024" s="176"/>
      <c r="H2024" s="160">
        <f t="shared" si="31"/>
        <v>0</v>
      </c>
    </row>
    <row r="2025" spans="1:8">
      <c r="A2025" s="175"/>
      <c r="B2025" s="176"/>
      <c r="C2025" s="176"/>
      <c r="D2025" s="176"/>
      <c r="E2025" s="176"/>
      <c r="F2025" s="176"/>
      <c r="G2025" s="176"/>
      <c r="H2025" s="160">
        <f t="shared" si="31"/>
        <v>0</v>
      </c>
    </row>
    <row r="2026" spans="1:8">
      <c r="A2026" s="175"/>
      <c r="B2026" s="176"/>
      <c r="C2026" s="176"/>
      <c r="D2026" s="176"/>
      <c r="E2026" s="176"/>
      <c r="F2026" s="176"/>
      <c r="G2026" s="176"/>
      <c r="H2026" s="160">
        <f t="shared" si="31"/>
        <v>0</v>
      </c>
    </row>
    <row r="2027" spans="1:8">
      <c r="A2027" s="175"/>
      <c r="B2027" s="176"/>
      <c r="C2027" s="176"/>
      <c r="D2027" s="176"/>
      <c r="E2027" s="176"/>
      <c r="F2027" s="176"/>
      <c r="G2027" s="176"/>
      <c r="H2027" s="160">
        <f t="shared" si="31"/>
        <v>0</v>
      </c>
    </row>
    <row r="2028" spans="1:8">
      <c r="A2028" s="175"/>
      <c r="B2028" s="176"/>
      <c r="C2028" s="176"/>
      <c r="D2028" s="176"/>
      <c r="E2028" s="176"/>
      <c r="F2028" s="176"/>
      <c r="G2028" s="176"/>
      <c r="H2028" s="160">
        <f t="shared" si="31"/>
        <v>0</v>
      </c>
    </row>
    <row r="2029" spans="1:8">
      <c r="A2029" s="175"/>
      <c r="B2029" s="176"/>
      <c r="C2029" s="176"/>
      <c r="D2029" s="176"/>
      <c r="E2029" s="176"/>
      <c r="F2029" s="176"/>
      <c r="G2029" s="176"/>
      <c r="H2029" s="160">
        <f t="shared" si="31"/>
        <v>0</v>
      </c>
    </row>
    <row r="2030" spans="1:8">
      <c r="A2030" s="175"/>
      <c r="B2030" s="176"/>
      <c r="C2030" s="176"/>
      <c r="D2030" s="176"/>
      <c r="E2030" s="176"/>
      <c r="F2030" s="176"/>
      <c r="G2030" s="176"/>
      <c r="H2030" s="160">
        <f t="shared" si="31"/>
        <v>0</v>
      </c>
    </row>
    <row r="2031" spans="1:8">
      <c r="A2031" s="175"/>
      <c r="B2031" s="176"/>
      <c r="C2031" s="176"/>
      <c r="D2031" s="176"/>
      <c r="E2031" s="176"/>
      <c r="F2031" s="176"/>
      <c r="G2031" s="176"/>
      <c r="H2031" s="160">
        <f t="shared" si="31"/>
        <v>0</v>
      </c>
    </row>
    <row r="2032" spans="1:8">
      <c r="A2032" s="175"/>
      <c r="B2032" s="176"/>
      <c r="C2032" s="176"/>
      <c r="D2032" s="176"/>
      <c r="E2032" s="176"/>
      <c r="F2032" s="176"/>
      <c r="G2032" s="176"/>
      <c r="H2032" s="160">
        <f t="shared" si="31"/>
        <v>0</v>
      </c>
    </row>
    <row r="2033" spans="1:8">
      <c r="A2033" s="175"/>
      <c r="B2033" s="176"/>
      <c r="C2033" s="176"/>
      <c r="D2033" s="176"/>
      <c r="E2033" s="176"/>
      <c r="F2033" s="176"/>
      <c r="G2033" s="176"/>
      <c r="H2033" s="160">
        <f t="shared" si="31"/>
        <v>0</v>
      </c>
    </row>
    <row r="2034" spans="1:8">
      <c r="A2034" s="175"/>
      <c r="B2034" s="176"/>
      <c r="C2034" s="176"/>
      <c r="D2034" s="176"/>
      <c r="E2034" s="176"/>
      <c r="F2034" s="176"/>
      <c r="G2034" s="176"/>
      <c r="H2034" s="160">
        <f t="shared" si="31"/>
        <v>0</v>
      </c>
    </row>
    <row r="2035" spans="1:8">
      <c r="A2035" s="175"/>
      <c r="B2035" s="176"/>
      <c r="C2035" s="176"/>
      <c r="D2035" s="176"/>
      <c r="E2035" s="176"/>
      <c r="F2035" s="176"/>
      <c r="G2035" s="176"/>
      <c r="H2035" s="160">
        <f t="shared" si="31"/>
        <v>0</v>
      </c>
    </row>
    <row r="2036" spans="1:8">
      <c r="A2036" s="175"/>
      <c r="B2036" s="176"/>
      <c r="C2036" s="176"/>
      <c r="D2036" s="176"/>
      <c r="E2036" s="176"/>
      <c r="F2036" s="176"/>
      <c r="G2036" s="176"/>
      <c r="H2036" s="160">
        <f t="shared" si="31"/>
        <v>0</v>
      </c>
    </row>
    <row r="2037" spans="1:8">
      <c r="A2037" s="175"/>
      <c r="B2037" s="176"/>
      <c r="C2037" s="176"/>
      <c r="D2037" s="176"/>
      <c r="E2037" s="176"/>
      <c r="F2037" s="176"/>
      <c r="G2037" s="176"/>
      <c r="H2037" s="160">
        <f t="shared" si="31"/>
        <v>0</v>
      </c>
    </row>
    <row r="2038" spans="1:8">
      <c r="A2038" s="175"/>
      <c r="B2038" s="176"/>
      <c r="C2038" s="176"/>
      <c r="D2038" s="176"/>
      <c r="E2038" s="176"/>
      <c r="F2038" s="176"/>
      <c r="G2038" s="176"/>
      <c r="H2038" s="160">
        <f t="shared" si="31"/>
        <v>0</v>
      </c>
    </row>
    <row r="2039" spans="1:8">
      <c r="A2039" s="175"/>
      <c r="B2039" s="176"/>
      <c r="C2039" s="176"/>
      <c r="D2039" s="176"/>
      <c r="E2039" s="176"/>
      <c r="F2039" s="176"/>
      <c r="G2039" s="176"/>
      <c r="H2039" s="160">
        <f t="shared" si="31"/>
        <v>0</v>
      </c>
    </row>
    <row r="2040" spans="1:8">
      <c r="A2040" s="175"/>
      <c r="B2040" s="176"/>
      <c r="C2040" s="176"/>
      <c r="D2040" s="176"/>
      <c r="E2040" s="176"/>
      <c r="F2040" s="176"/>
      <c r="G2040" s="176"/>
      <c r="H2040" s="160">
        <f t="shared" si="31"/>
        <v>0</v>
      </c>
    </row>
    <row r="2041" spans="1:8">
      <c r="A2041" s="175"/>
      <c r="B2041" s="176"/>
      <c r="C2041" s="176"/>
      <c r="D2041" s="176"/>
      <c r="E2041" s="176"/>
      <c r="F2041" s="176"/>
      <c r="G2041" s="176"/>
      <c r="H2041" s="160">
        <f t="shared" si="31"/>
        <v>0</v>
      </c>
    </row>
    <row r="2042" spans="1:8">
      <c r="A2042" s="175"/>
      <c r="B2042" s="176"/>
      <c r="C2042" s="176"/>
      <c r="D2042" s="176"/>
      <c r="E2042" s="176"/>
      <c r="F2042" s="176"/>
      <c r="G2042" s="176"/>
      <c r="H2042" s="160">
        <f t="shared" si="31"/>
        <v>0</v>
      </c>
    </row>
    <row r="2043" spans="1:8">
      <c r="A2043" s="175"/>
      <c r="B2043" s="176"/>
      <c r="C2043" s="176"/>
      <c r="D2043" s="176"/>
      <c r="E2043" s="176"/>
      <c r="F2043" s="176"/>
      <c r="G2043" s="176"/>
      <c r="H2043" s="160">
        <f t="shared" si="31"/>
        <v>0</v>
      </c>
    </row>
    <row r="2044" spans="1:8">
      <c r="A2044" s="175"/>
      <c r="B2044" s="176"/>
      <c r="C2044" s="176"/>
      <c r="D2044" s="176"/>
      <c r="E2044" s="176"/>
      <c r="F2044" s="176"/>
      <c r="G2044" s="176"/>
      <c r="H2044" s="160">
        <f t="shared" si="31"/>
        <v>0</v>
      </c>
    </row>
    <row r="2045" spans="1:8">
      <c r="A2045" s="175"/>
      <c r="B2045" s="176"/>
      <c r="C2045" s="176"/>
      <c r="D2045" s="176"/>
      <c r="E2045" s="176"/>
      <c r="F2045" s="176"/>
      <c r="G2045" s="176"/>
      <c r="H2045" s="160">
        <f t="shared" si="31"/>
        <v>0</v>
      </c>
    </row>
    <row r="2046" spans="1:8">
      <c r="A2046" s="175"/>
      <c r="B2046" s="176"/>
      <c r="C2046" s="176"/>
      <c r="D2046" s="176"/>
      <c r="E2046" s="176"/>
      <c r="F2046" s="176"/>
      <c r="G2046" s="176"/>
      <c r="H2046" s="160">
        <f t="shared" si="31"/>
        <v>0</v>
      </c>
    </row>
    <row r="2047" spans="1:8">
      <c r="A2047" s="175"/>
      <c r="B2047" s="176"/>
      <c r="C2047" s="176"/>
      <c r="D2047" s="176"/>
      <c r="E2047" s="176"/>
      <c r="F2047" s="176"/>
      <c r="G2047" s="176"/>
      <c r="H2047" s="160">
        <f t="shared" si="31"/>
        <v>0</v>
      </c>
    </row>
    <row r="2048" spans="1:8">
      <c r="A2048" s="175"/>
      <c r="B2048" s="176"/>
      <c r="C2048" s="176"/>
      <c r="D2048" s="176"/>
      <c r="E2048" s="176"/>
      <c r="F2048" s="176"/>
      <c r="G2048" s="176"/>
      <c r="H2048" s="160">
        <f t="shared" si="31"/>
        <v>0</v>
      </c>
    </row>
    <row r="2049" spans="1:8">
      <c r="A2049" s="175"/>
      <c r="B2049" s="176"/>
      <c r="C2049" s="176"/>
      <c r="D2049" s="176"/>
      <c r="E2049" s="176"/>
      <c r="F2049" s="176"/>
      <c r="G2049" s="176"/>
      <c r="H2049" s="160">
        <f t="shared" si="31"/>
        <v>0</v>
      </c>
    </row>
    <row r="2050" spans="1:8">
      <c r="A2050" s="175"/>
      <c r="B2050" s="176"/>
      <c r="C2050" s="176"/>
      <c r="D2050" s="176"/>
      <c r="E2050" s="176"/>
      <c r="F2050" s="176"/>
      <c r="G2050" s="176"/>
      <c r="H2050" s="160">
        <f t="shared" si="31"/>
        <v>0</v>
      </c>
    </row>
    <row r="2051" spans="1:8">
      <c r="A2051" s="175"/>
      <c r="B2051" s="176"/>
      <c r="C2051" s="176"/>
      <c r="D2051" s="176"/>
      <c r="E2051" s="176"/>
      <c r="F2051" s="176"/>
      <c r="G2051" s="176"/>
      <c r="H2051" s="160">
        <f t="shared" ref="H2051:H2114" si="32">VALUE(G2051)</f>
        <v>0</v>
      </c>
    </row>
    <row r="2052" spans="1:8">
      <c r="A2052" s="175"/>
      <c r="B2052" s="176"/>
      <c r="C2052" s="176"/>
      <c r="D2052" s="176"/>
      <c r="E2052" s="176"/>
      <c r="F2052" s="176"/>
      <c r="G2052" s="176"/>
      <c r="H2052" s="160">
        <f t="shared" si="32"/>
        <v>0</v>
      </c>
    </row>
    <row r="2053" spans="1:8">
      <c r="A2053" s="175"/>
      <c r="B2053" s="176"/>
      <c r="C2053" s="176"/>
      <c r="D2053" s="176"/>
      <c r="E2053" s="176"/>
      <c r="F2053" s="176"/>
      <c r="G2053" s="176"/>
      <c r="H2053" s="160">
        <f t="shared" si="32"/>
        <v>0</v>
      </c>
    </row>
    <row r="2054" spans="1:8">
      <c r="A2054" s="175"/>
      <c r="B2054" s="176"/>
      <c r="C2054" s="176"/>
      <c r="D2054" s="176"/>
      <c r="E2054" s="176"/>
      <c r="F2054" s="176"/>
      <c r="G2054" s="176"/>
      <c r="H2054" s="160">
        <f t="shared" si="32"/>
        <v>0</v>
      </c>
    </row>
    <row r="2055" spans="1:8">
      <c r="A2055" s="175"/>
      <c r="B2055" s="176"/>
      <c r="C2055" s="176"/>
      <c r="D2055" s="176"/>
      <c r="E2055" s="176"/>
      <c r="F2055" s="176"/>
      <c r="G2055" s="176"/>
      <c r="H2055" s="160">
        <f t="shared" si="32"/>
        <v>0</v>
      </c>
    </row>
    <row r="2056" spans="1:8">
      <c r="A2056" s="175"/>
      <c r="B2056" s="176"/>
      <c r="C2056" s="176"/>
      <c r="D2056" s="176"/>
      <c r="E2056" s="176"/>
      <c r="F2056" s="176"/>
      <c r="G2056" s="176"/>
      <c r="H2056" s="160">
        <f t="shared" si="32"/>
        <v>0</v>
      </c>
    </row>
    <row r="2057" spans="1:8">
      <c r="A2057" s="175"/>
      <c r="B2057" s="176"/>
      <c r="C2057" s="176"/>
      <c r="D2057" s="176"/>
      <c r="E2057" s="176"/>
      <c r="F2057" s="176"/>
      <c r="G2057" s="176"/>
      <c r="H2057" s="160">
        <f t="shared" si="32"/>
        <v>0</v>
      </c>
    </row>
    <row r="2058" spans="1:8">
      <c r="A2058" s="175"/>
      <c r="B2058" s="176"/>
      <c r="C2058" s="176"/>
      <c r="D2058" s="176"/>
      <c r="E2058" s="176"/>
      <c r="F2058" s="176"/>
      <c r="G2058" s="176"/>
      <c r="H2058" s="160">
        <f t="shared" si="32"/>
        <v>0</v>
      </c>
    </row>
    <row r="2059" spans="1:8">
      <c r="A2059" s="175"/>
      <c r="B2059" s="176"/>
      <c r="C2059" s="176"/>
      <c r="D2059" s="176"/>
      <c r="E2059" s="176"/>
      <c r="F2059" s="176"/>
      <c r="G2059" s="176"/>
      <c r="H2059" s="160">
        <f t="shared" si="32"/>
        <v>0</v>
      </c>
    </row>
    <row r="2060" spans="1:8">
      <c r="A2060" s="175"/>
      <c r="B2060" s="176"/>
      <c r="C2060" s="176"/>
      <c r="D2060" s="176"/>
      <c r="E2060" s="176"/>
      <c r="F2060" s="176"/>
      <c r="G2060" s="176"/>
      <c r="H2060" s="160">
        <f t="shared" si="32"/>
        <v>0</v>
      </c>
    </row>
    <row r="2061" spans="1:8">
      <c r="A2061" s="175"/>
      <c r="B2061" s="176"/>
      <c r="C2061" s="176"/>
      <c r="D2061" s="176"/>
      <c r="E2061" s="176"/>
      <c r="F2061" s="176"/>
      <c r="G2061" s="176"/>
      <c r="H2061" s="160">
        <f t="shared" si="32"/>
        <v>0</v>
      </c>
    </row>
    <row r="2062" spans="1:8">
      <c r="A2062" s="175"/>
      <c r="B2062" s="176"/>
      <c r="C2062" s="176"/>
      <c r="D2062" s="176"/>
      <c r="E2062" s="176"/>
      <c r="F2062" s="176"/>
      <c r="G2062" s="176"/>
      <c r="H2062" s="160">
        <f t="shared" si="32"/>
        <v>0</v>
      </c>
    </row>
    <row r="2063" spans="1:8">
      <c r="A2063" s="175"/>
      <c r="B2063" s="176"/>
      <c r="C2063" s="176"/>
      <c r="D2063" s="176"/>
      <c r="E2063" s="176"/>
      <c r="F2063" s="176"/>
      <c r="G2063" s="176"/>
      <c r="H2063" s="160">
        <f t="shared" si="32"/>
        <v>0</v>
      </c>
    </row>
    <row r="2064" spans="1:8">
      <c r="A2064" s="175"/>
      <c r="B2064" s="176"/>
      <c r="C2064" s="176"/>
      <c r="D2064" s="176"/>
      <c r="E2064" s="176"/>
      <c r="F2064" s="176"/>
      <c r="G2064" s="176"/>
      <c r="H2064" s="160">
        <f t="shared" si="32"/>
        <v>0</v>
      </c>
    </row>
    <row r="2065" spans="1:8">
      <c r="A2065" s="175"/>
      <c r="B2065" s="176"/>
      <c r="C2065" s="176"/>
      <c r="D2065" s="176"/>
      <c r="E2065" s="176"/>
      <c r="F2065" s="176"/>
      <c r="G2065" s="176"/>
      <c r="H2065" s="160">
        <f t="shared" si="32"/>
        <v>0</v>
      </c>
    </row>
    <row r="2066" spans="1:8">
      <c r="A2066" s="175"/>
      <c r="B2066" s="176"/>
      <c r="C2066" s="176"/>
      <c r="D2066" s="176"/>
      <c r="E2066" s="176"/>
      <c r="F2066" s="176"/>
      <c r="G2066" s="176"/>
      <c r="H2066" s="160">
        <f t="shared" si="32"/>
        <v>0</v>
      </c>
    </row>
    <row r="2067" spans="1:8">
      <c r="A2067" s="175"/>
      <c r="B2067" s="176"/>
      <c r="C2067" s="176"/>
      <c r="D2067" s="176"/>
      <c r="E2067" s="176"/>
      <c r="F2067" s="176"/>
      <c r="G2067" s="176"/>
      <c r="H2067" s="160">
        <f t="shared" si="32"/>
        <v>0</v>
      </c>
    </row>
    <row r="2068" spans="1:8">
      <c r="A2068" s="175"/>
      <c r="B2068" s="176"/>
      <c r="C2068" s="176"/>
      <c r="D2068" s="176"/>
      <c r="E2068" s="176"/>
      <c r="F2068" s="176"/>
      <c r="G2068" s="176"/>
      <c r="H2068" s="160">
        <f t="shared" si="32"/>
        <v>0</v>
      </c>
    </row>
    <row r="2069" spans="1:8">
      <c r="A2069" s="175"/>
      <c r="B2069" s="176"/>
      <c r="C2069" s="176"/>
      <c r="D2069" s="176"/>
      <c r="E2069" s="176"/>
      <c r="F2069" s="176"/>
      <c r="G2069" s="176"/>
      <c r="H2069" s="160">
        <f t="shared" si="32"/>
        <v>0</v>
      </c>
    </row>
    <row r="2070" spans="1:8">
      <c r="A2070" s="175"/>
      <c r="B2070" s="176"/>
      <c r="C2070" s="176"/>
      <c r="D2070" s="176"/>
      <c r="E2070" s="176"/>
      <c r="F2070" s="176"/>
      <c r="G2070" s="176"/>
      <c r="H2070" s="160">
        <f t="shared" si="32"/>
        <v>0</v>
      </c>
    </row>
    <row r="2071" spans="1:8">
      <c r="A2071" s="175"/>
      <c r="B2071" s="176"/>
      <c r="C2071" s="176"/>
      <c r="D2071" s="176"/>
      <c r="E2071" s="176"/>
      <c r="F2071" s="176"/>
      <c r="G2071" s="176"/>
      <c r="H2071" s="160">
        <f t="shared" si="32"/>
        <v>0</v>
      </c>
    </row>
    <row r="2072" spans="1:8">
      <c r="A2072" s="175"/>
      <c r="B2072" s="176"/>
      <c r="C2072" s="176"/>
      <c r="D2072" s="176"/>
      <c r="E2072" s="176"/>
      <c r="F2072" s="176"/>
      <c r="G2072" s="176"/>
      <c r="H2072" s="160">
        <f t="shared" si="32"/>
        <v>0</v>
      </c>
    </row>
    <row r="2073" spans="1:8">
      <c r="A2073" s="175"/>
      <c r="B2073" s="176"/>
      <c r="C2073" s="176"/>
      <c r="D2073" s="176"/>
      <c r="E2073" s="176"/>
      <c r="F2073" s="176"/>
      <c r="G2073" s="176"/>
      <c r="H2073" s="160">
        <f t="shared" si="32"/>
        <v>0</v>
      </c>
    </row>
    <row r="2074" spans="1:8">
      <c r="A2074" s="175"/>
      <c r="B2074" s="176"/>
      <c r="C2074" s="176"/>
      <c r="D2074" s="176"/>
      <c r="E2074" s="176"/>
      <c r="F2074" s="176"/>
      <c r="G2074" s="176"/>
      <c r="H2074" s="160">
        <f t="shared" si="32"/>
        <v>0</v>
      </c>
    </row>
    <row r="2075" spans="1:8">
      <c r="A2075" s="175"/>
      <c r="B2075" s="176"/>
      <c r="C2075" s="176"/>
      <c r="D2075" s="176"/>
      <c r="E2075" s="176"/>
      <c r="F2075" s="176"/>
      <c r="G2075" s="176"/>
      <c r="H2075" s="160">
        <f t="shared" si="32"/>
        <v>0</v>
      </c>
    </row>
    <row r="2076" spans="1:8">
      <c r="A2076" s="175"/>
      <c r="B2076" s="176"/>
      <c r="C2076" s="176"/>
      <c r="D2076" s="176"/>
      <c r="E2076" s="176"/>
      <c r="F2076" s="176"/>
      <c r="G2076" s="176"/>
      <c r="H2076" s="160">
        <f t="shared" si="32"/>
        <v>0</v>
      </c>
    </row>
    <row r="2077" spans="1:8">
      <c r="A2077" s="175"/>
      <c r="B2077" s="176"/>
      <c r="C2077" s="176"/>
      <c r="D2077" s="176"/>
      <c r="E2077" s="176"/>
      <c r="F2077" s="176"/>
      <c r="G2077" s="176"/>
      <c r="H2077" s="160">
        <f t="shared" si="32"/>
        <v>0</v>
      </c>
    </row>
    <row r="2078" spans="1:8">
      <c r="A2078" s="175"/>
      <c r="B2078" s="176"/>
      <c r="C2078" s="176"/>
      <c r="D2078" s="176"/>
      <c r="E2078" s="176"/>
      <c r="F2078" s="176"/>
      <c r="G2078" s="176"/>
      <c r="H2078" s="160">
        <f t="shared" si="32"/>
        <v>0</v>
      </c>
    </row>
    <row r="2079" spans="1:8">
      <c r="A2079" s="175"/>
      <c r="B2079" s="176"/>
      <c r="C2079" s="176"/>
      <c r="D2079" s="176"/>
      <c r="E2079" s="176"/>
      <c r="F2079" s="176"/>
      <c r="G2079" s="176"/>
      <c r="H2079" s="160">
        <f t="shared" si="32"/>
        <v>0</v>
      </c>
    </row>
    <row r="2080" spans="1:8">
      <c r="A2080" s="175"/>
      <c r="B2080" s="176"/>
      <c r="C2080" s="176"/>
      <c r="D2080" s="176"/>
      <c r="E2080" s="176"/>
      <c r="F2080" s="176"/>
      <c r="G2080" s="176"/>
      <c r="H2080" s="160">
        <f t="shared" si="32"/>
        <v>0</v>
      </c>
    </row>
    <row r="2081" spans="1:8">
      <c r="A2081" s="175"/>
      <c r="B2081" s="176"/>
      <c r="C2081" s="176"/>
      <c r="D2081" s="176"/>
      <c r="E2081" s="176"/>
      <c r="F2081" s="176"/>
      <c r="G2081" s="176"/>
      <c r="H2081" s="160">
        <f t="shared" si="32"/>
        <v>0</v>
      </c>
    </row>
    <row r="2082" spans="1:8">
      <c r="A2082" s="175"/>
      <c r="B2082" s="176"/>
      <c r="C2082" s="176"/>
      <c r="D2082" s="176"/>
      <c r="E2082" s="176"/>
      <c r="F2082" s="176"/>
      <c r="G2082" s="176"/>
      <c r="H2082" s="160">
        <f t="shared" si="32"/>
        <v>0</v>
      </c>
    </row>
    <row r="2083" spans="1:8">
      <c r="A2083" s="175"/>
      <c r="B2083" s="176"/>
      <c r="C2083" s="176"/>
      <c r="D2083" s="176"/>
      <c r="E2083" s="176"/>
      <c r="F2083" s="176"/>
      <c r="G2083" s="176"/>
      <c r="H2083" s="160">
        <f t="shared" si="32"/>
        <v>0</v>
      </c>
    </row>
    <row r="2084" spans="1:8">
      <c r="A2084" s="175"/>
      <c r="B2084" s="176"/>
      <c r="C2084" s="176"/>
      <c r="D2084" s="176"/>
      <c r="E2084" s="176"/>
      <c r="F2084" s="176"/>
      <c r="G2084" s="176"/>
      <c r="H2084" s="160">
        <f t="shared" si="32"/>
        <v>0</v>
      </c>
    </row>
    <row r="2085" spans="1:8">
      <c r="A2085" s="175"/>
      <c r="B2085" s="176"/>
      <c r="C2085" s="176"/>
      <c r="D2085" s="176"/>
      <c r="E2085" s="176"/>
      <c r="F2085" s="176"/>
      <c r="G2085" s="176"/>
      <c r="H2085" s="160">
        <f t="shared" si="32"/>
        <v>0</v>
      </c>
    </row>
    <row r="2086" spans="1:8">
      <c r="A2086" s="175"/>
      <c r="B2086" s="176"/>
      <c r="C2086" s="176"/>
      <c r="D2086" s="176"/>
      <c r="E2086" s="176"/>
      <c r="F2086" s="176"/>
      <c r="G2086" s="176"/>
      <c r="H2086" s="160">
        <f t="shared" si="32"/>
        <v>0</v>
      </c>
    </row>
    <row r="2087" spans="1:8">
      <c r="A2087" s="175"/>
      <c r="B2087" s="176"/>
      <c r="C2087" s="176"/>
      <c r="D2087" s="176"/>
      <c r="E2087" s="176"/>
      <c r="F2087" s="176"/>
      <c r="G2087" s="176"/>
      <c r="H2087" s="160">
        <f t="shared" si="32"/>
        <v>0</v>
      </c>
    </row>
    <row r="2088" spans="1:8">
      <c r="A2088" s="175"/>
      <c r="B2088" s="176"/>
      <c r="C2088" s="176"/>
      <c r="D2088" s="176"/>
      <c r="E2088" s="176"/>
      <c r="F2088" s="176"/>
      <c r="G2088" s="176"/>
      <c r="H2088" s="160">
        <f t="shared" si="32"/>
        <v>0</v>
      </c>
    </row>
    <row r="2089" spans="1:8">
      <c r="A2089" s="175"/>
      <c r="B2089" s="176"/>
      <c r="C2089" s="176"/>
      <c r="D2089" s="176"/>
      <c r="E2089" s="176"/>
      <c r="F2089" s="176"/>
      <c r="G2089" s="176"/>
      <c r="H2089" s="160">
        <f t="shared" si="32"/>
        <v>0</v>
      </c>
    </row>
    <row r="2090" spans="1:8">
      <c r="A2090" s="175"/>
      <c r="B2090" s="176"/>
      <c r="C2090" s="176"/>
      <c r="D2090" s="176"/>
      <c r="E2090" s="176"/>
      <c r="F2090" s="176"/>
      <c r="G2090" s="176"/>
      <c r="H2090" s="160">
        <f t="shared" si="32"/>
        <v>0</v>
      </c>
    </row>
    <row r="2091" spans="1:8">
      <c r="A2091" s="175"/>
      <c r="B2091" s="176"/>
      <c r="C2091" s="176"/>
      <c r="D2091" s="176"/>
      <c r="E2091" s="176"/>
      <c r="F2091" s="176"/>
      <c r="G2091" s="176"/>
      <c r="H2091" s="160">
        <f t="shared" si="32"/>
        <v>0</v>
      </c>
    </row>
    <row r="2092" spans="1:8">
      <c r="A2092" s="175"/>
      <c r="B2092" s="176"/>
      <c r="C2092" s="176"/>
      <c r="D2092" s="176"/>
      <c r="E2092" s="176"/>
      <c r="F2092" s="176"/>
      <c r="G2092" s="176"/>
      <c r="H2092" s="160">
        <f t="shared" si="32"/>
        <v>0</v>
      </c>
    </row>
    <row r="2093" spans="1:8">
      <c r="A2093" s="175"/>
      <c r="B2093" s="176"/>
      <c r="C2093" s="176"/>
      <c r="D2093" s="176"/>
      <c r="E2093" s="176"/>
      <c r="F2093" s="176"/>
      <c r="G2093" s="176"/>
      <c r="H2093" s="160">
        <f t="shared" si="32"/>
        <v>0</v>
      </c>
    </row>
    <row r="2094" spans="1:8">
      <c r="A2094" s="175"/>
      <c r="B2094" s="176"/>
      <c r="C2094" s="176"/>
      <c r="D2094" s="176"/>
      <c r="E2094" s="176"/>
      <c r="F2094" s="176"/>
      <c r="G2094" s="176"/>
      <c r="H2094" s="160">
        <f t="shared" si="32"/>
        <v>0</v>
      </c>
    </row>
    <row r="2095" spans="1:8">
      <c r="A2095" s="175"/>
      <c r="B2095" s="176"/>
      <c r="C2095" s="176"/>
      <c r="D2095" s="176"/>
      <c r="E2095" s="176"/>
      <c r="F2095" s="176"/>
      <c r="G2095" s="176"/>
      <c r="H2095" s="160">
        <f t="shared" si="32"/>
        <v>0</v>
      </c>
    </row>
    <row r="2096" spans="1:8">
      <c r="A2096" s="175"/>
      <c r="B2096" s="176"/>
      <c r="C2096" s="176"/>
      <c r="D2096" s="176"/>
      <c r="E2096" s="176"/>
      <c r="F2096" s="176"/>
      <c r="G2096" s="176"/>
      <c r="H2096" s="160">
        <f t="shared" si="32"/>
        <v>0</v>
      </c>
    </row>
    <row r="2097" spans="1:8">
      <c r="A2097" s="175"/>
      <c r="B2097" s="176"/>
      <c r="C2097" s="176"/>
      <c r="D2097" s="176"/>
      <c r="E2097" s="176"/>
      <c r="F2097" s="176"/>
      <c r="G2097" s="176"/>
      <c r="H2097" s="160">
        <f t="shared" si="32"/>
        <v>0</v>
      </c>
    </row>
    <row r="2098" spans="1:8">
      <c r="A2098" s="175"/>
      <c r="B2098" s="176"/>
      <c r="C2098" s="176"/>
      <c r="D2098" s="176"/>
      <c r="E2098" s="176"/>
      <c r="F2098" s="176"/>
      <c r="G2098" s="176"/>
      <c r="H2098" s="160">
        <f t="shared" si="32"/>
        <v>0</v>
      </c>
    </row>
    <row r="2099" spans="1:8">
      <c r="A2099" s="175"/>
      <c r="B2099" s="176"/>
      <c r="C2099" s="176"/>
      <c r="D2099" s="176"/>
      <c r="E2099" s="176"/>
      <c r="F2099" s="176"/>
      <c r="G2099" s="176"/>
      <c r="H2099" s="160">
        <f t="shared" si="32"/>
        <v>0</v>
      </c>
    </row>
    <row r="2100" spans="1:8">
      <c r="A2100" s="175"/>
      <c r="B2100" s="176"/>
      <c r="C2100" s="176"/>
      <c r="D2100" s="176"/>
      <c r="E2100" s="176"/>
      <c r="F2100" s="176"/>
      <c r="G2100" s="176"/>
      <c r="H2100" s="160">
        <f t="shared" si="32"/>
        <v>0</v>
      </c>
    </row>
    <row r="2101" spans="1:8">
      <c r="A2101" s="175"/>
      <c r="B2101" s="176"/>
      <c r="C2101" s="176"/>
      <c r="D2101" s="176"/>
      <c r="E2101" s="176"/>
      <c r="F2101" s="176"/>
      <c r="G2101" s="176"/>
      <c r="H2101" s="160">
        <f t="shared" si="32"/>
        <v>0</v>
      </c>
    </row>
    <row r="2102" spans="1:8">
      <c r="A2102" s="175"/>
      <c r="B2102" s="176"/>
      <c r="C2102" s="176"/>
      <c r="D2102" s="176"/>
      <c r="E2102" s="176"/>
      <c r="F2102" s="176"/>
      <c r="G2102" s="176"/>
      <c r="H2102" s="160">
        <f t="shared" si="32"/>
        <v>0</v>
      </c>
    </row>
    <row r="2103" spans="1:8">
      <c r="A2103" s="175"/>
      <c r="B2103" s="176"/>
      <c r="C2103" s="176"/>
      <c r="D2103" s="176"/>
      <c r="E2103" s="176"/>
      <c r="F2103" s="176"/>
      <c r="G2103" s="176"/>
      <c r="H2103" s="160">
        <f t="shared" si="32"/>
        <v>0</v>
      </c>
    </row>
    <row r="2104" spans="1:8">
      <c r="A2104" s="175"/>
      <c r="B2104" s="176"/>
      <c r="C2104" s="176"/>
      <c r="D2104" s="176"/>
      <c r="E2104" s="176"/>
      <c r="F2104" s="176"/>
      <c r="G2104" s="176"/>
      <c r="H2104" s="160">
        <f t="shared" si="32"/>
        <v>0</v>
      </c>
    </row>
    <row r="2105" spans="1:8">
      <c r="A2105" s="175"/>
      <c r="B2105" s="176"/>
      <c r="C2105" s="176"/>
      <c r="D2105" s="176"/>
      <c r="E2105" s="176"/>
      <c r="F2105" s="176"/>
      <c r="G2105" s="176"/>
      <c r="H2105" s="160">
        <f t="shared" si="32"/>
        <v>0</v>
      </c>
    </row>
    <row r="2106" spans="1:8">
      <c r="A2106" s="175"/>
      <c r="B2106" s="176"/>
      <c r="C2106" s="176"/>
      <c r="D2106" s="176"/>
      <c r="E2106" s="176"/>
      <c r="F2106" s="176"/>
      <c r="G2106" s="176"/>
      <c r="H2106" s="160">
        <f t="shared" si="32"/>
        <v>0</v>
      </c>
    </row>
    <row r="2107" spans="1:8">
      <c r="A2107" s="175"/>
      <c r="B2107" s="176"/>
      <c r="C2107" s="176"/>
      <c r="D2107" s="176"/>
      <c r="E2107" s="176"/>
      <c r="F2107" s="176"/>
      <c r="G2107" s="176"/>
      <c r="H2107" s="160">
        <f t="shared" si="32"/>
        <v>0</v>
      </c>
    </row>
    <row r="2108" spans="1:8">
      <c r="A2108" s="175"/>
      <c r="B2108" s="176"/>
      <c r="C2108" s="176"/>
      <c r="D2108" s="176"/>
      <c r="E2108" s="176"/>
      <c r="F2108" s="176"/>
      <c r="G2108" s="176"/>
      <c r="H2108" s="160">
        <f t="shared" si="32"/>
        <v>0</v>
      </c>
    </row>
    <row r="2109" spans="1:8">
      <c r="A2109" s="175"/>
      <c r="B2109" s="176"/>
      <c r="C2109" s="176"/>
      <c r="D2109" s="176"/>
      <c r="E2109" s="176"/>
      <c r="F2109" s="176"/>
      <c r="G2109" s="176"/>
      <c r="H2109" s="160">
        <f t="shared" si="32"/>
        <v>0</v>
      </c>
    </row>
    <row r="2110" spans="1:8">
      <c r="A2110" s="175"/>
      <c r="B2110" s="176"/>
      <c r="C2110" s="176"/>
      <c r="D2110" s="176"/>
      <c r="E2110" s="176"/>
      <c r="F2110" s="176"/>
      <c r="G2110" s="176"/>
      <c r="H2110" s="160">
        <f t="shared" si="32"/>
        <v>0</v>
      </c>
    </row>
    <row r="2111" spans="1:8">
      <c r="A2111" s="175"/>
      <c r="B2111" s="176"/>
      <c r="C2111" s="176"/>
      <c r="D2111" s="176"/>
      <c r="E2111" s="176"/>
      <c r="F2111" s="176"/>
      <c r="G2111" s="176"/>
      <c r="H2111" s="160">
        <f t="shared" si="32"/>
        <v>0</v>
      </c>
    </row>
    <row r="2112" spans="1:8">
      <c r="A2112" s="175"/>
      <c r="B2112" s="176"/>
      <c r="C2112" s="176"/>
      <c r="D2112" s="176"/>
      <c r="E2112" s="176"/>
      <c r="F2112" s="176"/>
      <c r="G2112" s="176"/>
      <c r="H2112" s="160">
        <f t="shared" si="32"/>
        <v>0</v>
      </c>
    </row>
    <row r="2113" spans="1:8">
      <c r="A2113" s="175"/>
      <c r="B2113" s="176"/>
      <c r="C2113" s="176"/>
      <c r="D2113" s="176"/>
      <c r="E2113" s="176"/>
      <c r="F2113" s="176"/>
      <c r="G2113" s="176"/>
      <c r="H2113" s="160">
        <f t="shared" si="32"/>
        <v>0</v>
      </c>
    </row>
    <row r="2114" spans="1:8">
      <c r="A2114" s="175"/>
      <c r="B2114" s="176"/>
      <c r="C2114" s="176"/>
      <c r="D2114" s="176"/>
      <c r="E2114" s="176"/>
      <c r="F2114" s="176"/>
      <c r="G2114" s="176"/>
      <c r="H2114" s="160">
        <f t="shared" si="32"/>
        <v>0</v>
      </c>
    </row>
    <row r="2115" spans="1:8">
      <c r="A2115" s="175"/>
      <c r="B2115" s="176"/>
      <c r="C2115" s="176"/>
      <c r="D2115" s="176"/>
      <c r="E2115" s="176"/>
      <c r="F2115" s="176"/>
      <c r="G2115" s="176"/>
      <c r="H2115" s="160">
        <f t="shared" ref="H2115:H2178" si="33">VALUE(G2115)</f>
        <v>0</v>
      </c>
    </row>
    <row r="2116" spans="1:8">
      <c r="A2116" s="175"/>
      <c r="B2116" s="176"/>
      <c r="C2116" s="176"/>
      <c r="D2116" s="176"/>
      <c r="E2116" s="176"/>
      <c r="F2116" s="176"/>
      <c r="G2116" s="176"/>
      <c r="H2116" s="160">
        <f t="shared" si="33"/>
        <v>0</v>
      </c>
    </row>
    <row r="2117" spans="1:8">
      <c r="A2117" s="175"/>
      <c r="B2117" s="176"/>
      <c r="C2117" s="176"/>
      <c r="D2117" s="176"/>
      <c r="E2117" s="176"/>
      <c r="F2117" s="176"/>
      <c r="G2117" s="176"/>
      <c r="H2117" s="160">
        <f t="shared" si="33"/>
        <v>0</v>
      </c>
    </row>
    <row r="2118" spans="1:8">
      <c r="A2118" s="175"/>
      <c r="B2118" s="176"/>
      <c r="C2118" s="176"/>
      <c r="D2118" s="176"/>
      <c r="E2118" s="176"/>
      <c r="F2118" s="176"/>
      <c r="G2118" s="176"/>
      <c r="H2118" s="160">
        <f t="shared" si="33"/>
        <v>0</v>
      </c>
    </row>
    <row r="2119" spans="1:8">
      <c r="A2119" s="175"/>
      <c r="B2119" s="176"/>
      <c r="C2119" s="176"/>
      <c r="D2119" s="176"/>
      <c r="E2119" s="176"/>
      <c r="F2119" s="176"/>
      <c r="G2119" s="176"/>
      <c r="H2119" s="160">
        <f t="shared" si="33"/>
        <v>0</v>
      </c>
    </row>
    <row r="2120" spans="1:8">
      <c r="A2120" s="175"/>
      <c r="B2120" s="176"/>
      <c r="C2120" s="176"/>
      <c r="D2120" s="176"/>
      <c r="E2120" s="176"/>
      <c r="F2120" s="176"/>
      <c r="G2120" s="176"/>
      <c r="H2120" s="160">
        <f t="shared" si="33"/>
        <v>0</v>
      </c>
    </row>
    <row r="2121" spans="1:8">
      <c r="A2121" s="175"/>
      <c r="B2121" s="176"/>
      <c r="C2121" s="176"/>
      <c r="D2121" s="176"/>
      <c r="E2121" s="176"/>
      <c r="F2121" s="176"/>
      <c r="G2121" s="176"/>
      <c r="H2121" s="160">
        <f t="shared" si="33"/>
        <v>0</v>
      </c>
    </row>
    <row r="2122" spans="1:8">
      <c r="A2122" s="175"/>
      <c r="B2122" s="176"/>
      <c r="C2122" s="176"/>
      <c r="D2122" s="176"/>
      <c r="E2122" s="176"/>
      <c r="F2122" s="176"/>
      <c r="G2122" s="176"/>
      <c r="H2122" s="160">
        <f t="shared" si="33"/>
        <v>0</v>
      </c>
    </row>
    <row r="2123" spans="1:8">
      <c r="A2123" s="175"/>
      <c r="B2123" s="176"/>
      <c r="C2123" s="176"/>
      <c r="D2123" s="176"/>
      <c r="E2123" s="176"/>
      <c r="F2123" s="176"/>
      <c r="G2123" s="176"/>
      <c r="H2123" s="160">
        <f t="shared" si="33"/>
        <v>0</v>
      </c>
    </row>
    <row r="2124" spans="1:8">
      <c r="A2124" s="175"/>
      <c r="B2124" s="176"/>
      <c r="C2124" s="176"/>
      <c r="D2124" s="176"/>
      <c r="E2124" s="176"/>
      <c r="F2124" s="176"/>
      <c r="G2124" s="176"/>
      <c r="H2124" s="160">
        <f t="shared" si="33"/>
        <v>0</v>
      </c>
    </row>
    <row r="2125" spans="1:8">
      <c r="A2125" s="175"/>
      <c r="B2125" s="176"/>
      <c r="C2125" s="176"/>
      <c r="D2125" s="176"/>
      <c r="E2125" s="176"/>
      <c r="F2125" s="176"/>
      <c r="G2125" s="176"/>
      <c r="H2125" s="160">
        <f t="shared" si="33"/>
        <v>0</v>
      </c>
    </row>
    <row r="2126" spans="1:8">
      <c r="A2126" s="175"/>
      <c r="B2126" s="176"/>
      <c r="C2126" s="176"/>
      <c r="D2126" s="176"/>
      <c r="E2126" s="176"/>
      <c r="F2126" s="176"/>
      <c r="G2126" s="176"/>
      <c r="H2126" s="160">
        <f t="shared" si="33"/>
        <v>0</v>
      </c>
    </row>
    <row r="2127" spans="1:8">
      <c r="A2127" s="175"/>
      <c r="B2127" s="176"/>
      <c r="C2127" s="176"/>
      <c r="D2127" s="176"/>
      <c r="E2127" s="176"/>
      <c r="F2127" s="176"/>
      <c r="G2127" s="176"/>
      <c r="H2127" s="160">
        <f t="shared" si="33"/>
        <v>0</v>
      </c>
    </row>
    <row r="2128" spans="1:8">
      <c r="A2128" s="175"/>
      <c r="B2128" s="176"/>
      <c r="C2128" s="176"/>
      <c r="D2128" s="176"/>
      <c r="E2128" s="176"/>
      <c r="F2128" s="176"/>
      <c r="G2128" s="176"/>
      <c r="H2128" s="160">
        <f t="shared" si="33"/>
        <v>0</v>
      </c>
    </row>
    <row r="2129" spans="1:8">
      <c r="A2129" s="175"/>
      <c r="B2129" s="176"/>
      <c r="C2129" s="176"/>
      <c r="D2129" s="176"/>
      <c r="E2129" s="176"/>
      <c r="F2129" s="176"/>
      <c r="G2129" s="176"/>
      <c r="H2129" s="160">
        <f t="shared" si="33"/>
        <v>0</v>
      </c>
    </row>
    <row r="2130" spans="1:8">
      <c r="A2130" s="175"/>
      <c r="B2130" s="176"/>
      <c r="C2130" s="176"/>
      <c r="D2130" s="176"/>
      <c r="E2130" s="176"/>
      <c r="F2130" s="176"/>
      <c r="G2130" s="176"/>
      <c r="H2130" s="160">
        <f t="shared" si="33"/>
        <v>0</v>
      </c>
    </row>
    <row r="2131" spans="1:8">
      <c r="A2131" s="175"/>
      <c r="B2131" s="176"/>
      <c r="C2131" s="176"/>
      <c r="D2131" s="176"/>
      <c r="E2131" s="176"/>
      <c r="F2131" s="176"/>
      <c r="G2131" s="176"/>
      <c r="H2131" s="160">
        <f t="shared" si="33"/>
        <v>0</v>
      </c>
    </row>
    <row r="2132" spans="1:8">
      <c r="A2132" s="175"/>
      <c r="B2132" s="176"/>
      <c r="C2132" s="176"/>
      <c r="D2132" s="176"/>
      <c r="E2132" s="176"/>
      <c r="F2132" s="176"/>
      <c r="G2132" s="176"/>
      <c r="H2132" s="160">
        <f t="shared" si="33"/>
        <v>0</v>
      </c>
    </row>
    <row r="2133" spans="1:8">
      <c r="A2133" s="175"/>
      <c r="B2133" s="176"/>
      <c r="C2133" s="176"/>
      <c r="D2133" s="176"/>
      <c r="E2133" s="176"/>
      <c r="F2133" s="176"/>
      <c r="G2133" s="176"/>
      <c r="H2133" s="160">
        <f t="shared" si="33"/>
        <v>0</v>
      </c>
    </row>
    <row r="2134" spans="1:8">
      <c r="A2134" s="175"/>
      <c r="B2134" s="176"/>
      <c r="C2134" s="176"/>
      <c r="D2134" s="176"/>
      <c r="E2134" s="176"/>
      <c r="F2134" s="176"/>
      <c r="G2134" s="176"/>
      <c r="H2134" s="160">
        <f t="shared" si="33"/>
        <v>0</v>
      </c>
    </row>
    <row r="2135" spans="1:8">
      <c r="A2135" s="175"/>
      <c r="B2135" s="176"/>
      <c r="C2135" s="176"/>
      <c r="D2135" s="176"/>
      <c r="E2135" s="176"/>
      <c r="F2135" s="176"/>
      <c r="G2135" s="176"/>
      <c r="H2135" s="160">
        <f t="shared" si="33"/>
        <v>0</v>
      </c>
    </row>
    <row r="2136" spans="1:8">
      <c r="A2136" s="175"/>
      <c r="B2136" s="176"/>
      <c r="C2136" s="176"/>
      <c r="D2136" s="176"/>
      <c r="E2136" s="176"/>
      <c r="F2136" s="176"/>
      <c r="G2136" s="176"/>
      <c r="H2136" s="160">
        <f t="shared" si="33"/>
        <v>0</v>
      </c>
    </row>
    <row r="2137" spans="1:8">
      <c r="A2137" s="175"/>
      <c r="B2137" s="176"/>
      <c r="C2137" s="176"/>
      <c r="D2137" s="176"/>
      <c r="E2137" s="176"/>
      <c r="F2137" s="176"/>
      <c r="G2137" s="176"/>
      <c r="H2137" s="160">
        <f t="shared" si="33"/>
        <v>0</v>
      </c>
    </row>
    <row r="2138" spans="1:8">
      <c r="A2138" s="175"/>
      <c r="B2138" s="176"/>
      <c r="C2138" s="176"/>
      <c r="D2138" s="176"/>
      <c r="E2138" s="176"/>
      <c r="F2138" s="176"/>
      <c r="G2138" s="176"/>
      <c r="H2138" s="160">
        <f t="shared" si="33"/>
        <v>0</v>
      </c>
    </row>
    <row r="2139" spans="1:8">
      <c r="A2139" s="175"/>
      <c r="B2139" s="176"/>
      <c r="C2139" s="176"/>
      <c r="D2139" s="176"/>
      <c r="E2139" s="176"/>
      <c r="F2139" s="176"/>
      <c r="G2139" s="176"/>
      <c r="H2139" s="160">
        <f t="shared" si="33"/>
        <v>0</v>
      </c>
    </row>
    <row r="2140" spans="1:8">
      <c r="A2140" s="175"/>
      <c r="B2140" s="176"/>
      <c r="C2140" s="176"/>
      <c r="D2140" s="176"/>
      <c r="E2140" s="176"/>
      <c r="F2140" s="176"/>
      <c r="G2140" s="176"/>
      <c r="H2140" s="160">
        <f t="shared" si="33"/>
        <v>0</v>
      </c>
    </row>
    <row r="2141" spans="1:8">
      <c r="A2141" s="175"/>
      <c r="B2141" s="176"/>
      <c r="C2141" s="176"/>
      <c r="D2141" s="176"/>
      <c r="E2141" s="176"/>
      <c r="F2141" s="176"/>
      <c r="G2141" s="176"/>
      <c r="H2141" s="160">
        <f t="shared" si="33"/>
        <v>0</v>
      </c>
    </row>
    <row r="2142" spans="1:8">
      <c r="A2142" s="175"/>
      <c r="B2142" s="176"/>
      <c r="C2142" s="176"/>
      <c r="D2142" s="176"/>
      <c r="E2142" s="176"/>
      <c r="F2142" s="176"/>
      <c r="G2142" s="176"/>
      <c r="H2142" s="160">
        <f t="shared" si="33"/>
        <v>0</v>
      </c>
    </row>
    <row r="2143" spans="1:8">
      <c r="A2143" s="175"/>
      <c r="B2143" s="176"/>
      <c r="C2143" s="176"/>
      <c r="D2143" s="176"/>
      <c r="E2143" s="176"/>
      <c r="F2143" s="176"/>
      <c r="G2143" s="176"/>
      <c r="H2143" s="160">
        <f t="shared" si="33"/>
        <v>0</v>
      </c>
    </row>
    <row r="2144" spans="1:8">
      <c r="A2144" s="175"/>
      <c r="B2144" s="176"/>
      <c r="C2144" s="176"/>
      <c r="D2144" s="176"/>
      <c r="E2144" s="176"/>
      <c r="F2144" s="176"/>
      <c r="G2144" s="176"/>
      <c r="H2144" s="160">
        <f t="shared" si="33"/>
        <v>0</v>
      </c>
    </row>
    <row r="2145" spans="1:8">
      <c r="A2145" s="175"/>
      <c r="B2145" s="176"/>
      <c r="C2145" s="176"/>
      <c r="D2145" s="176"/>
      <c r="E2145" s="176"/>
      <c r="F2145" s="176"/>
      <c r="G2145" s="176"/>
      <c r="H2145" s="160">
        <f t="shared" si="33"/>
        <v>0</v>
      </c>
    </row>
    <row r="2146" spans="1:8">
      <c r="A2146" s="175"/>
      <c r="B2146" s="176"/>
      <c r="C2146" s="176"/>
      <c r="D2146" s="176"/>
      <c r="E2146" s="176"/>
      <c r="F2146" s="176"/>
      <c r="G2146" s="176"/>
      <c r="H2146" s="160">
        <f t="shared" si="33"/>
        <v>0</v>
      </c>
    </row>
    <row r="2147" spans="1:8">
      <c r="A2147" s="175"/>
      <c r="B2147" s="176"/>
      <c r="C2147" s="176"/>
      <c r="D2147" s="176"/>
      <c r="E2147" s="176"/>
      <c r="F2147" s="176"/>
      <c r="G2147" s="176"/>
      <c r="H2147" s="160">
        <f t="shared" si="33"/>
        <v>0</v>
      </c>
    </row>
    <row r="2148" spans="1:8">
      <c r="A2148" s="175"/>
      <c r="B2148" s="176"/>
      <c r="C2148" s="176"/>
      <c r="D2148" s="176"/>
      <c r="E2148" s="176"/>
      <c r="F2148" s="176"/>
      <c r="G2148" s="176"/>
      <c r="H2148" s="160">
        <f t="shared" si="33"/>
        <v>0</v>
      </c>
    </row>
    <row r="2149" spans="1:8">
      <c r="A2149" s="175"/>
      <c r="B2149" s="176"/>
      <c r="C2149" s="176"/>
      <c r="D2149" s="176"/>
      <c r="E2149" s="176"/>
      <c r="F2149" s="176"/>
      <c r="G2149" s="176"/>
      <c r="H2149" s="160">
        <f t="shared" si="33"/>
        <v>0</v>
      </c>
    </row>
    <row r="2150" spans="1:8">
      <c r="A2150" s="175"/>
      <c r="B2150" s="176"/>
      <c r="C2150" s="176"/>
      <c r="D2150" s="176"/>
      <c r="E2150" s="176"/>
      <c r="F2150" s="176"/>
      <c r="G2150" s="176"/>
      <c r="H2150" s="160">
        <f t="shared" si="33"/>
        <v>0</v>
      </c>
    </row>
    <row r="2151" spans="1:8">
      <c r="A2151" s="175"/>
      <c r="B2151" s="176"/>
      <c r="C2151" s="176"/>
      <c r="D2151" s="176"/>
      <c r="E2151" s="176"/>
      <c r="F2151" s="176"/>
      <c r="G2151" s="176"/>
      <c r="H2151" s="160">
        <f t="shared" si="33"/>
        <v>0</v>
      </c>
    </row>
    <row r="2152" spans="1:8">
      <c r="A2152" s="175"/>
      <c r="B2152" s="176"/>
      <c r="C2152" s="176"/>
      <c r="D2152" s="176"/>
      <c r="E2152" s="176"/>
      <c r="F2152" s="176"/>
      <c r="G2152" s="176"/>
      <c r="H2152" s="160">
        <f t="shared" si="33"/>
        <v>0</v>
      </c>
    </row>
    <row r="2153" spans="1:8">
      <c r="A2153" s="175"/>
      <c r="B2153" s="176"/>
      <c r="C2153" s="176"/>
      <c r="D2153" s="176"/>
      <c r="E2153" s="176"/>
      <c r="F2153" s="176"/>
      <c r="G2153" s="176"/>
      <c r="H2153" s="160">
        <f t="shared" si="33"/>
        <v>0</v>
      </c>
    </row>
    <row r="2154" spans="1:8">
      <c r="A2154" s="175"/>
      <c r="B2154" s="176"/>
      <c r="C2154" s="176"/>
      <c r="D2154" s="176"/>
      <c r="E2154" s="176"/>
      <c r="F2154" s="176"/>
      <c r="G2154" s="176"/>
      <c r="H2154" s="160">
        <f t="shared" si="33"/>
        <v>0</v>
      </c>
    </row>
    <row r="2155" spans="1:8">
      <c r="A2155" s="175"/>
      <c r="B2155" s="176"/>
      <c r="C2155" s="176"/>
      <c r="D2155" s="176"/>
      <c r="E2155" s="176"/>
      <c r="F2155" s="176"/>
      <c r="G2155" s="176"/>
      <c r="H2155" s="160">
        <f t="shared" si="33"/>
        <v>0</v>
      </c>
    </row>
    <row r="2156" spans="1:8">
      <c r="A2156" s="175"/>
      <c r="B2156" s="176"/>
      <c r="C2156" s="176"/>
      <c r="D2156" s="176"/>
      <c r="E2156" s="176"/>
      <c r="F2156" s="176"/>
      <c r="G2156" s="176"/>
      <c r="H2156" s="160">
        <f t="shared" si="33"/>
        <v>0</v>
      </c>
    </row>
    <row r="2157" spans="1:8">
      <c r="A2157" s="175"/>
      <c r="B2157" s="176"/>
      <c r="C2157" s="176"/>
      <c r="D2157" s="176"/>
      <c r="E2157" s="176"/>
      <c r="F2157" s="176"/>
      <c r="G2157" s="176"/>
      <c r="H2157" s="160">
        <f t="shared" si="33"/>
        <v>0</v>
      </c>
    </row>
    <row r="2158" spans="1:8">
      <c r="A2158" s="175"/>
      <c r="B2158" s="176"/>
      <c r="C2158" s="176"/>
      <c r="D2158" s="176"/>
      <c r="E2158" s="176"/>
      <c r="F2158" s="176"/>
      <c r="G2158" s="176"/>
      <c r="H2158" s="160">
        <f t="shared" si="33"/>
        <v>0</v>
      </c>
    </row>
    <row r="2159" spans="1:8">
      <c r="A2159" s="175"/>
      <c r="B2159" s="176"/>
      <c r="C2159" s="176"/>
      <c r="D2159" s="176"/>
      <c r="E2159" s="176"/>
      <c r="F2159" s="176"/>
      <c r="G2159" s="176"/>
      <c r="H2159" s="160">
        <f t="shared" si="33"/>
        <v>0</v>
      </c>
    </row>
    <row r="2160" spans="1:8">
      <c r="A2160" s="175"/>
      <c r="B2160" s="176"/>
      <c r="C2160" s="176"/>
      <c r="D2160" s="176"/>
      <c r="E2160" s="176"/>
      <c r="F2160" s="176"/>
      <c r="G2160" s="176"/>
      <c r="H2160" s="160">
        <f t="shared" si="33"/>
        <v>0</v>
      </c>
    </row>
    <row r="2161" spans="1:8">
      <c r="A2161" s="175"/>
      <c r="B2161" s="176"/>
      <c r="C2161" s="176"/>
      <c r="D2161" s="176"/>
      <c r="E2161" s="176"/>
      <c r="F2161" s="176"/>
      <c r="G2161" s="176"/>
      <c r="H2161" s="160">
        <f t="shared" si="33"/>
        <v>0</v>
      </c>
    </row>
    <row r="2162" spans="1:8">
      <c r="A2162" s="175"/>
      <c r="B2162" s="176"/>
      <c r="C2162" s="176"/>
      <c r="D2162" s="176"/>
      <c r="E2162" s="176"/>
      <c r="F2162" s="176"/>
      <c r="G2162" s="176"/>
      <c r="H2162" s="160">
        <f t="shared" si="33"/>
        <v>0</v>
      </c>
    </row>
    <row r="2163" spans="1:8">
      <c r="A2163" s="175"/>
      <c r="B2163" s="176"/>
      <c r="C2163" s="176"/>
      <c r="D2163" s="176"/>
      <c r="E2163" s="176"/>
      <c r="F2163" s="176"/>
      <c r="G2163" s="176"/>
      <c r="H2163" s="160">
        <f t="shared" si="33"/>
        <v>0</v>
      </c>
    </row>
    <row r="2164" spans="1:8">
      <c r="A2164" s="175"/>
      <c r="B2164" s="176"/>
      <c r="C2164" s="176"/>
      <c r="D2164" s="176"/>
      <c r="E2164" s="176"/>
      <c r="F2164" s="176"/>
      <c r="G2164" s="176"/>
      <c r="H2164" s="160">
        <f t="shared" si="33"/>
        <v>0</v>
      </c>
    </row>
    <row r="2165" spans="1:8">
      <c r="A2165" s="175"/>
      <c r="B2165" s="176"/>
      <c r="C2165" s="176"/>
      <c r="D2165" s="176"/>
      <c r="E2165" s="176"/>
      <c r="F2165" s="176"/>
      <c r="G2165" s="176"/>
      <c r="H2165" s="160">
        <f t="shared" si="33"/>
        <v>0</v>
      </c>
    </row>
    <row r="2166" spans="1:8">
      <c r="A2166" s="175"/>
      <c r="B2166" s="176"/>
      <c r="C2166" s="176"/>
      <c r="D2166" s="176"/>
      <c r="E2166" s="176"/>
      <c r="F2166" s="176"/>
      <c r="G2166" s="176"/>
      <c r="H2166" s="160">
        <f t="shared" si="33"/>
        <v>0</v>
      </c>
    </row>
    <row r="2167" spans="1:8">
      <c r="A2167" s="175"/>
      <c r="B2167" s="176"/>
      <c r="C2167" s="176"/>
      <c r="D2167" s="176"/>
      <c r="E2167" s="176"/>
      <c r="F2167" s="176"/>
      <c r="G2167" s="176"/>
      <c r="H2167" s="160">
        <f t="shared" si="33"/>
        <v>0</v>
      </c>
    </row>
    <row r="2168" spans="1:8">
      <c r="A2168" s="175"/>
      <c r="B2168" s="176"/>
      <c r="C2168" s="176"/>
      <c r="D2168" s="176"/>
      <c r="E2168" s="176"/>
      <c r="F2168" s="176"/>
      <c r="G2168" s="176"/>
      <c r="H2168" s="160">
        <f t="shared" si="33"/>
        <v>0</v>
      </c>
    </row>
    <row r="2169" spans="1:8">
      <c r="A2169" s="175"/>
      <c r="B2169" s="176"/>
      <c r="C2169" s="176"/>
      <c r="D2169" s="176"/>
      <c r="E2169" s="176"/>
      <c r="F2169" s="176"/>
      <c r="G2169" s="176"/>
      <c r="H2169" s="160">
        <f t="shared" si="33"/>
        <v>0</v>
      </c>
    </row>
    <row r="2170" spans="1:8">
      <c r="A2170" s="175"/>
      <c r="B2170" s="176"/>
      <c r="C2170" s="176"/>
      <c r="D2170" s="176"/>
      <c r="E2170" s="176"/>
      <c r="F2170" s="176"/>
      <c r="G2170" s="176"/>
      <c r="H2170" s="160">
        <f t="shared" si="33"/>
        <v>0</v>
      </c>
    </row>
    <row r="2171" spans="1:8">
      <c r="A2171" s="175"/>
      <c r="B2171" s="176"/>
      <c r="C2171" s="176"/>
      <c r="D2171" s="176"/>
      <c r="E2171" s="176"/>
      <c r="F2171" s="176"/>
      <c r="G2171" s="176"/>
      <c r="H2171" s="160">
        <f t="shared" si="33"/>
        <v>0</v>
      </c>
    </row>
    <row r="2172" spans="1:8">
      <c r="A2172" s="175"/>
      <c r="B2172" s="176"/>
      <c r="C2172" s="176"/>
      <c r="D2172" s="176"/>
      <c r="E2172" s="176"/>
      <c r="F2172" s="176"/>
      <c r="G2172" s="176"/>
      <c r="H2172" s="160">
        <f t="shared" si="33"/>
        <v>0</v>
      </c>
    </row>
    <row r="2173" spans="1:8">
      <c r="A2173" s="175"/>
      <c r="B2173" s="176"/>
      <c r="C2173" s="176"/>
      <c r="D2173" s="176"/>
      <c r="E2173" s="176"/>
      <c r="F2173" s="176"/>
      <c r="G2173" s="176"/>
      <c r="H2173" s="160">
        <f t="shared" si="33"/>
        <v>0</v>
      </c>
    </row>
    <row r="2174" spans="1:8">
      <c r="A2174" s="175"/>
      <c r="B2174" s="176"/>
      <c r="C2174" s="176"/>
      <c r="D2174" s="176"/>
      <c r="E2174" s="176"/>
      <c r="F2174" s="176"/>
      <c r="G2174" s="176"/>
      <c r="H2174" s="160">
        <f t="shared" si="33"/>
        <v>0</v>
      </c>
    </row>
    <row r="2175" spans="1:8">
      <c r="A2175" s="175"/>
      <c r="B2175" s="176"/>
      <c r="C2175" s="176"/>
      <c r="D2175" s="176"/>
      <c r="E2175" s="176"/>
      <c r="F2175" s="176"/>
      <c r="G2175" s="176"/>
      <c r="H2175" s="160">
        <f t="shared" si="33"/>
        <v>0</v>
      </c>
    </row>
    <row r="2176" spans="1:8">
      <c r="A2176" s="175"/>
      <c r="B2176" s="176"/>
      <c r="C2176" s="176"/>
      <c r="D2176" s="176"/>
      <c r="E2176" s="176"/>
      <c r="F2176" s="176"/>
      <c r="G2176" s="176"/>
      <c r="H2176" s="160">
        <f t="shared" si="33"/>
        <v>0</v>
      </c>
    </row>
    <row r="2177" spans="1:8">
      <c r="A2177" s="175"/>
      <c r="B2177" s="176"/>
      <c r="C2177" s="176"/>
      <c r="D2177" s="176"/>
      <c r="E2177" s="176"/>
      <c r="F2177" s="176"/>
      <c r="G2177" s="176"/>
      <c r="H2177" s="160">
        <f t="shared" si="33"/>
        <v>0</v>
      </c>
    </row>
    <row r="2178" spans="1:8">
      <c r="A2178" s="175"/>
      <c r="B2178" s="176"/>
      <c r="C2178" s="176"/>
      <c r="D2178" s="176"/>
      <c r="E2178" s="176"/>
      <c r="F2178" s="176"/>
      <c r="G2178" s="176"/>
      <c r="H2178" s="160">
        <f t="shared" si="33"/>
        <v>0</v>
      </c>
    </row>
    <row r="2179" spans="1:8">
      <c r="A2179" s="175"/>
      <c r="B2179" s="176"/>
      <c r="C2179" s="176"/>
      <c r="D2179" s="176"/>
      <c r="E2179" s="176"/>
      <c r="F2179" s="176"/>
      <c r="G2179" s="176"/>
      <c r="H2179" s="160">
        <f t="shared" ref="H2179:H2187" si="34">VALUE(G2179)</f>
        <v>0</v>
      </c>
    </row>
    <row r="2180" spans="1:8">
      <c r="A2180" s="175"/>
      <c r="B2180" s="176"/>
      <c r="C2180" s="176"/>
      <c r="D2180" s="176"/>
      <c r="E2180" s="176"/>
      <c r="F2180" s="176"/>
      <c r="G2180" s="176"/>
      <c r="H2180" s="160">
        <f t="shared" si="34"/>
        <v>0</v>
      </c>
    </row>
    <row r="2181" spans="1:8">
      <c r="A2181" s="175"/>
      <c r="B2181" s="176"/>
      <c r="C2181" s="176"/>
      <c r="D2181" s="176"/>
      <c r="E2181" s="176"/>
      <c r="F2181" s="176"/>
      <c r="G2181" s="176"/>
      <c r="H2181" s="160">
        <f t="shared" si="34"/>
        <v>0</v>
      </c>
    </row>
    <row r="2182" spans="1:8">
      <c r="A2182" s="175"/>
      <c r="B2182" s="176"/>
      <c r="C2182" s="176"/>
      <c r="D2182" s="176"/>
      <c r="E2182" s="176"/>
      <c r="F2182" s="176"/>
      <c r="G2182" s="176"/>
      <c r="H2182" s="160">
        <f t="shared" si="34"/>
        <v>0</v>
      </c>
    </row>
    <row r="2183" spans="1:8">
      <c r="A2183" s="175"/>
      <c r="B2183" s="176"/>
      <c r="C2183" s="176"/>
      <c r="D2183" s="176"/>
      <c r="E2183" s="176"/>
      <c r="F2183" s="176"/>
      <c r="G2183" s="176"/>
      <c r="H2183" s="160">
        <f t="shared" si="34"/>
        <v>0</v>
      </c>
    </row>
    <row r="2184" spans="1:8">
      <c r="A2184" s="175"/>
      <c r="B2184" s="176"/>
      <c r="C2184" s="176"/>
      <c r="D2184" s="176"/>
      <c r="E2184" s="176"/>
      <c r="F2184" s="176"/>
      <c r="G2184" s="176"/>
      <c r="H2184" s="160">
        <f t="shared" si="34"/>
        <v>0</v>
      </c>
    </row>
    <row r="2185" spans="1:8">
      <c r="A2185" s="175"/>
      <c r="B2185" s="176"/>
      <c r="C2185" s="176"/>
      <c r="D2185" s="176"/>
      <c r="E2185" s="176"/>
      <c r="F2185" s="176"/>
      <c r="G2185" s="176"/>
      <c r="H2185" s="160">
        <f t="shared" si="34"/>
        <v>0</v>
      </c>
    </row>
    <row r="2186" spans="1:8">
      <c r="A2186" s="175"/>
      <c r="B2186" s="176"/>
      <c r="C2186" s="176"/>
      <c r="D2186" s="176"/>
      <c r="E2186" s="176"/>
      <c r="F2186" s="176"/>
      <c r="G2186" s="176"/>
      <c r="H2186" s="160">
        <f t="shared" si="34"/>
        <v>0</v>
      </c>
    </row>
    <row r="2187" spans="1:8">
      <c r="A2187" s="175"/>
      <c r="B2187" s="176"/>
      <c r="C2187" s="176"/>
      <c r="D2187" s="176"/>
      <c r="E2187" s="176"/>
      <c r="F2187" s="176"/>
      <c r="G2187" s="176"/>
      <c r="H2187" s="160">
        <f t="shared" si="34"/>
        <v>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W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AA14" sqref="AA14"/>
    </sheetView>
  </sheetViews>
  <sheetFormatPr defaultRowHeight="14.25" outlineLevelCol="1"/>
  <cols>
    <col min="1" max="1" width="4.25" customWidth="1"/>
    <col min="2" max="2" width="4.75" hidden="1" customWidth="1"/>
    <col min="3" max="3" width="4.5" hidden="1" customWidth="1"/>
    <col min="4" max="4" width="5.25" hidden="1" customWidth="1"/>
    <col min="5" max="5" width="10" hidden="1" customWidth="1"/>
    <col min="6" max="6" width="4.875" customWidth="1"/>
    <col min="7" max="7" width="6.5" customWidth="1"/>
    <col min="8" max="8" width="8.625" customWidth="1"/>
    <col min="9" max="9" width="7.375" customWidth="1"/>
    <col min="10" max="11" width="4.5" hidden="1" customWidth="1"/>
    <col min="12" max="13" width="6" hidden="1" customWidth="1"/>
    <col min="14" max="14" width="4" customWidth="1"/>
    <col min="15" max="15" width="5.375" customWidth="1"/>
    <col min="16" max="22" width="7.5" customWidth="1"/>
    <col min="23" max="24" width="7" customWidth="1"/>
    <col min="25" max="25" width="8.875" customWidth="1" outlineLevel="1"/>
    <col min="26" max="26" width="6.25" customWidth="1" outlineLevel="1"/>
    <col min="27" max="27" width="7.875" customWidth="1" outlineLevel="1"/>
    <col min="28" max="28" width="7" customWidth="1" outlineLevel="1"/>
    <col min="29" max="29" width="8.375" customWidth="1"/>
    <col min="30" max="30" width="8.125" customWidth="1"/>
    <col min="31" max="31" width="7.625" customWidth="1"/>
    <col min="32" max="32" width="6.75" customWidth="1"/>
    <col min="33" max="33" width="6.875" customWidth="1"/>
    <col min="34" max="34" width="9" customWidth="1"/>
    <col min="35" max="35" width="7" customWidth="1"/>
    <col min="36" max="36" width="6.75" customWidth="1"/>
    <col min="38" max="38" width="13.875" hidden="1" customWidth="1"/>
    <col min="39" max="49" width="0" hidden="1" customWidth="1"/>
  </cols>
  <sheetData>
    <row r="1" spans="1:49" ht="39.75" customHeight="1">
      <c r="A1" s="352" t="str">
        <f>LEFT('5-课消明细表'!J2,4)&amp;"年"&amp;MID('5-课消明细表'!J2,6,2)&amp;"月"&amp;'5-课消明细表'!F2&amp;"市场部顾问个人明细表"</f>
        <v>2017年05月天河天府路中心市场部顾问个人明细表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352"/>
    </row>
    <row r="2" spans="1:49" s="115" customFormat="1" ht="21.75" customHeight="1">
      <c r="A2" s="359" t="s">
        <v>841</v>
      </c>
      <c r="B2" s="359" t="s">
        <v>842</v>
      </c>
      <c r="C2" s="353" t="s">
        <v>1</v>
      </c>
      <c r="D2" s="353" t="s">
        <v>843</v>
      </c>
      <c r="E2" s="354"/>
      <c r="F2" s="353" t="s">
        <v>9</v>
      </c>
      <c r="G2" s="353" t="s">
        <v>844</v>
      </c>
      <c r="H2" s="355" t="s">
        <v>845</v>
      </c>
      <c r="I2" s="357" t="s">
        <v>982</v>
      </c>
      <c r="J2" s="353" t="s">
        <v>846</v>
      </c>
      <c r="K2" s="353" t="s">
        <v>847</v>
      </c>
      <c r="L2" s="353" t="s">
        <v>848</v>
      </c>
      <c r="M2" s="350" t="s">
        <v>849</v>
      </c>
      <c r="N2" s="350" t="s">
        <v>870</v>
      </c>
      <c r="O2" s="353" t="s">
        <v>871</v>
      </c>
      <c r="P2" s="358" t="s">
        <v>850</v>
      </c>
      <c r="Q2" s="358"/>
      <c r="R2" s="358"/>
      <c r="S2" s="358" t="s">
        <v>851</v>
      </c>
      <c r="T2" s="358"/>
      <c r="U2" s="358"/>
      <c r="V2" s="353" t="s">
        <v>852</v>
      </c>
      <c r="W2" s="353" t="s">
        <v>853</v>
      </c>
      <c r="X2" s="350" t="s">
        <v>854</v>
      </c>
      <c r="Y2" s="350" t="s">
        <v>855</v>
      </c>
      <c r="Z2" s="350" t="s">
        <v>856</v>
      </c>
      <c r="AA2" s="350" t="s">
        <v>857</v>
      </c>
      <c r="AB2" s="350" t="s">
        <v>858</v>
      </c>
      <c r="AC2" s="361" t="s">
        <v>1014</v>
      </c>
      <c r="AD2" s="361" t="s">
        <v>848</v>
      </c>
      <c r="AE2" s="361" t="s">
        <v>859</v>
      </c>
      <c r="AF2" s="361" t="s">
        <v>872</v>
      </c>
      <c r="AG2" s="361" t="s">
        <v>860</v>
      </c>
      <c r="AH2" s="359" t="s">
        <v>838</v>
      </c>
      <c r="AI2" s="363" t="s">
        <v>1000</v>
      </c>
      <c r="AJ2" s="359" t="s">
        <v>861</v>
      </c>
      <c r="AL2" s="243"/>
      <c r="AM2" s="243"/>
      <c r="AN2" s="243"/>
      <c r="AO2" s="243"/>
      <c r="AP2" s="244">
        <v>0.12</v>
      </c>
      <c r="AQ2" s="245">
        <v>0.1</v>
      </c>
      <c r="AR2" s="245">
        <v>0.09</v>
      </c>
      <c r="AS2" s="245">
        <v>0.08</v>
      </c>
      <c r="AT2" s="244">
        <v>0.12</v>
      </c>
      <c r="AU2" s="245">
        <v>0.1</v>
      </c>
      <c r="AV2" s="245">
        <v>0.09</v>
      </c>
      <c r="AW2" s="245">
        <v>0.08</v>
      </c>
    </row>
    <row r="3" spans="1:49" s="115" customFormat="1" ht="21" customHeight="1">
      <c r="A3" s="360"/>
      <c r="B3" s="360"/>
      <c r="C3" s="353"/>
      <c r="D3" s="353"/>
      <c r="E3" s="354"/>
      <c r="F3" s="353"/>
      <c r="G3" s="353"/>
      <c r="H3" s="356"/>
      <c r="I3" s="353"/>
      <c r="J3" s="353"/>
      <c r="K3" s="353"/>
      <c r="L3" s="353"/>
      <c r="M3" s="351"/>
      <c r="N3" s="351"/>
      <c r="O3" s="353"/>
      <c r="P3" s="127" t="s">
        <v>862</v>
      </c>
      <c r="Q3" s="127" t="s">
        <v>863</v>
      </c>
      <c r="R3" s="127" t="s">
        <v>864</v>
      </c>
      <c r="S3" s="127" t="s">
        <v>865</v>
      </c>
      <c r="T3" s="127" t="s">
        <v>866</v>
      </c>
      <c r="U3" s="127" t="s">
        <v>864</v>
      </c>
      <c r="V3" s="353"/>
      <c r="W3" s="353"/>
      <c r="X3" s="351"/>
      <c r="Y3" s="351"/>
      <c r="Z3" s="351"/>
      <c r="AA3" s="351"/>
      <c r="AB3" s="351"/>
      <c r="AC3" s="362"/>
      <c r="AD3" s="362"/>
      <c r="AE3" s="362"/>
      <c r="AF3" s="362"/>
      <c r="AG3" s="362"/>
      <c r="AH3" s="360"/>
      <c r="AI3" s="360"/>
      <c r="AJ3" s="360"/>
      <c r="AL3" s="239">
        <f>'5-课消明细表'!$J$2-180-DAY('5-课消明细表'!$J$2-180)+1</f>
        <v>42675.6875</v>
      </c>
      <c r="AM3" s="239"/>
      <c r="AN3" s="239"/>
      <c r="AO3" s="243"/>
      <c r="AP3" s="244">
        <v>0.12</v>
      </c>
      <c r="AQ3" s="245">
        <v>0.1</v>
      </c>
      <c r="AR3" s="245">
        <v>0.09</v>
      </c>
      <c r="AS3" s="245">
        <v>0.08</v>
      </c>
      <c r="AT3" s="244">
        <v>0.12</v>
      </c>
      <c r="AU3" s="245">
        <v>0.1</v>
      </c>
      <c r="AV3" s="245">
        <v>0.09</v>
      </c>
      <c r="AW3" s="245">
        <v>0.08</v>
      </c>
    </row>
    <row r="4" spans="1:49" s="115" customFormat="1" ht="25.5" hidden="1" customHeight="1">
      <c r="A4" s="216"/>
      <c r="B4" s="216"/>
      <c r="C4" s="217"/>
      <c r="D4" s="217"/>
      <c r="E4" s="218"/>
      <c r="F4" s="217"/>
      <c r="G4" s="217"/>
      <c r="H4" s="219"/>
      <c r="I4" s="217"/>
      <c r="J4" s="217"/>
      <c r="K4" s="217"/>
      <c r="L4" s="217"/>
      <c r="M4" s="215"/>
      <c r="N4" s="215"/>
      <c r="O4" s="273" t="s">
        <v>1047</v>
      </c>
      <c r="P4" s="217" t="s">
        <v>983</v>
      </c>
      <c r="Q4" s="240" t="s">
        <v>984</v>
      </c>
      <c r="R4" s="240" t="s">
        <v>985</v>
      </c>
      <c r="S4" s="217" t="s">
        <v>986</v>
      </c>
      <c r="T4" s="240" t="s">
        <v>998</v>
      </c>
      <c r="U4" s="240" t="s">
        <v>987</v>
      </c>
      <c r="V4" s="240" t="s">
        <v>988</v>
      </c>
      <c r="W4" s="240" t="s">
        <v>989</v>
      </c>
      <c r="X4" s="242" t="s">
        <v>1027</v>
      </c>
      <c r="Y4" s="242" t="s">
        <v>993</v>
      </c>
      <c r="Z4" s="242" t="s">
        <v>994</v>
      </c>
      <c r="AA4" s="242" t="s">
        <v>992</v>
      </c>
      <c r="AB4" s="242" t="s">
        <v>995</v>
      </c>
      <c r="AC4" s="214"/>
      <c r="AD4" s="241" t="s">
        <v>990</v>
      </c>
      <c r="AE4" s="216" t="s">
        <v>991</v>
      </c>
      <c r="AF4" s="241" t="s">
        <v>996</v>
      </c>
      <c r="AG4" s="216" t="s">
        <v>997</v>
      </c>
      <c r="AH4" s="216"/>
      <c r="AI4" s="216"/>
      <c r="AJ4" s="216"/>
      <c r="AL4" s="239"/>
      <c r="AM4" s="239"/>
      <c r="AN4" s="239"/>
      <c r="AO4" s="246" t="s">
        <v>999</v>
      </c>
      <c r="AP4" s="243"/>
      <c r="AQ4" s="243"/>
      <c r="AR4" s="243"/>
      <c r="AS4" s="243"/>
      <c r="AT4" s="243"/>
      <c r="AU4" s="243"/>
      <c r="AV4" s="243"/>
      <c r="AW4" s="243"/>
    </row>
    <row r="5" spans="1:49" s="115" customFormat="1" ht="20.25" customHeight="1">
      <c r="A5" s="238">
        <v>1</v>
      </c>
      <c r="B5" s="128" t="s">
        <v>839</v>
      </c>
      <c r="C5" s="129" t="s">
        <v>840</v>
      </c>
      <c r="D5" s="130"/>
      <c r="E5" s="130"/>
      <c r="F5" s="315" t="s">
        <v>1529</v>
      </c>
      <c r="G5" s="316" t="s">
        <v>1544</v>
      </c>
      <c r="H5" s="187">
        <f>VLOOKUP(F5,学习卡额度!$E$1:$F$16,2,0)</f>
        <v>42459</v>
      </c>
      <c r="I5" s="252">
        <f>VLOOKUP(F5,学习卡额度!$E$1:$K$22,7,0)</f>
        <v>336000</v>
      </c>
      <c r="J5" s="131"/>
      <c r="K5" s="131"/>
      <c r="L5" s="131"/>
      <c r="M5" s="131"/>
      <c r="N5" s="142">
        <f>SUMIF('3-收据记录表'!U:U,'7-市场业绩'!F5,'3-收据记录表'!X:X)</f>
        <v>0</v>
      </c>
      <c r="O5" s="140">
        <f>SUMIF('3-收据记录表'!U:U,'7-市场业绩'!F5,'3-收据记录表'!Y:Y)</f>
        <v>0</v>
      </c>
      <c r="P5" s="142">
        <f>SUMIFS('3-收据记录表'!$AA:$AA,'3-收据记录表'!$U:$U,'7-市场业绩'!$F5,'3-收据记录表'!$AR:$AR,P$4)</f>
        <v>0</v>
      </c>
      <c r="Q5" s="142">
        <f>SUMIFS('3-收据记录表'!$AA:$AA,'3-收据记录表'!$U:$U,'7-市场业绩'!$F5,'3-收据记录表'!$AR:$AR,Q$4)</f>
        <v>0</v>
      </c>
      <c r="R5" s="142">
        <f>SUMIFS('3-收据记录表'!$AA:$AA,'3-收据记录表'!$U:$U,'7-市场业绩'!$F5,'3-收据记录表'!$AR:$AR,R$4)</f>
        <v>0</v>
      </c>
      <c r="S5" s="142">
        <f>SUMIFS('3-收据记录表'!$AA:$AA,'3-收据记录表'!$U:$U,'7-市场业绩'!$F5,'3-收据记录表'!$AR:$AR,S$4)</f>
        <v>0</v>
      </c>
      <c r="T5" s="142">
        <f>SUMIFS('3-收据记录表'!$AA:$AA,'3-收据记录表'!$U:$U,'7-市场业绩'!$F5,'3-收据记录表'!$AR:$AR,T$4)</f>
        <v>0</v>
      </c>
      <c r="U5" s="142">
        <f>SUMIFS('3-收据记录表'!$AA:$AA,'3-收据记录表'!$U:$U,'7-市场业绩'!$F5,'3-收据记录表'!$AR:$AR,U$4)</f>
        <v>0</v>
      </c>
      <c r="V5" s="142">
        <f>SUMIFS('3-收据记录表'!$AA:$AA,'3-收据记录表'!$U:$U,'7-市场业绩'!$F5,'3-收据记录表'!$AR:$AR,V$4)</f>
        <v>0</v>
      </c>
      <c r="W5" s="142">
        <f>SUMIFS('3-收据记录表'!$AA:$AA,'3-收据记录表'!$U:$U,'7-市场业绩'!$F5,'3-收据记录表'!$AR:$AR,W$4)</f>
        <v>0</v>
      </c>
      <c r="X5" s="142">
        <f>SUMIFS('3-收据记录表'!$AA:$AA,'3-收据记录表'!$U:$U,'7-市场业绩'!$F5,'3-收据记录表'!$AR:$AR,X$4)</f>
        <v>0</v>
      </c>
      <c r="Y5" s="142">
        <f>SUMIFS('3-收据记录表'!$AA:$AA,'3-收据记录表'!$U:$U,'7-市场业绩'!$F5,'3-收据记录表'!$AR:$AR,Y$4)</f>
        <v>0</v>
      </c>
      <c r="Z5" s="142">
        <f>SUMIFS('3-收据记录表'!$AA:$AA,'3-收据记录表'!$U:$U,'7-市场业绩'!$F5,'3-收据记录表'!$AR:$AR,Z$4)</f>
        <v>0</v>
      </c>
      <c r="AA5" s="142">
        <f>SUMIFS('3-收据记录表'!$AA:$AA,'3-收据记录表'!$U:$U,'7-市场业绩'!$F5,'3-收据记录表'!$AR:$AR,AA$4)</f>
        <v>0</v>
      </c>
      <c r="AB5" s="142">
        <f>SUMIFS('3-收据记录表'!$AA:$AA,'3-收据记录表'!$U:$U,'7-市场业绩'!$F5,'3-收据记录表'!$AR:$AR,AB$4)</f>
        <v>0</v>
      </c>
      <c r="AC5" s="142">
        <f>SUM(Y5:AB5)</f>
        <v>0</v>
      </c>
      <c r="AD5" s="142">
        <f>SUMIFS('3-收据记录表'!$AA:$AA,'3-收据记录表'!$U:$U,'7-市场业绩'!$F5,'3-收据记录表'!$AR:$AR,AD$4)</f>
        <v>0</v>
      </c>
      <c r="AE5" s="142">
        <f>SUMIFS('3-收据记录表'!$AA:$AA,'3-收据记录表'!$U:$U,'7-市场业绩'!$F5,'3-收据记录表'!$AR:$AR,AE$4)</f>
        <v>0</v>
      </c>
      <c r="AF5" s="142">
        <f>SUMIFS('3-收据记录表'!$AA:$AA,'3-收据记录表'!$U:$U,'7-市场业绩'!$F5,'3-收据记录表'!$AR:$AR,AF$4)</f>
        <v>0</v>
      </c>
      <c r="AG5" s="142">
        <f>SUMIFS('3-收据记录表'!$AA:$AA,'3-收据记录表'!$U:$U,'7-市场业绩'!$F5,'3-收据记录表'!$AR:$AR,AG$4)</f>
        <v>0</v>
      </c>
      <c r="AH5" s="142">
        <f t="shared" ref="AH5:AH34" si="0">SUM(AC5:AG5)+SUM(P5:X5)</f>
        <v>0</v>
      </c>
      <c r="AI5" s="142">
        <f>SUMIFS('3-收据记录表'!AA:AA,'3-收据记录表'!AI:AI,"5年",'3-收据记录表'!W:W,"&lt;&gt;无",'3-收据记录表'!U:U,'7-市场业绩'!F5)</f>
        <v>0</v>
      </c>
      <c r="AJ5" s="132"/>
      <c r="AL5" s="26" t="str">
        <f>+'5-课消明细表'!$F$2</f>
        <v>天河天府路中心</v>
      </c>
      <c r="AM5" s="248" t="s">
        <v>980</v>
      </c>
      <c r="AN5" s="248">
        <v>35000</v>
      </c>
      <c r="AO5" s="132">
        <f t="shared" ref="AO5:AO34" si="1">IF(I5=0,0,IF(I5&gt;AW5,AP5*12%+AQ5*10%+AR5*9%+AS5*8%,IF(I5&gt;AV5,AP5*12%+AQ5*10%+AR5*9%+(I5-AV5)*8%+(AW5-I5)*8%*0.6,IF(I5&gt;AU5,AP5*12%+AQ5*10%+(I5-AU5)*9%+(AV5-I5)*9%*0.6+AS5*8%*0.6,IF(I5&gt;AT5,AP5*12%+(I5-AT5)*10%+(AU5-I5)*10%*0.6+AR5*9%*0.6+AS5*8%*0.6,I5*12%+(AP5-I5)*12%*0.6+AQ5*10%*0.6+AR5*9%*0.6+AS5*8%*0.6)))))</f>
        <v>0</v>
      </c>
      <c r="AP5" s="247">
        <f>R5+U5</f>
        <v>0</v>
      </c>
      <c r="AQ5" s="247">
        <f>Q5+T5+V5</f>
        <v>0</v>
      </c>
      <c r="AR5" s="247">
        <f>P5</f>
        <v>0</v>
      </c>
      <c r="AS5" s="247">
        <f t="shared" ref="AS5:AS34" si="2">S5+X5</f>
        <v>0</v>
      </c>
      <c r="AT5" s="144">
        <f>AP5</f>
        <v>0</v>
      </c>
      <c r="AU5" s="144">
        <f>SUM($AP5:AQ5)</f>
        <v>0</v>
      </c>
      <c r="AV5" s="144">
        <f>SUM($AP5:AR5)</f>
        <v>0</v>
      </c>
      <c r="AW5" s="144">
        <f>SUM($AP5:AS5)</f>
        <v>0</v>
      </c>
    </row>
    <row r="6" spans="1:49" s="115" customFormat="1" ht="20.25" customHeight="1">
      <c r="A6" s="238">
        <v>2</v>
      </c>
      <c r="B6" s="128" t="s">
        <v>839</v>
      </c>
      <c r="C6" s="129" t="s">
        <v>840</v>
      </c>
      <c r="D6" s="130"/>
      <c r="E6" s="130"/>
      <c r="F6" s="315" t="s">
        <v>1530</v>
      </c>
      <c r="G6" s="316" t="s">
        <v>1545</v>
      </c>
      <c r="H6" s="187">
        <f>VLOOKUP(F6,学习卡额度!$E$1:$F$16,2,0)</f>
        <v>42451</v>
      </c>
      <c r="I6" s="252">
        <f>VLOOKUP(F6,学习卡额度!$E$1:$K$22,7,0)</f>
        <v>0</v>
      </c>
      <c r="J6" s="131"/>
      <c r="K6" s="131"/>
      <c r="L6" s="131"/>
      <c r="M6" s="131"/>
      <c r="N6" s="142">
        <f>SUMIF('3-收据记录表'!U:U,'7-市场业绩'!F6,'3-收据记录表'!X:X)</f>
        <v>0</v>
      </c>
      <c r="O6" s="140">
        <f>SUMIF('3-收据记录表'!U:U,'7-市场业绩'!F6,'3-收据记录表'!Y:Y)</f>
        <v>0</v>
      </c>
      <c r="P6" s="142">
        <f>SUMIFS('3-收据记录表'!$AA:$AA,'3-收据记录表'!$U:$U,'7-市场业绩'!$F6,'3-收据记录表'!$AR:$AR,P$4)</f>
        <v>0</v>
      </c>
      <c r="Q6" s="142">
        <f>SUMIFS('3-收据记录表'!$AA:$AA,'3-收据记录表'!$U:$U,'7-市场业绩'!$F6,'3-收据记录表'!$AR:$AR,Q$4)</f>
        <v>0</v>
      </c>
      <c r="R6" s="142">
        <f>SUMIFS('3-收据记录表'!$AA:$AA,'3-收据记录表'!$U:$U,'7-市场业绩'!$F6,'3-收据记录表'!$AR:$AR,R$4)</f>
        <v>0</v>
      </c>
      <c r="S6" s="142">
        <f>SUMIFS('3-收据记录表'!$AA:$AA,'3-收据记录表'!$U:$U,'7-市场业绩'!$F6,'3-收据记录表'!$AR:$AR,S$4)</f>
        <v>0</v>
      </c>
      <c r="T6" s="142">
        <f>SUMIFS('3-收据记录表'!$AA:$AA,'3-收据记录表'!$U:$U,'7-市场业绩'!$F6,'3-收据记录表'!$AR:$AR,T$4)</f>
        <v>0</v>
      </c>
      <c r="U6" s="142">
        <f>SUMIFS('3-收据记录表'!$AA:$AA,'3-收据记录表'!$U:$U,'7-市场业绩'!$F6,'3-收据记录表'!$AR:$AR,U$4)</f>
        <v>0</v>
      </c>
      <c r="V6" s="142">
        <f>SUMIFS('3-收据记录表'!$AA:$AA,'3-收据记录表'!$U:$U,'7-市场业绩'!$F6,'3-收据记录表'!$AR:$AR,V$4)</f>
        <v>0</v>
      </c>
      <c r="W6" s="142">
        <f>SUMIFS('3-收据记录表'!$AA:$AA,'3-收据记录表'!$U:$U,'7-市场业绩'!$F6,'3-收据记录表'!$AR:$AR,W$4)</f>
        <v>0</v>
      </c>
      <c r="X6" s="142">
        <f>SUMIFS('3-收据记录表'!$AA:$AA,'3-收据记录表'!$U:$U,'7-市场业绩'!$F6,'3-收据记录表'!$AR:$AR,X$4)</f>
        <v>0</v>
      </c>
      <c r="Y6" s="142">
        <f>SUMIFS('3-收据记录表'!$AA:$AA,'3-收据记录表'!$U:$U,'7-市场业绩'!$F6,'3-收据记录表'!$AR:$AR,Y$4)</f>
        <v>0</v>
      </c>
      <c r="Z6" s="142">
        <f>SUMIFS('3-收据记录表'!$AA:$AA,'3-收据记录表'!$U:$U,'7-市场业绩'!$F6,'3-收据记录表'!$AR:$AR,Z$4)</f>
        <v>0</v>
      </c>
      <c r="AA6" s="142">
        <f>SUMIFS('3-收据记录表'!$AA:$AA,'3-收据记录表'!$U:$U,'7-市场业绩'!$F6,'3-收据记录表'!$AR:$AR,AA$4)</f>
        <v>0</v>
      </c>
      <c r="AB6" s="142">
        <f>SUMIFS('3-收据记录表'!$AA:$AA,'3-收据记录表'!$U:$U,'7-市场业绩'!$F6,'3-收据记录表'!$AR:$AR,AB$4)</f>
        <v>0</v>
      </c>
      <c r="AC6" s="142">
        <f t="shared" ref="AC6:AC35" si="3">SUM(Y6:AB6)</f>
        <v>0</v>
      </c>
      <c r="AD6" s="142">
        <f>SUMIFS('3-收据记录表'!$AA:$AA,'3-收据记录表'!$U:$U,'7-市场业绩'!$F6,'3-收据记录表'!$AR:$AR,AD$4)</f>
        <v>0</v>
      </c>
      <c r="AE6" s="142">
        <f>SUMIFS('3-收据记录表'!$AA:$AA,'3-收据记录表'!$U:$U,'7-市场业绩'!$F6,'3-收据记录表'!$AR:$AR,AE$4)</f>
        <v>11000</v>
      </c>
      <c r="AF6" s="142">
        <f>SUMIFS('3-收据记录表'!$AA:$AA,'3-收据记录表'!$U:$U,'7-市场业绩'!$F6,'3-收据记录表'!$AR:$AR,AF$4)</f>
        <v>0</v>
      </c>
      <c r="AG6" s="142">
        <f>SUMIFS('3-收据记录表'!$AA:$AA,'3-收据记录表'!$U:$U,'7-市场业绩'!$F6,'3-收据记录表'!$AR:$AR,AG$4)</f>
        <v>0</v>
      </c>
      <c r="AH6" s="142">
        <f t="shared" si="0"/>
        <v>11000</v>
      </c>
      <c r="AI6" s="142">
        <f>SUMIFS('3-收据记录表'!AA:AA,'3-收据记录表'!AI:AI,"5年",'3-收据记录表'!W:W,"&lt;&gt;无",'3-收据记录表'!U:U,'7-市场业绩'!F6)</f>
        <v>0</v>
      </c>
      <c r="AJ6" s="132"/>
      <c r="AL6" s="243"/>
      <c r="AM6" s="248" t="s">
        <v>974</v>
      </c>
      <c r="AN6" s="248">
        <v>35000</v>
      </c>
      <c r="AO6" s="132">
        <f t="shared" si="1"/>
        <v>0</v>
      </c>
      <c r="AP6" s="247">
        <f t="shared" ref="AP6:AP34" si="4">R6+U6</f>
        <v>0</v>
      </c>
      <c r="AQ6" s="247">
        <f t="shared" ref="AQ6:AQ34" si="5">Q6+T6+V6</f>
        <v>0</v>
      </c>
      <c r="AR6" s="247">
        <f t="shared" ref="AR6:AR34" si="6">P6</f>
        <v>0</v>
      </c>
      <c r="AS6" s="247">
        <f t="shared" si="2"/>
        <v>0</v>
      </c>
      <c r="AT6" s="144">
        <f t="shared" ref="AT6:AT34" si="7">AP6</f>
        <v>0</v>
      </c>
      <c r="AU6" s="144">
        <f>SUM($AP6:AQ6)</f>
        <v>0</v>
      </c>
      <c r="AV6" s="144">
        <f>SUM($AP6:AR6)</f>
        <v>0</v>
      </c>
      <c r="AW6" s="144">
        <f>SUM($AP6:AS6)</f>
        <v>0</v>
      </c>
    </row>
    <row r="7" spans="1:49" s="115" customFormat="1" ht="20.25" customHeight="1">
      <c r="A7" s="238">
        <v>3</v>
      </c>
      <c r="B7" s="128" t="s">
        <v>839</v>
      </c>
      <c r="C7" s="129" t="s">
        <v>840</v>
      </c>
      <c r="D7" s="130"/>
      <c r="E7" s="130"/>
      <c r="F7" s="315" t="s">
        <v>1531</v>
      </c>
      <c r="G7" s="316" t="s">
        <v>1546</v>
      </c>
      <c r="H7" s="187">
        <f>VLOOKUP(F7,学习卡额度!$E$1:$F$16,2,0)</f>
        <v>42791</v>
      </c>
      <c r="I7" s="252">
        <f>VLOOKUP(F7,学习卡额度!$E$1:$K$22,7,0)</f>
        <v>115000</v>
      </c>
      <c r="J7" s="131"/>
      <c r="K7" s="131"/>
      <c r="L7" s="131"/>
      <c r="M7" s="131"/>
      <c r="N7" s="142">
        <f>SUMIF('3-收据记录表'!U:U,'7-市场业绩'!F7,'3-收据记录表'!X:X)</f>
        <v>9</v>
      </c>
      <c r="O7" s="140">
        <f>SUMIF('3-收据记录表'!U:U,'7-市场业绩'!F7,'3-收据记录表'!Y:Y)</f>
        <v>0</v>
      </c>
      <c r="P7" s="142">
        <f>SUMIFS('3-收据记录表'!$AA:$AA,'3-收据记录表'!$U:$U,'7-市场业绩'!$F7,'3-收据记录表'!$AR:$AR,P$4)</f>
        <v>0</v>
      </c>
      <c r="Q7" s="142">
        <f>SUMIFS('3-收据记录表'!$AA:$AA,'3-收据记录表'!$U:$U,'7-市场业绩'!$F7,'3-收据记录表'!$AR:$AR,Q$4)</f>
        <v>0</v>
      </c>
      <c r="R7" s="142">
        <f>SUMIFS('3-收据记录表'!$AA:$AA,'3-收据记录表'!$U:$U,'7-市场业绩'!$F7,'3-收据记录表'!$AR:$AR,R$4)</f>
        <v>0</v>
      </c>
      <c r="S7" s="142">
        <f>SUMIFS('3-收据记录表'!$AA:$AA,'3-收据记录表'!$U:$U,'7-市场业绩'!$F7,'3-收据记录表'!$AR:$AR,S$4)</f>
        <v>6632</v>
      </c>
      <c r="T7" s="142">
        <f>SUMIFS('3-收据记录表'!$AA:$AA,'3-收据记录表'!$U:$U,'7-市场业绩'!$F7,'3-收据记录表'!$AR:$AR,T$4)</f>
        <v>0</v>
      </c>
      <c r="U7" s="142">
        <f>SUMIFS('3-收据记录表'!$AA:$AA,'3-收据记录表'!$U:$U,'7-市场业绩'!$F7,'3-收据记录表'!$AR:$AR,U$4)</f>
        <v>34818</v>
      </c>
      <c r="V7" s="142">
        <f>SUMIFS('3-收据记录表'!$AA:$AA,'3-收据记录表'!$U:$U,'7-市场业绩'!$F7,'3-收据记录表'!$AR:$AR,V$4)</f>
        <v>0</v>
      </c>
      <c r="W7" s="142">
        <f>SUMIFS('3-收据记录表'!$AA:$AA,'3-收据记录表'!$U:$U,'7-市场业绩'!$F7,'3-收据记录表'!$AR:$AR,W$4)</f>
        <v>0</v>
      </c>
      <c r="X7" s="142">
        <f>SUMIFS('3-收据记录表'!$AA:$AA,'3-收据记录表'!$U:$U,'7-市场业绩'!$F7,'3-收据记录表'!$AR:$AR,X$4)</f>
        <v>0</v>
      </c>
      <c r="Y7" s="142">
        <f>SUMIFS('3-收据记录表'!$AA:$AA,'3-收据记录表'!$U:$U,'7-市场业绩'!$F7,'3-收据记录表'!$AR:$AR,Y$4)</f>
        <v>0</v>
      </c>
      <c r="Z7" s="142">
        <f>SUMIFS('3-收据记录表'!$AA:$AA,'3-收据记录表'!$U:$U,'7-市场业绩'!$F7,'3-收据记录表'!$AR:$AR,Z$4)</f>
        <v>0</v>
      </c>
      <c r="AA7" s="142">
        <f>SUMIFS('3-收据记录表'!$AA:$AA,'3-收据记录表'!$U:$U,'7-市场业绩'!$F7,'3-收据记录表'!$AR:$AR,AA$4)</f>
        <v>0</v>
      </c>
      <c r="AB7" s="142">
        <f>SUMIFS('3-收据记录表'!$AA:$AA,'3-收据记录表'!$U:$U,'7-市场业绩'!$F7,'3-收据记录表'!$AR:$AR,AB$4)</f>
        <v>0</v>
      </c>
      <c r="AC7" s="142">
        <f t="shared" si="3"/>
        <v>0</v>
      </c>
      <c r="AD7" s="142">
        <f>SUMIFS('3-收据记录表'!$AA:$AA,'3-收据记录表'!$U:$U,'7-市场业绩'!$F7,'3-收据记录表'!$AR:$AR,AD$4)</f>
        <v>0</v>
      </c>
      <c r="AE7" s="142">
        <f>SUMIFS('3-收据记录表'!$AA:$AA,'3-收据记录表'!$U:$U,'7-市场业绩'!$F7,'3-收据记录表'!$AR:$AR,AE$4)</f>
        <v>0</v>
      </c>
      <c r="AF7" s="142">
        <f>SUMIFS('3-收据记录表'!$AA:$AA,'3-收据记录表'!$U:$U,'7-市场业绩'!$F7,'3-收据记录表'!$AR:$AR,AF$4)</f>
        <v>0</v>
      </c>
      <c r="AG7" s="142">
        <f>SUMIFS('3-收据记录表'!$AA:$AA,'3-收据记录表'!$U:$U,'7-市场业绩'!$F7,'3-收据记录表'!$AR:$AR,AG$4)</f>
        <v>0</v>
      </c>
      <c r="AH7" s="142">
        <f t="shared" si="0"/>
        <v>41450</v>
      </c>
      <c r="AI7" s="142">
        <f>SUMIFS('3-收据记录表'!AA:AA,'3-收据记录表'!AI:AI,"5年",'3-收据记录表'!W:W,"&lt;&gt;无",'3-收据记录表'!U:U,'7-市场业绩'!F7)</f>
        <v>0</v>
      </c>
      <c r="AJ7" s="132"/>
      <c r="AL7" s="243"/>
      <c r="AM7" s="248" t="s">
        <v>972</v>
      </c>
      <c r="AN7" s="248">
        <v>35000</v>
      </c>
      <c r="AO7" s="132">
        <f t="shared" si="1"/>
        <v>4708.72</v>
      </c>
      <c r="AP7" s="247">
        <f t="shared" si="4"/>
        <v>34818</v>
      </c>
      <c r="AQ7" s="247">
        <f t="shared" si="5"/>
        <v>0</v>
      </c>
      <c r="AR7" s="247">
        <f t="shared" si="6"/>
        <v>0</v>
      </c>
      <c r="AS7" s="247">
        <f t="shared" si="2"/>
        <v>6632</v>
      </c>
      <c r="AT7" s="144">
        <f t="shared" si="7"/>
        <v>34818</v>
      </c>
      <c r="AU7" s="144">
        <f>SUM($AP7:AQ7)</f>
        <v>34818</v>
      </c>
      <c r="AV7" s="144">
        <f>SUM($AP7:AR7)</f>
        <v>34818</v>
      </c>
      <c r="AW7" s="144">
        <f>SUM($AP7:AS7)</f>
        <v>41450</v>
      </c>
    </row>
    <row r="8" spans="1:49" s="115" customFormat="1" ht="20.25" customHeight="1">
      <c r="A8" s="238">
        <v>4</v>
      </c>
      <c r="B8" s="128" t="s">
        <v>839</v>
      </c>
      <c r="C8" s="129" t="s">
        <v>840</v>
      </c>
      <c r="D8" s="130"/>
      <c r="E8" s="130"/>
      <c r="F8" s="315" t="s">
        <v>1900</v>
      </c>
      <c r="G8" s="316" t="s">
        <v>1957</v>
      </c>
      <c r="H8" s="187">
        <f>VLOOKUP(F8,学习卡额度!$E$1:$F$16,2,0)</f>
        <v>42653</v>
      </c>
      <c r="I8" s="252">
        <f>VLOOKUP(F8,学习卡额度!$E$1:$K$22,7,0)</f>
        <v>240000</v>
      </c>
      <c r="J8" s="131"/>
      <c r="K8" s="131"/>
      <c r="L8" s="131"/>
      <c r="M8" s="131"/>
      <c r="N8" s="142">
        <f>SUMIF('3-收据记录表'!U:U,'7-市场业绩'!F8,'3-收据记录表'!X:X)</f>
        <v>5</v>
      </c>
      <c r="O8" s="140">
        <f>SUMIF('3-收据记录表'!U:U,'7-市场业绩'!F8,'3-收据记录表'!Y:Y)</f>
        <v>0</v>
      </c>
      <c r="P8" s="142">
        <f>SUMIFS('3-收据记录表'!$AA:$AA,'3-收据记录表'!$U:$U,'7-市场业绩'!$F8,'3-收据记录表'!$AR:$AR,P$4)</f>
        <v>0</v>
      </c>
      <c r="Q8" s="142">
        <f>SUMIFS('3-收据记录表'!$AA:$AA,'3-收据记录表'!$U:$U,'7-市场业绩'!$F8,'3-收据记录表'!$AR:$AR,Q$4)</f>
        <v>0</v>
      </c>
      <c r="R8" s="142">
        <f>SUMIFS('3-收据记录表'!$AA:$AA,'3-收据记录表'!$U:$U,'7-市场业绩'!$F8,'3-收据记录表'!$AR:$AR,R$4)</f>
        <v>0</v>
      </c>
      <c r="S8" s="142">
        <f>SUMIFS('3-收据记录表'!$AA:$AA,'3-收据记录表'!$U:$U,'7-市场业绩'!$F8,'3-收据记录表'!$AR:$AR,S$4)</f>
        <v>0</v>
      </c>
      <c r="T8" s="142">
        <f>SUMIFS('3-收据记录表'!$AA:$AA,'3-收据记录表'!$U:$U,'7-市场业绩'!$F8,'3-收据记录表'!$AR:$AR,T$4)</f>
        <v>0</v>
      </c>
      <c r="U8" s="142">
        <f>SUMIFS('3-收据记录表'!$AA:$AA,'3-收据记录表'!$U:$U,'7-市场业绩'!$F8,'3-收据记录表'!$AR:$AR,U$4)</f>
        <v>11868</v>
      </c>
      <c r="V8" s="142">
        <f>SUMIFS('3-收据记录表'!$AA:$AA,'3-收据记录表'!$U:$U,'7-市场业绩'!$F8,'3-收据记录表'!$AR:$AR,V$4)</f>
        <v>0</v>
      </c>
      <c r="W8" s="142">
        <f>SUMIFS('3-收据记录表'!$AA:$AA,'3-收据记录表'!$U:$U,'7-市场业绩'!$F8,'3-收据记录表'!$AR:$AR,W$4)</f>
        <v>0</v>
      </c>
      <c r="X8" s="142">
        <f>SUMIFS('3-收据记录表'!$AA:$AA,'3-收据记录表'!$U:$U,'7-市场业绩'!$F8,'3-收据记录表'!$AR:$AR,X$4)</f>
        <v>0</v>
      </c>
      <c r="Y8" s="142">
        <f>SUMIFS('3-收据记录表'!$AA:$AA,'3-收据记录表'!$U:$U,'7-市场业绩'!$F8,'3-收据记录表'!$AR:$AR,Y$4)</f>
        <v>0</v>
      </c>
      <c r="Z8" s="142">
        <f>SUMIFS('3-收据记录表'!$AA:$AA,'3-收据记录表'!$U:$U,'7-市场业绩'!$F8,'3-收据记录表'!$AR:$AR,Z$4)</f>
        <v>0</v>
      </c>
      <c r="AA8" s="142">
        <f>SUMIFS('3-收据记录表'!$AA:$AA,'3-收据记录表'!$U:$U,'7-市场业绩'!$F8,'3-收据记录表'!$AR:$AR,AA$4)</f>
        <v>0</v>
      </c>
      <c r="AB8" s="142">
        <f>SUMIFS('3-收据记录表'!$AA:$AA,'3-收据记录表'!$U:$U,'7-市场业绩'!$F8,'3-收据记录表'!$AR:$AR,AB$4)</f>
        <v>0</v>
      </c>
      <c r="AC8" s="142">
        <f t="shared" si="3"/>
        <v>0</v>
      </c>
      <c r="AD8" s="142">
        <f>SUMIFS('3-收据记录表'!$AA:$AA,'3-收据记录表'!$U:$U,'7-市场业绩'!$F8,'3-收据记录表'!$AR:$AR,AD$4)</f>
        <v>0</v>
      </c>
      <c r="AE8" s="142">
        <f>SUMIFS('3-收据记录表'!$AA:$AA,'3-收据记录表'!$U:$U,'7-市场业绩'!$F8,'3-收据记录表'!$AR:$AR,AE$4)</f>
        <v>0</v>
      </c>
      <c r="AF8" s="142">
        <f>SUMIFS('3-收据记录表'!$AA:$AA,'3-收据记录表'!$U:$U,'7-市场业绩'!$F8,'3-收据记录表'!$AR:$AR,AF$4)</f>
        <v>0</v>
      </c>
      <c r="AG8" s="142">
        <f>SUMIFS('3-收据记录表'!$AA:$AA,'3-收据记录表'!$U:$U,'7-市场业绩'!$F8,'3-收据记录表'!$AR:$AR,AG$4)</f>
        <v>0</v>
      </c>
      <c r="AH8" s="142">
        <f t="shared" si="0"/>
        <v>11868</v>
      </c>
      <c r="AI8" s="142">
        <f>SUMIFS('3-收据记录表'!AA:AA,'3-收据记录表'!AI:AI,"5年",'3-收据记录表'!W:W,"&lt;&gt;无",'3-收据记录表'!U:U,'7-市场业绩'!F8)</f>
        <v>0</v>
      </c>
      <c r="AJ8" s="132"/>
      <c r="AL8" s="243"/>
      <c r="AM8" s="248" t="s">
        <v>981</v>
      </c>
      <c r="AN8" s="248">
        <v>35000</v>
      </c>
      <c r="AO8" s="132">
        <f t="shared" si="1"/>
        <v>1424.1599999999999</v>
      </c>
      <c r="AP8" s="247">
        <f t="shared" si="4"/>
        <v>11868</v>
      </c>
      <c r="AQ8" s="247">
        <f t="shared" si="5"/>
        <v>0</v>
      </c>
      <c r="AR8" s="247">
        <f t="shared" si="6"/>
        <v>0</v>
      </c>
      <c r="AS8" s="247">
        <f t="shared" si="2"/>
        <v>0</v>
      </c>
      <c r="AT8" s="144">
        <f t="shared" si="7"/>
        <v>11868</v>
      </c>
      <c r="AU8" s="144">
        <f>SUM($AP8:AQ8)</f>
        <v>11868</v>
      </c>
      <c r="AV8" s="144">
        <f>SUM($AP8:AR8)</f>
        <v>11868</v>
      </c>
      <c r="AW8" s="144">
        <f>SUM($AP8:AS8)</f>
        <v>11868</v>
      </c>
    </row>
    <row r="9" spans="1:49" s="115" customFormat="1" ht="20.25" customHeight="1">
      <c r="A9" s="238">
        <v>5</v>
      </c>
      <c r="B9" s="128" t="s">
        <v>839</v>
      </c>
      <c r="C9" s="129" t="s">
        <v>840</v>
      </c>
      <c r="D9" s="130"/>
      <c r="E9" s="130"/>
      <c r="F9" s="187" t="s">
        <v>1902</v>
      </c>
      <c r="G9" s="316" t="s">
        <v>1958</v>
      </c>
      <c r="H9" s="187">
        <f>VLOOKUP(F9,学习卡额度!$E$1:$F$16,2,0)</f>
        <v>42816</v>
      </c>
      <c r="I9" s="252">
        <f>VLOOKUP(F9,学习卡额度!$E$1:$K$22,7,0)</f>
        <v>115000</v>
      </c>
      <c r="J9" s="131"/>
      <c r="K9" s="131"/>
      <c r="L9" s="131"/>
      <c r="M9" s="131"/>
      <c r="N9" s="142">
        <f>SUMIF('3-收据记录表'!U:U,'7-市场业绩'!F9,'3-收据记录表'!X:X)</f>
        <v>3</v>
      </c>
      <c r="O9" s="140">
        <f>SUMIF('3-收据记录表'!U:U,'7-市场业绩'!F9,'3-收据记录表'!Y:Y)</f>
        <v>0</v>
      </c>
      <c r="P9" s="142">
        <f>SUMIFS('3-收据记录表'!$AA:$AA,'3-收据记录表'!$U:$U,'7-市场业绩'!$F9,'3-收据记录表'!$AR:$AR,P$4)</f>
        <v>0</v>
      </c>
      <c r="Q9" s="142">
        <f>SUMIFS('3-收据记录表'!$AA:$AA,'3-收据记录表'!$U:$U,'7-市场业绩'!$F9,'3-收据记录表'!$AR:$AR,Q$4)</f>
        <v>0</v>
      </c>
      <c r="R9" s="142">
        <f>SUMIFS('3-收据记录表'!$AA:$AA,'3-收据记录表'!$U:$U,'7-市场业绩'!$F9,'3-收据记录表'!$AR:$AR,R$4)</f>
        <v>0</v>
      </c>
      <c r="S9" s="142">
        <f>SUMIFS('3-收据记录表'!$AA:$AA,'3-收据记录表'!$U:$U,'7-市场业绩'!$F9,'3-收据记录表'!$AR:$AR,S$4)</f>
        <v>0</v>
      </c>
      <c r="T9" s="142">
        <f>SUMIFS('3-收据记录表'!$AA:$AA,'3-收据记录表'!$U:$U,'7-市场业绩'!$F9,'3-收据记录表'!$AR:$AR,T$4)</f>
        <v>0</v>
      </c>
      <c r="U9" s="142">
        <f>SUMIFS('3-收据记录表'!$AA:$AA,'3-收据记录表'!$U:$U,'7-市场业绩'!$F9,'3-收据记录表'!$AR:$AR,U$4)</f>
        <v>2880</v>
      </c>
      <c r="V9" s="142">
        <f>SUMIFS('3-收据记录表'!$AA:$AA,'3-收据记录表'!$U:$U,'7-市场业绩'!$F9,'3-收据记录表'!$AR:$AR,V$4)</f>
        <v>0</v>
      </c>
      <c r="W9" s="142">
        <f>SUMIFS('3-收据记录表'!$AA:$AA,'3-收据记录表'!$U:$U,'7-市场业绩'!$F9,'3-收据记录表'!$AR:$AR,W$4)</f>
        <v>0</v>
      </c>
      <c r="X9" s="142">
        <f>SUMIFS('3-收据记录表'!$AA:$AA,'3-收据记录表'!$U:$U,'7-市场业绩'!$F9,'3-收据记录表'!$AR:$AR,X$4)</f>
        <v>0</v>
      </c>
      <c r="Y9" s="142">
        <f>SUMIFS('3-收据记录表'!$AA:$AA,'3-收据记录表'!$U:$U,'7-市场业绩'!$F9,'3-收据记录表'!$AR:$AR,Y$4)</f>
        <v>0</v>
      </c>
      <c r="Z9" s="142">
        <f>SUMIFS('3-收据记录表'!$AA:$AA,'3-收据记录表'!$U:$U,'7-市场业绩'!$F9,'3-收据记录表'!$AR:$AR,Z$4)</f>
        <v>0</v>
      </c>
      <c r="AA9" s="142">
        <f>SUMIFS('3-收据记录表'!$AA:$AA,'3-收据记录表'!$U:$U,'7-市场业绩'!$F9,'3-收据记录表'!$AR:$AR,AA$4)</f>
        <v>0</v>
      </c>
      <c r="AB9" s="142">
        <f>SUMIFS('3-收据记录表'!$AA:$AA,'3-收据记录表'!$U:$U,'7-市场业绩'!$F9,'3-收据记录表'!$AR:$AR,AB$4)</f>
        <v>0</v>
      </c>
      <c r="AC9" s="142">
        <f t="shared" si="3"/>
        <v>0</v>
      </c>
      <c r="AD9" s="142">
        <f>SUMIFS('3-收据记录表'!$AA:$AA,'3-收据记录表'!$U:$U,'7-市场业绩'!$F9,'3-收据记录表'!$AR:$AR,AD$4)</f>
        <v>0</v>
      </c>
      <c r="AE9" s="142">
        <f>SUMIFS('3-收据记录表'!$AA:$AA,'3-收据记录表'!$U:$U,'7-市场业绩'!$F9,'3-收据记录表'!$AR:$AR,AE$4)</f>
        <v>0</v>
      </c>
      <c r="AF9" s="142">
        <f>SUMIFS('3-收据记录表'!$AA:$AA,'3-收据记录表'!$U:$U,'7-市场业绩'!$F9,'3-收据记录表'!$AR:$AR,AF$4)</f>
        <v>0</v>
      </c>
      <c r="AG9" s="142">
        <f>SUMIFS('3-收据记录表'!$AA:$AA,'3-收据记录表'!$U:$U,'7-市场业绩'!$F9,'3-收据记录表'!$AR:$AR,AG$4)</f>
        <v>0</v>
      </c>
      <c r="AH9" s="142">
        <f t="shared" si="0"/>
        <v>2880</v>
      </c>
      <c r="AI9" s="142">
        <f>SUMIFS('3-收据记录表'!AA:AA,'3-收据记录表'!AI:AI,"5年",'3-收据记录表'!W:W,"&lt;&gt;无",'3-收据记录表'!U:U,'7-市场业绩'!F9)</f>
        <v>0</v>
      </c>
      <c r="AJ9" s="132"/>
      <c r="AL9" s="243"/>
      <c r="AM9" s="248" t="s">
        <v>977</v>
      </c>
      <c r="AN9" s="248">
        <v>35000</v>
      </c>
      <c r="AO9" s="132">
        <f t="shared" si="1"/>
        <v>345.59999999999997</v>
      </c>
      <c r="AP9" s="247">
        <f t="shared" si="4"/>
        <v>2880</v>
      </c>
      <c r="AQ9" s="247">
        <f t="shared" si="5"/>
        <v>0</v>
      </c>
      <c r="AR9" s="247">
        <f t="shared" si="6"/>
        <v>0</v>
      </c>
      <c r="AS9" s="247">
        <f t="shared" si="2"/>
        <v>0</v>
      </c>
      <c r="AT9" s="144">
        <f t="shared" si="7"/>
        <v>2880</v>
      </c>
      <c r="AU9" s="144">
        <f>SUM($AP9:AQ9)</f>
        <v>2880</v>
      </c>
      <c r="AV9" s="144">
        <f>SUM($AP9:AR9)</f>
        <v>2880</v>
      </c>
      <c r="AW9" s="144">
        <f>SUM($AP9:AS9)</f>
        <v>2880</v>
      </c>
    </row>
    <row r="10" spans="1:49" s="115" customFormat="1" ht="20.25" customHeight="1">
      <c r="A10" s="238">
        <v>6</v>
      </c>
      <c r="B10" s="128" t="s">
        <v>839</v>
      </c>
      <c r="C10" s="129" t="s">
        <v>840</v>
      </c>
      <c r="D10" s="130"/>
      <c r="E10" s="130"/>
      <c r="F10" s="187" t="s">
        <v>1152</v>
      </c>
      <c r="G10" s="316" t="s">
        <v>1959</v>
      </c>
      <c r="H10" s="187">
        <f>VLOOKUP(F10,学习卡额度!$E$1:$F$16,2,0)</f>
        <v>42217</v>
      </c>
      <c r="I10" s="252">
        <f>VLOOKUP(F10,学习卡额度!$E$1:$K$22,7,0)</f>
        <v>120000</v>
      </c>
      <c r="J10" s="131"/>
      <c r="K10" s="131"/>
      <c r="L10" s="131"/>
      <c r="M10" s="131"/>
      <c r="N10" s="142">
        <f>SUMIF('3-收据记录表'!U:U,'7-市场业绩'!F10,'3-收据记录表'!X:X)</f>
        <v>1</v>
      </c>
      <c r="O10" s="140">
        <f>SUMIF('3-收据记录表'!U:U,'7-市场业绩'!F10,'3-收据记录表'!Y:Y)</f>
        <v>0</v>
      </c>
      <c r="P10" s="142">
        <f>SUMIFS('3-收据记录表'!$AA:$AA,'3-收据记录表'!$U:$U,'7-市场业绩'!$F10,'3-收据记录表'!$AR:$AR,P$4)</f>
        <v>0</v>
      </c>
      <c r="Q10" s="142">
        <f>SUMIFS('3-收据记录表'!$AA:$AA,'3-收据记录表'!$U:$U,'7-市场业绩'!$F10,'3-收据记录表'!$AR:$AR,Q$4)</f>
        <v>0</v>
      </c>
      <c r="R10" s="142">
        <f>SUMIFS('3-收据记录表'!$AA:$AA,'3-收据记录表'!$U:$U,'7-市场业绩'!$F10,'3-收据记录表'!$AR:$AR,R$4)</f>
        <v>0</v>
      </c>
      <c r="S10" s="142">
        <f>SUMIFS('3-收据记录表'!$AA:$AA,'3-收据记录表'!$U:$U,'7-市场业绩'!$F10,'3-收据记录表'!$AR:$AR,S$4)</f>
        <v>0</v>
      </c>
      <c r="T10" s="142">
        <f>SUMIFS('3-收据记录表'!$AA:$AA,'3-收据记录表'!$U:$U,'7-市场业绩'!$F10,'3-收据记录表'!$AR:$AR,T$4)</f>
        <v>0</v>
      </c>
      <c r="U10" s="142">
        <f>SUMIFS('3-收据记录表'!$AA:$AA,'3-收据记录表'!$U:$U,'7-市场业绩'!$F10,'3-收据记录表'!$AR:$AR,U$4)</f>
        <v>3316</v>
      </c>
      <c r="V10" s="142">
        <f>SUMIFS('3-收据记录表'!$AA:$AA,'3-收据记录表'!$U:$U,'7-市场业绩'!$F10,'3-收据记录表'!$AR:$AR,V$4)</f>
        <v>0</v>
      </c>
      <c r="W10" s="142">
        <f>SUMIFS('3-收据记录表'!$AA:$AA,'3-收据记录表'!$U:$U,'7-市场业绩'!$F10,'3-收据记录表'!$AR:$AR,W$4)</f>
        <v>0</v>
      </c>
      <c r="X10" s="142">
        <f>SUMIFS('3-收据记录表'!$AA:$AA,'3-收据记录表'!$U:$U,'7-市场业绩'!$F10,'3-收据记录表'!$AR:$AR,X$4)</f>
        <v>0</v>
      </c>
      <c r="Y10" s="142">
        <f>SUMIFS('3-收据记录表'!$AA:$AA,'3-收据记录表'!$U:$U,'7-市场业绩'!$F10,'3-收据记录表'!$AR:$AR,Y$4)</f>
        <v>0</v>
      </c>
      <c r="Z10" s="142">
        <f>SUMIFS('3-收据记录表'!$AA:$AA,'3-收据记录表'!$U:$U,'7-市场业绩'!$F10,'3-收据记录表'!$AR:$AR,Z$4)</f>
        <v>0</v>
      </c>
      <c r="AA10" s="142">
        <f>SUMIFS('3-收据记录表'!$AA:$AA,'3-收据记录表'!$U:$U,'7-市场业绩'!$F10,'3-收据记录表'!$AR:$AR,AA$4)</f>
        <v>0</v>
      </c>
      <c r="AB10" s="142">
        <f>SUMIFS('3-收据记录表'!$AA:$AA,'3-收据记录表'!$U:$U,'7-市场业绩'!$F10,'3-收据记录表'!$AR:$AR,AB$4)</f>
        <v>0</v>
      </c>
      <c r="AC10" s="142">
        <f t="shared" si="3"/>
        <v>0</v>
      </c>
      <c r="AD10" s="142">
        <f>SUMIFS('3-收据记录表'!$AA:$AA,'3-收据记录表'!$U:$U,'7-市场业绩'!$F10,'3-收据记录表'!$AR:$AR,AD$4)</f>
        <v>0</v>
      </c>
      <c r="AE10" s="142">
        <f>SUMIFS('3-收据记录表'!$AA:$AA,'3-收据记录表'!$U:$U,'7-市场业绩'!$F10,'3-收据记录表'!$AR:$AR,AE$4)</f>
        <v>0</v>
      </c>
      <c r="AF10" s="142">
        <f>SUMIFS('3-收据记录表'!$AA:$AA,'3-收据记录表'!$U:$U,'7-市场业绩'!$F10,'3-收据记录表'!$AR:$AR,AF$4)</f>
        <v>0</v>
      </c>
      <c r="AG10" s="142">
        <f>SUMIFS('3-收据记录表'!$AA:$AA,'3-收据记录表'!$U:$U,'7-市场业绩'!$F10,'3-收据记录表'!$AR:$AR,AG$4)</f>
        <v>0</v>
      </c>
      <c r="AH10" s="142">
        <f t="shared" si="0"/>
        <v>3316</v>
      </c>
      <c r="AI10" s="142">
        <f>SUMIFS('3-收据记录表'!AA:AA,'3-收据记录表'!AI:AI,"5年",'3-收据记录表'!W:W,"&lt;&gt;无",'3-收据记录表'!U:U,'7-市场业绩'!F10)</f>
        <v>0</v>
      </c>
      <c r="AJ10" s="132"/>
      <c r="AL10" s="243"/>
      <c r="AM10" s="248" t="s">
        <v>970</v>
      </c>
      <c r="AN10" s="248">
        <v>35000</v>
      </c>
      <c r="AO10" s="132">
        <f t="shared" si="1"/>
        <v>397.91999999999996</v>
      </c>
      <c r="AP10" s="247">
        <f t="shared" si="4"/>
        <v>3316</v>
      </c>
      <c r="AQ10" s="247">
        <f t="shared" si="5"/>
        <v>0</v>
      </c>
      <c r="AR10" s="247">
        <f t="shared" si="6"/>
        <v>0</v>
      </c>
      <c r="AS10" s="247">
        <f t="shared" si="2"/>
        <v>0</v>
      </c>
      <c r="AT10" s="144">
        <f t="shared" si="7"/>
        <v>3316</v>
      </c>
      <c r="AU10" s="144">
        <f>SUM($AP10:AQ10)</f>
        <v>3316</v>
      </c>
      <c r="AV10" s="144">
        <f>SUM($AP10:AR10)</f>
        <v>3316</v>
      </c>
      <c r="AW10" s="144">
        <f>SUM($AP10:AS10)</f>
        <v>3316</v>
      </c>
    </row>
    <row r="11" spans="1:49" s="115" customFormat="1" ht="20.25" customHeight="1">
      <c r="A11" s="238">
        <v>7</v>
      </c>
      <c r="B11" s="128" t="s">
        <v>839</v>
      </c>
      <c r="C11" s="129" t="s">
        <v>840</v>
      </c>
      <c r="D11" s="130"/>
      <c r="E11" s="130"/>
      <c r="F11" s="187" t="s">
        <v>1903</v>
      </c>
      <c r="G11" s="249"/>
      <c r="H11" s="187">
        <f>VLOOKUP(F11,学习卡额度!$E$1:$F$16,2,0)</f>
        <v>42825</v>
      </c>
      <c r="I11" s="252">
        <f>VLOOKUP(F11,学习卡额度!$E$1:$K$22,7,0)</f>
        <v>155000</v>
      </c>
      <c r="J11" s="131"/>
      <c r="K11" s="131"/>
      <c r="L11" s="131"/>
      <c r="M11" s="131"/>
      <c r="N11" s="142">
        <f>SUMIF('3-收据记录表'!U:U,'7-市场业绩'!F11,'3-收据记录表'!X:X)</f>
        <v>8</v>
      </c>
      <c r="O11" s="140">
        <f>SUMIF('3-收据记录表'!U:U,'7-市场业绩'!F11,'3-收据记录表'!Y:Y)</f>
        <v>3</v>
      </c>
      <c r="P11" s="142">
        <f>SUMIFS('3-收据记录表'!$AA:$AA,'3-收据记录表'!$U:$U,'7-市场业绩'!$F11,'3-收据记录表'!$AR:$AR,P$4)</f>
        <v>0</v>
      </c>
      <c r="Q11" s="142">
        <f>SUMIFS('3-收据记录表'!$AA:$AA,'3-收据记录表'!$U:$U,'7-市场业绩'!$F11,'3-收据记录表'!$AR:$AR,Q$4)</f>
        <v>0</v>
      </c>
      <c r="R11" s="142">
        <f>SUMIFS('3-收据记录表'!$AA:$AA,'3-收据记录表'!$U:$U,'7-市场业绩'!$F11,'3-收据记录表'!$AR:$AR,R$4)</f>
        <v>0</v>
      </c>
      <c r="S11" s="142">
        <f>SUMIFS('3-收据记录表'!$AA:$AA,'3-收据记录表'!$U:$U,'7-市场业绩'!$F11,'3-收据记录表'!$AR:$AR,S$4)</f>
        <v>0</v>
      </c>
      <c r="T11" s="142">
        <f>SUMIFS('3-收据记录表'!$AA:$AA,'3-收据记录表'!$U:$U,'7-市场业绩'!$F11,'3-收据记录表'!$AR:$AR,T$4)</f>
        <v>0</v>
      </c>
      <c r="U11" s="142">
        <f>SUMIFS('3-收据记录表'!$AA:$AA,'3-收据记录表'!$U:$U,'7-市场业绩'!$F11,'3-收据记录表'!$AR:$AR,U$4)</f>
        <v>45420</v>
      </c>
      <c r="V11" s="142">
        <f>SUMIFS('3-收据记录表'!$AA:$AA,'3-收据记录表'!$U:$U,'7-市场业绩'!$F11,'3-收据记录表'!$AR:$AR,V$4)</f>
        <v>97600</v>
      </c>
      <c r="W11" s="142">
        <f>SUMIFS('3-收据记录表'!$AA:$AA,'3-收据记录表'!$U:$U,'7-市场业绩'!$F11,'3-收据记录表'!$AR:$AR,W$4)</f>
        <v>0</v>
      </c>
      <c r="X11" s="142">
        <f>SUMIFS('3-收据记录表'!$AA:$AA,'3-收据记录表'!$U:$U,'7-市场业绩'!$F11,'3-收据记录表'!$AR:$AR,X$4)</f>
        <v>0</v>
      </c>
      <c r="Y11" s="142">
        <f>SUMIFS('3-收据记录表'!$AA:$AA,'3-收据记录表'!$U:$U,'7-市场业绩'!$F11,'3-收据记录表'!$AR:$AR,Y$4)</f>
        <v>0</v>
      </c>
      <c r="Z11" s="142">
        <f>SUMIFS('3-收据记录表'!$AA:$AA,'3-收据记录表'!$U:$U,'7-市场业绩'!$F11,'3-收据记录表'!$AR:$AR,Z$4)</f>
        <v>0</v>
      </c>
      <c r="AA11" s="142">
        <f>SUMIFS('3-收据记录表'!$AA:$AA,'3-收据记录表'!$U:$U,'7-市场业绩'!$F11,'3-收据记录表'!$AR:$AR,AA$4)</f>
        <v>0</v>
      </c>
      <c r="AB11" s="142">
        <f>SUMIFS('3-收据记录表'!$AA:$AA,'3-收据记录表'!$U:$U,'7-市场业绩'!$F11,'3-收据记录表'!$AR:$AR,AB$4)</f>
        <v>0</v>
      </c>
      <c r="AC11" s="142">
        <f t="shared" si="3"/>
        <v>0</v>
      </c>
      <c r="AD11" s="142">
        <f>SUMIFS('3-收据记录表'!$AA:$AA,'3-收据记录表'!$U:$U,'7-市场业绩'!$F11,'3-收据记录表'!$AR:$AR,AD$4)</f>
        <v>0</v>
      </c>
      <c r="AE11" s="142">
        <f>SUMIFS('3-收据记录表'!$AA:$AA,'3-收据记录表'!$U:$U,'7-市场业绩'!$F11,'3-收据记录表'!$AR:$AR,AE$4)</f>
        <v>0</v>
      </c>
      <c r="AF11" s="142">
        <f>SUMIFS('3-收据记录表'!$AA:$AA,'3-收据记录表'!$U:$U,'7-市场业绩'!$F11,'3-收据记录表'!$AR:$AR,AF$4)</f>
        <v>0</v>
      </c>
      <c r="AG11" s="142">
        <f>SUMIFS('3-收据记录表'!$AA:$AA,'3-收据记录表'!$U:$U,'7-市场业绩'!$F11,'3-收据记录表'!$AR:$AR,AG$4)</f>
        <v>0</v>
      </c>
      <c r="AH11" s="142">
        <f t="shared" si="0"/>
        <v>143020</v>
      </c>
      <c r="AI11" s="142">
        <f>SUMIFS('3-收据记录表'!AA:AA,'3-收据记录表'!AI:AI,"5年",'3-收据记录表'!W:W,"&lt;&gt;无",'3-收据记录表'!U:U,'7-市场业绩'!F11)</f>
        <v>0</v>
      </c>
      <c r="AJ11" s="132"/>
      <c r="AL11" s="243"/>
      <c r="AM11" s="248" t="s">
        <v>978</v>
      </c>
      <c r="AN11" s="248">
        <v>35000</v>
      </c>
      <c r="AO11" s="132">
        <f t="shared" si="1"/>
        <v>15210.4</v>
      </c>
      <c r="AP11" s="247">
        <f t="shared" si="4"/>
        <v>45420</v>
      </c>
      <c r="AQ11" s="247">
        <f t="shared" si="5"/>
        <v>97600</v>
      </c>
      <c r="AR11" s="247">
        <f t="shared" si="6"/>
        <v>0</v>
      </c>
      <c r="AS11" s="247">
        <f t="shared" si="2"/>
        <v>0</v>
      </c>
      <c r="AT11" s="144">
        <f t="shared" si="7"/>
        <v>45420</v>
      </c>
      <c r="AU11" s="144">
        <f>SUM($AP11:AQ11)</f>
        <v>143020</v>
      </c>
      <c r="AV11" s="144">
        <f>SUM($AP11:AR11)</f>
        <v>143020</v>
      </c>
      <c r="AW11" s="144">
        <f>SUM($AP11:AS11)</f>
        <v>143020</v>
      </c>
    </row>
    <row r="12" spans="1:49" s="115" customFormat="1" ht="20.25" customHeight="1">
      <c r="A12" s="238">
        <v>8</v>
      </c>
      <c r="B12" s="128" t="s">
        <v>839</v>
      </c>
      <c r="C12" s="129" t="s">
        <v>840</v>
      </c>
      <c r="D12" s="130"/>
      <c r="E12" s="130"/>
      <c r="F12" s="187" t="s">
        <v>1904</v>
      </c>
      <c r="G12" s="249"/>
      <c r="H12" s="187">
        <f>VLOOKUP(F12,学习卡额度!$E$1:$F$16,2,0)</f>
        <v>42791</v>
      </c>
      <c r="I12" s="252">
        <f>VLOOKUP(F12,学习卡额度!$E$1:$K$22,7,0)</f>
        <v>155000</v>
      </c>
      <c r="J12" s="131"/>
      <c r="K12" s="131"/>
      <c r="L12" s="131"/>
      <c r="M12" s="131"/>
      <c r="N12" s="142">
        <f>SUMIF('3-收据记录表'!U:U,'7-市场业绩'!F12,'3-收据记录表'!X:X)</f>
        <v>11</v>
      </c>
      <c r="O12" s="140">
        <f>SUMIF('3-收据记录表'!U:U,'7-市场业绩'!F12,'3-收据记录表'!Y:Y)</f>
        <v>0</v>
      </c>
      <c r="P12" s="142">
        <f>SUMIFS('3-收据记录表'!$AA:$AA,'3-收据记录表'!$U:$U,'7-市场业绩'!$F12,'3-收据记录表'!$AR:$AR,P$4)</f>
        <v>0</v>
      </c>
      <c r="Q12" s="142">
        <f>SUMIFS('3-收据记录表'!$AA:$AA,'3-收据记录表'!$U:$U,'7-市场业绩'!$F12,'3-收据记录表'!$AR:$AR,Q$4)</f>
        <v>0</v>
      </c>
      <c r="R12" s="142">
        <f>SUMIFS('3-收据记录表'!$AA:$AA,'3-收据记录表'!$U:$U,'7-市场业绩'!$F12,'3-收据记录表'!$AR:$AR,R$4)</f>
        <v>0</v>
      </c>
      <c r="S12" s="142">
        <f>SUMIFS('3-收据记录表'!$AA:$AA,'3-收据记录表'!$U:$U,'7-市场业绩'!$F12,'3-收据记录表'!$AR:$AR,S$4)</f>
        <v>0</v>
      </c>
      <c r="T12" s="142">
        <f>SUMIFS('3-收据记录表'!$AA:$AA,'3-收据记录表'!$U:$U,'7-市场业绩'!$F12,'3-收据记录表'!$AR:$AR,T$4)</f>
        <v>0</v>
      </c>
      <c r="U12" s="142">
        <f>SUMIFS('3-收据记录表'!$AA:$AA,'3-收据记录表'!$U:$U,'7-市场业绩'!$F12,'3-收据记录表'!$AR:$AR,U$4)</f>
        <v>10560</v>
      </c>
      <c r="V12" s="142">
        <f>SUMIFS('3-收据记录表'!$AA:$AA,'3-收据记录表'!$U:$U,'7-市场业绩'!$F12,'3-收据记录表'!$AR:$AR,V$4)</f>
        <v>0</v>
      </c>
      <c r="W12" s="142">
        <f>SUMIFS('3-收据记录表'!$AA:$AA,'3-收据记录表'!$U:$U,'7-市场业绩'!$F12,'3-收据记录表'!$AR:$AR,W$4)</f>
        <v>0</v>
      </c>
      <c r="X12" s="142">
        <f>SUMIFS('3-收据记录表'!$AA:$AA,'3-收据记录表'!$U:$U,'7-市场业绩'!$F12,'3-收据记录表'!$AR:$AR,X$4)</f>
        <v>0</v>
      </c>
      <c r="Y12" s="142">
        <f>SUMIFS('3-收据记录表'!$AA:$AA,'3-收据记录表'!$U:$U,'7-市场业绩'!$F12,'3-收据记录表'!$AR:$AR,Y$4)</f>
        <v>0</v>
      </c>
      <c r="Z12" s="142">
        <f>SUMIFS('3-收据记录表'!$AA:$AA,'3-收据记录表'!$U:$U,'7-市场业绩'!$F12,'3-收据记录表'!$AR:$AR,Z$4)</f>
        <v>0</v>
      </c>
      <c r="AA12" s="142">
        <f>SUMIFS('3-收据记录表'!$AA:$AA,'3-收据记录表'!$U:$U,'7-市场业绩'!$F12,'3-收据记录表'!$AR:$AR,AA$4)</f>
        <v>0</v>
      </c>
      <c r="AB12" s="142">
        <f>SUMIFS('3-收据记录表'!$AA:$AA,'3-收据记录表'!$U:$U,'7-市场业绩'!$F12,'3-收据记录表'!$AR:$AR,AB$4)</f>
        <v>0</v>
      </c>
      <c r="AC12" s="142">
        <f t="shared" si="3"/>
        <v>0</v>
      </c>
      <c r="AD12" s="142">
        <f>SUMIFS('3-收据记录表'!$AA:$AA,'3-收据记录表'!$U:$U,'7-市场业绩'!$F12,'3-收据记录表'!$AR:$AR,AD$4)</f>
        <v>0</v>
      </c>
      <c r="AE12" s="142">
        <f>SUMIFS('3-收据记录表'!$AA:$AA,'3-收据记录表'!$U:$U,'7-市场业绩'!$F12,'3-收据记录表'!$AR:$AR,AE$4)</f>
        <v>0</v>
      </c>
      <c r="AF12" s="142">
        <f>SUMIFS('3-收据记录表'!$AA:$AA,'3-收据记录表'!$U:$U,'7-市场业绩'!$F12,'3-收据记录表'!$AR:$AR,AF$4)</f>
        <v>0</v>
      </c>
      <c r="AG12" s="142">
        <f>SUMIFS('3-收据记录表'!$AA:$AA,'3-收据记录表'!$U:$U,'7-市场业绩'!$F12,'3-收据记录表'!$AR:$AR,AG$4)</f>
        <v>0</v>
      </c>
      <c r="AH12" s="142">
        <f t="shared" si="0"/>
        <v>10560</v>
      </c>
      <c r="AI12" s="142">
        <f>SUMIFS('3-收据记录表'!AA:AA,'3-收据记录表'!AI:AI,"5年",'3-收据记录表'!W:W,"&lt;&gt;无",'3-收据记录表'!U:U,'7-市场业绩'!F12)</f>
        <v>0</v>
      </c>
      <c r="AJ12" s="132"/>
      <c r="AL12" s="243"/>
      <c r="AM12" s="248" t="s">
        <v>979</v>
      </c>
      <c r="AN12" s="248">
        <v>35000</v>
      </c>
      <c r="AO12" s="132">
        <f t="shared" si="1"/>
        <v>1267.2</v>
      </c>
      <c r="AP12" s="247">
        <f t="shared" si="4"/>
        <v>10560</v>
      </c>
      <c r="AQ12" s="247">
        <f t="shared" si="5"/>
        <v>0</v>
      </c>
      <c r="AR12" s="247">
        <f t="shared" si="6"/>
        <v>0</v>
      </c>
      <c r="AS12" s="247">
        <f t="shared" si="2"/>
        <v>0</v>
      </c>
      <c r="AT12" s="144">
        <f t="shared" si="7"/>
        <v>10560</v>
      </c>
      <c r="AU12" s="144">
        <f>SUM($AP12:AQ12)</f>
        <v>10560</v>
      </c>
      <c r="AV12" s="144">
        <f>SUM($AP12:AR12)</f>
        <v>10560</v>
      </c>
      <c r="AW12" s="144">
        <f>SUM($AP12:AS12)</f>
        <v>10560</v>
      </c>
    </row>
    <row r="13" spans="1:49" s="115" customFormat="1" ht="20.25" customHeight="1">
      <c r="A13" s="238">
        <v>9</v>
      </c>
      <c r="B13" s="128" t="s">
        <v>839</v>
      </c>
      <c r="C13" s="129" t="s">
        <v>840</v>
      </c>
      <c r="D13" s="130"/>
      <c r="E13" s="130"/>
      <c r="F13" s="187" t="s">
        <v>1135</v>
      </c>
      <c r="G13" s="249"/>
      <c r="H13" s="187">
        <f>VLOOKUP(F13,学习卡额度!$E$1:$F$16,2,0)</f>
        <v>42748</v>
      </c>
      <c r="I13" s="252">
        <f>VLOOKUP(F13,学习卡额度!$E$1:$K$22,7,0)</f>
        <v>275000</v>
      </c>
      <c r="J13" s="131"/>
      <c r="K13" s="131"/>
      <c r="L13" s="131"/>
      <c r="M13" s="131"/>
      <c r="N13" s="142">
        <f>SUMIF('3-收据记录表'!U:U,'7-市场业绩'!F13,'3-收据记录表'!X:X)</f>
        <v>29</v>
      </c>
      <c r="O13" s="140">
        <f>SUMIF('3-收据记录表'!U:U,'7-市场业绩'!F13,'3-收据记录表'!Y:Y)</f>
        <v>0</v>
      </c>
      <c r="P13" s="142">
        <f>SUMIFS('3-收据记录表'!$AA:$AA,'3-收据记录表'!$U:$U,'7-市场业绩'!$F13,'3-收据记录表'!$AR:$AR,P$4)</f>
        <v>960</v>
      </c>
      <c r="Q13" s="142">
        <f>SUMIFS('3-收据记录表'!$AA:$AA,'3-收据记录表'!$U:$U,'7-市场业绩'!$F13,'3-收据记录表'!$AR:$AR,Q$4)</f>
        <v>0</v>
      </c>
      <c r="R13" s="142">
        <f>SUMIFS('3-收据记录表'!$AA:$AA,'3-收据记录表'!$U:$U,'7-市场业绩'!$F13,'3-收据记录表'!$AR:$AR,R$4)</f>
        <v>0</v>
      </c>
      <c r="S13" s="142">
        <f>SUMIFS('3-收据记录表'!$AA:$AA,'3-收据记录表'!$U:$U,'7-市场业绩'!$F13,'3-收据记录表'!$AR:$AR,S$4)</f>
        <v>0</v>
      </c>
      <c r="T13" s="142">
        <f>SUMIFS('3-收据记录表'!$AA:$AA,'3-收据记录表'!$U:$U,'7-市场业绩'!$F13,'3-收据记录表'!$AR:$AR,T$4)</f>
        <v>0</v>
      </c>
      <c r="U13" s="142">
        <f>SUMIFS('3-收据记录表'!$AA:$AA,'3-收据记录表'!$U:$U,'7-市场业绩'!$F13,'3-收据记录表'!$AR:$AR,U$4)</f>
        <v>106538</v>
      </c>
      <c r="V13" s="142">
        <f>SUMIFS('3-收据记录表'!$AA:$AA,'3-收据记录表'!$U:$U,'7-市场业绩'!$F13,'3-收据记录表'!$AR:$AR,V$4)</f>
        <v>0</v>
      </c>
      <c r="W13" s="142">
        <f>SUMIFS('3-收据记录表'!$AA:$AA,'3-收据记录表'!$U:$U,'7-市场业绩'!$F13,'3-收据记录表'!$AR:$AR,W$4)</f>
        <v>0</v>
      </c>
      <c r="X13" s="142">
        <f>SUMIFS('3-收据记录表'!$AA:$AA,'3-收据记录表'!$U:$U,'7-市场业绩'!$F13,'3-收据记录表'!$AR:$AR,X$4)</f>
        <v>0</v>
      </c>
      <c r="Y13" s="142">
        <f>SUMIFS('3-收据记录表'!$AA:$AA,'3-收据记录表'!$U:$U,'7-市场业绩'!$F13,'3-收据记录表'!$AR:$AR,Y$4)</f>
        <v>0</v>
      </c>
      <c r="Z13" s="142">
        <f>SUMIFS('3-收据记录表'!$AA:$AA,'3-收据记录表'!$U:$U,'7-市场业绩'!$F13,'3-收据记录表'!$AR:$AR,Z$4)</f>
        <v>0</v>
      </c>
      <c r="AA13" s="142">
        <f>SUMIFS('3-收据记录表'!$AA:$AA,'3-收据记录表'!$U:$U,'7-市场业绩'!$F13,'3-收据记录表'!$AR:$AR,AA$4)</f>
        <v>0</v>
      </c>
      <c r="AB13" s="142">
        <f>SUMIFS('3-收据记录表'!$AA:$AA,'3-收据记录表'!$U:$U,'7-市场业绩'!$F13,'3-收据记录表'!$AR:$AR,AB$4)</f>
        <v>0</v>
      </c>
      <c r="AC13" s="142">
        <f t="shared" si="3"/>
        <v>0</v>
      </c>
      <c r="AD13" s="142">
        <f>SUMIFS('3-收据记录表'!$AA:$AA,'3-收据记录表'!$U:$U,'7-市场业绩'!$F13,'3-收据记录表'!$AR:$AR,AD$4)</f>
        <v>0</v>
      </c>
      <c r="AE13" s="142">
        <f>SUMIFS('3-收据记录表'!$AA:$AA,'3-收据记录表'!$U:$U,'7-市场业绩'!$F13,'3-收据记录表'!$AR:$AR,AE$4)</f>
        <v>0</v>
      </c>
      <c r="AF13" s="142">
        <f>SUMIFS('3-收据记录表'!$AA:$AA,'3-收据记录表'!$U:$U,'7-市场业绩'!$F13,'3-收据记录表'!$AR:$AR,AF$4)</f>
        <v>0</v>
      </c>
      <c r="AG13" s="142">
        <f>SUMIFS('3-收据记录表'!$AA:$AA,'3-收据记录表'!$U:$U,'7-市场业绩'!$F13,'3-收据记录表'!$AR:$AR,AG$4)</f>
        <v>0</v>
      </c>
      <c r="AH13" s="142">
        <f t="shared" si="0"/>
        <v>107498</v>
      </c>
      <c r="AI13" s="142">
        <f>SUMIFS('3-收据记录表'!AA:AA,'3-收据记录表'!AI:AI,"5年",'3-收据记录表'!W:W,"&lt;&gt;无",'3-收据记录表'!U:U,'7-市场业绩'!F13)</f>
        <v>7100</v>
      </c>
      <c r="AJ13" s="132"/>
      <c r="AL13" s="243"/>
      <c r="AM13" s="248" t="s">
        <v>500</v>
      </c>
      <c r="AN13" s="248">
        <v>25000</v>
      </c>
      <c r="AO13" s="132">
        <f t="shared" si="1"/>
        <v>12870.96</v>
      </c>
      <c r="AP13" s="247">
        <f t="shared" si="4"/>
        <v>106538</v>
      </c>
      <c r="AQ13" s="247">
        <f t="shared" si="5"/>
        <v>0</v>
      </c>
      <c r="AR13" s="247">
        <f t="shared" si="6"/>
        <v>960</v>
      </c>
      <c r="AS13" s="247">
        <f t="shared" si="2"/>
        <v>0</v>
      </c>
      <c r="AT13" s="144">
        <f t="shared" si="7"/>
        <v>106538</v>
      </c>
      <c r="AU13" s="144">
        <f>SUM($AP13:AQ13)</f>
        <v>106538</v>
      </c>
      <c r="AV13" s="144">
        <f>SUM($AP13:AR13)</f>
        <v>107498</v>
      </c>
      <c r="AW13" s="144">
        <f>SUM($AP13:AS13)</f>
        <v>107498</v>
      </c>
    </row>
    <row r="14" spans="1:49" s="115" customFormat="1" ht="20.25" customHeight="1">
      <c r="A14" s="238">
        <v>10</v>
      </c>
      <c r="B14" s="128" t="s">
        <v>839</v>
      </c>
      <c r="C14" s="129" t="s">
        <v>840</v>
      </c>
      <c r="D14" s="130"/>
      <c r="E14" s="130"/>
      <c r="F14" s="187" t="s">
        <v>1905</v>
      </c>
      <c r="G14" s="249"/>
      <c r="H14" s="187">
        <v>42850</v>
      </c>
      <c r="I14" s="252">
        <f>VLOOKUP(F14,学习卡额度!$E$1:$K$22,7,0)</f>
        <v>35000</v>
      </c>
      <c r="J14" s="131"/>
      <c r="K14" s="131"/>
      <c r="L14" s="131"/>
      <c r="M14" s="131"/>
      <c r="N14" s="142">
        <f>SUMIF('3-收据记录表'!U:U,'7-市场业绩'!F14,'3-收据记录表'!X:X)</f>
        <v>8</v>
      </c>
      <c r="O14" s="140">
        <f>SUMIF('3-收据记录表'!U:U,'7-市场业绩'!F14,'3-收据记录表'!Y:Y)</f>
        <v>0</v>
      </c>
      <c r="P14" s="142">
        <f>SUMIFS('3-收据记录表'!$AA:$AA,'3-收据记录表'!$U:$U,'7-市场业绩'!$F14,'3-收据记录表'!$AR:$AR,P$4)</f>
        <v>0</v>
      </c>
      <c r="Q14" s="142">
        <f>SUMIFS('3-收据记录表'!$AA:$AA,'3-收据记录表'!$U:$U,'7-市场业绩'!$F14,'3-收据记录表'!$AR:$AR,Q$4)</f>
        <v>0</v>
      </c>
      <c r="R14" s="142">
        <f>SUMIFS('3-收据记录表'!$AA:$AA,'3-收据记录表'!$U:$U,'7-市场业绩'!$F14,'3-收据记录表'!$AR:$AR,R$4)</f>
        <v>0</v>
      </c>
      <c r="S14" s="142">
        <f>SUMIFS('3-收据记录表'!$AA:$AA,'3-收据记录表'!$U:$U,'7-市场业绩'!$F14,'3-收据记录表'!$AR:$AR,S$4)</f>
        <v>0</v>
      </c>
      <c r="T14" s="142">
        <f>SUMIFS('3-收据记录表'!$AA:$AA,'3-收据记录表'!$U:$U,'7-市场业绩'!$F14,'3-收据记录表'!$AR:$AR,T$4)</f>
        <v>0</v>
      </c>
      <c r="U14" s="142">
        <f>SUMIFS('3-收据记录表'!$AA:$AA,'3-收据记录表'!$U:$U,'7-市场业绩'!$F14,'3-收据记录表'!$AR:$AR,U$4)</f>
        <v>11592</v>
      </c>
      <c r="V14" s="142">
        <f>SUMIFS('3-收据记录表'!$AA:$AA,'3-收据记录表'!$U:$U,'7-市场业绩'!$F14,'3-收据记录表'!$AR:$AR,V$4)</f>
        <v>0</v>
      </c>
      <c r="W14" s="142">
        <f>SUMIFS('3-收据记录表'!$AA:$AA,'3-收据记录表'!$U:$U,'7-市场业绩'!$F14,'3-收据记录表'!$AR:$AR,W$4)</f>
        <v>0</v>
      </c>
      <c r="X14" s="142">
        <f>SUMIFS('3-收据记录表'!$AA:$AA,'3-收据记录表'!$U:$U,'7-市场业绩'!$F14,'3-收据记录表'!$AR:$AR,X$4)</f>
        <v>0</v>
      </c>
      <c r="Y14" s="142">
        <f>SUMIFS('3-收据记录表'!$AA:$AA,'3-收据记录表'!$U:$U,'7-市场业绩'!$F14,'3-收据记录表'!$AR:$AR,Y$4)</f>
        <v>0</v>
      </c>
      <c r="Z14" s="142">
        <f>SUMIFS('3-收据记录表'!$AA:$AA,'3-收据记录表'!$U:$U,'7-市场业绩'!$F14,'3-收据记录表'!$AR:$AR,Z$4)</f>
        <v>0</v>
      </c>
      <c r="AA14" s="142">
        <f>SUMIFS('3-收据记录表'!$AA:$AA,'3-收据记录表'!$U:$U,'7-市场业绩'!$F14,'3-收据记录表'!$AR:$AR,AA$4)</f>
        <v>0</v>
      </c>
      <c r="AB14" s="142">
        <f>SUMIFS('3-收据记录表'!$AA:$AA,'3-收据记录表'!$U:$U,'7-市场业绩'!$F14,'3-收据记录表'!$AR:$AR,AB$4)</f>
        <v>0</v>
      </c>
      <c r="AC14" s="142">
        <f t="shared" si="3"/>
        <v>0</v>
      </c>
      <c r="AD14" s="142">
        <f>SUMIFS('3-收据记录表'!$AA:$AA,'3-收据记录表'!$U:$U,'7-市场业绩'!$F14,'3-收据记录表'!$AR:$AR,AD$4)</f>
        <v>0</v>
      </c>
      <c r="AE14" s="142">
        <f>SUMIFS('3-收据记录表'!$AA:$AA,'3-收据记录表'!$U:$U,'7-市场业绩'!$F14,'3-收据记录表'!$AR:$AR,AE$4)</f>
        <v>0</v>
      </c>
      <c r="AF14" s="142">
        <f>SUMIFS('3-收据记录表'!$AA:$AA,'3-收据记录表'!$U:$U,'7-市场业绩'!$F14,'3-收据记录表'!$AR:$AR,AF$4)</f>
        <v>0</v>
      </c>
      <c r="AG14" s="142">
        <f>SUMIFS('3-收据记录表'!$AA:$AA,'3-收据记录表'!$U:$U,'7-市场业绩'!$F14,'3-收据记录表'!$AR:$AR,AG$4)</f>
        <v>0</v>
      </c>
      <c r="AH14" s="142">
        <f t="shared" si="0"/>
        <v>11592</v>
      </c>
      <c r="AI14" s="142">
        <f>SUMIFS('3-收据记录表'!AA:AA,'3-收据记录表'!AI:AI,"5年",'3-收据记录表'!W:W,"&lt;&gt;无",'3-收据记录表'!U:U,'7-市场业绩'!F14)</f>
        <v>0</v>
      </c>
      <c r="AJ14" s="132"/>
      <c r="AL14" s="243"/>
      <c r="AM14" s="248" t="s">
        <v>971</v>
      </c>
      <c r="AN14" s="248">
        <v>25000</v>
      </c>
      <c r="AO14" s="132">
        <f t="shared" si="1"/>
        <v>1391.04</v>
      </c>
      <c r="AP14" s="247">
        <f t="shared" si="4"/>
        <v>11592</v>
      </c>
      <c r="AQ14" s="247">
        <f t="shared" si="5"/>
        <v>0</v>
      </c>
      <c r="AR14" s="247">
        <f t="shared" si="6"/>
        <v>0</v>
      </c>
      <c r="AS14" s="247">
        <f t="shared" si="2"/>
        <v>0</v>
      </c>
      <c r="AT14" s="144">
        <f t="shared" si="7"/>
        <v>11592</v>
      </c>
      <c r="AU14" s="144">
        <f>SUM($AP14:AQ14)</f>
        <v>11592</v>
      </c>
      <c r="AV14" s="144">
        <f>SUM($AP14:AR14)</f>
        <v>11592</v>
      </c>
      <c r="AW14" s="144">
        <f>SUM($AP14:AS14)</f>
        <v>11592</v>
      </c>
    </row>
    <row r="15" spans="1:49" s="115" customFormat="1" ht="20.25" customHeight="1">
      <c r="A15" s="238">
        <v>11</v>
      </c>
      <c r="B15" s="128" t="s">
        <v>839</v>
      </c>
      <c r="C15" s="129" t="s">
        <v>840</v>
      </c>
      <c r="D15" s="134"/>
      <c r="E15" s="130"/>
      <c r="F15" s="187" t="s">
        <v>1906</v>
      </c>
      <c r="G15" s="249"/>
      <c r="H15" s="187">
        <v>42845</v>
      </c>
      <c r="I15" s="252">
        <f>VLOOKUP(F15,学习卡额度!$E$1:$K$22,7,0)</f>
        <v>35000</v>
      </c>
      <c r="J15" s="131"/>
      <c r="K15" s="131"/>
      <c r="L15" s="131"/>
      <c r="M15" s="131"/>
      <c r="N15" s="142">
        <f>SUMIF('3-收据记录表'!U:U,'7-市场业绩'!F15,'3-收据记录表'!X:X)</f>
        <v>3</v>
      </c>
      <c r="O15" s="140">
        <f>SUMIF('3-收据记录表'!U:U,'7-市场业绩'!F15,'3-收据记录表'!Y:Y)</f>
        <v>0</v>
      </c>
      <c r="P15" s="142">
        <f>SUMIFS('3-收据记录表'!$AA:$AA,'3-收据记录表'!$U:$U,'7-市场业绩'!$F15,'3-收据记录表'!$AR:$AR,P$4)</f>
        <v>0</v>
      </c>
      <c r="Q15" s="142">
        <f>SUMIFS('3-收据记录表'!$AA:$AA,'3-收据记录表'!$U:$U,'7-市场业绩'!$F15,'3-收据记录表'!$AR:$AR,Q$4)</f>
        <v>0</v>
      </c>
      <c r="R15" s="142">
        <f>SUMIFS('3-收据记录表'!$AA:$AA,'3-收据记录表'!$U:$U,'7-市场业绩'!$F15,'3-收据记录表'!$AR:$AR,R$4)</f>
        <v>0</v>
      </c>
      <c r="S15" s="142">
        <f>SUMIFS('3-收据记录表'!$AA:$AA,'3-收据记录表'!$U:$U,'7-市场业绩'!$F15,'3-收据记录表'!$AR:$AR,S$4)</f>
        <v>0</v>
      </c>
      <c r="T15" s="142">
        <f>SUMIFS('3-收据记录表'!$AA:$AA,'3-收据记录表'!$U:$U,'7-市场业绩'!$F15,'3-收据记录表'!$AR:$AR,T$4)</f>
        <v>0</v>
      </c>
      <c r="U15" s="142">
        <f>SUMIFS('3-收据记录表'!$AA:$AA,'3-收据记录表'!$U:$U,'7-市场业绩'!$F15,'3-收据记录表'!$AR:$AR,U$4)</f>
        <v>4836</v>
      </c>
      <c r="V15" s="142">
        <f>SUMIFS('3-收据记录表'!$AA:$AA,'3-收据记录表'!$U:$U,'7-市场业绩'!$F15,'3-收据记录表'!$AR:$AR,V$4)</f>
        <v>0</v>
      </c>
      <c r="W15" s="142">
        <f>SUMIFS('3-收据记录表'!$AA:$AA,'3-收据记录表'!$U:$U,'7-市场业绩'!$F15,'3-收据记录表'!$AR:$AR,W$4)</f>
        <v>0</v>
      </c>
      <c r="X15" s="142">
        <f>SUMIFS('3-收据记录表'!$AA:$AA,'3-收据记录表'!$U:$U,'7-市场业绩'!$F15,'3-收据记录表'!$AR:$AR,X$4)</f>
        <v>0</v>
      </c>
      <c r="Y15" s="142">
        <f>SUMIFS('3-收据记录表'!$AA:$AA,'3-收据记录表'!$U:$U,'7-市场业绩'!$F15,'3-收据记录表'!$AR:$AR,Y$4)</f>
        <v>0</v>
      </c>
      <c r="Z15" s="142">
        <f>SUMIFS('3-收据记录表'!$AA:$AA,'3-收据记录表'!$U:$U,'7-市场业绩'!$F15,'3-收据记录表'!$AR:$AR,Z$4)</f>
        <v>0</v>
      </c>
      <c r="AA15" s="142">
        <f>SUMIFS('3-收据记录表'!$AA:$AA,'3-收据记录表'!$U:$U,'7-市场业绩'!$F15,'3-收据记录表'!$AR:$AR,AA$4)</f>
        <v>0</v>
      </c>
      <c r="AB15" s="142">
        <f>SUMIFS('3-收据记录表'!$AA:$AA,'3-收据记录表'!$U:$U,'7-市场业绩'!$F15,'3-收据记录表'!$AR:$AR,AB$4)</f>
        <v>0</v>
      </c>
      <c r="AC15" s="142">
        <f t="shared" si="3"/>
        <v>0</v>
      </c>
      <c r="AD15" s="142">
        <f>SUMIFS('3-收据记录表'!$AA:$AA,'3-收据记录表'!$U:$U,'7-市场业绩'!$F15,'3-收据记录表'!$AR:$AR,AD$4)</f>
        <v>0</v>
      </c>
      <c r="AE15" s="142">
        <f>SUMIFS('3-收据记录表'!$AA:$AA,'3-收据记录表'!$U:$U,'7-市场业绩'!$F15,'3-收据记录表'!$AR:$AR,AE$4)</f>
        <v>0</v>
      </c>
      <c r="AF15" s="142">
        <f>SUMIFS('3-收据记录表'!$AA:$AA,'3-收据记录表'!$U:$U,'7-市场业绩'!$F15,'3-收据记录表'!$AR:$AR,AF$4)</f>
        <v>0</v>
      </c>
      <c r="AG15" s="142">
        <f>SUMIFS('3-收据记录表'!$AA:$AA,'3-收据记录表'!$U:$U,'7-市场业绩'!$F15,'3-收据记录表'!$AR:$AR,AG$4)</f>
        <v>0</v>
      </c>
      <c r="AH15" s="142">
        <f t="shared" si="0"/>
        <v>4836</v>
      </c>
      <c r="AI15" s="142">
        <f>SUMIFS('3-收据记录表'!AA:AA,'3-收据记录表'!AI:AI,"5年",'3-收据记录表'!W:W,"&lt;&gt;无",'3-收据记录表'!U:U,'7-市场业绩'!F15)</f>
        <v>0</v>
      </c>
      <c r="AJ15" s="132"/>
      <c r="AL15" s="243"/>
      <c r="AM15" s="248" t="s">
        <v>975</v>
      </c>
      <c r="AN15" s="248">
        <v>30000</v>
      </c>
      <c r="AO15" s="132">
        <f t="shared" si="1"/>
        <v>580.31999999999994</v>
      </c>
      <c r="AP15" s="247">
        <f t="shared" si="4"/>
        <v>4836</v>
      </c>
      <c r="AQ15" s="247">
        <f t="shared" si="5"/>
        <v>0</v>
      </c>
      <c r="AR15" s="247">
        <f t="shared" si="6"/>
        <v>0</v>
      </c>
      <c r="AS15" s="247">
        <f t="shared" si="2"/>
        <v>0</v>
      </c>
      <c r="AT15" s="144">
        <f t="shared" si="7"/>
        <v>4836</v>
      </c>
      <c r="AU15" s="144">
        <f>SUM($AP15:AQ15)</f>
        <v>4836</v>
      </c>
      <c r="AV15" s="144">
        <f>SUM($AP15:AR15)</f>
        <v>4836</v>
      </c>
      <c r="AW15" s="144">
        <f>SUM($AP15:AS15)</f>
        <v>4836</v>
      </c>
    </row>
    <row r="16" spans="1:49" s="115" customFormat="1" ht="20.25" customHeight="1">
      <c r="A16" s="238">
        <v>12</v>
      </c>
      <c r="B16" s="128" t="s">
        <v>839</v>
      </c>
      <c r="C16" s="129" t="s">
        <v>840</v>
      </c>
      <c r="D16" s="134"/>
      <c r="E16" s="130"/>
      <c r="F16" s="187" t="s">
        <v>1907</v>
      </c>
      <c r="G16" s="249"/>
      <c r="H16" s="315" t="s">
        <v>1955</v>
      </c>
      <c r="I16" s="252">
        <v>0</v>
      </c>
      <c r="J16" s="131"/>
      <c r="K16" s="131"/>
      <c r="L16" s="131"/>
      <c r="M16" s="131"/>
      <c r="N16" s="142">
        <f>SUMIF('3-收据记录表'!U:U,'7-市场业绩'!F16,'3-收据记录表'!X:X)</f>
        <v>0</v>
      </c>
      <c r="O16" s="140">
        <f>SUMIF('3-收据记录表'!U:U,'7-市场业绩'!F16,'3-收据记录表'!Y:Y)</f>
        <v>0</v>
      </c>
      <c r="P16" s="142">
        <f>SUMIFS('3-收据记录表'!$AA:$AA,'3-收据记录表'!$U:$U,'7-市场业绩'!$F16,'3-收据记录表'!$AR:$AR,P$4)</f>
        <v>0</v>
      </c>
      <c r="Q16" s="142">
        <f>SUMIFS('3-收据记录表'!$AA:$AA,'3-收据记录表'!$U:$U,'7-市场业绩'!$F16,'3-收据记录表'!$AR:$AR,Q$4)</f>
        <v>0</v>
      </c>
      <c r="R16" s="142">
        <f>SUMIFS('3-收据记录表'!$AA:$AA,'3-收据记录表'!$U:$U,'7-市场业绩'!$F16,'3-收据记录表'!$AR:$AR,R$4)</f>
        <v>0</v>
      </c>
      <c r="S16" s="142">
        <f>SUMIFS('3-收据记录表'!$AA:$AA,'3-收据记录表'!$U:$U,'7-市场业绩'!$F16,'3-收据记录表'!$AR:$AR,S$4)</f>
        <v>0</v>
      </c>
      <c r="T16" s="142">
        <f>SUMIFS('3-收据记录表'!$AA:$AA,'3-收据记录表'!$U:$U,'7-市场业绩'!$F16,'3-收据记录表'!$AR:$AR,T$4)</f>
        <v>0</v>
      </c>
      <c r="U16" s="142">
        <f>SUMIFS('3-收据记录表'!$AA:$AA,'3-收据记录表'!$U:$U,'7-市场业绩'!$F16,'3-收据记录表'!$AR:$AR,U$4)</f>
        <v>0</v>
      </c>
      <c r="V16" s="142">
        <f>SUMIFS('3-收据记录表'!$AA:$AA,'3-收据记录表'!$U:$U,'7-市场业绩'!$F16,'3-收据记录表'!$AR:$AR,V$4)</f>
        <v>0</v>
      </c>
      <c r="W16" s="142">
        <f>SUMIFS('3-收据记录表'!$AA:$AA,'3-收据记录表'!$U:$U,'7-市场业绩'!$F16,'3-收据记录表'!$AR:$AR,W$4)</f>
        <v>0</v>
      </c>
      <c r="X16" s="142">
        <f>SUMIFS('3-收据记录表'!$AA:$AA,'3-收据记录表'!$U:$U,'7-市场业绩'!$F16,'3-收据记录表'!$AR:$AR,X$4)</f>
        <v>0</v>
      </c>
      <c r="Y16" s="142">
        <f>SUMIFS('3-收据记录表'!$AA:$AA,'3-收据记录表'!$U:$U,'7-市场业绩'!$F16,'3-收据记录表'!$AR:$AR,Y$4)</f>
        <v>0</v>
      </c>
      <c r="Z16" s="142">
        <f>SUMIFS('3-收据记录表'!$AA:$AA,'3-收据记录表'!$U:$U,'7-市场业绩'!$F16,'3-收据记录表'!$AR:$AR,Z$4)</f>
        <v>0</v>
      </c>
      <c r="AA16" s="142">
        <f>SUMIFS('3-收据记录表'!$AA:$AA,'3-收据记录表'!$U:$U,'7-市场业绩'!$F16,'3-收据记录表'!$AR:$AR,AA$4)</f>
        <v>0</v>
      </c>
      <c r="AB16" s="142">
        <f>SUMIFS('3-收据记录表'!$AA:$AA,'3-收据记录表'!$U:$U,'7-市场业绩'!$F16,'3-收据记录表'!$AR:$AR,AB$4)</f>
        <v>0</v>
      </c>
      <c r="AC16" s="142">
        <f t="shared" ref="AC16:AC34" si="8">SUM(Y16:AB16)</f>
        <v>0</v>
      </c>
      <c r="AD16" s="142">
        <f>SUMIFS('3-收据记录表'!$AA:$AA,'3-收据记录表'!$U:$U,'7-市场业绩'!$F16,'3-收据记录表'!$AR:$AR,AD$4)</f>
        <v>3316</v>
      </c>
      <c r="AE16" s="142">
        <f>SUMIFS('3-收据记录表'!$AA:$AA,'3-收据记录表'!$U:$U,'7-市场业绩'!$F16,'3-收据记录表'!$AR:$AR,AE$4)</f>
        <v>3316</v>
      </c>
      <c r="AF16" s="142">
        <f>SUMIFS('3-收据记录表'!$AA:$AA,'3-收据记录表'!$U:$U,'7-市场业绩'!$F16,'3-收据记录表'!$AR:$AR,AF$4)</f>
        <v>0</v>
      </c>
      <c r="AG16" s="142">
        <f>SUMIFS('3-收据记录表'!$AA:$AA,'3-收据记录表'!$U:$U,'7-市场业绩'!$F16,'3-收据记录表'!$AR:$AR,AG$4)</f>
        <v>0</v>
      </c>
      <c r="AH16" s="142">
        <f t="shared" si="0"/>
        <v>6632</v>
      </c>
      <c r="AI16" s="142">
        <f>SUMIFS('3-收据记录表'!AA:AA,'3-收据记录表'!AI:AI,"5年",'3-收据记录表'!W:W,"&lt;&gt;无",'3-收据记录表'!U:U,'7-市场业绩'!F16)</f>
        <v>0</v>
      </c>
      <c r="AJ16" s="132"/>
      <c r="AL16" s="243"/>
      <c r="AM16" s="248" t="s">
        <v>973</v>
      </c>
      <c r="AN16" s="248">
        <v>30000</v>
      </c>
      <c r="AO16" s="132">
        <f t="shared" si="1"/>
        <v>0</v>
      </c>
      <c r="AP16" s="247">
        <f t="shared" si="4"/>
        <v>0</v>
      </c>
      <c r="AQ16" s="247">
        <f t="shared" si="5"/>
        <v>0</v>
      </c>
      <c r="AR16" s="247">
        <f t="shared" si="6"/>
        <v>0</v>
      </c>
      <c r="AS16" s="247">
        <f t="shared" si="2"/>
        <v>0</v>
      </c>
      <c r="AT16" s="144">
        <f t="shared" si="7"/>
        <v>0</v>
      </c>
      <c r="AU16" s="144">
        <f>SUM($AP16:AQ16)</f>
        <v>0</v>
      </c>
      <c r="AV16" s="144">
        <f>SUM($AP16:AR16)</f>
        <v>0</v>
      </c>
      <c r="AW16" s="144">
        <f>SUM($AP16:AS16)</f>
        <v>0</v>
      </c>
    </row>
    <row r="17" spans="1:49" s="115" customFormat="1" ht="20.25" customHeight="1">
      <c r="A17" s="238">
        <v>13</v>
      </c>
      <c r="B17" s="128" t="s">
        <v>839</v>
      </c>
      <c r="C17" s="129" t="s">
        <v>840</v>
      </c>
      <c r="D17" s="130"/>
      <c r="E17" s="130"/>
      <c r="F17" s="187" t="s">
        <v>1908</v>
      </c>
      <c r="G17" s="249"/>
      <c r="H17" s="187">
        <f>VLOOKUP(F17,学习卡额度!$E$1:$F$16,2,0)</f>
        <v>42774</v>
      </c>
      <c r="I17" s="252">
        <f>VLOOKUP(F17,学习卡额度!$E$1:$K$22,7,0)</f>
        <v>75000</v>
      </c>
      <c r="J17" s="131"/>
      <c r="K17" s="131"/>
      <c r="L17" s="131"/>
      <c r="M17" s="131"/>
      <c r="N17" s="142">
        <f>SUMIF('3-收据记录表'!U:U,'7-市场业绩'!F17,'3-收据记录表'!X:X)</f>
        <v>0</v>
      </c>
      <c r="O17" s="140">
        <f>SUMIF('3-收据记录表'!U:U,'7-市场业绩'!F17,'3-收据记录表'!Y:Y)</f>
        <v>0</v>
      </c>
      <c r="P17" s="142">
        <f>SUMIFS('3-收据记录表'!$AA:$AA,'3-收据记录表'!$U:$U,'7-市场业绩'!$F17,'3-收据记录表'!$AR:$AR,P$4)</f>
        <v>0</v>
      </c>
      <c r="Q17" s="142">
        <f>SUMIFS('3-收据记录表'!$AA:$AA,'3-收据记录表'!$U:$U,'7-市场业绩'!$F17,'3-收据记录表'!$AR:$AR,Q$4)</f>
        <v>0</v>
      </c>
      <c r="R17" s="142">
        <f>SUMIFS('3-收据记录表'!$AA:$AA,'3-收据记录表'!$U:$U,'7-市场业绩'!$F17,'3-收据记录表'!$AR:$AR,R$4)</f>
        <v>0</v>
      </c>
      <c r="S17" s="142">
        <f>SUMIFS('3-收据记录表'!$AA:$AA,'3-收据记录表'!$U:$U,'7-市场业绩'!$F17,'3-收据记录表'!$AR:$AR,S$4)</f>
        <v>0</v>
      </c>
      <c r="T17" s="142">
        <f>SUMIFS('3-收据记录表'!$AA:$AA,'3-收据记录表'!$U:$U,'7-市场业绩'!$F17,'3-收据记录表'!$AR:$AR,T$4)</f>
        <v>0</v>
      </c>
      <c r="U17" s="142">
        <f>SUMIFS('3-收据记录表'!$AA:$AA,'3-收据记录表'!$U:$U,'7-市场业绩'!$F17,'3-收据记录表'!$AR:$AR,U$4)</f>
        <v>1658</v>
      </c>
      <c r="V17" s="142">
        <f>SUMIFS('3-收据记录表'!$AA:$AA,'3-收据记录表'!$U:$U,'7-市场业绩'!$F17,'3-收据记录表'!$AR:$AR,V$4)</f>
        <v>0</v>
      </c>
      <c r="W17" s="142">
        <f>SUMIFS('3-收据记录表'!$AA:$AA,'3-收据记录表'!$U:$U,'7-市场业绩'!$F17,'3-收据记录表'!$AR:$AR,W$4)</f>
        <v>0</v>
      </c>
      <c r="X17" s="142">
        <f>SUMIFS('3-收据记录表'!$AA:$AA,'3-收据记录表'!$U:$U,'7-市场业绩'!$F17,'3-收据记录表'!$AR:$AR,X$4)</f>
        <v>0</v>
      </c>
      <c r="Y17" s="142">
        <f>SUMIFS('3-收据记录表'!$AA:$AA,'3-收据记录表'!$U:$U,'7-市场业绩'!$F17,'3-收据记录表'!$AR:$AR,Y$4)</f>
        <v>0</v>
      </c>
      <c r="Z17" s="142">
        <f>SUMIFS('3-收据记录表'!$AA:$AA,'3-收据记录表'!$U:$U,'7-市场业绩'!$F17,'3-收据记录表'!$AR:$AR,Z$4)</f>
        <v>0</v>
      </c>
      <c r="AA17" s="142">
        <f>SUMIFS('3-收据记录表'!$AA:$AA,'3-收据记录表'!$U:$U,'7-市场业绩'!$F17,'3-收据记录表'!$AR:$AR,AA$4)</f>
        <v>0</v>
      </c>
      <c r="AB17" s="142">
        <f>SUMIFS('3-收据记录表'!$AA:$AA,'3-收据记录表'!$U:$U,'7-市场业绩'!$F17,'3-收据记录表'!$AR:$AR,AB$4)</f>
        <v>0</v>
      </c>
      <c r="AC17" s="142">
        <f t="shared" si="8"/>
        <v>0</v>
      </c>
      <c r="AD17" s="142">
        <f>SUMIFS('3-收据记录表'!$AA:$AA,'3-收据记录表'!$U:$U,'7-市场业绩'!$F17,'3-收据记录表'!$AR:$AR,AD$4)</f>
        <v>0</v>
      </c>
      <c r="AE17" s="142">
        <f>SUMIFS('3-收据记录表'!$AA:$AA,'3-收据记录表'!$U:$U,'7-市场业绩'!$F17,'3-收据记录表'!$AR:$AR,AE$4)</f>
        <v>0</v>
      </c>
      <c r="AF17" s="142">
        <f>SUMIFS('3-收据记录表'!$AA:$AA,'3-收据记录表'!$U:$U,'7-市场业绩'!$F17,'3-收据记录表'!$AR:$AR,AF$4)</f>
        <v>0</v>
      </c>
      <c r="AG17" s="142">
        <f>SUMIFS('3-收据记录表'!$AA:$AA,'3-收据记录表'!$U:$U,'7-市场业绩'!$F17,'3-收据记录表'!$AR:$AR,AG$4)</f>
        <v>0</v>
      </c>
      <c r="AH17" s="142">
        <f t="shared" si="0"/>
        <v>1658</v>
      </c>
      <c r="AI17" s="142">
        <f>SUMIFS('3-收据记录表'!AA:AA,'3-收据记录表'!AI:AI,"5年",'3-收据记录表'!W:W,"&lt;&gt;无",'3-收据记录表'!U:U,'7-市场业绩'!F17)</f>
        <v>0</v>
      </c>
      <c r="AJ17" s="132"/>
      <c r="AL17" s="243"/>
      <c r="AM17" s="248" t="s">
        <v>976</v>
      </c>
      <c r="AN17" s="248">
        <v>20000</v>
      </c>
      <c r="AO17" s="132">
        <f t="shared" si="1"/>
        <v>198.95999999999998</v>
      </c>
      <c r="AP17" s="247">
        <f t="shared" si="4"/>
        <v>1658</v>
      </c>
      <c r="AQ17" s="247">
        <f t="shared" si="5"/>
        <v>0</v>
      </c>
      <c r="AR17" s="247">
        <f t="shared" si="6"/>
        <v>0</v>
      </c>
      <c r="AS17" s="247">
        <f t="shared" si="2"/>
        <v>0</v>
      </c>
      <c r="AT17" s="144">
        <f t="shared" si="7"/>
        <v>1658</v>
      </c>
      <c r="AU17" s="144">
        <f>SUM($AP17:AQ17)</f>
        <v>1658</v>
      </c>
      <c r="AV17" s="144">
        <f>SUM($AP17:AR17)</f>
        <v>1658</v>
      </c>
      <c r="AW17" s="144">
        <f>SUM($AP17:AS17)</f>
        <v>1658</v>
      </c>
    </row>
    <row r="18" spans="1:49" s="115" customFormat="1" ht="20.25" customHeight="1">
      <c r="A18" s="238">
        <v>14</v>
      </c>
      <c r="B18" s="128" t="s">
        <v>839</v>
      </c>
      <c r="C18" s="129" t="s">
        <v>840</v>
      </c>
      <c r="D18" s="130"/>
      <c r="E18" s="130"/>
      <c r="F18" s="187" t="s">
        <v>1909</v>
      </c>
      <c r="G18" s="249"/>
      <c r="H18" s="187">
        <f>VLOOKUP(F18,学习卡额度!$E$1:$F$16,2,0)</f>
        <v>42800</v>
      </c>
      <c r="I18" s="252">
        <f>VLOOKUP(F18,学习卡额度!$E$1:$K$22,7,0)</f>
        <v>75000</v>
      </c>
      <c r="J18" s="131"/>
      <c r="K18" s="131"/>
      <c r="L18" s="131"/>
      <c r="M18" s="131"/>
      <c r="N18" s="142">
        <f>SUMIF('3-收据记录表'!U:U,'7-市场业绩'!F18,'3-收据记录表'!X:X)</f>
        <v>0</v>
      </c>
      <c r="O18" s="140">
        <f>SUMIF('3-收据记录表'!U:U,'7-市场业绩'!F18,'3-收据记录表'!Y:Y)</f>
        <v>0</v>
      </c>
      <c r="P18" s="142">
        <f>SUMIFS('3-收据记录表'!$AA:$AA,'3-收据记录表'!$U:$U,'7-市场业绩'!$F18,'3-收据记录表'!$AR:$AR,P$4)</f>
        <v>0</v>
      </c>
      <c r="Q18" s="142">
        <f>SUMIFS('3-收据记录表'!$AA:$AA,'3-收据记录表'!$U:$U,'7-市场业绩'!$F18,'3-收据记录表'!$AR:$AR,Q$4)</f>
        <v>0</v>
      </c>
      <c r="R18" s="142">
        <f>SUMIFS('3-收据记录表'!$AA:$AA,'3-收据记录表'!$U:$U,'7-市场业绩'!$F18,'3-收据记录表'!$AR:$AR,R$4)</f>
        <v>0</v>
      </c>
      <c r="S18" s="142">
        <f>SUMIFS('3-收据记录表'!$AA:$AA,'3-收据记录表'!$U:$U,'7-市场业绩'!$F18,'3-收据记录表'!$AR:$AR,S$4)</f>
        <v>0</v>
      </c>
      <c r="T18" s="142">
        <f>SUMIFS('3-收据记录表'!$AA:$AA,'3-收据记录表'!$U:$U,'7-市场业绩'!$F18,'3-收据记录表'!$AR:$AR,T$4)</f>
        <v>0</v>
      </c>
      <c r="U18" s="142">
        <f>SUMIFS('3-收据记录表'!$AA:$AA,'3-收据记录表'!$U:$U,'7-市场业绩'!$F18,'3-收据记录表'!$AR:$AR,U$4)</f>
        <v>1658</v>
      </c>
      <c r="V18" s="142">
        <f>SUMIFS('3-收据记录表'!$AA:$AA,'3-收据记录表'!$U:$U,'7-市场业绩'!$F18,'3-收据记录表'!$AR:$AR,V$4)</f>
        <v>0</v>
      </c>
      <c r="W18" s="142">
        <f>SUMIFS('3-收据记录表'!$AA:$AA,'3-收据记录表'!$U:$U,'7-市场业绩'!$F18,'3-收据记录表'!$AR:$AR,W$4)</f>
        <v>0</v>
      </c>
      <c r="X18" s="142">
        <f>SUMIFS('3-收据记录表'!$AA:$AA,'3-收据记录表'!$U:$U,'7-市场业绩'!$F18,'3-收据记录表'!$AR:$AR,X$4)</f>
        <v>0</v>
      </c>
      <c r="Y18" s="142">
        <f>SUMIFS('3-收据记录表'!$AA:$AA,'3-收据记录表'!$U:$U,'7-市场业绩'!$F18,'3-收据记录表'!$AR:$AR,Y$4)</f>
        <v>0</v>
      </c>
      <c r="Z18" s="142">
        <f>SUMIFS('3-收据记录表'!$AA:$AA,'3-收据记录表'!$U:$U,'7-市场业绩'!$F18,'3-收据记录表'!$AR:$AR,Z$4)</f>
        <v>0</v>
      </c>
      <c r="AA18" s="142">
        <f>SUMIFS('3-收据记录表'!$AA:$AA,'3-收据记录表'!$U:$U,'7-市场业绩'!$F18,'3-收据记录表'!$AR:$AR,AA$4)</f>
        <v>0</v>
      </c>
      <c r="AB18" s="142">
        <f>SUMIFS('3-收据记录表'!$AA:$AA,'3-收据记录表'!$U:$U,'7-市场业绩'!$F18,'3-收据记录表'!$AR:$AR,AB$4)</f>
        <v>0</v>
      </c>
      <c r="AC18" s="142">
        <f t="shared" si="8"/>
        <v>0</v>
      </c>
      <c r="AD18" s="142">
        <f>SUMIFS('3-收据记录表'!$AA:$AA,'3-收据记录表'!$U:$U,'7-市场业绩'!$F18,'3-收据记录表'!$AR:$AR,AD$4)</f>
        <v>0</v>
      </c>
      <c r="AE18" s="142">
        <f>SUMIFS('3-收据记录表'!$AA:$AA,'3-收据记录表'!$U:$U,'7-市场业绩'!$F18,'3-收据记录表'!$AR:$AR,AE$4)</f>
        <v>0</v>
      </c>
      <c r="AF18" s="142">
        <f>SUMIFS('3-收据记录表'!$AA:$AA,'3-收据记录表'!$U:$U,'7-市场业绩'!$F18,'3-收据记录表'!$AR:$AR,AF$4)</f>
        <v>0</v>
      </c>
      <c r="AG18" s="142">
        <f>SUMIFS('3-收据记录表'!$AA:$AA,'3-收据记录表'!$U:$U,'7-市场业绩'!$F18,'3-收据记录表'!$AR:$AR,AG$4)</f>
        <v>0</v>
      </c>
      <c r="AH18" s="142">
        <f t="shared" si="0"/>
        <v>1658</v>
      </c>
      <c r="AI18" s="142">
        <f>SUMIFS('3-收据记录表'!AA:AA,'3-收据记录表'!AI:AI,"5年",'3-收据记录表'!W:W,"&lt;&gt;无",'3-收据记录表'!U:U,'7-市场业绩'!F18)</f>
        <v>0</v>
      </c>
      <c r="AJ18" s="132"/>
      <c r="AL18" s="243"/>
      <c r="AM18" s="243"/>
      <c r="AN18" s="243"/>
      <c r="AO18" s="132">
        <f t="shared" si="1"/>
        <v>198.95999999999998</v>
      </c>
      <c r="AP18" s="247">
        <f t="shared" si="4"/>
        <v>1658</v>
      </c>
      <c r="AQ18" s="247">
        <f t="shared" si="5"/>
        <v>0</v>
      </c>
      <c r="AR18" s="247">
        <f t="shared" si="6"/>
        <v>0</v>
      </c>
      <c r="AS18" s="247">
        <f t="shared" si="2"/>
        <v>0</v>
      </c>
      <c r="AT18" s="144">
        <f t="shared" si="7"/>
        <v>1658</v>
      </c>
      <c r="AU18" s="144">
        <f>SUM($AP18:AQ18)</f>
        <v>1658</v>
      </c>
      <c r="AV18" s="144">
        <f>SUM($AP18:AR18)</f>
        <v>1658</v>
      </c>
      <c r="AW18" s="144">
        <f>SUM($AP18:AS18)</f>
        <v>1658</v>
      </c>
    </row>
    <row r="19" spans="1:49" s="115" customFormat="1" ht="20.25" customHeight="1">
      <c r="A19" s="238">
        <v>15</v>
      </c>
      <c r="B19" s="128" t="s">
        <v>839</v>
      </c>
      <c r="C19" s="129" t="s">
        <v>840</v>
      </c>
      <c r="D19" s="134"/>
      <c r="E19" s="130"/>
      <c r="F19" s="315" t="s">
        <v>1901</v>
      </c>
      <c r="G19" s="249"/>
      <c r="H19" s="315" t="s">
        <v>1956</v>
      </c>
      <c r="I19" s="252">
        <v>600000</v>
      </c>
      <c r="J19" s="131"/>
      <c r="K19" s="131"/>
      <c r="L19" s="131"/>
      <c r="M19" s="131"/>
      <c r="N19" s="142">
        <f>SUMIF('3-收据记录表'!U:U,'7-市场业绩'!F19,'3-收据记录表'!X:X)</f>
        <v>1</v>
      </c>
      <c r="O19" s="140">
        <f>SUMIF('3-收据记录表'!U:U,'7-市场业绩'!F19,'3-收据记录表'!Y:Y)</f>
        <v>0</v>
      </c>
      <c r="P19" s="142">
        <f>SUMIFS('3-收据记录表'!$AA:$AA,'3-收据记录表'!$U:$U,'7-市场业绩'!$F19,'3-收据记录表'!$AR:$AR,P$4)</f>
        <v>0</v>
      </c>
      <c r="Q19" s="142">
        <f>SUMIFS('3-收据记录表'!$AA:$AA,'3-收据记录表'!$U:$U,'7-市场业绩'!$F19,'3-收据记录表'!$AR:$AR,Q$4)</f>
        <v>0</v>
      </c>
      <c r="R19" s="142">
        <f>SUMIFS('3-收据记录表'!$AA:$AA,'3-收据记录表'!$U:$U,'7-市场业绩'!$F19,'3-收据记录表'!$AR:$AR,R$4)</f>
        <v>0</v>
      </c>
      <c r="S19" s="142">
        <f>SUMIFS('3-收据记录表'!$AA:$AA,'3-收据记录表'!$U:$U,'7-市场业绩'!$F19,'3-收据记录表'!$AR:$AR,S$4)</f>
        <v>0</v>
      </c>
      <c r="T19" s="142">
        <f>SUMIFS('3-收据记录表'!$AA:$AA,'3-收据记录表'!$U:$U,'7-市场业绩'!$F19,'3-收据记录表'!$AR:$AR,T$4)</f>
        <v>0</v>
      </c>
      <c r="U19" s="142">
        <f>SUMIFS('3-收据记录表'!$AA:$AA,'3-收据记录表'!$U:$U,'7-市场业绩'!$F19,'3-收据记录表'!$AR:$AR,U$4)</f>
        <v>3316</v>
      </c>
      <c r="V19" s="142">
        <f>SUMIFS('3-收据记录表'!$AA:$AA,'3-收据记录表'!$U:$U,'7-市场业绩'!$F19,'3-收据记录表'!$AR:$AR,V$4)</f>
        <v>0</v>
      </c>
      <c r="W19" s="142">
        <f>SUMIFS('3-收据记录表'!$AA:$AA,'3-收据记录表'!$U:$U,'7-市场业绩'!$F19,'3-收据记录表'!$AR:$AR,W$4)</f>
        <v>0</v>
      </c>
      <c r="X19" s="142">
        <f>SUMIFS('3-收据记录表'!$AA:$AA,'3-收据记录表'!$U:$U,'7-市场业绩'!$F19,'3-收据记录表'!$AR:$AR,X$4)</f>
        <v>0</v>
      </c>
      <c r="Y19" s="142">
        <f>SUMIFS('3-收据记录表'!$AA:$AA,'3-收据记录表'!$U:$U,'7-市场业绩'!$F19,'3-收据记录表'!$AR:$AR,Y$4)</f>
        <v>0</v>
      </c>
      <c r="Z19" s="142">
        <f>SUMIFS('3-收据记录表'!$AA:$AA,'3-收据记录表'!$U:$U,'7-市场业绩'!$F19,'3-收据记录表'!$AR:$AR,Z$4)</f>
        <v>0</v>
      </c>
      <c r="AA19" s="142">
        <f>SUMIFS('3-收据记录表'!$AA:$AA,'3-收据记录表'!$U:$U,'7-市场业绩'!$F19,'3-收据记录表'!$AR:$AR,AA$4)</f>
        <v>0</v>
      </c>
      <c r="AB19" s="142">
        <f>SUMIFS('3-收据记录表'!$AA:$AA,'3-收据记录表'!$U:$U,'7-市场业绩'!$F19,'3-收据记录表'!$AR:$AR,AB$4)</f>
        <v>0</v>
      </c>
      <c r="AC19" s="142">
        <f t="shared" si="8"/>
        <v>0</v>
      </c>
      <c r="AD19" s="142">
        <f>SUMIFS('3-收据记录表'!$AA:$AA,'3-收据记录表'!$U:$U,'7-市场业绩'!$F19,'3-收据记录表'!$AR:$AR,AD$4)</f>
        <v>0</v>
      </c>
      <c r="AE19" s="142">
        <f>SUMIFS('3-收据记录表'!$AA:$AA,'3-收据记录表'!$U:$U,'7-市场业绩'!$F19,'3-收据记录表'!$AR:$AR,AE$4)</f>
        <v>0</v>
      </c>
      <c r="AF19" s="142">
        <f>SUMIFS('3-收据记录表'!$AA:$AA,'3-收据记录表'!$U:$U,'7-市场业绩'!$F19,'3-收据记录表'!$AR:$AR,AF$4)</f>
        <v>0</v>
      </c>
      <c r="AG19" s="142">
        <f>SUMIFS('3-收据记录表'!$AA:$AA,'3-收据记录表'!$U:$U,'7-市场业绩'!$F19,'3-收据记录表'!$AR:$AR,AG$4)</f>
        <v>0</v>
      </c>
      <c r="AH19" s="142">
        <f t="shared" si="0"/>
        <v>3316</v>
      </c>
      <c r="AI19" s="142">
        <f>SUMIFS('3-收据记录表'!AA:AA,'3-收据记录表'!AI:AI,"5年",'3-收据记录表'!W:W,"&lt;&gt;无",'3-收据记录表'!U:U,'7-市场业绩'!F19)</f>
        <v>0</v>
      </c>
      <c r="AJ19" s="132"/>
      <c r="AL19" s="243"/>
      <c r="AM19" s="243"/>
      <c r="AN19" s="243"/>
      <c r="AO19" s="132">
        <f t="shared" si="1"/>
        <v>397.91999999999996</v>
      </c>
      <c r="AP19" s="247">
        <f t="shared" si="4"/>
        <v>3316</v>
      </c>
      <c r="AQ19" s="247">
        <f t="shared" si="5"/>
        <v>0</v>
      </c>
      <c r="AR19" s="247">
        <f t="shared" si="6"/>
        <v>0</v>
      </c>
      <c r="AS19" s="247">
        <f t="shared" si="2"/>
        <v>0</v>
      </c>
      <c r="AT19" s="144">
        <f t="shared" si="7"/>
        <v>3316</v>
      </c>
      <c r="AU19" s="144">
        <f>SUM($AP19:AQ19)</f>
        <v>3316</v>
      </c>
      <c r="AV19" s="144">
        <f>SUM($AP19:AR19)</f>
        <v>3316</v>
      </c>
      <c r="AW19" s="144">
        <f>SUM($AP19:AS19)</f>
        <v>3316</v>
      </c>
    </row>
    <row r="20" spans="1:49" s="115" customFormat="1" ht="20.25" customHeight="1">
      <c r="A20" s="238">
        <v>16</v>
      </c>
      <c r="B20" s="128" t="s">
        <v>839</v>
      </c>
      <c r="C20" s="129" t="s">
        <v>840</v>
      </c>
      <c r="D20" s="134"/>
      <c r="E20" s="130"/>
      <c r="F20" s="187"/>
      <c r="G20" s="249"/>
      <c r="H20" s="187"/>
      <c r="I20" s="252"/>
      <c r="J20" s="131"/>
      <c r="K20" s="131"/>
      <c r="L20" s="131"/>
      <c r="M20" s="131"/>
      <c r="N20" s="142">
        <f>SUMIF('3-收据记录表'!U:U,'7-市场业绩'!F20,'3-收据记录表'!X:X)</f>
        <v>0</v>
      </c>
      <c r="O20" s="140">
        <f>SUMIF('3-收据记录表'!U:U,'7-市场业绩'!F20,'3-收据记录表'!Y:Y)</f>
        <v>0</v>
      </c>
      <c r="P20" s="142">
        <f>SUMIFS('3-收据记录表'!$AA:$AA,'3-收据记录表'!$U:$U,'7-市场业绩'!$F20,'3-收据记录表'!$AR:$AR,P$4)</f>
        <v>0</v>
      </c>
      <c r="Q20" s="142">
        <f>SUMIFS('3-收据记录表'!$AA:$AA,'3-收据记录表'!$U:$U,'7-市场业绩'!$F20,'3-收据记录表'!$AR:$AR,Q$4)</f>
        <v>0</v>
      </c>
      <c r="R20" s="142">
        <f>SUMIFS('3-收据记录表'!$AA:$AA,'3-收据记录表'!$U:$U,'7-市场业绩'!$F20,'3-收据记录表'!$AR:$AR,R$4)</f>
        <v>0</v>
      </c>
      <c r="S20" s="142">
        <f>SUMIFS('3-收据记录表'!$AA:$AA,'3-收据记录表'!$U:$U,'7-市场业绩'!$F20,'3-收据记录表'!$AR:$AR,S$4)</f>
        <v>0</v>
      </c>
      <c r="T20" s="142">
        <f>SUMIFS('3-收据记录表'!$AA:$AA,'3-收据记录表'!$U:$U,'7-市场业绩'!$F20,'3-收据记录表'!$AR:$AR,T$4)</f>
        <v>0</v>
      </c>
      <c r="U20" s="142">
        <f>SUMIFS('3-收据记录表'!$AA:$AA,'3-收据记录表'!$U:$U,'7-市场业绩'!$F20,'3-收据记录表'!$AR:$AR,U$4)</f>
        <v>0</v>
      </c>
      <c r="V20" s="142">
        <f>SUMIFS('3-收据记录表'!$AA:$AA,'3-收据记录表'!$U:$U,'7-市场业绩'!$F20,'3-收据记录表'!$AR:$AR,V$4)</f>
        <v>0</v>
      </c>
      <c r="W20" s="142">
        <f>SUMIFS('3-收据记录表'!$AA:$AA,'3-收据记录表'!$U:$U,'7-市场业绩'!$F20,'3-收据记录表'!$AR:$AR,W$4)</f>
        <v>0</v>
      </c>
      <c r="X20" s="142">
        <f>SUMIFS('3-收据记录表'!$AA:$AA,'3-收据记录表'!$U:$U,'7-市场业绩'!$F20,'3-收据记录表'!$AR:$AR,X$4)</f>
        <v>0</v>
      </c>
      <c r="Y20" s="142">
        <f>SUMIFS('3-收据记录表'!$AA:$AA,'3-收据记录表'!$U:$U,'7-市场业绩'!$F20,'3-收据记录表'!$AR:$AR,Y$4)</f>
        <v>0</v>
      </c>
      <c r="Z20" s="142">
        <f>SUMIFS('3-收据记录表'!$AA:$AA,'3-收据记录表'!$U:$U,'7-市场业绩'!$F20,'3-收据记录表'!$AR:$AR,Z$4)</f>
        <v>0</v>
      </c>
      <c r="AA20" s="142">
        <f>SUMIFS('3-收据记录表'!$AA:$AA,'3-收据记录表'!$U:$U,'7-市场业绩'!$F20,'3-收据记录表'!$AR:$AR,AA$4)</f>
        <v>0</v>
      </c>
      <c r="AB20" s="142">
        <f>SUMIFS('3-收据记录表'!$AA:$AA,'3-收据记录表'!$U:$U,'7-市场业绩'!$F20,'3-收据记录表'!$AR:$AR,AB$4)</f>
        <v>0</v>
      </c>
      <c r="AC20" s="142">
        <f t="shared" si="8"/>
        <v>0</v>
      </c>
      <c r="AD20" s="142">
        <f>SUMIFS('3-收据记录表'!$AA:$AA,'3-收据记录表'!$U:$U,'7-市场业绩'!$F20,'3-收据记录表'!$AR:$AR,AD$4)</f>
        <v>0</v>
      </c>
      <c r="AE20" s="142">
        <f>SUMIFS('3-收据记录表'!$AA:$AA,'3-收据记录表'!$U:$U,'7-市场业绩'!$F20,'3-收据记录表'!$AR:$AR,AE$4)</f>
        <v>0</v>
      </c>
      <c r="AF20" s="142">
        <f>SUMIFS('3-收据记录表'!$AA:$AA,'3-收据记录表'!$U:$U,'7-市场业绩'!$F20,'3-收据记录表'!$AR:$AR,AF$4)</f>
        <v>0</v>
      </c>
      <c r="AG20" s="142">
        <f>SUMIFS('3-收据记录表'!$AA:$AA,'3-收据记录表'!$U:$U,'7-市场业绩'!$F20,'3-收据记录表'!$AR:$AR,AG$4)</f>
        <v>0</v>
      </c>
      <c r="AH20" s="142">
        <f t="shared" si="0"/>
        <v>0</v>
      </c>
      <c r="AI20" s="142">
        <f>SUMIFS('3-收据记录表'!AA:AA,'3-收据记录表'!AI:AI,"5年",'3-收据记录表'!W:W,"&lt;&gt;无",'3-收据记录表'!U:U,'7-市场业绩'!F20)</f>
        <v>0</v>
      </c>
      <c r="AJ20" s="132"/>
      <c r="AL20" s="243"/>
      <c r="AM20" s="243"/>
      <c r="AN20" s="243"/>
      <c r="AO20" s="132">
        <f t="shared" si="1"/>
        <v>0</v>
      </c>
      <c r="AP20" s="247">
        <f t="shared" si="4"/>
        <v>0</v>
      </c>
      <c r="AQ20" s="247">
        <f t="shared" si="5"/>
        <v>0</v>
      </c>
      <c r="AR20" s="247">
        <f t="shared" si="6"/>
        <v>0</v>
      </c>
      <c r="AS20" s="247">
        <f t="shared" si="2"/>
        <v>0</v>
      </c>
      <c r="AT20" s="144">
        <f t="shared" si="7"/>
        <v>0</v>
      </c>
      <c r="AU20" s="144">
        <f>SUM($AP20:AQ20)</f>
        <v>0</v>
      </c>
      <c r="AV20" s="144">
        <f>SUM($AP20:AR20)</f>
        <v>0</v>
      </c>
      <c r="AW20" s="144">
        <f>SUM($AP20:AS20)</f>
        <v>0</v>
      </c>
    </row>
    <row r="21" spans="1:49" s="115" customFormat="1" ht="20.25" customHeight="1">
      <c r="A21" s="238">
        <v>17</v>
      </c>
      <c r="B21" s="128" t="s">
        <v>839</v>
      </c>
      <c r="C21" s="129" t="s">
        <v>840</v>
      </c>
      <c r="D21" s="134"/>
      <c r="E21" s="130"/>
      <c r="F21" s="187"/>
      <c r="G21" s="249"/>
      <c r="H21" s="187"/>
      <c r="I21" s="252"/>
      <c r="J21" s="131"/>
      <c r="K21" s="131"/>
      <c r="L21" s="131"/>
      <c r="M21" s="131"/>
      <c r="N21" s="142">
        <f>SUMIF('3-收据记录表'!U:U,'7-市场业绩'!F21,'3-收据记录表'!X:X)</f>
        <v>0</v>
      </c>
      <c r="O21" s="140">
        <f>SUMIF('3-收据记录表'!U:U,'7-市场业绩'!F21,'3-收据记录表'!Y:Y)</f>
        <v>0</v>
      </c>
      <c r="P21" s="142">
        <f>SUMIFS('3-收据记录表'!$AA:$AA,'3-收据记录表'!$U:$U,'7-市场业绩'!$F21,'3-收据记录表'!$AR:$AR,P$4)</f>
        <v>0</v>
      </c>
      <c r="Q21" s="142">
        <f>SUMIFS('3-收据记录表'!$AA:$AA,'3-收据记录表'!$U:$U,'7-市场业绩'!$F21,'3-收据记录表'!$AR:$AR,Q$4)</f>
        <v>0</v>
      </c>
      <c r="R21" s="142">
        <f>SUMIFS('3-收据记录表'!$AA:$AA,'3-收据记录表'!$U:$U,'7-市场业绩'!$F21,'3-收据记录表'!$AR:$AR,R$4)</f>
        <v>0</v>
      </c>
      <c r="S21" s="142">
        <f>SUMIFS('3-收据记录表'!$AA:$AA,'3-收据记录表'!$U:$U,'7-市场业绩'!$F21,'3-收据记录表'!$AR:$AR,S$4)</f>
        <v>0</v>
      </c>
      <c r="T21" s="142">
        <f>SUMIFS('3-收据记录表'!$AA:$AA,'3-收据记录表'!$U:$U,'7-市场业绩'!$F21,'3-收据记录表'!$AR:$AR,T$4)</f>
        <v>0</v>
      </c>
      <c r="U21" s="142">
        <f>SUMIFS('3-收据记录表'!$AA:$AA,'3-收据记录表'!$U:$U,'7-市场业绩'!$F21,'3-收据记录表'!$AR:$AR,U$4)</f>
        <v>0</v>
      </c>
      <c r="V21" s="142">
        <f>SUMIFS('3-收据记录表'!$AA:$AA,'3-收据记录表'!$U:$U,'7-市场业绩'!$F21,'3-收据记录表'!$AR:$AR,V$4)</f>
        <v>0</v>
      </c>
      <c r="W21" s="142">
        <f>SUMIFS('3-收据记录表'!$AA:$AA,'3-收据记录表'!$U:$U,'7-市场业绩'!$F21,'3-收据记录表'!$AR:$AR,W$4)</f>
        <v>0</v>
      </c>
      <c r="X21" s="142">
        <f>SUMIFS('3-收据记录表'!$AA:$AA,'3-收据记录表'!$U:$U,'7-市场业绩'!$F21,'3-收据记录表'!$AR:$AR,X$4)</f>
        <v>0</v>
      </c>
      <c r="Y21" s="142">
        <f>SUMIFS('3-收据记录表'!$AA:$AA,'3-收据记录表'!$U:$U,'7-市场业绩'!$F21,'3-收据记录表'!$AR:$AR,Y$4)</f>
        <v>0</v>
      </c>
      <c r="Z21" s="142">
        <f>SUMIFS('3-收据记录表'!$AA:$AA,'3-收据记录表'!$U:$U,'7-市场业绩'!$F21,'3-收据记录表'!$AR:$AR,Z$4)</f>
        <v>0</v>
      </c>
      <c r="AA21" s="142">
        <f>SUMIFS('3-收据记录表'!$AA:$AA,'3-收据记录表'!$U:$U,'7-市场业绩'!$F21,'3-收据记录表'!$AR:$AR,AA$4)</f>
        <v>0</v>
      </c>
      <c r="AB21" s="142">
        <f>SUMIFS('3-收据记录表'!$AA:$AA,'3-收据记录表'!$U:$U,'7-市场业绩'!$F21,'3-收据记录表'!$AR:$AR,AB$4)</f>
        <v>0</v>
      </c>
      <c r="AC21" s="142">
        <f t="shared" si="8"/>
        <v>0</v>
      </c>
      <c r="AD21" s="142">
        <f>SUMIFS('3-收据记录表'!$AA:$AA,'3-收据记录表'!$U:$U,'7-市场业绩'!$F21,'3-收据记录表'!$AR:$AR,AD$4)</f>
        <v>0</v>
      </c>
      <c r="AE21" s="142">
        <f>SUMIFS('3-收据记录表'!$AA:$AA,'3-收据记录表'!$U:$U,'7-市场业绩'!$F21,'3-收据记录表'!$AR:$AR,AE$4)</f>
        <v>0</v>
      </c>
      <c r="AF21" s="142">
        <f>SUMIFS('3-收据记录表'!$AA:$AA,'3-收据记录表'!$U:$U,'7-市场业绩'!$F21,'3-收据记录表'!$AR:$AR,AF$4)</f>
        <v>0</v>
      </c>
      <c r="AG21" s="142">
        <f>SUMIFS('3-收据记录表'!$AA:$AA,'3-收据记录表'!$U:$U,'7-市场业绩'!$F21,'3-收据记录表'!$AR:$AR,AG$4)</f>
        <v>0</v>
      </c>
      <c r="AH21" s="142">
        <f t="shared" si="0"/>
        <v>0</v>
      </c>
      <c r="AI21" s="142">
        <f>SUMIFS('3-收据记录表'!AA:AA,'3-收据记录表'!AI:AI,"5年",'3-收据记录表'!W:W,"&lt;&gt;无",'3-收据记录表'!U:U,'7-市场业绩'!F21)</f>
        <v>0</v>
      </c>
      <c r="AJ21" s="132"/>
      <c r="AL21" s="243"/>
      <c r="AM21" s="243"/>
      <c r="AN21" s="243"/>
      <c r="AO21" s="132">
        <f t="shared" si="1"/>
        <v>0</v>
      </c>
      <c r="AP21" s="247">
        <f t="shared" si="4"/>
        <v>0</v>
      </c>
      <c r="AQ21" s="247">
        <f t="shared" si="5"/>
        <v>0</v>
      </c>
      <c r="AR21" s="247">
        <f t="shared" si="6"/>
        <v>0</v>
      </c>
      <c r="AS21" s="247">
        <f t="shared" si="2"/>
        <v>0</v>
      </c>
      <c r="AT21" s="144">
        <f t="shared" si="7"/>
        <v>0</v>
      </c>
      <c r="AU21" s="144">
        <f>SUM($AP21:AQ21)</f>
        <v>0</v>
      </c>
      <c r="AV21" s="144">
        <f>SUM($AP21:AR21)</f>
        <v>0</v>
      </c>
      <c r="AW21" s="144">
        <f>SUM($AP21:AS21)</f>
        <v>0</v>
      </c>
    </row>
    <row r="22" spans="1:49" s="115" customFormat="1" ht="20.25" customHeight="1">
      <c r="A22" s="238">
        <v>18</v>
      </c>
      <c r="B22" s="128" t="s">
        <v>839</v>
      </c>
      <c r="C22" s="129" t="s">
        <v>840</v>
      </c>
      <c r="D22" s="130"/>
      <c r="E22" s="130"/>
      <c r="F22" s="187"/>
      <c r="G22" s="249"/>
      <c r="H22" s="187"/>
      <c r="I22" s="252"/>
      <c r="J22" s="131"/>
      <c r="K22" s="131"/>
      <c r="L22" s="131"/>
      <c r="M22" s="131"/>
      <c r="N22" s="142">
        <f>SUMIF('3-收据记录表'!U:U,'7-市场业绩'!F22,'3-收据记录表'!X:X)</f>
        <v>0</v>
      </c>
      <c r="O22" s="140">
        <f>SUMIF('3-收据记录表'!U:U,'7-市场业绩'!F22,'3-收据记录表'!Y:Y)</f>
        <v>0</v>
      </c>
      <c r="P22" s="142">
        <f>SUMIFS('3-收据记录表'!$AA:$AA,'3-收据记录表'!$U:$U,'7-市场业绩'!$F22,'3-收据记录表'!$AR:$AR,P$4)</f>
        <v>0</v>
      </c>
      <c r="Q22" s="142">
        <f>SUMIFS('3-收据记录表'!$AA:$AA,'3-收据记录表'!$U:$U,'7-市场业绩'!$F22,'3-收据记录表'!$AR:$AR,Q$4)</f>
        <v>0</v>
      </c>
      <c r="R22" s="142">
        <f>SUMIFS('3-收据记录表'!$AA:$AA,'3-收据记录表'!$U:$U,'7-市场业绩'!$F22,'3-收据记录表'!$AR:$AR,R$4)</f>
        <v>0</v>
      </c>
      <c r="S22" s="142">
        <f>SUMIFS('3-收据记录表'!$AA:$AA,'3-收据记录表'!$U:$U,'7-市场业绩'!$F22,'3-收据记录表'!$AR:$AR,S$4)</f>
        <v>0</v>
      </c>
      <c r="T22" s="142">
        <f>SUMIFS('3-收据记录表'!$AA:$AA,'3-收据记录表'!$U:$U,'7-市场业绩'!$F22,'3-收据记录表'!$AR:$AR,T$4)</f>
        <v>0</v>
      </c>
      <c r="U22" s="142">
        <f>SUMIFS('3-收据记录表'!$AA:$AA,'3-收据记录表'!$U:$U,'7-市场业绩'!$F22,'3-收据记录表'!$AR:$AR,U$4)</f>
        <v>0</v>
      </c>
      <c r="V22" s="142">
        <f>SUMIFS('3-收据记录表'!$AA:$AA,'3-收据记录表'!$U:$U,'7-市场业绩'!$F22,'3-收据记录表'!$AR:$AR,V$4)</f>
        <v>0</v>
      </c>
      <c r="W22" s="142">
        <f>SUMIFS('3-收据记录表'!$AA:$AA,'3-收据记录表'!$U:$U,'7-市场业绩'!$F22,'3-收据记录表'!$AR:$AR,W$4)</f>
        <v>0</v>
      </c>
      <c r="X22" s="142">
        <f>SUMIFS('3-收据记录表'!$AA:$AA,'3-收据记录表'!$U:$U,'7-市场业绩'!$F22,'3-收据记录表'!$AR:$AR,X$4)</f>
        <v>0</v>
      </c>
      <c r="Y22" s="142">
        <f>SUMIFS('3-收据记录表'!$AA:$AA,'3-收据记录表'!$U:$U,'7-市场业绩'!$F22,'3-收据记录表'!$AR:$AR,Y$4)</f>
        <v>0</v>
      </c>
      <c r="Z22" s="142">
        <f>SUMIFS('3-收据记录表'!$AA:$AA,'3-收据记录表'!$U:$U,'7-市场业绩'!$F22,'3-收据记录表'!$AR:$AR,Z$4)</f>
        <v>0</v>
      </c>
      <c r="AA22" s="142">
        <f>SUMIFS('3-收据记录表'!$AA:$AA,'3-收据记录表'!$U:$U,'7-市场业绩'!$F22,'3-收据记录表'!$AR:$AR,AA$4)</f>
        <v>0</v>
      </c>
      <c r="AB22" s="142">
        <f>SUMIFS('3-收据记录表'!$AA:$AA,'3-收据记录表'!$U:$U,'7-市场业绩'!$F22,'3-收据记录表'!$AR:$AR,AB$4)</f>
        <v>0</v>
      </c>
      <c r="AC22" s="142">
        <f t="shared" si="8"/>
        <v>0</v>
      </c>
      <c r="AD22" s="142">
        <f>SUMIFS('3-收据记录表'!$AA:$AA,'3-收据记录表'!$U:$U,'7-市场业绩'!$F22,'3-收据记录表'!$AR:$AR,AD$4)</f>
        <v>0</v>
      </c>
      <c r="AE22" s="142">
        <f>SUMIFS('3-收据记录表'!$AA:$AA,'3-收据记录表'!$U:$U,'7-市场业绩'!$F22,'3-收据记录表'!$AR:$AR,AE$4)</f>
        <v>0</v>
      </c>
      <c r="AF22" s="142">
        <f>SUMIFS('3-收据记录表'!$AA:$AA,'3-收据记录表'!$U:$U,'7-市场业绩'!$F22,'3-收据记录表'!$AR:$AR,AF$4)</f>
        <v>0</v>
      </c>
      <c r="AG22" s="142">
        <f>SUMIFS('3-收据记录表'!$AA:$AA,'3-收据记录表'!$U:$U,'7-市场业绩'!$F22,'3-收据记录表'!$AR:$AR,AG$4)</f>
        <v>0</v>
      </c>
      <c r="AH22" s="142">
        <f t="shared" si="0"/>
        <v>0</v>
      </c>
      <c r="AI22" s="142">
        <f>SUMIFS('3-收据记录表'!AA:AA,'3-收据记录表'!AI:AI,"5年",'3-收据记录表'!W:W,"&lt;&gt;无",'3-收据记录表'!U:U,'7-市场业绩'!F22)</f>
        <v>0</v>
      </c>
      <c r="AJ22" s="132"/>
      <c r="AL22" s="243"/>
      <c r="AM22" s="243"/>
      <c r="AN22" s="243"/>
      <c r="AO22" s="132">
        <f t="shared" si="1"/>
        <v>0</v>
      </c>
      <c r="AP22" s="247">
        <f t="shared" si="4"/>
        <v>0</v>
      </c>
      <c r="AQ22" s="247">
        <f t="shared" si="5"/>
        <v>0</v>
      </c>
      <c r="AR22" s="247">
        <f t="shared" si="6"/>
        <v>0</v>
      </c>
      <c r="AS22" s="247">
        <f t="shared" si="2"/>
        <v>0</v>
      </c>
      <c r="AT22" s="144">
        <f t="shared" si="7"/>
        <v>0</v>
      </c>
      <c r="AU22" s="144">
        <f>SUM($AP22:AQ22)</f>
        <v>0</v>
      </c>
      <c r="AV22" s="144">
        <f>SUM($AP22:AR22)</f>
        <v>0</v>
      </c>
      <c r="AW22" s="144">
        <f>SUM($AP22:AS22)</f>
        <v>0</v>
      </c>
    </row>
    <row r="23" spans="1:49" s="115" customFormat="1" ht="20.25" customHeight="1">
      <c r="A23" s="238">
        <v>19</v>
      </c>
      <c r="B23" s="128" t="s">
        <v>839</v>
      </c>
      <c r="C23" s="129" t="s">
        <v>840</v>
      </c>
      <c r="D23" s="130"/>
      <c r="E23" s="130"/>
      <c r="F23" s="187"/>
      <c r="G23" s="249"/>
      <c r="H23" s="187"/>
      <c r="I23" s="252"/>
      <c r="J23" s="131"/>
      <c r="K23" s="131"/>
      <c r="L23" s="131"/>
      <c r="M23" s="131"/>
      <c r="N23" s="142">
        <f>SUMIF('3-收据记录表'!U:U,'7-市场业绩'!F23,'3-收据记录表'!X:X)</f>
        <v>0</v>
      </c>
      <c r="O23" s="140">
        <f>SUMIF('3-收据记录表'!U:U,'7-市场业绩'!F23,'3-收据记录表'!Y:Y)</f>
        <v>0</v>
      </c>
      <c r="P23" s="142">
        <f>SUMIFS('3-收据记录表'!$AA:$AA,'3-收据记录表'!$U:$U,'7-市场业绩'!$F23,'3-收据记录表'!$AR:$AR,P$4)</f>
        <v>0</v>
      </c>
      <c r="Q23" s="142">
        <f>SUMIFS('3-收据记录表'!$AA:$AA,'3-收据记录表'!$U:$U,'7-市场业绩'!$F23,'3-收据记录表'!$AR:$AR,Q$4)</f>
        <v>0</v>
      </c>
      <c r="R23" s="142">
        <f>SUMIFS('3-收据记录表'!$AA:$AA,'3-收据记录表'!$U:$U,'7-市场业绩'!$F23,'3-收据记录表'!$AR:$AR,R$4)</f>
        <v>0</v>
      </c>
      <c r="S23" s="142">
        <f>SUMIFS('3-收据记录表'!$AA:$AA,'3-收据记录表'!$U:$U,'7-市场业绩'!$F23,'3-收据记录表'!$AR:$AR,S$4)</f>
        <v>0</v>
      </c>
      <c r="T23" s="142">
        <f>SUMIFS('3-收据记录表'!$AA:$AA,'3-收据记录表'!$U:$U,'7-市场业绩'!$F23,'3-收据记录表'!$AR:$AR,T$4)</f>
        <v>0</v>
      </c>
      <c r="U23" s="142">
        <f>SUMIFS('3-收据记录表'!$AA:$AA,'3-收据记录表'!$U:$U,'7-市场业绩'!$F23,'3-收据记录表'!$AR:$AR,U$4)</f>
        <v>0</v>
      </c>
      <c r="V23" s="142">
        <f>SUMIFS('3-收据记录表'!$AA:$AA,'3-收据记录表'!$U:$U,'7-市场业绩'!$F23,'3-收据记录表'!$AR:$AR,V$4)</f>
        <v>0</v>
      </c>
      <c r="W23" s="142">
        <f>SUMIFS('3-收据记录表'!$AA:$AA,'3-收据记录表'!$U:$U,'7-市场业绩'!$F23,'3-收据记录表'!$AR:$AR,W$4)</f>
        <v>0</v>
      </c>
      <c r="X23" s="142">
        <f>SUMIFS('3-收据记录表'!$AA:$AA,'3-收据记录表'!$U:$U,'7-市场业绩'!$F23,'3-收据记录表'!$AR:$AR,X$4)</f>
        <v>0</v>
      </c>
      <c r="Y23" s="142">
        <f>SUMIFS('3-收据记录表'!$AA:$AA,'3-收据记录表'!$U:$U,'7-市场业绩'!$F23,'3-收据记录表'!$AR:$AR,Y$4)</f>
        <v>0</v>
      </c>
      <c r="Z23" s="142">
        <f>SUMIFS('3-收据记录表'!$AA:$AA,'3-收据记录表'!$U:$U,'7-市场业绩'!$F23,'3-收据记录表'!$AR:$AR,Z$4)</f>
        <v>0</v>
      </c>
      <c r="AA23" s="142">
        <f>SUMIFS('3-收据记录表'!$AA:$AA,'3-收据记录表'!$U:$U,'7-市场业绩'!$F23,'3-收据记录表'!$AR:$AR,AA$4)</f>
        <v>0</v>
      </c>
      <c r="AB23" s="142">
        <f>SUMIFS('3-收据记录表'!$AA:$AA,'3-收据记录表'!$U:$U,'7-市场业绩'!$F23,'3-收据记录表'!$AR:$AR,AB$4)</f>
        <v>0</v>
      </c>
      <c r="AC23" s="142">
        <f t="shared" si="8"/>
        <v>0</v>
      </c>
      <c r="AD23" s="142">
        <f>SUMIFS('3-收据记录表'!$AA:$AA,'3-收据记录表'!$U:$U,'7-市场业绩'!$F23,'3-收据记录表'!$AR:$AR,AD$4)</f>
        <v>0</v>
      </c>
      <c r="AE23" s="142">
        <f>SUMIFS('3-收据记录表'!$AA:$AA,'3-收据记录表'!$U:$U,'7-市场业绩'!$F23,'3-收据记录表'!$AR:$AR,AE$4)</f>
        <v>0</v>
      </c>
      <c r="AF23" s="142">
        <f>SUMIFS('3-收据记录表'!$AA:$AA,'3-收据记录表'!$U:$U,'7-市场业绩'!$F23,'3-收据记录表'!$AR:$AR,AF$4)</f>
        <v>0</v>
      </c>
      <c r="AG23" s="142">
        <f>SUMIFS('3-收据记录表'!$AA:$AA,'3-收据记录表'!$U:$U,'7-市场业绩'!$F23,'3-收据记录表'!$AR:$AR,AG$4)</f>
        <v>0</v>
      </c>
      <c r="AH23" s="142">
        <f t="shared" si="0"/>
        <v>0</v>
      </c>
      <c r="AI23" s="142">
        <f>SUMIFS('3-收据记录表'!AA:AA,'3-收据记录表'!AI:AI,"5年",'3-收据记录表'!W:W,"&lt;&gt;无",'3-收据记录表'!U:U,'7-市场业绩'!F23)</f>
        <v>0</v>
      </c>
      <c r="AJ23" s="132"/>
      <c r="AL23" s="243"/>
      <c r="AM23" s="243"/>
      <c r="AN23" s="243"/>
      <c r="AO23" s="132">
        <f t="shared" si="1"/>
        <v>0</v>
      </c>
      <c r="AP23" s="247">
        <f t="shared" si="4"/>
        <v>0</v>
      </c>
      <c r="AQ23" s="247">
        <f t="shared" si="5"/>
        <v>0</v>
      </c>
      <c r="AR23" s="247">
        <f t="shared" si="6"/>
        <v>0</v>
      </c>
      <c r="AS23" s="247">
        <f t="shared" si="2"/>
        <v>0</v>
      </c>
      <c r="AT23" s="144">
        <f t="shared" si="7"/>
        <v>0</v>
      </c>
      <c r="AU23" s="144">
        <f>SUM($AP23:AQ23)</f>
        <v>0</v>
      </c>
      <c r="AV23" s="144">
        <f>SUM($AP23:AR23)</f>
        <v>0</v>
      </c>
      <c r="AW23" s="144">
        <f>SUM($AP23:AS23)</f>
        <v>0</v>
      </c>
    </row>
    <row r="24" spans="1:49" s="115" customFormat="1" ht="20.25" customHeight="1">
      <c r="A24" s="238">
        <v>20</v>
      </c>
      <c r="B24" s="128" t="s">
        <v>839</v>
      </c>
      <c r="C24" s="129" t="s">
        <v>840</v>
      </c>
      <c r="D24" s="134"/>
      <c r="E24" s="130"/>
      <c r="F24" s="187"/>
      <c r="G24" s="249"/>
      <c r="H24" s="187"/>
      <c r="I24" s="252"/>
      <c r="J24" s="131"/>
      <c r="K24" s="131"/>
      <c r="L24" s="131"/>
      <c r="M24" s="131"/>
      <c r="N24" s="142">
        <f>SUMIF('3-收据记录表'!U:U,'7-市场业绩'!F24,'3-收据记录表'!X:X)</f>
        <v>0</v>
      </c>
      <c r="O24" s="140">
        <f>SUMIF('3-收据记录表'!U:U,'7-市场业绩'!F24,'3-收据记录表'!Y:Y)</f>
        <v>0</v>
      </c>
      <c r="P24" s="142">
        <f>SUMIFS('3-收据记录表'!$AA:$AA,'3-收据记录表'!$U:$U,'7-市场业绩'!$F24,'3-收据记录表'!$AR:$AR,P$4)</f>
        <v>0</v>
      </c>
      <c r="Q24" s="142">
        <f>SUMIFS('3-收据记录表'!$AA:$AA,'3-收据记录表'!$U:$U,'7-市场业绩'!$F24,'3-收据记录表'!$AR:$AR,Q$4)</f>
        <v>0</v>
      </c>
      <c r="R24" s="142">
        <f>SUMIFS('3-收据记录表'!$AA:$AA,'3-收据记录表'!$U:$U,'7-市场业绩'!$F24,'3-收据记录表'!$AR:$AR,R$4)</f>
        <v>0</v>
      </c>
      <c r="S24" s="142">
        <f>SUMIFS('3-收据记录表'!$AA:$AA,'3-收据记录表'!$U:$U,'7-市场业绩'!$F24,'3-收据记录表'!$AR:$AR,S$4)</f>
        <v>0</v>
      </c>
      <c r="T24" s="142">
        <f>SUMIFS('3-收据记录表'!$AA:$AA,'3-收据记录表'!$U:$U,'7-市场业绩'!$F24,'3-收据记录表'!$AR:$AR,T$4)</f>
        <v>0</v>
      </c>
      <c r="U24" s="142">
        <f>SUMIFS('3-收据记录表'!$AA:$AA,'3-收据记录表'!$U:$U,'7-市场业绩'!$F24,'3-收据记录表'!$AR:$AR,U$4)</f>
        <v>0</v>
      </c>
      <c r="V24" s="142">
        <f>SUMIFS('3-收据记录表'!$AA:$AA,'3-收据记录表'!$U:$U,'7-市场业绩'!$F24,'3-收据记录表'!$AR:$AR,V$4)</f>
        <v>0</v>
      </c>
      <c r="W24" s="142">
        <f>SUMIFS('3-收据记录表'!$AA:$AA,'3-收据记录表'!$U:$U,'7-市场业绩'!$F24,'3-收据记录表'!$AR:$AR,W$4)</f>
        <v>0</v>
      </c>
      <c r="X24" s="142">
        <f>SUMIFS('3-收据记录表'!$AA:$AA,'3-收据记录表'!$U:$U,'7-市场业绩'!$F24,'3-收据记录表'!$AR:$AR,X$4)</f>
        <v>0</v>
      </c>
      <c r="Y24" s="142">
        <f>SUMIFS('3-收据记录表'!$AA:$AA,'3-收据记录表'!$U:$U,'7-市场业绩'!$F24,'3-收据记录表'!$AR:$AR,Y$4)</f>
        <v>0</v>
      </c>
      <c r="Z24" s="142">
        <f>SUMIFS('3-收据记录表'!$AA:$AA,'3-收据记录表'!$U:$U,'7-市场业绩'!$F24,'3-收据记录表'!$AR:$AR,Z$4)</f>
        <v>0</v>
      </c>
      <c r="AA24" s="142">
        <f>SUMIFS('3-收据记录表'!$AA:$AA,'3-收据记录表'!$U:$U,'7-市场业绩'!$F24,'3-收据记录表'!$AR:$AR,AA$4)</f>
        <v>0</v>
      </c>
      <c r="AB24" s="142">
        <f>SUMIFS('3-收据记录表'!$AA:$AA,'3-收据记录表'!$U:$U,'7-市场业绩'!$F24,'3-收据记录表'!$AR:$AR,AB$4)</f>
        <v>0</v>
      </c>
      <c r="AC24" s="142">
        <f t="shared" si="8"/>
        <v>0</v>
      </c>
      <c r="AD24" s="142">
        <f>SUMIFS('3-收据记录表'!$AA:$AA,'3-收据记录表'!$U:$U,'7-市场业绩'!$F24,'3-收据记录表'!$AR:$AR,AD$4)</f>
        <v>0</v>
      </c>
      <c r="AE24" s="142">
        <f>SUMIFS('3-收据记录表'!$AA:$AA,'3-收据记录表'!$U:$U,'7-市场业绩'!$F24,'3-收据记录表'!$AR:$AR,AE$4)</f>
        <v>0</v>
      </c>
      <c r="AF24" s="142">
        <f>SUMIFS('3-收据记录表'!$AA:$AA,'3-收据记录表'!$U:$U,'7-市场业绩'!$F24,'3-收据记录表'!$AR:$AR,AF$4)</f>
        <v>0</v>
      </c>
      <c r="AG24" s="142">
        <f>SUMIFS('3-收据记录表'!$AA:$AA,'3-收据记录表'!$U:$U,'7-市场业绩'!$F24,'3-收据记录表'!$AR:$AR,AG$4)</f>
        <v>0</v>
      </c>
      <c r="AH24" s="142">
        <f t="shared" si="0"/>
        <v>0</v>
      </c>
      <c r="AI24" s="142">
        <f>SUMIFS('3-收据记录表'!AA:AA,'3-收据记录表'!AI:AI,"5年",'3-收据记录表'!W:W,"&lt;&gt;无",'3-收据记录表'!U:U,'7-市场业绩'!F24)</f>
        <v>0</v>
      </c>
      <c r="AJ24" s="132"/>
      <c r="AL24" s="243"/>
      <c r="AM24" s="243"/>
      <c r="AN24" s="243"/>
      <c r="AO24" s="132">
        <f t="shared" si="1"/>
        <v>0</v>
      </c>
      <c r="AP24" s="247">
        <f t="shared" si="4"/>
        <v>0</v>
      </c>
      <c r="AQ24" s="247">
        <f t="shared" si="5"/>
        <v>0</v>
      </c>
      <c r="AR24" s="247">
        <f t="shared" si="6"/>
        <v>0</v>
      </c>
      <c r="AS24" s="247">
        <f t="shared" si="2"/>
        <v>0</v>
      </c>
      <c r="AT24" s="144">
        <f t="shared" si="7"/>
        <v>0</v>
      </c>
      <c r="AU24" s="144">
        <f>SUM($AP24:AQ24)</f>
        <v>0</v>
      </c>
      <c r="AV24" s="144">
        <f>SUM($AP24:AR24)</f>
        <v>0</v>
      </c>
      <c r="AW24" s="144">
        <f>SUM($AP24:AS24)</f>
        <v>0</v>
      </c>
    </row>
    <row r="25" spans="1:49" s="115" customFormat="1" ht="20.25" customHeight="1">
      <c r="A25" s="238">
        <v>21</v>
      </c>
      <c r="B25" s="128" t="s">
        <v>839</v>
      </c>
      <c r="C25" s="129" t="s">
        <v>840</v>
      </c>
      <c r="D25" s="134"/>
      <c r="E25" s="130"/>
      <c r="F25" s="187"/>
      <c r="G25" s="249"/>
      <c r="H25" s="187"/>
      <c r="I25" s="252"/>
      <c r="J25" s="131"/>
      <c r="K25" s="131"/>
      <c r="L25" s="131"/>
      <c r="M25" s="131"/>
      <c r="N25" s="142">
        <f>SUMIF('3-收据记录表'!U:U,'7-市场业绩'!F25,'3-收据记录表'!X:X)</f>
        <v>0</v>
      </c>
      <c r="O25" s="140">
        <f>SUMIF('3-收据记录表'!U:U,'7-市场业绩'!F25,'3-收据记录表'!Y:Y)</f>
        <v>0</v>
      </c>
      <c r="P25" s="142">
        <f>SUMIFS('3-收据记录表'!$AA:$AA,'3-收据记录表'!$U:$U,'7-市场业绩'!$F25,'3-收据记录表'!$AR:$AR,P$4)</f>
        <v>0</v>
      </c>
      <c r="Q25" s="142">
        <f>SUMIFS('3-收据记录表'!$AA:$AA,'3-收据记录表'!$U:$U,'7-市场业绩'!$F25,'3-收据记录表'!$AR:$AR,Q$4)</f>
        <v>0</v>
      </c>
      <c r="R25" s="142">
        <f>SUMIFS('3-收据记录表'!$AA:$AA,'3-收据记录表'!$U:$U,'7-市场业绩'!$F25,'3-收据记录表'!$AR:$AR,R$4)</f>
        <v>0</v>
      </c>
      <c r="S25" s="142">
        <f>SUMIFS('3-收据记录表'!$AA:$AA,'3-收据记录表'!$U:$U,'7-市场业绩'!$F25,'3-收据记录表'!$AR:$AR,S$4)</f>
        <v>0</v>
      </c>
      <c r="T25" s="142">
        <f>SUMIFS('3-收据记录表'!$AA:$AA,'3-收据记录表'!$U:$U,'7-市场业绩'!$F25,'3-收据记录表'!$AR:$AR,T$4)</f>
        <v>0</v>
      </c>
      <c r="U25" s="142">
        <f>SUMIFS('3-收据记录表'!$AA:$AA,'3-收据记录表'!$U:$U,'7-市场业绩'!$F25,'3-收据记录表'!$AR:$AR,U$4)</f>
        <v>0</v>
      </c>
      <c r="V25" s="142">
        <f>SUMIFS('3-收据记录表'!$AA:$AA,'3-收据记录表'!$U:$U,'7-市场业绩'!$F25,'3-收据记录表'!$AR:$AR,V$4)</f>
        <v>0</v>
      </c>
      <c r="W25" s="142">
        <f>SUMIFS('3-收据记录表'!$AA:$AA,'3-收据记录表'!$U:$U,'7-市场业绩'!$F25,'3-收据记录表'!$AR:$AR,W$4)</f>
        <v>0</v>
      </c>
      <c r="X25" s="142">
        <f>SUMIFS('3-收据记录表'!$AA:$AA,'3-收据记录表'!$U:$U,'7-市场业绩'!$F25,'3-收据记录表'!$AR:$AR,X$4)</f>
        <v>0</v>
      </c>
      <c r="Y25" s="142">
        <f>SUMIFS('3-收据记录表'!$AA:$AA,'3-收据记录表'!$U:$U,'7-市场业绩'!$F25,'3-收据记录表'!$AR:$AR,Y$4)</f>
        <v>0</v>
      </c>
      <c r="Z25" s="142">
        <f>SUMIFS('3-收据记录表'!$AA:$AA,'3-收据记录表'!$U:$U,'7-市场业绩'!$F25,'3-收据记录表'!$AR:$AR,Z$4)</f>
        <v>0</v>
      </c>
      <c r="AA25" s="142">
        <f>SUMIFS('3-收据记录表'!$AA:$AA,'3-收据记录表'!$U:$U,'7-市场业绩'!$F25,'3-收据记录表'!$AR:$AR,AA$4)</f>
        <v>0</v>
      </c>
      <c r="AB25" s="142">
        <f>SUMIFS('3-收据记录表'!$AA:$AA,'3-收据记录表'!$U:$U,'7-市场业绩'!$F25,'3-收据记录表'!$AR:$AR,AB$4)</f>
        <v>0</v>
      </c>
      <c r="AC25" s="142">
        <f t="shared" si="8"/>
        <v>0</v>
      </c>
      <c r="AD25" s="142">
        <f>SUMIFS('3-收据记录表'!$AA:$AA,'3-收据记录表'!$U:$U,'7-市场业绩'!$F25,'3-收据记录表'!$AR:$AR,AD$4)</f>
        <v>0</v>
      </c>
      <c r="AE25" s="142">
        <f>SUMIFS('3-收据记录表'!$AA:$AA,'3-收据记录表'!$U:$U,'7-市场业绩'!$F25,'3-收据记录表'!$AR:$AR,AE$4)</f>
        <v>0</v>
      </c>
      <c r="AF25" s="142">
        <f>SUMIFS('3-收据记录表'!$AA:$AA,'3-收据记录表'!$U:$U,'7-市场业绩'!$F25,'3-收据记录表'!$AR:$AR,AF$4)</f>
        <v>0</v>
      </c>
      <c r="AG25" s="142">
        <f>SUMIFS('3-收据记录表'!$AA:$AA,'3-收据记录表'!$U:$U,'7-市场业绩'!$F25,'3-收据记录表'!$AR:$AR,AG$4)</f>
        <v>0</v>
      </c>
      <c r="AH25" s="142">
        <f t="shared" si="0"/>
        <v>0</v>
      </c>
      <c r="AI25" s="142">
        <f>SUMIFS('3-收据记录表'!AA:AA,'3-收据记录表'!AI:AI,"5年",'3-收据记录表'!W:W,"&lt;&gt;无",'3-收据记录表'!U:U,'7-市场业绩'!F25)</f>
        <v>0</v>
      </c>
      <c r="AJ25" s="132"/>
      <c r="AL25" s="243"/>
      <c r="AM25" s="243"/>
      <c r="AN25" s="243"/>
      <c r="AO25" s="132">
        <f t="shared" si="1"/>
        <v>0</v>
      </c>
      <c r="AP25" s="247">
        <f t="shared" si="4"/>
        <v>0</v>
      </c>
      <c r="AQ25" s="247">
        <f t="shared" si="5"/>
        <v>0</v>
      </c>
      <c r="AR25" s="247">
        <f t="shared" si="6"/>
        <v>0</v>
      </c>
      <c r="AS25" s="247">
        <f t="shared" si="2"/>
        <v>0</v>
      </c>
      <c r="AT25" s="144">
        <f t="shared" si="7"/>
        <v>0</v>
      </c>
      <c r="AU25" s="144">
        <f>SUM($AP25:AQ25)</f>
        <v>0</v>
      </c>
      <c r="AV25" s="144">
        <f>SUM($AP25:AR25)</f>
        <v>0</v>
      </c>
      <c r="AW25" s="144">
        <f>SUM($AP25:AS25)</f>
        <v>0</v>
      </c>
    </row>
    <row r="26" spans="1:49" s="115" customFormat="1" ht="20.25" customHeight="1">
      <c r="A26" s="238">
        <v>22</v>
      </c>
      <c r="B26" s="128" t="s">
        <v>839</v>
      </c>
      <c r="C26" s="129" t="s">
        <v>840</v>
      </c>
      <c r="D26" s="134"/>
      <c r="E26" s="130"/>
      <c r="F26" s="187"/>
      <c r="G26" s="249"/>
      <c r="H26" s="187"/>
      <c r="I26" s="252"/>
      <c r="J26" s="131"/>
      <c r="K26" s="131"/>
      <c r="L26" s="131"/>
      <c r="M26" s="131"/>
      <c r="N26" s="142">
        <f>SUMIF('3-收据记录表'!U:U,'7-市场业绩'!F26,'3-收据记录表'!X:X)</f>
        <v>0</v>
      </c>
      <c r="O26" s="140">
        <f>SUMIF('3-收据记录表'!U:U,'7-市场业绩'!F26,'3-收据记录表'!Y:Y)</f>
        <v>0</v>
      </c>
      <c r="P26" s="142">
        <f>SUMIFS('3-收据记录表'!$AA:$AA,'3-收据记录表'!$U:$U,'7-市场业绩'!$F26,'3-收据记录表'!$AR:$AR,P$4)</f>
        <v>0</v>
      </c>
      <c r="Q26" s="142">
        <f>SUMIFS('3-收据记录表'!$AA:$AA,'3-收据记录表'!$U:$U,'7-市场业绩'!$F26,'3-收据记录表'!$AR:$AR,Q$4)</f>
        <v>0</v>
      </c>
      <c r="R26" s="142">
        <f>SUMIFS('3-收据记录表'!$AA:$AA,'3-收据记录表'!$U:$U,'7-市场业绩'!$F26,'3-收据记录表'!$AR:$AR,R$4)</f>
        <v>0</v>
      </c>
      <c r="S26" s="142">
        <f>SUMIFS('3-收据记录表'!$AA:$AA,'3-收据记录表'!$U:$U,'7-市场业绩'!$F26,'3-收据记录表'!$AR:$AR,S$4)</f>
        <v>0</v>
      </c>
      <c r="T26" s="142">
        <f>SUMIFS('3-收据记录表'!$AA:$AA,'3-收据记录表'!$U:$U,'7-市场业绩'!$F26,'3-收据记录表'!$AR:$AR,T$4)</f>
        <v>0</v>
      </c>
      <c r="U26" s="142">
        <f>SUMIFS('3-收据记录表'!$AA:$AA,'3-收据记录表'!$U:$U,'7-市场业绩'!$F26,'3-收据记录表'!$AR:$AR,U$4)</f>
        <v>0</v>
      </c>
      <c r="V26" s="142">
        <f>SUMIFS('3-收据记录表'!$AA:$AA,'3-收据记录表'!$U:$U,'7-市场业绩'!$F26,'3-收据记录表'!$AR:$AR,V$4)</f>
        <v>0</v>
      </c>
      <c r="W26" s="142">
        <f>SUMIFS('3-收据记录表'!$AA:$AA,'3-收据记录表'!$U:$U,'7-市场业绩'!$F26,'3-收据记录表'!$AR:$AR,W$4)</f>
        <v>0</v>
      </c>
      <c r="X26" s="142">
        <f>SUMIFS('3-收据记录表'!$AA:$AA,'3-收据记录表'!$U:$U,'7-市场业绩'!$F26,'3-收据记录表'!$AR:$AR,X$4)</f>
        <v>0</v>
      </c>
      <c r="Y26" s="142">
        <f>SUMIFS('3-收据记录表'!$AA:$AA,'3-收据记录表'!$U:$U,'7-市场业绩'!$F26,'3-收据记录表'!$AR:$AR,Y$4)</f>
        <v>0</v>
      </c>
      <c r="Z26" s="142">
        <f>SUMIFS('3-收据记录表'!$AA:$AA,'3-收据记录表'!$U:$U,'7-市场业绩'!$F26,'3-收据记录表'!$AR:$AR,Z$4)</f>
        <v>0</v>
      </c>
      <c r="AA26" s="142">
        <f>SUMIFS('3-收据记录表'!$AA:$AA,'3-收据记录表'!$U:$U,'7-市场业绩'!$F26,'3-收据记录表'!$AR:$AR,AA$4)</f>
        <v>0</v>
      </c>
      <c r="AB26" s="142">
        <f>SUMIFS('3-收据记录表'!$AA:$AA,'3-收据记录表'!$U:$U,'7-市场业绩'!$F26,'3-收据记录表'!$AR:$AR,AB$4)</f>
        <v>0</v>
      </c>
      <c r="AC26" s="142">
        <f t="shared" si="8"/>
        <v>0</v>
      </c>
      <c r="AD26" s="142">
        <f>SUMIFS('3-收据记录表'!$AA:$AA,'3-收据记录表'!$U:$U,'7-市场业绩'!$F26,'3-收据记录表'!$AR:$AR,AD$4)</f>
        <v>0</v>
      </c>
      <c r="AE26" s="142">
        <f>SUMIFS('3-收据记录表'!$AA:$AA,'3-收据记录表'!$U:$U,'7-市场业绩'!$F26,'3-收据记录表'!$AR:$AR,AE$4)</f>
        <v>0</v>
      </c>
      <c r="AF26" s="142">
        <f>SUMIFS('3-收据记录表'!$AA:$AA,'3-收据记录表'!$U:$U,'7-市场业绩'!$F26,'3-收据记录表'!$AR:$AR,AF$4)</f>
        <v>0</v>
      </c>
      <c r="AG26" s="142">
        <f>SUMIFS('3-收据记录表'!$AA:$AA,'3-收据记录表'!$U:$U,'7-市场业绩'!$F26,'3-收据记录表'!$AR:$AR,AG$4)</f>
        <v>0</v>
      </c>
      <c r="AH26" s="142">
        <f t="shared" si="0"/>
        <v>0</v>
      </c>
      <c r="AI26" s="142">
        <f>SUMIFS('3-收据记录表'!AA:AA,'3-收据记录表'!AI:AI,"5年",'3-收据记录表'!W:W,"&lt;&gt;无",'3-收据记录表'!U:U,'7-市场业绩'!F26)</f>
        <v>0</v>
      </c>
      <c r="AJ26" s="132"/>
      <c r="AL26" s="243"/>
      <c r="AM26" s="243"/>
      <c r="AN26" s="243"/>
      <c r="AO26" s="132">
        <f t="shared" si="1"/>
        <v>0</v>
      </c>
      <c r="AP26" s="247">
        <f t="shared" si="4"/>
        <v>0</v>
      </c>
      <c r="AQ26" s="247">
        <f t="shared" si="5"/>
        <v>0</v>
      </c>
      <c r="AR26" s="247">
        <f t="shared" si="6"/>
        <v>0</v>
      </c>
      <c r="AS26" s="247">
        <f t="shared" si="2"/>
        <v>0</v>
      </c>
      <c r="AT26" s="144">
        <f t="shared" si="7"/>
        <v>0</v>
      </c>
      <c r="AU26" s="144">
        <f>SUM($AP26:AQ26)</f>
        <v>0</v>
      </c>
      <c r="AV26" s="144">
        <f>SUM($AP26:AR26)</f>
        <v>0</v>
      </c>
      <c r="AW26" s="144">
        <f>SUM($AP26:AS26)</f>
        <v>0</v>
      </c>
    </row>
    <row r="27" spans="1:49" s="115" customFormat="1" ht="20.25" customHeight="1">
      <c r="A27" s="238">
        <v>23</v>
      </c>
      <c r="B27" s="128" t="s">
        <v>839</v>
      </c>
      <c r="C27" s="129" t="s">
        <v>840</v>
      </c>
      <c r="D27" s="134"/>
      <c r="E27" s="134"/>
      <c r="F27" s="187"/>
      <c r="G27" s="249"/>
      <c r="H27" s="187"/>
      <c r="I27" s="252"/>
      <c r="J27" s="131"/>
      <c r="K27" s="131"/>
      <c r="L27" s="131"/>
      <c r="M27" s="131"/>
      <c r="N27" s="142">
        <f>SUMIF('3-收据记录表'!U:U,'7-市场业绩'!F27,'3-收据记录表'!X:X)</f>
        <v>0</v>
      </c>
      <c r="O27" s="140">
        <f>SUMIF('3-收据记录表'!U:U,'7-市场业绩'!F27,'3-收据记录表'!Y:Y)</f>
        <v>0</v>
      </c>
      <c r="P27" s="142">
        <f>SUMIFS('3-收据记录表'!$AA:$AA,'3-收据记录表'!$U:$U,'7-市场业绩'!$F27,'3-收据记录表'!$AR:$AR,P$4)</f>
        <v>0</v>
      </c>
      <c r="Q27" s="142">
        <f>SUMIFS('3-收据记录表'!$AA:$AA,'3-收据记录表'!$U:$U,'7-市场业绩'!$F27,'3-收据记录表'!$AR:$AR,Q$4)</f>
        <v>0</v>
      </c>
      <c r="R27" s="142">
        <f>SUMIFS('3-收据记录表'!$AA:$AA,'3-收据记录表'!$U:$U,'7-市场业绩'!$F27,'3-收据记录表'!$AR:$AR,R$4)</f>
        <v>0</v>
      </c>
      <c r="S27" s="142">
        <f>SUMIFS('3-收据记录表'!$AA:$AA,'3-收据记录表'!$U:$U,'7-市场业绩'!$F27,'3-收据记录表'!$AR:$AR,S$4)</f>
        <v>0</v>
      </c>
      <c r="T27" s="142">
        <f>SUMIFS('3-收据记录表'!$AA:$AA,'3-收据记录表'!$U:$U,'7-市场业绩'!$F27,'3-收据记录表'!$AR:$AR,T$4)</f>
        <v>0</v>
      </c>
      <c r="U27" s="142">
        <f>SUMIFS('3-收据记录表'!$AA:$AA,'3-收据记录表'!$U:$U,'7-市场业绩'!$F27,'3-收据记录表'!$AR:$AR,U$4)</f>
        <v>0</v>
      </c>
      <c r="V27" s="142">
        <f>SUMIFS('3-收据记录表'!$AA:$AA,'3-收据记录表'!$U:$U,'7-市场业绩'!$F27,'3-收据记录表'!$AR:$AR,V$4)</f>
        <v>0</v>
      </c>
      <c r="W27" s="142">
        <f>SUMIFS('3-收据记录表'!$AA:$AA,'3-收据记录表'!$U:$U,'7-市场业绩'!$F27,'3-收据记录表'!$AR:$AR,W$4)</f>
        <v>0</v>
      </c>
      <c r="X27" s="142">
        <f>SUMIFS('3-收据记录表'!$AA:$AA,'3-收据记录表'!$U:$U,'7-市场业绩'!$F27,'3-收据记录表'!$AR:$AR,X$4)</f>
        <v>0</v>
      </c>
      <c r="Y27" s="142">
        <f>SUMIFS('3-收据记录表'!$AA:$AA,'3-收据记录表'!$U:$U,'7-市场业绩'!$F27,'3-收据记录表'!$AR:$AR,Y$4)</f>
        <v>0</v>
      </c>
      <c r="Z27" s="142">
        <f>SUMIFS('3-收据记录表'!$AA:$AA,'3-收据记录表'!$U:$U,'7-市场业绩'!$F27,'3-收据记录表'!$AR:$AR,Z$4)</f>
        <v>0</v>
      </c>
      <c r="AA27" s="142">
        <f>SUMIFS('3-收据记录表'!$AA:$AA,'3-收据记录表'!$U:$U,'7-市场业绩'!$F27,'3-收据记录表'!$AR:$AR,AA$4)</f>
        <v>0</v>
      </c>
      <c r="AB27" s="142">
        <f>SUMIFS('3-收据记录表'!$AA:$AA,'3-收据记录表'!$U:$U,'7-市场业绩'!$F27,'3-收据记录表'!$AR:$AR,AB$4)</f>
        <v>0</v>
      </c>
      <c r="AC27" s="142">
        <f t="shared" si="8"/>
        <v>0</v>
      </c>
      <c r="AD27" s="142">
        <f>SUMIFS('3-收据记录表'!$AA:$AA,'3-收据记录表'!$U:$U,'7-市场业绩'!$F27,'3-收据记录表'!$AR:$AR,AD$4)</f>
        <v>0</v>
      </c>
      <c r="AE27" s="142">
        <f>SUMIFS('3-收据记录表'!$AA:$AA,'3-收据记录表'!$U:$U,'7-市场业绩'!$F27,'3-收据记录表'!$AR:$AR,AE$4)</f>
        <v>0</v>
      </c>
      <c r="AF27" s="142">
        <f>SUMIFS('3-收据记录表'!$AA:$AA,'3-收据记录表'!$U:$U,'7-市场业绩'!$F27,'3-收据记录表'!$AR:$AR,AF$4)</f>
        <v>0</v>
      </c>
      <c r="AG27" s="142">
        <f>SUMIFS('3-收据记录表'!$AA:$AA,'3-收据记录表'!$U:$U,'7-市场业绩'!$F27,'3-收据记录表'!$AR:$AR,AG$4)</f>
        <v>0</v>
      </c>
      <c r="AH27" s="142">
        <f t="shared" si="0"/>
        <v>0</v>
      </c>
      <c r="AI27" s="142">
        <f>SUMIFS('3-收据记录表'!AA:AA,'3-收据记录表'!AI:AI,"5年",'3-收据记录表'!W:W,"&lt;&gt;无",'3-收据记录表'!U:U,'7-市场业绩'!F27)</f>
        <v>0</v>
      </c>
      <c r="AJ27" s="132"/>
      <c r="AL27" s="243"/>
      <c r="AM27" s="243"/>
      <c r="AN27" s="243"/>
      <c r="AO27" s="132">
        <f t="shared" si="1"/>
        <v>0</v>
      </c>
      <c r="AP27" s="247">
        <f t="shared" si="4"/>
        <v>0</v>
      </c>
      <c r="AQ27" s="247">
        <f t="shared" si="5"/>
        <v>0</v>
      </c>
      <c r="AR27" s="247">
        <f t="shared" si="6"/>
        <v>0</v>
      </c>
      <c r="AS27" s="247">
        <f t="shared" si="2"/>
        <v>0</v>
      </c>
      <c r="AT27" s="144">
        <f t="shared" si="7"/>
        <v>0</v>
      </c>
      <c r="AU27" s="144">
        <f>SUM($AP27:AQ27)</f>
        <v>0</v>
      </c>
      <c r="AV27" s="144">
        <f>SUM($AP27:AR27)</f>
        <v>0</v>
      </c>
      <c r="AW27" s="144">
        <f>SUM($AP27:AS27)</f>
        <v>0</v>
      </c>
    </row>
    <row r="28" spans="1:49" s="115" customFormat="1" ht="20.25" customHeight="1">
      <c r="A28" s="238">
        <v>24</v>
      </c>
      <c r="B28" s="128" t="s">
        <v>839</v>
      </c>
      <c r="C28" s="129" t="s">
        <v>840</v>
      </c>
      <c r="D28" s="134"/>
      <c r="E28" s="134"/>
      <c r="F28" s="187"/>
      <c r="G28" s="249"/>
      <c r="H28" s="187"/>
      <c r="I28" s="252"/>
      <c r="J28" s="131"/>
      <c r="K28" s="131"/>
      <c r="L28" s="131"/>
      <c r="M28" s="131"/>
      <c r="N28" s="142">
        <f>SUMIF('3-收据记录表'!U:U,'7-市场业绩'!F28,'3-收据记录表'!X:X)</f>
        <v>0</v>
      </c>
      <c r="O28" s="140">
        <f>SUMIF('3-收据记录表'!U:U,'7-市场业绩'!F28,'3-收据记录表'!Y:Y)</f>
        <v>0</v>
      </c>
      <c r="P28" s="142">
        <f>SUMIFS('3-收据记录表'!$AA:$AA,'3-收据记录表'!$U:$U,'7-市场业绩'!$F28,'3-收据记录表'!$AR:$AR,P$4)</f>
        <v>0</v>
      </c>
      <c r="Q28" s="142">
        <f>SUMIFS('3-收据记录表'!$AA:$AA,'3-收据记录表'!$U:$U,'7-市场业绩'!$F28,'3-收据记录表'!$AR:$AR,Q$4)</f>
        <v>0</v>
      </c>
      <c r="R28" s="142">
        <f>SUMIFS('3-收据记录表'!$AA:$AA,'3-收据记录表'!$U:$U,'7-市场业绩'!$F28,'3-收据记录表'!$AR:$AR,R$4)</f>
        <v>0</v>
      </c>
      <c r="S28" s="142">
        <f>SUMIFS('3-收据记录表'!$AA:$AA,'3-收据记录表'!$U:$U,'7-市场业绩'!$F28,'3-收据记录表'!$AR:$AR,S$4)</f>
        <v>0</v>
      </c>
      <c r="T28" s="142">
        <f>SUMIFS('3-收据记录表'!$AA:$AA,'3-收据记录表'!$U:$U,'7-市场业绩'!$F28,'3-收据记录表'!$AR:$AR,T$4)</f>
        <v>0</v>
      </c>
      <c r="U28" s="142">
        <f>SUMIFS('3-收据记录表'!$AA:$AA,'3-收据记录表'!$U:$U,'7-市场业绩'!$F28,'3-收据记录表'!$AR:$AR,U$4)</f>
        <v>0</v>
      </c>
      <c r="V28" s="142">
        <f>SUMIFS('3-收据记录表'!$AA:$AA,'3-收据记录表'!$U:$U,'7-市场业绩'!$F28,'3-收据记录表'!$AR:$AR,V$4)</f>
        <v>0</v>
      </c>
      <c r="W28" s="142">
        <f>SUMIFS('3-收据记录表'!$AA:$AA,'3-收据记录表'!$U:$U,'7-市场业绩'!$F28,'3-收据记录表'!$AR:$AR,W$4)</f>
        <v>0</v>
      </c>
      <c r="X28" s="142">
        <f>SUMIFS('3-收据记录表'!$AA:$AA,'3-收据记录表'!$U:$U,'7-市场业绩'!$F28,'3-收据记录表'!$AR:$AR,X$4)</f>
        <v>0</v>
      </c>
      <c r="Y28" s="142">
        <f>SUMIFS('3-收据记录表'!$AA:$AA,'3-收据记录表'!$U:$U,'7-市场业绩'!$F28,'3-收据记录表'!$AR:$AR,Y$4)</f>
        <v>0</v>
      </c>
      <c r="Z28" s="142">
        <f>SUMIFS('3-收据记录表'!$AA:$AA,'3-收据记录表'!$U:$U,'7-市场业绩'!$F28,'3-收据记录表'!$AR:$AR,Z$4)</f>
        <v>0</v>
      </c>
      <c r="AA28" s="142">
        <f>SUMIFS('3-收据记录表'!$AA:$AA,'3-收据记录表'!$U:$U,'7-市场业绩'!$F28,'3-收据记录表'!$AR:$AR,AA$4)</f>
        <v>0</v>
      </c>
      <c r="AB28" s="142">
        <f>SUMIFS('3-收据记录表'!$AA:$AA,'3-收据记录表'!$U:$U,'7-市场业绩'!$F28,'3-收据记录表'!$AR:$AR,AB$4)</f>
        <v>0</v>
      </c>
      <c r="AC28" s="142">
        <f t="shared" si="8"/>
        <v>0</v>
      </c>
      <c r="AD28" s="142">
        <f>SUMIFS('3-收据记录表'!$AA:$AA,'3-收据记录表'!$U:$U,'7-市场业绩'!$F28,'3-收据记录表'!$AR:$AR,AD$4)</f>
        <v>0</v>
      </c>
      <c r="AE28" s="142">
        <f>SUMIFS('3-收据记录表'!$AA:$AA,'3-收据记录表'!$U:$U,'7-市场业绩'!$F28,'3-收据记录表'!$AR:$AR,AE$4)</f>
        <v>0</v>
      </c>
      <c r="AF28" s="142">
        <f>SUMIFS('3-收据记录表'!$AA:$AA,'3-收据记录表'!$U:$U,'7-市场业绩'!$F28,'3-收据记录表'!$AR:$AR,AF$4)</f>
        <v>0</v>
      </c>
      <c r="AG28" s="142">
        <f>SUMIFS('3-收据记录表'!$AA:$AA,'3-收据记录表'!$U:$U,'7-市场业绩'!$F28,'3-收据记录表'!$AR:$AR,AG$4)</f>
        <v>0</v>
      </c>
      <c r="AH28" s="142">
        <f t="shared" si="0"/>
        <v>0</v>
      </c>
      <c r="AI28" s="142">
        <f>SUMIFS('3-收据记录表'!AA:AA,'3-收据记录表'!AI:AI,"5年",'3-收据记录表'!W:W,"&lt;&gt;无",'3-收据记录表'!U:U,'7-市场业绩'!F28)</f>
        <v>0</v>
      </c>
      <c r="AJ28" s="132"/>
      <c r="AL28" s="243"/>
      <c r="AM28" s="243"/>
      <c r="AN28" s="243"/>
      <c r="AO28" s="132">
        <f t="shared" si="1"/>
        <v>0</v>
      </c>
      <c r="AP28" s="247">
        <f t="shared" si="4"/>
        <v>0</v>
      </c>
      <c r="AQ28" s="247">
        <f t="shared" si="5"/>
        <v>0</v>
      </c>
      <c r="AR28" s="247">
        <f t="shared" si="6"/>
        <v>0</v>
      </c>
      <c r="AS28" s="247">
        <f t="shared" si="2"/>
        <v>0</v>
      </c>
      <c r="AT28" s="144">
        <f t="shared" si="7"/>
        <v>0</v>
      </c>
      <c r="AU28" s="144">
        <f>SUM($AP28:AQ28)</f>
        <v>0</v>
      </c>
      <c r="AV28" s="144">
        <f>SUM($AP28:AR28)</f>
        <v>0</v>
      </c>
      <c r="AW28" s="144">
        <f>SUM($AP28:AS28)</f>
        <v>0</v>
      </c>
    </row>
    <row r="29" spans="1:49" s="115" customFormat="1" ht="20.25" customHeight="1">
      <c r="A29" s="238">
        <v>25</v>
      </c>
      <c r="B29" s="128" t="s">
        <v>839</v>
      </c>
      <c r="C29" s="129" t="s">
        <v>840</v>
      </c>
      <c r="D29" s="130"/>
      <c r="E29" s="134"/>
      <c r="F29" s="187"/>
      <c r="G29" s="249"/>
      <c r="H29" s="187"/>
      <c r="I29" s="252"/>
      <c r="J29" s="131"/>
      <c r="K29" s="131"/>
      <c r="L29" s="131"/>
      <c r="M29" s="131"/>
      <c r="N29" s="142">
        <f>SUMIF('3-收据记录表'!U:U,'7-市场业绩'!F29,'3-收据记录表'!X:X)</f>
        <v>0</v>
      </c>
      <c r="O29" s="140">
        <f>SUMIF('3-收据记录表'!U:U,'7-市场业绩'!F29,'3-收据记录表'!Y:Y)</f>
        <v>0</v>
      </c>
      <c r="P29" s="142">
        <f>SUMIFS('3-收据记录表'!$AA:$AA,'3-收据记录表'!$U:$U,'7-市场业绩'!$F29,'3-收据记录表'!$AR:$AR,P$4)</f>
        <v>0</v>
      </c>
      <c r="Q29" s="142">
        <f>SUMIFS('3-收据记录表'!$AA:$AA,'3-收据记录表'!$U:$U,'7-市场业绩'!$F29,'3-收据记录表'!$AR:$AR,Q$4)</f>
        <v>0</v>
      </c>
      <c r="R29" s="142">
        <f>SUMIFS('3-收据记录表'!$AA:$AA,'3-收据记录表'!$U:$U,'7-市场业绩'!$F29,'3-收据记录表'!$AR:$AR,R$4)</f>
        <v>0</v>
      </c>
      <c r="S29" s="142">
        <f>SUMIFS('3-收据记录表'!$AA:$AA,'3-收据记录表'!$U:$U,'7-市场业绩'!$F29,'3-收据记录表'!$AR:$AR,S$4)</f>
        <v>0</v>
      </c>
      <c r="T29" s="142">
        <f>SUMIFS('3-收据记录表'!$AA:$AA,'3-收据记录表'!$U:$U,'7-市场业绩'!$F29,'3-收据记录表'!$AR:$AR,T$4)</f>
        <v>0</v>
      </c>
      <c r="U29" s="142">
        <f>SUMIFS('3-收据记录表'!$AA:$AA,'3-收据记录表'!$U:$U,'7-市场业绩'!$F29,'3-收据记录表'!$AR:$AR,U$4)</f>
        <v>0</v>
      </c>
      <c r="V29" s="142">
        <f>SUMIFS('3-收据记录表'!$AA:$AA,'3-收据记录表'!$U:$U,'7-市场业绩'!$F29,'3-收据记录表'!$AR:$AR,V$4)</f>
        <v>0</v>
      </c>
      <c r="W29" s="142">
        <f>SUMIFS('3-收据记录表'!$AA:$AA,'3-收据记录表'!$U:$U,'7-市场业绩'!$F29,'3-收据记录表'!$AR:$AR,W$4)</f>
        <v>0</v>
      </c>
      <c r="X29" s="142">
        <f>SUMIFS('3-收据记录表'!$AA:$AA,'3-收据记录表'!$U:$U,'7-市场业绩'!$F29,'3-收据记录表'!$AR:$AR,X$4)</f>
        <v>0</v>
      </c>
      <c r="Y29" s="142">
        <f>SUMIFS('3-收据记录表'!$AA:$AA,'3-收据记录表'!$U:$U,'7-市场业绩'!$F29,'3-收据记录表'!$AR:$AR,Y$4)</f>
        <v>0</v>
      </c>
      <c r="Z29" s="142">
        <f>SUMIFS('3-收据记录表'!$AA:$AA,'3-收据记录表'!$U:$U,'7-市场业绩'!$F29,'3-收据记录表'!$AR:$AR,Z$4)</f>
        <v>0</v>
      </c>
      <c r="AA29" s="142">
        <f>SUMIFS('3-收据记录表'!$AA:$AA,'3-收据记录表'!$U:$U,'7-市场业绩'!$F29,'3-收据记录表'!$AR:$AR,AA$4)</f>
        <v>0</v>
      </c>
      <c r="AB29" s="142">
        <f>SUMIFS('3-收据记录表'!$AA:$AA,'3-收据记录表'!$U:$U,'7-市场业绩'!$F29,'3-收据记录表'!$AR:$AR,AB$4)</f>
        <v>0</v>
      </c>
      <c r="AC29" s="142">
        <f t="shared" si="8"/>
        <v>0</v>
      </c>
      <c r="AD29" s="142">
        <f>SUMIFS('3-收据记录表'!$AA:$AA,'3-收据记录表'!$U:$U,'7-市场业绩'!$F29,'3-收据记录表'!$AR:$AR,AD$4)</f>
        <v>0</v>
      </c>
      <c r="AE29" s="142">
        <f>SUMIFS('3-收据记录表'!$AA:$AA,'3-收据记录表'!$U:$U,'7-市场业绩'!$F29,'3-收据记录表'!$AR:$AR,AE$4)</f>
        <v>0</v>
      </c>
      <c r="AF29" s="142">
        <f>SUMIFS('3-收据记录表'!$AA:$AA,'3-收据记录表'!$U:$U,'7-市场业绩'!$F29,'3-收据记录表'!$AR:$AR,AF$4)</f>
        <v>0</v>
      </c>
      <c r="AG29" s="142">
        <f>SUMIFS('3-收据记录表'!$AA:$AA,'3-收据记录表'!$U:$U,'7-市场业绩'!$F29,'3-收据记录表'!$AR:$AR,AG$4)</f>
        <v>0</v>
      </c>
      <c r="AH29" s="142">
        <f t="shared" si="0"/>
        <v>0</v>
      </c>
      <c r="AI29" s="142">
        <f>SUMIFS('3-收据记录表'!AA:AA,'3-收据记录表'!AI:AI,"5年",'3-收据记录表'!W:W,"&lt;&gt;无",'3-收据记录表'!U:U,'7-市场业绩'!F29)</f>
        <v>0</v>
      </c>
      <c r="AJ29" s="132"/>
      <c r="AL29" s="243"/>
      <c r="AM29" s="243"/>
      <c r="AN29" s="243"/>
      <c r="AO29" s="132">
        <f t="shared" si="1"/>
        <v>0</v>
      </c>
      <c r="AP29" s="247">
        <f t="shared" si="4"/>
        <v>0</v>
      </c>
      <c r="AQ29" s="247">
        <f t="shared" si="5"/>
        <v>0</v>
      </c>
      <c r="AR29" s="247">
        <f t="shared" si="6"/>
        <v>0</v>
      </c>
      <c r="AS29" s="247">
        <f t="shared" si="2"/>
        <v>0</v>
      </c>
      <c r="AT29" s="144">
        <f t="shared" si="7"/>
        <v>0</v>
      </c>
      <c r="AU29" s="144">
        <f>SUM($AP29:AQ29)</f>
        <v>0</v>
      </c>
      <c r="AV29" s="144">
        <f>SUM($AP29:AR29)</f>
        <v>0</v>
      </c>
      <c r="AW29" s="144">
        <f>SUM($AP29:AS29)</f>
        <v>0</v>
      </c>
    </row>
    <row r="30" spans="1:49" s="115" customFormat="1" ht="20.25" customHeight="1">
      <c r="A30" s="238">
        <v>26</v>
      </c>
      <c r="B30" s="128" t="s">
        <v>839</v>
      </c>
      <c r="C30" s="129" t="s">
        <v>840</v>
      </c>
      <c r="D30" s="130"/>
      <c r="E30" s="134"/>
      <c r="F30" s="187"/>
      <c r="G30" s="249"/>
      <c r="H30" s="187"/>
      <c r="I30" s="252"/>
      <c r="J30" s="131"/>
      <c r="K30" s="131"/>
      <c r="L30" s="131"/>
      <c r="M30" s="131"/>
      <c r="N30" s="142">
        <f>SUMIF('3-收据记录表'!U:U,'7-市场业绩'!F30,'3-收据记录表'!X:X)</f>
        <v>0</v>
      </c>
      <c r="O30" s="140">
        <f>SUMIF('3-收据记录表'!U:U,'7-市场业绩'!F30,'3-收据记录表'!Y:Y)</f>
        <v>0</v>
      </c>
      <c r="P30" s="142">
        <f>SUMIFS('3-收据记录表'!$AA:$AA,'3-收据记录表'!$U:$U,'7-市场业绩'!$F30,'3-收据记录表'!$AR:$AR,P$4)</f>
        <v>0</v>
      </c>
      <c r="Q30" s="142">
        <f>SUMIFS('3-收据记录表'!$AA:$AA,'3-收据记录表'!$U:$U,'7-市场业绩'!$F30,'3-收据记录表'!$AR:$AR,Q$4)</f>
        <v>0</v>
      </c>
      <c r="R30" s="142">
        <f>SUMIFS('3-收据记录表'!$AA:$AA,'3-收据记录表'!$U:$U,'7-市场业绩'!$F30,'3-收据记录表'!$AR:$AR,R$4)</f>
        <v>0</v>
      </c>
      <c r="S30" s="142">
        <f>SUMIFS('3-收据记录表'!$AA:$AA,'3-收据记录表'!$U:$U,'7-市场业绩'!$F30,'3-收据记录表'!$AR:$AR,S$4)</f>
        <v>0</v>
      </c>
      <c r="T30" s="142">
        <f>SUMIFS('3-收据记录表'!$AA:$AA,'3-收据记录表'!$U:$U,'7-市场业绩'!$F30,'3-收据记录表'!$AR:$AR,T$4)</f>
        <v>0</v>
      </c>
      <c r="U30" s="142">
        <f>SUMIFS('3-收据记录表'!$AA:$AA,'3-收据记录表'!$U:$U,'7-市场业绩'!$F30,'3-收据记录表'!$AR:$AR,U$4)</f>
        <v>0</v>
      </c>
      <c r="V30" s="142">
        <f>SUMIFS('3-收据记录表'!$AA:$AA,'3-收据记录表'!$U:$U,'7-市场业绩'!$F30,'3-收据记录表'!$AR:$AR,V$4)</f>
        <v>0</v>
      </c>
      <c r="W30" s="142">
        <f>SUMIFS('3-收据记录表'!$AA:$AA,'3-收据记录表'!$U:$U,'7-市场业绩'!$F30,'3-收据记录表'!$AR:$AR,W$4)</f>
        <v>0</v>
      </c>
      <c r="X30" s="142">
        <f>SUMIFS('3-收据记录表'!$AA:$AA,'3-收据记录表'!$U:$U,'7-市场业绩'!$F30,'3-收据记录表'!$AR:$AR,X$4)</f>
        <v>0</v>
      </c>
      <c r="Y30" s="142">
        <f>SUMIFS('3-收据记录表'!$AA:$AA,'3-收据记录表'!$U:$U,'7-市场业绩'!$F30,'3-收据记录表'!$AR:$AR,Y$4)</f>
        <v>0</v>
      </c>
      <c r="Z30" s="142">
        <f>SUMIFS('3-收据记录表'!$AA:$AA,'3-收据记录表'!$U:$U,'7-市场业绩'!$F30,'3-收据记录表'!$AR:$AR,Z$4)</f>
        <v>0</v>
      </c>
      <c r="AA30" s="142">
        <f>SUMIFS('3-收据记录表'!$AA:$AA,'3-收据记录表'!$U:$U,'7-市场业绩'!$F30,'3-收据记录表'!$AR:$AR,AA$4)</f>
        <v>0</v>
      </c>
      <c r="AB30" s="142">
        <f>SUMIFS('3-收据记录表'!$AA:$AA,'3-收据记录表'!$U:$U,'7-市场业绩'!$F30,'3-收据记录表'!$AR:$AR,AB$4)</f>
        <v>0</v>
      </c>
      <c r="AC30" s="142">
        <f t="shared" si="8"/>
        <v>0</v>
      </c>
      <c r="AD30" s="142">
        <f>SUMIFS('3-收据记录表'!$AA:$AA,'3-收据记录表'!$U:$U,'7-市场业绩'!$F30,'3-收据记录表'!$AR:$AR,AD$4)</f>
        <v>0</v>
      </c>
      <c r="AE30" s="142">
        <f>SUMIFS('3-收据记录表'!$AA:$AA,'3-收据记录表'!$U:$U,'7-市场业绩'!$F30,'3-收据记录表'!$AR:$AR,AE$4)</f>
        <v>0</v>
      </c>
      <c r="AF30" s="142">
        <f>SUMIFS('3-收据记录表'!$AA:$AA,'3-收据记录表'!$U:$U,'7-市场业绩'!$F30,'3-收据记录表'!$AR:$AR,AF$4)</f>
        <v>0</v>
      </c>
      <c r="AG30" s="142">
        <f>SUMIFS('3-收据记录表'!$AA:$AA,'3-收据记录表'!$U:$U,'7-市场业绩'!$F30,'3-收据记录表'!$AR:$AR,AG$4)</f>
        <v>0</v>
      </c>
      <c r="AH30" s="142">
        <f t="shared" si="0"/>
        <v>0</v>
      </c>
      <c r="AI30" s="142">
        <f>SUMIFS('3-收据记录表'!AA:AA,'3-收据记录表'!AI:AI,"5年",'3-收据记录表'!W:W,"&lt;&gt;无",'3-收据记录表'!U:U,'7-市场业绩'!F30)</f>
        <v>0</v>
      </c>
      <c r="AJ30" s="132"/>
      <c r="AL30" s="243"/>
      <c r="AM30" s="243"/>
      <c r="AN30" s="243"/>
      <c r="AO30" s="132">
        <f t="shared" si="1"/>
        <v>0</v>
      </c>
      <c r="AP30" s="247">
        <f t="shared" si="4"/>
        <v>0</v>
      </c>
      <c r="AQ30" s="247">
        <f t="shared" si="5"/>
        <v>0</v>
      </c>
      <c r="AR30" s="247">
        <f t="shared" si="6"/>
        <v>0</v>
      </c>
      <c r="AS30" s="247">
        <f t="shared" si="2"/>
        <v>0</v>
      </c>
      <c r="AT30" s="144">
        <f t="shared" si="7"/>
        <v>0</v>
      </c>
      <c r="AU30" s="144">
        <f>SUM($AP30:AQ30)</f>
        <v>0</v>
      </c>
      <c r="AV30" s="144">
        <f>SUM($AP30:AR30)</f>
        <v>0</v>
      </c>
      <c r="AW30" s="144">
        <f>SUM($AP30:AS30)</f>
        <v>0</v>
      </c>
    </row>
    <row r="31" spans="1:49" s="115" customFormat="1" ht="20.25" customHeight="1">
      <c r="A31" s="238">
        <v>27</v>
      </c>
      <c r="B31" s="128" t="s">
        <v>839</v>
      </c>
      <c r="C31" s="129" t="s">
        <v>840</v>
      </c>
      <c r="D31" s="130"/>
      <c r="E31" s="134"/>
      <c r="F31" s="187"/>
      <c r="G31" s="249"/>
      <c r="H31" s="187"/>
      <c r="I31" s="252"/>
      <c r="J31" s="131"/>
      <c r="K31" s="131"/>
      <c r="L31" s="131"/>
      <c r="M31" s="131"/>
      <c r="N31" s="142">
        <f>SUMIF('3-收据记录表'!U:U,'7-市场业绩'!F31,'3-收据记录表'!X:X)</f>
        <v>0</v>
      </c>
      <c r="O31" s="140">
        <f>SUMIF('3-收据记录表'!U:U,'7-市场业绩'!F31,'3-收据记录表'!Y:Y)</f>
        <v>0</v>
      </c>
      <c r="P31" s="142">
        <f>SUMIFS('3-收据记录表'!$AA:$AA,'3-收据记录表'!$U:$U,'7-市场业绩'!$F31,'3-收据记录表'!$AR:$AR,P$4)</f>
        <v>0</v>
      </c>
      <c r="Q31" s="142">
        <f>SUMIFS('3-收据记录表'!$AA:$AA,'3-收据记录表'!$U:$U,'7-市场业绩'!$F31,'3-收据记录表'!$AR:$AR,Q$4)</f>
        <v>0</v>
      </c>
      <c r="R31" s="142">
        <f>SUMIFS('3-收据记录表'!$AA:$AA,'3-收据记录表'!$U:$U,'7-市场业绩'!$F31,'3-收据记录表'!$AR:$AR,R$4)</f>
        <v>0</v>
      </c>
      <c r="S31" s="142">
        <f>SUMIFS('3-收据记录表'!$AA:$AA,'3-收据记录表'!$U:$U,'7-市场业绩'!$F31,'3-收据记录表'!$AR:$AR,S$4)</f>
        <v>0</v>
      </c>
      <c r="T31" s="142">
        <f>SUMIFS('3-收据记录表'!$AA:$AA,'3-收据记录表'!$U:$U,'7-市场业绩'!$F31,'3-收据记录表'!$AR:$AR,T$4)</f>
        <v>0</v>
      </c>
      <c r="U31" s="142">
        <f>SUMIFS('3-收据记录表'!$AA:$AA,'3-收据记录表'!$U:$U,'7-市场业绩'!$F31,'3-收据记录表'!$AR:$AR,U$4)</f>
        <v>0</v>
      </c>
      <c r="V31" s="142">
        <f>SUMIFS('3-收据记录表'!$AA:$AA,'3-收据记录表'!$U:$U,'7-市场业绩'!$F31,'3-收据记录表'!$AR:$AR,V$4)</f>
        <v>0</v>
      </c>
      <c r="W31" s="142">
        <f>SUMIFS('3-收据记录表'!$AA:$AA,'3-收据记录表'!$U:$U,'7-市场业绩'!$F31,'3-收据记录表'!$AR:$AR,W$4)</f>
        <v>0</v>
      </c>
      <c r="X31" s="142">
        <f>SUMIFS('3-收据记录表'!$AA:$AA,'3-收据记录表'!$U:$U,'7-市场业绩'!$F31,'3-收据记录表'!$AR:$AR,X$4)</f>
        <v>0</v>
      </c>
      <c r="Y31" s="142">
        <f>SUMIFS('3-收据记录表'!$AA:$AA,'3-收据记录表'!$U:$U,'7-市场业绩'!$F31,'3-收据记录表'!$AR:$AR,Y$4)</f>
        <v>0</v>
      </c>
      <c r="Z31" s="142">
        <f>SUMIFS('3-收据记录表'!$AA:$AA,'3-收据记录表'!$U:$U,'7-市场业绩'!$F31,'3-收据记录表'!$AR:$AR,Z$4)</f>
        <v>0</v>
      </c>
      <c r="AA31" s="142">
        <f>SUMIFS('3-收据记录表'!$AA:$AA,'3-收据记录表'!$U:$U,'7-市场业绩'!$F31,'3-收据记录表'!$AR:$AR,AA$4)</f>
        <v>0</v>
      </c>
      <c r="AB31" s="142">
        <f>SUMIFS('3-收据记录表'!$AA:$AA,'3-收据记录表'!$U:$U,'7-市场业绩'!$F31,'3-收据记录表'!$AR:$AR,AB$4)</f>
        <v>0</v>
      </c>
      <c r="AC31" s="142">
        <f t="shared" si="8"/>
        <v>0</v>
      </c>
      <c r="AD31" s="142">
        <f>SUMIFS('3-收据记录表'!$AA:$AA,'3-收据记录表'!$U:$U,'7-市场业绩'!$F31,'3-收据记录表'!$AR:$AR,AD$4)</f>
        <v>0</v>
      </c>
      <c r="AE31" s="142">
        <f>SUMIFS('3-收据记录表'!$AA:$AA,'3-收据记录表'!$U:$U,'7-市场业绩'!$F31,'3-收据记录表'!$AR:$AR,AE$4)</f>
        <v>0</v>
      </c>
      <c r="AF31" s="142">
        <f>SUMIFS('3-收据记录表'!$AA:$AA,'3-收据记录表'!$U:$U,'7-市场业绩'!$F31,'3-收据记录表'!$AR:$AR,AF$4)</f>
        <v>0</v>
      </c>
      <c r="AG31" s="142">
        <f>SUMIFS('3-收据记录表'!$AA:$AA,'3-收据记录表'!$U:$U,'7-市场业绩'!$F31,'3-收据记录表'!$AR:$AR,AG$4)</f>
        <v>0</v>
      </c>
      <c r="AH31" s="142">
        <f t="shared" si="0"/>
        <v>0</v>
      </c>
      <c r="AI31" s="142">
        <f>SUMIFS('3-收据记录表'!AA:AA,'3-收据记录表'!AI:AI,"5年",'3-收据记录表'!W:W,"&lt;&gt;无",'3-收据记录表'!U:U,'7-市场业绩'!F31)</f>
        <v>0</v>
      </c>
      <c r="AJ31" s="135"/>
      <c r="AL31" s="243"/>
      <c r="AM31" s="243"/>
      <c r="AN31" s="243"/>
      <c r="AO31" s="132">
        <f t="shared" si="1"/>
        <v>0</v>
      </c>
      <c r="AP31" s="247">
        <f t="shared" si="4"/>
        <v>0</v>
      </c>
      <c r="AQ31" s="247">
        <f t="shared" si="5"/>
        <v>0</v>
      </c>
      <c r="AR31" s="247">
        <f t="shared" si="6"/>
        <v>0</v>
      </c>
      <c r="AS31" s="247">
        <f t="shared" si="2"/>
        <v>0</v>
      </c>
      <c r="AT31" s="144">
        <f t="shared" si="7"/>
        <v>0</v>
      </c>
      <c r="AU31" s="144">
        <f>SUM($AP31:AQ31)</f>
        <v>0</v>
      </c>
      <c r="AV31" s="144">
        <f>SUM($AP31:AR31)</f>
        <v>0</v>
      </c>
      <c r="AW31" s="144">
        <f>SUM($AP31:AS31)</f>
        <v>0</v>
      </c>
    </row>
    <row r="32" spans="1:49" s="115" customFormat="1" ht="20.25" customHeight="1">
      <c r="A32" s="238">
        <v>28</v>
      </c>
      <c r="B32" s="128" t="s">
        <v>839</v>
      </c>
      <c r="C32" s="129" t="s">
        <v>840</v>
      </c>
      <c r="D32" s="130"/>
      <c r="E32" s="134"/>
      <c r="F32" s="187"/>
      <c r="G32" s="249"/>
      <c r="H32" s="187"/>
      <c r="I32" s="252"/>
      <c r="J32" s="131"/>
      <c r="K32" s="131"/>
      <c r="L32" s="131"/>
      <c r="M32" s="131"/>
      <c r="N32" s="142">
        <f>SUMIF('3-收据记录表'!U:U,'7-市场业绩'!F32,'3-收据记录表'!X:X)</f>
        <v>0</v>
      </c>
      <c r="O32" s="140">
        <f>SUMIF('3-收据记录表'!U:U,'7-市场业绩'!F32,'3-收据记录表'!Y:Y)</f>
        <v>0</v>
      </c>
      <c r="P32" s="142">
        <f>SUMIFS('3-收据记录表'!$AA:$AA,'3-收据记录表'!$U:$U,'7-市场业绩'!$F32,'3-收据记录表'!$AR:$AR,P$4)</f>
        <v>0</v>
      </c>
      <c r="Q32" s="142">
        <f>SUMIFS('3-收据记录表'!$AA:$AA,'3-收据记录表'!$U:$U,'7-市场业绩'!$F32,'3-收据记录表'!$AR:$AR,Q$4)</f>
        <v>0</v>
      </c>
      <c r="R32" s="142">
        <f>SUMIFS('3-收据记录表'!$AA:$AA,'3-收据记录表'!$U:$U,'7-市场业绩'!$F32,'3-收据记录表'!$AR:$AR,R$4)</f>
        <v>0</v>
      </c>
      <c r="S32" s="142">
        <f>SUMIFS('3-收据记录表'!$AA:$AA,'3-收据记录表'!$U:$U,'7-市场业绩'!$F32,'3-收据记录表'!$AR:$AR,S$4)</f>
        <v>0</v>
      </c>
      <c r="T32" s="142">
        <f>SUMIFS('3-收据记录表'!$AA:$AA,'3-收据记录表'!$U:$U,'7-市场业绩'!$F32,'3-收据记录表'!$AR:$AR,T$4)</f>
        <v>0</v>
      </c>
      <c r="U32" s="142">
        <f>SUMIFS('3-收据记录表'!$AA:$AA,'3-收据记录表'!$U:$U,'7-市场业绩'!$F32,'3-收据记录表'!$AR:$AR,U$4)</f>
        <v>0</v>
      </c>
      <c r="V32" s="142">
        <f>SUMIFS('3-收据记录表'!$AA:$AA,'3-收据记录表'!$U:$U,'7-市场业绩'!$F32,'3-收据记录表'!$AR:$AR,V$4)</f>
        <v>0</v>
      </c>
      <c r="W32" s="142">
        <f>SUMIFS('3-收据记录表'!$AA:$AA,'3-收据记录表'!$U:$U,'7-市场业绩'!$F32,'3-收据记录表'!$AR:$AR,W$4)</f>
        <v>0</v>
      </c>
      <c r="X32" s="142">
        <f>SUMIFS('3-收据记录表'!$AA:$AA,'3-收据记录表'!$U:$U,'7-市场业绩'!$F32,'3-收据记录表'!$AR:$AR,X$4)</f>
        <v>0</v>
      </c>
      <c r="Y32" s="142">
        <f>SUMIFS('3-收据记录表'!$AA:$AA,'3-收据记录表'!$U:$U,'7-市场业绩'!$F32,'3-收据记录表'!$AR:$AR,Y$4)</f>
        <v>0</v>
      </c>
      <c r="Z32" s="142">
        <f>SUMIFS('3-收据记录表'!$AA:$AA,'3-收据记录表'!$U:$U,'7-市场业绩'!$F32,'3-收据记录表'!$AR:$AR,Z$4)</f>
        <v>0</v>
      </c>
      <c r="AA32" s="142">
        <f>SUMIFS('3-收据记录表'!$AA:$AA,'3-收据记录表'!$U:$U,'7-市场业绩'!$F32,'3-收据记录表'!$AR:$AR,AA$4)</f>
        <v>0</v>
      </c>
      <c r="AB32" s="142">
        <f>SUMIFS('3-收据记录表'!$AA:$AA,'3-收据记录表'!$U:$U,'7-市场业绩'!$F32,'3-收据记录表'!$AR:$AR,AB$4)</f>
        <v>0</v>
      </c>
      <c r="AC32" s="142">
        <f t="shared" si="8"/>
        <v>0</v>
      </c>
      <c r="AD32" s="142">
        <f>SUMIFS('3-收据记录表'!$AA:$AA,'3-收据记录表'!$U:$U,'7-市场业绩'!$F32,'3-收据记录表'!$AR:$AR,AD$4)</f>
        <v>0</v>
      </c>
      <c r="AE32" s="142">
        <f>SUMIFS('3-收据记录表'!$AA:$AA,'3-收据记录表'!$U:$U,'7-市场业绩'!$F32,'3-收据记录表'!$AR:$AR,AE$4)</f>
        <v>0</v>
      </c>
      <c r="AF32" s="142">
        <f>SUMIFS('3-收据记录表'!$AA:$AA,'3-收据记录表'!$U:$U,'7-市场业绩'!$F32,'3-收据记录表'!$AR:$AR,AF$4)</f>
        <v>0</v>
      </c>
      <c r="AG32" s="142">
        <f>SUMIFS('3-收据记录表'!$AA:$AA,'3-收据记录表'!$U:$U,'7-市场业绩'!$F32,'3-收据记录表'!$AR:$AR,AG$4)</f>
        <v>0</v>
      </c>
      <c r="AH32" s="142">
        <f t="shared" si="0"/>
        <v>0</v>
      </c>
      <c r="AI32" s="142">
        <f>SUMIFS('3-收据记录表'!AA:AA,'3-收据记录表'!AI:AI,"5年",'3-收据记录表'!W:W,"&lt;&gt;无",'3-收据记录表'!U:U,'7-市场业绩'!F32)</f>
        <v>0</v>
      </c>
      <c r="AJ32" s="135"/>
      <c r="AL32" s="243"/>
      <c r="AM32" s="243"/>
      <c r="AN32" s="243"/>
      <c r="AO32" s="132">
        <f t="shared" si="1"/>
        <v>0</v>
      </c>
      <c r="AP32" s="247">
        <f t="shared" si="4"/>
        <v>0</v>
      </c>
      <c r="AQ32" s="247">
        <f t="shared" si="5"/>
        <v>0</v>
      </c>
      <c r="AR32" s="247">
        <f t="shared" si="6"/>
        <v>0</v>
      </c>
      <c r="AS32" s="247">
        <f t="shared" si="2"/>
        <v>0</v>
      </c>
      <c r="AT32" s="144">
        <f t="shared" si="7"/>
        <v>0</v>
      </c>
      <c r="AU32" s="144">
        <f>SUM($AP32:AQ32)</f>
        <v>0</v>
      </c>
      <c r="AV32" s="144">
        <f>SUM($AP32:AR32)</f>
        <v>0</v>
      </c>
      <c r="AW32" s="144">
        <f>SUM($AP32:AS32)</f>
        <v>0</v>
      </c>
    </row>
    <row r="33" spans="1:49" s="115" customFormat="1" ht="20.25" customHeight="1">
      <c r="A33" s="238">
        <v>29</v>
      </c>
      <c r="B33" s="128" t="s">
        <v>839</v>
      </c>
      <c r="C33" s="129" t="s">
        <v>840</v>
      </c>
      <c r="D33" s="130"/>
      <c r="E33" s="130"/>
      <c r="F33" s="187"/>
      <c r="G33" s="249"/>
      <c r="H33" s="187"/>
      <c r="I33" s="252"/>
      <c r="J33" s="131"/>
      <c r="K33" s="131"/>
      <c r="L33" s="131"/>
      <c r="M33" s="131"/>
      <c r="N33" s="142">
        <f>SUMIF('3-收据记录表'!U:U,'7-市场业绩'!F33,'3-收据记录表'!X:X)</f>
        <v>0</v>
      </c>
      <c r="O33" s="140">
        <f>SUMIF('3-收据记录表'!U:U,'7-市场业绩'!F33,'3-收据记录表'!Y:Y)</f>
        <v>0</v>
      </c>
      <c r="P33" s="142">
        <f>SUMIFS('3-收据记录表'!$AA:$AA,'3-收据记录表'!$U:$U,'7-市场业绩'!$F33,'3-收据记录表'!$AR:$AR,P$4)</f>
        <v>0</v>
      </c>
      <c r="Q33" s="142">
        <f>SUMIFS('3-收据记录表'!$AA:$AA,'3-收据记录表'!$U:$U,'7-市场业绩'!$F33,'3-收据记录表'!$AR:$AR,Q$4)</f>
        <v>0</v>
      </c>
      <c r="R33" s="142">
        <f>SUMIFS('3-收据记录表'!$AA:$AA,'3-收据记录表'!$U:$U,'7-市场业绩'!$F33,'3-收据记录表'!$AR:$AR,R$4)</f>
        <v>0</v>
      </c>
      <c r="S33" s="142">
        <f>SUMIFS('3-收据记录表'!$AA:$AA,'3-收据记录表'!$U:$U,'7-市场业绩'!$F33,'3-收据记录表'!$AR:$AR,S$4)</f>
        <v>0</v>
      </c>
      <c r="T33" s="142">
        <f>SUMIFS('3-收据记录表'!$AA:$AA,'3-收据记录表'!$U:$U,'7-市场业绩'!$F33,'3-收据记录表'!$AR:$AR,T$4)</f>
        <v>0</v>
      </c>
      <c r="U33" s="142">
        <f>SUMIFS('3-收据记录表'!$AA:$AA,'3-收据记录表'!$U:$U,'7-市场业绩'!$F33,'3-收据记录表'!$AR:$AR,U$4)</f>
        <v>0</v>
      </c>
      <c r="V33" s="142">
        <f>SUMIFS('3-收据记录表'!$AA:$AA,'3-收据记录表'!$U:$U,'7-市场业绩'!$F33,'3-收据记录表'!$AR:$AR,V$4)</f>
        <v>0</v>
      </c>
      <c r="W33" s="142">
        <f>SUMIFS('3-收据记录表'!$AA:$AA,'3-收据记录表'!$U:$U,'7-市场业绩'!$F33,'3-收据记录表'!$AR:$AR,W$4)</f>
        <v>0</v>
      </c>
      <c r="X33" s="142">
        <f>SUMIFS('3-收据记录表'!$AA:$AA,'3-收据记录表'!$U:$U,'7-市场业绩'!$F33,'3-收据记录表'!$AR:$AR,X$4)</f>
        <v>0</v>
      </c>
      <c r="Y33" s="142">
        <f>SUMIFS('3-收据记录表'!$AA:$AA,'3-收据记录表'!$U:$U,'7-市场业绩'!$F33,'3-收据记录表'!$AR:$AR,Y$4)</f>
        <v>0</v>
      </c>
      <c r="Z33" s="142">
        <f>SUMIFS('3-收据记录表'!$AA:$AA,'3-收据记录表'!$U:$U,'7-市场业绩'!$F33,'3-收据记录表'!$AR:$AR,Z$4)</f>
        <v>0</v>
      </c>
      <c r="AA33" s="142">
        <f>SUMIFS('3-收据记录表'!$AA:$AA,'3-收据记录表'!$U:$U,'7-市场业绩'!$F33,'3-收据记录表'!$AR:$AR,AA$4)</f>
        <v>0</v>
      </c>
      <c r="AB33" s="142">
        <f>SUMIFS('3-收据记录表'!$AA:$AA,'3-收据记录表'!$U:$U,'7-市场业绩'!$F33,'3-收据记录表'!$AR:$AR,AB$4)</f>
        <v>0</v>
      </c>
      <c r="AC33" s="142">
        <f t="shared" si="8"/>
        <v>0</v>
      </c>
      <c r="AD33" s="142">
        <f>SUMIFS('3-收据记录表'!$AA:$AA,'3-收据记录表'!$U:$U,'7-市场业绩'!$F33,'3-收据记录表'!$AR:$AR,AD$4)</f>
        <v>0</v>
      </c>
      <c r="AE33" s="142">
        <f>SUMIFS('3-收据记录表'!$AA:$AA,'3-收据记录表'!$U:$U,'7-市场业绩'!$F33,'3-收据记录表'!$AR:$AR,AE$4)</f>
        <v>0</v>
      </c>
      <c r="AF33" s="142">
        <f>SUMIFS('3-收据记录表'!$AA:$AA,'3-收据记录表'!$U:$U,'7-市场业绩'!$F33,'3-收据记录表'!$AR:$AR,AF$4)</f>
        <v>0</v>
      </c>
      <c r="AG33" s="142">
        <f>SUMIFS('3-收据记录表'!$AA:$AA,'3-收据记录表'!$U:$U,'7-市场业绩'!$F33,'3-收据记录表'!$AR:$AR,AG$4)</f>
        <v>0</v>
      </c>
      <c r="AH33" s="142">
        <f t="shared" si="0"/>
        <v>0</v>
      </c>
      <c r="AI33" s="142">
        <f>SUMIFS('3-收据记录表'!AA:AA,'3-收据记录表'!AI:AI,"5年",'3-收据记录表'!W:W,"&lt;&gt;无",'3-收据记录表'!U:U,'7-市场业绩'!F33)</f>
        <v>0</v>
      </c>
      <c r="AJ33" s="132"/>
      <c r="AL33" s="243"/>
      <c r="AM33" s="248" t="s">
        <v>972</v>
      </c>
      <c r="AN33" s="248">
        <v>35000</v>
      </c>
      <c r="AO33" s="132">
        <f t="shared" si="1"/>
        <v>0</v>
      </c>
      <c r="AP33" s="247">
        <f t="shared" si="4"/>
        <v>0</v>
      </c>
      <c r="AQ33" s="247">
        <f t="shared" si="5"/>
        <v>0</v>
      </c>
      <c r="AR33" s="247">
        <f t="shared" si="6"/>
        <v>0</v>
      </c>
      <c r="AS33" s="247">
        <f t="shared" si="2"/>
        <v>0</v>
      </c>
      <c r="AT33" s="144">
        <f t="shared" si="7"/>
        <v>0</v>
      </c>
      <c r="AU33" s="144">
        <f>SUM($AP33:AQ33)</f>
        <v>0</v>
      </c>
      <c r="AV33" s="144">
        <f>SUM($AP33:AR33)</f>
        <v>0</v>
      </c>
      <c r="AW33" s="144">
        <f>SUM($AP33:AS33)</f>
        <v>0</v>
      </c>
    </row>
    <row r="34" spans="1:49" s="115" customFormat="1" ht="20.25" customHeight="1">
      <c r="A34" s="238">
        <v>30</v>
      </c>
      <c r="B34" s="128" t="s">
        <v>839</v>
      </c>
      <c r="C34" s="129" t="s">
        <v>840</v>
      </c>
      <c r="D34" s="130"/>
      <c r="E34" s="130"/>
      <c r="F34" s="187"/>
      <c r="G34" s="249"/>
      <c r="H34" s="187"/>
      <c r="I34" s="252"/>
      <c r="J34" s="131"/>
      <c r="K34" s="131"/>
      <c r="L34" s="131"/>
      <c r="M34" s="131"/>
      <c r="N34" s="142">
        <f>SUMIF('3-收据记录表'!U:U,'7-市场业绩'!F34,'3-收据记录表'!X:X)</f>
        <v>0</v>
      </c>
      <c r="O34" s="140">
        <f>SUMIF('3-收据记录表'!U:U,'7-市场业绩'!F34,'3-收据记录表'!Y:Y)</f>
        <v>0</v>
      </c>
      <c r="P34" s="142">
        <f>SUMIFS('3-收据记录表'!$AA:$AA,'3-收据记录表'!$U:$U,'7-市场业绩'!$F34,'3-收据记录表'!$AR:$AR,P$4)</f>
        <v>0</v>
      </c>
      <c r="Q34" s="142">
        <f>SUMIFS('3-收据记录表'!$AA:$AA,'3-收据记录表'!$U:$U,'7-市场业绩'!$F34,'3-收据记录表'!$AR:$AR,Q$4)</f>
        <v>0</v>
      </c>
      <c r="R34" s="142">
        <f>SUMIFS('3-收据记录表'!$AA:$AA,'3-收据记录表'!$U:$U,'7-市场业绩'!$F34,'3-收据记录表'!$AR:$AR,R$4)</f>
        <v>0</v>
      </c>
      <c r="S34" s="142">
        <f>SUMIFS('3-收据记录表'!$AA:$AA,'3-收据记录表'!$U:$U,'7-市场业绩'!$F34,'3-收据记录表'!$AR:$AR,S$4)</f>
        <v>0</v>
      </c>
      <c r="T34" s="142">
        <f>SUMIFS('3-收据记录表'!$AA:$AA,'3-收据记录表'!$U:$U,'7-市场业绩'!$F34,'3-收据记录表'!$AR:$AR,T$4)</f>
        <v>0</v>
      </c>
      <c r="U34" s="142">
        <f>SUMIFS('3-收据记录表'!$AA:$AA,'3-收据记录表'!$U:$U,'7-市场业绩'!$F34,'3-收据记录表'!$AR:$AR,U$4)</f>
        <v>0</v>
      </c>
      <c r="V34" s="142">
        <f>SUMIFS('3-收据记录表'!$AA:$AA,'3-收据记录表'!$U:$U,'7-市场业绩'!$F34,'3-收据记录表'!$AR:$AR,V$4)</f>
        <v>0</v>
      </c>
      <c r="W34" s="142">
        <f>SUMIFS('3-收据记录表'!$AA:$AA,'3-收据记录表'!$U:$U,'7-市场业绩'!$F34,'3-收据记录表'!$AR:$AR,W$4)</f>
        <v>0</v>
      </c>
      <c r="X34" s="142">
        <f>SUMIFS('3-收据记录表'!$AA:$AA,'3-收据记录表'!$U:$U,'7-市场业绩'!$F34,'3-收据记录表'!$AR:$AR,X$4)</f>
        <v>0</v>
      </c>
      <c r="Y34" s="142">
        <f>SUMIFS('3-收据记录表'!$AA:$AA,'3-收据记录表'!$U:$U,'7-市场业绩'!$F34,'3-收据记录表'!$AR:$AR,Y$4)</f>
        <v>0</v>
      </c>
      <c r="Z34" s="142">
        <f>SUMIFS('3-收据记录表'!$AA:$AA,'3-收据记录表'!$U:$U,'7-市场业绩'!$F34,'3-收据记录表'!$AR:$AR,Z$4)</f>
        <v>0</v>
      </c>
      <c r="AA34" s="142">
        <f>SUMIFS('3-收据记录表'!$AA:$AA,'3-收据记录表'!$U:$U,'7-市场业绩'!$F34,'3-收据记录表'!$AR:$AR,AA$4)</f>
        <v>0</v>
      </c>
      <c r="AB34" s="142">
        <f>SUMIFS('3-收据记录表'!$AA:$AA,'3-收据记录表'!$U:$U,'7-市场业绩'!$F34,'3-收据记录表'!$AR:$AR,AB$4)</f>
        <v>0</v>
      </c>
      <c r="AC34" s="142">
        <f t="shared" si="8"/>
        <v>0</v>
      </c>
      <c r="AD34" s="142">
        <f>SUMIFS('3-收据记录表'!$AA:$AA,'3-收据记录表'!$U:$U,'7-市场业绩'!$F34,'3-收据记录表'!$AR:$AR,AD$4)</f>
        <v>0</v>
      </c>
      <c r="AE34" s="142">
        <f>SUMIFS('3-收据记录表'!$AA:$AA,'3-收据记录表'!$U:$U,'7-市场业绩'!$F34,'3-收据记录表'!$AR:$AR,AE$4)</f>
        <v>0</v>
      </c>
      <c r="AF34" s="142">
        <f>SUMIFS('3-收据记录表'!$AA:$AA,'3-收据记录表'!$U:$U,'7-市场业绩'!$F34,'3-收据记录表'!$AR:$AR,AF$4)</f>
        <v>0</v>
      </c>
      <c r="AG34" s="142">
        <f>SUMIFS('3-收据记录表'!$AA:$AA,'3-收据记录表'!$U:$U,'7-市场业绩'!$F34,'3-收据记录表'!$AR:$AR,AG$4)</f>
        <v>0</v>
      </c>
      <c r="AH34" s="142">
        <f t="shared" si="0"/>
        <v>0</v>
      </c>
      <c r="AI34" s="142">
        <f>SUMIFS('3-收据记录表'!AA:AA,'3-收据记录表'!AI:AI,"5年",'3-收据记录表'!W:W,"&lt;&gt;无",'3-收据记录表'!U:U,'7-市场业绩'!F34)</f>
        <v>0</v>
      </c>
      <c r="AJ34" s="132"/>
      <c r="AL34" s="243"/>
      <c r="AM34" s="248" t="s">
        <v>981</v>
      </c>
      <c r="AN34" s="248">
        <v>35000</v>
      </c>
      <c r="AO34" s="132">
        <f t="shared" si="1"/>
        <v>0</v>
      </c>
      <c r="AP34" s="247">
        <f t="shared" si="4"/>
        <v>0</v>
      </c>
      <c r="AQ34" s="247">
        <f t="shared" si="5"/>
        <v>0</v>
      </c>
      <c r="AR34" s="247">
        <f t="shared" si="6"/>
        <v>0</v>
      </c>
      <c r="AS34" s="247">
        <f t="shared" si="2"/>
        <v>0</v>
      </c>
      <c r="AT34" s="144">
        <f t="shared" si="7"/>
        <v>0</v>
      </c>
      <c r="AU34" s="144">
        <f>SUM($AP34:AQ34)</f>
        <v>0</v>
      </c>
      <c r="AV34" s="144">
        <f>SUM($AP34:AR34)</f>
        <v>0</v>
      </c>
      <c r="AW34" s="144">
        <f>SUM($AP34:AS34)</f>
        <v>0</v>
      </c>
    </row>
    <row r="35" spans="1:49" s="115" customFormat="1" ht="20.25" customHeight="1">
      <c r="A35" s="238">
        <v>31</v>
      </c>
      <c r="B35" s="128" t="s">
        <v>839</v>
      </c>
      <c r="C35" s="129" t="s">
        <v>840</v>
      </c>
      <c r="D35" s="130"/>
      <c r="E35" s="134"/>
      <c r="F35" s="187"/>
      <c r="G35" s="187"/>
      <c r="H35" s="187"/>
      <c r="I35" s="253"/>
      <c r="J35" s="131"/>
      <c r="K35" s="131"/>
      <c r="L35" s="131"/>
      <c r="M35" s="131"/>
      <c r="N35" s="142">
        <f>SUMIF('3-收据记录表'!U:U,'7-市场业绩'!F35,'3-收据记录表'!X:X)</f>
        <v>0</v>
      </c>
      <c r="O35" s="140">
        <f>SUMIF('3-收据记录表'!U:U,'7-市场业绩'!F35,'3-收据记录表'!Y:Y)</f>
        <v>0</v>
      </c>
      <c r="P35" s="142">
        <f>SUMIFS('3-收据记录表'!$AA:$AA,'3-收据记录表'!$U:$U,'7-市场业绩'!$F35,'3-收据记录表'!$AR:$AR,P$4)</f>
        <v>0</v>
      </c>
      <c r="Q35" s="142">
        <f>SUMIFS('3-收据记录表'!$AA:$AA,'3-收据记录表'!$U:$U,'7-市场业绩'!$F35,'3-收据记录表'!$AR:$AR,Q$4)</f>
        <v>0</v>
      </c>
      <c r="R35" s="142">
        <f>SUMIFS('3-收据记录表'!$AA:$AA,'3-收据记录表'!$U:$U,'7-市场业绩'!$F35,'3-收据记录表'!$AR:$AR,R$4)</f>
        <v>0</v>
      </c>
      <c r="S35" s="142">
        <f>SUMIFS('3-收据记录表'!$AA:$AA,'3-收据记录表'!$U:$U,'7-市场业绩'!$F35,'3-收据记录表'!$AR:$AR,S$4)</f>
        <v>0</v>
      </c>
      <c r="T35" s="142">
        <f>SUMIFS('3-收据记录表'!$AA:$AA,'3-收据记录表'!$U:$U,'7-市场业绩'!$F35,'3-收据记录表'!$AR:$AR,T$4)</f>
        <v>0</v>
      </c>
      <c r="U35" s="142">
        <f>SUMIFS('3-收据记录表'!$AA:$AA,'3-收据记录表'!$U:$U,'7-市场业绩'!$F35,'3-收据记录表'!$AR:$AR,U$4)</f>
        <v>0</v>
      </c>
      <c r="V35" s="142">
        <f>SUMIFS('3-收据记录表'!$AA:$AA,'3-收据记录表'!$U:$U,'7-市场业绩'!$F35,'3-收据记录表'!$AR:$AR,V$4)</f>
        <v>0</v>
      </c>
      <c r="W35" s="142">
        <f>SUMIFS('3-收据记录表'!$AA:$AA,'3-收据记录表'!$U:$U,'7-市场业绩'!$F35,'3-收据记录表'!$AR:$AR,W$4)</f>
        <v>0</v>
      </c>
      <c r="X35" s="142">
        <f>SUMIFS('3-收据记录表'!$AA:$AA,'3-收据记录表'!$U:$U,'7-市场业绩'!$F35,'3-收据记录表'!$AR:$AR,X$4)</f>
        <v>0</v>
      </c>
      <c r="Y35" s="142">
        <f>SUMIFS('3-收据记录表'!$AA:$AA,'3-收据记录表'!$U:$U,'7-市场业绩'!$F35,'3-收据记录表'!$AR:$AR,Y$4)</f>
        <v>0</v>
      </c>
      <c r="Z35" s="142">
        <f>SUMIFS('3-收据记录表'!$AA:$AA,'3-收据记录表'!$U:$U,'7-市场业绩'!$F35,'3-收据记录表'!$AR:$AR,Z$4)</f>
        <v>0</v>
      </c>
      <c r="AA35" s="142">
        <f>SUMIFS('3-收据记录表'!$AA:$AA,'3-收据记录表'!$U:$U,'7-市场业绩'!$F35,'3-收据记录表'!$AR:$AR,AA$4)</f>
        <v>0</v>
      </c>
      <c r="AB35" s="142">
        <f>SUMIFS('3-收据记录表'!$AA:$AA,'3-收据记录表'!$U:$U,'7-市场业绩'!$F35,'3-收据记录表'!$AR:$AR,AB$4)</f>
        <v>0</v>
      </c>
      <c r="AC35" s="142">
        <f t="shared" si="3"/>
        <v>0</v>
      </c>
      <c r="AD35" s="142">
        <f>SUMIFS('3-收据记录表'!$AA:$AA,'3-收据记录表'!$U:$U,'7-市场业绩'!$F35,'3-收据记录表'!$AR:$AR,AD$4)</f>
        <v>0</v>
      </c>
      <c r="AE35" s="142">
        <f>SUMIFS('3-收据记录表'!$AA:$AA,'3-收据记录表'!$U:$U,'7-市场业绩'!$F35,'3-收据记录表'!$AR:$AR,AE$4)</f>
        <v>0</v>
      </c>
      <c r="AF35" s="142">
        <f>SUMIFS('3-收据记录表'!$AA:$AA,'3-收据记录表'!$U:$U,'7-市场业绩'!$F35,'3-收据记录表'!$AR:$AR,AF$4)</f>
        <v>0</v>
      </c>
      <c r="AG35" s="142">
        <f>SUMIFS('3-收据记录表'!$AA:$AA,'3-收据记录表'!$U:$U,'7-市场业绩'!$F35,'3-收据记录表'!$AR:$AR,AG$4)</f>
        <v>0</v>
      </c>
      <c r="AH35" s="142">
        <f t="shared" ref="AH35" si="9">SUM(AC35:AG35)+SUM(P35:X35)</f>
        <v>0</v>
      </c>
      <c r="AI35" s="142">
        <f>SUMIFS('3-收据记录表'!AA:AA,'3-收据记录表'!AI:AI,"5年",'3-收据记录表'!W:W,"&lt;&gt;无",'3-收据记录表'!U:U,'7-市场业绩'!F35)</f>
        <v>0</v>
      </c>
      <c r="AJ35" s="135"/>
      <c r="AL35" s="243"/>
      <c r="AM35" s="243"/>
      <c r="AN35" s="243"/>
      <c r="AO35" s="243"/>
      <c r="AP35" s="247">
        <f t="shared" ref="AP35" si="10">R35+U35</f>
        <v>0</v>
      </c>
      <c r="AQ35" s="247">
        <f t="shared" ref="AQ35" si="11">Q35+T35+V35</f>
        <v>0</v>
      </c>
      <c r="AR35" s="247">
        <f t="shared" ref="AR35" si="12">P35</f>
        <v>0</v>
      </c>
      <c r="AS35" s="247">
        <f t="shared" ref="AS35" si="13">S35+X35</f>
        <v>0</v>
      </c>
      <c r="AT35" s="144">
        <f t="shared" ref="AT35" si="14">AP35</f>
        <v>0</v>
      </c>
      <c r="AU35" s="144">
        <f>SUM($AP35:AQ35)</f>
        <v>0</v>
      </c>
      <c r="AV35" s="144">
        <f>SUM($AP35:AR35)</f>
        <v>0</v>
      </c>
      <c r="AW35" s="144">
        <f>SUM($AP35:AS35)</f>
        <v>0</v>
      </c>
    </row>
    <row r="36" spans="1:49" s="115" customFormat="1" ht="20.25" customHeight="1">
      <c r="A36" s="136"/>
      <c r="B36" s="137"/>
      <c r="C36" s="138"/>
      <c r="D36" s="139" t="s">
        <v>867</v>
      </c>
      <c r="E36" s="140"/>
      <c r="F36" s="141"/>
      <c r="G36" s="141"/>
      <c r="H36" s="141"/>
      <c r="I36" s="142"/>
      <c r="J36" s="141"/>
      <c r="K36" s="141"/>
      <c r="L36" s="141"/>
      <c r="M36" s="141"/>
      <c r="N36" s="142">
        <f t="shared" ref="N36:AI36" si="15">SUM(N5:N35)</f>
        <v>78</v>
      </c>
      <c r="O36" s="140">
        <f t="shared" si="15"/>
        <v>3</v>
      </c>
      <c r="P36" s="142">
        <f t="shared" si="15"/>
        <v>960</v>
      </c>
      <c r="Q36" s="142">
        <f t="shared" si="15"/>
        <v>0</v>
      </c>
      <c r="R36" s="142">
        <f t="shared" si="15"/>
        <v>0</v>
      </c>
      <c r="S36" s="142">
        <f t="shared" si="15"/>
        <v>6632</v>
      </c>
      <c r="T36" s="142">
        <f t="shared" si="15"/>
        <v>0</v>
      </c>
      <c r="U36" s="142">
        <f t="shared" si="15"/>
        <v>238460</v>
      </c>
      <c r="V36" s="142">
        <f t="shared" si="15"/>
        <v>97600</v>
      </c>
      <c r="W36" s="142">
        <f t="shared" si="15"/>
        <v>0</v>
      </c>
      <c r="X36" s="142">
        <f t="shared" si="15"/>
        <v>0</v>
      </c>
      <c r="Y36" s="142">
        <f t="shared" si="15"/>
        <v>0</v>
      </c>
      <c r="Z36" s="142">
        <f t="shared" si="15"/>
        <v>0</v>
      </c>
      <c r="AA36" s="142">
        <f t="shared" si="15"/>
        <v>0</v>
      </c>
      <c r="AB36" s="142">
        <f t="shared" si="15"/>
        <v>0</v>
      </c>
      <c r="AC36" s="142">
        <f t="shared" si="15"/>
        <v>0</v>
      </c>
      <c r="AD36" s="142">
        <f t="shared" si="15"/>
        <v>3316</v>
      </c>
      <c r="AE36" s="142">
        <f t="shared" si="15"/>
        <v>14316</v>
      </c>
      <c r="AF36" s="142">
        <f t="shared" si="15"/>
        <v>0</v>
      </c>
      <c r="AG36" s="142">
        <f t="shared" si="15"/>
        <v>0</v>
      </c>
      <c r="AH36" s="142">
        <f t="shared" si="15"/>
        <v>361284</v>
      </c>
      <c r="AI36" s="142">
        <f t="shared" si="15"/>
        <v>7100</v>
      </c>
      <c r="AJ36" s="143" t="s">
        <v>868</v>
      </c>
      <c r="AL36" s="243"/>
      <c r="AM36" s="243"/>
      <c r="AN36" s="243"/>
      <c r="AO36" s="142">
        <f t="shared" ref="AO36:AW36" si="16">SUM(AO5:AO35)</f>
        <v>38992.159999999996</v>
      </c>
      <c r="AP36" s="142">
        <f t="shared" si="16"/>
        <v>238460</v>
      </c>
      <c r="AQ36" s="142">
        <f t="shared" si="16"/>
        <v>97600</v>
      </c>
      <c r="AR36" s="142">
        <f t="shared" si="16"/>
        <v>960</v>
      </c>
      <c r="AS36" s="142">
        <f t="shared" si="16"/>
        <v>6632</v>
      </c>
      <c r="AT36" s="142">
        <f t="shared" si="16"/>
        <v>238460</v>
      </c>
      <c r="AU36" s="142">
        <f t="shared" si="16"/>
        <v>336060</v>
      </c>
      <c r="AV36" s="142">
        <f t="shared" si="16"/>
        <v>337020</v>
      </c>
      <c r="AW36" s="142">
        <f t="shared" si="16"/>
        <v>343652</v>
      </c>
    </row>
    <row r="37" spans="1:49" s="115" customFormat="1" ht="20.25" customHeight="1">
      <c r="A37" s="135"/>
      <c r="B37" s="135"/>
      <c r="C37" s="135"/>
      <c r="D37" s="135"/>
      <c r="E37" s="135"/>
      <c r="F37" s="135"/>
      <c r="G37" s="135"/>
      <c r="H37" s="135"/>
      <c r="I37" s="135"/>
      <c r="J37" s="135"/>
      <c r="K37" s="135"/>
      <c r="L37" s="135"/>
      <c r="M37" s="135"/>
      <c r="N37" s="135"/>
      <c r="O37" s="135"/>
      <c r="P37" s="135"/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46"/>
      <c r="AD37" s="144"/>
      <c r="AE37" s="144"/>
      <c r="AF37" s="144"/>
      <c r="AG37" s="144"/>
      <c r="AH37" s="133">
        <f>SUM(AC37:AG37)+SUM(P37:X37)</f>
        <v>0</v>
      </c>
      <c r="AI37" s="133"/>
      <c r="AJ37" s="145" t="s">
        <v>869</v>
      </c>
    </row>
  </sheetData>
  <sheetProtection autoFilter="0" pivotTables="0"/>
  <protectedRanges>
    <protectedRange sqref="F1:I1048576" name="区域1"/>
  </protectedRanges>
  <mergeCells count="33">
    <mergeCell ref="AC2:AC3"/>
    <mergeCell ref="Z2:Z3"/>
    <mergeCell ref="Y2:Y3"/>
    <mergeCell ref="AJ2:AJ3"/>
    <mergeCell ref="AD2:AD3"/>
    <mergeCell ref="AE2:AE3"/>
    <mergeCell ref="AF2:AF3"/>
    <mergeCell ref="AG2:AG3"/>
    <mergeCell ref="AH2:AH3"/>
    <mergeCell ref="AA2:AA3"/>
    <mergeCell ref="AB2:AB3"/>
    <mergeCell ref="AI2:AI3"/>
    <mergeCell ref="N2:N3"/>
    <mergeCell ref="B2:B3"/>
    <mergeCell ref="A2:A3"/>
    <mergeCell ref="W2:W3"/>
    <mergeCell ref="V2:V3"/>
    <mergeCell ref="X2:X3"/>
    <mergeCell ref="A1:AJ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</mergeCells>
  <phoneticPr fontId="5" type="noConversion"/>
  <conditionalFormatting sqref="M2:M4 N2">
    <cfRule type="cellIs" dxfId="16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6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32"/>
  <sheetViews>
    <sheetView workbookViewId="0">
      <selection activeCell="I21" sqref="I21"/>
    </sheetView>
  </sheetViews>
  <sheetFormatPr defaultRowHeight="14.25"/>
  <cols>
    <col min="20" max="20" width="15.625" style="96" bestFit="1" customWidth="1"/>
  </cols>
  <sheetData>
    <row r="1" spans="1:20" ht="75">
      <c r="A1" s="331" t="s">
        <v>1919</v>
      </c>
      <c r="B1" s="332" t="s">
        <v>1920</v>
      </c>
      <c r="C1" s="332" t="s">
        <v>1921</v>
      </c>
      <c r="D1" s="331" t="s">
        <v>1922</v>
      </c>
      <c r="E1" s="331" t="s">
        <v>1923</v>
      </c>
      <c r="F1" s="331" t="s">
        <v>1924</v>
      </c>
      <c r="G1" s="331" t="s">
        <v>1925</v>
      </c>
      <c r="H1" s="331" t="s">
        <v>1926</v>
      </c>
      <c r="I1" s="331" t="s">
        <v>1927</v>
      </c>
      <c r="J1" s="331" t="s">
        <v>1928</v>
      </c>
      <c r="K1" s="331" t="s">
        <v>1929</v>
      </c>
      <c r="L1" s="331" t="s">
        <v>1930</v>
      </c>
      <c r="M1" s="331" t="s">
        <v>1931</v>
      </c>
      <c r="R1" t="s">
        <v>9</v>
      </c>
      <c r="S1" t="s">
        <v>1940</v>
      </c>
      <c r="T1" s="96" t="s">
        <v>1941</v>
      </c>
    </row>
    <row r="2" spans="1:20">
      <c r="A2" s="333">
        <v>1</v>
      </c>
      <c r="B2" s="334" t="s">
        <v>1910</v>
      </c>
      <c r="C2" s="335" t="s">
        <v>1911</v>
      </c>
      <c r="D2" s="336">
        <v>42856</v>
      </c>
      <c r="E2" s="337" t="s">
        <v>1932</v>
      </c>
      <c r="F2" s="338">
        <v>42451</v>
      </c>
      <c r="G2" s="339" t="s">
        <v>1912</v>
      </c>
      <c r="H2" s="340">
        <v>0</v>
      </c>
      <c r="I2" s="340">
        <v>0</v>
      </c>
      <c r="J2" s="341">
        <v>0</v>
      </c>
      <c r="K2" s="342">
        <v>0</v>
      </c>
      <c r="L2" s="342">
        <v>0</v>
      </c>
      <c r="M2" s="343" t="s">
        <v>1913</v>
      </c>
      <c r="R2" t="s">
        <v>1942</v>
      </c>
      <c r="S2" t="s">
        <v>1943</v>
      </c>
      <c r="T2" s="96">
        <v>42309</v>
      </c>
    </row>
    <row r="3" spans="1:20">
      <c r="A3" s="333">
        <v>2</v>
      </c>
      <c r="B3" s="335" t="s">
        <v>1910</v>
      </c>
      <c r="C3" s="334" t="s">
        <v>1911</v>
      </c>
      <c r="D3" s="344">
        <v>42856</v>
      </c>
      <c r="E3" s="337" t="s">
        <v>1933</v>
      </c>
      <c r="F3" s="345">
        <v>42459</v>
      </c>
      <c r="G3" s="339" t="s">
        <v>1912</v>
      </c>
      <c r="H3" s="340">
        <v>70000</v>
      </c>
      <c r="I3" s="340">
        <v>0</v>
      </c>
      <c r="J3" s="341">
        <v>70000</v>
      </c>
      <c r="K3" s="342">
        <v>336000</v>
      </c>
      <c r="L3" s="342">
        <v>0</v>
      </c>
      <c r="M3" s="343" t="s">
        <v>1913</v>
      </c>
      <c r="R3" t="s">
        <v>1152</v>
      </c>
      <c r="S3" t="s">
        <v>1944</v>
      </c>
      <c r="T3" s="96">
        <v>42217</v>
      </c>
    </row>
    <row r="4" spans="1:20">
      <c r="A4" s="333">
        <v>3</v>
      </c>
      <c r="B4" s="334" t="s">
        <v>1910</v>
      </c>
      <c r="C4" s="334" t="s">
        <v>1911</v>
      </c>
      <c r="D4" s="344">
        <v>42856</v>
      </c>
      <c r="E4" s="337" t="s">
        <v>1934</v>
      </c>
      <c r="F4" s="345">
        <v>42791</v>
      </c>
      <c r="G4" s="339" t="s">
        <v>1914</v>
      </c>
      <c r="H4" s="346">
        <v>0</v>
      </c>
      <c r="I4" s="340">
        <v>20000</v>
      </c>
      <c r="J4" s="341">
        <v>20000</v>
      </c>
      <c r="K4" s="342">
        <v>115000</v>
      </c>
      <c r="L4" s="342">
        <v>35000</v>
      </c>
      <c r="M4" s="343" t="s">
        <v>12</v>
      </c>
      <c r="R4" t="s">
        <v>1517</v>
      </c>
      <c r="S4" t="s">
        <v>1944</v>
      </c>
      <c r="T4" s="96">
        <v>42390</v>
      </c>
    </row>
    <row r="5" spans="1:20">
      <c r="A5" s="333">
        <v>4</v>
      </c>
      <c r="B5" s="334" t="s">
        <v>1910</v>
      </c>
      <c r="C5" s="334" t="s">
        <v>1911</v>
      </c>
      <c r="D5" s="344">
        <v>42856</v>
      </c>
      <c r="E5" s="337" t="s">
        <v>1935</v>
      </c>
      <c r="F5" s="345">
        <v>42791</v>
      </c>
      <c r="G5" s="339" t="s">
        <v>1914</v>
      </c>
      <c r="H5" s="346">
        <v>0</v>
      </c>
      <c r="I5" s="340">
        <v>30000</v>
      </c>
      <c r="J5" s="341">
        <v>30000</v>
      </c>
      <c r="K5" s="342">
        <v>155000</v>
      </c>
      <c r="L5" s="342">
        <v>35000</v>
      </c>
      <c r="M5" s="343" t="s">
        <v>12</v>
      </c>
      <c r="R5" t="s">
        <v>1511</v>
      </c>
      <c r="S5" t="s">
        <v>1944</v>
      </c>
      <c r="T5" s="96">
        <v>42602</v>
      </c>
    </row>
    <row r="6" spans="1:20">
      <c r="A6" s="333">
        <v>5</v>
      </c>
      <c r="B6" s="334" t="s">
        <v>1910</v>
      </c>
      <c r="C6" s="334" t="s">
        <v>1911</v>
      </c>
      <c r="D6" s="344">
        <v>42856</v>
      </c>
      <c r="E6" s="337" t="s">
        <v>1936</v>
      </c>
      <c r="F6" s="345">
        <v>42390</v>
      </c>
      <c r="G6" s="339" t="s">
        <v>1912</v>
      </c>
      <c r="H6" s="346">
        <v>30000</v>
      </c>
      <c r="I6" s="340">
        <v>0</v>
      </c>
      <c r="J6" s="341">
        <v>30000</v>
      </c>
      <c r="K6" s="342">
        <v>120000</v>
      </c>
      <c r="L6" s="342">
        <v>0</v>
      </c>
      <c r="M6" s="343" t="s">
        <v>1913</v>
      </c>
      <c r="R6" t="s">
        <v>1915</v>
      </c>
      <c r="S6" t="s">
        <v>1944</v>
      </c>
      <c r="T6" s="96">
        <v>42570</v>
      </c>
    </row>
    <row r="7" spans="1:20">
      <c r="A7" s="333">
        <v>6</v>
      </c>
      <c r="B7" s="334" t="s">
        <v>1910</v>
      </c>
      <c r="C7" s="334" t="s">
        <v>1911</v>
      </c>
      <c r="D7" s="344">
        <v>42856</v>
      </c>
      <c r="E7" s="337" t="s">
        <v>1937</v>
      </c>
      <c r="F7" s="345">
        <v>42570</v>
      </c>
      <c r="G7" s="339" t="s">
        <v>1912</v>
      </c>
      <c r="H7" s="340">
        <v>0</v>
      </c>
      <c r="I7" s="340">
        <v>0</v>
      </c>
      <c r="J7" s="341">
        <v>0</v>
      </c>
      <c r="K7" s="342">
        <v>0</v>
      </c>
      <c r="L7" s="342">
        <v>0</v>
      </c>
      <c r="M7" s="343" t="s">
        <v>1913</v>
      </c>
      <c r="R7" t="s">
        <v>1945</v>
      </c>
      <c r="S7" t="s">
        <v>1944</v>
      </c>
      <c r="T7" s="96">
        <v>42653</v>
      </c>
    </row>
    <row r="8" spans="1:20">
      <c r="A8" s="333">
        <v>7</v>
      </c>
      <c r="B8" s="334" t="s">
        <v>1910</v>
      </c>
      <c r="C8" s="334" t="s">
        <v>1911</v>
      </c>
      <c r="D8" s="344">
        <v>42856</v>
      </c>
      <c r="E8" s="347" t="s">
        <v>1900</v>
      </c>
      <c r="F8" s="345">
        <v>42653</v>
      </c>
      <c r="G8" s="339" t="s">
        <v>1912</v>
      </c>
      <c r="H8" s="340">
        <v>0</v>
      </c>
      <c r="I8" s="340">
        <v>50000</v>
      </c>
      <c r="J8" s="341">
        <v>50000</v>
      </c>
      <c r="K8" s="342">
        <v>240000</v>
      </c>
      <c r="L8" s="342">
        <v>0</v>
      </c>
      <c r="M8" s="343" t="s">
        <v>1916</v>
      </c>
      <c r="R8" t="s">
        <v>1900</v>
      </c>
      <c r="S8" t="s">
        <v>1944</v>
      </c>
      <c r="T8" s="96">
        <v>42653</v>
      </c>
    </row>
    <row r="9" spans="1:20">
      <c r="A9" s="333">
        <v>8</v>
      </c>
      <c r="B9" s="334" t="s">
        <v>1910</v>
      </c>
      <c r="C9" s="334" t="s">
        <v>1911</v>
      </c>
      <c r="D9" s="344">
        <v>42856</v>
      </c>
      <c r="E9" s="337" t="s">
        <v>1909</v>
      </c>
      <c r="F9" s="345">
        <v>42800</v>
      </c>
      <c r="G9" s="339" t="s">
        <v>1914</v>
      </c>
      <c r="H9" s="340">
        <v>0</v>
      </c>
      <c r="I9" s="340">
        <v>10000</v>
      </c>
      <c r="J9" s="341">
        <v>10000</v>
      </c>
      <c r="K9" s="342">
        <v>75000</v>
      </c>
      <c r="L9" s="342">
        <v>35000</v>
      </c>
      <c r="M9" s="343" t="s">
        <v>12</v>
      </c>
      <c r="R9" t="s">
        <v>1489</v>
      </c>
      <c r="S9" t="s">
        <v>1946</v>
      </c>
      <c r="T9" s="96">
        <v>42451</v>
      </c>
    </row>
    <row r="10" spans="1:20">
      <c r="A10" s="333">
        <v>9</v>
      </c>
      <c r="B10" s="334" t="s">
        <v>1910</v>
      </c>
      <c r="C10" s="334" t="s">
        <v>1911</v>
      </c>
      <c r="D10" s="344">
        <v>42856</v>
      </c>
      <c r="E10" s="337" t="s">
        <v>1908</v>
      </c>
      <c r="F10" s="345">
        <v>42774</v>
      </c>
      <c r="G10" s="339" t="s">
        <v>1914</v>
      </c>
      <c r="H10" s="340">
        <v>0</v>
      </c>
      <c r="I10" s="340">
        <v>10000</v>
      </c>
      <c r="J10" s="341">
        <v>10000</v>
      </c>
      <c r="K10" s="342">
        <v>75000</v>
      </c>
      <c r="L10" s="342">
        <v>35000</v>
      </c>
      <c r="M10" s="343" t="s">
        <v>12</v>
      </c>
      <c r="R10" t="s">
        <v>1474</v>
      </c>
      <c r="S10" t="s">
        <v>1946</v>
      </c>
      <c r="T10" s="96">
        <v>42459</v>
      </c>
    </row>
    <row r="11" spans="1:20">
      <c r="A11" s="333">
        <v>10</v>
      </c>
      <c r="B11" s="334" t="s">
        <v>1910</v>
      </c>
      <c r="C11" s="334" t="s">
        <v>1911</v>
      </c>
      <c r="D11" s="344">
        <v>42856</v>
      </c>
      <c r="E11" s="337" t="s">
        <v>1135</v>
      </c>
      <c r="F11" s="345">
        <v>42748</v>
      </c>
      <c r="G11" s="339" t="s">
        <v>1914</v>
      </c>
      <c r="H11" s="340">
        <v>0</v>
      </c>
      <c r="I11" s="340">
        <v>50000</v>
      </c>
      <c r="J11" s="341">
        <v>50000</v>
      </c>
      <c r="K11" s="342">
        <v>275000</v>
      </c>
      <c r="L11" s="342">
        <v>35000</v>
      </c>
      <c r="M11" s="343" t="s">
        <v>12</v>
      </c>
      <c r="R11" t="s">
        <v>1461</v>
      </c>
      <c r="S11" t="s">
        <v>1943</v>
      </c>
      <c r="T11" s="96">
        <v>42217</v>
      </c>
    </row>
    <row r="12" spans="1:20">
      <c r="A12" s="333">
        <v>11</v>
      </c>
      <c r="B12" s="334" t="s">
        <v>1910</v>
      </c>
      <c r="C12" s="334" t="s">
        <v>1911</v>
      </c>
      <c r="D12" s="344">
        <v>42856</v>
      </c>
      <c r="E12" s="337" t="s">
        <v>1917</v>
      </c>
      <c r="F12" s="345">
        <v>42774</v>
      </c>
      <c r="G12" s="339" t="s">
        <v>1914</v>
      </c>
      <c r="H12" s="340">
        <v>0</v>
      </c>
      <c r="I12" s="340">
        <v>10000</v>
      </c>
      <c r="J12" s="341">
        <v>10000</v>
      </c>
      <c r="K12" s="342">
        <v>75000</v>
      </c>
      <c r="L12" s="342">
        <v>35000</v>
      </c>
      <c r="M12" s="343" t="s">
        <v>12</v>
      </c>
      <c r="R12" t="s">
        <v>1947</v>
      </c>
      <c r="S12" t="s">
        <v>1943</v>
      </c>
      <c r="T12" s="96">
        <v>42491</v>
      </c>
    </row>
    <row r="13" spans="1:20">
      <c r="A13" s="333">
        <v>12</v>
      </c>
      <c r="B13" s="334" t="s">
        <v>1910</v>
      </c>
      <c r="C13" s="334" t="s">
        <v>1911</v>
      </c>
      <c r="D13" s="344">
        <v>42856</v>
      </c>
      <c r="E13" s="337" t="s">
        <v>1903</v>
      </c>
      <c r="F13" s="345">
        <v>42825</v>
      </c>
      <c r="G13" s="339" t="s">
        <v>1914</v>
      </c>
      <c r="H13" s="340">
        <v>0</v>
      </c>
      <c r="I13" s="340">
        <v>30000</v>
      </c>
      <c r="J13" s="341">
        <v>30000</v>
      </c>
      <c r="K13" s="342">
        <v>155000</v>
      </c>
      <c r="L13" s="342">
        <v>35000</v>
      </c>
      <c r="M13" s="343" t="s">
        <v>12</v>
      </c>
      <c r="R13" t="s">
        <v>1135</v>
      </c>
      <c r="S13" t="s">
        <v>1944</v>
      </c>
      <c r="T13" s="96">
        <v>42748</v>
      </c>
    </row>
    <row r="14" spans="1:20">
      <c r="A14" s="333">
        <v>13</v>
      </c>
      <c r="B14" s="334" t="s">
        <v>1910</v>
      </c>
      <c r="C14" s="334" t="s">
        <v>1911</v>
      </c>
      <c r="D14" s="344">
        <v>42856</v>
      </c>
      <c r="E14" s="337" t="s">
        <v>1918</v>
      </c>
      <c r="F14" s="345">
        <v>42816</v>
      </c>
      <c r="G14" s="339" t="s">
        <v>1914</v>
      </c>
      <c r="H14" s="340">
        <v>0</v>
      </c>
      <c r="I14" s="340">
        <v>46000</v>
      </c>
      <c r="J14" s="341">
        <v>46000</v>
      </c>
      <c r="K14" s="342">
        <v>219000</v>
      </c>
      <c r="L14" s="342">
        <v>35000</v>
      </c>
      <c r="M14" s="343" t="s">
        <v>12</v>
      </c>
      <c r="R14" t="s">
        <v>1917</v>
      </c>
      <c r="S14" t="s">
        <v>1944</v>
      </c>
      <c r="T14" s="96">
        <v>42774</v>
      </c>
    </row>
    <row r="15" spans="1:20">
      <c r="A15" s="333">
        <v>14</v>
      </c>
      <c r="B15" s="334" t="s">
        <v>1910</v>
      </c>
      <c r="C15" s="334" t="s">
        <v>1911</v>
      </c>
      <c r="D15" s="344">
        <v>42856</v>
      </c>
      <c r="E15" s="337" t="s">
        <v>1152</v>
      </c>
      <c r="F15" s="345">
        <v>42217</v>
      </c>
      <c r="G15" s="339" t="s">
        <v>1912</v>
      </c>
      <c r="H15" s="340">
        <v>0</v>
      </c>
      <c r="I15" s="340">
        <v>30000</v>
      </c>
      <c r="J15" s="341">
        <v>30000</v>
      </c>
      <c r="K15" s="342">
        <v>120000</v>
      </c>
      <c r="L15" s="342"/>
      <c r="M15" s="348" t="s">
        <v>1913</v>
      </c>
      <c r="R15" t="s">
        <v>1908</v>
      </c>
      <c r="S15" t="s">
        <v>1944</v>
      </c>
      <c r="T15" s="96">
        <v>42774</v>
      </c>
    </row>
    <row r="16" spans="1:20">
      <c r="A16" s="333">
        <v>15</v>
      </c>
      <c r="B16" s="334" t="s">
        <v>1910</v>
      </c>
      <c r="C16" s="334" t="s">
        <v>1911</v>
      </c>
      <c r="D16" s="344">
        <v>42856</v>
      </c>
      <c r="E16" s="337" t="s">
        <v>1902</v>
      </c>
      <c r="F16" s="345">
        <v>42816</v>
      </c>
      <c r="G16" s="339" t="s">
        <v>1914</v>
      </c>
      <c r="H16" s="340">
        <v>0</v>
      </c>
      <c r="I16" s="340">
        <v>20000</v>
      </c>
      <c r="J16" s="341">
        <v>20000</v>
      </c>
      <c r="K16" s="342">
        <v>115000</v>
      </c>
      <c r="L16" s="342">
        <v>35000</v>
      </c>
      <c r="M16" s="343"/>
      <c r="R16" t="s">
        <v>1148</v>
      </c>
      <c r="S16" t="s">
        <v>1944</v>
      </c>
      <c r="T16" s="96">
        <v>42782</v>
      </c>
    </row>
    <row r="17" spans="1:20">
      <c r="A17" s="333"/>
      <c r="B17" s="334"/>
      <c r="C17" s="334"/>
      <c r="D17" s="344"/>
      <c r="E17" s="337" t="s">
        <v>1938</v>
      </c>
      <c r="F17" s="345">
        <v>42845</v>
      </c>
      <c r="G17" s="339" t="s">
        <v>1914</v>
      </c>
      <c r="H17" s="340">
        <v>0</v>
      </c>
      <c r="I17" s="340">
        <v>0</v>
      </c>
      <c r="J17" s="341"/>
      <c r="K17" s="342">
        <v>35000</v>
      </c>
      <c r="L17" s="342">
        <v>35000</v>
      </c>
      <c r="M17" s="343"/>
      <c r="R17" t="s">
        <v>1948</v>
      </c>
      <c r="S17" t="s">
        <v>1946</v>
      </c>
      <c r="T17" s="96">
        <v>42791</v>
      </c>
    </row>
    <row r="18" spans="1:20">
      <c r="A18" s="333"/>
      <c r="B18" s="334"/>
      <c r="C18" s="334"/>
      <c r="D18" s="344"/>
      <c r="E18" s="337" t="s">
        <v>1939</v>
      </c>
      <c r="F18" s="345">
        <v>42857</v>
      </c>
      <c r="G18" s="339" t="s">
        <v>1914</v>
      </c>
      <c r="H18" s="340">
        <v>0</v>
      </c>
      <c r="I18" s="340">
        <v>0</v>
      </c>
      <c r="J18" s="341"/>
      <c r="K18" s="342">
        <v>35000</v>
      </c>
      <c r="L18" s="342">
        <v>35000</v>
      </c>
      <c r="M18" s="343"/>
      <c r="R18" t="s">
        <v>1485</v>
      </c>
      <c r="S18" t="s">
        <v>1946</v>
      </c>
      <c r="T18" s="96">
        <v>42791</v>
      </c>
    </row>
    <row r="19" spans="1:20">
      <c r="A19" s="333"/>
      <c r="B19" s="334"/>
      <c r="C19" s="334"/>
      <c r="D19" s="344"/>
      <c r="E19" s="337"/>
      <c r="F19" s="345"/>
      <c r="G19" s="339"/>
      <c r="H19" s="340"/>
      <c r="I19" s="340"/>
      <c r="J19" s="341"/>
      <c r="K19" s="342"/>
      <c r="L19" s="342"/>
      <c r="M19" s="343"/>
      <c r="R19" t="s">
        <v>1904</v>
      </c>
      <c r="S19" t="s">
        <v>1946</v>
      </c>
      <c r="T19" s="96">
        <v>42791</v>
      </c>
    </row>
    <row r="20" spans="1:20">
      <c r="A20" s="333"/>
      <c r="B20" s="334"/>
      <c r="C20" s="334"/>
      <c r="D20" s="344"/>
      <c r="E20" s="337"/>
      <c r="F20" s="345"/>
      <c r="G20" s="339"/>
      <c r="H20" s="340"/>
      <c r="I20" s="340"/>
      <c r="J20" s="341"/>
      <c r="K20" s="342"/>
      <c r="L20" s="342"/>
      <c r="M20" s="343"/>
      <c r="R20" t="s">
        <v>1465</v>
      </c>
      <c r="S20" t="s">
        <v>1943</v>
      </c>
      <c r="T20" s="96">
        <v>42812</v>
      </c>
    </row>
    <row r="21" spans="1:20">
      <c r="A21" s="333"/>
      <c r="B21" s="334"/>
      <c r="C21" s="334"/>
      <c r="D21" s="344"/>
      <c r="E21" s="337"/>
      <c r="F21" s="345"/>
      <c r="G21" s="339"/>
      <c r="H21" s="340"/>
      <c r="I21" s="340"/>
      <c r="J21" s="341"/>
      <c r="K21" s="342"/>
      <c r="L21" s="342"/>
      <c r="M21" s="343"/>
      <c r="R21" t="s">
        <v>1918</v>
      </c>
      <c r="S21" t="s">
        <v>1946</v>
      </c>
      <c r="T21" s="96">
        <v>42816</v>
      </c>
    </row>
    <row r="22" spans="1:20">
      <c r="A22" s="333"/>
      <c r="B22" s="334"/>
      <c r="C22" s="334"/>
      <c r="D22" s="344"/>
      <c r="E22" s="337"/>
      <c r="F22" s="345"/>
      <c r="G22" s="339"/>
      <c r="H22" s="340"/>
      <c r="I22" s="340"/>
      <c r="J22" s="341"/>
      <c r="K22" s="342"/>
      <c r="L22" s="342"/>
      <c r="M22" s="343"/>
      <c r="R22" t="s">
        <v>1902</v>
      </c>
      <c r="S22" t="s">
        <v>1946</v>
      </c>
      <c r="T22" s="96">
        <v>42816</v>
      </c>
    </row>
    <row r="23" spans="1:20">
      <c r="R23" t="s">
        <v>1909</v>
      </c>
      <c r="S23" t="s">
        <v>1944</v>
      </c>
      <c r="T23" s="96">
        <v>42800</v>
      </c>
    </row>
    <row r="24" spans="1:20">
      <c r="R24" t="s">
        <v>1949</v>
      </c>
      <c r="S24" t="s">
        <v>1944</v>
      </c>
      <c r="T24" s="96">
        <v>42824</v>
      </c>
    </row>
    <row r="25" spans="1:20">
      <c r="R25" t="s">
        <v>1903</v>
      </c>
      <c r="S25" t="s">
        <v>1946</v>
      </c>
      <c r="T25" s="96">
        <v>42825</v>
      </c>
    </row>
    <row r="26" spans="1:20">
      <c r="R26" t="s">
        <v>1950</v>
      </c>
      <c r="S26" t="s">
        <v>1944</v>
      </c>
      <c r="T26" s="96">
        <v>42833</v>
      </c>
    </row>
    <row r="27" spans="1:20">
      <c r="R27" t="s">
        <v>1951</v>
      </c>
      <c r="S27" t="s">
        <v>1944</v>
      </c>
      <c r="T27" s="96">
        <v>42833</v>
      </c>
    </row>
    <row r="28" spans="1:20">
      <c r="R28" t="s">
        <v>1906</v>
      </c>
      <c r="S28" t="s">
        <v>1946</v>
      </c>
      <c r="T28" s="96">
        <v>42845</v>
      </c>
    </row>
    <row r="29" spans="1:20">
      <c r="R29" t="s">
        <v>1905</v>
      </c>
      <c r="S29" t="s">
        <v>1946</v>
      </c>
      <c r="T29" s="96">
        <v>42857</v>
      </c>
    </row>
    <row r="30" spans="1:20">
      <c r="R30" t="s">
        <v>1952</v>
      </c>
      <c r="S30" t="s">
        <v>1944</v>
      </c>
      <c r="T30" s="96">
        <v>42862</v>
      </c>
    </row>
    <row r="31" spans="1:20">
      <c r="R31" t="s">
        <v>1953</v>
      </c>
      <c r="S31" t="s">
        <v>1944</v>
      </c>
      <c r="T31" s="96">
        <v>42877</v>
      </c>
    </row>
    <row r="32" spans="1:20">
      <c r="R32" t="s">
        <v>1954</v>
      </c>
      <c r="S32" t="s">
        <v>1943</v>
      </c>
    </row>
  </sheetData>
  <phoneticPr fontId="5" type="noConversion"/>
  <conditionalFormatting sqref="M1:M22">
    <cfRule type="cellIs" dxfId="15" priority="2" operator="equal">
      <formula>"否"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23" sqref="B23"/>
    </sheetView>
  </sheetViews>
  <sheetFormatPr defaultRowHeight="14.25"/>
  <cols>
    <col min="1" max="1" width="3.75" customWidth="1"/>
    <col min="2" max="2" width="19.75" customWidth="1"/>
    <col min="3" max="12" width="5.75" customWidth="1"/>
    <col min="13" max="13" width="6.375" customWidth="1"/>
    <col min="14" max="14" width="5.625" customWidth="1"/>
    <col min="15" max="15" width="5.125" customWidth="1"/>
    <col min="19" max="19" width="10.5" customWidth="1"/>
  </cols>
  <sheetData>
    <row r="1" spans="1:20" ht="20.25">
      <c r="A1" s="364" t="str">
        <f>LEFT('5-课消明细表'!J2,4)&amp;"年"&amp;MID('5-课消明细表'!J2,6,2)&amp;"月"&amp;'5-课消明细表'!F2&amp;"市场占有率统计表"</f>
        <v>2017年05月天河天府路中心市场占有率统计表</v>
      </c>
      <c r="B1" s="364"/>
      <c r="C1" s="364"/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</row>
    <row r="2" spans="1:20" ht="20.25">
      <c r="A2" s="38" t="s">
        <v>89</v>
      </c>
      <c r="B2" s="39"/>
      <c r="C2" s="39"/>
      <c r="D2" s="39" t="s">
        <v>90</v>
      </c>
      <c r="E2" s="39"/>
      <c r="F2" s="39"/>
      <c r="G2" s="39"/>
      <c r="H2" s="40"/>
      <c r="I2" s="39" t="s">
        <v>96</v>
      </c>
      <c r="J2" s="39"/>
      <c r="K2" s="39"/>
      <c r="L2" s="40"/>
      <c r="M2" s="40"/>
      <c r="N2" s="39" t="s">
        <v>97</v>
      </c>
      <c r="O2" s="41"/>
      <c r="S2" s="162" t="s">
        <v>890</v>
      </c>
      <c r="T2" s="166" t="s">
        <v>889</v>
      </c>
    </row>
    <row r="3" spans="1:20">
      <c r="A3" s="42"/>
      <c r="B3" s="43" t="s">
        <v>98</v>
      </c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5"/>
      <c r="S3">
        <f>'12-经营数据表'!D46</f>
        <v>133</v>
      </c>
      <c r="T3" s="165">
        <f>+M6-S3</f>
        <v>0</v>
      </c>
    </row>
    <row r="4" spans="1:20">
      <c r="A4" s="42"/>
      <c r="B4" s="43"/>
      <c r="C4" s="46"/>
      <c r="D4" s="46"/>
      <c r="E4" s="46"/>
      <c r="F4" s="46"/>
      <c r="G4" s="46"/>
      <c r="H4" s="46"/>
      <c r="I4" s="46"/>
      <c r="J4" s="46"/>
      <c r="K4" s="46"/>
      <c r="L4" s="46"/>
      <c r="M4" s="47"/>
      <c r="N4" s="44"/>
      <c r="O4" s="45"/>
    </row>
    <row r="5" spans="1:20" ht="22.5">
      <c r="A5" s="48" t="s">
        <v>99</v>
      </c>
      <c r="B5" s="49" t="s">
        <v>100</v>
      </c>
      <c r="C5" s="50" t="s">
        <v>91</v>
      </c>
      <c r="D5" s="50" t="s">
        <v>17</v>
      </c>
      <c r="E5" s="50" t="s">
        <v>11</v>
      </c>
      <c r="F5" s="50" t="s">
        <v>15</v>
      </c>
      <c r="G5" s="50" t="s">
        <v>13</v>
      </c>
      <c r="H5" s="50" t="s">
        <v>14</v>
      </c>
      <c r="I5" s="50" t="s">
        <v>16</v>
      </c>
      <c r="J5" s="50" t="s">
        <v>19</v>
      </c>
      <c r="K5" s="50" t="s">
        <v>101</v>
      </c>
      <c r="L5" s="50" t="s">
        <v>92</v>
      </c>
      <c r="M5" s="50" t="s">
        <v>93</v>
      </c>
      <c r="N5" s="50" t="s">
        <v>94</v>
      </c>
      <c r="O5" s="51" t="s">
        <v>95</v>
      </c>
    </row>
    <row r="6" spans="1:20">
      <c r="A6" s="52"/>
      <c r="B6" s="53" t="s">
        <v>93</v>
      </c>
      <c r="C6" s="54">
        <f>SUM(C7:C134)</f>
        <v>34</v>
      </c>
      <c r="D6" s="54">
        <f t="shared" ref="D6:M6" si="0">SUM(D7:D134)</f>
        <v>59</v>
      </c>
      <c r="E6" s="54">
        <f t="shared" si="0"/>
        <v>20</v>
      </c>
      <c r="F6" s="54">
        <f t="shared" si="0"/>
        <v>16</v>
      </c>
      <c r="G6" s="54">
        <f t="shared" si="0"/>
        <v>4</v>
      </c>
      <c r="H6" s="54">
        <f t="shared" si="0"/>
        <v>0</v>
      </c>
      <c r="I6" s="54">
        <f t="shared" si="0"/>
        <v>0</v>
      </c>
      <c r="J6" s="54">
        <f t="shared" si="0"/>
        <v>0</v>
      </c>
      <c r="K6" s="54">
        <f t="shared" si="0"/>
        <v>0</v>
      </c>
      <c r="L6" s="54">
        <f t="shared" si="0"/>
        <v>0</v>
      </c>
      <c r="M6" s="54">
        <f t="shared" si="0"/>
        <v>133</v>
      </c>
      <c r="N6" s="54">
        <f t="shared" ref="N6" si="1">SUM(N7:N134)</f>
        <v>0</v>
      </c>
      <c r="O6" s="55">
        <f>IFERROR(M6/N6,0)</f>
        <v>0</v>
      </c>
    </row>
    <row r="7" spans="1:20">
      <c r="A7" s="52">
        <v>1</v>
      </c>
      <c r="B7" s="188" t="s">
        <v>1165</v>
      </c>
      <c r="C7" s="54">
        <f>COUNTIFS('2-班级学员信息表'!$H:$H,"小班",'2-班级学员信息表'!$M:$M,'8-市场占有率'!$B7,'2-班级学员信息表'!$P:$P,"&lt;&gt;"&amp;" ")+COUNTIFS('2-班级学员信息表'!$H:$H,"中班",'2-班级学员信息表'!$M:$M,'8-市场占有率'!$B7,'2-班级学员信息表'!$P:$P,"&lt;&gt;"&amp;" ")+COUNTIFS('2-班级学员信息表'!$H:$H,"大班",'2-班级学员信息表'!$M:$M,'8-市场占有率'!$B7,'2-班级学员信息表'!$P:$P,"&lt;&gt;"&amp;" ")</f>
        <v>2</v>
      </c>
      <c r="D7" s="54">
        <f>COUNTIFS('2-班级学员信息表'!$H:$H,'8-市场占有率'!D$5,'2-班级学员信息表'!$M:$M,'8-市场占有率'!$B7,'2-班级学员信息表'!$P:$P,"&lt;&gt;"&amp;" ")</f>
        <v>55</v>
      </c>
      <c r="E7" s="54">
        <f>COUNTIFS('2-班级学员信息表'!$H:$H,'8-市场占有率'!E$5,'2-班级学员信息表'!$M:$M,'8-市场占有率'!$B7,'2-班级学员信息表'!$P:$P,"&lt;&gt;"&amp;" ")</f>
        <v>17</v>
      </c>
      <c r="F7" s="54">
        <f>COUNTIFS('2-班级学员信息表'!$H:$H,'8-市场占有率'!F$5,'2-班级学员信息表'!$M:$M,'8-市场占有率'!$B7,'2-班级学员信息表'!$P:$P,"&lt;&gt;"&amp;" ")</f>
        <v>13</v>
      </c>
      <c r="G7" s="54">
        <f>COUNTIFS('2-班级学员信息表'!$H:$H,'8-市场占有率'!G$5,'2-班级学员信息表'!$M:$M,'8-市场占有率'!$B7,'2-班级学员信息表'!$P:$P,"&lt;&gt;"&amp;" ")</f>
        <v>2</v>
      </c>
      <c r="H7" s="54">
        <f>COUNTIFS('2-班级学员信息表'!$H:$H,'8-市场占有率'!H$5,'2-班级学员信息表'!$M:$M,'8-市场占有率'!$B7,'2-班级学员信息表'!$P:$P,"&lt;&gt;"&amp;" ")</f>
        <v>0</v>
      </c>
      <c r="I7" s="54">
        <f>COUNTIFS('2-班级学员信息表'!$H:$H,'8-市场占有率'!I$5,'2-班级学员信息表'!$M:$M,'8-市场占有率'!$B7,'2-班级学员信息表'!$P:$P,"&lt;&gt;"&amp;" ")</f>
        <v>0</v>
      </c>
      <c r="J7" s="54">
        <f>COUNTIFS('2-班级学员信息表'!$H:$H,'8-市场占有率'!J$5,'2-班级学员信息表'!$M:$M,'8-市场占有率'!$B7,'2-班级学员信息表'!$P:$P,"&lt;&gt;"&amp;" ")</f>
        <v>0</v>
      </c>
      <c r="K7" s="54">
        <f>COUNTIFS('2-班级学员信息表'!$H:$H,'8-市场占有率'!K$5,'2-班级学员信息表'!$M:$M,'8-市场占有率'!$B7,'2-班级学员信息表'!$P:$P,"&lt;&gt;"&amp;" ")</f>
        <v>0</v>
      </c>
      <c r="L7" s="54">
        <f>COUNTIFS('2-班级学员信息表'!$H:$H,"初三",'2-班级学员信息表'!$M:$M,'8-市场占有率'!$B7,'2-班级学员信息表'!$P:$P,"&lt;&gt;"&amp;" ")+COUNTIFS('2-班级学员信息表'!$H:$H,"高一",'2-班级学员信息表'!$M:$M,'8-市场占有率'!$B7,'2-班级学员信息表'!$P:$P,"&lt;&gt;"&amp;" ")+COUNTIFS('2-班级学员信息表'!$H:$H,"高二",'2-班级学员信息表'!$M:$M,'8-市场占有率'!$B7,'2-班级学员信息表'!$P:$P,"&lt;&gt;"&amp;" ")+COUNTIFS('2-班级学员信息表'!$H:$H,"高三",'2-班级学员信息表'!$M:$M,'8-市场占有率'!$B7,'2-班级学员信息表'!$P:$P,"&lt;&gt;"&amp;" ")+COUNTIFS('2-班级学员信息表'!$H:$H,"其他",'2-班级学员信息表'!$M:$M,'8-市场占有率'!$B7,'2-班级学员信息表'!$P:$P,"&lt;&gt;"&amp;" ")</f>
        <v>0</v>
      </c>
      <c r="M7" s="54">
        <f>SUM(C7:L7)</f>
        <v>89</v>
      </c>
      <c r="N7" s="189"/>
      <c r="O7" s="55">
        <f t="shared" ref="O7:O70" si="2">IFERROR(M7/N7,0)</f>
        <v>0</v>
      </c>
    </row>
    <row r="8" spans="1:20">
      <c r="A8" s="52">
        <v>2</v>
      </c>
      <c r="B8" s="188" t="s">
        <v>2648</v>
      </c>
      <c r="C8" s="54">
        <f>COUNTIFS('2-班级学员信息表'!$H:$H,"小班",'2-班级学员信息表'!$M:$M,'8-市场占有率'!$B8,'2-班级学员信息表'!$P:$P,"&lt;&gt;"&amp;" ")+COUNTIFS('2-班级学员信息表'!$H:$H,"中班",'2-班级学员信息表'!$M:$M,'8-市场占有率'!$B8,'2-班级学员信息表'!$P:$P,"&lt;&gt;"&amp;" ")+COUNTIFS('2-班级学员信息表'!$H:$H,"大班",'2-班级学员信息表'!$M:$M,'8-市场占有率'!$B8,'2-班级学员信息表'!$P:$P,"&lt;&gt;"&amp;" ")</f>
        <v>1</v>
      </c>
      <c r="D8" s="54">
        <f>COUNTIFS('2-班级学员信息表'!$H:$H,'8-市场占有率'!D$5,'2-班级学员信息表'!$M:$M,'8-市场占有率'!$B8,'2-班级学员信息表'!$P:$P,"&lt;&gt;"&amp;" ")</f>
        <v>0</v>
      </c>
      <c r="E8" s="54">
        <f>COUNTIFS('2-班级学员信息表'!$H:$H,'8-市场占有率'!E$5,'2-班级学员信息表'!$M:$M,'8-市场占有率'!$B8,'2-班级学员信息表'!$P:$P,"&lt;&gt;"&amp;" ")</f>
        <v>0</v>
      </c>
      <c r="F8" s="54">
        <f>COUNTIFS('2-班级学员信息表'!$H:$H,'8-市场占有率'!F$5,'2-班级学员信息表'!$M:$M,'8-市场占有率'!$B8,'2-班级学员信息表'!$P:$P,"&lt;&gt;"&amp;" ")</f>
        <v>0</v>
      </c>
      <c r="G8" s="54">
        <f>COUNTIFS('2-班级学员信息表'!$H:$H,'8-市场占有率'!G$5,'2-班级学员信息表'!$M:$M,'8-市场占有率'!$B8,'2-班级学员信息表'!$P:$P,"&lt;&gt;"&amp;" ")</f>
        <v>0</v>
      </c>
      <c r="H8" s="54">
        <f>COUNTIFS('2-班级学员信息表'!$H:$H,'8-市场占有率'!H$5,'2-班级学员信息表'!$M:$M,'8-市场占有率'!$B8,'2-班级学员信息表'!$P:$P,"&lt;&gt;"&amp;" ")</f>
        <v>0</v>
      </c>
      <c r="I8" s="54">
        <f>COUNTIFS('2-班级学员信息表'!$H:$H,'8-市场占有率'!I$5,'2-班级学员信息表'!$M:$M,'8-市场占有率'!$B8,'2-班级学员信息表'!$P:$P,"&lt;&gt;"&amp;" ")</f>
        <v>0</v>
      </c>
      <c r="J8" s="54">
        <f>COUNTIFS('2-班级学员信息表'!$H:$H,'8-市场占有率'!J$5,'2-班级学员信息表'!$M:$M,'8-市场占有率'!$B8,'2-班级学员信息表'!$P:$P,"&lt;&gt;"&amp;" ")</f>
        <v>0</v>
      </c>
      <c r="K8" s="54">
        <f>COUNTIFS('2-班级学员信息表'!$H:$H,'8-市场占有率'!K$5,'2-班级学员信息表'!$M:$M,'8-市场占有率'!$B8,'2-班级学员信息表'!$P:$P,"&lt;&gt;"&amp;" ")</f>
        <v>0</v>
      </c>
      <c r="L8" s="54">
        <f>COUNTIFS('2-班级学员信息表'!$H:$H,"初三",'2-班级学员信息表'!$M:$M,'8-市场占有率'!$B8,'2-班级学员信息表'!$P:$P,"&lt;&gt;"&amp;" ")+COUNTIFS('2-班级学员信息表'!$H:$H,"高一",'2-班级学员信息表'!$M:$M,'8-市场占有率'!$B8,'2-班级学员信息表'!$P:$P,"&lt;&gt;"&amp;" ")+COUNTIFS('2-班级学员信息表'!$H:$H,"高二",'2-班级学员信息表'!$M:$M,'8-市场占有率'!$B8,'2-班级学员信息表'!$P:$P,"&lt;&gt;"&amp;" ")+COUNTIFS('2-班级学员信息表'!$H:$H,"高三",'2-班级学员信息表'!$M:$M,'8-市场占有率'!$B8,'2-班级学员信息表'!$P:$P,"&lt;&gt;"&amp;" ")+COUNTIFS('2-班级学员信息表'!$H:$H,"其他",'2-班级学员信息表'!$M:$M,'8-市场占有率'!$B8,'2-班级学员信息表'!$P:$P,"&lt;&gt;"&amp;" ")</f>
        <v>0</v>
      </c>
      <c r="M8" s="54">
        <f t="shared" ref="M8:M71" si="3">SUM(C8:L8)</f>
        <v>1</v>
      </c>
      <c r="N8" s="189"/>
      <c r="O8" s="55">
        <f t="shared" si="2"/>
        <v>0</v>
      </c>
    </row>
    <row r="9" spans="1:20">
      <c r="A9" s="52">
        <v>3</v>
      </c>
      <c r="B9" s="188" t="s">
        <v>2406</v>
      </c>
      <c r="C9" s="54">
        <f>COUNTIFS('2-班级学员信息表'!$H:$H,"小班",'2-班级学员信息表'!$M:$M,'8-市场占有率'!$B9,'2-班级学员信息表'!$P:$P,"&lt;&gt;"&amp;" ")+COUNTIFS('2-班级学员信息表'!$H:$H,"中班",'2-班级学员信息表'!$M:$M,'8-市场占有率'!$B9,'2-班级学员信息表'!$P:$P,"&lt;&gt;"&amp;" ")+COUNTIFS('2-班级学员信息表'!$H:$H,"大班",'2-班级学员信息表'!$M:$M,'8-市场占有率'!$B9,'2-班级学员信息表'!$P:$P,"&lt;&gt;"&amp;" ")</f>
        <v>28</v>
      </c>
      <c r="D9" s="54">
        <f>COUNTIFS('2-班级学员信息表'!$H:$H,'8-市场占有率'!D$5,'2-班级学员信息表'!$M:$M,'8-市场占有率'!$B9,'2-班级学员信息表'!$P:$P,"&lt;&gt;"&amp;" ")</f>
        <v>0</v>
      </c>
      <c r="E9" s="54">
        <f>COUNTIFS('2-班级学员信息表'!$H:$H,'8-市场占有率'!E$5,'2-班级学员信息表'!$M:$M,'8-市场占有率'!$B9,'2-班级学员信息表'!$P:$P,"&lt;&gt;"&amp;" ")</f>
        <v>0</v>
      </c>
      <c r="F9" s="54">
        <f>COUNTIFS('2-班级学员信息表'!$H:$H,'8-市场占有率'!F$5,'2-班级学员信息表'!$M:$M,'8-市场占有率'!$B9,'2-班级学员信息表'!$P:$P,"&lt;&gt;"&amp;" ")</f>
        <v>0</v>
      </c>
      <c r="G9" s="54">
        <f>COUNTIFS('2-班级学员信息表'!$H:$H,'8-市场占有率'!G$5,'2-班级学员信息表'!$M:$M,'8-市场占有率'!$B9,'2-班级学员信息表'!$P:$P,"&lt;&gt;"&amp;" ")</f>
        <v>0</v>
      </c>
      <c r="H9" s="54">
        <f>COUNTIFS('2-班级学员信息表'!$H:$H,'8-市场占有率'!H$5,'2-班级学员信息表'!$M:$M,'8-市场占有率'!$B9,'2-班级学员信息表'!$P:$P,"&lt;&gt;"&amp;" ")</f>
        <v>0</v>
      </c>
      <c r="I9" s="54">
        <f>COUNTIFS('2-班级学员信息表'!$H:$H,'8-市场占有率'!I$5,'2-班级学员信息表'!$M:$M,'8-市场占有率'!$B9,'2-班级学员信息表'!$P:$P,"&lt;&gt;"&amp;" ")</f>
        <v>0</v>
      </c>
      <c r="J9" s="54">
        <f>COUNTIFS('2-班级学员信息表'!$H:$H,'8-市场占有率'!J$5,'2-班级学员信息表'!$M:$M,'8-市场占有率'!$B9,'2-班级学员信息表'!$P:$P,"&lt;&gt;"&amp;" ")</f>
        <v>0</v>
      </c>
      <c r="K9" s="54">
        <f>COUNTIFS('2-班级学员信息表'!$H:$H,'8-市场占有率'!K$5,'2-班级学员信息表'!$M:$M,'8-市场占有率'!$B9,'2-班级学员信息表'!$P:$P,"&lt;&gt;"&amp;" ")</f>
        <v>0</v>
      </c>
      <c r="L9" s="54">
        <f>COUNTIFS('2-班级学员信息表'!$H:$H,"初三",'2-班级学员信息表'!$M:$M,'8-市场占有率'!$B9,'2-班级学员信息表'!$P:$P,"&lt;&gt;"&amp;" ")+COUNTIFS('2-班级学员信息表'!$H:$H,"高一",'2-班级学员信息表'!$M:$M,'8-市场占有率'!$B9,'2-班级学员信息表'!$P:$P,"&lt;&gt;"&amp;" ")+COUNTIFS('2-班级学员信息表'!$H:$H,"高二",'2-班级学员信息表'!$M:$M,'8-市场占有率'!$B9,'2-班级学员信息表'!$P:$P,"&lt;&gt;"&amp;" ")+COUNTIFS('2-班级学员信息表'!$H:$H,"高三",'2-班级学员信息表'!$M:$M,'8-市场占有率'!$B9,'2-班级学员信息表'!$P:$P,"&lt;&gt;"&amp;" ")+COUNTIFS('2-班级学员信息表'!$H:$H,"其他",'2-班级学员信息表'!$M:$M,'8-市场占有率'!$B9,'2-班级学员信息表'!$P:$P,"&lt;&gt;"&amp;" ")</f>
        <v>0</v>
      </c>
      <c r="M9" s="54">
        <f t="shared" si="3"/>
        <v>28</v>
      </c>
      <c r="N9" s="189"/>
      <c r="O9" s="55">
        <f t="shared" si="2"/>
        <v>0</v>
      </c>
    </row>
    <row r="10" spans="1:20">
      <c r="A10" s="52">
        <v>4</v>
      </c>
      <c r="B10" s="188" t="s">
        <v>2426</v>
      </c>
      <c r="C10" s="54">
        <f>COUNTIFS('2-班级学员信息表'!$H:$H,"小班",'2-班级学员信息表'!$M:$M,'8-市场占有率'!$B10,'2-班级学员信息表'!$P:$P,"&lt;&gt;"&amp;" ")+COUNTIFS('2-班级学员信息表'!$H:$H,"中班",'2-班级学员信息表'!$M:$M,'8-市场占有率'!$B10,'2-班级学员信息表'!$P:$P,"&lt;&gt;"&amp;" ")+COUNTIFS('2-班级学员信息表'!$H:$H,"大班",'2-班级学员信息表'!$M:$M,'8-市场占有率'!$B10,'2-班级学员信息表'!$P:$P,"&lt;&gt;"&amp;" ")</f>
        <v>1</v>
      </c>
      <c r="D10" s="54">
        <f>COUNTIFS('2-班级学员信息表'!$H:$H,'8-市场占有率'!D$5,'2-班级学员信息表'!$M:$M,'8-市场占有率'!$B10,'2-班级学员信息表'!$P:$P,"&lt;&gt;"&amp;" ")</f>
        <v>0</v>
      </c>
      <c r="E10" s="54">
        <f>COUNTIFS('2-班级学员信息表'!$H:$H,'8-市场占有率'!E$5,'2-班级学员信息表'!$M:$M,'8-市场占有率'!$B10,'2-班级学员信息表'!$P:$P,"&lt;&gt;"&amp;" ")</f>
        <v>0</v>
      </c>
      <c r="F10" s="54">
        <f>COUNTIFS('2-班级学员信息表'!$H:$H,'8-市场占有率'!F$5,'2-班级学员信息表'!$M:$M,'8-市场占有率'!$B10,'2-班级学员信息表'!$P:$P,"&lt;&gt;"&amp;" ")</f>
        <v>0</v>
      </c>
      <c r="G10" s="54">
        <f>COUNTIFS('2-班级学员信息表'!$H:$H,'8-市场占有率'!G$5,'2-班级学员信息表'!$M:$M,'8-市场占有率'!$B10,'2-班级学员信息表'!$P:$P,"&lt;&gt;"&amp;" ")</f>
        <v>0</v>
      </c>
      <c r="H10" s="54">
        <f>COUNTIFS('2-班级学员信息表'!$H:$H,'8-市场占有率'!H$5,'2-班级学员信息表'!$M:$M,'8-市场占有率'!$B10,'2-班级学员信息表'!$P:$P,"&lt;&gt;"&amp;" ")</f>
        <v>0</v>
      </c>
      <c r="I10" s="54">
        <f>COUNTIFS('2-班级学员信息表'!$H:$H,'8-市场占有率'!I$5,'2-班级学员信息表'!$M:$M,'8-市场占有率'!$B10,'2-班级学员信息表'!$P:$P,"&lt;&gt;"&amp;" ")</f>
        <v>0</v>
      </c>
      <c r="J10" s="54">
        <f>COUNTIFS('2-班级学员信息表'!$H:$H,'8-市场占有率'!J$5,'2-班级学员信息表'!$M:$M,'8-市场占有率'!$B10,'2-班级学员信息表'!$P:$P,"&lt;&gt;"&amp;" ")</f>
        <v>0</v>
      </c>
      <c r="K10" s="54">
        <f>COUNTIFS('2-班级学员信息表'!$H:$H,'8-市场占有率'!K$5,'2-班级学员信息表'!$M:$M,'8-市场占有率'!$B10,'2-班级学员信息表'!$P:$P,"&lt;&gt;"&amp;" ")</f>
        <v>0</v>
      </c>
      <c r="L10" s="54">
        <f>COUNTIFS('2-班级学员信息表'!$H:$H,"初三",'2-班级学员信息表'!$M:$M,'8-市场占有率'!$B10,'2-班级学员信息表'!$P:$P,"&lt;&gt;"&amp;" ")+COUNTIFS('2-班级学员信息表'!$H:$H,"高一",'2-班级学员信息表'!$M:$M,'8-市场占有率'!$B10,'2-班级学员信息表'!$P:$P,"&lt;&gt;"&amp;" ")+COUNTIFS('2-班级学员信息表'!$H:$H,"高二",'2-班级学员信息表'!$M:$M,'8-市场占有率'!$B10,'2-班级学员信息表'!$P:$P,"&lt;&gt;"&amp;" ")+COUNTIFS('2-班级学员信息表'!$H:$H,"高三",'2-班级学员信息表'!$M:$M,'8-市场占有率'!$B10,'2-班级学员信息表'!$P:$P,"&lt;&gt;"&amp;" ")+COUNTIFS('2-班级学员信息表'!$H:$H,"其他",'2-班级学员信息表'!$M:$M,'8-市场占有率'!$B10,'2-班级学员信息表'!$P:$P,"&lt;&gt;"&amp;" ")</f>
        <v>0</v>
      </c>
      <c r="M10" s="54">
        <f t="shared" si="3"/>
        <v>1</v>
      </c>
      <c r="N10" s="189"/>
      <c r="O10" s="55">
        <f t="shared" si="2"/>
        <v>0</v>
      </c>
    </row>
    <row r="11" spans="1:20">
      <c r="A11" s="52">
        <v>5</v>
      </c>
      <c r="B11" s="188" t="s">
        <v>2506</v>
      </c>
      <c r="C11" s="54">
        <f>COUNTIFS('2-班级学员信息表'!$H:$H,"小班",'2-班级学员信息表'!$M:$M,'8-市场占有率'!$B11,'2-班级学员信息表'!$P:$P,"&lt;&gt;"&amp;" ")+COUNTIFS('2-班级学员信息表'!$H:$H,"中班",'2-班级学员信息表'!$M:$M,'8-市场占有率'!$B11,'2-班级学员信息表'!$P:$P,"&lt;&gt;"&amp;" ")+COUNTIFS('2-班级学员信息表'!$H:$H,"大班",'2-班级学员信息表'!$M:$M,'8-市场占有率'!$B11,'2-班级学员信息表'!$P:$P,"&lt;&gt;"&amp;" ")</f>
        <v>0</v>
      </c>
      <c r="D11" s="54">
        <f>COUNTIFS('2-班级学员信息表'!$H:$H,'8-市场占有率'!D$5,'2-班级学员信息表'!$M:$M,'8-市场占有率'!$B11,'2-班级学员信息表'!$P:$P,"&lt;&gt;"&amp;" ")</f>
        <v>0</v>
      </c>
      <c r="E11" s="54">
        <f>COUNTIFS('2-班级学员信息表'!$H:$H,'8-市场占有率'!E$5,'2-班级学员信息表'!$M:$M,'8-市场占有率'!$B11,'2-班级学员信息表'!$P:$P,"&lt;&gt;"&amp;" ")</f>
        <v>0</v>
      </c>
      <c r="F11" s="54">
        <f>COUNTIFS('2-班级学员信息表'!$H:$H,'8-市场占有率'!F$5,'2-班级学员信息表'!$M:$M,'8-市场占有率'!$B11,'2-班级学员信息表'!$P:$P,"&lt;&gt;"&amp;" ")</f>
        <v>1</v>
      </c>
      <c r="G11" s="54">
        <f>COUNTIFS('2-班级学员信息表'!$H:$H,'8-市场占有率'!G$5,'2-班级学员信息表'!$M:$M,'8-市场占有率'!$B11,'2-班级学员信息表'!$P:$P,"&lt;&gt;"&amp;" ")</f>
        <v>0</v>
      </c>
      <c r="H11" s="54">
        <f>COUNTIFS('2-班级学员信息表'!$H:$H,'8-市场占有率'!H$5,'2-班级学员信息表'!$M:$M,'8-市场占有率'!$B11,'2-班级学员信息表'!$P:$P,"&lt;&gt;"&amp;" ")</f>
        <v>0</v>
      </c>
      <c r="I11" s="54">
        <f>COUNTIFS('2-班级学员信息表'!$H:$H,'8-市场占有率'!I$5,'2-班级学员信息表'!$M:$M,'8-市场占有率'!$B11,'2-班级学员信息表'!$P:$P,"&lt;&gt;"&amp;" ")</f>
        <v>0</v>
      </c>
      <c r="J11" s="54">
        <f>COUNTIFS('2-班级学员信息表'!$H:$H,'8-市场占有率'!J$5,'2-班级学员信息表'!$M:$M,'8-市场占有率'!$B11,'2-班级学员信息表'!$P:$P,"&lt;&gt;"&amp;" ")</f>
        <v>0</v>
      </c>
      <c r="K11" s="54">
        <f>COUNTIFS('2-班级学员信息表'!$H:$H,'8-市场占有率'!K$5,'2-班级学员信息表'!$M:$M,'8-市场占有率'!$B11,'2-班级学员信息表'!$P:$P,"&lt;&gt;"&amp;" ")</f>
        <v>0</v>
      </c>
      <c r="L11" s="54">
        <f>COUNTIFS('2-班级学员信息表'!$H:$H,"初三",'2-班级学员信息表'!$M:$M,'8-市场占有率'!$B11,'2-班级学员信息表'!$P:$P,"&lt;&gt;"&amp;" ")+COUNTIFS('2-班级学员信息表'!$H:$H,"高一",'2-班级学员信息表'!$M:$M,'8-市场占有率'!$B11,'2-班级学员信息表'!$P:$P,"&lt;&gt;"&amp;" ")+COUNTIFS('2-班级学员信息表'!$H:$H,"高二",'2-班级学员信息表'!$M:$M,'8-市场占有率'!$B11,'2-班级学员信息表'!$P:$P,"&lt;&gt;"&amp;" ")+COUNTIFS('2-班级学员信息表'!$H:$H,"高三",'2-班级学员信息表'!$M:$M,'8-市场占有率'!$B11,'2-班级学员信息表'!$P:$P,"&lt;&gt;"&amp;" ")+COUNTIFS('2-班级学员信息表'!$H:$H,"其他",'2-班级学员信息表'!$M:$M,'8-市场占有率'!$B11,'2-班级学员信息表'!$P:$P,"&lt;&gt;"&amp;" ")</f>
        <v>0</v>
      </c>
      <c r="M11" s="54">
        <f t="shared" si="3"/>
        <v>1</v>
      </c>
      <c r="N11" s="189"/>
      <c r="O11" s="55">
        <f t="shared" si="2"/>
        <v>0</v>
      </c>
    </row>
    <row r="12" spans="1:20">
      <c r="A12" s="52">
        <v>6</v>
      </c>
      <c r="B12" s="188" t="s">
        <v>2457</v>
      </c>
      <c r="C12" s="54">
        <f>COUNTIFS('2-班级学员信息表'!$H:$H,"小班",'2-班级学员信息表'!$M:$M,'8-市场占有率'!$B12,'2-班级学员信息表'!$P:$P,"&lt;&gt;"&amp;" ")+COUNTIFS('2-班级学员信息表'!$H:$H,"中班",'2-班级学员信息表'!$M:$M,'8-市场占有率'!$B12,'2-班级学员信息表'!$P:$P,"&lt;&gt;"&amp;" ")+COUNTIFS('2-班级学员信息表'!$H:$H,"大班",'2-班级学员信息表'!$M:$M,'8-市场占有率'!$B12,'2-班级学员信息表'!$P:$P,"&lt;&gt;"&amp;" ")</f>
        <v>0</v>
      </c>
      <c r="D12" s="54">
        <f>COUNTIFS('2-班级学员信息表'!$H:$H,'8-市场占有率'!D$5,'2-班级学员信息表'!$M:$M,'8-市场占有率'!$B12,'2-班级学员信息表'!$P:$P,"&lt;&gt;"&amp;" ")</f>
        <v>0</v>
      </c>
      <c r="E12" s="54">
        <f>COUNTIFS('2-班级学员信息表'!$H:$H,'8-市场占有率'!E$5,'2-班级学员信息表'!$M:$M,'8-市场占有率'!$B12,'2-班级学员信息表'!$P:$P,"&lt;&gt;"&amp;" ")</f>
        <v>1</v>
      </c>
      <c r="F12" s="54">
        <f>COUNTIFS('2-班级学员信息表'!$H:$H,'8-市场占有率'!F$5,'2-班级学员信息表'!$M:$M,'8-市场占有率'!$B12,'2-班级学员信息表'!$P:$P,"&lt;&gt;"&amp;" ")</f>
        <v>0</v>
      </c>
      <c r="G12" s="54">
        <f>COUNTIFS('2-班级学员信息表'!$H:$H,'8-市场占有率'!G$5,'2-班级学员信息表'!$M:$M,'8-市场占有率'!$B12,'2-班级学员信息表'!$P:$P,"&lt;&gt;"&amp;" ")</f>
        <v>0</v>
      </c>
      <c r="H12" s="54">
        <f>COUNTIFS('2-班级学员信息表'!$H:$H,'8-市场占有率'!H$5,'2-班级学员信息表'!$M:$M,'8-市场占有率'!$B12,'2-班级学员信息表'!$P:$P,"&lt;&gt;"&amp;" ")</f>
        <v>0</v>
      </c>
      <c r="I12" s="54">
        <f>COUNTIFS('2-班级学员信息表'!$H:$H,'8-市场占有率'!I$5,'2-班级学员信息表'!$M:$M,'8-市场占有率'!$B12,'2-班级学员信息表'!$P:$P,"&lt;&gt;"&amp;" ")</f>
        <v>0</v>
      </c>
      <c r="J12" s="54">
        <f>COUNTIFS('2-班级学员信息表'!$H:$H,'8-市场占有率'!J$5,'2-班级学员信息表'!$M:$M,'8-市场占有率'!$B12,'2-班级学员信息表'!$P:$P,"&lt;&gt;"&amp;" ")</f>
        <v>0</v>
      </c>
      <c r="K12" s="54">
        <f>COUNTIFS('2-班级学员信息表'!$H:$H,'8-市场占有率'!K$5,'2-班级学员信息表'!$M:$M,'8-市场占有率'!$B12,'2-班级学员信息表'!$P:$P,"&lt;&gt;"&amp;" ")</f>
        <v>0</v>
      </c>
      <c r="L12" s="54">
        <f>COUNTIFS('2-班级学员信息表'!$H:$H,"初三",'2-班级学员信息表'!$M:$M,'8-市场占有率'!$B12,'2-班级学员信息表'!$P:$P,"&lt;&gt;"&amp;" ")+COUNTIFS('2-班级学员信息表'!$H:$H,"高一",'2-班级学员信息表'!$M:$M,'8-市场占有率'!$B12,'2-班级学员信息表'!$P:$P,"&lt;&gt;"&amp;" ")+COUNTIFS('2-班级学员信息表'!$H:$H,"高二",'2-班级学员信息表'!$M:$M,'8-市场占有率'!$B12,'2-班级学员信息表'!$P:$P,"&lt;&gt;"&amp;" ")+COUNTIFS('2-班级学员信息表'!$H:$H,"高三",'2-班级学员信息表'!$M:$M,'8-市场占有率'!$B12,'2-班级学员信息表'!$P:$P,"&lt;&gt;"&amp;" ")+COUNTIFS('2-班级学员信息表'!$H:$H,"其他",'2-班级学员信息表'!$M:$M,'8-市场占有率'!$B12,'2-班级学员信息表'!$P:$P,"&lt;&gt;"&amp;" ")</f>
        <v>0</v>
      </c>
      <c r="M12" s="54">
        <f t="shared" si="3"/>
        <v>1</v>
      </c>
      <c r="N12" s="189"/>
      <c r="O12" s="55">
        <f t="shared" si="2"/>
        <v>0</v>
      </c>
    </row>
    <row r="13" spans="1:20">
      <c r="A13" s="52">
        <v>7</v>
      </c>
      <c r="B13" s="188" t="s">
        <v>2644</v>
      </c>
      <c r="C13" s="54">
        <f>COUNTIFS('2-班级学员信息表'!$H:$H,"小班",'2-班级学员信息表'!$M:$M,'8-市场占有率'!$B13,'2-班级学员信息表'!$P:$P,"&lt;&gt;"&amp;" ")+COUNTIFS('2-班级学员信息表'!$H:$H,"中班",'2-班级学员信息表'!$M:$M,'8-市场占有率'!$B13,'2-班级学员信息表'!$P:$P,"&lt;&gt;"&amp;" ")+COUNTIFS('2-班级学员信息表'!$H:$H,"大班",'2-班级学员信息表'!$M:$M,'8-市场占有率'!$B13,'2-班级学员信息表'!$P:$P,"&lt;&gt;"&amp;" ")</f>
        <v>1</v>
      </c>
      <c r="D13" s="54">
        <f>COUNTIFS('2-班级学员信息表'!$H:$H,'8-市场占有率'!D$5,'2-班级学员信息表'!$M:$M,'8-市场占有率'!$B13,'2-班级学员信息表'!$P:$P,"&lt;&gt;"&amp;" ")</f>
        <v>0</v>
      </c>
      <c r="E13" s="54">
        <f>COUNTIFS('2-班级学员信息表'!$H:$H,'8-市场占有率'!E$5,'2-班级学员信息表'!$M:$M,'8-市场占有率'!$B13,'2-班级学员信息表'!$P:$P,"&lt;&gt;"&amp;" ")</f>
        <v>0</v>
      </c>
      <c r="F13" s="54">
        <f>COUNTIFS('2-班级学员信息表'!$H:$H,'8-市场占有率'!F$5,'2-班级学员信息表'!$M:$M,'8-市场占有率'!$B13,'2-班级学员信息表'!$P:$P,"&lt;&gt;"&amp;" ")</f>
        <v>0</v>
      </c>
      <c r="G13" s="54">
        <f>COUNTIFS('2-班级学员信息表'!$H:$H,'8-市场占有率'!G$5,'2-班级学员信息表'!$M:$M,'8-市场占有率'!$B13,'2-班级学员信息表'!$P:$P,"&lt;&gt;"&amp;" ")</f>
        <v>0</v>
      </c>
      <c r="H13" s="54">
        <f>COUNTIFS('2-班级学员信息表'!$H:$H,'8-市场占有率'!H$5,'2-班级学员信息表'!$M:$M,'8-市场占有率'!$B13,'2-班级学员信息表'!$P:$P,"&lt;&gt;"&amp;" ")</f>
        <v>0</v>
      </c>
      <c r="I13" s="54">
        <f>COUNTIFS('2-班级学员信息表'!$H:$H,'8-市场占有率'!I$5,'2-班级学员信息表'!$M:$M,'8-市场占有率'!$B13,'2-班级学员信息表'!$P:$P,"&lt;&gt;"&amp;" ")</f>
        <v>0</v>
      </c>
      <c r="J13" s="54">
        <f>COUNTIFS('2-班级学员信息表'!$H:$H,'8-市场占有率'!J$5,'2-班级学员信息表'!$M:$M,'8-市场占有率'!$B13,'2-班级学员信息表'!$P:$P,"&lt;&gt;"&amp;" ")</f>
        <v>0</v>
      </c>
      <c r="K13" s="54">
        <f>COUNTIFS('2-班级学员信息表'!$H:$H,'8-市场占有率'!K$5,'2-班级学员信息表'!$M:$M,'8-市场占有率'!$B13,'2-班级学员信息表'!$P:$P,"&lt;&gt;"&amp;" ")</f>
        <v>0</v>
      </c>
      <c r="L13" s="54">
        <f>COUNTIFS('2-班级学员信息表'!$H:$H,"初三",'2-班级学员信息表'!$M:$M,'8-市场占有率'!$B13,'2-班级学员信息表'!$P:$P,"&lt;&gt;"&amp;" ")+COUNTIFS('2-班级学员信息表'!$H:$H,"高一",'2-班级学员信息表'!$M:$M,'8-市场占有率'!$B13,'2-班级学员信息表'!$P:$P,"&lt;&gt;"&amp;" ")+COUNTIFS('2-班级学员信息表'!$H:$H,"高二",'2-班级学员信息表'!$M:$M,'8-市场占有率'!$B13,'2-班级学员信息表'!$P:$P,"&lt;&gt;"&amp;" ")+COUNTIFS('2-班级学员信息表'!$H:$H,"高三",'2-班级学员信息表'!$M:$M,'8-市场占有率'!$B13,'2-班级学员信息表'!$P:$P,"&lt;&gt;"&amp;" ")+COUNTIFS('2-班级学员信息表'!$H:$H,"其他",'2-班级学员信息表'!$M:$M,'8-市场占有率'!$B13,'2-班级学员信息表'!$P:$P,"&lt;&gt;"&amp;" ")</f>
        <v>0</v>
      </c>
      <c r="M13" s="54">
        <f t="shared" si="3"/>
        <v>1</v>
      </c>
      <c r="N13" s="189"/>
      <c r="O13" s="55">
        <f t="shared" si="2"/>
        <v>0</v>
      </c>
    </row>
    <row r="14" spans="1:20">
      <c r="A14" s="52">
        <v>8</v>
      </c>
      <c r="B14" s="188" t="s">
        <v>2460</v>
      </c>
      <c r="C14" s="54">
        <f>COUNTIFS('2-班级学员信息表'!$H:$H,"小班",'2-班级学员信息表'!$M:$M,'8-市场占有率'!$B14,'2-班级学员信息表'!$P:$P,"&lt;&gt;"&amp;" ")+COUNTIFS('2-班级学员信息表'!$H:$H,"中班",'2-班级学员信息表'!$M:$M,'8-市场占有率'!$B14,'2-班级学员信息表'!$P:$P,"&lt;&gt;"&amp;" ")+COUNTIFS('2-班级学员信息表'!$H:$H,"大班",'2-班级学员信息表'!$M:$M,'8-市场占有率'!$B14,'2-班级学员信息表'!$P:$P,"&lt;&gt;"&amp;" ")</f>
        <v>0</v>
      </c>
      <c r="D14" s="54">
        <f>COUNTIFS('2-班级学员信息表'!$H:$H,'8-市场占有率'!D$5,'2-班级学员信息表'!$M:$M,'8-市场占有率'!$B14,'2-班级学员信息表'!$P:$P,"&lt;&gt;"&amp;" ")</f>
        <v>0</v>
      </c>
      <c r="E14" s="54">
        <f>COUNTIFS('2-班级学员信息表'!$H:$H,'8-市场占有率'!E$5,'2-班级学员信息表'!$M:$M,'8-市场占有率'!$B14,'2-班级学员信息表'!$P:$P,"&lt;&gt;"&amp;" ")</f>
        <v>0</v>
      </c>
      <c r="F14" s="54">
        <f>COUNTIFS('2-班级学员信息表'!$H:$H,'8-市场占有率'!F$5,'2-班级学员信息表'!$M:$M,'8-市场占有率'!$B14,'2-班级学员信息表'!$P:$P,"&lt;&gt;"&amp;" ")</f>
        <v>2</v>
      </c>
      <c r="G14" s="54">
        <f>COUNTIFS('2-班级学员信息表'!$H:$H,'8-市场占有率'!G$5,'2-班级学员信息表'!$M:$M,'8-市场占有率'!$B14,'2-班级学员信息表'!$P:$P,"&lt;&gt;"&amp;" ")</f>
        <v>0</v>
      </c>
      <c r="H14" s="54">
        <f>COUNTIFS('2-班级学员信息表'!$H:$H,'8-市场占有率'!H$5,'2-班级学员信息表'!$M:$M,'8-市场占有率'!$B14,'2-班级学员信息表'!$P:$P,"&lt;&gt;"&amp;" ")</f>
        <v>0</v>
      </c>
      <c r="I14" s="54">
        <f>COUNTIFS('2-班级学员信息表'!$H:$H,'8-市场占有率'!I$5,'2-班级学员信息表'!$M:$M,'8-市场占有率'!$B14,'2-班级学员信息表'!$P:$P,"&lt;&gt;"&amp;" ")</f>
        <v>0</v>
      </c>
      <c r="J14" s="54">
        <f>COUNTIFS('2-班级学员信息表'!$H:$H,'8-市场占有率'!J$5,'2-班级学员信息表'!$M:$M,'8-市场占有率'!$B14,'2-班级学员信息表'!$P:$P,"&lt;&gt;"&amp;" ")</f>
        <v>0</v>
      </c>
      <c r="K14" s="54">
        <f>COUNTIFS('2-班级学员信息表'!$H:$H,'8-市场占有率'!K$5,'2-班级学员信息表'!$M:$M,'8-市场占有率'!$B14,'2-班级学员信息表'!$P:$P,"&lt;&gt;"&amp;" ")</f>
        <v>0</v>
      </c>
      <c r="L14" s="54">
        <f>COUNTIFS('2-班级学员信息表'!$H:$H,"初三",'2-班级学员信息表'!$M:$M,'8-市场占有率'!$B14,'2-班级学员信息表'!$P:$P,"&lt;&gt;"&amp;" ")+COUNTIFS('2-班级学员信息表'!$H:$H,"高一",'2-班级学员信息表'!$M:$M,'8-市场占有率'!$B14,'2-班级学员信息表'!$P:$P,"&lt;&gt;"&amp;" ")+COUNTIFS('2-班级学员信息表'!$H:$H,"高二",'2-班级学员信息表'!$M:$M,'8-市场占有率'!$B14,'2-班级学员信息表'!$P:$P,"&lt;&gt;"&amp;" ")+COUNTIFS('2-班级学员信息表'!$H:$H,"高三",'2-班级学员信息表'!$M:$M,'8-市场占有率'!$B14,'2-班级学员信息表'!$P:$P,"&lt;&gt;"&amp;" ")+COUNTIFS('2-班级学员信息表'!$H:$H,"其他",'2-班级学员信息表'!$M:$M,'8-市场占有率'!$B14,'2-班级学员信息表'!$P:$P,"&lt;&gt;"&amp;" ")</f>
        <v>0</v>
      </c>
      <c r="M14" s="54">
        <f t="shared" si="3"/>
        <v>2</v>
      </c>
      <c r="N14" s="189"/>
      <c r="O14" s="55">
        <f t="shared" si="2"/>
        <v>0</v>
      </c>
    </row>
    <row r="15" spans="1:20">
      <c r="A15" s="52">
        <v>9</v>
      </c>
      <c r="B15" s="188" t="s">
        <v>1321</v>
      </c>
      <c r="C15" s="54">
        <f>COUNTIFS('2-班级学员信息表'!$H:$H,"小班",'2-班级学员信息表'!$M:$M,'8-市场占有率'!$B15,'2-班级学员信息表'!$P:$P,"&lt;&gt;"&amp;" ")+COUNTIFS('2-班级学员信息表'!$H:$H,"中班",'2-班级学员信息表'!$M:$M,'8-市场占有率'!$B15,'2-班级学员信息表'!$P:$P,"&lt;&gt;"&amp;" ")+COUNTIFS('2-班级学员信息表'!$H:$H,"大班",'2-班级学员信息表'!$M:$M,'8-市场占有率'!$B15,'2-班级学员信息表'!$P:$P,"&lt;&gt;"&amp;" ")</f>
        <v>0</v>
      </c>
      <c r="D15" s="54">
        <f>COUNTIFS('2-班级学员信息表'!$H:$H,'8-市场占有率'!D$5,'2-班级学员信息表'!$M:$M,'8-市场占有率'!$B15,'2-班级学员信息表'!$P:$P,"&lt;&gt;"&amp;" ")</f>
        <v>0</v>
      </c>
      <c r="E15" s="54">
        <f>COUNTIFS('2-班级学员信息表'!$H:$H,'8-市场占有率'!E$5,'2-班级学员信息表'!$M:$M,'8-市场占有率'!$B15,'2-班级学员信息表'!$P:$P,"&lt;&gt;"&amp;" ")</f>
        <v>1</v>
      </c>
      <c r="F15" s="54">
        <f>COUNTIFS('2-班级学员信息表'!$H:$H,'8-市场占有率'!F$5,'2-班级学员信息表'!$M:$M,'8-市场占有率'!$B15,'2-班级学员信息表'!$P:$P,"&lt;&gt;"&amp;" ")</f>
        <v>0</v>
      </c>
      <c r="G15" s="54">
        <f>COUNTIFS('2-班级学员信息表'!$H:$H,'8-市场占有率'!G$5,'2-班级学员信息表'!$M:$M,'8-市场占有率'!$B15,'2-班级学员信息表'!$P:$P,"&lt;&gt;"&amp;" ")</f>
        <v>0</v>
      </c>
      <c r="H15" s="54">
        <f>COUNTIFS('2-班级学员信息表'!$H:$H,'8-市场占有率'!H$5,'2-班级学员信息表'!$M:$M,'8-市场占有率'!$B15,'2-班级学员信息表'!$P:$P,"&lt;&gt;"&amp;" ")</f>
        <v>0</v>
      </c>
      <c r="I15" s="54">
        <f>COUNTIFS('2-班级学员信息表'!$H:$H,'8-市场占有率'!I$5,'2-班级学员信息表'!$M:$M,'8-市场占有率'!$B15,'2-班级学员信息表'!$P:$P,"&lt;&gt;"&amp;" ")</f>
        <v>0</v>
      </c>
      <c r="J15" s="54">
        <f>COUNTIFS('2-班级学员信息表'!$H:$H,'8-市场占有率'!J$5,'2-班级学员信息表'!$M:$M,'8-市场占有率'!$B15,'2-班级学员信息表'!$P:$P,"&lt;&gt;"&amp;" ")</f>
        <v>0</v>
      </c>
      <c r="K15" s="54">
        <f>COUNTIFS('2-班级学员信息表'!$H:$H,'8-市场占有率'!K$5,'2-班级学员信息表'!$M:$M,'8-市场占有率'!$B15,'2-班级学员信息表'!$P:$P,"&lt;&gt;"&amp;" ")</f>
        <v>0</v>
      </c>
      <c r="L15" s="54">
        <f>COUNTIFS('2-班级学员信息表'!$H:$H,"初三",'2-班级学员信息表'!$M:$M,'8-市场占有率'!$B15,'2-班级学员信息表'!$P:$P,"&lt;&gt;"&amp;" ")+COUNTIFS('2-班级学员信息表'!$H:$H,"高一",'2-班级学员信息表'!$M:$M,'8-市场占有率'!$B15,'2-班级学员信息表'!$P:$P,"&lt;&gt;"&amp;" ")+COUNTIFS('2-班级学员信息表'!$H:$H,"高二",'2-班级学员信息表'!$M:$M,'8-市场占有率'!$B15,'2-班级学员信息表'!$P:$P,"&lt;&gt;"&amp;" ")+COUNTIFS('2-班级学员信息表'!$H:$H,"高三",'2-班级学员信息表'!$M:$M,'8-市场占有率'!$B15,'2-班级学员信息表'!$P:$P,"&lt;&gt;"&amp;" ")+COUNTIFS('2-班级学员信息表'!$H:$H,"其他",'2-班级学员信息表'!$M:$M,'8-市场占有率'!$B15,'2-班级学员信息表'!$P:$P,"&lt;&gt;"&amp;" ")</f>
        <v>0</v>
      </c>
      <c r="M15" s="54">
        <f t="shared" si="3"/>
        <v>1</v>
      </c>
      <c r="N15" s="189"/>
      <c r="O15" s="55">
        <f t="shared" si="2"/>
        <v>0</v>
      </c>
    </row>
    <row r="16" spans="1:20">
      <c r="A16" s="52">
        <v>10</v>
      </c>
      <c r="B16" s="188" t="s">
        <v>2441</v>
      </c>
      <c r="C16" s="54">
        <f>COUNTIFS('2-班级学员信息表'!$H:$H,"小班",'2-班级学员信息表'!$M:$M,'8-市场占有率'!$B16,'2-班级学员信息表'!$P:$P,"&lt;&gt;"&amp;" ")+COUNTIFS('2-班级学员信息表'!$H:$H,"中班",'2-班级学员信息表'!$M:$M,'8-市场占有率'!$B16,'2-班级学员信息表'!$P:$P,"&lt;&gt;"&amp;" ")+COUNTIFS('2-班级学员信息表'!$H:$H,"大班",'2-班级学员信息表'!$M:$M,'8-市场占有率'!$B16,'2-班级学员信息表'!$P:$P,"&lt;&gt;"&amp;" ")</f>
        <v>0</v>
      </c>
      <c r="D16" s="54">
        <f>COUNTIFS('2-班级学员信息表'!$H:$H,'8-市场占有率'!D$5,'2-班级学员信息表'!$M:$M,'8-市场占有率'!$B16,'2-班级学员信息表'!$P:$P,"&lt;&gt;"&amp;" ")</f>
        <v>1</v>
      </c>
      <c r="E16" s="54">
        <f>COUNTIFS('2-班级学员信息表'!$H:$H,'8-市场占有率'!E$5,'2-班级学员信息表'!$M:$M,'8-市场占有率'!$B16,'2-班级学员信息表'!$P:$P,"&lt;&gt;"&amp;" ")</f>
        <v>0</v>
      </c>
      <c r="F16" s="54">
        <f>COUNTIFS('2-班级学员信息表'!$H:$H,'8-市场占有率'!F$5,'2-班级学员信息表'!$M:$M,'8-市场占有率'!$B16,'2-班级学员信息表'!$P:$P,"&lt;&gt;"&amp;" ")</f>
        <v>0</v>
      </c>
      <c r="G16" s="54">
        <f>COUNTIFS('2-班级学员信息表'!$H:$H,'8-市场占有率'!G$5,'2-班级学员信息表'!$M:$M,'8-市场占有率'!$B16,'2-班级学员信息表'!$P:$P,"&lt;&gt;"&amp;" ")</f>
        <v>0</v>
      </c>
      <c r="H16" s="54">
        <f>COUNTIFS('2-班级学员信息表'!$H:$H,'8-市场占有率'!H$5,'2-班级学员信息表'!$M:$M,'8-市场占有率'!$B16,'2-班级学员信息表'!$P:$P,"&lt;&gt;"&amp;" ")</f>
        <v>0</v>
      </c>
      <c r="I16" s="54">
        <f>COUNTIFS('2-班级学员信息表'!$H:$H,'8-市场占有率'!I$5,'2-班级学员信息表'!$M:$M,'8-市场占有率'!$B16,'2-班级学员信息表'!$P:$P,"&lt;&gt;"&amp;" ")</f>
        <v>0</v>
      </c>
      <c r="J16" s="54">
        <f>COUNTIFS('2-班级学员信息表'!$H:$H,'8-市场占有率'!J$5,'2-班级学员信息表'!$M:$M,'8-市场占有率'!$B16,'2-班级学员信息表'!$P:$P,"&lt;&gt;"&amp;" ")</f>
        <v>0</v>
      </c>
      <c r="K16" s="54">
        <f>COUNTIFS('2-班级学员信息表'!$H:$H,'8-市场占有率'!K$5,'2-班级学员信息表'!$M:$M,'8-市场占有率'!$B16,'2-班级学员信息表'!$P:$P,"&lt;&gt;"&amp;" ")</f>
        <v>0</v>
      </c>
      <c r="L16" s="54">
        <f>COUNTIFS('2-班级学员信息表'!$H:$H,"初三",'2-班级学员信息表'!$M:$M,'8-市场占有率'!$B16,'2-班级学员信息表'!$P:$P,"&lt;&gt;"&amp;" ")+COUNTIFS('2-班级学员信息表'!$H:$H,"高一",'2-班级学员信息表'!$M:$M,'8-市场占有率'!$B16,'2-班级学员信息表'!$P:$P,"&lt;&gt;"&amp;" ")+COUNTIFS('2-班级学员信息表'!$H:$H,"高二",'2-班级学员信息表'!$M:$M,'8-市场占有率'!$B16,'2-班级学员信息表'!$P:$P,"&lt;&gt;"&amp;" ")+COUNTIFS('2-班级学员信息表'!$H:$H,"高三",'2-班级学员信息表'!$M:$M,'8-市场占有率'!$B16,'2-班级学员信息表'!$P:$P,"&lt;&gt;"&amp;" ")+COUNTIFS('2-班级学员信息表'!$H:$H,"其他",'2-班级学员信息表'!$M:$M,'8-市场占有率'!$B16,'2-班级学员信息表'!$P:$P,"&lt;&gt;"&amp;" ")</f>
        <v>0</v>
      </c>
      <c r="M16" s="54">
        <f t="shared" si="3"/>
        <v>1</v>
      </c>
      <c r="N16" s="189"/>
      <c r="O16" s="55">
        <f t="shared" si="2"/>
        <v>0</v>
      </c>
    </row>
    <row r="17" spans="1:15">
      <c r="A17" s="52">
        <v>11</v>
      </c>
      <c r="B17" s="188" t="s">
        <v>2473</v>
      </c>
      <c r="C17" s="54">
        <f>COUNTIFS('2-班级学员信息表'!$H:$H,"小班",'2-班级学员信息表'!$M:$M,'8-市场占有率'!$B17,'2-班级学员信息表'!$P:$P,"&lt;&gt;"&amp;" ")+COUNTIFS('2-班级学员信息表'!$H:$H,"中班",'2-班级学员信息表'!$M:$M,'8-市场占有率'!$B17,'2-班级学员信息表'!$P:$P,"&lt;&gt;"&amp;" ")+COUNTIFS('2-班级学员信息表'!$H:$H,"大班",'2-班级学员信息表'!$M:$M,'8-市场占有率'!$B17,'2-班级学员信息表'!$P:$P,"&lt;&gt;"&amp;" ")</f>
        <v>0</v>
      </c>
      <c r="D17" s="54">
        <f>COUNTIFS('2-班级学员信息表'!$H:$H,'8-市场占有率'!D$5,'2-班级学员信息表'!$M:$M,'8-市场占有率'!$B17,'2-班级学员信息表'!$P:$P,"&lt;&gt;"&amp;" ")</f>
        <v>1</v>
      </c>
      <c r="E17" s="54">
        <f>COUNTIFS('2-班级学员信息表'!$H:$H,'8-市场占有率'!E$5,'2-班级学员信息表'!$M:$M,'8-市场占有率'!$B17,'2-班级学员信息表'!$P:$P,"&lt;&gt;"&amp;" ")</f>
        <v>0</v>
      </c>
      <c r="F17" s="54">
        <f>COUNTIFS('2-班级学员信息表'!$H:$H,'8-市场占有率'!F$5,'2-班级学员信息表'!$M:$M,'8-市场占有率'!$B17,'2-班级学员信息表'!$P:$P,"&lt;&gt;"&amp;" ")</f>
        <v>0</v>
      </c>
      <c r="G17" s="54">
        <f>COUNTIFS('2-班级学员信息表'!$H:$H,'8-市场占有率'!G$5,'2-班级学员信息表'!$M:$M,'8-市场占有率'!$B17,'2-班级学员信息表'!$P:$P,"&lt;&gt;"&amp;" ")</f>
        <v>0</v>
      </c>
      <c r="H17" s="54">
        <f>COUNTIFS('2-班级学员信息表'!$H:$H,'8-市场占有率'!H$5,'2-班级学员信息表'!$M:$M,'8-市场占有率'!$B17,'2-班级学员信息表'!$P:$P,"&lt;&gt;"&amp;" ")</f>
        <v>0</v>
      </c>
      <c r="I17" s="54">
        <f>COUNTIFS('2-班级学员信息表'!$H:$H,'8-市场占有率'!I$5,'2-班级学员信息表'!$M:$M,'8-市场占有率'!$B17,'2-班级学员信息表'!$P:$P,"&lt;&gt;"&amp;" ")</f>
        <v>0</v>
      </c>
      <c r="J17" s="54">
        <f>COUNTIFS('2-班级学员信息表'!$H:$H,'8-市场占有率'!J$5,'2-班级学员信息表'!$M:$M,'8-市场占有率'!$B17,'2-班级学员信息表'!$P:$P,"&lt;&gt;"&amp;" ")</f>
        <v>0</v>
      </c>
      <c r="K17" s="54">
        <f>COUNTIFS('2-班级学员信息表'!$H:$H,'8-市场占有率'!K$5,'2-班级学员信息表'!$M:$M,'8-市场占有率'!$B17,'2-班级学员信息表'!$P:$P,"&lt;&gt;"&amp;" ")</f>
        <v>0</v>
      </c>
      <c r="L17" s="54">
        <f>COUNTIFS('2-班级学员信息表'!$H:$H,"初三",'2-班级学员信息表'!$M:$M,'8-市场占有率'!$B17,'2-班级学员信息表'!$P:$P,"&lt;&gt;"&amp;" ")+COUNTIFS('2-班级学员信息表'!$H:$H,"高一",'2-班级学员信息表'!$M:$M,'8-市场占有率'!$B17,'2-班级学员信息表'!$P:$P,"&lt;&gt;"&amp;" ")+COUNTIFS('2-班级学员信息表'!$H:$H,"高二",'2-班级学员信息表'!$M:$M,'8-市场占有率'!$B17,'2-班级学员信息表'!$P:$P,"&lt;&gt;"&amp;" ")+COUNTIFS('2-班级学员信息表'!$H:$H,"高三",'2-班级学员信息表'!$M:$M,'8-市场占有率'!$B17,'2-班级学员信息表'!$P:$P,"&lt;&gt;"&amp;" ")+COUNTIFS('2-班级学员信息表'!$H:$H,"其他",'2-班级学员信息表'!$M:$M,'8-市场占有率'!$B17,'2-班级学员信息表'!$P:$P,"&lt;&gt;"&amp;" ")</f>
        <v>0</v>
      </c>
      <c r="M17" s="54">
        <f t="shared" si="3"/>
        <v>1</v>
      </c>
      <c r="N17" s="189"/>
      <c r="O17" s="55">
        <f t="shared" si="2"/>
        <v>0</v>
      </c>
    </row>
    <row r="18" spans="1:15">
      <c r="A18" s="52">
        <v>12</v>
      </c>
      <c r="B18" s="188" t="s">
        <v>2581</v>
      </c>
      <c r="C18" s="54">
        <f>COUNTIFS('2-班级学员信息表'!$H:$H,"小班",'2-班级学员信息表'!$M:$M,'8-市场占有率'!$B18,'2-班级学员信息表'!$P:$P,"&lt;&gt;"&amp;" ")+COUNTIFS('2-班级学员信息表'!$H:$H,"中班",'2-班级学员信息表'!$M:$M,'8-市场占有率'!$B18,'2-班级学员信息表'!$P:$P,"&lt;&gt;"&amp;" ")+COUNTIFS('2-班级学员信息表'!$H:$H,"大班",'2-班级学员信息表'!$M:$M,'8-市场占有率'!$B18,'2-班级学员信息表'!$P:$P,"&lt;&gt;"&amp;" ")</f>
        <v>0</v>
      </c>
      <c r="D18" s="54">
        <f>COUNTIFS('2-班级学员信息表'!$H:$H,'8-市场占有率'!D$5,'2-班级学员信息表'!$M:$M,'8-市场占有率'!$B18,'2-班级学员信息表'!$P:$P,"&lt;&gt;"&amp;" ")</f>
        <v>1</v>
      </c>
      <c r="E18" s="54">
        <f>COUNTIFS('2-班级学员信息表'!$H:$H,'8-市场占有率'!E$5,'2-班级学员信息表'!$M:$M,'8-市场占有率'!$B18,'2-班级学员信息表'!$P:$P,"&lt;&gt;"&amp;" ")</f>
        <v>0</v>
      </c>
      <c r="F18" s="54">
        <f>COUNTIFS('2-班级学员信息表'!$H:$H,'8-市场占有率'!F$5,'2-班级学员信息表'!$M:$M,'8-市场占有率'!$B18,'2-班级学员信息表'!$P:$P,"&lt;&gt;"&amp;" ")</f>
        <v>0</v>
      </c>
      <c r="G18" s="54">
        <f>COUNTIFS('2-班级学员信息表'!$H:$H,'8-市场占有率'!G$5,'2-班级学员信息表'!$M:$M,'8-市场占有率'!$B18,'2-班级学员信息表'!$P:$P,"&lt;&gt;"&amp;" ")</f>
        <v>0</v>
      </c>
      <c r="H18" s="54">
        <f>COUNTIFS('2-班级学员信息表'!$H:$H,'8-市场占有率'!H$5,'2-班级学员信息表'!$M:$M,'8-市场占有率'!$B18,'2-班级学员信息表'!$P:$P,"&lt;&gt;"&amp;" ")</f>
        <v>0</v>
      </c>
      <c r="I18" s="54">
        <f>COUNTIFS('2-班级学员信息表'!$H:$H,'8-市场占有率'!I$5,'2-班级学员信息表'!$M:$M,'8-市场占有率'!$B18,'2-班级学员信息表'!$P:$P,"&lt;&gt;"&amp;" ")</f>
        <v>0</v>
      </c>
      <c r="J18" s="54">
        <f>COUNTIFS('2-班级学员信息表'!$H:$H,'8-市场占有率'!J$5,'2-班级学员信息表'!$M:$M,'8-市场占有率'!$B18,'2-班级学员信息表'!$P:$P,"&lt;&gt;"&amp;" ")</f>
        <v>0</v>
      </c>
      <c r="K18" s="54">
        <f>COUNTIFS('2-班级学员信息表'!$H:$H,'8-市场占有率'!K$5,'2-班级学员信息表'!$M:$M,'8-市场占有率'!$B18,'2-班级学员信息表'!$P:$P,"&lt;&gt;"&amp;" ")</f>
        <v>0</v>
      </c>
      <c r="L18" s="54">
        <f>COUNTIFS('2-班级学员信息表'!$H:$H,"初三",'2-班级学员信息表'!$M:$M,'8-市场占有率'!$B18,'2-班级学员信息表'!$P:$P,"&lt;&gt;"&amp;" ")+COUNTIFS('2-班级学员信息表'!$H:$H,"高一",'2-班级学员信息表'!$M:$M,'8-市场占有率'!$B18,'2-班级学员信息表'!$P:$P,"&lt;&gt;"&amp;" ")+COUNTIFS('2-班级学员信息表'!$H:$H,"高二",'2-班级学员信息表'!$M:$M,'8-市场占有率'!$B18,'2-班级学员信息表'!$P:$P,"&lt;&gt;"&amp;" ")+COUNTIFS('2-班级学员信息表'!$H:$H,"高三",'2-班级学员信息表'!$M:$M,'8-市场占有率'!$B18,'2-班级学员信息表'!$P:$P,"&lt;&gt;"&amp;" ")+COUNTIFS('2-班级学员信息表'!$H:$H,"其他",'2-班级学员信息表'!$M:$M,'8-市场占有率'!$B18,'2-班级学员信息表'!$P:$P,"&lt;&gt;"&amp;" ")</f>
        <v>0</v>
      </c>
      <c r="M18" s="54">
        <f t="shared" si="3"/>
        <v>1</v>
      </c>
      <c r="N18" s="189"/>
      <c r="O18" s="55">
        <f t="shared" si="2"/>
        <v>0</v>
      </c>
    </row>
    <row r="19" spans="1:15">
      <c r="A19" s="52">
        <v>13</v>
      </c>
      <c r="B19" s="188" t="s">
        <v>2572</v>
      </c>
      <c r="C19" s="54">
        <f>COUNTIFS('2-班级学员信息表'!$H:$H,"小班",'2-班级学员信息表'!$M:$M,'8-市场占有率'!$B19,'2-班级学员信息表'!$P:$P,"&lt;&gt;"&amp;" ")+COUNTIFS('2-班级学员信息表'!$H:$H,"中班",'2-班级学员信息表'!$M:$M,'8-市场占有率'!$B19,'2-班级学员信息表'!$P:$P,"&lt;&gt;"&amp;" ")+COUNTIFS('2-班级学员信息表'!$H:$H,"大班",'2-班级学员信息表'!$M:$M,'8-市场占有率'!$B19,'2-班级学员信息表'!$P:$P,"&lt;&gt;"&amp;" ")</f>
        <v>0</v>
      </c>
      <c r="D19" s="54">
        <f>COUNTIFS('2-班级学员信息表'!$H:$H,'8-市场占有率'!D$5,'2-班级学员信息表'!$M:$M,'8-市场占有率'!$B19,'2-班级学员信息表'!$P:$P,"&lt;&gt;"&amp;" ")</f>
        <v>0</v>
      </c>
      <c r="E19" s="54">
        <f>COUNTIFS('2-班级学员信息表'!$H:$H,'8-市场占有率'!E$5,'2-班级学员信息表'!$M:$M,'8-市场占有率'!$B19,'2-班级学员信息表'!$P:$P,"&lt;&gt;"&amp;" ")</f>
        <v>0</v>
      </c>
      <c r="F19" s="54">
        <f>COUNTIFS('2-班级学员信息表'!$H:$H,'8-市场占有率'!F$5,'2-班级学员信息表'!$M:$M,'8-市场占有率'!$B19,'2-班级学员信息表'!$P:$P,"&lt;&gt;"&amp;" ")</f>
        <v>0</v>
      </c>
      <c r="G19" s="54">
        <f>COUNTIFS('2-班级学员信息表'!$H:$H,'8-市场占有率'!G$5,'2-班级学员信息表'!$M:$M,'8-市场占有率'!$B19,'2-班级学员信息表'!$P:$P,"&lt;&gt;"&amp;" ")</f>
        <v>1</v>
      </c>
      <c r="H19" s="54">
        <f>COUNTIFS('2-班级学员信息表'!$H:$H,'8-市场占有率'!H$5,'2-班级学员信息表'!$M:$M,'8-市场占有率'!$B19,'2-班级学员信息表'!$P:$P,"&lt;&gt;"&amp;" ")</f>
        <v>0</v>
      </c>
      <c r="I19" s="54">
        <f>COUNTIFS('2-班级学员信息表'!$H:$H,'8-市场占有率'!I$5,'2-班级学员信息表'!$M:$M,'8-市场占有率'!$B19,'2-班级学员信息表'!$P:$P,"&lt;&gt;"&amp;" ")</f>
        <v>0</v>
      </c>
      <c r="J19" s="54">
        <f>COUNTIFS('2-班级学员信息表'!$H:$H,'8-市场占有率'!J$5,'2-班级学员信息表'!$M:$M,'8-市场占有率'!$B19,'2-班级学员信息表'!$P:$P,"&lt;&gt;"&amp;" ")</f>
        <v>0</v>
      </c>
      <c r="K19" s="54">
        <f>COUNTIFS('2-班级学员信息表'!$H:$H,'8-市场占有率'!K$5,'2-班级学员信息表'!$M:$M,'8-市场占有率'!$B19,'2-班级学员信息表'!$P:$P,"&lt;&gt;"&amp;" ")</f>
        <v>0</v>
      </c>
      <c r="L19" s="54">
        <f>COUNTIFS('2-班级学员信息表'!$H:$H,"初三",'2-班级学员信息表'!$M:$M,'8-市场占有率'!$B19,'2-班级学员信息表'!$P:$P,"&lt;&gt;"&amp;" ")+COUNTIFS('2-班级学员信息表'!$H:$H,"高一",'2-班级学员信息表'!$M:$M,'8-市场占有率'!$B19,'2-班级学员信息表'!$P:$P,"&lt;&gt;"&amp;" ")+COUNTIFS('2-班级学员信息表'!$H:$H,"高二",'2-班级学员信息表'!$M:$M,'8-市场占有率'!$B19,'2-班级学员信息表'!$P:$P,"&lt;&gt;"&amp;" ")+COUNTIFS('2-班级学员信息表'!$H:$H,"高三",'2-班级学员信息表'!$M:$M,'8-市场占有率'!$B19,'2-班级学员信息表'!$P:$P,"&lt;&gt;"&amp;" ")+COUNTIFS('2-班级学员信息表'!$H:$H,"其他",'2-班级学员信息表'!$M:$M,'8-市场占有率'!$B19,'2-班级学员信息表'!$P:$P,"&lt;&gt;"&amp;" ")</f>
        <v>0</v>
      </c>
      <c r="M19" s="54">
        <f t="shared" si="3"/>
        <v>1</v>
      </c>
      <c r="N19" s="189"/>
      <c r="O19" s="55">
        <f t="shared" si="2"/>
        <v>0</v>
      </c>
    </row>
    <row r="20" spans="1:15">
      <c r="A20" s="52">
        <v>14</v>
      </c>
      <c r="B20" s="188" t="s">
        <v>1194</v>
      </c>
      <c r="C20" s="54">
        <f>COUNTIFS('2-班级学员信息表'!$H:$H,"小班",'2-班级学员信息表'!$M:$M,'8-市场占有率'!$B20,'2-班级学员信息表'!$P:$P,"&lt;&gt;"&amp;" ")+COUNTIFS('2-班级学员信息表'!$H:$H,"中班",'2-班级学员信息表'!$M:$M,'8-市场占有率'!$B20,'2-班级学员信息表'!$P:$P,"&lt;&gt;"&amp;" ")+COUNTIFS('2-班级学员信息表'!$H:$H,"大班",'2-班级学员信息表'!$M:$M,'8-市场占有率'!$B20,'2-班级学员信息表'!$P:$P,"&lt;&gt;"&amp;" ")</f>
        <v>0</v>
      </c>
      <c r="D20" s="54">
        <f>COUNTIFS('2-班级学员信息表'!$H:$H,'8-市场占有率'!D$5,'2-班级学员信息表'!$M:$M,'8-市场占有率'!$B20,'2-班级学员信息表'!$P:$P,"&lt;&gt;"&amp;" ")</f>
        <v>0</v>
      </c>
      <c r="E20" s="54">
        <f>COUNTIFS('2-班级学员信息表'!$H:$H,'8-市场占有率'!E$5,'2-班级学员信息表'!$M:$M,'8-市场占有率'!$B20,'2-班级学员信息表'!$P:$P,"&lt;&gt;"&amp;" ")</f>
        <v>0</v>
      </c>
      <c r="F20" s="54">
        <f>COUNTIFS('2-班级学员信息表'!$H:$H,'8-市场占有率'!F$5,'2-班级学员信息表'!$M:$M,'8-市场占有率'!$B20,'2-班级学员信息表'!$P:$P,"&lt;&gt;"&amp;" ")</f>
        <v>0</v>
      </c>
      <c r="G20" s="54">
        <f>COUNTIFS('2-班级学员信息表'!$H:$H,'8-市场占有率'!G$5,'2-班级学员信息表'!$M:$M,'8-市场占有率'!$B20,'2-班级学员信息表'!$P:$P,"&lt;&gt;"&amp;" ")</f>
        <v>1</v>
      </c>
      <c r="H20" s="54">
        <f>COUNTIFS('2-班级学员信息表'!$H:$H,'8-市场占有率'!H$5,'2-班级学员信息表'!$M:$M,'8-市场占有率'!$B20,'2-班级学员信息表'!$P:$P,"&lt;&gt;"&amp;" ")</f>
        <v>0</v>
      </c>
      <c r="I20" s="54">
        <f>COUNTIFS('2-班级学员信息表'!$H:$H,'8-市场占有率'!I$5,'2-班级学员信息表'!$M:$M,'8-市场占有率'!$B20,'2-班级学员信息表'!$P:$P,"&lt;&gt;"&amp;" ")</f>
        <v>0</v>
      </c>
      <c r="J20" s="54">
        <f>COUNTIFS('2-班级学员信息表'!$H:$H,'8-市场占有率'!J$5,'2-班级学员信息表'!$M:$M,'8-市场占有率'!$B20,'2-班级学员信息表'!$P:$P,"&lt;&gt;"&amp;" ")</f>
        <v>0</v>
      </c>
      <c r="K20" s="54">
        <f>COUNTIFS('2-班级学员信息表'!$H:$H,'8-市场占有率'!K$5,'2-班级学员信息表'!$M:$M,'8-市场占有率'!$B20,'2-班级学员信息表'!$P:$P,"&lt;&gt;"&amp;" ")</f>
        <v>0</v>
      </c>
      <c r="L20" s="54">
        <f>COUNTIFS('2-班级学员信息表'!$H:$H,"初三",'2-班级学员信息表'!$M:$M,'8-市场占有率'!$B20,'2-班级学员信息表'!$P:$P,"&lt;&gt;"&amp;" ")+COUNTIFS('2-班级学员信息表'!$H:$H,"高一",'2-班级学员信息表'!$M:$M,'8-市场占有率'!$B20,'2-班级学员信息表'!$P:$P,"&lt;&gt;"&amp;" ")+COUNTIFS('2-班级学员信息表'!$H:$H,"高二",'2-班级学员信息表'!$M:$M,'8-市场占有率'!$B20,'2-班级学员信息表'!$P:$P,"&lt;&gt;"&amp;" ")+COUNTIFS('2-班级学员信息表'!$H:$H,"高三",'2-班级学员信息表'!$M:$M,'8-市场占有率'!$B20,'2-班级学员信息表'!$P:$P,"&lt;&gt;"&amp;" ")+COUNTIFS('2-班级学员信息表'!$H:$H,"其他",'2-班级学员信息表'!$M:$M,'8-市场占有率'!$B20,'2-班级学员信息表'!$P:$P,"&lt;&gt;"&amp;" ")</f>
        <v>0</v>
      </c>
      <c r="M20" s="54">
        <f t="shared" si="3"/>
        <v>1</v>
      </c>
      <c r="N20" s="189"/>
      <c r="O20" s="55">
        <f t="shared" si="2"/>
        <v>0</v>
      </c>
    </row>
    <row r="21" spans="1:15">
      <c r="A21" s="52">
        <v>15</v>
      </c>
      <c r="B21" s="188" t="s">
        <v>2624</v>
      </c>
      <c r="C21" s="54">
        <f>COUNTIFS('2-班级学员信息表'!$H:$H,"小班",'2-班级学员信息表'!$M:$M,'8-市场占有率'!$B21,'2-班级学员信息表'!$P:$P,"&lt;&gt;"&amp;" ")+COUNTIFS('2-班级学员信息表'!$H:$H,"中班",'2-班级学员信息表'!$M:$M,'8-市场占有率'!$B21,'2-班级学员信息表'!$P:$P,"&lt;&gt;"&amp;" ")+COUNTIFS('2-班级学员信息表'!$H:$H,"大班",'2-班级学员信息表'!$M:$M,'8-市场占有率'!$B21,'2-班级学员信息表'!$P:$P,"&lt;&gt;"&amp;" ")</f>
        <v>0</v>
      </c>
      <c r="D21" s="54">
        <f>COUNTIFS('2-班级学员信息表'!$H:$H,'8-市场占有率'!D$5,'2-班级学员信息表'!$M:$M,'8-市场占有率'!$B21,'2-班级学员信息表'!$P:$P,"&lt;&gt;"&amp;" ")</f>
        <v>1</v>
      </c>
      <c r="E21" s="54">
        <f>COUNTIFS('2-班级学员信息表'!$H:$H,'8-市场占有率'!E$5,'2-班级学员信息表'!$M:$M,'8-市场占有率'!$B21,'2-班级学员信息表'!$P:$P,"&lt;&gt;"&amp;" ")</f>
        <v>0</v>
      </c>
      <c r="F21" s="54">
        <f>COUNTIFS('2-班级学员信息表'!$H:$H,'8-市场占有率'!F$5,'2-班级学员信息表'!$M:$M,'8-市场占有率'!$B21,'2-班级学员信息表'!$P:$P,"&lt;&gt;"&amp;" ")</f>
        <v>0</v>
      </c>
      <c r="G21" s="54">
        <f>COUNTIFS('2-班级学员信息表'!$H:$H,'8-市场占有率'!G$5,'2-班级学员信息表'!$M:$M,'8-市场占有率'!$B21,'2-班级学员信息表'!$P:$P,"&lt;&gt;"&amp;" ")</f>
        <v>0</v>
      </c>
      <c r="H21" s="54">
        <f>COUNTIFS('2-班级学员信息表'!$H:$H,'8-市场占有率'!H$5,'2-班级学员信息表'!$M:$M,'8-市场占有率'!$B21,'2-班级学员信息表'!$P:$P,"&lt;&gt;"&amp;" ")</f>
        <v>0</v>
      </c>
      <c r="I21" s="54">
        <f>COUNTIFS('2-班级学员信息表'!$H:$H,'8-市场占有率'!I$5,'2-班级学员信息表'!$M:$M,'8-市场占有率'!$B21,'2-班级学员信息表'!$P:$P,"&lt;&gt;"&amp;" ")</f>
        <v>0</v>
      </c>
      <c r="J21" s="54">
        <f>COUNTIFS('2-班级学员信息表'!$H:$H,'8-市场占有率'!J$5,'2-班级学员信息表'!$M:$M,'8-市场占有率'!$B21,'2-班级学员信息表'!$P:$P,"&lt;&gt;"&amp;" ")</f>
        <v>0</v>
      </c>
      <c r="K21" s="54">
        <f>COUNTIFS('2-班级学员信息表'!$H:$H,'8-市场占有率'!K$5,'2-班级学员信息表'!$M:$M,'8-市场占有率'!$B21,'2-班级学员信息表'!$P:$P,"&lt;&gt;"&amp;" ")</f>
        <v>0</v>
      </c>
      <c r="L21" s="54">
        <f>COUNTIFS('2-班级学员信息表'!$H:$H,"初三",'2-班级学员信息表'!$M:$M,'8-市场占有率'!$B21,'2-班级学员信息表'!$P:$P,"&lt;&gt;"&amp;" ")+COUNTIFS('2-班级学员信息表'!$H:$H,"高一",'2-班级学员信息表'!$M:$M,'8-市场占有率'!$B21,'2-班级学员信息表'!$P:$P,"&lt;&gt;"&amp;" ")+COUNTIFS('2-班级学员信息表'!$H:$H,"高二",'2-班级学员信息表'!$M:$M,'8-市场占有率'!$B21,'2-班级学员信息表'!$P:$P,"&lt;&gt;"&amp;" ")+COUNTIFS('2-班级学员信息表'!$H:$H,"高三",'2-班级学员信息表'!$M:$M,'8-市场占有率'!$B21,'2-班级学员信息表'!$P:$P,"&lt;&gt;"&amp;" ")+COUNTIFS('2-班级学员信息表'!$H:$H,"其他",'2-班级学员信息表'!$M:$M,'8-市场占有率'!$B21,'2-班级学员信息表'!$P:$P,"&lt;&gt;"&amp;" ")</f>
        <v>0</v>
      </c>
      <c r="M21" s="54">
        <f t="shared" si="3"/>
        <v>1</v>
      </c>
      <c r="N21" s="189"/>
      <c r="O21" s="55">
        <f t="shared" si="2"/>
        <v>0</v>
      </c>
    </row>
    <row r="22" spans="1:15">
      <c r="A22" s="52">
        <v>16</v>
      </c>
      <c r="B22" s="188" t="s">
        <v>91</v>
      </c>
      <c r="C22" s="54">
        <f>COUNTIFS('2-班级学员信息表'!$H:$H,"小班",'2-班级学员信息表'!$M:$M,'8-市场占有率'!$B22,'2-班级学员信息表'!$P:$P,"&lt;&gt;"&amp;" ")+COUNTIFS('2-班级学员信息表'!$H:$H,"中班",'2-班级学员信息表'!$M:$M,'8-市场占有率'!$B22,'2-班级学员信息表'!$P:$P,"&lt;&gt;"&amp;" ")+COUNTIFS('2-班级学员信息表'!$H:$H,"大班",'2-班级学员信息表'!$M:$M,'8-市场占有率'!$B22,'2-班级学员信息表'!$P:$P,"&lt;&gt;"&amp;" ")</f>
        <v>1</v>
      </c>
      <c r="D22" s="54">
        <f>COUNTIFS('2-班级学员信息表'!$H:$H,'8-市场占有率'!D$5,'2-班级学员信息表'!$M:$M,'8-市场占有率'!$B22,'2-班级学员信息表'!$P:$P,"&lt;&gt;"&amp;" ")</f>
        <v>0</v>
      </c>
      <c r="E22" s="54">
        <f>COUNTIFS('2-班级学员信息表'!$H:$H,'8-市场占有率'!E$5,'2-班级学员信息表'!$M:$M,'8-市场占有率'!$B22,'2-班级学员信息表'!$P:$P,"&lt;&gt;"&amp;" ")</f>
        <v>0</v>
      </c>
      <c r="F22" s="54">
        <f>COUNTIFS('2-班级学员信息表'!$H:$H,'8-市场占有率'!F$5,'2-班级学员信息表'!$M:$M,'8-市场占有率'!$B22,'2-班级学员信息表'!$P:$P,"&lt;&gt;"&amp;" ")</f>
        <v>0</v>
      </c>
      <c r="G22" s="54">
        <f>COUNTIFS('2-班级学员信息表'!$H:$H,'8-市场占有率'!G$5,'2-班级学员信息表'!$M:$M,'8-市场占有率'!$B22,'2-班级学员信息表'!$P:$P,"&lt;&gt;"&amp;" ")</f>
        <v>0</v>
      </c>
      <c r="H22" s="54">
        <f>COUNTIFS('2-班级学员信息表'!$H:$H,'8-市场占有率'!H$5,'2-班级学员信息表'!$M:$M,'8-市场占有率'!$B22,'2-班级学员信息表'!$P:$P,"&lt;&gt;"&amp;" ")</f>
        <v>0</v>
      </c>
      <c r="I22" s="54">
        <f>COUNTIFS('2-班级学员信息表'!$H:$H,'8-市场占有率'!I$5,'2-班级学员信息表'!$M:$M,'8-市场占有率'!$B22,'2-班级学员信息表'!$P:$P,"&lt;&gt;"&amp;" ")</f>
        <v>0</v>
      </c>
      <c r="J22" s="54">
        <f>COUNTIFS('2-班级学员信息表'!$H:$H,'8-市场占有率'!J$5,'2-班级学员信息表'!$M:$M,'8-市场占有率'!$B22,'2-班级学员信息表'!$P:$P,"&lt;&gt;"&amp;" ")</f>
        <v>0</v>
      </c>
      <c r="K22" s="54">
        <f>COUNTIFS('2-班级学员信息表'!$H:$H,'8-市场占有率'!K$5,'2-班级学员信息表'!$M:$M,'8-市场占有率'!$B22,'2-班级学员信息表'!$P:$P,"&lt;&gt;"&amp;" ")</f>
        <v>0</v>
      </c>
      <c r="L22" s="54">
        <f>COUNTIFS('2-班级学员信息表'!$H:$H,"初三",'2-班级学员信息表'!$M:$M,'8-市场占有率'!$B22,'2-班级学员信息表'!$P:$P,"&lt;&gt;"&amp;" ")+COUNTIFS('2-班级学员信息表'!$H:$H,"高一",'2-班级学员信息表'!$M:$M,'8-市场占有率'!$B22,'2-班级学员信息表'!$P:$P,"&lt;&gt;"&amp;" ")+COUNTIFS('2-班级学员信息表'!$H:$H,"高二",'2-班级学员信息表'!$M:$M,'8-市场占有率'!$B22,'2-班级学员信息表'!$P:$P,"&lt;&gt;"&amp;" ")+COUNTIFS('2-班级学员信息表'!$H:$H,"高三",'2-班级学员信息表'!$M:$M,'8-市场占有率'!$B22,'2-班级学员信息表'!$P:$P,"&lt;&gt;"&amp;" ")+COUNTIFS('2-班级学员信息表'!$H:$H,"其他",'2-班级学员信息表'!$M:$M,'8-市场占有率'!$B22,'2-班级学员信息表'!$P:$P,"&lt;&gt;"&amp;" ")</f>
        <v>0</v>
      </c>
      <c r="M22" s="54">
        <f t="shared" si="3"/>
        <v>1</v>
      </c>
      <c r="N22" s="189"/>
      <c r="O22" s="55">
        <f t="shared" si="2"/>
        <v>0</v>
      </c>
    </row>
    <row r="23" spans="1:15">
      <c r="A23" s="52">
        <v>17</v>
      </c>
      <c r="B23" s="188" t="s">
        <v>2654</v>
      </c>
      <c r="C23" s="54">
        <f>COUNTIFS('2-班级学员信息表'!$H:$H,"小班",'2-班级学员信息表'!$M:$M,'8-市场占有率'!$B23,'2-班级学员信息表'!$P:$P,"&lt;&gt;"&amp;" ")+COUNTIFS('2-班级学员信息表'!$H:$H,"中班",'2-班级学员信息表'!$M:$M,'8-市场占有率'!$B23,'2-班级学员信息表'!$P:$P,"&lt;&gt;"&amp;" ")+COUNTIFS('2-班级学员信息表'!$H:$H,"大班",'2-班级学员信息表'!$M:$M,'8-市场占有率'!$B23,'2-班级学员信息表'!$P:$P,"&lt;&gt;"&amp;" ")</f>
        <v>0</v>
      </c>
      <c r="D23" s="54">
        <f>COUNTIFS('2-班级学员信息表'!$H:$H,'8-市场占有率'!D$5,'2-班级学员信息表'!$M:$M,'8-市场占有率'!$B23,'2-班级学员信息表'!$P:$P,"&lt;&gt;"&amp;" ")</f>
        <v>0</v>
      </c>
      <c r="E23" s="54">
        <f>COUNTIFS('2-班级学员信息表'!$H:$H,'8-市场占有率'!E$5,'2-班级学员信息表'!$M:$M,'8-市场占有率'!$B23,'2-班级学员信息表'!$P:$P,"&lt;&gt;"&amp;" ")</f>
        <v>1</v>
      </c>
      <c r="F23" s="54">
        <f>COUNTIFS('2-班级学员信息表'!$H:$H,'8-市场占有率'!F$5,'2-班级学员信息表'!$M:$M,'8-市场占有率'!$B23,'2-班级学员信息表'!$P:$P,"&lt;&gt;"&amp;" ")</f>
        <v>0</v>
      </c>
      <c r="G23" s="54">
        <f>COUNTIFS('2-班级学员信息表'!$H:$H,'8-市场占有率'!G$5,'2-班级学员信息表'!$M:$M,'8-市场占有率'!$B23,'2-班级学员信息表'!$P:$P,"&lt;&gt;"&amp;" ")</f>
        <v>0</v>
      </c>
      <c r="H23" s="54">
        <f>COUNTIFS('2-班级学员信息表'!$H:$H,'8-市场占有率'!H$5,'2-班级学员信息表'!$M:$M,'8-市场占有率'!$B23,'2-班级学员信息表'!$P:$P,"&lt;&gt;"&amp;" ")</f>
        <v>0</v>
      </c>
      <c r="I23" s="54">
        <f>COUNTIFS('2-班级学员信息表'!$H:$H,'8-市场占有率'!I$5,'2-班级学员信息表'!$M:$M,'8-市场占有率'!$B23,'2-班级学员信息表'!$P:$P,"&lt;&gt;"&amp;" ")</f>
        <v>0</v>
      </c>
      <c r="J23" s="54">
        <f>COUNTIFS('2-班级学员信息表'!$H:$H,'8-市场占有率'!J$5,'2-班级学员信息表'!$M:$M,'8-市场占有率'!$B23,'2-班级学员信息表'!$P:$P,"&lt;&gt;"&amp;" ")</f>
        <v>0</v>
      </c>
      <c r="K23" s="54">
        <f>COUNTIFS('2-班级学员信息表'!$H:$H,'8-市场占有率'!K$5,'2-班级学员信息表'!$M:$M,'8-市场占有率'!$B23,'2-班级学员信息表'!$P:$P,"&lt;&gt;"&amp;" ")</f>
        <v>0</v>
      </c>
      <c r="L23" s="54">
        <f>COUNTIFS('2-班级学员信息表'!$H:$H,"初三",'2-班级学员信息表'!$M:$M,'8-市场占有率'!$B23,'2-班级学员信息表'!$P:$P,"&lt;&gt;"&amp;" ")+COUNTIFS('2-班级学员信息表'!$H:$H,"高一",'2-班级学员信息表'!$M:$M,'8-市场占有率'!$B23,'2-班级学员信息表'!$P:$P,"&lt;&gt;"&amp;" ")+COUNTIFS('2-班级学员信息表'!$H:$H,"高二",'2-班级学员信息表'!$M:$M,'8-市场占有率'!$B23,'2-班级学员信息表'!$P:$P,"&lt;&gt;"&amp;" ")+COUNTIFS('2-班级学员信息表'!$H:$H,"高三",'2-班级学员信息表'!$M:$M,'8-市场占有率'!$B23,'2-班级学员信息表'!$P:$P,"&lt;&gt;"&amp;" ")+COUNTIFS('2-班级学员信息表'!$H:$H,"其他",'2-班级学员信息表'!$M:$M,'8-市场占有率'!$B23,'2-班级学员信息表'!$P:$P,"&lt;&gt;"&amp;" ")</f>
        <v>0</v>
      </c>
      <c r="M23" s="54">
        <f t="shared" si="3"/>
        <v>1</v>
      </c>
      <c r="N23" s="189"/>
      <c r="O23" s="55">
        <f t="shared" si="2"/>
        <v>0</v>
      </c>
    </row>
    <row r="24" spans="1:15">
      <c r="A24" s="52">
        <v>18</v>
      </c>
      <c r="B24" s="188"/>
      <c r="C24" s="54">
        <f>COUNTIFS('2-班级学员信息表'!$H:$H,"小班",'2-班级学员信息表'!$M:$M,'8-市场占有率'!$B24,'2-班级学员信息表'!$P:$P,"&lt;&gt;"&amp;" ")+COUNTIFS('2-班级学员信息表'!$H:$H,"中班",'2-班级学员信息表'!$M:$M,'8-市场占有率'!$B24,'2-班级学员信息表'!$P:$P,"&lt;&gt;"&amp;" ")+COUNTIFS('2-班级学员信息表'!$H:$H,"大班",'2-班级学员信息表'!$M:$M,'8-市场占有率'!$B24,'2-班级学员信息表'!$P:$P,"&lt;&gt;"&amp;" ")</f>
        <v>0</v>
      </c>
      <c r="D24" s="54">
        <f>COUNTIFS('2-班级学员信息表'!$H:$H,'8-市场占有率'!D$5,'2-班级学员信息表'!$M:$M,'8-市场占有率'!$B24,'2-班级学员信息表'!$P:$P,"&lt;&gt;"&amp;" ")</f>
        <v>0</v>
      </c>
      <c r="E24" s="54">
        <f>COUNTIFS('2-班级学员信息表'!$H:$H,'8-市场占有率'!E$5,'2-班级学员信息表'!$M:$M,'8-市场占有率'!$B24,'2-班级学员信息表'!$P:$P,"&lt;&gt;"&amp;" ")</f>
        <v>0</v>
      </c>
      <c r="F24" s="54">
        <f>COUNTIFS('2-班级学员信息表'!$H:$H,'8-市场占有率'!F$5,'2-班级学员信息表'!$M:$M,'8-市场占有率'!$B24,'2-班级学员信息表'!$P:$P,"&lt;&gt;"&amp;" ")</f>
        <v>0</v>
      </c>
      <c r="G24" s="54">
        <f>COUNTIFS('2-班级学员信息表'!$H:$H,'8-市场占有率'!G$5,'2-班级学员信息表'!$M:$M,'8-市场占有率'!$B24,'2-班级学员信息表'!$P:$P,"&lt;&gt;"&amp;" ")</f>
        <v>0</v>
      </c>
      <c r="H24" s="54">
        <f>COUNTIFS('2-班级学员信息表'!$H:$H,'8-市场占有率'!H$5,'2-班级学员信息表'!$M:$M,'8-市场占有率'!$B24,'2-班级学员信息表'!$P:$P,"&lt;&gt;"&amp;" ")</f>
        <v>0</v>
      </c>
      <c r="I24" s="54">
        <f>COUNTIFS('2-班级学员信息表'!$H:$H,'8-市场占有率'!I$5,'2-班级学员信息表'!$M:$M,'8-市场占有率'!$B24,'2-班级学员信息表'!$P:$P,"&lt;&gt;"&amp;" ")</f>
        <v>0</v>
      </c>
      <c r="J24" s="54">
        <f>COUNTIFS('2-班级学员信息表'!$H:$H,'8-市场占有率'!J$5,'2-班级学员信息表'!$M:$M,'8-市场占有率'!$B24,'2-班级学员信息表'!$P:$P,"&lt;&gt;"&amp;" ")</f>
        <v>0</v>
      </c>
      <c r="K24" s="54">
        <f>COUNTIFS('2-班级学员信息表'!$H:$H,'8-市场占有率'!K$5,'2-班级学员信息表'!$M:$M,'8-市场占有率'!$B24,'2-班级学员信息表'!$P:$P,"&lt;&gt;"&amp;" ")</f>
        <v>0</v>
      </c>
      <c r="L24" s="54">
        <f>COUNTIFS('2-班级学员信息表'!$H:$H,"初三",'2-班级学员信息表'!$M:$M,'8-市场占有率'!$B24,'2-班级学员信息表'!$P:$P,"&lt;&gt;"&amp;" ")+COUNTIFS('2-班级学员信息表'!$H:$H,"高一",'2-班级学员信息表'!$M:$M,'8-市场占有率'!$B24,'2-班级学员信息表'!$P:$P,"&lt;&gt;"&amp;" ")+COUNTIFS('2-班级学员信息表'!$H:$H,"高二",'2-班级学员信息表'!$M:$M,'8-市场占有率'!$B24,'2-班级学员信息表'!$P:$P,"&lt;&gt;"&amp;" ")+COUNTIFS('2-班级学员信息表'!$H:$H,"高三",'2-班级学员信息表'!$M:$M,'8-市场占有率'!$B24,'2-班级学员信息表'!$P:$P,"&lt;&gt;"&amp;" ")+COUNTIFS('2-班级学员信息表'!$H:$H,"其他",'2-班级学员信息表'!$M:$M,'8-市场占有率'!$B24,'2-班级学员信息表'!$P:$P,"&lt;&gt;"&amp;" ")</f>
        <v>0</v>
      </c>
      <c r="M24" s="54">
        <f t="shared" si="3"/>
        <v>0</v>
      </c>
      <c r="N24" s="189"/>
      <c r="O24" s="55">
        <f t="shared" si="2"/>
        <v>0</v>
      </c>
    </row>
    <row r="25" spans="1:15">
      <c r="A25" s="52">
        <v>19</v>
      </c>
      <c r="B25" s="188"/>
      <c r="C25" s="54">
        <f>COUNTIFS('2-班级学员信息表'!$H:$H,"小班",'2-班级学员信息表'!$M:$M,'8-市场占有率'!$B25,'2-班级学员信息表'!$P:$P,"&lt;&gt;"&amp;" ")+COUNTIFS('2-班级学员信息表'!$H:$H,"中班",'2-班级学员信息表'!$M:$M,'8-市场占有率'!$B25,'2-班级学员信息表'!$P:$P,"&lt;&gt;"&amp;" ")+COUNTIFS('2-班级学员信息表'!$H:$H,"大班",'2-班级学员信息表'!$M:$M,'8-市场占有率'!$B25,'2-班级学员信息表'!$P:$P,"&lt;&gt;"&amp;" ")</f>
        <v>0</v>
      </c>
      <c r="D25" s="54">
        <f>COUNTIFS('2-班级学员信息表'!$H:$H,'8-市场占有率'!D$5,'2-班级学员信息表'!$M:$M,'8-市场占有率'!$B25,'2-班级学员信息表'!$P:$P,"&lt;&gt;"&amp;" ")</f>
        <v>0</v>
      </c>
      <c r="E25" s="54">
        <f>COUNTIFS('2-班级学员信息表'!$H:$H,'8-市场占有率'!E$5,'2-班级学员信息表'!$M:$M,'8-市场占有率'!$B25,'2-班级学员信息表'!$P:$P,"&lt;&gt;"&amp;" ")</f>
        <v>0</v>
      </c>
      <c r="F25" s="54">
        <f>COUNTIFS('2-班级学员信息表'!$H:$H,'8-市场占有率'!F$5,'2-班级学员信息表'!$M:$M,'8-市场占有率'!$B25,'2-班级学员信息表'!$P:$P,"&lt;&gt;"&amp;" ")</f>
        <v>0</v>
      </c>
      <c r="G25" s="54">
        <f>COUNTIFS('2-班级学员信息表'!$H:$H,'8-市场占有率'!G$5,'2-班级学员信息表'!$M:$M,'8-市场占有率'!$B25,'2-班级学员信息表'!$P:$P,"&lt;&gt;"&amp;" ")</f>
        <v>0</v>
      </c>
      <c r="H25" s="54">
        <f>COUNTIFS('2-班级学员信息表'!$H:$H,'8-市场占有率'!H$5,'2-班级学员信息表'!$M:$M,'8-市场占有率'!$B25,'2-班级学员信息表'!$P:$P,"&lt;&gt;"&amp;" ")</f>
        <v>0</v>
      </c>
      <c r="I25" s="54">
        <f>COUNTIFS('2-班级学员信息表'!$H:$H,'8-市场占有率'!I$5,'2-班级学员信息表'!$M:$M,'8-市场占有率'!$B25,'2-班级学员信息表'!$P:$P,"&lt;&gt;"&amp;" ")</f>
        <v>0</v>
      </c>
      <c r="J25" s="54">
        <f>COUNTIFS('2-班级学员信息表'!$H:$H,'8-市场占有率'!J$5,'2-班级学员信息表'!$M:$M,'8-市场占有率'!$B25,'2-班级学员信息表'!$P:$P,"&lt;&gt;"&amp;" ")</f>
        <v>0</v>
      </c>
      <c r="K25" s="54">
        <f>COUNTIFS('2-班级学员信息表'!$H:$H,'8-市场占有率'!K$5,'2-班级学员信息表'!$M:$M,'8-市场占有率'!$B25,'2-班级学员信息表'!$P:$P,"&lt;&gt;"&amp;" ")</f>
        <v>0</v>
      </c>
      <c r="L25" s="54">
        <f>COUNTIFS('2-班级学员信息表'!$H:$H,"初三",'2-班级学员信息表'!$M:$M,'8-市场占有率'!$B25,'2-班级学员信息表'!$P:$P,"&lt;&gt;"&amp;" ")+COUNTIFS('2-班级学员信息表'!$H:$H,"高一",'2-班级学员信息表'!$M:$M,'8-市场占有率'!$B25,'2-班级学员信息表'!$P:$P,"&lt;&gt;"&amp;" ")+COUNTIFS('2-班级学员信息表'!$H:$H,"高二",'2-班级学员信息表'!$M:$M,'8-市场占有率'!$B25,'2-班级学员信息表'!$P:$P,"&lt;&gt;"&amp;" ")+COUNTIFS('2-班级学员信息表'!$H:$H,"高三",'2-班级学员信息表'!$M:$M,'8-市场占有率'!$B25,'2-班级学员信息表'!$P:$P,"&lt;&gt;"&amp;" ")+COUNTIFS('2-班级学员信息表'!$H:$H,"其他",'2-班级学员信息表'!$M:$M,'8-市场占有率'!$B25,'2-班级学员信息表'!$P:$P,"&lt;&gt;"&amp;" ")</f>
        <v>0</v>
      </c>
      <c r="M25" s="54">
        <f t="shared" si="3"/>
        <v>0</v>
      </c>
      <c r="N25" s="189"/>
      <c r="O25" s="55">
        <f t="shared" si="2"/>
        <v>0</v>
      </c>
    </row>
    <row r="26" spans="1:15">
      <c r="A26" s="52">
        <v>20</v>
      </c>
      <c r="B26" s="188"/>
      <c r="C26" s="54">
        <f>COUNTIFS('2-班级学员信息表'!$H:$H,"小班",'2-班级学员信息表'!$M:$M,'8-市场占有率'!$B26,'2-班级学员信息表'!$P:$P,"&lt;&gt;"&amp;" ")+COUNTIFS('2-班级学员信息表'!$H:$H,"中班",'2-班级学员信息表'!$M:$M,'8-市场占有率'!$B26,'2-班级学员信息表'!$P:$P,"&lt;&gt;"&amp;" ")+COUNTIFS('2-班级学员信息表'!$H:$H,"大班",'2-班级学员信息表'!$M:$M,'8-市场占有率'!$B26,'2-班级学员信息表'!$P:$P,"&lt;&gt;"&amp;" ")</f>
        <v>0</v>
      </c>
      <c r="D26" s="54">
        <f>COUNTIFS('2-班级学员信息表'!$H:$H,'8-市场占有率'!D$5,'2-班级学员信息表'!$M:$M,'8-市场占有率'!$B26,'2-班级学员信息表'!$P:$P,"&lt;&gt;"&amp;" ")</f>
        <v>0</v>
      </c>
      <c r="E26" s="54">
        <f>COUNTIFS('2-班级学员信息表'!$H:$H,'8-市场占有率'!E$5,'2-班级学员信息表'!$M:$M,'8-市场占有率'!$B26,'2-班级学员信息表'!$P:$P,"&lt;&gt;"&amp;" ")</f>
        <v>0</v>
      </c>
      <c r="F26" s="54">
        <f>COUNTIFS('2-班级学员信息表'!$H:$H,'8-市场占有率'!F$5,'2-班级学员信息表'!$M:$M,'8-市场占有率'!$B26,'2-班级学员信息表'!$P:$P,"&lt;&gt;"&amp;" ")</f>
        <v>0</v>
      </c>
      <c r="G26" s="54">
        <f>COUNTIFS('2-班级学员信息表'!$H:$H,'8-市场占有率'!G$5,'2-班级学员信息表'!$M:$M,'8-市场占有率'!$B26,'2-班级学员信息表'!$P:$P,"&lt;&gt;"&amp;" ")</f>
        <v>0</v>
      </c>
      <c r="H26" s="54">
        <f>COUNTIFS('2-班级学员信息表'!$H:$H,'8-市场占有率'!H$5,'2-班级学员信息表'!$M:$M,'8-市场占有率'!$B26,'2-班级学员信息表'!$P:$P,"&lt;&gt;"&amp;" ")</f>
        <v>0</v>
      </c>
      <c r="I26" s="54">
        <f>COUNTIFS('2-班级学员信息表'!$H:$H,'8-市场占有率'!I$5,'2-班级学员信息表'!$M:$M,'8-市场占有率'!$B26,'2-班级学员信息表'!$P:$P,"&lt;&gt;"&amp;" ")</f>
        <v>0</v>
      </c>
      <c r="J26" s="54">
        <f>COUNTIFS('2-班级学员信息表'!$H:$H,'8-市场占有率'!J$5,'2-班级学员信息表'!$M:$M,'8-市场占有率'!$B26,'2-班级学员信息表'!$P:$P,"&lt;&gt;"&amp;" ")</f>
        <v>0</v>
      </c>
      <c r="K26" s="54">
        <f>COUNTIFS('2-班级学员信息表'!$H:$H,'8-市场占有率'!K$5,'2-班级学员信息表'!$M:$M,'8-市场占有率'!$B26,'2-班级学员信息表'!$P:$P,"&lt;&gt;"&amp;" ")</f>
        <v>0</v>
      </c>
      <c r="L26" s="54">
        <f>COUNTIFS('2-班级学员信息表'!$H:$H,"初三",'2-班级学员信息表'!$M:$M,'8-市场占有率'!$B26,'2-班级学员信息表'!$P:$P,"&lt;&gt;"&amp;" ")+COUNTIFS('2-班级学员信息表'!$H:$H,"高一",'2-班级学员信息表'!$M:$M,'8-市场占有率'!$B26,'2-班级学员信息表'!$P:$P,"&lt;&gt;"&amp;" ")+COUNTIFS('2-班级学员信息表'!$H:$H,"高二",'2-班级学员信息表'!$M:$M,'8-市场占有率'!$B26,'2-班级学员信息表'!$P:$P,"&lt;&gt;"&amp;" ")+COUNTIFS('2-班级学员信息表'!$H:$H,"高三",'2-班级学员信息表'!$M:$M,'8-市场占有率'!$B26,'2-班级学员信息表'!$P:$P,"&lt;&gt;"&amp;" ")+COUNTIFS('2-班级学员信息表'!$H:$H,"其他",'2-班级学员信息表'!$M:$M,'8-市场占有率'!$B26,'2-班级学员信息表'!$P:$P,"&lt;&gt;"&amp;" ")</f>
        <v>0</v>
      </c>
      <c r="M26" s="54">
        <f t="shared" si="3"/>
        <v>0</v>
      </c>
      <c r="N26" s="189"/>
      <c r="O26" s="55">
        <f t="shared" si="2"/>
        <v>0</v>
      </c>
    </row>
    <row r="27" spans="1:15">
      <c r="A27" s="52">
        <v>21</v>
      </c>
      <c r="B27" s="188"/>
      <c r="C27" s="54">
        <f>COUNTIFS('2-班级学员信息表'!$H:$H,"小班",'2-班级学员信息表'!$M:$M,'8-市场占有率'!$B27,'2-班级学员信息表'!$P:$P,"&lt;&gt;"&amp;" ")+COUNTIFS('2-班级学员信息表'!$H:$H,"中班",'2-班级学员信息表'!$M:$M,'8-市场占有率'!$B27,'2-班级学员信息表'!$P:$P,"&lt;&gt;"&amp;" ")+COUNTIFS('2-班级学员信息表'!$H:$H,"大班",'2-班级学员信息表'!$M:$M,'8-市场占有率'!$B27,'2-班级学员信息表'!$P:$P,"&lt;&gt;"&amp;" ")</f>
        <v>0</v>
      </c>
      <c r="D27" s="54">
        <f>COUNTIFS('2-班级学员信息表'!$H:$H,'8-市场占有率'!D$5,'2-班级学员信息表'!$M:$M,'8-市场占有率'!$B27,'2-班级学员信息表'!$P:$P,"&lt;&gt;"&amp;" ")</f>
        <v>0</v>
      </c>
      <c r="E27" s="54">
        <f>COUNTIFS('2-班级学员信息表'!$H:$H,'8-市场占有率'!E$5,'2-班级学员信息表'!$M:$M,'8-市场占有率'!$B27,'2-班级学员信息表'!$P:$P,"&lt;&gt;"&amp;" ")</f>
        <v>0</v>
      </c>
      <c r="F27" s="54">
        <f>COUNTIFS('2-班级学员信息表'!$H:$H,'8-市场占有率'!F$5,'2-班级学员信息表'!$M:$M,'8-市场占有率'!$B27,'2-班级学员信息表'!$P:$P,"&lt;&gt;"&amp;" ")</f>
        <v>0</v>
      </c>
      <c r="G27" s="54">
        <f>COUNTIFS('2-班级学员信息表'!$H:$H,'8-市场占有率'!G$5,'2-班级学员信息表'!$M:$M,'8-市场占有率'!$B27,'2-班级学员信息表'!$P:$P,"&lt;&gt;"&amp;" ")</f>
        <v>0</v>
      </c>
      <c r="H27" s="54">
        <f>COUNTIFS('2-班级学员信息表'!$H:$H,'8-市场占有率'!H$5,'2-班级学员信息表'!$M:$M,'8-市场占有率'!$B27,'2-班级学员信息表'!$P:$P,"&lt;&gt;"&amp;" ")</f>
        <v>0</v>
      </c>
      <c r="I27" s="54">
        <f>COUNTIFS('2-班级学员信息表'!$H:$H,'8-市场占有率'!I$5,'2-班级学员信息表'!$M:$M,'8-市场占有率'!$B27,'2-班级学员信息表'!$P:$P,"&lt;&gt;"&amp;" ")</f>
        <v>0</v>
      </c>
      <c r="J27" s="54">
        <f>COUNTIFS('2-班级学员信息表'!$H:$H,'8-市场占有率'!J$5,'2-班级学员信息表'!$M:$M,'8-市场占有率'!$B27,'2-班级学员信息表'!$P:$P,"&lt;&gt;"&amp;" ")</f>
        <v>0</v>
      </c>
      <c r="K27" s="54">
        <f>COUNTIFS('2-班级学员信息表'!$H:$H,'8-市场占有率'!K$5,'2-班级学员信息表'!$M:$M,'8-市场占有率'!$B27,'2-班级学员信息表'!$P:$P,"&lt;&gt;"&amp;" ")</f>
        <v>0</v>
      </c>
      <c r="L27" s="54">
        <f>COUNTIFS('2-班级学员信息表'!$H:$H,"初三",'2-班级学员信息表'!$M:$M,'8-市场占有率'!$B27,'2-班级学员信息表'!$P:$P,"&lt;&gt;"&amp;" ")+COUNTIFS('2-班级学员信息表'!$H:$H,"高一",'2-班级学员信息表'!$M:$M,'8-市场占有率'!$B27,'2-班级学员信息表'!$P:$P,"&lt;&gt;"&amp;" ")+COUNTIFS('2-班级学员信息表'!$H:$H,"高二",'2-班级学员信息表'!$M:$M,'8-市场占有率'!$B27,'2-班级学员信息表'!$P:$P,"&lt;&gt;"&amp;" ")+COUNTIFS('2-班级学员信息表'!$H:$H,"高三",'2-班级学员信息表'!$M:$M,'8-市场占有率'!$B27,'2-班级学员信息表'!$P:$P,"&lt;&gt;"&amp;" ")+COUNTIFS('2-班级学员信息表'!$H:$H,"其他",'2-班级学员信息表'!$M:$M,'8-市场占有率'!$B27,'2-班级学员信息表'!$P:$P,"&lt;&gt;"&amp;" ")</f>
        <v>0</v>
      </c>
      <c r="M27" s="54">
        <f t="shared" si="3"/>
        <v>0</v>
      </c>
      <c r="N27" s="189"/>
      <c r="O27" s="55">
        <f t="shared" si="2"/>
        <v>0</v>
      </c>
    </row>
    <row r="28" spans="1:15">
      <c r="A28" s="52">
        <v>22</v>
      </c>
      <c r="B28" s="188"/>
      <c r="C28" s="54">
        <f>COUNTIFS('2-班级学员信息表'!$H:$H,"小班",'2-班级学员信息表'!$M:$M,'8-市场占有率'!$B28,'2-班级学员信息表'!$P:$P,"&lt;&gt;"&amp;" ")+COUNTIFS('2-班级学员信息表'!$H:$H,"中班",'2-班级学员信息表'!$M:$M,'8-市场占有率'!$B28,'2-班级学员信息表'!$P:$P,"&lt;&gt;"&amp;" ")+COUNTIFS('2-班级学员信息表'!$H:$H,"大班",'2-班级学员信息表'!$M:$M,'8-市场占有率'!$B28,'2-班级学员信息表'!$P:$P,"&lt;&gt;"&amp;" ")</f>
        <v>0</v>
      </c>
      <c r="D28" s="54">
        <f>COUNTIFS('2-班级学员信息表'!$H:$H,'8-市场占有率'!D$5,'2-班级学员信息表'!$M:$M,'8-市场占有率'!$B28,'2-班级学员信息表'!$P:$P,"&lt;&gt;"&amp;" ")</f>
        <v>0</v>
      </c>
      <c r="E28" s="54">
        <f>COUNTIFS('2-班级学员信息表'!$H:$H,'8-市场占有率'!E$5,'2-班级学员信息表'!$M:$M,'8-市场占有率'!$B28,'2-班级学员信息表'!$P:$P,"&lt;&gt;"&amp;" ")</f>
        <v>0</v>
      </c>
      <c r="F28" s="54">
        <f>COUNTIFS('2-班级学员信息表'!$H:$H,'8-市场占有率'!F$5,'2-班级学员信息表'!$M:$M,'8-市场占有率'!$B28,'2-班级学员信息表'!$P:$P,"&lt;&gt;"&amp;" ")</f>
        <v>0</v>
      </c>
      <c r="G28" s="54">
        <f>COUNTIFS('2-班级学员信息表'!$H:$H,'8-市场占有率'!G$5,'2-班级学员信息表'!$M:$M,'8-市场占有率'!$B28,'2-班级学员信息表'!$P:$P,"&lt;&gt;"&amp;" ")</f>
        <v>0</v>
      </c>
      <c r="H28" s="54">
        <f>COUNTIFS('2-班级学员信息表'!$H:$H,'8-市场占有率'!H$5,'2-班级学员信息表'!$M:$M,'8-市场占有率'!$B28,'2-班级学员信息表'!$P:$P,"&lt;&gt;"&amp;" ")</f>
        <v>0</v>
      </c>
      <c r="I28" s="54">
        <f>COUNTIFS('2-班级学员信息表'!$H:$H,'8-市场占有率'!I$5,'2-班级学员信息表'!$M:$M,'8-市场占有率'!$B28,'2-班级学员信息表'!$P:$P,"&lt;&gt;"&amp;" ")</f>
        <v>0</v>
      </c>
      <c r="J28" s="54">
        <f>COUNTIFS('2-班级学员信息表'!$H:$H,'8-市场占有率'!J$5,'2-班级学员信息表'!$M:$M,'8-市场占有率'!$B28,'2-班级学员信息表'!$P:$P,"&lt;&gt;"&amp;" ")</f>
        <v>0</v>
      </c>
      <c r="K28" s="54">
        <f>COUNTIFS('2-班级学员信息表'!$H:$H,'8-市场占有率'!K$5,'2-班级学员信息表'!$M:$M,'8-市场占有率'!$B28,'2-班级学员信息表'!$P:$P,"&lt;&gt;"&amp;" ")</f>
        <v>0</v>
      </c>
      <c r="L28" s="54">
        <f>COUNTIFS('2-班级学员信息表'!$H:$H,"初三",'2-班级学员信息表'!$M:$M,'8-市场占有率'!$B28,'2-班级学员信息表'!$P:$P,"&lt;&gt;"&amp;" ")+COUNTIFS('2-班级学员信息表'!$H:$H,"高一",'2-班级学员信息表'!$M:$M,'8-市场占有率'!$B28,'2-班级学员信息表'!$P:$P,"&lt;&gt;"&amp;" ")+COUNTIFS('2-班级学员信息表'!$H:$H,"高二",'2-班级学员信息表'!$M:$M,'8-市场占有率'!$B28,'2-班级学员信息表'!$P:$P,"&lt;&gt;"&amp;" ")+COUNTIFS('2-班级学员信息表'!$H:$H,"高三",'2-班级学员信息表'!$M:$M,'8-市场占有率'!$B28,'2-班级学员信息表'!$P:$P,"&lt;&gt;"&amp;" ")+COUNTIFS('2-班级学员信息表'!$H:$H,"其他",'2-班级学员信息表'!$M:$M,'8-市场占有率'!$B28,'2-班级学员信息表'!$P:$P,"&lt;&gt;"&amp;" ")</f>
        <v>0</v>
      </c>
      <c r="M28" s="54">
        <f t="shared" si="3"/>
        <v>0</v>
      </c>
      <c r="N28" s="189"/>
      <c r="O28" s="55">
        <f t="shared" si="2"/>
        <v>0</v>
      </c>
    </row>
    <row r="29" spans="1:15">
      <c r="A29" s="52">
        <v>23</v>
      </c>
      <c r="B29" s="188"/>
      <c r="C29" s="54">
        <f>COUNTIFS('2-班级学员信息表'!$H:$H,"小班",'2-班级学员信息表'!$M:$M,'8-市场占有率'!$B29,'2-班级学员信息表'!$P:$P,"&lt;&gt;"&amp;" ")+COUNTIFS('2-班级学员信息表'!$H:$H,"中班",'2-班级学员信息表'!$M:$M,'8-市场占有率'!$B29,'2-班级学员信息表'!$P:$P,"&lt;&gt;"&amp;" ")+COUNTIFS('2-班级学员信息表'!$H:$H,"大班",'2-班级学员信息表'!$M:$M,'8-市场占有率'!$B29,'2-班级学员信息表'!$P:$P,"&lt;&gt;"&amp;" ")</f>
        <v>0</v>
      </c>
      <c r="D29" s="54">
        <f>COUNTIFS('2-班级学员信息表'!$H:$H,'8-市场占有率'!D$5,'2-班级学员信息表'!$M:$M,'8-市场占有率'!$B29,'2-班级学员信息表'!$P:$P,"&lt;&gt;"&amp;" ")</f>
        <v>0</v>
      </c>
      <c r="E29" s="54">
        <f>COUNTIFS('2-班级学员信息表'!$H:$H,'8-市场占有率'!E$5,'2-班级学员信息表'!$M:$M,'8-市场占有率'!$B29,'2-班级学员信息表'!$P:$P,"&lt;&gt;"&amp;" ")</f>
        <v>0</v>
      </c>
      <c r="F29" s="54">
        <f>COUNTIFS('2-班级学员信息表'!$H:$H,'8-市场占有率'!F$5,'2-班级学员信息表'!$M:$M,'8-市场占有率'!$B29,'2-班级学员信息表'!$P:$P,"&lt;&gt;"&amp;" ")</f>
        <v>0</v>
      </c>
      <c r="G29" s="54">
        <f>COUNTIFS('2-班级学员信息表'!$H:$H,'8-市场占有率'!G$5,'2-班级学员信息表'!$M:$M,'8-市场占有率'!$B29,'2-班级学员信息表'!$P:$P,"&lt;&gt;"&amp;" ")</f>
        <v>0</v>
      </c>
      <c r="H29" s="54">
        <f>COUNTIFS('2-班级学员信息表'!$H:$H,'8-市场占有率'!H$5,'2-班级学员信息表'!$M:$M,'8-市场占有率'!$B29,'2-班级学员信息表'!$P:$P,"&lt;&gt;"&amp;" ")</f>
        <v>0</v>
      </c>
      <c r="I29" s="54">
        <f>COUNTIFS('2-班级学员信息表'!$H:$H,'8-市场占有率'!I$5,'2-班级学员信息表'!$M:$M,'8-市场占有率'!$B29,'2-班级学员信息表'!$P:$P,"&lt;&gt;"&amp;" ")</f>
        <v>0</v>
      </c>
      <c r="J29" s="54">
        <f>COUNTIFS('2-班级学员信息表'!$H:$H,'8-市场占有率'!J$5,'2-班级学员信息表'!$M:$M,'8-市场占有率'!$B29,'2-班级学员信息表'!$P:$P,"&lt;&gt;"&amp;" ")</f>
        <v>0</v>
      </c>
      <c r="K29" s="54">
        <f>COUNTIFS('2-班级学员信息表'!$H:$H,'8-市场占有率'!K$5,'2-班级学员信息表'!$M:$M,'8-市场占有率'!$B29,'2-班级学员信息表'!$P:$P,"&lt;&gt;"&amp;" ")</f>
        <v>0</v>
      </c>
      <c r="L29" s="54">
        <f>COUNTIFS('2-班级学员信息表'!$H:$H,"初三",'2-班级学员信息表'!$M:$M,'8-市场占有率'!$B29,'2-班级学员信息表'!$P:$P,"&lt;&gt;"&amp;" ")+COUNTIFS('2-班级学员信息表'!$H:$H,"高一",'2-班级学员信息表'!$M:$M,'8-市场占有率'!$B29,'2-班级学员信息表'!$P:$P,"&lt;&gt;"&amp;" ")+COUNTIFS('2-班级学员信息表'!$H:$H,"高二",'2-班级学员信息表'!$M:$M,'8-市场占有率'!$B29,'2-班级学员信息表'!$P:$P,"&lt;&gt;"&amp;" ")+COUNTIFS('2-班级学员信息表'!$H:$H,"高三",'2-班级学员信息表'!$M:$M,'8-市场占有率'!$B29,'2-班级学员信息表'!$P:$P,"&lt;&gt;"&amp;" ")+COUNTIFS('2-班级学员信息表'!$H:$H,"其他",'2-班级学员信息表'!$M:$M,'8-市场占有率'!$B29,'2-班级学员信息表'!$P:$P,"&lt;&gt;"&amp;" ")</f>
        <v>0</v>
      </c>
      <c r="M29" s="54">
        <f t="shared" si="3"/>
        <v>0</v>
      </c>
      <c r="N29" s="189"/>
      <c r="O29" s="55">
        <f t="shared" si="2"/>
        <v>0</v>
      </c>
    </row>
    <row r="30" spans="1:15">
      <c r="A30" s="52">
        <v>24</v>
      </c>
      <c r="B30" s="188"/>
      <c r="C30" s="54">
        <f>COUNTIFS('2-班级学员信息表'!$H:$H,"小班",'2-班级学员信息表'!$M:$M,'8-市场占有率'!$B30,'2-班级学员信息表'!$P:$P,"&lt;&gt;"&amp;" ")+COUNTIFS('2-班级学员信息表'!$H:$H,"中班",'2-班级学员信息表'!$M:$M,'8-市场占有率'!$B30,'2-班级学员信息表'!$P:$P,"&lt;&gt;"&amp;" ")+COUNTIFS('2-班级学员信息表'!$H:$H,"大班",'2-班级学员信息表'!$M:$M,'8-市场占有率'!$B30,'2-班级学员信息表'!$P:$P,"&lt;&gt;"&amp;" ")</f>
        <v>0</v>
      </c>
      <c r="D30" s="54">
        <f>COUNTIFS('2-班级学员信息表'!$H:$H,'8-市场占有率'!D$5,'2-班级学员信息表'!$M:$M,'8-市场占有率'!$B30,'2-班级学员信息表'!$P:$P,"&lt;&gt;"&amp;" ")</f>
        <v>0</v>
      </c>
      <c r="E30" s="54">
        <f>COUNTIFS('2-班级学员信息表'!$H:$H,'8-市场占有率'!E$5,'2-班级学员信息表'!$M:$M,'8-市场占有率'!$B30,'2-班级学员信息表'!$P:$P,"&lt;&gt;"&amp;" ")</f>
        <v>0</v>
      </c>
      <c r="F30" s="54">
        <f>COUNTIFS('2-班级学员信息表'!$H:$H,'8-市场占有率'!F$5,'2-班级学员信息表'!$M:$M,'8-市场占有率'!$B30,'2-班级学员信息表'!$P:$P,"&lt;&gt;"&amp;" ")</f>
        <v>0</v>
      </c>
      <c r="G30" s="54">
        <f>COUNTIFS('2-班级学员信息表'!$H:$H,'8-市场占有率'!G$5,'2-班级学员信息表'!$M:$M,'8-市场占有率'!$B30,'2-班级学员信息表'!$P:$P,"&lt;&gt;"&amp;" ")</f>
        <v>0</v>
      </c>
      <c r="H30" s="54">
        <f>COUNTIFS('2-班级学员信息表'!$H:$H,'8-市场占有率'!H$5,'2-班级学员信息表'!$M:$M,'8-市场占有率'!$B30,'2-班级学员信息表'!$P:$P,"&lt;&gt;"&amp;" ")</f>
        <v>0</v>
      </c>
      <c r="I30" s="54">
        <f>COUNTIFS('2-班级学员信息表'!$H:$H,'8-市场占有率'!I$5,'2-班级学员信息表'!$M:$M,'8-市场占有率'!$B30,'2-班级学员信息表'!$P:$P,"&lt;&gt;"&amp;" ")</f>
        <v>0</v>
      </c>
      <c r="J30" s="54">
        <f>COUNTIFS('2-班级学员信息表'!$H:$H,'8-市场占有率'!J$5,'2-班级学员信息表'!$M:$M,'8-市场占有率'!$B30,'2-班级学员信息表'!$P:$P,"&lt;&gt;"&amp;" ")</f>
        <v>0</v>
      </c>
      <c r="K30" s="54">
        <f>COUNTIFS('2-班级学员信息表'!$H:$H,'8-市场占有率'!K$5,'2-班级学员信息表'!$M:$M,'8-市场占有率'!$B30,'2-班级学员信息表'!$P:$P,"&lt;&gt;"&amp;" ")</f>
        <v>0</v>
      </c>
      <c r="L30" s="54">
        <f>COUNTIFS('2-班级学员信息表'!$H:$H,"初三",'2-班级学员信息表'!$M:$M,'8-市场占有率'!$B30,'2-班级学员信息表'!$P:$P,"&lt;&gt;"&amp;" ")+COUNTIFS('2-班级学员信息表'!$H:$H,"高一",'2-班级学员信息表'!$M:$M,'8-市场占有率'!$B30,'2-班级学员信息表'!$P:$P,"&lt;&gt;"&amp;" ")+COUNTIFS('2-班级学员信息表'!$H:$H,"高二",'2-班级学员信息表'!$M:$M,'8-市场占有率'!$B30,'2-班级学员信息表'!$P:$P,"&lt;&gt;"&amp;" ")+COUNTIFS('2-班级学员信息表'!$H:$H,"高三",'2-班级学员信息表'!$M:$M,'8-市场占有率'!$B30,'2-班级学员信息表'!$P:$P,"&lt;&gt;"&amp;" ")+COUNTIFS('2-班级学员信息表'!$H:$H,"其他",'2-班级学员信息表'!$M:$M,'8-市场占有率'!$B30,'2-班级学员信息表'!$P:$P,"&lt;&gt;"&amp;" ")</f>
        <v>0</v>
      </c>
      <c r="M30" s="54">
        <f t="shared" si="3"/>
        <v>0</v>
      </c>
      <c r="N30" s="189"/>
      <c r="O30" s="55">
        <f t="shared" si="2"/>
        <v>0</v>
      </c>
    </row>
    <row r="31" spans="1:15">
      <c r="A31" s="52">
        <v>25</v>
      </c>
      <c r="B31" s="188"/>
      <c r="C31" s="54">
        <f>COUNTIFS('2-班级学员信息表'!$H:$H,"小班",'2-班级学员信息表'!$M:$M,'8-市场占有率'!$B31,'2-班级学员信息表'!$P:$P,"&lt;&gt;"&amp;" ")+COUNTIFS('2-班级学员信息表'!$H:$H,"中班",'2-班级学员信息表'!$M:$M,'8-市场占有率'!$B31,'2-班级学员信息表'!$P:$P,"&lt;&gt;"&amp;" ")+COUNTIFS('2-班级学员信息表'!$H:$H,"大班",'2-班级学员信息表'!$M:$M,'8-市场占有率'!$B31,'2-班级学员信息表'!$P:$P,"&lt;&gt;"&amp;" ")</f>
        <v>0</v>
      </c>
      <c r="D31" s="54">
        <f>COUNTIFS('2-班级学员信息表'!$H:$H,'8-市场占有率'!D$5,'2-班级学员信息表'!$M:$M,'8-市场占有率'!$B31,'2-班级学员信息表'!$P:$P,"&lt;&gt;"&amp;" ")</f>
        <v>0</v>
      </c>
      <c r="E31" s="54">
        <f>COUNTIFS('2-班级学员信息表'!$H:$H,'8-市场占有率'!E$5,'2-班级学员信息表'!$M:$M,'8-市场占有率'!$B31,'2-班级学员信息表'!$P:$P,"&lt;&gt;"&amp;" ")</f>
        <v>0</v>
      </c>
      <c r="F31" s="54">
        <f>COUNTIFS('2-班级学员信息表'!$H:$H,'8-市场占有率'!F$5,'2-班级学员信息表'!$M:$M,'8-市场占有率'!$B31,'2-班级学员信息表'!$P:$P,"&lt;&gt;"&amp;" ")</f>
        <v>0</v>
      </c>
      <c r="G31" s="54">
        <f>COUNTIFS('2-班级学员信息表'!$H:$H,'8-市场占有率'!G$5,'2-班级学员信息表'!$M:$M,'8-市场占有率'!$B31,'2-班级学员信息表'!$P:$P,"&lt;&gt;"&amp;" ")</f>
        <v>0</v>
      </c>
      <c r="H31" s="54">
        <f>COUNTIFS('2-班级学员信息表'!$H:$H,'8-市场占有率'!H$5,'2-班级学员信息表'!$M:$M,'8-市场占有率'!$B31,'2-班级学员信息表'!$P:$P,"&lt;&gt;"&amp;" ")</f>
        <v>0</v>
      </c>
      <c r="I31" s="54">
        <f>COUNTIFS('2-班级学员信息表'!$H:$H,'8-市场占有率'!I$5,'2-班级学员信息表'!$M:$M,'8-市场占有率'!$B31,'2-班级学员信息表'!$P:$P,"&lt;&gt;"&amp;" ")</f>
        <v>0</v>
      </c>
      <c r="J31" s="54">
        <f>COUNTIFS('2-班级学员信息表'!$H:$H,'8-市场占有率'!J$5,'2-班级学员信息表'!$M:$M,'8-市场占有率'!$B31,'2-班级学员信息表'!$P:$P,"&lt;&gt;"&amp;" ")</f>
        <v>0</v>
      </c>
      <c r="K31" s="54">
        <f>COUNTIFS('2-班级学员信息表'!$H:$H,'8-市场占有率'!K$5,'2-班级学员信息表'!$M:$M,'8-市场占有率'!$B31,'2-班级学员信息表'!$P:$P,"&lt;&gt;"&amp;" ")</f>
        <v>0</v>
      </c>
      <c r="L31" s="54">
        <f>COUNTIFS('2-班级学员信息表'!$H:$H,"初三",'2-班级学员信息表'!$M:$M,'8-市场占有率'!$B31,'2-班级学员信息表'!$P:$P,"&lt;&gt;"&amp;" ")+COUNTIFS('2-班级学员信息表'!$H:$H,"高一",'2-班级学员信息表'!$M:$M,'8-市场占有率'!$B31,'2-班级学员信息表'!$P:$P,"&lt;&gt;"&amp;" ")+COUNTIFS('2-班级学员信息表'!$H:$H,"高二",'2-班级学员信息表'!$M:$M,'8-市场占有率'!$B31,'2-班级学员信息表'!$P:$P,"&lt;&gt;"&amp;" ")+COUNTIFS('2-班级学员信息表'!$H:$H,"高三",'2-班级学员信息表'!$M:$M,'8-市场占有率'!$B31,'2-班级学员信息表'!$P:$P,"&lt;&gt;"&amp;" ")+COUNTIFS('2-班级学员信息表'!$H:$H,"其他",'2-班级学员信息表'!$M:$M,'8-市场占有率'!$B31,'2-班级学员信息表'!$P:$P,"&lt;&gt;"&amp;" ")</f>
        <v>0</v>
      </c>
      <c r="M31" s="54">
        <f t="shared" si="3"/>
        <v>0</v>
      </c>
      <c r="N31" s="189"/>
      <c r="O31" s="55">
        <f t="shared" si="2"/>
        <v>0</v>
      </c>
    </row>
    <row r="32" spans="1:15">
      <c r="A32" s="52">
        <v>26</v>
      </c>
      <c r="B32" s="188"/>
      <c r="C32" s="54">
        <f>COUNTIFS('2-班级学员信息表'!$H:$H,"小班",'2-班级学员信息表'!$M:$M,'8-市场占有率'!$B32,'2-班级学员信息表'!$P:$P,"&lt;&gt;"&amp;" ")+COUNTIFS('2-班级学员信息表'!$H:$H,"中班",'2-班级学员信息表'!$M:$M,'8-市场占有率'!$B32,'2-班级学员信息表'!$P:$P,"&lt;&gt;"&amp;" ")+COUNTIFS('2-班级学员信息表'!$H:$H,"大班",'2-班级学员信息表'!$M:$M,'8-市场占有率'!$B32,'2-班级学员信息表'!$P:$P,"&lt;&gt;"&amp;" ")</f>
        <v>0</v>
      </c>
      <c r="D32" s="54">
        <f>COUNTIFS('2-班级学员信息表'!$H:$H,'8-市场占有率'!D$5,'2-班级学员信息表'!$M:$M,'8-市场占有率'!$B32,'2-班级学员信息表'!$P:$P,"&lt;&gt;"&amp;" ")</f>
        <v>0</v>
      </c>
      <c r="E32" s="54">
        <f>COUNTIFS('2-班级学员信息表'!$H:$H,'8-市场占有率'!E$5,'2-班级学员信息表'!$M:$M,'8-市场占有率'!$B32,'2-班级学员信息表'!$P:$P,"&lt;&gt;"&amp;" ")</f>
        <v>0</v>
      </c>
      <c r="F32" s="54">
        <f>COUNTIFS('2-班级学员信息表'!$H:$H,'8-市场占有率'!F$5,'2-班级学员信息表'!$M:$M,'8-市场占有率'!$B32,'2-班级学员信息表'!$P:$P,"&lt;&gt;"&amp;" ")</f>
        <v>0</v>
      </c>
      <c r="G32" s="54">
        <f>COUNTIFS('2-班级学员信息表'!$H:$H,'8-市场占有率'!G$5,'2-班级学员信息表'!$M:$M,'8-市场占有率'!$B32,'2-班级学员信息表'!$P:$P,"&lt;&gt;"&amp;" ")</f>
        <v>0</v>
      </c>
      <c r="H32" s="54">
        <f>COUNTIFS('2-班级学员信息表'!$H:$H,'8-市场占有率'!H$5,'2-班级学员信息表'!$M:$M,'8-市场占有率'!$B32,'2-班级学员信息表'!$P:$P,"&lt;&gt;"&amp;" ")</f>
        <v>0</v>
      </c>
      <c r="I32" s="54">
        <f>COUNTIFS('2-班级学员信息表'!$H:$H,'8-市场占有率'!I$5,'2-班级学员信息表'!$M:$M,'8-市场占有率'!$B32,'2-班级学员信息表'!$P:$P,"&lt;&gt;"&amp;" ")</f>
        <v>0</v>
      </c>
      <c r="J32" s="54">
        <f>COUNTIFS('2-班级学员信息表'!$H:$H,'8-市场占有率'!J$5,'2-班级学员信息表'!$M:$M,'8-市场占有率'!$B32,'2-班级学员信息表'!$P:$P,"&lt;&gt;"&amp;" ")</f>
        <v>0</v>
      </c>
      <c r="K32" s="54">
        <f>COUNTIFS('2-班级学员信息表'!$H:$H,'8-市场占有率'!K$5,'2-班级学员信息表'!$M:$M,'8-市场占有率'!$B32,'2-班级学员信息表'!$P:$P,"&lt;&gt;"&amp;" ")</f>
        <v>0</v>
      </c>
      <c r="L32" s="54">
        <f>COUNTIFS('2-班级学员信息表'!$H:$H,"初三",'2-班级学员信息表'!$M:$M,'8-市场占有率'!$B32,'2-班级学员信息表'!$P:$P,"&lt;&gt;"&amp;" ")+COUNTIFS('2-班级学员信息表'!$H:$H,"高一",'2-班级学员信息表'!$M:$M,'8-市场占有率'!$B32,'2-班级学员信息表'!$P:$P,"&lt;&gt;"&amp;" ")+COUNTIFS('2-班级学员信息表'!$H:$H,"高二",'2-班级学员信息表'!$M:$M,'8-市场占有率'!$B32,'2-班级学员信息表'!$P:$P,"&lt;&gt;"&amp;" ")+COUNTIFS('2-班级学员信息表'!$H:$H,"高三",'2-班级学员信息表'!$M:$M,'8-市场占有率'!$B32,'2-班级学员信息表'!$P:$P,"&lt;&gt;"&amp;" ")+COUNTIFS('2-班级学员信息表'!$H:$H,"其他",'2-班级学员信息表'!$M:$M,'8-市场占有率'!$B32,'2-班级学员信息表'!$P:$P,"&lt;&gt;"&amp;" ")</f>
        <v>0</v>
      </c>
      <c r="M32" s="54">
        <f t="shared" si="3"/>
        <v>0</v>
      </c>
      <c r="N32" s="189"/>
      <c r="O32" s="55">
        <f t="shared" si="2"/>
        <v>0</v>
      </c>
    </row>
    <row r="33" spans="1:15">
      <c r="A33" s="52">
        <v>27</v>
      </c>
      <c r="B33" s="188"/>
      <c r="C33" s="54">
        <f>COUNTIFS('2-班级学员信息表'!$H:$H,"小班",'2-班级学员信息表'!$M:$M,'8-市场占有率'!$B33,'2-班级学员信息表'!$P:$P,"&lt;&gt;"&amp;" ")+COUNTIFS('2-班级学员信息表'!$H:$H,"中班",'2-班级学员信息表'!$M:$M,'8-市场占有率'!$B33,'2-班级学员信息表'!$P:$P,"&lt;&gt;"&amp;" ")+COUNTIFS('2-班级学员信息表'!$H:$H,"大班",'2-班级学员信息表'!$M:$M,'8-市场占有率'!$B33,'2-班级学员信息表'!$P:$P,"&lt;&gt;"&amp;" ")</f>
        <v>0</v>
      </c>
      <c r="D33" s="54">
        <f>COUNTIFS('2-班级学员信息表'!$H:$H,'8-市场占有率'!D$5,'2-班级学员信息表'!$M:$M,'8-市场占有率'!$B33,'2-班级学员信息表'!$P:$P,"&lt;&gt;"&amp;" ")</f>
        <v>0</v>
      </c>
      <c r="E33" s="54">
        <f>COUNTIFS('2-班级学员信息表'!$H:$H,'8-市场占有率'!E$5,'2-班级学员信息表'!$M:$M,'8-市场占有率'!$B33,'2-班级学员信息表'!$P:$P,"&lt;&gt;"&amp;" ")</f>
        <v>0</v>
      </c>
      <c r="F33" s="54">
        <f>COUNTIFS('2-班级学员信息表'!$H:$H,'8-市场占有率'!F$5,'2-班级学员信息表'!$M:$M,'8-市场占有率'!$B33,'2-班级学员信息表'!$P:$P,"&lt;&gt;"&amp;" ")</f>
        <v>0</v>
      </c>
      <c r="G33" s="54">
        <f>COUNTIFS('2-班级学员信息表'!$H:$H,'8-市场占有率'!G$5,'2-班级学员信息表'!$M:$M,'8-市场占有率'!$B33,'2-班级学员信息表'!$P:$P,"&lt;&gt;"&amp;" ")</f>
        <v>0</v>
      </c>
      <c r="H33" s="54">
        <f>COUNTIFS('2-班级学员信息表'!$H:$H,'8-市场占有率'!H$5,'2-班级学员信息表'!$M:$M,'8-市场占有率'!$B33,'2-班级学员信息表'!$P:$P,"&lt;&gt;"&amp;" ")</f>
        <v>0</v>
      </c>
      <c r="I33" s="54">
        <f>COUNTIFS('2-班级学员信息表'!$H:$H,'8-市场占有率'!I$5,'2-班级学员信息表'!$M:$M,'8-市场占有率'!$B33,'2-班级学员信息表'!$P:$P,"&lt;&gt;"&amp;" ")</f>
        <v>0</v>
      </c>
      <c r="J33" s="54">
        <f>COUNTIFS('2-班级学员信息表'!$H:$H,'8-市场占有率'!J$5,'2-班级学员信息表'!$M:$M,'8-市场占有率'!$B33,'2-班级学员信息表'!$P:$P,"&lt;&gt;"&amp;" ")</f>
        <v>0</v>
      </c>
      <c r="K33" s="54">
        <f>COUNTIFS('2-班级学员信息表'!$H:$H,'8-市场占有率'!K$5,'2-班级学员信息表'!$M:$M,'8-市场占有率'!$B33,'2-班级学员信息表'!$P:$P,"&lt;&gt;"&amp;" ")</f>
        <v>0</v>
      </c>
      <c r="L33" s="54">
        <f>COUNTIFS('2-班级学员信息表'!$H:$H,"初三",'2-班级学员信息表'!$M:$M,'8-市场占有率'!$B33,'2-班级学员信息表'!$P:$P,"&lt;&gt;"&amp;" ")+COUNTIFS('2-班级学员信息表'!$H:$H,"高一",'2-班级学员信息表'!$M:$M,'8-市场占有率'!$B33,'2-班级学员信息表'!$P:$P,"&lt;&gt;"&amp;" ")+COUNTIFS('2-班级学员信息表'!$H:$H,"高二",'2-班级学员信息表'!$M:$M,'8-市场占有率'!$B33,'2-班级学员信息表'!$P:$P,"&lt;&gt;"&amp;" ")+COUNTIFS('2-班级学员信息表'!$H:$H,"高三",'2-班级学员信息表'!$M:$M,'8-市场占有率'!$B33,'2-班级学员信息表'!$P:$P,"&lt;&gt;"&amp;" ")+COUNTIFS('2-班级学员信息表'!$H:$H,"其他",'2-班级学员信息表'!$M:$M,'8-市场占有率'!$B33,'2-班级学员信息表'!$P:$P,"&lt;&gt;"&amp;" ")</f>
        <v>0</v>
      </c>
      <c r="M33" s="54">
        <f t="shared" si="3"/>
        <v>0</v>
      </c>
      <c r="N33" s="189"/>
      <c r="O33" s="55">
        <f t="shared" si="2"/>
        <v>0</v>
      </c>
    </row>
    <row r="34" spans="1:15">
      <c r="A34" s="52">
        <v>28</v>
      </c>
      <c r="B34" s="188"/>
      <c r="C34" s="54">
        <f>COUNTIFS('2-班级学员信息表'!$H:$H,"小班",'2-班级学员信息表'!$M:$M,'8-市场占有率'!$B34,'2-班级学员信息表'!$P:$P,"&lt;&gt;"&amp;" ")+COUNTIFS('2-班级学员信息表'!$H:$H,"中班",'2-班级学员信息表'!$M:$M,'8-市场占有率'!$B34,'2-班级学员信息表'!$P:$P,"&lt;&gt;"&amp;" ")+COUNTIFS('2-班级学员信息表'!$H:$H,"大班",'2-班级学员信息表'!$M:$M,'8-市场占有率'!$B34,'2-班级学员信息表'!$P:$P,"&lt;&gt;"&amp;" ")</f>
        <v>0</v>
      </c>
      <c r="D34" s="54">
        <f>COUNTIFS('2-班级学员信息表'!$H:$H,'8-市场占有率'!D$5,'2-班级学员信息表'!$M:$M,'8-市场占有率'!$B34,'2-班级学员信息表'!$P:$P,"&lt;&gt;"&amp;" ")</f>
        <v>0</v>
      </c>
      <c r="E34" s="54">
        <f>COUNTIFS('2-班级学员信息表'!$H:$H,'8-市场占有率'!E$5,'2-班级学员信息表'!$M:$M,'8-市场占有率'!$B34,'2-班级学员信息表'!$P:$P,"&lt;&gt;"&amp;" ")</f>
        <v>0</v>
      </c>
      <c r="F34" s="54">
        <f>COUNTIFS('2-班级学员信息表'!$H:$H,'8-市场占有率'!F$5,'2-班级学员信息表'!$M:$M,'8-市场占有率'!$B34,'2-班级学员信息表'!$P:$P,"&lt;&gt;"&amp;" ")</f>
        <v>0</v>
      </c>
      <c r="G34" s="54">
        <f>COUNTIFS('2-班级学员信息表'!$H:$H,'8-市场占有率'!G$5,'2-班级学员信息表'!$M:$M,'8-市场占有率'!$B34,'2-班级学员信息表'!$P:$P,"&lt;&gt;"&amp;" ")</f>
        <v>0</v>
      </c>
      <c r="H34" s="54">
        <f>COUNTIFS('2-班级学员信息表'!$H:$H,'8-市场占有率'!H$5,'2-班级学员信息表'!$M:$M,'8-市场占有率'!$B34,'2-班级学员信息表'!$P:$P,"&lt;&gt;"&amp;" ")</f>
        <v>0</v>
      </c>
      <c r="I34" s="54">
        <f>COUNTIFS('2-班级学员信息表'!$H:$H,'8-市场占有率'!I$5,'2-班级学员信息表'!$M:$M,'8-市场占有率'!$B34,'2-班级学员信息表'!$P:$P,"&lt;&gt;"&amp;" ")</f>
        <v>0</v>
      </c>
      <c r="J34" s="54">
        <f>COUNTIFS('2-班级学员信息表'!$H:$H,'8-市场占有率'!J$5,'2-班级学员信息表'!$M:$M,'8-市场占有率'!$B34,'2-班级学员信息表'!$P:$P,"&lt;&gt;"&amp;" ")</f>
        <v>0</v>
      </c>
      <c r="K34" s="54">
        <f>COUNTIFS('2-班级学员信息表'!$H:$H,'8-市场占有率'!K$5,'2-班级学员信息表'!$M:$M,'8-市场占有率'!$B34,'2-班级学员信息表'!$P:$P,"&lt;&gt;"&amp;" ")</f>
        <v>0</v>
      </c>
      <c r="L34" s="54">
        <f>COUNTIFS('2-班级学员信息表'!$H:$H,"初三",'2-班级学员信息表'!$M:$M,'8-市场占有率'!$B34,'2-班级学员信息表'!$P:$P,"&lt;&gt;"&amp;" ")+COUNTIFS('2-班级学员信息表'!$H:$H,"高一",'2-班级学员信息表'!$M:$M,'8-市场占有率'!$B34,'2-班级学员信息表'!$P:$P,"&lt;&gt;"&amp;" ")+COUNTIFS('2-班级学员信息表'!$H:$H,"高二",'2-班级学员信息表'!$M:$M,'8-市场占有率'!$B34,'2-班级学员信息表'!$P:$P,"&lt;&gt;"&amp;" ")+COUNTIFS('2-班级学员信息表'!$H:$H,"高三",'2-班级学员信息表'!$M:$M,'8-市场占有率'!$B34,'2-班级学员信息表'!$P:$P,"&lt;&gt;"&amp;" ")+COUNTIFS('2-班级学员信息表'!$H:$H,"其他",'2-班级学员信息表'!$M:$M,'8-市场占有率'!$B34,'2-班级学员信息表'!$P:$P,"&lt;&gt;"&amp;" ")</f>
        <v>0</v>
      </c>
      <c r="M34" s="54">
        <f t="shared" si="3"/>
        <v>0</v>
      </c>
      <c r="N34" s="189"/>
      <c r="O34" s="55">
        <f t="shared" si="2"/>
        <v>0</v>
      </c>
    </row>
    <row r="35" spans="1:15">
      <c r="A35" s="52">
        <v>29</v>
      </c>
      <c r="B35" s="188"/>
      <c r="C35" s="54">
        <f>COUNTIFS('2-班级学员信息表'!$H:$H,"小班",'2-班级学员信息表'!$M:$M,'8-市场占有率'!$B35,'2-班级学员信息表'!$P:$P,"&lt;&gt;"&amp;" ")+COUNTIFS('2-班级学员信息表'!$H:$H,"中班",'2-班级学员信息表'!$M:$M,'8-市场占有率'!$B35,'2-班级学员信息表'!$P:$P,"&lt;&gt;"&amp;" ")+COUNTIFS('2-班级学员信息表'!$H:$H,"大班",'2-班级学员信息表'!$M:$M,'8-市场占有率'!$B35,'2-班级学员信息表'!$P:$P,"&lt;&gt;"&amp;" ")</f>
        <v>0</v>
      </c>
      <c r="D35" s="54">
        <f>COUNTIFS('2-班级学员信息表'!$H:$H,'8-市场占有率'!D$5,'2-班级学员信息表'!$M:$M,'8-市场占有率'!$B35,'2-班级学员信息表'!$P:$P,"&lt;&gt;"&amp;" ")</f>
        <v>0</v>
      </c>
      <c r="E35" s="54">
        <f>COUNTIFS('2-班级学员信息表'!$H:$H,'8-市场占有率'!E$5,'2-班级学员信息表'!$M:$M,'8-市场占有率'!$B35,'2-班级学员信息表'!$P:$P,"&lt;&gt;"&amp;" ")</f>
        <v>0</v>
      </c>
      <c r="F35" s="54">
        <f>COUNTIFS('2-班级学员信息表'!$H:$H,'8-市场占有率'!F$5,'2-班级学员信息表'!$M:$M,'8-市场占有率'!$B35,'2-班级学员信息表'!$P:$P,"&lt;&gt;"&amp;" ")</f>
        <v>0</v>
      </c>
      <c r="G35" s="54">
        <f>COUNTIFS('2-班级学员信息表'!$H:$H,'8-市场占有率'!G$5,'2-班级学员信息表'!$M:$M,'8-市场占有率'!$B35,'2-班级学员信息表'!$P:$P,"&lt;&gt;"&amp;" ")</f>
        <v>0</v>
      </c>
      <c r="H35" s="54">
        <f>COUNTIFS('2-班级学员信息表'!$H:$H,'8-市场占有率'!H$5,'2-班级学员信息表'!$M:$M,'8-市场占有率'!$B35,'2-班级学员信息表'!$P:$P,"&lt;&gt;"&amp;" ")</f>
        <v>0</v>
      </c>
      <c r="I35" s="54">
        <f>COUNTIFS('2-班级学员信息表'!$H:$H,'8-市场占有率'!I$5,'2-班级学员信息表'!$M:$M,'8-市场占有率'!$B35,'2-班级学员信息表'!$P:$P,"&lt;&gt;"&amp;" ")</f>
        <v>0</v>
      </c>
      <c r="J35" s="54">
        <f>COUNTIFS('2-班级学员信息表'!$H:$H,'8-市场占有率'!J$5,'2-班级学员信息表'!$M:$M,'8-市场占有率'!$B35,'2-班级学员信息表'!$P:$P,"&lt;&gt;"&amp;" ")</f>
        <v>0</v>
      </c>
      <c r="K35" s="54">
        <f>COUNTIFS('2-班级学员信息表'!$H:$H,'8-市场占有率'!K$5,'2-班级学员信息表'!$M:$M,'8-市场占有率'!$B35,'2-班级学员信息表'!$P:$P,"&lt;&gt;"&amp;" ")</f>
        <v>0</v>
      </c>
      <c r="L35" s="54">
        <f>COUNTIFS('2-班级学员信息表'!$H:$H,"初三",'2-班级学员信息表'!$M:$M,'8-市场占有率'!$B35,'2-班级学员信息表'!$P:$P,"&lt;&gt;"&amp;" ")+COUNTIFS('2-班级学员信息表'!$H:$H,"高一",'2-班级学员信息表'!$M:$M,'8-市场占有率'!$B35,'2-班级学员信息表'!$P:$P,"&lt;&gt;"&amp;" ")+COUNTIFS('2-班级学员信息表'!$H:$H,"高二",'2-班级学员信息表'!$M:$M,'8-市场占有率'!$B35,'2-班级学员信息表'!$P:$P,"&lt;&gt;"&amp;" ")+COUNTIFS('2-班级学员信息表'!$H:$H,"高三",'2-班级学员信息表'!$M:$M,'8-市场占有率'!$B35,'2-班级学员信息表'!$P:$P,"&lt;&gt;"&amp;" ")+COUNTIFS('2-班级学员信息表'!$H:$H,"其他",'2-班级学员信息表'!$M:$M,'8-市场占有率'!$B35,'2-班级学员信息表'!$P:$P,"&lt;&gt;"&amp;" ")</f>
        <v>0</v>
      </c>
      <c r="M35" s="54">
        <f t="shared" si="3"/>
        <v>0</v>
      </c>
      <c r="N35" s="189"/>
      <c r="O35" s="55">
        <f t="shared" si="2"/>
        <v>0</v>
      </c>
    </row>
    <row r="36" spans="1:15">
      <c r="A36" s="52">
        <v>30</v>
      </c>
      <c r="B36" s="188"/>
      <c r="C36" s="54">
        <f>COUNTIFS('2-班级学员信息表'!$H:$H,"小班",'2-班级学员信息表'!$M:$M,'8-市场占有率'!$B36,'2-班级学员信息表'!$P:$P,"&lt;&gt;"&amp;" ")+COUNTIFS('2-班级学员信息表'!$H:$H,"中班",'2-班级学员信息表'!$M:$M,'8-市场占有率'!$B36,'2-班级学员信息表'!$P:$P,"&lt;&gt;"&amp;" ")+COUNTIFS('2-班级学员信息表'!$H:$H,"大班",'2-班级学员信息表'!$M:$M,'8-市场占有率'!$B36,'2-班级学员信息表'!$P:$P,"&lt;&gt;"&amp;" ")</f>
        <v>0</v>
      </c>
      <c r="D36" s="54">
        <f>COUNTIFS('2-班级学员信息表'!$H:$H,'8-市场占有率'!D$5,'2-班级学员信息表'!$M:$M,'8-市场占有率'!$B36,'2-班级学员信息表'!$P:$P,"&lt;&gt;"&amp;" ")</f>
        <v>0</v>
      </c>
      <c r="E36" s="54">
        <f>COUNTIFS('2-班级学员信息表'!$H:$H,'8-市场占有率'!E$5,'2-班级学员信息表'!$M:$M,'8-市场占有率'!$B36,'2-班级学员信息表'!$P:$P,"&lt;&gt;"&amp;" ")</f>
        <v>0</v>
      </c>
      <c r="F36" s="54">
        <f>COUNTIFS('2-班级学员信息表'!$H:$H,'8-市场占有率'!F$5,'2-班级学员信息表'!$M:$M,'8-市场占有率'!$B36,'2-班级学员信息表'!$P:$P,"&lt;&gt;"&amp;" ")</f>
        <v>0</v>
      </c>
      <c r="G36" s="54">
        <f>COUNTIFS('2-班级学员信息表'!$H:$H,'8-市场占有率'!G$5,'2-班级学员信息表'!$M:$M,'8-市场占有率'!$B36,'2-班级学员信息表'!$P:$P,"&lt;&gt;"&amp;" ")</f>
        <v>0</v>
      </c>
      <c r="H36" s="54">
        <f>COUNTIFS('2-班级学员信息表'!$H:$H,'8-市场占有率'!H$5,'2-班级学员信息表'!$M:$M,'8-市场占有率'!$B36,'2-班级学员信息表'!$P:$P,"&lt;&gt;"&amp;" ")</f>
        <v>0</v>
      </c>
      <c r="I36" s="54">
        <f>COUNTIFS('2-班级学员信息表'!$H:$H,'8-市场占有率'!I$5,'2-班级学员信息表'!$M:$M,'8-市场占有率'!$B36,'2-班级学员信息表'!$P:$P,"&lt;&gt;"&amp;" ")</f>
        <v>0</v>
      </c>
      <c r="J36" s="54">
        <f>COUNTIFS('2-班级学员信息表'!$H:$H,'8-市场占有率'!J$5,'2-班级学员信息表'!$M:$M,'8-市场占有率'!$B36,'2-班级学员信息表'!$P:$P,"&lt;&gt;"&amp;" ")</f>
        <v>0</v>
      </c>
      <c r="K36" s="54">
        <f>COUNTIFS('2-班级学员信息表'!$H:$H,'8-市场占有率'!K$5,'2-班级学员信息表'!$M:$M,'8-市场占有率'!$B36,'2-班级学员信息表'!$P:$P,"&lt;&gt;"&amp;" ")</f>
        <v>0</v>
      </c>
      <c r="L36" s="54">
        <f>COUNTIFS('2-班级学员信息表'!$H:$H,"初三",'2-班级学员信息表'!$M:$M,'8-市场占有率'!$B36,'2-班级学员信息表'!$P:$P,"&lt;&gt;"&amp;" ")+COUNTIFS('2-班级学员信息表'!$H:$H,"高一",'2-班级学员信息表'!$M:$M,'8-市场占有率'!$B36,'2-班级学员信息表'!$P:$P,"&lt;&gt;"&amp;" ")+COUNTIFS('2-班级学员信息表'!$H:$H,"高二",'2-班级学员信息表'!$M:$M,'8-市场占有率'!$B36,'2-班级学员信息表'!$P:$P,"&lt;&gt;"&amp;" ")+COUNTIFS('2-班级学员信息表'!$H:$H,"高三",'2-班级学员信息表'!$M:$M,'8-市场占有率'!$B36,'2-班级学员信息表'!$P:$P,"&lt;&gt;"&amp;" ")+COUNTIFS('2-班级学员信息表'!$H:$H,"其他",'2-班级学员信息表'!$M:$M,'8-市场占有率'!$B36,'2-班级学员信息表'!$P:$P,"&lt;&gt;"&amp;" ")</f>
        <v>0</v>
      </c>
      <c r="M36" s="54">
        <f t="shared" si="3"/>
        <v>0</v>
      </c>
      <c r="N36" s="189"/>
      <c r="O36" s="55">
        <f t="shared" si="2"/>
        <v>0</v>
      </c>
    </row>
    <row r="37" spans="1:15">
      <c r="A37" s="52">
        <v>31</v>
      </c>
      <c r="B37" s="188"/>
      <c r="C37" s="54">
        <f>COUNTIFS('2-班级学员信息表'!$H:$H,"小班",'2-班级学员信息表'!$M:$M,'8-市场占有率'!$B37,'2-班级学员信息表'!$P:$P,"&lt;&gt;"&amp;" ")+COUNTIFS('2-班级学员信息表'!$H:$H,"中班",'2-班级学员信息表'!$M:$M,'8-市场占有率'!$B37,'2-班级学员信息表'!$P:$P,"&lt;&gt;"&amp;" ")+COUNTIFS('2-班级学员信息表'!$H:$H,"大班",'2-班级学员信息表'!$M:$M,'8-市场占有率'!$B37,'2-班级学员信息表'!$P:$P,"&lt;&gt;"&amp;" ")</f>
        <v>0</v>
      </c>
      <c r="D37" s="54">
        <f>COUNTIFS('2-班级学员信息表'!$H:$H,'8-市场占有率'!D$5,'2-班级学员信息表'!$M:$M,'8-市场占有率'!$B37,'2-班级学员信息表'!$P:$P,"&lt;&gt;"&amp;" ")</f>
        <v>0</v>
      </c>
      <c r="E37" s="54">
        <f>COUNTIFS('2-班级学员信息表'!$H:$H,'8-市场占有率'!E$5,'2-班级学员信息表'!$M:$M,'8-市场占有率'!$B37,'2-班级学员信息表'!$P:$P,"&lt;&gt;"&amp;" ")</f>
        <v>0</v>
      </c>
      <c r="F37" s="54">
        <f>COUNTIFS('2-班级学员信息表'!$H:$H,'8-市场占有率'!F$5,'2-班级学员信息表'!$M:$M,'8-市场占有率'!$B37,'2-班级学员信息表'!$P:$P,"&lt;&gt;"&amp;" ")</f>
        <v>0</v>
      </c>
      <c r="G37" s="54">
        <f>COUNTIFS('2-班级学员信息表'!$H:$H,'8-市场占有率'!G$5,'2-班级学员信息表'!$M:$M,'8-市场占有率'!$B37,'2-班级学员信息表'!$P:$P,"&lt;&gt;"&amp;" ")</f>
        <v>0</v>
      </c>
      <c r="H37" s="54">
        <f>COUNTIFS('2-班级学员信息表'!$H:$H,'8-市场占有率'!H$5,'2-班级学员信息表'!$M:$M,'8-市场占有率'!$B37,'2-班级学员信息表'!$P:$P,"&lt;&gt;"&amp;" ")</f>
        <v>0</v>
      </c>
      <c r="I37" s="54">
        <f>COUNTIFS('2-班级学员信息表'!$H:$H,'8-市场占有率'!I$5,'2-班级学员信息表'!$M:$M,'8-市场占有率'!$B37,'2-班级学员信息表'!$P:$P,"&lt;&gt;"&amp;" ")</f>
        <v>0</v>
      </c>
      <c r="J37" s="54">
        <f>COUNTIFS('2-班级学员信息表'!$H:$H,'8-市场占有率'!J$5,'2-班级学员信息表'!$M:$M,'8-市场占有率'!$B37,'2-班级学员信息表'!$P:$P,"&lt;&gt;"&amp;" ")</f>
        <v>0</v>
      </c>
      <c r="K37" s="54">
        <f>COUNTIFS('2-班级学员信息表'!$H:$H,'8-市场占有率'!K$5,'2-班级学员信息表'!$M:$M,'8-市场占有率'!$B37,'2-班级学员信息表'!$P:$P,"&lt;&gt;"&amp;" ")</f>
        <v>0</v>
      </c>
      <c r="L37" s="54">
        <f>COUNTIFS('2-班级学员信息表'!$H:$H,"初三",'2-班级学员信息表'!$M:$M,'8-市场占有率'!$B37,'2-班级学员信息表'!$P:$P,"&lt;&gt;"&amp;" ")+COUNTIFS('2-班级学员信息表'!$H:$H,"高一",'2-班级学员信息表'!$M:$M,'8-市场占有率'!$B37,'2-班级学员信息表'!$P:$P,"&lt;&gt;"&amp;" ")+COUNTIFS('2-班级学员信息表'!$H:$H,"高二",'2-班级学员信息表'!$M:$M,'8-市场占有率'!$B37,'2-班级学员信息表'!$P:$P,"&lt;&gt;"&amp;" ")+COUNTIFS('2-班级学员信息表'!$H:$H,"高三",'2-班级学员信息表'!$M:$M,'8-市场占有率'!$B37,'2-班级学员信息表'!$P:$P,"&lt;&gt;"&amp;" ")+COUNTIFS('2-班级学员信息表'!$H:$H,"其他",'2-班级学员信息表'!$M:$M,'8-市场占有率'!$B37,'2-班级学员信息表'!$P:$P,"&lt;&gt;"&amp;" ")</f>
        <v>0</v>
      </c>
      <c r="M37" s="54">
        <f t="shared" si="3"/>
        <v>0</v>
      </c>
      <c r="N37" s="189"/>
      <c r="O37" s="55">
        <f t="shared" si="2"/>
        <v>0</v>
      </c>
    </row>
    <row r="38" spans="1:15">
      <c r="A38" s="52">
        <v>32</v>
      </c>
      <c r="B38" s="188"/>
      <c r="C38" s="54">
        <f>COUNTIFS('2-班级学员信息表'!$H:$H,"小班",'2-班级学员信息表'!$M:$M,'8-市场占有率'!$B38,'2-班级学员信息表'!$P:$P,"&lt;&gt;"&amp;" ")+COUNTIFS('2-班级学员信息表'!$H:$H,"中班",'2-班级学员信息表'!$M:$M,'8-市场占有率'!$B38,'2-班级学员信息表'!$P:$P,"&lt;&gt;"&amp;" ")+COUNTIFS('2-班级学员信息表'!$H:$H,"大班",'2-班级学员信息表'!$M:$M,'8-市场占有率'!$B38,'2-班级学员信息表'!$P:$P,"&lt;&gt;"&amp;" ")</f>
        <v>0</v>
      </c>
      <c r="D38" s="54">
        <f>COUNTIFS('2-班级学员信息表'!$H:$H,'8-市场占有率'!D$5,'2-班级学员信息表'!$M:$M,'8-市场占有率'!$B38,'2-班级学员信息表'!$P:$P,"&lt;&gt;"&amp;" ")</f>
        <v>0</v>
      </c>
      <c r="E38" s="54">
        <f>COUNTIFS('2-班级学员信息表'!$H:$H,'8-市场占有率'!E$5,'2-班级学员信息表'!$M:$M,'8-市场占有率'!$B38,'2-班级学员信息表'!$P:$P,"&lt;&gt;"&amp;" ")</f>
        <v>0</v>
      </c>
      <c r="F38" s="54">
        <f>COUNTIFS('2-班级学员信息表'!$H:$H,'8-市场占有率'!F$5,'2-班级学员信息表'!$M:$M,'8-市场占有率'!$B38,'2-班级学员信息表'!$P:$P,"&lt;&gt;"&amp;" ")</f>
        <v>0</v>
      </c>
      <c r="G38" s="54">
        <f>COUNTIFS('2-班级学员信息表'!$H:$H,'8-市场占有率'!G$5,'2-班级学员信息表'!$M:$M,'8-市场占有率'!$B38,'2-班级学员信息表'!$P:$P,"&lt;&gt;"&amp;" ")</f>
        <v>0</v>
      </c>
      <c r="H38" s="54">
        <f>COUNTIFS('2-班级学员信息表'!$H:$H,'8-市场占有率'!H$5,'2-班级学员信息表'!$M:$M,'8-市场占有率'!$B38,'2-班级学员信息表'!$P:$P,"&lt;&gt;"&amp;" ")</f>
        <v>0</v>
      </c>
      <c r="I38" s="54">
        <f>COUNTIFS('2-班级学员信息表'!$H:$H,'8-市场占有率'!I$5,'2-班级学员信息表'!$M:$M,'8-市场占有率'!$B38,'2-班级学员信息表'!$P:$P,"&lt;&gt;"&amp;" ")</f>
        <v>0</v>
      </c>
      <c r="J38" s="54">
        <f>COUNTIFS('2-班级学员信息表'!$H:$H,'8-市场占有率'!J$5,'2-班级学员信息表'!$M:$M,'8-市场占有率'!$B38,'2-班级学员信息表'!$P:$P,"&lt;&gt;"&amp;" ")</f>
        <v>0</v>
      </c>
      <c r="K38" s="54">
        <f>COUNTIFS('2-班级学员信息表'!$H:$H,'8-市场占有率'!K$5,'2-班级学员信息表'!$M:$M,'8-市场占有率'!$B38,'2-班级学员信息表'!$P:$P,"&lt;&gt;"&amp;" ")</f>
        <v>0</v>
      </c>
      <c r="L38" s="54">
        <f>COUNTIFS('2-班级学员信息表'!$H:$H,"初三",'2-班级学员信息表'!$M:$M,'8-市场占有率'!$B38,'2-班级学员信息表'!$P:$P,"&lt;&gt;"&amp;" ")+COUNTIFS('2-班级学员信息表'!$H:$H,"高一",'2-班级学员信息表'!$M:$M,'8-市场占有率'!$B38,'2-班级学员信息表'!$P:$P,"&lt;&gt;"&amp;" ")+COUNTIFS('2-班级学员信息表'!$H:$H,"高二",'2-班级学员信息表'!$M:$M,'8-市场占有率'!$B38,'2-班级学员信息表'!$P:$P,"&lt;&gt;"&amp;" ")+COUNTIFS('2-班级学员信息表'!$H:$H,"高三",'2-班级学员信息表'!$M:$M,'8-市场占有率'!$B38,'2-班级学员信息表'!$P:$P,"&lt;&gt;"&amp;" ")+COUNTIFS('2-班级学员信息表'!$H:$H,"其他",'2-班级学员信息表'!$M:$M,'8-市场占有率'!$B38,'2-班级学员信息表'!$P:$P,"&lt;&gt;"&amp;" ")</f>
        <v>0</v>
      </c>
      <c r="M38" s="54">
        <f t="shared" si="3"/>
        <v>0</v>
      </c>
      <c r="N38" s="189"/>
      <c r="O38" s="55">
        <f t="shared" si="2"/>
        <v>0</v>
      </c>
    </row>
    <row r="39" spans="1:15">
      <c r="A39" s="52">
        <v>33</v>
      </c>
      <c r="B39" s="188"/>
      <c r="C39" s="54">
        <f>COUNTIFS('2-班级学员信息表'!$H:$H,"小班",'2-班级学员信息表'!$M:$M,'8-市场占有率'!$B39,'2-班级学员信息表'!$P:$P,"&lt;&gt;"&amp;" ")+COUNTIFS('2-班级学员信息表'!$H:$H,"中班",'2-班级学员信息表'!$M:$M,'8-市场占有率'!$B39,'2-班级学员信息表'!$P:$P,"&lt;&gt;"&amp;" ")+COUNTIFS('2-班级学员信息表'!$H:$H,"大班",'2-班级学员信息表'!$M:$M,'8-市场占有率'!$B39,'2-班级学员信息表'!$P:$P,"&lt;&gt;"&amp;" ")</f>
        <v>0</v>
      </c>
      <c r="D39" s="54">
        <f>COUNTIFS('2-班级学员信息表'!$H:$H,'8-市场占有率'!D$5,'2-班级学员信息表'!$M:$M,'8-市场占有率'!$B39,'2-班级学员信息表'!$P:$P,"&lt;&gt;"&amp;" ")</f>
        <v>0</v>
      </c>
      <c r="E39" s="54">
        <f>COUNTIFS('2-班级学员信息表'!$H:$H,'8-市场占有率'!E$5,'2-班级学员信息表'!$M:$M,'8-市场占有率'!$B39,'2-班级学员信息表'!$P:$P,"&lt;&gt;"&amp;" ")</f>
        <v>0</v>
      </c>
      <c r="F39" s="54">
        <f>COUNTIFS('2-班级学员信息表'!$H:$H,'8-市场占有率'!F$5,'2-班级学员信息表'!$M:$M,'8-市场占有率'!$B39,'2-班级学员信息表'!$P:$P,"&lt;&gt;"&amp;" ")</f>
        <v>0</v>
      </c>
      <c r="G39" s="54">
        <f>COUNTIFS('2-班级学员信息表'!$H:$H,'8-市场占有率'!G$5,'2-班级学员信息表'!$M:$M,'8-市场占有率'!$B39,'2-班级学员信息表'!$P:$P,"&lt;&gt;"&amp;" ")</f>
        <v>0</v>
      </c>
      <c r="H39" s="54">
        <f>COUNTIFS('2-班级学员信息表'!$H:$H,'8-市场占有率'!H$5,'2-班级学员信息表'!$M:$M,'8-市场占有率'!$B39,'2-班级学员信息表'!$P:$P,"&lt;&gt;"&amp;" ")</f>
        <v>0</v>
      </c>
      <c r="I39" s="54">
        <f>COUNTIFS('2-班级学员信息表'!$H:$H,'8-市场占有率'!I$5,'2-班级学员信息表'!$M:$M,'8-市场占有率'!$B39,'2-班级学员信息表'!$P:$P,"&lt;&gt;"&amp;" ")</f>
        <v>0</v>
      </c>
      <c r="J39" s="54">
        <f>COUNTIFS('2-班级学员信息表'!$H:$H,'8-市场占有率'!J$5,'2-班级学员信息表'!$M:$M,'8-市场占有率'!$B39,'2-班级学员信息表'!$P:$P,"&lt;&gt;"&amp;" ")</f>
        <v>0</v>
      </c>
      <c r="K39" s="54">
        <f>COUNTIFS('2-班级学员信息表'!$H:$H,'8-市场占有率'!K$5,'2-班级学员信息表'!$M:$M,'8-市场占有率'!$B39,'2-班级学员信息表'!$P:$P,"&lt;&gt;"&amp;" ")</f>
        <v>0</v>
      </c>
      <c r="L39" s="54">
        <f>COUNTIFS('2-班级学员信息表'!$H:$H,"初三",'2-班级学员信息表'!$M:$M,'8-市场占有率'!$B39,'2-班级学员信息表'!$P:$P,"&lt;&gt;"&amp;" ")+COUNTIFS('2-班级学员信息表'!$H:$H,"高一",'2-班级学员信息表'!$M:$M,'8-市场占有率'!$B39,'2-班级学员信息表'!$P:$P,"&lt;&gt;"&amp;" ")+COUNTIFS('2-班级学员信息表'!$H:$H,"高二",'2-班级学员信息表'!$M:$M,'8-市场占有率'!$B39,'2-班级学员信息表'!$P:$P,"&lt;&gt;"&amp;" ")+COUNTIFS('2-班级学员信息表'!$H:$H,"高三",'2-班级学员信息表'!$M:$M,'8-市场占有率'!$B39,'2-班级学员信息表'!$P:$P,"&lt;&gt;"&amp;" ")+COUNTIFS('2-班级学员信息表'!$H:$H,"其他",'2-班级学员信息表'!$M:$M,'8-市场占有率'!$B39,'2-班级学员信息表'!$P:$P,"&lt;&gt;"&amp;" ")</f>
        <v>0</v>
      </c>
      <c r="M39" s="54">
        <f t="shared" si="3"/>
        <v>0</v>
      </c>
      <c r="N39" s="189"/>
      <c r="O39" s="55">
        <f t="shared" si="2"/>
        <v>0</v>
      </c>
    </row>
    <row r="40" spans="1:15">
      <c r="A40" s="52">
        <v>34</v>
      </c>
      <c r="B40" s="188"/>
      <c r="C40" s="54">
        <f>COUNTIFS('2-班级学员信息表'!$H:$H,"小班",'2-班级学员信息表'!$M:$M,'8-市场占有率'!$B40,'2-班级学员信息表'!$P:$P,"&lt;&gt;"&amp;" ")+COUNTIFS('2-班级学员信息表'!$H:$H,"中班",'2-班级学员信息表'!$M:$M,'8-市场占有率'!$B40,'2-班级学员信息表'!$P:$P,"&lt;&gt;"&amp;" ")+COUNTIFS('2-班级学员信息表'!$H:$H,"大班",'2-班级学员信息表'!$M:$M,'8-市场占有率'!$B40,'2-班级学员信息表'!$P:$P,"&lt;&gt;"&amp;" ")</f>
        <v>0</v>
      </c>
      <c r="D40" s="54">
        <f>COUNTIFS('2-班级学员信息表'!$H:$H,'8-市场占有率'!D$5,'2-班级学员信息表'!$M:$M,'8-市场占有率'!$B40,'2-班级学员信息表'!$P:$P,"&lt;&gt;"&amp;" ")</f>
        <v>0</v>
      </c>
      <c r="E40" s="54">
        <f>COUNTIFS('2-班级学员信息表'!$H:$H,'8-市场占有率'!E$5,'2-班级学员信息表'!$M:$M,'8-市场占有率'!$B40,'2-班级学员信息表'!$P:$P,"&lt;&gt;"&amp;" ")</f>
        <v>0</v>
      </c>
      <c r="F40" s="54">
        <f>COUNTIFS('2-班级学员信息表'!$H:$H,'8-市场占有率'!F$5,'2-班级学员信息表'!$M:$M,'8-市场占有率'!$B40,'2-班级学员信息表'!$P:$P,"&lt;&gt;"&amp;" ")</f>
        <v>0</v>
      </c>
      <c r="G40" s="54">
        <f>COUNTIFS('2-班级学员信息表'!$H:$H,'8-市场占有率'!G$5,'2-班级学员信息表'!$M:$M,'8-市场占有率'!$B40,'2-班级学员信息表'!$P:$P,"&lt;&gt;"&amp;" ")</f>
        <v>0</v>
      </c>
      <c r="H40" s="54">
        <f>COUNTIFS('2-班级学员信息表'!$H:$H,'8-市场占有率'!H$5,'2-班级学员信息表'!$M:$M,'8-市场占有率'!$B40,'2-班级学员信息表'!$P:$P,"&lt;&gt;"&amp;" ")</f>
        <v>0</v>
      </c>
      <c r="I40" s="54">
        <f>COUNTIFS('2-班级学员信息表'!$H:$H,'8-市场占有率'!I$5,'2-班级学员信息表'!$M:$M,'8-市场占有率'!$B40,'2-班级学员信息表'!$P:$P,"&lt;&gt;"&amp;" ")</f>
        <v>0</v>
      </c>
      <c r="J40" s="54">
        <f>COUNTIFS('2-班级学员信息表'!$H:$H,'8-市场占有率'!J$5,'2-班级学员信息表'!$M:$M,'8-市场占有率'!$B40,'2-班级学员信息表'!$P:$P,"&lt;&gt;"&amp;" ")</f>
        <v>0</v>
      </c>
      <c r="K40" s="54">
        <f>COUNTIFS('2-班级学员信息表'!$H:$H,'8-市场占有率'!K$5,'2-班级学员信息表'!$M:$M,'8-市场占有率'!$B40,'2-班级学员信息表'!$P:$P,"&lt;&gt;"&amp;" ")</f>
        <v>0</v>
      </c>
      <c r="L40" s="54">
        <f>COUNTIFS('2-班级学员信息表'!$H:$H,"初三",'2-班级学员信息表'!$M:$M,'8-市场占有率'!$B40,'2-班级学员信息表'!$P:$P,"&lt;&gt;"&amp;" ")+COUNTIFS('2-班级学员信息表'!$H:$H,"高一",'2-班级学员信息表'!$M:$M,'8-市场占有率'!$B40,'2-班级学员信息表'!$P:$P,"&lt;&gt;"&amp;" ")+COUNTIFS('2-班级学员信息表'!$H:$H,"高二",'2-班级学员信息表'!$M:$M,'8-市场占有率'!$B40,'2-班级学员信息表'!$P:$P,"&lt;&gt;"&amp;" ")+COUNTIFS('2-班级学员信息表'!$H:$H,"高三",'2-班级学员信息表'!$M:$M,'8-市场占有率'!$B40,'2-班级学员信息表'!$P:$P,"&lt;&gt;"&amp;" ")+COUNTIFS('2-班级学员信息表'!$H:$H,"其他",'2-班级学员信息表'!$M:$M,'8-市场占有率'!$B40,'2-班级学员信息表'!$P:$P,"&lt;&gt;"&amp;" ")</f>
        <v>0</v>
      </c>
      <c r="M40" s="54">
        <f t="shared" si="3"/>
        <v>0</v>
      </c>
      <c r="N40" s="189"/>
      <c r="O40" s="55">
        <f t="shared" si="2"/>
        <v>0</v>
      </c>
    </row>
    <row r="41" spans="1:15">
      <c r="A41" s="52">
        <v>35</v>
      </c>
      <c r="B41" s="188"/>
      <c r="C41" s="54">
        <f>COUNTIFS('2-班级学员信息表'!$H:$H,"小班",'2-班级学员信息表'!$M:$M,'8-市场占有率'!$B41,'2-班级学员信息表'!$P:$P,"&lt;&gt;"&amp;" ")+COUNTIFS('2-班级学员信息表'!$H:$H,"中班",'2-班级学员信息表'!$M:$M,'8-市场占有率'!$B41,'2-班级学员信息表'!$P:$P,"&lt;&gt;"&amp;" ")+COUNTIFS('2-班级学员信息表'!$H:$H,"大班",'2-班级学员信息表'!$M:$M,'8-市场占有率'!$B41,'2-班级学员信息表'!$P:$P,"&lt;&gt;"&amp;" ")</f>
        <v>0</v>
      </c>
      <c r="D41" s="54">
        <f>COUNTIFS('2-班级学员信息表'!$H:$H,'8-市场占有率'!D$5,'2-班级学员信息表'!$M:$M,'8-市场占有率'!$B41,'2-班级学员信息表'!$P:$P,"&lt;&gt;"&amp;" ")</f>
        <v>0</v>
      </c>
      <c r="E41" s="54">
        <f>COUNTIFS('2-班级学员信息表'!$H:$H,'8-市场占有率'!E$5,'2-班级学员信息表'!$M:$M,'8-市场占有率'!$B41,'2-班级学员信息表'!$P:$P,"&lt;&gt;"&amp;" ")</f>
        <v>0</v>
      </c>
      <c r="F41" s="54">
        <f>COUNTIFS('2-班级学员信息表'!$H:$H,'8-市场占有率'!F$5,'2-班级学员信息表'!$M:$M,'8-市场占有率'!$B41,'2-班级学员信息表'!$P:$P,"&lt;&gt;"&amp;" ")</f>
        <v>0</v>
      </c>
      <c r="G41" s="54">
        <f>COUNTIFS('2-班级学员信息表'!$H:$H,'8-市场占有率'!G$5,'2-班级学员信息表'!$M:$M,'8-市场占有率'!$B41,'2-班级学员信息表'!$P:$P,"&lt;&gt;"&amp;" ")</f>
        <v>0</v>
      </c>
      <c r="H41" s="54">
        <f>COUNTIFS('2-班级学员信息表'!$H:$H,'8-市场占有率'!H$5,'2-班级学员信息表'!$M:$M,'8-市场占有率'!$B41,'2-班级学员信息表'!$P:$P,"&lt;&gt;"&amp;" ")</f>
        <v>0</v>
      </c>
      <c r="I41" s="54">
        <f>COUNTIFS('2-班级学员信息表'!$H:$H,'8-市场占有率'!I$5,'2-班级学员信息表'!$M:$M,'8-市场占有率'!$B41,'2-班级学员信息表'!$P:$P,"&lt;&gt;"&amp;" ")</f>
        <v>0</v>
      </c>
      <c r="J41" s="54">
        <f>COUNTIFS('2-班级学员信息表'!$H:$H,'8-市场占有率'!J$5,'2-班级学员信息表'!$M:$M,'8-市场占有率'!$B41,'2-班级学员信息表'!$P:$P,"&lt;&gt;"&amp;" ")</f>
        <v>0</v>
      </c>
      <c r="K41" s="54">
        <f>COUNTIFS('2-班级学员信息表'!$H:$H,'8-市场占有率'!K$5,'2-班级学员信息表'!$M:$M,'8-市场占有率'!$B41,'2-班级学员信息表'!$P:$P,"&lt;&gt;"&amp;" ")</f>
        <v>0</v>
      </c>
      <c r="L41" s="54">
        <f>COUNTIFS('2-班级学员信息表'!$H:$H,"初三",'2-班级学员信息表'!$M:$M,'8-市场占有率'!$B41,'2-班级学员信息表'!$P:$P,"&lt;&gt;"&amp;" ")+COUNTIFS('2-班级学员信息表'!$H:$H,"高一",'2-班级学员信息表'!$M:$M,'8-市场占有率'!$B41,'2-班级学员信息表'!$P:$P,"&lt;&gt;"&amp;" ")+COUNTIFS('2-班级学员信息表'!$H:$H,"高二",'2-班级学员信息表'!$M:$M,'8-市场占有率'!$B41,'2-班级学员信息表'!$P:$P,"&lt;&gt;"&amp;" ")+COUNTIFS('2-班级学员信息表'!$H:$H,"高三",'2-班级学员信息表'!$M:$M,'8-市场占有率'!$B41,'2-班级学员信息表'!$P:$P,"&lt;&gt;"&amp;" ")+COUNTIFS('2-班级学员信息表'!$H:$H,"其他",'2-班级学员信息表'!$M:$M,'8-市场占有率'!$B41,'2-班级学员信息表'!$P:$P,"&lt;&gt;"&amp;" ")</f>
        <v>0</v>
      </c>
      <c r="M41" s="54">
        <f t="shared" si="3"/>
        <v>0</v>
      </c>
      <c r="N41" s="189"/>
      <c r="O41" s="55">
        <f t="shared" si="2"/>
        <v>0</v>
      </c>
    </row>
    <row r="42" spans="1:15">
      <c r="A42" s="52">
        <v>36</v>
      </c>
      <c r="B42" s="188"/>
      <c r="C42" s="54">
        <f>COUNTIFS('2-班级学员信息表'!$H:$H,"小班",'2-班级学员信息表'!$M:$M,'8-市场占有率'!$B42,'2-班级学员信息表'!$P:$P,"&lt;&gt;"&amp;" ")+COUNTIFS('2-班级学员信息表'!$H:$H,"中班",'2-班级学员信息表'!$M:$M,'8-市场占有率'!$B42,'2-班级学员信息表'!$P:$P,"&lt;&gt;"&amp;" ")+COUNTIFS('2-班级学员信息表'!$H:$H,"大班",'2-班级学员信息表'!$M:$M,'8-市场占有率'!$B42,'2-班级学员信息表'!$P:$P,"&lt;&gt;"&amp;" ")</f>
        <v>0</v>
      </c>
      <c r="D42" s="54">
        <f>COUNTIFS('2-班级学员信息表'!$H:$H,'8-市场占有率'!D$5,'2-班级学员信息表'!$M:$M,'8-市场占有率'!$B42,'2-班级学员信息表'!$P:$P,"&lt;&gt;"&amp;" ")</f>
        <v>0</v>
      </c>
      <c r="E42" s="54">
        <f>COUNTIFS('2-班级学员信息表'!$H:$H,'8-市场占有率'!E$5,'2-班级学员信息表'!$M:$M,'8-市场占有率'!$B42,'2-班级学员信息表'!$P:$P,"&lt;&gt;"&amp;" ")</f>
        <v>0</v>
      </c>
      <c r="F42" s="54">
        <f>COUNTIFS('2-班级学员信息表'!$H:$H,'8-市场占有率'!F$5,'2-班级学员信息表'!$M:$M,'8-市场占有率'!$B42,'2-班级学员信息表'!$P:$P,"&lt;&gt;"&amp;" ")</f>
        <v>0</v>
      </c>
      <c r="G42" s="54">
        <f>COUNTIFS('2-班级学员信息表'!$H:$H,'8-市场占有率'!G$5,'2-班级学员信息表'!$M:$M,'8-市场占有率'!$B42,'2-班级学员信息表'!$P:$P,"&lt;&gt;"&amp;" ")</f>
        <v>0</v>
      </c>
      <c r="H42" s="54">
        <f>COUNTIFS('2-班级学员信息表'!$H:$H,'8-市场占有率'!H$5,'2-班级学员信息表'!$M:$M,'8-市场占有率'!$B42,'2-班级学员信息表'!$P:$P,"&lt;&gt;"&amp;" ")</f>
        <v>0</v>
      </c>
      <c r="I42" s="54">
        <f>COUNTIFS('2-班级学员信息表'!$H:$H,'8-市场占有率'!I$5,'2-班级学员信息表'!$M:$M,'8-市场占有率'!$B42,'2-班级学员信息表'!$P:$P,"&lt;&gt;"&amp;" ")</f>
        <v>0</v>
      </c>
      <c r="J42" s="54">
        <f>COUNTIFS('2-班级学员信息表'!$H:$H,'8-市场占有率'!J$5,'2-班级学员信息表'!$M:$M,'8-市场占有率'!$B42,'2-班级学员信息表'!$P:$P,"&lt;&gt;"&amp;" ")</f>
        <v>0</v>
      </c>
      <c r="K42" s="54">
        <f>COUNTIFS('2-班级学员信息表'!$H:$H,'8-市场占有率'!K$5,'2-班级学员信息表'!$M:$M,'8-市场占有率'!$B42,'2-班级学员信息表'!$P:$P,"&lt;&gt;"&amp;" ")</f>
        <v>0</v>
      </c>
      <c r="L42" s="54">
        <f>COUNTIFS('2-班级学员信息表'!$H:$H,"初三",'2-班级学员信息表'!$M:$M,'8-市场占有率'!$B42,'2-班级学员信息表'!$P:$P,"&lt;&gt;"&amp;" ")+COUNTIFS('2-班级学员信息表'!$H:$H,"高一",'2-班级学员信息表'!$M:$M,'8-市场占有率'!$B42,'2-班级学员信息表'!$P:$P,"&lt;&gt;"&amp;" ")+COUNTIFS('2-班级学员信息表'!$H:$H,"高二",'2-班级学员信息表'!$M:$M,'8-市场占有率'!$B42,'2-班级学员信息表'!$P:$P,"&lt;&gt;"&amp;" ")+COUNTIFS('2-班级学员信息表'!$H:$H,"高三",'2-班级学员信息表'!$M:$M,'8-市场占有率'!$B42,'2-班级学员信息表'!$P:$P,"&lt;&gt;"&amp;" ")+COUNTIFS('2-班级学员信息表'!$H:$H,"其他",'2-班级学员信息表'!$M:$M,'8-市场占有率'!$B42,'2-班级学员信息表'!$P:$P,"&lt;&gt;"&amp;" ")</f>
        <v>0</v>
      </c>
      <c r="M42" s="54">
        <f t="shared" si="3"/>
        <v>0</v>
      </c>
      <c r="N42" s="189"/>
      <c r="O42" s="55">
        <f t="shared" si="2"/>
        <v>0</v>
      </c>
    </row>
    <row r="43" spans="1:15">
      <c r="A43" s="52">
        <v>37</v>
      </c>
      <c r="B43" s="188"/>
      <c r="C43" s="54">
        <f>COUNTIFS('2-班级学员信息表'!$H:$H,"小班",'2-班级学员信息表'!$M:$M,'8-市场占有率'!$B43,'2-班级学员信息表'!$P:$P,"&lt;&gt;"&amp;" ")+COUNTIFS('2-班级学员信息表'!$H:$H,"中班",'2-班级学员信息表'!$M:$M,'8-市场占有率'!$B43,'2-班级学员信息表'!$P:$P,"&lt;&gt;"&amp;" ")+COUNTIFS('2-班级学员信息表'!$H:$H,"大班",'2-班级学员信息表'!$M:$M,'8-市场占有率'!$B43,'2-班级学员信息表'!$P:$P,"&lt;&gt;"&amp;" ")</f>
        <v>0</v>
      </c>
      <c r="D43" s="54">
        <f>COUNTIFS('2-班级学员信息表'!$H:$H,'8-市场占有率'!D$5,'2-班级学员信息表'!$M:$M,'8-市场占有率'!$B43,'2-班级学员信息表'!$P:$P,"&lt;&gt;"&amp;" ")</f>
        <v>0</v>
      </c>
      <c r="E43" s="54">
        <f>COUNTIFS('2-班级学员信息表'!$H:$H,'8-市场占有率'!E$5,'2-班级学员信息表'!$M:$M,'8-市场占有率'!$B43,'2-班级学员信息表'!$P:$P,"&lt;&gt;"&amp;" ")</f>
        <v>0</v>
      </c>
      <c r="F43" s="54">
        <f>COUNTIFS('2-班级学员信息表'!$H:$H,'8-市场占有率'!F$5,'2-班级学员信息表'!$M:$M,'8-市场占有率'!$B43,'2-班级学员信息表'!$P:$P,"&lt;&gt;"&amp;" ")</f>
        <v>0</v>
      </c>
      <c r="G43" s="54">
        <f>COUNTIFS('2-班级学员信息表'!$H:$H,'8-市场占有率'!G$5,'2-班级学员信息表'!$M:$M,'8-市场占有率'!$B43,'2-班级学员信息表'!$P:$P,"&lt;&gt;"&amp;" ")</f>
        <v>0</v>
      </c>
      <c r="H43" s="54">
        <f>COUNTIFS('2-班级学员信息表'!$H:$H,'8-市场占有率'!H$5,'2-班级学员信息表'!$M:$M,'8-市场占有率'!$B43,'2-班级学员信息表'!$P:$P,"&lt;&gt;"&amp;" ")</f>
        <v>0</v>
      </c>
      <c r="I43" s="54">
        <f>COUNTIFS('2-班级学员信息表'!$H:$H,'8-市场占有率'!I$5,'2-班级学员信息表'!$M:$M,'8-市场占有率'!$B43,'2-班级学员信息表'!$P:$P,"&lt;&gt;"&amp;" ")</f>
        <v>0</v>
      </c>
      <c r="J43" s="54">
        <f>COUNTIFS('2-班级学员信息表'!$H:$H,'8-市场占有率'!J$5,'2-班级学员信息表'!$M:$M,'8-市场占有率'!$B43,'2-班级学员信息表'!$P:$P,"&lt;&gt;"&amp;" ")</f>
        <v>0</v>
      </c>
      <c r="K43" s="54">
        <f>COUNTIFS('2-班级学员信息表'!$H:$H,'8-市场占有率'!K$5,'2-班级学员信息表'!$M:$M,'8-市场占有率'!$B43,'2-班级学员信息表'!$P:$P,"&lt;&gt;"&amp;" ")</f>
        <v>0</v>
      </c>
      <c r="L43" s="54">
        <f>COUNTIFS('2-班级学员信息表'!$H:$H,"初三",'2-班级学员信息表'!$M:$M,'8-市场占有率'!$B43,'2-班级学员信息表'!$P:$P,"&lt;&gt;"&amp;" ")+COUNTIFS('2-班级学员信息表'!$H:$H,"高一",'2-班级学员信息表'!$M:$M,'8-市场占有率'!$B43,'2-班级学员信息表'!$P:$P,"&lt;&gt;"&amp;" ")+COUNTIFS('2-班级学员信息表'!$H:$H,"高二",'2-班级学员信息表'!$M:$M,'8-市场占有率'!$B43,'2-班级学员信息表'!$P:$P,"&lt;&gt;"&amp;" ")+COUNTIFS('2-班级学员信息表'!$H:$H,"高三",'2-班级学员信息表'!$M:$M,'8-市场占有率'!$B43,'2-班级学员信息表'!$P:$P,"&lt;&gt;"&amp;" ")+COUNTIFS('2-班级学员信息表'!$H:$H,"其他",'2-班级学员信息表'!$M:$M,'8-市场占有率'!$B43,'2-班级学员信息表'!$P:$P,"&lt;&gt;"&amp;" ")</f>
        <v>0</v>
      </c>
      <c r="M43" s="54">
        <f t="shared" si="3"/>
        <v>0</v>
      </c>
      <c r="N43" s="189"/>
      <c r="O43" s="55">
        <f t="shared" si="2"/>
        <v>0</v>
      </c>
    </row>
    <row r="44" spans="1:15">
      <c r="A44" s="52">
        <v>38</v>
      </c>
      <c r="B44" s="188"/>
      <c r="C44" s="54">
        <f>COUNTIFS('2-班级学员信息表'!$H:$H,"小班",'2-班级学员信息表'!$M:$M,'8-市场占有率'!$B44,'2-班级学员信息表'!$P:$P,"&lt;&gt;"&amp;" ")+COUNTIFS('2-班级学员信息表'!$H:$H,"中班",'2-班级学员信息表'!$M:$M,'8-市场占有率'!$B44,'2-班级学员信息表'!$P:$P,"&lt;&gt;"&amp;" ")+COUNTIFS('2-班级学员信息表'!$H:$H,"大班",'2-班级学员信息表'!$M:$M,'8-市场占有率'!$B44,'2-班级学员信息表'!$P:$P,"&lt;&gt;"&amp;" ")</f>
        <v>0</v>
      </c>
      <c r="D44" s="54">
        <f>COUNTIFS('2-班级学员信息表'!$H:$H,'8-市场占有率'!D$5,'2-班级学员信息表'!$M:$M,'8-市场占有率'!$B44,'2-班级学员信息表'!$P:$P,"&lt;&gt;"&amp;" ")</f>
        <v>0</v>
      </c>
      <c r="E44" s="54">
        <f>COUNTIFS('2-班级学员信息表'!$H:$H,'8-市场占有率'!E$5,'2-班级学员信息表'!$M:$M,'8-市场占有率'!$B44,'2-班级学员信息表'!$P:$P,"&lt;&gt;"&amp;" ")</f>
        <v>0</v>
      </c>
      <c r="F44" s="54">
        <f>COUNTIFS('2-班级学员信息表'!$H:$H,'8-市场占有率'!F$5,'2-班级学员信息表'!$M:$M,'8-市场占有率'!$B44,'2-班级学员信息表'!$P:$P,"&lt;&gt;"&amp;" ")</f>
        <v>0</v>
      </c>
      <c r="G44" s="54">
        <f>COUNTIFS('2-班级学员信息表'!$H:$H,'8-市场占有率'!G$5,'2-班级学员信息表'!$M:$M,'8-市场占有率'!$B44,'2-班级学员信息表'!$P:$P,"&lt;&gt;"&amp;" ")</f>
        <v>0</v>
      </c>
      <c r="H44" s="54">
        <f>COUNTIFS('2-班级学员信息表'!$H:$H,'8-市场占有率'!H$5,'2-班级学员信息表'!$M:$M,'8-市场占有率'!$B44,'2-班级学员信息表'!$P:$P,"&lt;&gt;"&amp;" ")</f>
        <v>0</v>
      </c>
      <c r="I44" s="54">
        <f>COUNTIFS('2-班级学员信息表'!$H:$H,'8-市场占有率'!I$5,'2-班级学员信息表'!$M:$M,'8-市场占有率'!$B44,'2-班级学员信息表'!$P:$P,"&lt;&gt;"&amp;" ")</f>
        <v>0</v>
      </c>
      <c r="J44" s="54">
        <f>COUNTIFS('2-班级学员信息表'!$H:$H,'8-市场占有率'!J$5,'2-班级学员信息表'!$M:$M,'8-市场占有率'!$B44,'2-班级学员信息表'!$P:$P,"&lt;&gt;"&amp;" ")</f>
        <v>0</v>
      </c>
      <c r="K44" s="54">
        <f>COUNTIFS('2-班级学员信息表'!$H:$H,'8-市场占有率'!K$5,'2-班级学员信息表'!$M:$M,'8-市场占有率'!$B44,'2-班级学员信息表'!$P:$P,"&lt;&gt;"&amp;" ")</f>
        <v>0</v>
      </c>
      <c r="L44" s="54">
        <f>COUNTIFS('2-班级学员信息表'!$H:$H,"初三",'2-班级学员信息表'!$M:$M,'8-市场占有率'!$B44,'2-班级学员信息表'!$P:$P,"&lt;&gt;"&amp;" ")+COUNTIFS('2-班级学员信息表'!$H:$H,"高一",'2-班级学员信息表'!$M:$M,'8-市场占有率'!$B44,'2-班级学员信息表'!$P:$P,"&lt;&gt;"&amp;" ")+COUNTIFS('2-班级学员信息表'!$H:$H,"高二",'2-班级学员信息表'!$M:$M,'8-市场占有率'!$B44,'2-班级学员信息表'!$P:$P,"&lt;&gt;"&amp;" ")+COUNTIFS('2-班级学员信息表'!$H:$H,"高三",'2-班级学员信息表'!$M:$M,'8-市场占有率'!$B44,'2-班级学员信息表'!$P:$P,"&lt;&gt;"&amp;" ")+COUNTIFS('2-班级学员信息表'!$H:$H,"其他",'2-班级学员信息表'!$M:$M,'8-市场占有率'!$B44,'2-班级学员信息表'!$P:$P,"&lt;&gt;"&amp;" ")</f>
        <v>0</v>
      </c>
      <c r="M44" s="54">
        <f t="shared" si="3"/>
        <v>0</v>
      </c>
      <c r="N44" s="189"/>
      <c r="O44" s="55">
        <f t="shared" si="2"/>
        <v>0</v>
      </c>
    </row>
    <row r="45" spans="1:15">
      <c r="A45" s="52">
        <v>39</v>
      </c>
      <c r="B45" s="188"/>
      <c r="C45" s="54">
        <f>COUNTIFS('2-班级学员信息表'!$H:$H,"小班",'2-班级学员信息表'!$M:$M,'8-市场占有率'!$B45,'2-班级学员信息表'!$P:$P,"&lt;&gt;"&amp;" ")+COUNTIFS('2-班级学员信息表'!$H:$H,"中班",'2-班级学员信息表'!$M:$M,'8-市场占有率'!$B45,'2-班级学员信息表'!$P:$P,"&lt;&gt;"&amp;" ")+COUNTIFS('2-班级学员信息表'!$H:$H,"大班",'2-班级学员信息表'!$M:$M,'8-市场占有率'!$B45,'2-班级学员信息表'!$P:$P,"&lt;&gt;"&amp;" ")</f>
        <v>0</v>
      </c>
      <c r="D45" s="54">
        <f>COUNTIFS('2-班级学员信息表'!$H:$H,'8-市场占有率'!D$5,'2-班级学员信息表'!$M:$M,'8-市场占有率'!$B45,'2-班级学员信息表'!$P:$P,"&lt;&gt;"&amp;" ")</f>
        <v>0</v>
      </c>
      <c r="E45" s="54">
        <f>COUNTIFS('2-班级学员信息表'!$H:$H,'8-市场占有率'!E$5,'2-班级学员信息表'!$M:$M,'8-市场占有率'!$B45,'2-班级学员信息表'!$P:$P,"&lt;&gt;"&amp;" ")</f>
        <v>0</v>
      </c>
      <c r="F45" s="54">
        <f>COUNTIFS('2-班级学员信息表'!$H:$H,'8-市场占有率'!F$5,'2-班级学员信息表'!$M:$M,'8-市场占有率'!$B45,'2-班级学员信息表'!$P:$P,"&lt;&gt;"&amp;" ")</f>
        <v>0</v>
      </c>
      <c r="G45" s="54">
        <f>COUNTIFS('2-班级学员信息表'!$H:$H,'8-市场占有率'!G$5,'2-班级学员信息表'!$M:$M,'8-市场占有率'!$B45,'2-班级学员信息表'!$P:$P,"&lt;&gt;"&amp;" ")</f>
        <v>0</v>
      </c>
      <c r="H45" s="54">
        <f>COUNTIFS('2-班级学员信息表'!$H:$H,'8-市场占有率'!H$5,'2-班级学员信息表'!$M:$M,'8-市场占有率'!$B45,'2-班级学员信息表'!$P:$P,"&lt;&gt;"&amp;" ")</f>
        <v>0</v>
      </c>
      <c r="I45" s="54">
        <f>COUNTIFS('2-班级学员信息表'!$H:$H,'8-市场占有率'!I$5,'2-班级学员信息表'!$M:$M,'8-市场占有率'!$B45,'2-班级学员信息表'!$P:$P,"&lt;&gt;"&amp;" ")</f>
        <v>0</v>
      </c>
      <c r="J45" s="54">
        <f>COUNTIFS('2-班级学员信息表'!$H:$H,'8-市场占有率'!J$5,'2-班级学员信息表'!$M:$M,'8-市场占有率'!$B45,'2-班级学员信息表'!$P:$P,"&lt;&gt;"&amp;" ")</f>
        <v>0</v>
      </c>
      <c r="K45" s="54">
        <f>COUNTIFS('2-班级学员信息表'!$H:$H,'8-市场占有率'!K$5,'2-班级学员信息表'!$M:$M,'8-市场占有率'!$B45,'2-班级学员信息表'!$P:$P,"&lt;&gt;"&amp;" ")</f>
        <v>0</v>
      </c>
      <c r="L45" s="54">
        <f>COUNTIFS('2-班级学员信息表'!$H:$H,"初三",'2-班级学员信息表'!$M:$M,'8-市场占有率'!$B45,'2-班级学员信息表'!$P:$P,"&lt;&gt;"&amp;" ")+COUNTIFS('2-班级学员信息表'!$H:$H,"高一",'2-班级学员信息表'!$M:$M,'8-市场占有率'!$B45,'2-班级学员信息表'!$P:$P,"&lt;&gt;"&amp;" ")+COUNTIFS('2-班级学员信息表'!$H:$H,"高二",'2-班级学员信息表'!$M:$M,'8-市场占有率'!$B45,'2-班级学员信息表'!$P:$P,"&lt;&gt;"&amp;" ")+COUNTIFS('2-班级学员信息表'!$H:$H,"高三",'2-班级学员信息表'!$M:$M,'8-市场占有率'!$B45,'2-班级学员信息表'!$P:$P,"&lt;&gt;"&amp;" ")+COUNTIFS('2-班级学员信息表'!$H:$H,"其他",'2-班级学员信息表'!$M:$M,'8-市场占有率'!$B45,'2-班级学员信息表'!$P:$P,"&lt;&gt;"&amp;" ")</f>
        <v>0</v>
      </c>
      <c r="M45" s="54">
        <f t="shared" si="3"/>
        <v>0</v>
      </c>
      <c r="N45" s="189"/>
      <c r="O45" s="55">
        <f t="shared" si="2"/>
        <v>0</v>
      </c>
    </row>
    <row r="46" spans="1:15">
      <c r="A46" s="52">
        <v>40</v>
      </c>
      <c r="B46" s="188"/>
      <c r="C46" s="54">
        <f>COUNTIFS('2-班级学员信息表'!$H:$H,"小班",'2-班级学员信息表'!$M:$M,'8-市场占有率'!$B46,'2-班级学员信息表'!$P:$P,"&lt;&gt;"&amp;" ")+COUNTIFS('2-班级学员信息表'!$H:$H,"中班",'2-班级学员信息表'!$M:$M,'8-市场占有率'!$B46,'2-班级学员信息表'!$P:$P,"&lt;&gt;"&amp;" ")+COUNTIFS('2-班级学员信息表'!$H:$H,"大班",'2-班级学员信息表'!$M:$M,'8-市场占有率'!$B46,'2-班级学员信息表'!$P:$P,"&lt;&gt;"&amp;" ")</f>
        <v>0</v>
      </c>
      <c r="D46" s="54">
        <f>COUNTIFS('2-班级学员信息表'!$H:$H,'8-市场占有率'!D$5,'2-班级学员信息表'!$M:$M,'8-市场占有率'!$B46,'2-班级学员信息表'!$P:$P,"&lt;&gt;"&amp;" ")</f>
        <v>0</v>
      </c>
      <c r="E46" s="54">
        <f>COUNTIFS('2-班级学员信息表'!$H:$H,'8-市场占有率'!E$5,'2-班级学员信息表'!$M:$M,'8-市场占有率'!$B46,'2-班级学员信息表'!$P:$P,"&lt;&gt;"&amp;" ")</f>
        <v>0</v>
      </c>
      <c r="F46" s="54">
        <f>COUNTIFS('2-班级学员信息表'!$H:$H,'8-市场占有率'!F$5,'2-班级学员信息表'!$M:$M,'8-市场占有率'!$B46,'2-班级学员信息表'!$P:$P,"&lt;&gt;"&amp;" ")</f>
        <v>0</v>
      </c>
      <c r="G46" s="54">
        <f>COUNTIFS('2-班级学员信息表'!$H:$H,'8-市场占有率'!G$5,'2-班级学员信息表'!$M:$M,'8-市场占有率'!$B46,'2-班级学员信息表'!$P:$P,"&lt;&gt;"&amp;" ")</f>
        <v>0</v>
      </c>
      <c r="H46" s="54">
        <f>COUNTIFS('2-班级学员信息表'!$H:$H,'8-市场占有率'!H$5,'2-班级学员信息表'!$M:$M,'8-市场占有率'!$B46,'2-班级学员信息表'!$P:$P,"&lt;&gt;"&amp;" ")</f>
        <v>0</v>
      </c>
      <c r="I46" s="54">
        <f>COUNTIFS('2-班级学员信息表'!$H:$H,'8-市场占有率'!I$5,'2-班级学员信息表'!$M:$M,'8-市场占有率'!$B46,'2-班级学员信息表'!$P:$P,"&lt;&gt;"&amp;" ")</f>
        <v>0</v>
      </c>
      <c r="J46" s="54">
        <f>COUNTIFS('2-班级学员信息表'!$H:$H,'8-市场占有率'!J$5,'2-班级学员信息表'!$M:$M,'8-市场占有率'!$B46,'2-班级学员信息表'!$P:$P,"&lt;&gt;"&amp;" ")</f>
        <v>0</v>
      </c>
      <c r="K46" s="54">
        <f>COUNTIFS('2-班级学员信息表'!$H:$H,'8-市场占有率'!K$5,'2-班级学员信息表'!$M:$M,'8-市场占有率'!$B46,'2-班级学员信息表'!$P:$P,"&lt;&gt;"&amp;" ")</f>
        <v>0</v>
      </c>
      <c r="L46" s="54">
        <f>COUNTIFS('2-班级学员信息表'!$H:$H,"初三",'2-班级学员信息表'!$M:$M,'8-市场占有率'!$B46,'2-班级学员信息表'!$P:$P,"&lt;&gt;"&amp;" ")+COUNTIFS('2-班级学员信息表'!$H:$H,"高一",'2-班级学员信息表'!$M:$M,'8-市场占有率'!$B46,'2-班级学员信息表'!$P:$P,"&lt;&gt;"&amp;" ")+COUNTIFS('2-班级学员信息表'!$H:$H,"高二",'2-班级学员信息表'!$M:$M,'8-市场占有率'!$B46,'2-班级学员信息表'!$P:$P,"&lt;&gt;"&amp;" ")+COUNTIFS('2-班级学员信息表'!$H:$H,"高三",'2-班级学员信息表'!$M:$M,'8-市场占有率'!$B46,'2-班级学员信息表'!$P:$P,"&lt;&gt;"&amp;" ")+COUNTIFS('2-班级学员信息表'!$H:$H,"其他",'2-班级学员信息表'!$M:$M,'8-市场占有率'!$B46,'2-班级学员信息表'!$P:$P,"&lt;&gt;"&amp;" ")</f>
        <v>0</v>
      </c>
      <c r="M46" s="54">
        <f t="shared" si="3"/>
        <v>0</v>
      </c>
      <c r="N46" s="189"/>
      <c r="O46" s="55">
        <f t="shared" si="2"/>
        <v>0</v>
      </c>
    </row>
    <row r="47" spans="1:15">
      <c r="A47" s="52">
        <v>41</v>
      </c>
      <c r="B47" s="188"/>
      <c r="C47" s="54">
        <f>COUNTIFS('2-班级学员信息表'!$H:$H,"小班",'2-班级学员信息表'!$M:$M,'8-市场占有率'!$B47,'2-班级学员信息表'!$P:$P,"&lt;&gt;"&amp;" ")+COUNTIFS('2-班级学员信息表'!$H:$H,"中班",'2-班级学员信息表'!$M:$M,'8-市场占有率'!$B47,'2-班级学员信息表'!$P:$P,"&lt;&gt;"&amp;" ")+COUNTIFS('2-班级学员信息表'!$H:$H,"大班",'2-班级学员信息表'!$M:$M,'8-市场占有率'!$B47,'2-班级学员信息表'!$P:$P,"&lt;&gt;"&amp;" ")</f>
        <v>0</v>
      </c>
      <c r="D47" s="54">
        <f>COUNTIFS('2-班级学员信息表'!$H:$H,'8-市场占有率'!D$5,'2-班级学员信息表'!$M:$M,'8-市场占有率'!$B47,'2-班级学员信息表'!$P:$P,"&lt;&gt;"&amp;" ")</f>
        <v>0</v>
      </c>
      <c r="E47" s="54">
        <f>COUNTIFS('2-班级学员信息表'!$H:$H,'8-市场占有率'!E$5,'2-班级学员信息表'!$M:$M,'8-市场占有率'!$B47,'2-班级学员信息表'!$P:$P,"&lt;&gt;"&amp;" ")</f>
        <v>0</v>
      </c>
      <c r="F47" s="54">
        <f>COUNTIFS('2-班级学员信息表'!$H:$H,'8-市场占有率'!F$5,'2-班级学员信息表'!$M:$M,'8-市场占有率'!$B47,'2-班级学员信息表'!$P:$P,"&lt;&gt;"&amp;" ")</f>
        <v>0</v>
      </c>
      <c r="G47" s="54">
        <f>COUNTIFS('2-班级学员信息表'!$H:$H,'8-市场占有率'!G$5,'2-班级学员信息表'!$M:$M,'8-市场占有率'!$B47,'2-班级学员信息表'!$P:$P,"&lt;&gt;"&amp;" ")</f>
        <v>0</v>
      </c>
      <c r="H47" s="54">
        <f>COUNTIFS('2-班级学员信息表'!$H:$H,'8-市场占有率'!H$5,'2-班级学员信息表'!$M:$M,'8-市场占有率'!$B47,'2-班级学员信息表'!$P:$P,"&lt;&gt;"&amp;" ")</f>
        <v>0</v>
      </c>
      <c r="I47" s="54">
        <f>COUNTIFS('2-班级学员信息表'!$H:$H,'8-市场占有率'!I$5,'2-班级学员信息表'!$M:$M,'8-市场占有率'!$B47,'2-班级学员信息表'!$P:$P,"&lt;&gt;"&amp;" ")</f>
        <v>0</v>
      </c>
      <c r="J47" s="54">
        <f>COUNTIFS('2-班级学员信息表'!$H:$H,'8-市场占有率'!J$5,'2-班级学员信息表'!$M:$M,'8-市场占有率'!$B47,'2-班级学员信息表'!$P:$P,"&lt;&gt;"&amp;" ")</f>
        <v>0</v>
      </c>
      <c r="K47" s="54">
        <f>COUNTIFS('2-班级学员信息表'!$H:$H,'8-市场占有率'!K$5,'2-班级学员信息表'!$M:$M,'8-市场占有率'!$B47,'2-班级学员信息表'!$P:$P,"&lt;&gt;"&amp;" ")</f>
        <v>0</v>
      </c>
      <c r="L47" s="54">
        <f>COUNTIFS('2-班级学员信息表'!$H:$H,"初三",'2-班级学员信息表'!$M:$M,'8-市场占有率'!$B47,'2-班级学员信息表'!$P:$P,"&lt;&gt;"&amp;" ")+COUNTIFS('2-班级学员信息表'!$H:$H,"高一",'2-班级学员信息表'!$M:$M,'8-市场占有率'!$B47,'2-班级学员信息表'!$P:$P,"&lt;&gt;"&amp;" ")+COUNTIFS('2-班级学员信息表'!$H:$H,"高二",'2-班级学员信息表'!$M:$M,'8-市场占有率'!$B47,'2-班级学员信息表'!$P:$P,"&lt;&gt;"&amp;" ")+COUNTIFS('2-班级学员信息表'!$H:$H,"高三",'2-班级学员信息表'!$M:$M,'8-市场占有率'!$B47,'2-班级学员信息表'!$P:$P,"&lt;&gt;"&amp;" ")+COUNTIFS('2-班级学员信息表'!$H:$H,"其他",'2-班级学员信息表'!$M:$M,'8-市场占有率'!$B47,'2-班级学员信息表'!$P:$P,"&lt;&gt;"&amp;" ")</f>
        <v>0</v>
      </c>
      <c r="M47" s="54">
        <f t="shared" si="3"/>
        <v>0</v>
      </c>
      <c r="N47" s="189"/>
      <c r="O47" s="55">
        <f t="shared" si="2"/>
        <v>0</v>
      </c>
    </row>
    <row r="48" spans="1:15">
      <c r="A48" s="52">
        <v>42</v>
      </c>
      <c r="B48" s="188"/>
      <c r="C48" s="54">
        <f>COUNTIFS('2-班级学员信息表'!$H:$H,"小班",'2-班级学员信息表'!$M:$M,'8-市场占有率'!$B48,'2-班级学员信息表'!$P:$P,"&lt;&gt;"&amp;" ")+COUNTIFS('2-班级学员信息表'!$H:$H,"中班",'2-班级学员信息表'!$M:$M,'8-市场占有率'!$B48,'2-班级学员信息表'!$P:$P,"&lt;&gt;"&amp;" ")+COUNTIFS('2-班级学员信息表'!$H:$H,"大班",'2-班级学员信息表'!$M:$M,'8-市场占有率'!$B48,'2-班级学员信息表'!$P:$P,"&lt;&gt;"&amp;" ")</f>
        <v>0</v>
      </c>
      <c r="D48" s="54">
        <f>COUNTIFS('2-班级学员信息表'!$H:$H,'8-市场占有率'!D$5,'2-班级学员信息表'!$M:$M,'8-市场占有率'!$B48,'2-班级学员信息表'!$P:$P,"&lt;&gt;"&amp;" ")</f>
        <v>0</v>
      </c>
      <c r="E48" s="54">
        <f>COUNTIFS('2-班级学员信息表'!$H:$H,'8-市场占有率'!E$5,'2-班级学员信息表'!$M:$M,'8-市场占有率'!$B48,'2-班级学员信息表'!$P:$P,"&lt;&gt;"&amp;" ")</f>
        <v>0</v>
      </c>
      <c r="F48" s="54">
        <f>COUNTIFS('2-班级学员信息表'!$H:$H,'8-市场占有率'!F$5,'2-班级学员信息表'!$M:$M,'8-市场占有率'!$B48,'2-班级学员信息表'!$P:$P,"&lt;&gt;"&amp;" ")</f>
        <v>0</v>
      </c>
      <c r="G48" s="54">
        <f>COUNTIFS('2-班级学员信息表'!$H:$H,'8-市场占有率'!G$5,'2-班级学员信息表'!$M:$M,'8-市场占有率'!$B48,'2-班级学员信息表'!$P:$P,"&lt;&gt;"&amp;" ")</f>
        <v>0</v>
      </c>
      <c r="H48" s="54">
        <f>COUNTIFS('2-班级学员信息表'!$H:$H,'8-市场占有率'!H$5,'2-班级学员信息表'!$M:$M,'8-市场占有率'!$B48,'2-班级学员信息表'!$P:$P,"&lt;&gt;"&amp;" ")</f>
        <v>0</v>
      </c>
      <c r="I48" s="54">
        <f>COUNTIFS('2-班级学员信息表'!$H:$H,'8-市场占有率'!I$5,'2-班级学员信息表'!$M:$M,'8-市场占有率'!$B48,'2-班级学员信息表'!$P:$P,"&lt;&gt;"&amp;" ")</f>
        <v>0</v>
      </c>
      <c r="J48" s="54">
        <f>COUNTIFS('2-班级学员信息表'!$H:$H,'8-市场占有率'!J$5,'2-班级学员信息表'!$M:$M,'8-市场占有率'!$B48,'2-班级学员信息表'!$P:$P,"&lt;&gt;"&amp;" ")</f>
        <v>0</v>
      </c>
      <c r="K48" s="54">
        <f>COUNTIFS('2-班级学员信息表'!$H:$H,'8-市场占有率'!K$5,'2-班级学员信息表'!$M:$M,'8-市场占有率'!$B48,'2-班级学员信息表'!$P:$P,"&lt;&gt;"&amp;" ")</f>
        <v>0</v>
      </c>
      <c r="L48" s="54">
        <f>COUNTIFS('2-班级学员信息表'!$H:$H,"初三",'2-班级学员信息表'!$M:$M,'8-市场占有率'!$B48,'2-班级学员信息表'!$P:$P,"&lt;&gt;"&amp;" ")+COUNTIFS('2-班级学员信息表'!$H:$H,"高一",'2-班级学员信息表'!$M:$M,'8-市场占有率'!$B48,'2-班级学员信息表'!$P:$P,"&lt;&gt;"&amp;" ")+COUNTIFS('2-班级学员信息表'!$H:$H,"高二",'2-班级学员信息表'!$M:$M,'8-市场占有率'!$B48,'2-班级学员信息表'!$P:$P,"&lt;&gt;"&amp;" ")+COUNTIFS('2-班级学员信息表'!$H:$H,"高三",'2-班级学员信息表'!$M:$M,'8-市场占有率'!$B48,'2-班级学员信息表'!$P:$P,"&lt;&gt;"&amp;" ")+COUNTIFS('2-班级学员信息表'!$H:$H,"其他",'2-班级学员信息表'!$M:$M,'8-市场占有率'!$B48,'2-班级学员信息表'!$P:$P,"&lt;&gt;"&amp;" ")</f>
        <v>0</v>
      </c>
      <c r="M48" s="54">
        <f t="shared" si="3"/>
        <v>0</v>
      </c>
      <c r="N48" s="189"/>
      <c r="O48" s="55">
        <f t="shared" si="2"/>
        <v>0</v>
      </c>
    </row>
    <row r="49" spans="1:15">
      <c r="A49" s="52">
        <v>43</v>
      </c>
      <c r="B49" s="188"/>
      <c r="C49" s="54">
        <f>COUNTIFS('2-班级学员信息表'!$H:$H,"小班",'2-班级学员信息表'!$M:$M,'8-市场占有率'!$B49,'2-班级学员信息表'!$P:$P,"&lt;&gt;"&amp;" ")+COUNTIFS('2-班级学员信息表'!$H:$H,"中班",'2-班级学员信息表'!$M:$M,'8-市场占有率'!$B49,'2-班级学员信息表'!$P:$P,"&lt;&gt;"&amp;" ")+COUNTIFS('2-班级学员信息表'!$H:$H,"大班",'2-班级学员信息表'!$M:$M,'8-市场占有率'!$B49,'2-班级学员信息表'!$P:$P,"&lt;&gt;"&amp;" ")</f>
        <v>0</v>
      </c>
      <c r="D49" s="54">
        <f>COUNTIFS('2-班级学员信息表'!$H:$H,'8-市场占有率'!D$5,'2-班级学员信息表'!$M:$M,'8-市场占有率'!$B49,'2-班级学员信息表'!$P:$P,"&lt;&gt;"&amp;" ")</f>
        <v>0</v>
      </c>
      <c r="E49" s="54">
        <f>COUNTIFS('2-班级学员信息表'!$H:$H,'8-市场占有率'!E$5,'2-班级学员信息表'!$M:$M,'8-市场占有率'!$B49,'2-班级学员信息表'!$P:$P,"&lt;&gt;"&amp;" ")</f>
        <v>0</v>
      </c>
      <c r="F49" s="54">
        <f>COUNTIFS('2-班级学员信息表'!$H:$H,'8-市场占有率'!F$5,'2-班级学员信息表'!$M:$M,'8-市场占有率'!$B49,'2-班级学员信息表'!$P:$P,"&lt;&gt;"&amp;" ")</f>
        <v>0</v>
      </c>
      <c r="G49" s="54">
        <f>COUNTIFS('2-班级学员信息表'!$H:$H,'8-市场占有率'!G$5,'2-班级学员信息表'!$M:$M,'8-市场占有率'!$B49,'2-班级学员信息表'!$P:$P,"&lt;&gt;"&amp;" ")</f>
        <v>0</v>
      </c>
      <c r="H49" s="54">
        <f>COUNTIFS('2-班级学员信息表'!$H:$H,'8-市场占有率'!H$5,'2-班级学员信息表'!$M:$M,'8-市场占有率'!$B49,'2-班级学员信息表'!$P:$P,"&lt;&gt;"&amp;" ")</f>
        <v>0</v>
      </c>
      <c r="I49" s="54">
        <f>COUNTIFS('2-班级学员信息表'!$H:$H,'8-市场占有率'!I$5,'2-班级学员信息表'!$M:$M,'8-市场占有率'!$B49,'2-班级学员信息表'!$P:$P,"&lt;&gt;"&amp;" ")</f>
        <v>0</v>
      </c>
      <c r="J49" s="54">
        <f>COUNTIFS('2-班级学员信息表'!$H:$H,'8-市场占有率'!J$5,'2-班级学员信息表'!$M:$M,'8-市场占有率'!$B49,'2-班级学员信息表'!$P:$P,"&lt;&gt;"&amp;" ")</f>
        <v>0</v>
      </c>
      <c r="K49" s="54">
        <f>COUNTIFS('2-班级学员信息表'!$H:$H,'8-市场占有率'!K$5,'2-班级学员信息表'!$M:$M,'8-市场占有率'!$B49,'2-班级学员信息表'!$P:$P,"&lt;&gt;"&amp;" ")</f>
        <v>0</v>
      </c>
      <c r="L49" s="54">
        <f>COUNTIFS('2-班级学员信息表'!$H:$H,"初三",'2-班级学员信息表'!$M:$M,'8-市场占有率'!$B49,'2-班级学员信息表'!$P:$P,"&lt;&gt;"&amp;" ")+COUNTIFS('2-班级学员信息表'!$H:$H,"高一",'2-班级学员信息表'!$M:$M,'8-市场占有率'!$B49,'2-班级学员信息表'!$P:$P,"&lt;&gt;"&amp;" ")+COUNTIFS('2-班级学员信息表'!$H:$H,"高二",'2-班级学员信息表'!$M:$M,'8-市场占有率'!$B49,'2-班级学员信息表'!$P:$P,"&lt;&gt;"&amp;" ")+COUNTIFS('2-班级学员信息表'!$H:$H,"高三",'2-班级学员信息表'!$M:$M,'8-市场占有率'!$B49,'2-班级学员信息表'!$P:$P,"&lt;&gt;"&amp;" ")+COUNTIFS('2-班级学员信息表'!$H:$H,"其他",'2-班级学员信息表'!$M:$M,'8-市场占有率'!$B49,'2-班级学员信息表'!$P:$P,"&lt;&gt;"&amp;" ")</f>
        <v>0</v>
      </c>
      <c r="M49" s="54">
        <f t="shared" si="3"/>
        <v>0</v>
      </c>
      <c r="N49" s="189"/>
      <c r="O49" s="55">
        <f t="shared" si="2"/>
        <v>0</v>
      </c>
    </row>
    <row r="50" spans="1:15">
      <c r="A50" s="52">
        <v>44</v>
      </c>
      <c r="B50" s="188"/>
      <c r="C50" s="54">
        <f>COUNTIFS('2-班级学员信息表'!$H:$H,"小班",'2-班级学员信息表'!$M:$M,'8-市场占有率'!$B50,'2-班级学员信息表'!$P:$P,"&lt;&gt;"&amp;" ")+COUNTIFS('2-班级学员信息表'!$H:$H,"中班",'2-班级学员信息表'!$M:$M,'8-市场占有率'!$B50,'2-班级学员信息表'!$P:$P,"&lt;&gt;"&amp;" ")+COUNTIFS('2-班级学员信息表'!$H:$H,"大班",'2-班级学员信息表'!$M:$M,'8-市场占有率'!$B50,'2-班级学员信息表'!$P:$P,"&lt;&gt;"&amp;" ")</f>
        <v>0</v>
      </c>
      <c r="D50" s="54">
        <f>COUNTIFS('2-班级学员信息表'!$H:$H,'8-市场占有率'!D$5,'2-班级学员信息表'!$M:$M,'8-市场占有率'!$B50,'2-班级学员信息表'!$P:$P,"&lt;&gt;"&amp;" ")</f>
        <v>0</v>
      </c>
      <c r="E50" s="54">
        <f>COUNTIFS('2-班级学员信息表'!$H:$H,'8-市场占有率'!E$5,'2-班级学员信息表'!$M:$M,'8-市场占有率'!$B50,'2-班级学员信息表'!$P:$P,"&lt;&gt;"&amp;" ")</f>
        <v>0</v>
      </c>
      <c r="F50" s="54">
        <f>COUNTIFS('2-班级学员信息表'!$H:$H,'8-市场占有率'!F$5,'2-班级学员信息表'!$M:$M,'8-市场占有率'!$B50,'2-班级学员信息表'!$P:$P,"&lt;&gt;"&amp;" ")</f>
        <v>0</v>
      </c>
      <c r="G50" s="54">
        <f>COUNTIFS('2-班级学员信息表'!$H:$H,'8-市场占有率'!G$5,'2-班级学员信息表'!$M:$M,'8-市场占有率'!$B50,'2-班级学员信息表'!$P:$P,"&lt;&gt;"&amp;" ")</f>
        <v>0</v>
      </c>
      <c r="H50" s="54">
        <f>COUNTIFS('2-班级学员信息表'!$H:$H,'8-市场占有率'!H$5,'2-班级学员信息表'!$M:$M,'8-市场占有率'!$B50,'2-班级学员信息表'!$P:$P,"&lt;&gt;"&amp;" ")</f>
        <v>0</v>
      </c>
      <c r="I50" s="54">
        <f>COUNTIFS('2-班级学员信息表'!$H:$H,'8-市场占有率'!I$5,'2-班级学员信息表'!$M:$M,'8-市场占有率'!$B50,'2-班级学员信息表'!$P:$P,"&lt;&gt;"&amp;" ")</f>
        <v>0</v>
      </c>
      <c r="J50" s="54">
        <f>COUNTIFS('2-班级学员信息表'!$H:$H,'8-市场占有率'!J$5,'2-班级学员信息表'!$M:$M,'8-市场占有率'!$B50,'2-班级学员信息表'!$P:$P,"&lt;&gt;"&amp;" ")</f>
        <v>0</v>
      </c>
      <c r="K50" s="54">
        <f>COUNTIFS('2-班级学员信息表'!$H:$H,'8-市场占有率'!K$5,'2-班级学员信息表'!$M:$M,'8-市场占有率'!$B50,'2-班级学员信息表'!$P:$P,"&lt;&gt;"&amp;" ")</f>
        <v>0</v>
      </c>
      <c r="L50" s="54">
        <f>COUNTIFS('2-班级学员信息表'!$H:$H,"初三",'2-班级学员信息表'!$M:$M,'8-市场占有率'!$B50,'2-班级学员信息表'!$P:$P,"&lt;&gt;"&amp;" ")+COUNTIFS('2-班级学员信息表'!$H:$H,"高一",'2-班级学员信息表'!$M:$M,'8-市场占有率'!$B50,'2-班级学员信息表'!$P:$P,"&lt;&gt;"&amp;" ")+COUNTIFS('2-班级学员信息表'!$H:$H,"高二",'2-班级学员信息表'!$M:$M,'8-市场占有率'!$B50,'2-班级学员信息表'!$P:$P,"&lt;&gt;"&amp;" ")+COUNTIFS('2-班级学员信息表'!$H:$H,"高三",'2-班级学员信息表'!$M:$M,'8-市场占有率'!$B50,'2-班级学员信息表'!$P:$P,"&lt;&gt;"&amp;" ")+COUNTIFS('2-班级学员信息表'!$H:$H,"其他",'2-班级学员信息表'!$M:$M,'8-市场占有率'!$B50,'2-班级学员信息表'!$P:$P,"&lt;&gt;"&amp;" ")</f>
        <v>0</v>
      </c>
      <c r="M50" s="54">
        <f t="shared" si="3"/>
        <v>0</v>
      </c>
      <c r="N50" s="189"/>
      <c r="O50" s="55">
        <f t="shared" si="2"/>
        <v>0</v>
      </c>
    </row>
    <row r="51" spans="1:15">
      <c r="A51" s="52">
        <v>45</v>
      </c>
      <c r="B51" s="188"/>
      <c r="C51" s="54">
        <f>COUNTIFS('2-班级学员信息表'!$H:$H,"小班",'2-班级学员信息表'!$M:$M,'8-市场占有率'!$B51,'2-班级学员信息表'!$P:$P,"&lt;&gt;"&amp;" ")+COUNTIFS('2-班级学员信息表'!$H:$H,"中班",'2-班级学员信息表'!$M:$M,'8-市场占有率'!$B51,'2-班级学员信息表'!$P:$P,"&lt;&gt;"&amp;" ")+COUNTIFS('2-班级学员信息表'!$H:$H,"大班",'2-班级学员信息表'!$M:$M,'8-市场占有率'!$B51,'2-班级学员信息表'!$P:$P,"&lt;&gt;"&amp;" ")</f>
        <v>0</v>
      </c>
      <c r="D51" s="54">
        <f>COUNTIFS('2-班级学员信息表'!$H:$H,'8-市场占有率'!D$5,'2-班级学员信息表'!$M:$M,'8-市场占有率'!$B51,'2-班级学员信息表'!$P:$P,"&lt;&gt;"&amp;" ")</f>
        <v>0</v>
      </c>
      <c r="E51" s="54">
        <f>COUNTIFS('2-班级学员信息表'!$H:$H,'8-市场占有率'!E$5,'2-班级学员信息表'!$M:$M,'8-市场占有率'!$B51,'2-班级学员信息表'!$P:$P,"&lt;&gt;"&amp;" ")</f>
        <v>0</v>
      </c>
      <c r="F51" s="54">
        <f>COUNTIFS('2-班级学员信息表'!$H:$H,'8-市场占有率'!F$5,'2-班级学员信息表'!$M:$M,'8-市场占有率'!$B51,'2-班级学员信息表'!$P:$P,"&lt;&gt;"&amp;" ")</f>
        <v>0</v>
      </c>
      <c r="G51" s="54">
        <f>COUNTIFS('2-班级学员信息表'!$H:$H,'8-市场占有率'!G$5,'2-班级学员信息表'!$M:$M,'8-市场占有率'!$B51,'2-班级学员信息表'!$P:$P,"&lt;&gt;"&amp;" ")</f>
        <v>0</v>
      </c>
      <c r="H51" s="54">
        <f>COUNTIFS('2-班级学员信息表'!$H:$H,'8-市场占有率'!H$5,'2-班级学员信息表'!$M:$M,'8-市场占有率'!$B51,'2-班级学员信息表'!$P:$P,"&lt;&gt;"&amp;" ")</f>
        <v>0</v>
      </c>
      <c r="I51" s="54">
        <f>COUNTIFS('2-班级学员信息表'!$H:$H,'8-市场占有率'!I$5,'2-班级学员信息表'!$M:$M,'8-市场占有率'!$B51,'2-班级学员信息表'!$P:$P,"&lt;&gt;"&amp;" ")</f>
        <v>0</v>
      </c>
      <c r="J51" s="54">
        <f>COUNTIFS('2-班级学员信息表'!$H:$H,'8-市场占有率'!J$5,'2-班级学员信息表'!$M:$M,'8-市场占有率'!$B51,'2-班级学员信息表'!$P:$P,"&lt;&gt;"&amp;" ")</f>
        <v>0</v>
      </c>
      <c r="K51" s="54">
        <f>COUNTIFS('2-班级学员信息表'!$H:$H,'8-市场占有率'!K$5,'2-班级学员信息表'!$M:$M,'8-市场占有率'!$B51,'2-班级学员信息表'!$P:$P,"&lt;&gt;"&amp;" ")</f>
        <v>0</v>
      </c>
      <c r="L51" s="54">
        <f>COUNTIFS('2-班级学员信息表'!$H:$H,"初三",'2-班级学员信息表'!$M:$M,'8-市场占有率'!$B51,'2-班级学员信息表'!$P:$P,"&lt;&gt;"&amp;" ")+COUNTIFS('2-班级学员信息表'!$H:$H,"高一",'2-班级学员信息表'!$M:$M,'8-市场占有率'!$B51,'2-班级学员信息表'!$P:$P,"&lt;&gt;"&amp;" ")+COUNTIFS('2-班级学员信息表'!$H:$H,"高二",'2-班级学员信息表'!$M:$M,'8-市场占有率'!$B51,'2-班级学员信息表'!$P:$P,"&lt;&gt;"&amp;" ")+COUNTIFS('2-班级学员信息表'!$H:$H,"高三",'2-班级学员信息表'!$M:$M,'8-市场占有率'!$B51,'2-班级学员信息表'!$P:$P,"&lt;&gt;"&amp;" ")+COUNTIFS('2-班级学员信息表'!$H:$H,"其他",'2-班级学员信息表'!$M:$M,'8-市场占有率'!$B51,'2-班级学员信息表'!$P:$P,"&lt;&gt;"&amp;" ")</f>
        <v>0</v>
      </c>
      <c r="M51" s="54">
        <f t="shared" si="3"/>
        <v>0</v>
      </c>
      <c r="N51" s="189"/>
      <c r="O51" s="55">
        <f t="shared" si="2"/>
        <v>0</v>
      </c>
    </row>
    <row r="52" spans="1:15">
      <c r="A52" s="52">
        <v>46</v>
      </c>
      <c r="B52" s="188"/>
      <c r="C52" s="54">
        <f>COUNTIFS('2-班级学员信息表'!$H:$H,"小班",'2-班级学员信息表'!$M:$M,'8-市场占有率'!$B52,'2-班级学员信息表'!$P:$P,"&lt;&gt;"&amp;" ")+COUNTIFS('2-班级学员信息表'!$H:$H,"中班",'2-班级学员信息表'!$M:$M,'8-市场占有率'!$B52,'2-班级学员信息表'!$P:$P,"&lt;&gt;"&amp;" ")+COUNTIFS('2-班级学员信息表'!$H:$H,"大班",'2-班级学员信息表'!$M:$M,'8-市场占有率'!$B52,'2-班级学员信息表'!$P:$P,"&lt;&gt;"&amp;" ")</f>
        <v>0</v>
      </c>
      <c r="D52" s="54">
        <f>COUNTIFS('2-班级学员信息表'!$H:$H,'8-市场占有率'!D$5,'2-班级学员信息表'!$M:$M,'8-市场占有率'!$B52,'2-班级学员信息表'!$P:$P,"&lt;&gt;"&amp;" ")</f>
        <v>0</v>
      </c>
      <c r="E52" s="54">
        <f>COUNTIFS('2-班级学员信息表'!$H:$H,'8-市场占有率'!E$5,'2-班级学员信息表'!$M:$M,'8-市场占有率'!$B52,'2-班级学员信息表'!$P:$P,"&lt;&gt;"&amp;" ")</f>
        <v>0</v>
      </c>
      <c r="F52" s="54">
        <f>COUNTIFS('2-班级学员信息表'!$H:$H,'8-市场占有率'!F$5,'2-班级学员信息表'!$M:$M,'8-市场占有率'!$B52,'2-班级学员信息表'!$P:$P,"&lt;&gt;"&amp;" ")</f>
        <v>0</v>
      </c>
      <c r="G52" s="54">
        <f>COUNTIFS('2-班级学员信息表'!$H:$H,'8-市场占有率'!G$5,'2-班级学员信息表'!$M:$M,'8-市场占有率'!$B52,'2-班级学员信息表'!$P:$P,"&lt;&gt;"&amp;" ")</f>
        <v>0</v>
      </c>
      <c r="H52" s="54">
        <f>COUNTIFS('2-班级学员信息表'!$H:$H,'8-市场占有率'!H$5,'2-班级学员信息表'!$M:$M,'8-市场占有率'!$B52,'2-班级学员信息表'!$P:$P,"&lt;&gt;"&amp;" ")</f>
        <v>0</v>
      </c>
      <c r="I52" s="54">
        <f>COUNTIFS('2-班级学员信息表'!$H:$H,'8-市场占有率'!I$5,'2-班级学员信息表'!$M:$M,'8-市场占有率'!$B52,'2-班级学员信息表'!$P:$P,"&lt;&gt;"&amp;" ")</f>
        <v>0</v>
      </c>
      <c r="J52" s="54">
        <f>COUNTIFS('2-班级学员信息表'!$H:$H,'8-市场占有率'!J$5,'2-班级学员信息表'!$M:$M,'8-市场占有率'!$B52,'2-班级学员信息表'!$P:$P,"&lt;&gt;"&amp;" ")</f>
        <v>0</v>
      </c>
      <c r="K52" s="54">
        <f>COUNTIFS('2-班级学员信息表'!$H:$H,'8-市场占有率'!K$5,'2-班级学员信息表'!$M:$M,'8-市场占有率'!$B52,'2-班级学员信息表'!$P:$P,"&lt;&gt;"&amp;" ")</f>
        <v>0</v>
      </c>
      <c r="L52" s="54">
        <f>COUNTIFS('2-班级学员信息表'!$H:$H,"初三",'2-班级学员信息表'!$M:$M,'8-市场占有率'!$B52,'2-班级学员信息表'!$P:$P,"&lt;&gt;"&amp;" ")+COUNTIFS('2-班级学员信息表'!$H:$H,"高一",'2-班级学员信息表'!$M:$M,'8-市场占有率'!$B52,'2-班级学员信息表'!$P:$P,"&lt;&gt;"&amp;" ")+COUNTIFS('2-班级学员信息表'!$H:$H,"高二",'2-班级学员信息表'!$M:$M,'8-市场占有率'!$B52,'2-班级学员信息表'!$P:$P,"&lt;&gt;"&amp;" ")+COUNTIFS('2-班级学员信息表'!$H:$H,"高三",'2-班级学员信息表'!$M:$M,'8-市场占有率'!$B52,'2-班级学员信息表'!$P:$P,"&lt;&gt;"&amp;" ")+COUNTIFS('2-班级学员信息表'!$H:$H,"其他",'2-班级学员信息表'!$M:$M,'8-市场占有率'!$B52,'2-班级学员信息表'!$P:$P,"&lt;&gt;"&amp;" ")</f>
        <v>0</v>
      </c>
      <c r="M52" s="54">
        <f t="shared" si="3"/>
        <v>0</v>
      </c>
      <c r="N52" s="189"/>
      <c r="O52" s="55">
        <f t="shared" si="2"/>
        <v>0</v>
      </c>
    </row>
    <row r="53" spans="1:15">
      <c r="A53" s="52">
        <v>47</v>
      </c>
      <c r="B53" s="188"/>
      <c r="C53" s="54">
        <f>COUNTIFS('2-班级学员信息表'!$H:$H,"小班",'2-班级学员信息表'!$M:$M,'8-市场占有率'!$B53,'2-班级学员信息表'!$P:$P,"&lt;&gt;"&amp;" ")+COUNTIFS('2-班级学员信息表'!$H:$H,"中班",'2-班级学员信息表'!$M:$M,'8-市场占有率'!$B53,'2-班级学员信息表'!$P:$P,"&lt;&gt;"&amp;" ")+COUNTIFS('2-班级学员信息表'!$H:$H,"大班",'2-班级学员信息表'!$M:$M,'8-市场占有率'!$B53,'2-班级学员信息表'!$P:$P,"&lt;&gt;"&amp;" ")</f>
        <v>0</v>
      </c>
      <c r="D53" s="54">
        <f>COUNTIFS('2-班级学员信息表'!$H:$H,'8-市场占有率'!D$5,'2-班级学员信息表'!$M:$M,'8-市场占有率'!$B53,'2-班级学员信息表'!$P:$P,"&lt;&gt;"&amp;" ")</f>
        <v>0</v>
      </c>
      <c r="E53" s="54">
        <f>COUNTIFS('2-班级学员信息表'!$H:$H,'8-市场占有率'!E$5,'2-班级学员信息表'!$M:$M,'8-市场占有率'!$B53,'2-班级学员信息表'!$P:$P,"&lt;&gt;"&amp;" ")</f>
        <v>0</v>
      </c>
      <c r="F53" s="54">
        <f>COUNTIFS('2-班级学员信息表'!$H:$H,'8-市场占有率'!F$5,'2-班级学员信息表'!$M:$M,'8-市场占有率'!$B53,'2-班级学员信息表'!$P:$P,"&lt;&gt;"&amp;" ")</f>
        <v>0</v>
      </c>
      <c r="G53" s="54">
        <f>COUNTIFS('2-班级学员信息表'!$H:$H,'8-市场占有率'!G$5,'2-班级学员信息表'!$M:$M,'8-市场占有率'!$B53,'2-班级学员信息表'!$P:$P,"&lt;&gt;"&amp;" ")</f>
        <v>0</v>
      </c>
      <c r="H53" s="54">
        <f>COUNTIFS('2-班级学员信息表'!$H:$H,'8-市场占有率'!H$5,'2-班级学员信息表'!$M:$M,'8-市场占有率'!$B53,'2-班级学员信息表'!$P:$P,"&lt;&gt;"&amp;" ")</f>
        <v>0</v>
      </c>
      <c r="I53" s="54">
        <f>COUNTIFS('2-班级学员信息表'!$H:$H,'8-市场占有率'!I$5,'2-班级学员信息表'!$M:$M,'8-市场占有率'!$B53,'2-班级学员信息表'!$P:$P,"&lt;&gt;"&amp;" ")</f>
        <v>0</v>
      </c>
      <c r="J53" s="54">
        <f>COUNTIFS('2-班级学员信息表'!$H:$H,'8-市场占有率'!J$5,'2-班级学员信息表'!$M:$M,'8-市场占有率'!$B53,'2-班级学员信息表'!$P:$P,"&lt;&gt;"&amp;" ")</f>
        <v>0</v>
      </c>
      <c r="K53" s="54">
        <f>COUNTIFS('2-班级学员信息表'!$H:$H,'8-市场占有率'!K$5,'2-班级学员信息表'!$M:$M,'8-市场占有率'!$B53,'2-班级学员信息表'!$P:$P,"&lt;&gt;"&amp;" ")</f>
        <v>0</v>
      </c>
      <c r="L53" s="54">
        <f>COUNTIFS('2-班级学员信息表'!$H:$H,"初三",'2-班级学员信息表'!$M:$M,'8-市场占有率'!$B53,'2-班级学员信息表'!$P:$P,"&lt;&gt;"&amp;" ")+COUNTIFS('2-班级学员信息表'!$H:$H,"高一",'2-班级学员信息表'!$M:$M,'8-市场占有率'!$B53,'2-班级学员信息表'!$P:$P,"&lt;&gt;"&amp;" ")+COUNTIFS('2-班级学员信息表'!$H:$H,"高二",'2-班级学员信息表'!$M:$M,'8-市场占有率'!$B53,'2-班级学员信息表'!$P:$P,"&lt;&gt;"&amp;" ")+COUNTIFS('2-班级学员信息表'!$H:$H,"高三",'2-班级学员信息表'!$M:$M,'8-市场占有率'!$B53,'2-班级学员信息表'!$P:$P,"&lt;&gt;"&amp;" ")+COUNTIFS('2-班级学员信息表'!$H:$H,"其他",'2-班级学员信息表'!$M:$M,'8-市场占有率'!$B53,'2-班级学员信息表'!$P:$P,"&lt;&gt;"&amp;" ")</f>
        <v>0</v>
      </c>
      <c r="M53" s="54">
        <f t="shared" si="3"/>
        <v>0</v>
      </c>
      <c r="N53" s="189"/>
      <c r="O53" s="55">
        <f t="shared" si="2"/>
        <v>0</v>
      </c>
    </row>
    <row r="54" spans="1:15">
      <c r="A54" s="52">
        <v>48</v>
      </c>
      <c r="B54" s="188"/>
      <c r="C54" s="54">
        <f>COUNTIFS('2-班级学员信息表'!$H:$H,"小班",'2-班级学员信息表'!$M:$M,'8-市场占有率'!$B54,'2-班级学员信息表'!$P:$P,"&lt;&gt;"&amp;" ")+COUNTIFS('2-班级学员信息表'!$H:$H,"中班",'2-班级学员信息表'!$M:$M,'8-市场占有率'!$B54,'2-班级学员信息表'!$P:$P,"&lt;&gt;"&amp;" ")+COUNTIFS('2-班级学员信息表'!$H:$H,"大班",'2-班级学员信息表'!$M:$M,'8-市场占有率'!$B54,'2-班级学员信息表'!$P:$P,"&lt;&gt;"&amp;" ")</f>
        <v>0</v>
      </c>
      <c r="D54" s="54">
        <f>COUNTIFS('2-班级学员信息表'!$H:$H,'8-市场占有率'!D$5,'2-班级学员信息表'!$M:$M,'8-市场占有率'!$B54,'2-班级学员信息表'!$P:$P,"&lt;&gt;"&amp;" ")</f>
        <v>0</v>
      </c>
      <c r="E54" s="54">
        <f>COUNTIFS('2-班级学员信息表'!$H:$H,'8-市场占有率'!E$5,'2-班级学员信息表'!$M:$M,'8-市场占有率'!$B54,'2-班级学员信息表'!$P:$P,"&lt;&gt;"&amp;" ")</f>
        <v>0</v>
      </c>
      <c r="F54" s="54">
        <f>COUNTIFS('2-班级学员信息表'!$H:$H,'8-市场占有率'!F$5,'2-班级学员信息表'!$M:$M,'8-市场占有率'!$B54,'2-班级学员信息表'!$P:$P,"&lt;&gt;"&amp;" ")</f>
        <v>0</v>
      </c>
      <c r="G54" s="54">
        <f>COUNTIFS('2-班级学员信息表'!$H:$H,'8-市场占有率'!G$5,'2-班级学员信息表'!$M:$M,'8-市场占有率'!$B54,'2-班级学员信息表'!$P:$P,"&lt;&gt;"&amp;" ")</f>
        <v>0</v>
      </c>
      <c r="H54" s="54">
        <f>COUNTIFS('2-班级学员信息表'!$H:$H,'8-市场占有率'!H$5,'2-班级学员信息表'!$M:$M,'8-市场占有率'!$B54,'2-班级学员信息表'!$P:$P,"&lt;&gt;"&amp;" ")</f>
        <v>0</v>
      </c>
      <c r="I54" s="54">
        <f>COUNTIFS('2-班级学员信息表'!$H:$H,'8-市场占有率'!I$5,'2-班级学员信息表'!$M:$M,'8-市场占有率'!$B54,'2-班级学员信息表'!$P:$P,"&lt;&gt;"&amp;" ")</f>
        <v>0</v>
      </c>
      <c r="J54" s="54">
        <f>COUNTIFS('2-班级学员信息表'!$H:$H,'8-市场占有率'!J$5,'2-班级学员信息表'!$M:$M,'8-市场占有率'!$B54,'2-班级学员信息表'!$P:$P,"&lt;&gt;"&amp;" ")</f>
        <v>0</v>
      </c>
      <c r="K54" s="54">
        <f>COUNTIFS('2-班级学员信息表'!$H:$H,'8-市场占有率'!K$5,'2-班级学员信息表'!$M:$M,'8-市场占有率'!$B54,'2-班级学员信息表'!$P:$P,"&lt;&gt;"&amp;" ")</f>
        <v>0</v>
      </c>
      <c r="L54" s="54">
        <f>COUNTIFS('2-班级学员信息表'!$H:$H,"初三",'2-班级学员信息表'!$M:$M,'8-市场占有率'!$B54,'2-班级学员信息表'!$P:$P,"&lt;&gt;"&amp;" ")+COUNTIFS('2-班级学员信息表'!$H:$H,"高一",'2-班级学员信息表'!$M:$M,'8-市场占有率'!$B54,'2-班级学员信息表'!$P:$P,"&lt;&gt;"&amp;" ")+COUNTIFS('2-班级学员信息表'!$H:$H,"高二",'2-班级学员信息表'!$M:$M,'8-市场占有率'!$B54,'2-班级学员信息表'!$P:$P,"&lt;&gt;"&amp;" ")+COUNTIFS('2-班级学员信息表'!$H:$H,"高三",'2-班级学员信息表'!$M:$M,'8-市场占有率'!$B54,'2-班级学员信息表'!$P:$P,"&lt;&gt;"&amp;" ")+COUNTIFS('2-班级学员信息表'!$H:$H,"其他",'2-班级学员信息表'!$M:$M,'8-市场占有率'!$B54,'2-班级学员信息表'!$P:$P,"&lt;&gt;"&amp;" ")</f>
        <v>0</v>
      </c>
      <c r="M54" s="54">
        <f t="shared" si="3"/>
        <v>0</v>
      </c>
      <c r="N54" s="189"/>
      <c r="O54" s="55">
        <f t="shared" si="2"/>
        <v>0</v>
      </c>
    </row>
    <row r="55" spans="1:15">
      <c r="A55" s="52">
        <v>49</v>
      </c>
      <c r="B55" s="188"/>
      <c r="C55" s="54">
        <f>COUNTIFS('2-班级学员信息表'!$H:$H,"小班",'2-班级学员信息表'!$M:$M,'8-市场占有率'!$B55,'2-班级学员信息表'!$P:$P,"&lt;&gt;"&amp;" ")+COUNTIFS('2-班级学员信息表'!$H:$H,"中班",'2-班级学员信息表'!$M:$M,'8-市场占有率'!$B55,'2-班级学员信息表'!$P:$P,"&lt;&gt;"&amp;" ")+COUNTIFS('2-班级学员信息表'!$H:$H,"大班",'2-班级学员信息表'!$M:$M,'8-市场占有率'!$B55,'2-班级学员信息表'!$P:$P,"&lt;&gt;"&amp;" ")</f>
        <v>0</v>
      </c>
      <c r="D55" s="54">
        <f>COUNTIFS('2-班级学员信息表'!$H:$H,'8-市场占有率'!D$5,'2-班级学员信息表'!$M:$M,'8-市场占有率'!$B55,'2-班级学员信息表'!$P:$P,"&lt;&gt;"&amp;" ")</f>
        <v>0</v>
      </c>
      <c r="E55" s="54">
        <f>COUNTIFS('2-班级学员信息表'!$H:$H,'8-市场占有率'!E$5,'2-班级学员信息表'!$M:$M,'8-市场占有率'!$B55,'2-班级学员信息表'!$P:$P,"&lt;&gt;"&amp;" ")</f>
        <v>0</v>
      </c>
      <c r="F55" s="54">
        <f>COUNTIFS('2-班级学员信息表'!$H:$H,'8-市场占有率'!F$5,'2-班级学员信息表'!$M:$M,'8-市场占有率'!$B55,'2-班级学员信息表'!$P:$P,"&lt;&gt;"&amp;" ")</f>
        <v>0</v>
      </c>
      <c r="G55" s="54">
        <f>COUNTIFS('2-班级学员信息表'!$H:$H,'8-市场占有率'!G$5,'2-班级学员信息表'!$M:$M,'8-市场占有率'!$B55,'2-班级学员信息表'!$P:$P,"&lt;&gt;"&amp;" ")</f>
        <v>0</v>
      </c>
      <c r="H55" s="54">
        <f>COUNTIFS('2-班级学员信息表'!$H:$H,'8-市场占有率'!H$5,'2-班级学员信息表'!$M:$M,'8-市场占有率'!$B55,'2-班级学员信息表'!$P:$P,"&lt;&gt;"&amp;" ")</f>
        <v>0</v>
      </c>
      <c r="I55" s="54">
        <f>COUNTIFS('2-班级学员信息表'!$H:$H,'8-市场占有率'!I$5,'2-班级学员信息表'!$M:$M,'8-市场占有率'!$B55,'2-班级学员信息表'!$P:$P,"&lt;&gt;"&amp;" ")</f>
        <v>0</v>
      </c>
      <c r="J55" s="54">
        <f>COUNTIFS('2-班级学员信息表'!$H:$H,'8-市场占有率'!J$5,'2-班级学员信息表'!$M:$M,'8-市场占有率'!$B55,'2-班级学员信息表'!$P:$P,"&lt;&gt;"&amp;" ")</f>
        <v>0</v>
      </c>
      <c r="K55" s="54">
        <f>COUNTIFS('2-班级学员信息表'!$H:$H,'8-市场占有率'!K$5,'2-班级学员信息表'!$M:$M,'8-市场占有率'!$B55,'2-班级学员信息表'!$P:$P,"&lt;&gt;"&amp;" ")</f>
        <v>0</v>
      </c>
      <c r="L55" s="54">
        <f>COUNTIFS('2-班级学员信息表'!$H:$H,"初三",'2-班级学员信息表'!$M:$M,'8-市场占有率'!$B55,'2-班级学员信息表'!$P:$P,"&lt;&gt;"&amp;" ")+COUNTIFS('2-班级学员信息表'!$H:$H,"高一",'2-班级学员信息表'!$M:$M,'8-市场占有率'!$B55,'2-班级学员信息表'!$P:$P,"&lt;&gt;"&amp;" ")+COUNTIFS('2-班级学员信息表'!$H:$H,"高二",'2-班级学员信息表'!$M:$M,'8-市场占有率'!$B55,'2-班级学员信息表'!$P:$P,"&lt;&gt;"&amp;" ")+COUNTIFS('2-班级学员信息表'!$H:$H,"高三",'2-班级学员信息表'!$M:$M,'8-市场占有率'!$B55,'2-班级学员信息表'!$P:$P,"&lt;&gt;"&amp;" ")+COUNTIFS('2-班级学员信息表'!$H:$H,"其他",'2-班级学员信息表'!$M:$M,'8-市场占有率'!$B55,'2-班级学员信息表'!$P:$P,"&lt;&gt;"&amp;" ")</f>
        <v>0</v>
      </c>
      <c r="M55" s="54">
        <f t="shared" si="3"/>
        <v>0</v>
      </c>
      <c r="N55" s="189"/>
      <c r="O55" s="55">
        <f t="shared" si="2"/>
        <v>0</v>
      </c>
    </row>
    <row r="56" spans="1:15">
      <c r="A56" s="52">
        <v>50</v>
      </c>
      <c r="B56" s="188"/>
      <c r="C56" s="54">
        <f>COUNTIFS('2-班级学员信息表'!$H:$H,"小班",'2-班级学员信息表'!$M:$M,'8-市场占有率'!$B56,'2-班级学员信息表'!$P:$P,"&lt;&gt;"&amp;" ")+COUNTIFS('2-班级学员信息表'!$H:$H,"中班",'2-班级学员信息表'!$M:$M,'8-市场占有率'!$B56,'2-班级学员信息表'!$P:$P,"&lt;&gt;"&amp;" ")+COUNTIFS('2-班级学员信息表'!$H:$H,"大班",'2-班级学员信息表'!$M:$M,'8-市场占有率'!$B56,'2-班级学员信息表'!$P:$P,"&lt;&gt;"&amp;" ")</f>
        <v>0</v>
      </c>
      <c r="D56" s="54">
        <f>COUNTIFS('2-班级学员信息表'!$H:$H,'8-市场占有率'!D$5,'2-班级学员信息表'!$M:$M,'8-市场占有率'!$B56,'2-班级学员信息表'!$P:$P,"&lt;&gt;"&amp;" ")</f>
        <v>0</v>
      </c>
      <c r="E56" s="54">
        <f>COUNTIFS('2-班级学员信息表'!$H:$H,'8-市场占有率'!E$5,'2-班级学员信息表'!$M:$M,'8-市场占有率'!$B56,'2-班级学员信息表'!$P:$P,"&lt;&gt;"&amp;" ")</f>
        <v>0</v>
      </c>
      <c r="F56" s="54">
        <f>COUNTIFS('2-班级学员信息表'!$H:$H,'8-市场占有率'!F$5,'2-班级学员信息表'!$M:$M,'8-市场占有率'!$B56,'2-班级学员信息表'!$P:$P,"&lt;&gt;"&amp;" ")</f>
        <v>0</v>
      </c>
      <c r="G56" s="54">
        <f>COUNTIFS('2-班级学员信息表'!$H:$H,'8-市场占有率'!G$5,'2-班级学员信息表'!$M:$M,'8-市场占有率'!$B56,'2-班级学员信息表'!$P:$P,"&lt;&gt;"&amp;" ")</f>
        <v>0</v>
      </c>
      <c r="H56" s="54">
        <f>COUNTIFS('2-班级学员信息表'!$H:$H,'8-市场占有率'!H$5,'2-班级学员信息表'!$M:$M,'8-市场占有率'!$B56,'2-班级学员信息表'!$P:$P,"&lt;&gt;"&amp;" ")</f>
        <v>0</v>
      </c>
      <c r="I56" s="54">
        <f>COUNTIFS('2-班级学员信息表'!$H:$H,'8-市场占有率'!I$5,'2-班级学员信息表'!$M:$M,'8-市场占有率'!$B56,'2-班级学员信息表'!$P:$P,"&lt;&gt;"&amp;" ")</f>
        <v>0</v>
      </c>
      <c r="J56" s="54">
        <f>COUNTIFS('2-班级学员信息表'!$H:$H,'8-市场占有率'!J$5,'2-班级学员信息表'!$M:$M,'8-市场占有率'!$B56,'2-班级学员信息表'!$P:$P,"&lt;&gt;"&amp;" ")</f>
        <v>0</v>
      </c>
      <c r="K56" s="54">
        <f>COUNTIFS('2-班级学员信息表'!$H:$H,'8-市场占有率'!K$5,'2-班级学员信息表'!$M:$M,'8-市场占有率'!$B56,'2-班级学员信息表'!$P:$P,"&lt;&gt;"&amp;" ")</f>
        <v>0</v>
      </c>
      <c r="L56" s="54">
        <f>COUNTIFS('2-班级学员信息表'!$H:$H,"初三",'2-班级学员信息表'!$M:$M,'8-市场占有率'!$B56,'2-班级学员信息表'!$P:$P,"&lt;&gt;"&amp;" ")+COUNTIFS('2-班级学员信息表'!$H:$H,"高一",'2-班级学员信息表'!$M:$M,'8-市场占有率'!$B56,'2-班级学员信息表'!$P:$P,"&lt;&gt;"&amp;" ")+COUNTIFS('2-班级学员信息表'!$H:$H,"高二",'2-班级学员信息表'!$M:$M,'8-市场占有率'!$B56,'2-班级学员信息表'!$P:$P,"&lt;&gt;"&amp;" ")+COUNTIFS('2-班级学员信息表'!$H:$H,"高三",'2-班级学员信息表'!$M:$M,'8-市场占有率'!$B56,'2-班级学员信息表'!$P:$P,"&lt;&gt;"&amp;" ")+COUNTIFS('2-班级学员信息表'!$H:$H,"其他",'2-班级学员信息表'!$M:$M,'8-市场占有率'!$B56,'2-班级学员信息表'!$P:$P,"&lt;&gt;"&amp;" ")</f>
        <v>0</v>
      </c>
      <c r="M56" s="54">
        <f t="shared" si="3"/>
        <v>0</v>
      </c>
      <c r="N56" s="189"/>
      <c r="O56" s="55">
        <f t="shared" si="2"/>
        <v>0</v>
      </c>
    </row>
    <row r="57" spans="1:15">
      <c r="A57" s="52">
        <v>51</v>
      </c>
      <c r="B57" s="188"/>
      <c r="C57" s="54">
        <f>COUNTIFS('2-班级学员信息表'!$H:$H,"小班",'2-班级学员信息表'!$M:$M,'8-市场占有率'!$B57,'2-班级学员信息表'!$P:$P,"&lt;&gt;"&amp;" ")+COUNTIFS('2-班级学员信息表'!$H:$H,"中班",'2-班级学员信息表'!$M:$M,'8-市场占有率'!$B57,'2-班级学员信息表'!$P:$P,"&lt;&gt;"&amp;" ")+COUNTIFS('2-班级学员信息表'!$H:$H,"大班",'2-班级学员信息表'!$M:$M,'8-市场占有率'!$B57,'2-班级学员信息表'!$P:$P,"&lt;&gt;"&amp;" ")</f>
        <v>0</v>
      </c>
      <c r="D57" s="54">
        <f>COUNTIFS('2-班级学员信息表'!$H:$H,'8-市场占有率'!D$5,'2-班级学员信息表'!$M:$M,'8-市场占有率'!$B57,'2-班级学员信息表'!$P:$P,"&lt;&gt;"&amp;" ")</f>
        <v>0</v>
      </c>
      <c r="E57" s="54">
        <f>COUNTIFS('2-班级学员信息表'!$H:$H,'8-市场占有率'!E$5,'2-班级学员信息表'!$M:$M,'8-市场占有率'!$B57,'2-班级学员信息表'!$P:$P,"&lt;&gt;"&amp;" ")</f>
        <v>0</v>
      </c>
      <c r="F57" s="54">
        <f>COUNTIFS('2-班级学员信息表'!$H:$H,'8-市场占有率'!F$5,'2-班级学员信息表'!$M:$M,'8-市场占有率'!$B57,'2-班级学员信息表'!$P:$P,"&lt;&gt;"&amp;" ")</f>
        <v>0</v>
      </c>
      <c r="G57" s="54">
        <f>COUNTIFS('2-班级学员信息表'!$H:$H,'8-市场占有率'!G$5,'2-班级学员信息表'!$M:$M,'8-市场占有率'!$B57,'2-班级学员信息表'!$P:$P,"&lt;&gt;"&amp;" ")</f>
        <v>0</v>
      </c>
      <c r="H57" s="54">
        <f>COUNTIFS('2-班级学员信息表'!$H:$H,'8-市场占有率'!H$5,'2-班级学员信息表'!$M:$M,'8-市场占有率'!$B57,'2-班级学员信息表'!$P:$P,"&lt;&gt;"&amp;" ")</f>
        <v>0</v>
      </c>
      <c r="I57" s="54">
        <f>COUNTIFS('2-班级学员信息表'!$H:$H,'8-市场占有率'!I$5,'2-班级学员信息表'!$M:$M,'8-市场占有率'!$B57,'2-班级学员信息表'!$P:$P,"&lt;&gt;"&amp;" ")</f>
        <v>0</v>
      </c>
      <c r="J57" s="54">
        <f>COUNTIFS('2-班级学员信息表'!$H:$H,'8-市场占有率'!J$5,'2-班级学员信息表'!$M:$M,'8-市场占有率'!$B57,'2-班级学员信息表'!$P:$P,"&lt;&gt;"&amp;" ")</f>
        <v>0</v>
      </c>
      <c r="K57" s="54">
        <f>COUNTIFS('2-班级学员信息表'!$H:$H,'8-市场占有率'!K$5,'2-班级学员信息表'!$M:$M,'8-市场占有率'!$B57,'2-班级学员信息表'!$P:$P,"&lt;&gt;"&amp;" ")</f>
        <v>0</v>
      </c>
      <c r="L57" s="54">
        <f>COUNTIFS('2-班级学员信息表'!$H:$H,"初三",'2-班级学员信息表'!$M:$M,'8-市场占有率'!$B57,'2-班级学员信息表'!$P:$P,"&lt;&gt;"&amp;" ")+COUNTIFS('2-班级学员信息表'!$H:$H,"高一",'2-班级学员信息表'!$M:$M,'8-市场占有率'!$B57,'2-班级学员信息表'!$P:$P,"&lt;&gt;"&amp;" ")+COUNTIFS('2-班级学员信息表'!$H:$H,"高二",'2-班级学员信息表'!$M:$M,'8-市场占有率'!$B57,'2-班级学员信息表'!$P:$P,"&lt;&gt;"&amp;" ")+COUNTIFS('2-班级学员信息表'!$H:$H,"高三",'2-班级学员信息表'!$M:$M,'8-市场占有率'!$B57,'2-班级学员信息表'!$P:$P,"&lt;&gt;"&amp;" ")+COUNTIFS('2-班级学员信息表'!$H:$H,"其他",'2-班级学员信息表'!$M:$M,'8-市场占有率'!$B57,'2-班级学员信息表'!$P:$P,"&lt;&gt;"&amp;" ")</f>
        <v>0</v>
      </c>
      <c r="M57" s="54">
        <f t="shared" si="3"/>
        <v>0</v>
      </c>
      <c r="N57" s="189"/>
      <c r="O57" s="55">
        <f t="shared" si="2"/>
        <v>0</v>
      </c>
    </row>
    <row r="58" spans="1:15">
      <c r="A58" s="52">
        <v>52</v>
      </c>
      <c r="B58" s="188"/>
      <c r="C58" s="54">
        <f>COUNTIFS('2-班级学员信息表'!$H:$H,"小班",'2-班级学员信息表'!$M:$M,'8-市场占有率'!$B58,'2-班级学员信息表'!$P:$P,"&lt;&gt;"&amp;" ")+COUNTIFS('2-班级学员信息表'!$H:$H,"中班",'2-班级学员信息表'!$M:$M,'8-市场占有率'!$B58,'2-班级学员信息表'!$P:$P,"&lt;&gt;"&amp;" ")+COUNTIFS('2-班级学员信息表'!$H:$H,"大班",'2-班级学员信息表'!$M:$M,'8-市场占有率'!$B58,'2-班级学员信息表'!$P:$P,"&lt;&gt;"&amp;" ")</f>
        <v>0</v>
      </c>
      <c r="D58" s="54">
        <f>COUNTIFS('2-班级学员信息表'!$H:$H,'8-市场占有率'!D$5,'2-班级学员信息表'!$M:$M,'8-市场占有率'!$B58,'2-班级学员信息表'!$P:$P,"&lt;&gt;"&amp;" ")</f>
        <v>0</v>
      </c>
      <c r="E58" s="54">
        <f>COUNTIFS('2-班级学员信息表'!$H:$H,'8-市场占有率'!E$5,'2-班级学员信息表'!$M:$M,'8-市场占有率'!$B58,'2-班级学员信息表'!$P:$P,"&lt;&gt;"&amp;" ")</f>
        <v>0</v>
      </c>
      <c r="F58" s="54">
        <f>COUNTIFS('2-班级学员信息表'!$H:$H,'8-市场占有率'!F$5,'2-班级学员信息表'!$M:$M,'8-市场占有率'!$B58,'2-班级学员信息表'!$P:$P,"&lt;&gt;"&amp;" ")</f>
        <v>0</v>
      </c>
      <c r="G58" s="54">
        <f>COUNTIFS('2-班级学员信息表'!$H:$H,'8-市场占有率'!G$5,'2-班级学员信息表'!$M:$M,'8-市场占有率'!$B58,'2-班级学员信息表'!$P:$P,"&lt;&gt;"&amp;" ")</f>
        <v>0</v>
      </c>
      <c r="H58" s="54">
        <f>COUNTIFS('2-班级学员信息表'!$H:$H,'8-市场占有率'!H$5,'2-班级学员信息表'!$M:$M,'8-市场占有率'!$B58,'2-班级学员信息表'!$P:$P,"&lt;&gt;"&amp;" ")</f>
        <v>0</v>
      </c>
      <c r="I58" s="54">
        <f>COUNTIFS('2-班级学员信息表'!$H:$H,'8-市场占有率'!I$5,'2-班级学员信息表'!$M:$M,'8-市场占有率'!$B58,'2-班级学员信息表'!$P:$P,"&lt;&gt;"&amp;" ")</f>
        <v>0</v>
      </c>
      <c r="J58" s="54">
        <f>COUNTIFS('2-班级学员信息表'!$H:$H,'8-市场占有率'!J$5,'2-班级学员信息表'!$M:$M,'8-市场占有率'!$B58,'2-班级学员信息表'!$P:$P,"&lt;&gt;"&amp;" ")</f>
        <v>0</v>
      </c>
      <c r="K58" s="54">
        <f>COUNTIFS('2-班级学员信息表'!$H:$H,'8-市场占有率'!K$5,'2-班级学员信息表'!$M:$M,'8-市场占有率'!$B58,'2-班级学员信息表'!$P:$P,"&lt;&gt;"&amp;" ")</f>
        <v>0</v>
      </c>
      <c r="L58" s="54">
        <f>COUNTIFS('2-班级学员信息表'!$H:$H,"初三",'2-班级学员信息表'!$M:$M,'8-市场占有率'!$B58,'2-班级学员信息表'!$P:$P,"&lt;&gt;"&amp;" ")+COUNTIFS('2-班级学员信息表'!$H:$H,"高一",'2-班级学员信息表'!$M:$M,'8-市场占有率'!$B58,'2-班级学员信息表'!$P:$P,"&lt;&gt;"&amp;" ")+COUNTIFS('2-班级学员信息表'!$H:$H,"高二",'2-班级学员信息表'!$M:$M,'8-市场占有率'!$B58,'2-班级学员信息表'!$P:$P,"&lt;&gt;"&amp;" ")+COUNTIFS('2-班级学员信息表'!$H:$H,"高三",'2-班级学员信息表'!$M:$M,'8-市场占有率'!$B58,'2-班级学员信息表'!$P:$P,"&lt;&gt;"&amp;" ")+COUNTIFS('2-班级学员信息表'!$H:$H,"其他",'2-班级学员信息表'!$M:$M,'8-市场占有率'!$B58,'2-班级学员信息表'!$P:$P,"&lt;&gt;"&amp;" ")</f>
        <v>0</v>
      </c>
      <c r="M58" s="54">
        <f t="shared" si="3"/>
        <v>0</v>
      </c>
      <c r="N58" s="190"/>
      <c r="O58" s="55">
        <f t="shared" si="2"/>
        <v>0</v>
      </c>
    </row>
    <row r="59" spans="1:15">
      <c r="A59" s="52">
        <v>53</v>
      </c>
      <c r="B59" s="188"/>
      <c r="C59" s="54">
        <f>COUNTIFS('2-班级学员信息表'!$H:$H,"小班",'2-班级学员信息表'!$M:$M,'8-市场占有率'!$B59,'2-班级学员信息表'!$P:$P,"&lt;&gt;"&amp;" ")+COUNTIFS('2-班级学员信息表'!$H:$H,"中班",'2-班级学员信息表'!$M:$M,'8-市场占有率'!$B59,'2-班级学员信息表'!$P:$P,"&lt;&gt;"&amp;" ")+COUNTIFS('2-班级学员信息表'!$H:$H,"大班",'2-班级学员信息表'!$M:$M,'8-市场占有率'!$B59,'2-班级学员信息表'!$P:$P,"&lt;&gt;"&amp;" ")</f>
        <v>0</v>
      </c>
      <c r="D59" s="54">
        <f>COUNTIFS('2-班级学员信息表'!$H:$H,'8-市场占有率'!D$5,'2-班级学员信息表'!$M:$M,'8-市场占有率'!$B59,'2-班级学员信息表'!$P:$P,"&lt;&gt;"&amp;" ")</f>
        <v>0</v>
      </c>
      <c r="E59" s="54">
        <f>COUNTIFS('2-班级学员信息表'!$H:$H,'8-市场占有率'!E$5,'2-班级学员信息表'!$M:$M,'8-市场占有率'!$B59,'2-班级学员信息表'!$P:$P,"&lt;&gt;"&amp;" ")</f>
        <v>0</v>
      </c>
      <c r="F59" s="54">
        <f>COUNTIFS('2-班级学员信息表'!$H:$H,'8-市场占有率'!F$5,'2-班级学员信息表'!$M:$M,'8-市场占有率'!$B59,'2-班级学员信息表'!$P:$P,"&lt;&gt;"&amp;" ")</f>
        <v>0</v>
      </c>
      <c r="G59" s="54">
        <f>COUNTIFS('2-班级学员信息表'!$H:$H,'8-市场占有率'!G$5,'2-班级学员信息表'!$M:$M,'8-市场占有率'!$B59,'2-班级学员信息表'!$P:$P,"&lt;&gt;"&amp;" ")</f>
        <v>0</v>
      </c>
      <c r="H59" s="54">
        <f>COUNTIFS('2-班级学员信息表'!$H:$H,'8-市场占有率'!H$5,'2-班级学员信息表'!$M:$M,'8-市场占有率'!$B59,'2-班级学员信息表'!$P:$P,"&lt;&gt;"&amp;" ")</f>
        <v>0</v>
      </c>
      <c r="I59" s="54">
        <f>COUNTIFS('2-班级学员信息表'!$H:$H,'8-市场占有率'!I$5,'2-班级学员信息表'!$M:$M,'8-市场占有率'!$B59,'2-班级学员信息表'!$P:$P,"&lt;&gt;"&amp;" ")</f>
        <v>0</v>
      </c>
      <c r="J59" s="54">
        <f>COUNTIFS('2-班级学员信息表'!$H:$H,'8-市场占有率'!J$5,'2-班级学员信息表'!$M:$M,'8-市场占有率'!$B59,'2-班级学员信息表'!$P:$P,"&lt;&gt;"&amp;" ")</f>
        <v>0</v>
      </c>
      <c r="K59" s="54">
        <f>COUNTIFS('2-班级学员信息表'!$H:$H,'8-市场占有率'!K$5,'2-班级学员信息表'!$M:$M,'8-市场占有率'!$B59,'2-班级学员信息表'!$P:$P,"&lt;&gt;"&amp;" ")</f>
        <v>0</v>
      </c>
      <c r="L59" s="54">
        <f>COUNTIFS('2-班级学员信息表'!$H:$H,"初三",'2-班级学员信息表'!$M:$M,'8-市场占有率'!$B59,'2-班级学员信息表'!$P:$P,"&lt;&gt;"&amp;" ")+COUNTIFS('2-班级学员信息表'!$H:$H,"高一",'2-班级学员信息表'!$M:$M,'8-市场占有率'!$B59,'2-班级学员信息表'!$P:$P,"&lt;&gt;"&amp;" ")+COUNTIFS('2-班级学员信息表'!$H:$H,"高二",'2-班级学员信息表'!$M:$M,'8-市场占有率'!$B59,'2-班级学员信息表'!$P:$P,"&lt;&gt;"&amp;" ")+COUNTIFS('2-班级学员信息表'!$H:$H,"高三",'2-班级学员信息表'!$M:$M,'8-市场占有率'!$B59,'2-班级学员信息表'!$P:$P,"&lt;&gt;"&amp;" ")+COUNTIFS('2-班级学员信息表'!$H:$H,"其他",'2-班级学员信息表'!$M:$M,'8-市场占有率'!$B59,'2-班级学员信息表'!$P:$P,"&lt;&gt;"&amp;" ")</f>
        <v>0</v>
      </c>
      <c r="M59" s="54">
        <f t="shared" si="3"/>
        <v>0</v>
      </c>
      <c r="N59" s="189"/>
      <c r="O59" s="55">
        <f t="shared" si="2"/>
        <v>0</v>
      </c>
    </row>
    <row r="60" spans="1:15">
      <c r="A60" s="52">
        <v>54</v>
      </c>
      <c r="B60" s="188"/>
      <c r="C60" s="54">
        <f>COUNTIFS('2-班级学员信息表'!$H:$H,"小班",'2-班级学员信息表'!$M:$M,'8-市场占有率'!$B60,'2-班级学员信息表'!$P:$P,"&lt;&gt;"&amp;" ")+COUNTIFS('2-班级学员信息表'!$H:$H,"中班",'2-班级学员信息表'!$M:$M,'8-市场占有率'!$B60,'2-班级学员信息表'!$P:$P,"&lt;&gt;"&amp;" ")+COUNTIFS('2-班级学员信息表'!$H:$H,"大班",'2-班级学员信息表'!$M:$M,'8-市场占有率'!$B60,'2-班级学员信息表'!$P:$P,"&lt;&gt;"&amp;" ")</f>
        <v>0</v>
      </c>
      <c r="D60" s="54">
        <f>COUNTIFS('2-班级学员信息表'!$H:$H,'8-市场占有率'!D$5,'2-班级学员信息表'!$M:$M,'8-市场占有率'!$B60,'2-班级学员信息表'!$P:$P,"&lt;&gt;"&amp;" ")</f>
        <v>0</v>
      </c>
      <c r="E60" s="54">
        <f>COUNTIFS('2-班级学员信息表'!$H:$H,'8-市场占有率'!E$5,'2-班级学员信息表'!$M:$M,'8-市场占有率'!$B60,'2-班级学员信息表'!$P:$P,"&lt;&gt;"&amp;" ")</f>
        <v>0</v>
      </c>
      <c r="F60" s="54">
        <f>COUNTIFS('2-班级学员信息表'!$H:$H,'8-市场占有率'!F$5,'2-班级学员信息表'!$M:$M,'8-市场占有率'!$B60,'2-班级学员信息表'!$P:$P,"&lt;&gt;"&amp;" ")</f>
        <v>0</v>
      </c>
      <c r="G60" s="54">
        <f>COUNTIFS('2-班级学员信息表'!$H:$H,'8-市场占有率'!G$5,'2-班级学员信息表'!$M:$M,'8-市场占有率'!$B60,'2-班级学员信息表'!$P:$P,"&lt;&gt;"&amp;" ")</f>
        <v>0</v>
      </c>
      <c r="H60" s="54">
        <f>COUNTIFS('2-班级学员信息表'!$H:$H,'8-市场占有率'!H$5,'2-班级学员信息表'!$M:$M,'8-市场占有率'!$B60,'2-班级学员信息表'!$P:$P,"&lt;&gt;"&amp;" ")</f>
        <v>0</v>
      </c>
      <c r="I60" s="54">
        <f>COUNTIFS('2-班级学员信息表'!$H:$H,'8-市场占有率'!I$5,'2-班级学员信息表'!$M:$M,'8-市场占有率'!$B60,'2-班级学员信息表'!$P:$P,"&lt;&gt;"&amp;" ")</f>
        <v>0</v>
      </c>
      <c r="J60" s="54">
        <f>COUNTIFS('2-班级学员信息表'!$H:$H,'8-市场占有率'!J$5,'2-班级学员信息表'!$M:$M,'8-市场占有率'!$B60,'2-班级学员信息表'!$P:$P,"&lt;&gt;"&amp;" ")</f>
        <v>0</v>
      </c>
      <c r="K60" s="54">
        <f>COUNTIFS('2-班级学员信息表'!$H:$H,'8-市场占有率'!K$5,'2-班级学员信息表'!$M:$M,'8-市场占有率'!$B60,'2-班级学员信息表'!$P:$P,"&lt;&gt;"&amp;" ")</f>
        <v>0</v>
      </c>
      <c r="L60" s="54">
        <f>COUNTIFS('2-班级学员信息表'!$H:$H,"初三",'2-班级学员信息表'!$M:$M,'8-市场占有率'!$B60,'2-班级学员信息表'!$P:$P,"&lt;&gt;"&amp;" ")+COUNTIFS('2-班级学员信息表'!$H:$H,"高一",'2-班级学员信息表'!$M:$M,'8-市场占有率'!$B60,'2-班级学员信息表'!$P:$P,"&lt;&gt;"&amp;" ")+COUNTIFS('2-班级学员信息表'!$H:$H,"高二",'2-班级学员信息表'!$M:$M,'8-市场占有率'!$B60,'2-班级学员信息表'!$P:$P,"&lt;&gt;"&amp;" ")+COUNTIFS('2-班级学员信息表'!$H:$H,"高三",'2-班级学员信息表'!$M:$M,'8-市场占有率'!$B60,'2-班级学员信息表'!$P:$P,"&lt;&gt;"&amp;" ")+COUNTIFS('2-班级学员信息表'!$H:$H,"其他",'2-班级学员信息表'!$M:$M,'8-市场占有率'!$B60,'2-班级学员信息表'!$P:$P,"&lt;&gt;"&amp;" ")</f>
        <v>0</v>
      </c>
      <c r="M60" s="54">
        <f t="shared" si="3"/>
        <v>0</v>
      </c>
      <c r="N60" s="189"/>
      <c r="O60" s="55">
        <f t="shared" si="2"/>
        <v>0</v>
      </c>
    </row>
    <row r="61" spans="1:15">
      <c r="A61" s="52">
        <v>55</v>
      </c>
      <c r="B61" s="188"/>
      <c r="C61" s="54">
        <f>COUNTIFS('2-班级学员信息表'!$H:$H,"小班",'2-班级学员信息表'!$M:$M,'8-市场占有率'!$B61,'2-班级学员信息表'!$P:$P,"&lt;&gt;"&amp;" ")+COUNTIFS('2-班级学员信息表'!$H:$H,"中班",'2-班级学员信息表'!$M:$M,'8-市场占有率'!$B61,'2-班级学员信息表'!$P:$P,"&lt;&gt;"&amp;" ")+COUNTIFS('2-班级学员信息表'!$H:$H,"大班",'2-班级学员信息表'!$M:$M,'8-市场占有率'!$B61,'2-班级学员信息表'!$P:$P,"&lt;&gt;"&amp;" ")</f>
        <v>0</v>
      </c>
      <c r="D61" s="54">
        <f>COUNTIFS('2-班级学员信息表'!$H:$H,'8-市场占有率'!D$5,'2-班级学员信息表'!$M:$M,'8-市场占有率'!$B61,'2-班级学员信息表'!$P:$P,"&lt;&gt;"&amp;" ")</f>
        <v>0</v>
      </c>
      <c r="E61" s="54">
        <f>COUNTIFS('2-班级学员信息表'!$H:$H,'8-市场占有率'!E$5,'2-班级学员信息表'!$M:$M,'8-市场占有率'!$B61,'2-班级学员信息表'!$P:$P,"&lt;&gt;"&amp;" ")</f>
        <v>0</v>
      </c>
      <c r="F61" s="54">
        <f>COUNTIFS('2-班级学员信息表'!$H:$H,'8-市场占有率'!F$5,'2-班级学员信息表'!$M:$M,'8-市场占有率'!$B61,'2-班级学员信息表'!$P:$P,"&lt;&gt;"&amp;" ")</f>
        <v>0</v>
      </c>
      <c r="G61" s="54">
        <f>COUNTIFS('2-班级学员信息表'!$H:$H,'8-市场占有率'!G$5,'2-班级学员信息表'!$M:$M,'8-市场占有率'!$B61,'2-班级学员信息表'!$P:$P,"&lt;&gt;"&amp;" ")</f>
        <v>0</v>
      </c>
      <c r="H61" s="54">
        <f>COUNTIFS('2-班级学员信息表'!$H:$H,'8-市场占有率'!H$5,'2-班级学员信息表'!$M:$M,'8-市场占有率'!$B61,'2-班级学员信息表'!$P:$P,"&lt;&gt;"&amp;" ")</f>
        <v>0</v>
      </c>
      <c r="I61" s="54">
        <f>COUNTIFS('2-班级学员信息表'!$H:$H,'8-市场占有率'!I$5,'2-班级学员信息表'!$M:$M,'8-市场占有率'!$B61,'2-班级学员信息表'!$P:$P,"&lt;&gt;"&amp;" ")</f>
        <v>0</v>
      </c>
      <c r="J61" s="54">
        <f>COUNTIFS('2-班级学员信息表'!$H:$H,'8-市场占有率'!J$5,'2-班级学员信息表'!$M:$M,'8-市场占有率'!$B61,'2-班级学员信息表'!$P:$P,"&lt;&gt;"&amp;" ")</f>
        <v>0</v>
      </c>
      <c r="K61" s="54">
        <f>COUNTIFS('2-班级学员信息表'!$H:$H,'8-市场占有率'!K$5,'2-班级学员信息表'!$M:$M,'8-市场占有率'!$B61,'2-班级学员信息表'!$P:$P,"&lt;&gt;"&amp;" ")</f>
        <v>0</v>
      </c>
      <c r="L61" s="54">
        <f>COUNTIFS('2-班级学员信息表'!$H:$H,"初三",'2-班级学员信息表'!$M:$M,'8-市场占有率'!$B61,'2-班级学员信息表'!$P:$P,"&lt;&gt;"&amp;" ")+COUNTIFS('2-班级学员信息表'!$H:$H,"高一",'2-班级学员信息表'!$M:$M,'8-市场占有率'!$B61,'2-班级学员信息表'!$P:$P,"&lt;&gt;"&amp;" ")+COUNTIFS('2-班级学员信息表'!$H:$H,"高二",'2-班级学员信息表'!$M:$M,'8-市场占有率'!$B61,'2-班级学员信息表'!$P:$P,"&lt;&gt;"&amp;" ")+COUNTIFS('2-班级学员信息表'!$H:$H,"高三",'2-班级学员信息表'!$M:$M,'8-市场占有率'!$B61,'2-班级学员信息表'!$P:$P,"&lt;&gt;"&amp;" ")+COUNTIFS('2-班级学员信息表'!$H:$H,"其他",'2-班级学员信息表'!$M:$M,'8-市场占有率'!$B61,'2-班级学员信息表'!$P:$P,"&lt;&gt;"&amp;" ")</f>
        <v>0</v>
      </c>
      <c r="M61" s="54">
        <f t="shared" si="3"/>
        <v>0</v>
      </c>
      <c r="N61" s="189"/>
      <c r="O61" s="55">
        <f t="shared" si="2"/>
        <v>0</v>
      </c>
    </row>
    <row r="62" spans="1:15">
      <c r="A62" s="52">
        <v>56</v>
      </c>
      <c r="B62" s="188"/>
      <c r="C62" s="54">
        <f>COUNTIFS('2-班级学员信息表'!$H:$H,"小班",'2-班级学员信息表'!$M:$M,'8-市场占有率'!$B62,'2-班级学员信息表'!$P:$P,"&lt;&gt;"&amp;" ")+COUNTIFS('2-班级学员信息表'!$H:$H,"中班",'2-班级学员信息表'!$M:$M,'8-市场占有率'!$B62,'2-班级学员信息表'!$P:$P,"&lt;&gt;"&amp;" ")+COUNTIFS('2-班级学员信息表'!$H:$H,"大班",'2-班级学员信息表'!$M:$M,'8-市场占有率'!$B62,'2-班级学员信息表'!$P:$P,"&lt;&gt;"&amp;" ")</f>
        <v>0</v>
      </c>
      <c r="D62" s="54">
        <f>COUNTIFS('2-班级学员信息表'!$H:$H,'8-市场占有率'!D$5,'2-班级学员信息表'!$M:$M,'8-市场占有率'!$B62,'2-班级学员信息表'!$P:$P,"&lt;&gt;"&amp;" ")</f>
        <v>0</v>
      </c>
      <c r="E62" s="54">
        <f>COUNTIFS('2-班级学员信息表'!$H:$H,'8-市场占有率'!E$5,'2-班级学员信息表'!$M:$M,'8-市场占有率'!$B62,'2-班级学员信息表'!$P:$P,"&lt;&gt;"&amp;" ")</f>
        <v>0</v>
      </c>
      <c r="F62" s="54">
        <f>COUNTIFS('2-班级学员信息表'!$H:$H,'8-市场占有率'!F$5,'2-班级学员信息表'!$M:$M,'8-市场占有率'!$B62,'2-班级学员信息表'!$P:$P,"&lt;&gt;"&amp;" ")</f>
        <v>0</v>
      </c>
      <c r="G62" s="54">
        <f>COUNTIFS('2-班级学员信息表'!$H:$H,'8-市场占有率'!G$5,'2-班级学员信息表'!$M:$M,'8-市场占有率'!$B62,'2-班级学员信息表'!$P:$P,"&lt;&gt;"&amp;" ")</f>
        <v>0</v>
      </c>
      <c r="H62" s="54">
        <f>COUNTIFS('2-班级学员信息表'!$H:$H,'8-市场占有率'!H$5,'2-班级学员信息表'!$M:$M,'8-市场占有率'!$B62,'2-班级学员信息表'!$P:$P,"&lt;&gt;"&amp;" ")</f>
        <v>0</v>
      </c>
      <c r="I62" s="54">
        <f>COUNTIFS('2-班级学员信息表'!$H:$H,'8-市场占有率'!I$5,'2-班级学员信息表'!$M:$M,'8-市场占有率'!$B62,'2-班级学员信息表'!$P:$P,"&lt;&gt;"&amp;" ")</f>
        <v>0</v>
      </c>
      <c r="J62" s="54">
        <f>COUNTIFS('2-班级学员信息表'!$H:$H,'8-市场占有率'!J$5,'2-班级学员信息表'!$M:$M,'8-市场占有率'!$B62,'2-班级学员信息表'!$P:$P,"&lt;&gt;"&amp;" ")</f>
        <v>0</v>
      </c>
      <c r="K62" s="54">
        <f>COUNTIFS('2-班级学员信息表'!$H:$H,'8-市场占有率'!K$5,'2-班级学员信息表'!$M:$M,'8-市场占有率'!$B62,'2-班级学员信息表'!$P:$P,"&lt;&gt;"&amp;" ")</f>
        <v>0</v>
      </c>
      <c r="L62" s="54">
        <f>COUNTIFS('2-班级学员信息表'!$H:$H,"初三",'2-班级学员信息表'!$M:$M,'8-市场占有率'!$B62,'2-班级学员信息表'!$P:$P,"&lt;&gt;"&amp;" ")+COUNTIFS('2-班级学员信息表'!$H:$H,"高一",'2-班级学员信息表'!$M:$M,'8-市场占有率'!$B62,'2-班级学员信息表'!$P:$P,"&lt;&gt;"&amp;" ")+COUNTIFS('2-班级学员信息表'!$H:$H,"高二",'2-班级学员信息表'!$M:$M,'8-市场占有率'!$B62,'2-班级学员信息表'!$P:$P,"&lt;&gt;"&amp;" ")+COUNTIFS('2-班级学员信息表'!$H:$H,"高三",'2-班级学员信息表'!$M:$M,'8-市场占有率'!$B62,'2-班级学员信息表'!$P:$P,"&lt;&gt;"&amp;" ")+COUNTIFS('2-班级学员信息表'!$H:$H,"其他",'2-班级学员信息表'!$M:$M,'8-市场占有率'!$B62,'2-班级学员信息表'!$P:$P,"&lt;&gt;"&amp;" ")</f>
        <v>0</v>
      </c>
      <c r="M62" s="54">
        <f t="shared" si="3"/>
        <v>0</v>
      </c>
      <c r="N62" s="189"/>
      <c r="O62" s="55">
        <f t="shared" si="2"/>
        <v>0</v>
      </c>
    </row>
    <row r="63" spans="1:15">
      <c r="A63" s="52">
        <v>57</v>
      </c>
      <c r="B63" s="188"/>
      <c r="C63" s="54">
        <f>COUNTIFS('2-班级学员信息表'!$H:$H,"小班",'2-班级学员信息表'!$M:$M,'8-市场占有率'!$B63,'2-班级学员信息表'!$P:$P,"&lt;&gt;"&amp;" ")+COUNTIFS('2-班级学员信息表'!$H:$H,"中班",'2-班级学员信息表'!$M:$M,'8-市场占有率'!$B63,'2-班级学员信息表'!$P:$P,"&lt;&gt;"&amp;" ")+COUNTIFS('2-班级学员信息表'!$H:$H,"大班",'2-班级学员信息表'!$M:$M,'8-市场占有率'!$B63,'2-班级学员信息表'!$P:$P,"&lt;&gt;"&amp;" ")</f>
        <v>0</v>
      </c>
      <c r="D63" s="54">
        <f>COUNTIFS('2-班级学员信息表'!$H:$H,'8-市场占有率'!D$5,'2-班级学员信息表'!$M:$M,'8-市场占有率'!$B63,'2-班级学员信息表'!$P:$P,"&lt;&gt;"&amp;" ")</f>
        <v>0</v>
      </c>
      <c r="E63" s="54">
        <f>COUNTIFS('2-班级学员信息表'!$H:$H,'8-市场占有率'!E$5,'2-班级学员信息表'!$M:$M,'8-市场占有率'!$B63,'2-班级学员信息表'!$P:$P,"&lt;&gt;"&amp;" ")</f>
        <v>0</v>
      </c>
      <c r="F63" s="54">
        <f>COUNTIFS('2-班级学员信息表'!$H:$H,'8-市场占有率'!F$5,'2-班级学员信息表'!$M:$M,'8-市场占有率'!$B63,'2-班级学员信息表'!$P:$P,"&lt;&gt;"&amp;" ")</f>
        <v>0</v>
      </c>
      <c r="G63" s="54">
        <f>COUNTIFS('2-班级学员信息表'!$H:$H,'8-市场占有率'!G$5,'2-班级学员信息表'!$M:$M,'8-市场占有率'!$B63,'2-班级学员信息表'!$P:$P,"&lt;&gt;"&amp;" ")</f>
        <v>0</v>
      </c>
      <c r="H63" s="54">
        <f>COUNTIFS('2-班级学员信息表'!$H:$H,'8-市场占有率'!H$5,'2-班级学员信息表'!$M:$M,'8-市场占有率'!$B63,'2-班级学员信息表'!$P:$P,"&lt;&gt;"&amp;" ")</f>
        <v>0</v>
      </c>
      <c r="I63" s="54">
        <f>COUNTIFS('2-班级学员信息表'!$H:$H,'8-市场占有率'!I$5,'2-班级学员信息表'!$M:$M,'8-市场占有率'!$B63,'2-班级学员信息表'!$P:$P,"&lt;&gt;"&amp;" ")</f>
        <v>0</v>
      </c>
      <c r="J63" s="54">
        <f>COUNTIFS('2-班级学员信息表'!$H:$H,'8-市场占有率'!J$5,'2-班级学员信息表'!$M:$M,'8-市场占有率'!$B63,'2-班级学员信息表'!$P:$P,"&lt;&gt;"&amp;" ")</f>
        <v>0</v>
      </c>
      <c r="K63" s="54">
        <f>COUNTIFS('2-班级学员信息表'!$H:$H,'8-市场占有率'!K$5,'2-班级学员信息表'!$M:$M,'8-市场占有率'!$B63,'2-班级学员信息表'!$P:$P,"&lt;&gt;"&amp;" ")</f>
        <v>0</v>
      </c>
      <c r="L63" s="54">
        <f>COUNTIFS('2-班级学员信息表'!$H:$H,"初三",'2-班级学员信息表'!$M:$M,'8-市场占有率'!$B63,'2-班级学员信息表'!$P:$P,"&lt;&gt;"&amp;" ")+COUNTIFS('2-班级学员信息表'!$H:$H,"高一",'2-班级学员信息表'!$M:$M,'8-市场占有率'!$B63,'2-班级学员信息表'!$P:$P,"&lt;&gt;"&amp;" ")+COUNTIFS('2-班级学员信息表'!$H:$H,"高二",'2-班级学员信息表'!$M:$M,'8-市场占有率'!$B63,'2-班级学员信息表'!$P:$P,"&lt;&gt;"&amp;" ")+COUNTIFS('2-班级学员信息表'!$H:$H,"高三",'2-班级学员信息表'!$M:$M,'8-市场占有率'!$B63,'2-班级学员信息表'!$P:$P,"&lt;&gt;"&amp;" ")+COUNTIFS('2-班级学员信息表'!$H:$H,"其他",'2-班级学员信息表'!$M:$M,'8-市场占有率'!$B63,'2-班级学员信息表'!$P:$P,"&lt;&gt;"&amp;" ")</f>
        <v>0</v>
      </c>
      <c r="M63" s="54">
        <f t="shared" si="3"/>
        <v>0</v>
      </c>
      <c r="N63" s="189"/>
      <c r="O63" s="55">
        <f t="shared" si="2"/>
        <v>0</v>
      </c>
    </row>
    <row r="64" spans="1:15">
      <c r="A64" s="52">
        <v>58</v>
      </c>
      <c r="B64" s="188"/>
      <c r="C64" s="54">
        <f>COUNTIFS('2-班级学员信息表'!$H:$H,"小班",'2-班级学员信息表'!$M:$M,'8-市场占有率'!$B64,'2-班级学员信息表'!$P:$P,"&lt;&gt;"&amp;" ")+COUNTIFS('2-班级学员信息表'!$H:$H,"中班",'2-班级学员信息表'!$M:$M,'8-市场占有率'!$B64,'2-班级学员信息表'!$P:$P,"&lt;&gt;"&amp;" ")+COUNTIFS('2-班级学员信息表'!$H:$H,"大班",'2-班级学员信息表'!$M:$M,'8-市场占有率'!$B64,'2-班级学员信息表'!$P:$P,"&lt;&gt;"&amp;" ")</f>
        <v>0</v>
      </c>
      <c r="D64" s="54">
        <f>COUNTIFS('2-班级学员信息表'!$H:$H,'8-市场占有率'!D$5,'2-班级学员信息表'!$M:$M,'8-市场占有率'!$B64,'2-班级学员信息表'!$P:$P,"&lt;&gt;"&amp;" ")</f>
        <v>0</v>
      </c>
      <c r="E64" s="54">
        <f>COUNTIFS('2-班级学员信息表'!$H:$H,'8-市场占有率'!E$5,'2-班级学员信息表'!$M:$M,'8-市场占有率'!$B64,'2-班级学员信息表'!$P:$P,"&lt;&gt;"&amp;" ")</f>
        <v>0</v>
      </c>
      <c r="F64" s="54">
        <f>COUNTIFS('2-班级学员信息表'!$H:$H,'8-市场占有率'!F$5,'2-班级学员信息表'!$M:$M,'8-市场占有率'!$B64,'2-班级学员信息表'!$P:$P,"&lt;&gt;"&amp;" ")</f>
        <v>0</v>
      </c>
      <c r="G64" s="54">
        <f>COUNTIFS('2-班级学员信息表'!$H:$H,'8-市场占有率'!G$5,'2-班级学员信息表'!$M:$M,'8-市场占有率'!$B64,'2-班级学员信息表'!$P:$P,"&lt;&gt;"&amp;" ")</f>
        <v>0</v>
      </c>
      <c r="H64" s="54">
        <f>COUNTIFS('2-班级学员信息表'!$H:$H,'8-市场占有率'!H$5,'2-班级学员信息表'!$M:$M,'8-市场占有率'!$B64,'2-班级学员信息表'!$P:$P,"&lt;&gt;"&amp;" ")</f>
        <v>0</v>
      </c>
      <c r="I64" s="54">
        <f>COUNTIFS('2-班级学员信息表'!$H:$H,'8-市场占有率'!I$5,'2-班级学员信息表'!$M:$M,'8-市场占有率'!$B64,'2-班级学员信息表'!$P:$P,"&lt;&gt;"&amp;" ")</f>
        <v>0</v>
      </c>
      <c r="J64" s="54">
        <f>COUNTIFS('2-班级学员信息表'!$H:$H,'8-市场占有率'!J$5,'2-班级学员信息表'!$M:$M,'8-市场占有率'!$B64,'2-班级学员信息表'!$P:$P,"&lt;&gt;"&amp;" ")</f>
        <v>0</v>
      </c>
      <c r="K64" s="54">
        <f>COUNTIFS('2-班级学员信息表'!$H:$H,'8-市场占有率'!K$5,'2-班级学员信息表'!$M:$M,'8-市场占有率'!$B64,'2-班级学员信息表'!$P:$P,"&lt;&gt;"&amp;" ")</f>
        <v>0</v>
      </c>
      <c r="L64" s="54">
        <f>COUNTIFS('2-班级学员信息表'!$H:$H,"初三",'2-班级学员信息表'!$M:$M,'8-市场占有率'!$B64,'2-班级学员信息表'!$P:$P,"&lt;&gt;"&amp;" ")+COUNTIFS('2-班级学员信息表'!$H:$H,"高一",'2-班级学员信息表'!$M:$M,'8-市场占有率'!$B64,'2-班级学员信息表'!$P:$P,"&lt;&gt;"&amp;" ")+COUNTIFS('2-班级学员信息表'!$H:$H,"高二",'2-班级学员信息表'!$M:$M,'8-市场占有率'!$B64,'2-班级学员信息表'!$P:$P,"&lt;&gt;"&amp;" ")+COUNTIFS('2-班级学员信息表'!$H:$H,"高三",'2-班级学员信息表'!$M:$M,'8-市场占有率'!$B64,'2-班级学员信息表'!$P:$P,"&lt;&gt;"&amp;" ")+COUNTIFS('2-班级学员信息表'!$H:$H,"其他",'2-班级学员信息表'!$M:$M,'8-市场占有率'!$B64,'2-班级学员信息表'!$P:$P,"&lt;&gt;"&amp;" ")</f>
        <v>0</v>
      </c>
      <c r="M64" s="54">
        <f t="shared" si="3"/>
        <v>0</v>
      </c>
      <c r="N64" s="189"/>
      <c r="O64" s="55">
        <f t="shared" si="2"/>
        <v>0</v>
      </c>
    </row>
    <row r="65" spans="1:15">
      <c r="A65" s="52">
        <v>59</v>
      </c>
      <c r="B65" s="188"/>
      <c r="C65" s="54">
        <f>COUNTIFS('2-班级学员信息表'!$H:$H,"小班",'2-班级学员信息表'!$M:$M,'8-市场占有率'!$B65,'2-班级学员信息表'!$P:$P,"&lt;&gt;"&amp;" ")+COUNTIFS('2-班级学员信息表'!$H:$H,"中班",'2-班级学员信息表'!$M:$M,'8-市场占有率'!$B65,'2-班级学员信息表'!$P:$P,"&lt;&gt;"&amp;" ")+COUNTIFS('2-班级学员信息表'!$H:$H,"大班",'2-班级学员信息表'!$M:$M,'8-市场占有率'!$B65,'2-班级学员信息表'!$P:$P,"&lt;&gt;"&amp;" ")</f>
        <v>0</v>
      </c>
      <c r="D65" s="54">
        <f>COUNTIFS('2-班级学员信息表'!$H:$H,'8-市场占有率'!D$5,'2-班级学员信息表'!$M:$M,'8-市场占有率'!$B65,'2-班级学员信息表'!$P:$P,"&lt;&gt;"&amp;" ")</f>
        <v>0</v>
      </c>
      <c r="E65" s="54">
        <f>COUNTIFS('2-班级学员信息表'!$H:$H,'8-市场占有率'!E$5,'2-班级学员信息表'!$M:$M,'8-市场占有率'!$B65,'2-班级学员信息表'!$P:$P,"&lt;&gt;"&amp;" ")</f>
        <v>0</v>
      </c>
      <c r="F65" s="54">
        <f>COUNTIFS('2-班级学员信息表'!$H:$H,'8-市场占有率'!F$5,'2-班级学员信息表'!$M:$M,'8-市场占有率'!$B65,'2-班级学员信息表'!$P:$P,"&lt;&gt;"&amp;" ")</f>
        <v>0</v>
      </c>
      <c r="G65" s="54">
        <f>COUNTIFS('2-班级学员信息表'!$H:$H,'8-市场占有率'!G$5,'2-班级学员信息表'!$M:$M,'8-市场占有率'!$B65,'2-班级学员信息表'!$P:$P,"&lt;&gt;"&amp;" ")</f>
        <v>0</v>
      </c>
      <c r="H65" s="54">
        <f>COUNTIFS('2-班级学员信息表'!$H:$H,'8-市场占有率'!H$5,'2-班级学员信息表'!$M:$M,'8-市场占有率'!$B65,'2-班级学员信息表'!$P:$P,"&lt;&gt;"&amp;" ")</f>
        <v>0</v>
      </c>
      <c r="I65" s="54">
        <f>COUNTIFS('2-班级学员信息表'!$H:$H,'8-市场占有率'!I$5,'2-班级学员信息表'!$M:$M,'8-市场占有率'!$B65,'2-班级学员信息表'!$P:$P,"&lt;&gt;"&amp;" ")</f>
        <v>0</v>
      </c>
      <c r="J65" s="54">
        <f>COUNTIFS('2-班级学员信息表'!$H:$H,'8-市场占有率'!J$5,'2-班级学员信息表'!$M:$M,'8-市场占有率'!$B65,'2-班级学员信息表'!$P:$P,"&lt;&gt;"&amp;" ")</f>
        <v>0</v>
      </c>
      <c r="K65" s="54">
        <f>COUNTIFS('2-班级学员信息表'!$H:$H,'8-市场占有率'!K$5,'2-班级学员信息表'!$M:$M,'8-市场占有率'!$B65,'2-班级学员信息表'!$P:$P,"&lt;&gt;"&amp;" ")</f>
        <v>0</v>
      </c>
      <c r="L65" s="54">
        <f>COUNTIFS('2-班级学员信息表'!$H:$H,"初三",'2-班级学员信息表'!$M:$M,'8-市场占有率'!$B65,'2-班级学员信息表'!$P:$P,"&lt;&gt;"&amp;" ")+COUNTIFS('2-班级学员信息表'!$H:$H,"高一",'2-班级学员信息表'!$M:$M,'8-市场占有率'!$B65,'2-班级学员信息表'!$P:$P,"&lt;&gt;"&amp;" ")+COUNTIFS('2-班级学员信息表'!$H:$H,"高二",'2-班级学员信息表'!$M:$M,'8-市场占有率'!$B65,'2-班级学员信息表'!$P:$P,"&lt;&gt;"&amp;" ")+COUNTIFS('2-班级学员信息表'!$H:$H,"高三",'2-班级学员信息表'!$M:$M,'8-市场占有率'!$B65,'2-班级学员信息表'!$P:$P,"&lt;&gt;"&amp;" ")+COUNTIFS('2-班级学员信息表'!$H:$H,"其他",'2-班级学员信息表'!$M:$M,'8-市场占有率'!$B65,'2-班级学员信息表'!$P:$P,"&lt;&gt;"&amp;" ")</f>
        <v>0</v>
      </c>
      <c r="M65" s="54">
        <f t="shared" si="3"/>
        <v>0</v>
      </c>
      <c r="N65" s="189"/>
      <c r="O65" s="55">
        <f t="shared" si="2"/>
        <v>0</v>
      </c>
    </row>
    <row r="66" spans="1:15">
      <c r="A66" s="52">
        <v>60</v>
      </c>
      <c r="B66" s="188"/>
      <c r="C66" s="54">
        <f>COUNTIFS('2-班级学员信息表'!$H:$H,"小班",'2-班级学员信息表'!$M:$M,'8-市场占有率'!$B66,'2-班级学员信息表'!$P:$P,"&lt;&gt;"&amp;" ")+COUNTIFS('2-班级学员信息表'!$H:$H,"中班",'2-班级学员信息表'!$M:$M,'8-市场占有率'!$B66,'2-班级学员信息表'!$P:$P,"&lt;&gt;"&amp;" ")+COUNTIFS('2-班级学员信息表'!$H:$H,"大班",'2-班级学员信息表'!$M:$M,'8-市场占有率'!$B66,'2-班级学员信息表'!$P:$P,"&lt;&gt;"&amp;" ")</f>
        <v>0</v>
      </c>
      <c r="D66" s="54">
        <f>COUNTIFS('2-班级学员信息表'!$H:$H,'8-市场占有率'!D$5,'2-班级学员信息表'!$M:$M,'8-市场占有率'!$B66,'2-班级学员信息表'!$P:$P,"&lt;&gt;"&amp;" ")</f>
        <v>0</v>
      </c>
      <c r="E66" s="54">
        <f>COUNTIFS('2-班级学员信息表'!$H:$H,'8-市场占有率'!E$5,'2-班级学员信息表'!$M:$M,'8-市场占有率'!$B66,'2-班级学员信息表'!$P:$P,"&lt;&gt;"&amp;" ")</f>
        <v>0</v>
      </c>
      <c r="F66" s="54">
        <f>COUNTIFS('2-班级学员信息表'!$H:$H,'8-市场占有率'!F$5,'2-班级学员信息表'!$M:$M,'8-市场占有率'!$B66,'2-班级学员信息表'!$P:$P,"&lt;&gt;"&amp;" ")</f>
        <v>0</v>
      </c>
      <c r="G66" s="54">
        <f>COUNTIFS('2-班级学员信息表'!$H:$H,'8-市场占有率'!G$5,'2-班级学员信息表'!$M:$M,'8-市场占有率'!$B66,'2-班级学员信息表'!$P:$P,"&lt;&gt;"&amp;" ")</f>
        <v>0</v>
      </c>
      <c r="H66" s="54">
        <f>COUNTIFS('2-班级学员信息表'!$H:$H,'8-市场占有率'!H$5,'2-班级学员信息表'!$M:$M,'8-市场占有率'!$B66,'2-班级学员信息表'!$P:$P,"&lt;&gt;"&amp;" ")</f>
        <v>0</v>
      </c>
      <c r="I66" s="54">
        <f>COUNTIFS('2-班级学员信息表'!$H:$H,'8-市场占有率'!I$5,'2-班级学员信息表'!$M:$M,'8-市场占有率'!$B66,'2-班级学员信息表'!$P:$P,"&lt;&gt;"&amp;" ")</f>
        <v>0</v>
      </c>
      <c r="J66" s="54">
        <f>COUNTIFS('2-班级学员信息表'!$H:$H,'8-市场占有率'!J$5,'2-班级学员信息表'!$M:$M,'8-市场占有率'!$B66,'2-班级学员信息表'!$P:$P,"&lt;&gt;"&amp;" ")</f>
        <v>0</v>
      </c>
      <c r="K66" s="54">
        <f>COUNTIFS('2-班级学员信息表'!$H:$H,'8-市场占有率'!K$5,'2-班级学员信息表'!$M:$M,'8-市场占有率'!$B66,'2-班级学员信息表'!$P:$P,"&lt;&gt;"&amp;" ")</f>
        <v>0</v>
      </c>
      <c r="L66" s="54">
        <f>COUNTIFS('2-班级学员信息表'!$H:$H,"初三",'2-班级学员信息表'!$M:$M,'8-市场占有率'!$B66,'2-班级学员信息表'!$P:$P,"&lt;&gt;"&amp;" ")+COUNTIFS('2-班级学员信息表'!$H:$H,"高一",'2-班级学员信息表'!$M:$M,'8-市场占有率'!$B66,'2-班级学员信息表'!$P:$P,"&lt;&gt;"&amp;" ")+COUNTIFS('2-班级学员信息表'!$H:$H,"高二",'2-班级学员信息表'!$M:$M,'8-市场占有率'!$B66,'2-班级学员信息表'!$P:$P,"&lt;&gt;"&amp;" ")+COUNTIFS('2-班级学员信息表'!$H:$H,"高三",'2-班级学员信息表'!$M:$M,'8-市场占有率'!$B66,'2-班级学员信息表'!$P:$P,"&lt;&gt;"&amp;" ")+COUNTIFS('2-班级学员信息表'!$H:$H,"其他",'2-班级学员信息表'!$M:$M,'8-市场占有率'!$B66,'2-班级学员信息表'!$P:$P,"&lt;&gt;"&amp;" ")</f>
        <v>0</v>
      </c>
      <c r="M66" s="54">
        <f t="shared" si="3"/>
        <v>0</v>
      </c>
      <c r="N66" s="189"/>
      <c r="O66" s="55">
        <f t="shared" si="2"/>
        <v>0</v>
      </c>
    </row>
    <row r="67" spans="1:15">
      <c r="A67" s="52">
        <v>61</v>
      </c>
      <c r="B67" s="188"/>
      <c r="C67" s="54">
        <f>COUNTIFS('2-班级学员信息表'!$H:$H,"小班",'2-班级学员信息表'!$M:$M,'8-市场占有率'!$B67,'2-班级学员信息表'!$P:$P,"&lt;&gt;"&amp;" ")+COUNTIFS('2-班级学员信息表'!$H:$H,"中班",'2-班级学员信息表'!$M:$M,'8-市场占有率'!$B67,'2-班级学员信息表'!$P:$P,"&lt;&gt;"&amp;" ")+COUNTIFS('2-班级学员信息表'!$H:$H,"大班",'2-班级学员信息表'!$M:$M,'8-市场占有率'!$B67,'2-班级学员信息表'!$P:$P,"&lt;&gt;"&amp;" ")</f>
        <v>0</v>
      </c>
      <c r="D67" s="54">
        <f>COUNTIFS('2-班级学员信息表'!$H:$H,'8-市场占有率'!D$5,'2-班级学员信息表'!$M:$M,'8-市场占有率'!$B67,'2-班级学员信息表'!$P:$P,"&lt;&gt;"&amp;" ")</f>
        <v>0</v>
      </c>
      <c r="E67" s="54">
        <f>COUNTIFS('2-班级学员信息表'!$H:$H,'8-市场占有率'!E$5,'2-班级学员信息表'!$M:$M,'8-市场占有率'!$B67,'2-班级学员信息表'!$P:$P,"&lt;&gt;"&amp;" ")</f>
        <v>0</v>
      </c>
      <c r="F67" s="54">
        <f>COUNTIFS('2-班级学员信息表'!$H:$H,'8-市场占有率'!F$5,'2-班级学员信息表'!$M:$M,'8-市场占有率'!$B67,'2-班级学员信息表'!$P:$P,"&lt;&gt;"&amp;" ")</f>
        <v>0</v>
      </c>
      <c r="G67" s="54">
        <f>COUNTIFS('2-班级学员信息表'!$H:$H,'8-市场占有率'!G$5,'2-班级学员信息表'!$M:$M,'8-市场占有率'!$B67,'2-班级学员信息表'!$P:$P,"&lt;&gt;"&amp;" ")</f>
        <v>0</v>
      </c>
      <c r="H67" s="54">
        <f>COUNTIFS('2-班级学员信息表'!$H:$H,'8-市场占有率'!H$5,'2-班级学员信息表'!$M:$M,'8-市场占有率'!$B67,'2-班级学员信息表'!$P:$P,"&lt;&gt;"&amp;" ")</f>
        <v>0</v>
      </c>
      <c r="I67" s="54">
        <f>COUNTIFS('2-班级学员信息表'!$H:$H,'8-市场占有率'!I$5,'2-班级学员信息表'!$M:$M,'8-市场占有率'!$B67,'2-班级学员信息表'!$P:$P,"&lt;&gt;"&amp;" ")</f>
        <v>0</v>
      </c>
      <c r="J67" s="54">
        <f>COUNTIFS('2-班级学员信息表'!$H:$H,'8-市场占有率'!J$5,'2-班级学员信息表'!$M:$M,'8-市场占有率'!$B67,'2-班级学员信息表'!$P:$P,"&lt;&gt;"&amp;" ")</f>
        <v>0</v>
      </c>
      <c r="K67" s="54">
        <f>COUNTIFS('2-班级学员信息表'!$H:$H,'8-市场占有率'!K$5,'2-班级学员信息表'!$M:$M,'8-市场占有率'!$B67,'2-班级学员信息表'!$P:$P,"&lt;&gt;"&amp;" ")</f>
        <v>0</v>
      </c>
      <c r="L67" s="54">
        <f>COUNTIFS('2-班级学员信息表'!$H:$H,"初三",'2-班级学员信息表'!$M:$M,'8-市场占有率'!$B67,'2-班级学员信息表'!$P:$P,"&lt;&gt;"&amp;" ")+COUNTIFS('2-班级学员信息表'!$H:$H,"高一",'2-班级学员信息表'!$M:$M,'8-市场占有率'!$B67,'2-班级学员信息表'!$P:$P,"&lt;&gt;"&amp;" ")+COUNTIFS('2-班级学员信息表'!$H:$H,"高二",'2-班级学员信息表'!$M:$M,'8-市场占有率'!$B67,'2-班级学员信息表'!$P:$P,"&lt;&gt;"&amp;" ")+COUNTIFS('2-班级学员信息表'!$H:$H,"高三",'2-班级学员信息表'!$M:$M,'8-市场占有率'!$B67,'2-班级学员信息表'!$P:$P,"&lt;&gt;"&amp;" ")+COUNTIFS('2-班级学员信息表'!$H:$H,"其他",'2-班级学员信息表'!$M:$M,'8-市场占有率'!$B67,'2-班级学员信息表'!$P:$P,"&lt;&gt;"&amp;" ")</f>
        <v>0</v>
      </c>
      <c r="M67" s="54">
        <f t="shared" si="3"/>
        <v>0</v>
      </c>
      <c r="N67" s="189"/>
      <c r="O67" s="55">
        <f t="shared" si="2"/>
        <v>0</v>
      </c>
    </row>
    <row r="68" spans="1:15">
      <c r="A68" s="52">
        <v>62</v>
      </c>
      <c r="B68" s="188"/>
      <c r="C68" s="54">
        <f>COUNTIFS('2-班级学员信息表'!$H:$H,"小班",'2-班级学员信息表'!$M:$M,'8-市场占有率'!$B68,'2-班级学员信息表'!$P:$P,"&lt;&gt;"&amp;" ")+COUNTIFS('2-班级学员信息表'!$H:$H,"中班",'2-班级学员信息表'!$M:$M,'8-市场占有率'!$B68,'2-班级学员信息表'!$P:$P,"&lt;&gt;"&amp;" ")+COUNTIFS('2-班级学员信息表'!$H:$H,"大班",'2-班级学员信息表'!$M:$M,'8-市场占有率'!$B68,'2-班级学员信息表'!$P:$P,"&lt;&gt;"&amp;" ")</f>
        <v>0</v>
      </c>
      <c r="D68" s="54">
        <f>COUNTIFS('2-班级学员信息表'!$H:$H,'8-市场占有率'!D$5,'2-班级学员信息表'!$M:$M,'8-市场占有率'!$B68,'2-班级学员信息表'!$P:$P,"&lt;&gt;"&amp;" ")</f>
        <v>0</v>
      </c>
      <c r="E68" s="54">
        <f>COUNTIFS('2-班级学员信息表'!$H:$H,'8-市场占有率'!E$5,'2-班级学员信息表'!$M:$M,'8-市场占有率'!$B68,'2-班级学员信息表'!$P:$P,"&lt;&gt;"&amp;" ")</f>
        <v>0</v>
      </c>
      <c r="F68" s="54">
        <f>COUNTIFS('2-班级学员信息表'!$H:$H,'8-市场占有率'!F$5,'2-班级学员信息表'!$M:$M,'8-市场占有率'!$B68,'2-班级学员信息表'!$P:$P,"&lt;&gt;"&amp;" ")</f>
        <v>0</v>
      </c>
      <c r="G68" s="54">
        <f>COUNTIFS('2-班级学员信息表'!$H:$H,'8-市场占有率'!G$5,'2-班级学员信息表'!$M:$M,'8-市场占有率'!$B68,'2-班级学员信息表'!$P:$P,"&lt;&gt;"&amp;" ")</f>
        <v>0</v>
      </c>
      <c r="H68" s="54">
        <f>COUNTIFS('2-班级学员信息表'!$H:$H,'8-市场占有率'!H$5,'2-班级学员信息表'!$M:$M,'8-市场占有率'!$B68,'2-班级学员信息表'!$P:$P,"&lt;&gt;"&amp;" ")</f>
        <v>0</v>
      </c>
      <c r="I68" s="54">
        <f>COUNTIFS('2-班级学员信息表'!$H:$H,'8-市场占有率'!I$5,'2-班级学员信息表'!$M:$M,'8-市场占有率'!$B68,'2-班级学员信息表'!$P:$P,"&lt;&gt;"&amp;" ")</f>
        <v>0</v>
      </c>
      <c r="J68" s="54">
        <f>COUNTIFS('2-班级学员信息表'!$H:$H,'8-市场占有率'!J$5,'2-班级学员信息表'!$M:$M,'8-市场占有率'!$B68,'2-班级学员信息表'!$P:$P,"&lt;&gt;"&amp;" ")</f>
        <v>0</v>
      </c>
      <c r="K68" s="54">
        <f>COUNTIFS('2-班级学员信息表'!$H:$H,'8-市场占有率'!K$5,'2-班级学员信息表'!$M:$M,'8-市场占有率'!$B68,'2-班级学员信息表'!$P:$P,"&lt;&gt;"&amp;" ")</f>
        <v>0</v>
      </c>
      <c r="L68" s="54">
        <f>COUNTIFS('2-班级学员信息表'!$H:$H,"初三",'2-班级学员信息表'!$M:$M,'8-市场占有率'!$B68,'2-班级学员信息表'!$P:$P,"&lt;&gt;"&amp;" ")+COUNTIFS('2-班级学员信息表'!$H:$H,"高一",'2-班级学员信息表'!$M:$M,'8-市场占有率'!$B68,'2-班级学员信息表'!$P:$P,"&lt;&gt;"&amp;" ")+COUNTIFS('2-班级学员信息表'!$H:$H,"高二",'2-班级学员信息表'!$M:$M,'8-市场占有率'!$B68,'2-班级学员信息表'!$P:$P,"&lt;&gt;"&amp;" ")+COUNTIFS('2-班级学员信息表'!$H:$H,"高三",'2-班级学员信息表'!$M:$M,'8-市场占有率'!$B68,'2-班级学员信息表'!$P:$P,"&lt;&gt;"&amp;" ")+COUNTIFS('2-班级学员信息表'!$H:$H,"其他",'2-班级学员信息表'!$M:$M,'8-市场占有率'!$B68,'2-班级学员信息表'!$P:$P,"&lt;&gt;"&amp;" ")</f>
        <v>0</v>
      </c>
      <c r="M68" s="54">
        <f t="shared" si="3"/>
        <v>0</v>
      </c>
      <c r="N68" s="189"/>
      <c r="O68" s="55">
        <f t="shared" si="2"/>
        <v>0</v>
      </c>
    </row>
    <row r="69" spans="1:15">
      <c r="A69" s="52">
        <v>63</v>
      </c>
      <c r="B69" s="188"/>
      <c r="C69" s="54">
        <f>COUNTIFS('2-班级学员信息表'!$H:$H,"小班",'2-班级学员信息表'!$M:$M,'8-市场占有率'!$B69,'2-班级学员信息表'!$P:$P,"&lt;&gt;"&amp;" ")+COUNTIFS('2-班级学员信息表'!$H:$H,"中班",'2-班级学员信息表'!$M:$M,'8-市场占有率'!$B69,'2-班级学员信息表'!$P:$P,"&lt;&gt;"&amp;" ")+COUNTIFS('2-班级学员信息表'!$H:$H,"大班",'2-班级学员信息表'!$M:$M,'8-市场占有率'!$B69,'2-班级学员信息表'!$P:$P,"&lt;&gt;"&amp;" ")</f>
        <v>0</v>
      </c>
      <c r="D69" s="54">
        <f>COUNTIFS('2-班级学员信息表'!$H:$H,'8-市场占有率'!D$5,'2-班级学员信息表'!$M:$M,'8-市场占有率'!$B69,'2-班级学员信息表'!$P:$P,"&lt;&gt;"&amp;" ")</f>
        <v>0</v>
      </c>
      <c r="E69" s="54">
        <f>COUNTIFS('2-班级学员信息表'!$H:$H,'8-市场占有率'!E$5,'2-班级学员信息表'!$M:$M,'8-市场占有率'!$B69,'2-班级学员信息表'!$P:$P,"&lt;&gt;"&amp;" ")</f>
        <v>0</v>
      </c>
      <c r="F69" s="54">
        <f>COUNTIFS('2-班级学员信息表'!$H:$H,'8-市场占有率'!F$5,'2-班级学员信息表'!$M:$M,'8-市场占有率'!$B69,'2-班级学员信息表'!$P:$P,"&lt;&gt;"&amp;" ")</f>
        <v>0</v>
      </c>
      <c r="G69" s="54">
        <f>COUNTIFS('2-班级学员信息表'!$H:$H,'8-市场占有率'!G$5,'2-班级学员信息表'!$M:$M,'8-市场占有率'!$B69,'2-班级学员信息表'!$P:$P,"&lt;&gt;"&amp;" ")</f>
        <v>0</v>
      </c>
      <c r="H69" s="54">
        <f>COUNTIFS('2-班级学员信息表'!$H:$H,'8-市场占有率'!H$5,'2-班级学员信息表'!$M:$M,'8-市场占有率'!$B69,'2-班级学员信息表'!$P:$P,"&lt;&gt;"&amp;" ")</f>
        <v>0</v>
      </c>
      <c r="I69" s="54">
        <f>COUNTIFS('2-班级学员信息表'!$H:$H,'8-市场占有率'!I$5,'2-班级学员信息表'!$M:$M,'8-市场占有率'!$B69,'2-班级学员信息表'!$P:$P,"&lt;&gt;"&amp;" ")</f>
        <v>0</v>
      </c>
      <c r="J69" s="54">
        <f>COUNTIFS('2-班级学员信息表'!$H:$H,'8-市场占有率'!J$5,'2-班级学员信息表'!$M:$M,'8-市场占有率'!$B69,'2-班级学员信息表'!$P:$P,"&lt;&gt;"&amp;" ")</f>
        <v>0</v>
      </c>
      <c r="K69" s="54">
        <f>COUNTIFS('2-班级学员信息表'!$H:$H,'8-市场占有率'!K$5,'2-班级学员信息表'!$M:$M,'8-市场占有率'!$B69,'2-班级学员信息表'!$P:$P,"&lt;&gt;"&amp;" ")</f>
        <v>0</v>
      </c>
      <c r="L69" s="54">
        <f>COUNTIFS('2-班级学员信息表'!$H:$H,"初三",'2-班级学员信息表'!$M:$M,'8-市场占有率'!$B69,'2-班级学员信息表'!$P:$P,"&lt;&gt;"&amp;" ")+COUNTIFS('2-班级学员信息表'!$H:$H,"高一",'2-班级学员信息表'!$M:$M,'8-市场占有率'!$B69,'2-班级学员信息表'!$P:$P,"&lt;&gt;"&amp;" ")+COUNTIFS('2-班级学员信息表'!$H:$H,"高二",'2-班级学员信息表'!$M:$M,'8-市场占有率'!$B69,'2-班级学员信息表'!$P:$P,"&lt;&gt;"&amp;" ")+COUNTIFS('2-班级学员信息表'!$H:$H,"高三",'2-班级学员信息表'!$M:$M,'8-市场占有率'!$B69,'2-班级学员信息表'!$P:$P,"&lt;&gt;"&amp;" ")+COUNTIFS('2-班级学员信息表'!$H:$H,"其他",'2-班级学员信息表'!$M:$M,'8-市场占有率'!$B69,'2-班级学员信息表'!$P:$P,"&lt;&gt;"&amp;" ")</f>
        <v>0</v>
      </c>
      <c r="M69" s="54">
        <f t="shared" si="3"/>
        <v>0</v>
      </c>
      <c r="N69" s="189"/>
      <c r="O69" s="55">
        <f t="shared" si="2"/>
        <v>0</v>
      </c>
    </row>
    <row r="70" spans="1:15">
      <c r="A70" s="52">
        <v>64</v>
      </c>
      <c r="B70" s="188"/>
      <c r="C70" s="54">
        <f>COUNTIFS('2-班级学员信息表'!$H:$H,"小班",'2-班级学员信息表'!$M:$M,'8-市场占有率'!$B70,'2-班级学员信息表'!$P:$P,"&lt;&gt;"&amp;" ")+COUNTIFS('2-班级学员信息表'!$H:$H,"中班",'2-班级学员信息表'!$M:$M,'8-市场占有率'!$B70,'2-班级学员信息表'!$P:$P,"&lt;&gt;"&amp;" ")+COUNTIFS('2-班级学员信息表'!$H:$H,"大班",'2-班级学员信息表'!$M:$M,'8-市场占有率'!$B70,'2-班级学员信息表'!$P:$P,"&lt;&gt;"&amp;" ")</f>
        <v>0</v>
      </c>
      <c r="D70" s="54">
        <f>COUNTIFS('2-班级学员信息表'!$H:$H,'8-市场占有率'!D$5,'2-班级学员信息表'!$M:$M,'8-市场占有率'!$B70,'2-班级学员信息表'!$P:$P,"&lt;&gt;"&amp;" ")</f>
        <v>0</v>
      </c>
      <c r="E70" s="54">
        <f>COUNTIFS('2-班级学员信息表'!$H:$H,'8-市场占有率'!E$5,'2-班级学员信息表'!$M:$M,'8-市场占有率'!$B70,'2-班级学员信息表'!$P:$P,"&lt;&gt;"&amp;" ")</f>
        <v>0</v>
      </c>
      <c r="F70" s="54">
        <f>COUNTIFS('2-班级学员信息表'!$H:$H,'8-市场占有率'!F$5,'2-班级学员信息表'!$M:$M,'8-市场占有率'!$B70,'2-班级学员信息表'!$P:$P,"&lt;&gt;"&amp;" ")</f>
        <v>0</v>
      </c>
      <c r="G70" s="54">
        <f>COUNTIFS('2-班级学员信息表'!$H:$H,'8-市场占有率'!G$5,'2-班级学员信息表'!$M:$M,'8-市场占有率'!$B70,'2-班级学员信息表'!$P:$P,"&lt;&gt;"&amp;" ")</f>
        <v>0</v>
      </c>
      <c r="H70" s="54">
        <f>COUNTIFS('2-班级学员信息表'!$H:$H,'8-市场占有率'!H$5,'2-班级学员信息表'!$M:$M,'8-市场占有率'!$B70,'2-班级学员信息表'!$P:$P,"&lt;&gt;"&amp;" ")</f>
        <v>0</v>
      </c>
      <c r="I70" s="54">
        <f>COUNTIFS('2-班级学员信息表'!$H:$H,'8-市场占有率'!I$5,'2-班级学员信息表'!$M:$M,'8-市场占有率'!$B70,'2-班级学员信息表'!$P:$P,"&lt;&gt;"&amp;" ")</f>
        <v>0</v>
      </c>
      <c r="J70" s="54">
        <f>COUNTIFS('2-班级学员信息表'!$H:$H,'8-市场占有率'!J$5,'2-班级学员信息表'!$M:$M,'8-市场占有率'!$B70,'2-班级学员信息表'!$P:$P,"&lt;&gt;"&amp;" ")</f>
        <v>0</v>
      </c>
      <c r="K70" s="54">
        <f>COUNTIFS('2-班级学员信息表'!$H:$H,'8-市场占有率'!K$5,'2-班级学员信息表'!$M:$M,'8-市场占有率'!$B70,'2-班级学员信息表'!$P:$P,"&lt;&gt;"&amp;" ")</f>
        <v>0</v>
      </c>
      <c r="L70" s="54">
        <f>COUNTIFS('2-班级学员信息表'!$H:$H,"初三",'2-班级学员信息表'!$M:$M,'8-市场占有率'!$B70,'2-班级学员信息表'!$P:$P,"&lt;&gt;"&amp;" ")+COUNTIFS('2-班级学员信息表'!$H:$H,"高一",'2-班级学员信息表'!$M:$M,'8-市场占有率'!$B70,'2-班级学员信息表'!$P:$P,"&lt;&gt;"&amp;" ")+COUNTIFS('2-班级学员信息表'!$H:$H,"高二",'2-班级学员信息表'!$M:$M,'8-市场占有率'!$B70,'2-班级学员信息表'!$P:$P,"&lt;&gt;"&amp;" ")+COUNTIFS('2-班级学员信息表'!$H:$H,"高三",'2-班级学员信息表'!$M:$M,'8-市场占有率'!$B70,'2-班级学员信息表'!$P:$P,"&lt;&gt;"&amp;" ")+COUNTIFS('2-班级学员信息表'!$H:$H,"其他",'2-班级学员信息表'!$M:$M,'8-市场占有率'!$B70,'2-班级学员信息表'!$P:$P,"&lt;&gt;"&amp;" ")</f>
        <v>0</v>
      </c>
      <c r="M70" s="54">
        <f t="shared" si="3"/>
        <v>0</v>
      </c>
      <c r="N70" s="189"/>
      <c r="O70" s="55">
        <f t="shared" si="2"/>
        <v>0</v>
      </c>
    </row>
    <row r="71" spans="1:15">
      <c r="A71" s="52">
        <v>65</v>
      </c>
      <c r="B71" s="188"/>
      <c r="C71" s="54">
        <f>COUNTIFS('2-班级学员信息表'!$H:$H,"小班",'2-班级学员信息表'!$M:$M,'8-市场占有率'!$B71,'2-班级学员信息表'!$P:$P,"&lt;&gt;"&amp;" ")+COUNTIFS('2-班级学员信息表'!$H:$H,"中班",'2-班级学员信息表'!$M:$M,'8-市场占有率'!$B71,'2-班级学员信息表'!$P:$P,"&lt;&gt;"&amp;" ")+COUNTIFS('2-班级学员信息表'!$H:$H,"大班",'2-班级学员信息表'!$M:$M,'8-市场占有率'!$B71,'2-班级学员信息表'!$P:$P,"&lt;&gt;"&amp;" ")</f>
        <v>0</v>
      </c>
      <c r="D71" s="54">
        <f>COUNTIFS('2-班级学员信息表'!$H:$H,'8-市场占有率'!D$5,'2-班级学员信息表'!$M:$M,'8-市场占有率'!$B71,'2-班级学员信息表'!$P:$P,"&lt;&gt;"&amp;" ")</f>
        <v>0</v>
      </c>
      <c r="E71" s="54">
        <f>COUNTIFS('2-班级学员信息表'!$H:$H,'8-市场占有率'!E$5,'2-班级学员信息表'!$M:$M,'8-市场占有率'!$B71,'2-班级学员信息表'!$P:$P,"&lt;&gt;"&amp;" ")</f>
        <v>0</v>
      </c>
      <c r="F71" s="54">
        <f>COUNTIFS('2-班级学员信息表'!$H:$H,'8-市场占有率'!F$5,'2-班级学员信息表'!$M:$M,'8-市场占有率'!$B71,'2-班级学员信息表'!$P:$P,"&lt;&gt;"&amp;" ")</f>
        <v>0</v>
      </c>
      <c r="G71" s="54">
        <f>COUNTIFS('2-班级学员信息表'!$H:$H,'8-市场占有率'!G$5,'2-班级学员信息表'!$M:$M,'8-市场占有率'!$B71,'2-班级学员信息表'!$P:$P,"&lt;&gt;"&amp;" ")</f>
        <v>0</v>
      </c>
      <c r="H71" s="54">
        <f>COUNTIFS('2-班级学员信息表'!$H:$H,'8-市场占有率'!H$5,'2-班级学员信息表'!$M:$M,'8-市场占有率'!$B71,'2-班级学员信息表'!$P:$P,"&lt;&gt;"&amp;" ")</f>
        <v>0</v>
      </c>
      <c r="I71" s="54">
        <f>COUNTIFS('2-班级学员信息表'!$H:$H,'8-市场占有率'!I$5,'2-班级学员信息表'!$M:$M,'8-市场占有率'!$B71,'2-班级学员信息表'!$P:$P,"&lt;&gt;"&amp;" ")</f>
        <v>0</v>
      </c>
      <c r="J71" s="54">
        <f>COUNTIFS('2-班级学员信息表'!$H:$H,'8-市场占有率'!J$5,'2-班级学员信息表'!$M:$M,'8-市场占有率'!$B71,'2-班级学员信息表'!$P:$P,"&lt;&gt;"&amp;" ")</f>
        <v>0</v>
      </c>
      <c r="K71" s="54">
        <f>COUNTIFS('2-班级学员信息表'!$H:$H,'8-市场占有率'!K$5,'2-班级学员信息表'!$M:$M,'8-市场占有率'!$B71,'2-班级学员信息表'!$P:$P,"&lt;&gt;"&amp;" ")</f>
        <v>0</v>
      </c>
      <c r="L71" s="54">
        <f>COUNTIFS('2-班级学员信息表'!$H:$H,"初三",'2-班级学员信息表'!$M:$M,'8-市场占有率'!$B71,'2-班级学员信息表'!$P:$P,"&lt;&gt;"&amp;" ")+COUNTIFS('2-班级学员信息表'!$H:$H,"高一",'2-班级学员信息表'!$M:$M,'8-市场占有率'!$B71,'2-班级学员信息表'!$P:$P,"&lt;&gt;"&amp;" ")+COUNTIFS('2-班级学员信息表'!$H:$H,"高二",'2-班级学员信息表'!$M:$M,'8-市场占有率'!$B71,'2-班级学员信息表'!$P:$P,"&lt;&gt;"&amp;" ")+COUNTIFS('2-班级学员信息表'!$H:$H,"高三",'2-班级学员信息表'!$M:$M,'8-市场占有率'!$B71,'2-班级学员信息表'!$P:$P,"&lt;&gt;"&amp;" ")+COUNTIFS('2-班级学员信息表'!$H:$H,"其他",'2-班级学员信息表'!$M:$M,'8-市场占有率'!$B71,'2-班级学员信息表'!$P:$P,"&lt;&gt;"&amp;" ")</f>
        <v>0</v>
      </c>
      <c r="M71" s="54">
        <f t="shared" si="3"/>
        <v>0</v>
      </c>
      <c r="N71" s="189"/>
      <c r="O71" s="55">
        <f t="shared" ref="O71:O134" si="4">IFERROR(M71/N71,0)</f>
        <v>0</v>
      </c>
    </row>
    <row r="72" spans="1:15">
      <c r="A72" s="52">
        <v>66</v>
      </c>
      <c r="B72" s="188"/>
      <c r="C72" s="54">
        <f>COUNTIFS('2-班级学员信息表'!$H:$H,"小班",'2-班级学员信息表'!$M:$M,'8-市场占有率'!$B72,'2-班级学员信息表'!$P:$P,"&lt;&gt;"&amp;" ")+COUNTIFS('2-班级学员信息表'!$H:$H,"中班",'2-班级学员信息表'!$M:$M,'8-市场占有率'!$B72,'2-班级学员信息表'!$P:$P,"&lt;&gt;"&amp;" ")+COUNTIFS('2-班级学员信息表'!$H:$H,"大班",'2-班级学员信息表'!$M:$M,'8-市场占有率'!$B72,'2-班级学员信息表'!$P:$P,"&lt;&gt;"&amp;" ")</f>
        <v>0</v>
      </c>
      <c r="D72" s="54">
        <f>COUNTIFS('2-班级学员信息表'!$H:$H,'8-市场占有率'!D$5,'2-班级学员信息表'!$M:$M,'8-市场占有率'!$B72,'2-班级学员信息表'!$P:$P,"&lt;&gt;"&amp;" ")</f>
        <v>0</v>
      </c>
      <c r="E72" s="54">
        <f>COUNTIFS('2-班级学员信息表'!$H:$H,'8-市场占有率'!E$5,'2-班级学员信息表'!$M:$M,'8-市场占有率'!$B72,'2-班级学员信息表'!$P:$P,"&lt;&gt;"&amp;" ")</f>
        <v>0</v>
      </c>
      <c r="F72" s="54">
        <f>COUNTIFS('2-班级学员信息表'!$H:$H,'8-市场占有率'!F$5,'2-班级学员信息表'!$M:$M,'8-市场占有率'!$B72,'2-班级学员信息表'!$P:$P,"&lt;&gt;"&amp;" ")</f>
        <v>0</v>
      </c>
      <c r="G72" s="54">
        <f>COUNTIFS('2-班级学员信息表'!$H:$H,'8-市场占有率'!G$5,'2-班级学员信息表'!$M:$M,'8-市场占有率'!$B72,'2-班级学员信息表'!$P:$P,"&lt;&gt;"&amp;" ")</f>
        <v>0</v>
      </c>
      <c r="H72" s="54">
        <f>COUNTIFS('2-班级学员信息表'!$H:$H,'8-市场占有率'!H$5,'2-班级学员信息表'!$M:$M,'8-市场占有率'!$B72,'2-班级学员信息表'!$P:$P,"&lt;&gt;"&amp;" ")</f>
        <v>0</v>
      </c>
      <c r="I72" s="54">
        <f>COUNTIFS('2-班级学员信息表'!$H:$H,'8-市场占有率'!I$5,'2-班级学员信息表'!$M:$M,'8-市场占有率'!$B72,'2-班级学员信息表'!$P:$P,"&lt;&gt;"&amp;" ")</f>
        <v>0</v>
      </c>
      <c r="J72" s="54">
        <f>COUNTIFS('2-班级学员信息表'!$H:$H,'8-市场占有率'!J$5,'2-班级学员信息表'!$M:$M,'8-市场占有率'!$B72,'2-班级学员信息表'!$P:$P,"&lt;&gt;"&amp;" ")</f>
        <v>0</v>
      </c>
      <c r="K72" s="54">
        <f>COUNTIFS('2-班级学员信息表'!$H:$H,'8-市场占有率'!K$5,'2-班级学员信息表'!$M:$M,'8-市场占有率'!$B72,'2-班级学员信息表'!$P:$P,"&lt;&gt;"&amp;" ")</f>
        <v>0</v>
      </c>
      <c r="L72" s="54">
        <f>COUNTIFS('2-班级学员信息表'!$H:$H,"初三",'2-班级学员信息表'!$M:$M,'8-市场占有率'!$B72,'2-班级学员信息表'!$P:$P,"&lt;&gt;"&amp;" ")+COUNTIFS('2-班级学员信息表'!$H:$H,"高一",'2-班级学员信息表'!$M:$M,'8-市场占有率'!$B72,'2-班级学员信息表'!$P:$P,"&lt;&gt;"&amp;" ")+COUNTIFS('2-班级学员信息表'!$H:$H,"高二",'2-班级学员信息表'!$M:$M,'8-市场占有率'!$B72,'2-班级学员信息表'!$P:$P,"&lt;&gt;"&amp;" ")+COUNTIFS('2-班级学员信息表'!$H:$H,"高三",'2-班级学员信息表'!$M:$M,'8-市场占有率'!$B72,'2-班级学员信息表'!$P:$P,"&lt;&gt;"&amp;" ")+COUNTIFS('2-班级学员信息表'!$H:$H,"其他",'2-班级学员信息表'!$M:$M,'8-市场占有率'!$B72,'2-班级学员信息表'!$P:$P,"&lt;&gt;"&amp;" ")</f>
        <v>0</v>
      </c>
      <c r="M72" s="54">
        <f t="shared" ref="M72:M134" si="5">SUM(C72:L72)</f>
        <v>0</v>
      </c>
      <c r="N72" s="189"/>
      <c r="O72" s="55">
        <f t="shared" si="4"/>
        <v>0</v>
      </c>
    </row>
    <row r="73" spans="1:15">
      <c r="A73" s="52">
        <v>67</v>
      </c>
      <c r="B73" s="188"/>
      <c r="C73" s="54">
        <f>COUNTIFS('2-班级学员信息表'!$H:$H,"小班",'2-班级学员信息表'!$M:$M,'8-市场占有率'!$B73,'2-班级学员信息表'!$P:$P,"&lt;&gt;"&amp;" ")+COUNTIFS('2-班级学员信息表'!$H:$H,"中班",'2-班级学员信息表'!$M:$M,'8-市场占有率'!$B73,'2-班级学员信息表'!$P:$P,"&lt;&gt;"&amp;" ")+COUNTIFS('2-班级学员信息表'!$H:$H,"大班",'2-班级学员信息表'!$M:$M,'8-市场占有率'!$B73,'2-班级学员信息表'!$P:$P,"&lt;&gt;"&amp;" ")</f>
        <v>0</v>
      </c>
      <c r="D73" s="54">
        <f>COUNTIFS('2-班级学员信息表'!$H:$H,'8-市场占有率'!D$5,'2-班级学员信息表'!$M:$M,'8-市场占有率'!$B73,'2-班级学员信息表'!$P:$P,"&lt;&gt;"&amp;" ")</f>
        <v>0</v>
      </c>
      <c r="E73" s="54">
        <f>COUNTIFS('2-班级学员信息表'!$H:$H,'8-市场占有率'!E$5,'2-班级学员信息表'!$M:$M,'8-市场占有率'!$B73,'2-班级学员信息表'!$P:$P,"&lt;&gt;"&amp;" ")</f>
        <v>0</v>
      </c>
      <c r="F73" s="54">
        <f>COUNTIFS('2-班级学员信息表'!$H:$H,'8-市场占有率'!F$5,'2-班级学员信息表'!$M:$M,'8-市场占有率'!$B73,'2-班级学员信息表'!$P:$P,"&lt;&gt;"&amp;" ")</f>
        <v>0</v>
      </c>
      <c r="G73" s="54">
        <f>COUNTIFS('2-班级学员信息表'!$H:$H,'8-市场占有率'!G$5,'2-班级学员信息表'!$M:$M,'8-市场占有率'!$B73,'2-班级学员信息表'!$P:$P,"&lt;&gt;"&amp;" ")</f>
        <v>0</v>
      </c>
      <c r="H73" s="54">
        <f>COUNTIFS('2-班级学员信息表'!$H:$H,'8-市场占有率'!H$5,'2-班级学员信息表'!$M:$M,'8-市场占有率'!$B73,'2-班级学员信息表'!$P:$P,"&lt;&gt;"&amp;" ")</f>
        <v>0</v>
      </c>
      <c r="I73" s="54">
        <f>COUNTIFS('2-班级学员信息表'!$H:$H,'8-市场占有率'!I$5,'2-班级学员信息表'!$M:$M,'8-市场占有率'!$B73,'2-班级学员信息表'!$P:$P,"&lt;&gt;"&amp;" ")</f>
        <v>0</v>
      </c>
      <c r="J73" s="54">
        <f>COUNTIFS('2-班级学员信息表'!$H:$H,'8-市场占有率'!J$5,'2-班级学员信息表'!$M:$M,'8-市场占有率'!$B73,'2-班级学员信息表'!$P:$P,"&lt;&gt;"&amp;" ")</f>
        <v>0</v>
      </c>
      <c r="K73" s="54">
        <f>COUNTIFS('2-班级学员信息表'!$H:$H,'8-市场占有率'!K$5,'2-班级学员信息表'!$M:$M,'8-市场占有率'!$B73,'2-班级学员信息表'!$P:$P,"&lt;&gt;"&amp;" ")</f>
        <v>0</v>
      </c>
      <c r="L73" s="54">
        <f>COUNTIFS('2-班级学员信息表'!$H:$H,"初三",'2-班级学员信息表'!$M:$M,'8-市场占有率'!$B73,'2-班级学员信息表'!$P:$P,"&lt;&gt;"&amp;" ")+COUNTIFS('2-班级学员信息表'!$H:$H,"高一",'2-班级学员信息表'!$M:$M,'8-市场占有率'!$B73,'2-班级学员信息表'!$P:$P,"&lt;&gt;"&amp;" ")+COUNTIFS('2-班级学员信息表'!$H:$H,"高二",'2-班级学员信息表'!$M:$M,'8-市场占有率'!$B73,'2-班级学员信息表'!$P:$P,"&lt;&gt;"&amp;" ")+COUNTIFS('2-班级学员信息表'!$H:$H,"高三",'2-班级学员信息表'!$M:$M,'8-市场占有率'!$B73,'2-班级学员信息表'!$P:$P,"&lt;&gt;"&amp;" ")+COUNTIFS('2-班级学员信息表'!$H:$H,"其他",'2-班级学员信息表'!$M:$M,'8-市场占有率'!$B73,'2-班级学员信息表'!$P:$P,"&lt;&gt;"&amp;" ")</f>
        <v>0</v>
      </c>
      <c r="M73" s="54">
        <f t="shared" si="5"/>
        <v>0</v>
      </c>
      <c r="N73" s="189"/>
      <c r="O73" s="55">
        <f t="shared" si="4"/>
        <v>0</v>
      </c>
    </row>
    <row r="74" spans="1:15">
      <c r="A74" s="52">
        <v>68</v>
      </c>
      <c r="B74" s="188"/>
      <c r="C74" s="54">
        <f>COUNTIFS('2-班级学员信息表'!$H:$H,"小班",'2-班级学员信息表'!$M:$M,'8-市场占有率'!$B74,'2-班级学员信息表'!$P:$P,"&lt;&gt;"&amp;" ")+COUNTIFS('2-班级学员信息表'!$H:$H,"中班",'2-班级学员信息表'!$M:$M,'8-市场占有率'!$B74,'2-班级学员信息表'!$P:$P,"&lt;&gt;"&amp;" ")+COUNTIFS('2-班级学员信息表'!$H:$H,"大班",'2-班级学员信息表'!$M:$M,'8-市场占有率'!$B74,'2-班级学员信息表'!$P:$P,"&lt;&gt;"&amp;" ")</f>
        <v>0</v>
      </c>
      <c r="D74" s="54">
        <f>COUNTIFS('2-班级学员信息表'!$H:$H,'8-市场占有率'!D$5,'2-班级学员信息表'!$M:$M,'8-市场占有率'!$B74,'2-班级学员信息表'!$P:$P,"&lt;&gt;"&amp;" ")</f>
        <v>0</v>
      </c>
      <c r="E74" s="54">
        <f>COUNTIFS('2-班级学员信息表'!$H:$H,'8-市场占有率'!E$5,'2-班级学员信息表'!$M:$M,'8-市场占有率'!$B74,'2-班级学员信息表'!$P:$P,"&lt;&gt;"&amp;" ")</f>
        <v>0</v>
      </c>
      <c r="F74" s="54">
        <f>COUNTIFS('2-班级学员信息表'!$H:$H,'8-市场占有率'!F$5,'2-班级学员信息表'!$M:$M,'8-市场占有率'!$B74,'2-班级学员信息表'!$P:$P,"&lt;&gt;"&amp;" ")</f>
        <v>0</v>
      </c>
      <c r="G74" s="54">
        <f>COUNTIFS('2-班级学员信息表'!$H:$H,'8-市场占有率'!G$5,'2-班级学员信息表'!$M:$M,'8-市场占有率'!$B74,'2-班级学员信息表'!$P:$P,"&lt;&gt;"&amp;" ")</f>
        <v>0</v>
      </c>
      <c r="H74" s="54">
        <f>COUNTIFS('2-班级学员信息表'!$H:$H,'8-市场占有率'!H$5,'2-班级学员信息表'!$M:$M,'8-市场占有率'!$B74,'2-班级学员信息表'!$P:$P,"&lt;&gt;"&amp;" ")</f>
        <v>0</v>
      </c>
      <c r="I74" s="54">
        <f>COUNTIFS('2-班级学员信息表'!$H:$H,'8-市场占有率'!I$5,'2-班级学员信息表'!$M:$M,'8-市场占有率'!$B74,'2-班级学员信息表'!$P:$P,"&lt;&gt;"&amp;" ")</f>
        <v>0</v>
      </c>
      <c r="J74" s="54">
        <f>COUNTIFS('2-班级学员信息表'!$H:$H,'8-市场占有率'!J$5,'2-班级学员信息表'!$M:$M,'8-市场占有率'!$B74,'2-班级学员信息表'!$P:$P,"&lt;&gt;"&amp;" ")</f>
        <v>0</v>
      </c>
      <c r="K74" s="54">
        <f>COUNTIFS('2-班级学员信息表'!$H:$H,'8-市场占有率'!K$5,'2-班级学员信息表'!$M:$M,'8-市场占有率'!$B74,'2-班级学员信息表'!$P:$P,"&lt;&gt;"&amp;" ")</f>
        <v>0</v>
      </c>
      <c r="L74" s="54">
        <f>COUNTIFS('2-班级学员信息表'!$H:$H,"初三",'2-班级学员信息表'!$M:$M,'8-市场占有率'!$B74,'2-班级学员信息表'!$P:$P,"&lt;&gt;"&amp;" ")+COUNTIFS('2-班级学员信息表'!$H:$H,"高一",'2-班级学员信息表'!$M:$M,'8-市场占有率'!$B74,'2-班级学员信息表'!$P:$P,"&lt;&gt;"&amp;" ")+COUNTIFS('2-班级学员信息表'!$H:$H,"高二",'2-班级学员信息表'!$M:$M,'8-市场占有率'!$B74,'2-班级学员信息表'!$P:$P,"&lt;&gt;"&amp;" ")+COUNTIFS('2-班级学员信息表'!$H:$H,"高三",'2-班级学员信息表'!$M:$M,'8-市场占有率'!$B74,'2-班级学员信息表'!$P:$P,"&lt;&gt;"&amp;" ")+COUNTIFS('2-班级学员信息表'!$H:$H,"其他",'2-班级学员信息表'!$M:$M,'8-市场占有率'!$B74,'2-班级学员信息表'!$P:$P,"&lt;&gt;"&amp;" ")</f>
        <v>0</v>
      </c>
      <c r="M74" s="54">
        <f t="shared" si="5"/>
        <v>0</v>
      </c>
      <c r="N74" s="189"/>
      <c r="O74" s="55">
        <f t="shared" si="4"/>
        <v>0</v>
      </c>
    </row>
    <row r="75" spans="1:15">
      <c r="A75" s="52">
        <v>69</v>
      </c>
      <c r="B75" s="188"/>
      <c r="C75" s="54">
        <f>COUNTIFS('2-班级学员信息表'!$H:$H,"小班",'2-班级学员信息表'!$M:$M,'8-市场占有率'!$B75,'2-班级学员信息表'!$P:$P,"&lt;&gt;"&amp;" ")+COUNTIFS('2-班级学员信息表'!$H:$H,"中班",'2-班级学员信息表'!$M:$M,'8-市场占有率'!$B75,'2-班级学员信息表'!$P:$P,"&lt;&gt;"&amp;" ")+COUNTIFS('2-班级学员信息表'!$H:$H,"大班",'2-班级学员信息表'!$M:$M,'8-市场占有率'!$B75,'2-班级学员信息表'!$P:$P,"&lt;&gt;"&amp;" ")</f>
        <v>0</v>
      </c>
      <c r="D75" s="54">
        <f>COUNTIFS('2-班级学员信息表'!$H:$H,'8-市场占有率'!D$5,'2-班级学员信息表'!$M:$M,'8-市场占有率'!$B75,'2-班级学员信息表'!$P:$P,"&lt;&gt;"&amp;" ")</f>
        <v>0</v>
      </c>
      <c r="E75" s="54">
        <f>COUNTIFS('2-班级学员信息表'!$H:$H,'8-市场占有率'!E$5,'2-班级学员信息表'!$M:$M,'8-市场占有率'!$B75,'2-班级学员信息表'!$P:$P,"&lt;&gt;"&amp;" ")</f>
        <v>0</v>
      </c>
      <c r="F75" s="54">
        <f>COUNTIFS('2-班级学员信息表'!$H:$H,'8-市场占有率'!F$5,'2-班级学员信息表'!$M:$M,'8-市场占有率'!$B75,'2-班级学员信息表'!$P:$P,"&lt;&gt;"&amp;" ")</f>
        <v>0</v>
      </c>
      <c r="G75" s="54">
        <f>COUNTIFS('2-班级学员信息表'!$H:$H,'8-市场占有率'!G$5,'2-班级学员信息表'!$M:$M,'8-市场占有率'!$B75,'2-班级学员信息表'!$P:$P,"&lt;&gt;"&amp;" ")</f>
        <v>0</v>
      </c>
      <c r="H75" s="54">
        <f>COUNTIFS('2-班级学员信息表'!$H:$H,'8-市场占有率'!H$5,'2-班级学员信息表'!$M:$M,'8-市场占有率'!$B75,'2-班级学员信息表'!$P:$P,"&lt;&gt;"&amp;" ")</f>
        <v>0</v>
      </c>
      <c r="I75" s="54">
        <f>COUNTIFS('2-班级学员信息表'!$H:$H,'8-市场占有率'!I$5,'2-班级学员信息表'!$M:$M,'8-市场占有率'!$B75,'2-班级学员信息表'!$P:$P,"&lt;&gt;"&amp;" ")</f>
        <v>0</v>
      </c>
      <c r="J75" s="54">
        <f>COUNTIFS('2-班级学员信息表'!$H:$H,'8-市场占有率'!J$5,'2-班级学员信息表'!$M:$M,'8-市场占有率'!$B75,'2-班级学员信息表'!$P:$P,"&lt;&gt;"&amp;" ")</f>
        <v>0</v>
      </c>
      <c r="K75" s="54">
        <f>COUNTIFS('2-班级学员信息表'!$H:$H,'8-市场占有率'!K$5,'2-班级学员信息表'!$M:$M,'8-市场占有率'!$B75,'2-班级学员信息表'!$P:$P,"&lt;&gt;"&amp;" ")</f>
        <v>0</v>
      </c>
      <c r="L75" s="54">
        <f>COUNTIFS('2-班级学员信息表'!$H:$H,"初三",'2-班级学员信息表'!$M:$M,'8-市场占有率'!$B75,'2-班级学员信息表'!$P:$P,"&lt;&gt;"&amp;" ")+COUNTIFS('2-班级学员信息表'!$H:$H,"高一",'2-班级学员信息表'!$M:$M,'8-市场占有率'!$B75,'2-班级学员信息表'!$P:$P,"&lt;&gt;"&amp;" ")+COUNTIFS('2-班级学员信息表'!$H:$H,"高二",'2-班级学员信息表'!$M:$M,'8-市场占有率'!$B75,'2-班级学员信息表'!$P:$P,"&lt;&gt;"&amp;" ")+COUNTIFS('2-班级学员信息表'!$H:$H,"高三",'2-班级学员信息表'!$M:$M,'8-市场占有率'!$B75,'2-班级学员信息表'!$P:$P,"&lt;&gt;"&amp;" ")+COUNTIFS('2-班级学员信息表'!$H:$H,"其他",'2-班级学员信息表'!$M:$M,'8-市场占有率'!$B75,'2-班级学员信息表'!$P:$P,"&lt;&gt;"&amp;" ")</f>
        <v>0</v>
      </c>
      <c r="M75" s="54">
        <f t="shared" si="5"/>
        <v>0</v>
      </c>
      <c r="N75" s="189"/>
      <c r="O75" s="55">
        <f t="shared" si="4"/>
        <v>0</v>
      </c>
    </row>
    <row r="76" spans="1:15">
      <c r="A76" s="52">
        <v>70</v>
      </c>
      <c r="B76" s="188"/>
      <c r="C76" s="54">
        <f>COUNTIFS('2-班级学员信息表'!$H:$H,"小班",'2-班级学员信息表'!$M:$M,'8-市场占有率'!$B76,'2-班级学员信息表'!$P:$P,"&lt;&gt;"&amp;" ")+COUNTIFS('2-班级学员信息表'!$H:$H,"中班",'2-班级学员信息表'!$M:$M,'8-市场占有率'!$B76,'2-班级学员信息表'!$P:$P,"&lt;&gt;"&amp;" ")+COUNTIFS('2-班级学员信息表'!$H:$H,"大班",'2-班级学员信息表'!$M:$M,'8-市场占有率'!$B76,'2-班级学员信息表'!$P:$P,"&lt;&gt;"&amp;" ")</f>
        <v>0</v>
      </c>
      <c r="D76" s="54">
        <f>COUNTIFS('2-班级学员信息表'!$H:$H,'8-市场占有率'!D$5,'2-班级学员信息表'!$M:$M,'8-市场占有率'!$B76,'2-班级学员信息表'!$P:$P,"&lt;&gt;"&amp;" ")</f>
        <v>0</v>
      </c>
      <c r="E76" s="54">
        <f>COUNTIFS('2-班级学员信息表'!$H:$H,'8-市场占有率'!E$5,'2-班级学员信息表'!$M:$M,'8-市场占有率'!$B76,'2-班级学员信息表'!$P:$P,"&lt;&gt;"&amp;" ")</f>
        <v>0</v>
      </c>
      <c r="F76" s="54">
        <f>COUNTIFS('2-班级学员信息表'!$H:$H,'8-市场占有率'!F$5,'2-班级学员信息表'!$M:$M,'8-市场占有率'!$B76,'2-班级学员信息表'!$P:$P,"&lt;&gt;"&amp;" ")</f>
        <v>0</v>
      </c>
      <c r="G76" s="54">
        <f>COUNTIFS('2-班级学员信息表'!$H:$H,'8-市场占有率'!G$5,'2-班级学员信息表'!$M:$M,'8-市场占有率'!$B76,'2-班级学员信息表'!$P:$P,"&lt;&gt;"&amp;" ")</f>
        <v>0</v>
      </c>
      <c r="H76" s="54">
        <f>COUNTIFS('2-班级学员信息表'!$H:$H,'8-市场占有率'!H$5,'2-班级学员信息表'!$M:$M,'8-市场占有率'!$B76,'2-班级学员信息表'!$P:$P,"&lt;&gt;"&amp;" ")</f>
        <v>0</v>
      </c>
      <c r="I76" s="54">
        <f>COUNTIFS('2-班级学员信息表'!$H:$H,'8-市场占有率'!I$5,'2-班级学员信息表'!$M:$M,'8-市场占有率'!$B76,'2-班级学员信息表'!$P:$P,"&lt;&gt;"&amp;" ")</f>
        <v>0</v>
      </c>
      <c r="J76" s="54">
        <f>COUNTIFS('2-班级学员信息表'!$H:$H,'8-市场占有率'!J$5,'2-班级学员信息表'!$M:$M,'8-市场占有率'!$B76,'2-班级学员信息表'!$P:$P,"&lt;&gt;"&amp;" ")</f>
        <v>0</v>
      </c>
      <c r="K76" s="54">
        <f>COUNTIFS('2-班级学员信息表'!$H:$H,'8-市场占有率'!K$5,'2-班级学员信息表'!$M:$M,'8-市场占有率'!$B76,'2-班级学员信息表'!$P:$P,"&lt;&gt;"&amp;" ")</f>
        <v>0</v>
      </c>
      <c r="L76" s="54">
        <f>COUNTIFS('2-班级学员信息表'!$H:$H,"初三",'2-班级学员信息表'!$M:$M,'8-市场占有率'!$B76,'2-班级学员信息表'!$P:$P,"&lt;&gt;"&amp;" ")+COUNTIFS('2-班级学员信息表'!$H:$H,"高一",'2-班级学员信息表'!$M:$M,'8-市场占有率'!$B76,'2-班级学员信息表'!$P:$P,"&lt;&gt;"&amp;" ")+COUNTIFS('2-班级学员信息表'!$H:$H,"高二",'2-班级学员信息表'!$M:$M,'8-市场占有率'!$B76,'2-班级学员信息表'!$P:$P,"&lt;&gt;"&amp;" ")+COUNTIFS('2-班级学员信息表'!$H:$H,"高三",'2-班级学员信息表'!$M:$M,'8-市场占有率'!$B76,'2-班级学员信息表'!$P:$P,"&lt;&gt;"&amp;" ")+COUNTIFS('2-班级学员信息表'!$H:$H,"其他",'2-班级学员信息表'!$M:$M,'8-市场占有率'!$B76,'2-班级学员信息表'!$P:$P,"&lt;&gt;"&amp;" ")</f>
        <v>0</v>
      </c>
      <c r="M76" s="54">
        <f t="shared" si="5"/>
        <v>0</v>
      </c>
      <c r="N76" s="189"/>
      <c r="O76" s="55">
        <f t="shared" si="4"/>
        <v>0</v>
      </c>
    </row>
    <row r="77" spans="1:15">
      <c r="A77" s="52">
        <v>71</v>
      </c>
      <c r="B77" s="188"/>
      <c r="C77" s="54">
        <f>COUNTIFS('2-班级学员信息表'!$H:$H,"小班",'2-班级学员信息表'!$M:$M,'8-市场占有率'!$B77,'2-班级学员信息表'!$P:$P,"&lt;&gt;"&amp;" ")+COUNTIFS('2-班级学员信息表'!$H:$H,"中班",'2-班级学员信息表'!$M:$M,'8-市场占有率'!$B77,'2-班级学员信息表'!$P:$P,"&lt;&gt;"&amp;" ")+COUNTIFS('2-班级学员信息表'!$H:$H,"大班",'2-班级学员信息表'!$M:$M,'8-市场占有率'!$B77,'2-班级学员信息表'!$P:$P,"&lt;&gt;"&amp;" ")</f>
        <v>0</v>
      </c>
      <c r="D77" s="54">
        <f>COUNTIFS('2-班级学员信息表'!$H:$H,'8-市场占有率'!D$5,'2-班级学员信息表'!$M:$M,'8-市场占有率'!$B77,'2-班级学员信息表'!$P:$P,"&lt;&gt;"&amp;" ")</f>
        <v>0</v>
      </c>
      <c r="E77" s="54">
        <f>COUNTIFS('2-班级学员信息表'!$H:$H,'8-市场占有率'!E$5,'2-班级学员信息表'!$M:$M,'8-市场占有率'!$B77,'2-班级学员信息表'!$P:$P,"&lt;&gt;"&amp;" ")</f>
        <v>0</v>
      </c>
      <c r="F77" s="54">
        <f>COUNTIFS('2-班级学员信息表'!$H:$H,'8-市场占有率'!F$5,'2-班级学员信息表'!$M:$M,'8-市场占有率'!$B77,'2-班级学员信息表'!$P:$P,"&lt;&gt;"&amp;" ")</f>
        <v>0</v>
      </c>
      <c r="G77" s="54">
        <f>COUNTIFS('2-班级学员信息表'!$H:$H,'8-市场占有率'!G$5,'2-班级学员信息表'!$M:$M,'8-市场占有率'!$B77,'2-班级学员信息表'!$P:$P,"&lt;&gt;"&amp;" ")</f>
        <v>0</v>
      </c>
      <c r="H77" s="54">
        <f>COUNTIFS('2-班级学员信息表'!$H:$H,'8-市场占有率'!H$5,'2-班级学员信息表'!$M:$M,'8-市场占有率'!$B77,'2-班级学员信息表'!$P:$P,"&lt;&gt;"&amp;" ")</f>
        <v>0</v>
      </c>
      <c r="I77" s="54">
        <f>COUNTIFS('2-班级学员信息表'!$H:$H,'8-市场占有率'!I$5,'2-班级学员信息表'!$M:$M,'8-市场占有率'!$B77,'2-班级学员信息表'!$P:$P,"&lt;&gt;"&amp;" ")</f>
        <v>0</v>
      </c>
      <c r="J77" s="54">
        <f>COUNTIFS('2-班级学员信息表'!$H:$H,'8-市场占有率'!J$5,'2-班级学员信息表'!$M:$M,'8-市场占有率'!$B77,'2-班级学员信息表'!$P:$P,"&lt;&gt;"&amp;" ")</f>
        <v>0</v>
      </c>
      <c r="K77" s="54">
        <f>COUNTIFS('2-班级学员信息表'!$H:$H,'8-市场占有率'!K$5,'2-班级学员信息表'!$M:$M,'8-市场占有率'!$B77,'2-班级学员信息表'!$P:$P,"&lt;&gt;"&amp;" ")</f>
        <v>0</v>
      </c>
      <c r="L77" s="54">
        <f>COUNTIFS('2-班级学员信息表'!$H:$H,"初三",'2-班级学员信息表'!$M:$M,'8-市场占有率'!$B77,'2-班级学员信息表'!$P:$P,"&lt;&gt;"&amp;" ")+COUNTIFS('2-班级学员信息表'!$H:$H,"高一",'2-班级学员信息表'!$M:$M,'8-市场占有率'!$B77,'2-班级学员信息表'!$P:$P,"&lt;&gt;"&amp;" ")+COUNTIFS('2-班级学员信息表'!$H:$H,"高二",'2-班级学员信息表'!$M:$M,'8-市场占有率'!$B77,'2-班级学员信息表'!$P:$P,"&lt;&gt;"&amp;" ")+COUNTIFS('2-班级学员信息表'!$H:$H,"高三",'2-班级学员信息表'!$M:$M,'8-市场占有率'!$B77,'2-班级学员信息表'!$P:$P,"&lt;&gt;"&amp;" ")+COUNTIFS('2-班级学员信息表'!$H:$H,"其他",'2-班级学员信息表'!$M:$M,'8-市场占有率'!$B77,'2-班级学员信息表'!$P:$P,"&lt;&gt;"&amp;" ")</f>
        <v>0</v>
      </c>
      <c r="M77" s="54">
        <f t="shared" si="5"/>
        <v>0</v>
      </c>
      <c r="N77" s="189"/>
      <c r="O77" s="55">
        <f t="shared" si="4"/>
        <v>0</v>
      </c>
    </row>
    <row r="78" spans="1:15">
      <c r="A78" s="52">
        <v>72</v>
      </c>
      <c r="B78" s="188"/>
      <c r="C78" s="54">
        <f>COUNTIFS('2-班级学员信息表'!$H:$H,"小班",'2-班级学员信息表'!$M:$M,'8-市场占有率'!$B78,'2-班级学员信息表'!$P:$P,"&lt;&gt;"&amp;" ")+COUNTIFS('2-班级学员信息表'!$H:$H,"中班",'2-班级学员信息表'!$M:$M,'8-市场占有率'!$B78,'2-班级学员信息表'!$P:$P,"&lt;&gt;"&amp;" ")+COUNTIFS('2-班级学员信息表'!$H:$H,"大班",'2-班级学员信息表'!$M:$M,'8-市场占有率'!$B78,'2-班级学员信息表'!$P:$P,"&lt;&gt;"&amp;" ")</f>
        <v>0</v>
      </c>
      <c r="D78" s="54">
        <f>COUNTIFS('2-班级学员信息表'!$H:$H,'8-市场占有率'!D$5,'2-班级学员信息表'!$M:$M,'8-市场占有率'!$B78,'2-班级学员信息表'!$P:$P,"&lt;&gt;"&amp;" ")</f>
        <v>0</v>
      </c>
      <c r="E78" s="54">
        <f>COUNTIFS('2-班级学员信息表'!$H:$H,'8-市场占有率'!E$5,'2-班级学员信息表'!$M:$M,'8-市场占有率'!$B78,'2-班级学员信息表'!$P:$P,"&lt;&gt;"&amp;" ")</f>
        <v>0</v>
      </c>
      <c r="F78" s="54">
        <f>COUNTIFS('2-班级学员信息表'!$H:$H,'8-市场占有率'!F$5,'2-班级学员信息表'!$M:$M,'8-市场占有率'!$B78,'2-班级学员信息表'!$P:$P,"&lt;&gt;"&amp;" ")</f>
        <v>0</v>
      </c>
      <c r="G78" s="54">
        <f>COUNTIFS('2-班级学员信息表'!$H:$H,'8-市场占有率'!G$5,'2-班级学员信息表'!$M:$M,'8-市场占有率'!$B78,'2-班级学员信息表'!$P:$P,"&lt;&gt;"&amp;" ")</f>
        <v>0</v>
      </c>
      <c r="H78" s="54">
        <f>COUNTIFS('2-班级学员信息表'!$H:$H,'8-市场占有率'!H$5,'2-班级学员信息表'!$M:$M,'8-市场占有率'!$B78,'2-班级学员信息表'!$P:$P,"&lt;&gt;"&amp;" ")</f>
        <v>0</v>
      </c>
      <c r="I78" s="54">
        <f>COUNTIFS('2-班级学员信息表'!$H:$H,'8-市场占有率'!I$5,'2-班级学员信息表'!$M:$M,'8-市场占有率'!$B78,'2-班级学员信息表'!$P:$P,"&lt;&gt;"&amp;" ")</f>
        <v>0</v>
      </c>
      <c r="J78" s="54">
        <f>COUNTIFS('2-班级学员信息表'!$H:$H,'8-市场占有率'!J$5,'2-班级学员信息表'!$M:$M,'8-市场占有率'!$B78,'2-班级学员信息表'!$P:$P,"&lt;&gt;"&amp;" ")</f>
        <v>0</v>
      </c>
      <c r="K78" s="54">
        <f>COUNTIFS('2-班级学员信息表'!$H:$H,'8-市场占有率'!K$5,'2-班级学员信息表'!$M:$M,'8-市场占有率'!$B78,'2-班级学员信息表'!$P:$P,"&lt;&gt;"&amp;" ")</f>
        <v>0</v>
      </c>
      <c r="L78" s="54">
        <f>COUNTIFS('2-班级学员信息表'!$H:$H,"初三",'2-班级学员信息表'!$M:$M,'8-市场占有率'!$B78,'2-班级学员信息表'!$P:$P,"&lt;&gt;"&amp;" ")+COUNTIFS('2-班级学员信息表'!$H:$H,"高一",'2-班级学员信息表'!$M:$M,'8-市场占有率'!$B78,'2-班级学员信息表'!$P:$P,"&lt;&gt;"&amp;" ")+COUNTIFS('2-班级学员信息表'!$H:$H,"高二",'2-班级学员信息表'!$M:$M,'8-市场占有率'!$B78,'2-班级学员信息表'!$P:$P,"&lt;&gt;"&amp;" ")+COUNTIFS('2-班级学员信息表'!$H:$H,"高三",'2-班级学员信息表'!$M:$M,'8-市场占有率'!$B78,'2-班级学员信息表'!$P:$P,"&lt;&gt;"&amp;" ")+COUNTIFS('2-班级学员信息表'!$H:$H,"其他",'2-班级学员信息表'!$M:$M,'8-市场占有率'!$B78,'2-班级学员信息表'!$P:$P,"&lt;&gt;"&amp;" ")</f>
        <v>0</v>
      </c>
      <c r="M78" s="54">
        <f t="shared" si="5"/>
        <v>0</v>
      </c>
      <c r="N78" s="189"/>
      <c r="O78" s="55">
        <f t="shared" si="4"/>
        <v>0</v>
      </c>
    </row>
    <row r="79" spans="1:15">
      <c r="A79" s="52">
        <v>73</v>
      </c>
      <c r="B79" s="188"/>
      <c r="C79" s="54">
        <f>COUNTIFS('2-班级学员信息表'!$H:$H,"小班",'2-班级学员信息表'!$M:$M,'8-市场占有率'!$B79,'2-班级学员信息表'!$P:$P,"&lt;&gt;"&amp;" ")+COUNTIFS('2-班级学员信息表'!$H:$H,"中班",'2-班级学员信息表'!$M:$M,'8-市场占有率'!$B79,'2-班级学员信息表'!$P:$P,"&lt;&gt;"&amp;" ")+COUNTIFS('2-班级学员信息表'!$H:$H,"大班",'2-班级学员信息表'!$M:$M,'8-市场占有率'!$B79,'2-班级学员信息表'!$P:$P,"&lt;&gt;"&amp;" ")</f>
        <v>0</v>
      </c>
      <c r="D79" s="54">
        <f>COUNTIFS('2-班级学员信息表'!$H:$H,'8-市场占有率'!D$5,'2-班级学员信息表'!$M:$M,'8-市场占有率'!$B79,'2-班级学员信息表'!$P:$P,"&lt;&gt;"&amp;" ")</f>
        <v>0</v>
      </c>
      <c r="E79" s="54">
        <f>COUNTIFS('2-班级学员信息表'!$H:$H,'8-市场占有率'!E$5,'2-班级学员信息表'!$M:$M,'8-市场占有率'!$B79,'2-班级学员信息表'!$P:$P,"&lt;&gt;"&amp;" ")</f>
        <v>0</v>
      </c>
      <c r="F79" s="54">
        <f>COUNTIFS('2-班级学员信息表'!$H:$H,'8-市场占有率'!F$5,'2-班级学员信息表'!$M:$M,'8-市场占有率'!$B79,'2-班级学员信息表'!$P:$P,"&lt;&gt;"&amp;" ")</f>
        <v>0</v>
      </c>
      <c r="G79" s="54">
        <f>COUNTIFS('2-班级学员信息表'!$H:$H,'8-市场占有率'!G$5,'2-班级学员信息表'!$M:$M,'8-市场占有率'!$B79,'2-班级学员信息表'!$P:$P,"&lt;&gt;"&amp;" ")</f>
        <v>0</v>
      </c>
      <c r="H79" s="54">
        <f>COUNTIFS('2-班级学员信息表'!$H:$H,'8-市场占有率'!H$5,'2-班级学员信息表'!$M:$M,'8-市场占有率'!$B79,'2-班级学员信息表'!$P:$P,"&lt;&gt;"&amp;" ")</f>
        <v>0</v>
      </c>
      <c r="I79" s="54">
        <f>COUNTIFS('2-班级学员信息表'!$H:$H,'8-市场占有率'!I$5,'2-班级学员信息表'!$M:$M,'8-市场占有率'!$B79,'2-班级学员信息表'!$P:$P,"&lt;&gt;"&amp;" ")</f>
        <v>0</v>
      </c>
      <c r="J79" s="54">
        <f>COUNTIFS('2-班级学员信息表'!$H:$H,'8-市场占有率'!J$5,'2-班级学员信息表'!$M:$M,'8-市场占有率'!$B79,'2-班级学员信息表'!$P:$P,"&lt;&gt;"&amp;" ")</f>
        <v>0</v>
      </c>
      <c r="K79" s="54">
        <f>COUNTIFS('2-班级学员信息表'!$H:$H,'8-市场占有率'!K$5,'2-班级学员信息表'!$M:$M,'8-市场占有率'!$B79,'2-班级学员信息表'!$P:$P,"&lt;&gt;"&amp;" ")</f>
        <v>0</v>
      </c>
      <c r="L79" s="54">
        <f>COUNTIFS('2-班级学员信息表'!$H:$H,"初三",'2-班级学员信息表'!$M:$M,'8-市场占有率'!$B79,'2-班级学员信息表'!$P:$P,"&lt;&gt;"&amp;" ")+COUNTIFS('2-班级学员信息表'!$H:$H,"高一",'2-班级学员信息表'!$M:$M,'8-市场占有率'!$B79,'2-班级学员信息表'!$P:$P,"&lt;&gt;"&amp;" ")+COUNTIFS('2-班级学员信息表'!$H:$H,"高二",'2-班级学员信息表'!$M:$M,'8-市场占有率'!$B79,'2-班级学员信息表'!$P:$P,"&lt;&gt;"&amp;" ")+COUNTIFS('2-班级学员信息表'!$H:$H,"高三",'2-班级学员信息表'!$M:$M,'8-市场占有率'!$B79,'2-班级学员信息表'!$P:$P,"&lt;&gt;"&amp;" ")+COUNTIFS('2-班级学员信息表'!$H:$H,"其他",'2-班级学员信息表'!$M:$M,'8-市场占有率'!$B79,'2-班级学员信息表'!$P:$P,"&lt;&gt;"&amp;" ")</f>
        <v>0</v>
      </c>
      <c r="M79" s="54">
        <f t="shared" si="5"/>
        <v>0</v>
      </c>
      <c r="N79" s="189"/>
      <c r="O79" s="55">
        <f t="shared" si="4"/>
        <v>0</v>
      </c>
    </row>
    <row r="80" spans="1:15">
      <c r="A80" s="52">
        <v>74</v>
      </c>
      <c r="B80" s="188"/>
      <c r="C80" s="54">
        <f>COUNTIFS('2-班级学员信息表'!$H:$H,"小班",'2-班级学员信息表'!$M:$M,'8-市场占有率'!$B80,'2-班级学员信息表'!$P:$P,"&lt;&gt;"&amp;" ")+COUNTIFS('2-班级学员信息表'!$H:$H,"中班",'2-班级学员信息表'!$M:$M,'8-市场占有率'!$B80,'2-班级学员信息表'!$P:$P,"&lt;&gt;"&amp;" ")+COUNTIFS('2-班级学员信息表'!$H:$H,"大班",'2-班级学员信息表'!$M:$M,'8-市场占有率'!$B80,'2-班级学员信息表'!$P:$P,"&lt;&gt;"&amp;" ")</f>
        <v>0</v>
      </c>
      <c r="D80" s="54">
        <f>COUNTIFS('2-班级学员信息表'!$H:$H,'8-市场占有率'!D$5,'2-班级学员信息表'!$M:$M,'8-市场占有率'!$B80,'2-班级学员信息表'!$P:$P,"&lt;&gt;"&amp;" ")</f>
        <v>0</v>
      </c>
      <c r="E80" s="54">
        <f>COUNTIFS('2-班级学员信息表'!$H:$H,'8-市场占有率'!E$5,'2-班级学员信息表'!$M:$M,'8-市场占有率'!$B80,'2-班级学员信息表'!$P:$P,"&lt;&gt;"&amp;" ")</f>
        <v>0</v>
      </c>
      <c r="F80" s="54">
        <f>COUNTIFS('2-班级学员信息表'!$H:$H,'8-市场占有率'!F$5,'2-班级学员信息表'!$M:$M,'8-市场占有率'!$B80,'2-班级学员信息表'!$P:$P,"&lt;&gt;"&amp;" ")</f>
        <v>0</v>
      </c>
      <c r="G80" s="54">
        <f>COUNTIFS('2-班级学员信息表'!$H:$H,'8-市场占有率'!G$5,'2-班级学员信息表'!$M:$M,'8-市场占有率'!$B80,'2-班级学员信息表'!$P:$P,"&lt;&gt;"&amp;" ")</f>
        <v>0</v>
      </c>
      <c r="H80" s="54">
        <f>COUNTIFS('2-班级学员信息表'!$H:$H,'8-市场占有率'!H$5,'2-班级学员信息表'!$M:$M,'8-市场占有率'!$B80,'2-班级学员信息表'!$P:$P,"&lt;&gt;"&amp;" ")</f>
        <v>0</v>
      </c>
      <c r="I80" s="54">
        <f>COUNTIFS('2-班级学员信息表'!$H:$H,'8-市场占有率'!I$5,'2-班级学员信息表'!$M:$M,'8-市场占有率'!$B80,'2-班级学员信息表'!$P:$P,"&lt;&gt;"&amp;" ")</f>
        <v>0</v>
      </c>
      <c r="J80" s="54">
        <f>COUNTIFS('2-班级学员信息表'!$H:$H,'8-市场占有率'!J$5,'2-班级学员信息表'!$M:$M,'8-市场占有率'!$B80,'2-班级学员信息表'!$P:$P,"&lt;&gt;"&amp;" ")</f>
        <v>0</v>
      </c>
      <c r="K80" s="54">
        <f>COUNTIFS('2-班级学员信息表'!$H:$H,'8-市场占有率'!K$5,'2-班级学员信息表'!$M:$M,'8-市场占有率'!$B80,'2-班级学员信息表'!$P:$P,"&lt;&gt;"&amp;" ")</f>
        <v>0</v>
      </c>
      <c r="L80" s="54">
        <f>COUNTIFS('2-班级学员信息表'!$H:$H,"初三",'2-班级学员信息表'!$M:$M,'8-市场占有率'!$B80,'2-班级学员信息表'!$P:$P,"&lt;&gt;"&amp;" ")+COUNTIFS('2-班级学员信息表'!$H:$H,"高一",'2-班级学员信息表'!$M:$M,'8-市场占有率'!$B80,'2-班级学员信息表'!$P:$P,"&lt;&gt;"&amp;" ")+COUNTIFS('2-班级学员信息表'!$H:$H,"高二",'2-班级学员信息表'!$M:$M,'8-市场占有率'!$B80,'2-班级学员信息表'!$P:$P,"&lt;&gt;"&amp;" ")+COUNTIFS('2-班级学员信息表'!$H:$H,"高三",'2-班级学员信息表'!$M:$M,'8-市场占有率'!$B80,'2-班级学员信息表'!$P:$P,"&lt;&gt;"&amp;" ")+COUNTIFS('2-班级学员信息表'!$H:$H,"其他",'2-班级学员信息表'!$M:$M,'8-市场占有率'!$B80,'2-班级学员信息表'!$P:$P,"&lt;&gt;"&amp;" ")</f>
        <v>0</v>
      </c>
      <c r="M80" s="54">
        <f t="shared" si="5"/>
        <v>0</v>
      </c>
      <c r="N80" s="189"/>
      <c r="O80" s="55">
        <f t="shared" si="4"/>
        <v>0</v>
      </c>
    </row>
    <row r="81" spans="1:15">
      <c r="A81" s="52">
        <v>75</v>
      </c>
      <c r="B81" s="188"/>
      <c r="C81" s="54">
        <f>COUNTIFS('2-班级学员信息表'!$H:$H,"小班",'2-班级学员信息表'!$M:$M,'8-市场占有率'!$B81,'2-班级学员信息表'!$P:$P,"&lt;&gt;"&amp;" ")+COUNTIFS('2-班级学员信息表'!$H:$H,"中班",'2-班级学员信息表'!$M:$M,'8-市场占有率'!$B81,'2-班级学员信息表'!$P:$P,"&lt;&gt;"&amp;" ")+COUNTIFS('2-班级学员信息表'!$H:$H,"大班",'2-班级学员信息表'!$M:$M,'8-市场占有率'!$B81,'2-班级学员信息表'!$P:$P,"&lt;&gt;"&amp;" ")</f>
        <v>0</v>
      </c>
      <c r="D81" s="54">
        <f>COUNTIFS('2-班级学员信息表'!$H:$H,'8-市场占有率'!D$5,'2-班级学员信息表'!$M:$M,'8-市场占有率'!$B81,'2-班级学员信息表'!$P:$P,"&lt;&gt;"&amp;" ")</f>
        <v>0</v>
      </c>
      <c r="E81" s="54">
        <f>COUNTIFS('2-班级学员信息表'!$H:$H,'8-市场占有率'!E$5,'2-班级学员信息表'!$M:$M,'8-市场占有率'!$B81,'2-班级学员信息表'!$P:$P,"&lt;&gt;"&amp;" ")</f>
        <v>0</v>
      </c>
      <c r="F81" s="54">
        <f>COUNTIFS('2-班级学员信息表'!$H:$H,'8-市场占有率'!F$5,'2-班级学员信息表'!$M:$M,'8-市场占有率'!$B81,'2-班级学员信息表'!$P:$P,"&lt;&gt;"&amp;" ")</f>
        <v>0</v>
      </c>
      <c r="G81" s="54">
        <f>COUNTIFS('2-班级学员信息表'!$H:$H,'8-市场占有率'!G$5,'2-班级学员信息表'!$M:$M,'8-市场占有率'!$B81,'2-班级学员信息表'!$P:$P,"&lt;&gt;"&amp;" ")</f>
        <v>0</v>
      </c>
      <c r="H81" s="54">
        <f>COUNTIFS('2-班级学员信息表'!$H:$H,'8-市场占有率'!H$5,'2-班级学员信息表'!$M:$M,'8-市场占有率'!$B81,'2-班级学员信息表'!$P:$P,"&lt;&gt;"&amp;" ")</f>
        <v>0</v>
      </c>
      <c r="I81" s="54">
        <f>COUNTIFS('2-班级学员信息表'!$H:$H,'8-市场占有率'!I$5,'2-班级学员信息表'!$M:$M,'8-市场占有率'!$B81,'2-班级学员信息表'!$P:$P,"&lt;&gt;"&amp;" ")</f>
        <v>0</v>
      </c>
      <c r="J81" s="54">
        <f>COUNTIFS('2-班级学员信息表'!$H:$H,'8-市场占有率'!J$5,'2-班级学员信息表'!$M:$M,'8-市场占有率'!$B81,'2-班级学员信息表'!$P:$P,"&lt;&gt;"&amp;" ")</f>
        <v>0</v>
      </c>
      <c r="K81" s="54">
        <f>COUNTIFS('2-班级学员信息表'!$H:$H,'8-市场占有率'!K$5,'2-班级学员信息表'!$M:$M,'8-市场占有率'!$B81,'2-班级学员信息表'!$P:$P,"&lt;&gt;"&amp;" ")</f>
        <v>0</v>
      </c>
      <c r="L81" s="54">
        <f>COUNTIFS('2-班级学员信息表'!$H:$H,"初三",'2-班级学员信息表'!$M:$M,'8-市场占有率'!$B81,'2-班级学员信息表'!$P:$P,"&lt;&gt;"&amp;" ")+COUNTIFS('2-班级学员信息表'!$H:$H,"高一",'2-班级学员信息表'!$M:$M,'8-市场占有率'!$B81,'2-班级学员信息表'!$P:$P,"&lt;&gt;"&amp;" ")+COUNTIFS('2-班级学员信息表'!$H:$H,"高二",'2-班级学员信息表'!$M:$M,'8-市场占有率'!$B81,'2-班级学员信息表'!$P:$P,"&lt;&gt;"&amp;" ")+COUNTIFS('2-班级学员信息表'!$H:$H,"高三",'2-班级学员信息表'!$M:$M,'8-市场占有率'!$B81,'2-班级学员信息表'!$P:$P,"&lt;&gt;"&amp;" ")+COUNTIFS('2-班级学员信息表'!$H:$H,"其他",'2-班级学员信息表'!$M:$M,'8-市场占有率'!$B81,'2-班级学员信息表'!$P:$P,"&lt;&gt;"&amp;" ")</f>
        <v>0</v>
      </c>
      <c r="M81" s="54">
        <f t="shared" si="5"/>
        <v>0</v>
      </c>
      <c r="N81" s="189"/>
      <c r="O81" s="55">
        <f t="shared" si="4"/>
        <v>0</v>
      </c>
    </row>
    <row r="82" spans="1:15">
      <c r="A82" s="52">
        <v>76</v>
      </c>
      <c r="B82" s="188"/>
      <c r="C82" s="54">
        <f>COUNTIFS('2-班级学员信息表'!$H:$H,"小班",'2-班级学员信息表'!$M:$M,'8-市场占有率'!$B82,'2-班级学员信息表'!$P:$P,"&lt;&gt;"&amp;" ")+COUNTIFS('2-班级学员信息表'!$H:$H,"中班",'2-班级学员信息表'!$M:$M,'8-市场占有率'!$B82,'2-班级学员信息表'!$P:$P,"&lt;&gt;"&amp;" ")+COUNTIFS('2-班级学员信息表'!$H:$H,"大班",'2-班级学员信息表'!$M:$M,'8-市场占有率'!$B82,'2-班级学员信息表'!$P:$P,"&lt;&gt;"&amp;" ")</f>
        <v>0</v>
      </c>
      <c r="D82" s="54">
        <f>COUNTIFS('2-班级学员信息表'!$H:$H,'8-市场占有率'!D$5,'2-班级学员信息表'!$M:$M,'8-市场占有率'!$B82,'2-班级学员信息表'!$P:$P,"&lt;&gt;"&amp;" ")</f>
        <v>0</v>
      </c>
      <c r="E82" s="54">
        <f>COUNTIFS('2-班级学员信息表'!$H:$H,'8-市场占有率'!E$5,'2-班级学员信息表'!$M:$M,'8-市场占有率'!$B82,'2-班级学员信息表'!$P:$P,"&lt;&gt;"&amp;" ")</f>
        <v>0</v>
      </c>
      <c r="F82" s="54">
        <f>COUNTIFS('2-班级学员信息表'!$H:$H,'8-市场占有率'!F$5,'2-班级学员信息表'!$M:$M,'8-市场占有率'!$B82,'2-班级学员信息表'!$P:$P,"&lt;&gt;"&amp;" ")</f>
        <v>0</v>
      </c>
      <c r="G82" s="54">
        <f>COUNTIFS('2-班级学员信息表'!$H:$H,'8-市场占有率'!G$5,'2-班级学员信息表'!$M:$M,'8-市场占有率'!$B82,'2-班级学员信息表'!$P:$P,"&lt;&gt;"&amp;" ")</f>
        <v>0</v>
      </c>
      <c r="H82" s="54">
        <f>COUNTIFS('2-班级学员信息表'!$H:$H,'8-市场占有率'!H$5,'2-班级学员信息表'!$M:$M,'8-市场占有率'!$B82,'2-班级学员信息表'!$P:$P,"&lt;&gt;"&amp;" ")</f>
        <v>0</v>
      </c>
      <c r="I82" s="54">
        <f>COUNTIFS('2-班级学员信息表'!$H:$H,'8-市场占有率'!I$5,'2-班级学员信息表'!$M:$M,'8-市场占有率'!$B82,'2-班级学员信息表'!$P:$P,"&lt;&gt;"&amp;" ")</f>
        <v>0</v>
      </c>
      <c r="J82" s="54">
        <f>COUNTIFS('2-班级学员信息表'!$H:$H,'8-市场占有率'!J$5,'2-班级学员信息表'!$M:$M,'8-市场占有率'!$B82,'2-班级学员信息表'!$P:$P,"&lt;&gt;"&amp;" ")</f>
        <v>0</v>
      </c>
      <c r="K82" s="54">
        <f>COUNTIFS('2-班级学员信息表'!$H:$H,'8-市场占有率'!K$5,'2-班级学员信息表'!$M:$M,'8-市场占有率'!$B82,'2-班级学员信息表'!$P:$P,"&lt;&gt;"&amp;" ")</f>
        <v>0</v>
      </c>
      <c r="L82" s="54">
        <f>COUNTIFS('2-班级学员信息表'!$H:$H,"初三",'2-班级学员信息表'!$M:$M,'8-市场占有率'!$B82,'2-班级学员信息表'!$P:$P,"&lt;&gt;"&amp;" ")+COUNTIFS('2-班级学员信息表'!$H:$H,"高一",'2-班级学员信息表'!$M:$M,'8-市场占有率'!$B82,'2-班级学员信息表'!$P:$P,"&lt;&gt;"&amp;" ")+COUNTIFS('2-班级学员信息表'!$H:$H,"高二",'2-班级学员信息表'!$M:$M,'8-市场占有率'!$B82,'2-班级学员信息表'!$P:$P,"&lt;&gt;"&amp;" ")+COUNTIFS('2-班级学员信息表'!$H:$H,"高三",'2-班级学员信息表'!$M:$M,'8-市场占有率'!$B82,'2-班级学员信息表'!$P:$P,"&lt;&gt;"&amp;" ")+COUNTIFS('2-班级学员信息表'!$H:$H,"其他",'2-班级学员信息表'!$M:$M,'8-市场占有率'!$B82,'2-班级学员信息表'!$P:$P,"&lt;&gt;"&amp;" ")</f>
        <v>0</v>
      </c>
      <c r="M82" s="54">
        <f t="shared" si="5"/>
        <v>0</v>
      </c>
      <c r="N82" s="189"/>
      <c r="O82" s="55">
        <f t="shared" si="4"/>
        <v>0</v>
      </c>
    </row>
    <row r="83" spans="1:15">
      <c r="A83" s="52">
        <v>77</v>
      </c>
      <c r="B83" s="188"/>
      <c r="C83" s="54">
        <f>COUNTIFS('2-班级学员信息表'!$H:$H,"小班",'2-班级学员信息表'!$M:$M,'8-市场占有率'!$B83,'2-班级学员信息表'!$P:$P,"&lt;&gt;"&amp;" ")+COUNTIFS('2-班级学员信息表'!$H:$H,"中班",'2-班级学员信息表'!$M:$M,'8-市场占有率'!$B83,'2-班级学员信息表'!$P:$P,"&lt;&gt;"&amp;" ")+COUNTIFS('2-班级学员信息表'!$H:$H,"大班",'2-班级学员信息表'!$M:$M,'8-市场占有率'!$B83,'2-班级学员信息表'!$P:$P,"&lt;&gt;"&amp;" ")</f>
        <v>0</v>
      </c>
      <c r="D83" s="54">
        <f>COUNTIFS('2-班级学员信息表'!$H:$H,'8-市场占有率'!D$5,'2-班级学员信息表'!$M:$M,'8-市场占有率'!$B83,'2-班级学员信息表'!$P:$P,"&lt;&gt;"&amp;" ")</f>
        <v>0</v>
      </c>
      <c r="E83" s="54">
        <f>COUNTIFS('2-班级学员信息表'!$H:$H,'8-市场占有率'!E$5,'2-班级学员信息表'!$M:$M,'8-市场占有率'!$B83,'2-班级学员信息表'!$P:$P,"&lt;&gt;"&amp;" ")</f>
        <v>0</v>
      </c>
      <c r="F83" s="54">
        <f>COUNTIFS('2-班级学员信息表'!$H:$H,'8-市场占有率'!F$5,'2-班级学员信息表'!$M:$M,'8-市场占有率'!$B83,'2-班级学员信息表'!$P:$P,"&lt;&gt;"&amp;" ")</f>
        <v>0</v>
      </c>
      <c r="G83" s="54">
        <f>COUNTIFS('2-班级学员信息表'!$H:$H,'8-市场占有率'!G$5,'2-班级学员信息表'!$M:$M,'8-市场占有率'!$B83,'2-班级学员信息表'!$P:$P,"&lt;&gt;"&amp;" ")</f>
        <v>0</v>
      </c>
      <c r="H83" s="54">
        <f>COUNTIFS('2-班级学员信息表'!$H:$H,'8-市场占有率'!H$5,'2-班级学员信息表'!$M:$M,'8-市场占有率'!$B83,'2-班级学员信息表'!$P:$P,"&lt;&gt;"&amp;" ")</f>
        <v>0</v>
      </c>
      <c r="I83" s="54">
        <f>COUNTIFS('2-班级学员信息表'!$H:$H,'8-市场占有率'!I$5,'2-班级学员信息表'!$M:$M,'8-市场占有率'!$B83,'2-班级学员信息表'!$P:$P,"&lt;&gt;"&amp;" ")</f>
        <v>0</v>
      </c>
      <c r="J83" s="54">
        <f>COUNTIFS('2-班级学员信息表'!$H:$H,'8-市场占有率'!J$5,'2-班级学员信息表'!$M:$M,'8-市场占有率'!$B83,'2-班级学员信息表'!$P:$P,"&lt;&gt;"&amp;" ")</f>
        <v>0</v>
      </c>
      <c r="K83" s="54">
        <f>COUNTIFS('2-班级学员信息表'!$H:$H,'8-市场占有率'!K$5,'2-班级学员信息表'!$M:$M,'8-市场占有率'!$B83,'2-班级学员信息表'!$P:$P,"&lt;&gt;"&amp;" ")</f>
        <v>0</v>
      </c>
      <c r="L83" s="54">
        <f>COUNTIFS('2-班级学员信息表'!$H:$H,"初三",'2-班级学员信息表'!$M:$M,'8-市场占有率'!$B83,'2-班级学员信息表'!$P:$P,"&lt;&gt;"&amp;" ")+COUNTIFS('2-班级学员信息表'!$H:$H,"高一",'2-班级学员信息表'!$M:$M,'8-市场占有率'!$B83,'2-班级学员信息表'!$P:$P,"&lt;&gt;"&amp;" ")+COUNTIFS('2-班级学员信息表'!$H:$H,"高二",'2-班级学员信息表'!$M:$M,'8-市场占有率'!$B83,'2-班级学员信息表'!$P:$P,"&lt;&gt;"&amp;" ")+COUNTIFS('2-班级学员信息表'!$H:$H,"高三",'2-班级学员信息表'!$M:$M,'8-市场占有率'!$B83,'2-班级学员信息表'!$P:$P,"&lt;&gt;"&amp;" ")+COUNTIFS('2-班级学员信息表'!$H:$H,"其他",'2-班级学员信息表'!$M:$M,'8-市场占有率'!$B83,'2-班级学员信息表'!$P:$P,"&lt;&gt;"&amp;" ")</f>
        <v>0</v>
      </c>
      <c r="M83" s="54">
        <f t="shared" si="5"/>
        <v>0</v>
      </c>
      <c r="N83" s="189"/>
      <c r="O83" s="55">
        <f t="shared" si="4"/>
        <v>0</v>
      </c>
    </row>
    <row r="84" spans="1:15">
      <c r="A84" s="52">
        <v>78</v>
      </c>
      <c r="B84" s="188"/>
      <c r="C84" s="54">
        <f>COUNTIFS('2-班级学员信息表'!$H:$H,"小班",'2-班级学员信息表'!$M:$M,'8-市场占有率'!$B84,'2-班级学员信息表'!$P:$P,"&lt;&gt;"&amp;" ")+COUNTIFS('2-班级学员信息表'!$H:$H,"中班",'2-班级学员信息表'!$M:$M,'8-市场占有率'!$B84,'2-班级学员信息表'!$P:$P,"&lt;&gt;"&amp;" ")+COUNTIFS('2-班级学员信息表'!$H:$H,"大班",'2-班级学员信息表'!$M:$M,'8-市场占有率'!$B84,'2-班级学员信息表'!$P:$P,"&lt;&gt;"&amp;" ")</f>
        <v>0</v>
      </c>
      <c r="D84" s="54">
        <f>COUNTIFS('2-班级学员信息表'!$H:$H,'8-市场占有率'!D$5,'2-班级学员信息表'!$M:$M,'8-市场占有率'!$B84,'2-班级学员信息表'!$P:$P,"&lt;&gt;"&amp;" ")</f>
        <v>0</v>
      </c>
      <c r="E84" s="54">
        <f>COUNTIFS('2-班级学员信息表'!$H:$H,'8-市场占有率'!E$5,'2-班级学员信息表'!$M:$M,'8-市场占有率'!$B84,'2-班级学员信息表'!$P:$P,"&lt;&gt;"&amp;" ")</f>
        <v>0</v>
      </c>
      <c r="F84" s="54">
        <f>COUNTIFS('2-班级学员信息表'!$H:$H,'8-市场占有率'!F$5,'2-班级学员信息表'!$M:$M,'8-市场占有率'!$B84,'2-班级学员信息表'!$P:$P,"&lt;&gt;"&amp;" ")</f>
        <v>0</v>
      </c>
      <c r="G84" s="54">
        <f>COUNTIFS('2-班级学员信息表'!$H:$H,'8-市场占有率'!G$5,'2-班级学员信息表'!$M:$M,'8-市场占有率'!$B84,'2-班级学员信息表'!$P:$P,"&lt;&gt;"&amp;" ")</f>
        <v>0</v>
      </c>
      <c r="H84" s="54">
        <f>COUNTIFS('2-班级学员信息表'!$H:$H,'8-市场占有率'!H$5,'2-班级学员信息表'!$M:$M,'8-市场占有率'!$B84,'2-班级学员信息表'!$P:$P,"&lt;&gt;"&amp;" ")</f>
        <v>0</v>
      </c>
      <c r="I84" s="54">
        <f>COUNTIFS('2-班级学员信息表'!$H:$H,'8-市场占有率'!I$5,'2-班级学员信息表'!$M:$M,'8-市场占有率'!$B84,'2-班级学员信息表'!$P:$P,"&lt;&gt;"&amp;" ")</f>
        <v>0</v>
      </c>
      <c r="J84" s="54">
        <f>COUNTIFS('2-班级学员信息表'!$H:$H,'8-市场占有率'!J$5,'2-班级学员信息表'!$M:$M,'8-市场占有率'!$B84,'2-班级学员信息表'!$P:$P,"&lt;&gt;"&amp;" ")</f>
        <v>0</v>
      </c>
      <c r="K84" s="54">
        <f>COUNTIFS('2-班级学员信息表'!$H:$H,'8-市场占有率'!K$5,'2-班级学员信息表'!$M:$M,'8-市场占有率'!$B84,'2-班级学员信息表'!$P:$P,"&lt;&gt;"&amp;" ")</f>
        <v>0</v>
      </c>
      <c r="L84" s="54">
        <f>COUNTIFS('2-班级学员信息表'!$H:$H,"初三",'2-班级学员信息表'!$M:$M,'8-市场占有率'!$B84,'2-班级学员信息表'!$P:$P,"&lt;&gt;"&amp;" ")+COUNTIFS('2-班级学员信息表'!$H:$H,"高一",'2-班级学员信息表'!$M:$M,'8-市场占有率'!$B84,'2-班级学员信息表'!$P:$P,"&lt;&gt;"&amp;" ")+COUNTIFS('2-班级学员信息表'!$H:$H,"高二",'2-班级学员信息表'!$M:$M,'8-市场占有率'!$B84,'2-班级学员信息表'!$P:$P,"&lt;&gt;"&amp;" ")+COUNTIFS('2-班级学员信息表'!$H:$H,"高三",'2-班级学员信息表'!$M:$M,'8-市场占有率'!$B84,'2-班级学员信息表'!$P:$P,"&lt;&gt;"&amp;" ")+COUNTIFS('2-班级学员信息表'!$H:$H,"其他",'2-班级学员信息表'!$M:$M,'8-市场占有率'!$B84,'2-班级学员信息表'!$P:$P,"&lt;&gt;"&amp;" ")</f>
        <v>0</v>
      </c>
      <c r="M84" s="54">
        <f t="shared" si="5"/>
        <v>0</v>
      </c>
      <c r="N84" s="189"/>
      <c r="O84" s="55">
        <f t="shared" si="4"/>
        <v>0</v>
      </c>
    </row>
    <row r="85" spans="1:15">
      <c r="A85" s="52">
        <v>79</v>
      </c>
      <c r="B85" s="188"/>
      <c r="C85" s="54">
        <f>COUNTIFS('2-班级学员信息表'!$H:$H,"小班",'2-班级学员信息表'!$M:$M,'8-市场占有率'!$B85,'2-班级学员信息表'!$P:$P,"&lt;&gt;"&amp;" ")+COUNTIFS('2-班级学员信息表'!$H:$H,"中班",'2-班级学员信息表'!$M:$M,'8-市场占有率'!$B85,'2-班级学员信息表'!$P:$P,"&lt;&gt;"&amp;" ")+COUNTIFS('2-班级学员信息表'!$H:$H,"大班",'2-班级学员信息表'!$M:$M,'8-市场占有率'!$B85,'2-班级学员信息表'!$P:$P,"&lt;&gt;"&amp;" ")</f>
        <v>0</v>
      </c>
      <c r="D85" s="54">
        <f>COUNTIFS('2-班级学员信息表'!$H:$H,'8-市场占有率'!D$5,'2-班级学员信息表'!$M:$M,'8-市场占有率'!$B85,'2-班级学员信息表'!$P:$P,"&lt;&gt;"&amp;" ")</f>
        <v>0</v>
      </c>
      <c r="E85" s="54">
        <f>COUNTIFS('2-班级学员信息表'!$H:$H,'8-市场占有率'!E$5,'2-班级学员信息表'!$M:$M,'8-市场占有率'!$B85,'2-班级学员信息表'!$P:$P,"&lt;&gt;"&amp;" ")</f>
        <v>0</v>
      </c>
      <c r="F85" s="54">
        <f>COUNTIFS('2-班级学员信息表'!$H:$H,'8-市场占有率'!F$5,'2-班级学员信息表'!$M:$M,'8-市场占有率'!$B85,'2-班级学员信息表'!$P:$P,"&lt;&gt;"&amp;" ")</f>
        <v>0</v>
      </c>
      <c r="G85" s="54">
        <f>COUNTIFS('2-班级学员信息表'!$H:$H,'8-市场占有率'!G$5,'2-班级学员信息表'!$M:$M,'8-市场占有率'!$B85,'2-班级学员信息表'!$P:$P,"&lt;&gt;"&amp;" ")</f>
        <v>0</v>
      </c>
      <c r="H85" s="54">
        <f>COUNTIFS('2-班级学员信息表'!$H:$H,'8-市场占有率'!H$5,'2-班级学员信息表'!$M:$M,'8-市场占有率'!$B85,'2-班级学员信息表'!$P:$P,"&lt;&gt;"&amp;" ")</f>
        <v>0</v>
      </c>
      <c r="I85" s="54">
        <f>COUNTIFS('2-班级学员信息表'!$H:$H,'8-市场占有率'!I$5,'2-班级学员信息表'!$M:$M,'8-市场占有率'!$B85,'2-班级学员信息表'!$P:$P,"&lt;&gt;"&amp;" ")</f>
        <v>0</v>
      </c>
      <c r="J85" s="54">
        <f>COUNTIFS('2-班级学员信息表'!$H:$H,'8-市场占有率'!J$5,'2-班级学员信息表'!$M:$M,'8-市场占有率'!$B85,'2-班级学员信息表'!$P:$P,"&lt;&gt;"&amp;" ")</f>
        <v>0</v>
      </c>
      <c r="K85" s="54">
        <f>COUNTIFS('2-班级学员信息表'!$H:$H,'8-市场占有率'!K$5,'2-班级学员信息表'!$M:$M,'8-市场占有率'!$B85,'2-班级学员信息表'!$P:$P,"&lt;&gt;"&amp;" ")</f>
        <v>0</v>
      </c>
      <c r="L85" s="54">
        <f>COUNTIFS('2-班级学员信息表'!$H:$H,"初三",'2-班级学员信息表'!$M:$M,'8-市场占有率'!$B85,'2-班级学员信息表'!$P:$P,"&lt;&gt;"&amp;" ")+COUNTIFS('2-班级学员信息表'!$H:$H,"高一",'2-班级学员信息表'!$M:$M,'8-市场占有率'!$B85,'2-班级学员信息表'!$P:$P,"&lt;&gt;"&amp;" ")+COUNTIFS('2-班级学员信息表'!$H:$H,"高二",'2-班级学员信息表'!$M:$M,'8-市场占有率'!$B85,'2-班级学员信息表'!$P:$P,"&lt;&gt;"&amp;" ")+COUNTIFS('2-班级学员信息表'!$H:$H,"高三",'2-班级学员信息表'!$M:$M,'8-市场占有率'!$B85,'2-班级学员信息表'!$P:$P,"&lt;&gt;"&amp;" ")+COUNTIFS('2-班级学员信息表'!$H:$H,"其他",'2-班级学员信息表'!$M:$M,'8-市场占有率'!$B85,'2-班级学员信息表'!$P:$P,"&lt;&gt;"&amp;" ")</f>
        <v>0</v>
      </c>
      <c r="M85" s="54">
        <f t="shared" si="5"/>
        <v>0</v>
      </c>
      <c r="N85" s="189"/>
      <c r="O85" s="55">
        <f t="shared" si="4"/>
        <v>0</v>
      </c>
    </row>
    <row r="86" spans="1:15">
      <c r="A86" s="52">
        <v>80</v>
      </c>
      <c r="B86" s="188"/>
      <c r="C86" s="54">
        <f>COUNTIFS('2-班级学员信息表'!$H:$H,"小班",'2-班级学员信息表'!$M:$M,'8-市场占有率'!$B86,'2-班级学员信息表'!$P:$P,"&lt;&gt;"&amp;" ")+COUNTIFS('2-班级学员信息表'!$H:$H,"中班",'2-班级学员信息表'!$M:$M,'8-市场占有率'!$B86,'2-班级学员信息表'!$P:$P,"&lt;&gt;"&amp;" ")+COUNTIFS('2-班级学员信息表'!$H:$H,"大班",'2-班级学员信息表'!$M:$M,'8-市场占有率'!$B86,'2-班级学员信息表'!$P:$P,"&lt;&gt;"&amp;" ")</f>
        <v>0</v>
      </c>
      <c r="D86" s="54">
        <f>COUNTIFS('2-班级学员信息表'!$H:$H,'8-市场占有率'!D$5,'2-班级学员信息表'!$M:$M,'8-市场占有率'!$B86,'2-班级学员信息表'!$P:$P,"&lt;&gt;"&amp;" ")</f>
        <v>0</v>
      </c>
      <c r="E86" s="54">
        <f>COUNTIFS('2-班级学员信息表'!$H:$H,'8-市场占有率'!E$5,'2-班级学员信息表'!$M:$M,'8-市场占有率'!$B86,'2-班级学员信息表'!$P:$P,"&lt;&gt;"&amp;" ")</f>
        <v>0</v>
      </c>
      <c r="F86" s="54">
        <f>COUNTIFS('2-班级学员信息表'!$H:$H,'8-市场占有率'!F$5,'2-班级学员信息表'!$M:$M,'8-市场占有率'!$B86,'2-班级学员信息表'!$P:$P,"&lt;&gt;"&amp;" ")</f>
        <v>0</v>
      </c>
      <c r="G86" s="54">
        <f>COUNTIFS('2-班级学员信息表'!$H:$H,'8-市场占有率'!G$5,'2-班级学员信息表'!$M:$M,'8-市场占有率'!$B86,'2-班级学员信息表'!$P:$P,"&lt;&gt;"&amp;" ")</f>
        <v>0</v>
      </c>
      <c r="H86" s="54">
        <f>COUNTIFS('2-班级学员信息表'!$H:$H,'8-市场占有率'!H$5,'2-班级学员信息表'!$M:$M,'8-市场占有率'!$B86,'2-班级学员信息表'!$P:$P,"&lt;&gt;"&amp;" ")</f>
        <v>0</v>
      </c>
      <c r="I86" s="54">
        <f>COUNTIFS('2-班级学员信息表'!$H:$H,'8-市场占有率'!I$5,'2-班级学员信息表'!$M:$M,'8-市场占有率'!$B86,'2-班级学员信息表'!$P:$P,"&lt;&gt;"&amp;" ")</f>
        <v>0</v>
      </c>
      <c r="J86" s="54">
        <f>COUNTIFS('2-班级学员信息表'!$H:$H,'8-市场占有率'!J$5,'2-班级学员信息表'!$M:$M,'8-市场占有率'!$B86,'2-班级学员信息表'!$P:$P,"&lt;&gt;"&amp;" ")</f>
        <v>0</v>
      </c>
      <c r="K86" s="54">
        <f>COUNTIFS('2-班级学员信息表'!$H:$H,'8-市场占有率'!K$5,'2-班级学员信息表'!$M:$M,'8-市场占有率'!$B86,'2-班级学员信息表'!$P:$P,"&lt;&gt;"&amp;" ")</f>
        <v>0</v>
      </c>
      <c r="L86" s="54">
        <f>COUNTIFS('2-班级学员信息表'!$H:$H,"初三",'2-班级学员信息表'!$M:$M,'8-市场占有率'!$B86,'2-班级学员信息表'!$P:$P,"&lt;&gt;"&amp;" ")+COUNTIFS('2-班级学员信息表'!$H:$H,"高一",'2-班级学员信息表'!$M:$M,'8-市场占有率'!$B86,'2-班级学员信息表'!$P:$P,"&lt;&gt;"&amp;" ")+COUNTIFS('2-班级学员信息表'!$H:$H,"高二",'2-班级学员信息表'!$M:$M,'8-市场占有率'!$B86,'2-班级学员信息表'!$P:$P,"&lt;&gt;"&amp;" ")+COUNTIFS('2-班级学员信息表'!$H:$H,"高三",'2-班级学员信息表'!$M:$M,'8-市场占有率'!$B86,'2-班级学员信息表'!$P:$P,"&lt;&gt;"&amp;" ")+COUNTIFS('2-班级学员信息表'!$H:$H,"其他",'2-班级学员信息表'!$M:$M,'8-市场占有率'!$B86,'2-班级学员信息表'!$P:$P,"&lt;&gt;"&amp;" ")</f>
        <v>0</v>
      </c>
      <c r="M86" s="54">
        <f t="shared" si="5"/>
        <v>0</v>
      </c>
      <c r="N86" s="189"/>
      <c r="O86" s="55">
        <f t="shared" si="4"/>
        <v>0</v>
      </c>
    </row>
    <row r="87" spans="1:15">
      <c r="A87" s="52">
        <v>81</v>
      </c>
      <c r="B87" s="188"/>
      <c r="C87" s="54">
        <f>COUNTIFS('2-班级学员信息表'!$H:$H,"小班",'2-班级学员信息表'!$M:$M,'8-市场占有率'!$B87,'2-班级学员信息表'!$P:$P,"&lt;&gt;"&amp;" ")+COUNTIFS('2-班级学员信息表'!$H:$H,"中班",'2-班级学员信息表'!$M:$M,'8-市场占有率'!$B87,'2-班级学员信息表'!$P:$P,"&lt;&gt;"&amp;" ")+COUNTIFS('2-班级学员信息表'!$H:$H,"大班",'2-班级学员信息表'!$M:$M,'8-市场占有率'!$B87,'2-班级学员信息表'!$P:$P,"&lt;&gt;"&amp;" ")</f>
        <v>0</v>
      </c>
      <c r="D87" s="54">
        <f>COUNTIFS('2-班级学员信息表'!$H:$H,'8-市场占有率'!D$5,'2-班级学员信息表'!$M:$M,'8-市场占有率'!$B87,'2-班级学员信息表'!$P:$P,"&lt;&gt;"&amp;" ")</f>
        <v>0</v>
      </c>
      <c r="E87" s="54">
        <f>COUNTIFS('2-班级学员信息表'!$H:$H,'8-市场占有率'!E$5,'2-班级学员信息表'!$M:$M,'8-市场占有率'!$B87,'2-班级学员信息表'!$P:$P,"&lt;&gt;"&amp;" ")</f>
        <v>0</v>
      </c>
      <c r="F87" s="54">
        <f>COUNTIFS('2-班级学员信息表'!$H:$H,'8-市场占有率'!F$5,'2-班级学员信息表'!$M:$M,'8-市场占有率'!$B87,'2-班级学员信息表'!$P:$P,"&lt;&gt;"&amp;" ")</f>
        <v>0</v>
      </c>
      <c r="G87" s="54">
        <f>COUNTIFS('2-班级学员信息表'!$H:$H,'8-市场占有率'!G$5,'2-班级学员信息表'!$M:$M,'8-市场占有率'!$B87,'2-班级学员信息表'!$P:$P,"&lt;&gt;"&amp;" ")</f>
        <v>0</v>
      </c>
      <c r="H87" s="54">
        <f>COUNTIFS('2-班级学员信息表'!$H:$H,'8-市场占有率'!H$5,'2-班级学员信息表'!$M:$M,'8-市场占有率'!$B87,'2-班级学员信息表'!$P:$P,"&lt;&gt;"&amp;" ")</f>
        <v>0</v>
      </c>
      <c r="I87" s="54">
        <f>COUNTIFS('2-班级学员信息表'!$H:$H,'8-市场占有率'!I$5,'2-班级学员信息表'!$M:$M,'8-市场占有率'!$B87,'2-班级学员信息表'!$P:$P,"&lt;&gt;"&amp;" ")</f>
        <v>0</v>
      </c>
      <c r="J87" s="54">
        <f>COUNTIFS('2-班级学员信息表'!$H:$H,'8-市场占有率'!J$5,'2-班级学员信息表'!$M:$M,'8-市场占有率'!$B87,'2-班级学员信息表'!$P:$P,"&lt;&gt;"&amp;" ")</f>
        <v>0</v>
      </c>
      <c r="K87" s="54">
        <f>COUNTIFS('2-班级学员信息表'!$H:$H,'8-市场占有率'!K$5,'2-班级学员信息表'!$M:$M,'8-市场占有率'!$B87,'2-班级学员信息表'!$P:$P,"&lt;&gt;"&amp;" ")</f>
        <v>0</v>
      </c>
      <c r="L87" s="54">
        <f>COUNTIFS('2-班级学员信息表'!$H:$H,"初三",'2-班级学员信息表'!$M:$M,'8-市场占有率'!$B87,'2-班级学员信息表'!$P:$P,"&lt;&gt;"&amp;" ")+COUNTIFS('2-班级学员信息表'!$H:$H,"高一",'2-班级学员信息表'!$M:$M,'8-市场占有率'!$B87,'2-班级学员信息表'!$P:$P,"&lt;&gt;"&amp;" ")+COUNTIFS('2-班级学员信息表'!$H:$H,"高二",'2-班级学员信息表'!$M:$M,'8-市场占有率'!$B87,'2-班级学员信息表'!$P:$P,"&lt;&gt;"&amp;" ")+COUNTIFS('2-班级学员信息表'!$H:$H,"高三",'2-班级学员信息表'!$M:$M,'8-市场占有率'!$B87,'2-班级学员信息表'!$P:$P,"&lt;&gt;"&amp;" ")+COUNTIFS('2-班级学员信息表'!$H:$H,"其他",'2-班级学员信息表'!$M:$M,'8-市场占有率'!$B87,'2-班级学员信息表'!$P:$P,"&lt;&gt;"&amp;" ")</f>
        <v>0</v>
      </c>
      <c r="M87" s="54">
        <f t="shared" si="5"/>
        <v>0</v>
      </c>
      <c r="N87" s="189"/>
      <c r="O87" s="55">
        <f t="shared" si="4"/>
        <v>0</v>
      </c>
    </row>
    <row r="88" spans="1:15">
      <c r="A88" s="52">
        <v>82</v>
      </c>
      <c r="B88" s="188"/>
      <c r="C88" s="54">
        <f>COUNTIFS('2-班级学员信息表'!$H:$H,"小班",'2-班级学员信息表'!$M:$M,'8-市场占有率'!$B88,'2-班级学员信息表'!$P:$P,"&lt;&gt;"&amp;" ")+COUNTIFS('2-班级学员信息表'!$H:$H,"中班",'2-班级学员信息表'!$M:$M,'8-市场占有率'!$B88,'2-班级学员信息表'!$P:$P,"&lt;&gt;"&amp;" ")+COUNTIFS('2-班级学员信息表'!$H:$H,"大班",'2-班级学员信息表'!$M:$M,'8-市场占有率'!$B88,'2-班级学员信息表'!$P:$P,"&lt;&gt;"&amp;" ")</f>
        <v>0</v>
      </c>
      <c r="D88" s="54">
        <f>COUNTIFS('2-班级学员信息表'!$H:$H,'8-市场占有率'!D$5,'2-班级学员信息表'!$M:$M,'8-市场占有率'!$B88,'2-班级学员信息表'!$P:$P,"&lt;&gt;"&amp;" ")</f>
        <v>0</v>
      </c>
      <c r="E88" s="54">
        <f>COUNTIFS('2-班级学员信息表'!$H:$H,'8-市场占有率'!E$5,'2-班级学员信息表'!$M:$M,'8-市场占有率'!$B88,'2-班级学员信息表'!$P:$P,"&lt;&gt;"&amp;" ")</f>
        <v>0</v>
      </c>
      <c r="F88" s="54">
        <f>COUNTIFS('2-班级学员信息表'!$H:$H,'8-市场占有率'!F$5,'2-班级学员信息表'!$M:$M,'8-市场占有率'!$B88,'2-班级学员信息表'!$P:$P,"&lt;&gt;"&amp;" ")</f>
        <v>0</v>
      </c>
      <c r="G88" s="54">
        <f>COUNTIFS('2-班级学员信息表'!$H:$H,'8-市场占有率'!G$5,'2-班级学员信息表'!$M:$M,'8-市场占有率'!$B88,'2-班级学员信息表'!$P:$P,"&lt;&gt;"&amp;" ")</f>
        <v>0</v>
      </c>
      <c r="H88" s="54">
        <f>COUNTIFS('2-班级学员信息表'!$H:$H,'8-市场占有率'!H$5,'2-班级学员信息表'!$M:$M,'8-市场占有率'!$B88,'2-班级学员信息表'!$P:$P,"&lt;&gt;"&amp;" ")</f>
        <v>0</v>
      </c>
      <c r="I88" s="54">
        <f>COUNTIFS('2-班级学员信息表'!$H:$H,'8-市场占有率'!I$5,'2-班级学员信息表'!$M:$M,'8-市场占有率'!$B88,'2-班级学员信息表'!$P:$P,"&lt;&gt;"&amp;" ")</f>
        <v>0</v>
      </c>
      <c r="J88" s="54">
        <f>COUNTIFS('2-班级学员信息表'!$H:$H,'8-市场占有率'!J$5,'2-班级学员信息表'!$M:$M,'8-市场占有率'!$B88,'2-班级学员信息表'!$P:$P,"&lt;&gt;"&amp;" ")</f>
        <v>0</v>
      </c>
      <c r="K88" s="54">
        <f>COUNTIFS('2-班级学员信息表'!$H:$H,'8-市场占有率'!K$5,'2-班级学员信息表'!$M:$M,'8-市场占有率'!$B88,'2-班级学员信息表'!$P:$P,"&lt;&gt;"&amp;" ")</f>
        <v>0</v>
      </c>
      <c r="L88" s="54">
        <f>COUNTIFS('2-班级学员信息表'!$H:$H,"初三",'2-班级学员信息表'!$M:$M,'8-市场占有率'!$B88,'2-班级学员信息表'!$P:$P,"&lt;&gt;"&amp;" ")+COUNTIFS('2-班级学员信息表'!$H:$H,"高一",'2-班级学员信息表'!$M:$M,'8-市场占有率'!$B88,'2-班级学员信息表'!$P:$P,"&lt;&gt;"&amp;" ")+COUNTIFS('2-班级学员信息表'!$H:$H,"高二",'2-班级学员信息表'!$M:$M,'8-市场占有率'!$B88,'2-班级学员信息表'!$P:$P,"&lt;&gt;"&amp;" ")+COUNTIFS('2-班级学员信息表'!$H:$H,"高三",'2-班级学员信息表'!$M:$M,'8-市场占有率'!$B88,'2-班级学员信息表'!$P:$P,"&lt;&gt;"&amp;" ")+COUNTIFS('2-班级学员信息表'!$H:$H,"其他",'2-班级学员信息表'!$M:$M,'8-市场占有率'!$B88,'2-班级学员信息表'!$P:$P,"&lt;&gt;"&amp;" ")</f>
        <v>0</v>
      </c>
      <c r="M88" s="54">
        <f t="shared" si="5"/>
        <v>0</v>
      </c>
      <c r="N88" s="189"/>
      <c r="O88" s="55">
        <f t="shared" si="4"/>
        <v>0</v>
      </c>
    </row>
    <row r="89" spans="1:15">
      <c r="A89" s="52">
        <v>83</v>
      </c>
      <c r="B89" s="188"/>
      <c r="C89" s="54">
        <f>COUNTIFS('2-班级学员信息表'!$H:$H,"小班",'2-班级学员信息表'!$M:$M,'8-市场占有率'!$B89,'2-班级学员信息表'!$P:$P,"&lt;&gt;"&amp;" ")+COUNTIFS('2-班级学员信息表'!$H:$H,"中班",'2-班级学员信息表'!$M:$M,'8-市场占有率'!$B89,'2-班级学员信息表'!$P:$P,"&lt;&gt;"&amp;" ")+COUNTIFS('2-班级学员信息表'!$H:$H,"大班",'2-班级学员信息表'!$M:$M,'8-市场占有率'!$B89,'2-班级学员信息表'!$P:$P,"&lt;&gt;"&amp;" ")</f>
        <v>0</v>
      </c>
      <c r="D89" s="54">
        <f>COUNTIFS('2-班级学员信息表'!$H:$H,'8-市场占有率'!D$5,'2-班级学员信息表'!$M:$M,'8-市场占有率'!$B89,'2-班级学员信息表'!$P:$P,"&lt;&gt;"&amp;" ")</f>
        <v>0</v>
      </c>
      <c r="E89" s="54">
        <f>COUNTIFS('2-班级学员信息表'!$H:$H,'8-市场占有率'!E$5,'2-班级学员信息表'!$M:$M,'8-市场占有率'!$B89,'2-班级学员信息表'!$P:$P,"&lt;&gt;"&amp;" ")</f>
        <v>0</v>
      </c>
      <c r="F89" s="54">
        <f>COUNTIFS('2-班级学员信息表'!$H:$H,'8-市场占有率'!F$5,'2-班级学员信息表'!$M:$M,'8-市场占有率'!$B89,'2-班级学员信息表'!$P:$P,"&lt;&gt;"&amp;" ")</f>
        <v>0</v>
      </c>
      <c r="G89" s="54">
        <f>COUNTIFS('2-班级学员信息表'!$H:$H,'8-市场占有率'!G$5,'2-班级学员信息表'!$M:$M,'8-市场占有率'!$B89,'2-班级学员信息表'!$P:$P,"&lt;&gt;"&amp;" ")</f>
        <v>0</v>
      </c>
      <c r="H89" s="54">
        <f>COUNTIFS('2-班级学员信息表'!$H:$H,'8-市场占有率'!H$5,'2-班级学员信息表'!$M:$M,'8-市场占有率'!$B89,'2-班级学员信息表'!$P:$P,"&lt;&gt;"&amp;" ")</f>
        <v>0</v>
      </c>
      <c r="I89" s="54">
        <f>COUNTIFS('2-班级学员信息表'!$H:$H,'8-市场占有率'!I$5,'2-班级学员信息表'!$M:$M,'8-市场占有率'!$B89,'2-班级学员信息表'!$P:$P,"&lt;&gt;"&amp;" ")</f>
        <v>0</v>
      </c>
      <c r="J89" s="54">
        <f>COUNTIFS('2-班级学员信息表'!$H:$H,'8-市场占有率'!J$5,'2-班级学员信息表'!$M:$M,'8-市场占有率'!$B89,'2-班级学员信息表'!$P:$P,"&lt;&gt;"&amp;" ")</f>
        <v>0</v>
      </c>
      <c r="K89" s="54">
        <f>COUNTIFS('2-班级学员信息表'!$H:$H,'8-市场占有率'!K$5,'2-班级学员信息表'!$M:$M,'8-市场占有率'!$B89,'2-班级学员信息表'!$P:$P,"&lt;&gt;"&amp;" ")</f>
        <v>0</v>
      </c>
      <c r="L89" s="54">
        <f>COUNTIFS('2-班级学员信息表'!$H:$H,"初三",'2-班级学员信息表'!$M:$M,'8-市场占有率'!$B89,'2-班级学员信息表'!$P:$P,"&lt;&gt;"&amp;" ")+COUNTIFS('2-班级学员信息表'!$H:$H,"高一",'2-班级学员信息表'!$M:$M,'8-市场占有率'!$B89,'2-班级学员信息表'!$P:$P,"&lt;&gt;"&amp;" ")+COUNTIFS('2-班级学员信息表'!$H:$H,"高二",'2-班级学员信息表'!$M:$M,'8-市场占有率'!$B89,'2-班级学员信息表'!$P:$P,"&lt;&gt;"&amp;" ")+COUNTIFS('2-班级学员信息表'!$H:$H,"高三",'2-班级学员信息表'!$M:$M,'8-市场占有率'!$B89,'2-班级学员信息表'!$P:$P,"&lt;&gt;"&amp;" ")+COUNTIFS('2-班级学员信息表'!$H:$H,"其他",'2-班级学员信息表'!$M:$M,'8-市场占有率'!$B89,'2-班级学员信息表'!$P:$P,"&lt;&gt;"&amp;" ")</f>
        <v>0</v>
      </c>
      <c r="M89" s="54">
        <f t="shared" si="5"/>
        <v>0</v>
      </c>
      <c r="N89" s="189"/>
      <c r="O89" s="55">
        <f t="shared" si="4"/>
        <v>0</v>
      </c>
    </row>
    <row r="90" spans="1:15">
      <c r="A90" s="52">
        <v>84</v>
      </c>
      <c r="B90" s="188"/>
      <c r="C90" s="54">
        <f>COUNTIFS('2-班级学员信息表'!$H:$H,"小班",'2-班级学员信息表'!$M:$M,'8-市场占有率'!$B90,'2-班级学员信息表'!$P:$P,"&lt;&gt;"&amp;" ")+COUNTIFS('2-班级学员信息表'!$H:$H,"中班",'2-班级学员信息表'!$M:$M,'8-市场占有率'!$B90,'2-班级学员信息表'!$P:$P,"&lt;&gt;"&amp;" ")+COUNTIFS('2-班级学员信息表'!$H:$H,"大班",'2-班级学员信息表'!$M:$M,'8-市场占有率'!$B90,'2-班级学员信息表'!$P:$P,"&lt;&gt;"&amp;" ")</f>
        <v>0</v>
      </c>
      <c r="D90" s="54">
        <f>COUNTIFS('2-班级学员信息表'!$H:$H,'8-市场占有率'!D$5,'2-班级学员信息表'!$M:$M,'8-市场占有率'!$B90,'2-班级学员信息表'!$P:$P,"&lt;&gt;"&amp;" ")</f>
        <v>0</v>
      </c>
      <c r="E90" s="54">
        <f>COUNTIFS('2-班级学员信息表'!$H:$H,'8-市场占有率'!E$5,'2-班级学员信息表'!$M:$M,'8-市场占有率'!$B90,'2-班级学员信息表'!$P:$P,"&lt;&gt;"&amp;" ")</f>
        <v>0</v>
      </c>
      <c r="F90" s="54">
        <f>COUNTIFS('2-班级学员信息表'!$H:$H,'8-市场占有率'!F$5,'2-班级学员信息表'!$M:$M,'8-市场占有率'!$B90,'2-班级学员信息表'!$P:$P,"&lt;&gt;"&amp;" ")</f>
        <v>0</v>
      </c>
      <c r="G90" s="54">
        <f>COUNTIFS('2-班级学员信息表'!$H:$H,'8-市场占有率'!G$5,'2-班级学员信息表'!$M:$M,'8-市场占有率'!$B90,'2-班级学员信息表'!$P:$P,"&lt;&gt;"&amp;" ")</f>
        <v>0</v>
      </c>
      <c r="H90" s="54">
        <f>COUNTIFS('2-班级学员信息表'!$H:$H,'8-市场占有率'!H$5,'2-班级学员信息表'!$M:$M,'8-市场占有率'!$B90,'2-班级学员信息表'!$P:$P,"&lt;&gt;"&amp;" ")</f>
        <v>0</v>
      </c>
      <c r="I90" s="54">
        <f>COUNTIFS('2-班级学员信息表'!$H:$H,'8-市场占有率'!I$5,'2-班级学员信息表'!$M:$M,'8-市场占有率'!$B90,'2-班级学员信息表'!$P:$P,"&lt;&gt;"&amp;" ")</f>
        <v>0</v>
      </c>
      <c r="J90" s="54">
        <f>COUNTIFS('2-班级学员信息表'!$H:$H,'8-市场占有率'!J$5,'2-班级学员信息表'!$M:$M,'8-市场占有率'!$B90,'2-班级学员信息表'!$P:$P,"&lt;&gt;"&amp;" ")</f>
        <v>0</v>
      </c>
      <c r="K90" s="54">
        <f>COUNTIFS('2-班级学员信息表'!$H:$H,'8-市场占有率'!K$5,'2-班级学员信息表'!$M:$M,'8-市场占有率'!$B90,'2-班级学员信息表'!$P:$P,"&lt;&gt;"&amp;" ")</f>
        <v>0</v>
      </c>
      <c r="L90" s="54">
        <f>COUNTIFS('2-班级学员信息表'!$H:$H,"初三",'2-班级学员信息表'!$M:$M,'8-市场占有率'!$B90,'2-班级学员信息表'!$P:$P,"&lt;&gt;"&amp;" ")+COUNTIFS('2-班级学员信息表'!$H:$H,"高一",'2-班级学员信息表'!$M:$M,'8-市场占有率'!$B90,'2-班级学员信息表'!$P:$P,"&lt;&gt;"&amp;" ")+COUNTIFS('2-班级学员信息表'!$H:$H,"高二",'2-班级学员信息表'!$M:$M,'8-市场占有率'!$B90,'2-班级学员信息表'!$P:$P,"&lt;&gt;"&amp;" ")+COUNTIFS('2-班级学员信息表'!$H:$H,"高三",'2-班级学员信息表'!$M:$M,'8-市场占有率'!$B90,'2-班级学员信息表'!$P:$P,"&lt;&gt;"&amp;" ")+COUNTIFS('2-班级学员信息表'!$H:$H,"其他",'2-班级学员信息表'!$M:$M,'8-市场占有率'!$B90,'2-班级学员信息表'!$P:$P,"&lt;&gt;"&amp;" ")</f>
        <v>0</v>
      </c>
      <c r="M90" s="54">
        <f t="shared" si="5"/>
        <v>0</v>
      </c>
      <c r="N90" s="189"/>
      <c r="O90" s="55">
        <f t="shared" si="4"/>
        <v>0</v>
      </c>
    </row>
    <row r="91" spans="1:15">
      <c r="A91" s="52">
        <v>85</v>
      </c>
      <c r="B91" s="188"/>
      <c r="C91" s="54">
        <f>COUNTIFS('2-班级学员信息表'!$H:$H,"小班",'2-班级学员信息表'!$M:$M,'8-市场占有率'!$B91,'2-班级学员信息表'!$P:$P,"&lt;&gt;"&amp;" ")+COUNTIFS('2-班级学员信息表'!$H:$H,"中班",'2-班级学员信息表'!$M:$M,'8-市场占有率'!$B91,'2-班级学员信息表'!$P:$P,"&lt;&gt;"&amp;" ")+COUNTIFS('2-班级学员信息表'!$H:$H,"大班",'2-班级学员信息表'!$M:$M,'8-市场占有率'!$B91,'2-班级学员信息表'!$P:$P,"&lt;&gt;"&amp;" ")</f>
        <v>0</v>
      </c>
      <c r="D91" s="54">
        <f>COUNTIFS('2-班级学员信息表'!$H:$H,'8-市场占有率'!D$5,'2-班级学员信息表'!$M:$M,'8-市场占有率'!$B91,'2-班级学员信息表'!$P:$P,"&lt;&gt;"&amp;" ")</f>
        <v>0</v>
      </c>
      <c r="E91" s="54">
        <f>COUNTIFS('2-班级学员信息表'!$H:$H,'8-市场占有率'!E$5,'2-班级学员信息表'!$M:$M,'8-市场占有率'!$B91,'2-班级学员信息表'!$P:$P,"&lt;&gt;"&amp;" ")</f>
        <v>0</v>
      </c>
      <c r="F91" s="54">
        <f>COUNTIFS('2-班级学员信息表'!$H:$H,'8-市场占有率'!F$5,'2-班级学员信息表'!$M:$M,'8-市场占有率'!$B91,'2-班级学员信息表'!$P:$P,"&lt;&gt;"&amp;" ")</f>
        <v>0</v>
      </c>
      <c r="G91" s="54">
        <f>COUNTIFS('2-班级学员信息表'!$H:$H,'8-市场占有率'!G$5,'2-班级学员信息表'!$M:$M,'8-市场占有率'!$B91,'2-班级学员信息表'!$P:$P,"&lt;&gt;"&amp;" ")</f>
        <v>0</v>
      </c>
      <c r="H91" s="54">
        <f>COUNTIFS('2-班级学员信息表'!$H:$H,'8-市场占有率'!H$5,'2-班级学员信息表'!$M:$M,'8-市场占有率'!$B91,'2-班级学员信息表'!$P:$P,"&lt;&gt;"&amp;" ")</f>
        <v>0</v>
      </c>
      <c r="I91" s="54">
        <f>COUNTIFS('2-班级学员信息表'!$H:$H,'8-市场占有率'!I$5,'2-班级学员信息表'!$M:$M,'8-市场占有率'!$B91,'2-班级学员信息表'!$P:$P,"&lt;&gt;"&amp;" ")</f>
        <v>0</v>
      </c>
      <c r="J91" s="54">
        <f>COUNTIFS('2-班级学员信息表'!$H:$H,'8-市场占有率'!J$5,'2-班级学员信息表'!$M:$M,'8-市场占有率'!$B91,'2-班级学员信息表'!$P:$P,"&lt;&gt;"&amp;" ")</f>
        <v>0</v>
      </c>
      <c r="K91" s="54">
        <f>COUNTIFS('2-班级学员信息表'!$H:$H,'8-市场占有率'!K$5,'2-班级学员信息表'!$M:$M,'8-市场占有率'!$B91,'2-班级学员信息表'!$P:$P,"&lt;&gt;"&amp;" ")</f>
        <v>0</v>
      </c>
      <c r="L91" s="54">
        <f>COUNTIFS('2-班级学员信息表'!$H:$H,"初三",'2-班级学员信息表'!$M:$M,'8-市场占有率'!$B91,'2-班级学员信息表'!$P:$P,"&lt;&gt;"&amp;" ")+COUNTIFS('2-班级学员信息表'!$H:$H,"高一",'2-班级学员信息表'!$M:$M,'8-市场占有率'!$B91,'2-班级学员信息表'!$P:$P,"&lt;&gt;"&amp;" ")+COUNTIFS('2-班级学员信息表'!$H:$H,"高二",'2-班级学员信息表'!$M:$M,'8-市场占有率'!$B91,'2-班级学员信息表'!$P:$P,"&lt;&gt;"&amp;" ")+COUNTIFS('2-班级学员信息表'!$H:$H,"高三",'2-班级学员信息表'!$M:$M,'8-市场占有率'!$B91,'2-班级学员信息表'!$P:$P,"&lt;&gt;"&amp;" ")+COUNTIFS('2-班级学员信息表'!$H:$H,"其他",'2-班级学员信息表'!$M:$M,'8-市场占有率'!$B91,'2-班级学员信息表'!$P:$P,"&lt;&gt;"&amp;" ")</f>
        <v>0</v>
      </c>
      <c r="M91" s="54">
        <f t="shared" si="5"/>
        <v>0</v>
      </c>
      <c r="N91" s="189"/>
      <c r="O91" s="55">
        <f t="shared" si="4"/>
        <v>0</v>
      </c>
    </row>
    <row r="92" spans="1:15">
      <c r="A92" s="52">
        <v>86</v>
      </c>
      <c r="B92" s="188"/>
      <c r="C92" s="54">
        <f>COUNTIFS('2-班级学员信息表'!$H:$H,"小班",'2-班级学员信息表'!$M:$M,'8-市场占有率'!$B92,'2-班级学员信息表'!$P:$P,"&lt;&gt;"&amp;" ")+COUNTIFS('2-班级学员信息表'!$H:$H,"中班",'2-班级学员信息表'!$M:$M,'8-市场占有率'!$B92,'2-班级学员信息表'!$P:$P,"&lt;&gt;"&amp;" ")+COUNTIFS('2-班级学员信息表'!$H:$H,"大班",'2-班级学员信息表'!$M:$M,'8-市场占有率'!$B92,'2-班级学员信息表'!$P:$P,"&lt;&gt;"&amp;" ")</f>
        <v>0</v>
      </c>
      <c r="D92" s="54">
        <f>COUNTIFS('2-班级学员信息表'!$H:$H,'8-市场占有率'!D$5,'2-班级学员信息表'!$M:$M,'8-市场占有率'!$B92,'2-班级学员信息表'!$P:$P,"&lt;&gt;"&amp;" ")</f>
        <v>0</v>
      </c>
      <c r="E92" s="54">
        <f>COUNTIFS('2-班级学员信息表'!$H:$H,'8-市场占有率'!E$5,'2-班级学员信息表'!$M:$M,'8-市场占有率'!$B92,'2-班级学员信息表'!$P:$P,"&lt;&gt;"&amp;" ")</f>
        <v>0</v>
      </c>
      <c r="F92" s="54">
        <f>COUNTIFS('2-班级学员信息表'!$H:$H,'8-市场占有率'!F$5,'2-班级学员信息表'!$M:$M,'8-市场占有率'!$B92,'2-班级学员信息表'!$P:$P,"&lt;&gt;"&amp;" ")</f>
        <v>0</v>
      </c>
      <c r="G92" s="54">
        <f>COUNTIFS('2-班级学员信息表'!$H:$H,'8-市场占有率'!G$5,'2-班级学员信息表'!$M:$M,'8-市场占有率'!$B92,'2-班级学员信息表'!$P:$P,"&lt;&gt;"&amp;" ")</f>
        <v>0</v>
      </c>
      <c r="H92" s="54">
        <f>COUNTIFS('2-班级学员信息表'!$H:$H,'8-市场占有率'!H$5,'2-班级学员信息表'!$M:$M,'8-市场占有率'!$B92,'2-班级学员信息表'!$P:$P,"&lt;&gt;"&amp;" ")</f>
        <v>0</v>
      </c>
      <c r="I92" s="54">
        <f>COUNTIFS('2-班级学员信息表'!$H:$H,'8-市场占有率'!I$5,'2-班级学员信息表'!$M:$M,'8-市场占有率'!$B92,'2-班级学员信息表'!$P:$P,"&lt;&gt;"&amp;" ")</f>
        <v>0</v>
      </c>
      <c r="J92" s="54">
        <f>COUNTIFS('2-班级学员信息表'!$H:$H,'8-市场占有率'!J$5,'2-班级学员信息表'!$M:$M,'8-市场占有率'!$B92,'2-班级学员信息表'!$P:$P,"&lt;&gt;"&amp;" ")</f>
        <v>0</v>
      </c>
      <c r="K92" s="54">
        <f>COUNTIFS('2-班级学员信息表'!$H:$H,'8-市场占有率'!K$5,'2-班级学员信息表'!$M:$M,'8-市场占有率'!$B92,'2-班级学员信息表'!$P:$P,"&lt;&gt;"&amp;" ")</f>
        <v>0</v>
      </c>
      <c r="L92" s="54">
        <f>COUNTIFS('2-班级学员信息表'!$H:$H,"初三",'2-班级学员信息表'!$M:$M,'8-市场占有率'!$B92,'2-班级学员信息表'!$P:$P,"&lt;&gt;"&amp;" ")+COUNTIFS('2-班级学员信息表'!$H:$H,"高一",'2-班级学员信息表'!$M:$M,'8-市场占有率'!$B92,'2-班级学员信息表'!$P:$P,"&lt;&gt;"&amp;" ")+COUNTIFS('2-班级学员信息表'!$H:$H,"高二",'2-班级学员信息表'!$M:$M,'8-市场占有率'!$B92,'2-班级学员信息表'!$P:$P,"&lt;&gt;"&amp;" ")+COUNTIFS('2-班级学员信息表'!$H:$H,"高三",'2-班级学员信息表'!$M:$M,'8-市场占有率'!$B92,'2-班级学员信息表'!$P:$P,"&lt;&gt;"&amp;" ")+COUNTIFS('2-班级学员信息表'!$H:$H,"其他",'2-班级学员信息表'!$M:$M,'8-市场占有率'!$B92,'2-班级学员信息表'!$P:$P,"&lt;&gt;"&amp;" ")</f>
        <v>0</v>
      </c>
      <c r="M92" s="54">
        <f t="shared" si="5"/>
        <v>0</v>
      </c>
      <c r="N92" s="189"/>
      <c r="O92" s="55">
        <f t="shared" si="4"/>
        <v>0</v>
      </c>
    </row>
    <row r="93" spans="1:15">
      <c r="A93" s="52">
        <v>87</v>
      </c>
      <c r="B93" s="188"/>
      <c r="C93" s="54">
        <f>COUNTIFS('2-班级学员信息表'!$H:$H,"小班",'2-班级学员信息表'!$M:$M,'8-市场占有率'!$B93,'2-班级学员信息表'!$P:$P,"&lt;&gt;"&amp;" ")+COUNTIFS('2-班级学员信息表'!$H:$H,"中班",'2-班级学员信息表'!$M:$M,'8-市场占有率'!$B93,'2-班级学员信息表'!$P:$P,"&lt;&gt;"&amp;" ")+COUNTIFS('2-班级学员信息表'!$H:$H,"大班",'2-班级学员信息表'!$M:$M,'8-市场占有率'!$B93,'2-班级学员信息表'!$P:$P,"&lt;&gt;"&amp;" ")</f>
        <v>0</v>
      </c>
      <c r="D93" s="54">
        <f>COUNTIFS('2-班级学员信息表'!$H:$H,'8-市场占有率'!D$5,'2-班级学员信息表'!$M:$M,'8-市场占有率'!$B93,'2-班级学员信息表'!$P:$P,"&lt;&gt;"&amp;" ")</f>
        <v>0</v>
      </c>
      <c r="E93" s="54">
        <f>COUNTIFS('2-班级学员信息表'!$H:$H,'8-市场占有率'!E$5,'2-班级学员信息表'!$M:$M,'8-市场占有率'!$B93,'2-班级学员信息表'!$P:$P,"&lt;&gt;"&amp;" ")</f>
        <v>0</v>
      </c>
      <c r="F93" s="54">
        <f>COUNTIFS('2-班级学员信息表'!$H:$H,'8-市场占有率'!F$5,'2-班级学员信息表'!$M:$M,'8-市场占有率'!$B93,'2-班级学员信息表'!$P:$P,"&lt;&gt;"&amp;" ")</f>
        <v>0</v>
      </c>
      <c r="G93" s="54">
        <f>COUNTIFS('2-班级学员信息表'!$H:$H,'8-市场占有率'!G$5,'2-班级学员信息表'!$M:$M,'8-市场占有率'!$B93,'2-班级学员信息表'!$P:$P,"&lt;&gt;"&amp;" ")</f>
        <v>0</v>
      </c>
      <c r="H93" s="54">
        <f>COUNTIFS('2-班级学员信息表'!$H:$H,'8-市场占有率'!H$5,'2-班级学员信息表'!$M:$M,'8-市场占有率'!$B93,'2-班级学员信息表'!$P:$P,"&lt;&gt;"&amp;" ")</f>
        <v>0</v>
      </c>
      <c r="I93" s="54">
        <f>COUNTIFS('2-班级学员信息表'!$H:$H,'8-市场占有率'!I$5,'2-班级学员信息表'!$M:$M,'8-市场占有率'!$B93,'2-班级学员信息表'!$P:$P,"&lt;&gt;"&amp;" ")</f>
        <v>0</v>
      </c>
      <c r="J93" s="54">
        <f>COUNTIFS('2-班级学员信息表'!$H:$H,'8-市场占有率'!J$5,'2-班级学员信息表'!$M:$M,'8-市场占有率'!$B93,'2-班级学员信息表'!$P:$P,"&lt;&gt;"&amp;" ")</f>
        <v>0</v>
      </c>
      <c r="K93" s="54">
        <f>COUNTIFS('2-班级学员信息表'!$H:$H,'8-市场占有率'!K$5,'2-班级学员信息表'!$M:$M,'8-市场占有率'!$B93,'2-班级学员信息表'!$P:$P,"&lt;&gt;"&amp;" ")</f>
        <v>0</v>
      </c>
      <c r="L93" s="54">
        <f>COUNTIFS('2-班级学员信息表'!$H:$H,"初三",'2-班级学员信息表'!$M:$M,'8-市场占有率'!$B93,'2-班级学员信息表'!$P:$P,"&lt;&gt;"&amp;" ")+COUNTIFS('2-班级学员信息表'!$H:$H,"高一",'2-班级学员信息表'!$M:$M,'8-市场占有率'!$B93,'2-班级学员信息表'!$P:$P,"&lt;&gt;"&amp;" ")+COUNTIFS('2-班级学员信息表'!$H:$H,"高二",'2-班级学员信息表'!$M:$M,'8-市场占有率'!$B93,'2-班级学员信息表'!$P:$P,"&lt;&gt;"&amp;" ")+COUNTIFS('2-班级学员信息表'!$H:$H,"高三",'2-班级学员信息表'!$M:$M,'8-市场占有率'!$B93,'2-班级学员信息表'!$P:$P,"&lt;&gt;"&amp;" ")+COUNTIFS('2-班级学员信息表'!$H:$H,"其他",'2-班级学员信息表'!$M:$M,'8-市场占有率'!$B93,'2-班级学员信息表'!$P:$P,"&lt;&gt;"&amp;" ")</f>
        <v>0</v>
      </c>
      <c r="M93" s="54">
        <f t="shared" si="5"/>
        <v>0</v>
      </c>
      <c r="N93" s="189"/>
      <c r="O93" s="55">
        <f t="shared" si="4"/>
        <v>0</v>
      </c>
    </row>
    <row r="94" spans="1:15">
      <c r="A94" s="52">
        <v>88</v>
      </c>
      <c r="B94" s="188"/>
      <c r="C94" s="54">
        <f>COUNTIFS('2-班级学员信息表'!$H:$H,"小班",'2-班级学员信息表'!$M:$M,'8-市场占有率'!$B94,'2-班级学员信息表'!$P:$P,"&lt;&gt;"&amp;" ")+COUNTIFS('2-班级学员信息表'!$H:$H,"中班",'2-班级学员信息表'!$M:$M,'8-市场占有率'!$B94,'2-班级学员信息表'!$P:$P,"&lt;&gt;"&amp;" ")+COUNTIFS('2-班级学员信息表'!$H:$H,"大班",'2-班级学员信息表'!$M:$M,'8-市场占有率'!$B94,'2-班级学员信息表'!$P:$P,"&lt;&gt;"&amp;" ")</f>
        <v>0</v>
      </c>
      <c r="D94" s="54">
        <f>COUNTIFS('2-班级学员信息表'!$H:$H,'8-市场占有率'!D$5,'2-班级学员信息表'!$M:$M,'8-市场占有率'!$B94,'2-班级学员信息表'!$P:$P,"&lt;&gt;"&amp;" ")</f>
        <v>0</v>
      </c>
      <c r="E94" s="54">
        <f>COUNTIFS('2-班级学员信息表'!$H:$H,'8-市场占有率'!E$5,'2-班级学员信息表'!$M:$M,'8-市场占有率'!$B94,'2-班级学员信息表'!$P:$P,"&lt;&gt;"&amp;" ")</f>
        <v>0</v>
      </c>
      <c r="F94" s="54">
        <f>COUNTIFS('2-班级学员信息表'!$H:$H,'8-市场占有率'!F$5,'2-班级学员信息表'!$M:$M,'8-市场占有率'!$B94,'2-班级学员信息表'!$P:$P,"&lt;&gt;"&amp;" ")</f>
        <v>0</v>
      </c>
      <c r="G94" s="54">
        <f>COUNTIFS('2-班级学员信息表'!$H:$H,'8-市场占有率'!G$5,'2-班级学员信息表'!$M:$M,'8-市场占有率'!$B94,'2-班级学员信息表'!$P:$P,"&lt;&gt;"&amp;" ")</f>
        <v>0</v>
      </c>
      <c r="H94" s="54">
        <f>COUNTIFS('2-班级学员信息表'!$H:$H,'8-市场占有率'!H$5,'2-班级学员信息表'!$M:$M,'8-市场占有率'!$B94,'2-班级学员信息表'!$P:$P,"&lt;&gt;"&amp;" ")</f>
        <v>0</v>
      </c>
      <c r="I94" s="54">
        <f>COUNTIFS('2-班级学员信息表'!$H:$H,'8-市场占有率'!I$5,'2-班级学员信息表'!$M:$M,'8-市场占有率'!$B94,'2-班级学员信息表'!$P:$P,"&lt;&gt;"&amp;" ")</f>
        <v>0</v>
      </c>
      <c r="J94" s="54">
        <f>COUNTIFS('2-班级学员信息表'!$H:$H,'8-市场占有率'!J$5,'2-班级学员信息表'!$M:$M,'8-市场占有率'!$B94,'2-班级学员信息表'!$P:$P,"&lt;&gt;"&amp;" ")</f>
        <v>0</v>
      </c>
      <c r="K94" s="54">
        <f>COUNTIFS('2-班级学员信息表'!$H:$H,'8-市场占有率'!K$5,'2-班级学员信息表'!$M:$M,'8-市场占有率'!$B94,'2-班级学员信息表'!$P:$P,"&lt;&gt;"&amp;" ")</f>
        <v>0</v>
      </c>
      <c r="L94" s="54">
        <f>COUNTIFS('2-班级学员信息表'!$H:$H,"初三",'2-班级学员信息表'!$M:$M,'8-市场占有率'!$B94,'2-班级学员信息表'!$P:$P,"&lt;&gt;"&amp;" ")+COUNTIFS('2-班级学员信息表'!$H:$H,"高一",'2-班级学员信息表'!$M:$M,'8-市场占有率'!$B94,'2-班级学员信息表'!$P:$P,"&lt;&gt;"&amp;" ")+COUNTIFS('2-班级学员信息表'!$H:$H,"高二",'2-班级学员信息表'!$M:$M,'8-市场占有率'!$B94,'2-班级学员信息表'!$P:$P,"&lt;&gt;"&amp;" ")+COUNTIFS('2-班级学员信息表'!$H:$H,"高三",'2-班级学员信息表'!$M:$M,'8-市场占有率'!$B94,'2-班级学员信息表'!$P:$P,"&lt;&gt;"&amp;" ")+COUNTIFS('2-班级学员信息表'!$H:$H,"其他",'2-班级学员信息表'!$M:$M,'8-市场占有率'!$B94,'2-班级学员信息表'!$P:$P,"&lt;&gt;"&amp;" ")</f>
        <v>0</v>
      </c>
      <c r="M94" s="54">
        <f t="shared" si="5"/>
        <v>0</v>
      </c>
      <c r="N94" s="189"/>
      <c r="O94" s="55">
        <f t="shared" si="4"/>
        <v>0</v>
      </c>
    </row>
    <row r="95" spans="1:15">
      <c r="A95" s="52">
        <v>89</v>
      </c>
      <c r="B95" s="188"/>
      <c r="C95" s="54">
        <f>COUNTIFS('2-班级学员信息表'!$H:$H,"小班",'2-班级学员信息表'!$M:$M,'8-市场占有率'!$B95,'2-班级学员信息表'!$P:$P,"&lt;&gt;"&amp;" ")+COUNTIFS('2-班级学员信息表'!$H:$H,"中班",'2-班级学员信息表'!$M:$M,'8-市场占有率'!$B95,'2-班级学员信息表'!$P:$P,"&lt;&gt;"&amp;" ")+COUNTIFS('2-班级学员信息表'!$H:$H,"大班",'2-班级学员信息表'!$M:$M,'8-市场占有率'!$B95,'2-班级学员信息表'!$P:$P,"&lt;&gt;"&amp;" ")</f>
        <v>0</v>
      </c>
      <c r="D95" s="54">
        <f>COUNTIFS('2-班级学员信息表'!$H:$H,'8-市场占有率'!D$5,'2-班级学员信息表'!$M:$M,'8-市场占有率'!$B95,'2-班级学员信息表'!$P:$P,"&lt;&gt;"&amp;" ")</f>
        <v>0</v>
      </c>
      <c r="E95" s="54">
        <f>COUNTIFS('2-班级学员信息表'!$H:$H,'8-市场占有率'!E$5,'2-班级学员信息表'!$M:$M,'8-市场占有率'!$B95,'2-班级学员信息表'!$P:$P,"&lt;&gt;"&amp;" ")</f>
        <v>0</v>
      </c>
      <c r="F95" s="54">
        <f>COUNTIFS('2-班级学员信息表'!$H:$H,'8-市场占有率'!F$5,'2-班级学员信息表'!$M:$M,'8-市场占有率'!$B95,'2-班级学员信息表'!$P:$P,"&lt;&gt;"&amp;" ")</f>
        <v>0</v>
      </c>
      <c r="G95" s="54">
        <f>COUNTIFS('2-班级学员信息表'!$H:$H,'8-市场占有率'!G$5,'2-班级学员信息表'!$M:$M,'8-市场占有率'!$B95,'2-班级学员信息表'!$P:$P,"&lt;&gt;"&amp;" ")</f>
        <v>0</v>
      </c>
      <c r="H95" s="54">
        <f>COUNTIFS('2-班级学员信息表'!$H:$H,'8-市场占有率'!H$5,'2-班级学员信息表'!$M:$M,'8-市场占有率'!$B95,'2-班级学员信息表'!$P:$P,"&lt;&gt;"&amp;" ")</f>
        <v>0</v>
      </c>
      <c r="I95" s="54">
        <f>COUNTIFS('2-班级学员信息表'!$H:$H,'8-市场占有率'!I$5,'2-班级学员信息表'!$M:$M,'8-市场占有率'!$B95,'2-班级学员信息表'!$P:$P,"&lt;&gt;"&amp;" ")</f>
        <v>0</v>
      </c>
      <c r="J95" s="54">
        <f>COUNTIFS('2-班级学员信息表'!$H:$H,'8-市场占有率'!J$5,'2-班级学员信息表'!$M:$M,'8-市场占有率'!$B95,'2-班级学员信息表'!$P:$P,"&lt;&gt;"&amp;" ")</f>
        <v>0</v>
      </c>
      <c r="K95" s="54">
        <f>COUNTIFS('2-班级学员信息表'!$H:$H,'8-市场占有率'!K$5,'2-班级学员信息表'!$M:$M,'8-市场占有率'!$B95,'2-班级学员信息表'!$P:$P,"&lt;&gt;"&amp;" ")</f>
        <v>0</v>
      </c>
      <c r="L95" s="54">
        <f>COUNTIFS('2-班级学员信息表'!$H:$H,"初三",'2-班级学员信息表'!$M:$M,'8-市场占有率'!$B95,'2-班级学员信息表'!$P:$P,"&lt;&gt;"&amp;" ")+COUNTIFS('2-班级学员信息表'!$H:$H,"高一",'2-班级学员信息表'!$M:$M,'8-市场占有率'!$B95,'2-班级学员信息表'!$P:$P,"&lt;&gt;"&amp;" ")+COUNTIFS('2-班级学员信息表'!$H:$H,"高二",'2-班级学员信息表'!$M:$M,'8-市场占有率'!$B95,'2-班级学员信息表'!$P:$P,"&lt;&gt;"&amp;" ")+COUNTIFS('2-班级学员信息表'!$H:$H,"高三",'2-班级学员信息表'!$M:$M,'8-市场占有率'!$B95,'2-班级学员信息表'!$P:$P,"&lt;&gt;"&amp;" ")+COUNTIFS('2-班级学员信息表'!$H:$H,"其他",'2-班级学员信息表'!$M:$M,'8-市场占有率'!$B95,'2-班级学员信息表'!$P:$P,"&lt;&gt;"&amp;" ")</f>
        <v>0</v>
      </c>
      <c r="M95" s="54">
        <f t="shared" si="5"/>
        <v>0</v>
      </c>
      <c r="N95" s="189"/>
      <c r="O95" s="55">
        <f t="shared" si="4"/>
        <v>0</v>
      </c>
    </row>
    <row r="96" spans="1:15">
      <c r="A96" s="52">
        <v>90</v>
      </c>
      <c r="B96" s="188"/>
      <c r="C96" s="54">
        <f>COUNTIFS('2-班级学员信息表'!$H:$H,"小班",'2-班级学员信息表'!$M:$M,'8-市场占有率'!$B96,'2-班级学员信息表'!$P:$P,"&lt;&gt;"&amp;" ")+COUNTIFS('2-班级学员信息表'!$H:$H,"中班",'2-班级学员信息表'!$M:$M,'8-市场占有率'!$B96,'2-班级学员信息表'!$P:$P,"&lt;&gt;"&amp;" ")+COUNTIFS('2-班级学员信息表'!$H:$H,"大班",'2-班级学员信息表'!$M:$M,'8-市场占有率'!$B96,'2-班级学员信息表'!$P:$P,"&lt;&gt;"&amp;" ")</f>
        <v>0</v>
      </c>
      <c r="D96" s="54">
        <f>COUNTIFS('2-班级学员信息表'!$H:$H,'8-市场占有率'!D$5,'2-班级学员信息表'!$M:$M,'8-市场占有率'!$B96,'2-班级学员信息表'!$P:$P,"&lt;&gt;"&amp;" ")</f>
        <v>0</v>
      </c>
      <c r="E96" s="54">
        <f>COUNTIFS('2-班级学员信息表'!$H:$H,'8-市场占有率'!E$5,'2-班级学员信息表'!$M:$M,'8-市场占有率'!$B96,'2-班级学员信息表'!$P:$P,"&lt;&gt;"&amp;" ")</f>
        <v>0</v>
      </c>
      <c r="F96" s="54">
        <f>COUNTIFS('2-班级学员信息表'!$H:$H,'8-市场占有率'!F$5,'2-班级学员信息表'!$M:$M,'8-市场占有率'!$B96,'2-班级学员信息表'!$P:$P,"&lt;&gt;"&amp;" ")</f>
        <v>0</v>
      </c>
      <c r="G96" s="54">
        <f>COUNTIFS('2-班级学员信息表'!$H:$H,'8-市场占有率'!G$5,'2-班级学员信息表'!$M:$M,'8-市场占有率'!$B96,'2-班级学员信息表'!$P:$P,"&lt;&gt;"&amp;" ")</f>
        <v>0</v>
      </c>
      <c r="H96" s="54">
        <f>COUNTIFS('2-班级学员信息表'!$H:$H,'8-市场占有率'!H$5,'2-班级学员信息表'!$M:$M,'8-市场占有率'!$B96,'2-班级学员信息表'!$P:$P,"&lt;&gt;"&amp;" ")</f>
        <v>0</v>
      </c>
      <c r="I96" s="54">
        <f>COUNTIFS('2-班级学员信息表'!$H:$H,'8-市场占有率'!I$5,'2-班级学员信息表'!$M:$M,'8-市场占有率'!$B96,'2-班级学员信息表'!$P:$P,"&lt;&gt;"&amp;" ")</f>
        <v>0</v>
      </c>
      <c r="J96" s="54">
        <f>COUNTIFS('2-班级学员信息表'!$H:$H,'8-市场占有率'!J$5,'2-班级学员信息表'!$M:$M,'8-市场占有率'!$B96,'2-班级学员信息表'!$P:$P,"&lt;&gt;"&amp;" ")</f>
        <v>0</v>
      </c>
      <c r="K96" s="54">
        <f>COUNTIFS('2-班级学员信息表'!$H:$H,'8-市场占有率'!K$5,'2-班级学员信息表'!$M:$M,'8-市场占有率'!$B96,'2-班级学员信息表'!$P:$P,"&lt;&gt;"&amp;" ")</f>
        <v>0</v>
      </c>
      <c r="L96" s="54">
        <f>COUNTIFS('2-班级学员信息表'!$H:$H,"初三",'2-班级学员信息表'!$M:$M,'8-市场占有率'!$B96,'2-班级学员信息表'!$P:$P,"&lt;&gt;"&amp;" ")+COUNTIFS('2-班级学员信息表'!$H:$H,"高一",'2-班级学员信息表'!$M:$M,'8-市场占有率'!$B96,'2-班级学员信息表'!$P:$P,"&lt;&gt;"&amp;" ")+COUNTIFS('2-班级学员信息表'!$H:$H,"高二",'2-班级学员信息表'!$M:$M,'8-市场占有率'!$B96,'2-班级学员信息表'!$P:$P,"&lt;&gt;"&amp;" ")+COUNTIFS('2-班级学员信息表'!$H:$H,"高三",'2-班级学员信息表'!$M:$M,'8-市场占有率'!$B96,'2-班级学员信息表'!$P:$P,"&lt;&gt;"&amp;" ")+COUNTIFS('2-班级学员信息表'!$H:$H,"其他",'2-班级学员信息表'!$M:$M,'8-市场占有率'!$B96,'2-班级学员信息表'!$P:$P,"&lt;&gt;"&amp;" ")</f>
        <v>0</v>
      </c>
      <c r="M96" s="54">
        <f t="shared" si="5"/>
        <v>0</v>
      </c>
      <c r="N96" s="189"/>
      <c r="O96" s="55">
        <f t="shared" si="4"/>
        <v>0</v>
      </c>
    </row>
    <row r="97" spans="1:15">
      <c r="A97" s="52">
        <v>91</v>
      </c>
      <c r="B97" s="188"/>
      <c r="C97" s="54">
        <f>COUNTIFS('2-班级学员信息表'!$H:$H,"小班",'2-班级学员信息表'!$M:$M,'8-市场占有率'!$B97,'2-班级学员信息表'!$P:$P,"&lt;&gt;"&amp;" ")+COUNTIFS('2-班级学员信息表'!$H:$H,"中班",'2-班级学员信息表'!$M:$M,'8-市场占有率'!$B97,'2-班级学员信息表'!$P:$P,"&lt;&gt;"&amp;" ")+COUNTIFS('2-班级学员信息表'!$H:$H,"大班",'2-班级学员信息表'!$M:$M,'8-市场占有率'!$B97,'2-班级学员信息表'!$P:$P,"&lt;&gt;"&amp;" ")</f>
        <v>0</v>
      </c>
      <c r="D97" s="54">
        <f>COUNTIFS('2-班级学员信息表'!$H:$H,'8-市场占有率'!D$5,'2-班级学员信息表'!$M:$M,'8-市场占有率'!$B97,'2-班级学员信息表'!$P:$P,"&lt;&gt;"&amp;" ")</f>
        <v>0</v>
      </c>
      <c r="E97" s="54">
        <f>COUNTIFS('2-班级学员信息表'!$H:$H,'8-市场占有率'!E$5,'2-班级学员信息表'!$M:$M,'8-市场占有率'!$B97,'2-班级学员信息表'!$P:$P,"&lt;&gt;"&amp;" ")</f>
        <v>0</v>
      </c>
      <c r="F97" s="54">
        <f>COUNTIFS('2-班级学员信息表'!$H:$H,'8-市场占有率'!F$5,'2-班级学员信息表'!$M:$M,'8-市场占有率'!$B97,'2-班级学员信息表'!$P:$P,"&lt;&gt;"&amp;" ")</f>
        <v>0</v>
      </c>
      <c r="G97" s="54">
        <f>COUNTIFS('2-班级学员信息表'!$H:$H,'8-市场占有率'!G$5,'2-班级学员信息表'!$M:$M,'8-市场占有率'!$B97,'2-班级学员信息表'!$P:$P,"&lt;&gt;"&amp;" ")</f>
        <v>0</v>
      </c>
      <c r="H97" s="54">
        <f>COUNTIFS('2-班级学员信息表'!$H:$H,'8-市场占有率'!H$5,'2-班级学员信息表'!$M:$M,'8-市场占有率'!$B97,'2-班级学员信息表'!$P:$P,"&lt;&gt;"&amp;" ")</f>
        <v>0</v>
      </c>
      <c r="I97" s="54">
        <f>COUNTIFS('2-班级学员信息表'!$H:$H,'8-市场占有率'!I$5,'2-班级学员信息表'!$M:$M,'8-市场占有率'!$B97,'2-班级学员信息表'!$P:$P,"&lt;&gt;"&amp;" ")</f>
        <v>0</v>
      </c>
      <c r="J97" s="54">
        <f>COUNTIFS('2-班级学员信息表'!$H:$H,'8-市场占有率'!J$5,'2-班级学员信息表'!$M:$M,'8-市场占有率'!$B97,'2-班级学员信息表'!$P:$P,"&lt;&gt;"&amp;" ")</f>
        <v>0</v>
      </c>
      <c r="K97" s="54">
        <f>COUNTIFS('2-班级学员信息表'!$H:$H,'8-市场占有率'!K$5,'2-班级学员信息表'!$M:$M,'8-市场占有率'!$B97,'2-班级学员信息表'!$P:$P,"&lt;&gt;"&amp;" ")</f>
        <v>0</v>
      </c>
      <c r="L97" s="54">
        <f>COUNTIFS('2-班级学员信息表'!$H:$H,"初三",'2-班级学员信息表'!$M:$M,'8-市场占有率'!$B97,'2-班级学员信息表'!$P:$P,"&lt;&gt;"&amp;" ")+COUNTIFS('2-班级学员信息表'!$H:$H,"高一",'2-班级学员信息表'!$M:$M,'8-市场占有率'!$B97,'2-班级学员信息表'!$P:$P,"&lt;&gt;"&amp;" ")+COUNTIFS('2-班级学员信息表'!$H:$H,"高二",'2-班级学员信息表'!$M:$M,'8-市场占有率'!$B97,'2-班级学员信息表'!$P:$P,"&lt;&gt;"&amp;" ")+COUNTIFS('2-班级学员信息表'!$H:$H,"高三",'2-班级学员信息表'!$M:$M,'8-市场占有率'!$B97,'2-班级学员信息表'!$P:$P,"&lt;&gt;"&amp;" ")+COUNTIFS('2-班级学员信息表'!$H:$H,"其他",'2-班级学员信息表'!$M:$M,'8-市场占有率'!$B97,'2-班级学员信息表'!$P:$P,"&lt;&gt;"&amp;" ")</f>
        <v>0</v>
      </c>
      <c r="M97" s="54">
        <f t="shared" si="5"/>
        <v>0</v>
      </c>
      <c r="N97" s="189"/>
      <c r="O97" s="55">
        <f t="shared" si="4"/>
        <v>0</v>
      </c>
    </row>
    <row r="98" spans="1:15">
      <c r="A98" s="52">
        <v>92</v>
      </c>
      <c r="B98" s="188"/>
      <c r="C98" s="54">
        <f>COUNTIFS('2-班级学员信息表'!$H:$H,"小班",'2-班级学员信息表'!$M:$M,'8-市场占有率'!$B98,'2-班级学员信息表'!$P:$P,"&lt;&gt;"&amp;" ")+COUNTIFS('2-班级学员信息表'!$H:$H,"中班",'2-班级学员信息表'!$M:$M,'8-市场占有率'!$B98,'2-班级学员信息表'!$P:$P,"&lt;&gt;"&amp;" ")+COUNTIFS('2-班级学员信息表'!$H:$H,"大班",'2-班级学员信息表'!$M:$M,'8-市场占有率'!$B98,'2-班级学员信息表'!$P:$P,"&lt;&gt;"&amp;" ")</f>
        <v>0</v>
      </c>
      <c r="D98" s="54">
        <f>COUNTIFS('2-班级学员信息表'!$H:$H,'8-市场占有率'!D$5,'2-班级学员信息表'!$M:$M,'8-市场占有率'!$B98,'2-班级学员信息表'!$P:$P,"&lt;&gt;"&amp;" ")</f>
        <v>0</v>
      </c>
      <c r="E98" s="54">
        <f>COUNTIFS('2-班级学员信息表'!$H:$H,'8-市场占有率'!E$5,'2-班级学员信息表'!$M:$M,'8-市场占有率'!$B98,'2-班级学员信息表'!$P:$P,"&lt;&gt;"&amp;" ")</f>
        <v>0</v>
      </c>
      <c r="F98" s="54">
        <f>COUNTIFS('2-班级学员信息表'!$H:$H,'8-市场占有率'!F$5,'2-班级学员信息表'!$M:$M,'8-市场占有率'!$B98,'2-班级学员信息表'!$P:$P,"&lt;&gt;"&amp;" ")</f>
        <v>0</v>
      </c>
      <c r="G98" s="54">
        <f>COUNTIFS('2-班级学员信息表'!$H:$H,'8-市场占有率'!G$5,'2-班级学员信息表'!$M:$M,'8-市场占有率'!$B98,'2-班级学员信息表'!$P:$P,"&lt;&gt;"&amp;" ")</f>
        <v>0</v>
      </c>
      <c r="H98" s="54">
        <f>COUNTIFS('2-班级学员信息表'!$H:$H,'8-市场占有率'!H$5,'2-班级学员信息表'!$M:$M,'8-市场占有率'!$B98,'2-班级学员信息表'!$P:$P,"&lt;&gt;"&amp;" ")</f>
        <v>0</v>
      </c>
      <c r="I98" s="54">
        <f>COUNTIFS('2-班级学员信息表'!$H:$H,'8-市场占有率'!I$5,'2-班级学员信息表'!$M:$M,'8-市场占有率'!$B98,'2-班级学员信息表'!$P:$P,"&lt;&gt;"&amp;" ")</f>
        <v>0</v>
      </c>
      <c r="J98" s="54">
        <f>COUNTIFS('2-班级学员信息表'!$H:$H,'8-市场占有率'!J$5,'2-班级学员信息表'!$M:$M,'8-市场占有率'!$B98,'2-班级学员信息表'!$P:$P,"&lt;&gt;"&amp;" ")</f>
        <v>0</v>
      </c>
      <c r="K98" s="54">
        <f>COUNTIFS('2-班级学员信息表'!$H:$H,'8-市场占有率'!K$5,'2-班级学员信息表'!$M:$M,'8-市场占有率'!$B98,'2-班级学员信息表'!$P:$P,"&lt;&gt;"&amp;" ")</f>
        <v>0</v>
      </c>
      <c r="L98" s="54">
        <f>COUNTIFS('2-班级学员信息表'!$H:$H,"初三",'2-班级学员信息表'!$M:$M,'8-市场占有率'!$B98,'2-班级学员信息表'!$P:$P,"&lt;&gt;"&amp;" ")+COUNTIFS('2-班级学员信息表'!$H:$H,"高一",'2-班级学员信息表'!$M:$M,'8-市场占有率'!$B98,'2-班级学员信息表'!$P:$P,"&lt;&gt;"&amp;" ")+COUNTIFS('2-班级学员信息表'!$H:$H,"高二",'2-班级学员信息表'!$M:$M,'8-市场占有率'!$B98,'2-班级学员信息表'!$P:$P,"&lt;&gt;"&amp;" ")+COUNTIFS('2-班级学员信息表'!$H:$H,"高三",'2-班级学员信息表'!$M:$M,'8-市场占有率'!$B98,'2-班级学员信息表'!$P:$P,"&lt;&gt;"&amp;" ")+COUNTIFS('2-班级学员信息表'!$H:$H,"其他",'2-班级学员信息表'!$M:$M,'8-市场占有率'!$B98,'2-班级学员信息表'!$P:$P,"&lt;&gt;"&amp;" ")</f>
        <v>0</v>
      </c>
      <c r="M98" s="54">
        <f t="shared" si="5"/>
        <v>0</v>
      </c>
      <c r="N98" s="189"/>
      <c r="O98" s="55">
        <f t="shared" si="4"/>
        <v>0</v>
      </c>
    </row>
    <row r="99" spans="1:15">
      <c r="A99" s="52">
        <v>93</v>
      </c>
      <c r="B99" s="188"/>
      <c r="C99" s="54">
        <f>COUNTIFS('2-班级学员信息表'!$H:$H,"小班",'2-班级学员信息表'!$M:$M,'8-市场占有率'!$B99,'2-班级学员信息表'!$P:$P,"&lt;&gt;"&amp;" ")+COUNTIFS('2-班级学员信息表'!$H:$H,"中班",'2-班级学员信息表'!$M:$M,'8-市场占有率'!$B99,'2-班级学员信息表'!$P:$P,"&lt;&gt;"&amp;" ")+COUNTIFS('2-班级学员信息表'!$H:$H,"大班",'2-班级学员信息表'!$M:$M,'8-市场占有率'!$B99,'2-班级学员信息表'!$P:$P,"&lt;&gt;"&amp;" ")</f>
        <v>0</v>
      </c>
      <c r="D99" s="54">
        <f>COUNTIFS('2-班级学员信息表'!$H:$H,'8-市场占有率'!D$5,'2-班级学员信息表'!$M:$M,'8-市场占有率'!$B99,'2-班级学员信息表'!$P:$P,"&lt;&gt;"&amp;" ")</f>
        <v>0</v>
      </c>
      <c r="E99" s="54">
        <f>COUNTIFS('2-班级学员信息表'!$H:$H,'8-市场占有率'!E$5,'2-班级学员信息表'!$M:$M,'8-市场占有率'!$B99,'2-班级学员信息表'!$P:$P,"&lt;&gt;"&amp;" ")</f>
        <v>0</v>
      </c>
      <c r="F99" s="54">
        <f>COUNTIFS('2-班级学员信息表'!$H:$H,'8-市场占有率'!F$5,'2-班级学员信息表'!$M:$M,'8-市场占有率'!$B99,'2-班级学员信息表'!$P:$P,"&lt;&gt;"&amp;" ")</f>
        <v>0</v>
      </c>
      <c r="G99" s="54">
        <f>COUNTIFS('2-班级学员信息表'!$H:$H,'8-市场占有率'!G$5,'2-班级学员信息表'!$M:$M,'8-市场占有率'!$B99,'2-班级学员信息表'!$P:$P,"&lt;&gt;"&amp;" ")</f>
        <v>0</v>
      </c>
      <c r="H99" s="54">
        <f>COUNTIFS('2-班级学员信息表'!$H:$H,'8-市场占有率'!H$5,'2-班级学员信息表'!$M:$M,'8-市场占有率'!$B99,'2-班级学员信息表'!$P:$P,"&lt;&gt;"&amp;" ")</f>
        <v>0</v>
      </c>
      <c r="I99" s="54">
        <f>COUNTIFS('2-班级学员信息表'!$H:$H,'8-市场占有率'!I$5,'2-班级学员信息表'!$M:$M,'8-市场占有率'!$B99,'2-班级学员信息表'!$P:$P,"&lt;&gt;"&amp;" ")</f>
        <v>0</v>
      </c>
      <c r="J99" s="54">
        <f>COUNTIFS('2-班级学员信息表'!$H:$H,'8-市场占有率'!J$5,'2-班级学员信息表'!$M:$M,'8-市场占有率'!$B99,'2-班级学员信息表'!$P:$P,"&lt;&gt;"&amp;" ")</f>
        <v>0</v>
      </c>
      <c r="K99" s="54">
        <f>COUNTIFS('2-班级学员信息表'!$H:$H,'8-市场占有率'!K$5,'2-班级学员信息表'!$M:$M,'8-市场占有率'!$B99,'2-班级学员信息表'!$P:$P,"&lt;&gt;"&amp;" ")</f>
        <v>0</v>
      </c>
      <c r="L99" s="54">
        <f>COUNTIFS('2-班级学员信息表'!$H:$H,"初三",'2-班级学员信息表'!$M:$M,'8-市场占有率'!$B99,'2-班级学员信息表'!$P:$P,"&lt;&gt;"&amp;" ")+COUNTIFS('2-班级学员信息表'!$H:$H,"高一",'2-班级学员信息表'!$M:$M,'8-市场占有率'!$B99,'2-班级学员信息表'!$P:$P,"&lt;&gt;"&amp;" ")+COUNTIFS('2-班级学员信息表'!$H:$H,"高二",'2-班级学员信息表'!$M:$M,'8-市场占有率'!$B99,'2-班级学员信息表'!$P:$P,"&lt;&gt;"&amp;" ")+COUNTIFS('2-班级学员信息表'!$H:$H,"高三",'2-班级学员信息表'!$M:$M,'8-市场占有率'!$B99,'2-班级学员信息表'!$P:$P,"&lt;&gt;"&amp;" ")+COUNTIFS('2-班级学员信息表'!$H:$H,"其他",'2-班级学员信息表'!$M:$M,'8-市场占有率'!$B99,'2-班级学员信息表'!$P:$P,"&lt;&gt;"&amp;" ")</f>
        <v>0</v>
      </c>
      <c r="M99" s="54">
        <f t="shared" si="5"/>
        <v>0</v>
      </c>
      <c r="N99" s="189"/>
      <c r="O99" s="55">
        <f t="shared" si="4"/>
        <v>0</v>
      </c>
    </row>
    <row r="100" spans="1:15">
      <c r="A100" s="52">
        <v>94</v>
      </c>
      <c r="B100" s="188"/>
      <c r="C100" s="54">
        <f>COUNTIFS('2-班级学员信息表'!$H:$H,"小班",'2-班级学员信息表'!$M:$M,'8-市场占有率'!$B100,'2-班级学员信息表'!$P:$P,"&lt;&gt;"&amp;" ")+COUNTIFS('2-班级学员信息表'!$H:$H,"中班",'2-班级学员信息表'!$M:$M,'8-市场占有率'!$B100,'2-班级学员信息表'!$P:$P,"&lt;&gt;"&amp;" ")+COUNTIFS('2-班级学员信息表'!$H:$H,"大班",'2-班级学员信息表'!$M:$M,'8-市场占有率'!$B100,'2-班级学员信息表'!$P:$P,"&lt;&gt;"&amp;" ")</f>
        <v>0</v>
      </c>
      <c r="D100" s="54">
        <f>COUNTIFS('2-班级学员信息表'!$H:$H,'8-市场占有率'!D$5,'2-班级学员信息表'!$M:$M,'8-市场占有率'!$B100,'2-班级学员信息表'!$P:$P,"&lt;&gt;"&amp;" ")</f>
        <v>0</v>
      </c>
      <c r="E100" s="54">
        <f>COUNTIFS('2-班级学员信息表'!$H:$H,'8-市场占有率'!E$5,'2-班级学员信息表'!$M:$M,'8-市场占有率'!$B100,'2-班级学员信息表'!$P:$P,"&lt;&gt;"&amp;" ")</f>
        <v>0</v>
      </c>
      <c r="F100" s="54">
        <f>COUNTIFS('2-班级学员信息表'!$H:$H,'8-市场占有率'!F$5,'2-班级学员信息表'!$M:$M,'8-市场占有率'!$B100,'2-班级学员信息表'!$P:$P,"&lt;&gt;"&amp;" ")</f>
        <v>0</v>
      </c>
      <c r="G100" s="54">
        <f>COUNTIFS('2-班级学员信息表'!$H:$H,'8-市场占有率'!G$5,'2-班级学员信息表'!$M:$M,'8-市场占有率'!$B100,'2-班级学员信息表'!$P:$P,"&lt;&gt;"&amp;" ")</f>
        <v>0</v>
      </c>
      <c r="H100" s="54">
        <f>COUNTIFS('2-班级学员信息表'!$H:$H,'8-市场占有率'!H$5,'2-班级学员信息表'!$M:$M,'8-市场占有率'!$B100,'2-班级学员信息表'!$P:$P,"&lt;&gt;"&amp;" ")</f>
        <v>0</v>
      </c>
      <c r="I100" s="54">
        <f>COUNTIFS('2-班级学员信息表'!$H:$H,'8-市场占有率'!I$5,'2-班级学员信息表'!$M:$M,'8-市场占有率'!$B100,'2-班级学员信息表'!$P:$P,"&lt;&gt;"&amp;" ")</f>
        <v>0</v>
      </c>
      <c r="J100" s="54">
        <f>COUNTIFS('2-班级学员信息表'!$H:$H,'8-市场占有率'!J$5,'2-班级学员信息表'!$M:$M,'8-市场占有率'!$B100,'2-班级学员信息表'!$P:$P,"&lt;&gt;"&amp;" ")</f>
        <v>0</v>
      </c>
      <c r="K100" s="54">
        <f>COUNTIFS('2-班级学员信息表'!$H:$H,'8-市场占有率'!K$5,'2-班级学员信息表'!$M:$M,'8-市场占有率'!$B100,'2-班级学员信息表'!$P:$P,"&lt;&gt;"&amp;" ")</f>
        <v>0</v>
      </c>
      <c r="L100" s="54">
        <f>COUNTIFS('2-班级学员信息表'!$H:$H,"初三",'2-班级学员信息表'!$M:$M,'8-市场占有率'!$B100,'2-班级学员信息表'!$P:$P,"&lt;&gt;"&amp;" ")+COUNTIFS('2-班级学员信息表'!$H:$H,"高一",'2-班级学员信息表'!$M:$M,'8-市场占有率'!$B100,'2-班级学员信息表'!$P:$P,"&lt;&gt;"&amp;" ")+COUNTIFS('2-班级学员信息表'!$H:$H,"高二",'2-班级学员信息表'!$M:$M,'8-市场占有率'!$B100,'2-班级学员信息表'!$P:$P,"&lt;&gt;"&amp;" ")+COUNTIFS('2-班级学员信息表'!$H:$H,"高三",'2-班级学员信息表'!$M:$M,'8-市场占有率'!$B100,'2-班级学员信息表'!$P:$P,"&lt;&gt;"&amp;" ")+COUNTIFS('2-班级学员信息表'!$H:$H,"其他",'2-班级学员信息表'!$M:$M,'8-市场占有率'!$B100,'2-班级学员信息表'!$P:$P,"&lt;&gt;"&amp;" ")</f>
        <v>0</v>
      </c>
      <c r="M100" s="54">
        <f t="shared" si="5"/>
        <v>0</v>
      </c>
      <c r="N100" s="189"/>
      <c r="O100" s="55">
        <f t="shared" si="4"/>
        <v>0</v>
      </c>
    </row>
    <row r="101" spans="1:15">
      <c r="A101" s="52">
        <v>95</v>
      </c>
      <c r="B101" s="188"/>
      <c r="C101" s="54">
        <f>COUNTIFS('2-班级学员信息表'!$H:$H,"小班",'2-班级学员信息表'!$M:$M,'8-市场占有率'!$B101,'2-班级学员信息表'!$P:$P,"&lt;&gt;"&amp;" ")+COUNTIFS('2-班级学员信息表'!$H:$H,"中班",'2-班级学员信息表'!$M:$M,'8-市场占有率'!$B101,'2-班级学员信息表'!$P:$P,"&lt;&gt;"&amp;" ")+COUNTIFS('2-班级学员信息表'!$H:$H,"大班",'2-班级学员信息表'!$M:$M,'8-市场占有率'!$B101,'2-班级学员信息表'!$P:$P,"&lt;&gt;"&amp;" ")</f>
        <v>0</v>
      </c>
      <c r="D101" s="54">
        <f>COUNTIFS('2-班级学员信息表'!$H:$H,'8-市场占有率'!D$5,'2-班级学员信息表'!$M:$M,'8-市场占有率'!$B101,'2-班级学员信息表'!$P:$P,"&lt;&gt;"&amp;" ")</f>
        <v>0</v>
      </c>
      <c r="E101" s="54">
        <f>COUNTIFS('2-班级学员信息表'!$H:$H,'8-市场占有率'!E$5,'2-班级学员信息表'!$M:$M,'8-市场占有率'!$B101,'2-班级学员信息表'!$P:$P,"&lt;&gt;"&amp;" ")</f>
        <v>0</v>
      </c>
      <c r="F101" s="54">
        <f>COUNTIFS('2-班级学员信息表'!$H:$H,'8-市场占有率'!F$5,'2-班级学员信息表'!$M:$M,'8-市场占有率'!$B101,'2-班级学员信息表'!$P:$P,"&lt;&gt;"&amp;" ")</f>
        <v>0</v>
      </c>
      <c r="G101" s="54">
        <f>COUNTIFS('2-班级学员信息表'!$H:$H,'8-市场占有率'!G$5,'2-班级学员信息表'!$M:$M,'8-市场占有率'!$B101,'2-班级学员信息表'!$P:$P,"&lt;&gt;"&amp;" ")</f>
        <v>0</v>
      </c>
      <c r="H101" s="54">
        <f>COUNTIFS('2-班级学员信息表'!$H:$H,'8-市场占有率'!H$5,'2-班级学员信息表'!$M:$M,'8-市场占有率'!$B101,'2-班级学员信息表'!$P:$P,"&lt;&gt;"&amp;" ")</f>
        <v>0</v>
      </c>
      <c r="I101" s="54">
        <f>COUNTIFS('2-班级学员信息表'!$H:$H,'8-市场占有率'!I$5,'2-班级学员信息表'!$M:$M,'8-市场占有率'!$B101,'2-班级学员信息表'!$P:$P,"&lt;&gt;"&amp;" ")</f>
        <v>0</v>
      </c>
      <c r="J101" s="54">
        <f>COUNTIFS('2-班级学员信息表'!$H:$H,'8-市场占有率'!J$5,'2-班级学员信息表'!$M:$M,'8-市场占有率'!$B101,'2-班级学员信息表'!$P:$P,"&lt;&gt;"&amp;" ")</f>
        <v>0</v>
      </c>
      <c r="K101" s="54">
        <f>COUNTIFS('2-班级学员信息表'!$H:$H,'8-市场占有率'!K$5,'2-班级学员信息表'!$M:$M,'8-市场占有率'!$B101,'2-班级学员信息表'!$P:$P,"&lt;&gt;"&amp;" ")</f>
        <v>0</v>
      </c>
      <c r="L101" s="54">
        <f>COUNTIFS('2-班级学员信息表'!$H:$H,"初三",'2-班级学员信息表'!$M:$M,'8-市场占有率'!$B101,'2-班级学员信息表'!$P:$P,"&lt;&gt;"&amp;" ")+COUNTIFS('2-班级学员信息表'!$H:$H,"高一",'2-班级学员信息表'!$M:$M,'8-市场占有率'!$B101,'2-班级学员信息表'!$P:$P,"&lt;&gt;"&amp;" ")+COUNTIFS('2-班级学员信息表'!$H:$H,"高二",'2-班级学员信息表'!$M:$M,'8-市场占有率'!$B101,'2-班级学员信息表'!$P:$P,"&lt;&gt;"&amp;" ")+COUNTIFS('2-班级学员信息表'!$H:$H,"高三",'2-班级学员信息表'!$M:$M,'8-市场占有率'!$B101,'2-班级学员信息表'!$P:$P,"&lt;&gt;"&amp;" ")+COUNTIFS('2-班级学员信息表'!$H:$H,"其他",'2-班级学员信息表'!$M:$M,'8-市场占有率'!$B101,'2-班级学员信息表'!$P:$P,"&lt;&gt;"&amp;" ")</f>
        <v>0</v>
      </c>
      <c r="M101" s="54">
        <f t="shared" si="5"/>
        <v>0</v>
      </c>
      <c r="N101" s="189"/>
      <c r="O101" s="55">
        <f t="shared" si="4"/>
        <v>0</v>
      </c>
    </row>
    <row r="102" spans="1:15">
      <c r="A102" s="52">
        <v>96</v>
      </c>
      <c r="B102" s="188"/>
      <c r="C102" s="54">
        <f>COUNTIFS('2-班级学员信息表'!$H:$H,"小班",'2-班级学员信息表'!$M:$M,'8-市场占有率'!$B102,'2-班级学员信息表'!$P:$P,"&lt;&gt;"&amp;" ")+COUNTIFS('2-班级学员信息表'!$H:$H,"中班",'2-班级学员信息表'!$M:$M,'8-市场占有率'!$B102,'2-班级学员信息表'!$P:$P,"&lt;&gt;"&amp;" ")+COUNTIFS('2-班级学员信息表'!$H:$H,"大班",'2-班级学员信息表'!$M:$M,'8-市场占有率'!$B102,'2-班级学员信息表'!$P:$P,"&lt;&gt;"&amp;" ")</f>
        <v>0</v>
      </c>
      <c r="D102" s="54">
        <f>COUNTIFS('2-班级学员信息表'!$H:$H,'8-市场占有率'!D$5,'2-班级学员信息表'!$M:$M,'8-市场占有率'!$B102,'2-班级学员信息表'!$P:$P,"&lt;&gt;"&amp;" ")</f>
        <v>0</v>
      </c>
      <c r="E102" s="54">
        <f>COUNTIFS('2-班级学员信息表'!$H:$H,'8-市场占有率'!E$5,'2-班级学员信息表'!$M:$M,'8-市场占有率'!$B102,'2-班级学员信息表'!$P:$P,"&lt;&gt;"&amp;" ")</f>
        <v>0</v>
      </c>
      <c r="F102" s="54">
        <f>COUNTIFS('2-班级学员信息表'!$H:$H,'8-市场占有率'!F$5,'2-班级学员信息表'!$M:$M,'8-市场占有率'!$B102,'2-班级学员信息表'!$P:$P,"&lt;&gt;"&amp;" ")</f>
        <v>0</v>
      </c>
      <c r="G102" s="54">
        <f>COUNTIFS('2-班级学员信息表'!$H:$H,'8-市场占有率'!G$5,'2-班级学员信息表'!$M:$M,'8-市场占有率'!$B102,'2-班级学员信息表'!$P:$P,"&lt;&gt;"&amp;" ")</f>
        <v>0</v>
      </c>
      <c r="H102" s="54">
        <f>COUNTIFS('2-班级学员信息表'!$H:$H,'8-市场占有率'!H$5,'2-班级学员信息表'!$M:$M,'8-市场占有率'!$B102,'2-班级学员信息表'!$P:$P,"&lt;&gt;"&amp;" ")</f>
        <v>0</v>
      </c>
      <c r="I102" s="54">
        <f>COUNTIFS('2-班级学员信息表'!$H:$H,'8-市场占有率'!I$5,'2-班级学员信息表'!$M:$M,'8-市场占有率'!$B102,'2-班级学员信息表'!$P:$P,"&lt;&gt;"&amp;" ")</f>
        <v>0</v>
      </c>
      <c r="J102" s="54">
        <f>COUNTIFS('2-班级学员信息表'!$H:$H,'8-市场占有率'!J$5,'2-班级学员信息表'!$M:$M,'8-市场占有率'!$B102,'2-班级学员信息表'!$P:$P,"&lt;&gt;"&amp;" ")</f>
        <v>0</v>
      </c>
      <c r="K102" s="54">
        <f>COUNTIFS('2-班级学员信息表'!$H:$H,'8-市场占有率'!K$5,'2-班级学员信息表'!$M:$M,'8-市场占有率'!$B102,'2-班级学员信息表'!$P:$P,"&lt;&gt;"&amp;" ")</f>
        <v>0</v>
      </c>
      <c r="L102" s="54">
        <f>COUNTIFS('2-班级学员信息表'!$H:$H,"初三",'2-班级学员信息表'!$M:$M,'8-市场占有率'!$B102,'2-班级学员信息表'!$P:$P,"&lt;&gt;"&amp;" ")+COUNTIFS('2-班级学员信息表'!$H:$H,"高一",'2-班级学员信息表'!$M:$M,'8-市场占有率'!$B102,'2-班级学员信息表'!$P:$P,"&lt;&gt;"&amp;" ")+COUNTIFS('2-班级学员信息表'!$H:$H,"高二",'2-班级学员信息表'!$M:$M,'8-市场占有率'!$B102,'2-班级学员信息表'!$P:$P,"&lt;&gt;"&amp;" ")+COUNTIFS('2-班级学员信息表'!$H:$H,"高三",'2-班级学员信息表'!$M:$M,'8-市场占有率'!$B102,'2-班级学员信息表'!$P:$P,"&lt;&gt;"&amp;" ")+COUNTIFS('2-班级学员信息表'!$H:$H,"其他",'2-班级学员信息表'!$M:$M,'8-市场占有率'!$B102,'2-班级学员信息表'!$P:$P,"&lt;&gt;"&amp;" ")</f>
        <v>0</v>
      </c>
      <c r="M102" s="54">
        <f t="shared" si="5"/>
        <v>0</v>
      </c>
      <c r="N102" s="189"/>
      <c r="O102" s="55">
        <f t="shared" si="4"/>
        <v>0</v>
      </c>
    </row>
    <row r="103" spans="1:15">
      <c r="A103" s="52">
        <v>97</v>
      </c>
      <c r="B103" s="188"/>
      <c r="C103" s="54">
        <f>COUNTIFS('2-班级学员信息表'!$H:$H,"小班",'2-班级学员信息表'!$M:$M,'8-市场占有率'!$B103,'2-班级学员信息表'!$P:$P,"&lt;&gt;"&amp;" ")+COUNTIFS('2-班级学员信息表'!$H:$H,"中班",'2-班级学员信息表'!$M:$M,'8-市场占有率'!$B103,'2-班级学员信息表'!$P:$P,"&lt;&gt;"&amp;" ")+COUNTIFS('2-班级学员信息表'!$H:$H,"大班",'2-班级学员信息表'!$M:$M,'8-市场占有率'!$B103,'2-班级学员信息表'!$P:$P,"&lt;&gt;"&amp;" ")</f>
        <v>0</v>
      </c>
      <c r="D103" s="54">
        <f>COUNTIFS('2-班级学员信息表'!$H:$H,'8-市场占有率'!D$5,'2-班级学员信息表'!$M:$M,'8-市场占有率'!$B103,'2-班级学员信息表'!$P:$P,"&lt;&gt;"&amp;" ")</f>
        <v>0</v>
      </c>
      <c r="E103" s="54">
        <f>COUNTIFS('2-班级学员信息表'!$H:$H,'8-市场占有率'!E$5,'2-班级学员信息表'!$M:$M,'8-市场占有率'!$B103,'2-班级学员信息表'!$P:$P,"&lt;&gt;"&amp;" ")</f>
        <v>0</v>
      </c>
      <c r="F103" s="54">
        <f>COUNTIFS('2-班级学员信息表'!$H:$H,'8-市场占有率'!F$5,'2-班级学员信息表'!$M:$M,'8-市场占有率'!$B103,'2-班级学员信息表'!$P:$P,"&lt;&gt;"&amp;" ")</f>
        <v>0</v>
      </c>
      <c r="G103" s="54">
        <f>COUNTIFS('2-班级学员信息表'!$H:$H,'8-市场占有率'!G$5,'2-班级学员信息表'!$M:$M,'8-市场占有率'!$B103,'2-班级学员信息表'!$P:$P,"&lt;&gt;"&amp;" ")</f>
        <v>0</v>
      </c>
      <c r="H103" s="54">
        <f>COUNTIFS('2-班级学员信息表'!$H:$H,'8-市场占有率'!H$5,'2-班级学员信息表'!$M:$M,'8-市场占有率'!$B103,'2-班级学员信息表'!$P:$P,"&lt;&gt;"&amp;" ")</f>
        <v>0</v>
      </c>
      <c r="I103" s="54">
        <f>COUNTIFS('2-班级学员信息表'!$H:$H,'8-市场占有率'!I$5,'2-班级学员信息表'!$M:$M,'8-市场占有率'!$B103,'2-班级学员信息表'!$P:$P,"&lt;&gt;"&amp;" ")</f>
        <v>0</v>
      </c>
      <c r="J103" s="54">
        <f>COUNTIFS('2-班级学员信息表'!$H:$H,'8-市场占有率'!J$5,'2-班级学员信息表'!$M:$M,'8-市场占有率'!$B103,'2-班级学员信息表'!$P:$P,"&lt;&gt;"&amp;" ")</f>
        <v>0</v>
      </c>
      <c r="K103" s="54">
        <f>COUNTIFS('2-班级学员信息表'!$H:$H,'8-市场占有率'!K$5,'2-班级学员信息表'!$M:$M,'8-市场占有率'!$B103,'2-班级学员信息表'!$P:$P,"&lt;&gt;"&amp;" ")</f>
        <v>0</v>
      </c>
      <c r="L103" s="54">
        <f>COUNTIFS('2-班级学员信息表'!$H:$H,"初三",'2-班级学员信息表'!$M:$M,'8-市场占有率'!$B103,'2-班级学员信息表'!$P:$P,"&lt;&gt;"&amp;" ")+COUNTIFS('2-班级学员信息表'!$H:$H,"高一",'2-班级学员信息表'!$M:$M,'8-市场占有率'!$B103,'2-班级学员信息表'!$P:$P,"&lt;&gt;"&amp;" ")+COUNTIFS('2-班级学员信息表'!$H:$H,"高二",'2-班级学员信息表'!$M:$M,'8-市场占有率'!$B103,'2-班级学员信息表'!$P:$P,"&lt;&gt;"&amp;" ")+COUNTIFS('2-班级学员信息表'!$H:$H,"高三",'2-班级学员信息表'!$M:$M,'8-市场占有率'!$B103,'2-班级学员信息表'!$P:$P,"&lt;&gt;"&amp;" ")+COUNTIFS('2-班级学员信息表'!$H:$H,"其他",'2-班级学员信息表'!$M:$M,'8-市场占有率'!$B103,'2-班级学员信息表'!$P:$P,"&lt;&gt;"&amp;" ")</f>
        <v>0</v>
      </c>
      <c r="M103" s="54">
        <f t="shared" si="5"/>
        <v>0</v>
      </c>
      <c r="N103" s="189"/>
      <c r="O103" s="55">
        <f t="shared" si="4"/>
        <v>0</v>
      </c>
    </row>
    <row r="104" spans="1:15">
      <c r="A104" s="52">
        <v>98</v>
      </c>
      <c r="B104" s="188"/>
      <c r="C104" s="54">
        <f>COUNTIFS('2-班级学员信息表'!$H:$H,"小班",'2-班级学员信息表'!$M:$M,'8-市场占有率'!$B104,'2-班级学员信息表'!$P:$P,"&lt;&gt;"&amp;" ")+COUNTIFS('2-班级学员信息表'!$H:$H,"中班",'2-班级学员信息表'!$M:$M,'8-市场占有率'!$B104,'2-班级学员信息表'!$P:$P,"&lt;&gt;"&amp;" ")+COUNTIFS('2-班级学员信息表'!$H:$H,"大班",'2-班级学员信息表'!$M:$M,'8-市场占有率'!$B104,'2-班级学员信息表'!$P:$P,"&lt;&gt;"&amp;" ")</f>
        <v>0</v>
      </c>
      <c r="D104" s="54">
        <f>COUNTIFS('2-班级学员信息表'!$H:$H,'8-市场占有率'!D$5,'2-班级学员信息表'!$M:$M,'8-市场占有率'!$B104,'2-班级学员信息表'!$P:$P,"&lt;&gt;"&amp;" ")</f>
        <v>0</v>
      </c>
      <c r="E104" s="54">
        <f>COUNTIFS('2-班级学员信息表'!$H:$H,'8-市场占有率'!E$5,'2-班级学员信息表'!$M:$M,'8-市场占有率'!$B104,'2-班级学员信息表'!$P:$P,"&lt;&gt;"&amp;" ")</f>
        <v>0</v>
      </c>
      <c r="F104" s="54">
        <f>COUNTIFS('2-班级学员信息表'!$H:$H,'8-市场占有率'!F$5,'2-班级学员信息表'!$M:$M,'8-市场占有率'!$B104,'2-班级学员信息表'!$P:$P,"&lt;&gt;"&amp;" ")</f>
        <v>0</v>
      </c>
      <c r="G104" s="54">
        <f>COUNTIFS('2-班级学员信息表'!$H:$H,'8-市场占有率'!G$5,'2-班级学员信息表'!$M:$M,'8-市场占有率'!$B104,'2-班级学员信息表'!$P:$P,"&lt;&gt;"&amp;" ")</f>
        <v>0</v>
      </c>
      <c r="H104" s="54">
        <f>COUNTIFS('2-班级学员信息表'!$H:$H,'8-市场占有率'!H$5,'2-班级学员信息表'!$M:$M,'8-市场占有率'!$B104,'2-班级学员信息表'!$P:$P,"&lt;&gt;"&amp;" ")</f>
        <v>0</v>
      </c>
      <c r="I104" s="54">
        <f>COUNTIFS('2-班级学员信息表'!$H:$H,'8-市场占有率'!I$5,'2-班级学员信息表'!$M:$M,'8-市场占有率'!$B104,'2-班级学员信息表'!$P:$P,"&lt;&gt;"&amp;" ")</f>
        <v>0</v>
      </c>
      <c r="J104" s="54">
        <f>COUNTIFS('2-班级学员信息表'!$H:$H,'8-市场占有率'!J$5,'2-班级学员信息表'!$M:$M,'8-市场占有率'!$B104,'2-班级学员信息表'!$P:$P,"&lt;&gt;"&amp;" ")</f>
        <v>0</v>
      </c>
      <c r="K104" s="54">
        <f>COUNTIFS('2-班级学员信息表'!$H:$H,'8-市场占有率'!K$5,'2-班级学员信息表'!$M:$M,'8-市场占有率'!$B104,'2-班级学员信息表'!$P:$P,"&lt;&gt;"&amp;" ")</f>
        <v>0</v>
      </c>
      <c r="L104" s="54">
        <f>COUNTIFS('2-班级学员信息表'!$H:$H,"初三",'2-班级学员信息表'!$M:$M,'8-市场占有率'!$B104,'2-班级学员信息表'!$P:$P,"&lt;&gt;"&amp;" ")+COUNTIFS('2-班级学员信息表'!$H:$H,"高一",'2-班级学员信息表'!$M:$M,'8-市场占有率'!$B104,'2-班级学员信息表'!$P:$P,"&lt;&gt;"&amp;" ")+COUNTIFS('2-班级学员信息表'!$H:$H,"高二",'2-班级学员信息表'!$M:$M,'8-市场占有率'!$B104,'2-班级学员信息表'!$P:$P,"&lt;&gt;"&amp;" ")+COUNTIFS('2-班级学员信息表'!$H:$H,"高三",'2-班级学员信息表'!$M:$M,'8-市场占有率'!$B104,'2-班级学员信息表'!$P:$P,"&lt;&gt;"&amp;" ")+COUNTIFS('2-班级学员信息表'!$H:$H,"其他",'2-班级学员信息表'!$M:$M,'8-市场占有率'!$B104,'2-班级学员信息表'!$P:$P,"&lt;&gt;"&amp;" ")</f>
        <v>0</v>
      </c>
      <c r="M104" s="54">
        <f t="shared" si="5"/>
        <v>0</v>
      </c>
      <c r="N104" s="189"/>
      <c r="O104" s="55">
        <f t="shared" si="4"/>
        <v>0</v>
      </c>
    </row>
    <row r="105" spans="1:15">
      <c r="A105" s="52">
        <v>99</v>
      </c>
      <c r="B105" s="188"/>
      <c r="C105" s="54">
        <f>COUNTIFS('2-班级学员信息表'!$H:$H,"小班",'2-班级学员信息表'!$M:$M,'8-市场占有率'!$B105,'2-班级学员信息表'!$P:$P,"&lt;&gt;"&amp;" ")+COUNTIFS('2-班级学员信息表'!$H:$H,"中班",'2-班级学员信息表'!$M:$M,'8-市场占有率'!$B105,'2-班级学员信息表'!$P:$P,"&lt;&gt;"&amp;" ")+COUNTIFS('2-班级学员信息表'!$H:$H,"大班",'2-班级学员信息表'!$M:$M,'8-市场占有率'!$B105,'2-班级学员信息表'!$P:$P,"&lt;&gt;"&amp;" ")</f>
        <v>0</v>
      </c>
      <c r="D105" s="54">
        <f>COUNTIFS('2-班级学员信息表'!$H:$H,'8-市场占有率'!D$5,'2-班级学员信息表'!$M:$M,'8-市场占有率'!$B105,'2-班级学员信息表'!$P:$P,"&lt;&gt;"&amp;" ")</f>
        <v>0</v>
      </c>
      <c r="E105" s="54">
        <f>COUNTIFS('2-班级学员信息表'!$H:$H,'8-市场占有率'!E$5,'2-班级学员信息表'!$M:$M,'8-市场占有率'!$B105,'2-班级学员信息表'!$P:$P,"&lt;&gt;"&amp;" ")</f>
        <v>0</v>
      </c>
      <c r="F105" s="54">
        <f>COUNTIFS('2-班级学员信息表'!$H:$H,'8-市场占有率'!F$5,'2-班级学员信息表'!$M:$M,'8-市场占有率'!$B105,'2-班级学员信息表'!$P:$P,"&lt;&gt;"&amp;" ")</f>
        <v>0</v>
      </c>
      <c r="G105" s="54">
        <f>COUNTIFS('2-班级学员信息表'!$H:$H,'8-市场占有率'!G$5,'2-班级学员信息表'!$M:$M,'8-市场占有率'!$B105,'2-班级学员信息表'!$P:$P,"&lt;&gt;"&amp;" ")</f>
        <v>0</v>
      </c>
      <c r="H105" s="54">
        <f>COUNTIFS('2-班级学员信息表'!$H:$H,'8-市场占有率'!H$5,'2-班级学员信息表'!$M:$M,'8-市场占有率'!$B105,'2-班级学员信息表'!$P:$P,"&lt;&gt;"&amp;" ")</f>
        <v>0</v>
      </c>
      <c r="I105" s="54">
        <f>COUNTIFS('2-班级学员信息表'!$H:$H,'8-市场占有率'!I$5,'2-班级学员信息表'!$M:$M,'8-市场占有率'!$B105,'2-班级学员信息表'!$P:$P,"&lt;&gt;"&amp;" ")</f>
        <v>0</v>
      </c>
      <c r="J105" s="54">
        <f>COUNTIFS('2-班级学员信息表'!$H:$H,'8-市场占有率'!J$5,'2-班级学员信息表'!$M:$M,'8-市场占有率'!$B105,'2-班级学员信息表'!$P:$P,"&lt;&gt;"&amp;" ")</f>
        <v>0</v>
      </c>
      <c r="K105" s="54">
        <f>COUNTIFS('2-班级学员信息表'!$H:$H,'8-市场占有率'!K$5,'2-班级学员信息表'!$M:$M,'8-市场占有率'!$B105,'2-班级学员信息表'!$P:$P,"&lt;&gt;"&amp;" ")</f>
        <v>0</v>
      </c>
      <c r="L105" s="54">
        <f>COUNTIFS('2-班级学员信息表'!$H:$H,"初三",'2-班级学员信息表'!$M:$M,'8-市场占有率'!$B105,'2-班级学员信息表'!$P:$P,"&lt;&gt;"&amp;" ")+COUNTIFS('2-班级学员信息表'!$H:$H,"高一",'2-班级学员信息表'!$M:$M,'8-市场占有率'!$B105,'2-班级学员信息表'!$P:$P,"&lt;&gt;"&amp;" ")+COUNTIFS('2-班级学员信息表'!$H:$H,"高二",'2-班级学员信息表'!$M:$M,'8-市场占有率'!$B105,'2-班级学员信息表'!$P:$P,"&lt;&gt;"&amp;" ")+COUNTIFS('2-班级学员信息表'!$H:$H,"高三",'2-班级学员信息表'!$M:$M,'8-市场占有率'!$B105,'2-班级学员信息表'!$P:$P,"&lt;&gt;"&amp;" ")+COUNTIFS('2-班级学员信息表'!$H:$H,"其他",'2-班级学员信息表'!$M:$M,'8-市场占有率'!$B105,'2-班级学员信息表'!$P:$P,"&lt;&gt;"&amp;" ")</f>
        <v>0</v>
      </c>
      <c r="M105" s="54">
        <f t="shared" si="5"/>
        <v>0</v>
      </c>
      <c r="N105" s="189"/>
      <c r="O105" s="55">
        <f t="shared" si="4"/>
        <v>0</v>
      </c>
    </row>
    <row r="106" spans="1:15">
      <c r="A106" s="52">
        <v>100</v>
      </c>
      <c r="B106" s="188"/>
      <c r="C106" s="54">
        <f>COUNTIFS('2-班级学员信息表'!$H:$H,"小班",'2-班级学员信息表'!$M:$M,'8-市场占有率'!$B106,'2-班级学员信息表'!$P:$P,"&lt;&gt;"&amp;" ")+COUNTIFS('2-班级学员信息表'!$H:$H,"中班",'2-班级学员信息表'!$M:$M,'8-市场占有率'!$B106,'2-班级学员信息表'!$P:$P,"&lt;&gt;"&amp;" ")+COUNTIFS('2-班级学员信息表'!$H:$H,"大班",'2-班级学员信息表'!$M:$M,'8-市场占有率'!$B106,'2-班级学员信息表'!$P:$P,"&lt;&gt;"&amp;" ")</f>
        <v>0</v>
      </c>
      <c r="D106" s="54">
        <f>COUNTIFS('2-班级学员信息表'!$H:$H,'8-市场占有率'!D$5,'2-班级学员信息表'!$M:$M,'8-市场占有率'!$B106,'2-班级学员信息表'!$P:$P,"&lt;&gt;"&amp;" ")</f>
        <v>0</v>
      </c>
      <c r="E106" s="54">
        <f>COUNTIFS('2-班级学员信息表'!$H:$H,'8-市场占有率'!E$5,'2-班级学员信息表'!$M:$M,'8-市场占有率'!$B106,'2-班级学员信息表'!$P:$P,"&lt;&gt;"&amp;" ")</f>
        <v>0</v>
      </c>
      <c r="F106" s="54">
        <f>COUNTIFS('2-班级学员信息表'!$H:$H,'8-市场占有率'!F$5,'2-班级学员信息表'!$M:$M,'8-市场占有率'!$B106,'2-班级学员信息表'!$P:$P,"&lt;&gt;"&amp;" ")</f>
        <v>0</v>
      </c>
      <c r="G106" s="54">
        <f>COUNTIFS('2-班级学员信息表'!$H:$H,'8-市场占有率'!G$5,'2-班级学员信息表'!$M:$M,'8-市场占有率'!$B106,'2-班级学员信息表'!$P:$P,"&lt;&gt;"&amp;" ")</f>
        <v>0</v>
      </c>
      <c r="H106" s="54">
        <f>COUNTIFS('2-班级学员信息表'!$H:$H,'8-市场占有率'!H$5,'2-班级学员信息表'!$M:$M,'8-市场占有率'!$B106,'2-班级学员信息表'!$P:$P,"&lt;&gt;"&amp;" ")</f>
        <v>0</v>
      </c>
      <c r="I106" s="54">
        <f>COUNTIFS('2-班级学员信息表'!$H:$H,'8-市场占有率'!I$5,'2-班级学员信息表'!$M:$M,'8-市场占有率'!$B106,'2-班级学员信息表'!$P:$P,"&lt;&gt;"&amp;" ")</f>
        <v>0</v>
      </c>
      <c r="J106" s="54">
        <f>COUNTIFS('2-班级学员信息表'!$H:$H,'8-市场占有率'!J$5,'2-班级学员信息表'!$M:$M,'8-市场占有率'!$B106,'2-班级学员信息表'!$P:$P,"&lt;&gt;"&amp;" ")</f>
        <v>0</v>
      </c>
      <c r="K106" s="54">
        <f>COUNTIFS('2-班级学员信息表'!$H:$H,'8-市场占有率'!K$5,'2-班级学员信息表'!$M:$M,'8-市场占有率'!$B106,'2-班级学员信息表'!$P:$P,"&lt;&gt;"&amp;" ")</f>
        <v>0</v>
      </c>
      <c r="L106" s="54">
        <f>COUNTIFS('2-班级学员信息表'!$H:$H,"初三",'2-班级学员信息表'!$M:$M,'8-市场占有率'!$B106,'2-班级学员信息表'!$P:$P,"&lt;&gt;"&amp;" ")+COUNTIFS('2-班级学员信息表'!$H:$H,"高一",'2-班级学员信息表'!$M:$M,'8-市场占有率'!$B106,'2-班级学员信息表'!$P:$P,"&lt;&gt;"&amp;" ")+COUNTIFS('2-班级学员信息表'!$H:$H,"高二",'2-班级学员信息表'!$M:$M,'8-市场占有率'!$B106,'2-班级学员信息表'!$P:$P,"&lt;&gt;"&amp;" ")+COUNTIFS('2-班级学员信息表'!$H:$H,"高三",'2-班级学员信息表'!$M:$M,'8-市场占有率'!$B106,'2-班级学员信息表'!$P:$P,"&lt;&gt;"&amp;" ")+COUNTIFS('2-班级学员信息表'!$H:$H,"其他",'2-班级学员信息表'!$M:$M,'8-市场占有率'!$B106,'2-班级学员信息表'!$P:$P,"&lt;&gt;"&amp;" ")</f>
        <v>0</v>
      </c>
      <c r="M106" s="54">
        <f t="shared" si="5"/>
        <v>0</v>
      </c>
      <c r="N106" s="189"/>
      <c r="O106" s="55">
        <f t="shared" si="4"/>
        <v>0</v>
      </c>
    </row>
    <row r="107" spans="1:15">
      <c r="A107" s="52">
        <v>101</v>
      </c>
      <c r="B107" s="188"/>
      <c r="C107" s="54">
        <f>COUNTIFS('2-班级学员信息表'!$H:$H,"小班",'2-班级学员信息表'!$M:$M,'8-市场占有率'!$B107,'2-班级学员信息表'!$P:$P,"&lt;&gt;"&amp;" ")+COUNTIFS('2-班级学员信息表'!$H:$H,"中班",'2-班级学员信息表'!$M:$M,'8-市场占有率'!$B107,'2-班级学员信息表'!$P:$P,"&lt;&gt;"&amp;" ")+COUNTIFS('2-班级学员信息表'!$H:$H,"大班",'2-班级学员信息表'!$M:$M,'8-市场占有率'!$B107,'2-班级学员信息表'!$P:$P,"&lt;&gt;"&amp;" ")</f>
        <v>0</v>
      </c>
      <c r="D107" s="54">
        <f>COUNTIFS('2-班级学员信息表'!$H:$H,'8-市场占有率'!D$5,'2-班级学员信息表'!$M:$M,'8-市场占有率'!$B107,'2-班级学员信息表'!$P:$P,"&lt;&gt;"&amp;" ")</f>
        <v>0</v>
      </c>
      <c r="E107" s="54">
        <f>COUNTIFS('2-班级学员信息表'!$H:$H,'8-市场占有率'!E$5,'2-班级学员信息表'!$M:$M,'8-市场占有率'!$B107,'2-班级学员信息表'!$P:$P,"&lt;&gt;"&amp;" ")</f>
        <v>0</v>
      </c>
      <c r="F107" s="54">
        <f>COUNTIFS('2-班级学员信息表'!$H:$H,'8-市场占有率'!F$5,'2-班级学员信息表'!$M:$M,'8-市场占有率'!$B107,'2-班级学员信息表'!$P:$P,"&lt;&gt;"&amp;" ")</f>
        <v>0</v>
      </c>
      <c r="G107" s="54">
        <f>COUNTIFS('2-班级学员信息表'!$H:$H,'8-市场占有率'!G$5,'2-班级学员信息表'!$M:$M,'8-市场占有率'!$B107,'2-班级学员信息表'!$P:$P,"&lt;&gt;"&amp;" ")</f>
        <v>0</v>
      </c>
      <c r="H107" s="54">
        <f>COUNTIFS('2-班级学员信息表'!$H:$H,'8-市场占有率'!H$5,'2-班级学员信息表'!$M:$M,'8-市场占有率'!$B107,'2-班级学员信息表'!$P:$P,"&lt;&gt;"&amp;" ")</f>
        <v>0</v>
      </c>
      <c r="I107" s="54">
        <f>COUNTIFS('2-班级学员信息表'!$H:$H,'8-市场占有率'!I$5,'2-班级学员信息表'!$M:$M,'8-市场占有率'!$B107,'2-班级学员信息表'!$P:$P,"&lt;&gt;"&amp;" ")</f>
        <v>0</v>
      </c>
      <c r="J107" s="54">
        <f>COUNTIFS('2-班级学员信息表'!$H:$H,'8-市场占有率'!J$5,'2-班级学员信息表'!$M:$M,'8-市场占有率'!$B107,'2-班级学员信息表'!$P:$P,"&lt;&gt;"&amp;" ")</f>
        <v>0</v>
      </c>
      <c r="K107" s="54">
        <f>COUNTIFS('2-班级学员信息表'!$H:$H,'8-市场占有率'!K$5,'2-班级学员信息表'!$M:$M,'8-市场占有率'!$B107,'2-班级学员信息表'!$P:$P,"&lt;&gt;"&amp;" ")</f>
        <v>0</v>
      </c>
      <c r="L107" s="54">
        <f>COUNTIFS('2-班级学员信息表'!$H:$H,"初三",'2-班级学员信息表'!$M:$M,'8-市场占有率'!$B107,'2-班级学员信息表'!$P:$P,"&lt;&gt;"&amp;" ")+COUNTIFS('2-班级学员信息表'!$H:$H,"高一",'2-班级学员信息表'!$M:$M,'8-市场占有率'!$B107,'2-班级学员信息表'!$P:$P,"&lt;&gt;"&amp;" ")+COUNTIFS('2-班级学员信息表'!$H:$H,"高二",'2-班级学员信息表'!$M:$M,'8-市场占有率'!$B107,'2-班级学员信息表'!$P:$P,"&lt;&gt;"&amp;" ")+COUNTIFS('2-班级学员信息表'!$H:$H,"高三",'2-班级学员信息表'!$M:$M,'8-市场占有率'!$B107,'2-班级学员信息表'!$P:$P,"&lt;&gt;"&amp;" ")+COUNTIFS('2-班级学员信息表'!$H:$H,"其他",'2-班级学员信息表'!$M:$M,'8-市场占有率'!$B107,'2-班级学员信息表'!$P:$P,"&lt;&gt;"&amp;" ")</f>
        <v>0</v>
      </c>
      <c r="M107" s="54">
        <f t="shared" si="5"/>
        <v>0</v>
      </c>
      <c r="N107" s="189"/>
      <c r="O107" s="55">
        <f t="shared" si="4"/>
        <v>0</v>
      </c>
    </row>
    <row r="108" spans="1:15">
      <c r="A108" s="52">
        <v>102</v>
      </c>
      <c r="B108" s="188"/>
      <c r="C108" s="54">
        <f>COUNTIFS('2-班级学员信息表'!$H:$H,"小班",'2-班级学员信息表'!$M:$M,'8-市场占有率'!$B108,'2-班级学员信息表'!$P:$P,"&lt;&gt;"&amp;" ")+COUNTIFS('2-班级学员信息表'!$H:$H,"中班",'2-班级学员信息表'!$M:$M,'8-市场占有率'!$B108,'2-班级学员信息表'!$P:$P,"&lt;&gt;"&amp;" ")+COUNTIFS('2-班级学员信息表'!$H:$H,"大班",'2-班级学员信息表'!$M:$M,'8-市场占有率'!$B108,'2-班级学员信息表'!$P:$P,"&lt;&gt;"&amp;" ")</f>
        <v>0</v>
      </c>
      <c r="D108" s="54">
        <f>COUNTIFS('2-班级学员信息表'!$H:$H,'8-市场占有率'!D$5,'2-班级学员信息表'!$M:$M,'8-市场占有率'!$B108,'2-班级学员信息表'!$P:$P,"&lt;&gt;"&amp;" ")</f>
        <v>0</v>
      </c>
      <c r="E108" s="54">
        <f>COUNTIFS('2-班级学员信息表'!$H:$H,'8-市场占有率'!E$5,'2-班级学员信息表'!$M:$M,'8-市场占有率'!$B108,'2-班级学员信息表'!$P:$P,"&lt;&gt;"&amp;" ")</f>
        <v>0</v>
      </c>
      <c r="F108" s="54">
        <f>COUNTIFS('2-班级学员信息表'!$H:$H,'8-市场占有率'!F$5,'2-班级学员信息表'!$M:$M,'8-市场占有率'!$B108,'2-班级学员信息表'!$P:$P,"&lt;&gt;"&amp;" ")</f>
        <v>0</v>
      </c>
      <c r="G108" s="54">
        <f>COUNTIFS('2-班级学员信息表'!$H:$H,'8-市场占有率'!G$5,'2-班级学员信息表'!$M:$M,'8-市场占有率'!$B108,'2-班级学员信息表'!$P:$P,"&lt;&gt;"&amp;" ")</f>
        <v>0</v>
      </c>
      <c r="H108" s="54">
        <f>COUNTIFS('2-班级学员信息表'!$H:$H,'8-市场占有率'!H$5,'2-班级学员信息表'!$M:$M,'8-市场占有率'!$B108,'2-班级学员信息表'!$P:$P,"&lt;&gt;"&amp;" ")</f>
        <v>0</v>
      </c>
      <c r="I108" s="54">
        <f>COUNTIFS('2-班级学员信息表'!$H:$H,'8-市场占有率'!I$5,'2-班级学员信息表'!$M:$M,'8-市场占有率'!$B108,'2-班级学员信息表'!$P:$P,"&lt;&gt;"&amp;" ")</f>
        <v>0</v>
      </c>
      <c r="J108" s="54">
        <f>COUNTIFS('2-班级学员信息表'!$H:$H,'8-市场占有率'!J$5,'2-班级学员信息表'!$M:$M,'8-市场占有率'!$B108,'2-班级学员信息表'!$P:$P,"&lt;&gt;"&amp;" ")</f>
        <v>0</v>
      </c>
      <c r="K108" s="54">
        <f>COUNTIFS('2-班级学员信息表'!$H:$H,'8-市场占有率'!K$5,'2-班级学员信息表'!$M:$M,'8-市场占有率'!$B108,'2-班级学员信息表'!$P:$P,"&lt;&gt;"&amp;" ")</f>
        <v>0</v>
      </c>
      <c r="L108" s="54">
        <f>COUNTIFS('2-班级学员信息表'!$H:$H,"初三",'2-班级学员信息表'!$M:$M,'8-市场占有率'!$B108,'2-班级学员信息表'!$P:$P,"&lt;&gt;"&amp;" ")+COUNTIFS('2-班级学员信息表'!$H:$H,"高一",'2-班级学员信息表'!$M:$M,'8-市场占有率'!$B108,'2-班级学员信息表'!$P:$P,"&lt;&gt;"&amp;" ")+COUNTIFS('2-班级学员信息表'!$H:$H,"高二",'2-班级学员信息表'!$M:$M,'8-市场占有率'!$B108,'2-班级学员信息表'!$P:$P,"&lt;&gt;"&amp;" ")+COUNTIFS('2-班级学员信息表'!$H:$H,"高三",'2-班级学员信息表'!$M:$M,'8-市场占有率'!$B108,'2-班级学员信息表'!$P:$P,"&lt;&gt;"&amp;" ")+COUNTIFS('2-班级学员信息表'!$H:$H,"其他",'2-班级学员信息表'!$M:$M,'8-市场占有率'!$B108,'2-班级学员信息表'!$P:$P,"&lt;&gt;"&amp;" ")</f>
        <v>0</v>
      </c>
      <c r="M108" s="54">
        <f t="shared" si="5"/>
        <v>0</v>
      </c>
      <c r="N108" s="189"/>
      <c r="O108" s="55">
        <f t="shared" si="4"/>
        <v>0</v>
      </c>
    </row>
    <row r="109" spans="1:15">
      <c r="A109" s="52">
        <v>103</v>
      </c>
      <c r="B109" s="188"/>
      <c r="C109" s="54">
        <f>COUNTIFS('2-班级学员信息表'!$H:$H,"小班",'2-班级学员信息表'!$M:$M,'8-市场占有率'!$B109,'2-班级学员信息表'!$P:$P,"&lt;&gt;"&amp;" ")+COUNTIFS('2-班级学员信息表'!$H:$H,"中班",'2-班级学员信息表'!$M:$M,'8-市场占有率'!$B109,'2-班级学员信息表'!$P:$P,"&lt;&gt;"&amp;" ")+COUNTIFS('2-班级学员信息表'!$H:$H,"大班",'2-班级学员信息表'!$M:$M,'8-市场占有率'!$B109,'2-班级学员信息表'!$P:$P,"&lt;&gt;"&amp;" ")</f>
        <v>0</v>
      </c>
      <c r="D109" s="54">
        <f>COUNTIFS('2-班级学员信息表'!$H:$H,'8-市场占有率'!D$5,'2-班级学员信息表'!$M:$M,'8-市场占有率'!$B109,'2-班级学员信息表'!$P:$P,"&lt;&gt;"&amp;" ")</f>
        <v>0</v>
      </c>
      <c r="E109" s="54">
        <f>COUNTIFS('2-班级学员信息表'!$H:$H,'8-市场占有率'!E$5,'2-班级学员信息表'!$M:$M,'8-市场占有率'!$B109,'2-班级学员信息表'!$P:$P,"&lt;&gt;"&amp;" ")</f>
        <v>0</v>
      </c>
      <c r="F109" s="54">
        <f>COUNTIFS('2-班级学员信息表'!$H:$H,'8-市场占有率'!F$5,'2-班级学员信息表'!$M:$M,'8-市场占有率'!$B109,'2-班级学员信息表'!$P:$P,"&lt;&gt;"&amp;" ")</f>
        <v>0</v>
      </c>
      <c r="G109" s="54">
        <f>COUNTIFS('2-班级学员信息表'!$H:$H,'8-市场占有率'!G$5,'2-班级学员信息表'!$M:$M,'8-市场占有率'!$B109,'2-班级学员信息表'!$P:$P,"&lt;&gt;"&amp;" ")</f>
        <v>0</v>
      </c>
      <c r="H109" s="54">
        <f>COUNTIFS('2-班级学员信息表'!$H:$H,'8-市场占有率'!H$5,'2-班级学员信息表'!$M:$M,'8-市场占有率'!$B109,'2-班级学员信息表'!$P:$P,"&lt;&gt;"&amp;" ")</f>
        <v>0</v>
      </c>
      <c r="I109" s="54">
        <f>COUNTIFS('2-班级学员信息表'!$H:$H,'8-市场占有率'!I$5,'2-班级学员信息表'!$M:$M,'8-市场占有率'!$B109,'2-班级学员信息表'!$P:$P,"&lt;&gt;"&amp;" ")</f>
        <v>0</v>
      </c>
      <c r="J109" s="54">
        <f>COUNTIFS('2-班级学员信息表'!$H:$H,'8-市场占有率'!J$5,'2-班级学员信息表'!$M:$M,'8-市场占有率'!$B109,'2-班级学员信息表'!$P:$P,"&lt;&gt;"&amp;" ")</f>
        <v>0</v>
      </c>
      <c r="K109" s="54">
        <f>COUNTIFS('2-班级学员信息表'!$H:$H,'8-市场占有率'!K$5,'2-班级学员信息表'!$M:$M,'8-市场占有率'!$B109,'2-班级学员信息表'!$P:$P,"&lt;&gt;"&amp;" ")</f>
        <v>0</v>
      </c>
      <c r="L109" s="54">
        <f>COUNTIFS('2-班级学员信息表'!$H:$H,"初三",'2-班级学员信息表'!$M:$M,'8-市场占有率'!$B109,'2-班级学员信息表'!$P:$P,"&lt;&gt;"&amp;" ")+COUNTIFS('2-班级学员信息表'!$H:$H,"高一",'2-班级学员信息表'!$M:$M,'8-市场占有率'!$B109,'2-班级学员信息表'!$P:$P,"&lt;&gt;"&amp;" ")+COUNTIFS('2-班级学员信息表'!$H:$H,"高二",'2-班级学员信息表'!$M:$M,'8-市场占有率'!$B109,'2-班级学员信息表'!$P:$P,"&lt;&gt;"&amp;" ")+COUNTIFS('2-班级学员信息表'!$H:$H,"高三",'2-班级学员信息表'!$M:$M,'8-市场占有率'!$B109,'2-班级学员信息表'!$P:$P,"&lt;&gt;"&amp;" ")+COUNTIFS('2-班级学员信息表'!$H:$H,"其他",'2-班级学员信息表'!$M:$M,'8-市场占有率'!$B109,'2-班级学员信息表'!$P:$P,"&lt;&gt;"&amp;" ")</f>
        <v>0</v>
      </c>
      <c r="M109" s="54">
        <f t="shared" si="5"/>
        <v>0</v>
      </c>
      <c r="N109" s="189"/>
      <c r="O109" s="55">
        <f t="shared" si="4"/>
        <v>0</v>
      </c>
    </row>
    <row r="110" spans="1:15">
      <c r="A110" s="52">
        <v>104</v>
      </c>
      <c r="B110" s="188"/>
      <c r="C110" s="54">
        <f>COUNTIFS('2-班级学员信息表'!$H:$H,"小班",'2-班级学员信息表'!$M:$M,'8-市场占有率'!$B110,'2-班级学员信息表'!$P:$P,"&lt;&gt;"&amp;" ")+COUNTIFS('2-班级学员信息表'!$H:$H,"中班",'2-班级学员信息表'!$M:$M,'8-市场占有率'!$B110,'2-班级学员信息表'!$P:$P,"&lt;&gt;"&amp;" ")+COUNTIFS('2-班级学员信息表'!$H:$H,"大班",'2-班级学员信息表'!$M:$M,'8-市场占有率'!$B110,'2-班级学员信息表'!$P:$P,"&lt;&gt;"&amp;" ")</f>
        <v>0</v>
      </c>
      <c r="D110" s="54">
        <f>COUNTIFS('2-班级学员信息表'!$H:$H,'8-市场占有率'!D$5,'2-班级学员信息表'!$M:$M,'8-市场占有率'!$B110,'2-班级学员信息表'!$P:$P,"&lt;&gt;"&amp;" ")</f>
        <v>0</v>
      </c>
      <c r="E110" s="54">
        <f>COUNTIFS('2-班级学员信息表'!$H:$H,'8-市场占有率'!E$5,'2-班级学员信息表'!$M:$M,'8-市场占有率'!$B110,'2-班级学员信息表'!$P:$P,"&lt;&gt;"&amp;" ")</f>
        <v>0</v>
      </c>
      <c r="F110" s="54">
        <f>COUNTIFS('2-班级学员信息表'!$H:$H,'8-市场占有率'!F$5,'2-班级学员信息表'!$M:$M,'8-市场占有率'!$B110,'2-班级学员信息表'!$P:$P,"&lt;&gt;"&amp;" ")</f>
        <v>0</v>
      </c>
      <c r="G110" s="54">
        <f>COUNTIFS('2-班级学员信息表'!$H:$H,'8-市场占有率'!G$5,'2-班级学员信息表'!$M:$M,'8-市场占有率'!$B110,'2-班级学员信息表'!$P:$P,"&lt;&gt;"&amp;" ")</f>
        <v>0</v>
      </c>
      <c r="H110" s="54">
        <f>COUNTIFS('2-班级学员信息表'!$H:$H,'8-市场占有率'!H$5,'2-班级学员信息表'!$M:$M,'8-市场占有率'!$B110,'2-班级学员信息表'!$P:$P,"&lt;&gt;"&amp;" ")</f>
        <v>0</v>
      </c>
      <c r="I110" s="54">
        <f>COUNTIFS('2-班级学员信息表'!$H:$H,'8-市场占有率'!I$5,'2-班级学员信息表'!$M:$M,'8-市场占有率'!$B110,'2-班级学员信息表'!$P:$P,"&lt;&gt;"&amp;" ")</f>
        <v>0</v>
      </c>
      <c r="J110" s="54">
        <f>COUNTIFS('2-班级学员信息表'!$H:$H,'8-市场占有率'!J$5,'2-班级学员信息表'!$M:$M,'8-市场占有率'!$B110,'2-班级学员信息表'!$P:$P,"&lt;&gt;"&amp;" ")</f>
        <v>0</v>
      </c>
      <c r="K110" s="54">
        <f>COUNTIFS('2-班级学员信息表'!$H:$H,'8-市场占有率'!K$5,'2-班级学员信息表'!$M:$M,'8-市场占有率'!$B110,'2-班级学员信息表'!$P:$P,"&lt;&gt;"&amp;" ")</f>
        <v>0</v>
      </c>
      <c r="L110" s="54">
        <f>COUNTIFS('2-班级学员信息表'!$H:$H,"初三",'2-班级学员信息表'!$M:$M,'8-市场占有率'!$B110,'2-班级学员信息表'!$P:$P,"&lt;&gt;"&amp;" ")+COUNTIFS('2-班级学员信息表'!$H:$H,"高一",'2-班级学员信息表'!$M:$M,'8-市场占有率'!$B110,'2-班级学员信息表'!$P:$P,"&lt;&gt;"&amp;" ")+COUNTIFS('2-班级学员信息表'!$H:$H,"高二",'2-班级学员信息表'!$M:$M,'8-市场占有率'!$B110,'2-班级学员信息表'!$P:$P,"&lt;&gt;"&amp;" ")+COUNTIFS('2-班级学员信息表'!$H:$H,"高三",'2-班级学员信息表'!$M:$M,'8-市场占有率'!$B110,'2-班级学员信息表'!$P:$P,"&lt;&gt;"&amp;" ")+COUNTIFS('2-班级学员信息表'!$H:$H,"其他",'2-班级学员信息表'!$M:$M,'8-市场占有率'!$B110,'2-班级学员信息表'!$P:$P,"&lt;&gt;"&amp;" ")</f>
        <v>0</v>
      </c>
      <c r="M110" s="54">
        <f t="shared" si="5"/>
        <v>0</v>
      </c>
      <c r="N110" s="189"/>
      <c r="O110" s="55">
        <f t="shared" si="4"/>
        <v>0</v>
      </c>
    </row>
    <row r="111" spans="1:15">
      <c r="A111" s="52">
        <v>105</v>
      </c>
      <c r="B111" s="188"/>
      <c r="C111" s="54">
        <f>COUNTIFS('2-班级学员信息表'!$H:$H,"小班",'2-班级学员信息表'!$M:$M,'8-市场占有率'!$B111,'2-班级学员信息表'!$P:$P,"&lt;&gt;"&amp;" ")+COUNTIFS('2-班级学员信息表'!$H:$H,"中班",'2-班级学员信息表'!$M:$M,'8-市场占有率'!$B111,'2-班级学员信息表'!$P:$P,"&lt;&gt;"&amp;" ")+COUNTIFS('2-班级学员信息表'!$H:$H,"大班",'2-班级学员信息表'!$M:$M,'8-市场占有率'!$B111,'2-班级学员信息表'!$P:$P,"&lt;&gt;"&amp;" ")</f>
        <v>0</v>
      </c>
      <c r="D111" s="54">
        <f>COUNTIFS('2-班级学员信息表'!$H:$H,'8-市场占有率'!D$5,'2-班级学员信息表'!$M:$M,'8-市场占有率'!$B111,'2-班级学员信息表'!$P:$P,"&lt;&gt;"&amp;" ")</f>
        <v>0</v>
      </c>
      <c r="E111" s="54">
        <f>COUNTIFS('2-班级学员信息表'!$H:$H,'8-市场占有率'!E$5,'2-班级学员信息表'!$M:$M,'8-市场占有率'!$B111,'2-班级学员信息表'!$P:$P,"&lt;&gt;"&amp;" ")</f>
        <v>0</v>
      </c>
      <c r="F111" s="54">
        <f>COUNTIFS('2-班级学员信息表'!$H:$H,'8-市场占有率'!F$5,'2-班级学员信息表'!$M:$M,'8-市场占有率'!$B111,'2-班级学员信息表'!$P:$P,"&lt;&gt;"&amp;" ")</f>
        <v>0</v>
      </c>
      <c r="G111" s="54">
        <f>COUNTIFS('2-班级学员信息表'!$H:$H,'8-市场占有率'!G$5,'2-班级学员信息表'!$M:$M,'8-市场占有率'!$B111,'2-班级学员信息表'!$P:$P,"&lt;&gt;"&amp;" ")</f>
        <v>0</v>
      </c>
      <c r="H111" s="54">
        <f>COUNTIFS('2-班级学员信息表'!$H:$H,'8-市场占有率'!H$5,'2-班级学员信息表'!$M:$M,'8-市场占有率'!$B111,'2-班级学员信息表'!$P:$P,"&lt;&gt;"&amp;" ")</f>
        <v>0</v>
      </c>
      <c r="I111" s="54">
        <f>COUNTIFS('2-班级学员信息表'!$H:$H,'8-市场占有率'!I$5,'2-班级学员信息表'!$M:$M,'8-市场占有率'!$B111,'2-班级学员信息表'!$P:$P,"&lt;&gt;"&amp;" ")</f>
        <v>0</v>
      </c>
      <c r="J111" s="54">
        <f>COUNTIFS('2-班级学员信息表'!$H:$H,'8-市场占有率'!J$5,'2-班级学员信息表'!$M:$M,'8-市场占有率'!$B111,'2-班级学员信息表'!$P:$P,"&lt;&gt;"&amp;" ")</f>
        <v>0</v>
      </c>
      <c r="K111" s="54">
        <f>COUNTIFS('2-班级学员信息表'!$H:$H,'8-市场占有率'!K$5,'2-班级学员信息表'!$M:$M,'8-市场占有率'!$B111,'2-班级学员信息表'!$P:$P,"&lt;&gt;"&amp;" ")</f>
        <v>0</v>
      </c>
      <c r="L111" s="54">
        <f>COUNTIFS('2-班级学员信息表'!$H:$H,"初三",'2-班级学员信息表'!$M:$M,'8-市场占有率'!$B111,'2-班级学员信息表'!$P:$P,"&lt;&gt;"&amp;" ")+COUNTIFS('2-班级学员信息表'!$H:$H,"高一",'2-班级学员信息表'!$M:$M,'8-市场占有率'!$B111,'2-班级学员信息表'!$P:$P,"&lt;&gt;"&amp;" ")+COUNTIFS('2-班级学员信息表'!$H:$H,"高二",'2-班级学员信息表'!$M:$M,'8-市场占有率'!$B111,'2-班级学员信息表'!$P:$P,"&lt;&gt;"&amp;" ")+COUNTIFS('2-班级学员信息表'!$H:$H,"高三",'2-班级学员信息表'!$M:$M,'8-市场占有率'!$B111,'2-班级学员信息表'!$P:$P,"&lt;&gt;"&amp;" ")+COUNTIFS('2-班级学员信息表'!$H:$H,"其他",'2-班级学员信息表'!$M:$M,'8-市场占有率'!$B111,'2-班级学员信息表'!$P:$P,"&lt;&gt;"&amp;" ")</f>
        <v>0</v>
      </c>
      <c r="M111" s="54">
        <f t="shared" si="5"/>
        <v>0</v>
      </c>
      <c r="N111" s="189"/>
      <c r="O111" s="55">
        <f t="shared" si="4"/>
        <v>0</v>
      </c>
    </row>
    <row r="112" spans="1:15">
      <c r="A112" s="52">
        <v>106</v>
      </c>
      <c r="B112" s="188"/>
      <c r="C112" s="54">
        <f>COUNTIFS('2-班级学员信息表'!$H:$H,"小班",'2-班级学员信息表'!$M:$M,'8-市场占有率'!$B112,'2-班级学员信息表'!$P:$P,"&lt;&gt;"&amp;" ")+COUNTIFS('2-班级学员信息表'!$H:$H,"中班",'2-班级学员信息表'!$M:$M,'8-市场占有率'!$B112,'2-班级学员信息表'!$P:$P,"&lt;&gt;"&amp;" ")+COUNTIFS('2-班级学员信息表'!$H:$H,"大班",'2-班级学员信息表'!$M:$M,'8-市场占有率'!$B112,'2-班级学员信息表'!$P:$P,"&lt;&gt;"&amp;" ")</f>
        <v>0</v>
      </c>
      <c r="D112" s="54">
        <f>COUNTIFS('2-班级学员信息表'!$H:$H,'8-市场占有率'!D$5,'2-班级学员信息表'!$M:$M,'8-市场占有率'!$B112,'2-班级学员信息表'!$P:$P,"&lt;&gt;"&amp;" ")</f>
        <v>0</v>
      </c>
      <c r="E112" s="54">
        <f>COUNTIFS('2-班级学员信息表'!$H:$H,'8-市场占有率'!E$5,'2-班级学员信息表'!$M:$M,'8-市场占有率'!$B112,'2-班级学员信息表'!$P:$P,"&lt;&gt;"&amp;" ")</f>
        <v>0</v>
      </c>
      <c r="F112" s="54">
        <f>COUNTIFS('2-班级学员信息表'!$H:$H,'8-市场占有率'!F$5,'2-班级学员信息表'!$M:$M,'8-市场占有率'!$B112,'2-班级学员信息表'!$P:$P,"&lt;&gt;"&amp;" ")</f>
        <v>0</v>
      </c>
      <c r="G112" s="54">
        <f>COUNTIFS('2-班级学员信息表'!$H:$H,'8-市场占有率'!G$5,'2-班级学员信息表'!$M:$M,'8-市场占有率'!$B112,'2-班级学员信息表'!$P:$P,"&lt;&gt;"&amp;" ")</f>
        <v>0</v>
      </c>
      <c r="H112" s="54">
        <f>COUNTIFS('2-班级学员信息表'!$H:$H,'8-市场占有率'!H$5,'2-班级学员信息表'!$M:$M,'8-市场占有率'!$B112,'2-班级学员信息表'!$P:$P,"&lt;&gt;"&amp;" ")</f>
        <v>0</v>
      </c>
      <c r="I112" s="54">
        <f>COUNTIFS('2-班级学员信息表'!$H:$H,'8-市场占有率'!I$5,'2-班级学员信息表'!$M:$M,'8-市场占有率'!$B112,'2-班级学员信息表'!$P:$P,"&lt;&gt;"&amp;" ")</f>
        <v>0</v>
      </c>
      <c r="J112" s="54">
        <f>COUNTIFS('2-班级学员信息表'!$H:$H,'8-市场占有率'!J$5,'2-班级学员信息表'!$M:$M,'8-市场占有率'!$B112,'2-班级学员信息表'!$P:$P,"&lt;&gt;"&amp;" ")</f>
        <v>0</v>
      </c>
      <c r="K112" s="54">
        <f>COUNTIFS('2-班级学员信息表'!$H:$H,'8-市场占有率'!K$5,'2-班级学员信息表'!$M:$M,'8-市场占有率'!$B112,'2-班级学员信息表'!$P:$P,"&lt;&gt;"&amp;" ")</f>
        <v>0</v>
      </c>
      <c r="L112" s="54">
        <f>COUNTIFS('2-班级学员信息表'!$H:$H,"初三",'2-班级学员信息表'!$M:$M,'8-市场占有率'!$B112,'2-班级学员信息表'!$P:$P,"&lt;&gt;"&amp;" ")+COUNTIFS('2-班级学员信息表'!$H:$H,"高一",'2-班级学员信息表'!$M:$M,'8-市场占有率'!$B112,'2-班级学员信息表'!$P:$P,"&lt;&gt;"&amp;" ")+COUNTIFS('2-班级学员信息表'!$H:$H,"高二",'2-班级学员信息表'!$M:$M,'8-市场占有率'!$B112,'2-班级学员信息表'!$P:$P,"&lt;&gt;"&amp;" ")+COUNTIFS('2-班级学员信息表'!$H:$H,"高三",'2-班级学员信息表'!$M:$M,'8-市场占有率'!$B112,'2-班级学员信息表'!$P:$P,"&lt;&gt;"&amp;" ")+COUNTIFS('2-班级学员信息表'!$H:$H,"其他",'2-班级学员信息表'!$M:$M,'8-市场占有率'!$B112,'2-班级学员信息表'!$P:$P,"&lt;&gt;"&amp;" ")</f>
        <v>0</v>
      </c>
      <c r="M112" s="54">
        <f t="shared" si="5"/>
        <v>0</v>
      </c>
      <c r="N112" s="189"/>
      <c r="O112" s="55">
        <f t="shared" si="4"/>
        <v>0</v>
      </c>
    </row>
    <row r="113" spans="1:15">
      <c r="A113" s="52">
        <v>107</v>
      </c>
      <c r="B113" s="188"/>
      <c r="C113" s="54">
        <f>COUNTIFS('2-班级学员信息表'!$H:$H,"小班",'2-班级学员信息表'!$M:$M,'8-市场占有率'!$B113,'2-班级学员信息表'!$P:$P,"&lt;&gt;"&amp;" ")+COUNTIFS('2-班级学员信息表'!$H:$H,"中班",'2-班级学员信息表'!$M:$M,'8-市场占有率'!$B113,'2-班级学员信息表'!$P:$P,"&lt;&gt;"&amp;" ")+COUNTIFS('2-班级学员信息表'!$H:$H,"大班",'2-班级学员信息表'!$M:$M,'8-市场占有率'!$B113,'2-班级学员信息表'!$P:$P,"&lt;&gt;"&amp;" ")</f>
        <v>0</v>
      </c>
      <c r="D113" s="54">
        <f>COUNTIFS('2-班级学员信息表'!$H:$H,'8-市场占有率'!D$5,'2-班级学员信息表'!$M:$M,'8-市场占有率'!$B113,'2-班级学员信息表'!$P:$P,"&lt;&gt;"&amp;" ")</f>
        <v>0</v>
      </c>
      <c r="E113" s="54">
        <f>COUNTIFS('2-班级学员信息表'!$H:$H,'8-市场占有率'!E$5,'2-班级学员信息表'!$M:$M,'8-市场占有率'!$B113,'2-班级学员信息表'!$P:$P,"&lt;&gt;"&amp;" ")</f>
        <v>0</v>
      </c>
      <c r="F113" s="54">
        <f>COUNTIFS('2-班级学员信息表'!$H:$H,'8-市场占有率'!F$5,'2-班级学员信息表'!$M:$M,'8-市场占有率'!$B113,'2-班级学员信息表'!$P:$P,"&lt;&gt;"&amp;" ")</f>
        <v>0</v>
      </c>
      <c r="G113" s="54">
        <f>COUNTIFS('2-班级学员信息表'!$H:$H,'8-市场占有率'!G$5,'2-班级学员信息表'!$M:$M,'8-市场占有率'!$B113,'2-班级学员信息表'!$P:$P,"&lt;&gt;"&amp;" ")</f>
        <v>0</v>
      </c>
      <c r="H113" s="54">
        <f>COUNTIFS('2-班级学员信息表'!$H:$H,'8-市场占有率'!H$5,'2-班级学员信息表'!$M:$M,'8-市场占有率'!$B113,'2-班级学员信息表'!$P:$P,"&lt;&gt;"&amp;" ")</f>
        <v>0</v>
      </c>
      <c r="I113" s="54">
        <f>COUNTIFS('2-班级学员信息表'!$H:$H,'8-市场占有率'!I$5,'2-班级学员信息表'!$M:$M,'8-市场占有率'!$B113,'2-班级学员信息表'!$P:$P,"&lt;&gt;"&amp;" ")</f>
        <v>0</v>
      </c>
      <c r="J113" s="54">
        <f>COUNTIFS('2-班级学员信息表'!$H:$H,'8-市场占有率'!J$5,'2-班级学员信息表'!$M:$M,'8-市场占有率'!$B113,'2-班级学员信息表'!$P:$P,"&lt;&gt;"&amp;" ")</f>
        <v>0</v>
      </c>
      <c r="K113" s="54">
        <f>COUNTIFS('2-班级学员信息表'!$H:$H,'8-市场占有率'!K$5,'2-班级学员信息表'!$M:$M,'8-市场占有率'!$B113,'2-班级学员信息表'!$P:$P,"&lt;&gt;"&amp;" ")</f>
        <v>0</v>
      </c>
      <c r="L113" s="54">
        <f>COUNTIFS('2-班级学员信息表'!$H:$H,"初三",'2-班级学员信息表'!$M:$M,'8-市场占有率'!$B113,'2-班级学员信息表'!$P:$P,"&lt;&gt;"&amp;" ")+COUNTIFS('2-班级学员信息表'!$H:$H,"高一",'2-班级学员信息表'!$M:$M,'8-市场占有率'!$B113,'2-班级学员信息表'!$P:$P,"&lt;&gt;"&amp;" ")+COUNTIFS('2-班级学员信息表'!$H:$H,"高二",'2-班级学员信息表'!$M:$M,'8-市场占有率'!$B113,'2-班级学员信息表'!$P:$P,"&lt;&gt;"&amp;" ")+COUNTIFS('2-班级学员信息表'!$H:$H,"高三",'2-班级学员信息表'!$M:$M,'8-市场占有率'!$B113,'2-班级学员信息表'!$P:$P,"&lt;&gt;"&amp;" ")+COUNTIFS('2-班级学员信息表'!$H:$H,"其他",'2-班级学员信息表'!$M:$M,'8-市场占有率'!$B113,'2-班级学员信息表'!$P:$P,"&lt;&gt;"&amp;" ")</f>
        <v>0</v>
      </c>
      <c r="M113" s="54">
        <f t="shared" si="5"/>
        <v>0</v>
      </c>
      <c r="N113" s="189"/>
      <c r="O113" s="55">
        <f t="shared" si="4"/>
        <v>0</v>
      </c>
    </row>
    <row r="114" spans="1:15">
      <c r="A114" s="52">
        <v>108</v>
      </c>
      <c r="B114" s="188"/>
      <c r="C114" s="54">
        <f>COUNTIFS('2-班级学员信息表'!$H:$H,"小班",'2-班级学员信息表'!$M:$M,'8-市场占有率'!$B114,'2-班级学员信息表'!$P:$P,"&lt;&gt;"&amp;" ")+COUNTIFS('2-班级学员信息表'!$H:$H,"中班",'2-班级学员信息表'!$M:$M,'8-市场占有率'!$B114,'2-班级学员信息表'!$P:$P,"&lt;&gt;"&amp;" ")+COUNTIFS('2-班级学员信息表'!$H:$H,"大班",'2-班级学员信息表'!$M:$M,'8-市场占有率'!$B114,'2-班级学员信息表'!$P:$P,"&lt;&gt;"&amp;" ")</f>
        <v>0</v>
      </c>
      <c r="D114" s="54">
        <f>COUNTIFS('2-班级学员信息表'!$H:$H,'8-市场占有率'!D$5,'2-班级学员信息表'!$M:$M,'8-市场占有率'!$B114,'2-班级学员信息表'!$P:$P,"&lt;&gt;"&amp;" ")</f>
        <v>0</v>
      </c>
      <c r="E114" s="54">
        <f>COUNTIFS('2-班级学员信息表'!$H:$H,'8-市场占有率'!E$5,'2-班级学员信息表'!$M:$M,'8-市场占有率'!$B114,'2-班级学员信息表'!$P:$P,"&lt;&gt;"&amp;" ")</f>
        <v>0</v>
      </c>
      <c r="F114" s="54">
        <f>COUNTIFS('2-班级学员信息表'!$H:$H,'8-市场占有率'!F$5,'2-班级学员信息表'!$M:$M,'8-市场占有率'!$B114,'2-班级学员信息表'!$P:$P,"&lt;&gt;"&amp;" ")</f>
        <v>0</v>
      </c>
      <c r="G114" s="54">
        <f>COUNTIFS('2-班级学员信息表'!$H:$H,'8-市场占有率'!G$5,'2-班级学员信息表'!$M:$M,'8-市场占有率'!$B114,'2-班级学员信息表'!$P:$P,"&lt;&gt;"&amp;" ")</f>
        <v>0</v>
      </c>
      <c r="H114" s="54">
        <f>COUNTIFS('2-班级学员信息表'!$H:$H,'8-市场占有率'!H$5,'2-班级学员信息表'!$M:$M,'8-市场占有率'!$B114,'2-班级学员信息表'!$P:$P,"&lt;&gt;"&amp;" ")</f>
        <v>0</v>
      </c>
      <c r="I114" s="54">
        <f>COUNTIFS('2-班级学员信息表'!$H:$H,'8-市场占有率'!I$5,'2-班级学员信息表'!$M:$M,'8-市场占有率'!$B114,'2-班级学员信息表'!$P:$P,"&lt;&gt;"&amp;" ")</f>
        <v>0</v>
      </c>
      <c r="J114" s="54">
        <f>COUNTIFS('2-班级学员信息表'!$H:$H,'8-市场占有率'!J$5,'2-班级学员信息表'!$M:$M,'8-市场占有率'!$B114,'2-班级学员信息表'!$P:$P,"&lt;&gt;"&amp;" ")</f>
        <v>0</v>
      </c>
      <c r="K114" s="54">
        <f>COUNTIFS('2-班级学员信息表'!$H:$H,'8-市场占有率'!K$5,'2-班级学员信息表'!$M:$M,'8-市场占有率'!$B114,'2-班级学员信息表'!$P:$P,"&lt;&gt;"&amp;" ")</f>
        <v>0</v>
      </c>
      <c r="L114" s="54">
        <f>COUNTIFS('2-班级学员信息表'!$H:$H,"初三",'2-班级学员信息表'!$M:$M,'8-市场占有率'!$B114,'2-班级学员信息表'!$P:$P,"&lt;&gt;"&amp;" ")+COUNTIFS('2-班级学员信息表'!$H:$H,"高一",'2-班级学员信息表'!$M:$M,'8-市场占有率'!$B114,'2-班级学员信息表'!$P:$P,"&lt;&gt;"&amp;" ")+COUNTIFS('2-班级学员信息表'!$H:$H,"高二",'2-班级学员信息表'!$M:$M,'8-市场占有率'!$B114,'2-班级学员信息表'!$P:$P,"&lt;&gt;"&amp;" ")+COUNTIFS('2-班级学员信息表'!$H:$H,"高三",'2-班级学员信息表'!$M:$M,'8-市场占有率'!$B114,'2-班级学员信息表'!$P:$P,"&lt;&gt;"&amp;" ")+COUNTIFS('2-班级学员信息表'!$H:$H,"其他",'2-班级学员信息表'!$M:$M,'8-市场占有率'!$B114,'2-班级学员信息表'!$P:$P,"&lt;&gt;"&amp;" ")</f>
        <v>0</v>
      </c>
      <c r="M114" s="54">
        <f t="shared" si="5"/>
        <v>0</v>
      </c>
      <c r="N114" s="189"/>
      <c r="O114" s="55">
        <f t="shared" si="4"/>
        <v>0</v>
      </c>
    </row>
    <row r="115" spans="1:15">
      <c r="A115" s="52">
        <v>109</v>
      </c>
      <c r="B115" s="188"/>
      <c r="C115" s="54">
        <f>COUNTIFS('2-班级学员信息表'!$H:$H,"小班",'2-班级学员信息表'!$M:$M,'8-市场占有率'!$B115,'2-班级学员信息表'!$P:$P,"&lt;&gt;"&amp;" ")+COUNTIFS('2-班级学员信息表'!$H:$H,"中班",'2-班级学员信息表'!$M:$M,'8-市场占有率'!$B115,'2-班级学员信息表'!$P:$P,"&lt;&gt;"&amp;" ")+COUNTIFS('2-班级学员信息表'!$H:$H,"大班",'2-班级学员信息表'!$M:$M,'8-市场占有率'!$B115,'2-班级学员信息表'!$P:$P,"&lt;&gt;"&amp;" ")</f>
        <v>0</v>
      </c>
      <c r="D115" s="54">
        <f>COUNTIFS('2-班级学员信息表'!$H:$H,'8-市场占有率'!D$5,'2-班级学员信息表'!$M:$M,'8-市场占有率'!$B115,'2-班级学员信息表'!$P:$P,"&lt;&gt;"&amp;" ")</f>
        <v>0</v>
      </c>
      <c r="E115" s="54">
        <f>COUNTIFS('2-班级学员信息表'!$H:$H,'8-市场占有率'!E$5,'2-班级学员信息表'!$M:$M,'8-市场占有率'!$B115,'2-班级学员信息表'!$P:$P,"&lt;&gt;"&amp;" ")</f>
        <v>0</v>
      </c>
      <c r="F115" s="54">
        <f>COUNTIFS('2-班级学员信息表'!$H:$H,'8-市场占有率'!F$5,'2-班级学员信息表'!$M:$M,'8-市场占有率'!$B115,'2-班级学员信息表'!$P:$P,"&lt;&gt;"&amp;" ")</f>
        <v>0</v>
      </c>
      <c r="G115" s="54">
        <f>COUNTIFS('2-班级学员信息表'!$H:$H,'8-市场占有率'!G$5,'2-班级学员信息表'!$M:$M,'8-市场占有率'!$B115,'2-班级学员信息表'!$P:$P,"&lt;&gt;"&amp;" ")</f>
        <v>0</v>
      </c>
      <c r="H115" s="54">
        <f>COUNTIFS('2-班级学员信息表'!$H:$H,'8-市场占有率'!H$5,'2-班级学员信息表'!$M:$M,'8-市场占有率'!$B115,'2-班级学员信息表'!$P:$P,"&lt;&gt;"&amp;" ")</f>
        <v>0</v>
      </c>
      <c r="I115" s="54">
        <f>COUNTIFS('2-班级学员信息表'!$H:$H,'8-市场占有率'!I$5,'2-班级学员信息表'!$M:$M,'8-市场占有率'!$B115,'2-班级学员信息表'!$P:$P,"&lt;&gt;"&amp;" ")</f>
        <v>0</v>
      </c>
      <c r="J115" s="54">
        <f>COUNTIFS('2-班级学员信息表'!$H:$H,'8-市场占有率'!J$5,'2-班级学员信息表'!$M:$M,'8-市场占有率'!$B115,'2-班级学员信息表'!$P:$P,"&lt;&gt;"&amp;" ")</f>
        <v>0</v>
      </c>
      <c r="K115" s="54">
        <f>COUNTIFS('2-班级学员信息表'!$H:$H,'8-市场占有率'!K$5,'2-班级学员信息表'!$M:$M,'8-市场占有率'!$B115,'2-班级学员信息表'!$P:$P,"&lt;&gt;"&amp;" ")</f>
        <v>0</v>
      </c>
      <c r="L115" s="54">
        <f>COUNTIFS('2-班级学员信息表'!$H:$H,"初三",'2-班级学员信息表'!$M:$M,'8-市场占有率'!$B115,'2-班级学员信息表'!$P:$P,"&lt;&gt;"&amp;" ")+COUNTIFS('2-班级学员信息表'!$H:$H,"高一",'2-班级学员信息表'!$M:$M,'8-市场占有率'!$B115,'2-班级学员信息表'!$P:$P,"&lt;&gt;"&amp;" ")+COUNTIFS('2-班级学员信息表'!$H:$H,"高二",'2-班级学员信息表'!$M:$M,'8-市场占有率'!$B115,'2-班级学员信息表'!$P:$P,"&lt;&gt;"&amp;" ")+COUNTIFS('2-班级学员信息表'!$H:$H,"高三",'2-班级学员信息表'!$M:$M,'8-市场占有率'!$B115,'2-班级学员信息表'!$P:$P,"&lt;&gt;"&amp;" ")+COUNTIFS('2-班级学员信息表'!$H:$H,"其他",'2-班级学员信息表'!$M:$M,'8-市场占有率'!$B115,'2-班级学员信息表'!$P:$P,"&lt;&gt;"&amp;" ")</f>
        <v>0</v>
      </c>
      <c r="M115" s="54">
        <f t="shared" si="5"/>
        <v>0</v>
      </c>
      <c r="N115" s="189"/>
      <c r="O115" s="55">
        <f t="shared" si="4"/>
        <v>0</v>
      </c>
    </row>
    <row r="116" spans="1:15">
      <c r="A116" s="52">
        <v>110</v>
      </c>
      <c r="B116" s="188"/>
      <c r="C116" s="54">
        <f>COUNTIFS('2-班级学员信息表'!$H:$H,"小班",'2-班级学员信息表'!$M:$M,'8-市场占有率'!$B116,'2-班级学员信息表'!$P:$P,"&lt;&gt;"&amp;" ")+COUNTIFS('2-班级学员信息表'!$H:$H,"中班",'2-班级学员信息表'!$M:$M,'8-市场占有率'!$B116,'2-班级学员信息表'!$P:$P,"&lt;&gt;"&amp;" ")+COUNTIFS('2-班级学员信息表'!$H:$H,"大班",'2-班级学员信息表'!$M:$M,'8-市场占有率'!$B116,'2-班级学员信息表'!$P:$P,"&lt;&gt;"&amp;" ")</f>
        <v>0</v>
      </c>
      <c r="D116" s="54">
        <f>COUNTIFS('2-班级学员信息表'!$H:$H,'8-市场占有率'!D$5,'2-班级学员信息表'!$M:$M,'8-市场占有率'!$B116,'2-班级学员信息表'!$P:$P,"&lt;&gt;"&amp;" ")</f>
        <v>0</v>
      </c>
      <c r="E116" s="54">
        <f>COUNTIFS('2-班级学员信息表'!$H:$H,'8-市场占有率'!E$5,'2-班级学员信息表'!$M:$M,'8-市场占有率'!$B116,'2-班级学员信息表'!$P:$P,"&lt;&gt;"&amp;" ")</f>
        <v>0</v>
      </c>
      <c r="F116" s="54">
        <f>COUNTIFS('2-班级学员信息表'!$H:$H,'8-市场占有率'!F$5,'2-班级学员信息表'!$M:$M,'8-市场占有率'!$B116,'2-班级学员信息表'!$P:$P,"&lt;&gt;"&amp;" ")</f>
        <v>0</v>
      </c>
      <c r="G116" s="54">
        <f>COUNTIFS('2-班级学员信息表'!$H:$H,'8-市场占有率'!G$5,'2-班级学员信息表'!$M:$M,'8-市场占有率'!$B116,'2-班级学员信息表'!$P:$P,"&lt;&gt;"&amp;" ")</f>
        <v>0</v>
      </c>
      <c r="H116" s="54">
        <f>COUNTIFS('2-班级学员信息表'!$H:$H,'8-市场占有率'!H$5,'2-班级学员信息表'!$M:$M,'8-市场占有率'!$B116,'2-班级学员信息表'!$P:$P,"&lt;&gt;"&amp;" ")</f>
        <v>0</v>
      </c>
      <c r="I116" s="54">
        <f>COUNTIFS('2-班级学员信息表'!$H:$H,'8-市场占有率'!I$5,'2-班级学员信息表'!$M:$M,'8-市场占有率'!$B116,'2-班级学员信息表'!$P:$P,"&lt;&gt;"&amp;" ")</f>
        <v>0</v>
      </c>
      <c r="J116" s="54">
        <f>COUNTIFS('2-班级学员信息表'!$H:$H,'8-市场占有率'!J$5,'2-班级学员信息表'!$M:$M,'8-市场占有率'!$B116,'2-班级学员信息表'!$P:$P,"&lt;&gt;"&amp;" ")</f>
        <v>0</v>
      </c>
      <c r="K116" s="54">
        <f>COUNTIFS('2-班级学员信息表'!$H:$H,'8-市场占有率'!K$5,'2-班级学员信息表'!$M:$M,'8-市场占有率'!$B116,'2-班级学员信息表'!$P:$P,"&lt;&gt;"&amp;" ")</f>
        <v>0</v>
      </c>
      <c r="L116" s="54">
        <f>COUNTIFS('2-班级学员信息表'!$H:$H,"初三",'2-班级学员信息表'!$M:$M,'8-市场占有率'!$B116,'2-班级学员信息表'!$P:$P,"&lt;&gt;"&amp;" ")+COUNTIFS('2-班级学员信息表'!$H:$H,"高一",'2-班级学员信息表'!$M:$M,'8-市场占有率'!$B116,'2-班级学员信息表'!$P:$P,"&lt;&gt;"&amp;" ")+COUNTIFS('2-班级学员信息表'!$H:$H,"高二",'2-班级学员信息表'!$M:$M,'8-市场占有率'!$B116,'2-班级学员信息表'!$P:$P,"&lt;&gt;"&amp;" ")+COUNTIFS('2-班级学员信息表'!$H:$H,"高三",'2-班级学员信息表'!$M:$M,'8-市场占有率'!$B116,'2-班级学员信息表'!$P:$P,"&lt;&gt;"&amp;" ")+COUNTIFS('2-班级学员信息表'!$H:$H,"其他",'2-班级学员信息表'!$M:$M,'8-市场占有率'!$B116,'2-班级学员信息表'!$P:$P,"&lt;&gt;"&amp;" ")</f>
        <v>0</v>
      </c>
      <c r="M116" s="54">
        <f t="shared" si="5"/>
        <v>0</v>
      </c>
      <c r="N116" s="189"/>
      <c r="O116" s="55">
        <f t="shared" si="4"/>
        <v>0</v>
      </c>
    </row>
    <row r="117" spans="1:15">
      <c r="A117" s="52">
        <v>111</v>
      </c>
      <c r="B117" s="188"/>
      <c r="C117" s="54">
        <f>COUNTIFS('2-班级学员信息表'!$H:$H,"小班",'2-班级学员信息表'!$M:$M,'8-市场占有率'!$B117,'2-班级学员信息表'!$P:$P,"&lt;&gt;"&amp;" ")+COUNTIFS('2-班级学员信息表'!$H:$H,"中班",'2-班级学员信息表'!$M:$M,'8-市场占有率'!$B117,'2-班级学员信息表'!$P:$P,"&lt;&gt;"&amp;" ")+COUNTIFS('2-班级学员信息表'!$H:$H,"大班",'2-班级学员信息表'!$M:$M,'8-市场占有率'!$B117,'2-班级学员信息表'!$P:$P,"&lt;&gt;"&amp;" ")</f>
        <v>0</v>
      </c>
      <c r="D117" s="54">
        <f>COUNTIFS('2-班级学员信息表'!$H:$H,'8-市场占有率'!D$5,'2-班级学员信息表'!$M:$M,'8-市场占有率'!$B117,'2-班级学员信息表'!$P:$P,"&lt;&gt;"&amp;" ")</f>
        <v>0</v>
      </c>
      <c r="E117" s="54">
        <f>COUNTIFS('2-班级学员信息表'!$H:$H,'8-市场占有率'!E$5,'2-班级学员信息表'!$M:$M,'8-市场占有率'!$B117,'2-班级学员信息表'!$P:$P,"&lt;&gt;"&amp;" ")</f>
        <v>0</v>
      </c>
      <c r="F117" s="54">
        <f>COUNTIFS('2-班级学员信息表'!$H:$H,'8-市场占有率'!F$5,'2-班级学员信息表'!$M:$M,'8-市场占有率'!$B117,'2-班级学员信息表'!$P:$P,"&lt;&gt;"&amp;" ")</f>
        <v>0</v>
      </c>
      <c r="G117" s="54">
        <f>COUNTIFS('2-班级学员信息表'!$H:$H,'8-市场占有率'!G$5,'2-班级学员信息表'!$M:$M,'8-市场占有率'!$B117,'2-班级学员信息表'!$P:$P,"&lt;&gt;"&amp;" ")</f>
        <v>0</v>
      </c>
      <c r="H117" s="54">
        <f>COUNTIFS('2-班级学员信息表'!$H:$H,'8-市场占有率'!H$5,'2-班级学员信息表'!$M:$M,'8-市场占有率'!$B117,'2-班级学员信息表'!$P:$P,"&lt;&gt;"&amp;" ")</f>
        <v>0</v>
      </c>
      <c r="I117" s="54">
        <f>COUNTIFS('2-班级学员信息表'!$H:$H,'8-市场占有率'!I$5,'2-班级学员信息表'!$M:$M,'8-市场占有率'!$B117,'2-班级学员信息表'!$P:$P,"&lt;&gt;"&amp;" ")</f>
        <v>0</v>
      </c>
      <c r="J117" s="54">
        <f>COUNTIFS('2-班级学员信息表'!$H:$H,'8-市场占有率'!J$5,'2-班级学员信息表'!$M:$M,'8-市场占有率'!$B117,'2-班级学员信息表'!$P:$P,"&lt;&gt;"&amp;" ")</f>
        <v>0</v>
      </c>
      <c r="K117" s="54">
        <f>COUNTIFS('2-班级学员信息表'!$H:$H,'8-市场占有率'!K$5,'2-班级学员信息表'!$M:$M,'8-市场占有率'!$B117,'2-班级学员信息表'!$P:$P,"&lt;&gt;"&amp;" ")</f>
        <v>0</v>
      </c>
      <c r="L117" s="54">
        <f>COUNTIFS('2-班级学员信息表'!$H:$H,"初三",'2-班级学员信息表'!$M:$M,'8-市场占有率'!$B117,'2-班级学员信息表'!$P:$P,"&lt;&gt;"&amp;" ")+COUNTIFS('2-班级学员信息表'!$H:$H,"高一",'2-班级学员信息表'!$M:$M,'8-市场占有率'!$B117,'2-班级学员信息表'!$P:$P,"&lt;&gt;"&amp;" ")+COUNTIFS('2-班级学员信息表'!$H:$H,"高二",'2-班级学员信息表'!$M:$M,'8-市场占有率'!$B117,'2-班级学员信息表'!$P:$P,"&lt;&gt;"&amp;" ")+COUNTIFS('2-班级学员信息表'!$H:$H,"高三",'2-班级学员信息表'!$M:$M,'8-市场占有率'!$B117,'2-班级学员信息表'!$P:$P,"&lt;&gt;"&amp;" ")+COUNTIFS('2-班级学员信息表'!$H:$H,"其他",'2-班级学员信息表'!$M:$M,'8-市场占有率'!$B117,'2-班级学员信息表'!$P:$P,"&lt;&gt;"&amp;" ")</f>
        <v>0</v>
      </c>
      <c r="M117" s="54">
        <f t="shared" si="5"/>
        <v>0</v>
      </c>
      <c r="N117" s="189"/>
      <c r="O117" s="55">
        <f t="shared" si="4"/>
        <v>0</v>
      </c>
    </row>
    <row r="118" spans="1:15">
      <c r="A118" s="52">
        <v>112</v>
      </c>
      <c r="B118" s="188"/>
      <c r="C118" s="54">
        <f>COUNTIFS('2-班级学员信息表'!$H:$H,"小班",'2-班级学员信息表'!$M:$M,'8-市场占有率'!$B118,'2-班级学员信息表'!$P:$P,"&lt;&gt;"&amp;" ")+COUNTIFS('2-班级学员信息表'!$H:$H,"中班",'2-班级学员信息表'!$M:$M,'8-市场占有率'!$B118,'2-班级学员信息表'!$P:$P,"&lt;&gt;"&amp;" ")+COUNTIFS('2-班级学员信息表'!$H:$H,"大班",'2-班级学员信息表'!$M:$M,'8-市场占有率'!$B118,'2-班级学员信息表'!$P:$P,"&lt;&gt;"&amp;" ")</f>
        <v>0</v>
      </c>
      <c r="D118" s="54">
        <f>COUNTIFS('2-班级学员信息表'!$H:$H,'8-市场占有率'!D$5,'2-班级学员信息表'!$M:$M,'8-市场占有率'!$B118,'2-班级学员信息表'!$P:$P,"&lt;&gt;"&amp;" ")</f>
        <v>0</v>
      </c>
      <c r="E118" s="54">
        <f>COUNTIFS('2-班级学员信息表'!$H:$H,'8-市场占有率'!E$5,'2-班级学员信息表'!$M:$M,'8-市场占有率'!$B118,'2-班级学员信息表'!$P:$P,"&lt;&gt;"&amp;" ")</f>
        <v>0</v>
      </c>
      <c r="F118" s="54">
        <f>COUNTIFS('2-班级学员信息表'!$H:$H,'8-市场占有率'!F$5,'2-班级学员信息表'!$M:$M,'8-市场占有率'!$B118,'2-班级学员信息表'!$P:$P,"&lt;&gt;"&amp;" ")</f>
        <v>0</v>
      </c>
      <c r="G118" s="54">
        <f>COUNTIFS('2-班级学员信息表'!$H:$H,'8-市场占有率'!G$5,'2-班级学员信息表'!$M:$M,'8-市场占有率'!$B118,'2-班级学员信息表'!$P:$P,"&lt;&gt;"&amp;" ")</f>
        <v>0</v>
      </c>
      <c r="H118" s="54">
        <f>COUNTIFS('2-班级学员信息表'!$H:$H,'8-市场占有率'!H$5,'2-班级学员信息表'!$M:$M,'8-市场占有率'!$B118,'2-班级学员信息表'!$P:$P,"&lt;&gt;"&amp;" ")</f>
        <v>0</v>
      </c>
      <c r="I118" s="54">
        <f>COUNTIFS('2-班级学员信息表'!$H:$H,'8-市场占有率'!I$5,'2-班级学员信息表'!$M:$M,'8-市场占有率'!$B118,'2-班级学员信息表'!$P:$P,"&lt;&gt;"&amp;" ")</f>
        <v>0</v>
      </c>
      <c r="J118" s="54">
        <f>COUNTIFS('2-班级学员信息表'!$H:$H,'8-市场占有率'!J$5,'2-班级学员信息表'!$M:$M,'8-市场占有率'!$B118,'2-班级学员信息表'!$P:$P,"&lt;&gt;"&amp;" ")</f>
        <v>0</v>
      </c>
      <c r="K118" s="54">
        <f>COUNTIFS('2-班级学员信息表'!$H:$H,'8-市场占有率'!K$5,'2-班级学员信息表'!$M:$M,'8-市场占有率'!$B118,'2-班级学员信息表'!$P:$P,"&lt;&gt;"&amp;" ")</f>
        <v>0</v>
      </c>
      <c r="L118" s="54">
        <f>COUNTIFS('2-班级学员信息表'!$H:$H,"初三",'2-班级学员信息表'!$M:$M,'8-市场占有率'!$B118,'2-班级学员信息表'!$P:$P,"&lt;&gt;"&amp;" ")+COUNTIFS('2-班级学员信息表'!$H:$H,"高一",'2-班级学员信息表'!$M:$M,'8-市场占有率'!$B118,'2-班级学员信息表'!$P:$P,"&lt;&gt;"&amp;" ")+COUNTIFS('2-班级学员信息表'!$H:$H,"高二",'2-班级学员信息表'!$M:$M,'8-市场占有率'!$B118,'2-班级学员信息表'!$P:$P,"&lt;&gt;"&amp;" ")+COUNTIFS('2-班级学员信息表'!$H:$H,"高三",'2-班级学员信息表'!$M:$M,'8-市场占有率'!$B118,'2-班级学员信息表'!$P:$P,"&lt;&gt;"&amp;" ")+COUNTIFS('2-班级学员信息表'!$H:$H,"其他",'2-班级学员信息表'!$M:$M,'8-市场占有率'!$B118,'2-班级学员信息表'!$P:$P,"&lt;&gt;"&amp;" ")</f>
        <v>0</v>
      </c>
      <c r="M118" s="54">
        <f t="shared" si="5"/>
        <v>0</v>
      </c>
      <c r="N118" s="189"/>
      <c r="O118" s="55">
        <f t="shared" si="4"/>
        <v>0</v>
      </c>
    </row>
    <row r="119" spans="1:15">
      <c r="A119" s="52">
        <v>113</v>
      </c>
      <c r="B119" s="188"/>
      <c r="C119" s="54">
        <f>COUNTIFS('2-班级学员信息表'!$H:$H,"小班",'2-班级学员信息表'!$M:$M,'8-市场占有率'!$B119,'2-班级学员信息表'!$P:$P,"&lt;&gt;"&amp;" ")+COUNTIFS('2-班级学员信息表'!$H:$H,"中班",'2-班级学员信息表'!$M:$M,'8-市场占有率'!$B119,'2-班级学员信息表'!$P:$P,"&lt;&gt;"&amp;" ")+COUNTIFS('2-班级学员信息表'!$H:$H,"大班",'2-班级学员信息表'!$M:$M,'8-市场占有率'!$B119,'2-班级学员信息表'!$P:$P,"&lt;&gt;"&amp;" ")</f>
        <v>0</v>
      </c>
      <c r="D119" s="54">
        <f>COUNTIFS('2-班级学员信息表'!$H:$H,'8-市场占有率'!D$5,'2-班级学员信息表'!$M:$M,'8-市场占有率'!$B119,'2-班级学员信息表'!$P:$P,"&lt;&gt;"&amp;" ")</f>
        <v>0</v>
      </c>
      <c r="E119" s="54">
        <f>COUNTIFS('2-班级学员信息表'!$H:$H,'8-市场占有率'!E$5,'2-班级学员信息表'!$M:$M,'8-市场占有率'!$B119,'2-班级学员信息表'!$P:$P,"&lt;&gt;"&amp;" ")</f>
        <v>0</v>
      </c>
      <c r="F119" s="54">
        <f>COUNTIFS('2-班级学员信息表'!$H:$H,'8-市场占有率'!F$5,'2-班级学员信息表'!$M:$M,'8-市场占有率'!$B119,'2-班级学员信息表'!$P:$P,"&lt;&gt;"&amp;" ")</f>
        <v>0</v>
      </c>
      <c r="G119" s="54">
        <f>COUNTIFS('2-班级学员信息表'!$H:$H,'8-市场占有率'!G$5,'2-班级学员信息表'!$M:$M,'8-市场占有率'!$B119,'2-班级学员信息表'!$P:$P,"&lt;&gt;"&amp;" ")</f>
        <v>0</v>
      </c>
      <c r="H119" s="54">
        <f>COUNTIFS('2-班级学员信息表'!$H:$H,'8-市场占有率'!H$5,'2-班级学员信息表'!$M:$M,'8-市场占有率'!$B119,'2-班级学员信息表'!$P:$P,"&lt;&gt;"&amp;" ")</f>
        <v>0</v>
      </c>
      <c r="I119" s="54">
        <f>COUNTIFS('2-班级学员信息表'!$H:$H,'8-市场占有率'!I$5,'2-班级学员信息表'!$M:$M,'8-市场占有率'!$B119,'2-班级学员信息表'!$P:$P,"&lt;&gt;"&amp;" ")</f>
        <v>0</v>
      </c>
      <c r="J119" s="54">
        <f>COUNTIFS('2-班级学员信息表'!$H:$H,'8-市场占有率'!J$5,'2-班级学员信息表'!$M:$M,'8-市场占有率'!$B119,'2-班级学员信息表'!$P:$P,"&lt;&gt;"&amp;" ")</f>
        <v>0</v>
      </c>
      <c r="K119" s="54">
        <f>COUNTIFS('2-班级学员信息表'!$H:$H,'8-市场占有率'!K$5,'2-班级学员信息表'!$M:$M,'8-市场占有率'!$B119,'2-班级学员信息表'!$P:$P,"&lt;&gt;"&amp;" ")</f>
        <v>0</v>
      </c>
      <c r="L119" s="54">
        <f>COUNTIFS('2-班级学员信息表'!$H:$H,"初三",'2-班级学员信息表'!$M:$M,'8-市场占有率'!$B119,'2-班级学员信息表'!$P:$P,"&lt;&gt;"&amp;" ")+COUNTIFS('2-班级学员信息表'!$H:$H,"高一",'2-班级学员信息表'!$M:$M,'8-市场占有率'!$B119,'2-班级学员信息表'!$P:$P,"&lt;&gt;"&amp;" ")+COUNTIFS('2-班级学员信息表'!$H:$H,"高二",'2-班级学员信息表'!$M:$M,'8-市场占有率'!$B119,'2-班级学员信息表'!$P:$P,"&lt;&gt;"&amp;" ")+COUNTIFS('2-班级学员信息表'!$H:$H,"高三",'2-班级学员信息表'!$M:$M,'8-市场占有率'!$B119,'2-班级学员信息表'!$P:$P,"&lt;&gt;"&amp;" ")+COUNTIFS('2-班级学员信息表'!$H:$H,"其他",'2-班级学员信息表'!$M:$M,'8-市场占有率'!$B119,'2-班级学员信息表'!$P:$P,"&lt;&gt;"&amp;" ")</f>
        <v>0</v>
      </c>
      <c r="M119" s="54">
        <f t="shared" si="5"/>
        <v>0</v>
      </c>
      <c r="N119" s="189"/>
      <c r="O119" s="55">
        <f t="shared" si="4"/>
        <v>0</v>
      </c>
    </row>
    <row r="120" spans="1:15">
      <c r="A120" s="52">
        <v>114</v>
      </c>
      <c r="B120" s="188"/>
      <c r="C120" s="54">
        <f>COUNTIFS('2-班级学员信息表'!$H:$H,"小班",'2-班级学员信息表'!$M:$M,'8-市场占有率'!$B120,'2-班级学员信息表'!$P:$P,"&lt;&gt;"&amp;" ")+COUNTIFS('2-班级学员信息表'!$H:$H,"中班",'2-班级学员信息表'!$M:$M,'8-市场占有率'!$B120,'2-班级学员信息表'!$P:$P,"&lt;&gt;"&amp;" ")+COUNTIFS('2-班级学员信息表'!$H:$H,"大班",'2-班级学员信息表'!$M:$M,'8-市场占有率'!$B120,'2-班级学员信息表'!$P:$P,"&lt;&gt;"&amp;" ")</f>
        <v>0</v>
      </c>
      <c r="D120" s="54">
        <f>COUNTIFS('2-班级学员信息表'!$H:$H,'8-市场占有率'!D$5,'2-班级学员信息表'!$M:$M,'8-市场占有率'!$B120,'2-班级学员信息表'!$P:$P,"&lt;&gt;"&amp;" ")</f>
        <v>0</v>
      </c>
      <c r="E120" s="54">
        <f>COUNTIFS('2-班级学员信息表'!$H:$H,'8-市场占有率'!E$5,'2-班级学员信息表'!$M:$M,'8-市场占有率'!$B120,'2-班级学员信息表'!$P:$P,"&lt;&gt;"&amp;" ")</f>
        <v>0</v>
      </c>
      <c r="F120" s="54">
        <f>COUNTIFS('2-班级学员信息表'!$H:$H,'8-市场占有率'!F$5,'2-班级学员信息表'!$M:$M,'8-市场占有率'!$B120,'2-班级学员信息表'!$P:$P,"&lt;&gt;"&amp;" ")</f>
        <v>0</v>
      </c>
      <c r="G120" s="54">
        <f>COUNTIFS('2-班级学员信息表'!$H:$H,'8-市场占有率'!G$5,'2-班级学员信息表'!$M:$M,'8-市场占有率'!$B120,'2-班级学员信息表'!$P:$P,"&lt;&gt;"&amp;" ")</f>
        <v>0</v>
      </c>
      <c r="H120" s="54">
        <f>COUNTIFS('2-班级学员信息表'!$H:$H,'8-市场占有率'!H$5,'2-班级学员信息表'!$M:$M,'8-市场占有率'!$B120,'2-班级学员信息表'!$P:$P,"&lt;&gt;"&amp;" ")</f>
        <v>0</v>
      </c>
      <c r="I120" s="54">
        <f>COUNTIFS('2-班级学员信息表'!$H:$H,'8-市场占有率'!I$5,'2-班级学员信息表'!$M:$M,'8-市场占有率'!$B120,'2-班级学员信息表'!$P:$P,"&lt;&gt;"&amp;" ")</f>
        <v>0</v>
      </c>
      <c r="J120" s="54">
        <f>COUNTIFS('2-班级学员信息表'!$H:$H,'8-市场占有率'!J$5,'2-班级学员信息表'!$M:$M,'8-市场占有率'!$B120,'2-班级学员信息表'!$P:$P,"&lt;&gt;"&amp;" ")</f>
        <v>0</v>
      </c>
      <c r="K120" s="54">
        <f>COUNTIFS('2-班级学员信息表'!$H:$H,'8-市场占有率'!K$5,'2-班级学员信息表'!$M:$M,'8-市场占有率'!$B120,'2-班级学员信息表'!$P:$P,"&lt;&gt;"&amp;" ")</f>
        <v>0</v>
      </c>
      <c r="L120" s="54">
        <f>COUNTIFS('2-班级学员信息表'!$H:$H,"初三",'2-班级学员信息表'!$M:$M,'8-市场占有率'!$B120,'2-班级学员信息表'!$P:$P,"&lt;&gt;"&amp;" ")+COUNTIFS('2-班级学员信息表'!$H:$H,"高一",'2-班级学员信息表'!$M:$M,'8-市场占有率'!$B120,'2-班级学员信息表'!$P:$P,"&lt;&gt;"&amp;" ")+COUNTIFS('2-班级学员信息表'!$H:$H,"高二",'2-班级学员信息表'!$M:$M,'8-市场占有率'!$B120,'2-班级学员信息表'!$P:$P,"&lt;&gt;"&amp;" ")+COUNTIFS('2-班级学员信息表'!$H:$H,"高三",'2-班级学员信息表'!$M:$M,'8-市场占有率'!$B120,'2-班级学员信息表'!$P:$P,"&lt;&gt;"&amp;" ")+COUNTIFS('2-班级学员信息表'!$H:$H,"其他",'2-班级学员信息表'!$M:$M,'8-市场占有率'!$B120,'2-班级学员信息表'!$P:$P,"&lt;&gt;"&amp;" ")</f>
        <v>0</v>
      </c>
      <c r="M120" s="54">
        <f t="shared" si="5"/>
        <v>0</v>
      </c>
      <c r="N120" s="189"/>
      <c r="O120" s="55">
        <f t="shared" si="4"/>
        <v>0</v>
      </c>
    </row>
    <row r="121" spans="1:15">
      <c r="A121" s="52">
        <v>115</v>
      </c>
      <c r="B121" s="188"/>
      <c r="C121" s="54">
        <f>COUNTIFS('2-班级学员信息表'!$H:$H,"小班",'2-班级学员信息表'!$M:$M,'8-市场占有率'!$B121,'2-班级学员信息表'!$P:$P,"&lt;&gt;"&amp;" ")+COUNTIFS('2-班级学员信息表'!$H:$H,"中班",'2-班级学员信息表'!$M:$M,'8-市场占有率'!$B121,'2-班级学员信息表'!$P:$P,"&lt;&gt;"&amp;" ")+COUNTIFS('2-班级学员信息表'!$H:$H,"大班",'2-班级学员信息表'!$M:$M,'8-市场占有率'!$B121,'2-班级学员信息表'!$P:$P,"&lt;&gt;"&amp;" ")</f>
        <v>0</v>
      </c>
      <c r="D121" s="54">
        <f>COUNTIFS('2-班级学员信息表'!$H:$H,'8-市场占有率'!D$5,'2-班级学员信息表'!$M:$M,'8-市场占有率'!$B121,'2-班级学员信息表'!$P:$P,"&lt;&gt;"&amp;" ")</f>
        <v>0</v>
      </c>
      <c r="E121" s="54">
        <f>COUNTIFS('2-班级学员信息表'!$H:$H,'8-市场占有率'!E$5,'2-班级学员信息表'!$M:$M,'8-市场占有率'!$B121,'2-班级学员信息表'!$P:$P,"&lt;&gt;"&amp;" ")</f>
        <v>0</v>
      </c>
      <c r="F121" s="54">
        <f>COUNTIFS('2-班级学员信息表'!$H:$H,'8-市场占有率'!F$5,'2-班级学员信息表'!$M:$M,'8-市场占有率'!$B121,'2-班级学员信息表'!$P:$P,"&lt;&gt;"&amp;" ")</f>
        <v>0</v>
      </c>
      <c r="G121" s="54">
        <f>COUNTIFS('2-班级学员信息表'!$H:$H,'8-市场占有率'!G$5,'2-班级学员信息表'!$M:$M,'8-市场占有率'!$B121,'2-班级学员信息表'!$P:$P,"&lt;&gt;"&amp;" ")</f>
        <v>0</v>
      </c>
      <c r="H121" s="54">
        <f>COUNTIFS('2-班级学员信息表'!$H:$H,'8-市场占有率'!H$5,'2-班级学员信息表'!$M:$M,'8-市场占有率'!$B121,'2-班级学员信息表'!$P:$P,"&lt;&gt;"&amp;" ")</f>
        <v>0</v>
      </c>
      <c r="I121" s="54">
        <f>COUNTIFS('2-班级学员信息表'!$H:$H,'8-市场占有率'!I$5,'2-班级学员信息表'!$M:$M,'8-市场占有率'!$B121,'2-班级学员信息表'!$P:$P,"&lt;&gt;"&amp;" ")</f>
        <v>0</v>
      </c>
      <c r="J121" s="54">
        <f>COUNTIFS('2-班级学员信息表'!$H:$H,'8-市场占有率'!J$5,'2-班级学员信息表'!$M:$M,'8-市场占有率'!$B121,'2-班级学员信息表'!$P:$P,"&lt;&gt;"&amp;" ")</f>
        <v>0</v>
      </c>
      <c r="K121" s="54">
        <f>COUNTIFS('2-班级学员信息表'!$H:$H,'8-市场占有率'!K$5,'2-班级学员信息表'!$M:$M,'8-市场占有率'!$B121,'2-班级学员信息表'!$P:$P,"&lt;&gt;"&amp;" ")</f>
        <v>0</v>
      </c>
      <c r="L121" s="54">
        <f>COUNTIFS('2-班级学员信息表'!$H:$H,"初三",'2-班级学员信息表'!$M:$M,'8-市场占有率'!$B121,'2-班级学员信息表'!$P:$P,"&lt;&gt;"&amp;" ")+COUNTIFS('2-班级学员信息表'!$H:$H,"高一",'2-班级学员信息表'!$M:$M,'8-市场占有率'!$B121,'2-班级学员信息表'!$P:$P,"&lt;&gt;"&amp;" ")+COUNTIFS('2-班级学员信息表'!$H:$H,"高二",'2-班级学员信息表'!$M:$M,'8-市场占有率'!$B121,'2-班级学员信息表'!$P:$P,"&lt;&gt;"&amp;" ")+COUNTIFS('2-班级学员信息表'!$H:$H,"高三",'2-班级学员信息表'!$M:$M,'8-市场占有率'!$B121,'2-班级学员信息表'!$P:$P,"&lt;&gt;"&amp;" ")+COUNTIFS('2-班级学员信息表'!$H:$H,"其他",'2-班级学员信息表'!$M:$M,'8-市场占有率'!$B121,'2-班级学员信息表'!$P:$P,"&lt;&gt;"&amp;" ")</f>
        <v>0</v>
      </c>
      <c r="M121" s="54">
        <f t="shared" si="5"/>
        <v>0</v>
      </c>
      <c r="N121" s="189"/>
      <c r="O121" s="55">
        <f t="shared" si="4"/>
        <v>0</v>
      </c>
    </row>
    <row r="122" spans="1:15">
      <c r="A122" s="52">
        <v>116</v>
      </c>
      <c r="B122" s="188"/>
      <c r="C122" s="54">
        <f>COUNTIFS('2-班级学员信息表'!$H:$H,"小班",'2-班级学员信息表'!$M:$M,'8-市场占有率'!$B122,'2-班级学员信息表'!$P:$P,"&lt;&gt;"&amp;" ")+COUNTIFS('2-班级学员信息表'!$H:$H,"中班",'2-班级学员信息表'!$M:$M,'8-市场占有率'!$B122,'2-班级学员信息表'!$P:$P,"&lt;&gt;"&amp;" ")+COUNTIFS('2-班级学员信息表'!$H:$H,"大班",'2-班级学员信息表'!$M:$M,'8-市场占有率'!$B122,'2-班级学员信息表'!$P:$P,"&lt;&gt;"&amp;" ")</f>
        <v>0</v>
      </c>
      <c r="D122" s="54">
        <f>COUNTIFS('2-班级学员信息表'!$H:$H,'8-市场占有率'!D$5,'2-班级学员信息表'!$M:$M,'8-市场占有率'!$B122,'2-班级学员信息表'!$P:$P,"&lt;&gt;"&amp;" ")</f>
        <v>0</v>
      </c>
      <c r="E122" s="54">
        <f>COUNTIFS('2-班级学员信息表'!$H:$H,'8-市场占有率'!E$5,'2-班级学员信息表'!$M:$M,'8-市场占有率'!$B122,'2-班级学员信息表'!$P:$P,"&lt;&gt;"&amp;" ")</f>
        <v>0</v>
      </c>
      <c r="F122" s="54">
        <f>COUNTIFS('2-班级学员信息表'!$H:$H,'8-市场占有率'!F$5,'2-班级学员信息表'!$M:$M,'8-市场占有率'!$B122,'2-班级学员信息表'!$P:$P,"&lt;&gt;"&amp;" ")</f>
        <v>0</v>
      </c>
      <c r="G122" s="54">
        <f>COUNTIFS('2-班级学员信息表'!$H:$H,'8-市场占有率'!G$5,'2-班级学员信息表'!$M:$M,'8-市场占有率'!$B122,'2-班级学员信息表'!$P:$P,"&lt;&gt;"&amp;" ")</f>
        <v>0</v>
      </c>
      <c r="H122" s="54">
        <f>COUNTIFS('2-班级学员信息表'!$H:$H,'8-市场占有率'!H$5,'2-班级学员信息表'!$M:$M,'8-市场占有率'!$B122,'2-班级学员信息表'!$P:$P,"&lt;&gt;"&amp;" ")</f>
        <v>0</v>
      </c>
      <c r="I122" s="54">
        <f>COUNTIFS('2-班级学员信息表'!$H:$H,'8-市场占有率'!I$5,'2-班级学员信息表'!$M:$M,'8-市场占有率'!$B122,'2-班级学员信息表'!$P:$P,"&lt;&gt;"&amp;" ")</f>
        <v>0</v>
      </c>
      <c r="J122" s="54">
        <f>COUNTIFS('2-班级学员信息表'!$H:$H,'8-市场占有率'!J$5,'2-班级学员信息表'!$M:$M,'8-市场占有率'!$B122,'2-班级学员信息表'!$P:$P,"&lt;&gt;"&amp;" ")</f>
        <v>0</v>
      </c>
      <c r="K122" s="54">
        <f>COUNTIFS('2-班级学员信息表'!$H:$H,'8-市场占有率'!K$5,'2-班级学员信息表'!$M:$M,'8-市场占有率'!$B122,'2-班级学员信息表'!$P:$P,"&lt;&gt;"&amp;" ")</f>
        <v>0</v>
      </c>
      <c r="L122" s="54">
        <f>COUNTIFS('2-班级学员信息表'!$H:$H,"初三",'2-班级学员信息表'!$M:$M,'8-市场占有率'!$B122,'2-班级学员信息表'!$P:$P,"&lt;&gt;"&amp;" ")+COUNTIFS('2-班级学员信息表'!$H:$H,"高一",'2-班级学员信息表'!$M:$M,'8-市场占有率'!$B122,'2-班级学员信息表'!$P:$P,"&lt;&gt;"&amp;" ")+COUNTIFS('2-班级学员信息表'!$H:$H,"高二",'2-班级学员信息表'!$M:$M,'8-市场占有率'!$B122,'2-班级学员信息表'!$P:$P,"&lt;&gt;"&amp;" ")+COUNTIFS('2-班级学员信息表'!$H:$H,"高三",'2-班级学员信息表'!$M:$M,'8-市场占有率'!$B122,'2-班级学员信息表'!$P:$P,"&lt;&gt;"&amp;" ")+COUNTIFS('2-班级学员信息表'!$H:$H,"其他",'2-班级学员信息表'!$M:$M,'8-市场占有率'!$B122,'2-班级学员信息表'!$P:$P,"&lt;&gt;"&amp;" ")</f>
        <v>0</v>
      </c>
      <c r="M122" s="54">
        <f t="shared" si="5"/>
        <v>0</v>
      </c>
      <c r="N122" s="189"/>
      <c r="O122" s="55">
        <f t="shared" si="4"/>
        <v>0</v>
      </c>
    </row>
    <row r="123" spans="1:15">
      <c r="A123" s="52">
        <v>117</v>
      </c>
      <c r="B123" s="188"/>
      <c r="C123" s="54">
        <f>COUNTIFS('2-班级学员信息表'!$H:$H,"小班",'2-班级学员信息表'!$M:$M,'8-市场占有率'!$B123,'2-班级学员信息表'!$P:$P,"&lt;&gt;"&amp;" ")+COUNTIFS('2-班级学员信息表'!$H:$H,"中班",'2-班级学员信息表'!$M:$M,'8-市场占有率'!$B123,'2-班级学员信息表'!$P:$P,"&lt;&gt;"&amp;" ")+COUNTIFS('2-班级学员信息表'!$H:$H,"大班",'2-班级学员信息表'!$M:$M,'8-市场占有率'!$B123,'2-班级学员信息表'!$P:$P,"&lt;&gt;"&amp;" ")</f>
        <v>0</v>
      </c>
      <c r="D123" s="54">
        <f>COUNTIFS('2-班级学员信息表'!$H:$H,'8-市场占有率'!D$5,'2-班级学员信息表'!$M:$M,'8-市场占有率'!$B123,'2-班级学员信息表'!$P:$P,"&lt;&gt;"&amp;" ")</f>
        <v>0</v>
      </c>
      <c r="E123" s="54">
        <f>COUNTIFS('2-班级学员信息表'!$H:$H,'8-市场占有率'!E$5,'2-班级学员信息表'!$M:$M,'8-市场占有率'!$B123,'2-班级学员信息表'!$P:$P,"&lt;&gt;"&amp;" ")</f>
        <v>0</v>
      </c>
      <c r="F123" s="54">
        <f>COUNTIFS('2-班级学员信息表'!$H:$H,'8-市场占有率'!F$5,'2-班级学员信息表'!$M:$M,'8-市场占有率'!$B123,'2-班级学员信息表'!$P:$P,"&lt;&gt;"&amp;" ")</f>
        <v>0</v>
      </c>
      <c r="G123" s="54">
        <f>COUNTIFS('2-班级学员信息表'!$H:$H,'8-市场占有率'!G$5,'2-班级学员信息表'!$M:$M,'8-市场占有率'!$B123,'2-班级学员信息表'!$P:$P,"&lt;&gt;"&amp;" ")</f>
        <v>0</v>
      </c>
      <c r="H123" s="54">
        <f>COUNTIFS('2-班级学员信息表'!$H:$H,'8-市场占有率'!H$5,'2-班级学员信息表'!$M:$M,'8-市场占有率'!$B123,'2-班级学员信息表'!$P:$P,"&lt;&gt;"&amp;" ")</f>
        <v>0</v>
      </c>
      <c r="I123" s="54">
        <f>COUNTIFS('2-班级学员信息表'!$H:$H,'8-市场占有率'!I$5,'2-班级学员信息表'!$M:$M,'8-市场占有率'!$B123,'2-班级学员信息表'!$P:$P,"&lt;&gt;"&amp;" ")</f>
        <v>0</v>
      </c>
      <c r="J123" s="54">
        <f>COUNTIFS('2-班级学员信息表'!$H:$H,'8-市场占有率'!J$5,'2-班级学员信息表'!$M:$M,'8-市场占有率'!$B123,'2-班级学员信息表'!$P:$P,"&lt;&gt;"&amp;" ")</f>
        <v>0</v>
      </c>
      <c r="K123" s="54">
        <f>COUNTIFS('2-班级学员信息表'!$H:$H,'8-市场占有率'!K$5,'2-班级学员信息表'!$M:$M,'8-市场占有率'!$B123,'2-班级学员信息表'!$P:$P,"&lt;&gt;"&amp;" ")</f>
        <v>0</v>
      </c>
      <c r="L123" s="54">
        <f>COUNTIFS('2-班级学员信息表'!$H:$H,"初三",'2-班级学员信息表'!$M:$M,'8-市场占有率'!$B123,'2-班级学员信息表'!$P:$P,"&lt;&gt;"&amp;" ")+COUNTIFS('2-班级学员信息表'!$H:$H,"高一",'2-班级学员信息表'!$M:$M,'8-市场占有率'!$B123,'2-班级学员信息表'!$P:$P,"&lt;&gt;"&amp;" ")+COUNTIFS('2-班级学员信息表'!$H:$H,"高二",'2-班级学员信息表'!$M:$M,'8-市场占有率'!$B123,'2-班级学员信息表'!$P:$P,"&lt;&gt;"&amp;" ")+COUNTIFS('2-班级学员信息表'!$H:$H,"高三",'2-班级学员信息表'!$M:$M,'8-市场占有率'!$B123,'2-班级学员信息表'!$P:$P,"&lt;&gt;"&amp;" ")+COUNTIFS('2-班级学员信息表'!$H:$H,"其他",'2-班级学员信息表'!$M:$M,'8-市场占有率'!$B123,'2-班级学员信息表'!$P:$P,"&lt;&gt;"&amp;" ")</f>
        <v>0</v>
      </c>
      <c r="M123" s="54">
        <f t="shared" si="5"/>
        <v>0</v>
      </c>
      <c r="N123" s="189"/>
      <c r="O123" s="55">
        <f t="shared" si="4"/>
        <v>0</v>
      </c>
    </row>
    <row r="124" spans="1:15">
      <c r="A124" s="52">
        <v>118</v>
      </c>
      <c r="B124" s="188"/>
      <c r="C124" s="54">
        <f>COUNTIFS('2-班级学员信息表'!$H:$H,"小班",'2-班级学员信息表'!$M:$M,'8-市场占有率'!$B124,'2-班级学员信息表'!$P:$P,"&lt;&gt;"&amp;" ")+COUNTIFS('2-班级学员信息表'!$H:$H,"中班",'2-班级学员信息表'!$M:$M,'8-市场占有率'!$B124,'2-班级学员信息表'!$P:$P,"&lt;&gt;"&amp;" ")+COUNTIFS('2-班级学员信息表'!$H:$H,"大班",'2-班级学员信息表'!$M:$M,'8-市场占有率'!$B124,'2-班级学员信息表'!$P:$P,"&lt;&gt;"&amp;" ")</f>
        <v>0</v>
      </c>
      <c r="D124" s="54">
        <f>COUNTIFS('2-班级学员信息表'!$H:$H,'8-市场占有率'!D$5,'2-班级学员信息表'!$M:$M,'8-市场占有率'!$B124,'2-班级学员信息表'!$P:$P,"&lt;&gt;"&amp;" ")</f>
        <v>0</v>
      </c>
      <c r="E124" s="54">
        <f>COUNTIFS('2-班级学员信息表'!$H:$H,'8-市场占有率'!E$5,'2-班级学员信息表'!$M:$M,'8-市场占有率'!$B124,'2-班级学员信息表'!$P:$P,"&lt;&gt;"&amp;" ")</f>
        <v>0</v>
      </c>
      <c r="F124" s="54">
        <f>COUNTIFS('2-班级学员信息表'!$H:$H,'8-市场占有率'!F$5,'2-班级学员信息表'!$M:$M,'8-市场占有率'!$B124,'2-班级学员信息表'!$P:$P,"&lt;&gt;"&amp;" ")</f>
        <v>0</v>
      </c>
      <c r="G124" s="54">
        <f>COUNTIFS('2-班级学员信息表'!$H:$H,'8-市场占有率'!G$5,'2-班级学员信息表'!$M:$M,'8-市场占有率'!$B124,'2-班级学员信息表'!$P:$P,"&lt;&gt;"&amp;" ")</f>
        <v>0</v>
      </c>
      <c r="H124" s="54">
        <f>COUNTIFS('2-班级学员信息表'!$H:$H,'8-市场占有率'!H$5,'2-班级学员信息表'!$M:$M,'8-市场占有率'!$B124,'2-班级学员信息表'!$P:$P,"&lt;&gt;"&amp;" ")</f>
        <v>0</v>
      </c>
      <c r="I124" s="54">
        <f>COUNTIFS('2-班级学员信息表'!$H:$H,'8-市场占有率'!I$5,'2-班级学员信息表'!$M:$M,'8-市场占有率'!$B124,'2-班级学员信息表'!$P:$P,"&lt;&gt;"&amp;" ")</f>
        <v>0</v>
      </c>
      <c r="J124" s="54">
        <f>COUNTIFS('2-班级学员信息表'!$H:$H,'8-市场占有率'!J$5,'2-班级学员信息表'!$M:$M,'8-市场占有率'!$B124,'2-班级学员信息表'!$P:$P,"&lt;&gt;"&amp;" ")</f>
        <v>0</v>
      </c>
      <c r="K124" s="54">
        <f>COUNTIFS('2-班级学员信息表'!$H:$H,'8-市场占有率'!K$5,'2-班级学员信息表'!$M:$M,'8-市场占有率'!$B124,'2-班级学员信息表'!$P:$P,"&lt;&gt;"&amp;" ")</f>
        <v>0</v>
      </c>
      <c r="L124" s="54">
        <f>COUNTIFS('2-班级学员信息表'!$H:$H,"初三",'2-班级学员信息表'!$M:$M,'8-市场占有率'!$B124,'2-班级学员信息表'!$P:$P,"&lt;&gt;"&amp;" ")+COUNTIFS('2-班级学员信息表'!$H:$H,"高一",'2-班级学员信息表'!$M:$M,'8-市场占有率'!$B124,'2-班级学员信息表'!$P:$P,"&lt;&gt;"&amp;" ")+COUNTIFS('2-班级学员信息表'!$H:$H,"高二",'2-班级学员信息表'!$M:$M,'8-市场占有率'!$B124,'2-班级学员信息表'!$P:$P,"&lt;&gt;"&amp;" ")+COUNTIFS('2-班级学员信息表'!$H:$H,"高三",'2-班级学员信息表'!$M:$M,'8-市场占有率'!$B124,'2-班级学员信息表'!$P:$P,"&lt;&gt;"&amp;" ")+COUNTIFS('2-班级学员信息表'!$H:$H,"其他",'2-班级学员信息表'!$M:$M,'8-市场占有率'!$B124,'2-班级学员信息表'!$P:$P,"&lt;&gt;"&amp;" ")</f>
        <v>0</v>
      </c>
      <c r="M124" s="54">
        <f t="shared" si="5"/>
        <v>0</v>
      </c>
      <c r="N124" s="189"/>
      <c r="O124" s="55">
        <f t="shared" si="4"/>
        <v>0</v>
      </c>
    </row>
    <row r="125" spans="1:15">
      <c r="A125" s="52">
        <v>119</v>
      </c>
      <c r="B125" s="188"/>
      <c r="C125" s="54">
        <f>COUNTIFS('2-班级学员信息表'!$H:$H,"小班",'2-班级学员信息表'!$M:$M,'8-市场占有率'!$B125,'2-班级学员信息表'!$P:$P,"&lt;&gt;"&amp;" ")+COUNTIFS('2-班级学员信息表'!$H:$H,"中班",'2-班级学员信息表'!$M:$M,'8-市场占有率'!$B125,'2-班级学员信息表'!$P:$P,"&lt;&gt;"&amp;" ")+COUNTIFS('2-班级学员信息表'!$H:$H,"大班",'2-班级学员信息表'!$M:$M,'8-市场占有率'!$B125,'2-班级学员信息表'!$P:$P,"&lt;&gt;"&amp;" ")</f>
        <v>0</v>
      </c>
      <c r="D125" s="54">
        <f>COUNTIFS('2-班级学员信息表'!$H:$H,'8-市场占有率'!D$5,'2-班级学员信息表'!$M:$M,'8-市场占有率'!$B125,'2-班级学员信息表'!$P:$P,"&lt;&gt;"&amp;" ")</f>
        <v>0</v>
      </c>
      <c r="E125" s="54">
        <f>COUNTIFS('2-班级学员信息表'!$H:$H,'8-市场占有率'!E$5,'2-班级学员信息表'!$M:$M,'8-市场占有率'!$B125,'2-班级学员信息表'!$P:$P,"&lt;&gt;"&amp;" ")</f>
        <v>0</v>
      </c>
      <c r="F125" s="54">
        <f>COUNTIFS('2-班级学员信息表'!$H:$H,'8-市场占有率'!F$5,'2-班级学员信息表'!$M:$M,'8-市场占有率'!$B125,'2-班级学员信息表'!$P:$P,"&lt;&gt;"&amp;" ")</f>
        <v>0</v>
      </c>
      <c r="G125" s="54">
        <f>COUNTIFS('2-班级学员信息表'!$H:$H,'8-市场占有率'!G$5,'2-班级学员信息表'!$M:$M,'8-市场占有率'!$B125,'2-班级学员信息表'!$P:$P,"&lt;&gt;"&amp;" ")</f>
        <v>0</v>
      </c>
      <c r="H125" s="54">
        <f>COUNTIFS('2-班级学员信息表'!$H:$H,'8-市场占有率'!H$5,'2-班级学员信息表'!$M:$M,'8-市场占有率'!$B125,'2-班级学员信息表'!$P:$P,"&lt;&gt;"&amp;" ")</f>
        <v>0</v>
      </c>
      <c r="I125" s="54">
        <f>COUNTIFS('2-班级学员信息表'!$H:$H,'8-市场占有率'!I$5,'2-班级学员信息表'!$M:$M,'8-市场占有率'!$B125,'2-班级学员信息表'!$P:$P,"&lt;&gt;"&amp;" ")</f>
        <v>0</v>
      </c>
      <c r="J125" s="54">
        <f>COUNTIFS('2-班级学员信息表'!$H:$H,'8-市场占有率'!J$5,'2-班级学员信息表'!$M:$M,'8-市场占有率'!$B125,'2-班级学员信息表'!$P:$P,"&lt;&gt;"&amp;" ")</f>
        <v>0</v>
      </c>
      <c r="K125" s="54">
        <f>COUNTIFS('2-班级学员信息表'!$H:$H,'8-市场占有率'!K$5,'2-班级学员信息表'!$M:$M,'8-市场占有率'!$B125,'2-班级学员信息表'!$P:$P,"&lt;&gt;"&amp;" ")</f>
        <v>0</v>
      </c>
      <c r="L125" s="54">
        <f>COUNTIFS('2-班级学员信息表'!$H:$H,"初三",'2-班级学员信息表'!$M:$M,'8-市场占有率'!$B125,'2-班级学员信息表'!$P:$P,"&lt;&gt;"&amp;" ")+COUNTIFS('2-班级学员信息表'!$H:$H,"高一",'2-班级学员信息表'!$M:$M,'8-市场占有率'!$B125,'2-班级学员信息表'!$P:$P,"&lt;&gt;"&amp;" ")+COUNTIFS('2-班级学员信息表'!$H:$H,"高二",'2-班级学员信息表'!$M:$M,'8-市场占有率'!$B125,'2-班级学员信息表'!$P:$P,"&lt;&gt;"&amp;" ")+COUNTIFS('2-班级学员信息表'!$H:$H,"高三",'2-班级学员信息表'!$M:$M,'8-市场占有率'!$B125,'2-班级学员信息表'!$P:$P,"&lt;&gt;"&amp;" ")+COUNTIFS('2-班级学员信息表'!$H:$H,"其他",'2-班级学员信息表'!$M:$M,'8-市场占有率'!$B125,'2-班级学员信息表'!$P:$P,"&lt;&gt;"&amp;" ")</f>
        <v>0</v>
      </c>
      <c r="M125" s="54">
        <f t="shared" si="5"/>
        <v>0</v>
      </c>
      <c r="N125" s="189"/>
      <c r="O125" s="55">
        <f t="shared" si="4"/>
        <v>0</v>
      </c>
    </row>
    <row r="126" spans="1:15">
      <c r="A126" s="52">
        <v>120</v>
      </c>
      <c r="B126" s="188"/>
      <c r="C126" s="54">
        <f>COUNTIFS('2-班级学员信息表'!$H:$H,"小班",'2-班级学员信息表'!$M:$M,'8-市场占有率'!$B126,'2-班级学员信息表'!$P:$P,"&lt;&gt;"&amp;" ")+COUNTIFS('2-班级学员信息表'!$H:$H,"中班",'2-班级学员信息表'!$M:$M,'8-市场占有率'!$B126,'2-班级学员信息表'!$P:$P,"&lt;&gt;"&amp;" ")+COUNTIFS('2-班级学员信息表'!$H:$H,"大班",'2-班级学员信息表'!$M:$M,'8-市场占有率'!$B126,'2-班级学员信息表'!$P:$P,"&lt;&gt;"&amp;" ")</f>
        <v>0</v>
      </c>
      <c r="D126" s="54">
        <f>COUNTIFS('2-班级学员信息表'!$H:$H,'8-市场占有率'!D$5,'2-班级学员信息表'!$M:$M,'8-市场占有率'!$B126,'2-班级学员信息表'!$P:$P,"&lt;&gt;"&amp;" ")</f>
        <v>0</v>
      </c>
      <c r="E126" s="54">
        <f>COUNTIFS('2-班级学员信息表'!$H:$H,'8-市场占有率'!E$5,'2-班级学员信息表'!$M:$M,'8-市场占有率'!$B126,'2-班级学员信息表'!$P:$P,"&lt;&gt;"&amp;" ")</f>
        <v>0</v>
      </c>
      <c r="F126" s="54">
        <f>COUNTIFS('2-班级学员信息表'!$H:$H,'8-市场占有率'!F$5,'2-班级学员信息表'!$M:$M,'8-市场占有率'!$B126,'2-班级学员信息表'!$P:$P,"&lt;&gt;"&amp;" ")</f>
        <v>0</v>
      </c>
      <c r="G126" s="54">
        <f>COUNTIFS('2-班级学员信息表'!$H:$H,'8-市场占有率'!G$5,'2-班级学员信息表'!$M:$M,'8-市场占有率'!$B126,'2-班级学员信息表'!$P:$P,"&lt;&gt;"&amp;" ")</f>
        <v>0</v>
      </c>
      <c r="H126" s="54">
        <f>COUNTIFS('2-班级学员信息表'!$H:$H,'8-市场占有率'!H$5,'2-班级学员信息表'!$M:$M,'8-市场占有率'!$B126,'2-班级学员信息表'!$P:$P,"&lt;&gt;"&amp;" ")</f>
        <v>0</v>
      </c>
      <c r="I126" s="54">
        <f>COUNTIFS('2-班级学员信息表'!$H:$H,'8-市场占有率'!I$5,'2-班级学员信息表'!$M:$M,'8-市场占有率'!$B126,'2-班级学员信息表'!$P:$P,"&lt;&gt;"&amp;" ")</f>
        <v>0</v>
      </c>
      <c r="J126" s="54">
        <f>COUNTIFS('2-班级学员信息表'!$H:$H,'8-市场占有率'!J$5,'2-班级学员信息表'!$M:$M,'8-市场占有率'!$B126,'2-班级学员信息表'!$P:$P,"&lt;&gt;"&amp;" ")</f>
        <v>0</v>
      </c>
      <c r="K126" s="54">
        <f>COUNTIFS('2-班级学员信息表'!$H:$H,'8-市场占有率'!K$5,'2-班级学员信息表'!$M:$M,'8-市场占有率'!$B126,'2-班级学员信息表'!$P:$P,"&lt;&gt;"&amp;" ")</f>
        <v>0</v>
      </c>
      <c r="L126" s="54">
        <f>COUNTIFS('2-班级学员信息表'!$H:$H,"初三",'2-班级学员信息表'!$M:$M,'8-市场占有率'!$B126,'2-班级学员信息表'!$P:$P,"&lt;&gt;"&amp;" ")+COUNTIFS('2-班级学员信息表'!$H:$H,"高一",'2-班级学员信息表'!$M:$M,'8-市场占有率'!$B126,'2-班级学员信息表'!$P:$P,"&lt;&gt;"&amp;" ")+COUNTIFS('2-班级学员信息表'!$H:$H,"高二",'2-班级学员信息表'!$M:$M,'8-市场占有率'!$B126,'2-班级学员信息表'!$P:$P,"&lt;&gt;"&amp;" ")+COUNTIFS('2-班级学员信息表'!$H:$H,"高三",'2-班级学员信息表'!$M:$M,'8-市场占有率'!$B126,'2-班级学员信息表'!$P:$P,"&lt;&gt;"&amp;" ")+COUNTIFS('2-班级学员信息表'!$H:$H,"其他",'2-班级学员信息表'!$M:$M,'8-市场占有率'!$B126,'2-班级学员信息表'!$P:$P,"&lt;&gt;"&amp;" ")</f>
        <v>0</v>
      </c>
      <c r="M126" s="54">
        <f t="shared" si="5"/>
        <v>0</v>
      </c>
      <c r="N126" s="189"/>
      <c r="O126" s="55">
        <f t="shared" si="4"/>
        <v>0</v>
      </c>
    </row>
    <row r="127" spans="1:15">
      <c r="A127" s="52">
        <v>121</v>
      </c>
      <c r="B127" s="188"/>
      <c r="C127" s="54">
        <f>COUNTIFS('2-班级学员信息表'!$H:$H,"小班",'2-班级学员信息表'!$M:$M,'8-市场占有率'!$B127,'2-班级学员信息表'!$P:$P,"&lt;&gt;"&amp;" ")+COUNTIFS('2-班级学员信息表'!$H:$H,"中班",'2-班级学员信息表'!$M:$M,'8-市场占有率'!$B127,'2-班级学员信息表'!$P:$P,"&lt;&gt;"&amp;" ")+COUNTIFS('2-班级学员信息表'!$H:$H,"大班",'2-班级学员信息表'!$M:$M,'8-市场占有率'!$B127,'2-班级学员信息表'!$P:$P,"&lt;&gt;"&amp;" ")</f>
        <v>0</v>
      </c>
      <c r="D127" s="54">
        <f>COUNTIFS('2-班级学员信息表'!$H:$H,'8-市场占有率'!D$5,'2-班级学员信息表'!$M:$M,'8-市场占有率'!$B127,'2-班级学员信息表'!$P:$P,"&lt;&gt;"&amp;" ")</f>
        <v>0</v>
      </c>
      <c r="E127" s="54">
        <f>COUNTIFS('2-班级学员信息表'!$H:$H,'8-市场占有率'!E$5,'2-班级学员信息表'!$M:$M,'8-市场占有率'!$B127,'2-班级学员信息表'!$P:$P,"&lt;&gt;"&amp;" ")</f>
        <v>0</v>
      </c>
      <c r="F127" s="54">
        <f>COUNTIFS('2-班级学员信息表'!$H:$H,'8-市场占有率'!F$5,'2-班级学员信息表'!$M:$M,'8-市场占有率'!$B127,'2-班级学员信息表'!$P:$P,"&lt;&gt;"&amp;" ")</f>
        <v>0</v>
      </c>
      <c r="G127" s="54">
        <f>COUNTIFS('2-班级学员信息表'!$H:$H,'8-市场占有率'!G$5,'2-班级学员信息表'!$M:$M,'8-市场占有率'!$B127,'2-班级学员信息表'!$P:$P,"&lt;&gt;"&amp;" ")</f>
        <v>0</v>
      </c>
      <c r="H127" s="54">
        <f>COUNTIFS('2-班级学员信息表'!$H:$H,'8-市场占有率'!H$5,'2-班级学员信息表'!$M:$M,'8-市场占有率'!$B127,'2-班级学员信息表'!$P:$P,"&lt;&gt;"&amp;" ")</f>
        <v>0</v>
      </c>
      <c r="I127" s="54">
        <f>COUNTIFS('2-班级学员信息表'!$H:$H,'8-市场占有率'!I$5,'2-班级学员信息表'!$M:$M,'8-市场占有率'!$B127,'2-班级学员信息表'!$P:$P,"&lt;&gt;"&amp;" ")</f>
        <v>0</v>
      </c>
      <c r="J127" s="54">
        <f>COUNTIFS('2-班级学员信息表'!$H:$H,'8-市场占有率'!J$5,'2-班级学员信息表'!$M:$M,'8-市场占有率'!$B127,'2-班级学员信息表'!$P:$P,"&lt;&gt;"&amp;" ")</f>
        <v>0</v>
      </c>
      <c r="K127" s="54">
        <f>COUNTIFS('2-班级学员信息表'!$H:$H,'8-市场占有率'!K$5,'2-班级学员信息表'!$M:$M,'8-市场占有率'!$B127,'2-班级学员信息表'!$P:$P,"&lt;&gt;"&amp;" ")</f>
        <v>0</v>
      </c>
      <c r="L127" s="54">
        <f>COUNTIFS('2-班级学员信息表'!$H:$H,"初三",'2-班级学员信息表'!$M:$M,'8-市场占有率'!$B127,'2-班级学员信息表'!$P:$P,"&lt;&gt;"&amp;" ")+COUNTIFS('2-班级学员信息表'!$H:$H,"高一",'2-班级学员信息表'!$M:$M,'8-市场占有率'!$B127,'2-班级学员信息表'!$P:$P,"&lt;&gt;"&amp;" ")+COUNTIFS('2-班级学员信息表'!$H:$H,"高二",'2-班级学员信息表'!$M:$M,'8-市场占有率'!$B127,'2-班级学员信息表'!$P:$P,"&lt;&gt;"&amp;" ")+COUNTIFS('2-班级学员信息表'!$H:$H,"高三",'2-班级学员信息表'!$M:$M,'8-市场占有率'!$B127,'2-班级学员信息表'!$P:$P,"&lt;&gt;"&amp;" ")+COUNTIFS('2-班级学员信息表'!$H:$H,"其他",'2-班级学员信息表'!$M:$M,'8-市场占有率'!$B127,'2-班级学员信息表'!$P:$P,"&lt;&gt;"&amp;" ")</f>
        <v>0</v>
      </c>
      <c r="M127" s="54">
        <f t="shared" si="5"/>
        <v>0</v>
      </c>
      <c r="N127" s="189"/>
      <c r="O127" s="55">
        <f t="shared" si="4"/>
        <v>0</v>
      </c>
    </row>
    <row r="128" spans="1:15">
      <c r="A128" s="52">
        <v>122</v>
      </c>
      <c r="B128" s="188"/>
      <c r="C128" s="54">
        <f>COUNTIFS('2-班级学员信息表'!$H:$H,"小班",'2-班级学员信息表'!$M:$M,'8-市场占有率'!$B128,'2-班级学员信息表'!$P:$P,"&lt;&gt;"&amp;" ")+COUNTIFS('2-班级学员信息表'!$H:$H,"中班",'2-班级学员信息表'!$M:$M,'8-市场占有率'!$B128,'2-班级学员信息表'!$P:$P,"&lt;&gt;"&amp;" ")+COUNTIFS('2-班级学员信息表'!$H:$H,"大班",'2-班级学员信息表'!$M:$M,'8-市场占有率'!$B128,'2-班级学员信息表'!$P:$P,"&lt;&gt;"&amp;" ")</f>
        <v>0</v>
      </c>
      <c r="D128" s="54">
        <f>COUNTIFS('2-班级学员信息表'!$H:$H,'8-市场占有率'!D$5,'2-班级学员信息表'!$M:$M,'8-市场占有率'!$B128,'2-班级学员信息表'!$P:$P,"&lt;&gt;"&amp;" ")</f>
        <v>0</v>
      </c>
      <c r="E128" s="54">
        <f>COUNTIFS('2-班级学员信息表'!$H:$H,'8-市场占有率'!E$5,'2-班级学员信息表'!$M:$M,'8-市场占有率'!$B128,'2-班级学员信息表'!$P:$P,"&lt;&gt;"&amp;" ")</f>
        <v>0</v>
      </c>
      <c r="F128" s="54">
        <f>COUNTIFS('2-班级学员信息表'!$H:$H,'8-市场占有率'!F$5,'2-班级学员信息表'!$M:$M,'8-市场占有率'!$B128,'2-班级学员信息表'!$P:$P,"&lt;&gt;"&amp;" ")</f>
        <v>0</v>
      </c>
      <c r="G128" s="54">
        <f>COUNTIFS('2-班级学员信息表'!$H:$H,'8-市场占有率'!G$5,'2-班级学员信息表'!$M:$M,'8-市场占有率'!$B128,'2-班级学员信息表'!$P:$P,"&lt;&gt;"&amp;" ")</f>
        <v>0</v>
      </c>
      <c r="H128" s="54">
        <f>COUNTIFS('2-班级学员信息表'!$H:$H,'8-市场占有率'!H$5,'2-班级学员信息表'!$M:$M,'8-市场占有率'!$B128,'2-班级学员信息表'!$P:$P,"&lt;&gt;"&amp;" ")</f>
        <v>0</v>
      </c>
      <c r="I128" s="54">
        <f>COUNTIFS('2-班级学员信息表'!$H:$H,'8-市场占有率'!I$5,'2-班级学员信息表'!$M:$M,'8-市场占有率'!$B128,'2-班级学员信息表'!$P:$P,"&lt;&gt;"&amp;" ")</f>
        <v>0</v>
      </c>
      <c r="J128" s="54">
        <f>COUNTIFS('2-班级学员信息表'!$H:$H,'8-市场占有率'!J$5,'2-班级学员信息表'!$M:$M,'8-市场占有率'!$B128,'2-班级学员信息表'!$P:$P,"&lt;&gt;"&amp;" ")</f>
        <v>0</v>
      </c>
      <c r="K128" s="54">
        <f>COUNTIFS('2-班级学员信息表'!$H:$H,'8-市场占有率'!K$5,'2-班级学员信息表'!$M:$M,'8-市场占有率'!$B128,'2-班级学员信息表'!$P:$P,"&lt;&gt;"&amp;" ")</f>
        <v>0</v>
      </c>
      <c r="L128" s="54">
        <f>COUNTIFS('2-班级学员信息表'!$H:$H,"初三",'2-班级学员信息表'!$M:$M,'8-市场占有率'!$B128,'2-班级学员信息表'!$P:$P,"&lt;&gt;"&amp;" ")+COUNTIFS('2-班级学员信息表'!$H:$H,"高一",'2-班级学员信息表'!$M:$M,'8-市场占有率'!$B128,'2-班级学员信息表'!$P:$P,"&lt;&gt;"&amp;" ")+COUNTIFS('2-班级学员信息表'!$H:$H,"高二",'2-班级学员信息表'!$M:$M,'8-市场占有率'!$B128,'2-班级学员信息表'!$P:$P,"&lt;&gt;"&amp;" ")+COUNTIFS('2-班级学员信息表'!$H:$H,"高三",'2-班级学员信息表'!$M:$M,'8-市场占有率'!$B128,'2-班级学员信息表'!$P:$P,"&lt;&gt;"&amp;" ")+COUNTIFS('2-班级学员信息表'!$H:$H,"其他",'2-班级学员信息表'!$M:$M,'8-市场占有率'!$B128,'2-班级学员信息表'!$P:$P,"&lt;&gt;"&amp;" ")</f>
        <v>0</v>
      </c>
      <c r="M128" s="54">
        <f t="shared" si="5"/>
        <v>0</v>
      </c>
      <c r="N128" s="189"/>
      <c r="O128" s="55">
        <f t="shared" si="4"/>
        <v>0</v>
      </c>
    </row>
    <row r="129" spans="1:15">
      <c r="A129" s="52">
        <v>123</v>
      </c>
      <c r="B129" s="188"/>
      <c r="C129" s="54">
        <f>COUNTIFS('2-班级学员信息表'!$H:$H,"小班",'2-班级学员信息表'!$M:$M,'8-市场占有率'!$B129,'2-班级学员信息表'!$P:$P,"&lt;&gt;"&amp;" ")+COUNTIFS('2-班级学员信息表'!$H:$H,"中班",'2-班级学员信息表'!$M:$M,'8-市场占有率'!$B129,'2-班级学员信息表'!$P:$P,"&lt;&gt;"&amp;" ")+COUNTIFS('2-班级学员信息表'!$H:$H,"大班",'2-班级学员信息表'!$M:$M,'8-市场占有率'!$B129,'2-班级学员信息表'!$P:$P,"&lt;&gt;"&amp;" ")</f>
        <v>0</v>
      </c>
      <c r="D129" s="54">
        <f>COUNTIFS('2-班级学员信息表'!$H:$H,'8-市场占有率'!D$5,'2-班级学员信息表'!$M:$M,'8-市场占有率'!$B129,'2-班级学员信息表'!$P:$P,"&lt;&gt;"&amp;" ")</f>
        <v>0</v>
      </c>
      <c r="E129" s="54">
        <f>COUNTIFS('2-班级学员信息表'!$H:$H,'8-市场占有率'!E$5,'2-班级学员信息表'!$M:$M,'8-市场占有率'!$B129,'2-班级学员信息表'!$P:$P,"&lt;&gt;"&amp;" ")</f>
        <v>0</v>
      </c>
      <c r="F129" s="54">
        <f>COUNTIFS('2-班级学员信息表'!$H:$H,'8-市场占有率'!F$5,'2-班级学员信息表'!$M:$M,'8-市场占有率'!$B129,'2-班级学员信息表'!$P:$P,"&lt;&gt;"&amp;" ")</f>
        <v>0</v>
      </c>
      <c r="G129" s="54">
        <f>COUNTIFS('2-班级学员信息表'!$H:$H,'8-市场占有率'!G$5,'2-班级学员信息表'!$M:$M,'8-市场占有率'!$B129,'2-班级学员信息表'!$P:$P,"&lt;&gt;"&amp;" ")</f>
        <v>0</v>
      </c>
      <c r="H129" s="54">
        <f>COUNTIFS('2-班级学员信息表'!$H:$H,'8-市场占有率'!H$5,'2-班级学员信息表'!$M:$M,'8-市场占有率'!$B129,'2-班级学员信息表'!$P:$P,"&lt;&gt;"&amp;" ")</f>
        <v>0</v>
      </c>
      <c r="I129" s="54">
        <f>COUNTIFS('2-班级学员信息表'!$H:$H,'8-市场占有率'!I$5,'2-班级学员信息表'!$M:$M,'8-市场占有率'!$B129,'2-班级学员信息表'!$P:$P,"&lt;&gt;"&amp;" ")</f>
        <v>0</v>
      </c>
      <c r="J129" s="54">
        <f>COUNTIFS('2-班级学员信息表'!$H:$H,'8-市场占有率'!J$5,'2-班级学员信息表'!$M:$M,'8-市场占有率'!$B129,'2-班级学员信息表'!$P:$P,"&lt;&gt;"&amp;" ")</f>
        <v>0</v>
      </c>
      <c r="K129" s="54">
        <f>COUNTIFS('2-班级学员信息表'!$H:$H,'8-市场占有率'!K$5,'2-班级学员信息表'!$M:$M,'8-市场占有率'!$B129,'2-班级学员信息表'!$P:$P,"&lt;&gt;"&amp;" ")</f>
        <v>0</v>
      </c>
      <c r="L129" s="54">
        <f>COUNTIFS('2-班级学员信息表'!$H:$H,"初三",'2-班级学员信息表'!$M:$M,'8-市场占有率'!$B129,'2-班级学员信息表'!$P:$P,"&lt;&gt;"&amp;" ")+COUNTIFS('2-班级学员信息表'!$H:$H,"高一",'2-班级学员信息表'!$M:$M,'8-市场占有率'!$B129,'2-班级学员信息表'!$P:$P,"&lt;&gt;"&amp;" ")+COUNTIFS('2-班级学员信息表'!$H:$H,"高二",'2-班级学员信息表'!$M:$M,'8-市场占有率'!$B129,'2-班级学员信息表'!$P:$P,"&lt;&gt;"&amp;" ")+COUNTIFS('2-班级学员信息表'!$H:$H,"高三",'2-班级学员信息表'!$M:$M,'8-市场占有率'!$B129,'2-班级学员信息表'!$P:$P,"&lt;&gt;"&amp;" ")+COUNTIFS('2-班级学员信息表'!$H:$H,"其他",'2-班级学员信息表'!$M:$M,'8-市场占有率'!$B129,'2-班级学员信息表'!$P:$P,"&lt;&gt;"&amp;" ")</f>
        <v>0</v>
      </c>
      <c r="M129" s="54">
        <f t="shared" si="5"/>
        <v>0</v>
      </c>
      <c r="N129" s="189"/>
      <c r="O129" s="55">
        <f t="shared" si="4"/>
        <v>0</v>
      </c>
    </row>
    <row r="130" spans="1:15">
      <c r="A130" s="52">
        <v>124</v>
      </c>
      <c r="B130" s="188"/>
      <c r="C130" s="54">
        <f>COUNTIFS('2-班级学员信息表'!$H:$H,"小班",'2-班级学员信息表'!$M:$M,'8-市场占有率'!$B130,'2-班级学员信息表'!$P:$P,"&lt;&gt;"&amp;" ")+COUNTIFS('2-班级学员信息表'!$H:$H,"中班",'2-班级学员信息表'!$M:$M,'8-市场占有率'!$B130,'2-班级学员信息表'!$P:$P,"&lt;&gt;"&amp;" ")+COUNTIFS('2-班级学员信息表'!$H:$H,"大班",'2-班级学员信息表'!$M:$M,'8-市场占有率'!$B130,'2-班级学员信息表'!$P:$P,"&lt;&gt;"&amp;" ")</f>
        <v>0</v>
      </c>
      <c r="D130" s="54">
        <f>COUNTIFS('2-班级学员信息表'!$H:$H,'8-市场占有率'!D$5,'2-班级学员信息表'!$M:$M,'8-市场占有率'!$B130,'2-班级学员信息表'!$P:$P,"&lt;&gt;"&amp;" ")</f>
        <v>0</v>
      </c>
      <c r="E130" s="54">
        <f>COUNTIFS('2-班级学员信息表'!$H:$H,'8-市场占有率'!E$5,'2-班级学员信息表'!$M:$M,'8-市场占有率'!$B130,'2-班级学员信息表'!$P:$P,"&lt;&gt;"&amp;" ")</f>
        <v>0</v>
      </c>
      <c r="F130" s="54">
        <f>COUNTIFS('2-班级学员信息表'!$H:$H,'8-市场占有率'!F$5,'2-班级学员信息表'!$M:$M,'8-市场占有率'!$B130,'2-班级学员信息表'!$P:$P,"&lt;&gt;"&amp;" ")</f>
        <v>0</v>
      </c>
      <c r="G130" s="54">
        <f>COUNTIFS('2-班级学员信息表'!$H:$H,'8-市场占有率'!G$5,'2-班级学员信息表'!$M:$M,'8-市场占有率'!$B130,'2-班级学员信息表'!$P:$P,"&lt;&gt;"&amp;" ")</f>
        <v>0</v>
      </c>
      <c r="H130" s="54">
        <f>COUNTIFS('2-班级学员信息表'!$H:$H,'8-市场占有率'!H$5,'2-班级学员信息表'!$M:$M,'8-市场占有率'!$B130,'2-班级学员信息表'!$P:$P,"&lt;&gt;"&amp;" ")</f>
        <v>0</v>
      </c>
      <c r="I130" s="54">
        <f>COUNTIFS('2-班级学员信息表'!$H:$H,'8-市场占有率'!I$5,'2-班级学员信息表'!$M:$M,'8-市场占有率'!$B130,'2-班级学员信息表'!$P:$P,"&lt;&gt;"&amp;" ")</f>
        <v>0</v>
      </c>
      <c r="J130" s="54">
        <f>COUNTIFS('2-班级学员信息表'!$H:$H,'8-市场占有率'!J$5,'2-班级学员信息表'!$M:$M,'8-市场占有率'!$B130,'2-班级学员信息表'!$P:$P,"&lt;&gt;"&amp;" ")</f>
        <v>0</v>
      </c>
      <c r="K130" s="54">
        <f>COUNTIFS('2-班级学员信息表'!$H:$H,'8-市场占有率'!K$5,'2-班级学员信息表'!$M:$M,'8-市场占有率'!$B130,'2-班级学员信息表'!$P:$P,"&lt;&gt;"&amp;" ")</f>
        <v>0</v>
      </c>
      <c r="L130" s="54">
        <f>COUNTIFS('2-班级学员信息表'!$H:$H,"初三",'2-班级学员信息表'!$M:$M,'8-市场占有率'!$B130,'2-班级学员信息表'!$P:$P,"&lt;&gt;"&amp;" ")+COUNTIFS('2-班级学员信息表'!$H:$H,"高一",'2-班级学员信息表'!$M:$M,'8-市场占有率'!$B130,'2-班级学员信息表'!$P:$P,"&lt;&gt;"&amp;" ")+COUNTIFS('2-班级学员信息表'!$H:$H,"高二",'2-班级学员信息表'!$M:$M,'8-市场占有率'!$B130,'2-班级学员信息表'!$P:$P,"&lt;&gt;"&amp;" ")+COUNTIFS('2-班级学员信息表'!$H:$H,"高三",'2-班级学员信息表'!$M:$M,'8-市场占有率'!$B130,'2-班级学员信息表'!$P:$P,"&lt;&gt;"&amp;" ")+COUNTIFS('2-班级学员信息表'!$H:$H,"其他",'2-班级学员信息表'!$M:$M,'8-市场占有率'!$B130,'2-班级学员信息表'!$P:$P,"&lt;&gt;"&amp;" ")</f>
        <v>0</v>
      </c>
      <c r="M130" s="54">
        <f t="shared" si="5"/>
        <v>0</v>
      </c>
      <c r="N130" s="189"/>
      <c r="O130" s="55">
        <f t="shared" si="4"/>
        <v>0</v>
      </c>
    </row>
    <row r="131" spans="1:15">
      <c r="A131" s="52">
        <v>125</v>
      </c>
      <c r="B131" s="188"/>
      <c r="C131" s="54">
        <f>COUNTIFS('2-班级学员信息表'!$H:$H,"小班",'2-班级学员信息表'!$M:$M,'8-市场占有率'!$B131,'2-班级学员信息表'!$P:$P,"&lt;&gt;"&amp;" ")+COUNTIFS('2-班级学员信息表'!$H:$H,"中班",'2-班级学员信息表'!$M:$M,'8-市场占有率'!$B131,'2-班级学员信息表'!$P:$P,"&lt;&gt;"&amp;" ")+COUNTIFS('2-班级学员信息表'!$H:$H,"大班",'2-班级学员信息表'!$M:$M,'8-市场占有率'!$B131,'2-班级学员信息表'!$P:$P,"&lt;&gt;"&amp;" ")</f>
        <v>0</v>
      </c>
      <c r="D131" s="54">
        <f>COUNTIFS('2-班级学员信息表'!$H:$H,'8-市场占有率'!D$5,'2-班级学员信息表'!$M:$M,'8-市场占有率'!$B131,'2-班级学员信息表'!$P:$P,"&lt;&gt;"&amp;" ")</f>
        <v>0</v>
      </c>
      <c r="E131" s="54">
        <f>COUNTIFS('2-班级学员信息表'!$H:$H,'8-市场占有率'!E$5,'2-班级学员信息表'!$M:$M,'8-市场占有率'!$B131,'2-班级学员信息表'!$P:$P,"&lt;&gt;"&amp;" ")</f>
        <v>0</v>
      </c>
      <c r="F131" s="54">
        <f>COUNTIFS('2-班级学员信息表'!$H:$H,'8-市场占有率'!F$5,'2-班级学员信息表'!$M:$M,'8-市场占有率'!$B131,'2-班级学员信息表'!$P:$P,"&lt;&gt;"&amp;" ")</f>
        <v>0</v>
      </c>
      <c r="G131" s="54">
        <f>COUNTIFS('2-班级学员信息表'!$H:$H,'8-市场占有率'!G$5,'2-班级学员信息表'!$M:$M,'8-市场占有率'!$B131,'2-班级学员信息表'!$P:$P,"&lt;&gt;"&amp;" ")</f>
        <v>0</v>
      </c>
      <c r="H131" s="54">
        <f>COUNTIFS('2-班级学员信息表'!$H:$H,'8-市场占有率'!H$5,'2-班级学员信息表'!$M:$M,'8-市场占有率'!$B131,'2-班级学员信息表'!$P:$P,"&lt;&gt;"&amp;" ")</f>
        <v>0</v>
      </c>
      <c r="I131" s="54">
        <f>COUNTIFS('2-班级学员信息表'!$H:$H,'8-市场占有率'!I$5,'2-班级学员信息表'!$M:$M,'8-市场占有率'!$B131,'2-班级学员信息表'!$P:$P,"&lt;&gt;"&amp;" ")</f>
        <v>0</v>
      </c>
      <c r="J131" s="54">
        <f>COUNTIFS('2-班级学员信息表'!$H:$H,'8-市场占有率'!J$5,'2-班级学员信息表'!$M:$M,'8-市场占有率'!$B131,'2-班级学员信息表'!$P:$P,"&lt;&gt;"&amp;" ")</f>
        <v>0</v>
      </c>
      <c r="K131" s="54">
        <f>COUNTIFS('2-班级学员信息表'!$H:$H,'8-市场占有率'!K$5,'2-班级学员信息表'!$M:$M,'8-市场占有率'!$B131,'2-班级学员信息表'!$P:$P,"&lt;&gt;"&amp;" ")</f>
        <v>0</v>
      </c>
      <c r="L131" s="54">
        <f>COUNTIFS('2-班级学员信息表'!$H:$H,"初三",'2-班级学员信息表'!$M:$M,'8-市场占有率'!$B131,'2-班级学员信息表'!$P:$P,"&lt;&gt;"&amp;" ")+COUNTIFS('2-班级学员信息表'!$H:$H,"高一",'2-班级学员信息表'!$M:$M,'8-市场占有率'!$B131,'2-班级学员信息表'!$P:$P,"&lt;&gt;"&amp;" ")+COUNTIFS('2-班级学员信息表'!$H:$H,"高二",'2-班级学员信息表'!$M:$M,'8-市场占有率'!$B131,'2-班级学员信息表'!$P:$P,"&lt;&gt;"&amp;" ")+COUNTIFS('2-班级学员信息表'!$H:$H,"高三",'2-班级学员信息表'!$M:$M,'8-市场占有率'!$B131,'2-班级学员信息表'!$P:$P,"&lt;&gt;"&amp;" ")+COUNTIFS('2-班级学员信息表'!$H:$H,"其他",'2-班级学员信息表'!$M:$M,'8-市场占有率'!$B131,'2-班级学员信息表'!$P:$P,"&lt;&gt;"&amp;" ")</f>
        <v>0</v>
      </c>
      <c r="M131" s="54">
        <f t="shared" si="5"/>
        <v>0</v>
      </c>
      <c r="N131" s="189"/>
      <c r="O131" s="55">
        <f t="shared" si="4"/>
        <v>0</v>
      </c>
    </row>
    <row r="132" spans="1:15">
      <c r="A132" s="52">
        <v>126</v>
      </c>
      <c r="B132" s="188"/>
      <c r="C132" s="54">
        <f>COUNTIFS('2-班级学员信息表'!$H:$H,"小班",'2-班级学员信息表'!$M:$M,'8-市场占有率'!$B132,'2-班级学员信息表'!$P:$P,"&lt;&gt;"&amp;" ")+COUNTIFS('2-班级学员信息表'!$H:$H,"中班",'2-班级学员信息表'!$M:$M,'8-市场占有率'!$B132,'2-班级学员信息表'!$P:$P,"&lt;&gt;"&amp;" ")+COUNTIFS('2-班级学员信息表'!$H:$H,"大班",'2-班级学员信息表'!$M:$M,'8-市场占有率'!$B132,'2-班级学员信息表'!$P:$P,"&lt;&gt;"&amp;" ")</f>
        <v>0</v>
      </c>
      <c r="D132" s="54">
        <f>COUNTIFS('2-班级学员信息表'!$H:$H,'8-市场占有率'!D$5,'2-班级学员信息表'!$M:$M,'8-市场占有率'!$B132,'2-班级学员信息表'!$P:$P,"&lt;&gt;"&amp;" ")</f>
        <v>0</v>
      </c>
      <c r="E132" s="54">
        <f>COUNTIFS('2-班级学员信息表'!$H:$H,'8-市场占有率'!E$5,'2-班级学员信息表'!$M:$M,'8-市场占有率'!$B132,'2-班级学员信息表'!$P:$P,"&lt;&gt;"&amp;" ")</f>
        <v>0</v>
      </c>
      <c r="F132" s="54">
        <f>COUNTIFS('2-班级学员信息表'!$H:$H,'8-市场占有率'!F$5,'2-班级学员信息表'!$M:$M,'8-市场占有率'!$B132,'2-班级学员信息表'!$P:$P,"&lt;&gt;"&amp;" ")</f>
        <v>0</v>
      </c>
      <c r="G132" s="54">
        <f>COUNTIFS('2-班级学员信息表'!$H:$H,'8-市场占有率'!G$5,'2-班级学员信息表'!$M:$M,'8-市场占有率'!$B132,'2-班级学员信息表'!$P:$P,"&lt;&gt;"&amp;" ")</f>
        <v>0</v>
      </c>
      <c r="H132" s="54">
        <f>COUNTIFS('2-班级学员信息表'!$H:$H,'8-市场占有率'!H$5,'2-班级学员信息表'!$M:$M,'8-市场占有率'!$B132,'2-班级学员信息表'!$P:$P,"&lt;&gt;"&amp;" ")</f>
        <v>0</v>
      </c>
      <c r="I132" s="54">
        <f>COUNTIFS('2-班级学员信息表'!$H:$H,'8-市场占有率'!I$5,'2-班级学员信息表'!$M:$M,'8-市场占有率'!$B132,'2-班级学员信息表'!$P:$P,"&lt;&gt;"&amp;" ")</f>
        <v>0</v>
      </c>
      <c r="J132" s="54">
        <f>COUNTIFS('2-班级学员信息表'!$H:$H,'8-市场占有率'!J$5,'2-班级学员信息表'!$M:$M,'8-市场占有率'!$B132,'2-班级学员信息表'!$P:$P,"&lt;&gt;"&amp;" ")</f>
        <v>0</v>
      </c>
      <c r="K132" s="54">
        <f>COUNTIFS('2-班级学员信息表'!$H:$H,'8-市场占有率'!K$5,'2-班级学员信息表'!$M:$M,'8-市场占有率'!$B132,'2-班级学员信息表'!$P:$P,"&lt;&gt;"&amp;" ")</f>
        <v>0</v>
      </c>
      <c r="L132" s="54">
        <f>COUNTIFS('2-班级学员信息表'!$H:$H,"初三",'2-班级学员信息表'!$M:$M,'8-市场占有率'!$B132,'2-班级学员信息表'!$P:$P,"&lt;&gt;"&amp;" ")+COUNTIFS('2-班级学员信息表'!$H:$H,"高一",'2-班级学员信息表'!$M:$M,'8-市场占有率'!$B132,'2-班级学员信息表'!$P:$P,"&lt;&gt;"&amp;" ")+COUNTIFS('2-班级学员信息表'!$H:$H,"高二",'2-班级学员信息表'!$M:$M,'8-市场占有率'!$B132,'2-班级学员信息表'!$P:$P,"&lt;&gt;"&amp;" ")+COUNTIFS('2-班级学员信息表'!$H:$H,"高三",'2-班级学员信息表'!$M:$M,'8-市场占有率'!$B132,'2-班级学员信息表'!$P:$P,"&lt;&gt;"&amp;" ")+COUNTIFS('2-班级学员信息表'!$H:$H,"其他",'2-班级学员信息表'!$M:$M,'8-市场占有率'!$B132,'2-班级学员信息表'!$P:$P,"&lt;&gt;"&amp;" ")</f>
        <v>0</v>
      </c>
      <c r="M132" s="54">
        <f t="shared" si="5"/>
        <v>0</v>
      </c>
      <c r="N132" s="189"/>
      <c r="O132" s="55">
        <f t="shared" si="4"/>
        <v>0</v>
      </c>
    </row>
    <row r="133" spans="1:15">
      <c r="A133" s="52">
        <v>127</v>
      </c>
      <c r="B133" s="188"/>
      <c r="C133" s="54">
        <f>COUNTIFS('2-班级学员信息表'!$H:$H,"小班",'2-班级学员信息表'!$M:$M,'8-市场占有率'!$B133,'2-班级学员信息表'!$P:$P,"&lt;&gt;"&amp;" ")+COUNTIFS('2-班级学员信息表'!$H:$H,"中班",'2-班级学员信息表'!$M:$M,'8-市场占有率'!$B133,'2-班级学员信息表'!$P:$P,"&lt;&gt;"&amp;" ")+COUNTIFS('2-班级学员信息表'!$H:$H,"大班",'2-班级学员信息表'!$M:$M,'8-市场占有率'!$B133,'2-班级学员信息表'!$P:$P,"&lt;&gt;"&amp;" ")</f>
        <v>0</v>
      </c>
      <c r="D133" s="54">
        <f>COUNTIFS('2-班级学员信息表'!$H:$H,'8-市场占有率'!D$5,'2-班级学员信息表'!$M:$M,'8-市场占有率'!$B133,'2-班级学员信息表'!$P:$P,"&lt;&gt;"&amp;" ")</f>
        <v>0</v>
      </c>
      <c r="E133" s="54">
        <f>COUNTIFS('2-班级学员信息表'!$H:$H,'8-市场占有率'!E$5,'2-班级学员信息表'!$M:$M,'8-市场占有率'!$B133,'2-班级学员信息表'!$P:$P,"&lt;&gt;"&amp;" ")</f>
        <v>0</v>
      </c>
      <c r="F133" s="54">
        <f>COUNTIFS('2-班级学员信息表'!$H:$H,'8-市场占有率'!F$5,'2-班级学员信息表'!$M:$M,'8-市场占有率'!$B133,'2-班级学员信息表'!$P:$P,"&lt;&gt;"&amp;" ")</f>
        <v>0</v>
      </c>
      <c r="G133" s="54">
        <f>COUNTIFS('2-班级学员信息表'!$H:$H,'8-市场占有率'!G$5,'2-班级学员信息表'!$M:$M,'8-市场占有率'!$B133,'2-班级学员信息表'!$P:$P,"&lt;&gt;"&amp;" ")</f>
        <v>0</v>
      </c>
      <c r="H133" s="54">
        <f>COUNTIFS('2-班级学员信息表'!$H:$H,'8-市场占有率'!H$5,'2-班级学员信息表'!$M:$M,'8-市场占有率'!$B133,'2-班级学员信息表'!$P:$P,"&lt;&gt;"&amp;" ")</f>
        <v>0</v>
      </c>
      <c r="I133" s="54">
        <f>COUNTIFS('2-班级学员信息表'!$H:$H,'8-市场占有率'!I$5,'2-班级学员信息表'!$M:$M,'8-市场占有率'!$B133,'2-班级学员信息表'!$P:$P,"&lt;&gt;"&amp;" ")</f>
        <v>0</v>
      </c>
      <c r="J133" s="54">
        <f>COUNTIFS('2-班级学员信息表'!$H:$H,'8-市场占有率'!J$5,'2-班级学员信息表'!$M:$M,'8-市场占有率'!$B133,'2-班级学员信息表'!$P:$P,"&lt;&gt;"&amp;" ")</f>
        <v>0</v>
      </c>
      <c r="K133" s="54">
        <f>COUNTIFS('2-班级学员信息表'!$H:$H,'8-市场占有率'!K$5,'2-班级学员信息表'!$M:$M,'8-市场占有率'!$B133,'2-班级学员信息表'!$P:$P,"&lt;&gt;"&amp;" ")</f>
        <v>0</v>
      </c>
      <c r="L133" s="54">
        <f>COUNTIFS('2-班级学员信息表'!$H:$H,"初三",'2-班级学员信息表'!$M:$M,'8-市场占有率'!$B133,'2-班级学员信息表'!$P:$P,"&lt;&gt;"&amp;" ")+COUNTIFS('2-班级学员信息表'!$H:$H,"高一",'2-班级学员信息表'!$M:$M,'8-市场占有率'!$B133,'2-班级学员信息表'!$P:$P,"&lt;&gt;"&amp;" ")+COUNTIFS('2-班级学员信息表'!$H:$H,"高二",'2-班级学员信息表'!$M:$M,'8-市场占有率'!$B133,'2-班级学员信息表'!$P:$P,"&lt;&gt;"&amp;" ")+COUNTIFS('2-班级学员信息表'!$H:$H,"高三",'2-班级学员信息表'!$M:$M,'8-市场占有率'!$B133,'2-班级学员信息表'!$P:$P,"&lt;&gt;"&amp;" ")+COUNTIFS('2-班级学员信息表'!$H:$H,"其他",'2-班级学员信息表'!$M:$M,'8-市场占有率'!$B133,'2-班级学员信息表'!$P:$P,"&lt;&gt;"&amp;" ")</f>
        <v>0</v>
      </c>
      <c r="M133" s="54">
        <f t="shared" si="5"/>
        <v>0</v>
      </c>
      <c r="N133" s="189"/>
      <c r="O133" s="55">
        <f t="shared" si="4"/>
        <v>0</v>
      </c>
    </row>
    <row r="134" spans="1:15">
      <c r="A134" s="52">
        <v>128</v>
      </c>
      <c r="B134" s="188"/>
      <c r="C134" s="54">
        <f>COUNTIFS('2-班级学员信息表'!$H:$H,"小班",'2-班级学员信息表'!$M:$M,'8-市场占有率'!$B134,'2-班级学员信息表'!$P:$P,"&lt;&gt;"&amp;" ")+COUNTIFS('2-班级学员信息表'!$H:$H,"中班",'2-班级学员信息表'!$M:$M,'8-市场占有率'!$B134,'2-班级学员信息表'!$P:$P,"&lt;&gt;"&amp;" ")+COUNTIFS('2-班级学员信息表'!$H:$H,"大班",'2-班级学员信息表'!$M:$M,'8-市场占有率'!$B134,'2-班级学员信息表'!$P:$P,"&lt;&gt;"&amp;" ")</f>
        <v>0</v>
      </c>
      <c r="D134" s="54">
        <f>COUNTIFS('2-班级学员信息表'!$H:$H,'8-市场占有率'!D$5,'2-班级学员信息表'!$M:$M,'8-市场占有率'!$B134,'2-班级学员信息表'!$P:$P,"&lt;&gt;"&amp;" ")</f>
        <v>0</v>
      </c>
      <c r="E134" s="54">
        <f>COUNTIFS('2-班级学员信息表'!$H:$H,'8-市场占有率'!E$5,'2-班级学员信息表'!$M:$M,'8-市场占有率'!$B134,'2-班级学员信息表'!$P:$P,"&lt;&gt;"&amp;" ")</f>
        <v>0</v>
      </c>
      <c r="F134" s="54">
        <f>COUNTIFS('2-班级学员信息表'!$H:$H,'8-市场占有率'!F$5,'2-班级学员信息表'!$M:$M,'8-市场占有率'!$B134,'2-班级学员信息表'!$P:$P,"&lt;&gt;"&amp;" ")</f>
        <v>0</v>
      </c>
      <c r="G134" s="54">
        <f>COUNTIFS('2-班级学员信息表'!$H:$H,'8-市场占有率'!G$5,'2-班级学员信息表'!$M:$M,'8-市场占有率'!$B134,'2-班级学员信息表'!$P:$P,"&lt;&gt;"&amp;" ")</f>
        <v>0</v>
      </c>
      <c r="H134" s="54">
        <f>COUNTIFS('2-班级学员信息表'!$H:$H,'8-市场占有率'!H$5,'2-班级学员信息表'!$M:$M,'8-市场占有率'!$B134,'2-班级学员信息表'!$P:$P,"&lt;&gt;"&amp;" ")</f>
        <v>0</v>
      </c>
      <c r="I134" s="54">
        <f>COUNTIFS('2-班级学员信息表'!$H:$H,'8-市场占有率'!I$5,'2-班级学员信息表'!$M:$M,'8-市场占有率'!$B134,'2-班级学员信息表'!$P:$P,"&lt;&gt;"&amp;" ")</f>
        <v>0</v>
      </c>
      <c r="J134" s="54">
        <f>COUNTIFS('2-班级学员信息表'!$H:$H,'8-市场占有率'!J$5,'2-班级学员信息表'!$M:$M,'8-市场占有率'!$B134,'2-班级学员信息表'!$P:$P,"&lt;&gt;"&amp;" ")</f>
        <v>0</v>
      </c>
      <c r="K134" s="54">
        <f>COUNTIFS('2-班级学员信息表'!$H:$H,'8-市场占有率'!K$5,'2-班级学员信息表'!$M:$M,'8-市场占有率'!$B134,'2-班级学员信息表'!$P:$P,"&lt;&gt;"&amp;" ")</f>
        <v>0</v>
      </c>
      <c r="L134" s="54">
        <f>COUNTIFS('2-班级学员信息表'!$H:$H,"初三",'2-班级学员信息表'!$M:$M,'8-市场占有率'!$B134,'2-班级学员信息表'!$P:$P,"&lt;&gt;"&amp;" ")+COUNTIFS('2-班级学员信息表'!$H:$H,"高一",'2-班级学员信息表'!$M:$M,'8-市场占有率'!$B134,'2-班级学员信息表'!$P:$P,"&lt;&gt;"&amp;" ")+COUNTIFS('2-班级学员信息表'!$H:$H,"高二",'2-班级学员信息表'!$M:$M,'8-市场占有率'!$B134,'2-班级学员信息表'!$P:$P,"&lt;&gt;"&amp;" ")+COUNTIFS('2-班级学员信息表'!$H:$H,"高三",'2-班级学员信息表'!$M:$M,'8-市场占有率'!$B134,'2-班级学员信息表'!$P:$P,"&lt;&gt;"&amp;" ")+COUNTIFS('2-班级学员信息表'!$H:$H,"其他",'2-班级学员信息表'!$M:$M,'8-市场占有率'!$B134,'2-班级学员信息表'!$P:$P,"&lt;&gt;"&amp;" ")</f>
        <v>0</v>
      </c>
      <c r="M134" s="54">
        <f t="shared" si="5"/>
        <v>0</v>
      </c>
      <c r="N134" s="189"/>
      <c r="O134" s="55">
        <f t="shared" si="4"/>
        <v>0</v>
      </c>
    </row>
  </sheetData>
  <sheetProtection password="CC99" sheet="1" objects="1" scenarios="1" autoFilter="0" pivotTables="0"/>
  <protectedRanges>
    <protectedRange sqref="N1:N1048576" name="区域3"/>
    <protectedRange sqref="A2:XFD2" name="区域1"/>
    <protectedRange sqref="B1:B1048576" name="区域2"/>
  </protectedRanges>
  <mergeCells count="1">
    <mergeCell ref="A1:O1"/>
  </mergeCells>
  <phoneticPr fontId="5" type="noConversion"/>
  <conditionalFormatting sqref="C4:N4">
    <cfRule type="cellIs" dxfId="14" priority="2" operator="notEqual">
      <formula>0</formula>
    </cfRule>
  </conditionalFormatting>
  <conditionalFormatting sqref="T3">
    <cfRule type="cellIs" dxfId="13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20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J99" sqref="J99"/>
    </sheetView>
  </sheetViews>
  <sheetFormatPr defaultRowHeight="14.25"/>
  <cols>
    <col min="1" max="1" width="3.375" customWidth="1"/>
    <col min="2" max="2" width="4.5" bestFit="1" customWidth="1"/>
    <col min="3" max="3" width="6.5" customWidth="1"/>
    <col min="4" max="4" width="7.125" customWidth="1"/>
    <col min="5" max="5" width="6.25" customWidth="1"/>
    <col min="6" max="6" width="7.375" style="97" customWidth="1"/>
    <col min="7" max="7" width="7.125" customWidth="1"/>
    <col min="9" max="10" width="7.5" customWidth="1"/>
    <col min="11" max="11" width="8.375" customWidth="1"/>
    <col min="12" max="12" width="8.5" customWidth="1"/>
    <col min="13" max="13" width="5" customWidth="1"/>
    <col min="14" max="14" width="7.25" customWidth="1"/>
    <col min="15" max="15" width="9.75" bestFit="1" customWidth="1"/>
    <col min="16" max="16" width="6.375" customWidth="1"/>
    <col min="17" max="17" width="6.125" hidden="1" customWidth="1"/>
    <col min="18" max="18" width="6.25" hidden="1" customWidth="1"/>
    <col min="19" max="19" width="8.375" style="97" customWidth="1"/>
    <col min="20" max="20" width="12.25" bestFit="1" customWidth="1"/>
    <col min="21" max="21" width="7.25" customWidth="1"/>
  </cols>
  <sheetData>
    <row r="1" spans="1:21" s="1" customFormat="1" ht="22.5">
      <c r="A1" s="19" t="s">
        <v>0</v>
      </c>
      <c r="B1" s="21" t="s">
        <v>26</v>
      </c>
      <c r="C1" s="21" t="s">
        <v>20</v>
      </c>
      <c r="D1" s="21" t="s">
        <v>77</v>
      </c>
      <c r="E1" s="21" t="s">
        <v>883</v>
      </c>
      <c r="F1" s="21" t="s">
        <v>9</v>
      </c>
      <c r="G1" s="22" t="s">
        <v>78</v>
      </c>
      <c r="H1" s="22" t="s">
        <v>87</v>
      </c>
      <c r="I1" s="22" t="s">
        <v>5</v>
      </c>
      <c r="J1" s="22" t="s">
        <v>6</v>
      </c>
      <c r="K1" s="23" t="s">
        <v>88</v>
      </c>
      <c r="L1" s="23" t="s">
        <v>66</v>
      </c>
      <c r="M1" s="24" t="s">
        <v>68</v>
      </c>
      <c r="N1" s="24" t="s">
        <v>69</v>
      </c>
      <c r="O1" s="22" t="s">
        <v>38</v>
      </c>
      <c r="P1" s="22" t="s">
        <v>70</v>
      </c>
      <c r="Q1" s="22" t="s">
        <v>71</v>
      </c>
      <c r="R1" s="22" t="s">
        <v>21</v>
      </c>
      <c r="S1" s="22" t="s">
        <v>72</v>
      </c>
      <c r="T1" s="22" t="s">
        <v>73</v>
      </c>
      <c r="U1" s="22" t="s">
        <v>74</v>
      </c>
    </row>
    <row r="2" spans="1:21" s="1" customFormat="1">
      <c r="A2" s="25">
        <v>1</v>
      </c>
      <c r="B2" s="26" t="str">
        <f>MID('5-课消明细表'!$J$2,6,2)&amp;"月"</f>
        <v>05月</v>
      </c>
      <c r="C2" s="159" t="str">
        <f>+'5-课消明细表'!$F$2</f>
        <v>天河天府路中心</v>
      </c>
      <c r="D2" s="268" t="s">
        <v>1541</v>
      </c>
      <c r="E2" s="169" t="s">
        <v>1593</v>
      </c>
      <c r="F2" s="26" t="str">
        <f>IF(E2="","",IFERROR(VLOOKUP(E2,'1-学员信息表'!A:AC,2,0),"错误"))</f>
        <v>李乐天</v>
      </c>
      <c r="G2" s="26" t="str">
        <f>IF(E2="","",IF(ISERROR(VLOOKUP(E2,'2-班级学员信息表'!F:AB,12,0)),"错误",IF(VLOOKUP(E2,'2-班级学员信息表'!F:AB,12,0)="","错误",VLOOKUP(E2,'2-班级学员信息表'!F:AB,12,0))))</f>
        <v>未进班</v>
      </c>
      <c r="H2" s="26" t="str">
        <f>IF(E2="","",IF(ISERROR(VLOOKUP(E2,'2-班级学员信息表'!F:AB,13,0)),"错误",IF(VLOOKUP(E2,'2-班级学员信息表'!F:AB,13,0)="","错误",VLOOKUP(E2,'2-班级学员信息表'!F:AB,13,0))))</f>
        <v>未进班</v>
      </c>
      <c r="I2" s="30">
        <f>IF(E2="","",IFERROR(VLOOKUP(E2,'2-班级学员信息表'!F:AB,14,0),"错误"))</f>
        <v>0</v>
      </c>
      <c r="J2" s="30" t="str">
        <f>IF(E2="","",IFERROR(VLOOKUP(E2,'2-班级学员信息表'!F:AB,15,0),"错误"))</f>
        <v/>
      </c>
      <c r="K2" s="33">
        <f>IF(E2="","",IFERROR(VLOOKUP(H2,'2-班级信息'!A:AD,6,0),"错误"))</f>
        <v>1</v>
      </c>
      <c r="L2" s="33">
        <f>IF(E2="","",IFERROR(VLOOKUP(H2,'2-班级信息'!A:AD,29,0),"错误"))</f>
        <v>0</v>
      </c>
      <c r="M2" s="34">
        <f>SUMIF('6-学员费用预警表'!A:A,'10-新增明细'!E2,'6-学员费用预警表'!E:E)</f>
        <v>48</v>
      </c>
      <c r="N2" s="35">
        <f>SUMIF('6-学员费用预警表'!A:A,'10-新增明细'!E2,'6-学员费用预警表'!H:H)</f>
        <v>3316</v>
      </c>
      <c r="O2" s="30" t="str">
        <f>IF(E2="","",IFERROR(VLOOKUP(E2,'1-学员信息表'!A:AC,8,0),"错误"))</f>
        <v>13556007650</v>
      </c>
      <c r="P2" s="30" t="str">
        <f>IF(E2="","",IFERROR(VLOOKUP(E2,'3-收据记录表'!D:AP,18,0),"错误"))</f>
        <v>翟志翔</v>
      </c>
      <c r="Q2" s="31"/>
      <c r="R2" s="36"/>
      <c r="S2" s="30" t="str">
        <f>IF(E2="","",IF(ISERROR(VLOOKUP(E2,'1-学员信息表'!A:AC,9,0)),"错误",IF(VLOOKUP(E2,'1-学员信息表'!A:AC,9,0)="","错误",VLOOKUP(E2,'1-学员信息表'!A:AC,9,0))))</f>
        <v>03-课题：自然拼音</v>
      </c>
      <c r="T2" s="37" t="str">
        <f>IF(E2="","",IF(ISERROR(VLOOKUP(E2,'1-学员信息表'!A:AC,19,0)),"错误",IF(VLOOKUP(E2,'1-学员信息表'!A:AC,19,0)="","错误",VLOOKUP(E2,'1-学员信息表'!A:AC,19,0))))</f>
        <v>天河区天府路小学</v>
      </c>
      <c r="U2" s="30" t="str">
        <f>IF(E2="","",IF(ISERROR(VLOOKUP(E2,'1-学员信息表'!A:AC,20,0)),"错误",IF(VLOOKUP(E2,'1-学员信息表'!A:AC,20,0)="","错误",VLOOKUP(E2,'1-学员信息表'!A:AC,20,0))))</f>
        <v>一年级</v>
      </c>
    </row>
    <row r="3" spans="1:21" s="1" customFormat="1">
      <c r="A3" s="158">
        <f>IF(E3&lt;&gt;"",A2+1,"")</f>
        <v>2</v>
      </c>
      <c r="B3" s="26" t="str">
        <f>IF(E3&lt;&gt;"",$B$2,"")</f>
        <v>05月</v>
      </c>
      <c r="C3" s="159" t="str">
        <f>IF(E3&lt;&gt;"",$C$2,"")</f>
        <v>天河天府路中心</v>
      </c>
      <c r="D3" s="268" t="s">
        <v>1541</v>
      </c>
      <c r="E3" s="169" t="s">
        <v>1596</v>
      </c>
      <c r="F3" s="26" t="str">
        <f>IF(E3="","",IFERROR(VLOOKUP(E3,'1-学员信息表'!A:AC,2,0),"错误"))</f>
        <v>詹靖宇</v>
      </c>
      <c r="G3" s="26" t="str">
        <f>IF(E3="","",IF(ISERROR(VLOOKUP(E3,'2-班级学员信息表'!F:AB,12,0)),"错误",IF(VLOOKUP(E3,'2-班级学员信息表'!F:AB,12,0)="","错误",VLOOKUP(E3,'2-班级学员信息表'!F:AB,12,0))))</f>
        <v>未进班</v>
      </c>
      <c r="H3" s="26" t="str">
        <f>IF(E3="","",IF(ISERROR(VLOOKUP(E3,'2-班级学员信息表'!F:AB,13,0)),"错误",IF(VLOOKUP(E3,'2-班级学员信息表'!F:AB,13,0)="","错误",VLOOKUP(E3,'2-班级学员信息表'!F:AB,13,0))))</f>
        <v>未进班</v>
      </c>
      <c r="I3" s="30">
        <f>IF(E3="","",IFERROR(VLOOKUP(E3,'2-班级学员信息表'!F:AB,14,0),"错误"))</f>
        <v>0</v>
      </c>
      <c r="J3" s="30" t="str">
        <f>IF(E3="","",IFERROR(VLOOKUP(E3,'2-班级学员信息表'!F:AB,15,0),"错误"))</f>
        <v/>
      </c>
      <c r="K3" s="33">
        <f>IF(E3="","",IFERROR(VLOOKUP(H3,'2-班级信息'!A:AD,6,0),"错误"))</f>
        <v>1</v>
      </c>
      <c r="L3" s="33">
        <f>IF(E3="","",IFERROR(VLOOKUP(H3,'2-班级信息'!A:AD,29,0),"错误"))</f>
        <v>0</v>
      </c>
      <c r="M3" s="34">
        <f>SUMIF('6-学员费用预警表'!A:A,'10-新增明细'!E3,'6-学员费用预警表'!E:E)</f>
        <v>48</v>
      </c>
      <c r="N3" s="35">
        <f>SUMIF('6-学员费用预警表'!A:A,'10-新增明细'!E3,'6-学员费用预警表'!H:H)</f>
        <v>3316</v>
      </c>
      <c r="O3" s="30" t="str">
        <f>IF(E3="","",IFERROR(VLOOKUP(E3,'1-学员信息表'!A:AC,8,0),"错误"))</f>
        <v>13925092000</v>
      </c>
      <c r="P3" s="30" t="str">
        <f>IF(E3="","",IFERROR(VLOOKUP(E3,'3-收据记录表'!D:AP,18,0),"错误"))</f>
        <v>丁惠媚</v>
      </c>
      <c r="Q3" s="31"/>
      <c r="R3" s="36"/>
      <c r="S3" s="30" t="str">
        <f>IF(E3="","",IF(ISERROR(VLOOKUP(E3,'1-学员信息表'!A:AC,9,0)),"错误",IF(VLOOKUP(E3,'1-学员信息表'!A:AC,9,0)="","错误",VLOOKUP(E3,'1-学员信息表'!A:AC,9,0))))</f>
        <v>03-课题：自然拼音</v>
      </c>
      <c r="T3" s="37" t="str">
        <f>IF(E3="","",IF(ISERROR(VLOOKUP(E3,'1-学员信息表'!A:AC,19,0)),"错误",IF(VLOOKUP(E3,'1-学员信息表'!A:AC,19,0)="","错误",VLOOKUP(E3,'1-学员信息表'!A:AC,19,0))))</f>
        <v>天河区天府路小学</v>
      </c>
      <c r="U3" s="30" t="str">
        <f>IF(E3="","",IF(ISERROR(VLOOKUP(E3,'1-学员信息表'!A:AC,20,0)),"错误",IF(VLOOKUP(E3,'1-学员信息表'!A:AC,20,0)="","错误",VLOOKUP(E3,'1-学员信息表'!A:AC,20,0))))</f>
        <v>二年级</v>
      </c>
    </row>
    <row r="4" spans="1:21" s="1" customFormat="1">
      <c r="A4" s="158">
        <f t="shared" ref="A4:A67" si="0">IF(E4&lt;&gt;"",A3+1,"")</f>
        <v>3</v>
      </c>
      <c r="B4" s="26" t="str">
        <f t="shared" ref="B4:B67" si="1">IF(E4&lt;&gt;"",$B$2,"")</f>
        <v>05月</v>
      </c>
      <c r="C4" s="159" t="str">
        <f t="shared" ref="C4:C67" si="2">IF(E4&lt;&gt;"",$C$2,"")</f>
        <v>天河天府路中心</v>
      </c>
      <c r="D4" s="268" t="s">
        <v>1541</v>
      </c>
      <c r="E4" s="169" t="s">
        <v>1604</v>
      </c>
      <c r="F4" s="26" t="str">
        <f>IF(E4="","",IFERROR(VLOOKUP(E4,'1-学员信息表'!A:AC,2,0),"错误"))</f>
        <v>谢语墨</v>
      </c>
      <c r="G4" s="26" t="str">
        <f>IF(E4="","",IF(ISERROR(VLOOKUP(E4,'2-班级学员信息表'!F:AB,12,0)),"错误",IF(VLOOKUP(E4,'2-班级学员信息表'!F:AB,12,0)="","错误",VLOOKUP(E4,'2-班级学员信息表'!F:AB,12,0))))</f>
        <v>未进班</v>
      </c>
      <c r="H4" s="26" t="str">
        <f>IF(E4="","",IF(ISERROR(VLOOKUP(E4,'2-班级学员信息表'!F:AB,13,0)),"错误",IF(VLOOKUP(E4,'2-班级学员信息表'!F:AB,13,0)="","错误",VLOOKUP(E4,'2-班级学员信息表'!F:AB,13,0))))</f>
        <v>未进班</v>
      </c>
      <c r="I4" s="30">
        <f>IF(E4="","",IFERROR(VLOOKUP(E4,'2-班级学员信息表'!F:AB,14,0),"错误"))</f>
        <v>0</v>
      </c>
      <c r="J4" s="30" t="str">
        <f>IF(E4="","",IFERROR(VLOOKUP(E4,'2-班级学员信息表'!F:AB,15,0),"错误"))</f>
        <v/>
      </c>
      <c r="K4" s="33">
        <f>IF(E4="","",IFERROR(VLOOKUP(H4,'2-班级信息'!A:AD,6,0),"错误"))</f>
        <v>1</v>
      </c>
      <c r="L4" s="33">
        <f>IF(E4="","",IFERROR(VLOOKUP(H4,'2-班级信息'!A:AD,29,0),"错误"))</f>
        <v>0</v>
      </c>
      <c r="M4" s="34">
        <f>SUMIF('6-学员费用预警表'!A:A,'10-新增明细'!E4,'6-学员费用预警表'!E:E)</f>
        <v>32</v>
      </c>
      <c r="N4" s="35">
        <f>SUMIF('6-学员费用预警表'!A:A,'10-新增明细'!E4,'6-学员费用预警表'!H:H)</f>
        <v>960</v>
      </c>
      <c r="O4" s="30" t="str">
        <f>IF(E4="","",IFERROR(VLOOKUP(E4,'1-学员信息表'!A:AC,8,0),"错误"))</f>
        <v>13632190143</v>
      </c>
      <c r="P4" s="30" t="str">
        <f>IF(E4="","",IFERROR(VLOOKUP(E4,'3-收据记录表'!D:AP,18,0),"错误"))</f>
        <v>吴逸芬</v>
      </c>
      <c r="Q4" s="31"/>
      <c r="R4" s="36"/>
      <c r="S4" s="30" t="str">
        <f>IF(E4="","",IF(ISERROR(VLOOKUP(E4,'1-学员信息表'!A:AC,9,0)),"错误",IF(VLOOKUP(E4,'1-学员信息表'!A:AC,9,0)="","错误",VLOOKUP(E4,'1-学员信息表'!A:AC,9,0))))</f>
        <v>08-电话咨询</v>
      </c>
      <c r="T4" s="37" t="str">
        <f>IF(E4="","",IF(ISERROR(VLOOKUP(E4,'1-学员信息表'!A:AC,19,0)),"错误",IF(VLOOKUP(E4,'1-学员信息表'!A:AC,19,0)="","错误",VLOOKUP(E4,'1-学员信息表'!A:AC,19,0))))</f>
        <v>东华幼儿园</v>
      </c>
      <c r="U4" s="30" t="str">
        <f>IF(E4="","",IF(ISERROR(VLOOKUP(E4,'1-学员信息表'!A:AC,20,0)),"错误",IF(VLOOKUP(E4,'1-学员信息表'!A:AC,20,0)="","错误",VLOOKUP(E4,'1-学员信息表'!A:AC,20,0))))</f>
        <v>小班</v>
      </c>
    </row>
    <row r="5" spans="1:21" s="1" customFormat="1">
      <c r="A5" s="158">
        <f t="shared" si="0"/>
        <v>4</v>
      </c>
      <c r="B5" s="26" t="str">
        <f t="shared" si="1"/>
        <v>05月</v>
      </c>
      <c r="C5" s="159" t="str">
        <f t="shared" si="2"/>
        <v>天河天府路中心</v>
      </c>
      <c r="D5" s="268" t="s">
        <v>1541</v>
      </c>
      <c r="E5" s="169" t="s">
        <v>1600</v>
      </c>
      <c r="F5" s="26" t="str">
        <f>IF(E5="","",IFERROR(VLOOKUP(E5,'1-学员信息表'!A:AC,2,0),"错误"))</f>
        <v>詹靖轩</v>
      </c>
      <c r="G5" s="26" t="str">
        <f>IF(E5="","",IF(ISERROR(VLOOKUP(E5,'2-班级学员信息表'!F:AB,12,0)),"错误",IF(VLOOKUP(E5,'2-班级学员信息表'!F:AB,12,0)="","错误",VLOOKUP(E5,'2-班级学员信息表'!F:AB,12,0))))</f>
        <v>未进班</v>
      </c>
      <c r="H5" s="26" t="str">
        <f>IF(E5="","",IF(ISERROR(VLOOKUP(E5,'2-班级学员信息表'!F:AB,13,0)),"错误",IF(VLOOKUP(E5,'2-班级学员信息表'!F:AB,13,0)="","错误",VLOOKUP(E5,'2-班级学员信息表'!F:AB,13,0))))</f>
        <v>未进班</v>
      </c>
      <c r="I5" s="30">
        <f>IF(E5="","",IFERROR(VLOOKUP(E5,'2-班级学员信息表'!F:AB,14,0),"错误"))</f>
        <v>0</v>
      </c>
      <c r="J5" s="30" t="str">
        <f>IF(E5="","",IFERROR(VLOOKUP(E5,'2-班级学员信息表'!F:AB,15,0),"错误"))</f>
        <v/>
      </c>
      <c r="K5" s="33">
        <f>IF(E5="","",IFERROR(VLOOKUP(H5,'2-班级信息'!A:AD,6,0),"错误"))</f>
        <v>1</v>
      </c>
      <c r="L5" s="33">
        <f>IF(E5="","",IFERROR(VLOOKUP(H5,'2-班级信息'!A:AD,29,0),"错误"))</f>
        <v>0</v>
      </c>
      <c r="M5" s="34">
        <f>SUMIF('6-学员费用预警表'!A:A,'10-新增明细'!E5,'6-学员费用预警表'!E:E)</f>
        <v>32</v>
      </c>
      <c r="N5" s="35">
        <f>SUMIF('6-学员费用预警表'!A:A,'10-新增明细'!E5,'6-学员费用预警表'!H:H)</f>
        <v>960</v>
      </c>
      <c r="O5" s="30" t="str">
        <f>IF(E5="","",IFERROR(VLOOKUP(E5,'1-学员信息表'!A:AC,8,0),"错误"))</f>
        <v>13925092000</v>
      </c>
      <c r="P5" s="30" t="str">
        <f>IF(E5="","",IFERROR(VLOOKUP(E5,'3-收据记录表'!D:AP,18,0),"错误"))</f>
        <v>丁惠媚</v>
      </c>
      <c r="Q5" s="31"/>
      <c r="R5" s="36"/>
      <c r="S5" s="30" t="str">
        <f>IF(E5="","",IF(ISERROR(VLOOKUP(E5,'1-学员信息表'!A:AC,9,0)),"错误",IF(VLOOKUP(E5,'1-学员信息表'!A:AC,9,0)="","错误",VLOOKUP(E5,'1-学员信息表'!A:AC,9,0))))</f>
        <v>自动上门</v>
      </c>
      <c r="T5" s="37" t="str">
        <f>IF(E5="","",IF(ISERROR(VLOOKUP(E5,'1-学员信息表'!A:AC,19,0)),"错误",IF(VLOOKUP(E5,'1-学员信息表'!A:AC,19,0)="","错误",VLOOKUP(E5,'1-学员信息表'!A:AC,19,0))))</f>
        <v>东华幼儿园</v>
      </c>
      <c r="U5" s="30" t="str">
        <f>IF(E5="","",IF(ISERROR(VLOOKUP(E5,'1-学员信息表'!A:AC,20,0)),"错误",IF(VLOOKUP(E5,'1-学员信息表'!A:AC,20,0)="","错误",VLOOKUP(E5,'1-学员信息表'!A:AC,20,0))))</f>
        <v>中班</v>
      </c>
    </row>
    <row r="6" spans="1:21" s="1" customFormat="1">
      <c r="A6" s="158">
        <f t="shared" si="0"/>
        <v>5</v>
      </c>
      <c r="B6" s="26" t="str">
        <f t="shared" si="1"/>
        <v>05月</v>
      </c>
      <c r="C6" s="159" t="str">
        <f t="shared" si="2"/>
        <v>天河天府路中心</v>
      </c>
      <c r="D6" s="268" t="s">
        <v>1541</v>
      </c>
      <c r="E6" s="169" t="s">
        <v>1609</v>
      </c>
      <c r="F6" s="26" t="str">
        <f>IF(E6="","",IFERROR(VLOOKUP(E6,'1-学员信息表'!A:AC,2,0),"错误"))</f>
        <v>邓亦舟</v>
      </c>
      <c r="G6" s="26" t="str">
        <f>IF(E6="","",IF(ISERROR(VLOOKUP(E6,'2-班级学员信息表'!F:AB,12,0)),"错误",IF(VLOOKUP(E6,'2-班级学员信息表'!F:AB,12,0)="","错误",VLOOKUP(E6,'2-班级学员信息表'!F:AB,12,0))))</f>
        <v>未进班</v>
      </c>
      <c r="H6" s="26" t="str">
        <f>IF(E6="","",IF(ISERROR(VLOOKUP(E6,'2-班级学员信息表'!F:AB,13,0)),"错误",IF(VLOOKUP(E6,'2-班级学员信息表'!F:AB,13,0)="","错误",VLOOKUP(E6,'2-班级学员信息表'!F:AB,13,0))))</f>
        <v>未进班</v>
      </c>
      <c r="I6" s="30">
        <f>IF(E6="","",IFERROR(VLOOKUP(E6,'2-班级学员信息表'!F:AB,14,0),"错误"))</f>
        <v>0</v>
      </c>
      <c r="J6" s="30" t="str">
        <f>IF(E6="","",IFERROR(VLOOKUP(E6,'2-班级学员信息表'!F:AB,15,0),"错误"))</f>
        <v/>
      </c>
      <c r="K6" s="33">
        <f>IF(E6="","",IFERROR(VLOOKUP(H6,'2-班级信息'!A:AD,6,0),"错误"))</f>
        <v>1</v>
      </c>
      <c r="L6" s="33">
        <f>IF(E6="","",IFERROR(VLOOKUP(H6,'2-班级信息'!A:AD,29,0),"错误"))</f>
        <v>0</v>
      </c>
      <c r="M6" s="34">
        <f>SUMIF('6-学员费用预警表'!A:A,'10-新增明细'!E6,'6-学员费用预警表'!E:E)</f>
        <v>48</v>
      </c>
      <c r="N6" s="35">
        <f>SUMIF('6-学员费用预警表'!A:A,'10-新增明细'!E6,'6-学员费用预警表'!H:H)</f>
        <v>3316</v>
      </c>
      <c r="O6" s="30" t="str">
        <f>IF(E6="","",IFERROR(VLOOKUP(E6,'1-学员信息表'!A:AC,8,0),"错误"))</f>
        <v>18926224535</v>
      </c>
      <c r="P6" s="30" t="str">
        <f>IF(E6="","",IFERROR(VLOOKUP(E6,'3-收据记录表'!D:AP,18,0),"错误"))</f>
        <v>王圆圆潘丽雄</v>
      </c>
      <c r="Q6" s="31"/>
      <c r="R6" s="36"/>
      <c r="S6" s="30" t="str">
        <f>IF(E6="","",IF(ISERROR(VLOOKUP(E6,'1-学员信息表'!A:AC,9,0)),"错误",IF(VLOOKUP(E6,'1-学员信息表'!A:AC,9,0)="","错误",VLOOKUP(E6,'1-学员信息表'!A:AC,9,0))))</f>
        <v>预约试听</v>
      </c>
      <c r="T6" s="37" t="str">
        <f>IF(E6="","",IF(ISERROR(VLOOKUP(E6,'1-学员信息表'!A:AC,19,0)),"错误",IF(VLOOKUP(E6,'1-学员信息表'!A:AC,19,0)="","错误",VLOOKUP(E6,'1-学员信息表'!A:AC,19,0))))</f>
        <v>天河区天府路小学</v>
      </c>
      <c r="U6" s="30" t="str">
        <f>IF(E6="","",IF(ISERROR(VLOOKUP(E6,'1-学员信息表'!A:AC,20,0)),"错误",IF(VLOOKUP(E6,'1-学员信息表'!A:AC,20,0)="","错误",VLOOKUP(E6,'1-学员信息表'!A:AC,20,0))))</f>
        <v>三年级</v>
      </c>
    </row>
    <row r="7" spans="1:21" s="1" customFormat="1">
      <c r="A7" s="158">
        <f t="shared" si="0"/>
        <v>6</v>
      </c>
      <c r="B7" s="26" t="str">
        <f t="shared" si="1"/>
        <v>05月</v>
      </c>
      <c r="C7" s="159" t="str">
        <f t="shared" si="2"/>
        <v>天河天府路中心</v>
      </c>
      <c r="D7" s="268" t="s">
        <v>1541</v>
      </c>
      <c r="E7" s="169" t="s">
        <v>1614</v>
      </c>
      <c r="F7" s="26" t="str">
        <f>IF(E7="","",IFERROR(VLOOKUP(E7,'1-学员信息表'!A:AC,2,0),"错误"))</f>
        <v>杨一诺（1）</v>
      </c>
      <c r="G7" s="26" t="str">
        <f>IF(E7="","",IF(ISERROR(VLOOKUP(E7,'2-班级学员信息表'!F:AB,12,0)),"错误",IF(VLOOKUP(E7,'2-班级学员信息表'!F:AB,12,0)="","错误",VLOOKUP(E7,'2-班级学员信息表'!F:AB,12,0))))</f>
        <v>未进班</v>
      </c>
      <c r="H7" s="26" t="str">
        <f>IF(E7="","",IF(ISERROR(VLOOKUP(E7,'2-班级学员信息表'!F:AB,13,0)),"错误",IF(VLOOKUP(E7,'2-班级学员信息表'!F:AB,13,0)="","错误",VLOOKUP(E7,'2-班级学员信息表'!F:AB,13,0))))</f>
        <v>未进班</v>
      </c>
      <c r="I7" s="30">
        <f>IF(E7="","",IFERROR(VLOOKUP(E7,'2-班级学员信息表'!F:AB,14,0),"错误"))</f>
        <v>0</v>
      </c>
      <c r="J7" s="30" t="str">
        <f>IF(E7="","",IFERROR(VLOOKUP(E7,'2-班级学员信息表'!F:AB,15,0),"错误"))</f>
        <v/>
      </c>
      <c r="K7" s="33">
        <f>IF(E7="","",IFERROR(VLOOKUP(H7,'2-班级信息'!A:AD,6,0),"错误"))</f>
        <v>1</v>
      </c>
      <c r="L7" s="33">
        <f>IF(E7="","",IFERROR(VLOOKUP(H7,'2-班级信息'!A:AD,29,0),"错误"))</f>
        <v>0</v>
      </c>
      <c r="M7" s="34">
        <f>SUMIF('6-学员费用预警表'!A:A,'10-新增明细'!E7,'6-学员费用预警表'!E:E)</f>
        <v>48</v>
      </c>
      <c r="N7" s="35">
        <f>SUMIF('6-学员费用预警表'!A:A,'10-新增明细'!E7,'6-学员费用预警表'!H:H)</f>
        <v>3316</v>
      </c>
      <c r="O7" s="30" t="str">
        <f>IF(E7="","",IFERROR(VLOOKUP(E7,'1-学员信息表'!A:AC,8,0),"错误"))</f>
        <v>18688908150</v>
      </c>
      <c r="P7" s="30" t="str">
        <f>IF(E7="","",IFERROR(VLOOKUP(E7,'3-收据记录表'!D:AP,18,0),"错误"))</f>
        <v>翟志翔</v>
      </c>
      <c r="Q7" s="31"/>
      <c r="R7" s="36"/>
      <c r="S7" s="30" t="str">
        <f>IF(E7="","",IF(ISERROR(VLOOKUP(E7,'1-学员信息表'!A:AC,9,0)),"错误",IF(VLOOKUP(E7,'1-学员信息表'!A:AC,9,0)="","错误",VLOOKUP(E7,'1-学员信息表'!A:AC,9,0))))</f>
        <v>自动上门</v>
      </c>
      <c r="T7" s="37" t="str">
        <f>IF(E7="","",IF(ISERROR(VLOOKUP(E7,'1-学员信息表'!A:AC,19,0)),"错误",IF(VLOOKUP(E7,'1-学员信息表'!A:AC,19,0)="","错误",VLOOKUP(E7,'1-学员信息表'!A:AC,19,0))))</f>
        <v>天河区天府路小学</v>
      </c>
      <c r="U7" s="30" t="str">
        <f>IF(E7="","",IF(ISERROR(VLOOKUP(E7,'1-学员信息表'!A:AC,20,0)),"错误",IF(VLOOKUP(E7,'1-学员信息表'!A:AC,20,0)="","错误",VLOOKUP(E7,'1-学员信息表'!A:AC,20,0))))</f>
        <v>二年级</v>
      </c>
    </row>
    <row r="8" spans="1:21" s="1" customFormat="1">
      <c r="A8" s="158">
        <f t="shared" si="0"/>
        <v>7</v>
      </c>
      <c r="B8" s="26" t="str">
        <f t="shared" si="1"/>
        <v>05月</v>
      </c>
      <c r="C8" s="159" t="str">
        <f t="shared" si="2"/>
        <v>天河天府路中心</v>
      </c>
      <c r="D8" s="268" t="s">
        <v>1541</v>
      </c>
      <c r="E8" s="169" t="s">
        <v>1617</v>
      </c>
      <c r="F8" s="26" t="str">
        <f>IF(E8="","",IFERROR(VLOOKUP(E8,'1-学员信息表'!A:AC,2,0),"错误"))</f>
        <v>杨一言</v>
      </c>
      <c r="G8" s="26" t="str">
        <f>IF(E8="","",IF(ISERROR(VLOOKUP(E8,'2-班级学员信息表'!F:AB,12,0)),"错误",IF(VLOOKUP(E8,'2-班级学员信息表'!F:AB,12,0)="","错误",VLOOKUP(E8,'2-班级学员信息表'!F:AB,12,0))))</f>
        <v>未进班</v>
      </c>
      <c r="H8" s="26" t="str">
        <f>IF(E8="","",IF(ISERROR(VLOOKUP(E8,'2-班级学员信息表'!F:AB,13,0)),"错误",IF(VLOOKUP(E8,'2-班级学员信息表'!F:AB,13,0)="","错误",VLOOKUP(E8,'2-班级学员信息表'!F:AB,13,0))))</f>
        <v>未进班</v>
      </c>
      <c r="I8" s="30">
        <f>IF(E8="","",IFERROR(VLOOKUP(E8,'2-班级学员信息表'!F:AB,14,0),"错误"))</f>
        <v>0</v>
      </c>
      <c r="J8" s="30" t="str">
        <f>IF(E8="","",IFERROR(VLOOKUP(E8,'2-班级学员信息表'!F:AB,15,0),"错误"))</f>
        <v/>
      </c>
      <c r="K8" s="33">
        <f>IF(E8="","",IFERROR(VLOOKUP(H8,'2-班级信息'!A:AD,6,0),"错误"))</f>
        <v>1</v>
      </c>
      <c r="L8" s="33">
        <f>IF(E8="","",IFERROR(VLOOKUP(H8,'2-班级信息'!A:AD,29,0),"错误"))</f>
        <v>0</v>
      </c>
      <c r="M8" s="34">
        <f>SUMIF('6-学员费用预警表'!A:A,'10-新增明细'!E8,'6-学员费用预警表'!E:E)</f>
        <v>48</v>
      </c>
      <c r="N8" s="35">
        <f>SUMIF('6-学员费用预警表'!A:A,'10-新增明细'!E8,'6-学员费用预警表'!H:H)</f>
        <v>3316</v>
      </c>
      <c r="O8" s="30" t="str">
        <f>IF(E8="","",IFERROR(VLOOKUP(E8,'1-学员信息表'!A:AC,8,0),"错误"))</f>
        <v>18688908150</v>
      </c>
      <c r="P8" s="30" t="str">
        <f>IF(E8="","",IFERROR(VLOOKUP(E8,'3-收据记录表'!D:AP,18,0),"错误"))</f>
        <v>翟志翔</v>
      </c>
      <c r="Q8" s="31"/>
      <c r="R8" s="36"/>
      <c r="S8" s="30" t="str">
        <f>IF(E8="","",IF(ISERROR(VLOOKUP(E8,'1-学员信息表'!A:AC,9,0)),"错误",IF(VLOOKUP(E8,'1-学员信息表'!A:AC,9,0)="","错误",VLOOKUP(E8,'1-学员信息表'!A:AC,9,0))))</f>
        <v>自动上门</v>
      </c>
      <c r="T8" s="37" t="str">
        <f>IF(E8="","",IF(ISERROR(VLOOKUP(E8,'1-学员信息表'!A:AC,19,0)),"错误",IF(VLOOKUP(E8,'1-学员信息表'!A:AC,19,0)="","错误",VLOOKUP(E8,'1-学员信息表'!A:AC,19,0))))</f>
        <v>天河区天府路小学</v>
      </c>
      <c r="U8" s="30" t="str">
        <f>IF(E8="","",IF(ISERROR(VLOOKUP(E8,'1-学员信息表'!A:AC,20,0)),"错误",IF(VLOOKUP(E8,'1-学员信息表'!A:AC,20,0)="","错误",VLOOKUP(E8,'1-学员信息表'!A:AC,20,0))))</f>
        <v>一年级</v>
      </c>
    </row>
    <row r="9" spans="1:21" s="1" customFormat="1">
      <c r="A9" s="158">
        <f t="shared" si="0"/>
        <v>8</v>
      </c>
      <c r="B9" s="26" t="str">
        <f t="shared" si="1"/>
        <v>05月</v>
      </c>
      <c r="C9" s="159" t="str">
        <f t="shared" si="2"/>
        <v>天河天府路中心</v>
      </c>
      <c r="D9" s="268" t="s">
        <v>1541</v>
      </c>
      <c r="E9" s="169" t="s">
        <v>1620</v>
      </c>
      <c r="F9" s="26" t="str">
        <f>IF(E9="","",IFERROR(VLOOKUP(E9,'1-学员信息表'!A:AC,2,0),"错误"))</f>
        <v>张曌仪</v>
      </c>
      <c r="G9" s="26" t="str">
        <f>IF(E9="","",IF(ISERROR(VLOOKUP(E9,'2-班级学员信息表'!F:AB,12,0)),"错误",IF(VLOOKUP(E9,'2-班级学员信息表'!F:AB,12,0)="","错误",VLOOKUP(E9,'2-班级学员信息表'!F:AB,12,0))))</f>
        <v>未进班</v>
      </c>
      <c r="H9" s="26" t="str">
        <f>IF(E9="","",IF(ISERROR(VLOOKUP(E9,'2-班级学员信息表'!F:AB,13,0)),"错误",IF(VLOOKUP(E9,'2-班级学员信息表'!F:AB,13,0)="","错误",VLOOKUP(E9,'2-班级学员信息表'!F:AB,13,0))))</f>
        <v>未进班</v>
      </c>
      <c r="I9" s="30">
        <f>IF(E9="","",IFERROR(VLOOKUP(E9,'2-班级学员信息表'!F:AB,14,0),"错误"))</f>
        <v>0</v>
      </c>
      <c r="J9" s="30" t="str">
        <f>IF(E9="","",IFERROR(VLOOKUP(E9,'2-班级学员信息表'!F:AB,15,0),"错误"))</f>
        <v/>
      </c>
      <c r="K9" s="33">
        <f>IF(E9="","",IFERROR(VLOOKUP(H9,'2-班级信息'!A:AD,6,0),"错误"))</f>
        <v>1</v>
      </c>
      <c r="L9" s="33">
        <f>IF(E9="","",IFERROR(VLOOKUP(H9,'2-班级信息'!A:AD,29,0),"错误"))</f>
        <v>0</v>
      </c>
      <c r="M9" s="34">
        <f>SUMIF('6-学员费用预警表'!A:A,'10-新增明细'!E9,'6-学员费用预警表'!E:E)</f>
        <v>48</v>
      </c>
      <c r="N9" s="35">
        <f>SUMIF('6-学员费用预警表'!A:A,'10-新增明细'!E9,'6-学员费用预警表'!H:H)</f>
        <v>3316</v>
      </c>
      <c r="O9" s="30" t="str">
        <f>IF(E9="","",IFERROR(VLOOKUP(E9,'1-学员信息表'!A:AC,8,0),"错误"))</f>
        <v>18903005813</v>
      </c>
      <c r="P9" s="30" t="str">
        <f>IF(E9="","",IFERROR(VLOOKUP(E9,'3-收据记录表'!D:AP,18,0),"错误"))</f>
        <v>翟志翔</v>
      </c>
      <c r="Q9" s="31"/>
      <c r="R9" s="36"/>
      <c r="S9" s="30" t="str">
        <f>IF(E9="","",IF(ISERROR(VLOOKUP(E9,'1-学员信息表'!A:AC,9,0)),"错误",IF(VLOOKUP(E9,'1-学员信息表'!A:AC,9,0)="","错误",VLOOKUP(E9,'1-学员信息表'!A:AC,9,0))))</f>
        <v>自动上门</v>
      </c>
      <c r="T9" s="37" t="str">
        <f>IF(E9="","",IF(ISERROR(VLOOKUP(E9,'1-学员信息表'!A:AC,19,0)),"错误",IF(VLOOKUP(E9,'1-学员信息表'!A:AC,19,0)="","错误",VLOOKUP(E9,'1-学员信息表'!A:AC,19,0))))</f>
        <v>天河区天府路小学</v>
      </c>
      <c r="U9" s="30" t="str">
        <f>IF(E9="","",IF(ISERROR(VLOOKUP(E9,'1-学员信息表'!A:AC,20,0)),"错误",IF(VLOOKUP(E9,'1-学员信息表'!A:AC,20,0)="","错误",VLOOKUP(E9,'1-学员信息表'!A:AC,20,0))))</f>
        <v>一年级</v>
      </c>
    </row>
    <row r="10" spans="1:21" s="1" customFormat="1">
      <c r="A10" s="158">
        <f t="shared" si="0"/>
        <v>9</v>
      </c>
      <c r="B10" s="26" t="str">
        <f t="shared" si="1"/>
        <v>05月</v>
      </c>
      <c r="C10" s="159" t="str">
        <f t="shared" si="2"/>
        <v>天河天府路中心</v>
      </c>
      <c r="D10" s="268" t="s">
        <v>1541</v>
      </c>
      <c r="E10" s="169" t="s">
        <v>1623</v>
      </c>
      <c r="F10" s="26" t="str">
        <f>IF(E10="","",IFERROR(VLOOKUP(E10,'1-学员信息表'!A:AC,2,0),"错误"))</f>
        <v>张驰（1）</v>
      </c>
      <c r="G10" s="26" t="str">
        <f>IF(E10="","",IF(ISERROR(VLOOKUP(E10,'2-班级学员信息表'!F:AB,12,0)),"错误",IF(VLOOKUP(E10,'2-班级学员信息表'!F:AB,12,0)="","错误",VLOOKUP(E10,'2-班级学员信息表'!F:AB,12,0))))</f>
        <v>未进班</v>
      </c>
      <c r="H10" s="26" t="str">
        <f>IF(E10="","",IF(ISERROR(VLOOKUP(E10,'2-班级学员信息表'!F:AB,13,0)),"错误",IF(VLOOKUP(E10,'2-班级学员信息表'!F:AB,13,0)="","错误",VLOOKUP(E10,'2-班级学员信息表'!F:AB,13,0))))</f>
        <v>未进班</v>
      </c>
      <c r="I10" s="30">
        <f>IF(E10="","",IFERROR(VLOOKUP(E10,'2-班级学员信息表'!F:AB,14,0),"错误"))</f>
        <v>0</v>
      </c>
      <c r="J10" s="30" t="str">
        <f>IF(E10="","",IFERROR(VLOOKUP(E10,'2-班级学员信息表'!F:AB,15,0),"错误"))</f>
        <v/>
      </c>
      <c r="K10" s="33">
        <f>IF(E10="","",IFERROR(VLOOKUP(H10,'2-班级信息'!A:AD,6,0),"错误"))</f>
        <v>1</v>
      </c>
      <c r="L10" s="33">
        <f>IF(E10="","",IFERROR(VLOOKUP(H10,'2-班级信息'!A:AD,29,0),"错误"))</f>
        <v>0</v>
      </c>
      <c r="M10" s="34">
        <f>SUMIF('6-学员费用预警表'!A:A,'10-新增明细'!E10,'6-学员费用预警表'!E:E)</f>
        <v>48</v>
      </c>
      <c r="N10" s="35">
        <f>SUMIF('6-学员费用预警表'!A:A,'10-新增明细'!E10,'6-学员费用预警表'!H:H)</f>
        <v>3316</v>
      </c>
      <c r="O10" s="30" t="str">
        <f>IF(E10="","",IFERROR(VLOOKUP(E10,'1-学员信息表'!A:AC,8,0),"错误"))</f>
        <v>13825091202</v>
      </c>
      <c r="P10" s="30" t="str">
        <f>IF(E10="","",IFERROR(VLOOKUP(E10,'3-收据记录表'!D:AP,18,0),"错误"))</f>
        <v>王圆圆</v>
      </c>
      <c r="Q10" s="31"/>
      <c r="R10" s="36"/>
      <c r="S10" s="30" t="str">
        <f>IF(E10="","",IF(ISERROR(VLOOKUP(E10,'1-学员信息表'!A:AC,9,0)),"错误",IF(VLOOKUP(E10,'1-学员信息表'!A:AC,9,0)="","错误",VLOOKUP(E10,'1-学员信息表'!A:AC,9,0))))</f>
        <v>自动上门</v>
      </c>
      <c r="T10" s="37" t="str">
        <f>IF(E10="","",IF(ISERROR(VLOOKUP(E10,'1-学员信息表'!A:AC,19,0)),"错误",IF(VLOOKUP(E10,'1-学员信息表'!A:AC,19,0)="","错误",VLOOKUP(E10,'1-学员信息表'!A:AC,19,0))))</f>
        <v>天河区天府路小学</v>
      </c>
      <c r="U10" s="30" t="str">
        <f>IF(E10="","",IF(ISERROR(VLOOKUP(E10,'1-学员信息表'!A:AC,20,0)),"错误",IF(VLOOKUP(E10,'1-学员信息表'!A:AC,20,0)="","错误",VLOOKUP(E10,'1-学员信息表'!A:AC,20,0))))</f>
        <v>一年级</v>
      </c>
    </row>
    <row r="11" spans="1:21" s="1" customFormat="1">
      <c r="A11" s="158">
        <f t="shared" si="0"/>
        <v>10</v>
      </c>
      <c r="B11" s="26" t="str">
        <f t="shared" si="1"/>
        <v>05月</v>
      </c>
      <c r="C11" s="159" t="str">
        <f t="shared" si="2"/>
        <v>天河天府路中心</v>
      </c>
      <c r="D11" s="268" t="s">
        <v>1541</v>
      </c>
      <c r="E11" s="169" t="s">
        <v>1629</v>
      </c>
      <c r="F11" s="26" t="str">
        <f>IF(E11="","",IFERROR(VLOOKUP(E11,'1-学员信息表'!A:AC,2,0),"错误"))</f>
        <v>黎亮</v>
      </c>
      <c r="G11" s="26" t="str">
        <f>IF(E11="","",IF(ISERROR(VLOOKUP(E11,'2-班级学员信息表'!F:AB,12,0)),"错误",IF(VLOOKUP(E11,'2-班级学员信息表'!F:AB,12,0)="","错误",VLOOKUP(E11,'2-班级学员信息表'!F:AB,12,0))))</f>
        <v>未进班</v>
      </c>
      <c r="H11" s="26" t="str">
        <f>IF(E11="","",IF(ISERROR(VLOOKUP(E11,'2-班级学员信息表'!F:AB,13,0)),"错误",IF(VLOOKUP(E11,'2-班级学员信息表'!F:AB,13,0)="","错误",VLOOKUP(E11,'2-班级学员信息表'!F:AB,13,0))))</f>
        <v>未进班</v>
      </c>
      <c r="I11" s="30">
        <f>IF(E11="","",IFERROR(VLOOKUP(E11,'2-班级学员信息表'!F:AB,14,0),"错误"))</f>
        <v>0</v>
      </c>
      <c r="J11" s="30" t="str">
        <f>IF(E11="","",IFERROR(VLOOKUP(E11,'2-班级学员信息表'!F:AB,15,0),"错误"))</f>
        <v/>
      </c>
      <c r="K11" s="33">
        <f>IF(E11="","",IFERROR(VLOOKUP(H11,'2-班级信息'!A:AD,6,0),"错误"))</f>
        <v>1</v>
      </c>
      <c r="L11" s="33">
        <f>IF(E11="","",IFERROR(VLOOKUP(H11,'2-班级信息'!A:AD,29,0),"错误"))</f>
        <v>0</v>
      </c>
      <c r="M11" s="34">
        <f>SUMIF('6-学员费用预警表'!A:A,'10-新增明细'!E11,'6-学员费用预警表'!E:E)</f>
        <v>32</v>
      </c>
      <c r="N11" s="35">
        <f>SUMIF('6-学员费用预警表'!A:A,'10-新增明细'!E11,'6-学员费用预警表'!H:H)</f>
        <v>760</v>
      </c>
      <c r="O11" s="30" t="str">
        <f>IF(E11="","",IFERROR(VLOOKUP(E11,'1-学员信息表'!A:AC,8,0),"错误"))</f>
        <v>18100203550</v>
      </c>
      <c r="P11" s="30" t="str">
        <f>IF(E11="","",IFERROR(VLOOKUP(E11,'3-收据记录表'!D:AP,18,0),"错误"))</f>
        <v>郑清芳</v>
      </c>
      <c r="Q11" s="31"/>
      <c r="R11" s="36"/>
      <c r="S11" s="30" t="str">
        <f>IF(E11="","",IF(ISERROR(VLOOKUP(E11,'1-学员信息表'!A:AC,9,0)),"错误",IF(VLOOKUP(E11,'1-学员信息表'!A:AC,9,0)="","错误",VLOOKUP(E11,'1-学员信息表'!A:AC,9,0))))</f>
        <v>自动上门</v>
      </c>
      <c r="T11" s="37" t="str">
        <f>IF(E11="","",IF(ISERROR(VLOOKUP(E11,'1-学员信息表'!A:AC,19,0)),"错误",IF(VLOOKUP(E11,'1-学员信息表'!A:AC,19,0)="","错误",VLOOKUP(E11,'1-学员信息表'!A:AC,19,0))))</f>
        <v>东华幼儿园</v>
      </c>
      <c r="U11" s="30" t="str">
        <f>IF(E11="","",IF(ISERROR(VLOOKUP(E11,'1-学员信息表'!A:AC,20,0)),"错误",IF(VLOOKUP(E11,'1-学员信息表'!A:AC,20,0)="","错误",VLOOKUP(E11,'1-学员信息表'!A:AC,20,0))))</f>
        <v>小班</v>
      </c>
    </row>
    <row r="12" spans="1:21" s="1" customFormat="1">
      <c r="A12" s="158">
        <f t="shared" si="0"/>
        <v>11</v>
      </c>
      <c r="B12" s="26" t="str">
        <f t="shared" si="1"/>
        <v>05月</v>
      </c>
      <c r="C12" s="159" t="str">
        <f t="shared" si="2"/>
        <v>天河天府路中心</v>
      </c>
      <c r="D12" s="268" t="s">
        <v>1541</v>
      </c>
      <c r="E12" s="169" t="s">
        <v>1636</v>
      </c>
      <c r="F12" s="26" t="str">
        <f>IF(E12="","",IFERROR(VLOOKUP(E12,'1-学员信息表'!A:AC,2,0),"错误"))</f>
        <v>李澜昕</v>
      </c>
      <c r="G12" s="26" t="str">
        <f>IF(E12="","",IF(ISERROR(VLOOKUP(E12,'2-班级学员信息表'!F:AB,12,0)),"错误",IF(VLOOKUP(E12,'2-班级学员信息表'!F:AB,12,0)="","错误",VLOOKUP(E12,'2-班级学员信息表'!F:AB,12,0))))</f>
        <v>未进班</v>
      </c>
      <c r="H12" s="26" t="str">
        <f>IF(E12="","",IF(ISERROR(VLOOKUP(E12,'2-班级学员信息表'!F:AB,13,0)),"错误",IF(VLOOKUP(E12,'2-班级学员信息表'!F:AB,13,0)="","错误",VLOOKUP(E12,'2-班级学员信息表'!F:AB,13,0))))</f>
        <v>未进班</v>
      </c>
      <c r="I12" s="30">
        <f>IF(E12="","",IFERROR(VLOOKUP(E12,'2-班级学员信息表'!F:AB,14,0),"错误"))</f>
        <v>0</v>
      </c>
      <c r="J12" s="30" t="str">
        <f>IF(E12="","",IFERROR(VLOOKUP(E12,'2-班级学员信息表'!F:AB,15,0),"错误"))</f>
        <v/>
      </c>
      <c r="K12" s="33">
        <f>IF(E12="","",IFERROR(VLOOKUP(H12,'2-班级信息'!A:AD,6,0),"错误"))</f>
        <v>1</v>
      </c>
      <c r="L12" s="33">
        <f>IF(E12="","",IFERROR(VLOOKUP(H12,'2-班级信息'!A:AD,29,0),"错误"))</f>
        <v>0</v>
      </c>
      <c r="M12" s="34">
        <f>SUMIF('6-学员费用预警表'!A:A,'10-新增明细'!E12,'6-学员费用预警表'!E:E)</f>
        <v>48</v>
      </c>
      <c r="N12" s="35">
        <f>SUMIF('6-学员费用预警表'!A:A,'10-新增明细'!E12,'6-学员费用预警表'!H:H)</f>
        <v>3316</v>
      </c>
      <c r="O12" s="30" t="str">
        <f>IF(E12="","",IFERROR(VLOOKUP(E12,'1-学员信息表'!A:AC,8,0),"错误"))</f>
        <v>15975413984</v>
      </c>
      <c r="P12" s="30" t="str">
        <f>IF(E12="","",IFERROR(VLOOKUP(E12,'3-收据记录表'!D:AP,18,0),"错误"))</f>
        <v>郑清荣</v>
      </c>
      <c r="Q12" s="31"/>
      <c r="R12" s="36"/>
      <c r="S12" s="30" t="str">
        <f>IF(E12="","",IF(ISERROR(VLOOKUP(E12,'1-学员信息表'!A:AC,9,0)),"错误",IF(VLOOKUP(E12,'1-学员信息表'!A:AC,9,0)="","错误",VLOOKUP(E12,'1-学员信息表'!A:AC,9,0))))</f>
        <v>自动上门</v>
      </c>
      <c r="T12" s="37" t="str">
        <f>IF(E12="","",IF(ISERROR(VLOOKUP(E12,'1-学员信息表'!A:AC,19,0)),"错误",IF(VLOOKUP(E12,'1-学员信息表'!A:AC,19,0)="","错误",VLOOKUP(E12,'1-学员信息表'!A:AC,19,0))))</f>
        <v>天河区天府路小学</v>
      </c>
      <c r="U12" s="30" t="str">
        <f>IF(E12="","",IF(ISERROR(VLOOKUP(E12,'1-学员信息表'!A:AC,20,0)),"错误",IF(VLOOKUP(E12,'1-学员信息表'!A:AC,20,0)="","错误",VLOOKUP(E12,'1-学员信息表'!A:AC,20,0))))</f>
        <v>二年级</v>
      </c>
    </row>
    <row r="13" spans="1:21" s="1" customFormat="1">
      <c r="A13" s="158">
        <f t="shared" si="0"/>
        <v>12</v>
      </c>
      <c r="B13" s="26" t="str">
        <f t="shared" si="1"/>
        <v>05月</v>
      </c>
      <c r="C13" s="159" t="str">
        <f t="shared" si="2"/>
        <v>天河天府路中心</v>
      </c>
      <c r="D13" s="268" t="s">
        <v>1541</v>
      </c>
      <c r="E13" s="169" t="s">
        <v>1645</v>
      </c>
      <c r="F13" s="26" t="str">
        <f>IF(E13="","",IFERROR(VLOOKUP(E13,'1-学员信息表'!A:AC,2,0),"错误"))</f>
        <v>刘骐瑶</v>
      </c>
      <c r="G13" s="26" t="str">
        <f>IF(E13="","",IF(ISERROR(VLOOKUP(E13,'2-班级学员信息表'!F:AB,12,0)),"错误",IF(VLOOKUP(E13,'2-班级学员信息表'!F:AB,12,0)="","错误",VLOOKUP(E13,'2-班级学员信息表'!F:AB,12,0))))</f>
        <v>未进班</v>
      </c>
      <c r="H13" s="26" t="str">
        <f>IF(E13="","",IF(ISERROR(VLOOKUP(E13,'2-班级学员信息表'!F:AB,13,0)),"错误",IF(VLOOKUP(E13,'2-班级学员信息表'!F:AB,13,0)="","错误",VLOOKUP(E13,'2-班级学员信息表'!F:AB,13,0))))</f>
        <v>未进班</v>
      </c>
      <c r="I13" s="30">
        <f>IF(E13="","",IFERROR(VLOOKUP(E13,'2-班级学员信息表'!F:AB,14,0),"错误"))</f>
        <v>0</v>
      </c>
      <c r="J13" s="30" t="str">
        <f>IF(E13="","",IFERROR(VLOOKUP(E13,'2-班级学员信息表'!F:AB,15,0),"错误"))</f>
        <v/>
      </c>
      <c r="K13" s="33">
        <f>IF(E13="","",IFERROR(VLOOKUP(H13,'2-班级信息'!A:AD,6,0),"错误"))</f>
        <v>1</v>
      </c>
      <c r="L13" s="33">
        <f>IF(E13="","",IFERROR(VLOOKUP(H13,'2-班级信息'!A:AD,29,0),"错误"))</f>
        <v>0</v>
      </c>
      <c r="M13" s="34">
        <f>SUMIF('6-学员费用预警表'!A:A,'10-新增明细'!E13,'6-学员费用预警表'!E:E)</f>
        <v>32</v>
      </c>
      <c r="N13" s="35">
        <f>SUMIF('6-学员费用预警表'!A:A,'10-新增明细'!E13,'6-学员费用预警表'!H:H)</f>
        <v>960</v>
      </c>
      <c r="O13" s="30" t="str">
        <f>IF(E13="","",IFERROR(VLOOKUP(E13,'1-学员信息表'!A:AC,8,0),"错误"))</f>
        <v>13902202502</v>
      </c>
      <c r="P13" s="30" t="str">
        <f>IF(E13="","",IFERROR(VLOOKUP(E13,'3-收据记录表'!D:AP,18,0),"错误"))</f>
        <v>郑清芳</v>
      </c>
      <c r="Q13" s="31"/>
      <c r="R13" s="36"/>
      <c r="S13" s="30" t="str">
        <f>IF(E13="","",IF(ISERROR(VLOOKUP(E13,'1-学员信息表'!A:AC,9,0)),"错误",IF(VLOOKUP(E13,'1-学员信息表'!A:AC,9,0)="","错误",VLOOKUP(E13,'1-学员信息表'!A:AC,9,0))))</f>
        <v>自动上门</v>
      </c>
      <c r="T13" s="37" t="str">
        <f>IF(E13="","",IF(ISERROR(VLOOKUP(E13,'1-学员信息表'!A:AC,19,0)),"错误",IF(VLOOKUP(E13,'1-学员信息表'!A:AC,19,0)="","错误",VLOOKUP(E13,'1-学员信息表'!A:AC,19,0))))</f>
        <v>东华幼儿园</v>
      </c>
      <c r="U13" s="30" t="str">
        <f>IF(E13="","",IF(ISERROR(VLOOKUP(E13,'1-学员信息表'!A:AC,20,0)),"错误",IF(VLOOKUP(E13,'1-学员信息表'!A:AC,20,0)="","错误",VLOOKUP(E13,'1-学员信息表'!A:AC,20,0))))</f>
        <v>小班</v>
      </c>
    </row>
    <row r="14" spans="1:21" s="1" customFormat="1">
      <c r="A14" s="158">
        <f t="shared" si="0"/>
        <v>13</v>
      </c>
      <c r="B14" s="26" t="str">
        <f t="shared" si="1"/>
        <v>05月</v>
      </c>
      <c r="C14" s="159" t="str">
        <f t="shared" si="2"/>
        <v>天河天府路中心</v>
      </c>
      <c r="D14" s="268" t="s">
        <v>1541</v>
      </c>
      <c r="E14" s="169" t="s">
        <v>1650</v>
      </c>
      <c r="F14" s="26" t="str">
        <f>IF(E14="","",IFERROR(VLOOKUP(E14,'1-学员信息表'!A:AC,2,0),"错误"))</f>
        <v>李欣遥</v>
      </c>
      <c r="G14" s="26" t="str">
        <f>IF(E14="","",IF(ISERROR(VLOOKUP(E14,'2-班级学员信息表'!F:AB,12,0)),"错误",IF(VLOOKUP(E14,'2-班级学员信息表'!F:AB,12,0)="","错误",VLOOKUP(E14,'2-班级学员信息表'!F:AB,12,0))))</f>
        <v>未进班</v>
      </c>
      <c r="H14" s="26" t="str">
        <f>IF(E14="","",IF(ISERROR(VLOOKUP(E14,'2-班级学员信息表'!F:AB,13,0)),"错误",IF(VLOOKUP(E14,'2-班级学员信息表'!F:AB,13,0)="","错误",VLOOKUP(E14,'2-班级学员信息表'!F:AB,13,0))))</f>
        <v>未进班</v>
      </c>
      <c r="I14" s="30">
        <f>IF(E14="","",IFERROR(VLOOKUP(E14,'2-班级学员信息表'!F:AB,14,0),"错误"))</f>
        <v>0</v>
      </c>
      <c r="J14" s="30" t="str">
        <f>IF(E14="","",IFERROR(VLOOKUP(E14,'2-班级学员信息表'!F:AB,15,0),"错误"))</f>
        <v/>
      </c>
      <c r="K14" s="33">
        <f>IF(E14="","",IFERROR(VLOOKUP(H14,'2-班级信息'!A:AD,6,0),"错误"))</f>
        <v>1</v>
      </c>
      <c r="L14" s="33">
        <f>IF(E14="","",IFERROR(VLOOKUP(H14,'2-班级信息'!A:AD,29,0),"错误"))</f>
        <v>0</v>
      </c>
      <c r="M14" s="34">
        <f>SUMIF('6-学员费用预警表'!A:A,'10-新增明细'!E14,'6-学员费用预警表'!E:E)</f>
        <v>48</v>
      </c>
      <c r="N14" s="35">
        <f>SUMIF('6-学员费用预警表'!A:A,'10-新增明细'!E14,'6-学员费用预警表'!H:H)</f>
        <v>3316</v>
      </c>
      <c r="O14" s="30" t="str">
        <f>IF(E14="","",IFERROR(VLOOKUP(E14,'1-学员信息表'!A:AC,8,0),"错误"))</f>
        <v>18620830552</v>
      </c>
      <c r="P14" s="30" t="str">
        <f>IF(E14="","",IFERROR(VLOOKUP(E14,'3-收据记录表'!D:AP,18,0),"错误"))</f>
        <v>郑清芳</v>
      </c>
      <c r="Q14" s="31"/>
      <c r="R14" s="36"/>
      <c r="S14" s="30" t="str">
        <f>IF(E14="","",IF(ISERROR(VLOOKUP(E14,'1-学员信息表'!A:AC,9,0)),"错误",IF(VLOOKUP(E14,'1-学员信息表'!A:AC,9,0)="","错误",VLOOKUP(E14,'1-学员信息表'!A:AC,9,0))))</f>
        <v>08-电话咨询</v>
      </c>
      <c r="T14" s="37" t="str">
        <f>IF(E14="","",IF(ISERROR(VLOOKUP(E14,'1-学员信息表'!A:AC,19,0)),"错误",IF(VLOOKUP(E14,'1-学员信息表'!A:AC,19,0)="","错误",VLOOKUP(E14,'1-学员信息表'!A:AC,19,0))))</f>
        <v>天河区天府路小学</v>
      </c>
      <c r="U14" s="30" t="str">
        <f>IF(E14="","",IF(ISERROR(VLOOKUP(E14,'1-学员信息表'!A:AC,20,0)),"错误",IF(VLOOKUP(E14,'1-学员信息表'!A:AC,20,0)="","错误",VLOOKUP(E14,'1-学员信息表'!A:AC,20,0))))</f>
        <v>一年级</v>
      </c>
    </row>
    <row r="15" spans="1:21" s="1" customFormat="1">
      <c r="A15" s="158">
        <f t="shared" si="0"/>
        <v>14</v>
      </c>
      <c r="B15" s="26" t="str">
        <f t="shared" si="1"/>
        <v>05月</v>
      </c>
      <c r="C15" s="159" t="str">
        <f t="shared" si="2"/>
        <v>天河天府路中心</v>
      </c>
      <c r="D15" s="268" t="s">
        <v>1541</v>
      </c>
      <c r="E15" s="267" t="s">
        <v>1653</v>
      </c>
      <c r="F15" s="26" t="str">
        <f>IF(E15="","",IFERROR(VLOOKUP(E15,'1-学员信息表'!A:AC,2,0),"错误"))</f>
        <v>李宣霖</v>
      </c>
      <c r="G15" s="26" t="str">
        <f>IF(E15="","",IF(ISERROR(VLOOKUP(E15,'2-班级学员信息表'!F:AB,12,0)),"错误",IF(VLOOKUP(E15,'2-班级学员信息表'!F:AB,12,0)="","错误",VLOOKUP(E15,'2-班级学员信息表'!F:AB,12,0))))</f>
        <v>未进班</v>
      </c>
      <c r="H15" s="26" t="str">
        <f>IF(E15="","",IF(ISERROR(VLOOKUP(E15,'2-班级学员信息表'!F:AB,13,0)),"错误",IF(VLOOKUP(E15,'2-班级学员信息表'!F:AB,13,0)="","错误",VLOOKUP(E15,'2-班级学员信息表'!F:AB,13,0))))</f>
        <v>未进班</v>
      </c>
      <c r="I15" s="30">
        <f>IF(E15="","",IFERROR(VLOOKUP(E15,'2-班级学员信息表'!F:AB,14,0),"错误"))</f>
        <v>0</v>
      </c>
      <c r="J15" s="30" t="str">
        <f>IF(E15="","",IFERROR(VLOOKUP(E15,'2-班级学员信息表'!F:AB,15,0),"错误"))</f>
        <v/>
      </c>
      <c r="K15" s="33">
        <f>IF(E15="","",IFERROR(VLOOKUP(H15,'2-班级信息'!A:AD,6,0),"错误"))</f>
        <v>1</v>
      </c>
      <c r="L15" s="33">
        <f>IF(E15="","",IFERROR(VLOOKUP(H15,'2-班级信息'!A:AD,29,0),"错误"))</f>
        <v>0</v>
      </c>
      <c r="M15" s="34">
        <f>SUMIF('6-学员费用预警表'!A:A,'10-新增明细'!E15,'6-学员费用预警表'!E:E)</f>
        <v>32</v>
      </c>
      <c r="N15" s="35">
        <f>SUMIF('6-学员费用预警表'!A:A,'10-新增明细'!E15,'6-学员费用预警表'!H:H)</f>
        <v>960</v>
      </c>
      <c r="O15" s="30" t="str">
        <f>IF(E15="","",IFERROR(VLOOKUP(E15,'1-学员信息表'!A:AC,8,0),"错误"))</f>
        <v>18620830552</v>
      </c>
      <c r="P15" s="30" t="str">
        <f>IF(E15="","",IFERROR(VLOOKUP(E15,'3-收据记录表'!D:AP,18,0),"错误"))</f>
        <v>郑清芳</v>
      </c>
      <c r="Q15" s="31"/>
      <c r="R15" s="36"/>
      <c r="S15" s="30" t="str">
        <f>IF(E15="","",IF(ISERROR(VLOOKUP(E15,'1-学员信息表'!A:AC,9,0)),"错误",IF(VLOOKUP(E15,'1-学员信息表'!A:AC,9,0)="","错误",VLOOKUP(E15,'1-学员信息表'!A:AC,9,0))))</f>
        <v>自动上门</v>
      </c>
      <c r="T15" s="37" t="str">
        <f>IF(E15="","",IF(ISERROR(VLOOKUP(E15,'1-学员信息表'!A:AC,19,0)),"错误",IF(VLOOKUP(E15,'1-学员信息表'!A:AC,19,0)="","错误",VLOOKUP(E15,'1-学员信息表'!A:AC,19,0))))</f>
        <v>东华幼儿园</v>
      </c>
      <c r="U15" s="30" t="str">
        <f>IF(E15="","",IF(ISERROR(VLOOKUP(E15,'1-学员信息表'!A:AC,20,0)),"错误",IF(VLOOKUP(E15,'1-学员信息表'!A:AC,20,0)="","错误",VLOOKUP(E15,'1-学员信息表'!A:AC,20,0))))</f>
        <v>小班</v>
      </c>
    </row>
    <row r="16" spans="1:21" s="1" customFormat="1">
      <c r="A16" s="158">
        <f t="shared" si="0"/>
        <v>15</v>
      </c>
      <c r="B16" s="26" t="str">
        <f t="shared" si="1"/>
        <v>05月</v>
      </c>
      <c r="C16" s="159" t="str">
        <f t="shared" si="2"/>
        <v>天河天府路中心</v>
      </c>
      <c r="D16" s="268" t="s">
        <v>1541</v>
      </c>
      <c r="E16" s="267" t="s">
        <v>1664</v>
      </c>
      <c r="F16" s="26" t="str">
        <f>IF(E16="","",IFERROR(VLOOKUP(E16,'1-学员信息表'!A:AC,2,0),"错误"))</f>
        <v>王梓淇（1）</v>
      </c>
      <c r="G16" s="26" t="str">
        <f>IF(E16="","",IF(ISERROR(VLOOKUP(E16,'2-班级学员信息表'!F:AB,12,0)),"错误",IF(VLOOKUP(E16,'2-班级学员信息表'!F:AB,12,0)="","错误",VLOOKUP(E16,'2-班级学员信息表'!F:AB,12,0))))</f>
        <v>未进班</v>
      </c>
      <c r="H16" s="26" t="str">
        <f>IF(E16="","",IF(ISERROR(VLOOKUP(E16,'2-班级学员信息表'!F:AB,13,0)),"错误",IF(VLOOKUP(E16,'2-班级学员信息表'!F:AB,13,0)="","错误",VLOOKUP(E16,'2-班级学员信息表'!F:AB,13,0))))</f>
        <v>未进班</v>
      </c>
      <c r="I16" s="30">
        <f>IF(E16="","",IFERROR(VLOOKUP(E16,'2-班级学员信息表'!F:AB,14,0),"错误"))</f>
        <v>0</v>
      </c>
      <c r="J16" s="30" t="str">
        <f>IF(E16="","",IFERROR(VLOOKUP(E16,'2-班级学员信息表'!F:AB,15,0),"错误"))</f>
        <v/>
      </c>
      <c r="K16" s="33">
        <f>IF(E16="","",IFERROR(VLOOKUP(H16,'2-班级信息'!A:AD,6,0),"错误"))</f>
        <v>1</v>
      </c>
      <c r="L16" s="33">
        <f>IF(E16="","",IFERROR(VLOOKUP(H16,'2-班级信息'!A:AD,29,0),"错误"))</f>
        <v>0</v>
      </c>
      <c r="M16" s="34">
        <f>SUMIF('6-学员费用预警表'!A:A,'10-新增明细'!E16,'6-学员费用预警表'!E:E)</f>
        <v>48</v>
      </c>
      <c r="N16" s="35">
        <f>SUMIF('6-学员费用预警表'!A:A,'10-新增明细'!E16,'6-学员费用预警表'!H:H)</f>
        <v>3316</v>
      </c>
      <c r="O16" s="30" t="str">
        <f>IF(E16="","",IFERROR(VLOOKUP(E16,'1-学员信息表'!A:AC,8,0),"错误"))</f>
        <v>18588508133</v>
      </c>
      <c r="P16" s="30" t="str">
        <f>IF(E16="","",IFERROR(VLOOKUP(E16,'3-收据记录表'!D:AP,18,0),"错误"))</f>
        <v>郑清芳</v>
      </c>
      <c r="Q16" s="31"/>
      <c r="R16" s="36"/>
      <c r="S16" s="30" t="str">
        <f>IF(E16="","",IF(ISERROR(VLOOKUP(E16,'1-学员信息表'!A:AC,9,0)),"错误",IF(VLOOKUP(E16,'1-学员信息表'!A:AC,9,0)="","错误",VLOOKUP(E16,'1-学员信息表'!A:AC,9,0))))</f>
        <v>自动上门</v>
      </c>
      <c r="T16" s="37" t="str">
        <f>IF(E16="","",IF(ISERROR(VLOOKUP(E16,'1-学员信息表'!A:AC,19,0)),"错误",IF(VLOOKUP(E16,'1-学员信息表'!A:AC,19,0)="","错误",VLOOKUP(E16,'1-学员信息表'!A:AC,19,0))))</f>
        <v>天河区天府路小学</v>
      </c>
      <c r="U16" s="30" t="str">
        <f>IF(E16="","",IF(ISERROR(VLOOKUP(E16,'1-学员信息表'!A:AC,20,0)),"错误",IF(VLOOKUP(E16,'1-学员信息表'!A:AC,20,0)="","错误",VLOOKUP(E16,'1-学员信息表'!A:AC,20,0))))</f>
        <v>一年级</v>
      </c>
    </row>
    <row r="17" spans="1:21" s="1" customFormat="1">
      <c r="A17" s="158">
        <f t="shared" si="0"/>
        <v>16</v>
      </c>
      <c r="B17" s="26" t="str">
        <f t="shared" si="1"/>
        <v>05月</v>
      </c>
      <c r="C17" s="159" t="str">
        <f t="shared" si="2"/>
        <v>天河天府路中心</v>
      </c>
      <c r="D17" s="268" t="s">
        <v>1541</v>
      </c>
      <c r="E17" s="267" t="s">
        <v>1667</v>
      </c>
      <c r="F17" s="26" t="str">
        <f>IF(E17="","",IFERROR(VLOOKUP(E17,'1-学员信息表'!A:AC,2,0),"错误"))</f>
        <v>李烨铭</v>
      </c>
      <c r="G17" s="26" t="str">
        <f>IF(E17="","",IF(ISERROR(VLOOKUP(E17,'2-班级学员信息表'!F:AB,12,0)),"错误",IF(VLOOKUP(E17,'2-班级学员信息表'!F:AB,12,0)="","错误",VLOOKUP(E17,'2-班级学员信息表'!F:AB,12,0))))</f>
        <v>未进班</v>
      </c>
      <c r="H17" s="26" t="str">
        <f>IF(E17="","",IF(ISERROR(VLOOKUP(E17,'2-班级学员信息表'!F:AB,13,0)),"错误",IF(VLOOKUP(E17,'2-班级学员信息表'!F:AB,13,0)="","错误",VLOOKUP(E17,'2-班级学员信息表'!F:AB,13,0))))</f>
        <v>未进班</v>
      </c>
      <c r="I17" s="30">
        <f>IF(E17="","",IFERROR(VLOOKUP(E17,'2-班级学员信息表'!F:AB,14,0),"错误"))</f>
        <v>0</v>
      </c>
      <c r="J17" s="30" t="str">
        <f>IF(E17="","",IFERROR(VLOOKUP(E17,'2-班级学员信息表'!F:AB,15,0),"错误"))</f>
        <v/>
      </c>
      <c r="K17" s="33">
        <f>IF(E17="","",IFERROR(VLOOKUP(H17,'2-班级信息'!A:AD,6,0),"错误"))</f>
        <v>1</v>
      </c>
      <c r="L17" s="33">
        <f>IF(E17="","",IFERROR(VLOOKUP(H17,'2-班级信息'!A:AD,29,0),"错误"))</f>
        <v>0</v>
      </c>
      <c r="M17" s="34">
        <f>SUMIF('6-学员费用预警表'!A:A,'10-新增明细'!E17,'6-学员费用预警表'!E:E)</f>
        <v>48</v>
      </c>
      <c r="N17" s="35">
        <f>SUMIF('6-学员费用预警表'!A:A,'10-新增明细'!E17,'6-学员费用预警表'!H:H)</f>
        <v>3316</v>
      </c>
      <c r="O17" s="30" t="str">
        <f>IF(E17="","",IFERROR(VLOOKUP(E17,'1-学员信息表'!A:AC,8,0),"错误"))</f>
        <v>13148948648</v>
      </c>
      <c r="P17" s="30" t="str">
        <f>IF(E17="","",IFERROR(VLOOKUP(E17,'3-收据记录表'!D:AP,18,0),"错误"))</f>
        <v>王圆圆</v>
      </c>
      <c r="Q17" s="31"/>
      <c r="R17" s="36"/>
      <c r="S17" s="30" t="str">
        <f>IF(E17="","",IF(ISERROR(VLOOKUP(E17,'1-学员信息表'!A:AC,9,0)),"错误",IF(VLOOKUP(E17,'1-学员信息表'!A:AC,9,0)="","错误",VLOOKUP(E17,'1-学员信息表'!A:AC,9,0))))</f>
        <v>预约试听</v>
      </c>
      <c r="T17" s="37" t="str">
        <f>IF(E17="","",IF(ISERROR(VLOOKUP(E17,'1-学员信息表'!A:AC,19,0)),"错误",IF(VLOOKUP(E17,'1-学员信息表'!A:AC,19,0)="","错误",VLOOKUP(E17,'1-学员信息表'!A:AC,19,0))))</f>
        <v>天河区棠下小学</v>
      </c>
      <c r="U17" s="30" t="str">
        <f>IF(E17="","",IF(ISERROR(VLOOKUP(E17,'1-学员信息表'!A:AC,20,0)),"错误",IF(VLOOKUP(E17,'1-学员信息表'!A:AC,20,0)="","错误",VLOOKUP(E17,'1-学员信息表'!A:AC,20,0))))</f>
        <v>四年级</v>
      </c>
    </row>
    <row r="18" spans="1:21" s="1" customFormat="1">
      <c r="A18" s="158">
        <f t="shared" si="0"/>
        <v>17</v>
      </c>
      <c r="B18" s="26" t="str">
        <f t="shared" si="1"/>
        <v>05月</v>
      </c>
      <c r="C18" s="159" t="str">
        <f t="shared" si="2"/>
        <v>天河天府路中心</v>
      </c>
      <c r="D18" s="268" t="s">
        <v>1541</v>
      </c>
      <c r="E18" s="169" t="s">
        <v>1670</v>
      </c>
      <c r="F18" s="26" t="str">
        <f>IF(E18="","",IFERROR(VLOOKUP(E18,'1-学员信息表'!A:AC,2,0),"错误"))</f>
        <v>梁钰</v>
      </c>
      <c r="G18" s="26" t="str">
        <f>IF(E18="","",IF(ISERROR(VLOOKUP(E18,'2-班级学员信息表'!F:AB,12,0)),"错误",IF(VLOOKUP(E18,'2-班级学员信息表'!F:AB,12,0)="","错误",VLOOKUP(E18,'2-班级学员信息表'!F:AB,12,0))))</f>
        <v>未进班</v>
      </c>
      <c r="H18" s="26" t="str">
        <f>IF(E18="","",IF(ISERROR(VLOOKUP(E18,'2-班级学员信息表'!F:AB,13,0)),"错误",IF(VLOOKUP(E18,'2-班级学员信息表'!F:AB,13,0)="","错误",VLOOKUP(E18,'2-班级学员信息表'!F:AB,13,0))))</f>
        <v>未进班</v>
      </c>
      <c r="I18" s="30">
        <f>IF(E18="","",IFERROR(VLOOKUP(E18,'2-班级学员信息表'!F:AB,14,0),"错误"))</f>
        <v>0</v>
      </c>
      <c r="J18" s="30" t="str">
        <f>IF(E18="","",IFERROR(VLOOKUP(E18,'2-班级学员信息表'!F:AB,15,0),"错误"))</f>
        <v/>
      </c>
      <c r="K18" s="33">
        <f>IF(E18="","",IFERROR(VLOOKUP(H18,'2-班级信息'!A:AD,6,0),"错误"))</f>
        <v>1</v>
      </c>
      <c r="L18" s="33">
        <f>IF(E18="","",IFERROR(VLOOKUP(H18,'2-班级信息'!A:AD,29,0),"错误"))</f>
        <v>0</v>
      </c>
      <c r="M18" s="34">
        <f>SUMIF('6-学员费用预警表'!A:A,'10-新增明细'!E18,'6-学员费用预警表'!E:E)</f>
        <v>48</v>
      </c>
      <c r="N18" s="35">
        <f>SUMIF('6-学员费用预警表'!A:A,'10-新增明细'!E18,'6-学员费用预警表'!H:H)</f>
        <v>3316</v>
      </c>
      <c r="O18" s="30" t="str">
        <f>IF(E18="","",IFERROR(VLOOKUP(E18,'1-学员信息表'!A:AC,8,0),"错误"))</f>
        <v>18122202254</v>
      </c>
      <c r="P18" s="30" t="str">
        <f>IF(E18="","",IFERROR(VLOOKUP(E18,'3-收据记录表'!D:AP,18,0),"错误"))</f>
        <v>王圆圆</v>
      </c>
      <c r="Q18" s="31"/>
      <c r="R18" s="36"/>
      <c r="S18" s="30" t="str">
        <f>IF(E18="","",IF(ISERROR(VLOOKUP(E18,'1-学员信息表'!A:AC,9,0)),"错误",IF(VLOOKUP(E18,'1-学员信息表'!A:AC,9,0)="","错误",VLOOKUP(E18,'1-学员信息表'!A:AC,9,0))))</f>
        <v>自动上门</v>
      </c>
      <c r="T18" s="37" t="str">
        <f>IF(E18="","",IF(ISERROR(VLOOKUP(E18,'1-学员信息表'!A:AC,19,0)),"错误",IF(VLOOKUP(E18,'1-学员信息表'!A:AC,19,0)="","错误",VLOOKUP(E18,'1-学员信息表'!A:AC,19,0))))</f>
        <v>天河区石牌小学</v>
      </c>
      <c r="U18" s="30" t="str">
        <f>IF(E18="","",IF(ISERROR(VLOOKUP(E18,'1-学员信息表'!A:AC,20,0)),"错误",IF(VLOOKUP(E18,'1-学员信息表'!A:AC,20,0)="","错误",VLOOKUP(E18,'1-学员信息表'!A:AC,20,0))))</f>
        <v>四年级</v>
      </c>
    </row>
    <row r="19" spans="1:21" s="1" customFormat="1">
      <c r="A19" s="158">
        <f t="shared" si="0"/>
        <v>18</v>
      </c>
      <c r="B19" s="26" t="str">
        <f t="shared" si="1"/>
        <v>05月</v>
      </c>
      <c r="C19" s="159" t="str">
        <f t="shared" si="2"/>
        <v>天河天府路中心</v>
      </c>
      <c r="D19" s="268" t="s">
        <v>1541</v>
      </c>
      <c r="E19" s="169" t="s">
        <v>1673</v>
      </c>
      <c r="F19" s="26" t="str">
        <f>IF(E19="","",IFERROR(VLOOKUP(E19,'1-学员信息表'!A:AC,2,0),"错误"))</f>
        <v>林昕睿</v>
      </c>
      <c r="G19" s="26" t="str">
        <f>IF(E19="","",IF(ISERROR(VLOOKUP(E19,'2-班级学员信息表'!F:AB,12,0)),"错误",IF(VLOOKUP(E19,'2-班级学员信息表'!F:AB,12,0)="","错误",VLOOKUP(E19,'2-班级学员信息表'!F:AB,12,0))))</f>
        <v>未进班</v>
      </c>
      <c r="H19" s="26" t="str">
        <f>IF(E19="","",IF(ISERROR(VLOOKUP(E19,'2-班级学员信息表'!F:AB,13,0)),"错误",IF(VLOOKUP(E19,'2-班级学员信息表'!F:AB,13,0)="","错误",VLOOKUP(E19,'2-班级学员信息表'!F:AB,13,0))))</f>
        <v>未进班</v>
      </c>
      <c r="I19" s="30">
        <f>IF(E19="","",IFERROR(VLOOKUP(E19,'2-班级学员信息表'!F:AB,14,0),"错误"))</f>
        <v>0</v>
      </c>
      <c r="J19" s="30" t="str">
        <f>IF(E19="","",IFERROR(VLOOKUP(E19,'2-班级学员信息表'!F:AB,15,0),"错误"))</f>
        <v/>
      </c>
      <c r="K19" s="33">
        <f>IF(E19="","",IFERROR(VLOOKUP(H19,'2-班级信息'!A:AD,6,0),"错误"))</f>
        <v>1</v>
      </c>
      <c r="L19" s="33">
        <f>IF(E19="","",IFERROR(VLOOKUP(H19,'2-班级信息'!A:AD,29,0),"错误"))</f>
        <v>0</v>
      </c>
      <c r="M19" s="34">
        <f>SUMIF('6-学员费用预警表'!A:A,'10-新增明细'!E19,'6-学员费用预警表'!E:E)</f>
        <v>48</v>
      </c>
      <c r="N19" s="35">
        <f>SUMIF('6-学员费用预警表'!A:A,'10-新增明细'!E19,'6-学员费用预警表'!H:H)</f>
        <v>3316</v>
      </c>
      <c r="O19" s="30" t="str">
        <f>IF(E19="","",IFERROR(VLOOKUP(E19,'1-学员信息表'!A:AC,8,0),"错误"))</f>
        <v>18998298281</v>
      </c>
      <c r="P19" s="30" t="str">
        <f>IF(E19="","",IFERROR(VLOOKUP(E19,'3-收据记录表'!D:AP,18,0),"错误"))</f>
        <v>王圆圆郑琴</v>
      </c>
      <c r="Q19" s="31"/>
      <c r="R19" s="36"/>
      <c r="S19" s="30" t="str">
        <f>IF(E19="","",IF(ISERROR(VLOOKUP(E19,'1-学员信息表'!A:AC,9,0)),"错误",IF(VLOOKUP(E19,'1-学员信息表'!A:AC,9,0)="","错误",VLOOKUP(E19,'1-学员信息表'!A:AC,9,0))))</f>
        <v>自动上门</v>
      </c>
      <c r="T19" s="37" t="str">
        <f>IF(E19="","",IF(ISERROR(VLOOKUP(E19,'1-学员信息表'!A:AC,19,0)),"错误",IF(VLOOKUP(E19,'1-学员信息表'!A:AC,19,0)="","错误",VLOOKUP(E19,'1-学员信息表'!A:AC,19,0))))</f>
        <v>天河区天府路小学</v>
      </c>
      <c r="U19" s="30" t="str">
        <f>IF(E19="","",IF(ISERROR(VLOOKUP(E19,'1-学员信息表'!A:AC,20,0)),"错误",IF(VLOOKUP(E19,'1-学员信息表'!A:AC,20,0)="","错误",VLOOKUP(E19,'1-学员信息表'!A:AC,20,0))))</f>
        <v>一年级</v>
      </c>
    </row>
    <row r="20" spans="1:21" s="1" customFormat="1">
      <c r="A20" s="158">
        <f t="shared" si="0"/>
        <v>19</v>
      </c>
      <c r="B20" s="26" t="str">
        <f t="shared" si="1"/>
        <v>05月</v>
      </c>
      <c r="C20" s="159" t="str">
        <f t="shared" si="2"/>
        <v>天河天府路中心</v>
      </c>
      <c r="D20" s="268" t="s">
        <v>1541</v>
      </c>
      <c r="E20" s="169" t="s">
        <v>1677</v>
      </c>
      <c r="F20" s="26" t="str">
        <f>IF(E20="","",IFERROR(VLOOKUP(E20,'1-学员信息表'!A:AC,2,0),"错误"))</f>
        <v>吴奕帆</v>
      </c>
      <c r="G20" s="26" t="str">
        <f>IF(E20="","",IF(ISERROR(VLOOKUP(E20,'2-班级学员信息表'!F:AB,12,0)),"错误",IF(VLOOKUP(E20,'2-班级学员信息表'!F:AB,12,0)="","错误",VLOOKUP(E20,'2-班级学员信息表'!F:AB,12,0))))</f>
        <v>未进班</v>
      </c>
      <c r="H20" s="26" t="str">
        <f>IF(E20="","",IF(ISERROR(VLOOKUP(E20,'2-班级学员信息表'!F:AB,13,0)),"错误",IF(VLOOKUP(E20,'2-班级学员信息表'!F:AB,13,0)="","错误",VLOOKUP(E20,'2-班级学员信息表'!F:AB,13,0))))</f>
        <v>未进班</v>
      </c>
      <c r="I20" s="30">
        <f>IF(E20="","",IFERROR(VLOOKUP(E20,'2-班级学员信息表'!F:AB,14,0),"错误"))</f>
        <v>0</v>
      </c>
      <c r="J20" s="30" t="str">
        <f>IF(E20="","",IFERROR(VLOOKUP(E20,'2-班级学员信息表'!F:AB,15,0),"错误"))</f>
        <v/>
      </c>
      <c r="K20" s="33">
        <f>IF(E20="","",IFERROR(VLOOKUP(H20,'2-班级信息'!A:AD,6,0),"错误"))</f>
        <v>1</v>
      </c>
      <c r="L20" s="33">
        <f>IF(E20="","",IFERROR(VLOOKUP(H20,'2-班级信息'!A:AD,29,0),"错误"))</f>
        <v>0</v>
      </c>
      <c r="M20" s="34">
        <f>SUMIF('6-学员费用预警表'!A:A,'10-新增明细'!E20,'6-学员费用预警表'!E:E)</f>
        <v>32</v>
      </c>
      <c r="N20" s="35">
        <f>SUMIF('6-学员费用预警表'!A:A,'10-新增明细'!E20,'6-学员费用预警表'!H:H)</f>
        <v>760</v>
      </c>
      <c r="O20" s="30" t="str">
        <f>IF(E20="","",IFERROR(VLOOKUP(E20,'1-学员信息表'!A:AC,8,0),"错误"))</f>
        <v>13312836220</v>
      </c>
      <c r="P20" s="30" t="str">
        <f>IF(E20="","",IFERROR(VLOOKUP(E20,'3-收据记录表'!D:AP,18,0),"错误"))</f>
        <v>郑清芳</v>
      </c>
      <c r="Q20" s="31"/>
      <c r="R20" s="36"/>
      <c r="S20" s="30" t="str">
        <f>IF(E20="","",IF(ISERROR(VLOOKUP(E20,'1-学员信息表'!A:AC,9,0)),"错误",IF(VLOOKUP(E20,'1-学员信息表'!A:AC,9,0)="","错误",VLOOKUP(E20,'1-学员信息表'!A:AC,9,0))))</f>
        <v>自动上门</v>
      </c>
      <c r="T20" s="37" t="str">
        <f>IF(E20="","",IF(ISERROR(VLOOKUP(E20,'1-学员信息表'!A:AC,19,0)),"错误",IF(VLOOKUP(E20,'1-学员信息表'!A:AC,19,0)="","错误",VLOOKUP(E20,'1-学员信息表'!A:AC,19,0))))</f>
        <v>东华幼儿园</v>
      </c>
      <c r="U20" s="30" t="str">
        <f>IF(E20="","",IF(ISERROR(VLOOKUP(E20,'1-学员信息表'!A:AC,20,0)),"错误",IF(VLOOKUP(E20,'1-学员信息表'!A:AC,20,0)="","错误",VLOOKUP(E20,'1-学员信息表'!A:AC,20,0))))</f>
        <v>小班</v>
      </c>
    </row>
    <row r="21" spans="1:21" s="1" customFormat="1">
      <c r="A21" s="158">
        <f t="shared" si="0"/>
        <v>20</v>
      </c>
      <c r="B21" s="26" t="str">
        <f t="shared" si="1"/>
        <v>05月</v>
      </c>
      <c r="C21" s="159" t="str">
        <f t="shared" si="2"/>
        <v>天河天府路中心</v>
      </c>
      <c r="D21" s="268" t="s">
        <v>1541</v>
      </c>
      <c r="E21" s="169" t="s">
        <v>1680</v>
      </c>
      <c r="F21" s="26" t="str">
        <f>IF(E21="","",IFERROR(VLOOKUP(E21,'1-学员信息表'!A:AC,2,0),"错误"))</f>
        <v>郑煜坤</v>
      </c>
      <c r="G21" s="26" t="str">
        <f>IF(E21="","",IF(ISERROR(VLOOKUP(E21,'2-班级学员信息表'!F:AB,12,0)),"错误",IF(VLOOKUP(E21,'2-班级学员信息表'!F:AB,12,0)="","错误",VLOOKUP(E21,'2-班级学员信息表'!F:AB,12,0))))</f>
        <v>未进班</v>
      </c>
      <c r="H21" s="26" t="str">
        <f>IF(E21="","",IF(ISERROR(VLOOKUP(E21,'2-班级学员信息表'!F:AB,13,0)),"错误",IF(VLOOKUP(E21,'2-班级学员信息表'!F:AB,13,0)="","错误",VLOOKUP(E21,'2-班级学员信息表'!F:AB,13,0))))</f>
        <v>未进班</v>
      </c>
      <c r="I21" s="30">
        <f>IF(E21="","",IFERROR(VLOOKUP(E21,'2-班级学员信息表'!F:AB,14,0),"错误"))</f>
        <v>0</v>
      </c>
      <c r="J21" s="30" t="str">
        <f>IF(E21="","",IFERROR(VLOOKUP(E21,'2-班级学员信息表'!F:AB,15,0),"错误"))</f>
        <v/>
      </c>
      <c r="K21" s="33">
        <f>IF(E21="","",IFERROR(VLOOKUP(H21,'2-班级信息'!A:AD,6,0),"错误"))</f>
        <v>1</v>
      </c>
      <c r="L21" s="33">
        <f>IF(E21="","",IFERROR(VLOOKUP(H21,'2-班级信息'!A:AD,29,0),"错误"))</f>
        <v>0</v>
      </c>
      <c r="M21" s="34">
        <f>SUMIF('6-学员费用预警表'!A:A,'10-新增明细'!E21,'6-学员费用预警表'!E:E)</f>
        <v>32</v>
      </c>
      <c r="N21" s="35">
        <f>SUMIF('6-学员费用预警表'!A:A,'10-新增明细'!E21,'6-学员费用预警表'!H:H)</f>
        <v>760</v>
      </c>
      <c r="O21" s="30" t="str">
        <f>IF(E21="","",IFERROR(VLOOKUP(E21,'1-学员信息表'!A:AC,8,0),"错误"))</f>
        <v>13710392726</v>
      </c>
      <c r="P21" s="30" t="str">
        <f>IF(E21="","",IFERROR(VLOOKUP(E21,'3-收据记录表'!D:AP,18,0),"错误"))</f>
        <v>翟志翔</v>
      </c>
      <c r="Q21" s="31"/>
      <c r="R21" s="36"/>
      <c r="S21" s="30" t="str">
        <f>IF(E21="","",IF(ISERROR(VLOOKUP(E21,'1-学员信息表'!A:AC,9,0)),"错误",IF(VLOOKUP(E21,'1-学员信息表'!A:AC,9,0)="","错误",VLOOKUP(E21,'1-学员信息表'!A:AC,9,0))))</f>
        <v>自动上门</v>
      </c>
      <c r="T21" s="37" t="str">
        <f>IF(E21="","",IF(ISERROR(VLOOKUP(E21,'1-学员信息表'!A:AC,19,0)),"错误",IF(VLOOKUP(E21,'1-学员信息表'!A:AC,19,0)="","错误",VLOOKUP(E21,'1-学员信息表'!A:AC,19,0))))</f>
        <v>东华幼儿园</v>
      </c>
      <c r="U21" s="30" t="str">
        <f>IF(E21="","",IF(ISERROR(VLOOKUP(E21,'1-学员信息表'!A:AC,20,0)),"错误",IF(VLOOKUP(E21,'1-学员信息表'!A:AC,20,0)="","错误",VLOOKUP(E21,'1-学员信息表'!A:AC,20,0))))</f>
        <v>小班</v>
      </c>
    </row>
    <row r="22" spans="1:21" s="1" customFormat="1">
      <c r="A22" s="158">
        <f t="shared" si="0"/>
        <v>21</v>
      </c>
      <c r="B22" s="26" t="str">
        <f t="shared" si="1"/>
        <v>05月</v>
      </c>
      <c r="C22" s="159" t="str">
        <f t="shared" si="2"/>
        <v>天河天府路中心</v>
      </c>
      <c r="D22" s="268" t="s">
        <v>1541</v>
      </c>
      <c r="E22" s="169" t="s">
        <v>1683</v>
      </c>
      <c r="F22" s="26" t="str">
        <f>IF(E22="","",IFERROR(VLOOKUP(E22,'1-学员信息表'!A:AC,2,0),"错误"))</f>
        <v>黄芷琳</v>
      </c>
      <c r="G22" s="26" t="str">
        <f>IF(E22="","",IF(ISERROR(VLOOKUP(E22,'2-班级学员信息表'!F:AB,12,0)),"错误",IF(VLOOKUP(E22,'2-班级学员信息表'!F:AB,12,0)="","错误",VLOOKUP(E22,'2-班级学员信息表'!F:AB,12,0))))</f>
        <v>未进班</v>
      </c>
      <c r="H22" s="26" t="str">
        <f>IF(E22="","",IF(ISERROR(VLOOKUP(E22,'2-班级学员信息表'!F:AB,13,0)),"错误",IF(VLOOKUP(E22,'2-班级学员信息表'!F:AB,13,0)="","错误",VLOOKUP(E22,'2-班级学员信息表'!F:AB,13,0))))</f>
        <v>未进班</v>
      </c>
      <c r="I22" s="30">
        <f>IF(E22="","",IFERROR(VLOOKUP(E22,'2-班级学员信息表'!F:AB,14,0),"错误"))</f>
        <v>0</v>
      </c>
      <c r="J22" s="30" t="str">
        <f>IF(E22="","",IFERROR(VLOOKUP(E22,'2-班级学员信息表'!F:AB,15,0),"错误"))</f>
        <v/>
      </c>
      <c r="K22" s="33">
        <f>IF(E22="","",IFERROR(VLOOKUP(H22,'2-班级信息'!A:AD,6,0),"错误"))</f>
        <v>1</v>
      </c>
      <c r="L22" s="33">
        <f>IF(E22="","",IFERROR(VLOOKUP(H22,'2-班级信息'!A:AD,29,0),"错误"))</f>
        <v>0</v>
      </c>
      <c r="M22" s="34">
        <f>SUMIF('6-学员费用预警表'!A:A,'10-新增明细'!E22,'6-学员费用预警表'!E:E)</f>
        <v>32</v>
      </c>
      <c r="N22" s="35">
        <f>SUMIF('6-学员费用预警表'!A:A,'10-新增明细'!E22,'6-学员费用预警表'!H:H)</f>
        <v>760</v>
      </c>
      <c r="O22" s="30" t="str">
        <f>IF(E22="","",IFERROR(VLOOKUP(E22,'1-学员信息表'!A:AC,8,0),"错误"))</f>
        <v>13560250305</v>
      </c>
      <c r="P22" s="30" t="str">
        <f>IF(E22="","",IFERROR(VLOOKUP(E22,'3-收据记录表'!D:AP,18,0),"错误"))</f>
        <v>翟志翔</v>
      </c>
      <c r="Q22" s="31"/>
      <c r="R22" s="36"/>
      <c r="S22" s="30" t="str">
        <f>IF(E22="","",IF(ISERROR(VLOOKUP(E22,'1-学员信息表'!A:AC,9,0)),"错误",IF(VLOOKUP(E22,'1-学员信息表'!A:AC,9,0)="","错误",VLOOKUP(E22,'1-学员信息表'!A:AC,9,0))))</f>
        <v>自动上门</v>
      </c>
      <c r="T22" s="37" t="str">
        <f>IF(E22="","",IF(ISERROR(VLOOKUP(E22,'1-学员信息表'!A:AC,19,0)),"错误",IF(VLOOKUP(E22,'1-学员信息表'!A:AC,19,0)="","错误",VLOOKUP(E22,'1-学员信息表'!A:AC,19,0))))</f>
        <v>东华幼儿园</v>
      </c>
      <c r="U22" s="30" t="str">
        <f>IF(E22="","",IF(ISERROR(VLOOKUP(E22,'1-学员信息表'!A:AC,20,0)),"错误",IF(VLOOKUP(E22,'1-学员信息表'!A:AC,20,0)="","错误",VLOOKUP(E22,'1-学员信息表'!A:AC,20,0))))</f>
        <v>小班</v>
      </c>
    </row>
    <row r="23" spans="1:21">
      <c r="A23" s="158">
        <f t="shared" si="0"/>
        <v>22</v>
      </c>
      <c r="B23" s="26" t="str">
        <f t="shared" si="1"/>
        <v>05月</v>
      </c>
      <c r="C23" s="159" t="str">
        <f t="shared" si="2"/>
        <v>天河天府路中心</v>
      </c>
      <c r="D23" s="268" t="s">
        <v>1541</v>
      </c>
      <c r="E23" s="169" t="s">
        <v>1686</v>
      </c>
      <c r="F23" s="26" t="str">
        <f>IF(E23="","",IFERROR(VLOOKUP(E23,'1-学员信息表'!A:AC,2,0),"错误"))</f>
        <v>张奇钰</v>
      </c>
      <c r="G23" s="26" t="str">
        <f>IF(E23="","",IF(ISERROR(VLOOKUP(E23,'2-班级学员信息表'!F:AB,12,0)),"错误",IF(VLOOKUP(E23,'2-班级学员信息表'!F:AB,12,0)="","错误",VLOOKUP(E23,'2-班级学员信息表'!F:AB,12,0))))</f>
        <v>未进班</v>
      </c>
      <c r="H23" s="26" t="str">
        <f>IF(E23="","",IF(ISERROR(VLOOKUP(E23,'2-班级学员信息表'!F:AB,13,0)),"错误",IF(VLOOKUP(E23,'2-班级学员信息表'!F:AB,13,0)="","错误",VLOOKUP(E23,'2-班级学员信息表'!F:AB,13,0))))</f>
        <v>未进班</v>
      </c>
      <c r="I23" s="30">
        <f>IF(E23="","",IFERROR(VLOOKUP(E23,'2-班级学员信息表'!F:AB,14,0),"错误"))</f>
        <v>0</v>
      </c>
      <c r="J23" s="30" t="str">
        <f>IF(E23="","",IFERROR(VLOOKUP(E23,'2-班级学员信息表'!F:AB,15,0),"错误"))</f>
        <v/>
      </c>
      <c r="K23" s="33">
        <f>IF(E23="","",IFERROR(VLOOKUP(H23,'2-班级信息'!A:AD,6,0),"错误"))</f>
        <v>1</v>
      </c>
      <c r="L23" s="33">
        <f>IF(E23="","",IFERROR(VLOOKUP(H23,'2-班级信息'!A:AD,29,0),"错误"))</f>
        <v>0</v>
      </c>
      <c r="M23" s="34">
        <f>SUMIF('6-学员费用预警表'!A:A,'10-新增明细'!E23,'6-学员费用预警表'!E:E)</f>
        <v>32</v>
      </c>
      <c r="N23" s="35">
        <f>SUMIF('6-学员费用预警表'!A:A,'10-新增明细'!E23,'6-学员费用预警表'!H:H)</f>
        <v>760</v>
      </c>
      <c r="O23" s="30" t="str">
        <f>IF(E23="","",IFERROR(VLOOKUP(E23,'1-学员信息表'!A:AC,8,0),"错误"))</f>
        <v>13580347594</v>
      </c>
      <c r="P23" s="30" t="str">
        <f>IF(E23="","",IFERROR(VLOOKUP(E23,'3-收据记录表'!D:AP,18,0),"错误"))</f>
        <v>郑清芳</v>
      </c>
      <c r="Q23" s="31"/>
      <c r="R23" s="36"/>
      <c r="S23" s="30" t="str">
        <f>IF(E23="","",IF(ISERROR(VLOOKUP(E23,'1-学员信息表'!A:AC,9,0)),"错误",IF(VLOOKUP(E23,'1-学员信息表'!A:AC,9,0)="","错误",VLOOKUP(E23,'1-学员信息表'!A:AC,9,0))))</f>
        <v>自动上门</v>
      </c>
      <c r="T23" s="37" t="str">
        <f>IF(E23="","",IF(ISERROR(VLOOKUP(E23,'1-学员信息表'!A:AC,19,0)),"错误",IF(VLOOKUP(E23,'1-学员信息表'!A:AC,19,0)="","错误",VLOOKUP(E23,'1-学员信息表'!A:AC,19,0))))</f>
        <v>东华幼儿园</v>
      </c>
      <c r="U23" s="30" t="str">
        <f>IF(E23="","",IF(ISERROR(VLOOKUP(E23,'1-学员信息表'!A:AC,20,0)),"错误",IF(VLOOKUP(E23,'1-学员信息表'!A:AC,20,0)="","错误",VLOOKUP(E23,'1-学员信息表'!A:AC,20,0))))</f>
        <v>小班</v>
      </c>
    </row>
    <row r="24" spans="1:21">
      <c r="A24" s="158">
        <f t="shared" si="0"/>
        <v>23</v>
      </c>
      <c r="B24" s="26" t="str">
        <f t="shared" si="1"/>
        <v>05月</v>
      </c>
      <c r="C24" s="159" t="str">
        <f t="shared" si="2"/>
        <v>天河天府路中心</v>
      </c>
      <c r="D24" s="268" t="s">
        <v>1541</v>
      </c>
      <c r="E24" s="169" t="s">
        <v>1693</v>
      </c>
      <c r="F24" s="26" t="str">
        <f>IF(E24="","",IFERROR(VLOOKUP(E24,'1-学员信息表'!A:AC,2,0),"错误"))</f>
        <v>黄元星</v>
      </c>
      <c r="G24" s="26" t="str">
        <f>IF(E24="","",IF(ISERROR(VLOOKUP(E24,'2-班级学员信息表'!F:AB,12,0)),"错误",IF(VLOOKUP(E24,'2-班级学员信息表'!F:AB,12,0)="","错误",VLOOKUP(E24,'2-班级学员信息表'!F:AB,12,0))))</f>
        <v>未进班</v>
      </c>
      <c r="H24" s="26" t="str">
        <f>IF(E24="","",IF(ISERROR(VLOOKUP(E24,'2-班级学员信息表'!F:AB,13,0)),"错误",IF(VLOOKUP(E24,'2-班级学员信息表'!F:AB,13,0)="","错误",VLOOKUP(E24,'2-班级学员信息表'!F:AB,13,0))))</f>
        <v>未进班</v>
      </c>
      <c r="I24" s="30">
        <f>IF(E24="","",IFERROR(VLOOKUP(E24,'2-班级学员信息表'!F:AB,14,0),"错误"))</f>
        <v>0</v>
      </c>
      <c r="J24" s="30" t="str">
        <f>IF(E24="","",IFERROR(VLOOKUP(E24,'2-班级学员信息表'!F:AB,15,0),"错误"))</f>
        <v/>
      </c>
      <c r="K24" s="33">
        <f>IF(E24="","",IFERROR(VLOOKUP(H24,'2-班级信息'!A:AD,6,0),"错误"))</f>
        <v>1</v>
      </c>
      <c r="L24" s="33">
        <f>IF(E24="","",IFERROR(VLOOKUP(H24,'2-班级信息'!A:AD,29,0),"错误"))</f>
        <v>0</v>
      </c>
      <c r="M24" s="34">
        <f>SUMIF('6-学员费用预警表'!A:A,'10-新增明细'!E24,'6-学员费用预警表'!E:E)</f>
        <v>32</v>
      </c>
      <c r="N24" s="35">
        <f>SUMIF('6-学员费用预警表'!A:A,'10-新增明细'!E24,'6-学员费用预警表'!H:H)</f>
        <v>760</v>
      </c>
      <c r="O24" s="30" t="str">
        <f>IF(E24="","",IFERROR(VLOOKUP(E24,'1-学员信息表'!A:AC,8,0),"错误"))</f>
        <v>13711669179</v>
      </c>
      <c r="P24" s="30" t="str">
        <f>IF(E24="","",IFERROR(VLOOKUP(E24,'3-收据记录表'!D:AP,18,0),"错误"))</f>
        <v>郑清芳</v>
      </c>
      <c r="Q24" s="31"/>
      <c r="R24" s="36"/>
      <c r="S24" s="30" t="str">
        <f>IF(E24="","",IF(ISERROR(VLOOKUP(E24,'1-学员信息表'!A:AC,9,0)),"错误",IF(VLOOKUP(E24,'1-学员信息表'!A:AC,9,0)="","错误",VLOOKUP(E24,'1-学员信息表'!A:AC,9,0))))</f>
        <v>自动上门</v>
      </c>
      <c r="T24" s="37" t="str">
        <f>IF(E24="","",IF(ISERROR(VLOOKUP(E24,'1-学员信息表'!A:AC,19,0)),"错误",IF(VLOOKUP(E24,'1-学员信息表'!A:AC,19,0)="","错误",VLOOKUP(E24,'1-学员信息表'!A:AC,19,0))))</f>
        <v>东华幼儿园</v>
      </c>
      <c r="U24" s="30" t="str">
        <f>IF(E24="","",IF(ISERROR(VLOOKUP(E24,'1-学员信息表'!A:AC,20,0)),"错误",IF(VLOOKUP(E24,'1-学员信息表'!A:AC,20,0)="","错误",VLOOKUP(E24,'1-学员信息表'!A:AC,20,0))))</f>
        <v>小班</v>
      </c>
    </row>
    <row r="25" spans="1:21">
      <c r="A25" s="158">
        <f t="shared" si="0"/>
        <v>24</v>
      </c>
      <c r="B25" s="26" t="str">
        <f t="shared" si="1"/>
        <v>05月</v>
      </c>
      <c r="C25" s="159" t="str">
        <f t="shared" si="2"/>
        <v>天河天府路中心</v>
      </c>
      <c r="D25" s="268" t="s">
        <v>1541</v>
      </c>
      <c r="E25" s="169" t="s">
        <v>1696</v>
      </c>
      <c r="F25" s="26" t="str">
        <f>IF(E25="","",IFERROR(VLOOKUP(E25,'1-学员信息表'!A:AC,2,0),"错误"))</f>
        <v>邱堉庄</v>
      </c>
      <c r="G25" s="26" t="str">
        <f>IF(E25="","",IF(ISERROR(VLOOKUP(E25,'2-班级学员信息表'!F:AB,12,0)),"错误",IF(VLOOKUP(E25,'2-班级学员信息表'!F:AB,12,0)="","错误",VLOOKUP(E25,'2-班级学员信息表'!F:AB,12,0))))</f>
        <v>未进班</v>
      </c>
      <c r="H25" s="26" t="str">
        <f>IF(E25="","",IF(ISERROR(VLOOKUP(E25,'2-班级学员信息表'!F:AB,13,0)),"错误",IF(VLOOKUP(E25,'2-班级学员信息表'!F:AB,13,0)="","错误",VLOOKUP(E25,'2-班级学员信息表'!F:AB,13,0))))</f>
        <v>未进班</v>
      </c>
      <c r="I25" s="30">
        <f>IF(E25="","",IFERROR(VLOOKUP(E25,'2-班级学员信息表'!F:AB,14,0),"错误"))</f>
        <v>0</v>
      </c>
      <c r="J25" s="30" t="str">
        <f>IF(E25="","",IFERROR(VLOOKUP(E25,'2-班级学员信息表'!F:AB,15,0),"错误"))</f>
        <v/>
      </c>
      <c r="K25" s="33">
        <f>IF(E25="","",IFERROR(VLOOKUP(H25,'2-班级信息'!A:AD,6,0),"错误"))</f>
        <v>1</v>
      </c>
      <c r="L25" s="33">
        <f>IF(E25="","",IFERROR(VLOOKUP(H25,'2-班级信息'!A:AD,29,0),"错误"))</f>
        <v>0</v>
      </c>
      <c r="M25" s="34">
        <f>SUMIF('6-学员费用预警表'!A:A,'10-新增明细'!E25,'6-学员费用预警表'!E:E)</f>
        <v>48</v>
      </c>
      <c r="N25" s="35">
        <f>SUMIF('6-学员费用预警表'!A:A,'10-新增明细'!E25,'6-学员费用预警表'!H:H)</f>
        <v>3316</v>
      </c>
      <c r="O25" s="30" t="str">
        <f>IF(E25="","",IFERROR(VLOOKUP(E25,'1-学员信息表'!A:AC,8,0),"错误"))</f>
        <v>13650896618</v>
      </c>
      <c r="P25" s="30" t="str">
        <f>IF(E25="","",IFERROR(VLOOKUP(E25,'3-收据记录表'!D:AP,18,0),"错误"))</f>
        <v>翟志翔</v>
      </c>
      <c r="Q25" s="31"/>
      <c r="R25" s="36"/>
      <c r="S25" s="30" t="str">
        <f>IF(E25="","",IF(ISERROR(VLOOKUP(E25,'1-学员信息表'!A:AC,9,0)),"错误",IF(VLOOKUP(E25,'1-学员信息表'!A:AC,9,0)="","错误",VLOOKUP(E25,'1-学员信息表'!A:AC,9,0))))</f>
        <v>自动上门</v>
      </c>
      <c r="T25" s="37" t="str">
        <f>IF(E25="","",IF(ISERROR(VLOOKUP(E25,'1-学员信息表'!A:AC,19,0)),"错误",IF(VLOOKUP(E25,'1-学员信息表'!A:AC,19,0)="","错误",VLOOKUP(E25,'1-学员信息表'!A:AC,19,0))))</f>
        <v>天河区天府路小学</v>
      </c>
      <c r="U25" s="30" t="str">
        <f>IF(E25="","",IF(ISERROR(VLOOKUP(E25,'1-学员信息表'!A:AC,20,0)),"错误",IF(VLOOKUP(E25,'1-学员信息表'!A:AC,20,0)="","错误",VLOOKUP(E25,'1-学员信息表'!A:AC,20,0))))</f>
        <v>一年级</v>
      </c>
    </row>
    <row r="26" spans="1:21">
      <c r="A26" s="158">
        <f t="shared" si="0"/>
        <v>25</v>
      </c>
      <c r="B26" s="26" t="str">
        <f t="shared" si="1"/>
        <v>05月</v>
      </c>
      <c r="C26" s="159" t="str">
        <f t="shared" si="2"/>
        <v>天河天府路中心</v>
      </c>
      <c r="D26" s="268" t="s">
        <v>1541</v>
      </c>
      <c r="E26" s="169" t="s">
        <v>1641</v>
      </c>
      <c r="F26" s="26" t="str">
        <f>IF(E26="","",IFERROR(VLOOKUP(E26,'1-学员信息表'!A:AC,2,0),"错误"))</f>
        <v>黄鸿亮</v>
      </c>
      <c r="G26" s="26" t="str">
        <f>IF(E26="","",IF(ISERROR(VLOOKUP(E26,'2-班级学员信息表'!F:AB,12,0)),"错误",IF(VLOOKUP(E26,'2-班级学员信息表'!F:AB,12,0)="","错误",VLOOKUP(E26,'2-班级学员信息表'!F:AB,12,0))))</f>
        <v>小初部</v>
      </c>
      <c r="H26" s="26" t="str">
        <f>IF(E26="","",IF(ISERROR(VLOOKUP(E26,'2-班级学员信息表'!F:AB,13,0)),"错误",IF(VLOOKUP(E26,'2-班级学员信息表'!F:AB,13,0)="","错误",VLOOKUP(E26,'2-班级学员信息表'!F:AB,13,0))))</f>
        <v>P02F01G0106</v>
      </c>
      <c r="I26" s="30" t="str">
        <f>IF(E26="","",IFERROR(VLOOKUP(E26,'2-班级学员信息表'!F:AB,14,0),"错误"))</f>
        <v>翟志翔</v>
      </c>
      <c r="J26" s="30" t="str">
        <f>IF(E26="","",IFERROR(VLOOKUP(E26,'2-班级学员信息表'!F:AB,15,0),"错误"))</f>
        <v>陈美全</v>
      </c>
      <c r="K26" s="33">
        <f>IF(E26="","",IFERROR(VLOOKUP(H26,'2-班级信息'!A:AD,6,0),"错误"))</f>
        <v>42868</v>
      </c>
      <c r="L26" s="33">
        <f>IF(E26="","",IFERROR(VLOOKUP(H26,'2-班级信息'!A:AD,29,0),"错误"))</f>
        <v>3</v>
      </c>
      <c r="M26" s="34">
        <f>SUMIF('6-学员费用预警表'!A:A,'10-新增明细'!E26,'6-学员费用预警表'!E:E)</f>
        <v>45</v>
      </c>
      <c r="N26" s="35">
        <f>SUMIF('6-学员费用预警表'!A:A,'10-新增明细'!E26,'6-学员费用预警表'!H:H)</f>
        <v>3108.75</v>
      </c>
      <c r="O26" s="30" t="str">
        <f>IF(E26="","",IFERROR(VLOOKUP(E26,'1-学员信息表'!A:AC,8,0),"错误"))</f>
        <v>13660538977</v>
      </c>
      <c r="P26" s="30" t="str">
        <f>IF(E26="","",IFERROR(VLOOKUP(E26,'3-收据记录表'!D:AP,18,0),"错误"))</f>
        <v>张松煌</v>
      </c>
      <c r="Q26" s="31"/>
      <c r="R26" s="36"/>
      <c r="S26" s="30" t="str">
        <f>IF(E26="","",IF(ISERROR(VLOOKUP(E26,'1-学员信息表'!A:AC,9,0)),"错误",IF(VLOOKUP(E26,'1-学员信息表'!A:AC,9,0)="","错误",VLOOKUP(E26,'1-学员信息表'!A:AC,9,0))))</f>
        <v>01-老带新</v>
      </c>
      <c r="T26" s="37" t="str">
        <f>IF(E26="","",IF(ISERROR(VLOOKUP(E26,'1-学员信息表'!A:AC,19,0)),"错误",IF(VLOOKUP(E26,'1-学员信息表'!A:AC,19,0)="","错误",VLOOKUP(E26,'1-学员信息表'!A:AC,19,0))))</f>
        <v>天河区旭景小学</v>
      </c>
      <c r="U26" s="30" t="str">
        <f>IF(E26="","",IF(ISERROR(VLOOKUP(E26,'1-学员信息表'!A:AC,20,0)),"错误",IF(VLOOKUP(E26,'1-学员信息表'!A:AC,20,0)="","错误",VLOOKUP(E26,'1-学员信息表'!A:AC,20,0))))</f>
        <v>一年级</v>
      </c>
    </row>
    <row r="27" spans="1:21">
      <c r="A27" s="158">
        <f t="shared" si="0"/>
        <v>26</v>
      </c>
      <c r="B27" s="26" t="str">
        <f t="shared" si="1"/>
        <v>05月</v>
      </c>
      <c r="C27" s="159" t="str">
        <f t="shared" si="2"/>
        <v>天河天府路中心</v>
      </c>
      <c r="D27" s="268" t="s">
        <v>1541</v>
      </c>
      <c r="E27" s="169" t="s">
        <v>1701</v>
      </c>
      <c r="F27" s="26" t="str">
        <f>IF(E27="","",IFERROR(VLOOKUP(E27,'1-学员信息表'!A:AC,2,0),"错误"))</f>
        <v>杨熙峻</v>
      </c>
      <c r="G27" s="26" t="str">
        <f>IF(E27="","",IF(ISERROR(VLOOKUP(E27,'2-班级学员信息表'!F:AB,12,0)),"错误",IF(VLOOKUP(E27,'2-班级学员信息表'!F:AB,12,0)="","错误",VLOOKUP(E27,'2-班级学员信息表'!F:AB,12,0))))</f>
        <v>未进班</v>
      </c>
      <c r="H27" s="26" t="str">
        <f>IF(E27="","",IF(ISERROR(VLOOKUP(E27,'2-班级学员信息表'!F:AB,13,0)),"错误",IF(VLOOKUP(E27,'2-班级学员信息表'!F:AB,13,0)="","错误",VLOOKUP(E27,'2-班级学员信息表'!F:AB,13,0))))</f>
        <v>未进班</v>
      </c>
      <c r="I27" s="30">
        <f>IF(E27="","",IFERROR(VLOOKUP(E27,'2-班级学员信息表'!F:AB,14,0),"错误"))</f>
        <v>0</v>
      </c>
      <c r="J27" s="30" t="str">
        <f>IF(E27="","",IFERROR(VLOOKUP(E27,'2-班级学员信息表'!F:AB,15,0),"错误"))</f>
        <v/>
      </c>
      <c r="K27" s="33">
        <f>IF(E27="","",IFERROR(VLOOKUP(H27,'2-班级信息'!A:AD,6,0),"错误"))</f>
        <v>1</v>
      </c>
      <c r="L27" s="33">
        <f>IF(E27="","",IFERROR(VLOOKUP(H27,'2-班级信息'!A:AD,29,0),"错误"))</f>
        <v>0</v>
      </c>
      <c r="M27" s="34">
        <f>SUMIF('6-学员费用预警表'!A:A,'10-新增明细'!E27,'6-学员费用预警表'!E:E)</f>
        <v>48</v>
      </c>
      <c r="N27" s="35">
        <f>SUMIF('6-学员费用预警表'!A:A,'10-新增明细'!E27,'6-学员费用预警表'!H:H)</f>
        <v>3316</v>
      </c>
      <c r="O27" s="30" t="str">
        <f>IF(E27="","",IFERROR(VLOOKUP(E27,'1-学员信息表'!A:AC,8,0),"错误"))</f>
        <v>13710589432</v>
      </c>
      <c r="P27" s="30" t="str">
        <f>IF(E27="","",IFERROR(VLOOKUP(E27,'3-收据记录表'!D:AP,18,0),"错误"))</f>
        <v>张松煌王雨莎</v>
      </c>
      <c r="Q27" s="31"/>
      <c r="R27" s="36"/>
      <c r="S27" s="30" t="str">
        <f>IF(E27="","",IF(ISERROR(VLOOKUP(E27,'1-学员信息表'!A:AC,9,0)),"错误",IF(VLOOKUP(E27,'1-学员信息表'!A:AC,9,0)="","错误",VLOOKUP(E27,'1-学员信息表'!A:AC,9,0))))</f>
        <v>自动上门</v>
      </c>
      <c r="T27" s="37" t="str">
        <f>IF(E27="","",IF(ISERROR(VLOOKUP(E27,'1-学员信息表'!A:AC,19,0)),"错误",IF(VLOOKUP(E27,'1-学员信息表'!A:AC,19,0)="","错误",VLOOKUP(E27,'1-学员信息表'!A:AC,19,0))))</f>
        <v>天河区天府路小学</v>
      </c>
      <c r="U27" s="30" t="str">
        <f>IF(E27="","",IF(ISERROR(VLOOKUP(E27,'1-学员信息表'!A:AC,20,0)),"错误",IF(VLOOKUP(E27,'1-学员信息表'!A:AC,20,0)="","错误",VLOOKUP(E27,'1-学员信息表'!A:AC,20,0))))</f>
        <v>一年级</v>
      </c>
    </row>
    <row r="28" spans="1:21">
      <c r="A28" s="158">
        <f t="shared" si="0"/>
        <v>27</v>
      </c>
      <c r="B28" s="26" t="str">
        <f t="shared" si="1"/>
        <v>05月</v>
      </c>
      <c r="C28" s="159" t="str">
        <f t="shared" si="2"/>
        <v>天河天府路中心</v>
      </c>
      <c r="D28" s="268" t="s">
        <v>1541</v>
      </c>
      <c r="E28" s="169" t="s">
        <v>1705</v>
      </c>
      <c r="F28" s="26" t="str">
        <f>IF(E28="","",IFERROR(VLOOKUP(E28,'1-学员信息表'!A:AC,2,0),"错误"))</f>
        <v>林馨语</v>
      </c>
      <c r="G28" s="26" t="str">
        <f>IF(E28="","",IF(ISERROR(VLOOKUP(E28,'2-班级学员信息表'!F:AB,12,0)),"错误",IF(VLOOKUP(E28,'2-班级学员信息表'!F:AB,12,0)="","错误",VLOOKUP(E28,'2-班级学员信息表'!F:AB,12,0))))</f>
        <v>未进班</v>
      </c>
      <c r="H28" s="26" t="str">
        <f>IF(E28="","",IF(ISERROR(VLOOKUP(E28,'2-班级学员信息表'!F:AB,13,0)),"错误",IF(VLOOKUP(E28,'2-班级学员信息表'!F:AB,13,0)="","错误",VLOOKUP(E28,'2-班级学员信息表'!F:AB,13,0))))</f>
        <v>未进班</v>
      </c>
      <c r="I28" s="30">
        <f>IF(E28="","",IFERROR(VLOOKUP(E28,'2-班级学员信息表'!F:AB,14,0),"错误"))</f>
        <v>0</v>
      </c>
      <c r="J28" s="30" t="str">
        <f>IF(E28="","",IFERROR(VLOOKUP(E28,'2-班级学员信息表'!F:AB,15,0),"错误"))</f>
        <v/>
      </c>
      <c r="K28" s="33">
        <f>IF(E28="","",IFERROR(VLOOKUP(H28,'2-班级信息'!A:AD,6,0),"错误"))</f>
        <v>1</v>
      </c>
      <c r="L28" s="33">
        <f>IF(E28="","",IFERROR(VLOOKUP(H28,'2-班级信息'!A:AD,29,0),"错误"))</f>
        <v>0</v>
      </c>
      <c r="M28" s="34">
        <f>SUMIF('6-学员费用预警表'!A:A,'10-新增明细'!E28,'6-学员费用预警表'!E:E)</f>
        <v>32</v>
      </c>
      <c r="N28" s="35">
        <f>SUMIF('6-学员费用预警表'!A:A,'10-新增明细'!E28,'6-学员费用预警表'!H:H)</f>
        <v>760</v>
      </c>
      <c r="O28" s="30" t="str">
        <f>IF(E28="","",IFERROR(VLOOKUP(E28,'1-学员信息表'!A:AC,8,0),"错误"))</f>
        <v>13609085038</v>
      </c>
      <c r="P28" s="30" t="str">
        <f>IF(E28="","",IFERROR(VLOOKUP(E28,'3-收据记录表'!D:AP,18,0),"错误"))</f>
        <v>郑清荣</v>
      </c>
      <c r="Q28" s="31"/>
      <c r="R28" s="36"/>
      <c r="S28" s="30" t="str">
        <f>IF(E28="","",IF(ISERROR(VLOOKUP(E28,'1-学员信息表'!A:AC,9,0)),"错误",IF(VLOOKUP(E28,'1-学员信息表'!A:AC,9,0)="","错误",VLOOKUP(E28,'1-学员信息表'!A:AC,9,0))))</f>
        <v>自动上门</v>
      </c>
      <c r="T28" s="37" t="str">
        <f>IF(E28="","",IF(ISERROR(VLOOKUP(E28,'1-学员信息表'!A:AC,19,0)),"错误",IF(VLOOKUP(E28,'1-学员信息表'!A:AC,19,0)="","错误",VLOOKUP(E28,'1-学员信息表'!A:AC,19,0))))</f>
        <v>东华幼儿园</v>
      </c>
      <c r="U28" s="30" t="str">
        <f>IF(E28="","",IF(ISERROR(VLOOKUP(E28,'1-学员信息表'!A:AC,20,0)),"错误",IF(VLOOKUP(E28,'1-学员信息表'!A:AC,20,0)="","错误",VLOOKUP(E28,'1-学员信息表'!A:AC,20,0))))</f>
        <v>小班</v>
      </c>
    </row>
    <row r="29" spans="1:21">
      <c r="A29" s="158">
        <f t="shared" si="0"/>
        <v>28</v>
      </c>
      <c r="B29" s="26" t="str">
        <f t="shared" si="1"/>
        <v>05月</v>
      </c>
      <c r="C29" s="159" t="str">
        <f t="shared" si="2"/>
        <v>天河天府路中心</v>
      </c>
      <c r="D29" s="268" t="s">
        <v>1541</v>
      </c>
      <c r="E29" s="169" t="s">
        <v>1708</v>
      </c>
      <c r="F29" s="26" t="str">
        <f>IF(E29="","",IFERROR(VLOOKUP(E29,'1-学员信息表'!A:AC,2,0),"错误"))</f>
        <v>陈明宇</v>
      </c>
      <c r="G29" s="26" t="str">
        <f>IF(E29="","",IF(ISERROR(VLOOKUP(E29,'2-班级学员信息表'!F:AB,12,0)),"错误",IF(VLOOKUP(E29,'2-班级学员信息表'!F:AB,12,0)="","错误",VLOOKUP(E29,'2-班级学员信息表'!F:AB,12,0))))</f>
        <v>未进班</v>
      </c>
      <c r="H29" s="26" t="str">
        <f>IF(E29="","",IF(ISERROR(VLOOKUP(E29,'2-班级学员信息表'!F:AB,13,0)),"错误",IF(VLOOKUP(E29,'2-班级学员信息表'!F:AB,13,0)="","错误",VLOOKUP(E29,'2-班级学员信息表'!F:AB,13,0))))</f>
        <v>未进班</v>
      </c>
      <c r="I29" s="30">
        <f>IF(E29="","",IFERROR(VLOOKUP(E29,'2-班级学员信息表'!F:AB,14,0),"错误"))</f>
        <v>0</v>
      </c>
      <c r="J29" s="30" t="str">
        <f>IF(E29="","",IFERROR(VLOOKUP(E29,'2-班级学员信息表'!F:AB,15,0),"错误"))</f>
        <v/>
      </c>
      <c r="K29" s="33">
        <f>IF(E29="","",IFERROR(VLOOKUP(H29,'2-班级信息'!A:AD,6,0),"错误"))</f>
        <v>1</v>
      </c>
      <c r="L29" s="33">
        <f>IF(E29="","",IFERROR(VLOOKUP(H29,'2-班级信息'!A:AD,29,0),"错误"))</f>
        <v>0</v>
      </c>
      <c r="M29" s="34">
        <f>SUMIF('6-学员费用预警表'!A:A,'10-新增明细'!E29,'6-学员费用预警表'!E:E)</f>
        <v>32</v>
      </c>
      <c r="N29" s="35">
        <f>SUMIF('6-学员费用预警表'!A:A,'10-新增明细'!E29,'6-学员费用预警表'!H:H)</f>
        <v>760</v>
      </c>
      <c r="O29" s="30" t="str">
        <f>IF(E29="","",IFERROR(VLOOKUP(E29,'1-学员信息表'!A:AC,8,0),"错误"))</f>
        <v>15919305340</v>
      </c>
      <c r="P29" s="30" t="str">
        <f>IF(E29="","",IFERROR(VLOOKUP(E29,'3-收据记录表'!D:AP,18,0),"错误"))</f>
        <v>郑清荣</v>
      </c>
      <c r="Q29" s="31"/>
      <c r="R29" s="36"/>
      <c r="S29" s="30" t="str">
        <f>IF(E29="","",IF(ISERROR(VLOOKUP(E29,'1-学员信息表'!A:AC,9,0)),"错误",IF(VLOOKUP(E29,'1-学员信息表'!A:AC,9,0)="","错误",VLOOKUP(E29,'1-学员信息表'!A:AC,9,0))))</f>
        <v>自动上门</v>
      </c>
      <c r="T29" s="37" t="str">
        <f>IF(E29="","",IF(ISERROR(VLOOKUP(E29,'1-学员信息表'!A:AC,19,0)),"错误",IF(VLOOKUP(E29,'1-学员信息表'!A:AC,19,0)="","错误",VLOOKUP(E29,'1-学员信息表'!A:AC,19,0))))</f>
        <v>东华幼儿园</v>
      </c>
      <c r="U29" s="30" t="str">
        <f>IF(E29="","",IF(ISERROR(VLOOKUP(E29,'1-学员信息表'!A:AC,20,0)),"错误",IF(VLOOKUP(E29,'1-学员信息表'!A:AC,20,0)="","错误",VLOOKUP(E29,'1-学员信息表'!A:AC,20,0))))</f>
        <v>小班</v>
      </c>
    </row>
    <row r="30" spans="1:21">
      <c r="A30" s="158">
        <f t="shared" si="0"/>
        <v>29</v>
      </c>
      <c r="B30" s="26" t="str">
        <f t="shared" si="1"/>
        <v>05月</v>
      </c>
      <c r="C30" s="159" t="str">
        <f t="shared" si="2"/>
        <v>天河天府路中心</v>
      </c>
      <c r="D30" s="268" t="s">
        <v>1541</v>
      </c>
      <c r="E30" s="169" t="s">
        <v>1711</v>
      </c>
      <c r="F30" s="26" t="str">
        <f>IF(E30="","",IFERROR(VLOOKUP(E30,'1-学员信息表'!A:AC,2,0),"错误"))</f>
        <v>曾浩轩（1）</v>
      </c>
      <c r="G30" s="26" t="str">
        <f>IF(E30="","",IF(ISERROR(VLOOKUP(E30,'2-班级学员信息表'!F:AB,12,0)),"错误",IF(VLOOKUP(E30,'2-班级学员信息表'!F:AB,12,0)="","错误",VLOOKUP(E30,'2-班级学员信息表'!F:AB,12,0))))</f>
        <v>未进班</v>
      </c>
      <c r="H30" s="26" t="str">
        <f>IF(E30="","",IF(ISERROR(VLOOKUP(E30,'2-班级学员信息表'!F:AB,13,0)),"错误",IF(VLOOKUP(E30,'2-班级学员信息表'!F:AB,13,0)="","错误",VLOOKUP(E30,'2-班级学员信息表'!F:AB,13,0))))</f>
        <v>未进班</v>
      </c>
      <c r="I30" s="30">
        <f>IF(E30="","",IFERROR(VLOOKUP(E30,'2-班级学员信息表'!F:AB,14,0),"错误"))</f>
        <v>0</v>
      </c>
      <c r="J30" s="30" t="str">
        <f>IF(E30="","",IFERROR(VLOOKUP(E30,'2-班级学员信息表'!F:AB,15,0),"错误"))</f>
        <v/>
      </c>
      <c r="K30" s="33">
        <f>IF(E30="","",IFERROR(VLOOKUP(H30,'2-班级信息'!A:AD,6,0),"错误"))</f>
        <v>1</v>
      </c>
      <c r="L30" s="33">
        <f>IF(E30="","",IFERROR(VLOOKUP(H30,'2-班级信息'!A:AD,29,0),"错误"))</f>
        <v>0</v>
      </c>
      <c r="M30" s="34">
        <f>SUMIF('6-学员费用预警表'!A:A,'10-新增明细'!E30,'6-学员费用预警表'!E:E)</f>
        <v>48</v>
      </c>
      <c r="N30" s="35">
        <f>SUMIF('6-学员费用预警表'!A:A,'10-新增明细'!E30,'6-学员费用预警表'!H:H)</f>
        <v>3316</v>
      </c>
      <c r="O30" s="30" t="str">
        <f>IF(E30="","",IFERROR(VLOOKUP(E30,'1-学员信息表'!A:AC,8,0),"错误"))</f>
        <v>13602234226</v>
      </c>
      <c r="P30" s="30" t="str">
        <f>IF(E30="","",IFERROR(VLOOKUP(E30,'3-收据记录表'!D:AP,18,0),"错误"))</f>
        <v>翟志翔</v>
      </c>
      <c r="Q30" s="31"/>
      <c r="R30" s="36"/>
      <c r="S30" s="30" t="str">
        <f>IF(E30="","",IF(ISERROR(VLOOKUP(E30,'1-学员信息表'!A:AC,9,0)),"错误",IF(VLOOKUP(E30,'1-学员信息表'!A:AC,9,0)="","错误",VLOOKUP(E30,'1-学员信息表'!A:AC,9,0))))</f>
        <v>自动上门</v>
      </c>
      <c r="T30" s="37" t="str">
        <f>IF(E30="","",IF(ISERROR(VLOOKUP(E30,'1-学员信息表'!A:AC,19,0)),"错误",IF(VLOOKUP(E30,'1-学员信息表'!A:AC,19,0)="","错误",VLOOKUP(E30,'1-学员信息表'!A:AC,19,0))))</f>
        <v>体育东路小学</v>
      </c>
      <c r="U30" s="30" t="str">
        <f>IF(E30="","",IF(ISERROR(VLOOKUP(E30,'1-学员信息表'!A:AC,20,0)),"错误",IF(VLOOKUP(E30,'1-学员信息表'!A:AC,20,0)="","错误",VLOOKUP(E30,'1-学员信息表'!A:AC,20,0))))</f>
        <v>一年级</v>
      </c>
    </row>
    <row r="31" spans="1:21">
      <c r="A31" s="158">
        <f t="shared" si="0"/>
        <v>30</v>
      </c>
      <c r="B31" s="26" t="str">
        <f t="shared" si="1"/>
        <v>05月</v>
      </c>
      <c r="C31" s="159" t="str">
        <f t="shared" si="2"/>
        <v>天河天府路中心</v>
      </c>
      <c r="D31" s="268" t="s">
        <v>1541</v>
      </c>
      <c r="E31" s="169" t="s">
        <v>1717</v>
      </c>
      <c r="F31" s="26" t="str">
        <f>IF(E31="","",IFERROR(VLOOKUP(E31,'1-学员信息表'!A:AC,2,0),"错误"))</f>
        <v>许雯婷</v>
      </c>
      <c r="G31" s="26" t="str">
        <f>IF(E31="","",IF(ISERROR(VLOOKUP(E31,'2-班级学员信息表'!F:AB,12,0)),"错误",IF(VLOOKUP(E31,'2-班级学员信息表'!F:AB,12,0)="","错误",VLOOKUP(E31,'2-班级学员信息表'!F:AB,12,0))))</f>
        <v>未进班</v>
      </c>
      <c r="H31" s="26" t="str">
        <f>IF(E31="","",IF(ISERROR(VLOOKUP(E31,'2-班级学员信息表'!F:AB,13,0)),"错误",IF(VLOOKUP(E31,'2-班级学员信息表'!F:AB,13,0)="","错误",VLOOKUP(E31,'2-班级学员信息表'!F:AB,13,0))))</f>
        <v>未进班</v>
      </c>
      <c r="I31" s="30">
        <f>IF(E31="","",IFERROR(VLOOKUP(E31,'2-班级学员信息表'!F:AB,14,0),"错误"))</f>
        <v>0</v>
      </c>
      <c r="J31" s="30" t="str">
        <f>IF(E31="","",IFERROR(VLOOKUP(E31,'2-班级学员信息表'!F:AB,15,0),"错误"))</f>
        <v/>
      </c>
      <c r="K31" s="33">
        <f>IF(E31="","",IFERROR(VLOOKUP(H31,'2-班级信息'!A:AD,6,0),"错误"))</f>
        <v>1</v>
      </c>
      <c r="L31" s="33">
        <f>IF(E31="","",IFERROR(VLOOKUP(H31,'2-班级信息'!A:AD,29,0),"错误"))</f>
        <v>0</v>
      </c>
      <c r="M31" s="34">
        <f>SUMIF('6-学员费用预警表'!A:A,'10-新增明细'!E31,'6-学员费用预警表'!E:E)</f>
        <v>48</v>
      </c>
      <c r="N31" s="35">
        <f>SUMIF('6-学员费用预警表'!A:A,'10-新增明细'!E31,'6-学员费用预警表'!H:H)</f>
        <v>3316</v>
      </c>
      <c r="O31" s="30" t="str">
        <f>IF(E31="","",IFERROR(VLOOKUP(E31,'1-学员信息表'!A:AC,8,0),"错误"))</f>
        <v>17817317308</v>
      </c>
      <c r="P31" s="30" t="str">
        <f>IF(E31="","",IFERROR(VLOOKUP(E31,'3-收据记录表'!D:AP,18,0),"错误"))</f>
        <v>翟志翔</v>
      </c>
      <c r="Q31" s="31"/>
      <c r="R31" s="36"/>
      <c r="S31" s="30" t="str">
        <f>IF(E31="","",IF(ISERROR(VLOOKUP(E31,'1-学员信息表'!A:AC,9,0)),"错误",IF(VLOOKUP(E31,'1-学员信息表'!A:AC,9,0)="","错误",VLOOKUP(E31,'1-学员信息表'!A:AC,9,0))))</f>
        <v>自动上门</v>
      </c>
      <c r="T31" s="37" t="str">
        <f>IF(E31="","",IF(ISERROR(VLOOKUP(E31,'1-学员信息表'!A:AC,19,0)),"错误",IF(VLOOKUP(E31,'1-学员信息表'!A:AC,19,0)="","错误",VLOOKUP(E31,'1-学员信息表'!A:AC,19,0))))</f>
        <v>华阳小学</v>
      </c>
      <c r="U31" s="30" t="str">
        <f>IF(E31="","",IF(ISERROR(VLOOKUP(E31,'1-学员信息表'!A:AC,20,0)),"错误",IF(VLOOKUP(E31,'1-学员信息表'!A:AC,20,0)="","错误",VLOOKUP(E31,'1-学员信息表'!A:AC,20,0))))</f>
        <v>三年级</v>
      </c>
    </row>
    <row r="32" spans="1:21">
      <c r="A32" s="158">
        <f t="shared" si="0"/>
        <v>31</v>
      </c>
      <c r="B32" s="26" t="str">
        <f t="shared" si="1"/>
        <v>05月</v>
      </c>
      <c r="C32" s="159" t="str">
        <f t="shared" si="2"/>
        <v>天河天府路中心</v>
      </c>
      <c r="D32" s="268" t="s">
        <v>1541</v>
      </c>
      <c r="E32" s="169" t="s">
        <v>1720</v>
      </c>
      <c r="F32" s="26" t="str">
        <f>IF(E32="","",IFERROR(VLOOKUP(E32,'1-学员信息表'!A:AC,2,0),"错误"))</f>
        <v>林子淇（1）</v>
      </c>
      <c r="G32" s="26" t="str">
        <f>IF(E32="","",IF(ISERROR(VLOOKUP(E32,'2-班级学员信息表'!F:AB,12,0)),"错误",IF(VLOOKUP(E32,'2-班级学员信息表'!F:AB,12,0)="","错误",VLOOKUP(E32,'2-班级学员信息表'!F:AB,12,0))))</f>
        <v>未进班</v>
      </c>
      <c r="H32" s="26" t="str">
        <f>IF(E32="","",IF(ISERROR(VLOOKUP(E32,'2-班级学员信息表'!F:AB,13,0)),"错误",IF(VLOOKUP(E32,'2-班级学员信息表'!F:AB,13,0)="","错误",VLOOKUP(E32,'2-班级学员信息表'!F:AB,13,0))))</f>
        <v>未进班</v>
      </c>
      <c r="I32" s="30">
        <f>IF(E32="","",IFERROR(VLOOKUP(E32,'2-班级学员信息表'!F:AB,14,0),"错误"))</f>
        <v>0</v>
      </c>
      <c r="J32" s="30" t="str">
        <f>IF(E32="","",IFERROR(VLOOKUP(E32,'2-班级学员信息表'!F:AB,15,0),"错误"))</f>
        <v/>
      </c>
      <c r="K32" s="33">
        <f>IF(E32="","",IFERROR(VLOOKUP(H32,'2-班级信息'!A:AD,6,0),"错误"))</f>
        <v>1</v>
      </c>
      <c r="L32" s="33">
        <f>IF(E32="","",IFERROR(VLOOKUP(H32,'2-班级信息'!A:AD,29,0),"错误"))</f>
        <v>0</v>
      </c>
      <c r="M32" s="34">
        <f>SUMIF('6-学员费用预警表'!A:A,'10-新增明细'!E32,'6-学员费用预警表'!E:E)</f>
        <v>48</v>
      </c>
      <c r="N32" s="35">
        <f>SUMIF('6-学员费用预警表'!A:A,'10-新增明细'!E32,'6-学员费用预警表'!H:H)</f>
        <v>3316</v>
      </c>
      <c r="O32" s="30" t="str">
        <f>IF(E32="","",IFERROR(VLOOKUP(E32,'1-学员信息表'!A:AC,8,0),"错误"))</f>
        <v>13427585469</v>
      </c>
      <c r="P32" s="30" t="str">
        <f>IF(E32="","",IFERROR(VLOOKUP(E32,'3-收据记录表'!D:AP,18,0),"错误"))</f>
        <v>翟志翔</v>
      </c>
      <c r="Q32" s="31"/>
      <c r="R32" s="36"/>
      <c r="S32" s="30" t="str">
        <f>IF(E32="","",IF(ISERROR(VLOOKUP(E32,'1-学员信息表'!A:AC,9,0)),"错误",IF(VLOOKUP(E32,'1-学员信息表'!A:AC,9,0)="","错误",VLOOKUP(E32,'1-学员信息表'!A:AC,9,0))))</f>
        <v>自动上门</v>
      </c>
      <c r="T32" s="37" t="str">
        <f>IF(E32="","",IF(ISERROR(VLOOKUP(E32,'1-学员信息表'!A:AC,19,0)),"错误",IF(VLOOKUP(E32,'1-学员信息表'!A:AC,19,0)="","错误",VLOOKUP(E32,'1-学员信息表'!A:AC,19,0))))</f>
        <v>华阳小学</v>
      </c>
      <c r="U32" s="30" t="str">
        <f>IF(E32="","",IF(ISERROR(VLOOKUP(E32,'1-学员信息表'!A:AC,20,0)),"错误",IF(VLOOKUP(E32,'1-学员信息表'!A:AC,20,0)="","错误",VLOOKUP(E32,'1-学员信息表'!A:AC,20,0))))</f>
        <v>三年级</v>
      </c>
    </row>
    <row r="33" spans="1:21">
      <c r="A33" s="158">
        <f t="shared" si="0"/>
        <v>32</v>
      </c>
      <c r="B33" s="26" t="str">
        <f t="shared" si="1"/>
        <v>05月</v>
      </c>
      <c r="C33" s="159" t="str">
        <f t="shared" si="2"/>
        <v>天河天府路中心</v>
      </c>
      <c r="D33" s="268" t="s">
        <v>1541</v>
      </c>
      <c r="E33" s="169" t="s">
        <v>1567</v>
      </c>
      <c r="F33" s="26" t="str">
        <f>IF(E33="","",IFERROR(VLOOKUP(E33,'1-学员信息表'!A:AC,2,0),"错误"))</f>
        <v>李羽涵</v>
      </c>
      <c r="G33" s="26" t="str">
        <f>IF(E33="","",IF(ISERROR(VLOOKUP(E33,'2-班级学员信息表'!F:AB,12,0)),"错误",IF(VLOOKUP(E33,'2-班级学员信息表'!F:AB,12,0)="","错误",VLOOKUP(E33,'2-班级学员信息表'!F:AB,12,0))))</f>
        <v>小初部</v>
      </c>
      <c r="H33" s="26" t="str">
        <f>IF(E33="","",IF(ISERROR(VLOOKUP(E33,'2-班级学员信息表'!F:AB,13,0)),"错误",IF(VLOOKUP(E33,'2-班级学员信息表'!F:AB,13,0)="","错误",VLOOKUP(E33,'2-班级学员信息表'!F:AB,13,0))))</f>
        <v>P02F01G0103</v>
      </c>
      <c r="I33" s="30" t="str">
        <f>IF(E33="","",IFERROR(VLOOKUP(E33,'2-班级学员信息表'!F:AB,14,0),"错误"))</f>
        <v>翟志翔</v>
      </c>
      <c r="J33" s="30" t="str">
        <f>IF(E33="","",IFERROR(VLOOKUP(E33,'2-班级学员信息表'!F:AB,15,0),"错误"))</f>
        <v>郑琴</v>
      </c>
      <c r="K33" s="33">
        <f>IF(E33="","",IFERROR(VLOOKUP(H33,'2-班级信息'!A:AD,6,0),"错误"))</f>
        <v>42790</v>
      </c>
      <c r="L33" s="33">
        <f>IF(E33="","",IFERROR(VLOOKUP(H33,'2-班级信息'!A:AD,29,0),"错误"))</f>
        <v>4</v>
      </c>
      <c r="M33" s="34">
        <f>SUMIF('6-学员费用预警表'!A:A,'10-新增明细'!E33,'6-学员费用预警表'!E:E)</f>
        <v>45</v>
      </c>
      <c r="N33" s="35">
        <f>SUMIF('6-学员费用预警表'!A:A,'10-新增明细'!E33,'6-学员费用预警表'!H:H)</f>
        <v>3108.75</v>
      </c>
      <c r="O33" s="30" t="str">
        <f>IF(E33="","",IFERROR(VLOOKUP(E33,'1-学员信息表'!A:AC,8,0),"错误"))</f>
        <v>13640217144</v>
      </c>
      <c r="P33" s="30" t="str">
        <f>IF(E33="","",IFERROR(VLOOKUP(E33,'3-收据记录表'!D:AP,18,0),"错误"))</f>
        <v>翟志翔</v>
      </c>
      <c r="Q33" s="31"/>
      <c r="R33" s="36"/>
      <c r="S33" s="30" t="str">
        <f>IF(E33="","",IF(ISERROR(VLOOKUP(E33,'1-学员信息表'!A:AC,9,0)),"错误",IF(VLOOKUP(E33,'1-学员信息表'!A:AC,9,0)="","错误",VLOOKUP(E33,'1-学员信息表'!A:AC,9,0))))</f>
        <v>自动上门</v>
      </c>
      <c r="T33" s="37" t="str">
        <f>IF(E33="","",IF(ISERROR(VLOOKUP(E33,'1-学员信息表'!A:AC,19,0)),"错误",IF(VLOOKUP(E33,'1-学员信息表'!A:AC,19,0)="","错误",VLOOKUP(E33,'1-学员信息表'!A:AC,19,0))))</f>
        <v>天河区天府路小学</v>
      </c>
      <c r="U33" s="30" t="str">
        <f>IF(E33="","",IF(ISERROR(VLOOKUP(E33,'1-学员信息表'!A:AC,20,0)),"错误",IF(VLOOKUP(E33,'1-学员信息表'!A:AC,20,0)="","错误",VLOOKUP(E33,'1-学员信息表'!A:AC,20,0))))</f>
        <v>一年级</v>
      </c>
    </row>
    <row r="34" spans="1:21">
      <c r="A34" s="158">
        <f t="shared" si="0"/>
        <v>33</v>
      </c>
      <c r="B34" s="26" t="str">
        <f t="shared" si="1"/>
        <v>05月</v>
      </c>
      <c r="C34" s="159" t="str">
        <f t="shared" si="2"/>
        <v>天河天府路中心</v>
      </c>
      <c r="D34" s="268" t="s">
        <v>1541</v>
      </c>
      <c r="E34" s="169" t="s">
        <v>1724</v>
      </c>
      <c r="F34" s="26" t="str">
        <f>IF(E34="","",IFERROR(VLOOKUP(E34,'1-学员信息表'!A:AC,2,0),"错误"))</f>
        <v>刘安淇（1）</v>
      </c>
      <c r="G34" s="26" t="str">
        <f>IF(E34="","",IF(ISERROR(VLOOKUP(E34,'2-班级学员信息表'!F:AB,12,0)),"错误",IF(VLOOKUP(E34,'2-班级学员信息表'!F:AB,12,0)="","错误",VLOOKUP(E34,'2-班级学员信息表'!F:AB,12,0))))</f>
        <v>未进班</v>
      </c>
      <c r="H34" s="26" t="str">
        <f>IF(E34="","",IF(ISERROR(VLOOKUP(E34,'2-班级学员信息表'!F:AB,13,0)),"错误",IF(VLOOKUP(E34,'2-班级学员信息表'!F:AB,13,0)="","错误",VLOOKUP(E34,'2-班级学员信息表'!F:AB,13,0))))</f>
        <v>未进班</v>
      </c>
      <c r="I34" s="30">
        <f>IF(E34="","",IFERROR(VLOOKUP(E34,'2-班级学员信息表'!F:AB,14,0),"错误"))</f>
        <v>0</v>
      </c>
      <c r="J34" s="30" t="str">
        <f>IF(E34="","",IFERROR(VLOOKUP(E34,'2-班级学员信息表'!F:AB,15,0),"错误"))</f>
        <v/>
      </c>
      <c r="K34" s="33">
        <f>IF(E34="","",IFERROR(VLOOKUP(H34,'2-班级信息'!A:AD,6,0),"错误"))</f>
        <v>1</v>
      </c>
      <c r="L34" s="33">
        <f>IF(E34="","",IFERROR(VLOOKUP(H34,'2-班级信息'!A:AD,29,0),"错误"))</f>
        <v>0</v>
      </c>
      <c r="M34" s="34">
        <f>SUMIF('6-学员费用预警表'!A:A,'10-新增明细'!E34,'6-学员费用预警表'!E:E)</f>
        <v>48</v>
      </c>
      <c r="N34" s="35">
        <f>SUMIF('6-学员费用预警表'!A:A,'10-新增明细'!E34,'6-学员费用预警表'!H:H)</f>
        <v>3316</v>
      </c>
      <c r="O34" s="30" t="str">
        <f>IF(E34="","",IFERROR(VLOOKUP(E34,'1-学员信息表'!A:AC,8,0),"错误"))</f>
        <v>13822267285</v>
      </c>
      <c r="P34" s="30" t="str">
        <f>IF(E34="","",IFERROR(VLOOKUP(E34,'3-收据记录表'!D:AP,18,0),"错误"))</f>
        <v>翟志翔</v>
      </c>
      <c r="Q34" s="31"/>
      <c r="R34" s="36"/>
      <c r="S34" s="30" t="str">
        <f>IF(E34="","",IF(ISERROR(VLOOKUP(E34,'1-学员信息表'!A:AC,9,0)),"错误",IF(VLOOKUP(E34,'1-学员信息表'!A:AC,9,0)="","错误",VLOOKUP(E34,'1-学员信息表'!A:AC,9,0))))</f>
        <v>自动上门</v>
      </c>
      <c r="T34" s="37" t="str">
        <f>IF(E34="","",IF(ISERROR(VLOOKUP(E34,'1-学员信息表'!A:AC,19,0)),"错误",IF(VLOOKUP(E34,'1-学员信息表'!A:AC,19,0)="","错误",VLOOKUP(E34,'1-学员信息表'!A:AC,19,0))))</f>
        <v>天河区天府路小学</v>
      </c>
      <c r="U34" s="30" t="str">
        <f>IF(E34="","",IF(ISERROR(VLOOKUP(E34,'1-学员信息表'!A:AC,20,0)),"错误",IF(VLOOKUP(E34,'1-学员信息表'!A:AC,20,0)="","错误",VLOOKUP(E34,'1-学员信息表'!A:AC,20,0))))</f>
        <v>一年级</v>
      </c>
    </row>
    <row r="35" spans="1:21">
      <c r="A35" s="158">
        <f t="shared" si="0"/>
        <v>34</v>
      </c>
      <c r="B35" s="26" t="str">
        <f t="shared" si="1"/>
        <v>05月</v>
      </c>
      <c r="C35" s="159" t="str">
        <f t="shared" si="2"/>
        <v>天河天府路中心</v>
      </c>
      <c r="D35" s="268" t="s">
        <v>1541</v>
      </c>
      <c r="E35" s="169" t="s">
        <v>1727</v>
      </c>
      <c r="F35" s="26" t="str">
        <f>IF(E35="","",IFERROR(VLOOKUP(E35,'1-学员信息表'!A:AC,2,0),"错误"))</f>
        <v>王岱霖</v>
      </c>
      <c r="G35" s="26" t="str">
        <f>IF(E35="","",IF(ISERROR(VLOOKUP(E35,'2-班级学员信息表'!F:AB,12,0)),"错误",IF(VLOOKUP(E35,'2-班级学员信息表'!F:AB,12,0)="","错误",VLOOKUP(E35,'2-班级学员信息表'!F:AB,12,0))))</f>
        <v>未进班</v>
      </c>
      <c r="H35" s="26" t="str">
        <f>IF(E35="","",IF(ISERROR(VLOOKUP(E35,'2-班级学员信息表'!F:AB,13,0)),"错误",IF(VLOOKUP(E35,'2-班级学员信息表'!F:AB,13,0)="","错误",VLOOKUP(E35,'2-班级学员信息表'!F:AB,13,0))))</f>
        <v>未进班</v>
      </c>
      <c r="I35" s="30">
        <f>IF(E35="","",IFERROR(VLOOKUP(E35,'2-班级学员信息表'!F:AB,14,0),"错误"))</f>
        <v>0</v>
      </c>
      <c r="J35" s="30" t="str">
        <f>IF(E35="","",IFERROR(VLOOKUP(E35,'2-班级学员信息表'!F:AB,15,0),"错误"))</f>
        <v/>
      </c>
      <c r="K35" s="33">
        <f>IF(E35="","",IFERROR(VLOOKUP(H35,'2-班级信息'!A:AD,6,0),"错误"))</f>
        <v>1</v>
      </c>
      <c r="L35" s="33">
        <f>IF(E35="","",IFERROR(VLOOKUP(H35,'2-班级信息'!A:AD,29,0),"错误"))</f>
        <v>0</v>
      </c>
      <c r="M35" s="34">
        <f>SUMIF('6-学员费用预警表'!A:A,'10-新增明细'!E35,'6-学员费用预警表'!E:E)</f>
        <v>48</v>
      </c>
      <c r="N35" s="35">
        <f>SUMIF('6-学员费用预警表'!A:A,'10-新增明细'!E35,'6-学员费用预警表'!H:H)</f>
        <v>3316</v>
      </c>
      <c r="O35" s="30" t="str">
        <f>IF(E35="","",IFERROR(VLOOKUP(E35,'1-学员信息表'!A:AC,8,0),"错误"))</f>
        <v>13610178910</v>
      </c>
      <c r="P35" s="30" t="str">
        <f>IF(E35="","",IFERROR(VLOOKUP(E35,'3-收据记录表'!D:AP,18,0),"错误"))</f>
        <v>张松煌</v>
      </c>
      <c r="Q35" s="31"/>
      <c r="R35" s="36"/>
      <c r="S35" s="30" t="str">
        <f>IF(E35="","",IF(ISERROR(VLOOKUP(E35,'1-学员信息表'!A:AC,9,0)),"错误",IF(VLOOKUP(E35,'1-学员信息表'!A:AC,9,0)="","错误",VLOOKUP(E35,'1-学员信息表'!A:AC,9,0))))</f>
        <v>自动上门</v>
      </c>
      <c r="T35" s="37" t="str">
        <f>IF(E35="","",IF(ISERROR(VLOOKUP(E35,'1-学员信息表'!A:AC,19,0)),"错误",IF(VLOOKUP(E35,'1-学员信息表'!A:AC,19,0)="","错误",VLOOKUP(E35,'1-学员信息表'!A:AC,19,0))))</f>
        <v>天河区天府路小学</v>
      </c>
      <c r="U35" s="30" t="str">
        <f>IF(E35="","",IF(ISERROR(VLOOKUP(E35,'1-学员信息表'!A:AC,20,0)),"错误",IF(VLOOKUP(E35,'1-学员信息表'!A:AC,20,0)="","错误",VLOOKUP(E35,'1-学员信息表'!A:AC,20,0))))</f>
        <v>一年级</v>
      </c>
    </row>
    <row r="36" spans="1:21">
      <c r="A36" s="158">
        <f t="shared" si="0"/>
        <v>35</v>
      </c>
      <c r="B36" s="26" t="str">
        <f t="shared" si="1"/>
        <v>05月</v>
      </c>
      <c r="C36" s="159" t="str">
        <f t="shared" si="2"/>
        <v>天河天府路中心</v>
      </c>
      <c r="D36" s="268" t="s">
        <v>1541</v>
      </c>
      <c r="E36" s="169" t="s">
        <v>1730</v>
      </c>
      <c r="F36" s="26" t="str">
        <f>IF(E36="","",IFERROR(VLOOKUP(E36,'1-学员信息表'!A:AC,2,0),"错误"))</f>
        <v>朱晓禾</v>
      </c>
      <c r="G36" s="26" t="str">
        <f>IF(E36="","",IF(ISERROR(VLOOKUP(E36,'2-班级学员信息表'!F:AB,12,0)),"错误",IF(VLOOKUP(E36,'2-班级学员信息表'!F:AB,12,0)="","错误",VLOOKUP(E36,'2-班级学员信息表'!F:AB,12,0))))</f>
        <v>未进班</v>
      </c>
      <c r="H36" s="26" t="str">
        <f>IF(E36="","",IF(ISERROR(VLOOKUP(E36,'2-班级学员信息表'!F:AB,13,0)),"错误",IF(VLOOKUP(E36,'2-班级学员信息表'!F:AB,13,0)="","错误",VLOOKUP(E36,'2-班级学员信息表'!F:AB,13,0))))</f>
        <v>未进班</v>
      </c>
      <c r="I36" s="30">
        <f>IF(E36="","",IFERROR(VLOOKUP(E36,'2-班级学员信息表'!F:AB,14,0),"错误"))</f>
        <v>0</v>
      </c>
      <c r="J36" s="30" t="str">
        <f>IF(E36="","",IFERROR(VLOOKUP(E36,'2-班级学员信息表'!F:AB,15,0),"错误"))</f>
        <v/>
      </c>
      <c r="K36" s="33">
        <f>IF(E36="","",IFERROR(VLOOKUP(H36,'2-班级信息'!A:AD,6,0),"错误"))</f>
        <v>1</v>
      </c>
      <c r="L36" s="33">
        <f>IF(E36="","",IFERROR(VLOOKUP(H36,'2-班级信息'!A:AD,29,0),"错误"))</f>
        <v>0</v>
      </c>
      <c r="M36" s="34">
        <f>SUMIF('6-学员费用预警表'!A:A,'10-新增明细'!E36,'6-学员费用预警表'!E:E)</f>
        <v>48</v>
      </c>
      <c r="N36" s="35">
        <f>SUMIF('6-学员费用预警表'!A:A,'10-新增明细'!E36,'6-学员费用预警表'!H:H)</f>
        <v>3316</v>
      </c>
      <c r="O36" s="30" t="str">
        <f>IF(E36="","",IFERROR(VLOOKUP(E36,'1-学员信息表'!A:AC,8,0),"错误"))</f>
        <v>18026275252</v>
      </c>
      <c r="P36" s="30" t="str">
        <f>IF(E36="","",IFERROR(VLOOKUP(E36,'3-收据记录表'!D:AP,18,0),"错误"))</f>
        <v>丁惠媚</v>
      </c>
      <c r="Q36" s="31"/>
      <c r="R36" s="36"/>
      <c r="S36" s="30" t="str">
        <f>IF(E36="","",IF(ISERROR(VLOOKUP(E36,'1-学员信息表'!A:AC,9,0)),"错误",IF(VLOOKUP(E36,'1-学员信息表'!A:AC,9,0)="","错误",VLOOKUP(E36,'1-学员信息表'!A:AC,9,0))))</f>
        <v>01-老带新</v>
      </c>
      <c r="T36" s="37" t="str">
        <f>IF(E36="","",IF(ISERROR(VLOOKUP(E36,'1-学员信息表'!A:AC,19,0)),"错误",IF(VLOOKUP(E36,'1-学员信息表'!A:AC,19,0)="","错误",VLOOKUP(E36,'1-学员信息表'!A:AC,19,0))))</f>
        <v>天河区天府路小学</v>
      </c>
      <c r="U36" s="30" t="str">
        <f>IF(E36="","",IF(ISERROR(VLOOKUP(E36,'1-学员信息表'!A:AC,20,0)),"错误",IF(VLOOKUP(E36,'1-学员信息表'!A:AC,20,0)="","错误",VLOOKUP(E36,'1-学员信息表'!A:AC,20,0))))</f>
        <v>四年级</v>
      </c>
    </row>
    <row r="37" spans="1:21">
      <c r="A37" s="158">
        <f t="shared" si="0"/>
        <v>36</v>
      </c>
      <c r="B37" s="26" t="str">
        <f t="shared" si="1"/>
        <v>05月</v>
      </c>
      <c r="C37" s="159" t="str">
        <f t="shared" si="2"/>
        <v>天河天府路中心</v>
      </c>
      <c r="D37" s="268" t="s">
        <v>1541</v>
      </c>
      <c r="E37" s="169" t="s">
        <v>1626</v>
      </c>
      <c r="F37" s="26" t="str">
        <f>IF(E37="","",IFERROR(VLOOKUP(E37,'1-学员信息表'!A:AC,2,0),"错误"))</f>
        <v>张芷涵</v>
      </c>
      <c r="G37" s="26" t="str">
        <f>IF(E37="","",IF(ISERROR(VLOOKUP(E37,'2-班级学员信息表'!F:AB,12,0)),"错误",IF(VLOOKUP(E37,'2-班级学员信息表'!F:AB,12,0)="","错误",VLOOKUP(E37,'2-班级学员信息表'!F:AB,12,0))))</f>
        <v>小初部</v>
      </c>
      <c r="H37" s="26" t="str">
        <f>IF(E37="","",IF(ISERROR(VLOOKUP(E37,'2-班级学员信息表'!F:AB,13,0)),"错误",IF(VLOOKUP(E37,'2-班级学员信息表'!F:AB,13,0)="","错误",VLOOKUP(E37,'2-班级学员信息表'!F:AB,13,0))))</f>
        <v>P1AF01G0204</v>
      </c>
      <c r="I37" s="30" t="str">
        <f>IF(E37="","",IFERROR(VLOOKUP(E37,'2-班级学员信息表'!F:AB,14,0),"错误"))</f>
        <v>陈玲</v>
      </c>
      <c r="J37" s="30" t="str">
        <f>IF(E37="","",IFERROR(VLOOKUP(E37,'2-班级学员信息表'!F:AB,15,0),"错误"))</f>
        <v>潘丽雄</v>
      </c>
      <c r="K37" s="33">
        <f>IF(E37="","",IFERROR(VLOOKUP(H37,'2-班级信息'!A:AD,6,0),"错误"))</f>
        <v>42785</v>
      </c>
      <c r="L37" s="33">
        <f>IF(E37="","",IFERROR(VLOOKUP(H37,'2-班级信息'!A:AD,29,0),"错误"))</f>
        <v>6</v>
      </c>
      <c r="M37" s="34">
        <f>SUMIF('6-学员费用预警表'!A:A,'10-新增明细'!E37,'6-学员费用预警表'!E:E)</f>
        <v>45</v>
      </c>
      <c r="N37" s="35">
        <f>SUMIF('6-学员费用预警表'!A:A,'10-新增明细'!E37,'6-学员费用预警表'!H:H)</f>
        <v>3108.75</v>
      </c>
      <c r="O37" s="30" t="str">
        <f>IF(E37="","",IFERROR(VLOOKUP(E37,'1-学员信息表'!A:AC,8,0),"错误"))</f>
        <v>13763366493</v>
      </c>
      <c r="P37" s="30" t="str">
        <f>IF(E37="","",IFERROR(VLOOKUP(E37,'3-收据记录表'!D:AP,18,0),"错误"))</f>
        <v>翟志翔</v>
      </c>
      <c r="Q37" s="31"/>
      <c r="R37" s="36"/>
      <c r="S37" s="30" t="str">
        <f>IF(E37="","",IF(ISERROR(VLOOKUP(E37,'1-学员信息表'!A:AC,9,0)),"错误",IF(VLOOKUP(E37,'1-学员信息表'!A:AC,9,0)="","错误",VLOOKUP(E37,'1-学员信息表'!A:AC,9,0))))</f>
        <v>自动上门</v>
      </c>
      <c r="T37" s="37" t="str">
        <f>IF(E37="","",IF(ISERROR(VLOOKUP(E37,'1-学员信息表'!A:AC,19,0)),"错误",IF(VLOOKUP(E37,'1-学员信息表'!A:AC,19,0)="","错误",VLOOKUP(E37,'1-学员信息表'!A:AC,19,0))))</f>
        <v>天河区天府路小学</v>
      </c>
      <c r="U37" s="30" t="str">
        <f>IF(E37="","",IF(ISERROR(VLOOKUP(E37,'1-学员信息表'!A:AC,20,0)),"错误",IF(VLOOKUP(E37,'1-学员信息表'!A:AC,20,0)="","错误",VLOOKUP(E37,'1-学员信息表'!A:AC,20,0))))</f>
        <v>一年级</v>
      </c>
    </row>
    <row r="38" spans="1:21">
      <c r="A38" s="158">
        <f t="shared" si="0"/>
        <v>37</v>
      </c>
      <c r="B38" s="26" t="str">
        <f t="shared" si="1"/>
        <v>05月</v>
      </c>
      <c r="C38" s="159" t="str">
        <f t="shared" si="2"/>
        <v>天河天府路中心</v>
      </c>
      <c r="D38" s="268" t="s">
        <v>1541</v>
      </c>
      <c r="E38" s="169" t="s">
        <v>1737</v>
      </c>
      <c r="F38" s="26" t="str">
        <f>IF(E38="","",IFERROR(VLOOKUP(E38,'1-学员信息表'!A:AC,2,0),"错误"))</f>
        <v>江益民</v>
      </c>
      <c r="G38" s="26" t="str">
        <f>IF(E38="","",IF(ISERROR(VLOOKUP(E38,'2-班级学员信息表'!F:AB,12,0)),"错误",IF(VLOOKUP(E38,'2-班级学员信息表'!F:AB,12,0)="","错误",VLOOKUP(E38,'2-班级学员信息表'!F:AB,12,0))))</f>
        <v>未进班</v>
      </c>
      <c r="H38" s="26" t="str">
        <f>IF(E38="","",IF(ISERROR(VLOOKUP(E38,'2-班级学员信息表'!F:AB,13,0)),"错误",IF(VLOOKUP(E38,'2-班级学员信息表'!F:AB,13,0)="","错误",VLOOKUP(E38,'2-班级学员信息表'!F:AB,13,0))))</f>
        <v>未进班</v>
      </c>
      <c r="I38" s="30">
        <f>IF(E38="","",IFERROR(VLOOKUP(E38,'2-班级学员信息表'!F:AB,14,0),"错误"))</f>
        <v>0</v>
      </c>
      <c r="J38" s="30" t="str">
        <f>IF(E38="","",IFERROR(VLOOKUP(E38,'2-班级学员信息表'!F:AB,15,0),"错误"))</f>
        <v/>
      </c>
      <c r="K38" s="33">
        <f>IF(E38="","",IFERROR(VLOOKUP(H38,'2-班级信息'!A:AD,6,0),"错误"))</f>
        <v>1</v>
      </c>
      <c r="L38" s="33">
        <f>IF(E38="","",IFERROR(VLOOKUP(H38,'2-班级信息'!A:AD,29,0),"错误"))</f>
        <v>0</v>
      </c>
      <c r="M38" s="34">
        <f>SUMIF('6-学员费用预警表'!A:A,'10-新增明细'!E38,'6-学员费用预警表'!E:E)</f>
        <v>32</v>
      </c>
      <c r="N38" s="35">
        <f>SUMIF('6-学员费用预警表'!A:A,'10-新增明细'!E38,'6-学员费用预警表'!H:H)</f>
        <v>960</v>
      </c>
      <c r="O38" s="30" t="str">
        <f>IF(E38="","",IFERROR(VLOOKUP(E38,'1-学员信息表'!A:AC,8,0),"错误"))</f>
        <v>13725105561</v>
      </c>
      <c r="P38" s="30" t="str">
        <f>IF(E38="","",IFERROR(VLOOKUP(E38,'3-收据记录表'!D:AP,18,0),"错误"))</f>
        <v>丁惠媚</v>
      </c>
      <c r="Q38" s="31"/>
      <c r="R38" s="36"/>
      <c r="S38" s="30" t="str">
        <f>IF(E38="","",IF(ISERROR(VLOOKUP(E38,'1-学员信息表'!A:AC,9,0)),"错误",IF(VLOOKUP(E38,'1-学员信息表'!A:AC,9,0)="","错误",VLOOKUP(E38,'1-学员信息表'!A:AC,9,0))))</f>
        <v>01-老带新</v>
      </c>
      <c r="T38" s="37" t="str">
        <f>IF(E38="","",IF(ISERROR(VLOOKUP(E38,'1-学员信息表'!A:AC,19,0)),"错误",IF(VLOOKUP(E38,'1-学员信息表'!A:AC,19,0)="","错误",VLOOKUP(E38,'1-学员信息表'!A:AC,19,0))))</f>
        <v>东华幼儿园</v>
      </c>
      <c r="U38" s="30" t="str">
        <f>IF(E38="","",IF(ISERROR(VLOOKUP(E38,'1-学员信息表'!A:AC,20,0)),"错误",IF(VLOOKUP(E38,'1-学员信息表'!A:AC,20,0)="","错误",VLOOKUP(E38,'1-学员信息表'!A:AC,20,0))))</f>
        <v>小班</v>
      </c>
    </row>
    <row r="39" spans="1:21">
      <c r="A39" s="158">
        <f t="shared" si="0"/>
        <v>38</v>
      </c>
      <c r="B39" s="26" t="str">
        <f t="shared" si="1"/>
        <v>05月</v>
      </c>
      <c r="C39" s="159" t="str">
        <f t="shared" si="2"/>
        <v>天河天府路中心</v>
      </c>
      <c r="D39" s="268" t="s">
        <v>1541</v>
      </c>
      <c r="E39" s="169" t="s">
        <v>1740</v>
      </c>
      <c r="F39" s="26" t="str">
        <f>IF(E39="","",IFERROR(VLOOKUP(E39,'1-学员信息表'!A:AC,2,0),"错误"))</f>
        <v>张智钦</v>
      </c>
      <c r="G39" s="26" t="str">
        <f>IF(E39="","",IF(ISERROR(VLOOKUP(E39,'2-班级学员信息表'!F:AB,12,0)),"错误",IF(VLOOKUP(E39,'2-班级学员信息表'!F:AB,12,0)="","错误",VLOOKUP(E39,'2-班级学员信息表'!F:AB,12,0))))</f>
        <v>未进班</v>
      </c>
      <c r="H39" s="26" t="str">
        <f>IF(E39="","",IF(ISERROR(VLOOKUP(E39,'2-班级学员信息表'!F:AB,13,0)),"错误",IF(VLOOKUP(E39,'2-班级学员信息表'!F:AB,13,0)="","错误",VLOOKUP(E39,'2-班级学员信息表'!F:AB,13,0))))</f>
        <v>未进班</v>
      </c>
      <c r="I39" s="30">
        <f>IF(E39="","",IFERROR(VLOOKUP(E39,'2-班级学员信息表'!F:AB,14,0),"错误"))</f>
        <v>0</v>
      </c>
      <c r="J39" s="30" t="str">
        <f>IF(E39="","",IFERROR(VLOOKUP(E39,'2-班级学员信息表'!F:AB,15,0),"错误"))</f>
        <v/>
      </c>
      <c r="K39" s="33">
        <f>IF(E39="","",IFERROR(VLOOKUP(H39,'2-班级信息'!A:AD,6,0),"错误"))</f>
        <v>1</v>
      </c>
      <c r="L39" s="33">
        <f>IF(E39="","",IFERROR(VLOOKUP(H39,'2-班级信息'!A:AD,29,0),"错误"))</f>
        <v>0</v>
      </c>
      <c r="M39" s="34">
        <f>SUMIF('6-学员费用预警表'!A:A,'10-新增明细'!E39,'6-学员费用预警表'!E:E)</f>
        <v>32</v>
      </c>
      <c r="N39" s="35">
        <f>SUMIF('6-学员费用预警表'!A:A,'10-新增明细'!E39,'6-学员费用预警表'!H:H)</f>
        <v>760</v>
      </c>
      <c r="O39" s="30" t="str">
        <f>IF(E39="","",IFERROR(VLOOKUP(E39,'1-学员信息表'!A:AC,8,0),"错误"))</f>
        <v>13602828746</v>
      </c>
      <c r="P39" s="30" t="str">
        <f>IF(E39="","",IFERROR(VLOOKUP(E39,'3-收据记录表'!D:AP,18,0),"错误"))</f>
        <v>翟志翔</v>
      </c>
      <c r="Q39" s="31"/>
      <c r="R39" s="36"/>
      <c r="S39" s="30" t="str">
        <f>IF(E39="","",IF(ISERROR(VLOOKUP(E39,'1-学员信息表'!A:AC,9,0)),"错误",IF(VLOOKUP(E39,'1-学员信息表'!A:AC,9,0)="","错误",VLOOKUP(E39,'1-学员信息表'!A:AC,9,0))))</f>
        <v>自动上门</v>
      </c>
      <c r="T39" s="37" t="str">
        <f>IF(E39="","",IF(ISERROR(VLOOKUP(E39,'1-学员信息表'!A:AC,19,0)),"错误",IF(VLOOKUP(E39,'1-学员信息表'!A:AC,19,0)="","错误",VLOOKUP(E39,'1-学员信息表'!A:AC,19,0))))</f>
        <v>东华幼儿园</v>
      </c>
      <c r="U39" s="30" t="str">
        <f>IF(E39="","",IF(ISERROR(VLOOKUP(E39,'1-学员信息表'!A:AC,20,0)),"错误",IF(VLOOKUP(E39,'1-学员信息表'!A:AC,20,0)="","错误",VLOOKUP(E39,'1-学员信息表'!A:AC,20,0))))</f>
        <v>小班</v>
      </c>
    </row>
    <row r="40" spans="1:21">
      <c r="A40" s="158">
        <f t="shared" si="0"/>
        <v>39</v>
      </c>
      <c r="B40" s="26" t="str">
        <f t="shared" si="1"/>
        <v>05月</v>
      </c>
      <c r="C40" s="159" t="str">
        <f t="shared" si="2"/>
        <v>天河天府路中心</v>
      </c>
      <c r="D40" s="268" t="s">
        <v>1541</v>
      </c>
      <c r="E40" s="169" t="s">
        <v>1743</v>
      </c>
      <c r="F40" s="26" t="str">
        <f>IF(E40="","",IFERROR(VLOOKUP(E40,'1-学员信息表'!A:AC,2,0),"错误"))</f>
        <v>潘钰辰</v>
      </c>
      <c r="G40" s="26" t="str">
        <f>IF(E40="","",IF(ISERROR(VLOOKUP(E40,'2-班级学员信息表'!F:AB,12,0)),"错误",IF(VLOOKUP(E40,'2-班级学员信息表'!F:AB,12,0)="","错误",VLOOKUP(E40,'2-班级学员信息表'!F:AB,12,0))))</f>
        <v>未进班</v>
      </c>
      <c r="H40" s="26" t="str">
        <f>IF(E40="","",IF(ISERROR(VLOOKUP(E40,'2-班级学员信息表'!F:AB,13,0)),"错误",IF(VLOOKUP(E40,'2-班级学员信息表'!F:AB,13,0)="","错误",VLOOKUP(E40,'2-班级学员信息表'!F:AB,13,0))))</f>
        <v>未进班</v>
      </c>
      <c r="I40" s="30">
        <f>IF(E40="","",IFERROR(VLOOKUP(E40,'2-班级学员信息表'!F:AB,14,0),"错误"))</f>
        <v>0</v>
      </c>
      <c r="J40" s="30" t="str">
        <f>IF(E40="","",IFERROR(VLOOKUP(E40,'2-班级学员信息表'!F:AB,15,0),"错误"))</f>
        <v/>
      </c>
      <c r="K40" s="33">
        <f>IF(E40="","",IFERROR(VLOOKUP(H40,'2-班级信息'!A:AD,6,0),"错误"))</f>
        <v>1</v>
      </c>
      <c r="L40" s="33">
        <f>IF(E40="","",IFERROR(VLOOKUP(H40,'2-班级信息'!A:AD,29,0),"错误"))</f>
        <v>0</v>
      </c>
      <c r="M40" s="34">
        <f>SUMIF('6-学员费用预警表'!A:A,'10-新增明细'!E40,'6-学员费用预警表'!E:E)</f>
        <v>32</v>
      </c>
      <c r="N40" s="35">
        <f>SUMIF('6-学员费用预警表'!A:A,'10-新增明细'!E40,'6-学员费用预警表'!H:H)</f>
        <v>960</v>
      </c>
      <c r="O40" s="30" t="str">
        <f>IF(E40="","",IFERROR(VLOOKUP(E40,'1-学员信息表'!A:AC,8,0),"错误"))</f>
        <v>13922769637</v>
      </c>
      <c r="P40" s="30" t="str">
        <f>IF(E40="","",IFERROR(VLOOKUP(E40,'3-收据记录表'!D:AP,18,0),"错误"))</f>
        <v>吴逸芬</v>
      </c>
      <c r="Q40" s="31"/>
      <c r="R40" s="36"/>
      <c r="S40" s="30" t="str">
        <f>IF(E40="","",IF(ISERROR(VLOOKUP(E40,'1-学员信息表'!A:AC,9,0)),"错误",IF(VLOOKUP(E40,'1-学员信息表'!A:AC,9,0)="","错误",VLOOKUP(E40,'1-学员信息表'!A:AC,9,0))))</f>
        <v>06-上门咨询</v>
      </c>
      <c r="T40" s="37" t="str">
        <f>IF(E40="","",IF(ISERROR(VLOOKUP(E40,'1-学员信息表'!A:AC,19,0)),"错误",IF(VLOOKUP(E40,'1-学员信息表'!A:AC,19,0)="","错误",VLOOKUP(E40,'1-学员信息表'!A:AC,19,0))))</f>
        <v>东华幼儿园</v>
      </c>
      <c r="U40" s="30" t="str">
        <f>IF(E40="","",IF(ISERROR(VLOOKUP(E40,'1-学员信息表'!A:AC,20,0)),"错误",IF(VLOOKUP(E40,'1-学员信息表'!A:AC,20,0)="","错误",VLOOKUP(E40,'1-学员信息表'!A:AC,20,0))))</f>
        <v>小班</v>
      </c>
    </row>
    <row r="41" spans="1:21">
      <c r="A41" s="158">
        <f t="shared" si="0"/>
        <v>40</v>
      </c>
      <c r="B41" s="26" t="str">
        <f t="shared" si="1"/>
        <v>05月</v>
      </c>
      <c r="C41" s="159" t="str">
        <f t="shared" si="2"/>
        <v>天河天府路中心</v>
      </c>
      <c r="D41" s="268" t="s">
        <v>1541</v>
      </c>
      <c r="E41" s="169" t="s">
        <v>1750</v>
      </c>
      <c r="F41" s="26" t="str">
        <f>IF(E41="","",IFERROR(VLOOKUP(E41,'1-学员信息表'!A:AC,2,0),"错误"))</f>
        <v>周昱延</v>
      </c>
      <c r="G41" s="26" t="str">
        <f>IF(E41="","",IF(ISERROR(VLOOKUP(E41,'2-班级学员信息表'!F:AB,12,0)),"错误",IF(VLOOKUP(E41,'2-班级学员信息表'!F:AB,12,0)="","错误",VLOOKUP(E41,'2-班级学员信息表'!F:AB,12,0))))</f>
        <v>未进班</v>
      </c>
      <c r="H41" s="26" t="str">
        <f>IF(E41="","",IF(ISERROR(VLOOKUP(E41,'2-班级学员信息表'!F:AB,13,0)),"错误",IF(VLOOKUP(E41,'2-班级学员信息表'!F:AB,13,0)="","错误",VLOOKUP(E41,'2-班级学员信息表'!F:AB,13,0))))</f>
        <v>未进班</v>
      </c>
      <c r="I41" s="30">
        <f>IF(E41="","",IFERROR(VLOOKUP(E41,'2-班级学员信息表'!F:AB,14,0),"错误"))</f>
        <v>0</v>
      </c>
      <c r="J41" s="30" t="str">
        <f>IF(E41="","",IFERROR(VLOOKUP(E41,'2-班级学员信息表'!F:AB,15,0),"错误"))</f>
        <v/>
      </c>
      <c r="K41" s="33">
        <f>IF(E41="","",IFERROR(VLOOKUP(H41,'2-班级信息'!A:AD,6,0),"错误"))</f>
        <v>1</v>
      </c>
      <c r="L41" s="33">
        <f>IF(E41="","",IFERROR(VLOOKUP(H41,'2-班级信息'!A:AD,29,0),"错误"))</f>
        <v>0</v>
      </c>
      <c r="M41" s="34">
        <f>SUMIF('6-学员费用预警表'!A:A,'10-新增明细'!E41,'6-学员费用预警表'!E:E)</f>
        <v>32</v>
      </c>
      <c r="N41" s="35">
        <f>SUMIF('6-学员费用预警表'!A:A,'10-新增明细'!E41,'6-学员费用预警表'!H:H)</f>
        <v>960</v>
      </c>
      <c r="O41" s="30" t="str">
        <f>IF(E41="","",IFERROR(VLOOKUP(E41,'1-学员信息表'!A:AC,8,0),"错误"))</f>
        <v>15920834834</v>
      </c>
      <c r="P41" s="30" t="str">
        <f>IF(E41="","",IFERROR(VLOOKUP(E41,'3-收据记录表'!D:AP,18,0),"错误"))</f>
        <v>吴逸芬</v>
      </c>
      <c r="Q41" s="31"/>
      <c r="R41" s="36"/>
      <c r="S41" s="30" t="str">
        <f>IF(E41="","",IF(ISERROR(VLOOKUP(E41,'1-学员信息表'!A:AC,9,0)),"错误",IF(VLOOKUP(E41,'1-学员信息表'!A:AC,9,0)="","错误",VLOOKUP(E41,'1-学员信息表'!A:AC,9,0))))</f>
        <v>06-上门咨询</v>
      </c>
      <c r="T41" s="37" t="str">
        <f>IF(E41="","",IF(ISERROR(VLOOKUP(E41,'1-学员信息表'!A:AC,19,0)),"错误",IF(VLOOKUP(E41,'1-学员信息表'!A:AC,19,0)="","错误",VLOOKUP(E41,'1-学员信息表'!A:AC,19,0))))</f>
        <v>东华幼儿园</v>
      </c>
      <c r="U41" s="30" t="str">
        <f>IF(E41="","",IF(ISERROR(VLOOKUP(E41,'1-学员信息表'!A:AC,20,0)),"错误",IF(VLOOKUP(E41,'1-学员信息表'!A:AC,20,0)="","错误",VLOOKUP(E41,'1-学员信息表'!A:AC,20,0))))</f>
        <v>小班</v>
      </c>
    </row>
    <row r="42" spans="1:21">
      <c r="A42" s="158">
        <f t="shared" si="0"/>
        <v>41</v>
      </c>
      <c r="B42" s="26" t="str">
        <f t="shared" si="1"/>
        <v>05月</v>
      </c>
      <c r="C42" s="159" t="str">
        <f t="shared" si="2"/>
        <v>天河天府路中心</v>
      </c>
      <c r="D42" s="268" t="s">
        <v>1541</v>
      </c>
      <c r="E42" s="169" t="s">
        <v>1756</v>
      </c>
      <c r="F42" s="26" t="str">
        <f>IF(E42="","",IFERROR(VLOOKUP(E42,'1-学员信息表'!A:AC,2,0),"错误"))</f>
        <v>罗悦宁</v>
      </c>
      <c r="G42" s="26" t="str">
        <f>IF(E42="","",IF(ISERROR(VLOOKUP(E42,'2-班级学员信息表'!F:AB,12,0)),"错误",IF(VLOOKUP(E42,'2-班级学员信息表'!F:AB,12,0)="","错误",VLOOKUP(E42,'2-班级学员信息表'!F:AB,12,0))))</f>
        <v>未进班</v>
      </c>
      <c r="H42" s="26" t="str">
        <f>IF(E42="","",IF(ISERROR(VLOOKUP(E42,'2-班级学员信息表'!F:AB,13,0)),"错误",IF(VLOOKUP(E42,'2-班级学员信息表'!F:AB,13,0)="","错误",VLOOKUP(E42,'2-班级学员信息表'!F:AB,13,0))))</f>
        <v>未进班</v>
      </c>
      <c r="I42" s="30">
        <f>IF(E42="","",IFERROR(VLOOKUP(E42,'2-班级学员信息表'!F:AB,14,0),"错误"))</f>
        <v>0</v>
      </c>
      <c r="J42" s="30" t="str">
        <f>IF(E42="","",IFERROR(VLOOKUP(E42,'2-班级学员信息表'!F:AB,15,0),"错误"))</f>
        <v/>
      </c>
      <c r="K42" s="33">
        <f>IF(E42="","",IFERROR(VLOOKUP(H42,'2-班级信息'!A:AD,6,0),"错误"))</f>
        <v>1</v>
      </c>
      <c r="L42" s="33">
        <f>IF(E42="","",IFERROR(VLOOKUP(H42,'2-班级信息'!A:AD,29,0),"错误"))</f>
        <v>0</v>
      </c>
      <c r="M42" s="34">
        <f>SUMIF('6-学员费用预警表'!A:A,'10-新增明细'!E42,'6-学员费用预警表'!E:E)</f>
        <v>48</v>
      </c>
      <c r="N42" s="35">
        <f>SUMIF('6-学员费用预警表'!A:A,'10-新增明细'!E42,'6-学员费用预警表'!H:H)</f>
        <v>3316</v>
      </c>
      <c r="O42" s="30" t="str">
        <f>IF(E42="","",IFERROR(VLOOKUP(E42,'1-学员信息表'!A:AC,8,0),"错误"))</f>
        <v>18602031560</v>
      </c>
      <c r="P42" s="30" t="str">
        <f>IF(E42="","",IFERROR(VLOOKUP(E42,'3-收据记录表'!D:AP,18,0),"错误"))</f>
        <v>翟志翔</v>
      </c>
      <c r="Q42" s="31"/>
      <c r="R42" s="36"/>
      <c r="S42" s="30" t="str">
        <f>IF(E42="","",IF(ISERROR(VLOOKUP(E42,'1-学员信息表'!A:AC,9,0)),"错误",IF(VLOOKUP(E42,'1-学员信息表'!A:AC,9,0)="","错误",VLOOKUP(E42,'1-学员信息表'!A:AC,9,0))))</f>
        <v>自动上门</v>
      </c>
      <c r="T42" s="37" t="str">
        <f>IF(E42="","",IF(ISERROR(VLOOKUP(E42,'1-学员信息表'!A:AC,19,0)),"错误",IF(VLOOKUP(E42,'1-学员信息表'!A:AC,19,0)="","错误",VLOOKUP(E42,'1-学员信息表'!A:AC,19,0))))</f>
        <v>天河区天府路小学</v>
      </c>
      <c r="U42" s="30" t="str">
        <f>IF(E42="","",IF(ISERROR(VLOOKUP(E42,'1-学员信息表'!A:AC,20,0)),"错误",IF(VLOOKUP(E42,'1-学员信息表'!A:AC,20,0)="","错误",VLOOKUP(E42,'1-学员信息表'!A:AC,20,0))))</f>
        <v>一年级</v>
      </c>
    </row>
    <row r="43" spans="1:21">
      <c r="A43" s="158">
        <f t="shared" si="0"/>
        <v>42</v>
      </c>
      <c r="B43" s="26" t="str">
        <f t="shared" si="1"/>
        <v>05月</v>
      </c>
      <c r="C43" s="159" t="str">
        <f t="shared" si="2"/>
        <v>天河天府路中心</v>
      </c>
      <c r="D43" s="268" t="s">
        <v>1541</v>
      </c>
      <c r="E43" s="169" t="s">
        <v>1761</v>
      </c>
      <c r="F43" s="26" t="str">
        <f>IF(E43="","",IFERROR(VLOOKUP(E43,'1-学员信息表'!A:AC,2,0),"错误"))</f>
        <v>张梓玥</v>
      </c>
      <c r="G43" s="26" t="str">
        <f>IF(E43="","",IF(ISERROR(VLOOKUP(E43,'2-班级学员信息表'!F:AB,12,0)),"错误",IF(VLOOKUP(E43,'2-班级学员信息表'!F:AB,12,0)="","错误",VLOOKUP(E43,'2-班级学员信息表'!F:AB,12,0))))</f>
        <v>未进班</v>
      </c>
      <c r="H43" s="26" t="str">
        <f>IF(E43="","",IF(ISERROR(VLOOKUP(E43,'2-班级学员信息表'!F:AB,13,0)),"错误",IF(VLOOKUP(E43,'2-班级学员信息表'!F:AB,13,0)="","错误",VLOOKUP(E43,'2-班级学员信息表'!F:AB,13,0))))</f>
        <v>未进班</v>
      </c>
      <c r="I43" s="30">
        <f>IF(E43="","",IFERROR(VLOOKUP(E43,'2-班级学员信息表'!F:AB,14,0),"错误"))</f>
        <v>0</v>
      </c>
      <c r="J43" s="30" t="str">
        <f>IF(E43="","",IFERROR(VLOOKUP(E43,'2-班级学员信息表'!F:AB,15,0),"错误"))</f>
        <v/>
      </c>
      <c r="K43" s="33">
        <f>IF(E43="","",IFERROR(VLOOKUP(H43,'2-班级信息'!A:AD,6,0),"错误"))</f>
        <v>1</v>
      </c>
      <c r="L43" s="33">
        <f>IF(E43="","",IFERROR(VLOOKUP(H43,'2-班级信息'!A:AD,29,0),"错误"))</f>
        <v>0</v>
      </c>
      <c r="M43" s="34">
        <f>SUMIF('6-学员费用预警表'!A:A,'10-新增明细'!E43,'6-学员费用预警表'!E:E)</f>
        <v>48</v>
      </c>
      <c r="N43" s="35">
        <f>SUMIF('6-学员费用预警表'!A:A,'10-新增明细'!E43,'6-学员费用预警表'!H:H)</f>
        <v>3316</v>
      </c>
      <c r="O43" s="30" t="str">
        <f>IF(E43="","",IFERROR(VLOOKUP(E43,'1-学员信息表'!A:AC,8,0),"错误"))</f>
        <v>18520191828</v>
      </c>
      <c r="P43" s="30" t="str">
        <f>IF(E43="","",IFERROR(VLOOKUP(E43,'3-收据记录表'!D:AP,18,0),"错误"))</f>
        <v>翟志翔</v>
      </c>
      <c r="Q43" s="31"/>
      <c r="R43" s="36"/>
      <c r="S43" s="30" t="str">
        <f>IF(E43="","",IF(ISERROR(VLOOKUP(E43,'1-学员信息表'!A:AC,9,0)),"错误",IF(VLOOKUP(E43,'1-学员信息表'!A:AC,9,0)="","错误",VLOOKUP(E43,'1-学员信息表'!A:AC,9,0))))</f>
        <v>自动上门</v>
      </c>
      <c r="T43" s="37" t="str">
        <f>IF(E43="","",IF(ISERROR(VLOOKUP(E43,'1-学员信息表'!A:AC,19,0)),"错误",IF(VLOOKUP(E43,'1-学员信息表'!A:AC,19,0)="","错误",VLOOKUP(E43,'1-学员信息表'!A:AC,19,0))))</f>
        <v>天河区天府路小学</v>
      </c>
      <c r="U43" s="30" t="str">
        <f>IF(E43="","",IF(ISERROR(VLOOKUP(E43,'1-学员信息表'!A:AC,20,0)),"错误",IF(VLOOKUP(E43,'1-学员信息表'!A:AC,20,0)="","错误",VLOOKUP(E43,'1-学员信息表'!A:AC,20,0))))</f>
        <v>大班</v>
      </c>
    </row>
    <row r="44" spans="1:21">
      <c r="A44" s="158">
        <f t="shared" si="0"/>
        <v>43</v>
      </c>
      <c r="B44" s="26" t="str">
        <f t="shared" si="1"/>
        <v>05月</v>
      </c>
      <c r="C44" s="159" t="str">
        <f t="shared" si="2"/>
        <v>天河天府路中心</v>
      </c>
      <c r="D44" s="268" t="s">
        <v>1541</v>
      </c>
      <c r="E44" s="169" t="s">
        <v>1764</v>
      </c>
      <c r="F44" s="26" t="str">
        <f>IF(E44="","",IFERROR(VLOOKUP(E44,'1-学员信息表'!A:AC,2,0),"错误"))</f>
        <v>邹亦非</v>
      </c>
      <c r="G44" s="26" t="str">
        <f>IF(E44="","",IF(ISERROR(VLOOKUP(E44,'2-班级学员信息表'!F:AB,12,0)),"错误",IF(VLOOKUP(E44,'2-班级学员信息表'!F:AB,12,0)="","错误",VLOOKUP(E44,'2-班级学员信息表'!F:AB,12,0))))</f>
        <v>未进班</v>
      </c>
      <c r="H44" s="26" t="str">
        <f>IF(E44="","",IF(ISERROR(VLOOKUP(E44,'2-班级学员信息表'!F:AB,13,0)),"错误",IF(VLOOKUP(E44,'2-班级学员信息表'!F:AB,13,0)="","错误",VLOOKUP(E44,'2-班级学员信息表'!F:AB,13,0))))</f>
        <v>未进班</v>
      </c>
      <c r="I44" s="30">
        <f>IF(E44="","",IFERROR(VLOOKUP(E44,'2-班级学员信息表'!F:AB,14,0),"错误"))</f>
        <v>0</v>
      </c>
      <c r="J44" s="30" t="str">
        <f>IF(E44="","",IFERROR(VLOOKUP(E44,'2-班级学员信息表'!F:AB,15,0),"错误"))</f>
        <v/>
      </c>
      <c r="K44" s="33">
        <f>IF(E44="","",IFERROR(VLOOKUP(H44,'2-班级信息'!A:AD,6,0),"错误"))</f>
        <v>1</v>
      </c>
      <c r="L44" s="33">
        <f>IF(E44="","",IFERROR(VLOOKUP(H44,'2-班级信息'!A:AD,29,0),"错误"))</f>
        <v>0</v>
      </c>
      <c r="M44" s="34">
        <f>SUMIF('6-学员费用预警表'!A:A,'10-新增明细'!E44,'6-学员费用预警表'!E:E)</f>
        <v>32</v>
      </c>
      <c r="N44" s="35">
        <f>SUMIF('6-学员费用预警表'!A:A,'10-新增明细'!E44,'6-学员费用预警表'!H:H)</f>
        <v>960</v>
      </c>
      <c r="O44" s="30" t="str">
        <f>IF(E44="","",IFERROR(VLOOKUP(E44,'1-学员信息表'!A:AC,8,0),"错误"))</f>
        <v>18926224335</v>
      </c>
      <c r="P44" s="30" t="str">
        <f>IF(E44="","",IFERROR(VLOOKUP(E44,'3-收据记录表'!D:AP,18,0),"错误"))</f>
        <v>王圆圆</v>
      </c>
      <c r="Q44" s="31"/>
      <c r="R44" s="36"/>
      <c r="S44" s="30" t="str">
        <f>IF(E44="","",IF(ISERROR(VLOOKUP(E44,'1-学员信息表'!A:AC,9,0)),"错误",IF(VLOOKUP(E44,'1-学员信息表'!A:AC,9,0)="","错误",VLOOKUP(E44,'1-学员信息表'!A:AC,9,0))))</f>
        <v>自动上门</v>
      </c>
      <c r="T44" s="37" t="str">
        <f>IF(E44="","",IF(ISERROR(VLOOKUP(E44,'1-学员信息表'!A:AC,19,0)),"错误",IF(VLOOKUP(E44,'1-学员信息表'!A:AC,19,0)="","错误",VLOOKUP(E44,'1-学员信息表'!A:AC,19,0))))</f>
        <v>幼儿园</v>
      </c>
      <c r="U44" s="30" t="str">
        <f>IF(E44="","",IF(ISERROR(VLOOKUP(E44,'1-学员信息表'!A:AC,20,0)),"错误",IF(VLOOKUP(E44,'1-学员信息表'!A:AC,20,0)="","错误",VLOOKUP(E44,'1-学员信息表'!A:AC,20,0))))</f>
        <v>小班</v>
      </c>
    </row>
    <row r="45" spans="1:21">
      <c r="A45" s="158">
        <f t="shared" si="0"/>
        <v>44</v>
      </c>
      <c r="B45" s="26" t="str">
        <f t="shared" si="1"/>
        <v>05月</v>
      </c>
      <c r="C45" s="159" t="str">
        <f t="shared" si="2"/>
        <v>天河天府路中心</v>
      </c>
      <c r="D45" s="268" t="s">
        <v>1541</v>
      </c>
      <c r="E45" s="169" t="s">
        <v>1769</v>
      </c>
      <c r="F45" s="26" t="str">
        <f>IF(E45="","",IFERROR(VLOOKUP(E45,'1-学员信息表'!A:AC,2,0),"错误"))</f>
        <v>陈立言</v>
      </c>
      <c r="G45" s="26" t="str">
        <f>IF(E45="","",IF(ISERROR(VLOOKUP(E45,'2-班级学员信息表'!F:AB,12,0)),"错误",IF(VLOOKUP(E45,'2-班级学员信息表'!F:AB,12,0)="","错误",VLOOKUP(E45,'2-班级学员信息表'!F:AB,12,0))))</f>
        <v>未进班</v>
      </c>
      <c r="H45" s="26" t="str">
        <f>IF(E45="","",IF(ISERROR(VLOOKUP(E45,'2-班级学员信息表'!F:AB,13,0)),"错误",IF(VLOOKUP(E45,'2-班级学员信息表'!F:AB,13,0)="","错误",VLOOKUP(E45,'2-班级学员信息表'!F:AB,13,0))))</f>
        <v>未进班</v>
      </c>
      <c r="I45" s="30">
        <f>IF(E45="","",IFERROR(VLOOKUP(E45,'2-班级学员信息表'!F:AB,14,0),"错误"))</f>
        <v>0</v>
      </c>
      <c r="J45" s="30" t="str">
        <f>IF(E45="","",IFERROR(VLOOKUP(E45,'2-班级学员信息表'!F:AB,15,0),"错误"))</f>
        <v/>
      </c>
      <c r="K45" s="33">
        <f>IF(E45="","",IFERROR(VLOOKUP(H45,'2-班级信息'!A:AD,6,0),"错误"))</f>
        <v>1</v>
      </c>
      <c r="L45" s="33">
        <f>IF(E45="","",IFERROR(VLOOKUP(H45,'2-班级信息'!A:AD,29,0),"错误"))</f>
        <v>0</v>
      </c>
      <c r="M45" s="34">
        <f>SUMIF('6-学员费用预警表'!A:A,'10-新增明细'!E45,'6-学员费用预警表'!E:E)</f>
        <v>48</v>
      </c>
      <c r="N45" s="35">
        <f>SUMIF('6-学员费用预警表'!A:A,'10-新增明细'!E45,'6-学员费用预警表'!H:H)</f>
        <v>3316</v>
      </c>
      <c r="O45" s="30" t="str">
        <f>IF(E45="","",IFERROR(VLOOKUP(E45,'1-学员信息表'!A:AC,8,0),"错误"))</f>
        <v>18680286506</v>
      </c>
      <c r="P45" s="30" t="str">
        <f>IF(E45="","",IFERROR(VLOOKUP(E45,'3-收据记录表'!D:AP,18,0),"错误"))</f>
        <v>张松煌</v>
      </c>
      <c r="Q45" s="31"/>
      <c r="R45" s="36"/>
      <c r="S45" s="30" t="str">
        <f>IF(E45="","",IF(ISERROR(VLOOKUP(E45,'1-学员信息表'!A:AC,9,0)),"错误",IF(VLOOKUP(E45,'1-学员信息表'!A:AC,9,0)="","错误",VLOOKUP(E45,'1-学员信息表'!A:AC,9,0))))</f>
        <v>06-上门咨询</v>
      </c>
      <c r="T45" s="37" t="str">
        <f>IF(E45="","",IF(ISERROR(VLOOKUP(E45,'1-学员信息表'!A:AC,19,0)),"错误",IF(VLOOKUP(E45,'1-学员信息表'!A:AC,19,0)="","错误",VLOOKUP(E45,'1-学员信息表'!A:AC,19,0))))</f>
        <v>天河区天府路小学</v>
      </c>
      <c r="U45" s="30" t="str">
        <f>IF(E45="","",IF(ISERROR(VLOOKUP(E45,'1-学员信息表'!A:AC,20,0)),"错误",IF(VLOOKUP(E45,'1-学员信息表'!A:AC,20,0)="","错误",VLOOKUP(E45,'1-学员信息表'!A:AC,20,0))))</f>
        <v>一年级</v>
      </c>
    </row>
    <row r="46" spans="1:21">
      <c r="A46" s="158">
        <f t="shared" si="0"/>
        <v>45</v>
      </c>
      <c r="B46" s="26" t="str">
        <f t="shared" si="1"/>
        <v>05月</v>
      </c>
      <c r="C46" s="159" t="str">
        <f t="shared" si="2"/>
        <v>天河天府路中心</v>
      </c>
      <c r="D46" s="268" t="s">
        <v>1541</v>
      </c>
      <c r="E46" s="169" t="s">
        <v>1773</v>
      </c>
      <c r="F46" s="26" t="str">
        <f>IF(E46="","",IFERROR(VLOOKUP(E46,'1-学员信息表'!A:AC,2,0),"错误"))</f>
        <v>符方涓</v>
      </c>
      <c r="G46" s="26" t="str">
        <f>IF(E46="","",IF(ISERROR(VLOOKUP(E46,'2-班级学员信息表'!F:AB,12,0)),"错误",IF(VLOOKUP(E46,'2-班级学员信息表'!F:AB,12,0)="","错误",VLOOKUP(E46,'2-班级学员信息表'!F:AB,12,0))))</f>
        <v>未进班</v>
      </c>
      <c r="H46" s="26" t="str">
        <f>IF(E46="","",IF(ISERROR(VLOOKUP(E46,'2-班级学员信息表'!F:AB,13,0)),"错误",IF(VLOOKUP(E46,'2-班级学员信息表'!F:AB,13,0)="","错误",VLOOKUP(E46,'2-班级学员信息表'!F:AB,13,0))))</f>
        <v>未进班</v>
      </c>
      <c r="I46" s="30">
        <f>IF(E46="","",IFERROR(VLOOKUP(E46,'2-班级学员信息表'!F:AB,14,0),"错误"))</f>
        <v>0</v>
      </c>
      <c r="J46" s="30" t="str">
        <f>IF(E46="","",IFERROR(VLOOKUP(E46,'2-班级学员信息表'!F:AB,15,0),"错误"))</f>
        <v/>
      </c>
      <c r="K46" s="33">
        <f>IF(E46="","",IFERROR(VLOOKUP(H46,'2-班级信息'!A:AD,6,0),"错误"))</f>
        <v>1</v>
      </c>
      <c r="L46" s="33">
        <f>IF(E46="","",IFERROR(VLOOKUP(H46,'2-班级信息'!A:AD,29,0),"错误"))</f>
        <v>0</v>
      </c>
      <c r="M46" s="34">
        <f>SUMIF('6-学员费用预警表'!A:A,'10-新增明细'!E46,'6-学员费用预警表'!E:E)</f>
        <v>32</v>
      </c>
      <c r="N46" s="35">
        <f>SUMIF('6-学员费用预警表'!A:A,'10-新增明细'!E46,'6-学员费用预警表'!H:H)</f>
        <v>960</v>
      </c>
      <c r="O46" s="30" t="str">
        <f>IF(E46="","",IFERROR(VLOOKUP(E46,'1-学员信息表'!A:AC,8,0),"错误"))</f>
        <v>13808841422</v>
      </c>
      <c r="P46" s="30" t="str">
        <f>IF(E46="","",IFERROR(VLOOKUP(E46,'3-收据记录表'!D:AP,18,0),"错误"))</f>
        <v>王圆圆</v>
      </c>
      <c r="Q46" s="31"/>
      <c r="R46" s="36"/>
      <c r="S46" s="30" t="str">
        <f>IF(E46="","",IF(ISERROR(VLOOKUP(E46,'1-学员信息表'!A:AC,9,0)),"错误",IF(VLOOKUP(E46,'1-学员信息表'!A:AC,9,0)="","错误",VLOOKUP(E46,'1-学员信息表'!A:AC,9,0))))</f>
        <v>自动上门</v>
      </c>
      <c r="T46" s="37" t="str">
        <f>IF(E46="","",IF(ISERROR(VLOOKUP(E46,'1-学员信息表'!A:AC,19,0)),"错误",IF(VLOOKUP(E46,'1-学员信息表'!A:AC,19,0)="","错误",VLOOKUP(E46,'1-学员信息表'!A:AC,19,0))))</f>
        <v>95107部队幼儿园</v>
      </c>
      <c r="U46" s="30" t="str">
        <f>IF(E46="","",IF(ISERROR(VLOOKUP(E46,'1-学员信息表'!A:AC,20,0)),"错误",IF(VLOOKUP(E46,'1-学员信息表'!A:AC,20,0)="","错误",VLOOKUP(E46,'1-学员信息表'!A:AC,20,0))))</f>
        <v>中班</v>
      </c>
    </row>
    <row r="47" spans="1:21">
      <c r="A47" s="158">
        <f t="shared" si="0"/>
        <v>46</v>
      </c>
      <c r="B47" s="26" t="str">
        <f t="shared" si="1"/>
        <v>05月</v>
      </c>
      <c r="C47" s="159" t="str">
        <f t="shared" si="2"/>
        <v>天河天府路中心</v>
      </c>
      <c r="D47" s="268" t="s">
        <v>1541</v>
      </c>
      <c r="E47" s="169" t="s">
        <v>1633</v>
      </c>
      <c r="F47" s="26" t="str">
        <f>IF(E47="","",IFERROR(VLOOKUP(E47,'1-学员信息表'!A:AC,2,0),"错误"))</f>
        <v>尹梓溢</v>
      </c>
      <c r="G47" s="26" t="str">
        <f>IF(E47="","",IF(ISERROR(VLOOKUP(E47,'2-班级学员信息表'!F:AB,12,0)),"错误",IF(VLOOKUP(E47,'2-班级学员信息表'!F:AB,12,0)="","错误",VLOOKUP(E47,'2-班级学员信息表'!F:AB,12,0))))</f>
        <v>小初部</v>
      </c>
      <c r="H47" s="26" t="str">
        <f>IF(E47="","",IF(ISERROR(VLOOKUP(E47,'2-班级学员信息表'!F:AB,13,0)),"错误",IF(VLOOKUP(E47,'2-班级学员信息表'!F:AB,13,0)="","错误",VLOOKUP(E47,'2-班级学员信息表'!F:AB,13,0))))</f>
        <v>P02F01G0106</v>
      </c>
      <c r="I47" s="30" t="str">
        <f>IF(E47="","",IFERROR(VLOOKUP(E47,'2-班级学员信息表'!F:AB,14,0),"错误"))</f>
        <v>翟志翔</v>
      </c>
      <c r="J47" s="30" t="str">
        <f>IF(E47="","",IFERROR(VLOOKUP(E47,'2-班级学员信息表'!F:AB,15,0),"错误"))</f>
        <v>陈美全</v>
      </c>
      <c r="K47" s="33">
        <f>IF(E47="","",IFERROR(VLOOKUP(H47,'2-班级信息'!A:AD,6,0),"错误"))</f>
        <v>42868</v>
      </c>
      <c r="L47" s="33">
        <f>IF(E47="","",IFERROR(VLOOKUP(H47,'2-班级信息'!A:AD,29,0),"错误"))</f>
        <v>3</v>
      </c>
      <c r="M47" s="34">
        <f>SUMIF('6-学员费用预警表'!A:A,'10-新增明细'!E47,'6-学员费用预警表'!E:E)</f>
        <v>45</v>
      </c>
      <c r="N47" s="35">
        <f>SUMIF('6-学员费用预警表'!A:A,'10-新增明细'!E47,'6-学员费用预警表'!H:H)</f>
        <v>3108.75</v>
      </c>
      <c r="O47" s="30" t="str">
        <f>IF(E47="","",IFERROR(VLOOKUP(E47,'1-学员信息表'!A:AC,8,0),"错误"))</f>
        <v>13527850817</v>
      </c>
      <c r="P47" s="30" t="str">
        <f>IF(E47="","",IFERROR(VLOOKUP(E47,'3-收据记录表'!D:AP,18,0),"错误"))</f>
        <v>张松煌</v>
      </c>
      <c r="Q47" s="31"/>
      <c r="R47" s="36"/>
      <c r="S47" s="30" t="str">
        <f>IF(E47="","",IF(ISERROR(VLOOKUP(E47,'1-学员信息表'!A:AC,9,0)),"错误",IF(VLOOKUP(E47,'1-学员信息表'!A:AC,9,0)="","错误",VLOOKUP(E47,'1-学员信息表'!A:AC,9,0))))</f>
        <v>01-老带新</v>
      </c>
      <c r="T47" s="37" t="str">
        <f>IF(E47="","",IF(ISERROR(VLOOKUP(E47,'1-学员信息表'!A:AC,19,0)),"错误",IF(VLOOKUP(E47,'1-学员信息表'!A:AC,19,0)="","错误",VLOOKUP(E47,'1-学员信息表'!A:AC,19,0))))</f>
        <v>天河区天府路小学</v>
      </c>
      <c r="U47" s="30" t="str">
        <f>IF(E47="","",IF(ISERROR(VLOOKUP(E47,'1-学员信息表'!A:AC,20,0)),"错误",IF(VLOOKUP(E47,'1-学员信息表'!A:AC,20,0)="","错误",VLOOKUP(E47,'1-学员信息表'!A:AC,20,0))))</f>
        <v>一年级</v>
      </c>
    </row>
    <row r="48" spans="1:21">
      <c r="A48" s="158">
        <f t="shared" si="0"/>
        <v>47</v>
      </c>
      <c r="B48" s="26" t="str">
        <f t="shared" si="1"/>
        <v>05月</v>
      </c>
      <c r="C48" s="159" t="str">
        <f t="shared" si="2"/>
        <v>天河天府路中心</v>
      </c>
      <c r="D48" s="268" t="s">
        <v>1541</v>
      </c>
      <c r="E48" s="169" t="s">
        <v>1746</v>
      </c>
      <c r="F48" s="26" t="str">
        <f>IF(E48="","",IFERROR(VLOOKUP(E48,'1-学员信息表'!A:AC,2,0),"错误"))</f>
        <v>吴沐欣</v>
      </c>
      <c r="G48" s="26" t="str">
        <f>IF(E48="","",IF(ISERROR(VLOOKUP(E48,'2-班级学员信息表'!F:AB,12,0)),"错误",IF(VLOOKUP(E48,'2-班级学员信息表'!F:AB,12,0)="","错误",VLOOKUP(E48,'2-班级学员信息表'!F:AB,12,0))))</f>
        <v>未进班</v>
      </c>
      <c r="H48" s="26" t="str">
        <f>IF(E48="","",IF(ISERROR(VLOOKUP(E48,'2-班级学员信息表'!F:AB,13,0)),"错误",IF(VLOOKUP(E48,'2-班级学员信息表'!F:AB,13,0)="","错误",VLOOKUP(E48,'2-班级学员信息表'!F:AB,13,0))))</f>
        <v>未进班</v>
      </c>
      <c r="I48" s="30">
        <f>IF(E48="","",IFERROR(VLOOKUP(E48,'2-班级学员信息表'!F:AB,14,0),"错误"))</f>
        <v>0</v>
      </c>
      <c r="J48" s="30" t="str">
        <f>IF(E48="","",IFERROR(VLOOKUP(E48,'2-班级学员信息表'!F:AB,15,0),"错误"))</f>
        <v/>
      </c>
      <c r="K48" s="33">
        <f>IF(E48="","",IFERROR(VLOOKUP(H48,'2-班级信息'!A:AD,6,0),"错误"))</f>
        <v>1</v>
      </c>
      <c r="L48" s="33">
        <f>IF(E48="","",IFERROR(VLOOKUP(H48,'2-班级信息'!A:AD,29,0),"错误"))</f>
        <v>0</v>
      </c>
      <c r="M48" s="34">
        <f>SUMIF('6-学员费用预警表'!A:A,'10-新增明细'!E48,'6-学员费用预警表'!E:E)</f>
        <v>48</v>
      </c>
      <c r="N48" s="35">
        <f>SUMIF('6-学员费用预警表'!A:A,'10-新增明细'!E48,'6-学员费用预警表'!H:H)</f>
        <v>3316</v>
      </c>
      <c r="O48" s="30" t="str">
        <f>IF(E48="","",IFERROR(VLOOKUP(E48,'1-学员信息表'!A:AC,8,0),"错误"))</f>
        <v>13922257745</v>
      </c>
      <c r="P48" s="30" t="str">
        <f>IF(E48="","",IFERROR(VLOOKUP(E48,'3-收据记录表'!D:AP,18,0),"错误"))</f>
        <v>张松煌</v>
      </c>
      <c r="Q48" s="31"/>
      <c r="R48" s="36"/>
      <c r="S48" s="30" t="str">
        <f>IF(E48="","",IF(ISERROR(VLOOKUP(E48,'1-学员信息表'!A:AC,9,0)),"错误",IF(VLOOKUP(E48,'1-学员信息表'!A:AC,9,0)="","错误",VLOOKUP(E48,'1-学员信息表'!A:AC,9,0))))</f>
        <v>自动上门</v>
      </c>
      <c r="T48" s="37" t="str">
        <f>IF(E48="","",IF(ISERROR(VLOOKUP(E48,'1-学员信息表'!A:AC,19,0)),"错误",IF(VLOOKUP(E48,'1-学员信息表'!A:AC,19,0)="","错误",VLOOKUP(E48,'1-学员信息表'!A:AC,19,0))))</f>
        <v>天河区天府路小学</v>
      </c>
      <c r="U48" s="30" t="str">
        <f>IF(E48="","",IF(ISERROR(VLOOKUP(E48,'1-学员信息表'!A:AC,20,0)),"错误",IF(VLOOKUP(E48,'1-学员信息表'!A:AC,20,0)="","错误",VLOOKUP(E48,'1-学员信息表'!A:AC,20,0))))</f>
        <v>二年级</v>
      </c>
    </row>
    <row r="49" spans="1:21">
      <c r="A49" s="158">
        <f t="shared" si="0"/>
        <v>48</v>
      </c>
      <c r="B49" s="26" t="str">
        <f t="shared" si="1"/>
        <v>05月</v>
      </c>
      <c r="C49" s="159" t="str">
        <f t="shared" si="2"/>
        <v>天河天府路中心</v>
      </c>
      <c r="D49" s="268" t="s">
        <v>1541</v>
      </c>
      <c r="E49" s="169" t="s">
        <v>1733</v>
      </c>
      <c r="F49" s="26" t="str">
        <f>IF(E49="","",IFERROR(VLOOKUP(E49,'1-学员信息表'!A:AC,2,0),"错误"))</f>
        <v>胡甜慈</v>
      </c>
      <c r="G49" s="26" t="str">
        <f>IF(E49="","",IF(ISERROR(VLOOKUP(E49,'2-班级学员信息表'!F:AB,12,0)),"错误",IF(VLOOKUP(E49,'2-班级学员信息表'!F:AB,12,0)="","错误",VLOOKUP(E49,'2-班级学员信息表'!F:AB,12,0))))</f>
        <v>未进班</v>
      </c>
      <c r="H49" s="26" t="str">
        <f>IF(E49="","",IF(ISERROR(VLOOKUP(E49,'2-班级学员信息表'!F:AB,13,0)),"错误",IF(VLOOKUP(E49,'2-班级学员信息表'!F:AB,13,0)="","错误",VLOOKUP(E49,'2-班级学员信息表'!F:AB,13,0))))</f>
        <v>未进班</v>
      </c>
      <c r="I49" s="30">
        <f>IF(E49="","",IFERROR(VLOOKUP(E49,'2-班级学员信息表'!F:AB,14,0),"错误"))</f>
        <v>0</v>
      </c>
      <c r="J49" s="30" t="str">
        <f>IF(E49="","",IFERROR(VLOOKUP(E49,'2-班级学员信息表'!F:AB,15,0),"错误"))</f>
        <v/>
      </c>
      <c r="K49" s="33">
        <f>IF(E49="","",IFERROR(VLOOKUP(H49,'2-班级信息'!A:AD,6,0),"错误"))</f>
        <v>1</v>
      </c>
      <c r="L49" s="33">
        <f>IF(E49="","",IFERROR(VLOOKUP(H49,'2-班级信息'!A:AD,29,0),"错误"))</f>
        <v>0</v>
      </c>
      <c r="M49" s="34">
        <f>SUMIF('6-学员费用预警表'!A:A,'10-新增明细'!E49,'6-学员费用预警表'!E:E)</f>
        <v>48</v>
      </c>
      <c r="N49" s="35">
        <f>SUMIF('6-学员费用预警表'!A:A,'10-新增明细'!E49,'6-学员费用预警表'!H:H)</f>
        <v>3316</v>
      </c>
      <c r="O49" s="30" t="str">
        <f>IF(E49="","",IFERROR(VLOOKUP(E49,'1-学员信息表'!A:AC,8,0),"错误"))</f>
        <v>18022899616</v>
      </c>
      <c r="P49" s="30" t="str">
        <f>IF(E49="","",IFERROR(VLOOKUP(E49,'3-收据记录表'!D:AP,18,0),"错误"))</f>
        <v>张松煌</v>
      </c>
      <c r="Q49" s="31"/>
      <c r="R49" s="36"/>
      <c r="S49" s="30" t="str">
        <f>IF(E49="","",IF(ISERROR(VLOOKUP(E49,'1-学员信息表'!A:AC,9,0)),"错误",IF(VLOOKUP(E49,'1-学员信息表'!A:AC,9,0)="","错误",VLOOKUP(E49,'1-学员信息表'!A:AC,9,0))))</f>
        <v>自动上门</v>
      </c>
      <c r="T49" s="37" t="str">
        <f>IF(E49="","",IF(ISERROR(VLOOKUP(E49,'1-学员信息表'!A:AC,19,0)),"错误",IF(VLOOKUP(E49,'1-学员信息表'!A:AC,19,0)="","错误",VLOOKUP(E49,'1-学员信息表'!A:AC,19,0))))</f>
        <v>天河区天府路小学</v>
      </c>
      <c r="U49" s="30" t="str">
        <f>IF(E49="","",IF(ISERROR(VLOOKUP(E49,'1-学员信息表'!A:AC,20,0)),"错误",IF(VLOOKUP(E49,'1-学员信息表'!A:AC,20,0)="","错误",VLOOKUP(E49,'1-学员信息表'!A:AC,20,0))))</f>
        <v>一年级</v>
      </c>
    </row>
    <row r="50" spans="1:21">
      <c r="A50" s="158">
        <f t="shared" si="0"/>
        <v>49</v>
      </c>
      <c r="B50" s="26" t="str">
        <f t="shared" si="1"/>
        <v>05月</v>
      </c>
      <c r="C50" s="159" t="str">
        <f t="shared" si="2"/>
        <v>天河天府路中心</v>
      </c>
      <c r="D50" s="268" t="s">
        <v>1541</v>
      </c>
      <c r="E50" s="169" t="s">
        <v>1779</v>
      </c>
      <c r="F50" s="26" t="str">
        <f>IF(E50="","",IFERROR(VLOOKUP(E50,'1-学员信息表'!A:AC,2,0),"错误"))</f>
        <v>翁语欣（1）</v>
      </c>
      <c r="G50" s="26" t="str">
        <f>IF(E50="","",IF(ISERROR(VLOOKUP(E50,'2-班级学员信息表'!F:AB,12,0)),"错误",IF(VLOOKUP(E50,'2-班级学员信息表'!F:AB,12,0)="","错误",VLOOKUP(E50,'2-班级学员信息表'!F:AB,12,0))))</f>
        <v>未进班</v>
      </c>
      <c r="H50" s="26" t="str">
        <f>IF(E50="","",IF(ISERROR(VLOOKUP(E50,'2-班级学员信息表'!F:AB,13,0)),"错误",IF(VLOOKUP(E50,'2-班级学员信息表'!F:AB,13,0)="","错误",VLOOKUP(E50,'2-班级学员信息表'!F:AB,13,0))))</f>
        <v>未进班</v>
      </c>
      <c r="I50" s="30">
        <f>IF(E50="","",IFERROR(VLOOKUP(E50,'2-班级学员信息表'!F:AB,14,0),"错误"))</f>
        <v>0</v>
      </c>
      <c r="J50" s="30" t="str">
        <f>IF(E50="","",IFERROR(VLOOKUP(E50,'2-班级学员信息表'!F:AB,15,0),"错误"))</f>
        <v/>
      </c>
      <c r="K50" s="33">
        <f>IF(E50="","",IFERROR(VLOOKUP(H50,'2-班级信息'!A:AD,6,0),"错误"))</f>
        <v>1</v>
      </c>
      <c r="L50" s="33">
        <f>IF(E50="","",IFERROR(VLOOKUP(H50,'2-班级信息'!A:AD,29,0),"错误"))</f>
        <v>0</v>
      </c>
      <c r="M50" s="34">
        <f>SUMIF('6-学员费用预警表'!A:A,'10-新增明细'!E50,'6-学员费用预警表'!E:E)</f>
        <v>48</v>
      </c>
      <c r="N50" s="35">
        <f>SUMIF('6-学员费用预警表'!A:A,'10-新增明细'!E50,'6-学员费用预警表'!H:H)</f>
        <v>3316</v>
      </c>
      <c r="O50" s="30" t="str">
        <f>IF(E50="","",IFERROR(VLOOKUP(E50,'1-学员信息表'!A:AC,8,0),"错误"))</f>
        <v>13580347076</v>
      </c>
      <c r="P50" s="30" t="str">
        <f>IF(E50="","",IFERROR(VLOOKUP(E50,'3-收据记录表'!D:AP,18,0),"错误"))</f>
        <v>翟志翔</v>
      </c>
      <c r="Q50" s="31"/>
      <c r="R50" s="36"/>
      <c r="S50" s="30" t="str">
        <f>IF(E50="","",IF(ISERROR(VLOOKUP(E50,'1-学员信息表'!A:AC,9,0)),"错误",IF(VLOOKUP(E50,'1-学员信息表'!A:AC,9,0)="","错误",VLOOKUP(E50,'1-学员信息表'!A:AC,9,0))))</f>
        <v>自动上门</v>
      </c>
      <c r="T50" s="37" t="str">
        <f>IF(E50="","",IF(ISERROR(VLOOKUP(E50,'1-学员信息表'!A:AC,19,0)),"错误",IF(VLOOKUP(E50,'1-学员信息表'!A:AC,19,0)="","错误",VLOOKUP(E50,'1-学员信息表'!A:AC,19,0))))</f>
        <v>天河区天府路小学</v>
      </c>
      <c r="U50" s="30" t="str">
        <f>IF(E50="","",IF(ISERROR(VLOOKUP(E50,'1-学员信息表'!A:AC,20,0)),"错误",IF(VLOOKUP(E50,'1-学员信息表'!A:AC,20,0)="","错误",VLOOKUP(E50,'1-学员信息表'!A:AC,20,0))))</f>
        <v>三年级</v>
      </c>
    </row>
    <row r="51" spans="1:21">
      <c r="A51" s="158">
        <f t="shared" si="0"/>
        <v>50</v>
      </c>
      <c r="B51" s="26" t="str">
        <f t="shared" si="1"/>
        <v>05月</v>
      </c>
      <c r="C51" s="159" t="str">
        <f t="shared" si="2"/>
        <v>天河天府路中心</v>
      </c>
      <c r="D51" s="268" t="s">
        <v>1541</v>
      </c>
      <c r="E51" s="169" t="s">
        <v>1570</v>
      </c>
      <c r="F51" s="26" t="str">
        <f>IF(E51="","",IFERROR(VLOOKUP(E51,'1-学员信息表'!A:AC,2,0),"错误"))</f>
        <v>李梓铖</v>
      </c>
      <c r="G51" s="26" t="str">
        <f>IF(E51="","",IF(ISERROR(VLOOKUP(E51,'2-班级学员信息表'!F:AB,12,0)),"错误",IF(VLOOKUP(E51,'2-班级学员信息表'!F:AB,12,0)="","错误",VLOOKUP(E51,'2-班级学员信息表'!F:AB,12,0))))</f>
        <v>小初部</v>
      </c>
      <c r="H51" s="26" t="str">
        <f>IF(E51="","",IF(ISERROR(VLOOKUP(E51,'2-班级学员信息表'!F:AB,13,0)),"错误",IF(VLOOKUP(E51,'2-班级学员信息表'!F:AB,13,0)="","错误",VLOOKUP(E51,'2-班级学员信息表'!F:AB,13,0))))</f>
        <v>P02F01G0106</v>
      </c>
      <c r="I51" s="30" t="str">
        <f>IF(E51="","",IFERROR(VLOOKUP(E51,'2-班级学员信息表'!F:AB,14,0),"错误"))</f>
        <v>翟志翔</v>
      </c>
      <c r="J51" s="30" t="str">
        <f>IF(E51="","",IFERROR(VLOOKUP(E51,'2-班级学员信息表'!F:AB,15,0),"错误"))</f>
        <v>陈美全</v>
      </c>
      <c r="K51" s="33">
        <f>IF(E51="","",IFERROR(VLOOKUP(H51,'2-班级信息'!A:AD,6,0),"错误"))</f>
        <v>42868</v>
      </c>
      <c r="L51" s="33">
        <f>IF(E51="","",IFERROR(VLOOKUP(H51,'2-班级信息'!A:AD,29,0),"错误"))</f>
        <v>3</v>
      </c>
      <c r="M51" s="34">
        <f>SUMIF('6-学员费用预警表'!A:A,'10-新增明细'!E51,'6-学员费用预警表'!E:E)</f>
        <v>46</v>
      </c>
      <c r="N51" s="35">
        <f>SUMIF('6-学员费用预警表'!A:A,'10-新增明细'!E51,'6-学员费用预警表'!H:H)</f>
        <v>3177.83</v>
      </c>
      <c r="O51" s="30" t="str">
        <f>IF(E51="","",IFERROR(VLOOKUP(E51,'1-学员信息表'!A:AC,8,0),"错误"))</f>
        <v>13631317878</v>
      </c>
      <c r="P51" s="30" t="str">
        <f>IF(E51="","",IFERROR(VLOOKUP(E51,'3-收据记录表'!D:AP,18,0),"错误"))</f>
        <v>张松煌</v>
      </c>
      <c r="Q51" s="31"/>
      <c r="R51" s="36"/>
      <c r="S51" s="30" t="str">
        <f>IF(E51="","",IF(ISERROR(VLOOKUP(E51,'1-学员信息表'!A:AC,9,0)),"错误",IF(VLOOKUP(E51,'1-学员信息表'!A:AC,9,0)="","错误",VLOOKUP(E51,'1-学员信息表'!A:AC,9,0))))</f>
        <v>03-课题：自然拼音</v>
      </c>
      <c r="T51" s="37" t="str">
        <f>IF(E51="","",IF(ISERROR(VLOOKUP(E51,'1-学员信息表'!A:AC,19,0)),"错误",IF(VLOOKUP(E51,'1-学员信息表'!A:AC,19,0)="","错误",VLOOKUP(E51,'1-学员信息表'!A:AC,19,0))))</f>
        <v>天河区骏景小学</v>
      </c>
      <c r="U51" s="30" t="str">
        <f>IF(E51="","",IF(ISERROR(VLOOKUP(E51,'1-学员信息表'!A:AC,20,0)),"错误",IF(VLOOKUP(E51,'1-学员信息表'!A:AC,20,0)="","错误",VLOOKUP(E51,'1-学员信息表'!A:AC,20,0))))</f>
        <v>一年级</v>
      </c>
    </row>
    <row r="52" spans="1:21">
      <c r="A52" s="158">
        <f t="shared" si="0"/>
        <v>51</v>
      </c>
      <c r="B52" s="26" t="str">
        <f t="shared" si="1"/>
        <v>05月</v>
      </c>
      <c r="C52" s="159" t="str">
        <f t="shared" si="2"/>
        <v>天河天府路中心</v>
      </c>
      <c r="D52" s="268" t="s">
        <v>1541</v>
      </c>
      <c r="E52" s="169" t="s">
        <v>1753</v>
      </c>
      <c r="F52" s="26" t="str">
        <f>IF(E52="","",IFERROR(VLOOKUP(E52,'1-学员信息表'!A:AC,2,0),"错误"))</f>
        <v>平皓中</v>
      </c>
      <c r="G52" s="26" t="str">
        <f>IF(E52="","",IF(ISERROR(VLOOKUP(E52,'2-班级学员信息表'!F:AB,12,0)),"错误",IF(VLOOKUP(E52,'2-班级学员信息表'!F:AB,12,0)="","错误",VLOOKUP(E52,'2-班级学员信息表'!F:AB,12,0))))</f>
        <v>未进班</v>
      </c>
      <c r="H52" s="26" t="str">
        <f>IF(E52="","",IF(ISERROR(VLOOKUP(E52,'2-班级学员信息表'!F:AB,13,0)),"错误",IF(VLOOKUP(E52,'2-班级学员信息表'!F:AB,13,0)="","错误",VLOOKUP(E52,'2-班级学员信息表'!F:AB,13,0))))</f>
        <v>未进班</v>
      </c>
      <c r="I52" s="30">
        <f>IF(E52="","",IFERROR(VLOOKUP(E52,'2-班级学员信息表'!F:AB,14,0),"错误"))</f>
        <v>0</v>
      </c>
      <c r="J52" s="30" t="str">
        <f>IF(E52="","",IFERROR(VLOOKUP(E52,'2-班级学员信息表'!F:AB,15,0),"错误"))</f>
        <v/>
      </c>
      <c r="K52" s="33">
        <f>IF(E52="","",IFERROR(VLOOKUP(H52,'2-班级信息'!A:AD,6,0),"错误"))</f>
        <v>1</v>
      </c>
      <c r="L52" s="33">
        <f>IF(E52="","",IFERROR(VLOOKUP(H52,'2-班级信息'!A:AD,29,0),"错误"))</f>
        <v>0</v>
      </c>
      <c r="M52" s="34">
        <f>SUMIF('6-学员费用预警表'!A:A,'10-新增明细'!E52,'6-学员费用预警表'!E:E)</f>
        <v>48</v>
      </c>
      <c r="N52" s="35">
        <f>SUMIF('6-学员费用预警表'!A:A,'10-新增明细'!E52,'6-学员费用预警表'!H:H)</f>
        <v>3316</v>
      </c>
      <c r="O52" s="30" t="str">
        <f>IF(E52="","",IFERROR(VLOOKUP(E52,'1-学员信息表'!A:AC,8,0),"错误"))</f>
        <v>18602015509</v>
      </c>
      <c r="P52" s="30" t="str">
        <f>IF(E52="","",IFERROR(VLOOKUP(E52,'3-收据记录表'!D:AP,18,0),"错误"))</f>
        <v>张松煌</v>
      </c>
      <c r="Q52" s="31"/>
      <c r="R52" s="36"/>
      <c r="S52" s="30" t="str">
        <f>IF(E52="","",IF(ISERROR(VLOOKUP(E52,'1-学员信息表'!A:AC,9,0)),"错误",IF(VLOOKUP(E52,'1-学员信息表'!A:AC,9,0)="","错误",VLOOKUP(E52,'1-学员信息表'!A:AC,9,0))))</f>
        <v>自动上门</v>
      </c>
      <c r="T52" s="37" t="str">
        <f>IF(E52="","",IF(ISERROR(VLOOKUP(E52,'1-学员信息表'!A:AC,19,0)),"错误",IF(VLOOKUP(E52,'1-学员信息表'!A:AC,19,0)="","错误",VLOOKUP(E52,'1-学员信息表'!A:AC,19,0))))</f>
        <v>天河区天府路小学</v>
      </c>
      <c r="U52" s="30" t="str">
        <f>IF(E52="","",IF(ISERROR(VLOOKUP(E52,'1-学员信息表'!A:AC,20,0)),"错误",IF(VLOOKUP(E52,'1-学员信息表'!A:AC,20,0)="","错误",VLOOKUP(E52,'1-学员信息表'!A:AC,20,0))))</f>
        <v>一年级</v>
      </c>
    </row>
    <row r="53" spans="1:21">
      <c r="A53" s="158">
        <f t="shared" si="0"/>
        <v>52</v>
      </c>
      <c r="B53" s="26" t="str">
        <f t="shared" si="1"/>
        <v>05月</v>
      </c>
      <c r="C53" s="159" t="str">
        <f t="shared" si="2"/>
        <v>天河天府路中心</v>
      </c>
      <c r="D53" s="268" t="s">
        <v>1541</v>
      </c>
      <c r="E53" s="169" t="s">
        <v>1580</v>
      </c>
      <c r="F53" s="26" t="str">
        <f>IF(E53="","",IFERROR(VLOOKUP(E53,'1-学员信息表'!A:AC,2,0),"错误"))</f>
        <v>杨天乐</v>
      </c>
      <c r="G53" s="26" t="str">
        <f>IF(E53="","",IF(ISERROR(VLOOKUP(E53,'2-班级学员信息表'!F:AB,12,0)),"错误",IF(VLOOKUP(E53,'2-班级学员信息表'!F:AB,12,0)="","错误",VLOOKUP(E53,'2-班级学员信息表'!F:AB,12,0))))</f>
        <v>小初部</v>
      </c>
      <c r="H53" s="26" t="str">
        <f>IF(E53="","",IF(ISERROR(VLOOKUP(E53,'2-班级学员信息表'!F:AB,13,0)),"错误",IF(VLOOKUP(E53,'2-班级学员信息表'!F:AB,13,0)="","错误",VLOOKUP(E53,'2-班级学员信息表'!F:AB,13,0))))</f>
        <v>P02F01G0106</v>
      </c>
      <c r="I53" s="30" t="str">
        <f>IF(E53="","",IFERROR(VLOOKUP(E53,'2-班级学员信息表'!F:AB,14,0),"错误"))</f>
        <v>翟志翔</v>
      </c>
      <c r="J53" s="30" t="str">
        <f>IF(E53="","",IFERROR(VLOOKUP(E53,'2-班级学员信息表'!F:AB,15,0),"错误"))</f>
        <v>陈美全</v>
      </c>
      <c r="K53" s="33">
        <f>IF(E53="","",IFERROR(VLOOKUP(H53,'2-班级信息'!A:AD,6,0),"错误"))</f>
        <v>42868</v>
      </c>
      <c r="L53" s="33">
        <f>IF(E53="","",IFERROR(VLOOKUP(H53,'2-班级信息'!A:AD,29,0),"错误"))</f>
        <v>3</v>
      </c>
      <c r="M53" s="34">
        <f>SUMIF('6-学员费用预警表'!A:A,'10-新增明细'!E53,'6-学员费用预警表'!E:E)</f>
        <v>45</v>
      </c>
      <c r="N53" s="35">
        <f>SUMIF('6-学员费用预警表'!A:A,'10-新增明细'!E53,'6-学员费用预警表'!H:H)</f>
        <v>3108.75</v>
      </c>
      <c r="O53" s="30" t="str">
        <f>IF(E53="","",IFERROR(VLOOKUP(E53,'1-学员信息表'!A:AC,8,0),"错误"))</f>
        <v>13632358827</v>
      </c>
      <c r="P53" s="30" t="str">
        <f>IF(E53="","",IFERROR(VLOOKUP(E53,'3-收据记录表'!D:AP,18,0),"错误"))</f>
        <v>张松煌</v>
      </c>
      <c r="Q53" s="31"/>
      <c r="R53" s="36"/>
      <c r="S53" s="30" t="str">
        <f>IF(E53="","",IF(ISERROR(VLOOKUP(E53,'1-学员信息表'!A:AC,9,0)),"错误",IF(VLOOKUP(E53,'1-学员信息表'!A:AC,9,0)="","错误",VLOOKUP(E53,'1-学员信息表'!A:AC,9,0))))</f>
        <v>自动上门</v>
      </c>
      <c r="T53" s="37" t="str">
        <f>IF(E53="","",IF(ISERROR(VLOOKUP(E53,'1-学员信息表'!A:AC,19,0)),"错误",IF(VLOOKUP(E53,'1-学员信息表'!A:AC,19,0)="","错误",VLOOKUP(E53,'1-学员信息表'!A:AC,19,0))))</f>
        <v>广州市天河区第一实验小学</v>
      </c>
      <c r="U53" s="30" t="str">
        <f>IF(E53="","",IF(ISERROR(VLOOKUP(E53,'1-学员信息表'!A:AC,20,0)),"错误",IF(VLOOKUP(E53,'1-学员信息表'!A:AC,20,0)="","错误",VLOOKUP(E53,'1-学员信息表'!A:AC,20,0))))</f>
        <v>二年级</v>
      </c>
    </row>
    <row r="54" spans="1:21">
      <c r="A54" s="158">
        <f t="shared" si="0"/>
        <v>53</v>
      </c>
      <c r="B54" s="26" t="str">
        <f t="shared" si="1"/>
        <v>05月</v>
      </c>
      <c r="C54" s="159" t="str">
        <f t="shared" si="2"/>
        <v>天河天府路中心</v>
      </c>
      <c r="D54" s="268" t="s">
        <v>1541</v>
      </c>
      <c r="E54" s="169" t="s">
        <v>1689</v>
      </c>
      <c r="F54" s="26" t="str">
        <f>IF(E54="","",IFERROR(VLOOKUP(E54,'1-学员信息表'!A:AC,2,0),"错误"))</f>
        <v>张语彤</v>
      </c>
      <c r="G54" s="26" t="str">
        <f>IF(E54="","",IF(ISERROR(VLOOKUP(E54,'2-班级学员信息表'!F:AB,12,0)),"错误",IF(VLOOKUP(E54,'2-班级学员信息表'!F:AB,12,0)="","错误",VLOOKUP(E54,'2-班级学员信息表'!F:AB,12,0))))</f>
        <v>未进班</v>
      </c>
      <c r="H54" s="26" t="str">
        <f>IF(E54="","",IF(ISERROR(VLOOKUP(E54,'2-班级学员信息表'!F:AB,13,0)),"错误",IF(VLOOKUP(E54,'2-班级学员信息表'!F:AB,13,0)="","错误",VLOOKUP(E54,'2-班级学员信息表'!F:AB,13,0))))</f>
        <v>未进班</v>
      </c>
      <c r="I54" s="30">
        <f>IF(E54="","",IFERROR(VLOOKUP(E54,'2-班级学员信息表'!F:AB,14,0),"错误"))</f>
        <v>0</v>
      </c>
      <c r="J54" s="30" t="str">
        <f>IF(E54="","",IFERROR(VLOOKUP(E54,'2-班级学员信息表'!F:AB,15,0),"错误"))</f>
        <v/>
      </c>
      <c r="K54" s="33">
        <f>IF(E54="","",IFERROR(VLOOKUP(H54,'2-班级信息'!A:AD,6,0),"错误"))</f>
        <v>1</v>
      </c>
      <c r="L54" s="33">
        <f>IF(E54="","",IFERROR(VLOOKUP(H54,'2-班级信息'!A:AD,29,0),"错误"))</f>
        <v>0</v>
      </c>
      <c r="M54" s="34">
        <f>SUMIF('6-学员费用预警表'!A:A,'10-新增明细'!E54,'6-学员费用预警表'!E:E)</f>
        <v>32</v>
      </c>
      <c r="N54" s="35">
        <f>SUMIF('6-学员费用预警表'!A:A,'10-新增明细'!E54,'6-学员费用预警表'!H:H)</f>
        <v>960</v>
      </c>
      <c r="O54" s="30" t="str">
        <f>IF(E54="","",IFERROR(VLOOKUP(E54,'1-学员信息表'!A:AC,8,0),"错误"))</f>
        <v>18680254600</v>
      </c>
      <c r="P54" s="30" t="str">
        <f>IF(E54="","",IFERROR(VLOOKUP(E54,'3-收据记录表'!D:AP,18,0),"错误"))</f>
        <v>吴逸芬</v>
      </c>
      <c r="Q54" s="31"/>
      <c r="R54" s="36"/>
      <c r="S54" s="30" t="str">
        <f>IF(E54="","",IF(ISERROR(VLOOKUP(E54,'1-学员信息表'!A:AC,9,0)),"错误",IF(VLOOKUP(E54,'1-学员信息表'!A:AC,9,0)="","错误",VLOOKUP(E54,'1-学员信息表'!A:AC,9,0))))</f>
        <v>07-网络咨询</v>
      </c>
      <c r="T54" s="37" t="str">
        <f>IF(E54="","",IF(ISERROR(VLOOKUP(E54,'1-学员信息表'!A:AC,19,0)),"错误",IF(VLOOKUP(E54,'1-学员信息表'!A:AC,19,0)="","错误",VLOOKUP(E54,'1-学员信息表'!A:AC,19,0))))</f>
        <v>东华幼儿园</v>
      </c>
      <c r="U54" s="30" t="str">
        <f>IF(E54="","",IF(ISERROR(VLOOKUP(E54,'1-学员信息表'!A:AC,20,0)),"错误",IF(VLOOKUP(E54,'1-学员信息表'!A:AC,20,0)="","错误",VLOOKUP(E54,'1-学员信息表'!A:AC,20,0))))</f>
        <v>小班</v>
      </c>
    </row>
    <row r="55" spans="1:21">
      <c r="A55" s="158">
        <f t="shared" si="0"/>
        <v>54</v>
      </c>
      <c r="B55" s="26" t="str">
        <f t="shared" si="1"/>
        <v>05月</v>
      </c>
      <c r="C55" s="159" t="str">
        <f t="shared" si="2"/>
        <v>天河天府路中心</v>
      </c>
      <c r="D55" s="268" t="s">
        <v>1541</v>
      </c>
      <c r="E55" s="169" t="s">
        <v>1788</v>
      </c>
      <c r="F55" s="26" t="str">
        <f>IF(E55="","",IFERROR(VLOOKUP(E55,'1-学员信息表'!A:AC,2,0),"错误"))</f>
        <v>金昱谦</v>
      </c>
      <c r="G55" s="26" t="str">
        <f>IF(E55="","",IF(ISERROR(VLOOKUP(E55,'2-班级学员信息表'!F:AB,12,0)),"错误",IF(VLOOKUP(E55,'2-班级学员信息表'!F:AB,12,0)="","错误",VLOOKUP(E55,'2-班级学员信息表'!F:AB,12,0))))</f>
        <v>未进班</v>
      </c>
      <c r="H55" s="26" t="str">
        <f>IF(E55="","",IF(ISERROR(VLOOKUP(E55,'2-班级学员信息表'!F:AB,13,0)),"错误",IF(VLOOKUP(E55,'2-班级学员信息表'!F:AB,13,0)="","错误",VLOOKUP(E55,'2-班级学员信息表'!F:AB,13,0))))</f>
        <v>未进班</v>
      </c>
      <c r="I55" s="30">
        <f>IF(E55="","",IFERROR(VLOOKUP(E55,'2-班级学员信息表'!F:AB,14,0),"错误"))</f>
        <v>0</v>
      </c>
      <c r="J55" s="30" t="str">
        <f>IF(E55="","",IFERROR(VLOOKUP(E55,'2-班级学员信息表'!F:AB,15,0),"错误"))</f>
        <v/>
      </c>
      <c r="K55" s="33">
        <f>IF(E55="","",IFERROR(VLOOKUP(H55,'2-班级信息'!A:AD,6,0),"错误"))</f>
        <v>1</v>
      </c>
      <c r="L55" s="33">
        <f>IF(E55="","",IFERROR(VLOOKUP(H55,'2-班级信息'!A:AD,29,0),"错误"))</f>
        <v>0</v>
      </c>
      <c r="M55" s="34">
        <f>SUMIF('6-学员费用预警表'!A:A,'10-新增明细'!E55,'6-学员费用预警表'!E:E)</f>
        <v>32</v>
      </c>
      <c r="N55" s="35">
        <f>SUMIF('6-学员费用预警表'!A:A,'10-新增明细'!E55,'6-学员费用预警表'!H:H)</f>
        <v>960</v>
      </c>
      <c r="O55" s="30" t="str">
        <f>IF(E55="","",IFERROR(VLOOKUP(E55,'1-学员信息表'!A:AC,8,0),"错误"))</f>
        <v>13360008197</v>
      </c>
      <c r="P55" s="30" t="str">
        <f>IF(E55="","",IFERROR(VLOOKUP(E55,'3-收据记录表'!D:AP,18,0),"错误"))</f>
        <v>吴逸芬</v>
      </c>
      <c r="Q55" s="31"/>
      <c r="R55" s="36"/>
      <c r="S55" s="30" t="str">
        <f>IF(E55="","",IF(ISERROR(VLOOKUP(E55,'1-学员信息表'!A:AC,9,0)),"错误",IF(VLOOKUP(E55,'1-学员信息表'!A:AC,9,0)="","错误",VLOOKUP(E55,'1-学员信息表'!A:AC,9,0))))</f>
        <v>07-网络咨询</v>
      </c>
      <c r="T55" s="37" t="str">
        <f>IF(E55="","",IF(ISERROR(VLOOKUP(E55,'1-学员信息表'!A:AC,19,0)),"错误",IF(VLOOKUP(E55,'1-学员信息表'!A:AC,19,0)="","错误",VLOOKUP(E55,'1-学员信息表'!A:AC,19,0))))</f>
        <v>东华幼儿园</v>
      </c>
      <c r="U55" s="30" t="str">
        <f>IF(E55="","",IF(ISERROR(VLOOKUP(E55,'1-学员信息表'!A:AC,20,0)),"错误",IF(VLOOKUP(E55,'1-学员信息表'!A:AC,20,0)="","错误",VLOOKUP(E55,'1-学员信息表'!A:AC,20,0))))</f>
        <v>小班</v>
      </c>
    </row>
    <row r="56" spans="1:21">
      <c r="A56" s="158">
        <f t="shared" si="0"/>
        <v>55</v>
      </c>
      <c r="B56" s="26" t="str">
        <f t="shared" si="1"/>
        <v>05月</v>
      </c>
      <c r="C56" s="159" t="str">
        <f t="shared" si="2"/>
        <v>天河天府路中心</v>
      </c>
      <c r="D56" s="268" t="s">
        <v>1541</v>
      </c>
      <c r="E56" s="169" t="s">
        <v>1791</v>
      </c>
      <c r="F56" s="26" t="str">
        <f>IF(E56="","",IFERROR(VLOOKUP(E56,'1-学员信息表'!A:AC,2,0),"错误"))</f>
        <v>彭芷晴</v>
      </c>
      <c r="G56" s="26" t="str">
        <f>IF(E56="","",IF(ISERROR(VLOOKUP(E56,'2-班级学员信息表'!F:AB,12,0)),"错误",IF(VLOOKUP(E56,'2-班级学员信息表'!F:AB,12,0)="","错误",VLOOKUP(E56,'2-班级学员信息表'!F:AB,12,0))))</f>
        <v>未进班</v>
      </c>
      <c r="H56" s="26" t="str">
        <f>IF(E56="","",IF(ISERROR(VLOOKUP(E56,'2-班级学员信息表'!F:AB,13,0)),"错误",IF(VLOOKUP(E56,'2-班级学员信息表'!F:AB,13,0)="","错误",VLOOKUP(E56,'2-班级学员信息表'!F:AB,13,0))))</f>
        <v>未进班</v>
      </c>
      <c r="I56" s="30">
        <f>IF(E56="","",IFERROR(VLOOKUP(E56,'2-班级学员信息表'!F:AB,14,0),"错误"))</f>
        <v>0</v>
      </c>
      <c r="J56" s="30" t="str">
        <f>IF(E56="","",IFERROR(VLOOKUP(E56,'2-班级学员信息表'!F:AB,15,0),"错误"))</f>
        <v/>
      </c>
      <c r="K56" s="33">
        <f>IF(E56="","",IFERROR(VLOOKUP(H56,'2-班级信息'!A:AD,6,0),"错误"))</f>
        <v>1</v>
      </c>
      <c r="L56" s="33">
        <f>IF(E56="","",IFERROR(VLOOKUP(H56,'2-班级信息'!A:AD,29,0),"错误"))</f>
        <v>0</v>
      </c>
      <c r="M56" s="34">
        <f>SUMIF('6-学员费用预警表'!A:A,'10-新增明细'!E56,'6-学员费用预警表'!E:E)</f>
        <v>32</v>
      </c>
      <c r="N56" s="35">
        <f>SUMIF('6-学员费用预警表'!A:A,'10-新增明细'!E56,'6-学员费用预警表'!H:H)</f>
        <v>960</v>
      </c>
      <c r="O56" s="30" t="str">
        <f>IF(E56="","",IFERROR(VLOOKUP(E56,'1-学员信息表'!A:AC,8,0),"错误"))</f>
        <v>18928861230</v>
      </c>
      <c r="P56" s="30" t="str">
        <f>IF(E56="","",IFERROR(VLOOKUP(E56,'3-收据记录表'!D:AP,18,0),"错误"))</f>
        <v>吴逸芬</v>
      </c>
      <c r="Q56" s="31"/>
      <c r="R56" s="36"/>
      <c r="S56" s="30" t="str">
        <f>IF(E56="","",IF(ISERROR(VLOOKUP(E56,'1-学员信息表'!A:AC,9,0)),"错误",IF(VLOOKUP(E56,'1-学员信息表'!A:AC,9,0)="","错误",VLOOKUP(E56,'1-学员信息表'!A:AC,9,0))))</f>
        <v>07-网络咨询</v>
      </c>
      <c r="T56" s="37" t="str">
        <f>IF(E56="","",IF(ISERROR(VLOOKUP(E56,'1-学员信息表'!A:AC,19,0)),"错误",IF(VLOOKUP(E56,'1-学员信息表'!A:AC,19,0)="","错误",VLOOKUP(E56,'1-学员信息表'!A:AC,19,0))))</f>
        <v>东华幼儿园</v>
      </c>
      <c r="U56" s="30" t="str">
        <f>IF(E56="","",IF(ISERROR(VLOOKUP(E56,'1-学员信息表'!A:AC,20,0)),"错误",IF(VLOOKUP(E56,'1-学员信息表'!A:AC,20,0)="","错误",VLOOKUP(E56,'1-学员信息表'!A:AC,20,0))))</f>
        <v>小班</v>
      </c>
    </row>
    <row r="57" spans="1:21">
      <c r="A57" s="158">
        <f t="shared" si="0"/>
        <v>56</v>
      </c>
      <c r="B57" s="26" t="str">
        <f t="shared" si="1"/>
        <v>05月</v>
      </c>
      <c r="C57" s="159" t="str">
        <f t="shared" si="2"/>
        <v>天河天府路中心</v>
      </c>
      <c r="D57" s="268" t="s">
        <v>1541</v>
      </c>
      <c r="E57" s="169" t="s">
        <v>1714</v>
      </c>
      <c r="F57" s="26" t="str">
        <f>IF(E57="","",IFERROR(VLOOKUP(E57,'1-学员信息表'!A:AC,2,0),"错误"))</f>
        <v>张庭语</v>
      </c>
      <c r="G57" s="26" t="str">
        <f>IF(E57="","",IF(ISERROR(VLOOKUP(E57,'2-班级学员信息表'!F:AB,12,0)),"错误",IF(VLOOKUP(E57,'2-班级学员信息表'!F:AB,12,0)="","错误",VLOOKUP(E57,'2-班级学员信息表'!F:AB,12,0))))</f>
        <v>未进班</v>
      </c>
      <c r="H57" s="26" t="str">
        <f>IF(E57="","",IF(ISERROR(VLOOKUP(E57,'2-班级学员信息表'!F:AB,13,0)),"错误",IF(VLOOKUP(E57,'2-班级学员信息表'!F:AB,13,0)="","错误",VLOOKUP(E57,'2-班级学员信息表'!F:AB,13,0))))</f>
        <v>未进班</v>
      </c>
      <c r="I57" s="30">
        <f>IF(E57="","",IFERROR(VLOOKUP(E57,'2-班级学员信息表'!F:AB,14,0),"错误"))</f>
        <v>0</v>
      </c>
      <c r="J57" s="30" t="str">
        <f>IF(E57="","",IFERROR(VLOOKUP(E57,'2-班级学员信息表'!F:AB,15,0),"错误"))</f>
        <v/>
      </c>
      <c r="K57" s="33">
        <f>IF(E57="","",IFERROR(VLOOKUP(H57,'2-班级信息'!A:AD,6,0),"错误"))</f>
        <v>1</v>
      </c>
      <c r="L57" s="33">
        <f>IF(E57="","",IFERROR(VLOOKUP(H57,'2-班级信息'!A:AD,29,0),"错误"))</f>
        <v>0</v>
      </c>
      <c r="M57" s="34">
        <f>SUMIF('6-学员费用预警表'!A:A,'10-新增明细'!E57,'6-学员费用预警表'!E:E)</f>
        <v>32</v>
      </c>
      <c r="N57" s="35">
        <f>SUMIF('6-学员费用预警表'!A:A,'10-新增明细'!E57,'6-学员费用预警表'!H:H)</f>
        <v>960</v>
      </c>
      <c r="O57" s="30" t="str">
        <f>IF(E57="","",IFERROR(VLOOKUP(E57,'1-学员信息表'!A:AC,8,0),"错误"))</f>
        <v>13808870314</v>
      </c>
      <c r="P57" s="30" t="str">
        <f>IF(E57="","",IFERROR(VLOOKUP(E57,'3-收据记录表'!D:AP,18,0),"错误"))</f>
        <v>吴逸芬</v>
      </c>
      <c r="Q57" s="31"/>
      <c r="R57" s="36"/>
      <c r="S57" s="30" t="str">
        <f>IF(E57="","",IF(ISERROR(VLOOKUP(E57,'1-学员信息表'!A:AC,9,0)),"错误",IF(VLOOKUP(E57,'1-学员信息表'!A:AC,9,0)="","错误",VLOOKUP(E57,'1-学员信息表'!A:AC,9,0))))</f>
        <v>07-网络咨询</v>
      </c>
      <c r="T57" s="37" t="str">
        <f>IF(E57="","",IF(ISERROR(VLOOKUP(E57,'1-学员信息表'!A:AC,19,0)),"错误",IF(VLOOKUP(E57,'1-学员信息表'!A:AC,19,0)="","错误",VLOOKUP(E57,'1-学员信息表'!A:AC,19,0))))</f>
        <v>东华幼儿园</v>
      </c>
      <c r="U57" s="30" t="str">
        <f>IF(E57="","",IF(ISERROR(VLOOKUP(E57,'1-学员信息表'!A:AC,20,0)),"错误",IF(VLOOKUP(E57,'1-学员信息表'!A:AC,20,0)="","错误",VLOOKUP(E57,'1-学员信息表'!A:AC,20,0))))</f>
        <v>小班</v>
      </c>
    </row>
    <row r="58" spans="1:21">
      <c r="A58" s="158">
        <f t="shared" si="0"/>
        <v>57</v>
      </c>
      <c r="B58" s="26" t="str">
        <f t="shared" si="1"/>
        <v>05月</v>
      </c>
      <c r="C58" s="159" t="str">
        <f t="shared" si="2"/>
        <v>天河天府路中心</v>
      </c>
      <c r="D58" s="268" t="s">
        <v>1541</v>
      </c>
      <c r="E58" s="169" t="s">
        <v>1795</v>
      </c>
      <c r="F58" s="26" t="str">
        <f>IF(E58="","",IFERROR(VLOOKUP(E58,'1-学员信息表'!A:AC,2,0),"错误"))</f>
        <v>熊忻仪</v>
      </c>
      <c r="G58" s="26" t="str">
        <f>IF(E58="","",IF(ISERROR(VLOOKUP(E58,'2-班级学员信息表'!F:AB,12,0)),"错误",IF(VLOOKUP(E58,'2-班级学员信息表'!F:AB,12,0)="","错误",VLOOKUP(E58,'2-班级学员信息表'!F:AB,12,0))))</f>
        <v>未进班</v>
      </c>
      <c r="H58" s="26" t="str">
        <f>IF(E58="","",IF(ISERROR(VLOOKUP(E58,'2-班级学员信息表'!F:AB,13,0)),"错误",IF(VLOOKUP(E58,'2-班级学员信息表'!F:AB,13,0)="","错误",VLOOKUP(E58,'2-班级学员信息表'!F:AB,13,0))))</f>
        <v>未进班</v>
      </c>
      <c r="I58" s="30">
        <f>IF(E58="","",IFERROR(VLOOKUP(E58,'2-班级学员信息表'!F:AB,14,0),"错误"))</f>
        <v>0</v>
      </c>
      <c r="J58" s="30" t="str">
        <f>IF(E58="","",IFERROR(VLOOKUP(E58,'2-班级学员信息表'!F:AB,15,0),"错误"))</f>
        <v/>
      </c>
      <c r="K58" s="33">
        <f>IF(E58="","",IFERROR(VLOOKUP(H58,'2-班级信息'!A:AD,6,0),"错误"))</f>
        <v>1</v>
      </c>
      <c r="L58" s="33">
        <f>IF(E58="","",IFERROR(VLOOKUP(H58,'2-班级信息'!A:AD,29,0),"错误"))</f>
        <v>0</v>
      </c>
      <c r="M58" s="34">
        <f>SUMIF('6-学员费用预警表'!A:A,'10-新增明细'!E58,'6-学员费用预警表'!E:E)</f>
        <v>32</v>
      </c>
      <c r="N58" s="35">
        <f>SUMIF('6-学员费用预警表'!A:A,'10-新增明细'!E58,'6-学员费用预警表'!H:H)</f>
        <v>960</v>
      </c>
      <c r="O58" s="30" t="str">
        <f>IF(E58="","",IFERROR(VLOOKUP(E58,'1-学员信息表'!A:AC,8,0),"错误"))</f>
        <v>13922453679</v>
      </c>
      <c r="P58" s="30" t="str">
        <f>IF(E58="","",IFERROR(VLOOKUP(E58,'3-收据记录表'!D:AP,18,0),"错误"))</f>
        <v>吴逸芬</v>
      </c>
      <c r="Q58" s="31"/>
      <c r="R58" s="36"/>
      <c r="S58" s="30" t="str">
        <f>IF(E58="","",IF(ISERROR(VLOOKUP(E58,'1-学员信息表'!A:AC,9,0)),"错误",IF(VLOOKUP(E58,'1-学员信息表'!A:AC,9,0)="","错误",VLOOKUP(E58,'1-学员信息表'!A:AC,9,0))))</f>
        <v>07-网络咨询</v>
      </c>
      <c r="T58" s="37" t="str">
        <f>IF(E58="","",IF(ISERROR(VLOOKUP(E58,'1-学员信息表'!A:AC,19,0)),"错误",IF(VLOOKUP(E58,'1-学员信息表'!A:AC,19,0)="","错误",VLOOKUP(E58,'1-学员信息表'!A:AC,19,0))))</f>
        <v>东华幼儿园</v>
      </c>
      <c r="U58" s="30" t="str">
        <f>IF(E58="","",IF(ISERROR(VLOOKUP(E58,'1-学员信息表'!A:AC,20,0)),"错误",IF(VLOOKUP(E58,'1-学员信息表'!A:AC,20,0)="","错误",VLOOKUP(E58,'1-学员信息表'!A:AC,20,0))))</f>
        <v>小班</v>
      </c>
    </row>
    <row r="59" spans="1:21">
      <c r="A59" s="158">
        <f t="shared" si="0"/>
        <v>58</v>
      </c>
      <c r="B59" s="26" t="str">
        <f t="shared" si="1"/>
        <v>05月</v>
      </c>
      <c r="C59" s="159" t="str">
        <f t="shared" si="2"/>
        <v>天河天府路中心</v>
      </c>
      <c r="D59" s="268" t="s">
        <v>1541</v>
      </c>
      <c r="E59" s="169" t="s">
        <v>1798</v>
      </c>
      <c r="F59" s="26" t="str">
        <f>IF(E59="","",IFERROR(VLOOKUP(E59,'1-学员信息表'!A:AC,2,0),"错误"))</f>
        <v>唐茜薇</v>
      </c>
      <c r="G59" s="26" t="str">
        <f>IF(E59="","",IF(ISERROR(VLOOKUP(E59,'2-班级学员信息表'!F:AB,12,0)),"错误",IF(VLOOKUP(E59,'2-班级学员信息表'!F:AB,12,0)="","错误",VLOOKUP(E59,'2-班级学员信息表'!F:AB,12,0))))</f>
        <v>未进班</v>
      </c>
      <c r="H59" s="26" t="str">
        <f>IF(E59="","",IF(ISERROR(VLOOKUP(E59,'2-班级学员信息表'!F:AB,13,0)),"错误",IF(VLOOKUP(E59,'2-班级学员信息表'!F:AB,13,0)="","错误",VLOOKUP(E59,'2-班级学员信息表'!F:AB,13,0))))</f>
        <v>未进班</v>
      </c>
      <c r="I59" s="30">
        <f>IF(E59="","",IFERROR(VLOOKUP(E59,'2-班级学员信息表'!F:AB,14,0),"错误"))</f>
        <v>0</v>
      </c>
      <c r="J59" s="30" t="str">
        <f>IF(E59="","",IFERROR(VLOOKUP(E59,'2-班级学员信息表'!F:AB,15,0),"错误"))</f>
        <v/>
      </c>
      <c r="K59" s="33">
        <f>IF(E59="","",IFERROR(VLOOKUP(H59,'2-班级信息'!A:AD,6,0),"错误"))</f>
        <v>1</v>
      </c>
      <c r="L59" s="33">
        <f>IF(E59="","",IFERROR(VLOOKUP(H59,'2-班级信息'!A:AD,29,0),"错误"))</f>
        <v>0</v>
      </c>
      <c r="M59" s="34">
        <f>SUMIF('6-学员费用预警表'!A:A,'10-新增明细'!E59,'6-学员费用预警表'!E:E)</f>
        <v>48</v>
      </c>
      <c r="N59" s="35">
        <f>SUMIF('6-学员费用预警表'!A:A,'10-新增明细'!E59,'6-学员费用预警表'!H:H)</f>
        <v>3316</v>
      </c>
      <c r="O59" s="30" t="str">
        <f>IF(E59="","",IFERROR(VLOOKUP(E59,'1-学员信息表'!A:AC,8,0),"错误"))</f>
        <v>13798159371</v>
      </c>
      <c r="P59" s="30" t="str">
        <f>IF(E59="","",IFERROR(VLOOKUP(E59,'3-收据记录表'!D:AP,18,0),"错误"))</f>
        <v>翟志翔</v>
      </c>
      <c r="Q59" s="31"/>
      <c r="R59" s="36"/>
      <c r="S59" s="30" t="str">
        <f>IF(E59="","",IF(ISERROR(VLOOKUP(E59,'1-学员信息表'!A:AC,9,0)),"错误",IF(VLOOKUP(E59,'1-学员信息表'!A:AC,9,0)="","错误",VLOOKUP(E59,'1-学员信息表'!A:AC,9,0))))</f>
        <v>自动上门</v>
      </c>
      <c r="T59" s="37" t="str">
        <f>IF(E59="","",IF(ISERROR(VLOOKUP(E59,'1-学员信息表'!A:AC,19,0)),"错误",IF(VLOOKUP(E59,'1-学员信息表'!A:AC,19,0)="","错误",VLOOKUP(E59,'1-学员信息表'!A:AC,19,0))))</f>
        <v>天河区天府路小学</v>
      </c>
      <c r="U59" s="30" t="str">
        <f>IF(E59="","",IF(ISERROR(VLOOKUP(E59,'1-学员信息表'!A:AC,20,0)),"错误",IF(VLOOKUP(E59,'1-学员信息表'!A:AC,20,0)="","错误",VLOOKUP(E59,'1-学员信息表'!A:AC,20,0))))</f>
        <v>三年级</v>
      </c>
    </row>
    <row r="60" spans="1:21">
      <c r="A60" s="158">
        <f t="shared" si="0"/>
        <v>59</v>
      </c>
      <c r="B60" s="26" t="str">
        <f t="shared" si="1"/>
        <v>05月</v>
      </c>
      <c r="C60" s="159" t="str">
        <f t="shared" si="2"/>
        <v>天河天府路中心</v>
      </c>
      <c r="D60" s="268" t="s">
        <v>1541</v>
      </c>
      <c r="E60" s="169" t="s">
        <v>1801</v>
      </c>
      <c r="F60" s="26" t="str">
        <f>IF(E60="","",IFERROR(VLOOKUP(E60,'1-学员信息表'!A:AC,2,0),"错误"))</f>
        <v>杨芷澄</v>
      </c>
      <c r="G60" s="26" t="str">
        <f>IF(E60="","",IF(ISERROR(VLOOKUP(E60,'2-班级学员信息表'!F:AB,12,0)),"错误",IF(VLOOKUP(E60,'2-班级学员信息表'!F:AB,12,0)="","错误",VLOOKUP(E60,'2-班级学员信息表'!F:AB,12,0))))</f>
        <v>未进班</v>
      </c>
      <c r="H60" s="26" t="str">
        <f>IF(E60="","",IF(ISERROR(VLOOKUP(E60,'2-班级学员信息表'!F:AB,13,0)),"错误",IF(VLOOKUP(E60,'2-班级学员信息表'!F:AB,13,0)="","错误",VLOOKUP(E60,'2-班级学员信息表'!F:AB,13,0))))</f>
        <v>未进班</v>
      </c>
      <c r="I60" s="30">
        <f>IF(E60="","",IFERROR(VLOOKUP(E60,'2-班级学员信息表'!F:AB,14,0),"错误"))</f>
        <v>0</v>
      </c>
      <c r="J60" s="30" t="str">
        <f>IF(E60="","",IFERROR(VLOOKUP(E60,'2-班级学员信息表'!F:AB,15,0),"错误"))</f>
        <v/>
      </c>
      <c r="K60" s="33">
        <f>IF(E60="","",IFERROR(VLOOKUP(H60,'2-班级信息'!A:AD,6,0),"错误"))</f>
        <v>1</v>
      </c>
      <c r="L60" s="33">
        <f>IF(E60="","",IFERROR(VLOOKUP(H60,'2-班级信息'!A:AD,29,0),"错误"))</f>
        <v>0</v>
      </c>
      <c r="M60" s="34">
        <f>SUMIF('6-学员费用预警表'!A:A,'10-新增明细'!E60,'6-学员费用预警表'!E:E)</f>
        <v>32</v>
      </c>
      <c r="N60" s="35">
        <f>SUMIF('6-学员费用预警表'!A:A,'10-新增明细'!E60,'6-学员费用预警表'!H:H)</f>
        <v>960</v>
      </c>
      <c r="O60" s="30" t="str">
        <f>IF(E60="","",IFERROR(VLOOKUP(E60,'1-学员信息表'!A:AC,8,0),"错误"))</f>
        <v>13450399199</v>
      </c>
      <c r="P60" s="30" t="str">
        <f>IF(E60="","",IFERROR(VLOOKUP(E60,'3-收据记录表'!D:AP,18,0),"错误"))</f>
        <v>吴逸芬</v>
      </c>
      <c r="Q60" s="31"/>
      <c r="R60" s="36"/>
      <c r="S60" s="30" t="str">
        <f>IF(E60="","",IF(ISERROR(VLOOKUP(E60,'1-学员信息表'!A:AC,9,0)),"错误",IF(VLOOKUP(E60,'1-学员信息表'!A:AC,9,0)="","错误",VLOOKUP(E60,'1-学员信息表'!A:AC,9,0))))</f>
        <v>07-网络咨询</v>
      </c>
      <c r="T60" s="37" t="str">
        <f>IF(E60="","",IF(ISERROR(VLOOKUP(E60,'1-学员信息表'!A:AC,19,0)),"错误",IF(VLOOKUP(E60,'1-学员信息表'!A:AC,19,0)="","错误",VLOOKUP(E60,'1-学员信息表'!A:AC,19,0))))</f>
        <v>东华幼儿园</v>
      </c>
      <c r="U60" s="30" t="str">
        <f>IF(E60="","",IF(ISERROR(VLOOKUP(E60,'1-学员信息表'!A:AC,20,0)),"错误",IF(VLOOKUP(E60,'1-学员信息表'!A:AC,20,0)="","错误",VLOOKUP(E60,'1-学员信息表'!A:AC,20,0))))</f>
        <v>小班</v>
      </c>
    </row>
    <row r="61" spans="1:21">
      <c r="A61" s="158">
        <f t="shared" si="0"/>
        <v>60</v>
      </c>
      <c r="B61" s="26" t="str">
        <f t="shared" si="1"/>
        <v>05月</v>
      </c>
      <c r="C61" s="159" t="str">
        <f t="shared" si="2"/>
        <v>天河天府路中心</v>
      </c>
      <c r="D61" s="268" t="s">
        <v>1541</v>
      </c>
      <c r="E61" s="169" t="s">
        <v>1804</v>
      </c>
      <c r="F61" s="26" t="str">
        <f>IF(E61="","",IFERROR(VLOOKUP(E61,'1-学员信息表'!A:AC,2,0),"错误"))</f>
        <v>万语笑</v>
      </c>
      <c r="G61" s="26" t="str">
        <f>IF(E61="","",IF(ISERROR(VLOOKUP(E61,'2-班级学员信息表'!F:AB,12,0)),"错误",IF(VLOOKUP(E61,'2-班级学员信息表'!F:AB,12,0)="","错误",VLOOKUP(E61,'2-班级学员信息表'!F:AB,12,0))))</f>
        <v>未进班</v>
      </c>
      <c r="H61" s="26" t="str">
        <f>IF(E61="","",IF(ISERROR(VLOOKUP(E61,'2-班级学员信息表'!F:AB,13,0)),"错误",IF(VLOOKUP(E61,'2-班级学员信息表'!F:AB,13,0)="","错误",VLOOKUP(E61,'2-班级学员信息表'!F:AB,13,0))))</f>
        <v>未进班</v>
      </c>
      <c r="I61" s="30">
        <f>IF(E61="","",IFERROR(VLOOKUP(E61,'2-班级学员信息表'!F:AB,14,0),"错误"))</f>
        <v>0</v>
      </c>
      <c r="J61" s="30" t="str">
        <f>IF(E61="","",IFERROR(VLOOKUP(E61,'2-班级学员信息表'!F:AB,15,0),"错误"))</f>
        <v/>
      </c>
      <c r="K61" s="33">
        <f>IF(E61="","",IFERROR(VLOOKUP(H61,'2-班级信息'!A:AD,6,0),"错误"))</f>
        <v>1</v>
      </c>
      <c r="L61" s="33">
        <f>IF(E61="","",IFERROR(VLOOKUP(H61,'2-班级信息'!A:AD,29,0),"错误"))</f>
        <v>0</v>
      </c>
      <c r="M61" s="34">
        <f>SUMIF('6-学员费用预警表'!A:A,'10-新增明细'!E61,'6-学员费用预警表'!E:E)</f>
        <v>32</v>
      </c>
      <c r="N61" s="35">
        <f>SUMIF('6-学员费用预警表'!A:A,'10-新增明细'!E61,'6-学员费用预警表'!H:H)</f>
        <v>960</v>
      </c>
      <c r="O61" s="30" t="str">
        <f>IF(E61="","",IFERROR(VLOOKUP(E61,'1-学员信息表'!A:AC,8,0),"错误"))</f>
        <v>18022308486</v>
      </c>
      <c r="P61" s="30" t="str">
        <f>IF(E61="","",IFERROR(VLOOKUP(E61,'3-收据记录表'!D:AP,18,0),"错误"))</f>
        <v>吴逸芬</v>
      </c>
      <c r="Q61" s="31"/>
      <c r="R61" s="36"/>
      <c r="S61" s="30" t="str">
        <f>IF(E61="","",IF(ISERROR(VLOOKUP(E61,'1-学员信息表'!A:AC,9,0)),"错误",IF(VLOOKUP(E61,'1-学员信息表'!A:AC,9,0)="","错误",VLOOKUP(E61,'1-学员信息表'!A:AC,9,0))))</f>
        <v>07-网络咨询</v>
      </c>
      <c r="T61" s="37" t="str">
        <f>IF(E61="","",IF(ISERROR(VLOOKUP(E61,'1-学员信息表'!A:AC,19,0)),"错误",IF(VLOOKUP(E61,'1-学员信息表'!A:AC,19,0)="","错误",VLOOKUP(E61,'1-学员信息表'!A:AC,19,0))))</f>
        <v>东华幼儿园</v>
      </c>
      <c r="U61" s="30" t="str">
        <f>IF(E61="","",IF(ISERROR(VLOOKUP(E61,'1-学员信息表'!A:AC,20,0)),"错误",IF(VLOOKUP(E61,'1-学员信息表'!A:AC,20,0)="","错误",VLOOKUP(E61,'1-学员信息表'!A:AC,20,0))))</f>
        <v>小班</v>
      </c>
    </row>
    <row r="62" spans="1:21">
      <c r="A62" s="158">
        <f t="shared" si="0"/>
        <v>61</v>
      </c>
      <c r="B62" s="26" t="str">
        <f t="shared" si="1"/>
        <v>05月</v>
      </c>
      <c r="C62" s="159" t="str">
        <f t="shared" si="2"/>
        <v>天河天府路中心</v>
      </c>
      <c r="D62" s="268" t="s">
        <v>1541</v>
      </c>
      <c r="E62" s="169" t="s">
        <v>1807</v>
      </c>
      <c r="F62" s="26" t="str">
        <f>IF(E62="","",IFERROR(VLOOKUP(E62,'1-学员信息表'!A:AC,2,0),"错误"))</f>
        <v>陈宇华</v>
      </c>
      <c r="G62" s="26" t="str">
        <f>IF(E62="","",IF(ISERROR(VLOOKUP(E62,'2-班级学员信息表'!F:AB,12,0)),"错误",IF(VLOOKUP(E62,'2-班级学员信息表'!F:AB,12,0)="","错误",VLOOKUP(E62,'2-班级学员信息表'!F:AB,12,0))))</f>
        <v>未进班</v>
      </c>
      <c r="H62" s="26" t="str">
        <f>IF(E62="","",IF(ISERROR(VLOOKUP(E62,'2-班级学员信息表'!F:AB,13,0)),"错误",IF(VLOOKUP(E62,'2-班级学员信息表'!F:AB,13,0)="","错误",VLOOKUP(E62,'2-班级学员信息表'!F:AB,13,0))))</f>
        <v>未进班</v>
      </c>
      <c r="I62" s="30">
        <f>IF(E62="","",IFERROR(VLOOKUP(E62,'2-班级学员信息表'!F:AB,14,0),"错误"))</f>
        <v>0</v>
      </c>
      <c r="J62" s="30" t="str">
        <f>IF(E62="","",IFERROR(VLOOKUP(E62,'2-班级学员信息表'!F:AB,15,0),"错误"))</f>
        <v/>
      </c>
      <c r="K62" s="33">
        <f>IF(E62="","",IFERROR(VLOOKUP(H62,'2-班级信息'!A:AD,6,0),"错误"))</f>
        <v>1</v>
      </c>
      <c r="L62" s="33">
        <f>IF(E62="","",IFERROR(VLOOKUP(H62,'2-班级信息'!A:AD,29,0),"错误"))</f>
        <v>0</v>
      </c>
      <c r="M62" s="34">
        <f>SUMIF('6-学员费用预警表'!A:A,'10-新增明细'!E62,'6-学员费用预警表'!E:E)</f>
        <v>48</v>
      </c>
      <c r="N62" s="35">
        <f>SUMIF('6-学员费用预警表'!A:A,'10-新增明细'!E62,'6-学员费用预警表'!H:H)</f>
        <v>3316</v>
      </c>
      <c r="O62" s="30" t="str">
        <f>IF(E62="","",IFERROR(VLOOKUP(E62,'1-学员信息表'!A:AC,8,0),"错误"))</f>
        <v>13318838382</v>
      </c>
      <c r="P62" s="30" t="str">
        <f>IF(E62="","",IFERROR(VLOOKUP(E62,'3-收据记录表'!D:AP,18,0),"错误"))</f>
        <v>翟志翔</v>
      </c>
      <c r="Q62" s="31"/>
      <c r="R62" s="36"/>
      <c r="S62" s="30" t="str">
        <f>IF(E62="","",IF(ISERROR(VLOOKUP(E62,'1-学员信息表'!A:AC,9,0)),"错误",IF(VLOOKUP(E62,'1-学员信息表'!A:AC,9,0)="","错误",VLOOKUP(E62,'1-学员信息表'!A:AC,9,0))))</f>
        <v>自动上门</v>
      </c>
      <c r="T62" s="37" t="str">
        <f>IF(E62="","",IF(ISERROR(VLOOKUP(E62,'1-学员信息表'!A:AC,19,0)),"错误",IF(VLOOKUP(E62,'1-学员信息表'!A:AC,19,0)="","错误",VLOOKUP(E62,'1-学员信息表'!A:AC,19,0))))</f>
        <v>天河区天府路小学</v>
      </c>
      <c r="U62" s="30" t="str">
        <f>IF(E62="","",IF(ISERROR(VLOOKUP(E62,'1-学员信息表'!A:AC,20,0)),"错误",IF(VLOOKUP(E62,'1-学员信息表'!A:AC,20,0)="","错误",VLOOKUP(E62,'1-学员信息表'!A:AC,20,0))))</f>
        <v>三年级</v>
      </c>
    </row>
    <row r="63" spans="1:21">
      <c r="A63" s="158">
        <f t="shared" si="0"/>
        <v>62</v>
      </c>
      <c r="B63" s="26" t="str">
        <f t="shared" si="1"/>
        <v>05月</v>
      </c>
      <c r="C63" s="159" t="str">
        <f t="shared" si="2"/>
        <v>天河天府路中心</v>
      </c>
      <c r="D63" s="268" t="s">
        <v>1541</v>
      </c>
      <c r="E63" s="169" t="s">
        <v>1810</v>
      </c>
      <c r="F63" s="26" t="str">
        <f>IF(E63="","",IFERROR(VLOOKUP(E63,'1-学员信息表'!A:AC,2,0),"错误"))</f>
        <v>杨梓盈</v>
      </c>
      <c r="G63" s="26" t="str">
        <f>IF(E63="","",IF(ISERROR(VLOOKUP(E63,'2-班级学员信息表'!F:AB,12,0)),"错误",IF(VLOOKUP(E63,'2-班级学员信息表'!F:AB,12,0)="","错误",VLOOKUP(E63,'2-班级学员信息表'!F:AB,12,0))))</f>
        <v>未进班</v>
      </c>
      <c r="H63" s="26" t="str">
        <f>IF(E63="","",IF(ISERROR(VLOOKUP(E63,'2-班级学员信息表'!F:AB,13,0)),"错误",IF(VLOOKUP(E63,'2-班级学员信息表'!F:AB,13,0)="","错误",VLOOKUP(E63,'2-班级学员信息表'!F:AB,13,0))))</f>
        <v>未进班</v>
      </c>
      <c r="I63" s="30">
        <f>IF(E63="","",IFERROR(VLOOKUP(E63,'2-班级学员信息表'!F:AB,14,0),"错误"))</f>
        <v>0</v>
      </c>
      <c r="J63" s="30" t="str">
        <f>IF(E63="","",IFERROR(VLOOKUP(E63,'2-班级学员信息表'!F:AB,15,0),"错误"))</f>
        <v/>
      </c>
      <c r="K63" s="33">
        <f>IF(E63="","",IFERROR(VLOOKUP(H63,'2-班级信息'!A:AD,6,0),"错误"))</f>
        <v>1</v>
      </c>
      <c r="L63" s="33">
        <f>IF(E63="","",IFERROR(VLOOKUP(H63,'2-班级信息'!A:AD,29,0),"错误"))</f>
        <v>0</v>
      </c>
      <c r="M63" s="34">
        <f>SUMIF('6-学员费用预警表'!A:A,'10-新增明细'!E63,'6-学员费用预警表'!E:E)</f>
        <v>48</v>
      </c>
      <c r="N63" s="35">
        <f>SUMIF('6-学员费用预警表'!A:A,'10-新增明细'!E63,'6-学员费用预警表'!H:H)</f>
        <v>3316</v>
      </c>
      <c r="O63" s="30" t="str">
        <f>IF(E63="","",IFERROR(VLOOKUP(E63,'1-学员信息表'!A:AC,8,0),"错误"))</f>
        <v>18588582151</v>
      </c>
      <c r="P63" s="30" t="str">
        <f>IF(E63="","",IFERROR(VLOOKUP(E63,'3-收据记录表'!D:AP,18,0),"错误"))</f>
        <v>翟志翔</v>
      </c>
      <c r="Q63" s="31"/>
      <c r="R63" s="36"/>
      <c r="S63" s="30" t="str">
        <f>IF(E63="","",IF(ISERROR(VLOOKUP(E63,'1-学员信息表'!A:AC,9,0)),"错误",IF(VLOOKUP(E63,'1-学员信息表'!A:AC,9,0)="","错误",VLOOKUP(E63,'1-学员信息表'!A:AC,9,0))))</f>
        <v>自动上门</v>
      </c>
      <c r="T63" s="37" t="str">
        <f>IF(E63="","",IF(ISERROR(VLOOKUP(E63,'1-学员信息表'!A:AC,19,0)),"错误",IF(VLOOKUP(E63,'1-学员信息表'!A:AC,19,0)="","错误",VLOOKUP(E63,'1-学员信息表'!A:AC,19,0))))</f>
        <v>天河区天府路小学</v>
      </c>
      <c r="U63" s="30" t="str">
        <f>IF(E63="","",IF(ISERROR(VLOOKUP(E63,'1-学员信息表'!A:AC,20,0)),"错误",IF(VLOOKUP(E63,'1-学员信息表'!A:AC,20,0)="","错误",VLOOKUP(E63,'1-学员信息表'!A:AC,20,0))))</f>
        <v>三年级</v>
      </c>
    </row>
    <row r="64" spans="1:21">
      <c r="A64" s="158">
        <f t="shared" si="0"/>
        <v>63</v>
      </c>
      <c r="B64" s="26" t="str">
        <f t="shared" si="1"/>
        <v>05月</v>
      </c>
      <c r="C64" s="159" t="str">
        <f t="shared" si="2"/>
        <v>天河天府路中心</v>
      </c>
      <c r="D64" s="268" t="s">
        <v>1541</v>
      </c>
      <c r="E64" s="169" t="s">
        <v>1813</v>
      </c>
      <c r="F64" s="26" t="str">
        <f>IF(E64="","",IFERROR(VLOOKUP(E64,'1-学员信息表'!A:AC,2,0),"错误"))</f>
        <v>李沄天</v>
      </c>
      <c r="G64" s="26" t="str">
        <f>IF(E64="","",IF(ISERROR(VLOOKUP(E64,'2-班级学员信息表'!F:AB,12,0)),"错误",IF(VLOOKUP(E64,'2-班级学员信息表'!F:AB,12,0)="","错误",VLOOKUP(E64,'2-班级学员信息表'!F:AB,12,0))))</f>
        <v>未进班</v>
      </c>
      <c r="H64" s="26" t="str">
        <f>IF(E64="","",IF(ISERROR(VLOOKUP(E64,'2-班级学员信息表'!F:AB,13,0)),"错误",IF(VLOOKUP(E64,'2-班级学员信息表'!F:AB,13,0)="","错误",VLOOKUP(E64,'2-班级学员信息表'!F:AB,13,0))))</f>
        <v>未进班</v>
      </c>
      <c r="I64" s="30">
        <f>IF(E64="","",IFERROR(VLOOKUP(E64,'2-班级学员信息表'!F:AB,14,0),"错误"))</f>
        <v>0</v>
      </c>
      <c r="J64" s="30" t="str">
        <f>IF(E64="","",IFERROR(VLOOKUP(E64,'2-班级学员信息表'!F:AB,15,0),"错误"))</f>
        <v/>
      </c>
      <c r="K64" s="33">
        <f>IF(E64="","",IFERROR(VLOOKUP(H64,'2-班级信息'!A:AD,6,0),"错误"))</f>
        <v>1</v>
      </c>
      <c r="L64" s="33">
        <f>IF(E64="","",IFERROR(VLOOKUP(H64,'2-班级信息'!A:AD,29,0),"错误"))</f>
        <v>0</v>
      </c>
      <c r="M64" s="34">
        <f>SUMIF('6-学员费用预警表'!A:A,'10-新增明细'!E64,'6-学员费用预警表'!E:E)</f>
        <v>48</v>
      </c>
      <c r="N64" s="35">
        <f>SUMIF('6-学员费用预警表'!A:A,'10-新增明细'!E64,'6-学员费用预警表'!H:H)</f>
        <v>3316</v>
      </c>
      <c r="O64" s="30" t="str">
        <f>IF(E64="","",IFERROR(VLOOKUP(E64,'1-学员信息表'!A:AC,8,0),"错误"))</f>
        <v>13719199190</v>
      </c>
      <c r="P64" s="30" t="str">
        <f>IF(E64="","",IFERROR(VLOOKUP(E64,'3-收据记录表'!D:AP,18,0),"错误"))</f>
        <v>翟志翔</v>
      </c>
      <c r="Q64" s="31"/>
      <c r="R64" s="36"/>
      <c r="S64" s="30" t="str">
        <f>IF(E64="","",IF(ISERROR(VLOOKUP(E64,'1-学员信息表'!A:AC,9,0)),"错误",IF(VLOOKUP(E64,'1-学员信息表'!A:AC,9,0)="","错误",VLOOKUP(E64,'1-学员信息表'!A:AC,9,0))))</f>
        <v>自动上门</v>
      </c>
      <c r="T64" s="37" t="str">
        <f>IF(E64="","",IF(ISERROR(VLOOKUP(E64,'1-学员信息表'!A:AC,19,0)),"错误",IF(VLOOKUP(E64,'1-学员信息表'!A:AC,19,0)="","错误",VLOOKUP(E64,'1-学员信息表'!A:AC,19,0))))</f>
        <v>天河区天府路小学</v>
      </c>
      <c r="U64" s="30" t="str">
        <f>IF(E64="","",IF(ISERROR(VLOOKUP(E64,'1-学员信息表'!A:AC,20,0)),"错误",IF(VLOOKUP(E64,'1-学员信息表'!A:AC,20,0)="","错误",VLOOKUP(E64,'1-学员信息表'!A:AC,20,0))))</f>
        <v>三年级</v>
      </c>
    </row>
    <row r="65" spans="1:23">
      <c r="A65" s="158">
        <f t="shared" si="0"/>
        <v>64</v>
      </c>
      <c r="B65" s="26" t="str">
        <f t="shared" si="1"/>
        <v>05月</v>
      </c>
      <c r="C65" s="159" t="str">
        <f t="shared" si="2"/>
        <v>天河天府路中心</v>
      </c>
      <c r="D65" s="268" t="s">
        <v>1541</v>
      </c>
      <c r="E65" s="169" t="s">
        <v>1816</v>
      </c>
      <c r="F65" s="26" t="str">
        <f>IF(E65="","",IFERROR(VLOOKUP(E65,'1-学员信息表'!A:AC,2,0),"错误"))</f>
        <v>何雯</v>
      </c>
      <c r="G65" s="26" t="str">
        <f>IF(E65="","",IF(ISERROR(VLOOKUP(E65,'2-班级学员信息表'!F:AB,12,0)),"错误",IF(VLOOKUP(E65,'2-班级学员信息表'!F:AB,12,0)="","错误",VLOOKUP(E65,'2-班级学员信息表'!F:AB,12,0))))</f>
        <v>未进班</v>
      </c>
      <c r="H65" s="26" t="str">
        <f>IF(E65="","",IF(ISERROR(VLOOKUP(E65,'2-班级学员信息表'!F:AB,13,0)),"错误",IF(VLOOKUP(E65,'2-班级学员信息表'!F:AB,13,0)="","错误",VLOOKUP(E65,'2-班级学员信息表'!F:AB,13,0))))</f>
        <v>未进班</v>
      </c>
      <c r="I65" s="30">
        <f>IF(E65="","",IFERROR(VLOOKUP(E65,'2-班级学员信息表'!F:AB,14,0),"错误"))</f>
        <v>0</v>
      </c>
      <c r="J65" s="30" t="str">
        <f>IF(E65="","",IFERROR(VLOOKUP(E65,'2-班级学员信息表'!F:AB,15,0),"错误"))</f>
        <v/>
      </c>
      <c r="K65" s="33">
        <f>IF(E65="","",IFERROR(VLOOKUP(H65,'2-班级信息'!A:AD,6,0),"错误"))</f>
        <v>1</v>
      </c>
      <c r="L65" s="33">
        <f>IF(E65="","",IFERROR(VLOOKUP(H65,'2-班级信息'!A:AD,29,0),"错误"))</f>
        <v>0</v>
      </c>
      <c r="M65" s="34">
        <f>SUMIF('6-学员费用预警表'!A:A,'10-新增明细'!E65,'6-学员费用预警表'!E:E)</f>
        <v>48</v>
      </c>
      <c r="N65" s="35">
        <f>SUMIF('6-学员费用预警表'!A:A,'10-新增明细'!E65,'6-学员费用预警表'!H:H)</f>
        <v>3316</v>
      </c>
      <c r="O65" s="30" t="str">
        <f>IF(E65="","",IFERROR(VLOOKUP(E65,'1-学员信息表'!A:AC,8,0),"错误"))</f>
        <v>13068821834</v>
      </c>
      <c r="P65" s="30" t="str">
        <f>IF(E65="","",IFERROR(VLOOKUP(E65,'3-收据记录表'!D:AP,18,0),"错误"))</f>
        <v>翟志翔</v>
      </c>
      <c r="Q65" s="31"/>
      <c r="R65" s="36"/>
      <c r="S65" s="30" t="str">
        <f>IF(E65="","",IF(ISERROR(VLOOKUP(E65,'1-学员信息表'!A:AC,9,0)),"错误",IF(VLOOKUP(E65,'1-学员信息表'!A:AC,9,0)="","错误",VLOOKUP(E65,'1-学员信息表'!A:AC,9,0))))</f>
        <v>自动上门</v>
      </c>
      <c r="T65" s="37" t="str">
        <f>IF(E65="","",IF(ISERROR(VLOOKUP(E65,'1-学员信息表'!A:AC,19,0)),"错误",IF(VLOOKUP(E65,'1-学员信息表'!A:AC,19,0)="","错误",VLOOKUP(E65,'1-学员信息表'!A:AC,19,0))))</f>
        <v>天河区天府路小学</v>
      </c>
      <c r="U65" s="30" t="str">
        <f>IF(E65="","",IF(ISERROR(VLOOKUP(E65,'1-学员信息表'!A:AC,20,0)),"错误",IF(VLOOKUP(E65,'1-学员信息表'!A:AC,20,0)="","错误",VLOOKUP(E65,'1-学员信息表'!A:AC,20,0))))</f>
        <v>四年级</v>
      </c>
    </row>
    <row r="66" spans="1:23">
      <c r="A66" s="158">
        <f t="shared" si="0"/>
        <v>65</v>
      </c>
      <c r="B66" s="26" t="str">
        <f t="shared" si="1"/>
        <v>05月</v>
      </c>
      <c r="C66" s="159" t="str">
        <f t="shared" si="2"/>
        <v>天河天府路中心</v>
      </c>
      <c r="D66" s="268" t="s">
        <v>1541</v>
      </c>
      <c r="E66" s="169" t="s">
        <v>1819</v>
      </c>
      <c r="F66" s="26" t="str">
        <f>IF(E66="","",IFERROR(VLOOKUP(E66,'1-学员信息表'!A:AC,2,0),"错误"))</f>
        <v>龙心宜</v>
      </c>
      <c r="G66" s="26" t="str">
        <f>IF(E66="","",IF(ISERROR(VLOOKUP(E66,'2-班级学员信息表'!F:AB,12,0)),"错误",IF(VLOOKUP(E66,'2-班级学员信息表'!F:AB,12,0)="","错误",VLOOKUP(E66,'2-班级学员信息表'!F:AB,12,0))))</f>
        <v>未进班</v>
      </c>
      <c r="H66" s="26" t="str">
        <f>IF(E66="","",IF(ISERROR(VLOOKUP(E66,'2-班级学员信息表'!F:AB,13,0)),"错误",IF(VLOOKUP(E66,'2-班级学员信息表'!F:AB,13,0)="","错误",VLOOKUP(E66,'2-班级学员信息表'!F:AB,13,0))))</f>
        <v>未进班</v>
      </c>
      <c r="I66" s="30">
        <f>IF(E66="","",IFERROR(VLOOKUP(E66,'2-班级学员信息表'!F:AB,14,0),"错误"))</f>
        <v>0</v>
      </c>
      <c r="J66" s="30" t="str">
        <f>IF(E66="","",IFERROR(VLOOKUP(E66,'2-班级学员信息表'!F:AB,15,0),"错误"))</f>
        <v/>
      </c>
      <c r="K66" s="33">
        <f>IF(E66="","",IFERROR(VLOOKUP(H66,'2-班级信息'!A:AD,6,0),"错误"))</f>
        <v>1</v>
      </c>
      <c r="L66" s="33">
        <f>IF(E66="","",IFERROR(VLOOKUP(H66,'2-班级信息'!A:AD,29,0),"错误"))</f>
        <v>0</v>
      </c>
      <c r="M66" s="34">
        <f>SUMIF('6-学员费用预警表'!A:A,'10-新增明细'!E66,'6-学员费用预警表'!E:E)</f>
        <v>48</v>
      </c>
      <c r="N66" s="35">
        <f>SUMIF('6-学员费用预警表'!A:A,'10-新增明细'!E66,'6-学员费用预警表'!H:H)</f>
        <v>3316</v>
      </c>
      <c r="O66" s="30" t="str">
        <f>IF(E66="","",IFERROR(VLOOKUP(E66,'1-学员信息表'!A:AC,8,0),"错误"))</f>
        <v>13622289238</v>
      </c>
      <c r="P66" s="30" t="str">
        <f>IF(E66="","",IFERROR(VLOOKUP(E66,'3-收据记录表'!D:AP,18,0),"错误"))</f>
        <v>翟志翔</v>
      </c>
      <c r="Q66" s="31"/>
      <c r="R66" s="36"/>
      <c r="S66" s="30" t="str">
        <f>IF(E66="","",IF(ISERROR(VLOOKUP(E66,'1-学员信息表'!A:AC,9,0)),"错误",IF(VLOOKUP(E66,'1-学员信息表'!A:AC,9,0)="","错误",VLOOKUP(E66,'1-学员信息表'!A:AC,9,0))))</f>
        <v>自动上门</v>
      </c>
      <c r="T66" s="37" t="str">
        <f>IF(E66="","",IF(ISERROR(VLOOKUP(E66,'1-学员信息表'!A:AC,19,0)),"错误",IF(VLOOKUP(E66,'1-学员信息表'!A:AC,19,0)="","错误",VLOOKUP(E66,'1-学员信息表'!A:AC,19,0))))</f>
        <v>天河区天府路小学</v>
      </c>
      <c r="U66" s="30" t="str">
        <f>IF(E66="","",IF(ISERROR(VLOOKUP(E66,'1-学员信息表'!A:AC,20,0)),"错误",IF(VLOOKUP(E66,'1-学员信息表'!A:AC,20,0)="","错误",VLOOKUP(E66,'1-学员信息表'!A:AC,20,0))))</f>
        <v>二年级</v>
      </c>
    </row>
    <row r="67" spans="1:23">
      <c r="A67" s="158">
        <f t="shared" si="0"/>
        <v>66</v>
      </c>
      <c r="B67" s="26" t="str">
        <f t="shared" si="1"/>
        <v>05月</v>
      </c>
      <c r="C67" s="159" t="str">
        <f t="shared" si="2"/>
        <v>天河天府路中心</v>
      </c>
      <c r="D67" s="268" t="s">
        <v>1541</v>
      </c>
      <c r="E67" s="169" t="s">
        <v>1822</v>
      </c>
      <c r="F67" s="26" t="str">
        <f>IF(E67="","",IFERROR(VLOOKUP(E67,'1-学员信息表'!A:AC,2,0),"错误"))</f>
        <v>王稚尹</v>
      </c>
      <c r="G67" s="26" t="str">
        <f>IF(E67="","",IF(ISERROR(VLOOKUP(E67,'2-班级学员信息表'!F:AB,12,0)),"错误",IF(VLOOKUP(E67,'2-班级学员信息表'!F:AB,12,0)="","错误",VLOOKUP(E67,'2-班级学员信息表'!F:AB,12,0))))</f>
        <v>未进班</v>
      </c>
      <c r="H67" s="26" t="str">
        <f>IF(E67="","",IF(ISERROR(VLOOKUP(E67,'2-班级学员信息表'!F:AB,13,0)),"错误",IF(VLOOKUP(E67,'2-班级学员信息表'!F:AB,13,0)="","错误",VLOOKUP(E67,'2-班级学员信息表'!F:AB,13,0))))</f>
        <v>未进班</v>
      </c>
      <c r="I67" s="30">
        <f>IF(E67="","",IFERROR(VLOOKUP(E67,'2-班级学员信息表'!F:AB,14,0),"错误"))</f>
        <v>0</v>
      </c>
      <c r="J67" s="30" t="str">
        <f>IF(E67="","",IFERROR(VLOOKUP(E67,'2-班级学员信息表'!F:AB,15,0),"错误"))</f>
        <v/>
      </c>
      <c r="K67" s="33">
        <f>IF(E67="","",IFERROR(VLOOKUP(H67,'2-班级信息'!A:AD,6,0),"错误"))</f>
        <v>1</v>
      </c>
      <c r="L67" s="33">
        <f>IF(E67="","",IFERROR(VLOOKUP(H67,'2-班级信息'!A:AD,29,0),"错误"))</f>
        <v>0</v>
      </c>
      <c r="M67" s="34">
        <f>SUMIF('6-学员费用预警表'!A:A,'10-新增明细'!E67,'6-学员费用预警表'!E:E)</f>
        <v>48</v>
      </c>
      <c r="N67" s="35">
        <f>SUMIF('6-学员费用预警表'!A:A,'10-新增明细'!E67,'6-学员费用预警表'!H:H)</f>
        <v>3316</v>
      </c>
      <c r="O67" s="30" t="str">
        <f>IF(E67="","",IFERROR(VLOOKUP(E67,'1-学员信息表'!A:AC,8,0),"错误"))</f>
        <v>13632336039</v>
      </c>
      <c r="P67" s="30" t="str">
        <f>IF(E67="","",IFERROR(VLOOKUP(E67,'3-收据记录表'!D:AP,18,0),"错误"))</f>
        <v>翟志翔</v>
      </c>
      <c r="Q67" s="31"/>
      <c r="R67" s="36"/>
      <c r="S67" s="30" t="str">
        <f>IF(E67="","",IF(ISERROR(VLOOKUP(E67,'1-学员信息表'!A:AC,9,0)),"错误",IF(VLOOKUP(E67,'1-学员信息表'!A:AC,9,0)="","错误",VLOOKUP(E67,'1-学员信息表'!A:AC,9,0))))</f>
        <v>自动上门</v>
      </c>
      <c r="T67" s="37" t="str">
        <f>IF(E67="","",IF(ISERROR(VLOOKUP(E67,'1-学员信息表'!A:AC,19,0)),"错误",IF(VLOOKUP(E67,'1-学员信息表'!A:AC,19,0)="","错误",VLOOKUP(E67,'1-学员信息表'!A:AC,19,0))))</f>
        <v>天河区天府路小学</v>
      </c>
      <c r="U67" s="30" t="str">
        <f>IF(E67="","",IF(ISERROR(VLOOKUP(E67,'1-学员信息表'!A:AC,20,0)),"错误",IF(VLOOKUP(E67,'1-学员信息表'!A:AC,20,0)="","错误",VLOOKUP(E67,'1-学员信息表'!A:AC,20,0))))</f>
        <v>二年级</v>
      </c>
    </row>
    <row r="68" spans="1:23">
      <c r="A68" s="158">
        <f t="shared" ref="A68:A120" si="3">IF(E68&lt;&gt;"",A67+1,"")</f>
        <v>67</v>
      </c>
      <c r="B68" s="26" t="str">
        <f t="shared" ref="B68:B120" si="4">IF(E68&lt;&gt;"",$B$2,"")</f>
        <v>05月</v>
      </c>
      <c r="C68" s="159" t="str">
        <f t="shared" ref="C68:C120" si="5">IF(E68&lt;&gt;"",$C$2,"")</f>
        <v>天河天府路中心</v>
      </c>
      <c r="D68" s="268" t="s">
        <v>1541</v>
      </c>
      <c r="E68" s="169" t="s">
        <v>1825</v>
      </c>
      <c r="F68" s="26" t="str">
        <f>IF(E68="","",IFERROR(VLOOKUP(E68,'1-学员信息表'!A:AC,2,0),"错误"))</f>
        <v>蔡乐铭</v>
      </c>
      <c r="G68" s="26" t="str">
        <f>IF(E68="","",IF(ISERROR(VLOOKUP(E68,'2-班级学员信息表'!F:AB,12,0)),"错误",IF(VLOOKUP(E68,'2-班级学员信息表'!F:AB,12,0)="","错误",VLOOKUP(E68,'2-班级学员信息表'!F:AB,12,0))))</f>
        <v>未进班</v>
      </c>
      <c r="H68" s="26" t="str">
        <f>IF(E68="","",IF(ISERROR(VLOOKUP(E68,'2-班级学员信息表'!F:AB,13,0)),"错误",IF(VLOOKUP(E68,'2-班级学员信息表'!F:AB,13,0)="","错误",VLOOKUP(E68,'2-班级学员信息表'!F:AB,13,0))))</f>
        <v>未进班</v>
      </c>
      <c r="I68" s="30">
        <f>IF(E68="","",IFERROR(VLOOKUP(E68,'2-班级学员信息表'!F:AB,14,0),"错误"))</f>
        <v>0</v>
      </c>
      <c r="J68" s="30" t="str">
        <f>IF(E68="","",IFERROR(VLOOKUP(E68,'2-班级学员信息表'!F:AB,15,0),"错误"))</f>
        <v/>
      </c>
      <c r="K68" s="33">
        <f>IF(E68="","",IFERROR(VLOOKUP(H68,'2-班级信息'!A:AD,6,0),"错误"))</f>
        <v>1</v>
      </c>
      <c r="L68" s="33">
        <f>IF(E68="","",IFERROR(VLOOKUP(H68,'2-班级信息'!A:AD,29,0),"错误"))</f>
        <v>0</v>
      </c>
      <c r="M68" s="34">
        <f>SUMIF('6-学员费用预警表'!A:A,'10-新增明细'!E68,'6-学员费用预警表'!E:E)</f>
        <v>48</v>
      </c>
      <c r="N68" s="35">
        <f>SUMIF('6-学员费用预警表'!A:A,'10-新增明细'!E68,'6-学员费用预警表'!H:H)</f>
        <v>3316</v>
      </c>
      <c r="O68" s="30" t="str">
        <f>IF(E68="","",IFERROR(VLOOKUP(E68,'1-学员信息表'!A:AC,8,0),"错误"))</f>
        <v>13826173078</v>
      </c>
      <c r="P68" s="30" t="str">
        <f>IF(E68="","",IFERROR(VLOOKUP(E68,'3-收据记录表'!D:AP,18,0),"错误"))</f>
        <v>翟志翔</v>
      </c>
      <c r="Q68" s="31"/>
      <c r="R68" s="36"/>
      <c r="S68" s="30" t="str">
        <f>IF(E68="","",IF(ISERROR(VLOOKUP(E68,'1-学员信息表'!A:AC,9,0)),"错误",IF(VLOOKUP(E68,'1-学员信息表'!A:AC,9,0)="","错误",VLOOKUP(E68,'1-学员信息表'!A:AC,9,0))))</f>
        <v>自动上门</v>
      </c>
      <c r="T68" s="37" t="str">
        <f>IF(E68="","",IF(ISERROR(VLOOKUP(E68,'1-学员信息表'!A:AC,19,0)),"错误",IF(VLOOKUP(E68,'1-学员信息表'!A:AC,19,0)="","错误",VLOOKUP(E68,'1-学员信息表'!A:AC,19,0))))</f>
        <v>天河区天府路小学</v>
      </c>
      <c r="U68" s="30" t="str">
        <f>IF(E68="","",IF(ISERROR(VLOOKUP(E68,'1-学员信息表'!A:AC,20,0)),"错误",IF(VLOOKUP(E68,'1-学员信息表'!A:AC,20,0)="","错误",VLOOKUP(E68,'1-学员信息表'!A:AC,20,0))))</f>
        <v>二年级</v>
      </c>
    </row>
    <row r="69" spans="1:23">
      <c r="A69" s="158">
        <f t="shared" si="3"/>
        <v>68</v>
      </c>
      <c r="B69" s="26" t="str">
        <f t="shared" si="4"/>
        <v>05月</v>
      </c>
      <c r="C69" s="159" t="str">
        <f t="shared" si="5"/>
        <v>天河天府路中心</v>
      </c>
      <c r="D69" s="268" t="s">
        <v>1541</v>
      </c>
      <c r="E69" s="169" t="s">
        <v>1838</v>
      </c>
      <c r="F69" s="26" t="str">
        <f>IF(E69="","",IFERROR(VLOOKUP(E69,'1-学员信息表'!A:AC,2,0),"错误"))</f>
        <v>王加泓</v>
      </c>
      <c r="G69" s="26" t="str">
        <f>IF(E69="","",IF(ISERROR(VLOOKUP(E69,'2-班级学员信息表'!F:AB,12,0)),"错误",IF(VLOOKUP(E69,'2-班级学员信息表'!F:AB,12,0)="","错误",VLOOKUP(E69,'2-班级学员信息表'!F:AB,12,0))))</f>
        <v>未进班</v>
      </c>
      <c r="H69" s="26" t="str">
        <f>IF(E69="","",IF(ISERROR(VLOOKUP(E69,'2-班级学员信息表'!F:AB,13,0)),"错误",IF(VLOOKUP(E69,'2-班级学员信息表'!F:AB,13,0)="","错误",VLOOKUP(E69,'2-班级学员信息表'!F:AB,13,0))))</f>
        <v>未进班</v>
      </c>
      <c r="I69" s="30">
        <f>IF(E69="","",IFERROR(VLOOKUP(E69,'2-班级学员信息表'!F:AB,14,0),"错误"))</f>
        <v>0</v>
      </c>
      <c r="J69" s="30" t="str">
        <f>IF(E69="","",IFERROR(VLOOKUP(E69,'2-班级学员信息表'!F:AB,15,0),"错误"))</f>
        <v/>
      </c>
      <c r="K69" s="33">
        <f>IF(E69="","",IFERROR(VLOOKUP(H69,'2-班级信息'!A:AD,6,0),"错误"))</f>
        <v>1</v>
      </c>
      <c r="L69" s="33">
        <f>IF(E69="","",IFERROR(VLOOKUP(H69,'2-班级信息'!A:AD,29,0),"错误"))</f>
        <v>0</v>
      </c>
      <c r="M69" s="34">
        <f>SUMIF('6-学员费用预警表'!A:A,'10-新增明细'!E69,'6-学员费用预警表'!E:E)</f>
        <v>48</v>
      </c>
      <c r="N69" s="35">
        <f>SUMIF('6-学员费用预警表'!A:A,'10-新增明细'!E69,'6-学员费用预警表'!H:H)</f>
        <v>3316</v>
      </c>
      <c r="O69" s="30" t="str">
        <f>IF(E69="","",IFERROR(VLOOKUP(E69,'1-学员信息表'!A:AC,8,0),"错误"))</f>
        <v>13580325947</v>
      </c>
      <c r="P69" s="30" t="str">
        <f>IF(E69="","",IFERROR(VLOOKUP(E69,'3-收据记录表'!D:AP,18,0),"错误"))</f>
        <v>傅聪</v>
      </c>
      <c r="Q69" s="31"/>
      <c r="R69" s="36"/>
      <c r="S69" s="30" t="str">
        <f>IF(E69="","",IF(ISERROR(VLOOKUP(E69,'1-学员信息表'!A:AC,9,0)),"错误",IF(VLOOKUP(E69,'1-学员信息表'!A:AC,9,0)="","错误",VLOOKUP(E69,'1-学员信息表'!A:AC,9,0))))</f>
        <v>07-网络咨询</v>
      </c>
      <c r="T69" s="37" t="str">
        <f>IF(E69="","",IF(ISERROR(VLOOKUP(E69,'1-学员信息表'!A:AC,19,0)),"错误",IF(VLOOKUP(E69,'1-学员信息表'!A:AC,19,0)="","错误",VLOOKUP(E69,'1-学员信息表'!A:AC,19,0))))</f>
        <v>东华幼儿园</v>
      </c>
      <c r="U69" s="30" t="str">
        <f>IF(E69="","",IF(ISERROR(VLOOKUP(E69,'1-学员信息表'!A:AC,20,0)),"错误",IF(VLOOKUP(E69,'1-学员信息表'!A:AC,20,0)="","错误",VLOOKUP(E69,'1-学员信息表'!A:AC,20,0))))</f>
        <v>大班</v>
      </c>
    </row>
    <row r="70" spans="1:23">
      <c r="A70" s="158">
        <f t="shared" si="3"/>
        <v>69</v>
      </c>
      <c r="B70" s="26" t="str">
        <f t="shared" si="4"/>
        <v>05月</v>
      </c>
      <c r="C70" s="159" t="str">
        <f t="shared" si="5"/>
        <v>天河天府路中心</v>
      </c>
      <c r="D70" s="268" t="s">
        <v>1541</v>
      </c>
      <c r="E70" s="169" t="s">
        <v>1828</v>
      </c>
      <c r="F70" s="26" t="str">
        <f>IF(E70="","",IFERROR(VLOOKUP(E70,'1-学员信息表'!A:AC,2,0),"错误"))</f>
        <v>唐希怡</v>
      </c>
      <c r="G70" s="26" t="str">
        <f>IF(E70="","",IF(ISERROR(VLOOKUP(E70,'2-班级学员信息表'!F:AB,12,0)),"错误",IF(VLOOKUP(E70,'2-班级学员信息表'!F:AB,12,0)="","错误",VLOOKUP(E70,'2-班级学员信息表'!F:AB,12,0))))</f>
        <v>未进班</v>
      </c>
      <c r="H70" s="26" t="str">
        <f>IF(E70="","",IF(ISERROR(VLOOKUP(E70,'2-班级学员信息表'!F:AB,13,0)),"错误",IF(VLOOKUP(E70,'2-班级学员信息表'!F:AB,13,0)="","错误",VLOOKUP(E70,'2-班级学员信息表'!F:AB,13,0))))</f>
        <v>未进班</v>
      </c>
      <c r="I70" s="30">
        <f>IF(E70="","",IFERROR(VLOOKUP(E70,'2-班级学员信息表'!F:AB,14,0),"错误"))</f>
        <v>0</v>
      </c>
      <c r="J70" s="30" t="str">
        <f>IF(E70="","",IFERROR(VLOOKUP(E70,'2-班级学员信息表'!F:AB,15,0),"错误"))</f>
        <v/>
      </c>
      <c r="K70" s="33">
        <f>IF(E70="","",IFERROR(VLOOKUP(H70,'2-班级信息'!A:AD,6,0),"错误"))</f>
        <v>1</v>
      </c>
      <c r="L70" s="33">
        <f>IF(E70="","",IFERROR(VLOOKUP(H70,'2-班级信息'!A:AD,29,0),"错误"))</f>
        <v>0</v>
      </c>
      <c r="M70" s="34">
        <f>SUMIF('6-学员费用预警表'!A:A,'10-新增明细'!E70,'6-学员费用预警表'!E:E)</f>
        <v>32</v>
      </c>
      <c r="N70" s="35">
        <f>SUMIF('6-学员费用预警表'!A:A,'10-新增明细'!E70,'6-学员费用预警表'!H:H)</f>
        <v>960</v>
      </c>
      <c r="O70" s="30" t="str">
        <f>IF(E70="","",IFERROR(VLOOKUP(E70,'1-学员信息表'!A:AC,8,0),"错误"))</f>
        <v>13560455525</v>
      </c>
      <c r="P70" s="30" t="str">
        <f>IF(E70="","",IFERROR(VLOOKUP(E70,'3-收据记录表'!D:AP,18,0),"错误"))</f>
        <v>吴逸芬</v>
      </c>
      <c r="Q70" s="31"/>
      <c r="R70" s="36"/>
      <c r="S70" s="30" t="str">
        <f>IF(E70="","",IF(ISERROR(VLOOKUP(E70,'1-学员信息表'!A:AC,9,0)),"错误",IF(VLOOKUP(E70,'1-学员信息表'!A:AC,9,0)="","错误",VLOOKUP(E70,'1-学员信息表'!A:AC,9,0))))</f>
        <v>07-网络咨询</v>
      </c>
      <c r="T70" s="37" t="str">
        <f>IF(E70="","",IF(ISERROR(VLOOKUP(E70,'1-学员信息表'!A:AC,19,0)),"错误",IF(VLOOKUP(E70,'1-学员信息表'!A:AC,19,0)="","错误",VLOOKUP(E70,'1-学员信息表'!A:AC,19,0))))</f>
        <v>东华幼儿园</v>
      </c>
      <c r="U70" s="30" t="str">
        <f>IF(E70="","",IF(ISERROR(VLOOKUP(E70,'1-学员信息表'!A:AC,20,0)),"错误",IF(VLOOKUP(E70,'1-学员信息表'!A:AC,20,0)="","错误",VLOOKUP(E70,'1-学员信息表'!A:AC,20,0))))</f>
        <v>小班</v>
      </c>
    </row>
    <row r="71" spans="1:23">
      <c r="A71" s="158">
        <f t="shared" si="3"/>
        <v>70</v>
      </c>
      <c r="B71" s="26" t="str">
        <f t="shared" si="4"/>
        <v>05月</v>
      </c>
      <c r="C71" s="159" t="str">
        <f t="shared" si="5"/>
        <v>天河天府路中心</v>
      </c>
      <c r="D71" s="268" t="s">
        <v>1541</v>
      </c>
      <c r="E71" s="169" t="s">
        <v>1831</v>
      </c>
      <c r="F71" s="26" t="str">
        <f>IF(E71="","",IFERROR(VLOOKUP(E71,'1-学员信息表'!A:AC,2,0),"错误"))</f>
        <v>万博文</v>
      </c>
      <c r="G71" s="26" t="str">
        <f>IF(E71="","",IF(ISERROR(VLOOKUP(E71,'2-班级学员信息表'!F:AB,12,0)),"错误",IF(VLOOKUP(E71,'2-班级学员信息表'!F:AB,12,0)="","错误",VLOOKUP(E71,'2-班级学员信息表'!F:AB,12,0))))</f>
        <v>未进班</v>
      </c>
      <c r="H71" s="26" t="str">
        <f>IF(E71="","",IF(ISERROR(VLOOKUP(E71,'2-班级学员信息表'!F:AB,13,0)),"错误",IF(VLOOKUP(E71,'2-班级学员信息表'!F:AB,13,0)="","错误",VLOOKUP(E71,'2-班级学员信息表'!F:AB,13,0))))</f>
        <v>未进班</v>
      </c>
      <c r="I71" s="30">
        <f>IF(E71="","",IFERROR(VLOOKUP(E71,'2-班级学员信息表'!F:AB,14,0),"错误"))</f>
        <v>0</v>
      </c>
      <c r="J71" s="30" t="str">
        <f>IF(E71="","",IFERROR(VLOOKUP(E71,'2-班级学员信息表'!F:AB,15,0),"错误"))</f>
        <v/>
      </c>
      <c r="K71" s="33">
        <f>IF(E71="","",IFERROR(VLOOKUP(H71,'2-班级信息'!A:AD,6,0),"错误"))</f>
        <v>1</v>
      </c>
      <c r="L71" s="33">
        <f>IF(E71="","",IFERROR(VLOOKUP(H71,'2-班级信息'!A:AD,29,0),"错误"))</f>
        <v>0</v>
      </c>
      <c r="M71" s="34">
        <f>SUMIF('6-学员费用预警表'!A:A,'10-新增明细'!E71,'6-学员费用预警表'!E:E)</f>
        <v>48</v>
      </c>
      <c r="N71" s="35">
        <f>SUMIF('6-学员费用预警表'!A:A,'10-新增明细'!E71,'6-学员费用预警表'!H:H)</f>
        <v>3316</v>
      </c>
      <c r="O71" s="30" t="str">
        <f>IF(E71="","",IFERROR(VLOOKUP(E71,'1-学员信息表'!A:AC,8,0),"错误"))</f>
        <v>13922274036</v>
      </c>
      <c r="P71" s="30" t="str">
        <f>IF(E71="","",IFERROR(VLOOKUP(E71,'3-收据记录表'!D:AP,18,0),"错误"))</f>
        <v>翟志翔</v>
      </c>
      <c r="Q71" s="31"/>
      <c r="R71" s="36"/>
      <c r="S71" s="30" t="str">
        <f>IF(E71="","",IF(ISERROR(VLOOKUP(E71,'1-学员信息表'!A:AC,9,0)),"错误",IF(VLOOKUP(E71,'1-学员信息表'!A:AC,9,0)="","错误",VLOOKUP(E71,'1-学员信息表'!A:AC,9,0))))</f>
        <v>自动上门</v>
      </c>
      <c r="T71" s="37" t="str">
        <f>IF(E71="","",IF(ISERROR(VLOOKUP(E71,'1-学员信息表'!A:AC,19,0)),"错误",IF(VLOOKUP(E71,'1-学员信息表'!A:AC,19,0)="","错误",VLOOKUP(E71,'1-学员信息表'!A:AC,19,0))))</f>
        <v>天河区天府路小学</v>
      </c>
      <c r="U71" s="30" t="str">
        <f>IF(E71="","",IF(ISERROR(VLOOKUP(E71,'1-学员信息表'!A:AC,20,0)),"错误",IF(VLOOKUP(E71,'1-学员信息表'!A:AC,20,0)="","错误",VLOOKUP(E71,'1-学员信息表'!A:AC,20,0))))</f>
        <v>三年级</v>
      </c>
    </row>
    <row r="72" spans="1:23">
      <c r="A72" s="158">
        <f t="shared" si="3"/>
        <v>71</v>
      </c>
      <c r="B72" s="26" t="str">
        <f t="shared" si="4"/>
        <v>05月</v>
      </c>
      <c r="C72" s="159" t="str">
        <f t="shared" si="5"/>
        <v>天河天府路中心</v>
      </c>
      <c r="D72" s="268" t="s">
        <v>1541</v>
      </c>
      <c r="E72" s="169" t="s">
        <v>1834</v>
      </c>
      <c r="F72" s="26" t="str">
        <f>IF(E72="","",IFERROR(VLOOKUP(E72,'1-学员信息表'!A:AC,2,0),"错误"))</f>
        <v>姜昕屹</v>
      </c>
      <c r="G72" s="26" t="str">
        <f>IF(E72="","",IF(ISERROR(VLOOKUP(E72,'2-班级学员信息表'!F:AB,12,0)),"错误",IF(VLOOKUP(E72,'2-班级学员信息表'!F:AB,12,0)="","错误",VLOOKUP(E72,'2-班级学员信息表'!F:AB,12,0))))</f>
        <v>未进班</v>
      </c>
      <c r="H72" s="26" t="str">
        <f>IF(E72="","",IF(ISERROR(VLOOKUP(E72,'2-班级学员信息表'!F:AB,13,0)),"错误",IF(VLOOKUP(E72,'2-班级学员信息表'!F:AB,13,0)="","错误",VLOOKUP(E72,'2-班级学员信息表'!F:AB,13,0))))</f>
        <v>未进班</v>
      </c>
      <c r="I72" s="30">
        <f>IF(E72="","",IFERROR(VLOOKUP(E72,'2-班级学员信息表'!F:AB,14,0),"错误"))</f>
        <v>0</v>
      </c>
      <c r="J72" s="30" t="str">
        <f>IF(E72="","",IFERROR(VLOOKUP(E72,'2-班级学员信息表'!F:AB,15,0),"错误"))</f>
        <v/>
      </c>
      <c r="K72" s="33">
        <f>IF(E72="","",IFERROR(VLOOKUP(H72,'2-班级信息'!A:AD,6,0),"错误"))</f>
        <v>1</v>
      </c>
      <c r="L72" s="33">
        <f>IF(E72="","",IFERROR(VLOOKUP(H72,'2-班级信息'!A:AD,29,0),"错误"))</f>
        <v>0</v>
      </c>
      <c r="M72" s="34">
        <f>SUMIF('6-学员费用预警表'!A:A,'10-新增明细'!E72,'6-学员费用预警表'!E:E)</f>
        <v>48</v>
      </c>
      <c r="N72" s="35">
        <f>SUMIF('6-学员费用预警表'!A:A,'10-新增明细'!E72,'6-学员费用预警表'!H:H)</f>
        <v>3316</v>
      </c>
      <c r="O72" s="30" t="str">
        <f>IF(E72="","",IFERROR(VLOOKUP(E72,'1-学员信息表'!A:AC,8,0),"错误"))</f>
        <v>13725287618</v>
      </c>
      <c r="P72" s="30" t="str">
        <f>IF(E72="","",IFERROR(VLOOKUP(E72,'3-收据记录表'!D:AP,18,0),"错误"))</f>
        <v>张松煌</v>
      </c>
      <c r="Q72" s="31"/>
      <c r="R72" s="36"/>
      <c r="S72" s="30" t="str">
        <f>IF(E72="","",IF(ISERROR(VLOOKUP(E72,'1-学员信息表'!A:AC,9,0)),"错误",IF(VLOOKUP(E72,'1-学员信息表'!A:AC,9,0)="","错误",VLOOKUP(E72,'1-学员信息表'!A:AC,9,0))))</f>
        <v>自动上门</v>
      </c>
      <c r="T72" s="37" t="str">
        <f>IF(E72="","",IF(ISERROR(VLOOKUP(E72,'1-学员信息表'!A:AC,19,0)),"错误",IF(VLOOKUP(E72,'1-学员信息表'!A:AC,19,0)="","错误",VLOOKUP(E72,'1-学员信息表'!A:AC,19,0))))</f>
        <v>天河区天府路小学</v>
      </c>
      <c r="U72" s="30" t="str">
        <f>IF(E72="","",IF(ISERROR(VLOOKUP(E72,'1-学员信息表'!A:AC,20,0)),"错误",IF(VLOOKUP(E72,'1-学员信息表'!A:AC,20,0)="","错误",VLOOKUP(E72,'1-学员信息表'!A:AC,20,0))))</f>
        <v>一年级</v>
      </c>
    </row>
    <row r="73" spans="1:23">
      <c r="A73" s="158">
        <f t="shared" si="3"/>
        <v>72</v>
      </c>
      <c r="B73" s="26" t="str">
        <f t="shared" si="4"/>
        <v>05月</v>
      </c>
      <c r="C73" s="159" t="str">
        <f t="shared" si="5"/>
        <v>天河天府路中心</v>
      </c>
      <c r="D73" s="268" t="s">
        <v>1541</v>
      </c>
      <c r="E73" s="169" t="s">
        <v>1843</v>
      </c>
      <c r="F73" s="26" t="str">
        <f>IF(E73="","",IFERROR(VLOOKUP(E73,'1-学员信息表'!A:AC,2,0),"错误"))</f>
        <v>陈姝含</v>
      </c>
      <c r="G73" s="26" t="str">
        <f>IF(E73="","",IF(ISERROR(VLOOKUP(E73,'2-班级学员信息表'!F:AB,12,0)),"错误",IF(VLOOKUP(E73,'2-班级学员信息表'!F:AB,12,0)="","错误",VLOOKUP(E73,'2-班级学员信息表'!F:AB,12,0))))</f>
        <v>未进班</v>
      </c>
      <c r="H73" s="26" t="str">
        <f>IF(E73="","",IF(ISERROR(VLOOKUP(E73,'2-班级学员信息表'!F:AB,13,0)),"错误",IF(VLOOKUP(E73,'2-班级学员信息表'!F:AB,13,0)="","错误",VLOOKUP(E73,'2-班级学员信息表'!F:AB,13,0))))</f>
        <v>未进班</v>
      </c>
      <c r="I73" s="30">
        <f>IF(E73="","",IFERROR(VLOOKUP(E73,'2-班级学员信息表'!F:AB,14,0),"错误"))</f>
        <v>0</v>
      </c>
      <c r="J73" s="30" t="str">
        <f>IF(E73="","",IFERROR(VLOOKUP(E73,'2-班级学员信息表'!F:AB,15,0),"错误"))</f>
        <v/>
      </c>
      <c r="K73" s="33">
        <f>IF(E73="","",IFERROR(VLOOKUP(H73,'2-班级信息'!A:AD,6,0),"错误"))</f>
        <v>1</v>
      </c>
      <c r="L73" s="33">
        <f>IF(E73="","",IFERROR(VLOOKUP(H73,'2-班级信息'!A:AD,29,0),"错误"))</f>
        <v>0</v>
      </c>
      <c r="M73" s="34">
        <f>SUMIF('6-学员费用预警表'!A:A,'10-新增明细'!E73,'6-学员费用预警表'!E:E)</f>
        <v>48</v>
      </c>
      <c r="N73" s="35">
        <f>SUMIF('6-学员费用预警表'!A:A,'10-新增明细'!E73,'6-学员费用预警表'!H:H)</f>
        <v>3316</v>
      </c>
      <c r="O73" s="30" t="str">
        <f>IF(E73="","",IFERROR(VLOOKUP(E73,'1-学员信息表'!A:AC,8,0),"错误"))</f>
        <v>13632496687</v>
      </c>
      <c r="P73" s="30" t="str">
        <f>IF(E73="","",IFERROR(VLOOKUP(E73,'3-收据记录表'!D:AP,18,0),"错误"))</f>
        <v>彭永红</v>
      </c>
      <c r="Q73" s="31"/>
      <c r="R73" s="36"/>
      <c r="S73" s="30" t="str">
        <f>IF(E73="","",IF(ISERROR(VLOOKUP(E73,'1-学员信息表'!A:AC,9,0)),"错误",IF(VLOOKUP(E73,'1-学员信息表'!A:AC,9,0)="","错误",VLOOKUP(E73,'1-学员信息表'!A:AC,9,0))))</f>
        <v>07-网络咨询</v>
      </c>
      <c r="T73" s="37" t="str">
        <f>IF(E73="","",IF(ISERROR(VLOOKUP(E73,'1-学员信息表'!A:AC,19,0)),"错误",IF(VLOOKUP(E73,'1-学员信息表'!A:AC,19,0)="","错误",VLOOKUP(E73,'1-学员信息表'!A:AC,19,0))))</f>
        <v>天河区天府路小学</v>
      </c>
      <c r="U73" s="30" t="str">
        <f>IF(E73="","",IF(ISERROR(VLOOKUP(E73,'1-学员信息表'!A:AC,20,0)),"错误",IF(VLOOKUP(E73,'1-学员信息表'!A:AC,20,0)="","错误",VLOOKUP(E73,'1-学员信息表'!A:AC,20,0))))</f>
        <v>三年级</v>
      </c>
    </row>
    <row r="74" spans="1:23">
      <c r="A74" s="158">
        <f t="shared" si="3"/>
        <v>73</v>
      </c>
      <c r="B74" s="26" t="str">
        <f t="shared" si="4"/>
        <v>05月</v>
      </c>
      <c r="C74" s="159" t="str">
        <f t="shared" si="5"/>
        <v>天河天府路中心</v>
      </c>
      <c r="D74" s="268" t="s">
        <v>1541</v>
      </c>
      <c r="E74" s="169" t="s">
        <v>1847</v>
      </c>
      <c r="F74" s="26" t="str">
        <f>IF(E74="","",IFERROR(VLOOKUP(E74,'1-学员信息表'!A:AC,2,0),"错误"))</f>
        <v>魏蔚然</v>
      </c>
      <c r="G74" s="26" t="str">
        <f>IF(E74="","",IF(ISERROR(VLOOKUP(E74,'2-班级学员信息表'!F:AB,12,0)),"错误",IF(VLOOKUP(E74,'2-班级学员信息表'!F:AB,12,0)="","错误",VLOOKUP(E74,'2-班级学员信息表'!F:AB,12,0))))</f>
        <v>未进班</v>
      </c>
      <c r="H74" s="26" t="str">
        <f>IF(E74="","",IF(ISERROR(VLOOKUP(E74,'2-班级学员信息表'!F:AB,13,0)),"错误",IF(VLOOKUP(E74,'2-班级学员信息表'!F:AB,13,0)="","错误",VLOOKUP(E74,'2-班级学员信息表'!F:AB,13,0))))</f>
        <v>未进班</v>
      </c>
      <c r="I74" s="30">
        <f>IF(E74="","",IFERROR(VLOOKUP(E74,'2-班级学员信息表'!F:AB,14,0),"错误"))</f>
        <v>0</v>
      </c>
      <c r="J74" s="30" t="str">
        <f>IF(E74="","",IFERROR(VLOOKUP(E74,'2-班级学员信息表'!F:AB,15,0),"错误"))</f>
        <v/>
      </c>
      <c r="K74" s="33">
        <f>IF(E74="","",IFERROR(VLOOKUP(H74,'2-班级信息'!A:AD,6,0),"错误"))</f>
        <v>1</v>
      </c>
      <c r="L74" s="33">
        <f>IF(E74="","",IFERROR(VLOOKUP(H74,'2-班级信息'!A:AD,29,0),"错误"))</f>
        <v>0</v>
      </c>
      <c r="M74" s="34">
        <f>SUMIF('6-学员费用预警表'!A:A,'10-新增明细'!E74,'6-学员费用预警表'!E:E)</f>
        <v>48</v>
      </c>
      <c r="N74" s="35">
        <f>SUMIF('6-学员费用预警表'!A:A,'10-新增明细'!E74,'6-学员费用预警表'!H:H)</f>
        <v>3316</v>
      </c>
      <c r="O74" s="30" t="str">
        <f>IF(E74="","",IFERROR(VLOOKUP(E74,'1-学员信息表'!A:AC,8,0),"错误"))</f>
        <v>13926074520</v>
      </c>
      <c r="P74" s="30" t="str">
        <f>IF(E74="","",IFERROR(VLOOKUP(E74,'3-收据记录表'!D:AP,18,0),"错误"))</f>
        <v>翟志翔</v>
      </c>
      <c r="Q74" s="31"/>
      <c r="R74" s="36"/>
      <c r="S74" s="30" t="str">
        <f>IF(E74="","",IF(ISERROR(VLOOKUP(E74,'1-学员信息表'!A:AC,9,0)),"错误",IF(VLOOKUP(E74,'1-学员信息表'!A:AC,9,0)="","错误",VLOOKUP(E74,'1-学员信息表'!A:AC,9,0))))</f>
        <v>01-老带新</v>
      </c>
      <c r="T74" s="37" t="str">
        <f>IF(E74="","",IF(ISERROR(VLOOKUP(E74,'1-学员信息表'!A:AC,19,0)),"错误",IF(VLOOKUP(E74,'1-学员信息表'!A:AC,19,0)="","错误",VLOOKUP(E74,'1-学员信息表'!A:AC,19,0))))</f>
        <v>广州市暨南大学附属小学</v>
      </c>
      <c r="U74" s="30" t="str">
        <f>IF(E74="","",IF(ISERROR(VLOOKUP(E74,'1-学员信息表'!A:AC,20,0)),"错误",IF(VLOOKUP(E74,'1-学员信息表'!A:AC,20,0)="","错误",VLOOKUP(E74,'1-学员信息表'!A:AC,20,0))))</f>
        <v>三年级</v>
      </c>
    </row>
    <row r="75" spans="1:23">
      <c r="A75" s="158">
        <f t="shared" si="3"/>
        <v>74</v>
      </c>
      <c r="B75" s="26" t="str">
        <f t="shared" si="4"/>
        <v>05月</v>
      </c>
      <c r="C75" s="159" t="str">
        <f t="shared" si="5"/>
        <v>天河天府路中心</v>
      </c>
      <c r="D75" s="268" t="s">
        <v>1541</v>
      </c>
      <c r="E75" s="169" t="s">
        <v>1854</v>
      </c>
      <c r="F75" s="26" t="str">
        <f>IF(E75="","",IFERROR(VLOOKUP(E75,'1-学员信息表'!A:AC,2,0),"错误"))</f>
        <v>何泳希</v>
      </c>
      <c r="G75" s="26" t="str">
        <f>IF(E75="","",IF(ISERROR(VLOOKUP(E75,'2-班级学员信息表'!F:AB,12,0)),"错误",IF(VLOOKUP(E75,'2-班级学员信息表'!F:AB,12,0)="","错误",VLOOKUP(E75,'2-班级学员信息表'!F:AB,12,0))))</f>
        <v>未进班</v>
      </c>
      <c r="H75" s="26" t="str">
        <f>IF(E75="","",IF(ISERROR(VLOOKUP(E75,'2-班级学员信息表'!F:AB,13,0)),"错误",IF(VLOOKUP(E75,'2-班级学员信息表'!F:AB,13,0)="","错误",VLOOKUP(E75,'2-班级学员信息表'!F:AB,13,0))))</f>
        <v>未进班</v>
      </c>
      <c r="I75" s="30">
        <f>IF(E75="","",IFERROR(VLOOKUP(E75,'2-班级学员信息表'!F:AB,14,0),"错误"))</f>
        <v>0</v>
      </c>
      <c r="J75" s="30" t="str">
        <f>IF(E75="","",IFERROR(VLOOKUP(E75,'2-班级学员信息表'!F:AB,15,0),"错误"))</f>
        <v/>
      </c>
      <c r="K75" s="33">
        <f>IF(E75="","",IFERROR(VLOOKUP(H75,'2-班级信息'!A:AD,6,0),"错误"))</f>
        <v>1</v>
      </c>
      <c r="L75" s="33">
        <f>IF(E75="","",IFERROR(VLOOKUP(H75,'2-班级信息'!A:AD,29,0),"错误"))</f>
        <v>0</v>
      </c>
      <c r="M75" s="34">
        <f>SUMIF('6-学员费用预警表'!A:A,'10-新增明细'!E75,'6-学员费用预警表'!E:E)</f>
        <v>22</v>
      </c>
      <c r="N75" s="35">
        <f>SUMIF('6-学员费用预警表'!A:A,'10-新增明细'!E75,'6-学员费用预警表'!H:H)</f>
        <v>49760</v>
      </c>
      <c r="O75" s="30" t="str">
        <f>IF(E75="","",IFERROR(VLOOKUP(E75,'1-学员信息表'!A:AC,8,0),"错误"))</f>
        <v>13022055668</v>
      </c>
      <c r="P75" s="30" t="str">
        <f>IF(E75="","",IFERROR(VLOOKUP(E75,'3-收据记录表'!D:AP,18,0),"错误"))</f>
        <v>王圆圆</v>
      </c>
      <c r="Q75" s="31"/>
      <c r="R75" s="36"/>
      <c r="S75" s="30" t="str">
        <f>IF(E75="","",IF(ISERROR(VLOOKUP(E75,'1-学员信息表'!A:AC,9,0)),"错误",IF(VLOOKUP(E75,'1-学员信息表'!A:AC,9,0)="","错误",VLOOKUP(E75,'1-学员信息表'!A:AC,9,0))))</f>
        <v>06-上门咨询</v>
      </c>
      <c r="T75" s="37" t="str">
        <f>IF(E75="","",IF(ISERROR(VLOOKUP(E75,'1-学员信息表'!A:AC,19,0)),"错误",IF(VLOOKUP(E75,'1-学员信息表'!A:AC,19,0)="","错误",VLOOKUP(E75,'1-学员信息表'!A:AC,19,0))))</f>
        <v>东华幼儿园</v>
      </c>
      <c r="U75" s="30" t="str">
        <f>IF(E75="","",IF(ISERROR(VLOOKUP(E75,'1-学员信息表'!A:AC,20,0)),"错误",IF(VLOOKUP(E75,'1-学员信息表'!A:AC,20,0)="","错误",VLOOKUP(E75,'1-学员信息表'!A:AC,20,0))))</f>
        <v>中班</v>
      </c>
    </row>
    <row r="76" spans="1:23">
      <c r="A76" s="158">
        <f t="shared" si="3"/>
        <v>75</v>
      </c>
      <c r="B76" s="26" t="str">
        <f t="shared" si="4"/>
        <v>05月</v>
      </c>
      <c r="C76" s="159" t="str">
        <f t="shared" si="5"/>
        <v>天河天府路中心</v>
      </c>
      <c r="D76" s="268" t="s">
        <v>1541</v>
      </c>
      <c r="E76" s="169" t="s">
        <v>1549</v>
      </c>
      <c r="F76" s="26" t="str">
        <f>IF(E76="","",IFERROR(VLOOKUP(E76,'1-学员信息表'!A:AC,2,0),"错误"))</f>
        <v>何垚均</v>
      </c>
      <c r="G76" s="26" t="str">
        <f>IF(E76="","",IF(ISERROR(VLOOKUP(E76,'2-班级学员信息表'!F:AB,12,0)),"错误",IF(VLOOKUP(E76,'2-班级学员信息表'!F:AB,12,0)="","错误",VLOOKUP(E76,'2-班级学员信息表'!F:AB,12,0))))</f>
        <v>小初部</v>
      </c>
      <c r="H76" s="26" t="str">
        <f>IF(E76="","",IF(ISERROR(VLOOKUP(E76,'2-班级学员信息表'!F:AB,13,0)),"错误",IF(VLOOKUP(E76,'2-班级学员信息表'!F:AB,13,0)="","错误",VLOOKUP(E76,'2-班级学员信息表'!F:AB,13,0))))</f>
        <v>P02F01G0101</v>
      </c>
      <c r="I76" s="30" t="str">
        <f>IF(E76="","",IFERROR(VLOOKUP(E76,'2-班级学员信息表'!F:AB,14,0),"错误"))</f>
        <v>翟志翔</v>
      </c>
      <c r="J76" s="30" t="str">
        <f>IF(E76="","",IFERROR(VLOOKUP(E76,'2-班级学员信息表'!F:AB,15,0),"错误"))</f>
        <v>郑琴</v>
      </c>
      <c r="K76" s="33">
        <f>IF(E76="","",IFERROR(VLOOKUP(H76,'2-班级信息'!A:AD,6,0),"错误"))</f>
        <v>42785</v>
      </c>
      <c r="L76" s="33">
        <f>IF(E76="","",IFERROR(VLOOKUP(H76,'2-班级信息'!A:AD,29,0),"错误"))</f>
        <v>6</v>
      </c>
      <c r="M76" s="34">
        <f>SUMIF('6-学员费用预警表'!A:A,'10-新增明细'!E76,'6-学员费用预警表'!E:E)</f>
        <v>48</v>
      </c>
      <c r="N76" s="35">
        <f>SUMIF('6-学员费用预警表'!A:A,'10-新增明细'!E76,'6-学员费用预警表'!H:H)</f>
        <v>52046.92</v>
      </c>
      <c r="O76" s="30" t="str">
        <f>IF(E76="","",IFERROR(VLOOKUP(E76,'1-学员信息表'!A:AC,8,0),"错误"))</f>
        <v>18688471778</v>
      </c>
      <c r="P76" s="30" t="str">
        <f>IF(E76="","",IFERROR(VLOOKUP(E76,'3-收据记录表'!D:AP,18,0),"错误"))</f>
        <v>王圆圆</v>
      </c>
      <c r="Q76" s="31"/>
      <c r="R76" s="36"/>
      <c r="S76" s="30" t="str">
        <f>IF(E76="","",IF(ISERROR(VLOOKUP(E76,'1-学员信息表'!A:AC,9,0)),"错误",IF(VLOOKUP(E76,'1-学员信息表'!A:AC,9,0)="","错误",VLOOKUP(E76,'1-学员信息表'!A:AC,9,0))))</f>
        <v>06-上门咨询</v>
      </c>
      <c r="T76" s="37" t="str">
        <f>IF(E76="","",IF(ISERROR(VLOOKUP(E76,'1-学员信息表'!A:AC,19,0)),"错误",IF(VLOOKUP(E76,'1-学员信息表'!A:AC,19,0)="","错误",VLOOKUP(E76,'1-学员信息表'!A:AC,19,0))))</f>
        <v>天河区天府路小学</v>
      </c>
      <c r="U76" s="30" t="str">
        <f>IF(E76="","",IF(ISERROR(VLOOKUP(E76,'1-学员信息表'!A:AC,20,0)),"错误",IF(VLOOKUP(E76,'1-学员信息表'!A:AC,20,0)="","错误",VLOOKUP(E76,'1-学员信息表'!A:AC,20,0))))</f>
        <v>一年级</v>
      </c>
    </row>
    <row r="77" spans="1:23">
      <c r="A77" s="158">
        <f t="shared" si="3"/>
        <v>76</v>
      </c>
      <c r="B77" s="26" t="str">
        <f t="shared" si="4"/>
        <v>05月</v>
      </c>
      <c r="C77" s="159" t="str">
        <f t="shared" si="5"/>
        <v>天河天府路中心</v>
      </c>
      <c r="D77" s="268" t="s">
        <v>1541</v>
      </c>
      <c r="E77" s="169" t="s">
        <v>1858</v>
      </c>
      <c r="F77" s="26" t="str">
        <f>IF(E77="","",IFERROR(VLOOKUP(E77,'1-学员信息表'!A:AC,2,0),"错误"))</f>
        <v>何柏沅</v>
      </c>
      <c r="G77" s="26" t="str">
        <f>IF(E77="","",IF(ISERROR(VLOOKUP(E77,'2-班级学员信息表'!F:AB,12,0)),"错误",IF(VLOOKUP(E77,'2-班级学员信息表'!F:AB,12,0)="","错误",VLOOKUP(E77,'2-班级学员信息表'!F:AB,12,0))))</f>
        <v>未进班</v>
      </c>
      <c r="H77" s="26" t="str">
        <f>IF(E77="","",IF(ISERROR(VLOOKUP(E77,'2-班级学员信息表'!F:AB,13,0)),"错误",IF(VLOOKUP(E77,'2-班级学员信息表'!F:AB,13,0)="","错误",VLOOKUP(E77,'2-班级学员信息表'!F:AB,13,0))))</f>
        <v>未进班</v>
      </c>
      <c r="I77" s="30">
        <f>IF(E77="","",IFERROR(VLOOKUP(E77,'2-班级学员信息表'!F:AB,14,0),"错误"))</f>
        <v>0</v>
      </c>
      <c r="J77" s="30" t="str">
        <f>IF(E77="","",IFERROR(VLOOKUP(E77,'2-班级学员信息表'!F:AB,15,0),"错误"))</f>
        <v/>
      </c>
      <c r="K77" s="33">
        <f>IF(E77="","",IFERROR(VLOOKUP(H77,'2-班级信息'!A:AD,6,0),"错误"))</f>
        <v>1</v>
      </c>
      <c r="L77" s="33">
        <f>IF(E77="","",IFERROR(VLOOKUP(H77,'2-班级信息'!A:AD,29,0),"错误"))</f>
        <v>0</v>
      </c>
      <c r="M77" s="34">
        <f>SUMIF('6-学员费用预警表'!A:A,'10-新增明细'!E77,'6-学员费用预警表'!E:E)</f>
        <v>101</v>
      </c>
      <c r="N77" s="35">
        <f>SUMIF('6-学员费用预警表'!A:A,'10-新增明细'!E77,'6-学员费用预警表'!H:H)</f>
        <v>25960</v>
      </c>
      <c r="O77" s="30" t="str">
        <f>IF(E77="","",IFERROR(VLOOKUP(E77,'1-学员信息表'!A:AC,8,0),"错误"))</f>
        <v>13070261292</v>
      </c>
      <c r="P77" s="30" t="str">
        <f>IF(E77="","",IFERROR(VLOOKUP(E77,'3-收据记录表'!D:AP,18,0),"错误"))</f>
        <v>王圆圆</v>
      </c>
      <c r="Q77" s="31"/>
      <c r="R77" s="36"/>
      <c r="S77" s="30" t="str">
        <f>IF(E77="","",IF(ISERROR(VLOOKUP(E77,'1-学员信息表'!A:AC,9,0)),"错误",IF(VLOOKUP(E77,'1-学员信息表'!A:AC,9,0)="","错误",VLOOKUP(E77,'1-学员信息表'!A:AC,9,0))))</f>
        <v>06-上门咨询</v>
      </c>
      <c r="T77" s="37" t="str">
        <f>IF(E77="","",IF(ISERROR(VLOOKUP(E77,'1-学员信息表'!A:AC,19,0)),"错误",IF(VLOOKUP(E77,'1-学员信息表'!A:AC,19,0)="","错误",VLOOKUP(E77,'1-学员信息表'!A:AC,19,0))))</f>
        <v>东华幼儿园</v>
      </c>
      <c r="U77" s="30" t="str">
        <f>IF(E77="","",IF(ISERROR(VLOOKUP(E77,'1-学员信息表'!A:AC,20,0)),"错误",IF(VLOOKUP(E77,'1-学员信息表'!A:AC,20,0)="","错误",VLOOKUP(E77,'1-学员信息表'!A:AC,20,0))))</f>
        <v>小班</v>
      </c>
    </row>
    <row r="78" spans="1:23">
      <c r="A78" s="158">
        <f t="shared" si="3"/>
        <v>77</v>
      </c>
      <c r="B78" s="26" t="str">
        <f t="shared" si="4"/>
        <v>05月</v>
      </c>
      <c r="C78" s="159" t="str">
        <f t="shared" si="5"/>
        <v>天河天府路中心</v>
      </c>
      <c r="D78" s="268" t="s">
        <v>1541</v>
      </c>
      <c r="E78" s="169" t="s">
        <v>1863</v>
      </c>
      <c r="F78" s="26" t="str">
        <f>IF(E78="","",IFERROR(VLOOKUP(E78,'1-学员信息表'!A:AC,2,0),"错误"))</f>
        <v>宾诗琪</v>
      </c>
      <c r="G78" s="26" t="str">
        <f>IF(E78="","",IF(ISERROR(VLOOKUP(E78,'2-班级学员信息表'!F:AB,12,0)),"错误",IF(VLOOKUP(E78,'2-班级学员信息表'!F:AB,12,0)="","错误",VLOOKUP(E78,'2-班级学员信息表'!F:AB,12,0))))</f>
        <v>未进班</v>
      </c>
      <c r="H78" s="26" t="str">
        <f>IF(E78="","",IF(ISERROR(VLOOKUP(E78,'2-班级学员信息表'!F:AB,13,0)),"错误",IF(VLOOKUP(E78,'2-班级学员信息表'!F:AB,13,0)="","错误",VLOOKUP(E78,'2-班级学员信息表'!F:AB,13,0))))</f>
        <v>未进班</v>
      </c>
      <c r="I78" s="30">
        <f>IF(E78="","",IFERROR(VLOOKUP(E78,'2-班级学员信息表'!F:AB,14,0),"错误"))</f>
        <v>0</v>
      </c>
      <c r="J78" s="30" t="str">
        <f>IF(E78="","",IFERROR(VLOOKUP(E78,'2-班级学员信息表'!F:AB,15,0),"错误"))</f>
        <v/>
      </c>
      <c r="K78" s="33">
        <f>IF(E78="","",IFERROR(VLOOKUP(H78,'2-班级信息'!A:AD,6,0),"错误"))</f>
        <v>1</v>
      </c>
      <c r="L78" s="33">
        <f>IF(E78="","",IFERROR(VLOOKUP(H78,'2-班级信息'!A:AD,29,0),"错误"))</f>
        <v>0</v>
      </c>
      <c r="M78" s="34">
        <f>SUMIF('6-学员费用预警表'!A:A,'10-新增明细'!E78,'6-学员费用预警表'!E:E)</f>
        <v>48</v>
      </c>
      <c r="N78" s="35">
        <f>SUMIF('6-学员费用预警表'!A:A,'10-新增明细'!E78,'6-学员费用预警表'!H:H)</f>
        <v>3316</v>
      </c>
      <c r="O78" s="30" t="str">
        <f>IF(E78="","",IFERROR(VLOOKUP(E78,'1-学员信息表'!A:AC,8,0),"错误"))</f>
        <v>15989047046</v>
      </c>
      <c r="P78" s="30" t="str">
        <f>IF(E78="","",IFERROR(VLOOKUP(E78,'3-收据记录表'!D:AP,18,0),"错误"))</f>
        <v>丁惠媚</v>
      </c>
      <c r="Q78" s="31"/>
      <c r="R78" s="36"/>
      <c r="S78" s="30" t="str">
        <f>IF(E78="","",IF(ISERROR(VLOOKUP(E78,'1-学员信息表'!A:AC,9,0)),"错误",IF(VLOOKUP(E78,'1-学员信息表'!A:AC,9,0)="","错误",VLOOKUP(E78,'1-学员信息表'!A:AC,9,0))))</f>
        <v>01-老带新</v>
      </c>
      <c r="T78" s="37" t="str">
        <f>IF(E78="","",IF(ISERROR(VLOOKUP(E78,'1-学员信息表'!A:AC,19,0)),"错误",IF(VLOOKUP(E78,'1-学员信息表'!A:AC,19,0)="","错误",VLOOKUP(E78,'1-学员信息表'!A:AC,19,0))))</f>
        <v>天河区华景小学</v>
      </c>
      <c r="U78" s="30" t="str">
        <f>IF(E78="","",IF(ISERROR(VLOOKUP(E78,'1-学员信息表'!A:AC,20,0)),"错误",IF(VLOOKUP(E78,'1-学员信息表'!A:AC,20,0)="","错误",VLOOKUP(E78,'1-学员信息表'!A:AC,20,0))))</f>
        <v>一年级</v>
      </c>
    </row>
    <row r="79" spans="1:23">
      <c r="A79" s="158">
        <f t="shared" si="3"/>
        <v>78</v>
      </c>
      <c r="B79" s="26" t="str">
        <f t="shared" si="4"/>
        <v>05月</v>
      </c>
      <c r="C79" s="159" t="str">
        <f t="shared" si="5"/>
        <v>天河天府路中心</v>
      </c>
      <c r="D79" s="268" t="s">
        <v>1541</v>
      </c>
      <c r="E79" s="169" t="s">
        <v>1586</v>
      </c>
      <c r="F79" s="26" t="str">
        <f>IF(E79="","",IFERROR(VLOOKUP(E79,'1-学员信息表'!A:AC,2,0),"错误"))</f>
        <v>毛思羽</v>
      </c>
      <c r="G79" s="26" t="str">
        <f>IF(E79="","",IF(ISERROR(VLOOKUP(E79,'2-班级学员信息表'!F:AB,12,0)),"错误",IF(VLOOKUP(E79,'2-班级学员信息表'!F:AB,12,0)="","错误",VLOOKUP(E79,'2-班级学员信息表'!F:AB,12,0))))</f>
        <v>未进班</v>
      </c>
      <c r="H79" s="26" t="str">
        <f>IF(E79="","",IF(ISERROR(VLOOKUP(E79,'2-班级学员信息表'!F:AB,13,0)),"错误",IF(VLOOKUP(E79,'2-班级学员信息表'!F:AB,13,0)="","错误",VLOOKUP(E79,'2-班级学员信息表'!F:AB,13,0))))</f>
        <v>未进班</v>
      </c>
      <c r="I79" s="30">
        <f>IF(E79="","",IFERROR(VLOOKUP(E79,'2-班级学员信息表'!F:AB,14,0),"错误"))</f>
        <v>0</v>
      </c>
      <c r="J79" s="30" t="str">
        <f>IF(E79="","",IFERROR(VLOOKUP(E79,'2-班级学员信息表'!F:AB,15,0),"错误"))</f>
        <v/>
      </c>
      <c r="K79" s="33">
        <f>IF(E79="","",IFERROR(VLOOKUP(H79,'2-班级信息'!A:AD,6,0),"错误"))</f>
        <v>1</v>
      </c>
      <c r="L79" s="33">
        <f>IF(E79="","",IFERROR(VLOOKUP(H79,'2-班级信息'!A:AD,29,0),"错误"))</f>
        <v>0</v>
      </c>
      <c r="M79" s="34">
        <f>SUMIF('6-学员费用预警表'!A:A,'10-新增明细'!E79,'6-学员费用预警表'!E:E)</f>
        <v>48</v>
      </c>
      <c r="N79" s="35">
        <f>SUMIF('6-学员费用预警表'!A:A,'10-新增明细'!E79,'6-学员费用预警表'!H:H)</f>
        <v>3316</v>
      </c>
      <c r="O79" s="30" t="str">
        <f>IF(E79="","",IFERROR(VLOOKUP(E79,'1-学员信息表'!A:AC,8,0),"错误"))</f>
        <v>13602285805</v>
      </c>
      <c r="P79" s="30" t="str">
        <f>IF(E79="","",IFERROR(VLOOKUP(E79,'3-收据记录表'!D:AP,18,0),"错误"))</f>
        <v>张松煌</v>
      </c>
      <c r="Q79" s="31"/>
      <c r="R79" s="36"/>
      <c r="S79" s="30" t="str">
        <f>IF(E79="","",IF(ISERROR(VLOOKUP(E79,'1-学员信息表'!A:AC,9,0)),"错误",IF(VLOOKUP(E79,'1-学员信息表'!A:AC,9,0)="","错误",VLOOKUP(E79,'1-学员信息表'!A:AC,9,0))))</f>
        <v>06-上门咨询</v>
      </c>
      <c r="T79" s="37" t="str">
        <f>IF(E79="","",IF(ISERROR(VLOOKUP(E79,'1-学员信息表'!A:AC,19,0)),"错误",IF(VLOOKUP(E79,'1-学员信息表'!A:AC,19,0)="","错误",VLOOKUP(E79,'1-学员信息表'!A:AC,19,0))))</f>
        <v>天河区天府路小学</v>
      </c>
      <c r="U79" s="30" t="str">
        <f>IF(E79="","",IF(ISERROR(VLOOKUP(E79,'1-学员信息表'!A:AC,20,0)),"错误",IF(VLOOKUP(E79,'1-学员信息表'!A:AC,20,0)="","错误",VLOOKUP(E79,'1-学员信息表'!A:AC,20,0))))</f>
        <v>一年级</v>
      </c>
      <c r="W79" t="e">
        <v>#N/A</v>
      </c>
    </row>
    <row r="80" spans="1:23">
      <c r="A80" s="158">
        <f t="shared" si="3"/>
        <v>79</v>
      </c>
      <c r="B80" s="26" t="str">
        <f t="shared" si="4"/>
        <v>05月</v>
      </c>
      <c r="C80" s="159" t="str">
        <f t="shared" si="5"/>
        <v>天河天府路中心</v>
      </c>
      <c r="D80" s="268" t="s">
        <v>1541</v>
      </c>
      <c r="E80" s="169" t="s">
        <v>1577</v>
      </c>
      <c r="F80" s="26" t="str">
        <f>IF(E80="","",IFERROR(VLOOKUP(E80,'1-学员信息表'!A:AC,2,0),"错误"))</f>
        <v>列羽芊</v>
      </c>
      <c r="G80" s="26" t="str">
        <f>IF(E80="","",IF(ISERROR(VLOOKUP(E80,'2-班级学员信息表'!F:AB,12,0)),"错误",IF(VLOOKUP(E80,'2-班级学员信息表'!F:AB,12,0)="","错误",VLOOKUP(E80,'2-班级学员信息表'!F:AB,12,0))))</f>
        <v>小初部</v>
      </c>
      <c r="H80" s="26" t="str">
        <f>IF(E80="","",IF(ISERROR(VLOOKUP(E80,'2-班级学员信息表'!F:AB,13,0)),"错误",IF(VLOOKUP(E80,'2-班级学员信息表'!F:AB,13,0)="","错误",VLOOKUP(E80,'2-班级学员信息表'!F:AB,13,0))))</f>
        <v>P02F01G0106</v>
      </c>
      <c r="I80" s="30" t="str">
        <f>IF(E80="","",IFERROR(VLOOKUP(E80,'2-班级学员信息表'!F:AB,14,0),"错误"))</f>
        <v>翟志翔</v>
      </c>
      <c r="J80" s="30" t="str">
        <f>IF(E80="","",IFERROR(VLOOKUP(E80,'2-班级学员信息表'!F:AB,15,0),"错误"))</f>
        <v>陈美全</v>
      </c>
      <c r="K80" s="33">
        <f>IF(E80="","",IFERROR(VLOOKUP(H80,'2-班级信息'!A:AD,6,0),"错误"))</f>
        <v>42868</v>
      </c>
      <c r="L80" s="33">
        <f>IF(E80="","",IFERROR(VLOOKUP(H80,'2-班级信息'!A:AD,29,0),"错误"))</f>
        <v>3</v>
      </c>
      <c r="M80" s="34">
        <f>SUMIF('6-学员费用预警表'!A:A,'10-新增明细'!E80,'6-学员费用预警表'!E:E)</f>
        <v>47</v>
      </c>
      <c r="N80" s="35">
        <f>SUMIF('6-学员费用预警表'!A:A,'10-新增明细'!E80,'6-学员费用预警表'!H:H)</f>
        <v>3246.92</v>
      </c>
      <c r="O80" s="30" t="str">
        <f>IF(E80="","",IFERROR(VLOOKUP(E80,'1-学员信息表'!A:AC,8,0),"错误"))</f>
        <v>13828434397</v>
      </c>
      <c r="P80" s="30" t="str">
        <f>IF(E80="","",IFERROR(VLOOKUP(E80,'3-收据记录表'!D:AP,18,0),"错误"))</f>
        <v>翟志翔</v>
      </c>
      <c r="Q80" s="31"/>
      <c r="R80" s="36"/>
      <c r="S80" s="30" t="str">
        <f>IF(E80="","",IF(ISERROR(VLOOKUP(E80,'1-学员信息表'!A:AC,9,0)),"错误",IF(VLOOKUP(E80,'1-学员信息表'!A:AC,9,0)="","错误",VLOOKUP(E80,'1-学员信息表'!A:AC,9,0))))</f>
        <v>自动上门</v>
      </c>
      <c r="T80" s="37" t="str">
        <f>IF(E80="","",IF(ISERROR(VLOOKUP(E80,'1-学员信息表'!A:AC,19,0)),"错误",IF(VLOOKUP(E80,'1-学员信息表'!A:AC,19,0)="","错误",VLOOKUP(E80,'1-学员信息表'!A:AC,19,0))))</f>
        <v>天河区天府路小学</v>
      </c>
      <c r="U80" s="30" t="str">
        <f>IF(E80="","",IF(ISERROR(VLOOKUP(E80,'1-学员信息表'!A:AC,20,0)),"错误",IF(VLOOKUP(E80,'1-学员信息表'!A:AC,20,0)="","错误",VLOOKUP(E80,'1-学员信息表'!A:AC,20,0))))</f>
        <v>一年级</v>
      </c>
    </row>
    <row r="81" spans="1:21">
      <c r="A81" s="158">
        <f t="shared" si="3"/>
        <v>80</v>
      </c>
      <c r="B81" s="26" t="str">
        <f t="shared" si="4"/>
        <v>05月</v>
      </c>
      <c r="C81" s="159" t="str">
        <f t="shared" si="5"/>
        <v>天河天府路中心</v>
      </c>
      <c r="D81" s="268" t="s">
        <v>1541</v>
      </c>
      <c r="E81" s="169" t="s">
        <v>1887</v>
      </c>
      <c r="F81" s="26" t="str">
        <f>IF(E81="","",IFERROR(VLOOKUP(E81,'1-学员信息表'!A:AC,2,0),"错误"))</f>
        <v>李梓杰</v>
      </c>
      <c r="G81" s="26" t="str">
        <f>IF(E81="","",IF(ISERROR(VLOOKUP(E81,'2-班级学员信息表'!F:AB,12,0)),"错误",IF(VLOOKUP(E81,'2-班级学员信息表'!F:AB,12,0)="","错误",VLOOKUP(E81,'2-班级学员信息表'!F:AB,12,0))))</f>
        <v>未进班</v>
      </c>
      <c r="H81" s="26" t="str">
        <f>IF(E81="","",IF(ISERROR(VLOOKUP(E81,'2-班级学员信息表'!F:AB,13,0)),"错误",IF(VLOOKUP(E81,'2-班级学员信息表'!F:AB,13,0)="","错误",VLOOKUP(E81,'2-班级学员信息表'!F:AB,13,0))))</f>
        <v>未进班</v>
      </c>
      <c r="I81" s="30">
        <f>IF(E81="","",IFERROR(VLOOKUP(E81,'2-班级学员信息表'!F:AB,14,0),"错误"))</f>
        <v>0</v>
      </c>
      <c r="J81" s="30" t="str">
        <f>IF(E81="","",IFERROR(VLOOKUP(E81,'2-班级学员信息表'!F:AB,15,0),"错误"))</f>
        <v/>
      </c>
      <c r="K81" s="33">
        <f>IF(E81="","",IFERROR(VLOOKUP(H81,'2-班级信息'!A:AD,6,0),"错误"))</f>
        <v>1</v>
      </c>
      <c r="L81" s="33">
        <f>IF(E81="","",IFERROR(VLOOKUP(H81,'2-班级信息'!A:AD,29,0),"错误"))</f>
        <v>0</v>
      </c>
      <c r="M81" s="34">
        <f>SUMIF('6-学员费用预警表'!A:A,'10-新增明细'!E81,'6-学员费用预警表'!E:E)</f>
        <v>32</v>
      </c>
      <c r="N81" s="35">
        <f>SUMIF('6-学员费用预警表'!A:A,'10-新增明细'!E81,'6-学员费用预警表'!H:H)</f>
        <v>960</v>
      </c>
      <c r="O81" s="30" t="str">
        <f>IF(E81="","",IFERROR(VLOOKUP(E81,'1-学员信息表'!A:AC,8,0),"错误"))</f>
        <v>15889391251</v>
      </c>
      <c r="P81" s="30" t="str">
        <f>IF(E81="","",IFERROR(VLOOKUP(E81,'3-收据记录表'!D:AP,18,0),"错误"))</f>
        <v>李建业</v>
      </c>
      <c r="Q81" s="31"/>
      <c r="R81" s="36"/>
      <c r="S81" s="30" t="str">
        <f>IF(E81="","",IF(ISERROR(VLOOKUP(E81,'1-学员信息表'!A:AC,9,0)),"错误",IF(VLOOKUP(E81,'1-学员信息表'!A:AC,9,0)="","错误",VLOOKUP(E81,'1-学员信息表'!A:AC,9,0))))</f>
        <v>05-地推</v>
      </c>
      <c r="T81" s="37" t="str">
        <f>IF(E81="","",IF(ISERROR(VLOOKUP(E81,'1-学员信息表'!A:AC,19,0)),"错误",IF(VLOOKUP(E81,'1-学员信息表'!A:AC,19,0)="","错误",VLOOKUP(E81,'1-学员信息表'!A:AC,19,0))))</f>
        <v>东华幼儿园</v>
      </c>
      <c r="U81" s="30" t="str">
        <f>IF(E81="","",IF(ISERROR(VLOOKUP(E81,'1-学员信息表'!A:AC,20,0)),"错误",IF(VLOOKUP(E81,'1-学员信息表'!A:AC,20,0)="","错误",VLOOKUP(E81,'1-学员信息表'!A:AC,20,0))))</f>
        <v>小班</v>
      </c>
    </row>
    <row r="82" spans="1:21">
      <c r="A82" s="158">
        <f t="shared" si="3"/>
        <v>81</v>
      </c>
      <c r="B82" s="26" t="str">
        <f t="shared" si="4"/>
        <v>05月</v>
      </c>
      <c r="C82" s="159" t="str">
        <f t="shared" si="5"/>
        <v>天河天府路中心</v>
      </c>
      <c r="D82" s="268" t="s">
        <v>1541</v>
      </c>
      <c r="E82" s="169" t="s">
        <v>1878</v>
      </c>
      <c r="F82" s="26" t="str">
        <f>IF(E82="","",IFERROR(VLOOKUP(E82,'1-学员信息表'!A:AC,2,0),"错误"))</f>
        <v>高梓骞</v>
      </c>
      <c r="G82" s="26" t="str">
        <f>IF(E82="","",IF(ISERROR(VLOOKUP(E82,'2-班级学员信息表'!F:AB,12,0)),"错误",IF(VLOOKUP(E82,'2-班级学员信息表'!F:AB,12,0)="","错误",VLOOKUP(E82,'2-班级学员信息表'!F:AB,12,0))))</f>
        <v>未进班</v>
      </c>
      <c r="H82" s="26" t="str">
        <f>IF(E82="","",IF(ISERROR(VLOOKUP(E82,'2-班级学员信息表'!F:AB,13,0)),"错误",IF(VLOOKUP(E82,'2-班级学员信息表'!F:AB,13,0)="","错误",VLOOKUP(E82,'2-班级学员信息表'!F:AB,13,0))))</f>
        <v>未进班</v>
      </c>
      <c r="I82" s="30">
        <f>IF(E82="","",IFERROR(VLOOKUP(E82,'2-班级学员信息表'!F:AB,14,0),"错误"))</f>
        <v>0</v>
      </c>
      <c r="J82" s="30" t="str">
        <f>IF(E82="","",IFERROR(VLOOKUP(E82,'2-班级学员信息表'!F:AB,15,0),"错误"))</f>
        <v/>
      </c>
      <c r="K82" s="33">
        <f>IF(E82="","",IFERROR(VLOOKUP(H82,'2-班级信息'!A:AD,6,0),"错误"))</f>
        <v>1</v>
      </c>
      <c r="L82" s="33">
        <f>IF(E82="","",IFERROR(VLOOKUP(H82,'2-班级信息'!A:AD,29,0),"错误"))</f>
        <v>0</v>
      </c>
      <c r="M82" s="34">
        <f>SUMIF('6-学员费用预警表'!A:A,'10-新增明细'!E82,'6-学员费用预警表'!E:E)</f>
        <v>32</v>
      </c>
      <c r="N82" s="35">
        <f>SUMIF('6-学员费用预警表'!A:A,'10-新增明细'!E82,'6-学员费用预警表'!H:H)</f>
        <v>960</v>
      </c>
      <c r="O82" s="30" t="str">
        <f>IF(E82="","",IFERROR(VLOOKUP(E82,'1-学员信息表'!A:AC,8,0),"错误"))</f>
        <v>13922220087</v>
      </c>
      <c r="P82" s="30" t="str">
        <f>IF(E82="","",IFERROR(VLOOKUP(E82,'3-收据记录表'!D:AP,18,0),"错误"))</f>
        <v>李建业</v>
      </c>
      <c r="Q82" s="31"/>
      <c r="R82" s="36"/>
      <c r="S82" s="30" t="str">
        <f>IF(E82="","",IF(ISERROR(VLOOKUP(E82,'1-学员信息表'!A:AC,9,0)),"错误",IF(VLOOKUP(E82,'1-学员信息表'!A:AC,9,0)="","错误",VLOOKUP(E82,'1-学员信息表'!A:AC,9,0))))</f>
        <v>自动上门</v>
      </c>
      <c r="T82" s="37" t="str">
        <f>IF(E82="","",IF(ISERROR(VLOOKUP(E82,'1-学员信息表'!A:AC,19,0)),"错误",IF(VLOOKUP(E82,'1-学员信息表'!A:AC,19,0)="","错误",VLOOKUP(E82,'1-学员信息表'!A:AC,19,0))))</f>
        <v>广州邮电通信设备公司幼儿园</v>
      </c>
      <c r="U82" s="30" t="str">
        <f>IF(E82="","",IF(ISERROR(VLOOKUP(E82,'1-学员信息表'!A:AC,20,0)),"错误",IF(VLOOKUP(E82,'1-学员信息表'!A:AC,20,0)="","错误",VLOOKUP(E82,'1-学员信息表'!A:AC,20,0))))</f>
        <v>中班</v>
      </c>
    </row>
    <row r="83" spans="1:21">
      <c r="A83" s="158">
        <f t="shared" si="3"/>
        <v>82</v>
      </c>
      <c r="B83" s="26" t="str">
        <f t="shared" si="4"/>
        <v>05月</v>
      </c>
      <c r="C83" s="159" t="str">
        <f t="shared" si="5"/>
        <v>天河天府路中心</v>
      </c>
      <c r="D83" s="268" t="s">
        <v>1541</v>
      </c>
      <c r="E83" s="169" t="s">
        <v>1896</v>
      </c>
      <c r="F83" s="26" t="str">
        <f>IF(E83="","",IFERROR(VLOOKUP(E83,'1-学员信息表'!A:AC,2,0),"错误"))</f>
        <v>张羽嫣</v>
      </c>
      <c r="G83" s="26" t="str">
        <f>IF(E83="","",IF(ISERROR(VLOOKUP(E83,'2-班级学员信息表'!F:AB,12,0)),"错误",IF(VLOOKUP(E83,'2-班级学员信息表'!F:AB,12,0)="","错误",VLOOKUP(E83,'2-班级学员信息表'!F:AB,12,0))))</f>
        <v>未进班</v>
      </c>
      <c r="H83" s="26" t="str">
        <f>IF(E83="","",IF(ISERROR(VLOOKUP(E83,'2-班级学员信息表'!F:AB,13,0)),"错误",IF(VLOOKUP(E83,'2-班级学员信息表'!F:AB,13,0)="","错误",VLOOKUP(E83,'2-班级学员信息表'!F:AB,13,0))))</f>
        <v>未进班</v>
      </c>
      <c r="I83" s="30">
        <f>IF(E83="","",IFERROR(VLOOKUP(E83,'2-班级学员信息表'!F:AB,14,0),"错误"))</f>
        <v>0</v>
      </c>
      <c r="J83" s="30" t="str">
        <f>IF(E83="","",IFERROR(VLOOKUP(E83,'2-班级学员信息表'!F:AB,15,0),"错误"))</f>
        <v/>
      </c>
      <c r="K83" s="33">
        <f>IF(E83="","",IFERROR(VLOOKUP(H83,'2-班级信息'!A:AD,6,0),"错误"))</f>
        <v>1</v>
      </c>
      <c r="L83" s="33">
        <f>IF(E83="","",IFERROR(VLOOKUP(H83,'2-班级信息'!A:AD,29,0),"错误"))</f>
        <v>0</v>
      </c>
      <c r="M83" s="34">
        <f>SUMIF('6-学员费用预警表'!A:A,'10-新增明细'!E83,'6-学员费用预警表'!E:E)</f>
        <v>32</v>
      </c>
      <c r="N83" s="35">
        <f>SUMIF('6-学员费用预警表'!A:A,'10-新增明细'!E83,'6-学员费用预警表'!H:H)</f>
        <v>960</v>
      </c>
      <c r="O83" s="30" t="str">
        <f>IF(E83="","",IFERROR(VLOOKUP(E83,'1-学员信息表'!A:AC,8,0),"错误"))</f>
        <v>13600058187</v>
      </c>
      <c r="P83" s="30" t="str">
        <f>IF(E83="","",IFERROR(VLOOKUP(E83,'3-收据记录表'!D:AP,18,0),"错误"))</f>
        <v>李建业</v>
      </c>
      <c r="Q83" s="31"/>
      <c r="R83" s="36"/>
      <c r="S83" s="30" t="str">
        <f>IF(E83="","",IF(ISERROR(VLOOKUP(E83,'1-学员信息表'!A:AC,9,0)),"错误",IF(VLOOKUP(E83,'1-学员信息表'!A:AC,9,0)="","错误",VLOOKUP(E83,'1-学员信息表'!A:AC,9,0))))</f>
        <v>自动上门</v>
      </c>
      <c r="T83" s="37" t="str">
        <f>IF(E83="","",IF(ISERROR(VLOOKUP(E83,'1-学员信息表'!A:AC,19,0)),"错误",IF(VLOOKUP(E83,'1-学员信息表'!A:AC,19,0)="","错误",VLOOKUP(E83,'1-学员信息表'!A:AC,19,0))))</f>
        <v>广州都市兰亭幼儿园</v>
      </c>
      <c r="U83" s="30" t="str">
        <f>IF(E83="","",IF(ISERROR(VLOOKUP(E83,'1-学员信息表'!A:AC,20,0)),"错误",IF(VLOOKUP(E83,'1-学员信息表'!A:AC,20,0)="","错误",VLOOKUP(E83,'1-学员信息表'!A:AC,20,0))))</f>
        <v>小班</v>
      </c>
    </row>
    <row r="84" spans="1:21">
      <c r="A84" s="158">
        <f t="shared" si="3"/>
        <v>83</v>
      </c>
      <c r="B84" s="26" t="str">
        <f t="shared" si="4"/>
        <v>05月</v>
      </c>
      <c r="C84" s="159" t="str">
        <f t="shared" si="5"/>
        <v>天河天府路中心</v>
      </c>
      <c r="D84" s="268" t="s">
        <v>1541</v>
      </c>
      <c r="E84" s="169" t="s">
        <v>1589</v>
      </c>
      <c r="F84" s="26" t="str">
        <f>IF(E84="","",IFERROR(VLOOKUP(E84,'1-学员信息表'!A:AC,2,0),"错误"))</f>
        <v>黄映衡</v>
      </c>
      <c r="G84" s="26" t="str">
        <f>IF(E84="","",IF(ISERROR(VLOOKUP(E84,'2-班级学员信息表'!F:AB,12,0)),"错误",IF(VLOOKUP(E84,'2-班级学员信息表'!F:AB,12,0)="","错误",VLOOKUP(E84,'2-班级学员信息表'!F:AB,12,0))))</f>
        <v>未进班</v>
      </c>
      <c r="H84" s="26" t="str">
        <f>IF(E84="","",IF(ISERROR(VLOOKUP(E84,'2-班级学员信息表'!F:AB,13,0)),"错误",IF(VLOOKUP(E84,'2-班级学员信息表'!F:AB,13,0)="","错误",VLOOKUP(E84,'2-班级学员信息表'!F:AB,13,0))))</f>
        <v>未进班</v>
      </c>
      <c r="I84" s="30">
        <f>IF(E84="","",IFERROR(VLOOKUP(E84,'2-班级学员信息表'!F:AB,14,0),"错误"))</f>
        <v>0</v>
      </c>
      <c r="J84" s="30" t="str">
        <f>IF(E84="","",IFERROR(VLOOKUP(E84,'2-班级学员信息表'!F:AB,15,0),"错误"))</f>
        <v/>
      </c>
      <c r="K84" s="33">
        <f>IF(E84="","",IFERROR(VLOOKUP(H84,'2-班级信息'!A:AD,6,0),"错误"))</f>
        <v>1</v>
      </c>
      <c r="L84" s="33">
        <f>IF(E84="","",IFERROR(VLOOKUP(H84,'2-班级信息'!A:AD,29,0),"错误"))</f>
        <v>0</v>
      </c>
      <c r="M84" s="34">
        <f>SUMIF('6-学员费用预警表'!A:A,'10-新增明细'!E84,'6-学员费用预警表'!E:E)</f>
        <v>32</v>
      </c>
      <c r="N84" s="35">
        <f>SUMIF('6-学员费用预警表'!A:A,'10-新增明细'!E84,'6-学员费用预警表'!H:H)</f>
        <v>1200</v>
      </c>
      <c r="O84" s="30" t="str">
        <f>IF(E84="","",IFERROR(VLOOKUP(E84,'1-学员信息表'!A:AC,8,0),"错误"))</f>
        <v>13560016636</v>
      </c>
      <c r="P84" s="30" t="str">
        <f>IF(E84="","",IFERROR(VLOOKUP(E84,'3-收据记录表'!D:AP,18,0),"错误"))</f>
        <v>翟志翔</v>
      </c>
      <c r="Q84" s="31"/>
      <c r="R84" s="36"/>
      <c r="S84" s="30" t="str">
        <f>IF(E84="","",IF(ISERROR(VLOOKUP(E84,'1-学员信息表'!A:AC,9,0)),"错误",IF(VLOOKUP(E84,'1-学员信息表'!A:AC,9,0)="","错误",VLOOKUP(E84,'1-学员信息表'!A:AC,9,0))))</f>
        <v>自动上门</v>
      </c>
      <c r="T84" s="37" t="str">
        <f>IF(E84="","",IF(ISERROR(VLOOKUP(E84,'1-学员信息表'!A:AC,19,0)),"错误",IF(VLOOKUP(E84,'1-学员信息表'!A:AC,19,0)="","错误",VLOOKUP(E84,'1-学员信息表'!A:AC,19,0))))</f>
        <v>天河区天府路小学</v>
      </c>
      <c r="U84" s="30" t="str">
        <f>IF(E84="","",IF(ISERROR(VLOOKUP(E84,'1-学员信息表'!A:AC,20,0)),"错误",IF(VLOOKUP(E84,'1-学员信息表'!A:AC,20,0)="","错误",VLOOKUP(E84,'1-学员信息表'!A:AC,20,0))))</f>
        <v>中班</v>
      </c>
    </row>
    <row r="85" spans="1:21">
      <c r="A85" s="158">
        <f t="shared" si="3"/>
        <v>84</v>
      </c>
      <c r="B85" s="26" t="str">
        <f t="shared" si="4"/>
        <v>05月</v>
      </c>
      <c r="C85" s="159" t="str">
        <f t="shared" si="5"/>
        <v>天河天府路中心</v>
      </c>
      <c r="D85" s="147" t="s">
        <v>2717</v>
      </c>
      <c r="E85" s="169" t="s">
        <v>2651</v>
      </c>
      <c r="F85" s="26" t="str">
        <f>IF(E85="","",IFERROR(VLOOKUP(E85,'1-学员信息表'!A:AC,2,0),"错误"))</f>
        <v>陈梓豪0326</v>
      </c>
      <c r="G85" s="26" t="str">
        <f>IF(E85="","",IF(ISERROR(VLOOKUP(E85,'2-班级学员信息表'!F:AB,12,0)),"错误",IF(VLOOKUP(E85,'2-班级学员信息表'!F:AB,12,0)="","错误",VLOOKUP(E85,'2-班级学员信息表'!F:AB,12,0))))</f>
        <v>未进班</v>
      </c>
      <c r="H85" s="26" t="str">
        <f>IF(E85="","",IF(ISERROR(VLOOKUP(E85,'2-班级学员信息表'!F:AB,13,0)),"错误",IF(VLOOKUP(E85,'2-班级学员信息表'!F:AB,13,0)="","错误",VLOOKUP(E85,'2-班级学员信息表'!F:AB,13,0))))</f>
        <v>未进班</v>
      </c>
      <c r="I85" s="30">
        <f>IF(E85="","",IFERROR(VLOOKUP(E85,'2-班级学员信息表'!F:AB,14,0),"错误"))</f>
        <v>0</v>
      </c>
      <c r="J85" s="30" t="str">
        <f>IF(E85="","",IFERROR(VLOOKUP(E85,'2-班级学员信息表'!F:AB,15,0),"错误"))</f>
        <v/>
      </c>
      <c r="K85" s="33">
        <f>IF(E85="","",IFERROR(VLOOKUP(H85,'2-班级信息'!A:AD,6,0),"错误"))</f>
        <v>1</v>
      </c>
      <c r="L85" s="33">
        <f>IF(E85="","",IFERROR(VLOOKUP(H85,'2-班级信息'!A:AD,29,0),"错误"))</f>
        <v>0</v>
      </c>
      <c r="M85" s="34">
        <f>SUMIF('6-学员费用预警表'!A:A,'10-新增明细'!E85,'6-学员费用预警表'!E:E)</f>
        <v>48</v>
      </c>
      <c r="N85" s="35">
        <f>SUMIF('6-学员费用预警表'!A:A,'10-新增明细'!E85,'6-学员费用预警表'!H:H)</f>
        <v>3316</v>
      </c>
      <c r="O85" s="30" t="str">
        <f>IF(E85="","",IFERROR(VLOOKUP(E85,'1-学员信息表'!A:AC,8,0),"错误"))</f>
        <v>13825130326</v>
      </c>
      <c r="P85" s="30" t="str">
        <f>IF(E85="","",IFERROR(VLOOKUP(E85,'3-收据记录表'!D:AP,18,0),"错误"))</f>
        <v>张慧</v>
      </c>
      <c r="Q85" s="31"/>
      <c r="R85" s="36"/>
      <c r="S85" s="30" t="str">
        <f>IF(E85="","",IF(ISERROR(VLOOKUP(E85,'1-学员信息表'!A:AC,9,0)),"错误",IF(VLOOKUP(E85,'1-学员信息表'!A:AC,9,0)="","错误",VLOOKUP(E85,'1-学员信息表'!A:AC,9,0))))</f>
        <v>自动上门</v>
      </c>
      <c r="T85" s="37" t="str">
        <f>IF(E85="","",IF(ISERROR(VLOOKUP(E85,'1-学员信息表'!A:AC,19,0)),"错误",IF(VLOOKUP(E85,'1-学员信息表'!A:AC,19,0)="","错误",VLOOKUP(E85,'1-学员信息表'!A:AC,19,0))))</f>
        <v>广州市越秀区水荫路小学</v>
      </c>
      <c r="U85" s="30" t="str">
        <f>IF(E85="","",IF(ISERROR(VLOOKUP(E85,'1-学员信息表'!A:AC,20,0)),"错误",IF(VLOOKUP(E85,'1-学员信息表'!A:AC,20,0)="","错误",VLOOKUP(E85,'1-学员信息表'!A:AC,20,0))))</f>
        <v>二年级</v>
      </c>
    </row>
    <row r="86" spans="1:21">
      <c r="A86" s="158" t="str">
        <f t="shared" si="3"/>
        <v/>
      </c>
      <c r="B86" s="26" t="str">
        <f t="shared" si="4"/>
        <v/>
      </c>
      <c r="C86" s="159" t="str">
        <f t="shared" si="5"/>
        <v/>
      </c>
      <c r="D86" s="147"/>
      <c r="E86" s="169"/>
      <c r="F86" s="26" t="str">
        <f>IF(E86="","",IFERROR(VLOOKUP(E86,'1-学员信息表'!A:AC,2,0),"错误"))</f>
        <v/>
      </c>
      <c r="G86" s="26" t="str">
        <f>IF(E86="","",IF(ISERROR(VLOOKUP(E86,'2-班级学员信息表'!F:AB,12,0)),"错误",IF(VLOOKUP(E86,'2-班级学员信息表'!F:AB,12,0)="","错误",VLOOKUP(E86,'2-班级学员信息表'!F:AB,12,0))))</f>
        <v/>
      </c>
      <c r="H86" s="26" t="str">
        <f>IF(E86="","",IF(ISERROR(VLOOKUP(E86,'2-班级学员信息表'!F:AB,13,0)),"错误",IF(VLOOKUP(E86,'2-班级学员信息表'!F:AB,13,0)="","错误",VLOOKUP(E86,'2-班级学员信息表'!F:AB,13,0))))</f>
        <v/>
      </c>
      <c r="I86" s="30" t="str">
        <f>IF(E86="","",IFERROR(VLOOKUP(E86,'2-班级学员信息表'!F:AB,14,0),"错误"))</f>
        <v/>
      </c>
      <c r="J86" s="30" t="str">
        <f>IF(E86="","",IFERROR(VLOOKUP(E86,'2-班级学员信息表'!F:AB,15,0),"错误"))</f>
        <v/>
      </c>
      <c r="K86" s="33" t="str">
        <f>IF(E86="","",IFERROR(VLOOKUP(H86,'2-班级信息'!A:AD,6,0),"错误"))</f>
        <v/>
      </c>
      <c r="L86" s="33" t="str">
        <f>IF(E86="","",IFERROR(VLOOKUP(H86,'2-班级信息'!A:AD,29,0),"错误"))</f>
        <v/>
      </c>
      <c r="M86" s="34">
        <f>SUMIF('6-学员费用预警表'!A:A,'10-新增明细'!E86,'6-学员费用预警表'!E:E)</f>
        <v>0</v>
      </c>
      <c r="N86" s="35">
        <f>SUMIF('6-学员费用预警表'!A:A,'10-新增明细'!E86,'6-学员费用预警表'!H:H)</f>
        <v>0</v>
      </c>
      <c r="O86" s="30" t="str">
        <f>IF(E86="","",IFERROR(VLOOKUP(E86,'1-学员信息表'!A:AC,8,0),"错误"))</f>
        <v/>
      </c>
      <c r="P86" s="30" t="str">
        <f>IF(E86="","",IFERROR(VLOOKUP(E86,'3-收据记录表'!D:AP,18,0),"错误"))</f>
        <v/>
      </c>
      <c r="Q86" s="31"/>
      <c r="R86" s="36"/>
      <c r="S86" s="30" t="str">
        <f>IF(E86="","",IF(ISERROR(VLOOKUP(E86,'1-学员信息表'!A:AC,9,0)),"错误",IF(VLOOKUP(E86,'1-学员信息表'!A:AC,9,0)="","错误",VLOOKUP(E86,'1-学员信息表'!A:AC,9,0))))</f>
        <v/>
      </c>
      <c r="T86" s="37" t="str">
        <f>IF(E86="","",IF(ISERROR(VLOOKUP(E86,'1-学员信息表'!A:AC,19,0)),"错误",IF(VLOOKUP(E86,'1-学员信息表'!A:AC,19,0)="","错误",VLOOKUP(E86,'1-学员信息表'!A:AC,19,0))))</f>
        <v/>
      </c>
      <c r="U86" s="30" t="str">
        <f>IF(E86="","",IF(ISERROR(VLOOKUP(E86,'1-学员信息表'!A:AC,20,0)),"错误",IF(VLOOKUP(E86,'1-学员信息表'!A:AC,20,0)="","错误",VLOOKUP(E86,'1-学员信息表'!A:AC,20,0))))</f>
        <v/>
      </c>
    </row>
    <row r="87" spans="1:21">
      <c r="A87" s="158" t="str">
        <f t="shared" si="3"/>
        <v/>
      </c>
      <c r="B87" s="26" t="str">
        <f t="shared" si="4"/>
        <v/>
      </c>
      <c r="C87" s="159" t="str">
        <f t="shared" si="5"/>
        <v/>
      </c>
      <c r="D87" s="147"/>
      <c r="E87" s="169"/>
      <c r="F87" s="26" t="str">
        <f>IF(E87="","",IFERROR(VLOOKUP(E87,'1-学员信息表'!A:AC,2,0),"错误"))</f>
        <v/>
      </c>
      <c r="G87" s="26" t="str">
        <f>IF(E87="","",IF(ISERROR(VLOOKUP(E87,'2-班级学员信息表'!F:AB,12,0)),"错误",IF(VLOOKUP(E87,'2-班级学员信息表'!F:AB,12,0)="","错误",VLOOKUP(E87,'2-班级学员信息表'!F:AB,12,0))))</f>
        <v/>
      </c>
      <c r="H87" s="26" t="str">
        <f>IF(E87="","",IF(ISERROR(VLOOKUP(E87,'2-班级学员信息表'!F:AB,13,0)),"错误",IF(VLOOKUP(E87,'2-班级学员信息表'!F:AB,13,0)="","错误",VLOOKUP(E87,'2-班级学员信息表'!F:AB,13,0))))</f>
        <v/>
      </c>
      <c r="I87" s="30" t="str">
        <f>IF(E87="","",IFERROR(VLOOKUP(E87,'2-班级学员信息表'!F:AB,14,0),"错误"))</f>
        <v/>
      </c>
      <c r="J87" s="30" t="str">
        <f>IF(E87="","",IFERROR(VLOOKUP(E87,'2-班级学员信息表'!F:AB,15,0),"错误"))</f>
        <v/>
      </c>
      <c r="K87" s="33" t="str">
        <f>IF(E87="","",IFERROR(VLOOKUP(H87,'2-班级信息'!A:AD,6,0),"错误"))</f>
        <v/>
      </c>
      <c r="L87" s="33" t="str">
        <f>IF(E87="","",IFERROR(VLOOKUP(H87,'2-班级信息'!A:AD,29,0),"错误"))</f>
        <v/>
      </c>
      <c r="M87" s="34">
        <f>SUMIF('6-学员费用预警表'!A:A,'10-新增明细'!E87,'6-学员费用预警表'!E:E)</f>
        <v>0</v>
      </c>
      <c r="N87" s="35">
        <f>SUMIF('6-学员费用预警表'!A:A,'10-新增明细'!E87,'6-学员费用预警表'!H:H)</f>
        <v>0</v>
      </c>
      <c r="O87" s="30" t="str">
        <f>IF(E87="","",IFERROR(VLOOKUP(E87,'1-学员信息表'!A:AC,8,0),"错误"))</f>
        <v/>
      </c>
      <c r="P87" s="30" t="str">
        <f>IF(E87="","",IFERROR(VLOOKUP(E87,'3-收据记录表'!D:AP,18,0),"错误"))</f>
        <v/>
      </c>
      <c r="Q87" s="31"/>
      <c r="R87" s="36"/>
      <c r="S87" s="30" t="str">
        <f>IF(E87="","",IF(ISERROR(VLOOKUP(E87,'1-学员信息表'!A:AC,9,0)),"错误",IF(VLOOKUP(E87,'1-学员信息表'!A:AC,9,0)="","错误",VLOOKUP(E87,'1-学员信息表'!A:AC,9,0))))</f>
        <v/>
      </c>
      <c r="T87" s="37" t="str">
        <f>IF(E87="","",IF(ISERROR(VLOOKUP(E87,'1-学员信息表'!A:AC,19,0)),"错误",IF(VLOOKUP(E87,'1-学员信息表'!A:AC,19,0)="","错误",VLOOKUP(E87,'1-学员信息表'!A:AC,19,0))))</f>
        <v/>
      </c>
      <c r="U87" s="30" t="str">
        <f>IF(E87="","",IF(ISERROR(VLOOKUP(E87,'1-学员信息表'!A:AC,20,0)),"错误",IF(VLOOKUP(E87,'1-学员信息表'!A:AC,20,0)="","错误",VLOOKUP(E87,'1-学员信息表'!A:AC,20,0))))</f>
        <v/>
      </c>
    </row>
    <row r="88" spans="1:21">
      <c r="A88" s="158" t="str">
        <f t="shared" si="3"/>
        <v/>
      </c>
      <c r="B88" s="26" t="str">
        <f t="shared" si="4"/>
        <v/>
      </c>
      <c r="C88" s="159" t="str">
        <f t="shared" si="5"/>
        <v/>
      </c>
      <c r="D88" s="147"/>
      <c r="E88" s="169"/>
      <c r="F88" s="26" t="str">
        <f>IF(E88="","",IFERROR(VLOOKUP(E88,'1-学员信息表'!A:AC,2,0),"错误"))</f>
        <v/>
      </c>
      <c r="G88" s="26" t="str">
        <f>IF(E88="","",IF(ISERROR(VLOOKUP(E88,'2-班级学员信息表'!F:AB,12,0)),"错误",IF(VLOOKUP(E88,'2-班级学员信息表'!F:AB,12,0)="","错误",VLOOKUP(E88,'2-班级学员信息表'!F:AB,12,0))))</f>
        <v/>
      </c>
      <c r="H88" s="26" t="str">
        <f>IF(E88="","",IF(ISERROR(VLOOKUP(E88,'2-班级学员信息表'!F:AB,13,0)),"错误",IF(VLOOKUP(E88,'2-班级学员信息表'!F:AB,13,0)="","错误",VLOOKUP(E88,'2-班级学员信息表'!F:AB,13,0))))</f>
        <v/>
      </c>
      <c r="I88" s="30" t="str">
        <f>IF(E88="","",IFERROR(VLOOKUP(E88,'2-班级学员信息表'!F:AB,14,0),"错误"))</f>
        <v/>
      </c>
      <c r="J88" s="30" t="str">
        <f>IF(E88="","",IFERROR(VLOOKUP(E88,'2-班级学员信息表'!F:AB,15,0),"错误"))</f>
        <v/>
      </c>
      <c r="K88" s="33" t="str">
        <f>IF(E88="","",IFERROR(VLOOKUP(H88,'2-班级信息'!A:AD,6,0),"错误"))</f>
        <v/>
      </c>
      <c r="L88" s="33" t="str">
        <f>IF(E88="","",IFERROR(VLOOKUP(H88,'2-班级信息'!A:AD,29,0),"错误"))</f>
        <v/>
      </c>
      <c r="M88" s="34">
        <f>SUMIF('6-学员费用预警表'!A:A,'10-新增明细'!E88,'6-学员费用预警表'!E:E)</f>
        <v>0</v>
      </c>
      <c r="N88" s="35">
        <f>SUMIF('6-学员费用预警表'!A:A,'10-新增明细'!E88,'6-学员费用预警表'!H:H)</f>
        <v>0</v>
      </c>
      <c r="O88" s="30" t="str">
        <f>IF(E88="","",IFERROR(VLOOKUP(E88,'1-学员信息表'!A:AC,8,0),"错误"))</f>
        <v/>
      </c>
      <c r="P88" s="30" t="str">
        <f>IF(E88="","",IFERROR(VLOOKUP(E88,'3-收据记录表'!D:AP,18,0),"错误"))</f>
        <v/>
      </c>
      <c r="Q88" s="31"/>
      <c r="R88" s="36"/>
      <c r="S88" s="30" t="str">
        <f>IF(E88="","",IF(ISERROR(VLOOKUP(E88,'1-学员信息表'!A:AC,9,0)),"错误",IF(VLOOKUP(E88,'1-学员信息表'!A:AC,9,0)="","错误",VLOOKUP(E88,'1-学员信息表'!A:AC,9,0))))</f>
        <v/>
      </c>
      <c r="T88" s="37" t="str">
        <f>IF(E88="","",IF(ISERROR(VLOOKUP(E88,'1-学员信息表'!A:AC,19,0)),"错误",IF(VLOOKUP(E88,'1-学员信息表'!A:AC,19,0)="","错误",VLOOKUP(E88,'1-学员信息表'!A:AC,19,0))))</f>
        <v/>
      </c>
      <c r="U88" s="30" t="str">
        <f>IF(E88="","",IF(ISERROR(VLOOKUP(E88,'1-学员信息表'!A:AC,20,0)),"错误",IF(VLOOKUP(E88,'1-学员信息表'!A:AC,20,0)="","错误",VLOOKUP(E88,'1-学员信息表'!A:AC,20,0))))</f>
        <v/>
      </c>
    </row>
    <row r="89" spans="1:21">
      <c r="A89" s="158" t="str">
        <f t="shared" si="3"/>
        <v/>
      </c>
      <c r="B89" s="26" t="str">
        <f t="shared" si="4"/>
        <v/>
      </c>
      <c r="C89" s="159" t="str">
        <f t="shared" si="5"/>
        <v/>
      </c>
      <c r="D89" s="147"/>
      <c r="E89" s="169"/>
      <c r="F89" s="26" t="str">
        <f>IF(E89="","",IFERROR(VLOOKUP(E89,'1-学员信息表'!A:AC,2,0),"错误"))</f>
        <v/>
      </c>
      <c r="G89" s="26" t="str">
        <f>IF(E89="","",IF(ISERROR(VLOOKUP(E89,'2-班级学员信息表'!F:AB,12,0)),"错误",IF(VLOOKUP(E89,'2-班级学员信息表'!F:AB,12,0)="","错误",VLOOKUP(E89,'2-班级学员信息表'!F:AB,12,0))))</f>
        <v/>
      </c>
      <c r="H89" s="26" t="str">
        <f>IF(E89="","",IF(ISERROR(VLOOKUP(E89,'2-班级学员信息表'!F:AB,13,0)),"错误",IF(VLOOKUP(E89,'2-班级学员信息表'!F:AB,13,0)="","错误",VLOOKUP(E89,'2-班级学员信息表'!F:AB,13,0))))</f>
        <v/>
      </c>
      <c r="I89" s="30" t="str">
        <f>IF(E89="","",IFERROR(VLOOKUP(E89,'2-班级学员信息表'!F:AB,14,0),"错误"))</f>
        <v/>
      </c>
      <c r="J89" s="30" t="str">
        <f>IF(E89="","",IFERROR(VLOOKUP(E89,'2-班级学员信息表'!F:AB,15,0),"错误"))</f>
        <v/>
      </c>
      <c r="K89" s="33" t="str">
        <f>IF(E89="","",IFERROR(VLOOKUP(H89,'2-班级信息'!A:AD,6,0),"错误"))</f>
        <v/>
      </c>
      <c r="L89" s="33" t="str">
        <f>IF(E89="","",IFERROR(VLOOKUP(H89,'2-班级信息'!A:AD,29,0),"错误"))</f>
        <v/>
      </c>
      <c r="M89" s="34">
        <f>SUMIF('6-学员费用预警表'!A:A,'10-新增明细'!E89,'6-学员费用预警表'!E:E)</f>
        <v>0</v>
      </c>
      <c r="N89" s="35">
        <f>SUMIF('6-学员费用预警表'!A:A,'10-新增明细'!E89,'6-学员费用预警表'!H:H)</f>
        <v>0</v>
      </c>
      <c r="O89" s="30" t="str">
        <f>IF(E89="","",IFERROR(VLOOKUP(E89,'1-学员信息表'!A:AC,8,0),"错误"))</f>
        <v/>
      </c>
      <c r="P89" s="30" t="str">
        <f>IF(E89="","",IFERROR(VLOOKUP(E89,'3-收据记录表'!D:AP,18,0),"错误"))</f>
        <v/>
      </c>
      <c r="Q89" s="31"/>
      <c r="R89" s="36"/>
      <c r="S89" s="30" t="str">
        <f>IF(E89="","",IF(ISERROR(VLOOKUP(E89,'1-学员信息表'!A:AC,9,0)),"错误",IF(VLOOKUP(E89,'1-学员信息表'!A:AC,9,0)="","错误",VLOOKUP(E89,'1-学员信息表'!A:AC,9,0))))</f>
        <v/>
      </c>
      <c r="T89" s="37" t="str">
        <f>IF(E89="","",IF(ISERROR(VLOOKUP(E89,'1-学员信息表'!A:AC,19,0)),"错误",IF(VLOOKUP(E89,'1-学员信息表'!A:AC,19,0)="","错误",VLOOKUP(E89,'1-学员信息表'!A:AC,19,0))))</f>
        <v/>
      </c>
      <c r="U89" s="30" t="str">
        <f>IF(E89="","",IF(ISERROR(VLOOKUP(E89,'1-学员信息表'!A:AC,20,0)),"错误",IF(VLOOKUP(E89,'1-学员信息表'!A:AC,20,0)="","错误",VLOOKUP(E89,'1-学员信息表'!A:AC,20,0))))</f>
        <v/>
      </c>
    </row>
    <row r="90" spans="1:21">
      <c r="A90" s="158" t="str">
        <f t="shared" si="3"/>
        <v/>
      </c>
      <c r="B90" s="26" t="str">
        <f t="shared" si="4"/>
        <v/>
      </c>
      <c r="C90" s="159" t="str">
        <f t="shared" si="5"/>
        <v/>
      </c>
      <c r="D90" s="147"/>
      <c r="E90" s="169"/>
      <c r="F90" s="26" t="str">
        <f>IF(E90="","",IFERROR(VLOOKUP(E90,'1-学员信息表'!A:AC,2,0),"错误"))</f>
        <v/>
      </c>
      <c r="G90" s="26" t="str">
        <f>IF(E90="","",IF(ISERROR(VLOOKUP(E90,'2-班级学员信息表'!F:AB,12,0)),"错误",IF(VLOOKUP(E90,'2-班级学员信息表'!F:AB,12,0)="","错误",VLOOKUP(E90,'2-班级学员信息表'!F:AB,12,0))))</f>
        <v/>
      </c>
      <c r="H90" s="26" t="str">
        <f>IF(E90="","",IF(ISERROR(VLOOKUP(E90,'2-班级学员信息表'!F:AB,13,0)),"错误",IF(VLOOKUP(E90,'2-班级学员信息表'!F:AB,13,0)="","错误",VLOOKUP(E90,'2-班级学员信息表'!F:AB,13,0))))</f>
        <v/>
      </c>
      <c r="I90" s="30" t="str">
        <f>IF(E90="","",IFERROR(VLOOKUP(E90,'2-班级学员信息表'!F:AB,14,0),"错误"))</f>
        <v/>
      </c>
      <c r="J90" s="30" t="str">
        <f>IF(E90="","",IFERROR(VLOOKUP(E90,'2-班级学员信息表'!F:AB,15,0),"错误"))</f>
        <v/>
      </c>
      <c r="K90" s="33" t="str">
        <f>IF(E90="","",IFERROR(VLOOKUP(H90,'2-班级信息'!A:AD,6,0),"错误"))</f>
        <v/>
      </c>
      <c r="L90" s="33" t="str">
        <f>IF(E90="","",IFERROR(VLOOKUP(H90,'2-班级信息'!A:AD,29,0),"错误"))</f>
        <v/>
      </c>
      <c r="M90" s="34">
        <f>SUMIF('6-学员费用预警表'!A:A,'10-新增明细'!E90,'6-学员费用预警表'!E:E)</f>
        <v>0</v>
      </c>
      <c r="N90" s="35">
        <f>SUMIF('6-学员费用预警表'!A:A,'10-新增明细'!E90,'6-学员费用预警表'!H:H)</f>
        <v>0</v>
      </c>
      <c r="O90" s="30" t="str">
        <f>IF(E90="","",IFERROR(VLOOKUP(E90,'1-学员信息表'!A:AC,8,0),"错误"))</f>
        <v/>
      </c>
      <c r="P90" s="30" t="str">
        <f>IF(E90="","",IFERROR(VLOOKUP(E90,'3-收据记录表'!D:AP,18,0),"错误"))</f>
        <v/>
      </c>
      <c r="Q90" s="31"/>
      <c r="R90" s="36"/>
      <c r="S90" s="30" t="str">
        <f>IF(E90="","",IF(ISERROR(VLOOKUP(E90,'1-学员信息表'!A:AC,9,0)),"错误",IF(VLOOKUP(E90,'1-学员信息表'!A:AC,9,0)="","错误",VLOOKUP(E90,'1-学员信息表'!A:AC,9,0))))</f>
        <v/>
      </c>
      <c r="T90" s="37" t="str">
        <f>IF(E90="","",IF(ISERROR(VLOOKUP(E90,'1-学员信息表'!A:AC,19,0)),"错误",IF(VLOOKUP(E90,'1-学员信息表'!A:AC,19,0)="","错误",VLOOKUP(E90,'1-学员信息表'!A:AC,19,0))))</f>
        <v/>
      </c>
      <c r="U90" s="30" t="str">
        <f>IF(E90="","",IF(ISERROR(VLOOKUP(E90,'1-学员信息表'!A:AC,20,0)),"错误",IF(VLOOKUP(E90,'1-学员信息表'!A:AC,20,0)="","错误",VLOOKUP(E90,'1-学员信息表'!A:AC,20,0))))</f>
        <v/>
      </c>
    </row>
    <row r="91" spans="1:21">
      <c r="A91" s="158" t="str">
        <f t="shared" si="3"/>
        <v/>
      </c>
      <c r="B91" s="26" t="str">
        <f t="shared" si="4"/>
        <v/>
      </c>
      <c r="C91" s="159" t="str">
        <f t="shared" si="5"/>
        <v/>
      </c>
      <c r="D91" s="147"/>
      <c r="E91" s="169"/>
      <c r="F91" s="26" t="str">
        <f>IF(E91="","",IFERROR(VLOOKUP(E91,'1-学员信息表'!A:AC,2,0),"错误"))</f>
        <v/>
      </c>
      <c r="G91" s="26" t="str">
        <f>IF(E91="","",IF(ISERROR(VLOOKUP(E91,'2-班级学员信息表'!F:AB,12,0)),"错误",IF(VLOOKUP(E91,'2-班级学员信息表'!F:AB,12,0)="","错误",VLOOKUP(E91,'2-班级学员信息表'!F:AB,12,0))))</f>
        <v/>
      </c>
      <c r="H91" s="26" t="str">
        <f>IF(E91="","",IF(ISERROR(VLOOKUP(E91,'2-班级学员信息表'!F:AB,13,0)),"错误",IF(VLOOKUP(E91,'2-班级学员信息表'!F:AB,13,0)="","错误",VLOOKUP(E91,'2-班级学员信息表'!F:AB,13,0))))</f>
        <v/>
      </c>
      <c r="I91" s="30" t="str">
        <f>IF(E91="","",IFERROR(VLOOKUP(E91,'2-班级学员信息表'!F:AB,14,0),"错误"))</f>
        <v/>
      </c>
      <c r="J91" s="30" t="str">
        <f>IF(E91="","",IFERROR(VLOOKUP(E91,'2-班级学员信息表'!F:AB,15,0),"错误"))</f>
        <v/>
      </c>
      <c r="K91" s="33" t="str">
        <f>IF(E91="","",IFERROR(VLOOKUP(H91,'2-班级信息'!A:AD,6,0),"错误"))</f>
        <v/>
      </c>
      <c r="L91" s="33" t="str">
        <f>IF(E91="","",IFERROR(VLOOKUP(H91,'2-班级信息'!A:AD,29,0),"错误"))</f>
        <v/>
      </c>
      <c r="M91" s="34">
        <f>SUMIF('6-学员费用预警表'!A:A,'10-新增明细'!E91,'6-学员费用预警表'!E:E)</f>
        <v>0</v>
      </c>
      <c r="N91" s="35">
        <f>SUMIF('6-学员费用预警表'!A:A,'10-新增明细'!E91,'6-学员费用预警表'!H:H)</f>
        <v>0</v>
      </c>
      <c r="O91" s="30" t="str">
        <f>IF(E91="","",IFERROR(VLOOKUP(E91,'1-学员信息表'!A:AC,8,0),"错误"))</f>
        <v/>
      </c>
      <c r="P91" s="30" t="str">
        <f>IF(E91="","",IFERROR(VLOOKUP(E91,'3-收据记录表'!D:AP,18,0),"错误"))</f>
        <v/>
      </c>
      <c r="Q91" s="31"/>
      <c r="R91" s="36"/>
      <c r="S91" s="30" t="str">
        <f>IF(E91="","",IF(ISERROR(VLOOKUP(E91,'1-学员信息表'!A:AC,9,0)),"错误",IF(VLOOKUP(E91,'1-学员信息表'!A:AC,9,0)="","错误",VLOOKUP(E91,'1-学员信息表'!A:AC,9,0))))</f>
        <v/>
      </c>
      <c r="T91" s="37" t="str">
        <f>IF(E91="","",IF(ISERROR(VLOOKUP(E91,'1-学员信息表'!A:AC,19,0)),"错误",IF(VLOOKUP(E91,'1-学员信息表'!A:AC,19,0)="","错误",VLOOKUP(E91,'1-学员信息表'!A:AC,19,0))))</f>
        <v/>
      </c>
      <c r="U91" s="30" t="str">
        <f>IF(E91="","",IF(ISERROR(VLOOKUP(E91,'1-学员信息表'!A:AC,20,0)),"错误",IF(VLOOKUP(E91,'1-学员信息表'!A:AC,20,0)="","错误",VLOOKUP(E91,'1-学员信息表'!A:AC,20,0))))</f>
        <v/>
      </c>
    </row>
    <row r="92" spans="1:21">
      <c r="A92" s="158" t="str">
        <f>IF(E92&lt;&gt;"",A91+1,"")</f>
        <v/>
      </c>
      <c r="B92" s="26" t="str">
        <f t="shared" si="4"/>
        <v/>
      </c>
      <c r="C92" s="159" t="str">
        <f t="shared" si="5"/>
        <v/>
      </c>
      <c r="D92" s="147"/>
      <c r="E92" s="169"/>
      <c r="F92" s="26" t="str">
        <f>IF(E92="","",IFERROR(VLOOKUP(E92,'1-学员信息表'!A:AC,2,0),"错误"))</f>
        <v/>
      </c>
      <c r="G92" s="26" t="str">
        <f>IF(E92="","",IF(ISERROR(VLOOKUP(E92,'2-班级学员信息表'!F:AB,12,0)),"错误",IF(VLOOKUP(E92,'2-班级学员信息表'!F:AB,12,0)="","错误",VLOOKUP(E92,'2-班级学员信息表'!F:AB,12,0))))</f>
        <v/>
      </c>
      <c r="H92" s="26" t="str">
        <f>IF(E92="","",IF(ISERROR(VLOOKUP(E92,'2-班级学员信息表'!F:AB,13,0)),"错误",IF(VLOOKUP(E92,'2-班级学员信息表'!F:AB,13,0)="","错误",VLOOKUP(E92,'2-班级学员信息表'!F:AB,13,0))))</f>
        <v/>
      </c>
      <c r="I92" s="30" t="str">
        <f>IF(E92="","",IFERROR(VLOOKUP(E92,'2-班级学员信息表'!F:AB,14,0),"错误"))</f>
        <v/>
      </c>
      <c r="J92" s="30" t="str">
        <f>IF(E92="","",IFERROR(VLOOKUP(E92,'2-班级学员信息表'!F:AB,15,0),"错误"))</f>
        <v/>
      </c>
      <c r="K92" s="33" t="str">
        <f>IF(E92="","",IFERROR(VLOOKUP(H92,'2-班级信息'!A:AD,6,0),"错误"))</f>
        <v/>
      </c>
      <c r="L92" s="33" t="str">
        <f>IF(E92="","",IFERROR(VLOOKUP(H92,'2-班级信息'!A:AD,29,0),"错误"))</f>
        <v/>
      </c>
      <c r="M92" s="34">
        <f>SUMIF('6-学员费用预警表'!A:A,'10-新增明细'!E92,'6-学员费用预警表'!E:E)</f>
        <v>0</v>
      </c>
      <c r="N92" s="35">
        <f>SUMIF('6-学员费用预警表'!A:A,'10-新增明细'!E92,'6-学员费用预警表'!H:H)</f>
        <v>0</v>
      </c>
      <c r="O92" s="30" t="str">
        <f>IF(E92="","",IFERROR(VLOOKUP(E92,'1-学员信息表'!A:AC,8,0),"错误"))</f>
        <v/>
      </c>
      <c r="P92" s="30" t="str">
        <f>IF(E92="","",IFERROR(VLOOKUP(E92,'3-收据记录表'!D:AP,18,0),"错误"))</f>
        <v/>
      </c>
      <c r="Q92" s="31"/>
      <c r="R92" s="36"/>
      <c r="S92" s="30" t="str">
        <f>IF(E92="","",IF(ISERROR(VLOOKUP(E92,'1-学员信息表'!A:AC,9,0)),"错误",IF(VLOOKUP(E92,'1-学员信息表'!A:AC,9,0)="","错误",VLOOKUP(E92,'1-学员信息表'!A:AC,9,0))))</f>
        <v/>
      </c>
      <c r="T92" s="37" t="str">
        <f>IF(E92="","",IF(ISERROR(VLOOKUP(E92,'1-学员信息表'!A:AC,19,0)),"错误",IF(VLOOKUP(E92,'1-学员信息表'!A:AC,19,0)="","错误",VLOOKUP(E92,'1-学员信息表'!A:AC,19,0))))</f>
        <v/>
      </c>
      <c r="U92" s="30" t="str">
        <f>IF(E92="","",IF(ISERROR(VLOOKUP(E92,'1-学员信息表'!A:AC,20,0)),"错误",IF(VLOOKUP(E92,'1-学员信息表'!A:AC,20,0)="","错误",VLOOKUP(E92,'1-学员信息表'!A:AC,20,0))))</f>
        <v/>
      </c>
    </row>
    <row r="93" spans="1:21">
      <c r="A93" s="158" t="str">
        <f t="shared" si="3"/>
        <v/>
      </c>
      <c r="B93" s="26" t="str">
        <f t="shared" si="4"/>
        <v/>
      </c>
      <c r="C93" s="159" t="str">
        <f t="shared" si="5"/>
        <v/>
      </c>
      <c r="D93" s="147"/>
      <c r="E93" s="169"/>
      <c r="F93" s="26" t="str">
        <f>IF(E93="","",IFERROR(VLOOKUP(E93,'1-学员信息表'!A:AC,2,0),"错误"))</f>
        <v/>
      </c>
      <c r="G93" s="26" t="str">
        <f>IF(E93="","",IF(ISERROR(VLOOKUP(E93,'2-班级学员信息表'!F:AB,12,0)),"错误",IF(VLOOKUP(E93,'2-班级学员信息表'!F:AB,12,0)="","错误",VLOOKUP(E93,'2-班级学员信息表'!F:AB,12,0))))</f>
        <v/>
      </c>
      <c r="H93" s="26" t="str">
        <f>IF(E93="","",IF(ISERROR(VLOOKUP(E93,'2-班级学员信息表'!F:AB,13,0)),"错误",IF(VLOOKUP(E93,'2-班级学员信息表'!F:AB,13,0)="","错误",VLOOKUP(E93,'2-班级学员信息表'!F:AB,13,0))))</f>
        <v/>
      </c>
      <c r="I93" s="30" t="str">
        <f>IF(E93="","",IFERROR(VLOOKUP(E93,'2-班级学员信息表'!F:AB,14,0),"错误"))</f>
        <v/>
      </c>
      <c r="J93" s="30" t="str">
        <f>IF(E93="","",IFERROR(VLOOKUP(E93,'2-班级学员信息表'!F:AB,15,0),"错误"))</f>
        <v/>
      </c>
      <c r="K93" s="33" t="str">
        <f>IF(E93="","",IFERROR(VLOOKUP(H93,'2-班级信息'!A:AD,6,0),"错误"))</f>
        <v/>
      </c>
      <c r="L93" s="33" t="str">
        <f>IF(E93="","",IFERROR(VLOOKUP(H93,'2-班级信息'!A:AD,29,0),"错误"))</f>
        <v/>
      </c>
      <c r="M93" s="34">
        <f>SUMIF('6-学员费用预警表'!A:A,'10-新增明细'!E93,'6-学员费用预警表'!E:E)</f>
        <v>0</v>
      </c>
      <c r="N93" s="35">
        <f>SUMIF('6-学员费用预警表'!A:A,'10-新增明细'!E93,'6-学员费用预警表'!H:H)</f>
        <v>0</v>
      </c>
      <c r="O93" s="30" t="str">
        <f>IF(E93="","",IFERROR(VLOOKUP(E93,'1-学员信息表'!A:AC,8,0),"错误"))</f>
        <v/>
      </c>
      <c r="P93" s="30" t="str">
        <f>IF(E93="","",IFERROR(VLOOKUP(E93,'3-收据记录表'!D:AP,18,0),"错误"))</f>
        <v/>
      </c>
      <c r="Q93" s="31"/>
      <c r="R93" s="36"/>
      <c r="S93" s="30" t="str">
        <f>IF(E93="","",IF(ISERROR(VLOOKUP(E93,'1-学员信息表'!A:AC,9,0)),"错误",IF(VLOOKUP(E93,'1-学员信息表'!A:AC,9,0)="","错误",VLOOKUP(E93,'1-学员信息表'!A:AC,9,0))))</f>
        <v/>
      </c>
      <c r="T93" s="37" t="str">
        <f>IF(E93="","",IF(ISERROR(VLOOKUP(E93,'1-学员信息表'!A:AC,19,0)),"错误",IF(VLOOKUP(E93,'1-学员信息表'!A:AC,19,0)="","错误",VLOOKUP(E93,'1-学员信息表'!A:AC,19,0))))</f>
        <v/>
      </c>
      <c r="U93" s="30" t="str">
        <f>IF(E93="","",IF(ISERROR(VLOOKUP(E93,'1-学员信息表'!A:AC,20,0)),"错误",IF(VLOOKUP(E93,'1-学员信息表'!A:AC,20,0)="","错误",VLOOKUP(E93,'1-学员信息表'!A:AC,20,0))))</f>
        <v/>
      </c>
    </row>
    <row r="94" spans="1:21">
      <c r="A94" s="158" t="str">
        <f t="shared" si="3"/>
        <v/>
      </c>
      <c r="B94" s="26" t="str">
        <f t="shared" si="4"/>
        <v/>
      </c>
      <c r="C94" s="159" t="str">
        <f t="shared" si="5"/>
        <v/>
      </c>
      <c r="D94" s="147"/>
      <c r="E94" s="169"/>
      <c r="F94" s="26" t="str">
        <f>IF(E94="","",IFERROR(VLOOKUP(E94,'1-学员信息表'!A:AC,2,0),"错误"))</f>
        <v/>
      </c>
      <c r="G94" s="26" t="str">
        <f>IF(E94="","",IF(ISERROR(VLOOKUP(E94,'2-班级学员信息表'!F:AB,12,0)),"错误",IF(VLOOKUP(E94,'2-班级学员信息表'!F:AB,12,0)="","错误",VLOOKUP(E94,'2-班级学员信息表'!F:AB,12,0))))</f>
        <v/>
      </c>
      <c r="H94" s="26" t="str">
        <f>IF(E94="","",IF(ISERROR(VLOOKUP(E94,'2-班级学员信息表'!F:AB,13,0)),"错误",IF(VLOOKUP(E94,'2-班级学员信息表'!F:AB,13,0)="","错误",VLOOKUP(E94,'2-班级学员信息表'!F:AB,13,0))))</f>
        <v/>
      </c>
      <c r="I94" s="30" t="str">
        <f>IF(E94="","",IFERROR(VLOOKUP(E94,'2-班级学员信息表'!F:AB,14,0),"错误"))</f>
        <v/>
      </c>
      <c r="J94" s="30" t="str">
        <f>IF(E94="","",IFERROR(VLOOKUP(E94,'2-班级学员信息表'!F:AB,15,0),"错误"))</f>
        <v/>
      </c>
      <c r="K94" s="33" t="str">
        <f>IF(E94="","",IFERROR(VLOOKUP(H94,'2-班级信息'!A:AD,6,0),"错误"))</f>
        <v/>
      </c>
      <c r="L94" s="33" t="str">
        <f>IF(E94="","",IFERROR(VLOOKUP(H94,'2-班级信息'!A:AD,29,0),"错误"))</f>
        <v/>
      </c>
      <c r="M94" s="34">
        <f>SUMIF('6-学员费用预警表'!A:A,'10-新增明细'!E94,'6-学员费用预警表'!E:E)</f>
        <v>0</v>
      </c>
      <c r="N94" s="35">
        <f>SUMIF('6-学员费用预警表'!A:A,'10-新增明细'!E94,'6-学员费用预警表'!H:H)</f>
        <v>0</v>
      </c>
      <c r="O94" s="30" t="str">
        <f>IF(E94="","",IFERROR(VLOOKUP(E94,'1-学员信息表'!A:AC,8,0),"错误"))</f>
        <v/>
      </c>
      <c r="P94" s="30" t="str">
        <f>IF(E94="","",IFERROR(VLOOKUP(E94,'3-收据记录表'!D:AP,18,0),"错误"))</f>
        <v/>
      </c>
      <c r="Q94" s="31"/>
      <c r="R94" s="36"/>
      <c r="S94" s="30" t="str">
        <f>IF(E94="","",IF(ISERROR(VLOOKUP(E94,'1-学员信息表'!A:AC,9,0)),"错误",IF(VLOOKUP(E94,'1-学员信息表'!A:AC,9,0)="","错误",VLOOKUP(E94,'1-学员信息表'!A:AC,9,0))))</f>
        <v/>
      </c>
      <c r="T94" s="37" t="str">
        <f>IF(E94="","",IF(ISERROR(VLOOKUP(E94,'1-学员信息表'!A:AC,19,0)),"错误",IF(VLOOKUP(E94,'1-学员信息表'!A:AC,19,0)="","错误",VLOOKUP(E94,'1-学员信息表'!A:AC,19,0))))</f>
        <v/>
      </c>
      <c r="U94" s="30" t="str">
        <f>IF(E94="","",IF(ISERROR(VLOOKUP(E94,'1-学员信息表'!A:AC,20,0)),"错误",IF(VLOOKUP(E94,'1-学员信息表'!A:AC,20,0)="","错误",VLOOKUP(E94,'1-学员信息表'!A:AC,20,0))))</f>
        <v/>
      </c>
    </row>
    <row r="95" spans="1:21">
      <c r="A95" s="158" t="str">
        <f t="shared" si="3"/>
        <v/>
      </c>
      <c r="B95" s="26" t="str">
        <f t="shared" si="4"/>
        <v/>
      </c>
      <c r="C95" s="159" t="str">
        <f t="shared" si="5"/>
        <v/>
      </c>
      <c r="D95" s="147"/>
      <c r="E95" s="169"/>
      <c r="F95" s="26" t="str">
        <f>IF(E95="","",IFERROR(VLOOKUP(E95,'1-学员信息表'!A:AC,2,0),"错误"))</f>
        <v/>
      </c>
      <c r="G95" s="26" t="str">
        <f>IF(E95="","",IF(ISERROR(VLOOKUP(E95,'2-班级学员信息表'!F:AB,12,0)),"错误",IF(VLOOKUP(E95,'2-班级学员信息表'!F:AB,12,0)="","错误",VLOOKUP(E95,'2-班级学员信息表'!F:AB,12,0))))</f>
        <v/>
      </c>
      <c r="H95" s="26" t="str">
        <f>IF(E95="","",IF(ISERROR(VLOOKUP(E95,'2-班级学员信息表'!F:AB,13,0)),"错误",IF(VLOOKUP(E95,'2-班级学员信息表'!F:AB,13,0)="","错误",VLOOKUP(E95,'2-班级学员信息表'!F:AB,13,0))))</f>
        <v/>
      </c>
      <c r="I95" s="30" t="str">
        <f>IF(E95="","",IFERROR(VLOOKUP(E95,'2-班级学员信息表'!F:AB,14,0),"错误"))</f>
        <v/>
      </c>
      <c r="J95" s="30" t="str">
        <f>IF(E95="","",IFERROR(VLOOKUP(E95,'2-班级学员信息表'!F:AB,15,0),"错误"))</f>
        <v/>
      </c>
      <c r="K95" s="33" t="str">
        <f>IF(E95="","",IFERROR(VLOOKUP(H95,'2-班级信息'!A:AD,6,0),"错误"))</f>
        <v/>
      </c>
      <c r="L95" s="33" t="str">
        <f>IF(E95="","",IFERROR(VLOOKUP(H95,'2-班级信息'!A:AD,29,0),"错误"))</f>
        <v/>
      </c>
      <c r="M95" s="34">
        <f>SUMIF('6-学员费用预警表'!A:A,'10-新增明细'!E95,'6-学员费用预警表'!E:E)</f>
        <v>0</v>
      </c>
      <c r="N95" s="35">
        <f>SUMIF('6-学员费用预警表'!A:A,'10-新增明细'!E95,'6-学员费用预警表'!H:H)</f>
        <v>0</v>
      </c>
      <c r="O95" s="30" t="str">
        <f>IF(E95="","",IFERROR(VLOOKUP(E95,'1-学员信息表'!A:AC,8,0),"错误"))</f>
        <v/>
      </c>
      <c r="P95" s="30" t="str">
        <f>IF(E95="","",IFERROR(VLOOKUP(E95,'3-收据记录表'!D:AP,18,0),"错误"))</f>
        <v/>
      </c>
      <c r="Q95" s="31"/>
      <c r="R95" s="36"/>
      <c r="S95" s="30" t="str">
        <f>IF(E95="","",IF(ISERROR(VLOOKUP(E95,'1-学员信息表'!A:AC,9,0)),"错误",IF(VLOOKUP(E95,'1-学员信息表'!A:AC,9,0)="","错误",VLOOKUP(E95,'1-学员信息表'!A:AC,9,0))))</f>
        <v/>
      </c>
      <c r="T95" s="37" t="str">
        <f>IF(E95="","",IF(ISERROR(VLOOKUP(E95,'1-学员信息表'!A:AC,19,0)),"错误",IF(VLOOKUP(E95,'1-学员信息表'!A:AC,19,0)="","错误",VLOOKUP(E95,'1-学员信息表'!A:AC,19,0))))</f>
        <v/>
      </c>
      <c r="U95" s="30" t="str">
        <f>IF(E95="","",IF(ISERROR(VLOOKUP(E95,'1-学员信息表'!A:AC,20,0)),"错误",IF(VLOOKUP(E95,'1-学员信息表'!A:AC,20,0)="","错误",VLOOKUP(E95,'1-学员信息表'!A:AC,20,0))))</f>
        <v/>
      </c>
    </row>
    <row r="96" spans="1:21">
      <c r="A96" s="158" t="str">
        <f t="shared" si="3"/>
        <v/>
      </c>
      <c r="B96" s="26" t="str">
        <f t="shared" si="4"/>
        <v/>
      </c>
      <c r="C96" s="159" t="str">
        <f t="shared" si="5"/>
        <v/>
      </c>
      <c r="D96" s="147"/>
      <c r="E96" s="169"/>
      <c r="F96" s="26" t="str">
        <f>IF(E96="","",IFERROR(VLOOKUP(E96,'1-学员信息表'!A:AC,2,0),"错误"))</f>
        <v/>
      </c>
      <c r="G96" s="26" t="str">
        <f>IF(E96="","",IF(ISERROR(VLOOKUP(E96,'2-班级学员信息表'!F:AB,12,0)),"错误",IF(VLOOKUP(E96,'2-班级学员信息表'!F:AB,12,0)="","错误",VLOOKUP(E96,'2-班级学员信息表'!F:AB,12,0))))</f>
        <v/>
      </c>
      <c r="H96" s="26" t="str">
        <f>IF(E96="","",IF(ISERROR(VLOOKUP(E96,'2-班级学员信息表'!F:AB,13,0)),"错误",IF(VLOOKUP(E96,'2-班级学员信息表'!F:AB,13,0)="","错误",VLOOKUP(E96,'2-班级学员信息表'!F:AB,13,0))))</f>
        <v/>
      </c>
      <c r="I96" s="30" t="str">
        <f>IF(E96="","",IFERROR(VLOOKUP(E96,'2-班级学员信息表'!F:AB,14,0),"错误"))</f>
        <v/>
      </c>
      <c r="J96" s="30" t="str">
        <f>IF(E96="","",IFERROR(VLOOKUP(E96,'2-班级学员信息表'!F:AB,15,0),"错误"))</f>
        <v/>
      </c>
      <c r="K96" s="33" t="str">
        <f>IF(E96="","",IFERROR(VLOOKUP(H96,'2-班级信息'!A:AD,6,0),"错误"))</f>
        <v/>
      </c>
      <c r="L96" s="33" t="str">
        <f>IF(E96="","",IFERROR(VLOOKUP(H96,'2-班级信息'!A:AD,29,0),"错误"))</f>
        <v/>
      </c>
      <c r="M96" s="34">
        <f>SUMIF('6-学员费用预警表'!A:A,'10-新增明细'!E96,'6-学员费用预警表'!E:E)</f>
        <v>0</v>
      </c>
      <c r="N96" s="35">
        <f>SUMIF('6-学员费用预警表'!A:A,'10-新增明细'!E96,'6-学员费用预警表'!H:H)</f>
        <v>0</v>
      </c>
      <c r="O96" s="30" t="str">
        <f>IF(E96="","",IFERROR(VLOOKUP(E96,'1-学员信息表'!A:AC,8,0),"错误"))</f>
        <v/>
      </c>
      <c r="P96" s="30" t="str">
        <f>IF(E96="","",IFERROR(VLOOKUP(E96,'3-收据记录表'!D:AP,18,0),"错误"))</f>
        <v/>
      </c>
      <c r="Q96" s="31"/>
      <c r="R96" s="36"/>
      <c r="S96" s="30" t="str">
        <f>IF(E96="","",IF(ISERROR(VLOOKUP(E96,'1-学员信息表'!A:AC,9,0)),"错误",IF(VLOOKUP(E96,'1-学员信息表'!A:AC,9,0)="","错误",VLOOKUP(E96,'1-学员信息表'!A:AC,9,0))))</f>
        <v/>
      </c>
      <c r="T96" s="37" t="str">
        <f>IF(E96="","",IF(ISERROR(VLOOKUP(E96,'1-学员信息表'!A:AC,19,0)),"错误",IF(VLOOKUP(E96,'1-学员信息表'!A:AC,19,0)="","错误",VLOOKUP(E96,'1-学员信息表'!A:AC,19,0))))</f>
        <v/>
      </c>
      <c r="U96" s="30" t="str">
        <f>IF(E96="","",IF(ISERROR(VLOOKUP(E96,'1-学员信息表'!A:AC,20,0)),"错误",IF(VLOOKUP(E96,'1-学员信息表'!A:AC,20,0)="","错误",VLOOKUP(E96,'1-学员信息表'!A:AC,20,0))))</f>
        <v/>
      </c>
    </row>
    <row r="97" spans="1:21">
      <c r="A97" s="158" t="str">
        <f t="shared" si="3"/>
        <v/>
      </c>
      <c r="B97" s="26" t="str">
        <f t="shared" si="4"/>
        <v/>
      </c>
      <c r="C97" s="159" t="str">
        <f t="shared" si="5"/>
        <v/>
      </c>
      <c r="D97" s="147"/>
      <c r="E97" s="169"/>
      <c r="F97" s="26" t="str">
        <f>IF(E97="","",IFERROR(VLOOKUP(E97,'1-学员信息表'!A:AC,2,0),"错误"))</f>
        <v/>
      </c>
      <c r="G97" s="26" t="str">
        <f>IF(E97="","",IF(ISERROR(VLOOKUP(E97,'2-班级学员信息表'!F:AB,12,0)),"错误",IF(VLOOKUP(E97,'2-班级学员信息表'!F:AB,12,0)="","错误",VLOOKUP(E97,'2-班级学员信息表'!F:AB,12,0))))</f>
        <v/>
      </c>
      <c r="H97" s="26" t="str">
        <f>IF(E97="","",IF(ISERROR(VLOOKUP(E97,'2-班级学员信息表'!F:AB,13,0)),"错误",IF(VLOOKUP(E97,'2-班级学员信息表'!F:AB,13,0)="","错误",VLOOKUP(E97,'2-班级学员信息表'!F:AB,13,0))))</f>
        <v/>
      </c>
      <c r="I97" s="30" t="str">
        <f>IF(E97="","",IFERROR(VLOOKUP(E97,'2-班级学员信息表'!F:AB,14,0),"错误"))</f>
        <v/>
      </c>
      <c r="J97" s="30" t="str">
        <f>IF(E97="","",IFERROR(VLOOKUP(E97,'2-班级学员信息表'!F:AB,15,0),"错误"))</f>
        <v/>
      </c>
      <c r="K97" s="33" t="str">
        <f>IF(E97="","",IFERROR(VLOOKUP(H97,'2-班级信息'!A:AD,6,0),"错误"))</f>
        <v/>
      </c>
      <c r="L97" s="33" t="str">
        <f>IF(E97="","",IFERROR(VLOOKUP(H97,'2-班级信息'!A:AD,29,0),"错误"))</f>
        <v/>
      </c>
      <c r="M97" s="34">
        <f>SUMIF('6-学员费用预警表'!A:A,'10-新增明细'!E97,'6-学员费用预警表'!E:E)</f>
        <v>0</v>
      </c>
      <c r="N97" s="35">
        <f>SUMIF('6-学员费用预警表'!A:A,'10-新增明细'!E97,'6-学员费用预警表'!H:H)</f>
        <v>0</v>
      </c>
      <c r="O97" s="30" t="str">
        <f>IF(E97="","",IFERROR(VLOOKUP(E97,'1-学员信息表'!A:AC,8,0),"错误"))</f>
        <v/>
      </c>
      <c r="P97" s="30" t="str">
        <f>IF(E97="","",IFERROR(VLOOKUP(E97,'3-收据记录表'!D:AP,18,0),"错误"))</f>
        <v/>
      </c>
      <c r="Q97" s="31"/>
      <c r="R97" s="36"/>
      <c r="S97" s="30" t="str">
        <f>IF(E97="","",IF(ISERROR(VLOOKUP(E97,'1-学员信息表'!A:AC,9,0)),"错误",IF(VLOOKUP(E97,'1-学员信息表'!A:AC,9,0)="","错误",VLOOKUP(E97,'1-学员信息表'!A:AC,9,0))))</f>
        <v/>
      </c>
      <c r="T97" s="37" t="str">
        <f>IF(E97="","",IF(ISERROR(VLOOKUP(E97,'1-学员信息表'!A:AC,19,0)),"错误",IF(VLOOKUP(E97,'1-学员信息表'!A:AC,19,0)="","错误",VLOOKUP(E97,'1-学员信息表'!A:AC,19,0))))</f>
        <v/>
      </c>
      <c r="U97" s="30" t="str">
        <f>IF(E97="","",IF(ISERROR(VLOOKUP(E97,'1-学员信息表'!A:AC,20,0)),"错误",IF(VLOOKUP(E97,'1-学员信息表'!A:AC,20,0)="","错误",VLOOKUP(E97,'1-学员信息表'!A:AC,20,0))))</f>
        <v/>
      </c>
    </row>
    <row r="98" spans="1:21">
      <c r="A98" s="158" t="str">
        <f t="shared" si="3"/>
        <v/>
      </c>
      <c r="B98" s="26" t="str">
        <f t="shared" si="4"/>
        <v/>
      </c>
      <c r="C98" s="159" t="str">
        <f t="shared" si="5"/>
        <v/>
      </c>
      <c r="D98" s="147"/>
      <c r="E98" s="169"/>
      <c r="F98" s="26" t="str">
        <f>IF(E98="","",IFERROR(VLOOKUP(E98,'1-学员信息表'!A:AC,2,0),"错误"))</f>
        <v/>
      </c>
      <c r="G98" s="26" t="str">
        <f>IF(E98="","",IF(ISERROR(VLOOKUP(E98,'2-班级学员信息表'!F:AB,12,0)),"错误",IF(VLOOKUP(E98,'2-班级学员信息表'!F:AB,12,0)="","错误",VLOOKUP(E98,'2-班级学员信息表'!F:AB,12,0))))</f>
        <v/>
      </c>
      <c r="H98" s="26" t="str">
        <f>IF(E98="","",IF(ISERROR(VLOOKUP(E98,'2-班级学员信息表'!F:AB,13,0)),"错误",IF(VLOOKUP(E98,'2-班级学员信息表'!F:AB,13,0)="","错误",VLOOKUP(E98,'2-班级学员信息表'!F:AB,13,0))))</f>
        <v/>
      </c>
      <c r="I98" s="30" t="str">
        <f>IF(E98="","",IFERROR(VLOOKUP(E98,'2-班级学员信息表'!F:AB,14,0),"错误"))</f>
        <v/>
      </c>
      <c r="J98" s="30" t="str">
        <f>IF(E98="","",IFERROR(VLOOKUP(E98,'2-班级学员信息表'!F:AB,15,0),"错误"))</f>
        <v/>
      </c>
      <c r="K98" s="33" t="str">
        <f>IF(E98="","",IFERROR(VLOOKUP(H98,'2-班级信息'!A:AD,6,0),"错误"))</f>
        <v/>
      </c>
      <c r="L98" s="33" t="str">
        <f>IF(E98="","",IFERROR(VLOOKUP(H98,'2-班级信息'!A:AD,29,0),"错误"))</f>
        <v/>
      </c>
      <c r="M98" s="34">
        <f>SUMIF('6-学员费用预警表'!A:A,'10-新增明细'!E98,'6-学员费用预警表'!E:E)</f>
        <v>0</v>
      </c>
      <c r="N98" s="35">
        <f>SUMIF('6-学员费用预警表'!A:A,'10-新增明细'!E98,'6-学员费用预警表'!H:H)</f>
        <v>0</v>
      </c>
      <c r="O98" s="30" t="str">
        <f>IF(E98="","",IFERROR(VLOOKUP(E98,'1-学员信息表'!A:AC,8,0),"错误"))</f>
        <v/>
      </c>
      <c r="P98" s="30" t="str">
        <f>IF(E98="","",IFERROR(VLOOKUP(E98,'3-收据记录表'!D:AP,18,0),"错误"))</f>
        <v/>
      </c>
      <c r="Q98" s="31"/>
      <c r="R98" s="36"/>
      <c r="S98" s="30" t="str">
        <f>IF(E98="","",IF(ISERROR(VLOOKUP(E98,'1-学员信息表'!A:AC,9,0)),"错误",IF(VLOOKUP(E98,'1-学员信息表'!A:AC,9,0)="","错误",VLOOKUP(E98,'1-学员信息表'!A:AC,9,0))))</f>
        <v/>
      </c>
      <c r="T98" s="37" t="str">
        <f>IF(E98="","",IF(ISERROR(VLOOKUP(E98,'1-学员信息表'!A:AC,19,0)),"错误",IF(VLOOKUP(E98,'1-学员信息表'!A:AC,19,0)="","错误",VLOOKUP(E98,'1-学员信息表'!A:AC,19,0))))</f>
        <v/>
      </c>
      <c r="U98" s="30" t="str">
        <f>IF(E98="","",IF(ISERROR(VLOOKUP(E98,'1-学员信息表'!A:AC,20,0)),"错误",IF(VLOOKUP(E98,'1-学员信息表'!A:AC,20,0)="","错误",VLOOKUP(E98,'1-学员信息表'!A:AC,20,0))))</f>
        <v/>
      </c>
    </row>
    <row r="99" spans="1:21">
      <c r="A99" s="158" t="str">
        <f t="shared" si="3"/>
        <v/>
      </c>
      <c r="B99" s="26" t="str">
        <f t="shared" si="4"/>
        <v/>
      </c>
      <c r="C99" s="159" t="str">
        <f t="shared" si="5"/>
        <v/>
      </c>
      <c r="D99" s="147"/>
      <c r="E99" s="169"/>
      <c r="F99" s="26" t="str">
        <f>IF(E99="","",IFERROR(VLOOKUP(E99,'1-学员信息表'!A:AC,2,0),"错误"))</f>
        <v/>
      </c>
      <c r="G99" s="26" t="str">
        <f>IF(E99="","",IF(ISERROR(VLOOKUP(E99,'2-班级学员信息表'!F:AB,12,0)),"错误",IF(VLOOKUP(E99,'2-班级学员信息表'!F:AB,12,0)="","错误",VLOOKUP(E99,'2-班级学员信息表'!F:AB,12,0))))</f>
        <v/>
      </c>
      <c r="H99" s="26" t="str">
        <f>IF(E99="","",IF(ISERROR(VLOOKUP(E99,'2-班级学员信息表'!F:AB,13,0)),"错误",IF(VLOOKUP(E99,'2-班级学员信息表'!F:AB,13,0)="","错误",VLOOKUP(E99,'2-班级学员信息表'!F:AB,13,0))))</f>
        <v/>
      </c>
      <c r="I99" s="30" t="str">
        <f>IF(E99="","",IFERROR(VLOOKUP(E99,'2-班级学员信息表'!F:AB,14,0),"错误"))</f>
        <v/>
      </c>
      <c r="J99" s="30" t="str">
        <f>IF(E99="","",IFERROR(VLOOKUP(E99,'2-班级学员信息表'!F:AB,15,0),"错误"))</f>
        <v/>
      </c>
      <c r="K99" s="33" t="str">
        <f>IF(E99="","",IFERROR(VLOOKUP(H99,'2-班级信息'!A:AD,6,0),"错误"))</f>
        <v/>
      </c>
      <c r="L99" s="33" t="str">
        <f>IF(E99="","",IFERROR(VLOOKUP(H99,'2-班级信息'!A:AD,29,0),"错误"))</f>
        <v/>
      </c>
      <c r="M99" s="34">
        <f>SUMIF('6-学员费用预警表'!A:A,'10-新增明细'!E99,'6-学员费用预警表'!E:E)</f>
        <v>0</v>
      </c>
      <c r="N99" s="35">
        <f>SUMIF('6-学员费用预警表'!A:A,'10-新增明细'!E99,'6-学员费用预警表'!H:H)</f>
        <v>0</v>
      </c>
      <c r="O99" s="30" t="str">
        <f>IF(E99="","",IFERROR(VLOOKUP(E99,'1-学员信息表'!A:AC,8,0),"错误"))</f>
        <v/>
      </c>
      <c r="P99" s="30" t="str">
        <f>IF(E99="","",IFERROR(VLOOKUP(E99,'3-收据记录表'!D:AP,18,0),"错误"))</f>
        <v/>
      </c>
      <c r="Q99" s="31"/>
      <c r="R99" s="36"/>
      <c r="S99" s="30" t="str">
        <f>IF(E99="","",IF(ISERROR(VLOOKUP(E99,'1-学员信息表'!A:AC,9,0)),"错误",IF(VLOOKUP(E99,'1-学员信息表'!A:AC,9,0)="","错误",VLOOKUP(E99,'1-学员信息表'!A:AC,9,0))))</f>
        <v/>
      </c>
      <c r="T99" s="37" t="str">
        <f>IF(E99="","",IF(ISERROR(VLOOKUP(E99,'1-学员信息表'!A:AC,19,0)),"错误",IF(VLOOKUP(E99,'1-学员信息表'!A:AC,19,0)="","错误",VLOOKUP(E99,'1-学员信息表'!A:AC,19,0))))</f>
        <v/>
      </c>
      <c r="U99" s="30" t="str">
        <f>IF(E99="","",IF(ISERROR(VLOOKUP(E99,'1-学员信息表'!A:AC,20,0)),"错误",IF(VLOOKUP(E99,'1-学员信息表'!A:AC,20,0)="","错误",VLOOKUP(E99,'1-学员信息表'!A:AC,20,0))))</f>
        <v/>
      </c>
    </row>
    <row r="100" spans="1:21">
      <c r="A100" s="158" t="str">
        <f t="shared" si="3"/>
        <v/>
      </c>
      <c r="B100" s="26" t="str">
        <f t="shared" si="4"/>
        <v/>
      </c>
      <c r="C100" s="159" t="str">
        <f t="shared" si="5"/>
        <v/>
      </c>
      <c r="D100" s="147"/>
      <c r="E100" s="169"/>
      <c r="F100" s="26" t="str">
        <f>IF(E100="","",IFERROR(VLOOKUP(E100,'1-学员信息表'!A:AC,2,0),"错误"))</f>
        <v/>
      </c>
      <c r="G100" s="26" t="str">
        <f>IF(E100="","",IF(ISERROR(VLOOKUP(E100,'2-班级学员信息表'!F:AB,12,0)),"错误",IF(VLOOKUP(E100,'2-班级学员信息表'!F:AB,12,0)="","错误",VLOOKUP(E100,'2-班级学员信息表'!F:AB,12,0))))</f>
        <v/>
      </c>
      <c r="H100" s="26" t="str">
        <f>IF(E100="","",IF(ISERROR(VLOOKUP(E100,'2-班级学员信息表'!F:AB,13,0)),"错误",IF(VLOOKUP(E100,'2-班级学员信息表'!F:AB,13,0)="","错误",VLOOKUP(E100,'2-班级学员信息表'!F:AB,13,0))))</f>
        <v/>
      </c>
      <c r="I100" s="30" t="str">
        <f>IF(E100="","",IFERROR(VLOOKUP(E100,'2-班级学员信息表'!F:AB,14,0),"错误"))</f>
        <v/>
      </c>
      <c r="J100" s="30" t="str">
        <f>IF(E100="","",IFERROR(VLOOKUP(E100,'2-班级学员信息表'!F:AB,15,0),"错误"))</f>
        <v/>
      </c>
      <c r="K100" s="33" t="str">
        <f>IF(E100="","",IFERROR(VLOOKUP(H100,'2-班级信息'!A:AD,6,0),"错误"))</f>
        <v/>
      </c>
      <c r="L100" s="33" t="str">
        <f>IF(E100="","",IFERROR(VLOOKUP(H100,'2-班级信息'!A:AD,29,0),"错误"))</f>
        <v/>
      </c>
      <c r="M100" s="34">
        <f>SUMIF('6-学员费用预警表'!A:A,'10-新增明细'!E100,'6-学员费用预警表'!E:E)</f>
        <v>0</v>
      </c>
      <c r="N100" s="35">
        <f>SUMIF('6-学员费用预警表'!A:A,'10-新增明细'!E100,'6-学员费用预警表'!H:H)</f>
        <v>0</v>
      </c>
      <c r="O100" s="30" t="str">
        <f>IF(E100="","",IFERROR(VLOOKUP(E100,'1-学员信息表'!A:AC,8,0),"错误"))</f>
        <v/>
      </c>
      <c r="P100" s="30" t="str">
        <f>IF(E100="","",IFERROR(VLOOKUP(E100,'3-收据记录表'!D:AP,18,0),"错误"))</f>
        <v/>
      </c>
      <c r="Q100" s="31"/>
      <c r="R100" s="36"/>
      <c r="S100" s="30" t="str">
        <f>IF(E100="","",IF(ISERROR(VLOOKUP(E100,'1-学员信息表'!A:AC,9,0)),"错误",IF(VLOOKUP(E100,'1-学员信息表'!A:AC,9,0)="","错误",VLOOKUP(E100,'1-学员信息表'!A:AC,9,0))))</f>
        <v/>
      </c>
      <c r="T100" s="37" t="str">
        <f>IF(E100="","",IF(ISERROR(VLOOKUP(E100,'1-学员信息表'!A:AC,19,0)),"错误",IF(VLOOKUP(E100,'1-学员信息表'!A:AC,19,0)="","错误",VLOOKUP(E100,'1-学员信息表'!A:AC,19,0))))</f>
        <v/>
      </c>
      <c r="U100" s="30" t="str">
        <f>IF(E100="","",IF(ISERROR(VLOOKUP(E100,'1-学员信息表'!A:AC,20,0)),"错误",IF(VLOOKUP(E100,'1-学员信息表'!A:AC,20,0)="","错误",VLOOKUP(E100,'1-学员信息表'!A:AC,20,0))))</f>
        <v/>
      </c>
    </row>
    <row r="101" spans="1:21">
      <c r="A101" s="158" t="str">
        <f t="shared" si="3"/>
        <v/>
      </c>
      <c r="B101" s="26" t="str">
        <f t="shared" si="4"/>
        <v/>
      </c>
      <c r="C101" s="159" t="str">
        <f t="shared" si="5"/>
        <v/>
      </c>
      <c r="D101" s="147"/>
      <c r="E101" s="169"/>
      <c r="F101" s="26" t="str">
        <f>IF(E101="","",IFERROR(VLOOKUP(E101,'1-学员信息表'!A:AC,2,0),"错误"))</f>
        <v/>
      </c>
      <c r="G101" s="26" t="str">
        <f>IF(E101="","",IF(ISERROR(VLOOKUP(E101,'2-班级学员信息表'!F:AB,12,0)),"错误",IF(VLOOKUP(E101,'2-班级学员信息表'!F:AB,12,0)="","错误",VLOOKUP(E101,'2-班级学员信息表'!F:AB,12,0))))</f>
        <v/>
      </c>
      <c r="H101" s="26" t="str">
        <f>IF(E101="","",IF(ISERROR(VLOOKUP(E101,'2-班级学员信息表'!F:AB,13,0)),"错误",IF(VLOOKUP(E101,'2-班级学员信息表'!F:AB,13,0)="","错误",VLOOKUP(E101,'2-班级学员信息表'!F:AB,13,0))))</f>
        <v/>
      </c>
      <c r="I101" s="30" t="str">
        <f>IF(E101="","",IFERROR(VLOOKUP(E101,'2-班级学员信息表'!F:AB,14,0),"错误"))</f>
        <v/>
      </c>
      <c r="J101" s="30" t="str">
        <f>IF(E101="","",IFERROR(VLOOKUP(E101,'2-班级学员信息表'!F:AB,15,0),"错误"))</f>
        <v/>
      </c>
      <c r="K101" s="33" t="str">
        <f>IF(E101="","",IFERROR(VLOOKUP(H101,'2-班级信息'!A:AD,6,0),"错误"))</f>
        <v/>
      </c>
      <c r="L101" s="33" t="str">
        <f>IF(E101="","",IFERROR(VLOOKUP(H101,'2-班级信息'!A:AD,29,0),"错误"))</f>
        <v/>
      </c>
      <c r="M101" s="34">
        <f>SUMIF('6-学员费用预警表'!A:A,'10-新增明细'!E101,'6-学员费用预警表'!E:E)</f>
        <v>0</v>
      </c>
      <c r="N101" s="35">
        <f>SUMIF('6-学员费用预警表'!A:A,'10-新增明细'!E101,'6-学员费用预警表'!H:H)</f>
        <v>0</v>
      </c>
      <c r="O101" s="30" t="str">
        <f>IF(E101="","",IFERROR(VLOOKUP(E101,'1-学员信息表'!A:AC,8,0),"错误"))</f>
        <v/>
      </c>
      <c r="P101" s="30" t="str">
        <f>IF(E101="","",IFERROR(VLOOKUP(E101,'3-收据记录表'!D:AP,18,0),"错误"))</f>
        <v/>
      </c>
      <c r="Q101" s="31"/>
      <c r="R101" s="36"/>
      <c r="S101" s="30" t="str">
        <f>IF(E101="","",IF(ISERROR(VLOOKUP(E101,'1-学员信息表'!A:AC,9,0)),"错误",IF(VLOOKUP(E101,'1-学员信息表'!A:AC,9,0)="","错误",VLOOKUP(E101,'1-学员信息表'!A:AC,9,0))))</f>
        <v/>
      </c>
      <c r="T101" s="37" t="str">
        <f>IF(E101="","",IF(ISERROR(VLOOKUP(E101,'1-学员信息表'!A:AC,19,0)),"错误",IF(VLOOKUP(E101,'1-学员信息表'!A:AC,19,0)="","错误",VLOOKUP(E101,'1-学员信息表'!A:AC,19,0))))</f>
        <v/>
      </c>
      <c r="U101" s="30" t="str">
        <f>IF(E101="","",IF(ISERROR(VLOOKUP(E101,'1-学员信息表'!A:AC,20,0)),"错误",IF(VLOOKUP(E101,'1-学员信息表'!A:AC,20,0)="","错误",VLOOKUP(E101,'1-学员信息表'!A:AC,20,0))))</f>
        <v/>
      </c>
    </row>
    <row r="102" spans="1:21">
      <c r="A102" s="158" t="str">
        <f t="shared" si="3"/>
        <v/>
      </c>
      <c r="B102" s="26" t="str">
        <f t="shared" si="4"/>
        <v/>
      </c>
      <c r="C102" s="159" t="str">
        <f t="shared" si="5"/>
        <v/>
      </c>
      <c r="D102" s="147"/>
      <c r="E102" s="169"/>
      <c r="F102" s="26" t="str">
        <f>IF(E102="","",IFERROR(VLOOKUP(E102,'1-学员信息表'!A:AC,2,0),"错误"))</f>
        <v/>
      </c>
      <c r="G102" s="26" t="str">
        <f>IF(E102="","",IF(ISERROR(VLOOKUP(E102,'2-班级学员信息表'!F:AB,12,0)),"错误",IF(VLOOKUP(E102,'2-班级学员信息表'!F:AB,12,0)="","错误",VLOOKUP(E102,'2-班级学员信息表'!F:AB,12,0))))</f>
        <v/>
      </c>
      <c r="H102" s="26" t="str">
        <f>IF(E102="","",IF(ISERROR(VLOOKUP(E102,'2-班级学员信息表'!F:AB,13,0)),"错误",IF(VLOOKUP(E102,'2-班级学员信息表'!F:AB,13,0)="","错误",VLOOKUP(E102,'2-班级学员信息表'!F:AB,13,0))))</f>
        <v/>
      </c>
      <c r="I102" s="30" t="str">
        <f>IF(E102="","",IFERROR(VLOOKUP(E102,'2-班级学员信息表'!F:AB,14,0),"错误"))</f>
        <v/>
      </c>
      <c r="J102" s="30" t="str">
        <f>IF(E102="","",IFERROR(VLOOKUP(E102,'2-班级学员信息表'!F:AB,15,0),"错误"))</f>
        <v/>
      </c>
      <c r="K102" s="33" t="str">
        <f>IF(E102="","",IFERROR(VLOOKUP(H102,'2-班级信息'!A:AD,6,0),"错误"))</f>
        <v/>
      </c>
      <c r="L102" s="33" t="str">
        <f>IF(E102="","",IFERROR(VLOOKUP(H102,'2-班级信息'!A:AD,29,0),"错误"))</f>
        <v/>
      </c>
      <c r="M102" s="34">
        <f>SUMIF('6-学员费用预警表'!A:A,'10-新增明细'!E102,'6-学员费用预警表'!E:E)</f>
        <v>0</v>
      </c>
      <c r="N102" s="35">
        <f>SUMIF('6-学员费用预警表'!A:A,'10-新增明细'!E102,'6-学员费用预警表'!H:H)</f>
        <v>0</v>
      </c>
      <c r="O102" s="30" t="str">
        <f>IF(E102="","",IFERROR(VLOOKUP(E102,'1-学员信息表'!A:AC,8,0),"错误"))</f>
        <v/>
      </c>
      <c r="P102" s="30" t="str">
        <f>IF(E102="","",IFERROR(VLOOKUP(E102,'3-收据记录表'!D:AP,18,0),"错误"))</f>
        <v/>
      </c>
      <c r="Q102" s="31"/>
      <c r="R102" s="36"/>
      <c r="S102" s="30" t="str">
        <f>IF(E102="","",IF(ISERROR(VLOOKUP(E102,'1-学员信息表'!A:AC,9,0)),"错误",IF(VLOOKUP(E102,'1-学员信息表'!A:AC,9,0)="","错误",VLOOKUP(E102,'1-学员信息表'!A:AC,9,0))))</f>
        <v/>
      </c>
      <c r="T102" s="37" t="str">
        <f>IF(E102="","",IF(ISERROR(VLOOKUP(E102,'1-学员信息表'!A:AC,19,0)),"错误",IF(VLOOKUP(E102,'1-学员信息表'!A:AC,19,0)="","错误",VLOOKUP(E102,'1-学员信息表'!A:AC,19,0))))</f>
        <v/>
      </c>
      <c r="U102" s="30" t="str">
        <f>IF(E102="","",IF(ISERROR(VLOOKUP(E102,'1-学员信息表'!A:AC,20,0)),"错误",IF(VLOOKUP(E102,'1-学员信息表'!A:AC,20,0)="","错误",VLOOKUP(E102,'1-学员信息表'!A:AC,20,0))))</f>
        <v/>
      </c>
    </row>
    <row r="103" spans="1:21">
      <c r="A103" s="158" t="str">
        <f t="shared" si="3"/>
        <v/>
      </c>
      <c r="B103" s="26" t="str">
        <f t="shared" si="4"/>
        <v/>
      </c>
      <c r="C103" s="159" t="str">
        <f t="shared" si="5"/>
        <v/>
      </c>
      <c r="D103" s="147"/>
      <c r="E103" s="169"/>
      <c r="F103" s="26" t="str">
        <f>IF(E103="","",IFERROR(VLOOKUP(E103,'1-学员信息表'!A:AC,2,0),"错误"))</f>
        <v/>
      </c>
      <c r="G103" s="26" t="str">
        <f>IF(E103="","",IF(ISERROR(VLOOKUP(E103,'2-班级学员信息表'!F:AB,12,0)),"错误",IF(VLOOKUP(E103,'2-班级学员信息表'!F:AB,12,0)="","错误",VLOOKUP(E103,'2-班级学员信息表'!F:AB,12,0))))</f>
        <v/>
      </c>
      <c r="H103" s="26" t="str">
        <f>IF(E103="","",IF(ISERROR(VLOOKUP(E103,'2-班级学员信息表'!F:AB,13,0)),"错误",IF(VLOOKUP(E103,'2-班级学员信息表'!F:AB,13,0)="","错误",VLOOKUP(E103,'2-班级学员信息表'!F:AB,13,0))))</f>
        <v/>
      </c>
      <c r="I103" s="30" t="str">
        <f>IF(E103="","",IFERROR(VLOOKUP(E103,'2-班级学员信息表'!F:AB,14,0),"错误"))</f>
        <v/>
      </c>
      <c r="J103" s="30" t="str">
        <f>IF(E103="","",IFERROR(VLOOKUP(E103,'2-班级学员信息表'!F:AB,15,0),"错误"))</f>
        <v/>
      </c>
      <c r="K103" s="33" t="str">
        <f>IF(E103="","",IFERROR(VLOOKUP(H103,'2-班级信息'!A:AD,6,0),"错误"))</f>
        <v/>
      </c>
      <c r="L103" s="33" t="str">
        <f>IF(E103="","",IFERROR(VLOOKUP(H103,'2-班级信息'!A:AD,29,0),"错误"))</f>
        <v/>
      </c>
      <c r="M103" s="34">
        <f>SUMIF('6-学员费用预警表'!A:A,'10-新增明细'!E103,'6-学员费用预警表'!E:E)</f>
        <v>0</v>
      </c>
      <c r="N103" s="35">
        <f>SUMIF('6-学员费用预警表'!A:A,'10-新增明细'!E103,'6-学员费用预警表'!H:H)</f>
        <v>0</v>
      </c>
      <c r="O103" s="30" t="str">
        <f>IF(E103="","",IFERROR(VLOOKUP(E103,'1-学员信息表'!A:AC,8,0),"错误"))</f>
        <v/>
      </c>
      <c r="P103" s="30" t="str">
        <f>IF(E103="","",IFERROR(VLOOKUP(E103,'3-收据记录表'!D:AP,18,0),"错误"))</f>
        <v/>
      </c>
      <c r="Q103" s="31"/>
      <c r="R103" s="36"/>
      <c r="S103" s="30" t="str">
        <f>IF(E103="","",IF(ISERROR(VLOOKUP(E103,'1-学员信息表'!A:AC,9,0)),"错误",IF(VLOOKUP(E103,'1-学员信息表'!A:AC,9,0)="","错误",VLOOKUP(E103,'1-学员信息表'!A:AC,9,0))))</f>
        <v/>
      </c>
      <c r="T103" s="37" t="str">
        <f>IF(E103="","",IF(ISERROR(VLOOKUP(E103,'1-学员信息表'!A:AC,19,0)),"错误",IF(VLOOKUP(E103,'1-学员信息表'!A:AC,19,0)="","错误",VLOOKUP(E103,'1-学员信息表'!A:AC,19,0))))</f>
        <v/>
      </c>
      <c r="U103" s="30" t="str">
        <f>IF(E103="","",IF(ISERROR(VLOOKUP(E103,'1-学员信息表'!A:AC,20,0)),"错误",IF(VLOOKUP(E103,'1-学员信息表'!A:AC,20,0)="","错误",VLOOKUP(E103,'1-学员信息表'!A:AC,20,0))))</f>
        <v/>
      </c>
    </row>
    <row r="104" spans="1:21">
      <c r="A104" s="158" t="str">
        <f t="shared" si="3"/>
        <v/>
      </c>
      <c r="B104" s="26" t="str">
        <f t="shared" si="4"/>
        <v/>
      </c>
      <c r="C104" s="159" t="str">
        <f t="shared" si="5"/>
        <v/>
      </c>
      <c r="D104" s="147"/>
      <c r="E104" s="169"/>
      <c r="F104" s="26" t="str">
        <f>IF(E104="","",IFERROR(VLOOKUP(E104,'1-学员信息表'!A:AC,2,0),"错误"))</f>
        <v/>
      </c>
      <c r="G104" s="26" t="str">
        <f>IF(E104="","",IF(ISERROR(VLOOKUP(E104,'2-班级学员信息表'!F:AB,12,0)),"错误",IF(VLOOKUP(E104,'2-班级学员信息表'!F:AB,12,0)="","错误",VLOOKUP(E104,'2-班级学员信息表'!F:AB,12,0))))</f>
        <v/>
      </c>
      <c r="H104" s="26" t="str">
        <f>IF(E104="","",IF(ISERROR(VLOOKUP(E104,'2-班级学员信息表'!F:AB,13,0)),"错误",IF(VLOOKUP(E104,'2-班级学员信息表'!F:AB,13,0)="","错误",VLOOKUP(E104,'2-班级学员信息表'!F:AB,13,0))))</f>
        <v/>
      </c>
      <c r="I104" s="30" t="str">
        <f>IF(E104="","",IFERROR(VLOOKUP(E104,'2-班级学员信息表'!F:AB,14,0),"错误"))</f>
        <v/>
      </c>
      <c r="J104" s="30" t="str">
        <f>IF(E104="","",IFERROR(VLOOKUP(E104,'2-班级学员信息表'!F:AB,15,0),"错误"))</f>
        <v/>
      </c>
      <c r="K104" s="33" t="str">
        <f>IF(E104="","",IFERROR(VLOOKUP(H104,'2-班级信息'!A:AD,6,0),"错误"))</f>
        <v/>
      </c>
      <c r="L104" s="33" t="str">
        <f>IF(E104="","",IFERROR(VLOOKUP(H104,'2-班级信息'!A:AD,29,0),"错误"))</f>
        <v/>
      </c>
      <c r="M104" s="34">
        <f>SUMIF('6-学员费用预警表'!A:A,'10-新增明细'!E104,'6-学员费用预警表'!E:E)</f>
        <v>0</v>
      </c>
      <c r="N104" s="35">
        <f>SUMIF('6-学员费用预警表'!A:A,'10-新增明细'!E104,'6-学员费用预警表'!H:H)</f>
        <v>0</v>
      </c>
      <c r="O104" s="30" t="str">
        <f>IF(E104="","",IFERROR(VLOOKUP(E104,'1-学员信息表'!A:AC,8,0),"错误"))</f>
        <v/>
      </c>
      <c r="P104" s="30" t="str">
        <f>IF(E104="","",IFERROR(VLOOKUP(E104,'3-收据记录表'!D:AP,18,0),"错误"))</f>
        <v/>
      </c>
      <c r="Q104" s="31"/>
      <c r="R104" s="36"/>
      <c r="S104" s="30" t="str">
        <f>IF(E104="","",IF(ISERROR(VLOOKUP(E104,'1-学员信息表'!A:AC,9,0)),"错误",IF(VLOOKUP(E104,'1-学员信息表'!A:AC,9,0)="","错误",VLOOKUP(E104,'1-学员信息表'!A:AC,9,0))))</f>
        <v/>
      </c>
      <c r="T104" s="37" t="str">
        <f>IF(E104="","",IF(ISERROR(VLOOKUP(E104,'1-学员信息表'!A:AC,19,0)),"错误",IF(VLOOKUP(E104,'1-学员信息表'!A:AC,19,0)="","错误",VLOOKUP(E104,'1-学员信息表'!A:AC,19,0))))</f>
        <v/>
      </c>
      <c r="U104" s="30" t="str">
        <f>IF(E104="","",IF(ISERROR(VLOOKUP(E104,'1-学员信息表'!A:AC,20,0)),"错误",IF(VLOOKUP(E104,'1-学员信息表'!A:AC,20,0)="","错误",VLOOKUP(E104,'1-学员信息表'!A:AC,20,0))))</f>
        <v/>
      </c>
    </row>
    <row r="105" spans="1:21">
      <c r="A105" s="158" t="str">
        <f t="shared" si="3"/>
        <v/>
      </c>
      <c r="B105" s="26" t="str">
        <f t="shared" si="4"/>
        <v/>
      </c>
      <c r="C105" s="159" t="str">
        <f t="shared" si="5"/>
        <v/>
      </c>
      <c r="D105" s="147"/>
      <c r="E105" s="169"/>
      <c r="F105" s="26" t="str">
        <f>IF(E105="","",IFERROR(VLOOKUP(E105,'1-学员信息表'!A:AC,2,0),"错误"))</f>
        <v/>
      </c>
      <c r="G105" s="26" t="str">
        <f>IF(E105="","",IF(ISERROR(VLOOKUP(E105,'2-班级学员信息表'!F:AB,12,0)),"错误",IF(VLOOKUP(E105,'2-班级学员信息表'!F:AB,12,0)="","错误",VLOOKUP(E105,'2-班级学员信息表'!F:AB,12,0))))</f>
        <v/>
      </c>
      <c r="H105" s="26" t="str">
        <f>IF(E105="","",IF(ISERROR(VLOOKUP(E105,'2-班级学员信息表'!F:AB,13,0)),"错误",IF(VLOOKUP(E105,'2-班级学员信息表'!F:AB,13,0)="","错误",VLOOKUP(E105,'2-班级学员信息表'!F:AB,13,0))))</f>
        <v/>
      </c>
      <c r="I105" s="30" t="str">
        <f>IF(E105="","",IFERROR(VLOOKUP(E105,'2-班级学员信息表'!F:AB,14,0),"错误"))</f>
        <v/>
      </c>
      <c r="J105" s="30" t="str">
        <f>IF(E105="","",IFERROR(VLOOKUP(E105,'2-班级学员信息表'!F:AB,15,0),"错误"))</f>
        <v/>
      </c>
      <c r="K105" s="33" t="str">
        <f>IF(E105="","",IFERROR(VLOOKUP(H105,'2-班级信息'!A:AD,6,0),"错误"))</f>
        <v/>
      </c>
      <c r="L105" s="33" t="str">
        <f>IF(E105="","",IFERROR(VLOOKUP(H105,'2-班级信息'!A:AD,29,0),"错误"))</f>
        <v/>
      </c>
      <c r="M105" s="34">
        <f>SUMIF('6-学员费用预警表'!A:A,'10-新增明细'!E105,'6-学员费用预警表'!E:E)</f>
        <v>0</v>
      </c>
      <c r="N105" s="35">
        <f>SUMIF('6-学员费用预警表'!A:A,'10-新增明细'!E105,'6-学员费用预警表'!H:H)</f>
        <v>0</v>
      </c>
      <c r="O105" s="30" t="str">
        <f>IF(E105="","",IFERROR(VLOOKUP(E105,'1-学员信息表'!A:AC,8,0),"错误"))</f>
        <v/>
      </c>
      <c r="P105" s="30" t="str">
        <f>IF(E105="","",IFERROR(VLOOKUP(E105,'3-收据记录表'!D:AP,18,0),"错误"))</f>
        <v/>
      </c>
      <c r="Q105" s="31"/>
      <c r="R105" s="36"/>
      <c r="S105" s="30" t="str">
        <f>IF(E105="","",IF(ISERROR(VLOOKUP(E105,'1-学员信息表'!A:AC,9,0)),"错误",IF(VLOOKUP(E105,'1-学员信息表'!A:AC,9,0)="","错误",VLOOKUP(E105,'1-学员信息表'!A:AC,9,0))))</f>
        <v/>
      </c>
      <c r="T105" s="37" t="str">
        <f>IF(E105="","",IF(ISERROR(VLOOKUP(E105,'1-学员信息表'!A:AC,19,0)),"错误",IF(VLOOKUP(E105,'1-学员信息表'!A:AC,19,0)="","错误",VLOOKUP(E105,'1-学员信息表'!A:AC,19,0))))</f>
        <v/>
      </c>
      <c r="U105" s="30" t="str">
        <f>IF(E105="","",IF(ISERROR(VLOOKUP(E105,'1-学员信息表'!A:AC,20,0)),"错误",IF(VLOOKUP(E105,'1-学员信息表'!A:AC,20,0)="","错误",VLOOKUP(E105,'1-学员信息表'!A:AC,20,0))))</f>
        <v/>
      </c>
    </row>
    <row r="106" spans="1:21">
      <c r="A106" s="158" t="str">
        <f t="shared" si="3"/>
        <v/>
      </c>
      <c r="B106" s="26" t="str">
        <f t="shared" si="4"/>
        <v/>
      </c>
      <c r="C106" s="159" t="str">
        <f t="shared" si="5"/>
        <v/>
      </c>
      <c r="D106" s="147"/>
      <c r="E106" s="169"/>
      <c r="F106" s="26" t="str">
        <f>IF(E106="","",IFERROR(VLOOKUP(E106,'1-学员信息表'!A:AC,2,0),"错误"))</f>
        <v/>
      </c>
      <c r="G106" s="26" t="str">
        <f>IF(E106="","",IF(ISERROR(VLOOKUP(E106,'2-班级学员信息表'!F:AB,12,0)),"错误",IF(VLOOKUP(E106,'2-班级学员信息表'!F:AB,12,0)="","错误",VLOOKUP(E106,'2-班级学员信息表'!F:AB,12,0))))</f>
        <v/>
      </c>
      <c r="H106" s="26" t="str">
        <f>IF(E106="","",IF(ISERROR(VLOOKUP(E106,'2-班级学员信息表'!F:AB,13,0)),"错误",IF(VLOOKUP(E106,'2-班级学员信息表'!F:AB,13,0)="","错误",VLOOKUP(E106,'2-班级学员信息表'!F:AB,13,0))))</f>
        <v/>
      </c>
      <c r="I106" s="30" t="str">
        <f>IF(E106="","",IFERROR(VLOOKUP(E106,'2-班级学员信息表'!F:AB,14,0),"错误"))</f>
        <v/>
      </c>
      <c r="J106" s="30" t="str">
        <f>IF(E106="","",IFERROR(VLOOKUP(E106,'2-班级学员信息表'!F:AB,15,0),"错误"))</f>
        <v/>
      </c>
      <c r="K106" s="33" t="str">
        <f>IF(E106="","",IFERROR(VLOOKUP(H106,'2-班级信息'!A:AD,6,0),"错误"))</f>
        <v/>
      </c>
      <c r="L106" s="33" t="str">
        <f>IF(E106="","",IFERROR(VLOOKUP(H106,'2-班级信息'!A:AD,29,0),"错误"))</f>
        <v/>
      </c>
      <c r="M106" s="34">
        <f>SUMIF('6-学员费用预警表'!A:A,'10-新增明细'!E106,'6-学员费用预警表'!E:E)</f>
        <v>0</v>
      </c>
      <c r="N106" s="35">
        <f>SUMIF('6-学员费用预警表'!A:A,'10-新增明细'!E106,'6-学员费用预警表'!H:H)</f>
        <v>0</v>
      </c>
      <c r="O106" s="30" t="str">
        <f>IF(E106="","",IFERROR(VLOOKUP(E106,'1-学员信息表'!A:AC,8,0),"错误"))</f>
        <v/>
      </c>
      <c r="P106" s="30" t="str">
        <f>IF(E106="","",IFERROR(VLOOKUP(E106,'3-收据记录表'!D:AP,18,0),"错误"))</f>
        <v/>
      </c>
      <c r="Q106" s="31"/>
      <c r="R106" s="36"/>
      <c r="S106" s="30" t="str">
        <f>IF(E106="","",IF(ISERROR(VLOOKUP(E106,'1-学员信息表'!A:AC,9,0)),"错误",IF(VLOOKUP(E106,'1-学员信息表'!A:AC,9,0)="","错误",VLOOKUP(E106,'1-学员信息表'!A:AC,9,0))))</f>
        <v/>
      </c>
      <c r="T106" s="37" t="str">
        <f>IF(E106="","",IF(ISERROR(VLOOKUP(E106,'1-学员信息表'!A:AC,19,0)),"错误",IF(VLOOKUP(E106,'1-学员信息表'!A:AC,19,0)="","错误",VLOOKUP(E106,'1-学员信息表'!A:AC,19,0))))</f>
        <v/>
      </c>
      <c r="U106" s="30" t="str">
        <f>IF(E106="","",IF(ISERROR(VLOOKUP(E106,'1-学员信息表'!A:AC,20,0)),"错误",IF(VLOOKUP(E106,'1-学员信息表'!A:AC,20,0)="","错误",VLOOKUP(E106,'1-学员信息表'!A:AC,20,0))))</f>
        <v/>
      </c>
    </row>
    <row r="107" spans="1:21">
      <c r="A107" s="158" t="str">
        <f t="shared" si="3"/>
        <v/>
      </c>
      <c r="B107" s="26" t="str">
        <f t="shared" si="4"/>
        <v/>
      </c>
      <c r="C107" s="159" t="str">
        <f t="shared" si="5"/>
        <v/>
      </c>
      <c r="D107" s="147"/>
      <c r="E107" s="169"/>
      <c r="F107" s="26" t="str">
        <f>IF(E107="","",IFERROR(VLOOKUP(E107,'1-学员信息表'!A:AC,2,0),"错误"))</f>
        <v/>
      </c>
      <c r="G107" s="26" t="str">
        <f>IF(E107="","",IF(ISERROR(VLOOKUP(E107,'2-班级学员信息表'!F:AB,12,0)),"错误",IF(VLOOKUP(E107,'2-班级学员信息表'!F:AB,12,0)="","错误",VLOOKUP(E107,'2-班级学员信息表'!F:AB,12,0))))</f>
        <v/>
      </c>
      <c r="H107" s="26" t="str">
        <f>IF(E107="","",IF(ISERROR(VLOOKUP(E107,'2-班级学员信息表'!F:AB,13,0)),"错误",IF(VLOOKUP(E107,'2-班级学员信息表'!F:AB,13,0)="","错误",VLOOKUP(E107,'2-班级学员信息表'!F:AB,13,0))))</f>
        <v/>
      </c>
      <c r="I107" s="30" t="str">
        <f>IF(E107="","",IFERROR(VLOOKUP(E107,'2-班级学员信息表'!F:AB,14,0),"错误"))</f>
        <v/>
      </c>
      <c r="J107" s="30" t="str">
        <f>IF(E107="","",IFERROR(VLOOKUP(E107,'2-班级学员信息表'!F:AB,15,0),"错误"))</f>
        <v/>
      </c>
      <c r="K107" s="33" t="str">
        <f>IF(E107="","",IFERROR(VLOOKUP(H107,'2-班级信息'!A:AD,6,0),"错误"))</f>
        <v/>
      </c>
      <c r="L107" s="33" t="str">
        <f>IF(E107="","",IFERROR(VLOOKUP(H107,'2-班级信息'!A:AD,29,0),"错误"))</f>
        <v/>
      </c>
      <c r="M107" s="34">
        <f>SUMIF('6-学员费用预警表'!A:A,'10-新增明细'!E107,'6-学员费用预警表'!E:E)</f>
        <v>0</v>
      </c>
      <c r="N107" s="35">
        <f>SUMIF('6-学员费用预警表'!A:A,'10-新增明细'!E107,'6-学员费用预警表'!H:H)</f>
        <v>0</v>
      </c>
      <c r="O107" s="30" t="str">
        <f>IF(E107="","",IFERROR(VLOOKUP(E107,'1-学员信息表'!A:AC,8,0),"错误"))</f>
        <v/>
      </c>
      <c r="P107" s="30" t="str">
        <f>IF(E107="","",IFERROR(VLOOKUP(E107,'3-收据记录表'!D:AP,18,0),"错误"))</f>
        <v/>
      </c>
      <c r="Q107" s="31"/>
      <c r="R107" s="36"/>
      <c r="S107" s="30" t="str">
        <f>IF(E107="","",IF(ISERROR(VLOOKUP(E107,'1-学员信息表'!A:AC,9,0)),"错误",IF(VLOOKUP(E107,'1-学员信息表'!A:AC,9,0)="","错误",VLOOKUP(E107,'1-学员信息表'!A:AC,9,0))))</f>
        <v/>
      </c>
      <c r="T107" s="37" t="str">
        <f>IF(E107="","",IF(ISERROR(VLOOKUP(E107,'1-学员信息表'!A:AC,19,0)),"错误",IF(VLOOKUP(E107,'1-学员信息表'!A:AC,19,0)="","错误",VLOOKUP(E107,'1-学员信息表'!A:AC,19,0))))</f>
        <v/>
      </c>
      <c r="U107" s="30" t="str">
        <f>IF(E107="","",IF(ISERROR(VLOOKUP(E107,'1-学员信息表'!A:AC,20,0)),"错误",IF(VLOOKUP(E107,'1-学员信息表'!A:AC,20,0)="","错误",VLOOKUP(E107,'1-学员信息表'!A:AC,20,0))))</f>
        <v/>
      </c>
    </row>
    <row r="108" spans="1:21">
      <c r="A108" s="158" t="str">
        <f t="shared" si="3"/>
        <v/>
      </c>
      <c r="B108" s="26" t="str">
        <f t="shared" si="4"/>
        <v/>
      </c>
      <c r="C108" s="159" t="str">
        <f t="shared" si="5"/>
        <v/>
      </c>
      <c r="D108" s="147"/>
      <c r="E108" s="169"/>
      <c r="F108" s="26" t="str">
        <f>IF(E108="","",IFERROR(VLOOKUP(E108,'1-学员信息表'!A:AC,2,0),"错误"))</f>
        <v/>
      </c>
      <c r="G108" s="26" t="str">
        <f>IF(E108="","",IF(ISERROR(VLOOKUP(E108,'2-班级学员信息表'!F:AB,12,0)),"错误",IF(VLOOKUP(E108,'2-班级学员信息表'!F:AB,12,0)="","错误",VLOOKUP(E108,'2-班级学员信息表'!F:AB,12,0))))</f>
        <v/>
      </c>
      <c r="H108" s="26" t="str">
        <f>IF(E108="","",IF(ISERROR(VLOOKUP(E108,'2-班级学员信息表'!F:AB,13,0)),"错误",IF(VLOOKUP(E108,'2-班级学员信息表'!F:AB,13,0)="","错误",VLOOKUP(E108,'2-班级学员信息表'!F:AB,13,0))))</f>
        <v/>
      </c>
      <c r="I108" s="30" t="str">
        <f>IF(E108="","",IFERROR(VLOOKUP(E108,'2-班级学员信息表'!F:AB,14,0),"错误"))</f>
        <v/>
      </c>
      <c r="J108" s="30" t="str">
        <f>IF(E108="","",IFERROR(VLOOKUP(E108,'2-班级学员信息表'!F:AB,15,0),"错误"))</f>
        <v/>
      </c>
      <c r="K108" s="33" t="str">
        <f>IF(E108="","",IFERROR(VLOOKUP(H108,'2-班级信息'!A:AD,6,0),"错误"))</f>
        <v/>
      </c>
      <c r="L108" s="33" t="str">
        <f>IF(E108="","",IFERROR(VLOOKUP(H108,'2-班级信息'!A:AD,29,0),"错误"))</f>
        <v/>
      </c>
      <c r="M108" s="34">
        <f>SUMIF('6-学员费用预警表'!A:A,'10-新增明细'!E108,'6-学员费用预警表'!E:E)</f>
        <v>0</v>
      </c>
      <c r="N108" s="35">
        <f>SUMIF('6-学员费用预警表'!A:A,'10-新增明细'!E108,'6-学员费用预警表'!H:H)</f>
        <v>0</v>
      </c>
      <c r="O108" s="30" t="str">
        <f>IF(E108="","",IFERROR(VLOOKUP(E108,'1-学员信息表'!A:AC,8,0),"错误"))</f>
        <v/>
      </c>
      <c r="P108" s="30" t="str">
        <f>IF(E108="","",IFERROR(VLOOKUP(E108,'3-收据记录表'!D:AP,18,0),"错误"))</f>
        <v/>
      </c>
      <c r="Q108" s="31"/>
      <c r="R108" s="36"/>
      <c r="S108" s="30" t="str">
        <f>IF(E108="","",IF(ISERROR(VLOOKUP(E108,'1-学员信息表'!A:AC,9,0)),"错误",IF(VLOOKUP(E108,'1-学员信息表'!A:AC,9,0)="","错误",VLOOKUP(E108,'1-学员信息表'!A:AC,9,0))))</f>
        <v/>
      </c>
      <c r="T108" s="37" t="str">
        <f>IF(E108="","",IF(ISERROR(VLOOKUP(E108,'1-学员信息表'!A:AC,19,0)),"错误",IF(VLOOKUP(E108,'1-学员信息表'!A:AC,19,0)="","错误",VLOOKUP(E108,'1-学员信息表'!A:AC,19,0))))</f>
        <v/>
      </c>
      <c r="U108" s="30" t="str">
        <f>IF(E108="","",IF(ISERROR(VLOOKUP(E108,'1-学员信息表'!A:AC,20,0)),"错误",IF(VLOOKUP(E108,'1-学员信息表'!A:AC,20,0)="","错误",VLOOKUP(E108,'1-学员信息表'!A:AC,20,0))))</f>
        <v/>
      </c>
    </row>
    <row r="109" spans="1:21">
      <c r="A109" s="158" t="str">
        <f t="shared" si="3"/>
        <v/>
      </c>
      <c r="B109" s="26" t="str">
        <f t="shared" si="4"/>
        <v/>
      </c>
      <c r="C109" s="159" t="str">
        <f t="shared" si="5"/>
        <v/>
      </c>
      <c r="D109" s="147"/>
      <c r="E109" s="169"/>
      <c r="F109" s="26" t="str">
        <f>IF(E109="","",IFERROR(VLOOKUP(E109,'1-学员信息表'!A:AC,2,0),"错误"))</f>
        <v/>
      </c>
      <c r="G109" s="26" t="str">
        <f>IF(E109="","",IF(ISERROR(VLOOKUP(E109,'2-班级学员信息表'!F:AB,12,0)),"错误",IF(VLOOKUP(E109,'2-班级学员信息表'!F:AB,12,0)="","错误",VLOOKUP(E109,'2-班级学员信息表'!F:AB,12,0))))</f>
        <v/>
      </c>
      <c r="H109" s="26" t="str">
        <f>IF(E109="","",IF(ISERROR(VLOOKUP(E109,'2-班级学员信息表'!F:AB,13,0)),"错误",IF(VLOOKUP(E109,'2-班级学员信息表'!F:AB,13,0)="","错误",VLOOKUP(E109,'2-班级学员信息表'!F:AB,13,0))))</f>
        <v/>
      </c>
      <c r="I109" s="30" t="str">
        <f>IF(E109="","",IFERROR(VLOOKUP(E109,'2-班级学员信息表'!F:AB,14,0),"错误"))</f>
        <v/>
      </c>
      <c r="J109" s="30" t="str">
        <f>IF(E109="","",IFERROR(VLOOKUP(E109,'2-班级学员信息表'!F:AB,15,0),"错误"))</f>
        <v/>
      </c>
      <c r="K109" s="33" t="str">
        <f>IF(E109="","",IFERROR(VLOOKUP(H109,'2-班级信息'!A:AD,6,0),"错误"))</f>
        <v/>
      </c>
      <c r="L109" s="33" t="str">
        <f>IF(E109="","",IFERROR(VLOOKUP(H109,'2-班级信息'!A:AD,29,0),"错误"))</f>
        <v/>
      </c>
      <c r="M109" s="34">
        <f>SUMIF('6-学员费用预警表'!A:A,'10-新增明细'!E109,'6-学员费用预警表'!E:E)</f>
        <v>0</v>
      </c>
      <c r="N109" s="35">
        <f>SUMIF('6-学员费用预警表'!A:A,'10-新增明细'!E109,'6-学员费用预警表'!H:H)</f>
        <v>0</v>
      </c>
      <c r="O109" s="30" t="str">
        <f>IF(E109="","",IFERROR(VLOOKUP(E109,'1-学员信息表'!A:AC,8,0),"错误"))</f>
        <v/>
      </c>
      <c r="P109" s="30" t="str">
        <f>IF(E109="","",IFERROR(VLOOKUP(E109,'3-收据记录表'!D:AP,18,0),"错误"))</f>
        <v/>
      </c>
      <c r="Q109" s="31"/>
      <c r="R109" s="36"/>
      <c r="S109" s="30" t="str">
        <f>IF(E109="","",IF(ISERROR(VLOOKUP(E109,'1-学员信息表'!A:AC,9,0)),"错误",IF(VLOOKUP(E109,'1-学员信息表'!A:AC,9,0)="","错误",VLOOKUP(E109,'1-学员信息表'!A:AC,9,0))))</f>
        <v/>
      </c>
      <c r="T109" s="37" t="str">
        <f>IF(E109="","",IF(ISERROR(VLOOKUP(E109,'1-学员信息表'!A:AC,19,0)),"错误",IF(VLOOKUP(E109,'1-学员信息表'!A:AC,19,0)="","错误",VLOOKUP(E109,'1-学员信息表'!A:AC,19,0))))</f>
        <v/>
      </c>
      <c r="U109" s="30" t="str">
        <f>IF(E109="","",IF(ISERROR(VLOOKUP(E109,'1-学员信息表'!A:AC,20,0)),"错误",IF(VLOOKUP(E109,'1-学员信息表'!A:AC,20,0)="","错误",VLOOKUP(E109,'1-学员信息表'!A:AC,20,0))))</f>
        <v/>
      </c>
    </row>
    <row r="110" spans="1:21">
      <c r="A110" s="158" t="str">
        <f t="shared" si="3"/>
        <v/>
      </c>
      <c r="B110" s="26" t="str">
        <f t="shared" si="4"/>
        <v/>
      </c>
      <c r="C110" s="159" t="str">
        <f t="shared" si="5"/>
        <v/>
      </c>
      <c r="D110" s="147"/>
      <c r="E110" s="169"/>
      <c r="F110" s="26" t="str">
        <f>IF(E110="","",IFERROR(VLOOKUP(E110,'1-学员信息表'!A:AC,2,0),"错误"))</f>
        <v/>
      </c>
      <c r="G110" s="26" t="str">
        <f>IF(E110="","",IF(ISERROR(VLOOKUP(E110,'2-班级学员信息表'!F:AB,12,0)),"错误",IF(VLOOKUP(E110,'2-班级学员信息表'!F:AB,12,0)="","错误",VLOOKUP(E110,'2-班级学员信息表'!F:AB,12,0))))</f>
        <v/>
      </c>
      <c r="H110" s="26" t="str">
        <f>IF(E110="","",IF(ISERROR(VLOOKUP(E110,'2-班级学员信息表'!F:AB,13,0)),"错误",IF(VLOOKUP(E110,'2-班级学员信息表'!F:AB,13,0)="","错误",VLOOKUP(E110,'2-班级学员信息表'!F:AB,13,0))))</f>
        <v/>
      </c>
      <c r="I110" s="30" t="str">
        <f>IF(E110="","",IFERROR(VLOOKUP(E110,'2-班级学员信息表'!F:AB,14,0),"错误"))</f>
        <v/>
      </c>
      <c r="J110" s="30" t="str">
        <f>IF(E110="","",IFERROR(VLOOKUP(E110,'2-班级学员信息表'!F:AB,15,0),"错误"))</f>
        <v/>
      </c>
      <c r="K110" s="33" t="str">
        <f>IF(E110="","",IFERROR(VLOOKUP(H110,'2-班级信息'!A:AD,6,0),"错误"))</f>
        <v/>
      </c>
      <c r="L110" s="33" t="str">
        <f>IF(E110="","",IFERROR(VLOOKUP(H110,'2-班级信息'!A:AD,29,0),"错误"))</f>
        <v/>
      </c>
      <c r="M110" s="34">
        <f>SUMIF('6-学员费用预警表'!A:A,'10-新增明细'!E110,'6-学员费用预警表'!E:E)</f>
        <v>0</v>
      </c>
      <c r="N110" s="35">
        <f>SUMIF('6-学员费用预警表'!A:A,'10-新增明细'!E110,'6-学员费用预警表'!H:H)</f>
        <v>0</v>
      </c>
      <c r="O110" s="30" t="str">
        <f>IF(E110="","",IFERROR(VLOOKUP(E110,'1-学员信息表'!A:AC,8,0),"错误"))</f>
        <v/>
      </c>
      <c r="P110" s="30" t="str">
        <f>IF(E110="","",IFERROR(VLOOKUP(E110,'3-收据记录表'!D:AP,18,0),"错误"))</f>
        <v/>
      </c>
      <c r="Q110" s="31"/>
      <c r="R110" s="36"/>
      <c r="S110" s="30" t="str">
        <f>IF(E110="","",IF(ISERROR(VLOOKUP(E110,'1-学员信息表'!A:AC,9,0)),"错误",IF(VLOOKUP(E110,'1-学员信息表'!A:AC,9,0)="","错误",VLOOKUP(E110,'1-学员信息表'!A:AC,9,0))))</f>
        <v/>
      </c>
      <c r="T110" s="37" t="str">
        <f>IF(E110="","",IF(ISERROR(VLOOKUP(E110,'1-学员信息表'!A:AC,19,0)),"错误",IF(VLOOKUP(E110,'1-学员信息表'!A:AC,19,0)="","错误",VLOOKUP(E110,'1-学员信息表'!A:AC,19,0))))</f>
        <v/>
      </c>
      <c r="U110" s="30" t="str">
        <f>IF(E110="","",IF(ISERROR(VLOOKUP(E110,'1-学员信息表'!A:AC,20,0)),"错误",IF(VLOOKUP(E110,'1-学员信息表'!A:AC,20,0)="","错误",VLOOKUP(E110,'1-学员信息表'!A:AC,20,0))))</f>
        <v/>
      </c>
    </row>
    <row r="111" spans="1:21">
      <c r="A111" s="158" t="str">
        <f t="shared" si="3"/>
        <v/>
      </c>
      <c r="B111" s="26" t="str">
        <f t="shared" si="4"/>
        <v/>
      </c>
      <c r="C111" s="159" t="str">
        <f t="shared" si="5"/>
        <v/>
      </c>
      <c r="D111" s="147"/>
      <c r="E111" s="169"/>
      <c r="F111" s="26" t="str">
        <f>IF(E111="","",IFERROR(VLOOKUP(E111,'1-学员信息表'!A:AC,2,0),"错误"))</f>
        <v/>
      </c>
      <c r="G111" s="26" t="str">
        <f>IF(E111="","",IF(ISERROR(VLOOKUP(E111,'2-班级学员信息表'!F:AB,12,0)),"错误",IF(VLOOKUP(E111,'2-班级学员信息表'!F:AB,12,0)="","错误",VLOOKUP(E111,'2-班级学员信息表'!F:AB,12,0))))</f>
        <v/>
      </c>
      <c r="H111" s="26" t="str">
        <f>IF(E111="","",IF(ISERROR(VLOOKUP(E111,'2-班级学员信息表'!F:AB,13,0)),"错误",IF(VLOOKUP(E111,'2-班级学员信息表'!F:AB,13,0)="","错误",VLOOKUP(E111,'2-班级学员信息表'!F:AB,13,0))))</f>
        <v/>
      </c>
      <c r="I111" s="30" t="str">
        <f>IF(E111="","",IFERROR(VLOOKUP(E111,'2-班级学员信息表'!F:AB,14,0),"错误"))</f>
        <v/>
      </c>
      <c r="J111" s="30" t="str">
        <f>IF(E111="","",IFERROR(VLOOKUP(E111,'2-班级学员信息表'!F:AB,15,0),"错误"))</f>
        <v/>
      </c>
      <c r="K111" s="33" t="str">
        <f>IF(E111="","",IFERROR(VLOOKUP(H111,'2-班级信息'!A:AD,6,0),"错误"))</f>
        <v/>
      </c>
      <c r="L111" s="33" t="str">
        <f>IF(E111="","",IFERROR(VLOOKUP(H111,'2-班级信息'!A:AD,29,0),"错误"))</f>
        <v/>
      </c>
      <c r="M111" s="34">
        <f>SUMIF('6-学员费用预警表'!A:A,'10-新增明细'!E111,'6-学员费用预警表'!E:E)</f>
        <v>0</v>
      </c>
      <c r="N111" s="35">
        <f>SUMIF('6-学员费用预警表'!A:A,'10-新增明细'!E111,'6-学员费用预警表'!H:H)</f>
        <v>0</v>
      </c>
      <c r="O111" s="30" t="str">
        <f>IF(E111="","",IFERROR(VLOOKUP(E111,'1-学员信息表'!A:AC,8,0),"错误"))</f>
        <v/>
      </c>
      <c r="P111" s="30" t="str">
        <f>IF(E111="","",IFERROR(VLOOKUP(E111,'3-收据记录表'!D:AP,18,0),"错误"))</f>
        <v/>
      </c>
      <c r="Q111" s="31"/>
      <c r="R111" s="36"/>
      <c r="S111" s="30" t="str">
        <f>IF(E111="","",IF(ISERROR(VLOOKUP(E111,'1-学员信息表'!A:AC,9,0)),"错误",IF(VLOOKUP(E111,'1-学员信息表'!A:AC,9,0)="","错误",VLOOKUP(E111,'1-学员信息表'!A:AC,9,0))))</f>
        <v/>
      </c>
      <c r="T111" s="37" t="str">
        <f>IF(E111="","",IF(ISERROR(VLOOKUP(E111,'1-学员信息表'!A:AC,19,0)),"错误",IF(VLOOKUP(E111,'1-学员信息表'!A:AC,19,0)="","错误",VLOOKUP(E111,'1-学员信息表'!A:AC,19,0))))</f>
        <v/>
      </c>
      <c r="U111" s="30" t="str">
        <f>IF(E111="","",IF(ISERROR(VLOOKUP(E111,'1-学员信息表'!A:AC,20,0)),"错误",IF(VLOOKUP(E111,'1-学员信息表'!A:AC,20,0)="","错误",VLOOKUP(E111,'1-学员信息表'!A:AC,20,0))))</f>
        <v/>
      </c>
    </row>
    <row r="112" spans="1:21">
      <c r="A112" s="158" t="str">
        <f t="shared" si="3"/>
        <v/>
      </c>
      <c r="B112" s="26" t="str">
        <f t="shared" si="4"/>
        <v/>
      </c>
      <c r="C112" s="159" t="str">
        <f t="shared" si="5"/>
        <v/>
      </c>
      <c r="D112" s="147"/>
      <c r="E112" s="169"/>
      <c r="F112" s="26" t="str">
        <f>IF(E112="","",IFERROR(VLOOKUP(E112,'1-学员信息表'!A:AC,2,0),"错误"))</f>
        <v/>
      </c>
      <c r="G112" s="26" t="str">
        <f>IF(E112="","",IF(ISERROR(VLOOKUP(E112,'2-班级学员信息表'!F:AB,12,0)),"错误",IF(VLOOKUP(E112,'2-班级学员信息表'!F:AB,12,0)="","错误",VLOOKUP(E112,'2-班级学员信息表'!F:AB,12,0))))</f>
        <v/>
      </c>
      <c r="H112" s="26" t="str">
        <f>IF(E112="","",IF(ISERROR(VLOOKUP(E112,'2-班级学员信息表'!F:AB,13,0)),"错误",IF(VLOOKUP(E112,'2-班级学员信息表'!F:AB,13,0)="","错误",VLOOKUP(E112,'2-班级学员信息表'!F:AB,13,0))))</f>
        <v/>
      </c>
      <c r="I112" s="30" t="str">
        <f>IF(E112="","",IFERROR(VLOOKUP(E112,'2-班级学员信息表'!F:AB,14,0),"错误"))</f>
        <v/>
      </c>
      <c r="J112" s="30" t="str">
        <f>IF(E112="","",IFERROR(VLOOKUP(E112,'2-班级学员信息表'!F:AB,15,0),"错误"))</f>
        <v/>
      </c>
      <c r="K112" s="33" t="str">
        <f>IF(E112="","",IFERROR(VLOOKUP(H112,'2-班级信息'!A:AD,6,0),"错误"))</f>
        <v/>
      </c>
      <c r="L112" s="33" t="str">
        <f>IF(E112="","",IFERROR(VLOOKUP(H112,'2-班级信息'!A:AD,29,0),"错误"))</f>
        <v/>
      </c>
      <c r="M112" s="34">
        <f>SUMIF('6-学员费用预警表'!A:A,'10-新增明细'!E112,'6-学员费用预警表'!E:E)</f>
        <v>0</v>
      </c>
      <c r="N112" s="35">
        <f>SUMIF('6-学员费用预警表'!A:A,'10-新增明细'!E112,'6-学员费用预警表'!H:H)</f>
        <v>0</v>
      </c>
      <c r="O112" s="30" t="str">
        <f>IF(E112="","",IFERROR(VLOOKUP(E112,'1-学员信息表'!A:AC,8,0),"错误"))</f>
        <v/>
      </c>
      <c r="P112" s="30" t="str">
        <f>IF(E112="","",IFERROR(VLOOKUP(E112,'3-收据记录表'!D:AP,18,0),"错误"))</f>
        <v/>
      </c>
      <c r="Q112" s="31"/>
      <c r="R112" s="36"/>
      <c r="S112" s="30" t="str">
        <f>IF(E112="","",IF(ISERROR(VLOOKUP(E112,'1-学员信息表'!A:AC,9,0)),"错误",IF(VLOOKUP(E112,'1-学员信息表'!A:AC,9,0)="","错误",VLOOKUP(E112,'1-学员信息表'!A:AC,9,0))))</f>
        <v/>
      </c>
      <c r="T112" s="37" t="str">
        <f>IF(E112="","",IF(ISERROR(VLOOKUP(E112,'1-学员信息表'!A:AC,19,0)),"错误",IF(VLOOKUP(E112,'1-学员信息表'!A:AC,19,0)="","错误",VLOOKUP(E112,'1-学员信息表'!A:AC,19,0))))</f>
        <v/>
      </c>
      <c r="U112" s="30" t="str">
        <f>IF(E112="","",IF(ISERROR(VLOOKUP(E112,'1-学员信息表'!A:AC,20,0)),"错误",IF(VLOOKUP(E112,'1-学员信息表'!A:AC,20,0)="","错误",VLOOKUP(E112,'1-学员信息表'!A:AC,20,0))))</f>
        <v/>
      </c>
    </row>
    <row r="113" spans="1:21">
      <c r="A113" s="158" t="str">
        <f t="shared" si="3"/>
        <v/>
      </c>
      <c r="B113" s="26" t="str">
        <f t="shared" si="4"/>
        <v/>
      </c>
      <c r="C113" s="159" t="str">
        <f t="shared" si="5"/>
        <v/>
      </c>
      <c r="D113" s="147"/>
      <c r="E113" s="169"/>
      <c r="F113" s="26" t="str">
        <f>IF(E113="","",IFERROR(VLOOKUP(E113,'1-学员信息表'!A:AC,2,0),"错误"))</f>
        <v/>
      </c>
      <c r="G113" s="26" t="str">
        <f>IF(E113="","",IF(ISERROR(VLOOKUP(E113,'2-班级学员信息表'!F:AB,12,0)),"错误",IF(VLOOKUP(E113,'2-班级学员信息表'!F:AB,12,0)="","错误",VLOOKUP(E113,'2-班级学员信息表'!F:AB,12,0))))</f>
        <v/>
      </c>
      <c r="H113" s="26" t="str">
        <f>IF(E113="","",IF(ISERROR(VLOOKUP(E113,'2-班级学员信息表'!F:AB,13,0)),"错误",IF(VLOOKUP(E113,'2-班级学员信息表'!F:AB,13,0)="","错误",VLOOKUP(E113,'2-班级学员信息表'!F:AB,13,0))))</f>
        <v/>
      </c>
      <c r="I113" s="30" t="str">
        <f>IF(E113="","",IFERROR(VLOOKUP(E113,'2-班级学员信息表'!F:AB,14,0),"错误"))</f>
        <v/>
      </c>
      <c r="J113" s="30" t="str">
        <f>IF(E113="","",IFERROR(VLOOKUP(E113,'2-班级学员信息表'!F:AB,15,0),"错误"))</f>
        <v/>
      </c>
      <c r="K113" s="33" t="str">
        <f>IF(E113="","",IFERROR(VLOOKUP(H113,'2-班级信息'!A:AD,6,0),"错误"))</f>
        <v/>
      </c>
      <c r="L113" s="33" t="str">
        <f>IF(E113="","",IFERROR(VLOOKUP(H113,'2-班级信息'!A:AD,29,0),"错误"))</f>
        <v/>
      </c>
      <c r="M113" s="34">
        <f>SUMIF('6-学员费用预警表'!A:A,'10-新增明细'!E113,'6-学员费用预警表'!E:E)</f>
        <v>0</v>
      </c>
      <c r="N113" s="35">
        <f>SUMIF('6-学员费用预警表'!A:A,'10-新增明细'!E113,'6-学员费用预警表'!H:H)</f>
        <v>0</v>
      </c>
      <c r="O113" s="30" t="str">
        <f>IF(E113="","",IFERROR(VLOOKUP(E113,'1-学员信息表'!A:AC,8,0),"错误"))</f>
        <v/>
      </c>
      <c r="P113" s="30" t="str">
        <f>IF(E113="","",IFERROR(VLOOKUP(E113,'3-收据记录表'!D:AP,18,0),"错误"))</f>
        <v/>
      </c>
      <c r="Q113" s="31"/>
      <c r="R113" s="36"/>
      <c r="S113" s="30" t="str">
        <f>IF(E113="","",IF(ISERROR(VLOOKUP(E113,'1-学员信息表'!A:AC,9,0)),"错误",IF(VLOOKUP(E113,'1-学员信息表'!A:AC,9,0)="","错误",VLOOKUP(E113,'1-学员信息表'!A:AC,9,0))))</f>
        <v/>
      </c>
      <c r="T113" s="37" t="str">
        <f>IF(E113="","",IF(ISERROR(VLOOKUP(E113,'1-学员信息表'!A:AC,19,0)),"错误",IF(VLOOKUP(E113,'1-学员信息表'!A:AC,19,0)="","错误",VLOOKUP(E113,'1-学员信息表'!A:AC,19,0))))</f>
        <v/>
      </c>
      <c r="U113" s="30" t="str">
        <f>IF(E113="","",IF(ISERROR(VLOOKUP(E113,'1-学员信息表'!A:AC,20,0)),"错误",IF(VLOOKUP(E113,'1-学员信息表'!A:AC,20,0)="","错误",VLOOKUP(E113,'1-学员信息表'!A:AC,20,0))))</f>
        <v/>
      </c>
    </row>
    <row r="114" spans="1:21">
      <c r="A114" s="158" t="str">
        <f t="shared" si="3"/>
        <v/>
      </c>
      <c r="B114" s="26" t="str">
        <f t="shared" si="4"/>
        <v/>
      </c>
      <c r="C114" s="159" t="str">
        <f t="shared" si="5"/>
        <v/>
      </c>
      <c r="D114" s="147"/>
      <c r="E114" s="169"/>
      <c r="F114" s="26" t="str">
        <f>IF(E114="","",IFERROR(VLOOKUP(E114,'1-学员信息表'!A:AC,2,0),"错误"))</f>
        <v/>
      </c>
      <c r="G114" s="26" t="str">
        <f>IF(E114="","",IF(ISERROR(VLOOKUP(E114,'2-班级学员信息表'!F:AB,12,0)),"错误",IF(VLOOKUP(E114,'2-班级学员信息表'!F:AB,12,0)="","错误",VLOOKUP(E114,'2-班级学员信息表'!F:AB,12,0))))</f>
        <v/>
      </c>
      <c r="H114" s="26" t="str">
        <f>IF(E114="","",IF(ISERROR(VLOOKUP(E114,'2-班级学员信息表'!F:AB,13,0)),"错误",IF(VLOOKUP(E114,'2-班级学员信息表'!F:AB,13,0)="","错误",VLOOKUP(E114,'2-班级学员信息表'!F:AB,13,0))))</f>
        <v/>
      </c>
      <c r="I114" s="30" t="str">
        <f>IF(E114="","",IFERROR(VLOOKUP(E114,'2-班级学员信息表'!F:AB,14,0),"错误"))</f>
        <v/>
      </c>
      <c r="J114" s="30" t="str">
        <f>IF(E114="","",IFERROR(VLOOKUP(E114,'2-班级学员信息表'!F:AB,15,0),"错误"))</f>
        <v/>
      </c>
      <c r="K114" s="33" t="str">
        <f>IF(E114="","",IFERROR(VLOOKUP(H114,'2-班级信息'!A:AD,6,0),"错误"))</f>
        <v/>
      </c>
      <c r="L114" s="33" t="str">
        <f>IF(E114="","",IFERROR(VLOOKUP(H114,'2-班级信息'!A:AD,29,0),"错误"))</f>
        <v/>
      </c>
      <c r="M114" s="34">
        <f>SUMIF('6-学员费用预警表'!A:A,'10-新增明细'!E114,'6-学员费用预警表'!E:E)</f>
        <v>0</v>
      </c>
      <c r="N114" s="35">
        <f>SUMIF('6-学员费用预警表'!A:A,'10-新增明细'!E114,'6-学员费用预警表'!H:H)</f>
        <v>0</v>
      </c>
      <c r="O114" s="30" t="str">
        <f>IF(E114="","",IFERROR(VLOOKUP(E114,'1-学员信息表'!A:AC,8,0),"错误"))</f>
        <v/>
      </c>
      <c r="P114" s="30" t="str">
        <f>IF(E114="","",IFERROR(VLOOKUP(E114,'3-收据记录表'!D:AP,18,0),"错误"))</f>
        <v/>
      </c>
      <c r="Q114" s="31"/>
      <c r="R114" s="36"/>
      <c r="S114" s="30" t="str">
        <f>IF(E114="","",IF(ISERROR(VLOOKUP(E114,'1-学员信息表'!A:AC,9,0)),"错误",IF(VLOOKUP(E114,'1-学员信息表'!A:AC,9,0)="","错误",VLOOKUP(E114,'1-学员信息表'!A:AC,9,0))))</f>
        <v/>
      </c>
      <c r="T114" s="37" t="str">
        <f>IF(E114="","",IF(ISERROR(VLOOKUP(E114,'1-学员信息表'!A:AC,19,0)),"错误",IF(VLOOKUP(E114,'1-学员信息表'!A:AC,19,0)="","错误",VLOOKUP(E114,'1-学员信息表'!A:AC,19,0))))</f>
        <v/>
      </c>
      <c r="U114" s="30" t="str">
        <f>IF(E114="","",IF(ISERROR(VLOOKUP(E114,'1-学员信息表'!A:AC,20,0)),"错误",IF(VLOOKUP(E114,'1-学员信息表'!A:AC,20,0)="","错误",VLOOKUP(E114,'1-学员信息表'!A:AC,20,0))))</f>
        <v/>
      </c>
    </row>
    <row r="115" spans="1:21">
      <c r="A115" s="158" t="str">
        <f t="shared" si="3"/>
        <v/>
      </c>
      <c r="B115" s="26" t="str">
        <f t="shared" si="4"/>
        <v/>
      </c>
      <c r="C115" s="159" t="str">
        <f t="shared" si="5"/>
        <v/>
      </c>
      <c r="D115" s="147"/>
      <c r="E115" s="169"/>
      <c r="F115" s="26" t="str">
        <f>IF(E115="","",IFERROR(VLOOKUP(E115,'1-学员信息表'!A:AC,2,0),"错误"))</f>
        <v/>
      </c>
      <c r="G115" s="26" t="str">
        <f>IF(E115="","",IF(ISERROR(VLOOKUP(E115,'2-班级学员信息表'!F:AB,12,0)),"错误",IF(VLOOKUP(E115,'2-班级学员信息表'!F:AB,12,0)="","错误",VLOOKUP(E115,'2-班级学员信息表'!F:AB,12,0))))</f>
        <v/>
      </c>
      <c r="H115" s="26" t="str">
        <f>IF(E115="","",IF(ISERROR(VLOOKUP(E115,'2-班级学员信息表'!F:AB,13,0)),"错误",IF(VLOOKUP(E115,'2-班级学员信息表'!F:AB,13,0)="","错误",VLOOKUP(E115,'2-班级学员信息表'!F:AB,13,0))))</f>
        <v/>
      </c>
      <c r="I115" s="30" t="str">
        <f>IF(E115="","",IFERROR(VLOOKUP(E115,'2-班级学员信息表'!F:AB,14,0),"错误"))</f>
        <v/>
      </c>
      <c r="J115" s="30" t="str">
        <f>IF(E115="","",IFERROR(VLOOKUP(E115,'2-班级学员信息表'!F:AB,15,0),"错误"))</f>
        <v/>
      </c>
      <c r="K115" s="33" t="str">
        <f>IF(E115="","",IFERROR(VLOOKUP(H115,'2-班级信息'!A:AD,6,0),"错误"))</f>
        <v/>
      </c>
      <c r="L115" s="33" t="str">
        <f>IF(E115="","",IFERROR(VLOOKUP(H115,'2-班级信息'!A:AD,29,0),"错误"))</f>
        <v/>
      </c>
      <c r="M115" s="34">
        <f>SUMIF('6-学员费用预警表'!A:A,'10-新增明细'!E115,'6-学员费用预警表'!E:E)</f>
        <v>0</v>
      </c>
      <c r="N115" s="35">
        <f>SUMIF('6-学员费用预警表'!A:A,'10-新增明细'!E115,'6-学员费用预警表'!H:H)</f>
        <v>0</v>
      </c>
      <c r="O115" s="30" t="str">
        <f>IF(E115="","",IFERROR(VLOOKUP(E115,'1-学员信息表'!A:AC,8,0),"错误"))</f>
        <v/>
      </c>
      <c r="P115" s="30" t="str">
        <f>IF(E115="","",IFERROR(VLOOKUP(E115,'3-收据记录表'!D:AP,18,0),"错误"))</f>
        <v/>
      </c>
      <c r="Q115" s="31"/>
      <c r="R115" s="36"/>
      <c r="S115" s="30" t="str">
        <f>IF(E115="","",IF(ISERROR(VLOOKUP(E115,'1-学员信息表'!A:AC,9,0)),"错误",IF(VLOOKUP(E115,'1-学员信息表'!A:AC,9,0)="","错误",VLOOKUP(E115,'1-学员信息表'!A:AC,9,0))))</f>
        <v/>
      </c>
      <c r="T115" s="37" t="str">
        <f>IF(E115="","",IF(ISERROR(VLOOKUP(E115,'1-学员信息表'!A:AC,19,0)),"错误",IF(VLOOKUP(E115,'1-学员信息表'!A:AC,19,0)="","错误",VLOOKUP(E115,'1-学员信息表'!A:AC,19,0))))</f>
        <v/>
      </c>
      <c r="U115" s="30" t="str">
        <f>IF(E115="","",IF(ISERROR(VLOOKUP(E115,'1-学员信息表'!A:AC,20,0)),"错误",IF(VLOOKUP(E115,'1-学员信息表'!A:AC,20,0)="","错误",VLOOKUP(E115,'1-学员信息表'!A:AC,20,0))))</f>
        <v/>
      </c>
    </row>
    <row r="116" spans="1:21">
      <c r="A116" s="158" t="str">
        <f t="shared" si="3"/>
        <v/>
      </c>
      <c r="B116" s="26" t="str">
        <f t="shared" si="4"/>
        <v/>
      </c>
      <c r="C116" s="159" t="str">
        <f t="shared" si="5"/>
        <v/>
      </c>
      <c r="D116" s="147"/>
      <c r="E116" s="169"/>
      <c r="F116" s="26" t="str">
        <f>IF(E116="","",IFERROR(VLOOKUP(E116,'1-学员信息表'!A:AC,2,0),"错误"))</f>
        <v/>
      </c>
      <c r="G116" s="26" t="str">
        <f>IF(E116="","",IF(ISERROR(VLOOKUP(E116,'2-班级学员信息表'!F:AB,12,0)),"错误",IF(VLOOKUP(E116,'2-班级学员信息表'!F:AB,12,0)="","错误",VLOOKUP(E116,'2-班级学员信息表'!F:AB,12,0))))</f>
        <v/>
      </c>
      <c r="H116" s="26" t="str">
        <f>IF(E116="","",IF(ISERROR(VLOOKUP(E116,'2-班级学员信息表'!F:AB,13,0)),"错误",IF(VLOOKUP(E116,'2-班级学员信息表'!F:AB,13,0)="","错误",VLOOKUP(E116,'2-班级学员信息表'!F:AB,13,0))))</f>
        <v/>
      </c>
      <c r="I116" s="30" t="str">
        <f>IF(E116="","",IFERROR(VLOOKUP(E116,'2-班级学员信息表'!F:AB,14,0),"错误"))</f>
        <v/>
      </c>
      <c r="J116" s="30" t="str">
        <f>IF(E116="","",IFERROR(VLOOKUP(E116,'2-班级学员信息表'!F:AB,15,0),"错误"))</f>
        <v/>
      </c>
      <c r="K116" s="33" t="str">
        <f>IF(E116="","",IFERROR(VLOOKUP(H116,'2-班级信息'!A:AD,6,0),"错误"))</f>
        <v/>
      </c>
      <c r="L116" s="33" t="str">
        <f>IF(E116="","",IFERROR(VLOOKUP(H116,'2-班级信息'!A:AD,29,0),"错误"))</f>
        <v/>
      </c>
      <c r="M116" s="34">
        <f>SUMIF('6-学员费用预警表'!A:A,'10-新增明细'!E116,'6-学员费用预警表'!E:E)</f>
        <v>0</v>
      </c>
      <c r="N116" s="35">
        <f>SUMIF('6-学员费用预警表'!A:A,'10-新增明细'!E116,'6-学员费用预警表'!H:H)</f>
        <v>0</v>
      </c>
      <c r="O116" s="30" t="str">
        <f>IF(E116="","",IFERROR(VLOOKUP(E116,'1-学员信息表'!A:AC,8,0),"错误"))</f>
        <v/>
      </c>
      <c r="P116" s="30" t="str">
        <f>IF(E116="","",IFERROR(VLOOKUP(E116,'3-收据记录表'!D:AP,18,0),"错误"))</f>
        <v/>
      </c>
      <c r="Q116" s="31"/>
      <c r="R116" s="36"/>
      <c r="S116" s="30" t="str">
        <f>IF(E116="","",IF(ISERROR(VLOOKUP(E116,'1-学员信息表'!A:AC,9,0)),"错误",IF(VLOOKUP(E116,'1-学员信息表'!A:AC,9,0)="","错误",VLOOKUP(E116,'1-学员信息表'!A:AC,9,0))))</f>
        <v/>
      </c>
      <c r="T116" s="37" t="str">
        <f>IF(E116="","",IF(ISERROR(VLOOKUP(E116,'1-学员信息表'!A:AC,19,0)),"错误",IF(VLOOKUP(E116,'1-学员信息表'!A:AC,19,0)="","错误",VLOOKUP(E116,'1-学员信息表'!A:AC,19,0))))</f>
        <v/>
      </c>
      <c r="U116" s="30" t="str">
        <f>IF(E116="","",IF(ISERROR(VLOOKUP(E116,'1-学员信息表'!A:AC,20,0)),"错误",IF(VLOOKUP(E116,'1-学员信息表'!A:AC,20,0)="","错误",VLOOKUP(E116,'1-学员信息表'!A:AC,20,0))))</f>
        <v/>
      </c>
    </row>
    <row r="117" spans="1:21">
      <c r="A117" s="158" t="str">
        <f t="shared" si="3"/>
        <v/>
      </c>
      <c r="B117" s="26" t="str">
        <f t="shared" si="4"/>
        <v/>
      </c>
      <c r="C117" s="159" t="str">
        <f t="shared" si="5"/>
        <v/>
      </c>
      <c r="D117" s="147"/>
      <c r="E117" s="169"/>
      <c r="F117" s="26" t="str">
        <f>IF(E117="","",IFERROR(VLOOKUP(E117,'1-学员信息表'!A:AC,2,0),"错误"))</f>
        <v/>
      </c>
      <c r="G117" s="26" t="str">
        <f>IF(E117="","",IF(ISERROR(VLOOKUP(E117,'2-班级学员信息表'!F:AB,12,0)),"错误",IF(VLOOKUP(E117,'2-班级学员信息表'!F:AB,12,0)="","错误",VLOOKUP(E117,'2-班级学员信息表'!F:AB,12,0))))</f>
        <v/>
      </c>
      <c r="H117" s="26" t="str">
        <f>IF(E117="","",IF(ISERROR(VLOOKUP(E117,'2-班级学员信息表'!F:AB,13,0)),"错误",IF(VLOOKUP(E117,'2-班级学员信息表'!F:AB,13,0)="","错误",VLOOKUP(E117,'2-班级学员信息表'!F:AB,13,0))))</f>
        <v/>
      </c>
      <c r="I117" s="30" t="str">
        <f>IF(E117="","",IFERROR(VLOOKUP(E117,'2-班级学员信息表'!F:AB,14,0),"错误"))</f>
        <v/>
      </c>
      <c r="J117" s="30" t="str">
        <f>IF(E117="","",IFERROR(VLOOKUP(E117,'2-班级学员信息表'!F:AB,15,0),"错误"))</f>
        <v/>
      </c>
      <c r="K117" s="33" t="str">
        <f>IF(E117="","",IFERROR(VLOOKUP(H117,'2-班级信息'!A:AD,6,0),"错误"))</f>
        <v/>
      </c>
      <c r="L117" s="33" t="str">
        <f>IF(E117="","",IFERROR(VLOOKUP(H117,'2-班级信息'!A:AD,29,0),"错误"))</f>
        <v/>
      </c>
      <c r="M117" s="34">
        <f>SUMIF('6-学员费用预警表'!A:A,'10-新增明细'!E117,'6-学员费用预警表'!E:E)</f>
        <v>0</v>
      </c>
      <c r="N117" s="35">
        <f>SUMIF('6-学员费用预警表'!A:A,'10-新增明细'!E117,'6-学员费用预警表'!H:H)</f>
        <v>0</v>
      </c>
      <c r="O117" s="30" t="str">
        <f>IF(E117="","",IFERROR(VLOOKUP(E117,'1-学员信息表'!A:AC,8,0),"错误"))</f>
        <v/>
      </c>
      <c r="P117" s="30" t="str">
        <f>IF(E117="","",IFERROR(VLOOKUP(E117,'3-收据记录表'!D:AP,18,0),"错误"))</f>
        <v/>
      </c>
      <c r="Q117" s="31"/>
      <c r="R117" s="36"/>
      <c r="S117" s="30" t="str">
        <f>IF(E117="","",IF(ISERROR(VLOOKUP(E117,'1-学员信息表'!A:AC,9,0)),"错误",IF(VLOOKUP(E117,'1-学员信息表'!A:AC,9,0)="","错误",VLOOKUP(E117,'1-学员信息表'!A:AC,9,0))))</f>
        <v/>
      </c>
      <c r="T117" s="37" t="str">
        <f>IF(E117="","",IF(ISERROR(VLOOKUP(E117,'1-学员信息表'!A:AC,19,0)),"错误",IF(VLOOKUP(E117,'1-学员信息表'!A:AC,19,0)="","错误",VLOOKUP(E117,'1-学员信息表'!A:AC,19,0))))</f>
        <v/>
      </c>
      <c r="U117" s="30" t="str">
        <f>IF(E117="","",IF(ISERROR(VLOOKUP(E117,'1-学员信息表'!A:AC,20,0)),"错误",IF(VLOOKUP(E117,'1-学员信息表'!A:AC,20,0)="","错误",VLOOKUP(E117,'1-学员信息表'!A:AC,20,0))))</f>
        <v/>
      </c>
    </row>
    <row r="118" spans="1:21">
      <c r="A118" s="158" t="str">
        <f t="shared" si="3"/>
        <v/>
      </c>
      <c r="B118" s="26" t="str">
        <f t="shared" si="4"/>
        <v/>
      </c>
      <c r="C118" s="159" t="str">
        <f t="shared" si="5"/>
        <v/>
      </c>
      <c r="D118" s="147"/>
      <c r="E118" s="169"/>
      <c r="F118" s="26" t="str">
        <f>IF(E118="","",IFERROR(VLOOKUP(E118,'1-学员信息表'!A:AC,2,0),"错误"))</f>
        <v/>
      </c>
      <c r="G118" s="26" t="str">
        <f>IF(E118="","",IF(ISERROR(VLOOKUP(E118,'2-班级学员信息表'!F:AB,12,0)),"错误",IF(VLOOKUP(E118,'2-班级学员信息表'!F:AB,12,0)="","错误",VLOOKUP(E118,'2-班级学员信息表'!F:AB,12,0))))</f>
        <v/>
      </c>
      <c r="H118" s="26" t="str">
        <f>IF(E118="","",IF(ISERROR(VLOOKUP(E118,'2-班级学员信息表'!F:AB,13,0)),"错误",IF(VLOOKUP(E118,'2-班级学员信息表'!F:AB,13,0)="","错误",VLOOKUP(E118,'2-班级学员信息表'!F:AB,13,0))))</f>
        <v/>
      </c>
      <c r="I118" s="30" t="str">
        <f>IF(E118="","",IFERROR(VLOOKUP(E118,'2-班级学员信息表'!F:AB,14,0),"错误"))</f>
        <v/>
      </c>
      <c r="J118" s="30" t="str">
        <f>IF(E118="","",IFERROR(VLOOKUP(E118,'2-班级学员信息表'!F:AB,15,0),"错误"))</f>
        <v/>
      </c>
      <c r="K118" s="33" t="str">
        <f>IF(E118="","",IFERROR(VLOOKUP(H118,'2-班级信息'!A:AD,6,0),"错误"))</f>
        <v/>
      </c>
      <c r="L118" s="33" t="str">
        <f>IF(E118="","",IFERROR(VLOOKUP(H118,'2-班级信息'!A:AD,29,0),"错误"))</f>
        <v/>
      </c>
      <c r="M118" s="34">
        <f>SUMIF('6-学员费用预警表'!A:A,'10-新增明细'!E118,'6-学员费用预警表'!E:E)</f>
        <v>0</v>
      </c>
      <c r="N118" s="35">
        <f>SUMIF('6-学员费用预警表'!A:A,'10-新增明细'!E118,'6-学员费用预警表'!H:H)</f>
        <v>0</v>
      </c>
      <c r="O118" s="30" t="str">
        <f>IF(E118="","",IFERROR(VLOOKUP(E118,'1-学员信息表'!A:AC,8,0),"错误"))</f>
        <v/>
      </c>
      <c r="P118" s="30" t="str">
        <f>IF(E118="","",IFERROR(VLOOKUP(E118,'3-收据记录表'!D:AP,18,0),"错误"))</f>
        <v/>
      </c>
      <c r="Q118" s="31"/>
      <c r="R118" s="36"/>
      <c r="S118" s="30" t="str">
        <f>IF(E118="","",IF(ISERROR(VLOOKUP(E118,'1-学员信息表'!A:AC,9,0)),"错误",IF(VLOOKUP(E118,'1-学员信息表'!A:AC,9,0)="","错误",VLOOKUP(E118,'1-学员信息表'!A:AC,9,0))))</f>
        <v/>
      </c>
      <c r="T118" s="37" t="str">
        <f>IF(E118="","",IF(ISERROR(VLOOKUP(E118,'1-学员信息表'!A:AC,19,0)),"错误",IF(VLOOKUP(E118,'1-学员信息表'!A:AC,19,0)="","错误",VLOOKUP(E118,'1-学员信息表'!A:AC,19,0))))</f>
        <v/>
      </c>
      <c r="U118" s="30" t="str">
        <f>IF(E118="","",IF(ISERROR(VLOOKUP(E118,'1-学员信息表'!A:AC,20,0)),"错误",IF(VLOOKUP(E118,'1-学员信息表'!A:AC,20,0)="","错误",VLOOKUP(E118,'1-学员信息表'!A:AC,20,0))))</f>
        <v/>
      </c>
    </row>
    <row r="119" spans="1:21">
      <c r="A119" s="158" t="str">
        <f t="shared" si="3"/>
        <v/>
      </c>
      <c r="B119" s="26" t="str">
        <f t="shared" si="4"/>
        <v/>
      </c>
      <c r="C119" s="159" t="str">
        <f t="shared" si="5"/>
        <v/>
      </c>
      <c r="D119" s="147"/>
      <c r="E119" s="169"/>
      <c r="F119" s="26" t="str">
        <f>IF(E119="","",IFERROR(VLOOKUP(E119,'1-学员信息表'!A:AC,2,0),"错误"))</f>
        <v/>
      </c>
      <c r="G119" s="26" t="str">
        <f>IF(E119="","",IF(ISERROR(VLOOKUP(E119,'2-班级学员信息表'!F:AB,12,0)),"错误",IF(VLOOKUP(E119,'2-班级学员信息表'!F:AB,12,0)="","错误",VLOOKUP(E119,'2-班级学员信息表'!F:AB,12,0))))</f>
        <v/>
      </c>
      <c r="H119" s="26" t="str">
        <f>IF(E119="","",IF(ISERROR(VLOOKUP(E119,'2-班级学员信息表'!F:AB,13,0)),"错误",IF(VLOOKUP(E119,'2-班级学员信息表'!F:AB,13,0)="","错误",VLOOKUP(E119,'2-班级学员信息表'!F:AB,13,0))))</f>
        <v/>
      </c>
      <c r="I119" s="30" t="str">
        <f>IF(E119="","",IFERROR(VLOOKUP(E119,'2-班级学员信息表'!F:AB,14,0),"错误"))</f>
        <v/>
      </c>
      <c r="J119" s="30" t="str">
        <f>IF(E119="","",IFERROR(VLOOKUP(E119,'2-班级学员信息表'!F:AB,15,0),"错误"))</f>
        <v/>
      </c>
      <c r="K119" s="33" t="str">
        <f>IF(E119="","",IFERROR(VLOOKUP(H119,'2-班级信息'!A:AD,6,0),"错误"))</f>
        <v/>
      </c>
      <c r="L119" s="33" t="str">
        <f>IF(E119="","",IFERROR(VLOOKUP(H119,'2-班级信息'!A:AD,29,0),"错误"))</f>
        <v/>
      </c>
      <c r="M119" s="34">
        <f>SUMIF('6-学员费用预警表'!A:A,'10-新增明细'!E119,'6-学员费用预警表'!E:E)</f>
        <v>0</v>
      </c>
      <c r="N119" s="35">
        <f>SUMIF('6-学员费用预警表'!A:A,'10-新增明细'!E119,'6-学员费用预警表'!H:H)</f>
        <v>0</v>
      </c>
      <c r="O119" s="30" t="str">
        <f>IF(E119="","",IFERROR(VLOOKUP(E119,'1-学员信息表'!A:AC,8,0),"错误"))</f>
        <v/>
      </c>
      <c r="P119" s="30" t="str">
        <f>IF(E119="","",IFERROR(VLOOKUP(E119,'3-收据记录表'!D:AP,18,0),"错误"))</f>
        <v/>
      </c>
      <c r="Q119" s="31"/>
      <c r="R119" s="36"/>
      <c r="S119" s="30" t="str">
        <f>IF(E119="","",IF(ISERROR(VLOOKUP(E119,'1-学员信息表'!A:AC,9,0)),"错误",IF(VLOOKUP(E119,'1-学员信息表'!A:AC,9,0)="","错误",VLOOKUP(E119,'1-学员信息表'!A:AC,9,0))))</f>
        <v/>
      </c>
      <c r="T119" s="37" t="str">
        <f>IF(E119="","",IF(ISERROR(VLOOKUP(E119,'1-学员信息表'!A:AC,19,0)),"错误",IF(VLOOKUP(E119,'1-学员信息表'!A:AC,19,0)="","错误",VLOOKUP(E119,'1-学员信息表'!A:AC,19,0))))</f>
        <v/>
      </c>
      <c r="U119" s="30" t="str">
        <f>IF(E119="","",IF(ISERROR(VLOOKUP(E119,'1-学员信息表'!A:AC,20,0)),"错误",IF(VLOOKUP(E119,'1-学员信息表'!A:AC,20,0)="","错误",VLOOKUP(E119,'1-学员信息表'!A:AC,20,0))))</f>
        <v/>
      </c>
    </row>
    <row r="120" spans="1:21">
      <c r="A120" s="158" t="str">
        <f t="shared" si="3"/>
        <v/>
      </c>
      <c r="B120" s="26" t="str">
        <f t="shared" si="4"/>
        <v/>
      </c>
      <c r="C120" s="159" t="str">
        <f t="shared" si="5"/>
        <v/>
      </c>
      <c r="D120" s="147"/>
      <c r="E120" s="169"/>
      <c r="F120" s="26" t="str">
        <f>IF(E120="","",IFERROR(VLOOKUP(E120,'1-学员信息表'!A:AC,2,0),"错误"))</f>
        <v/>
      </c>
      <c r="G120" s="26" t="str">
        <f>IF(E120="","",IF(ISERROR(VLOOKUP(E120,'2-班级学员信息表'!F:AB,12,0)),"错误",IF(VLOOKUP(E120,'2-班级学员信息表'!F:AB,12,0)="","错误",VLOOKUP(E120,'2-班级学员信息表'!F:AB,12,0))))</f>
        <v/>
      </c>
      <c r="H120" s="26" t="str">
        <f>IF(E120="","",IF(ISERROR(VLOOKUP(E120,'2-班级学员信息表'!F:AB,13,0)),"错误",IF(VLOOKUP(E120,'2-班级学员信息表'!F:AB,13,0)="","错误",VLOOKUP(E120,'2-班级学员信息表'!F:AB,13,0))))</f>
        <v/>
      </c>
      <c r="I120" s="30" t="str">
        <f>IF(E120="","",IFERROR(VLOOKUP(E120,'2-班级学员信息表'!F:AB,14,0),"错误"))</f>
        <v/>
      </c>
      <c r="J120" s="30" t="str">
        <f>IF(E120="","",IFERROR(VLOOKUP(E120,'2-班级学员信息表'!F:AB,15,0),"错误"))</f>
        <v/>
      </c>
      <c r="K120" s="33" t="str">
        <f>IF(E120="","",IFERROR(VLOOKUP(H120,'2-班级信息'!A:AD,6,0),"错误"))</f>
        <v/>
      </c>
      <c r="L120" s="33" t="str">
        <f>IF(E120="","",IFERROR(VLOOKUP(H120,'2-班级信息'!A:AD,29,0),"错误"))</f>
        <v/>
      </c>
      <c r="M120" s="34">
        <f>SUMIF('6-学员费用预警表'!A:A,'10-新增明细'!E120,'6-学员费用预警表'!E:E)</f>
        <v>0</v>
      </c>
      <c r="N120" s="35">
        <f>SUMIF('6-学员费用预警表'!A:A,'10-新增明细'!E120,'6-学员费用预警表'!H:H)</f>
        <v>0</v>
      </c>
      <c r="O120" s="30" t="str">
        <f>IF(E120="","",IFERROR(VLOOKUP(E120,'1-学员信息表'!A:AC,8,0),"错误"))</f>
        <v/>
      </c>
      <c r="P120" s="30" t="str">
        <f>IF(E120="","",IFERROR(VLOOKUP(E120,'3-收据记录表'!D:AP,18,0),"错误"))</f>
        <v/>
      </c>
      <c r="Q120" s="31"/>
      <c r="R120" s="36"/>
      <c r="S120" s="30" t="str">
        <f>IF(E120="","",IF(ISERROR(VLOOKUP(E120,'1-学员信息表'!A:AC,9,0)),"错误",IF(VLOOKUP(E120,'1-学员信息表'!A:AC,9,0)="","错误",VLOOKUP(E120,'1-学员信息表'!A:AC,9,0))))</f>
        <v/>
      </c>
      <c r="T120" s="37" t="str">
        <f>IF(E120="","",IF(ISERROR(VLOOKUP(E120,'1-学员信息表'!A:AC,19,0)),"错误",IF(VLOOKUP(E120,'1-学员信息表'!A:AC,19,0)="","错误",VLOOKUP(E120,'1-学员信息表'!A:AC,19,0))))</f>
        <v/>
      </c>
      <c r="U120" s="30" t="str">
        <f>IF(E120="","",IF(ISERROR(VLOOKUP(E120,'1-学员信息表'!A:AC,20,0)),"错误",IF(VLOOKUP(E120,'1-学员信息表'!A:AC,20,0)="","错误",VLOOKUP(E120,'1-学员信息表'!A:AC,20,0))))</f>
        <v/>
      </c>
    </row>
  </sheetData>
  <sheetProtection password="CC99" sheet="1" autoFilter="0" pivotTables="0"/>
  <protectedRanges>
    <protectedRange sqref="D1:E1048576" name="区域1"/>
  </protectedRanges>
  <autoFilter ref="A1:U120"/>
  <phoneticPr fontId="5" type="noConversion"/>
  <conditionalFormatting sqref="F1:U120">
    <cfRule type="cellIs" dxfId="12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00"/>
  <sheetViews>
    <sheetView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H2" sqref="H2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6.7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style="97" customWidth="1"/>
    <col min="24" max="24" width="12.5" customWidth="1"/>
    <col min="25" max="25" width="6.375" customWidth="1"/>
  </cols>
  <sheetData>
    <row r="1" spans="1:28" s="1" customFormat="1" ht="22.5">
      <c r="A1" s="19" t="s">
        <v>0</v>
      </c>
      <c r="B1" s="20" t="s">
        <v>79</v>
      </c>
      <c r="C1" s="20" t="s">
        <v>7</v>
      </c>
      <c r="D1" s="21" t="s">
        <v>80</v>
      </c>
      <c r="E1" s="21" t="s">
        <v>883</v>
      </c>
      <c r="F1" s="21" t="s">
        <v>9</v>
      </c>
      <c r="G1" s="22" t="s">
        <v>81</v>
      </c>
      <c r="H1" s="22" t="s">
        <v>4</v>
      </c>
      <c r="I1" s="22" t="s">
        <v>5</v>
      </c>
      <c r="J1" s="22" t="s">
        <v>6</v>
      </c>
      <c r="K1" s="23" t="s">
        <v>65</v>
      </c>
      <c r="L1" s="23" t="s">
        <v>82</v>
      </c>
      <c r="M1" s="19" t="s">
        <v>83</v>
      </c>
      <c r="N1" s="24" t="s">
        <v>67</v>
      </c>
      <c r="O1" s="24" t="s">
        <v>68</v>
      </c>
      <c r="P1" s="24" t="s">
        <v>69</v>
      </c>
      <c r="Q1" s="19" t="s">
        <v>38</v>
      </c>
      <c r="R1" s="23" t="s">
        <v>84</v>
      </c>
      <c r="S1" s="20" t="s">
        <v>85</v>
      </c>
      <c r="T1" s="22" t="s">
        <v>70</v>
      </c>
      <c r="U1" s="22" t="s">
        <v>71</v>
      </c>
      <c r="V1" s="22" t="s">
        <v>21</v>
      </c>
      <c r="W1" s="22" t="s">
        <v>72</v>
      </c>
      <c r="X1" s="22" t="s">
        <v>73</v>
      </c>
      <c r="Y1" s="22" t="s">
        <v>74</v>
      </c>
      <c r="AA1" s="1" t="s">
        <v>64</v>
      </c>
    </row>
    <row r="2" spans="1:28" s="1" customFormat="1">
      <c r="A2" s="25">
        <v>1</v>
      </c>
      <c r="B2" s="26" t="str">
        <f>MID('5-课消明细表'!$J$2,6,2)&amp;"月"</f>
        <v>05月</v>
      </c>
      <c r="C2" s="159" t="str">
        <f>+'5-课消明细表'!$F$2</f>
        <v>天河天府路中心</v>
      </c>
      <c r="D2" s="268" t="s">
        <v>1534</v>
      </c>
      <c r="E2" s="267"/>
      <c r="F2" s="26" t="str">
        <f>IF(E2="","",IFERROR(VLOOKUP(E2,'1-学员信息表'!A:AC,2,0),"错误"))</f>
        <v/>
      </c>
      <c r="G2" s="26" t="str">
        <f>IF(E2="","",VLOOKUP(LEFT(H2,3),班级编码!A:M,8,0))</f>
        <v/>
      </c>
      <c r="H2" s="169"/>
      <c r="I2" s="30" t="str">
        <f>IF(E2="","",IFERROR(VLOOKUP(H2,'2-班级信息'!A:AI,23,0),"错误"))</f>
        <v/>
      </c>
      <c r="J2" s="30" t="str">
        <f>IF(E2="","",IFERROR(VLOOKUP(H2,'2-班级信息'!A:AI,24,0),"错误"))</f>
        <v/>
      </c>
      <c r="K2" s="33" t="str">
        <f>IF(E2="","",IFERROR(VLOOKUP(H2,'2-班级信息'!A:AD,6,0),"错误"))</f>
        <v/>
      </c>
      <c r="L2" s="33" t="str">
        <f>IF(E2="","",IFERROR(VLOOKUP(H2,'2-班级信息'!A:AD,30,0),"错误"))</f>
        <v/>
      </c>
      <c r="M2" s="170"/>
      <c r="N2" s="171"/>
      <c r="O2" s="28">
        <f>SUMIF('6-学员费用预警表'!A:A,E2,'6-学员费用预警表'!E:E)</f>
        <v>0</v>
      </c>
      <c r="P2" s="28">
        <f>SUMIF('6-学员费用预警表'!A:A,E2,'6-学员费用预警表'!H:H)</f>
        <v>0</v>
      </c>
      <c r="Q2" s="27" t="str">
        <f>IF(E2="","",IFERROR(VLOOKUP(E2,'1-学员信息表'!A:AC,8,0),"错误"))</f>
        <v/>
      </c>
      <c r="R2" s="322"/>
      <c r="S2" s="29"/>
      <c r="T2" s="266"/>
      <c r="U2" s="31"/>
      <c r="V2" s="32"/>
      <c r="W2" s="30" t="str">
        <f>IF(E2="","",IF(ISERROR(VLOOKUP(E2,'1-学员信息表'!A:AC,9,0)),"错误",IF(VLOOKUP(E2,'1-学员信息表'!A:AC,9,0)="","错误",VLOOKUP(E2,'1-学员信息表'!A:AC,9,0))))</f>
        <v/>
      </c>
      <c r="X2" s="27" t="str">
        <f>IF(E2="","",IF(ISERROR(VLOOKUP(E2,'1-学员信息表'!A:AC,19,0)),"错误",IF(VLOOKUP(E2,'1-学员信息表'!A:AC,19,0)="","错误",VLOOKUP(E2,'1-学员信息表'!A:AC,19,0))))</f>
        <v/>
      </c>
      <c r="Y2" s="27" t="str">
        <f>IF(E2="","",IF(ISERROR(VLOOKUP(E2,'1-学员信息表'!A:AC,20,0)),"错误",IF(VLOOKUP(E2,'1-学员信息表'!A:AC,20,0)="","错误",VLOOKUP(E2,'1-学员信息表'!A:AC,20,0))))</f>
        <v/>
      </c>
      <c r="AA2" s="1" t="s">
        <v>75</v>
      </c>
      <c r="AB2" s="1" t="s">
        <v>76</v>
      </c>
    </row>
    <row r="3" spans="1:28" s="1" customFormat="1">
      <c r="A3" s="158" t="str">
        <f>IF(E3&lt;&gt;"",A2+1,"")</f>
        <v/>
      </c>
      <c r="B3" s="26" t="str">
        <f>IF(E3&lt;&gt;"",$B$2,"")</f>
        <v/>
      </c>
      <c r="C3" s="159" t="str">
        <f>IF(E3&lt;&gt;"",$C$2,"")</f>
        <v/>
      </c>
      <c r="D3" s="147"/>
      <c r="E3" s="169"/>
      <c r="F3" s="26" t="str">
        <f>IF(E3="","",IFERROR(VLOOKUP(E3,'1-学员信息表'!A:AC,2,0),"错误"))</f>
        <v/>
      </c>
      <c r="G3" s="26" t="str">
        <f>IF(E3="","",VLOOKUP(LEFT(H3,3),班级编码!A:M,8,0))</f>
        <v/>
      </c>
      <c r="H3" s="169"/>
      <c r="I3" s="30" t="str">
        <f>IF(E3="","",IFERROR(VLOOKUP(H3,'2-班级信息'!A:AI,23,0),"错误"))</f>
        <v/>
      </c>
      <c r="J3" s="30" t="str">
        <f>IF(E3="","",IFERROR(VLOOKUP(H3,'2-班级信息'!A:AI,24,0),"错误"))</f>
        <v/>
      </c>
      <c r="K3" s="33" t="str">
        <f>IF(E3="","",IFERROR(VLOOKUP(H3,'2-班级信息'!A:AD,6,0),"错误"))</f>
        <v/>
      </c>
      <c r="L3" s="33" t="str">
        <f>IF(E3="","",IFERROR(VLOOKUP(H3,'2-班级信息'!A:AD,30,0),"错误"))</f>
        <v/>
      </c>
      <c r="M3" s="322"/>
      <c r="N3" s="171"/>
      <c r="O3" s="28">
        <f>SUMIF('6-学员费用预警表'!A:A,E3,'6-学员费用预警表'!E:E)</f>
        <v>0</v>
      </c>
      <c r="P3" s="28">
        <f>SUMIF('6-学员费用预警表'!A:A,E3,'6-学员费用预警表'!H:H)</f>
        <v>0</v>
      </c>
      <c r="Q3" s="27" t="str">
        <f>IF(E3="","",IFERROR(VLOOKUP(E3,'1-学员信息表'!A:AC,8,0),"错误"))</f>
        <v/>
      </c>
      <c r="R3" s="172"/>
      <c r="S3" s="29"/>
      <c r="T3" s="266"/>
      <c r="U3" s="31"/>
      <c r="V3" s="32"/>
      <c r="W3" s="30" t="str">
        <f>IF(E3="","",IF(ISERROR(VLOOKUP(E3,'1-学员信息表'!A:AC,9,0)),"错误",IF(VLOOKUP(E3,'1-学员信息表'!A:AC,9,0)="","错误",VLOOKUP(E3,'1-学员信息表'!A:AC,9,0))))</f>
        <v/>
      </c>
      <c r="X3" s="27" t="str">
        <f>IF(E3="","",IF(ISERROR(VLOOKUP(E3,'1-学员信息表'!A:AC,19,0)),"错误",IF(VLOOKUP(E3,'1-学员信息表'!A:AC,19,0)="","错误",VLOOKUP(E3,'1-学员信息表'!A:AC,19,0))))</f>
        <v/>
      </c>
      <c r="Y3" s="27" t="str">
        <f>IF(E3="","",IF(ISERROR(VLOOKUP(E3,'1-学员信息表'!A:AC,20,0)),"错误",IF(VLOOKUP(E3,'1-学员信息表'!A:AC,20,0)="","错误",VLOOKUP(E3,'1-学员信息表'!A:AC,20,0))))</f>
        <v/>
      </c>
    </row>
    <row r="4" spans="1:28" s="1" customFormat="1">
      <c r="A4" s="158" t="str">
        <f>IF(E4&lt;&gt;"",A3+1,"")</f>
        <v/>
      </c>
      <c r="B4" s="26" t="str">
        <f>IF(E4&lt;&gt;"",$B$2,"")</f>
        <v/>
      </c>
      <c r="C4" s="159" t="str">
        <f>IF(E4&lt;&gt;"",$C$2,"")</f>
        <v/>
      </c>
      <c r="D4" s="268"/>
      <c r="E4" s="267"/>
      <c r="F4" s="26" t="str">
        <f>IF(E4="","",IFERROR(VLOOKUP(E4,'1-学员信息表'!A:AC,2,0),"错误"))</f>
        <v/>
      </c>
      <c r="G4" s="26" t="str">
        <f>IF(E4="","",VLOOKUP(LEFT(H4,3),班级编码!A:M,8,0))</f>
        <v/>
      </c>
      <c r="H4" s="267"/>
      <c r="I4" s="30" t="str">
        <f>IF(E4="","",IFERROR(VLOOKUP(H4,'2-班级信息'!A:AI,23,0),"错误"))</f>
        <v/>
      </c>
      <c r="J4" s="30" t="str">
        <f>IF(E4="","",IFERROR(VLOOKUP(H4,'2-班级信息'!A:AI,24,0),"错误"))</f>
        <v/>
      </c>
      <c r="K4" s="33" t="str">
        <f>IF(E4="","",IFERROR(VLOOKUP(H4,'2-班级信息'!A:AD,6,0),"错误"))</f>
        <v/>
      </c>
      <c r="L4" s="33" t="str">
        <f>IF(E4="","",IFERROR(VLOOKUP(H4,'2-班级信息'!A:AD,30,0),"错误"))</f>
        <v/>
      </c>
      <c r="M4" s="170"/>
      <c r="N4" s="171"/>
      <c r="O4" s="28">
        <f>SUMIF('6-学员费用预警表'!A:A,E4,'6-学员费用预警表'!E:E)</f>
        <v>0</v>
      </c>
      <c r="P4" s="28">
        <f>SUMIF('6-学员费用预警表'!A:A,E4,'6-学员费用预警表'!H:H)</f>
        <v>0</v>
      </c>
      <c r="Q4" s="27" t="str">
        <f>IF(E4="","",IFERROR(VLOOKUP(E4,'1-学员信息表'!A:AC,8,0),"错误"))</f>
        <v/>
      </c>
      <c r="R4" s="172"/>
      <c r="S4" s="29"/>
      <c r="T4" s="266"/>
      <c r="U4" s="31"/>
      <c r="V4" s="32"/>
      <c r="W4" s="30" t="str">
        <f>IF(E4="","",IF(ISERROR(VLOOKUP(E4,'1-学员信息表'!A:AC,9,0)),"错误",IF(VLOOKUP(E4,'1-学员信息表'!A:AC,9,0)="","错误",VLOOKUP(E4,'1-学员信息表'!A:AC,9,0))))</f>
        <v/>
      </c>
      <c r="X4" s="27" t="str">
        <f>IF(E4="","",IF(ISERROR(VLOOKUP(E4,'1-学员信息表'!A:AC,19,0)),"错误",IF(VLOOKUP(E4,'1-学员信息表'!A:AC,19,0)="","错误",VLOOKUP(E4,'1-学员信息表'!A:AC,19,0))))</f>
        <v/>
      </c>
      <c r="Y4" s="27" t="str">
        <f>IF(E4="","",IF(ISERROR(VLOOKUP(E4,'1-学员信息表'!A:AC,20,0)),"错误",IF(VLOOKUP(E4,'1-学员信息表'!A:AC,20,0)="","错误",VLOOKUP(E4,'1-学员信息表'!A:AC,20,0))))</f>
        <v/>
      </c>
    </row>
    <row r="5" spans="1:28" s="1" customFormat="1">
      <c r="A5" s="158" t="str">
        <f t="shared" ref="A5:A68" si="0">IF(E5&lt;&gt;"",A4+1,"")</f>
        <v/>
      </c>
      <c r="B5" s="26" t="str">
        <f t="shared" ref="B5:B68" si="1">IF(E5&lt;&gt;"",$B$2,"")</f>
        <v/>
      </c>
      <c r="C5" s="159" t="str">
        <f t="shared" ref="C5:C68" si="2">IF(E5&lt;&gt;"",$C$2,"")</f>
        <v/>
      </c>
      <c r="D5" s="268"/>
      <c r="E5" s="267"/>
      <c r="F5" s="26" t="str">
        <f>IF(E5="","",IFERROR(VLOOKUP(E5,'1-学员信息表'!A:AC,2,0),"错误"))</f>
        <v/>
      </c>
      <c r="G5" s="26" t="str">
        <f>IF(E5="","",VLOOKUP(LEFT(H5,3),班级编码!A:M,8,0))</f>
        <v/>
      </c>
      <c r="H5" s="267"/>
      <c r="I5" s="30" t="str">
        <f>IF(E5="","",IFERROR(VLOOKUP(H5,'2-班级信息'!A:AI,23,0),"错误"))</f>
        <v/>
      </c>
      <c r="J5" s="30" t="str">
        <f>IF(E5="","",IFERROR(VLOOKUP(H5,'2-班级信息'!A:AI,24,0),"错误"))</f>
        <v/>
      </c>
      <c r="K5" s="33" t="str">
        <f>IF(E5="","",IFERROR(VLOOKUP(H5,'2-班级信息'!A:AD,6,0),"错误"))</f>
        <v/>
      </c>
      <c r="L5" s="33" t="str">
        <f>IF(E5="","",IFERROR(VLOOKUP(H5,'2-班级信息'!A:AD,30,0),"错误"))</f>
        <v/>
      </c>
      <c r="M5" s="170"/>
      <c r="N5" s="171"/>
      <c r="O5" s="28">
        <f>SUMIF('6-学员费用预警表'!A:A,E5,'6-学员费用预警表'!E:E)</f>
        <v>0</v>
      </c>
      <c r="P5" s="28">
        <f>SUMIF('6-学员费用预警表'!A:A,E5,'6-学员费用预警表'!H:H)</f>
        <v>0</v>
      </c>
      <c r="Q5" s="27" t="str">
        <f>IF(E5="","",IFERROR(VLOOKUP(E5,'1-学员信息表'!A:AC,8,0),"错误"))</f>
        <v/>
      </c>
      <c r="R5" s="172"/>
      <c r="S5" s="29"/>
      <c r="T5" s="266"/>
      <c r="U5" s="31"/>
      <c r="V5" s="32"/>
      <c r="W5" s="30" t="str">
        <f>IF(E5="","",IF(ISERROR(VLOOKUP(E5,'1-学员信息表'!A:AC,9,0)),"错误",IF(VLOOKUP(E5,'1-学员信息表'!A:AC,9,0)="","错误",VLOOKUP(E5,'1-学员信息表'!A:AC,9,0))))</f>
        <v/>
      </c>
      <c r="X5" s="27" t="str">
        <f>IF(E5="","",IF(ISERROR(VLOOKUP(E5,'1-学员信息表'!A:AC,19,0)),"错误",IF(VLOOKUP(E5,'1-学员信息表'!A:AC,19,0)="","错误",VLOOKUP(E5,'1-学员信息表'!A:AC,19,0))))</f>
        <v/>
      </c>
      <c r="Y5" s="27" t="str">
        <f>IF(E5="","",IF(ISERROR(VLOOKUP(E5,'1-学员信息表'!A:AC,20,0)),"错误",IF(VLOOKUP(E5,'1-学员信息表'!A:AC,20,0)="","错误",VLOOKUP(E5,'1-学员信息表'!A:AC,20,0))))</f>
        <v/>
      </c>
    </row>
    <row r="6" spans="1:28" s="1" customFormat="1">
      <c r="A6" s="158" t="str">
        <f t="shared" si="0"/>
        <v/>
      </c>
      <c r="B6" s="26" t="str">
        <f t="shared" si="1"/>
        <v/>
      </c>
      <c r="C6" s="159" t="str">
        <f t="shared" si="2"/>
        <v/>
      </c>
      <c r="D6" s="268"/>
      <c r="E6" s="267"/>
      <c r="F6" s="26" t="str">
        <f>IF(E6="","",IFERROR(VLOOKUP(E6,'1-学员信息表'!A:AC,2,0),"错误"))</f>
        <v/>
      </c>
      <c r="G6" s="26" t="str">
        <f>IF(E6="","",VLOOKUP(LEFT(H6,3),班级编码!A:M,8,0))</f>
        <v/>
      </c>
      <c r="H6" s="267"/>
      <c r="I6" s="30" t="str">
        <f>IF(E6="","",IFERROR(VLOOKUP(H6,'2-班级信息'!A:AI,23,0),"错误"))</f>
        <v/>
      </c>
      <c r="J6" s="30" t="str">
        <f>IF(E6="","",IFERROR(VLOOKUP(H6,'2-班级信息'!A:AI,24,0),"错误"))</f>
        <v/>
      </c>
      <c r="K6" s="33" t="str">
        <f>IF(E6="","",IFERROR(VLOOKUP(H6,'2-班级信息'!A:AD,6,0),"错误"))</f>
        <v/>
      </c>
      <c r="L6" s="33" t="str">
        <f>IF(E6="","",IFERROR(VLOOKUP(H6,'2-班级信息'!A:AD,30,0),"错误"))</f>
        <v/>
      </c>
      <c r="M6" s="170"/>
      <c r="N6" s="171"/>
      <c r="O6" s="28">
        <f>SUMIF('6-学员费用预警表'!A:A,E6,'6-学员费用预警表'!E:E)</f>
        <v>0</v>
      </c>
      <c r="P6" s="28">
        <f>SUMIF('6-学员费用预警表'!A:A,E6,'6-学员费用预警表'!H:H)</f>
        <v>0</v>
      </c>
      <c r="Q6" s="27" t="str">
        <f>IF(E6="","",IFERROR(VLOOKUP(E6,'1-学员信息表'!A:AC,8,0),"错误"))</f>
        <v/>
      </c>
      <c r="R6" s="172"/>
      <c r="S6" s="29"/>
      <c r="T6" s="266"/>
      <c r="U6" s="31"/>
      <c r="V6" s="32"/>
      <c r="W6" s="30" t="str">
        <f>IF(E6="","",IF(ISERROR(VLOOKUP(E6,'1-学员信息表'!A:AC,9,0)),"错误",IF(VLOOKUP(E6,'1-学员信息表'!A:AC,9,0)="","错误",VLOOKUP(E6,'1-学员信息表'!A:AC,9,0))))</f>
        <v/>
      </c>
      <c r="X6" s="27" t="str">
        <f>IF(E6="","",IF(ISERROR(VLOOKUP(E6,'1-学员信息表'!A:AC,19,0)),"错误",IF(VLOOKUP(E6,'1-学员信息表'!A:AC,19,0)="","错误",VLOOKUP(E6,'1-学员信息表'!A:AC,19,0))))</f>
        <v/>
      </c>
      <c r="Y6" s="27" t="str">
        <f>IF(E6="","",IF(ISERROR(VLOOKUP(E6,'1-学员信息表'!A:AC,20,0)),"错误",IF(VLOOKUP(E6,'1-学员信息表'!A:AC,20,0)="","错误",VLOOKUP(E6,'1-学员信息表'!A:AC,20,0))))</f>
        <v/>
      </c>
    </row>
    <row r="7" spans="1:28" s="1" customFormat="1">
      <c r="A7" s="158" t="str">
        <f t="shared" si="0"/>
        <v/>
      </c>
      <c r="B7" s="26" t="str">
        <f t="shared" si="1"/>
        <v/>
      </c>
      <c r="C7" s="159" t="str">
        <f t="shared" si="2"/>
        <v/>
      </c>
      <c r="D7" s="268"/>
      <c r="E7" s="267"/>
      <c r="F7" s="26" t="str">
        <f>IF(E7="","",IFERROR(VLOOKUP(E7,'1-学员信息表'!A:AC,2,0),"错误"))</f>
        <v/>
      </c>
      <c r="G7" s="26" t="str">
        <f>IF(E7="","",VLOOKUP(LEFT(H7,3),班级编码!A:M,8,0))</f>
        <v/>
      </c>
      <c r="H7" s="267"/>
      <c r="I7" s="30" t="str">
        <f>IF(E7="","",IFERROR(VLOOKUP(H7,'2-班级信息'!A:AI,23,0),"错误"))</f>
        <v/>
      </c>
      <c r="J7" s="30" t="str">
        <f>IF(E7="","",IFERROR(VLOOKUP(H7,'2-班级信息'!A:AI,24,0),"错误"))</f>
        <v/>
      </c>
      <c r="K7" s="33" t="str">
        <f>IF(E7="","",IFERROR(VLOOKUP(H7,'2-班级信息'!A:AD,6,0),"错误"))</f>
        <v/>
      </c>
      <c r="L7" s="33" t="str">
        <f>IF(E7="","",IFERROR(VLOOKUP(H7,'2-班级信息'!A:AD,30,0),"错误"))</f>
        <v/>
      </c>
      <c r="M7" s="322"/>
      <c r="N7" s="171"/>
      <c r="O7" s="28">
        <f>SUMIF('6-学员费用预警表'!A:A,E7,'6-学员费用预警表'!E:E)</f>
        <v>0</v>
      </c>
      <c r="P7" s="28">
        <f>SUMIF('6-学员费用预警表'!A:A,E7,'6-学员费用预警表'!H:H)</f>
        <v>0</v>
      </c>
      <c r="Q7" s="27" t="str">
        <f>IF(E7="","",IFERROR(VLOOKUP(E7,'1-学员信息表'!A:AC,8,0),"错误"))</f>
        <v/>
      </c>
      <c r="R7" s="172"/>
      <c r="S7" s="29"/>
      <c r="T7" s="266"/>
      <c r="U7" s="31"/>
      <c r="V7" s="32"/>
      <c r="W7" s="30" t="str">
        <f>IF(E7="","",IF(ISERROR(VLOOKUP(E7,'1-学员信息表'!A:AC,9,0)),"错误",IF(VLOOKUP(E7,'1-学员信息表'!A:AC,9,0)="","错误",VLOOKUP(E7,'1-学员信息表'!A:AC,9,0))))</f>
        <v/>
      </c>
      <c r="X7" s="27" t="str">
        <f>IF(E7="","",IF(ISERROR(VLOOKUP(E7,'1-学员信息表'!A:AC,19,0)),"错误",IF(VLOOKUP(E7,'1-学员信息表'!A:AC,19,0)="","错误",VLOOKUP(E7,'1-学员信息表'!A:AC,19,0))))</f>
        <v/>
      </c>
      <c r="Y7" s="27" t="str">
        <f>IF(E7="","",IF(ISERROR(VLOOKUP(E7,'1-学员信息表'!A:AC,20,0)),"错误",IF(VLOOKUP(E7,'1-学员信息表'!A:AC,20,0)="","错误",VLOOKUP(E7,'1-学员信息表'!A:AC,20,0))))</f>
        <v/>
      </c>
    </row>
    <row r="8" spans="1:28" s="1" customFormat="1">
      <c r="A8" s="158" t="str">
        <f t="shared" si="0"/>
        <v/>
      </c>
      <c r="B8" s="26" t="str">
        <f t="shared" si="1"/>
        <v/>
      </c>
      <c r="C8" s="159" t="str">
        <f t="shared" si="2"/>
        <v/>
      </c>
      <c r="D8" s="268"/>
      <c r="E8" s="267"/>
      <c r="F8" s="26" t="str">
        <f>IF(E8="","",IFERROR(VLOOKUP(E8,'1-学员信息表'!A:AC,2,0),"错误"))</f>
        <v/>
      </c>
      <c r="G8" s="26" t="str">
        <f>IF(E8="","",VLOOKUP(LEFT(H8,3),班级编码!A:M,8,0))</f>
        <v/>
      </c>
      <c r="H8" s="267"/>
      <c r="I8" s="30" t="str">
        <f>IF(E8="","",IFERROR(VLOOKUP(H8,'2-班级信息'!A:AI,23,0),"错误"))</f>
        <v/>
      </c>
      <c r="J8" s="30" t="str">
        <f>IF(E8="","",IFERROR(VLOOKUP(H8,'2-班级信息'!A:AI,24,0),"错误"))</f>
        <v/>
      </c>
      <c r="K8" s="33" t="str">
        <f>IF(E8="","",IFERROR(VLOOKUP(H8,'2-班级信息'!A:AD,6,0),"错误"))</f>
        <v/>
      </c>
      <c r="L8" s="33" t="str">
        <f>IF(E8="","",IFERROR(VLOOKUP(H8,'2-班级信息'!A:AD,30,0),"错误"))</f>
        <v/>
      </c>
      <c r="M8" s="170"/>
      <c r="N8" s="171"/>
      <c r="O8" s="28">
        <f>SUMIF('6-学员费用预警表'!A:A,E8,'6-学员费用预警表'!E:E)</f>
        <v>0</v>
      </c>
      <c r="P8" s="28">
        <f>SUMIF('6-学员费用预警表'!A:A,E8,'6-学员费用预警表'!H:H)</f>
        <v>0</v>
      </c>
      <c r="Q8" s="27" t="str">
        <f>IF(E8="","",IFERROR(VLOOKUP(E8,'1-学员信息表'!A:AC,8,0),"错误"))</f>
        <v/>
      </c>
      <c r="R8" s="172"/>
      <c r="S8" s="29"/>
      <c r="T8" s="266"/>
      <c r="U8" s="31"/>
      <c r="V8" s="32"/>
      <c r="W8" s="30" t="str">
        <f>IF(E8="","",IF(ISERROR(VLOOKUP(E8,'1-学员信息表'!A:AC,9,0)),"错误",IF(VLOOKUP(E8,'1-学员信息表'!A:AC,9,0)="","错误",VLOOKUP(E8,'1-学员信息表'!A:AC,9,0))))</f>
        <v/>
      </c>
      <c r="X8" s="27" t="str">
        <f>IF(E8="","",IF(ISERROR(VLOOKUP(E8,'1-学员信息表'!A:AC,19,0)),"错误",IF(VLOOKUP(E8,'1-学员信息表'!A:AC,19,0)="","错误",VLOOKUP(E8,'1-学员信息表'!A:AC,19,0))))</f>
        <v/>
      </c>
      <c r="Y8" s="27" t="str">
        <f>IF(E8="","",IF(ISERROR(VLOOKUP(E8,'1-学员信息表'!A:AC,20,0)),"错误",IF(VLOOKUP(E8,'1-学员信息表'!A:AC,20,0)="","错误",VLOOKUP(E8,'1-学员信息表'!A:AC,20,0))))</f>
        <v/>
      </c>
    </row>
    <row r="9" spans="1:28" s="1" customFormat="1">
      <c r="A9" s="158" t="str">
        <f t="shared" si="0"/>
        <v/>
      </c>
      <c r="B9" s="26" t="str">
        <f t="shared" si="1"/>
        <v/>
      </c>
      <c r="C9" s="159" t="str">
        <f t="shared" si="2"/>
        <v/>
      </c>
      <c r="D9" s="268"/>
      <c r="E9" s="267"/>
      <c r="F9" s="26" t="str">
        <f>IF(E9="","",IFERROR(VLOOKUP(E9,'1-学员信息表'!A:AC,2,0),"错误"))</f>
        <v/>
      </c>
      <c r="G9" s="26" t="str">
        <f>IF(E9="","",VLOOKUP(LEFT(H9,3),班级编码!A:M,8,0))</f>
        <v/>
      </c>
      <c r="H9" s="267"/>
      <c r="I9" s="30" t="str">
        <f>IF(E9="","",IFERROR(VLOOKUP(H9,'2-班级信息'!A:AI,23,0),"错误"))</f>
        <v/>
      </c>
      <c r="J9" s="30" t="str">
        <f>IF(E9="","",IFERROR(VLOOKUP(H9,'2-班级信息'!A:AI,24,0),"错误"))</f>
        <v/>
      </c>
      <c r="K9" s="33" t="str">
        <f>IF(E9="","",IFERROR(VLOOKUP(H9,'2-班级信息'!A:AD,6,0),"错误"))</f>
        <v/>
      </c>
      <c r="L9" s="33" t="str">
        <f>IF(E9="","",IFERROR(VLOOKUP(H9,'2-班级信息'!A:AD,30,0),"错误"))</f>
        <v/>
      </c>
      <c r="M9" s="170"/>
      <c r="N9" s="171"/>
      <c r="O9" s="28">
        <f>SUMIF('6-学员费用预警表'!A:A,E9,'6-学员费用预警表'!E:E)</f>
        <v>0</v>
      </c>
      <c r="P9" s="28">
        <f>SUMIF('6-学员费用预警表'!A:A,E9,'6-学员费用预警表'!H:H)</f>
        <v>0</v>
      </c>
      <c r="Q9" s="27" t="str">
        <f>IF(E9="","",IFERROR(VLOOKUP(E9,'1-学员信息表'!A:AC,8,0),"错误"))</f>
        <v/>
      </c>
      <c r="R9" s="172"/>
      <c r="S9" s="29"/>
      <c r="T9" s="266"/>
      <c r="U9" s="31"/>
      <c r="V9" s="32"/>
      <c r="W9" s="30" t="str">
        <f>IF(E9="","",IF(ISERROR(VLOOKUP(E9,'1-学员信息表'!A:AC,9,0)),"错误",IF(VLOOKUP(E9,'1-学员信息表'!A:AC,9,0)="","错误",VLOOKUP(E9,'1-学员信息表'!A:AC,9,0))))</f>
        <v/>
      </c>
      <c r="X9" s="27" t="str">
        <f>IF(E9="","",IF(ISERROR(VLOOKUP(E9,'1-学员信息表'!A:AC,19,0)),"错误",IF(VLOOKUP(E9,'1-学员信息表'!A:AC,19,0)="","错误",VLOOKUP(E9,'1-学员信息表'!A:AC,19,0))))</f>
        <v/>
      </c>
      <c r="Y9" s="27" t="str">
        <f>IF(E9="","",IF(ISERROR(VLOOKUP(E9,'1-学员信息表'!A:AC,20,0)),"错误",IF(VLOOKUP(E9,'1-学员信息表'!A:AC,20,0)="","错误",VLOOKUP(E9,'1-学员信息表'!A:AC,20,0))))</f>
        <v/>
      </c>
    </row>
    <row r="10" spans="1:28" s="1" customFormat="1">
      <c r="A10" s="158" t="str">
        <f t="shared" si="0"/>
        <v/>
      </c>
      <c r="B10" s="26" t="str">
        <f t="shared" si="1"/>
        <v/>
      </c>
      <c r="C10" s="159" t="str">
        <f t="shared" si="2"/>
        <v/>
      </c>
      <c r="D10" s="268"/>
      <c r="E10" s="267"/>
      <c r="F10" s="26" t="str">
        <f>IF(E10="","",IFERROR(VLOOKUP(E10,'1-学员信息表'!A:AC,2,0),"错误"))</f>
        <v/>
      </c>
      <c r="G10" s="26" t="str">
        <f>IF(E10="","",VLOOKUP(LEFT(H10,3),班级编码!A:M,8,0))</f>
        <v/>
      </c>
      <c r="H10" s="267"/>
      <c r="I10" s="30" t="str">
        <f>IF(E10="","",IFERROR(VLOOKUP(H10,'2-班级信息'!A:AI,23,0),"错误"))</f>
        <v/>
      </c>
      <c r="J10" s="30" t="str">
        <f>IF(E10="","",IFERROR(VLOOKUP(H10,'2-班级信息'!A:AI,24,0),"错误"))</f>
        <v/>
      </c>
      <c r="K10" s="33" t="str">
        <f>IF(E10="","",IFERROR(VLOOKUP(H10,'2-班级信息'!A:AD,6,0),"错误"))</f>
        <v/>
      </c>
      <c r="L10" s="33" t="str">
        <f>IF(E10="","",IFERROR(VLOOKUP(H10,'2-班级信息'!A:AD,30,0),"错误"))</f>
        <v/>
      </c>
      <c r="M10" s="322"/>
      <c r="N10" s="171"/>
      <c r="O10" s="28">
        <f>SUMIF('6-学员费用预警表'!A:A,E10,'6-学员费用预警表'!E:E)</f>
        <v>0</v>
      </c>
      <c r="P10" s="28">
        <f>SUMIF('6-学员费用预警表'!A:A,E10,'6-学员费用预警表'!H:H)</f>
        <v>0</v>
      </c>
      <c r="Q10" s="27" t="str">
        <f>IF(E10="","",IFERROR(VLOOKUP(E10,'1-学员信息表'!A:AC,8,0),"错误"))</f>
        <v/>
      </c>
      <c r="R10" s="172"/>
      <c r="S10" s="29"/>
      <c r="T10" s="266"/>
      <c r="U10" s="31"/>
      <c r="V10" s="32"/>
      <c r="W10" s="30" t="str">
        <f>IF(E10="","",IF(ISERROR(VLOOKUP(E10,'1-学员信息表'!A:AC,9,0)),"错误",IF(VLOOKUP(E10,'1-学员信息表'!A:AC,9,0)="","错误",VLOOKUP(E10,'1-学员信息表'!A:AC,9,0))))</f>
        <v/>
      </c>
      <c r="X10" s="27" t="str">
        <f>IF(E10="","",IF(ISERROR(VLOOKUP(E10,'1-学员信息表'!A:AC,19,0)),"错误",IF(VLOOKUP(E10,'1-学员信息表'!A:AC,19,0)="","错误",VLOOKUP(E10,'1-学员信息表'!A:AC,19,0))))</f>
        <v/>
      </c>
      <c r="Y10" s="27" t="str">
        <f>IF(E10="","",IF(ISERROR(VLOOKUP(E10,'1-学员信息表'!A:AC,20,0)),"错误",IF(VLOOKUP(E10,'1-学员信息表'!A:AC,20,0)="","错误",VLOOKUP(E10,'1-学员信息表'!A:AC,20,0))))</f>
        <v/>
      </c>
    </row>
    <row r="11" spans="1:28" s="1" customFormat="1">
      <c r="A11" s="158" t="str">
        <f t="shared" si="0"/>
        <v/>
      </c>
      <c r="B11" s="26" t="str">
        <f t="shared" si="1"/>
        <v/>
      </c>
      <c r="C11" s="159" t="str">
        <f t="shared" si="2"/>
        <v/>
      </c>
      <c r="D11" s="268"/>
      <c r="E11" s="267"/>
      <c r="F11" s="26" t="str">
        <f>IF(E11="","",IFERROR(VLOOKUP(E11,'1-学员信息表'!A:AC,2,0),"错误"))</f>
        <v/>
      </c>
      <c r="G11" s="26" t="str">
        <f>IF(E11="","",VLOOKUP(LEFT(H11,3),班级编码!A:M,8,0))</f>
        <v/>
      </c>
      <c r="H11" s="267"/>
      <c r="I11" s="30" t="str">
        <f>IF(E11="","",IFERROR(VLOOKUP(H11,'2-班级信息'!A:AI,23,0),"错误"))</f>
        <v/>
      </c>
      <c r="J11" s="30" t="str">
        <f>IF(E11="","",IFERROR(VLOOKUP(H11,'2-班级信息'!A:AI,24,0),"错误"))</f>
        <v/>
      </c>
      <c r="K11" s="33" t="str">
        <f>IF(E11="","",IFERROR(VLOOKUP(H11,'2-班级信息'!A:AD,6,0),"错误"))</f>
        <v/>
      </c>
      <c r="L11" s="33" t="str">
        <f>IF(E11="","",IFERROR(VLOOKUP(H11,'2-班级信息'!A:AD,30,0),"错误"))</f>
        <v/>
      </c>
      <c r="M11" s="170"/>
      <c r="N11" s="171"/>
      <c r="O11" s="28">
        <f>SUMIF('6-学员费用预警表'!A:A,E11,'6-学员费用预警表'!E:E)</f>
        <v>0</v>
      </c>
      <c r="P11" s="28">
        <f>SUMIF('6-学员费用预警表'!A:A,E11,'6-学员费用预警表'!H:H)</f>
        <v>0</v>
      </c>
      <c r="Q11" s="27" t="str">
        <f>IF(E11="","",IFERROR(VLOOKUP(E11,'1-学员信息表'!A:AC,8,0),"错误"))</f>
        <v/>
      </c>
      <c r="R11" s="172"/>
      <c r="S11" s="29"/>
      <c r="T11" s="266"/>
      <c r="U11" s="31"/>
      <c r="V11" s="32"/>
      <c r="W11" s="30" t="str">
        <f>IF(E11="","",IF(ISERROR(VLOOKUP(E11,'1-学员信息表'!A:AC,9,0)),"错误",IF(VLOOKUP(E11,'1-学员信息表'!A:AC,9,0)="","错误",VLOOKUP(E11,'1-学员信息表'!A:AC,9,0))))</f>
        <v/>
      </c>
      <c r="X11" s="27" t="str">
        <f>IF(E11="","",IF(ISERROR(VLOOKUP(E11,'1-学员信息表'!A:AC,19,0)),"错误",IF(VLOOKUP(E11,'1-学员信息表'!A:AC,19,0)="","错误",VLOOKUP(E11,'1-学员信息表'!A:AC,19,0))))</f>
        <v/>
      </c>
      <c r="Y11" s="27" t="str">
        <f>IF(E11="","",IF(ISERROR(VLOOKUP(E11,'1-学员信息表'!A:AC,20,0)),"错误",IF(VLOOKUP(E11,'1-学员信息表'!A:AC,20,0)="","错误",VLOOKUP(E11,'1-学员信息表'!A:AC,20,0))))</f>
        <v/>
      </c>
    </row>
    <row r="12" spans="1:28" s="1" customFormat="1">
      <c r="A12" s="158" t="str">
        <f t="shared" si="0"/>
        <v/>
      </c>
      <c r="B12" s="26" t="str">
        <f t="shared" si="1"/>
        <v/>
      </c>
      <c r="C12" s="159" t="str">
        <f t="shared" si="2"/>
        <v/>
      </c>
      <c r="D12" s="268"/>
      <c r="E12" s="267"/>
      <c r="F12" s="26" t="str">
        <f>IF(E12="","",IFERROR(VLOOKUP(E12,'1-学员信息表'!A:AC,2,0),"错误"))</f>
        <v/>
      </c>
      <c r="G12" s="26" t="str">
        <f>IF(E12="","",VLOOKUP(LEFT(H12,3),班级编码!A:M,8,0))</f>
        <v/>
      </c>
      <c r="H12" s="267"/>
      <c r="I12" s="30" t="str">
        <f>IF(E12="","",IFERROR(VLOOKUP(H12,'2-班级信息'!A:AI,23,0),"错误"))</f>
        <v/>
      </c>
      <c r="J12" s="30" t="str">
        <f>IF(E12="","",IFERROR(VLOOKUP(H12,'2-班级信息'!A:AI,24,0),"错误"))</f>
        <v/>
      </c>
      <c r="K12" s="33" t="str">
        <f>IF(E12="","",IFERROR(VLOOKUP(H12,'2-班级信息'!A:AD,6,0),"错误"))</f>
        <v/>
      </c>
      <c r="L12" s="33" t="str">
        <f>IF(E12="","",IFERROR(VLOOKUP(H12,'2-班级信息'!A:AD,30,0),"错误"))</f>
        <v/>
      </c>
      <c r="M12" s="170"/>
      <c r="N12" s="171"/>
      <c r="O12" s="28">
        <f>SUMIF('6-学员费用预警表'!A:A,E12,'6-学员费用预警表'!E:E)</f>
        <v>0</v>
      </c>
      <c r="P12" s="28">
        <f>SUMIF('6-学员费用预警表'!A:A,E12,'6-学员费用预警表'!H:H)</f>
        <v>0</v>
      </c>
      <c r="Q12" s="27" t="str">
        <f>IF(E12="","",IFERROR(VLOOKUP(E12,'1-学员信息表'!A:AC,8,0),"错误"))</f>
        <v/>
      </c>
      <c r="R12" s="172"/>
      <c r="S12" s="29"/>
      <c r="T12" s="266"/>
      <c r="U12" s="31"/>
      <c r="V12" s="32"/>
      <c r="W12" s="30" t="str">
        <f>IF(E12="","",IF(ISERROR(VLOOKUP(E12,'1-学员信息表'!A:AC,9,0)),"错误",IF(VLOOKUP(E12,'1-学员信息表'!A:AC,9,0)="","错误",VLOOKUP(E12,'1-学员信息表'!A:AC,9,0))))</f>
        <v/>
      </c>
      <c r="X12" s="27" t="str">
        <f>IF(E12="","",IF(ISERROR(VLOOKUP(E12,'1-学员信息表'!A:AC,19,0)),"错误",IF(VLOOKUP(E12,'1-学员信息表'!A:AC,19,0)="","错误",VLOOKUP(E12,'1-学员信息表'!A:AC,19,0))))</f>
        <v/>
      </c>
      <c r="Y12" s="27" t="str">
        <f>IF(E12="","",IF(ISERROR(VLOOKUP(E12,'1-学员信息表'!A:AC,20,0)),"错误",IF(VLOOKUP(E12,'1-学员信息表'!A:AC,20,0)="","错误",VLOOKUP(E12,'1-学员信息表'!A:AC,20,0))))</f>
        <v/>
      </c>
    </row>
    <row r="13" spans="1:28" s="1" customFormat="1">
      <c r="A13" s="158" t="str">
        <f t="shared" si="0"/>
        <v/>
      </c>
      <c r="B13" s="26" t="str">
        <f t="shared" si="1"/>
        <v/>
      </c>
      <c r="C13" s="159" t="str">
        <f t="shared" si="2"/>
        <v/>
      </c>
      <c r="D13" s="268"/>
      <c r="E13" s="267"/>
      <c r="F13" s="26" t="str">
        <f>IF(E13="","",IFERROR(VLOOKUP(E13,'1-学员信息表'!A:AC,2,0),"错误"))</f>
        <v/>
      </c>
      <c r="G13" s="26" t="str">
        <f>IF(E13="","",VLOOKUP(LEFT(H13,3),班级编码!A:M,8,0))</f>
        <v/>
      </c>
      <c r="H13" s="267"/>
      <c r="I13" s="30" t="str">
        <f>IF(E13="","",IFERROR(VLOOKUP(H13,'2-班级信息'!A:AI,23,0),"错误"))</f>
        <v/>
      </c>
      <c r="J13" s="30" t="str">
        <f>IF(E13="","",IFERROR(VLOOKUP(H13,'2-班级信息'!A:AI,24,0),"错误"))</f>
        <v/>
      </c>
      <c r="K13" s="33" t="str">
        <f>IF(E13="","",IFERROR(VLOOKUP(H13,'2-班级信息'!A:AD,6,0),"错误"))</f>
        <v/>
      </c>
      <c r="L13" s="33" t="str">
        <f>IF(E13="","",IFERROR(VLOOKUP(H13,'2-班级信息'!A:AD,30,0),"错误"))</f>
        <v/>
      </c>
      <c r="M13" s="170"/>
      <c r="N13" s="171"/>
      <c r="O13" s="28">
        <f>SUMIF('6-学员费用预警表'!A:A,E13,'6-学员费用预警表'!E:E)</f>
        <v>0</v>
      </c>
      <c r="P13" s="28">
        <f>SUMIF('6-学员费用预警表'!A:A,E13,'6-学员费用预警表'!H:H)</f>
        <v>0</v>
      </c>
      <c r="Q13" s="27" t="str">
        <f>IF(E13="","",IFERROR(VLOOKUP(E13,'1-学员信息表'!A:AC,8,0),"错误"))</f>
        <v/>
      </c>
      <c r="R13" s="172"/>
      <c r="S13" s="29"/>
      <c r="T13" s="266"/>
      <c r="U13" s="31"/>
      <c r="V13" s="32"/>
      <c r="W13" s="30" t="str">
        <f>IF(E13="","",IF(ISERROR(VLOOKUP(E13,'1-学员信息表'!A:AC,9,0)),"错误",IF(VLOOKUP(E13,'1-学员信息表'!A:AC,9,0)="","错误",VLOOKUP(E13,'1-学员信息表'!A:AC,9,0))))</f>
        <v/>
      </c>
      <c r="X13" s="27" t="str">
        <f>IF(E13="","",IF(ISERROR(VLOOKUP(E13,'1-学员信息表'!A:AC,19,0)),"错误",IF(VLOOKUP(E13,'1-学员信息表'!A:AC,19,0)="","错误",VLOOKUP(E13,'1-学员信息表'!A:AC,19,0))))</f>
        <v/>
      </c>
      <c r="Y13" s="27" t="str">
        <f>IF(E13="","",IF(ISERROR(VLOOKUP(E13,'1-学员信息表'!A:AC,20,0)),"错误",IF(VLOOKUP(E13,'1-学员信息表'!A:AC,20,0)="","错误",VLOOKUP(E13,'1-学员信息表'!A:AC,20,0))))</f>
        <v/>
      </c>
    </row>
    <row r="14" spans="1:28" s="1" customFormat="1">
      <c r="A14" s="158" t="str">
        <f t="shared" si="0"/>
        <v/>
      </c>
      <c r="B14" s="26" t="str">
        <f t="shared" si="1"/>
        <v/>
      </c>
      <c r="C14" s="159" t="str">
        <f t="shared" si="2"/>
        <v/>
      </c>
      <c r="D14" s="268"/>
      <c r="E14" s="267"/>
      <c r="F14" s="26" t="str">
        <f>IF(E14="","",IFERROR(VLOOKUP(E14,'1-学员信息表'!A:AC,2,0),"错误"))</f>
        <v/>
      </c>
      <c r="G14" s="26" t="str">
        <f>IF(E14="","",VLOOKUP(LEFT(H14,3),班级编码!A:M,8,0))</f>
        <v/>
      </c>
      <c r="H14" s="267"/>
      <c r="I14" s="30" t="str">
        <f>IF(E14="","",IFERROR(VLOOKUP(H14,'2-班级信息'!A:AI,23,0),"错误"))</f>
        <v/>
      </c>
      <c r="J14" s="30" t="str">
        <f>IF(E14="","",IFERROR(VLOOKUP(H14,'2-班级信息'!A:AI,24,0),"错误"))</f>
        <v/>
      </c>
      <c r="K14" s="33" t="str">
        <f>IF(E14="","",IFERROR(VLOOKUP(H14,'2-班级信息'!A:AD,6,0),"错误"))</f>
        <v/>
      </c>
      <c r="L14" s="33" t="str">
        <f>IF(E14="","",IFERROR(VLOOKUP(H14,'2-班级信息'!A:AD,30,0),"错误"))</f>
        <v/>
      </c>
      <c r="M14" s="170"/>
      <c r="N14" s="171"/>
      <c r="O14" s="28">
        <f>SUMIF('6-学员费用预警表'!A:A,E14,'6-学员费用预警表'!E:E)</f>
        <v>0</v>
      </c>
      <c r="P14" s="28">
        <f>SUMIF('6-学员费用预警表'!A:A,E14,'6-学员费用预警表'!H:H)</f>
        <v>0</v>
      </c>
      <c r="Q14" s="27" t="str">
        <f>IF(E14="","",IFERROR(VLOOKUP(E14,'1-学员信息表'!A:AC,8,0),"错误"))</f>
        <v/>
      </c>
      <c r="R14" s="172"/>
      <c r="S14" s="29"/>
      <c r="T14" s="266"/>
      <c r="U14" s="31"/>
      <c r="V14" s="32"/>
      <c r="W14" s="30" t="str">
        <f>IF(E14="","",IF(ISERROR(VLOOKUP(E14,'1-学员信息表'!A:AC,9,0)),"错误",IF(VLOOKUP(E14,'1-学员信息表'!A:AC,9,0)="","错误",VLOOKUP(E14,'1-学员信息表'!A:AC,9,0))))</f>
        <v/>
      </c>
      <c r="X14" s="27" t="str">
        <f>IF(E14="","",IF(ISERROR(VLOOKUP(E14,'1-学员信息表'!A:AC,19,0)),"错误",IF(VLOOKUP(E14,'1-学员信息表'!A:AC,19,0)="","错误",VLOOKUP(E14,'1-学员信息表'!A:AC,19,0))))</f>
        <v/>
      </c>
      <c r="Y14" s="27" t="str">
        <f>IF(E14="","",IF(ISERROR(VLOOKUP(E14,'1-学员信息表'!A:AC,20,0)),"错误",IF(VLOOKUP(E14,'1-学员信息表'!A:AC,20,0)="","错误",VLOOKUP(E14,'1-学员信息表'!A:AC,20,0))))</f>
        <v/>
      </c>
    </row>
    <row r="15" spans="1:28" s="1" customFormat="1">
      <c r="A15" s="158" t="str">
        <f t="shared" si="0"/>
        <v/>
      </c>
      <c r="B15" s="26" t="str">
        <f t="shared" si="1"/>
        <v/>
      </c>
      <c r="C15" s="159" t="str">
        <f t="shared" si="2"/>
        <v/>
      </c>
      <c r="D15" s="268"/>
      <c r="E15" s="267"/>
      <c r="F15" s="26" t="str">
        <f>IF(E15="","",IFERROR(VLOOKUP(E15,'1-学员信息表'!A:AC,2,0),"错误"))</f>
        <v/>
      </c>
      <c r="G15" s="26" t="str">
        <f>IF(E15="","",VLOOKUP(LEFT(H15,3),班级编码!A:M,8,0))</f>
        <v/>
      </c>
      <c r="H15" s="267"/>
      <c r="I15" s="30" t="str">
        <f>IF(E15="","",IFERROR(VLOOKUP(H15,'2-班级信息'!A:AI,23,0),"错误"))</f>
        <v/>
      </c>
      <c r="J15" s="30" t="str">
        <f>IF(E15="","",IFERROR(VLOOKUP(H15,'2-班级信息'!A:AI,24,0),"错误"))</f>
        <v/>
      </c>
      <c r="K15" s="33" t="str">
        <f>IF(E15="","",IFERROR(VLOOKUP(H15,'2-班级信息'!A:AD,6,0),"错误"))</f>
        <v/>
      </c>
      <c r="L15" s="33" t="str">
        <f>IF(E15="","",IFERROR(VLOOKUP(H15,'2-班级信息'!A:AD,30,0),"错误"))</f>
        <v/>
      </c>
      <c r="M15" s="170"/>
      <c r="N15" s="171"/>
      <c r="O15" s="28">
        <f>SUMIF('6-学员费用预警表'!A:A,E15,'6-学员费用预警表'!E:E)</f>
        <v>0</v>
      </c>
      <c r="P15" s="28">
        <f>SUMIF('6-学员费用预警表'!A:A,E15,'6-学员费用预警表'!H:H)</f>
        <v>0</v>
      </c>
      <c r="Q15" s="27" t="str">
        <f>IF(E15="","",IFERROR(VLOOKUP(E15,'1-学员信息表'!A:AC,8,0),"错误"))</f>
        <v/>
      </c>
      <c r="R15" s="172"/>
      <c r="S15" s="29"/>
      <c r="T15" s="266"/>
      <c r="U15" s="31"/>
      <c r="V15" s="32"/>
      <c r="W15" s="30" t="str">
        <f>IF(E15="","",IF(ISERROR(VLOOKUP(E15,'1-学员信息表'!A:AC,9,0)),"错误",IF(VLOOKUP(E15,'1-学员信息表'!A:AC,9,0)="","错误",VLOOKUP(E15,'1-学员信息表'!A:AC,9,0))))</f>
        <v/>
      </c>
      <c r="X15" s="27" t="str">
        <f>IF(E15="","",IF(ISERROR(VLOOKUP(E15,'1-学员信息表'!A:AC,19,0)),"错误",IF(VLOOKUP(E15,'1-学员信息表'!A:AC,19,0)="","错误",VLOOKUP(E15,'1-学员信息表'!A:AC,19,0))))</f>
        <v/>
      </c>
      <c r="Y15" s="27" t="str">
        <f>IF(E15="","",IF(ISERROR(VLOOKUP(E15,'1-学员信息表'!A:AC,20,0)),"错误",IF(VLOOKUP(E15,'1-学员信息表'!A:AC,20,0)="","错误",VLOOKUP(E15,'1-学员信息表'!A:AC,20,0))))</f>
        <v/>
      </c>
    </row>
    <row r="16" spans="1:28" s="1" customFormat="1">
      <c r="A16" s="158" t="str">
        <f t="shared" si="0"/>
        <v/>
      </c>
      <c r="B16" s="26" t="str">
        <f t="shared" si="1"/>
        <v/>
      </c>
      <c r="C16" s="159" t="str">
        <f t="shared" si="2"/>
        <v/>
      </c>
      <c r="D16" s="268"/>
      <c r="E16" s="267"/>
      <c r="F16" s="26" t="str">
        <f>IF(E16="","",IFERROR(VLOOKUP(E16,'1-学员信息表'!A:AC,2,0),"错误"))</f>
        <v/>
      </c>
      <c r="G16" s="26" t="str">
        <f>IF(E16="","",VLOOKUP(LEFT(H16,3),班级编码!A:M,8,0))</f>
        <v/>
      </c>
      <c r="H16" s="267"/>
      <c r="I16" s="30" t="str">
        <f>IF(E16="","",IFERROR(VLOOKUP(H16,'2-班级信息'!A:AI,23,0),"错误"))</f>
        <v/>
      </c>
      <c r="J16" s="30" t="str">
        <f>IF(E16="","",IFERROR(VLOOKUP(H16,'2-班级信息'!A:AI,24,0),"错误"))</f>
        <v/>
      </c>
      <c r="K16" s="33" t="str">
        <f>IF(E16="","",IFERROR(VLOOKUP(H16,'2-班级信息'!A:AD,6,0),"错误"))</f>
        <v/>
      </c>
      <c r="L16" s="33" t="str">
        <f>IF(E16="","",IFERROR(VLOOKUP(H16,'2-班级信息'!A:AD,30,0),"错误"))</f>
        <v/>
      </c>
      <c r="M16" s="170"/>
      <c r="N16" s="171"/>
      <c r="O16" s="28">
        <f>SUMIF('6-学员费用预警表'!A:A,E16,'6-学员费用预警表'!E:E)</f>
        <v>0</v>
      </c>
      <c r="P16" s="28">
        <f>SUMIF('6-学员费用预警表'!A:A,E16,'6-学员费用预警表'!H:H)</f>
        <v>0</v>
      </c>
      <c r="Q16" s="27" t="str">
        <f>IF(E16="","",IFERROR(VLOOKUP(E16,'1-学员信息表'!A:AC,8,0),"错误"))</f>
        <v/>
      </c>
      <c r="R16" s="172"/>
      <c r="S16" s="29"/>
      <c r="T16" s="266"/>
      <c r="U16" s="31"/>
      <c r="V16" s="32"/>
      <c r="W16" s="30" t="str">
        <f>IF(E16="","",IF(ISERROR(VLOOKUP(E16,'1-学员信息表'!A:AC,9,0)),"错误",IF(VLOOKUP(E16,'1-学员信息表'!A:AC,9,0)="","错误",VLOOKUP(E16,'1-学员信息表'!A:AC,9,0))))</f>
        <v/>
      </c>
      <c r="X16" s="27" t="str">
        <f>IF(E16="","",IF(ISERROR(VLOOKUP(E16,'1-学员信息表'!A:AC,19,0)),"错误",IF(VLOOKUP(E16,'1-学员信息表'!A:AC,19,0)="","错误",VLOOKUP(E16,'1-学员信息表'!A:AC,19,0))))</f>
        <v/>
      </c>
      <c r="Y16" s="27" t="str">
        <f>IF(E16="","",IF(ISERROR(VLOOKUP(E16,'1-学员信息表'!A:AC,20,0)),"错误",IF(VLOOKUP(E16,'1-学员信息表'!A:AC,20,0)="","错误",VLOOKUP(E16,'1-学员信息表'!A:AC,20,0))))</f>
        <v/>
      </c>
    </row>
    <row r="17" spans="1:25" s="1" customFormat="1">
      <c r="A17" s="158" t="str">
        <f t="shared" si="0"/>
        <v/>
      </c>
      <c r="B17" s="26" t="str">
        <f t="shared" si="1"/>
        <v/>
      </c>
      <c r="C17" s="159" t="str">
        <f t="shared" si="2"/>
        <v/>
      </c>
      <c r="D17" s="147"/>
      <c r="E17" s="169"/>
      <c r="F17" s="26" t="str">
        <f>IF(E17="","",IFERROR(VLOOKUP(E17,'1-学员信息表'!A:AC,2,0),"错误"))</f>
        <v/>
      </c>
      <c r="G17" s="26" t="str">
        <f>IF(E17="","",VLOOKUP(LEFT(H17,3),班级编码!A:M,8,0))</f>
        <v/>
      </c>
      <c r="H17" s="169"/>
      <c r="I17" s="30" t="str">
        <f>IF(E17="","",IFERROR(VLOOKUP(H17,'2-班级信息'!A:AI,23,0),"错误"))</f>
        <v/>
      </c>
      <c r="J17" s="30" t="str">
        <f>IF(E17="","",IFERROR(VLOOKUP(H17,'2-班级信息'!A:AI,24,0),"错误"))</f>
        <v/>
      </c>
      <c r="K17" s="33" t="str">
        <f>IF(E17="","",IFERROR(VLOOKUP(H17,'2-班级信息'!A:AD,6,0),"错误"))</f>
        <v/>
      </c>
      <c r="L17" s="33" t="str">
        <f>IF(E17="","",IFERROR(VLOOKUP(H17,'2-班级信息'!A:AD,30,0),"错误"))</f>
        <v/>
      </c>
      <c r="M17" s="170"/>
      <c r="N17" s="171"/>
      <c r="O17" s="28">
        <f>SUMIF('6-学员费用预警表'!A:A,E17,'6-学员费用预警表'!E:E)</f>
        <v>0</v>
      </c>
      <c r="P17" s="28">
        <f>SUMIF('6-学员费用预警表'!A:A,E17,'6-学员费用预警表'!H:H)</f>
        <v>0</v>
      </c>
      <c r="Q17" s="27" t="str">
        <f>IF(E17="","",IFERROR(VLOOKUP(E17,'1-学员信息表'!A:AC,8,0),"错误"))</f>
        <v/>
      </c>
      <c r="R17" s="172"/>
      <c r="S17" s="29"/>
      <c r="T17" s="266"/>
      <c r="U17" s="31"/>
      <c r="V17" s="32"/>
      <c r="W17" s="30" t="str">
        <f>IF(E17="","",IF(ISERROR(VLOOKUP(E17,'1-学员信息表'!A:AC,9,0)),"错误",IF(VLOOKUP(E17,'1-学员信息表'!A:AC,9,0)="","错误",VLOOKUP(E17,'1-学员信息表'!A:AC,9,0))))</f>
        <v/>
      </c>
      <c r="X17" s="27" t="str">
        <f>IF(E17="","",IF(ISERROR(VLOOKUP(E17,'1-学员信息表'!A:AC,19,0)),"错误",IF(VLOOKUP(E17,'1-学员信息表'!A:AC,19,0)="","错误",VLOOKUP(E17,'1-学员信息表'!A:AC,19,0))))</f>
        <v/>
      </c>
      <c r="Y17" s="27" t="str">
        <f>IF(E17="","",IF(ISERROR(VLOOKUP(E17,'1-学员信息表'!A:AC,20,0)),"错误",IF(VLOOKUP(E17,'1-学员信息表'!A:AC,20,0)="","错误",VLOOKUP(E17,'1-学员信息表'!A:AC,20,0))))</f>
        <v/>
      </c>
    </row>
    <row r="18" spans="1:25" s="1" customFormat="1">
      <c r="A18" s="158" t="str">
        <f t="shared" si="0"/>
        <v/>
      </c>
      <c r="B18" s="26" t="str">
        <f t="shared" si="1"/>
        <v/>
      </c>
      <c r="C18" s="159" t="str">
        <f t="shared" si="2"/>
        <v/>
      </c>
      <c r="D18" s="147"/>
      <c r="E18" s="169"/>
      <c r="F18" s="26" t="str">
        <f>IF(E18="","",IFERROR(VLOOKUP(E18,'1-学员信息表'!A:AC,2,0),"错误"))</f>
        <v/>
      </c>
      <c r="G18" s="26" t="str">
        <f>IF(E18="","",VLOOKUP(LEFT(H18,3),班级编码!A:M,8,0))</f>
        <v/>
      </c>
      <c r="H18" s="169"/>
      <c r="I18" s="30" t="str">
        <f>IF(E18="","",IFERROR(VLOOKUP(H18,'2-班级信息'!A:AI,23,0),"错误"))</f>
        <v/>
      </c>
      <c r="J18" s="30" t="str">
        <f>IF(E18="","",IFERROR(VLOOKUP(H18,'2-班级信息'!A:AI,24,0),"错误"))</f>
        <v/>
      </c>
      <c r="K18" s="33" t="str">
        <f>IF(E18="","",IFERROR(VLOOKUP(H18,'2-班级信息'!A:AD,6,0),"错误"))</f>
        <v/>
      </c>
      <c r="L18" s="33" t="str">
        <f>IF(E18="","",IFERROR(VLOOKUP(H18,'2-班级信息'!A:AD,30,0),"错误"))</f>
        <v/>
      </c>
      <c r="M18" s="170"/>
      <c r="N18" s="171"/>
      <c r="O18" s="28">
        <f>SUMIF('6-学员费用预警表'!A:A,E18,'6-学员费用预警表'!E:E)</f>
        <v>0</v>
      </c>
      <c r="P18" s="28">
        <f>SUMIF('6-学员费用预警表'!A:A,E18,'6-学员费用预警表'!H:H)</f>
        <v>0</v>
      </c>
      <c r="Q18" s="27" t="str">
        <f>IF(E18="","",IFERROR(VLOOKUP(E18,'1-学员信息表'!A:AC,8,0),"错误"))</f>
        <v/>
      </c>
      <c r="R18" s="172"/>
      <c r="S18" s="29"/>
      <c r="T18" s="266"/>
      <c r="U18" s="31"/>
      <c r="V18" s="32"/>
      <c r="W18" s="30" t="str">
        <f>IF(E18="","",IF(ISERROR(VLOOKUP(E18,'1-学员信息表'!A:AC,9,0)),"错误",IF(VLOOKUP(E18,'1-学员信息表'!A:AC,9,0)="","错误",VLOOKUP(E18,'1-学员信息表'!A:AC,9,0))))</f>
        <v/>
      </c>
      <c r="X18" s="27" t="str">
        <f>IF(E18="","",IF(ISERROR(VLOOKUP(E18,'1-学员信息表'!A:AC,19,0)),"错误",IF(VLOOKUP(E18,'1-学员信息表'!A:AC,19,0)="","错误",VLOOKUP(E18,'1-学员信息表'!A:AC,19,0))))</f>
        <v/>
      </c>
      <c r="Y18" s="27" t="str">
        <f>IF(E18="","",IF(ISERROR(VLOOKUP(E18,'1-学员信息表'!A:AC,20,0)),"错误",IF(VLOOKUP(E18,'1-学员信息表'!A:AC,20,0)="","错误",VLOOKUP(E18,'1-学员信息表'!A:AC,20,0))))</f>
        <v/>
      </c>
    </row>
    <row r="19" spans="1:25" s="1" customFormat="1">
      <c r="A19" s="158" t="str">
        <f t="shared" si="0"/>
        <v/>
      </c>
      <c r="B19" s="26" t="str">
        <f t="shared" si="1"/>
        <v/>
      </c>
      <c r="C19" s="159" t="str">
        <f t="shared" si="2"/>
        <v/>
      </c>
      <c r="D19" s="147"/>
      <c r="E19" s="169"/>
      <c r="F19" s="26" t="str">
        <f>IF(E19="","",IFERROR(VLOOKUP(E19,'1-学员信息表'!A:AC,2,0),"错误"))</f>
        <v/>
      </c>
      <c r="G19" s="26" t="str">
        <f>IF(E19="","",VLOOKUP(LEFT(H19,3),班级编码!A:M,8,0))</f>
        <v/>
      </c>
      <c r="H19" s="169"/>
      <c r="I19" s="30" t="str">
        <f>IF(E19="","",IFERROR(VLOOKUP(H19,'2-班级信息'!A:AI,23,0),"错误"))</f>
        <v/>
      </c>
      <c r="J19" s="30" t="str">
        <f>IF(E19="","",IFERROR(VLOOKUP(H19,'2-班级信息'!A:AI,24,0),"错误"))</f>
        <v/>
      </c>
      <c r="K19" s="33" t="str">
        <f>IF(E19="","",IFERROR(VLOOKUP(H19,'2-班级信息'!A:AD,6,0),"错误"))</f>
        <v/>
      </c>
      <c r="L19" s="33" t="str">
        <f>IF(E19="","",IFERROR(VLOOKUP(H19,'2-班级信息'!A:AD,30,0),"错误"))</f>
        <v/>
      </c>
      <c r="M19" s="170"/>
      <c r="N19" s="171"/>
      <c r="O19" s="28">
        <f>SUMIF('6-学员费用预警表'!A:A,E19,'6-学员费用预警表'!E:E)</f>
        <v>0</v>
      </c>
      <c r="P19" s="28">
        <f>SUMIF('6-学员费用预警表'!A:A,E19,'6-学员费用预警表'!H:H)</f>
        <v>0</v>
      </c>
      <c r="Q19" s="27" t="str">
        <f>IF(E19="","",IFERROR(VLOOKUP(E19,'1-学员信息表'!A:AC,8,0),"错误"))</f>
        <v/>
      </c>
      <c r="R19" s="172"/>
      <c r="S19" s="29"/>
      <c r="T19" s="266"/>
      <c r="U19" s="31"/>
      <c r="V19" s="32"/>
      <c r="W19" s="30" t="str">
        <f>IF(E19="","",IF(ISERROR(VLOOKUP(E19,'1-学员信息表'!A:AC,9,0)),"错误",IF(VLOOKUP(E19,'1-学员信息表'!A:AC,9,0)="","错误",VLOOKUP(E19,'1-学员信息表'!A:AC,9,0))))</f>
        <v/>
      </c>
      <c r="X19" s="27" t="str">
        <f>IF(E19="","",IF(ISERROR(VLOOKUP(E19,'1-学员信息表'!A:AC,19,0)),"错误",IF(VLOOKUP(E19,'1-学员信息表'!A:AC,19,0)="","错误",VLOOKUP(E19,'1-学员信息表'!A:AC,19,0))))</f>
        <v/>
      </c>
      <c r="Y19" s="27" t="str">
        <f>IF(E19="","",IF(ISERROR(VLOOKUP(E19,'1-学员信息表'!A:AC,20,0)),"错误",IF(VLOOKUP(E19,'1-学员信息表'!A:AC,20,0)="","错误",VLOOKUP(E19,'1-学员信息表'!A:AC,20,0))))</f>
        <v/>
      </c>
    </row>
    <row r="20" spans="1:25" s="1" customFormat="1">
      <c r="A20" s="158" t="str">
        <f t="shared" si="0"/>
        <v/>
      </c>
      <c r="B20" s="26" t="str">
        <f t="shared" si="1"/>
        <v/>
      </c>
      <c r="C20" s="159" t="str">
        <f t="shared" si="2"/>
        <v/>
      </c>
      <c r="D20" s="147"/>
      <c r="E20" s="169"/>
      <c r="F20" s="26" t="str">
        <f>IF(E20="","",IFERROR(VLOOKUP(E20,'1-学员信息表'!A:AC,2,0),"错误"))</f>
        <v/>
      </c>
      <c r="G20" s="26" t="str">
        <f>IF(E20="","",VLOOKUP(LEFT(H20,3),班级编码!A:M,8,0))</f>
        <v/>
      </c>
      <c r="H20" s="169"/>
      <c r="I20" s="30" t="str">
        <f>IF(E20="","",IFERROR(VLOOKUP(H20,'2-班级信息'!A:AI,23,0),"错误"))</f>
        <v/>
      </c>
      <c r="J20" s="30" t="str">
        <f>IF(E20="","",IFERROR(VLOOKUP(H20,'2-班级信息'!A:AI,24,0),"错误"))</f>
        <v/>
      </c>
      <c r="K20" s="33" t="str">
        <f>IF(E20="","",IFERROR(VLOOKUP(H20,'2-班级信息'!A:AD,6,0),"错误"))</f>
        <v/>
      </c>
      <c r="L20" s="33" t="str">
        <f>IF(E20="","",IFERROR(VLOOKUP(H20,'2-班级信息'!A:AD,30,0),"错误"))</f>
        <v/>
      </c>
      <c r="M20" s="170"/>
      <c r="N20" s="171"/>
      <c r="O20" s="28">
        <f>SUMIF('6-学员费用预警表'!A:A,E20,'6-学员费用预警表'!E:E)</f>
        <v>0</v>
      </c>
      <c r="P20" s="28">
        <f>SUMIF('6-学员费用预警表'!A:A,E20,'6-学员费用预警表'!H:H)</f>
        <v>0</v>
      </c>
      <c r="Q20" s="27" t="str">
        <f>IF(E20="","",IFERROR(VLOOKUP(E20,'1-学员信息表'!A:AC,8,0),"错误"))</f>
        <v/>
      </c>
      <c r="R20" s="172"/>
      <c r="S20" s="29"/>
      <c r="T20" s="266"/>
      <c r="U20" s="31"/>
      <c r="V20" s="32"/>
      <c r="W20" s="30" t="str">
        <f>IF(E20="","",IF(ISERROR(VLOOKUP(E20,'1-学员信息表'!A:AC,9,0)),"错误",IF(VLOOKUP(E20,'1-学员信息表'!A:AC,9,0)="","错误",VLOOKUP(E20,'1-学员信息表'!A:AC,9,0))))</f>
        <v/>
      </c>
      <c r="X20" s="27" t="str">
        <f>IF(E20="","",IF(ISERROR(VLOOKUP(E20,'1-学员信息表'!A:AC,19,0)),"错误",IF(VLOOKUP(E20,'1-学员信息表'!A:AC,19,0)="","错误",VLOOKUP(E20,'1-学员信息表'!A:AC,19,0))))</f>
        <v/>
      </c>
      <c r="Y20" s="27" t="str">
        <f>IF(E20="","",IF(ISERROR(VLOOKUP(E20,'1-学员信息表'!A:AC,20,0)),"错误",IF(VLOOKUP(E20,'1-学员信息表'!A:AC,20,0)="","错误",VLOOKUP(E20,'1-学员信息表'!A:AC,20,0))))</f>
        <v/>
      </c>
    </row>
    <row r="21" spans="1:25" s="1" customFormat="1">
      <c r="A21" s="158" t="str">
        <f t="shared" si="0"/>
        <v/>
      </c>
      <c r="B21" s="26" t="str">
        <f t="shared" si="1"/>
        <v/>
      </c>
      <c r="C21" s="159" t="str">
        <f t="shared" si="2"/>
        <v/>
      </c>
      <c r="D21" s="147"/>
      <c r="E21" s="169"/>
      <c r="F21" s="26" t="str">
        <f>IF(E21="","",IFERROR(VLOOKUP(E21,'1-学员信息表'!A:AC,2,0),"错误"))</f>
        <v/>
      </c>
      <c r="G21" s="26" t="str">
        <f>IF(E21="","",VLOOKUP(LEFT(H21,3),班级编码!A:M,8,0))</f>
        <v/>
      </c>
      <c r="H21" s="169"/>
      <c r="I21" s="30" t="str">
        <f>IF(E21="","",IFERROR(VLOOKUP(H21,'2-班级信息'!A:AI,23,0),"错误"))</f>
        <v/>
      </c>
      <c r="J21" s="30" t="str">
        <f>IF(E21="","",IFERROR(VLOOKUP(H21,'2-班级信息'!A:AI,24,0),"错误"))</f>
        <v/>
      </c>
      <c r="K21" s="33" t="str">
        <f>IF(E21="","",IFERROR(VLOOKUP(H21,'2-班级信息'!A:AD,6,0),"错误"))</f>
        <v/>
      </c>
      <c r="L21" s="33" t="str">
        <f>IF(E21="","",IFERROR(VLOOKUP(H21,'2-班级信息'!A:AD,30,0),"错误"))</f>
        <v/>
      </c>
      <c r="M21" s="170"/>
      <c r="N21" s="171"/>
      <c r="O21" s="28">
        <f>SUMIF('6-学员费用预警表'!A:A,E21,'6-学员费用预警表'!E:E)</f>
        <v>0</v>
      </c>
      <c r="P21" s="28">
        <f>SUMIF('6-学员费用预警表'!A:A,E21,'6-学员费用预警表'!H:H)</f>
        <v>0</v>
      </c>
      <c r="Q21" s="27" t="str">
        <f>IF(E21="","",IFERROR(VLOOKUP(E21,'1-学员信息表'!A:AC,8,0),"错误"))</f>
        <v/>
      </c>
      <c r="R21" s="172"/>
      <c r="S21" s="29"/>
      <c r="T21" s="266"/>
      <c r="U21" s="31"/>
      <c r="V21" s="32"/>
      <c r="W21" s="30" t="str">
        <f>IF(E21="","",IF(ISERROR(VLOOKUP(E21,'1-学员信息表'!A:AC,9,0)),"错误",IF(VLOOKUP(E21,'1-学员信息表'!A:AC,9,0)="","错误",VLOOKUP(E21,'1-学员信息表'!A:AC,9,0))))</f>
        <v/>
      </c>
      <c r="X21" s="27" t="str">
        <f>IF(E21="","",IF(ISERROR(VLOOKUP(E21,'1-学员信息表'!A:AC,19,0)),"错误",IF(VLOOKUP(E21,'1-学员信息表'!A:AC,19,0)="","错误",VLOOKUP(E21,'1-学员信息表'!A:AC,19,0))))</f>
        <v/>
      </c>
      <c r="Y21" s="27" t="str">
        <f>IF(E21="","",IF(ISERROR(VLOOKUP(E21,'1-学员信息表'!A:AC,20,0)),"错误",IF(VLOOKUP(E21,'1-学员信息表'!A:AC,20,0)="","错误",VLOOKUP(E21,'1-学员信息表'!A:AC,20,0))))</f>
        <v/>
      </c>
    </row>
    <row r="22" spans="1:25">
      <c r="A22" s="158" t="str">
        <f t="shared" si="0"/>
        <v/>
      </c>
      <c r="B22" s="26" t="str">
        <f t="shared" si="1"/>
        <v/>
      </c>
      <c r="C22" s="159" t="str">
        <f t="shared" si="2"/>
        <v/>
      </c>
      <c r="D22" s="147"/>
      <c r="E22" s="169"/>
      <c r="F22" s="26" t="str">
        <f>IF(E22="","",IFERROR(VLOOKUP(E22,'1-学员信息表'!A:AC,2,0),"错误"))</f>
        <v/>
      </c>
      <c r="G22" s="26" t="str">
        <f>IF(E22="","",VLOOKUP(LEFT(H22,3),班级编码!A:M,8,0))</f>
        <v/>
      </c>
      <c r="H22" s="169"/>
      <c r="I22" s="30" t="str">
        <f>IF(E22="","",IFERROR(VLOOKUP(H22,'2-班级信息'!A:AI,23,0),"错误"))</f>
        <v/>
      </c>
      <c r="J22" s="30" t="str">
        <f>IF(E22="","",IFERROR(VLOOKUP(H22,'2-班级信息'!A:AI,24,0),"错误"))</f>
        <v/>
      </c>
      <c r="K22" s="33" t="str">
        <f>IF(E22="","",IFERROR(VLOOKUP(H22,'2-班级信息'!A:AD,6,0),"错误"))</f>
        <v/>
      </c>
      <c r="L22" s="33" t="str">
        <f>IF(E22="","",IFERROR(VLOOKUP(H22,'2-班级信息'!A:AD,30,0),"错误"))</f>
        <v/>
      </c>
      <c r="M22" s="170"/>
      <c r="N22" s="171"/>
      <c r="O22" s="28">
        <f>SUMIF('6-学员费用预警表'!A:A,E22,'6-学员费用预警表'!E:E)</f>
        <v>0</v>
      </c>
      <c r="P22" s="28">
        <f>SUMIF('6-学员费用预警表'!A:A,E22,'6-学员费用预警表'!H:H)</f>
        <v>0</v>
      </c>
      <c r="Q22" s="27" t="str">
        <f>IF(E22="","",IFERROR(VLOOKUP(E22,'1-学员信息表'!A:AC,8,0),"错误"))</f>
        <v/>
      </c>
      <c r="R22" s="172"/>
      <c r="S22" s="29"/>
      <c r="T22" s="266"/>
      <c r="U22" s="31"/>
      <c r="V22" s="32"/>
      <c r="W22" s="30" t="str">
        <f>IF(E22="","",IF(ISERROR(VLOOKUP(E22,'1-学员信息表'!A:AC,9,0)),"错误",IF(VLOOKUP(E22,'1-学员信息表'!A:AC,9,0)="","错误",VLOOKUP(E22,'1-学员信息表'!A:AC,9,0))))</f>
        <v/>
      </c>
      <c r="X22" s="27" t="str">
        <f>IF(E22="","",IF(ISERROR(VLOOKUP(E22,'1-学员信息表'!A:AC,19,0)),"错误",IF(VLOOKUP(E22,'1-学员信息表'!A:AC,19,0)="","错误",VLOOKUP(E22,'1-学员信息表'!A:AC,19,0))))</f>
        <v/>
      </c>
      <c r="Y22" s="27" t="str">
        <f>IF(E22="","",IF(ISERROR(VLOOKUP(E22,'1-学员信息表'!A:AC,20,0)),"错误",IF(VLOOKUP(E22,'1-学员信息表'!A:AC,20,0)="","错误",VLOOKUP(E22,'1-学员信息表'!A:AC,20,0))))</f>
        <v/>
      </c>
    </row>
    <row r="23" spans="1:25">
      <c r="A23" s="158" t="str">
        <f t="shared" si="0"/>
        <v/>
      </c>
      <c r="B23" s="26" t="str">
        <f t="shared" si="1"/>
        <v/>
      </c>
      <c r="C23" s="159" t="str">
        <f t="shared" si="2"/>
        <v/>
      </c>
      <c r="D23" s="147"/>
      <c r="E23" s="169"/>
      <c r="F23" s="26" t="str">
        <f>IF(E23="","",IFERROR(VLOOKUP(E23,'1-学员信息表'!A:AC,2,0),"错误"))</f>
        <v/>
      </c>
      <c r="G23" s="26" t="str">
        <f>IF(E23="","",VLOOKUP(LEFT(H23,3),班级编码!A:M,8,0))</f>
        <v/>
      </c>
      <c r="H23" s="169"/>
      <c r="I23" s="30" t="str">
        <f>IF(E23="","",IFERROR(VLOOKUP(H23,'2-班级信息'!A:AI,23,0),"错误"))</f>
        <v/>
      </c>
      <c r="J23" s="30" t="str">
        <f>IF(E23="","",IFERROR(VLOOKUP(H23,'2-班级信息'!A:AI,24,0),"错误"))</f>
        <v/>
      </c>
      <c r="K23" s="33" t="str">
        <f>IF(E23="","",IFERROR(VLOOKUP(H23,'2-班级信息'!A:AD,6,0),"错误"))</f>
        <v/>
      </c>
      <c r="L23" s="33" t="str">
        <f>IF(E23="","",IFERROR(VLOOKUP(H23,'2-班级信息'!A:AD,30,0),"错误"))</f>
        <v/>
      </c>
      <c r="M23" s="170"/>
      <c r="N23" s="171"/>
      <c r="O23" s="28">
        <f>SUMIF('6-学员费用预警表'!A:A,E23,'6-学员费用预警表'!E:E)</f>
        <v>0</v>
      </c>
      <c r="P23" s="28">
        <f>SUMIF('6-学员费用预警表'!A:A,E23,'6-学员费用预警表'!H:H)</f>
        <v>0</v>
      </c>
      <c r="Q23" s="27" t="str">
        <f>IF(E23="","",IFERROR(VLOOKUP(E23,'1-学员信息表'!A:AC,8,0),"错误"))</f>
        <v/>
      </c>
      <c r="R23" s="172"/>
      <c r="S23" s="29"/>
      <c r="T23" s="266"/>
      <c r="U23" s="31"/>
      <c r="V23" s="32"/>
      <c r="W23" s="30" t="str">
        <f>IF(E23="","",IF(ISERROR(VLOOKUP(E23,'1-学员信息表'!A:AC,9,0)),"错误",IF(VLOOKUP(E23,'1-学员信息表'!A:AC,9,0)="","错误",VLOOKUP(E23,'1-学员信息表'!A:AC,9,0))))</f>
        <v/>
      </c>
      <c r="X23" s="27" t="str">
        <f>IF(E23="","",IF(ISERROR(VLOOKUP(E23,'1-学员信息表'!A:AC,19,0)),"错误",IF(VLOOKUP(E23,'1-学员信息表'!A:AC,19,0)="","错误",VLOOKUP(E23,'1-学员信息表'!A:AC,19,0))))</f>
        <v/>
      </c>
      <c r="Y23" s="27" t="str">
        <f>IF(E23="","",IF(ISERROR(VLOOKUP(E23,'1-学员信息表'!A:AC,20,0)),"错误",IF(VLOOKUP(E23,'1-学员信息表'!A:AC,20,0)="","错误",VLOOKUP(E23,'1-学员信息表'!A:AC,20,0))))</f>
        <v/>
      </c>
    </row>
    <row r="24" spans="1:25">
      <c r="A24" s="158" t="str">
        <f t="shared" si="0"/>
        <v/>
      </c>
      <c r="B24" s="26" t="str">
        <f t="shared" si="1"/>
        <v/>
      </c>
      <c r="C24" s="159" t="str">
        <f t="shared" si="2"/>
        <v/>
      </c>
      <c r="D24" s="147"/>
      <c r="E24" s="169"/>
      <c r="F24" s="26" t="str">
        <f>IF(E24="","",IFERROR(VLOOKUP(E24,'1-学员信息表'!A:AC,2,0),"错误"))</f>
        <v/>
      </c>
      <c r="G24" s="26" t="str">
        <f>IF(E24="","",VLOOKUP(LEFT(H24,3),班级编码!A:M,8,0))</f>
        <v/>
      </c>
      <c r="H24" s="169"/>
      <c r="I24" s="30" t="str">
        <f>IF(E24="","",IFERROR(VLOOKUP(H24,'2-班级信息'!A:AI,23,0),"错误"))</f>
        <v/>
      </c>
      <c r="J24" s="30" t="str">
        <f>IF(E24="","",IFERROR(VLOOKUP(H24,'2-班级信息'!A:AI,24,0),"错误"))</f>
        <v/>
      </c>
      <c r="K24" s="33" t="str">
        <f>IF(E24="","",IFERROR(VLOOKUP(H24,'2-班级信息'!A:AD,6,0),"错误"))</f>
        <v/>
      </c>
      <c r="L24" s="33" t="str">
        <f>IF(E24="","",IFERROR(VLOOKUP(H24,'2-班级信息'!A:AD,30,0),"错误"))</f>
        <v/>
      </c>
      <c r="M24" s="170"/>
      <c r="N24" s="171"/>
      <c r="O24" s="28">
        <f>SUMIF('6-学员费用预警表'!A:A,E24,'6-学员费用预警表'!E:E)</f>
        <v>0</v>
      </c>
      <c r="P24" s="28">
        <f>SUMIF('6-学员费用预警表'!A:A,E24,'6-学员费用预警表'!H:H)</f>
        <v>0</v>
      </c>
      <c r="Q24" s="27" t="str">
        <f>IF(E24="","",IFERROR(VLOOKUP(E24,'1-学员信息表'!A:AC,8,0),"错误"))</f>
        <v/>
      </c>
      <c r="R24" s="172"/>
      <c r="S24" s="29"/>
      <c r="T24" s="266"/>
      <c r="U24" s="31"/>
      <c r="V24" s="32"/>
      <c r="W24" s="30" t="str">
        <f>IF(E24="","",IF(ISERROR(VLOOKUP(E24,'1-学员信息表'!A:AC,9,0)),"错误",IF(VLOOKUP(E24,'1-学员信息表'!A:AC,9,0)="","错误",VLOOKUP(E24,'1-学员信息表'!A:AC,9,0))))</f>
        <v/>
      </c>
      <c r="X24" s="27" t="str">
        <f>IF(E24="","",IF(ISERROR(VLOOKUP(E24,'1-学员信息表'!A:AC,19,0)),"错误",IF(VLOOKUP(E24,'1-学员信息表'!A:AC,19,0)="","错误",VLOOKUP(E24,'1-学员信息表'!A:AC,19,0))))</f>
        <v/>
      </c>
      <c r="Y24" s="27" t="str">
        <f>IF(E24="","",IF(ISERROR(VLOOKUP(E24,'1-学员信息表'!A:AC,20,0)),"错误",IF(VLOOKUP(E24,'1-学员信息表'!A:AC,20,0)="","错误",VLOOKUP(E24,'1-学员信息表'!A:AC,20,0))))</f>
        <v/>
      </c>
    </row>
    <row r="25" spans="1:25">
      <c r="A25" s="158" t="str">
        <f t="shared" si="0"/>
        <v/>
      </c>
      <c r="B25" s="26" t="str">
        <f t="shared" si="1"/>
        <v/>
      </c>
      <c r="C25" s="159" t="str">
        <f t="shared" si="2"/>
        <v/>
      </c>
      <c r="D25" s="147"/>
      <c r="E25" s="169"/>
      <c r="F25" s="26" t="str">
        <f>IF(E25="","",IFERROR(VLOOKUP(E25,'1-学员信息表'!A:AC,2,0),"错误"))</f>
        <v/>
      </c>
      <c r="G25" s="26" t="str">
        <f>IF(E25="","",VLOOKUP(LEFT(H25,3),班级编码!A:M,8,0))</f>
        <v/>
      </c>
      <c r="H25" s="169"/>
      <c r="I25" s="30" t="str">
        <f>IF(E25="","",IFERROR(VLOOKUP(H25,'2-班级信息'!A:AI,23,0),"错误"))</f>
        <v/>
      </c>
      <c r="J25" s="30" t="str">
        <f>IF(E25="","",IFERROR(VLOOKUP(H25,'2-班级信息'!A:AI,24,0),"错误"))</f>
        <v/>
      </c>
      <c r="K25" s="33" t="str">
        <f>IF(E25="","",IFERROR(VLOOKUP(H25,'2-班级信息'!A:AD,6,0),"错误"))</f>
        <v/>
      </c>
      <c r="L25" s="33" t="str">
        <f>IF(E25="","",IFERROR(VLOOKUP(H25,'2-班级信息'!A:AD,30,0),"错误"))</f>
        <v/>
      </c>
      <c r="M25" s="170"/>
      <c r="N25" s="171"/>
      <c r="O25" s="28">
        <f>SUMIF('6-学员费用预警表'!A:A,E25,'6-学员费用预警表'!E:E)</f>
        <v>0</v>
      </c>
      <c r="P25" s="28">
        <f>SUMIF('6-学员费用预警表'!A:A,E25,'6-学员费用预警表'!H:H)</f>
        <v>0</v>
      </c>
      <c r="Q25" s="27" t="str">
        <f>IF(E25="","",IFERROR(VLOOKUP(E25,'1-学员信息表'!A:AC,8,0),"错误"))</f>
        <v/>
      </c>
      <c r="R25" s="172"/>
      <c r="S25" s="29"/>
      <c r="T25" s="266"/>
      <c r="U25" s="31"/>
      <c r="V25" s="32"/>
      <c r="W25" s="30" t="str">
        <f>IF(E25="","",IF(ISERROR(VLOOKUP(E25,'1-学员信息表'!A:AC,9,0)),"错误",IF(VLOOKUP(E25,'1-学员信息表'!A:AC,9,0)="","错误",VLOOKUP(E25,'1-学员信息表'!A:AC,9,0))))</f>
        <v/>
      </c>
      <c r="X25" s="27" t="str">
        <f>IF(E25="","",IF(ISERROR(VLOOKUP(E25,'1-学员信息表'!A:AC,19,0)),"错误",IF(VLOOKUP(E25,'1-学员信息表'!A:AC,19,0)="","错误",VLOOKUP(E25,'1-学员信息表'!A:AC,19,0))))</f>
        <v/>
      </c>
      <c r="Y25" s="27" t="str">
        <f>IF(E25="","",IF(ISERROR(VLOOKUP(E25,'1-学员信息表'!A:AC,20,0)),"错误",IF(VLOOKUP(E25,'1-学员信息表'!A:AC,20,0)="","错误",VLOOKUP(E25,'1-学员信息表'!A:AC,20,0))))</f>
        <v/>
      </c>
    </row>
    <row r="26" spans="1:25">
      <c r="A26" s="158" t="str">
        <f t="shared" si="0"/>
        <v/>
      </c>
      <c r="B26" s="26" t="str">
        <f t="shared" si="1"/>
        <v/>
      </c>
      <c r="C26" s="159" t="str">
        <f t="shared" si="2"/>
        <v/>
      </c>
      <c r="D26" s="147"/>
      <c r="E26" s="169"/>
      <c r="F26" s="26" t="str">
        <f>IF(E26="","",IFERROR(VLOOKUP(E26,'1-学员信息表'!A:AC,2,0),"错误"))</f>
        <v/>
      </c>
      <c r="G26" s="26" t="str">
        <f>IF(E26="","",VLOOKUP(LEFT(H26,3),班级编码!A:M,8,0))</f>
        <v/>
      </c>
      <c r="H26" s="169"/>
      <c r="I26" s="30" t="str">
        <f>IF(E26="","",IFERROR(VLOOKUP(H26,'2-班级信息'!A:AI,23,0),"错误"))</f>
        <v/>
      </c>
      <c r="J26" s="30" t="str">
        <f>IF(E26="","",IFERROR(VLOOKUP(H26,'2-班级信息'!A:AI,24,0),"错误"))</f>
        <v/>
      </c>
      <c r="K26" s="33" t="str">
        <f>IF(E26="","",IFERROR(VLOOKUP(H26,'2-班级信息'!A:AD,6,0),"错误"))</f>
        <v/>
      </c>
      <c r="L26" s="33" t="str">
        <f>IF(E26="","",IFERROR(VLOOKUP(H26,'2-班级信息'!A:AD,30,0),"错误"))</f>
        <v/>
      </c>
      <c r="M26" s="170"/>
      <c r="N26" s="171"/>
      <c r="O26" s="28">
        <f>SUMIF('6-学员费用预警表'!A:A,E26,'6-学员费用预警表'!E:E)</f>
        <v>0</v>
      </c>
      <c r="P26" s="28">
        <f>SUMIF('6-学员费用预警表'!A:A,E26,'6-学员费用预警表'!H:H)</f>
        <v>0</v>
      </c>
      <c r="Q26" s="27" t="str">
        <f>IF(E26="","",IFERROR(VLOOKUP(E26,'1-学员信息表'!A:AC,8,0),"错误"))</f>
        <v/>
      </c>
      <c r="R26" s="172"/>
      <c r="S26" s="29"/>
      <c r="T26" s="266"/>
      <c r="U26" s="31"/>
      <c r="V26" s="32"/>
      <c r="W26" s="30" t="str">
        <f>IF(E26="","",IF(ISERROR(VLOOKUP(E26,'1-学员信息表'!A:AC,9,0)),"错误",IF(VLOOKUP(E26,'1-学员信息表'!A:AC,9,0)="","错误",VLOOKUP(E26,'1-学员信息表'!A:AC,9,0))))</f>
        <v/>
      </c>
      <c r="X26" s="27" t="str">
        <f>IF(E26="","",IF(ISERROR(VLOOKUP(E26,'1-学员信息表'!A:AC,19,0)),"错误",IF(VLOOKUP(E26,'1-学员信息表'!A:AC,19,0)="","错误",VLOOKUP(E26,'1-学员信息表'!A:AC,19,0))))</f>
        <v/>
      </c>
      <c r="Y26" s="27" t="str">
        <f>IF(E26="","",IF(ISERROR(VLOOKUP(E26,'1-学员信息表'!A:AC,20,0)),"错误",IF(VLOOKUP(E26,'1-学员信息表'!A:AC,20,0)="","错误",VLOOKUP(E26,'1-学员信息表'!A:AC,20,0))))</f>
        <v/>
      </c>
    </row>
    <row r="27" spans="1:25">
      <c r="A27" s="158" t="str">
        <f t="shared" si="0"/>
        <v/>
      </c>
      <c r="B27" s="26" t="str">
        <f t="shared" si="1"/>
        <v/>
      </c>
      <c r="C27" s="159" t="str">
        <f t="shared" si="2"/>
        <v/>
      </c>
      <c r="D27" s="147"/>
      <c r="E27" s="169"/>
      <c r="F27" s="26" t="str">
        <f>IF(E27="","",IFERROR(VLOOKUP(E27,'1-学员信息表'!A:AC,2,0),"错误"))</f>
        <v/>
      </c>
      <c r="G27" s="26" t="str">
        <f>IF(E27="","",VLOOKUP(LEFT(H27,3),班级编码!A:M,8,0))</f>
        <v/>
      </c>
      <c r="H27" s="169"/>
      <c r="I27" s="30" t="str">
        <f>IF(E27="","",IFERROR(VLOOKUP(H27,'2-班级信息'!A:AI,23,0),"错误"))</f>
        <v/>
      </c>
      <c r="J27" s="30" t="str">
        <f>IF(E27="","",IFERROR(VLOOKUP(H27,'2-班级信息'!A:AI,24,0),"错误"))</f>
        <v/>
      </c>
      <c r="K27" s="33" t="str">
        <f>IF(E27="","",IFERROR(VLOOKUP(H27,'2-班级信息'!A:AD,6,0),"错误"))</f>
        <v/>
      </c>
      <c r="L27" s="33" t="str">
        <f>IF(E27="","",IFERROR(VLOOKUP(H27,'2-班级信息'!A:AD,30,0),"错误"))</f>
        <v/>
      </c>
      <c r="M27" s="170"/>
      <c r="N27" s="171"/>
      <c r="O27" s="28">
        <f>SUMIF('6-学员费用预警表'!A:A,E27,'6-学员费用预警表'!E:E)</f>
        <v>0</v>
      </c>
      <c r="P27" s="28">
        <f>SUMIF('6-学员费用预警表'!A:A,E27,'6-学员费用预警表'!H:H)</f>
        <v>0</v>
      </c>
      <c r="Q27" s="27" t="str">
        <f>IF(E27="","",IFERROR(VLOOKUP(E27,'1-学员信息表'!A:AC,8,0),"错误"))</f>
        <v/>
      </c>
      <c r="R27" s="172"/>
      <c r="S27" s="29"/>
      <c r="T27" s="266"/>
      <c r="U27" s="31"/>
      <c r="V27" s="32"/>
      <c r="W27" s="30" t="str">
        <f>IF(E27="","",IF(ISERROR(VLOOKUP(E27,'1-学员信息表'!A:AC,9,0)),"错误",IF(VLOOKUP(E27,'1-学员信息表'!A:AC,9,0)="","错误",VLOOKUP(E27,'1-学员信息表'!A:AC,9,0))))</f>
        <v/>
      </c>
      <c r="X27" s="27" t="str">
        <f>IF(E27="","",IF(ISERROR(VLOOKUP(E27,'1-学员信息表'!A:AC,19,0)),"错误",IF(VLOOKUP(E27,'1-学员信息表'!A:AC,19,0)="","错误",VLOOKUP(E27,'1-学员信息表'!A:AC,19,0))))</f>
        <v/>
      </c>
      <c r="Y27" s="27" t="str">
        <f>IF(E27="","",IF(ISERROR(VLOOKUP(E27,'1-学员信息表'!A:AC,20,0)),"错误",IF(VLOOKUP(E27,'1-学员信息表'!A:AC,20,0)="","错误",VLOOKUP(E27,'1-学员信息表'!A:AC,20,0))))</f>
        <v/>
      </c>
    </row>
    <row r="28" spans="1:25">
      <c r="A28" s="158" t="str">
        <f t="shared" si="0"/>
        <v/>
      </c>
      <c r="B28" s="26" t="str">
        <f t="shared" si="1"/>
        <v/>
      </c>
      <c r="C28" s="159" t="str">
        <f t="shared" si="2"/>
        <v/>
      </c>
      <c r="D28" s="147"/>
      <c r="E28" s="169"/>
      <c r="F28" s="26" t="str">
        <f>IF(E28="","",IFERROR(VLOOKUP(E28,'1-学员信息表'!A:AC,2,0),"错误"))</f>
        <v/>
      </c>
      <c r="G28" s="26" t="str">
        <f>IF(E28="","",VLOOKUP(LEFT(H28,3),班级编码!A:M,8,0))</f>
        <v/>
      </c>
      <c r="H28" s="169"/>
      <c r="I28" s="30" t="str">
        <f>IF(E28="","",IFERROR(VLOOKUP(H28,'2-班级信息'!A:AI,23,0),"错误"))</f>
        <v/>
      </c>
      <c r="J28" s="30" t="str">
        <f>IF(E28="","",IFERROR(VLOOKUP(H28,'2-班级信息'!A:AI,24,0),"错误"))</f>
        <v/>
      </c>
      <c r="K28" s="33" t="str">
        <f>IF(E28="","",IFERROR(VLOOKUP(H28,'2-班级信息'!A:AD,6,0),"错误"))</f>
        <v/>
      </c>
      <c r="L28" s="33" t="str">
        <f>IF(E28="","",IFERROR(VLOOKUP(H28,'2-班级信息'!A:AD,30,0),"错误"))</f>
        <v/>
      </c>
      <c r="M28" s="170"/>
      <c r="N28" s="171"/>
      <c r="O28" s="28">
        <f>SUMIF('6-学员费用预警表'!A:A,E28,'6-学员费用预警表'!E:E)</f>
        <v>0</v>
      </c>
      <c r="P28" s="28">
        <f>SUMIF('6-学员费用预警表'!A:A,E28,'6-学员费用预警表'!H:H)</f>
        <v>0</v>
      </c>
      <c r="Q28" s="27" t="str">
        <f>IF(E28="","",IFERROR(VLOOKUP(E28,'1-学员信息表'!A:AC,8,0),"错误"))</f>
        <v/>
      </c>
      <c r="R28" s="172"/>
      <c r="S28" s="29"/>
      <c r="T28" s="266"/>
      <c r="U28" s="31"/>
      <c r="V28" s="32"/>
      <c r="W28" s="30" t="str">
        <f>IF(E28="","",IF(ISERROR(VLOOKUP(E28,'1-学员信息表'!A:AC,9,0)),"错误",IF(VLOOKUP(E28,'1-学员信息表'!A:AC,9,0)="","错误",VLOOKUP(E28,'1-学员信息表'!A:AC,9,0))))</f>
        <v/>
      </c>
      <c r="X28" s="27" t="str">
        <f>IF(E28="","",IF(ISERROR(VLOOKUP(E28,'1-学员信息表'!A:AC,19,0)),"错误",IF(VLOOKUP(E28,'1-学员信息表'!A:AC,19,0)="","错误",VLOOKUP(E28,'1-学员信息表'!A:AC,19,0))))</f>
        <v/>
      </c>
      <c r="Y28" s="27" t="str">
        <f>IF(E28="","",IF(ISERROR(VLOOKUP(E28,'1-学员信息表'!A:AC,20,0)),"错误",IF(VLOOKUP(E28,'1-学员信息表'!A:AC,20,0)="","错误",VLOOKUP(E28,'1-学员信息表'!A:AC,20,0))))</f>
        <v/>
      </c>
    </row>
    <row r="29" spans="1:25">
      <c r="A29" s="158" t="str">
        <f t="shared" si="0"/>
        <v/>
      </c>
      <c r="B29" s="26" t="str">
        <f t="shared" si="1"/>
        <v/>
      </c>
      <c r="C29" s="159" t="str">
        <f t="shared" si="2"/>
        <v/>
      </c>
      <c r="D29" s="147"/>
      <c r="E29" s="169"/>
      <c r="F29" s="26" t="str">
        <f>IF(E29="","",IFERROR(VLOOKUP(E29,'1-学员信息表'!A:AC,2,0),"错误"))</f>
        <v/>
      </c>
      <c r="G29" s="26" t="str">
        <f>IF(E29="","",VLOOKUP(LEFT(H29,3),班级编码!A:M,8,0))</f>
        <v/>
      </c>
      <c r="H29" s="169"/>
      <c r="I29" s="30" t="str">
        <f>IF(E29="","",IFERROR(VLOOKUP(H29,'2-班级信息'!A:AI,23,0),"错误"))</f>
        <v/>
      </c>
      <c r="J29" s="30" t="str">
        <f>IF(E29="","",IFERROR(VLOOKUP(H29,'2-班级信息'!A:AI,24,0),"错误"))</f>
        <v/>
      </c>
      <c r="K29" s="33" t="str">
        <f>IF(E29="","",IFERROR(VLOOKUP(H29,'2-班级信息'!A:AD,6,0),"错误"))</f>
        <v/>
      </c>
      <c r="L29" s="33" t="str">
        <f>IF(E29="","",IFERROR(VLOOKUP(H29,'2-班级信息'!A:AD,30,0),"错误"))</f>
        <v/>
      </c>
      <c r="M29" s="170"/>
      <c r="N29" s="171"/>
      <c r="O29" s="28">
        <f>SUMIF('6-学员费用预警表'!A:A,E29,'6-学员费用预警表'!E:E)</f>
        <v>0</v>
      </c>
      <c r="P29" s="28">
        <f>SUMIF('6-学员费用预警表'!A:A,E29,'6-学员费用预警表'!H:H)</f>
        <v>0</v>
      </c>
      <c r="Q29" s="27" t="str">
        <f>IF(E29="","",IFERROR(VLOOKUP(E29,'1-学员信息表'!A:AC,8,0),"错误"))</f>
        <v/>
      </c>
      <c r="R29" s="172"/>
      <c r="S29" s="29"/>
      <c r="T29" s="266"/>
      <c r="U29" s="31"/>
      <c r="V29" s="32"/>
      <c r="W29" s="30" t="str">
        <f>IF(E29="","",IF(ISERROR(VLOOKUP(E29,'1-学员信息表'!A:AC,9,0)),"错误",IF(VLOOKUP(E29,'1-学员信息表'!A:AC,9,0)="","错误",VLOOKUP(E29,'1-学员信息表'!A:AC,9,0))))</f>
        <v/>
      </c>
      <c r="X29" s="27" t="str">
        <f>IF(E29="","",IF(ISERROR(VLOOKUP(E29,'1-学员信息表'!A:AC,19,0)),"错误",IF(VLOOKUP(E29,'1-学员信息表'!A:AC,19,0)="","错误",VLOOKUP(E29,'1-学员信息表'!A:AC,19,0))))</f>
        <v/>
      </c>
      <c r="Y29" s="27" t="str">
        <f>IF(E29="","",IF(ISERROR(VLOOKUP(E29,'1-学员信息表'!A:AC,20,0)),"错误",IF(VLOOKUP(E29,'1-学员信息表'!A:AC,20,0)="","错误",VLOOKUP(E29,'1-学员信息表'!A:AC,20,0))))</f>
        <v/>
      </c>
    </row>
    <row r="30" spans="1:25">
      <c r="A30" s="158" t="str">
        <f t="shared" si="0"/>
        <v/>
      </c>
      <c r="B30" s="26" t="str">
        <f t="shared" si="1"/>
        <v/>
      </c>
      <c r="C30" s="159" t="str">
        <f t="shared" si="2"/>
        <v/>
      </c>
      <c r="D30" s="147"/>
      <c r="E30" s="169"/>
      <c r="F30" s="26" t="str">
        <f>IF(E30="","",IFERROR(VLOOKUP(E30,'1-学员信息表'!A:AC,2,0),"错误"))</f>
        <v/>
      </c>
      <c r="G30" s="26" t="str">
        <f>IF(E30="","",VLOOKUP(LEFT(H30,3),班级编码!A:M,8,0))</f>
        <v/>
      </c>
      <c r="H30" s="169"/>
      <c r="I30" s="30" t="str">
        <f>IF(E30="","",IFERROR(VLOOKUP(H30,'2-班级信息'!A:AI,23,0),"错误"))</f>
        <v/>
      </c>
      <c r="J30" s="30" t="str">
        <f>IF(E30="","",IFERROR(VLOOKUP(H30,'2-班级信息'!A:AI,24,0),"错误"))</f>
        <v/>
      </c>
      <c r="K30" s="33" t="str">
        <f>IF(E30="","",IFERROR(VLOOKUP(H30,'2-班级信息'!A:AD,6,0),"错误"))</f>
        <v/>
      </c>
      <c r="L30" s="33" t="str">
        <f>IF(E30="","",IFERROR(VLOOKUP(H30,'2-班级信息'!A:AD,30,0),"错误"))</f>
        <v/>
      </c>
      <c r="M30" s="170"/>
      <c r="N30" s="171"/>
      <c r="O30" s="28">
        <f>SUMIF('6-学员费用预警表'!A:A,E30,'6-学员费用预警表'!E:E)</f>
        <v>0</v>
      </c>
      <c r="P30" s="28">
        <f>SUMIF('6-学员费用预警表'!A:A,E30,'6-学员费用预警表'!H:H)</f>
        <v>0</v>
      </c>
      <c r="Q30" s="27" t="str">
        <f>IF(E30="","",IFERROR(VLOOKUP(E30,'1-学员信息表'!A:AC,8,0),"错误"))</f>
        <v/>
      </c>
      <c r="R30" s="172"/>
      <c r="S30" s="29"/>
      <c r="T30" s="266"/>
      <c r="U30" s="31"/>
      <c r="V30" s="32"/>
      <c r="W30" s="30" t="str">
        <f>IF(E30="","",IF(ISERROR(VLOOKUP(E30,'1-学员信息表'!A:AC,9,0)),"错误",IF(VLOOKUP(E30,'1-学员信息表'!A:AC,9,0)="","错误",VLOOKUP(E30,'1-学员信息表'!A:AC,9,0))))</f>
        <v/>
      </c>
      <c r="X30" s="27" t="str">
        <f>IF(E30="","",IF(ISERROR(VLOOKUP(E30,'1-学员信息表'!A:AC,19,0)),"错误",IF(VLOOKUP(E30,'1-学员信息表'!A:AC,19,0)="","错误",VLOOKUP(E30,'1-学员信息表'!A:AC,19,0))))</f>
        <v/>
      </c>
      <c r="Y30" s="27" t="str">
        <f>IF(E30="","",IF(ISERROR(VLOOKUP(E30,'1-学员信息表'!A:AC,20,0)),"错误",IF(VLOOKUP(E30,'1-学员信息表'!A:AC,20,0)="","错误",VLOOKUP(E30,'1-学员信息表'!A:AC,20,0))))</f>
        <v/>
      </c>
    </row>
    <row r="31" spans="1:25">
      <c r="A31" s="158" t="str">
        <f t="shared" si="0"/>
        <v/>
      </c>
      <c r="B31" s="26" t="str">
        <f t="shared" si="1"/>
        <v/>
      </c>
      <c r="C31" s="159" t="str">
        <f t="shared" si="2"/>
        <v/>
      </c>
      <c r="D31" s="147"/>
      <c r="E31" s="169"/>
      <c r="F31" s="26" t="str">
        <f>IF(E31="","",IFERROR(VLOOKUP(E31,'1-学员信息表'!A:AC,2,0),"错误"))</f>
        <v/>
      </c>
      <c r="G31" s="26" t="str">
        <f>IF(E31="","",VLOOKUP(LEFT(H31,3),班级编码!A:M,8,0))</f>
        <v/>
      </c>
      <c r="H31" s="169"/>
      <c r="I31" s="30" t="str">
        <f>IF(E31="","",IFERROR(VLOOKUP(H31,'2-班级信息'!A:AI,23,0),"错误"))</f>
        <v/>
      </c>
      <c r="J31" s="30" t="str">
        <f>IF(E31="","",IFERROR(VLOOKUP(H31,'2-班级信息'!A:AI,24,0),"错误"))</f>
        <v/>
      </c>
      <c r="K31" s="33" t="str">
        <f>IF(E31="","",IFERROR(VLOOKUP(H31,'2-班级信息'!A:AD,6,0),"错误"))</f>
        <v/>
      </c>
      <c r="L31" s="33" t="str">
        <f>IF(E31="","",IFERROR(VLOOKUP(H31,'2-班级信息'!A:AD,30,0),"错误"))</f>
        <v/>
      </c>
      <c r="M31" s="170"/>
      <c r="N31" s="171"/>
      <c r="O31" s="28">
        <f>SUMIF('6-学员费用预警表'!A:A,E31,'6-学员费用预警表'!E:E)</f>
        <v>0</v>
      </c>
      <c r="P31" s="28">
        <f>SUMIF('6-学员费用预警表'!A:A,E31,'6-学员费用预警表'!H:H)</f>
        <v>0</v>
      </c>
      <c r="Q31" s="27" t="str">
        <f>IF(E31="","",IFERROR(VLOOKUP(E31,'1-学员信息表'!A:AC,8,0),"错误"))</f>
        <v/>
      </c>
      <c r="R31" s="172"/>
      <c r="S31" s="29"/>
      <c r="T31" s="266"/>
      <c r="U31" s="31"/>
      <c r="V31" s="32"/>
      <c r="W31" s="30" t="str">
        <f>IF(E31="","",IF(ISERROR(VLOOKUP(E31,'1-学员信息表'!A:AC,9,0)),"错误",IF(VLOOKUP(E31,'1-学员信息表'!A:AC,9,0)="","错误",VLOOKUP(E31,'1-学员信息表'!A:AC,9,0))))</f>
        <v/>
      </c>
      <c r="X31" s="27" t="str">
        <f>IF(E31="","",IF(ISERROR(VLOOKUP(E31,'1-学员信息表'!A:AC,19,0)),"错误",IF(VLOOKUP(E31,'1-学员信息表'!A:AC,19,0)="","错误",VLOOKUP(E31,'1-学员信息表'!A:AC,19,0))))</f>
        <v/>
      </c>
      <c r="Y31" s="27" t="str">
        <f>IF(E31="","",IF(ISERROR(VLOOKUP(E31,'1-学员信息表'!A:AC,20,0)),"错误",IF(VLOOKUP(E31,'1-学员信息表'!A:AC,20,0)="","错误",VLOOKUP(E31,'1-学员信息表'!A:AC,20,0))))</f>
        <v/>
      </c>
    </row>
    <row r="32" spans="1:25">
      <c r="A32" s="158" t="str">
        <f t="shared" si="0"/>
        <v/>
      </c>
      <c r="B32" s="26" t="str">
        <f t="shared" si="1"/>
        <v/>
      </c>
      <c r="C32" s="159" t="str">
        <f t="shared" si="2"/>
        <v/>
      </c>
      <c r="D32" s="147"/>
      <c r="E32" s="169"/>
      <c r="F32" s="26" t="str">
        <f>IF(E32="","",IFERROR(VLOOKUP(E32,'1-学员信息表'!A:AC,2,0),"错误"))</f>
        <v/>
      </c>
      <c r="G32" s="26" t="str">
        <f>IF(E32="","",VLOOKUP(LEFT(H32,3),班级编码!A:M,8,0))</f>
        <v/>
      </c>
      <c r="H32" s="169"/>
      <c r="I32" s="30" t="str">
        <f>IF(E32="","",IFERROR(VLOOKUP(H32,'2-班级信息'!A:AI,23,0),"错误"))</f>
        <v/>
      </c>
      <c r="J32" s="30" t="str">
        <f>IF(E32="","",IFERROR(VLOOKUP(H32,'2-班级信息'!A:AI,24,0),"错误"))</f>
        <v/>
      </c>
      <c r="K32" s="33" t="str">
        <f>IF(E32="","",IFERROR(VLOOKUP(H32,'2-班级信息'!A:AD,6,0),"错误"))</f>
        <v/>
      </c>
      <c r="L32" s="33" t="str">
        <f>IF(E32="","",IFERROR(VLOOKUP(H32,'2-班级信息'!A:AD,30,0),"错误"))</f>
        <v/>
      </c>
      <c r="M32" s="170"/>
      <c r="N32" s="171"/>
      <c r="O32" s="28">
        <f>SUMIF('6-学员费用预警表'!A:A,E32,'6-学员费用预警表'!E:E)</f>
        <v>0</v>
      </c>
      <c r="P32" s="28">
        <f>SUMIF('6-学员费用预警表'!A:A,E32,'6-学员费用预警表'!H:H)</f>
        <v>0</v>
      </c>
      <c r="Q32" s="27" t="str">
        <f>IF(E32="","",IFERROR(VLOOKUP(E32,'1-学员信息表'!A:AC,8,0),"错误"))</f>
        <v/>
      </c>
      <c r="R32" s="172"/>
      <c r="S32" s="29"/>
      <c r="T32" s="266"/>
      <c r="U32" s="31"/>
      <c r="V32" s="32"/>
      <c r="W32" s="30" t="str">
        <f>IF(E32="","",IF(ISERROR(VLOOKUP(E32,'1-学员信息表'!A:AC,9,0)),"错误",IF(VLOOKUP(E32,'1-学员信息表'!A:AC,9,0)="","错误",VLOOKUP(E32,'1-学员信息表'!A:AC,9,0))))</f>
        <v/>
      </c>
      <c r="X32" s="27" t="str">
        <f>IF(E32="","",IF(ISERROR(VLOOKUP(E32,'1-学员信息表'!A:AC,19,0)),"错误",IF(VLOOKUP(E32,'1-学员信息表'!A:AC,19,0)="","错误",VLOOKUP(E32,'1-学员信息表'!A:AC,19,0))))</f>
        <v/>
      </c>
      <c r="Y32" s="27" t="str">
        <f>IF(E32="","",IF(ISERROR(VLOOKUP(E32,'1-学员信息表'!A:AC,20,0)),"错误",IF(VLOOKUP(E32,'1-学员信息表'!A:AC,20,0)="","错误",VLOOKUP(E32,'1-学员信息表'!A:AC,20,0))))</f>
        <v/>
      </c>
    </row>
    <row r="33" spans="1:25">
      <c r="A33" s="158" t="str">
        <f t="shared" si="0"/>
        <v/>
      </c>
      <c r="B33" s="26" t="str">
        <f t="shared" si="1"/>
        <v/>
      </c>
      <c r="C33" s="159" t="str">
        <f t="shared" si="2"/>
        <v/>
      </c>
      <c r="D33" s="147"/>
      <c r="E33" s="169"/>
      <c r="F33" s="26" t="str">
        <f>IF(E33="","",IFERROR(VLOOKUP(E33,'1-学员信息表'!A:AC,2,0),"错误"))</f>
        <v/>
      </c>
      <c r="G33" s="26" t="str">
        <f>IF(E33="","",VLOOKUP(LEFT(H33,3),班级编码!A:M,8,0))</f>
        <v/>
      </c>
      <c r="H33" s="169"/>
      <c r="I33" s="30" t="str">
        <f>IF(E33="","",IFERROR(VLOOKUP(H33,'2-班级信息'!A:AI,23,0),"错误"))</f>
        <v/>
      </c>
      <c r="J33" s="30" t="str">
        <f>IF(E33="","",IFERROR(VLOOKUP(H33,'2-班级信息'!A:AI,24,0),"错误"))</f>
        <v/>
      </c>
      <c r="K33" s="33" t="str">
        <f>IF(E33="","",IFERROR(VLOOKUP(H33,'2-班级信息'!A:AD,6,0),"错误"))</f>
        <v/>
      </c>
      <c r="L33" s="33" t="str">
        <f>IF(E33="","",IFERROR(VLOOKUP(H33,'2-班级信息'!A:AD,30,0),"错误"))</f>
        <v/>
      </c>
      <c r="M33" s="170"/>
      <c r="N33" s="171"/>
      <c r="O33" s="28">
        <f>SUMIF('6-学员费用预警表'!A:A,E33,'6-学员费用预警表'!E:E)</f>
        <v>0</v>
      </c>
      <c r="P33" s="28">
        <f>SUMIF('6-学员费用预警表'!A:A,E33,'6-学员费用预警表'!H:H)</f>
        <v>0</v>
      </c>
      <c r="Q33" s="27" t="str">
        <f>IF(E33="","",IFERROR(VLOOKUP(E33,'1-学员信息表'!A:AC,8,0),"错误"))</f>
        <v/>
      </c>
      <c r="R33" s="172"/>
      <c r="S33" s="29"/>
      <c r="T33" s="266"/>
      <c r="U33" s="31"/>
      <c r="V33" s="32"/>
      <c r="W33" s="30" t="str">
        <f>IF(E33="","",IF(ISERROR(VLOOKUP(E33,'1-学员信息表'!A:AC,9,0)),"错误",IF(VLOOKUP(E33,'1-学员信息表'!A:AC,9,0)="","错误",VLOOKUP(E33,'1-学员信息表'!A:AC,9,0))))</f>
        <v/>
      </c>
      <c r="X33" s="27" t="str">
        <f>IF(E33="","",IF(ISERROR(VLOOKUP(E33,'1-学员信息表'!A:AC,19,0)),"错误",IF(VLOOKUP(E33,'1-学员信息表'!A:AC,19,0)="","错误",VLOOKUP(E33,'1-学员信息表'!A:AC,19,0))))</f>
        <v/>
      </c>
      <c r="Y33" s="27" t="str">
        <f>IF(E33="","",IF(ISERROR(VLOOKUP(E33,'1-学员信息表'!A:AC,20,0)),"错误",IF(VLOOKUP(E33,'1-学员信息表'!A:AC,20,0)="","错误",VLOOKUP(E33,'1-学员信息表'!A:AC,20,0))))</f>
        <v/>
      </c>
    </row>
    <row r="34" spans="1:25">
      <c r="A34" s="158" t="str">
        <f t="shared" si="0"/>
        <v/>
      </c>
      <c r="B34" s="26" t="str">
        <f t="shared" si="1"/>
        <v/>
      </c>
      <c r="C34" s="159" t="str">
        <f t="shared" si="2"/>
        <v/>
      </c>
      <c r="D34" s="147"/>
      <c r="E34" s="169"/>
      <c r="F34" s="26" t="str">
        <f>IF(E34="","",IFERROR(VLOOKUP(E34,'1-学员信息表'!A:AC,2,0),"错误"))</f>
        <v/>
      </c>
      <c r="G34" s="26" t="str">
        <f>IF(E34="","",VLOOKUP(LEFT(H34,3),班级编码!A:M,8,0))</f>
        <v/>
      </c>
      <c r="H34" s="169"/>
      <c r="I34" s="30" t="str">
        <f>IF(E34="","",IFERROR(VLOOKUP(H34,'2-班级信息'!A:AI,23,0),"错误"))</f>
        <v/>
      </c>
      <c r="J34" s="30" t="str">
        <f>IF(E34="","",IFERROR(VLOOKUP(H34,'2-班级信息'!A:AI,24,0),"错误"))</f>
        <v/>
      </c>
      <c r="K34" s="33" t="str">
        <f>IF(E34="","",IFERROR(VLOOKUP(H34,'2-班级信息'!A:AD,6,0),"错误"))</f>
        <v/>
      </c>
      <c r="L34" s="33" t="str">
        <f>IF(E34="","",IFERROR(VLOOKUP(H34,'2-班级信息'!A:AD,30,0),"错误"))</f>
        <v/>
      </c>
      <c r="M34" s="170"/>
      <c r="N34" s="171"/>
      <c r="O34" s="28">
        <f>SUMIF('6-学员费用预警表'!A:A,E34,'6-学员费用预警表'!E:E)</f>
        <v>0</v>
      </c>
      <c r="P34" s="28">
        <f>SUMIF('6-学员费用预警表'!A:A,E34,'6-学员费用预警表'!H:H)</f>
        <v>0</v>
      </c>
      <c r="Q34" s="27" t="str">
        <f>IF(E34="","",IFERROR(VLOOKUP(E34,'1-学员信息表'!A:AC,8,0),"错误"))</f>
        <v/>
      </c>
      <c r="R34" s="172"/>
      <c r="S34" s="29"/>
      <c r="T34" s="266"/>
      <c r="U34" s="31"/>
      <c r="V34" s="32"/>
      <c r="W34" s="30" t="str">
        <f>IF(E34="","",IF(ISERROR(VLOOKUP(E34,'1-学员信息表'!A:AC,9,0)),"错误",IF(VLOOKUP(E34,'1-学员信息表'!A:AC,9,0)="","错误",VLOOKUP(E34,'1-学员信息表'!A:AC,9,0))))</f>
        <v/>
      </c>
      <c r="X34" s="27" t="str">
        <f>IF(E34="","",IF(ISERROR(VLOOKUP(E34,'1-学员信息表'!A:AC,19,0)),"错误",IF(VLOOKUP(E34,'1-学员信息表'!A:AC,19,0)="","错误",VLOOKUP(E34,'1-学员信息表'!A:AC,19,0))))</f>
        <v/>
      </c>
      <c r="Y34" s="27" t="str">
        <f>IF(E34="","",IF(ISERROR(VLOOKUP(E34,'1-学员信息表'!A:AC,20,0)),"错误",IF(VLOOKUP(E34,'1-学员信息表'!A:AC,20,0)="","错误",VLOOKUP(E34,'1-学员信息表'!A:AC,20,0))))</f>
        <v/>
      </c>
    </row>
    <row r="35" spans="1:25">
      <c r="A35" s="158" t="str">
        <f t="shared" si="0"/>
        <v/>
      </c>
      <c r="B35" s="26" t="str">
        <f t="shared" si="1"/>
        <v/>
      </c>
      <c r="C35" s="159" t="str">
        <f t="shared" si="2"/>
        <v/>
      </c>
      <c r="D35" s="147"/>
      <c r="E35" s="169"/>
      <c r="F35" s="26" t="str">
        <f>IF(E35="","",IFERROR(VLOOKUP(E35,'1-学员信息表'!A:AC,2,0),"错误"))</f>
        <v/>
      </c>
      <c r="G35" s="26" t="str">
        <f>IF(E35="","",VLOOKUP(LEFT(H35,3),班级编码!A:M,8,0))</f>
        <v/>
      </c>
      <c r="H35" s="169"/>
      <c r="I35" s="30" t="str">
        <f>IF(E35="","",IFERROR(VLOOKUP(H35,'2-班级信息'!A:AI,23,0),"错误"))</f>
        <v/>
      </c>
      <c r="J35" s="30" t="str">
        <f>IF(E35="","",IFERROR(VLOOKUP(H35,'2-班级信息'!A:AI,24,0),"错误"))</f>
        <v/>
      </c>
      <c r="K35" s="33" t="str">
        <f>IF(E35="","",IFERROR(VLOOKUP(H35,'2-班级信息'!A:AD,6,0),"错误"))</f>
        <v/>
      </c>
      <c r="L35" s="33" t="str">
        <f>IF(E35="","",IFERROR(VLOOKUP(H35,'2-班级信息'!A:AD,30,0),"错误"))</f>
        <v/>
      </c>
      <c r="M35" s="170"/>
      <c r="N35" s="171"/>
      <c r="O35" s="28">
        <f>SUMIF('6-学员费用预警表'!A:A,E35,'6-学员费用预警表'!E:E)</f>
        <v>0</v>
      </c>
      <c r="P35" s="28">
        <f>SUMIF('6-学员费用预警表'!A:A,E35,'6-学员费用预警表'!H:H)</f>
        <v>0</v>
      </c>
      <c r="Q35" s="27" t="str">
        <f>IF(E35="","",IFERROR(VLOOKUP(E35,'1-学员信息表'!A:AC,8,0),"错误"))</f>
        <v/>
      </c>
      <c r="R35" s="172"/>
      <c r="S35" s="29"/>
      <c r="T35" s="266"/>
      <c r="U35" s="31"/>
      <c r="V35" s="32"/>
      <c r="W35" s="30" t="str">
        <f>IF(E35="","",IF(ISERROR(VLOOKUP(E35,'1-学员信息表'!A:AC,9,0)),"错误",IF(VLOOKUP(E35,'1-学员信息表'!A:AC,9,0)="","错误",VLOOKUP(E35,'1-学员信息表'!A:AC,9,0))))</f>
        <v/>
      </c>
      <c r="X35" s="27" t="str">
        <f>IF(E35="","",IF(ISERROR(VLOOKUP(E35,'1-学员信息表'!A:AC,19,0)),"错误",IF(VLOOKUP(E35,'1-学员信息表'!A:AC,19,0)="","错误",VLOOKUP(E35,'1-学员信息表'!A:AC,19,0))))</f>
        <v/>
      </c>
      <c r="Y35" s="27" t="str">
        <f>IF(E35="","",IF(ISERROR(VLOOKUP(E35,'1-学员信息表'!A:AC,20,0)),"错误",IF(VLOOKUP(E35,'1-学员信息表'!A:AC,20,0)="","错误",VLOOKUP(E35,'1-学员信息表'!A:AC,20,0))))</f>
        <v/>
      </c>
    </row>
    <row r="36" spans="1:25">
      <c r="A36" s="158" t="str">
        <f t="shared" si="0"/>
        <v/>
      </c>
      <c r="B36" s="26" t="str">
        <f t="shared" si="1"/>
        <v/>
      </c>
      <c r="C36" s="159" t="str">
        <f t="shared" si="2"/>
        <v/>
      </c>
      <c r="D36" s="147"/>
      <c r="E36" s="169"/>
      <c r="F36" s="26" t="str">
        <f>IF(E36="","",IFERROR(VLOOKUP(E36,'1-学员信息表'!A:AC,2,0),"错误"))</f>
        <v/>
      </c>
      <c r="G36" s="26" t="str">
        <f>IF(E36="","",VLOOKUP(LEFT(H36,3),班级编码!A:M,8,0))</f>
        <v/>
      </c>
      <c r="H36" s="169"/>
      <c r="I36" s="30" t="str">
        <f>IF(E36="","",IFERROR(VLOOKUP(H36,'2-班级信息'!A:AI,23,0),"错误"))</f>
        <v/>
      </c>
      <c r="J36" s="30" t="str">
        <f>IF(E36="","",IFERROR(VLOOKUP(H36,'2-班级信息'!A:AI,24,0),"错误"))</f>
        <v/>
      </c>
      <c r="K36" s="33" t="str">
        <f>IF(E36="","",IFERROR(VLOOKUP(H36,'2-班级信息'!A:AD,6,0),"错误"))</f>
        <v/>
      </c>
      <c r="L36" s="33" t="str">
        <f>IF(E36="","",IFERROR(VLOOKUP(H36,'2-班级信息'!A:AD,30,0),"错误"))</f>
        <v/>
      </c>
      <c r="M36" s="170"/>
      <c r="N36" s="171"/>
      <c r="O36" s="28">
        <f>SUMIF('6-学员费用预警表'!A:A,E36,'6-学员费用预警表'!E:E)</f>
        <v>0</v>
      </c>
      <c r="P36" s="28">
        <f>SUMIF('6-学员费用预警表'!A:A,E36,'6-学员费用预警表'!H:H)</f>
        <v>0</v>
      </c>
      <c r="Q36" s="27" t="str">
        <f>IF(E36="","",IFERROR(VLOOKUP(E36,'1-学员信息表'!A:AC,8,0),"错误"))</f>
        <v/>
      </c>
      <c r="R36" s="172"/>
      <c r="S36" s="29"/>
      <c r="T36" s="266"/>
      <c r="U36" s="31"/>
      <c r="V36" s="32"/>
      <c r="W36" s="30" t="str">
        <f>IF(E36="","",IF(ISERROR(VLOOKUP(E36,'1-学员信息表'!A:AC,9,0)),"错误",IF(VLOOKUP(E36,'1-学员信息表'!A:AC,9,0)="","错误",VLOOKUP(E36,'1-学员信息表'!A:AC,9,0))))</f>
        <v/>
      </c>
      <c r="X36" s="27" t="str">
        <f>IF(E36="","",IF(ISERROR(VLOOKUP(E36,'1-学员信息表'!A:AC,19,0)),"错误",IF(VLOOKUP(E36,'1-学员信息表'!A:AC,19,0)="","错误",VLOOKUP(E36,'1-学员信息表'!A:AC,19,0))))</f>
        <v/>
      </c>
      <c r="Y36" s="27" t="str">
        <f>IF(E36="","",IF(ISERROR(VLOOKUP(E36,'1-学员信息表'!A:AC,20,0)),"错误",IF(VLOOKUP(E36,'1-学员信息表'!A:AC,20,0)="","错误",VLOOKUP(E36,'1-学员信息表'!A:AC,20,0))))</f>
        <v/>
      </c>
    </row>
    <row r="37" spans="1:25">
      <c r="A37" s="158" t="str">
        <f t="shared" si="0"/>
        <v/>
      </c>
      <c r="B37" s="26" t="str">
        <f t="shared" si="1"/>
        <v/>
      </c>
      <c r="C37" s="159" t="str">
        <f t="shared" si="2"/>
        <v/>
      </c>
      <c r="D37" s="147"/>
      <c r="E37" s="169"/>
      <c r="F37" s="26" t="str">
        <f>IF(E37="","",IFERROR(VLOOKUP(E37,'1-学员信息表'!A:AC,2,0),"错误"))</f>
        <v/>
      </c>
      <c r="G37" s="26" t="str">
        <f>IF(E37="","",VLOOKUP(LEFT(H37,3),班级编码!A:M,8,0))</f>
        <v/>
      </c>
      <c r="H37" s="169"/>
      <c r="I37" s="30" t="str">
        <f>IF(E37="","",IFERROR(VLOOKUP(H37,'2-班级信息'!A:AI,23,0),"错误"))</f>
        <v/>
      </c>
      <c r="J37" s="30" t="str">
        <f>IF(E37="","",IFERROR(VLOOKUP(H37,'2-班级信息'!A:AI,24,0),"错误"))</f>
        <v/>
      </c>
      <c r="K37" s="33" t="str">
        <f>IF(E37="","",IFERROR(VLOOKUP(H37,'2-班级信息'!A:AD,6,0),"错误"))</f>
        <v/>
      </c>
      <c r="L37" s="33" t="str">
        <f>IF(E37="","",IFERROR(VLOOKUP(H37,'2-班级信息'!A:AD,30,0),"错误"))</f>
        <v/>
      </c>
      <c r="M37" s="170"/>
      <c r="N37" s="171"/>
      <c r="O37" s="28">
        <f>SUMIF('6-学员费用预警表'!A:A,E37,'6-学员费用预警表'!E:E)</f>
        <v>0</v>
      </c>
      <c r="P37" s="28">
        <f>SUMIF('6-学员费用预警表'!A:A,E37,'6-学员费用预警表'!H:H)</f>
        <v>0</v>
      </c>
      <c r="Q37" s="27" t="str">
        <f>IF(E37="","",IFERROR(VLOOKUP(E37,'1-学员信息表'!A:AC,8,0),"错误"))</f>
        <v/>
      </c>
      <c r="R37" s="172"/>
      <c r="S37" s="29"/>
      <c r="T37" s="266"/>
      <c r="U37" s="31"/>
      <c r="V37" s="32"/>
      <c r="W37" s="30" t="str">
        <f>IF(E37="","",IF(ISERROR(VLOOKUP(E37,'1-学员信息表'!A:AC,9,0)),"错误",IF(VLOOKUP(E37,'1-学员信息表'!A:AC,9,0)="","错误",VLOOKUP(E37,'1-学员信息表'!A:AC,9,0))))</f>
        <v/>
      </c>
      <c r="X37" s="27" t="str">
        <f>IF(E37="","",IF(ISERROR(VLOOKUP(E37,'1-学员信息表'!A:AC,19,0)),"错误",IF(VLOOKUP(E37,'1-学员信息表'!A:AC,19,0)="","错误",VLOOKUP(E37,'1-学员信息表'!A:AC,19,0))))</f>
        <v/>
      </c>
      <c r="Y37" s="27" t="str">
        <f>IF(E37="","",IF(ISERROR(VLOOKUP(E37,'1-学员信息表'!A:AC,20,0)),"错误",IF(VLOOKUP(E37,'1-学员信息表'!A:AC,20,0)="","错误",VLOOKUP(E37,'1-学员信息表'!A:AC,20,0))))</f>
        <v/>
      </c>
    </row>
    <row r="38" spans="1:25">
      <c r="A38" s="158" t="str">
        <f t="shared" si="0"/>
        <v/>
      </c>
      <c r="B38" s="26" t="str">
        <f t="shared" si="1"/>
        <v/>
      </c>
      <c r="C38" s="159" t="str">
        <f t="shared" si="2"/>
        <v/>
      </c>
      <c r="D38" s="147"/>
      <c r="E38" s="169"/>
      <c r="F38" s="26" t="str">
        <f>IF(E38="","",IFERROR(VLOOKUP(E38,'1-学员信息表'!A:AC,2,0),"错误"))</f>
        <v/>
      </c>
      <c r="G38" s="26" t="str">
        <f>IF(E38="","",VLOOKUP(LEFT(H38,3),班级编码!A:M,8,0))</f>
        <v/>
      </c>
      <c r="H38" s="169"/>
      <c r="I38" s="30" t="str">
        <f>IF(E38="","",IFERROR(VLOOKUP(H38,'2-班级信息'!A:AI,23,0),"错误"))</f>
        <v/>
      </c>
      <c r="J38" s="30" t="str">
        <f>IF(E38="","",IFERROR(VLOOKUP(H38,'2-班级信息'!A:AI,24,0),"错误"))</f>
        <v/>
      </c>
      <c r="K38" s="33" t="str">
        <f>IF(E38="","",IFERROR(VLOOKUP(H38,'2-班级信息'!A:AD,6,0),"错误"))</f>
        <v/>
      </c>
      <c r="L38" s="33" t="str">
        <f>IF(E38="","",IFERROR(VLOOKUP(H38,'2-班级信息'!A:AD,30,0),"错误"))</f>
        <v/>
      </c>
      <c r="M38" s="170"/>
      <c r="N38" s="171"/>
      <c r="O38" s="28">
        <f>SUMIF('6-学员费用预警表'!A:A,E38,'6-学员费用预警表'!E:E)</f>
        <v>0</v>
      </c>
      <c r="P38" s="28">
        <f>SUMIF('6-学员费用预警表'!A:A,E38,'6-学员费用预警表'!H:H)</f>
        <v>0</v>
      </c>
      <c r="Q38" s="27" t="str">
        <f>IF(E38="","",IFERROR(VLOOKUP(E38,'1-学员信息表'!A:AC,8,0),"错误"))</f>
        <v/>
      </c>
      <c r="R38" s="172"/>
      <c r="S38" s="29"/>
      <c r="T38" s="266"/>
      <c r="U38" s="31"/>
      <c r="V38" s="32"/>
      <c r="W38" s="30" t="str">
        <f>IF(E38="","",IF(ISERROR(VLOOKUP(E38,'1-学员信息表'!A:AC,9,0)),"错误",IF(VLOOKUP(E38,'1-学员信息表'!A:AC,9,0)="","错误",VLOOKUP(E38,'1-学员信息表'!A:AC,9,0))))</f>
        <v/>
      </c>
      <c r="X38" s="27" t="str">
        <f>IF(E38="","",IF(ISERROR(VLOOKUP(E38,'1-学员信息表'!A:AC,19,0)),"错误",IF(VLOOKUP(E38,'1-学员信息表'!A:AC,19,0)="","错误",VLOOKUP(E38,'1-学员信息表'!A:AC,19,0))))</f>
        <v/>
      </c>
      <c r="Y38" s="27" t="str">
        <f>IF(E38="","",IF(ISERROR(VLOOKUP(E38,'1-学员信息表'!A:AC,20,0)),"错误",IF(VLOOKUP(E38,'1-学员信息表'!A:AC,20,0)="","错误",VLOOKUP(E38,'1-学员信息表'!A:AC,20,0))))</f>
        <v/>
      </c>
    </row>
    <row r="39" spans="1:25">
      <c r="A39" s="158" t="str">
        <f t="shared" si="0"/>
        <v/>
      </c>
      <c r="B39" s="26" t="str">
        <f t="shared" si="1"/>
        <v/>
      </c>
      <c r="C39" s="159" t="str">
        <f t="shared" si="2"/>
        <v/>
      </c>
      <c r="D39" s="147"/>
      <c r="E39" s="169"/>
      <c r="F39" s="26" t="str">
        <f>IF(E39="","",IFERROR(VLOOKUP(E39,'1-学员信息表'!A:AC,2,0),"错误"))</f>
        <v/>
      </c>
      <c r="G39" s="26" t="str">
        <f>IF(E39="","",VLOOKUP(LEFT(H39,3),班级编码!A:M,8,0))</f>
        <v/>
      </c>
      <c r="H39" s="169"/>
      <c r="I39" s="30" t="str">
        <f>IF(E39="","",IFERROR(VLOOKUP(H39,'2-班级信息'!A:AI,23,0),"错误"))</f>
        <v/>
      </c>
      <c r="J39" s="30" t="str">
        <f>IF(E39="","",IFERROR(VLOOKUP(H39,'2-班级信息'!A:AI,24,0),"错误"))</f>
        <v/>
      </c>
      <c r="K39" s="33" t="str">
        <f>IF(E39="","",IFERROR(VLOOKUP(H39,'2-班级信息'!A:AD,6,0),"错误"))</f>
        <v/>
      </c>
      <c r="L39" s="33" t="str">
        <f>IF(E39="","",IFERROR(VLOOKUP(H39,'2-班级信息'!A:AD,30,0),"错误"))</f>
        <v/>
      </c>
      <c r="M39" s="170"/>
      <c r="N39" s="171"/>
      <c r="O39" s="28">
        <f>SUMIF('6-学员费用预警表'!A:A,E39,'6-学员费用预警表'!E:E)</f>
        <v>0</v>
      </c>
      <c r="P39" s="28">
        <f>SUMIF('6-学员费用预警表'!A:A,E39,'6-学员费用预警表'!H:H)</f>
        <v>0</v>
      </c>
      <c r="Q39" s="27" t="str">
        <f>IF(E39="","",IFERROR(VLOOKUP(E39,'1-学员信息表'!A:AC,8,0),"错误"))</f>
        <v/>
      </c>
      <c r="R39" s="172"/>
      <c r="S39" s="29"/>
      <c r="T39" s="266"/>
      <c r="U39" s="31"/>
      <c r="V39" s="32"/>
      <c r="W39" s="30" t="str">
        <f>IF(E39="","",IF(ISERROR(VLOOKUP(E39,'1-学员信息表'!A:AC,9,0)),"错误",IF(VLOOKUP(E39,'1-学员信息表'!A:AC,9,0)="","错误",VLOOKUP(E39,'1-学员信息表'!A:AC,9,0))))</f>
        <v/>
      </c>
      <c r="X39" s="27" t="str">
        <f>IF(E39="","",IF(ISERROR(VLOOKUP(E39,'1-学员信息表'!A:AC,19,0)),"错误",IF(VLOOKUP(E39,'1-学员信息表'!A:AC,19,0)="","错误",VLOOKUP(E39,'1-学员信息表'!A:AC,19,0))))</f>
        <v/>
      </c>
      <c r="Y39" s="27" t="str">
        <f>IF(E39="","",IF(ISERROR(VLOOKUP(E39,'1-学员信息表'!A:AC,20,0)),"错误",IF(VLOOKUP(E39,'1-学员信息表'!A:AC,20,0)="","错误",VLOOKUP(E39,'1-学员信息表'!A:AC,20,0))))</f>
        <v/>
      </c>
    </row>
    <row r="40" spans="1:25">
      <c r="A40" s="158" t="str">
        <f t="shared" si="0"/>
        <v/>
      </c>
      <c r="B40" s="26" t="str">
        <f t="shared" si="1"/>
        <v/>
      </c>
      <c r="C40" s="159" t="str">
        <f t="shared" si="2"/>
        <v/>
      </c>
      <c r="D40" s="147"/>
      <c r="E40" s="169"/>
      <c r="F40" s="26" t="str">
        <f>IF(E40="","",IFERROR(VLOOKUP(E40,'1-学员信息表'!A:AC,2,0),"错误"))</f>
        <v/>
      </c>
      <c r="G40" s="26" t="str">
        <f>IF(E40="","",VLOOKUP(LEFT(H40,3),班级编码!A:M,8,0))</f>
        <v/>
      </c>
      <c r="H40" s="169"/>
      <c r="I40" s="30" t="str">
        <f>IF(E40="","",IFERROR(VLOOKUP(H40,'2-班级信息'!A:AI,23,0),"错误"))</f>
        <v/>
      </c>
      <c r="J40" s="30" t="str">
        <f>IF(E40="","",IFERROR(VLOOKUP(H40,'2-班级信息'!A:AI,24,0),"错误"))</f>
        <v/>
      </c>
      <c r="K40" s="33" t="str">
        <f>IF(E40="","",IFERROR(VLOOKUP(H40,'2-班级信息'!A:AD,6,0),"错误"))</f>
        <v/>
      </c>
      <c r="L40" s="33" t="str">
        <f>IF(E40="","",IFERROR(VLOOKUP(H40,'2-班级信息'!A:AD,30,0),"错误"))</f>
        <v/>
      </c>
      <c r="M40" s="170"/>
      <c r="N40" s="171"/>
      <c r="O40" s="28">
        <f>SUMIF('6-学员费用预警表'!A:A,E40,'6-学员费用预警表'!E:E)</f>
        <v>0</v>
      </c>
      <c r="P40" s="28">
        <f>SUMIF('6-学员费用预警表'!A:A,E40,'6-学员费用预警表'!H:H)</f>
        <v>0</v>
      </c>
      <c r="Q40" s="27" t="str">
        <f>IF(E40="","",IFERROR(VLOOKUP(E40,'1-学员信息表'!A:AC,8,0),"错误"))</f>
        <v/>
      </c>
      <c r="R40" s="172"/>
      <c r="S40" s="29"/>
      <c r="T40" s="266"/>
      <c r="U40" s="31"/>
      <c r="V40" s="32"/>
      <c r="W40" s="30" t="str">
        <f>IF(E40="","",IF(ISERROR(VLOOKUP(E40,'1-学员信息表'!A:AC,9,0)),"错误",IF(VLOOKUP(E40,'1-学员信息表'!A:AC,9,0)="","错误",VLOOKUP(E40,'1-学员信息表'!A:AC,9,0))))</f>
        <v/>
      </c>
      <c r="X40" s="27" t="str">
        <f>IF(E40="","",IF(ISERROR(VLOOKUP(E40,'1-学员信息表'!A:AC,19,0)),"错误",IF(VLOOKUP(E40,'1-学员信息表'!A:AC,19,0)="","错误",VLOOKUP(E40,'1-学员信息表'!A:AC,19,0))))</f>
        <v/>
      </c>
      <c r="Y40" s="27" t="str">
        <f>IF(E40="","",IF(ISERROR(VLOOKUP(E40,'1-学员信息表'!A:AC,20,0)),"错误",IF(VLOOKUP(E40,'1-学员信息表'!A:AC,20,0)="","错误",VLOOKUP(E40,'1-学员信息表'!A:AC,20,0))))</f>
        <v/>
      </c>
    </row>
    <row r="41" spans="1:25">
      <c r="A41" s="158" t="str">
        <f t="shared" si="0"/>
        <v/>
      </c>
      <c r="B41" s="26" t="str">
        <f t="shared" si="1"/>
        <v/>
      </c>
      <c r="C41" s="159" t="str">
        <f t="shared" si="2"/>
        <v/>
      </c>
      <c r="D41" s="147"/>
      <c r="E41" s="169"/>
      <c r="F41" s="26" t="str">
        <f>IF(E41="","",IFERROR(VLOOKUP(E41,'1-学员信息表'!A:AC,2,0),"错误"))</f>
        <v/>
      </c>
      <c r="G41" s="26" t="str">
        <f>IF(E41="","",VLOOKUP(LEFT(H41,3),班级编码!A:M,8,0))</f>
        <v/>
      </c>
      <c r="H41" s="169"/>
      <c r="I41" s="30" t="str">
        <f>IF(E41="","",IFERROR(VLOOKUP(H41,'2-班级信息'!A:AI,23,0),"错误"))</f>
        <v/>
      </c>
      <c r="J41" s="30" t="str">
        <f>IF(E41="","",IFERROR(VLOOKUP(H41,'2-班级信息'!A:AI,24,0),"错误"))</f>
        <v/>
      </c>
      <c r="K41" s="33" t="str">
        <f>IF(E41="","",IFERROR(VLOOKUP(H41,'2-班级信息'!A:AD,6,0),"错误"))</f>
        <v/>
      </c>
      <c r="L41" s="33" t="str">
        <f>IF(E41="","",IFERROR(VLOOKUP(H41,'2-班级信息'!A:AD,30,0),"错误"))</f>
        <v/>
      </c>
      <c r="M41" s="170"/>
      <c r="N41" s="171"/>
      <c r="O41" s="28">
        <f>SUMIF('6-学员费用预警表'!A:A,E41,'6-学员费用预警表'!E:E)</f>
        <v>0</v>
      </c>
      <c r="P41" s="28">
        <f>SUMIF('6-学员费用预警表'!A:A,E41,'6-学员费用预警表'!H:H)</f>
        <v>0</v>
      </c>
      <c r="Q41" s="27" t="str">
        <f>IF(E41="","",IFERROR(VLOOKUP(E41,'1-学员信息表'!A:AC,8,0),"错误"))</f>
        <v/>
      </c>
      <c r="R41" s="172"/>
      <c r="S41" s="29"/>
      <c r="T41" s="266"/>
      <c r="U41" s="31"/>
      <c r="V41" s="32"/>
      <c r="W41" s="30" t="str">
        <f>IF(E41="","",IF(ISERROR(VLOOKUP(E41,'1-学员信息表'!A:AC,9,0)),"错误",IF(VLOOKUP(E41,'1-学员信息表'!A:AC,9,0)="","错误",VLOOKUP(E41,'1-学员信息表'!A:AC,9,0))))</f>
        <v/>
      </c>
      <c r="X41" s="27" t="str">
        <f>IF(E41="","",IF(ISERROR(VLOOKUP(E41,'1-学员信息表'!A:AC,19,0)),"错误",IF(VLOOKUP(E41,'1-学员信息表'!A:AC,19,0)="","错误",VLOOKUP(E41,'1-学员信息表'!A:AC,19,0))))</f>
        <v/>
      </c>
      <c r="Y41" s="27" t="str">
        <f>IF(E41="","",IF(ISERROR(VLOOKUP(E41,'1-学员信息表'!A:AC,20,0)),"错误",IF(VLOOKUP(E41,'1-学员信息表'!A:AC,20,0)="","错误",VLOOKUP(E41,'1-学员信息表'!A:AC,20,0))))</f>
        <v/>
      </c>
    </row>
    <row r="42" spans="1:25">
      <c r="A42" s="158" t="str">
        <f t="shared" si="0"/>
        <v/>
      </c>
      <c r="B42" s="26" t="str">
        <f t="shared" si="1"/>
        <v/>
      </c>
      <c r="C42" s="159" t="str">
        <f t="shared" si="2"/>
        <v/>
      </c>
      <c r="D42" s="147"/>
      <c r="E42" s="169"/>
      <c r="F42" s="26" t="str">
        <f>IF(E42="","",IFERROR(VLOOKUP(E42,'1-学员信息表'!A:AC,2,0),"错误"))</f>
        <v/>
      </c>
      <c r="G42" s="26" t="str">
        <f>IF(E42="","",VLOOKUP(LEFT(H42,3),班级编码!A:M,8,0))</f>
        <v/>
      </c>
      <c r="H42" s="169"/>
      <c r="I42" s="30" t="str">
        <f>IF(E42="","",IFERROR(VLOOKUP(H42,'2-班级信息'!A:AI,23,0),"错误"))</f>
        <v/>
      </c>
      <c r="J42" s="30" t="str">
        <f>IF(E42="","",IFERROR(VLOOKUP(H42,'2-班级信息'!A:AI,24,0),"错误"))</f>
        <v/>
      </c>
      <c r="K42" s="33" t="str">
        <f>IF(E42="","",IFERROR(VLOOKUP(H42,'2-班级信息'!A:AD,6,0),"错误"))</f>
        <v/>
      </c>
      <c r="L42" s="33" t="str">
        <f>IF(E42="","",IFERROR(VLOOKUP(H42,'2-班级信息'!A:AD,30,0),"错误"))</f>
        <v/>
      </c>
      <c r="M42" s="170"/>
      <c r="N42" s="171"/>
      <c r="O42" s="28">
        <f>SUMIF('6-学员费用预警表'!A:A,E42,'6-学员费用预警表'!E:E)</f>
        <v>0</v>
      </c>
      <c r="P42" s="28">
        <f>SUMIF('6-学员费用预警表'!A:A,E42,'6-学员费用预警表'!H:H)</f>
        <v>0</v>
      </c>
      <c r="Q42" s="27" t="str">
        <f>IF(E42="","",IFERROR(VLOOKUP(E42,'1-学员信息表'!A:AC,8,0),"错误"))</f>
        <v/>
      </c>
      <c r="R42" s="172"/>
      <c r="S42" s="29"/>
      <c r="T42" s="266"/>
      <c r="U42" s="31"/>
      <c r="V42" s="32"/>
      <c r="W42" s="30" t="str">
        <f>IF(E42="","",IF(ISERROR(VLOOKUP(E42,'1-学员信息表'!A:AC,9,0)),"错误",IF(VLOOKUP(E42,'1-学员信息表'!A:AC,9,0)="","错误",VLOOKUP(E42,'1-学员信息表'!A:AC,9,0))))</f>
        <v/>
      </c>
      <c r="X42" s="27" t="str">
        <f>IF(E42="","",IF(ISERROR(VLOOKUP(E42,'1-学员信息表'!A:AC,19,0)),"错误",IF(VLOOKUP(E42,'1-学员信息表'!A:AC,19,0)="","错误",VLOOKUP(E42,'1-学员信息表'!A:AC,19,0))))</f>
        <v/>
      </c>
      <c r="Y42" s="27" t="str">
        <f>IF(E42="","",IF(ISERROR(VLOOKUP(E42,'1-学员信息表'!A:AC,20,0)),"错误",IF(VLOOKUP(E42,'1-学员信息表'!A:AC,20,0)="","错误",VLOOKUP(E42,'1-学员信息表'!A:AC,20,0))))</f>
        <v/>
      </c>
    </row>
    <row r="43" spans="1:25">
      <c r="A43" s="158" t="str">
        <f t="shared" si="0"/>
        <v/>
      </c>
      <c r="B43" s="26" t="str">
        <f t="shared" si="1"/>
        <v/>
      </c>
      <c r="C43" s="159" t="str">
        <f t="shared" si="2"/>
        <v/>
      </c>
      <c r="D43" s="147"/>
      <c r="E43" s="169"/>
      <c r="F43" s="26" t="str">
        <f>IF(E43="","",IFERROR(VLOOKUP(E43,'1-学员信息表'!A:AC,2,0),"错误"))</f>
        <v/>
      </c>
      <c r="G43" s="26" t="str">
        <f>IF(E43="","",VLOOKUP(LEFT(H43,3),班级编码!A:M,8,0))</f>
        <v/>
      </c>
      <c r="H43" s="169"/>
      <c r="I43" s="30" t="str">
        <f>IF(E43="","",IFERROR(VLOOKUP(H43,'2-班级信息'!A:AI,23,0),"错误"))</f>
        <v/>
      </c>
      <c r="J43" s="30" t="str">
        <f>IF(E43="","",IFERROR(VLOOKUP(H43,'2-班级信息'!A:AI,24,0),"错误"))</f>
        <v/>
      </c>
      <c r="K43" s="33" t="str">
        <f>IF(E43="","",IFERROR(VLOOKUP(H43,'2-班级信息'!A:AD,6,0),"错误"))</f>
        <v/>
      </c>
      <c r="L43" s="33" t="str">
        <f>IF(E43="","",IFERROR(VLOOKUP(H43,'2-班级信息'!A:AD,30,0),"错误"))</f>
        <v/>
      </c>
      <c r="M43" s="170"/>
      <c r="N43" s="171"/>
      <c r="O43" s="28">
        <f>SUMIF('6-学员费用预警表'!A:A,E43,'6-学员费用预警表'!E:E)</f>
        <v>0</v>
      </c>
      <c r="P43" s="28">
        <f>SUMIF('6-学员费用预警表'!A:A,E43,'6-学员费用预警表'!H:H)</f>
        <v>0</v>
      </c>
      <c r="Q43" s="27" t="str">
        <f>IF(E43="","",IFERROR(VLOOKUP(E43,'1-学员信息表'!A:AC,8,0),"错误"))</f>
        <v/>
      </c>
      <c r="R43" s="172"/>
      <c r="S43" s="29"/>
      <c r="T43" s="266"/>
      <c r="U43" s="31"/>
      <c r="V43" s="32"/>
      <c r="W43" s="30" t="str">
        <f>IF(E43="","",IF(ISERROR(VLOOKUP(E43,'1-学员信息表'!A:AC,9,0)),"错误",IF(VLOOKUP(E43,'1-学员信息表'!A:AC,9,0)="","错误",VLOOKUP(E43,'1-学员信息表'!A:AC,9,0))))</f>
        <v/>
      </c>
      <c r="X43" s="27" t="str">
        <f>IF(E43="","",IF(ISERROR(VLOOKUP(E43,'1-学员信息表'!A:AC,19,0)),"错误",IF(VLOOKUP(E43,'1-学员信息表'!A:AC,19,0)="","错误",VLOOKUP(E43,'1-学员信息表'!A:AC,19,0))))</f>
        <v/>
      </c>
      <c r="Y43" s="27" t="str">
        <f>IF(E43="","",IF(ISERROR(VLOOKUP(E43,'1-学员信息表'!A:AC,20,0)),"错误",IF(VLOOKUP(E43,'1-学员信息表'!A:AC,20,0)="","错误",VLOOKUP(E43,'1-学员信息表'!A:AC,20,0))))</f>
        <v/>
      </c>
    </row>
    <row r="44" spans="1:25">
      <c r="A44" s="158" t="str">
        <f t="shared" si="0"/>
        <v/>
      </c>
      <c r="B44" s="26" t="str">
        <f t="shared" si="1"/>
        <v/>
      </c>
      <c r="C44" s="159" t="str">
        <f t="shared" si="2"/>
        <v/>
      </c>
      <c r="D44" s="147"/>
      <c r="E44" s="169"/>
      <c r="F44" s="26" t="str">
        <f>IF(E44="","",IFERROR(VLOOKUP(E44,'1-学员信息表'!A:AC,2,0),"错误"))</f>
        <v/>
      </c>
      <c r="G44" s="26" t="str">
        <f>IF(E44="","",VLOOKUP(LEFT(H44,3),班级编码!A:M,8,0))</f>
        <v/>
      </c>
      <c r="H44" s="169"/>
      <c r="I44" s="30" t="str">
        <f>IF(E44="","",IFERROR(VLOOKUP(H44,'2-班级信息'!A:AI,23,0),"错误"))</f>
        <v/>
      </c>
      <c r="J44" s="30" t="str">
        <f>IF(E44="","",IFERROR(VLOOKUP(H44,'2-班级信息'!A:AI,24,0),"错误"))</f>
        <v/>
      </c>
      <c r="K44" s="33" t="str">
        <f>IF(E44="","",IFERROR(VLOOKUP(H44,'2-班级信息'!A:AD,6,0),"错误"))</f>
        <v/>
      </c>
      <c r="L44" s="33" t="str">
        <f>IF(E44="","",IFERROR(VLOOKUP(H44,'2-班级信息'!A:AD,30,0),"错误"))</f>
        <v/>
      </c>
      <c r="M44" s="170"/>
      <c r="N44" s="171"/>
      <c r="O44" s="28">
        <f>SUMIF('6-学员费用预警表'!A:A,E44,'6-学员费用预警表'!E:E)</f>
        <v>0</v>
      </c>
      <c r="P44" s="28">
        <f>SUMIF('6-学员费用预警表'!A:A,E44,'6-学员费用预警表'!H:H)</f>
        <v>0</v>
      </c>
      <c r="Q44" s="27" t="str">
        <f>IF(E44="","",IFERROR(VLOOKUP(E44,'1-学员信息表'!A:AC,8,0),"错误"))</f>
        <v/>
      </c>
      <c r="R44" s="172"/>
      <c r="S44" s="29"/>
      <c r="T44" s="266"/>
      <c r="U44" s="31"/>
      <c r="V44" s="32"/>
      <c r="W44" s="30" t="str">
        <f>IF(E44="","",IF(ISERROR(VLOOKUP(E44,'1-学员信息表'!A:AC,9,0)),"错误",IF(VLOOKUP(E44,'1-学员信息表'!A:AC,9,0)="","错误",VLOOKUP(E44,'1-学员信息表'!A:AC,9,0))))</f>
        <v/>
      </c>
      <c r="X44" s="27" t="str">
        <f>IF(E44="","",IF(ISERROR(VLOOKUP(E44,'1-学员信息表'!A:AC,19,0)),"错误",IF(VLOOKUP(E44,'1-学员信息表'!A:AC,19,0)="","错误",VLOOKUP(E44,'1-学员信息表'!A:AC,19,0))))</f>
        <v/>
      </c>
      <c r="Y44" s="27" t="str">
        <f>IF(E44="","",IF(ISERROR(VLOOKUP(E44,'1-学员信息表'!A:AC,20,0)),"错误",IF(VLOOKUP(E44,'1-学员信息表'!A:AC,20,0)="","错误",VLOOKUP(E44,'1-学员信息表'!A:AC,20,0))))</f>
        <v/>
      </c>
    </row>
    <row r="45" spans="1:25">
      <c r="A45" s="158" t="str">
        <f t="shared" si="0"/>
        <v/>
      </c>
      <c r="B45" s="26" t="str">
        <f t="shared" si="1"/>
        <v/>
      </c>
      <c r="C45" s="159" t="str">
        <f t="shared" si="2"/>
        <v/>
      </c>
      <c r="D45" s="147"/>
      <c r="E45" s="169"/>
      <c r="F45" s="26" t="str">
        <f>IF(E45="","",IFERROR(VLOOKUP(E45,'1-学员信息表'!A:AC,2,0),"错误"))</f>
        <v/>
      </c>
      <c r="G45" s="26" t="str">
        <f>IF(E45="","",VLOOKUP(LEFT(H45,3),班级编码!A:M,8,0))</f>
        <v/>
      </c>
      <c r="H45" s="169"/>
      <c r="I45" s="30" t="str">
        <f>IF(E45="","",IFERROR(VLOOKUP(H45,'2-班级信息'!A:AI,23,0),"错误"))</f>
        <v/>
      </c>
      <c r="J45" s="30" t="str">
        <f>IF(E45="","",IFERROR(VLOOKUP(H45,'2-班级信息'!A:AI,24,0),"错误"))</f>
        <v/>
      </c>
      <c r="K45" s="33" t="str">
        <f>IF(E45="","",IFERROR(VLOOKUP(H45,'2-班级信息'!A:AD,6,0),"错误"))</f>
        <v/>
      </c>
      <c r="L45" s="33" t="str">
        <f>IF(E45="","",IFERROR(VLOOKUP(H45,'2-班级信息'!A:AD,30,0),"错误"))</f>
        <v/>
      </c>
      <c r="M45" s="170"/>
      <c r="N45" s="171"/>
      <c r="O45" s="28">
        <f>SUMIF('6-学员费用预警表'!A:A,E45,'6-学员费用预警表'!E:E)</f>
        <v>0</v>
      </c>
      <c r="P45" s="28">
        <f>SUMIF('6-学员费用预警表'!A:A,E45,'6-学员费用预警表'!H:H)</f>
        <v>0</v>
      </c>
      <c r="Q45" s="27" t="str">
        <f>IF(E45="","",IFERROR(VLOOKUP(E45,'1-学员信息表'!A:AC,8,0),"错误"))</f>
        <v/>
      </c>
      <c r="R45" s="172"/>
      <c r="S45" s="29"/>
      <c r="T45" s="266"/>
      <c r="U45" s="31"/>
      <c r="V45" s="32"/>
      <c r="W45" s="30" t="str">
        <f>IF(E45="","",IF(ISERROR(VLOOKUP(E45,'1-学员信息表'!A:AC,9,0)),"错误",IF(VLOOKUP(E45,'1-学员信息表'!A:AC,9,0)="","错误",VLOOKUP(E45,'1-学员信息表'!A:AC,9,0))))</f>
        <v/>
      </c>
      <c r="X45" s="27" t="str">
        <f>IF(E45="","",IF(ISERROR(VLOOKUP(E45,'1-学员信息表'!A:AC,19,0)),"错误",IF(VLOOKUP(E45,'1-学员信息表'!A:AC,19,0)="","错误",VLOOKUP(E45,'1-学员信息表'!A:AC,19,0))))</f>
        <v/>
      </c>
      <c r="Y45" s="27" t="str">
        <f>IF(E45="","",IF(ISERROR(VLOOKUP(E45,'1-学员信息表'!A:AC,20,0)),"错误",IF(VLOOKUP(E45,'1-学员信息表'!A:AC,20,0)="","错误",VLOOKUP(E45,'1-学员信息表'!A:AC,20,0))))</f>
        <v/>
      </c>
    </row>
    <row r="46" spans="1:25">
      <c r="A46" s="158" t="str">
        <f t="shared" si="0"/>
        <v/>
      </c>
      <c r="B46" s="26" t="str">
        <f t="shared" si="1"/>
        <v/>
      </c>
      <c r="C46" s="159" t="str">
        <f t="shared" si="2"/>
        <v/>
      </c>
      <c r="D46" s="147"/>
      <c r="E46" s="169"/>
      <c r="F46" s="26" t="str">
        <f>IF(E46="","",IFERROR(VLOOKUP(E46,'1-学员信息表'!A:AC,2,0),"错误"))</f>
        <v/>
      </c>
      <c r="G46" s="26" t="str">
        <f>IF(E46="","",VLOOKUP(LEFT(H46,3),班级编码!A:M,8,0))</f>
        <v/>
      </c>
      <c r="H46" s="169"/>
      <c r="I46" s="30" t="str">
        <f>IF(E46="","",IFERROR(VLOOKUP(H46,'2-班级信息'!A:AI,23,0),"错误"))</f>
        <v/>
      </c>
      <c r="J46" s="30" t="str">
        <f>IF(E46="","",IFERROR(VLOOKUP(H46,'2-班级信息'!A:AI,24,0),"错误"))</f>
        <v/>
      </c>
      <c r="K46" s="33" t="str">
        <f>IF(E46="","",IFERROR(VLOOKUP(H46,'2-班级信息'!A:AD,6,0),"错误"))</f>
        <v/>
      </c>
      <c r="L46" s="33" t="str">
        <f>IF(E46="","",IFERROR(VLOOKUP(H46,'2-班级信息'!A:AD,30,0),"错误"))</f>
        <v/>
      </c>
      <c r="M46" s="170"/>
      <c r="N46" s="171"/>
      <c r="O46" s="28">
        <f>SUMIF('6-学员费用预警表'!A:A,E46,'6-学员费用预警表'!E:E)</f>
        <v>0</v>
      </c>
      <c r="P46" s="28">
        <f>SUMIF('6-学员费用预警表'!A:A,E46,'6-学员费用预警表'!H:H)</f>
        <v>0</v>
      </c>
      <c r="Q46" s="27" t="str">
        <f>IF(E46="","",IFERROR(VLOOKUP(E46,'1-学员信息表'!A:AC,8,0),"错误"))</f>
        <v/>
      </c>
      <c r="R46" s="172"/>
      <c r="S46" s="29"/>
      <c r="T46" s="266"/>
      <c r="U46" s="31"/>
      <c r="V46" s="32"/>
      <c r="W46" s="30" t="str">
        <f>IF(E46="","",IF(ISERROR(VLOOKUP(E46,'1-学员信息表'!A:AC,9,0)),"错误",IF(VLOOKUP(E46,'1-学员信息表'!A:AC,9,0)="","错误",VLOOKUP(E46,'1-学员信息表'!A:AC,9,0))))</f>
        <v/>
      </c>
      <c r="X46" s="27" t="str">
        <f>IF(E46="","",IF(ISERROR(VLOOKUP(E46,'1-学员信息表'!A:AC,19,0)),"错误",IF(VLOOKUP(E46,'1-学员信息表'!A:AC,19,0)="","错误",VLOOKUP(E46,'1-学员信息表'!A:AC,19,0))))</f>
        <v/>
      </c>
      <c r="Y46" s="27" t="str">
        <f>IF(E46="","",IF(ISERROR(VLOOKUP(E46,'1-学员信息表'!A:AC,20,0)),"错误",IF(VLOOKUP(E46,'1-学员信息表'!A:AC,20,0)="","错误",VLOOKUP(E46,'1-学员信息表'!A:AC,20,0))))</f>
        <v/>
      </c>
    </row>
    <row r="47" spans="1:25">
      <c r="A47" s="158" t="str">
        <f t="shared" si="0"/>
        <v/>
      </c>
      <c r="B47" s="26" t="str">
        <f t="shared" si="1"/>
        <v/>
      </c>
      <c r="C47" s="159" t="str">
        <f t="shared" si="2"/>
        <v/>
      </c>
      <c r="D47" s="147"/>
      <c r="E47" s="169"/>
      <c r="F47" s="26" t="str">
        <f>IF(E47="","",IFERROR(VLOOKUP(E47,'1-学员信息表'!A:AC,2,0),"错误"))</f>
        <v/>
      </c>
      <c r="G47" s="26" t="str">
        <f>IF(E47="","",VLOOKUP(LEFT(H47,3),班级编码!A:M,8,0))</f>
        <v/>
      </c>
      <c r="H47" s="169"/>
      <c r="I47" s="30" t="str">
        <f>IF(E47="","",IFERROR(VLOOKUP(H47,'2-班级信息'!A:AI,23,0),"错误"))</f>
        <v/>
      </c>
      <c r="J47" s="30" t="str">
        <f>IF(E47="","",IFERROR(VLOOKUP(H47,'2-班级信息'!A:AI,24,0),"错误"))</f>
        <v/>
      </c>
      <c r="K47" s="33" t="str">
        <f>IF(E47="","",IFERROR(VLOOKUP(H47,'2-班级信息'!A:AD,6,0),"错误"))</f>
        <v/>
      </c>
      <c r="L47" s="33" t="str">
        <f>IF(E47="","",IFERROR(VLOOKUP(H47,'2-班级信息'!A:AD,30,0),"错误"))</f>
        <v/>
      </c>
      <c r="M47" s="170"/>
      <c r="N47" s="171"/>
      <c r="O47" s="28">
        <f>SUMIF('6-学员费用预警表'!A:A,E47,'6-学员费用预警表'!E:E)</f>
        <v>0</v>
      </c>
      <c r="P47" s="28">
        <f>SUMIF('6-学员费用预警表'!A:A,E47,'6-学员费用预警表'!H:H)</f>
        <v>0</v>
      </c>
      <c r="Q47" s="27" t="str">
        <f>IF(E47="","",IFERROR(VLOOKUP(E47,'1-学员信息表'!A:AC,8,0),"错误"))</f>
        <v/>
      </c>
      <c r="R47" s="172"/>
      <c r="S47" s="29"/>
      <c r="T47" s="266"/>
      <c r="U47" s="31"/>
      <c r="V47" s="32"/>
      <c r="W47" s="30" t="str">
        <f>IF(E47="","",IF(ISERROR(VLOOKUP(E47,'1-学员信息表'!A:AC,9,0)),"错误",IF(VLOOKUP(E47,'1-学员信息表'!A:AC,9,0)="","错误",VLOOKUP(E47,'1-学员信息表'!A:AC,9,0))))</f>
        <v/>
      </c>
      <c r="X47" s="27" t="str">
        <f>IF(E47="","",IF(ISERROR(VLOOKUP(E47,'1-学员信息表'!A:AC,19,0)),"错误",IF(VLOOKUP(E47,'1-学员信息表'!A:AC,19,0)="","错误",VLOOKUP(E47,'1-学员信息表'!A:AC,19,0))))</f>
        <v/>
      </c>
      <c r="Y47" s="27" t="str">
        <f>IF(E47="","",IF(ISERROR(VLOOKUP(E47,'1-学员信息表'!A:AC,20,0)),"错误",IF(VLOOKUP(E47,'1-学员信息表'!A:AC,20,0)="","错误",VLOOKUP(E47,'1-学员信息表'!A:AC,20,0))))</f>
        <v/>
      </c>
    </row>
    <row r="48" spans="1:25">
      <c r="A48" s="158" t="str">
        <f t="shared" si="0"/>
        <v/>
      </c>
      <c r="B48" s="26" t="str">
        <f t="shared" si="1"/>
        <v/>
      </c>
      <c r="C48" s="159" t="str">
        <f t="shared" si="2"/>
        <v/>
      </c>
      <c r="D48" s="147"/>
      <c r="E48" s="169"/>
      <c r="F48" s="26" t="str">
        <f>IF(E48="","",IFERROR(VLOOKUP(E48,'1-学员信息表'!A:AC,2,0),"错误"))</f>
        <v/>
      </c>
      <c r="G48" s="26" t="str">
        <f>IF(E48="","",VLOOKUP(LEFT(H48,3),班级编码!A:M,8,0))</f>
        <v/>
      </c>
      <c r="H48" s="169"/>
      <c r="I48" s="30" t="str">
        <f>IF(E48="","",IFERROR(VLOOKUP(H48,'2-班级信息'!A:AI,23,0),"错误"))</f>
        <v/>
      </c>
      <c r="J48" s="30" t="str">
        <f>IF(E48="","",IFERROR(VLOOKUP(H48,'2-班级信息'!A:AI,24,0),"错误"))</f>
        <v/>
      </c>
      <c r="K48" s="33" t="str">
        <f>IF(E48="","",IFERROR(VLOOKUP(H48,'2-班级信息'!A:AD,6,0),"错误"))</f>
        <v/>
      </c>
      <c r="L48" s="33" t="str">
        <f>IF(E48="","",IFERROR(VLOOKUP(H48,'2-班级信息'!A:AD,30,0),"错误"))</f>
        <v/>
      </c>
      <c r="M48" s="170"/>
      <c r="N48" s="171"/>
      <c r="O48" s="28">
        <f>SUMIF('6-学员费用预警表'!A:A,E48,'6-学员费用预警表'!E:E)</f>
        <v>0</v>
      </c>
      <c r="P48" s="28">
        <f>SUMIF('6-学员费用预警表'!A:A,E48,'6-学员费用预警表'!H:H)</f>
        <v>0</v>
      </c>
      <c r="Q48" s="27" t="str">
        <f>IF(E48="","",IFERROR(VLOOKUP(E48,'1-学员信息表'!A:AC,8,0),"错误"))</f>
        <v/>
      </c>
      <c r="R48" s="172"/>
      <c r="S48" s="29"/>
      <c r="T48" s="266"/>
      <c r="U48" s="31"/>
      <c r="V48" s="32"/>
      <c r="W48" s="30" t="str">
        <f>IF(E48="","",IF(ISERROR(VLOOKUP(E48,'1-学员信息表'!A:AC,9,0)),"错误",IF(VLOOKUP(E48,'1-学员信息表'!A:AC,9,0)="","错误",VLOOKUP(E48,'1-学员信息表'!A:AC,9,0))))</f>
        <v/>
      </c>
      <c r="X48" s="27" t="str">
        <f>IF(E48="","",IF(ISERROR(VLOOKUP(E48,'1-学员信息表'!A:AC,19,0)),"错误",IF(VLOOKUP(E48,'1-学员信息表'!A:AC,19,0)="","错误",VLOOKUP(E48,'1-学员信息表'!A:AC,19,0))))</f>
        <v/>
      </c>
      <c r="Y48" s="27" t="str">
        <f>IF(E48="","",IF(ISERROR(VLOOKUP(E48,'1-学员信息表'!A:AC,20,0)),"错误",IF(VLOOKUP(E48,'1-学员信息表'!A:AC,20,0)="","错误",VLOOKUP(E48,'1-学员信息表'!A:AC,20,0))))</f>
        <v/>
      </c>
    </row>
    <row r="49" spans="1:25">
      <c r="A49" s="158" t="str">
        <f t="shared" si="0"/>
        <v/>
      </c>
      <c r="B49" s="26" t="str">
        <f t="shared" si="1"/>
        <v/>
      </c>
      <c r="C49" s="159" t="str">
        <f t="shared" si="2"/>
        <v/>
      </c>
      <c r="D49" s="147"/>
      <c r="E49" s="169"/>
      <c r="F49" s="26" t="str">
        <f>IF(E49="","",IFERROR(VLOOKUP(E49,'1-学员信息表'!A:AC,2,0),"错误"))</f>
        <v/>
      </c>
      <c r="G49" s="26" t="str">
        <f>IF(E49="","",VLOOKUP(LEFT(H49,3),班级编码!A:M,8,0))</f>
        <v/>
      </c>
      <c r="H49" s="169"/>
      <c r="I49" s="30" t="str">
        <f>IF(E49="","",IFERROR(VLOOKUP(H49,'2-班级信息'!A:AI,23,0),"错误"))</f>
        <v/>
      </c>
      <c r="J49" s="30" t="str">
        <f>IF(E49="","",IFERROR(VLOOKUP(H49,'2-班级信息'!A:AI,24,0),"错误"))</f>
        <v/>
      </c>
      <c r="K49" s="33" t="str">
        <f>IF(E49="","",IFERROR(VLOOKUP(H49,'2-班级信息'!A:AD,6,0),"错误"))</f>
        <v/>
      </c>
      <c r="L49" s="33" t="str">
        <f>IF(E49="","",IFERROR(VLOOKUP(H49,'2-班级信息'!A:AD,30,0),"错误"))</f>
        <v/>
      </c>
      <c r="M49" s="170"/>
      <c r="N49" s="171"/>
      <c r="O49" s="28">
        <f>SUMIF('6-学员费用预警表'!A:A,E49,'6-学员费用预警表'!E:E)</f>
        <v>0</v>
      </c>
      <c r="P49" s="28">
        <f>SUMIF('6-学员费用预警表'!A:A,E49,'6-学员费用预警表'!H:H)</f>
        <v>0</v>
      </c>
      <c r="Q49" s="27" t="str">
        <f>IF(E49="","",IFERROR(VLOOKUP(E49,'1-学员信息表'!A:AC,8,0),"错误"))</f>
        <v/>
      </c>
      <c r="R49" s="172"/>
      <c r="S49" s="29"/>
      <c r="T49" s="266"/>
      <c r="U49" s="31"/>
      <c r="V49" s="32"/>
      <c r="W49" s="30" t="str">
        <f>IF(E49="","",IF(ISERROR(VLOOKUP(E49,'1-学员信息表'!A:AC,9,0)),"错误",IF(VLOOKUP(E49,'1-学员信息表'!A:AC,9,0)="","错误",VLOOKUP(E49,'1-学员信息表'!A:AC,9,0))))</f>
        <v/>
      </c>
      <c r="X49" s="27" t="str">
        <f>IF(E49="","",IF(ISERROR(VLOOKUP(E49,'1-学员信息表'!A:AC,19,0)),"错误",IF(VLOOKUP(E49,'1-学员信息表'!A:AC,19,0)="","错误",VLOOKUP(E49,'1-学员信息表'!A:AC,19,0))))</f>
        <v/>
      </c>
      <c r="Y49" s="27" t="str">
        <f>IF(E49="","",IF(ISERROR(VLOOKUP(E49,'1-学员信息表'!A:AC,20,0)),"错误",IF(VLOOKUP(E49,'1-学员信息表'!A:AC,20,0)="","错误",VLOOKUP(E49,'1-学员信息表'!A:AC,20,0))))</f>
        <v/>
      </c>
    </row>
    <row r="50" spans="1:25">
      <c r="A50" s="158" t="str">
        <f t="shared" si="0"/>
        <v/>
      </c>
      <c r="B50" s="26" t="str">
        <f t="shared" si="1"/>
        <v/>
      </c>
      <c r="C50" s="159" t="str">
        <f t="shared" si="2"/>
        <v/>
      </c>
      <c r="D50" s="147"/>
      <c r="E50" s="169"/>
      <c r="F50" s="26" t="str">
        <f>IF(E50="","",IFERROR(VLOOKUP(E50,'1-学员信息表'!A:AC,2,0),"错误"))</f>
        <v/>
      </c>
      <c r="G50" s="26" t="str">
        <f>IF(E50="","",VLOOKUP(LEFT(H50,3),班级编码!A:M,8,0))</f>
        <v/>
      </c>
      <c r="H50" s="169"/>
      <c r="I50" s="30" t="str">
        <f>IF(E50="","",IFERROR(VLOOKUP(H50,'2-班级信息'!A:AI,23,0),"错误"))</f>
        <v/>
      </c>
      <c r="J50" s="30" t="str">
        <f>IF(E50="","",IFERROR(VLOOKUP(H50,'2-班级信息'!A:AI,24,0),"错误"))</f>
        <v/>
      </c>
      <c r="K50" s="33" t="str">
        <f>IF(E50="","",IFERROR(VLOOKUP(H50,'2-班级信息'!A:AD,6,0),"错误"))</f>
        <v/>
      </c>
      <c r="L50" s="33" t="str">
        <f>IF(E50="","",IFERROR(VLOOKUP(H50,'2-班级信息'!A:AD,30,0),"错误"))</f>
        <v/>
      </c>
      <c r="M50" s="170"/>
      <c r="N50" s="171"/>
      <c r="O50" s="28">
        <f>SUMIF('6-学员费用预警表'!A:A,E50,'6-学员费用预警表'!E:E)</f>
        <v>0</v>
      </c>
      <c r="P50" s="28">
        <f>SUMIF('6-学员费用预警表'!A:A,E50,'6-学员费用预警表'!H:H)</f>
        <v>0</v>
      </c>
      <c r="Q50" s="27" t="str">
        <f>IF(E50="","",IFERROR(VLOOKUP(E50,'1-学员信息表'!A:AC,8,0),"错误"))</f>
        <v/>
      </c>
      <c r="R50" s="172"/>
      <c r="S50" s="29"/>
      <c r="T50" s="266"/>
      <c r="U50" s="31"/>
      <c r="V50" s="32"/>
      <c r="W50" s="30" t="str">
        <f>IF(E50="","",IF(ISERROR(VLOOKUP(E50,'1-学员信息表'!A:AC,9,0)),"错误",IF(VLOOKUP(E50,'1-学员信息表'!A:AC,9,0)="","错误",VLOOKUP(E50,'1-学员信息表'!A:AC,9,0))))</f>
        <v/>
      </c>
      <c r="X50" s="27" t="str">
        <f>IF(E50="","",IF(ISERROR(VLOOKUP(E50,'1-学员信息表'!A:AC,19,0)),"错误",IF(VLOOKUP(E50,'1-学员信息表'!A:AC,19,0)="","错误",VLOOKUP(E50,'1-学员信息表'!A:AC,19,0))))</f>
        <v/>
      </c>
      <c r="Y50" s="27" t="str">
        <f>IF(E50="","",IF(ISERROR(VLOOKUP(E50,'1-学员信息表'!A:AC,20,0)),"错误",IF(VLOOKUP(E50,'1-学员信息表'!A:AC,20,0)="","错误",VLOOKUP(E50,'1-学员信息表'!A:AC,20,0))))</f>
        <v/>
      </c>
    </row>
    <row r="51" spans="1:25">
      <c r="A51" s="158" t="str">
        <f t="shared" si="0"/>
        <v/>
      </c>
      <c r="B51" s="26" t="str">
        <f t="shared" si="1"/>
        <v/>
      </c>
      <c r="C51" s="159" t="str">
        <f t="shared" si="2"/>
        <v/>
      </c>
      <c r="D51" s="147"/>
      <c r="E51" s="169"/>
      <c r="F51" s="26" t="str">
        <f>IF(E51="","",IFERROR(VLOOKUP(E51,'1-学员信息表'!A:AC,2,0),"错误"))</f>
        <v/>
      </c>
      <c r="G51" s="26" t="str">
        <f>IF(E51="","",VLOOKUP(LEFT(H51,3),班级编码!A:M,8,0))</f>
        <v/>
      </c>
      <c r="H51" s="169"/>
      <c r="I51" s="30" t="str">
        <f>IF(E51="","",IFERROR(VLOOKUP(H51,'2-班级信息'!A:AI,23,0),"错误"))</f>
        <v/>
      </c>
      <c r="J51" s="30" t="str">
        <f>IF(E51="","",IFERROR(VLOOKUP(H51,'2-班级信息'!A:AI,24,0),"错误"))</f>
        <v/>
      </c>
      <c r="K51" s="33" t="str">
        <f>IF(E51="","",IFERROR(VLOOKUP(H51,'2-班级信息'!A:AD,6,0),"错误"))</f>
        <v/>
      </c>
      <c r="L51" s="33" t="str">
        <f>IF(E51="","",IFERROR(VLOOKUP(H51,'2-班级信息'!A:AD,30,0),"错误"))</f>
        <v/>
      </c>
      <c r="M51" s="170"/>
      <c r="N51" s="171"/>
      <c r="O51" s="28">
        <f>SUMIF('6-学员费用预警表'!A:A,E51,'6-学员费用预警表'!E:E)</f>
        <v>0</v>
      </c>
      <c r="P51" s="28">
        <f>SUMIF('6-学员费用预警表'!A:A,E51,'6-学员费用预警表'!H:H)</f>
        <v>0</v>
      </c>
      <c r="Q51" s="27" t="str">
        <f>IF(E51="","",IFERROR(VLOOKUP(E51,'1-学员信息表'!A:AC,8,0),"错误"))</f>
        <v/>
      </c>
      <c r="R51" s="172"/>
      <c r="S51" s="29"/>
      <c r="T51" s="266"/>
      <c r="U51" s="31"/>
      <c r="V51" s="32"/>
      <c r="W51" s="30" t="str">
        <f>IF(E51="","",IF(ISERROR(VLOOKUP(E51,'1-学员信息表'!A:AC,9,0)),"错误",IF(VLOOKUP(E51,'1-学员信息表'!A:AC,9,0)="","错误",VLOOKUP(E51,'1-学员信息表'!A:AC,9,0))))</f>
        <v/>
      </c>
      <c r="X51" s="27" t="str">
        <f>IF(E51="","",IF(ISERROR(VLOOKUP(E51,'1-学员信息表'!A:AC,19,0)),"错误",IF(VLOOKUP(E51,'1-学员信息表'!A:AC,19,0)="","错误",VLOOKUP(E51,'1-学员信息表'!A:AC,19,0))))</f>
        <v/>
      </c>
      <c r="Y51" s="27" t="str">
        <f>IF(E51="","",IF(ISERROR(VLOOKUP(E51,'1-学员信息表'!A:AC,20,0)),"错误",IF(VLOOKUP(E51,'1-学员信息表'!A:AC,20,0)="","错误",VLOOKUP(E51,'1-学员信息表'!A:AC,20,0))))</f>
        <v/>
      </c>
    </row>
    <row r="52" spans="1:25">
      <c r="A52" s="158" t="str">
        <f t="shared" si="0"/>
        <v/>
      </c>
      <c r="B52" s="26" t="str">
        <f t="shared" si="1"/>
        <v/>
      </c>
      <c r="C52" s="159" t="str">
        <f t="shared" si="2"/>
        <v/>
      </c>
      <c r="D52" s="147"/>
      <c r="E52" s="169"/>
      <c r="F52" s="26" t="str">
        <f>IF(E52="","",IFERROR(VLOOKUP(E52,'1-学员信息表'!A:AC,2,0),"错误"))</f>
        <v/>
      </c>
      <c r="G52" s="26" t="str">
        <f>IF(E52="","",VLOOKUP(LEFT(H52,3),班级编码!A:M,8,0))</f>
        <v/>
      </c>
      <c r="H52" s="169"/>
      <c r="I52" s="30" t="str">
        <f>IF(E52="","",IFERROR(VLOOKUP(H52,'2-班级信息'!A:AI,23,0),"错误"))</f>
        <v/>
      </c>
      <c r="J52" s="30" t="str">
        <f>IF(E52="","",IFERROR(VLOOKUP(H52,'2-班级信息'!A:AI,24,0),"错误"))</f>
        <v/>
      </c>
      <c r="K52" s="33" t="str">
        <f>IF(E52="","",IFERROR(VLOOKUP(H52,'2-班级信息'!A:AD,6,0),"错误"))</f>
        <v/>
      </c>
      <c r="L52" s="33" t="str">
        <f>IF(E52="","",IFERROR(VLOOKUP(H52,'2-班级信息'!A:AD,30,0),"错误"))</f>
        <v/>
      </c>
      <c r="M52" s="170"/>
      <c r="N52" s="171"/>
      <c r="O52" s="28">
        <f>SUMIF('6-学员费用预警表'!A:A,E52,'6-学员费用预警表'!E:E)</f>
        <v>0</v>
      </c>
      <c r="P52" s="28">
        <f>SUMIF('6-学员费用预警表'!A:A,E52,'6-学员费用预警表'!H:H)</f>
        <v>0</v>
      </c>
      <c r="Q52" s="27" t="str">
        <f>IF(E52="","",IFERROR(VLOOKUP(E52,'1-学员信息表'!A:AC,8,0),"错误"))</f>
        <v/>
      </c>
      <c r="R52" s="172"/>
      <c r="S52" s="29"/>
      <c r="T52" s="266"/>
      <c r="U52" s="31"/>
      <c r="V52" s="32"/>
      <c r="W52" s="30" t="str">
        <f>IF(E52="","",IF(ISERROR(VLOOKUP(E52,'1-学员信息表'!A:AC,9,0)),"错误",IF(VLOOKUP(E52,'1-学员信息表'!A:AC,9,0)="","错误",VLOOKUP(E52,'1-学员信息表'!A:AC,9,0))))</f>
        <v/>
      </c>
      <c r="X52" s="27" t="str">
        <f>IF(E52="","",IF(ISERROR(VLOOKUP(E52,'1-学员信息表'!A:AC,19,0)),"错误",IF(VLOOKUP(E52,'1-学员信息表'!A:AC,19,0)="","错误",VLOOKUP(E52,'1-学员信息表'!A:AC,19,0))))</f>
        <v/>
      </c>
      <c r="Y52" s="27" t="str">
        <f>IF(E52="","",IF(ISERROR(VLOOKUP(E52,'1-学员信息表'!A:AC,20,0)),"错误",IF(VLOOKUP(E52,'1-学员信息表'!A:AC,20,0)="","错误",VLOOKUP(E52,'1-学员信息表'!A:AC,20,0))))</f>
        <v/>
      </c>
    </row>
    <row r="53" spans="1:25">
      <c r="A53" s="158" t="str">
        <f t="shared" si="0"/>
        <v/>
      </c>
      <c r="B53" s="26" t="str">
        <f t="shared" si="1"/>
        <v/>
      </c>
      <c r="C53" s="159" t="str">
        <f t="shared" si="2"/>
        <v/>
      </c>
      <c r="D53" s="147"/>
      <c r="E53" s="169"/>
      <c r="F53" s="26" t="str">
        <f>IF(E53="","",IFERROR(VLOOKUP(E53,'1-学员信息表'!A:AC,2,0),"错误"))</f>
        <v/>
      </c>
      <c r="G53" s="26" t="str">
        <f>IF(E53="","",VLOOKUP(LEFT(H53,3),班级编码!A:M,8,0))</f>
        <v/>
      </c>
      <c r="H53" s="169"/>
      <c r="I53" s="30" t="str">
        <f>IF(E53="","",IFERROR(VLOOKUP(H53,'2-班级信息'!A:AI,23,0),"错误"))</f>
        <v/>
      </c>
      <c r="J53" s="30" t="str">
        <f>IF(E53="","",IFERROR(VLOOKUP(H53,'2-班级信息'!A:AI,24,0),"错误"))</f>
        <v/>
      </c>
      <c r="K53" s="33" t="str">
        <f>IF(E53="","",IFERROR(VLOOKUP(H53,'2-班级信息'!A:AD,6,0),"错误"))</f>
        <v/>
      </c>
      <c r="L53" s="33" t="str">
        <f>IF(E53="","",IFERROR(VLOOKUP(H53,'2-班级信息'!A:AD,30,0),"错误"))</f>
        <v/>
      </c>
      <c r="M53" s="170"/>
      <c r="N53" s="171"/>
      <c r="O53" s="28">
        <f>SUMIF('6-学员费用预警表'!A:A,E53,'6-学员费用预警表'!E:E)</f>
        <v>0</v>
      </c>
      <c r="P53" s="28">
        <f>SUMIF('6-学员费用预警表'!A:A,E53,'6-学员费用预警表'!H:H)</f>
        <v>0</v>
      </c>
      <c r="Q53" s="27" t="str">
        <f>IF(E53="","",IFERROR(VLOOKUP(E53,'1-学员信息表'!A:AC,8,0),"错误"))</f>
        <v/>
      </c>
      <c r="R53" s="172"/>
      <c r="S53" s="29"/>
      <c r="T53" s="266"/>
      <c r="U53" s="31"/>
      <c r="V53" s="32"/>
      <c r="W53" s="30" t="str">
        <f>IF(E53="","",IF(ISERROR(VLOOKUP(E53,'1-学员信息表'!A:AC,9,0)),"错误",IF(VLOOKUP(E53,'1-学员信息表'!A:AC,9,0)="","错误",VLOOKUP(E53,'1-学员信息表'!A:AC,9,0))))</f>
        <v/>
      </c>
      <c r="X53" s="27" t="str">
        <f>IF(E53="","",IF(ISERROR(VLOOKUP(E53,'1-学员信息表'!A:AC,19,0)),"错误",IF(VLOOKUP(E53,'1-学员信息表'!A:AC,19,0)="","错误",VLOOKUP(E53,'1-学员信息表'!A:AC,19,0))))</f>
        <v/>
      </c>
      <c r="Y53" s="27" t="str">
        <f>IF(E53="","",IF(ISERROR(VLOOKUP(E53,'1-学员信息表'!A:AC,20,0)),"错误",IF(VLOOKUP(E53,'1-学员信息表'!A:AC,20,0)="","错误",VLOOKUP(E53,'1-学员信息表'!A:AC,20,0))))</f>
        <v/>
      </c>
    </row>
    <row r="54" spans="1:25">
      <c r="A54" s="158" t="str">
        <f t="shared" si="0"/>
        <v/>
      </c>
      <c r="B54" s="26" t="str">
        <f t="shared" si="1"/>
        <v/>
      </c>
      <c r="C54" s="159" t="str">
        <f t="shared" si="2"/>
        <v/>
      </c>
      <c r="D54" s="147"/>
      <c r="E54" s="169"/>
      <c r="F54" s="26" t="str">
        <f>IF(E54="","",IFERROR(VLOOKUP(E54,'1-学员信息表'!A:AC,2,0),"错误"))</f>
        <v/>
      </c>
      <c r="G54" s="26" t="str">
        <f>IF(E54="","",VLOOKUP(LEFT(H54,3),班级编码!A:M,8,0))</f>
        <v/>
      </c>
      <c r="H54" s="169"/>
      <c r="I54" s="30" t="str">
        <f>IF(E54="","",IFERROR(VLOOKUP(H54,'2-班级信息'!A:AI,23,0),"错误"))</f>
        <v/>
      </c>
      <c r="J54" s="30" t="str">
        <f>IF(E54="","",IFERROR(VLOOKUP(H54,'2-班级信息'!A:AI,24,0),"错误"))</f>
        <v/>
      </c>
      <c r="K54" s="33" t="str">
        <f>IF(E54="","",IFERROR(VLOOKUP(H54,'2-班级信息'!A:AD,6,0),"错误"))</f>
        <v/>
      </c>
      <c r="L54" s="33" t="str">
        <f>IF(E54="","",IFERROR(VLOOKUP(H54,'2-班级信息'!A:AD,30,0),"错误"))</f>
        <v/>
      </c>
      <c r="M54" s="170"/>
      <c r="N54" s="171"/>
      <c r="O54" s="28">
        <f>SUMIF('6-学员费用预警表'!A:A,E54,'6-学员费用预警表'!E:E)</f>
        <v>0</v>
      </c>
      <c r="P54" s="28">
        <f>SUMIF('6-学员费用预警表'!A:A,E54,'6-学员费用预警表'!H:H)</f>
        <v>0</v>
      </c>
      <c r="Q54" s="27" t="str">
        <f>IF(E54="","",IFERROR(VLOOKUP(E54,'1-学员信息表'!A:AC,8,0),"错误"))</f>
        <v/>
      </c>
      <c r="R54" s="172"/>
      <c r="S54" s="29"/>
      <c r="T54" s="266"/>
      <c r="U54" s="31"/>
      <c r="V54" s="32"/>
      <c r="W54" s="30" t="str">
        <f>IF(E54="","",IF(ISERROR(VLOOKUP(E54,'1-学员信息表'!A:AC,9,0)),"错误",IF(VLOOKUP(E54,'1-学员信息表'!A:AC,9,0)="","错误",VLOOKUP(E54,'1-学员信息表'!A:AC,9,0))))</f>
        <v/>
      </c>
      <c r="X54" s="27" t="str">
        <f>IF(E54="","",IF(ISERROR(VLOOKUP(E54,'1-学员信息表'!A:AC,19,0)),"错误",IF(VLOOKUP(E54,'1-学员信息表'!A:AC,19,0)="","错误",VLOOKUP(E54,'1-学员信息表'!A:AC,19,0))))</f>
        <v/>
      </c>
      <c r="Y54" s="27" t="str">
        <f>IF(E54="","",IF(ISERROR(VLOOKUP(E54,'1-学员信息表'!A:AC,20,0)),"错误",IF(VLOOKUP(E54,'1-学员信息表'!A:AC,20,0)="","错误",VLOOKUP(E54,'1-学员信息表'!A:AC,20,0))))</f>
        <v/>
      </c>
    </row>
    <row r="55" spans="1:25">
      <c r="A55" s="158" t="str">
        <f t="shared" si="0"/>
        <v/>
      </c>
      <c r="B55" s="26" t="str">
        <f t="shared" si="1"/>
        <v/>
      </c>
      <c r="C55" s="159" t="str">
        <f t="shared" si="2"/>
        <v/>
      </c>
      <c r="D55" s="147"/>
      <c r="E55" s="169"/>
      <c r="F55" s="26" t="str">
        <f>IF(E55="","",IFERROR(VLOOKUP(E55,'1-学员信息表'!A:AC,2,0),"错误"))</f>
        <v/>
      </c>
      <c r="G55" s="26" t="str">
        <f>IF(E55="","",VLOOKUP(LEFT(H55,3),班级编码!A:M,8,0))</f>
        <v/>
      </c>
      <c r="H55" s="169"/>
      <c r="I55" s="30" t="str">
        <f>IF(E55="","",IFERROR(VLOOKUP(H55,'2-班级信息'!A:AI,23,0),"错误"))</f>
        <v/>
      </c>
      <c r="J55" s="30" t="str">
        <f>IF(E55="","",IFERROR(VLOOKUP(H55,'2-班级信息'!A:AI,24,0),"错误"))</f>
        <v/>
      </c>
      <c r="K55" s="33" t="str">
        <f>IF(E55="","",IFERROR(VLOOKUP(H55,'2-班级信息'!A:AD,6,0),"错误"))</f>
        <v/>
      </c>
      <c r="L55" s="33" t="str">
        <f>IF(E55="","",IFERROR(VLOOKUP(H55,'2-班级信息'!A:AD,30,0),"错误"))</f>
        <v/>
      </c>
      <c r="M55" s="170"/>
      <c r="N55" s="171"/>
      <c r="O55" s="28">
        <f>SUMIF('6-学员费用预警表'!A:A,E55,'6-学员费用预警表'!E:E)</f>
        <v>0</v>
      </c>
      <c r="P55" s="28">
        <f>SUMIF('6-学员费用预警表'!A:A,E55,'6-学员费用预警表'!H:H)</f>
        <v>0</v>
      </c>
      <c r="Q55" s="27" t="str">
        <f>IF(E55="","",IFERROR(VLOOKUP(E55,'1-学员信息表'!A:AC,8,0),"错误"))</f>
        <v/>
      </c>
      <c r="R55" s="172"/>
      <c r="S55" s="29"/>
      <c r="T55" s="266"/>
      <c r="U55" s="31"/>
      <c r="V55" s="32"/>
      <c r="W55" s="30" t="str">
        <f>IF(E55="","",IF(ISERROR(VLOOKUP(E55,'1-学员信息表'!A:AC,9,0)),"错误",IF(VLOOKUP(E55,'1-学员信息表'!A:AC,9,0)="","错误",VLOOKUP(E55,'1-学员信息表'!A:AC,9,0))))</f>
        <v/>
      </c>
      <c r="X55" s="27" t="str">
        <f>IF(E55="","",IF(ISERROR(VLOOKUP(E55,'1-学员信息表'!A:AC,19,0)),"错误",IF(VLOOKUP(E55,'1-学员信息表'!A:AC,19,0)="","错误",VLOOKUP(E55,'1-学员信息表'!A:AC,19,0))))</f>
        <v/>
      </c>
      <c r="Y55" s="27" t="str">
        <f>IF(E55="","",IF(ISERROR(VLOOKUP(E55,'1-学员信息表'!A:AC,20,0)),"错误",IF(VLOOKUP(E55,'1-学员信息表'!A:AC,20,0)="","错误",VLOOKUP(E55,'1-学员信息表'!A:AC,20,0))))</f>
        <v/>
      </c>
    </row>
    <row r="56" spans="1:25">
      <c r="A56" s="158" t="str">
        <f t="shared" si="0"/>
        <v/>
      </c>
      <c r="B56" s="26" t="str">
        <f t="shared" si="1"/>
        <v/>
      </c>
      <c r="C56" s="159" t="str">
        <f t="shared" si="2"/>
        <v/>
      </c>
      <c r="D56" s="147"/>
      <c r="E56" s="169"/>
      <c r="F56" s="26" t="str">
        <f>IF(E56="","",IFERROR(VLOOKUP(E56,'1-学员信息表'!A:AC,2,0),"错误"))</f>
        <v/>
      </c>
      <c r="G56" s="26" t="str">
        <f>IF(E56="","",VLOOKUP(LEFT(H56,3),班级编码!A:M,8,0))</f>
        <v/>
      </c>
      <c r="H56" s="169"/>
      <c r="I56" s="30" t="str">
        <f>IF(E56="","",IFERROR(VLOOKUP(H56,'2-班级信息'!A:AI,23,0),"错误"))</f>
        <v/>
      </c>
      <c r="J56" s="30" t="str">
        <f>IF(E56="","",IFERROR(VLOOKUP(H56,'2-班级信息'!A:AI,24,0),"错误"))</f>
        <v/>
      </c>
      <c r="K56" s="33" t="str">
        <f>IF(E56="","",IFERROR(VLOOKUP(H56,'2-班级信息'!A:AD,6,0),"错误"))</f>
        <v/>
      </c>
      <c r="L56" s="33" t="str">
        <f>IF(E56="","",IFERROR(VLOOKUP(H56,'2-班级信息'!A:AD,30,0),"错误"))</f>
        <v/>
      </c>
      <c r="M56" s="170"/>
      <c r="N56" s="171"/>
      <c r="O56" s="28">
        <f>SUMIF('6-学员费用预警表'!A:A,E56,'6-学员费用预警表'!E:E)</f>
        <v>0</v>
      </c>
      <c r="P56" s="28">
        <f>SUMIF('6-学员费用预警表'!A:A,E56,'6-学员费用预警表'!H:H)</f>
        <v>0</v>
      </c>
      <c r="Q56" s="27" t="str">
        <f>IF(E56="","",IFERROR(VLOOKUP(E56,'1-学员信息表'!A:AC,8,0),"错误"))</f>
        <v/>
      </c>
      <c r="R56" s="172"/>
      <c r="S56" s="29"/>
      <c r="T56" s="266"/>
      <c r="U56" s="31"/>
      <c r="V56" s="32"/>
      <c r="W56" s="30" t="str">
        <f>IF(E56="","",IF(ISERROR(VLOOKUP(E56,'1-学员信息表'!A:AC,9,0)),"错误",IF(VLOOKUP(E56,'1-学员信息表'!A:AC,9,0)="","错误",VLOOKUP(E56,'1-学员信息表'!A:AC,9,0))))</f>
        <v/>
      </c>
      <c r="X56" s="27" t="str">
        <f>IF(E56="","",IF(ISERROR(VLOOKUP(E56,'1-学员信息表'!A:AC,19,0)),"错误",IF(VLOOKUP(E56,'1-学员信息表'!A:AC,19,0)="","错误",VLOOKUP(E56,'1-学员信息表'!A:AC,19,0))))</f>
        <v/>
      </c>
      <c r="Y56" s="27" t="str">
        <f>IF(E56="","",IF(ISERROR(VLOOKUP(E56,'1-学员信息表'!A:AC,20,0)),"错误",IF(VLOOKUP(E56,'1-学员信息表'!A:AC,20,0)="","错误",VLOOKUP(E56,'1-学员信息表'!A:AC,20,0))))</f>
        <v/>
      </c>
    </row>
    <row r="57" spans="1:25">
      <c r="A57" s="158" t="str">
        <f t="shared" si="0"/>
        <v/>
      </c>
      <c r="B57" s="26" t="str">
        <f t="shared" si="1"/>
        <v/>
      </c>
      <c r="C57" s="159" t="str">
        <f t="shared" si="2"/>
        <v/>
      </c>
      <c r="D57" s="147"/>
      <c r="E57" s="169"/>
      <c r="F57" s="26" t="str">
        <f>IF(E57="","",IFERROR(VLOOKUP(E57,'1-学员信息表'!A:AC,2,0),"错误"))</f>
        <v/>
      </c>
      <c r="G57" s="26" t="str">
        <f>IF(E57="","",VLOOKUP(LEFT(H57,3),班级编码!A:M,8,0))</f>
        <v/>
      </c>
      <c r="H57" s="169"/>
      <c r="I57" s="30" t="str">
        <f>IF(E57="","",IFERROR(VLOOKUP(H57,'2-班级信息'!A:AI,23,0),"错误"))</f>
        <v/>
      </c>
      <c r="J57" s="30" t="str">
        <f>IF(E57="","",IFERROR(VLOOKUP(H57,'2-班级信息'!A:AI,24,0),"错误"))</f>
        <v/>
      </c>
      <c r="K57" s="33" t="str">
        <f>IF(E57="","",IFERROR(VLOOKUP(H57,'2-班级信息'!A:AD,6,0),"错误"))</f>
        <v/>
      </c>
      <c r="L57" s="33" t="str">
        <f>IF(E57="","",IFERROR(VLOOKUP(H57,'2-班级信息'!A:AD,30,0),"错误"))</f>
        <v/>
      </c>
      <c r="M57" s="170"/>
      <c r="N57" s="171"/>
      <c r="O57" s="28">
        <f>SUMIF('6-学员费用预警表'!A:A,E57,'6-学员费用预警表'!E:E)</f>
        <v>0</v>
      </c>
      <c r="P57" s="28">
        <f>SUMIF('6-学员费用预警表'!A:A,E57,'6-学员费用预警表'!H:H)</f>
        <v>0</v>
      </c>
      <c r="Q57" s="27" t="str">
        <f>IF(E57="","",IFERROR(VLOOKUP(E57,'1-学员信息表'!A:AC,8,0),"错误"))</f>
        <v/>
      </c>
      <c r="R57" s="172"/>
      <c r="S57" s="29"/>
      <c r="T57" s="266"/>
      <c r="U57" s="31"/>
      <c r="V57" s="32"/>
      <c r="W57" s="30" t="str">
        <f>IF(E57="","",IF(ISERROR(VLOOKUP(E57,'1-学员信息表'!A:AC,9,0)),"错误",IF(VLOOKUP(E57,'1-学员信息表'!A:AC,9,0)="","错误",VLOOKUP(E57,'1-学员信息表'!A:AC,9,0))))</f>
        <v/>
      </c>
      <c r="X57" s="27" t="str">
        <f>IF(E57="","",IF(ISERROR(VLOOKUP(E57,'1-学员信息表'!A:AC,19,0)),"错误",IF(VLOOKUP(E57,'1-学员信息表'!A:AC,19,0)="","错误",VLOOKUP(E57,'1-学员信息表'!A:AC,19,0))))</f>
        <v/>
      </c>
      <c r="Y57" s="27" t="str">
        <f>IF(E57="","",IF(ISERROR(VLOOKUP(E57,'1-学员信息表'!A:AC,20,0)),"错误",IF(VLOOKUP(E57,'1-学员信息表'!A:AC,20,0)="","错误",VLOOKUP(E57,'1-学员信息表'!A:AC,20,0))))</f>
        <v/>
      </c>
    </row>
    <row r="58" spans="1:25">
      <c r="A58" s="158" t="str">
        <f t="shared" si="0"/>
        <v/>
      </c>
      <c r="B58" s="26" t="str">
        <f t="shared" si="1"/>
        <v/>
      </c>
      <c r="C58" s="159" t="str">
        <f t="shared" si="2"/>
        <v/>
      </c>
      <c r="D58" s="147"/>
      <c r="E58" s="169"/>
      <c r="F58" s="26" t="str">
        <f>IF(E58="","",IFERROR(VLOOKUP(E58,'1-学员信息表'!A:AC,2,0),"错误"))</f>
        <v/>
      </c>
      <c r="G58" s="26" t="str">
        <f>IF(E58="","",VLOOKUP(LEFT(H58,3),班级编码!A:M,8,0))</f>
        <v/>
      </c>
      <c r="H58" s="169"/>
      <c r="I58" s="30" t="str">
        <f>IF(E58="","",IFERROR(VLOOKUP(H58,'2-班级信息'!A:AI,23,0),"错误"))</f>
        <v/>
      </c>
      <c r="J58" s="30" t="str">
        <f>IF(E58="","",IFERROR(VLOOKUP(H58,'2-班级信息'!A:AI,24,0),"错误"))</f>
        <v/>
      </c>
      <c r="K58" s="33" t="str">
        <f>IF(E58="","",IFERROR(VLOOKUP(H58,'2-班级信息'!A:AD,6,0),"错误"))</f>
        <v/>
      </c>
      <c r="L58" s="33" t="str">
        <f>IF(E58="","",IFERROR(VLOOKUP(H58,'2-班级信息'!A:AD,30,0),"错误"))</f>
        <v/>
      </c>
      <c r="M58" s="170"/>
      <c r="N58" s="171"/>
      <c r="O58" s="28">
        <f>SUMIF('6-学员费用预警表'!A:A,E58,'6-学员费用预警表'!E:E)</f>
        <v>0</v>
      </c>
      <c r="P58" s="28">
        <f>SUMIF('6-学员费用预警表'!A:A,E58,'6-学员费用预警表'!H:H)</f>
        <v>0</v>
      </c>
      <c r="Q58" s="27" t="str">
        <f>IF(E58="","",IFERROR(VLOOKUP(E58,'1-学员信息表'!A:AC,8,0),"错误"))</f>
        <v/>
      </c>
      <c r="R58" s="172"/>
      <c r="S58" s="29"/>
      <c r="T58" s="266"/>
      <c r="U58" s="31"/>
      <c r="V58" s="32"/>
      <c r="W58" s="30" t="str">
        <f>IF(E58="","",IF(ISERROR(VLOOKUP(E58,'1-学员信息表'!A:AC,9,0)),"错误",IF(VLOOKUP(E58,'1-学员信息表'!A:AC,9,0)="","错误",VLOOKUP(E58,'1-学员信息表'!A:AC,9,0))))</f>
        <v/>
      </c>
      <c r="X58" s="27" t="str">
        <f>IF(E58="","",IF(ISERROR(VLOOKUP(E58,'1-学员信息表'!A:AC,19,0)),"错误",IF(VLOOKUP(E58,'1-学员信息表'!A:AC,19,0)="","错误",VLOOKUP(E58,'1-学员信息表'!A:AC,19,0))))</f>
        <v/>
      </c>
      <c r="Y58" s="27" t="str">
        <f>IF(E58="","",IF(ISERROR(VLOOKUP(E58,'1-学员信息表'!A:AC,20,0)),"错误",IF(VLOOKUP(E58,'1-学员信息表'!A:AC,20,0)="","错误",VLOOKUP(E58,'1-学员信息表'!A:AC,20,0))))</f>
        <v/>
      </c>
    </row>
    <row r="59" spans="1:25">
      <c r="A59" s="158" t="str">
        <f t="shared" si="0"/>
        <v/>
      </c>
      <c r="B59" s="26" t="str">
        <f t="shared" si="1"/>
        <v/>
      </c>
      <c r="C59" s="159" t="str">
        <f t="shared" si="2"/>
        <v/>
      </c>
      <c r="D59" s="147"/>
      <c r="E59" s="169"/>
      <c r="F59" s="26" t="str">
        <f>IF(E59="","",IFERROR(VLOOKUP(E59,'1-学员信息表'!A:AC,2,0),"错误"))</f>
        <v/>
      </c>
      <c r="G59" s="26" t="str">
        <f>IF(E59="","",VLOOKUP(LEFT(H59,3),班级编码!A:M,8,0))</f>
        <v/>
      </c>
      <c r="H59" s="169"/>
      <c r="I59" s="30" t="str">
        <f>IF(E59="","",IFERROR(VLOOKUP(H59,'2-班级信息'!A:AI,23,0),"错误"))</f>
        <v/>
      </c>
      <c r="J59" s="30" t="str">
        <f>IF(E59="","",IFERROR(VLOOKUP(H59,'2-班级信息'!A:AI,24,0),"错误"))</f>
        <v/>
      </c>
      <c r="K59" s="33" t="str">
        <f>IF(E59="","",IFERROR(VLOOKUP(H59,'2-班级信息'!A:AD,6,0),"错误"))</f>
        <v/>
      </c>
      <c r="L59" s="33" t="str">
        <f>IF(E59="","",IFERROR(VLOOKUP(H59,'2-班级信息'!A:AD,30,0),"错误"))</f>
        <v/>
      </c>
      <c r="M59" s="170"/>
      <c r="N59" s="171"/>
      <c r="O59" s="28">
        <f>SUMIF('6-学员费用预警表'!A:A,E59,'6-学员费用预警表'!E:E)</f>
        <v>0</v>
      </c>
      <c r="P59" s="28">
        <f>SUMIF('6-学员费用预警表'!A:A,E59,'6-学员费用预警表'!H:H)</f>
        <v>0</v>
      </c>
      <c r="Q59" s="27" t="str">
        <f>IF(E59="","",IFERROR(VLOOKUP(E59,'1-学员信息表'!A:AC,8,0),"错误"))</f>
        <v/>
      </c>
      <c r="R59" s="172"/>
      <c r="S59" s="29"/>
      <c r="T59" s="266"/>
      <c r="U59" s="31"/>
      <c r="V59" s="32"/>
      <c r="W59" s="30" t="str">
        <f>IF(E59="","",IF(ISERROR(VLOOKUP(E59,'1-学员信息表'!A:AC,9,0)),"错误",IF(VLOOKUP(E59,'1-学员信息表'!A:AC,9,0)="","错误",VLOOKUP(E59,'1-学员信息表'!A:AC,9,0))))</f>
        <v/>
      </c>
      <c r="X59" s="27" t="str">
        <f>IF(E59="","",IF(ISERROR(VLOOKUP(E59,'1-学员信息表'!A:AC,19,0)),"错误",IF(VLOOKUP(E59,'1-学员信息表'!A:AC,19,0)="","错误",VLOOKUP(E59,'1-学员信息表'!A:AC,19,0))))</f>
        <v/>
      </c>
      <c r="Y59" s="27" t="str">
        <f>IF(E59="","",IF(ISERROR(VLOOKUP(E59,'1-学员信息表'!A:AC,20,0)),"错误",IF(VLOOKUP(E59,'1-学员信息表'!A:AC,20,0)="","错误",VLOOKUP(E59,'1-学员信息表'!A:AC,20,0))))</f>
        <v/>
      </c>
    </row>
    <row r="60" spans="1:25">
      <c r="A60" s="158" t="str">
        <f t="shared" si="0"/>
        <v/>
      </c>
      <c r="B60" s="26" t="str">
        <f t="shared" si="1"/>
        <v/>
      </c>
      <c r="C60" s="159" t="str">
        <f t="shared" si="2"/>
        <v/>
      </c>
      <c r="D60" s="147"/>
      <c r="E60" s="169"/>
      <c r="F60" s="26" t="str">
        <f>IF(E60="","",IFERROR(VLOOKUP(E60,'1-学员信息表'!A:AC,2,0),"错误"))</f>
        <v/>
      </c>
      <c r="G60" s="26" t="str">
        <f>IF(E60="","",VLOOKUP(LEFT(H60,3),班级编码!A:M,8,0))</f>
        <v/>
      </c>
      <c r="H60" s="169"/>
      <c r="I60" s="30" t="str">
        <f>IF(E60="","",IFERROR(VLOOKUP(H60,'2-班级信息'!A:AI,23,0),"错误"))</f>
        <v/>
      </c>
      <c r="J60" s="30" t="str">
        <f>IF(E60="","",IFERROR(VLOOKUP(H60,'2-班级信息'!A:AI,24,0),"错误"))</f>
        <v/>
      </c>
      <c r="K60" s="33" t="str">
        <f>IF(E60="","",IFERROR(VLOOKUP(H60,'2-班级信息'!A:AD,6,0),"错误"))</f>
        <v/>
      </c>
      <c r="L60" s="33" t="str">
        <f>IF(E60="","",IFERROR(VLOOKUP(H60,'2-班级信息'!A:AD,30,0),"错误"))</f>
        <v/>
      </c>
      <c r="M60" s="170"/>
      <c r="N60" s="171"/>
      <c r="O60" s="28">
        <f>SUMIF('6-学员费用预警表'!A:A,E60,'6-学员费用预警表'!E:E)</f>
        <v>0</v>
      </c>
      <c r="P60" s="28">
        <f>SUMIF('6-学员费用预警表'!A:A,E60,'6-学员费用预警表'!H:H)</f>
        <v>0</v>
      </c>
      <c r="Q60" s="27" t="str">
        <f>IF(E60="","",IFERROR(VLOOKUP(E60,'1-学员信息表'!A:AC,8,0),"错误"))</f>
        <v/>
      </c>
      <c r="R60" s="172"/>
      <c r="S60" s="29"/>
      <c r="T60" s="266"/>
      <c r="U60" s="31"/>
      <c r="V60" s="32"/>
      <c r="W60" s="30" t="str">
        <f>IF(E60="","",IF(ISERROR(VLOOKUP(E60,'1-学员信息表'!A:AC,9,0)),"错误",IF(VLOOKUP(E60,'1-学员信息表'!A:AC,9,0)="","错误",VLOOKUP(E60,'1-学员信息表'!A:AC,9,0))))</f>
        <v/>
      </c>
      <c r="X60" s="27" t="str">
        <f>IF(E60="","",IF(ISERROR(VLOOKUP(E60,'1-学员信息表'!A:AC,19,0)),"错误",IF(VLOOKUP(E60,'1-学员信息表'!A:AC,19,0)="","错误",VLOOKUP(E60,'1-学员信息表'!A:AC,19,0))))</f>
        <v/>
      </c>
      <c r="Y60" s="27" t="str">
        <f>IF(E60="","",IF(ISERROR(VLOOKUP(E60,'1-学员信息表'!A:AC,20,0)),"错误",IF(VLOOKUP(E60,'1-学员信息表'!A:AC,20,0)="","错误",VLOOKUP(E60,'1-学员信息表'!A:AC,20,0))))</f>
        <v/>
      </c>
    </row>
    <row r="61" spans="1:25">
      <c r="A61" s="158" t="str">
        <f t="shared" si="0"/>
        <v/>
      </c>
      <c r="B61" s="26" t="str">
        <f t="shared" si="1"/>
        <v/>
      </c>
      <c r="C61" s="159" t="str">
        <f t="shared" si="2"/>
        <v/>
      </c>
      <c r="D61" s="147"/>
      <c r="E61" s="169"/>
      <c r="F61" s="26" t="str">
        <f>IF(E61="","",IFERROR(VLOOKUP(E61,'1-学员信息表'!A:AC,2,0),"错误"))</f>
        <v/>
      </c>
      <c r="G61" s="26" t="str">
        <f>IF(E61="","",VLOOKUP(LEFT(H61,3),班级编码!A:M,8,0))</f>
        <v/>
      </c>
      <c r="H61" s="169"/>
      <c r="I61" s="30" t="str">
        <f>IF(E61="","",IFERROR(VLOOKUP(H61,'2-班级信息'!A:AI,23,0),"错误"))</f>
        <v/>
      </c>
      <c r="J61" s="30" t="str">
        <f>IF(E61="","",IFERROR(VLOOKUP(H61,'2-班级信息'!A:AI,24,0),"错误"))</f>
        <v/>
      </c>
      <c r="K61" s="33" t="str">
        <f>IF(E61="","",IFERROR(VLOOKUP(H61,'2-班级信息'!A:AD,6,0),"错误"))</f>
        <v/>
      </c>
      <c r="L61" s="33" t="str">
        <f>IF(E61="","",IFERROR(VLOOKUP(H61,'2-班级信息'!A:AD,30,0),"错误"))</f>
        <v/>
      </c>
      <c r="M61" s="170"/>
      <c r="N61" s="171"/>
      <c r="O61" s="28">
        <f>SUMIF('6-学员费用预警表'!A:A,E61,'6-学员费用预警表'!E:E)</f>
        <v>0</v>
      </c>
      <c r="P61" s="28">
        <f>SUMIF('6-学员费用预警表'!A:A,E61,'6-学员费用预警表'!H:H)</f>
        <v>0</v>
      </c>
      <c r="Q61" s="27" t="str">
        <f>IF(E61="","",IFERROR(VLOOKUP(E61,'1-学员信息表'!A:AC,8,0),"错误"))</f>
        <v/>
      </c>
      <c r="R61" s="172"/>
      <c r="S61" s="29"/>
      <c r="T61" s="266"/>
      <c r="U61" s="31"/>
      <c r="V61" s="32"/>
      <c r="W61" s="30" t="str">
        <f>IF(E61="","",IF(ISERROR(VLOOKUP(E61,'1-学员信息表'!A:AC,9,0)),"错误",IF(VLOOKUP(E61,'1-学员信息表'!A:AC,9,0)="","错误",VLOOKUP(E61,'1-学员信息表'!A:AC,9,0))))</f>
        <v/>
      </c>
      <c r="X61" s="27" t="str">
        <f>IF(E61="","",IF(ISERROR(VLOOKUP(E61,'1-学员信息表'!A:AC,19,0)),"错误",IF(VLOOKUP(E61,'1-学员信息表'!A:AC,19,0)="","错误",VLOOKUP(E61,'1-学员信息表'!A:AC,19,0))))</f>
        <v/>
      </c>
      <c r="Y61" s="27" t="str">
        <f>IF(E61="","",IF(ISERROR(VLOOKUP(E61,'1-学员信息表'!A:AC,20,0)),"错误",IF(VLOOKUP(E61,'1-学员信息表'!A:AC,20,0)="","错误",VLOOKUP(E61,'1-学员信息表'!A:AC,20,0))))</f>
        <v/>
      </c>
    </row>
    <row r="62" spans="1:25">
      <c r="A62" s="158" t="str">
        <f t="shared" si="0"/>
        <v/>
      </c>
      <c r="B62" s="26" t="str">
        <f t="shared" si="1"/>
        <v/>
      </c>
      <c r="C62" s="159" t="str">
        <f t="shared" si="2"/>
        <v/>
      </c>
      <c r="D62" s="147"/>
      <c r="E62" s="169"/>
      <c r="F62" s="26" t="str">
        <f>IF(E62="","",IFERROR(VLOOKUP(E62,'1-学员信息表'!A:AC,2,0),"错误"))</f>
        <v/>
      </c>
      <c r="G62" s="26" t="str">
        <f>IF(E62="","",VLOOKUP(LEFT(H62,3),班级编码!A:M,8,0))</f>
        <v/>
      </c>
      <c r="H62" s="169"/>
      <c r="I62" s="30" t="str">
        <f>IF(E62="","",IFERROR(VLOOKUP(H62,'2-班级信息'!A:AI,23,0),"错误"))</f>
        <v/>
      </c>
      <c r="J62" s="30" t="str">
        <f>IF(E62="","",IFERROR(VLOOKUP(H62,'2-班级信息'!A:AI,24,0),"错误"))</f>
        <v/>
      </c>
      <c r="K62" s="33" t="str">
        <f>IF(E62="","",IFERROR(VLOOKUP(H62,'2-班级信息'!A:AD,6,0),"错误"))</f>
        <v/>
      </c>
      <c r="L62" s="33" t="str">
        <f>IF(E62="","",IFERROR(VLOOKUP(H62,'2-班级信息'!A:AD,30,0),"错误"))</f>
        <v/>
      </c>
      <c r="M62" s="170"/>
      <c r="N62" s="171"/>
      <c r="O62" s="28">
        <f>SUMIF('6-学员费用预警表'!A:A,E62,'6-学员费用预警表'!E:E)</f>
        <v>0</v>
      </c>
      <c r="P62" s="28">
        <f>SUMIF('6-学员费用预警表'!A:A,E62,'6-学员费用预警表'!H:H)</f>
        <v>0</v>
      </c>
      <c r="Q62" s="27" t="str">
        <f>IF(E62="","",IFERROR(VLOOKUP(E62,'1-学员信息表'!A:AC,8,0),"错误"))</f>
        <v/>
      </c>
      <c r="R62" s="172"/>
      <c r="S62" s="29"/>
      <c r="T62" s="266"/>
      <c r="U62" s="31"/>
      <c r="V62" s="32"/>
      <c r="W62" s="30" t="str">
        <f>IF(E62="","",IF(ISERROR(VLOOKUP(E62,'1-学员信息表'!A:AC,9,0)),"错误",IF(VLOOKUP(E62,'1-学员信息表'!A:AC,9,0)="","错误",VLOOKUP(E62,'1-学员信息表'!A:AC,9,0))))</f>
        <v/>
      </c>
      <c r="X62" s="27" t="str">
        <f>IF(E62="","",IF(ISERROR(VLOOKUP(E62,'1-学员信息表'!A:AC,19,0)),"错误",IF(VLOOKUP(E62,'1-学员信息表'!A:AC,19,0)="","错误",VLOOKUP(E62,'1-学员信息表'!A:AC,19,0))))</f>
        <v/>
      </c>
      <c r="Y62" s="27" t="str">
        <f>IF(E62="","",IF(ISERROR(VLOOKUP(E62,'1-学员信息表'!A:AC,20,0)),"错误",IF(VLOOKUP(E62,'1-学员信息表'!A:AC,20,0)="","错误",VLOOKUP(E62,'1-学员信息表'!A:AC,20,0))))</f>
        <v/>
      </c>
    </row>
    <row r="63" spans="1:25">
      <c r="A63" s="158" t="str">
        <f t="shared" si="0"/>
        <v/>
      </c>
      <c r="B63" s="26" t="str">
        <f t="shared" si="1"/>
        <v/>
      </c>
      <c r="C63" s="159" t="str">
        <f t="shared" si="2"/>
        <v/>
      </c>
      <c r="D63" s="147"/>
      <c r="E63" s="169"/>
      <c r="F63" s="26" t="str">
        <f>IF(E63="","",IFERROR(VLOOKUP(E63,'1-学员信息表'!A:AC,2,0),"错误"))</f>
        <v/>
      </c>
      <c r="G63" s="26" t="str">
        <f>IF(E63="","",VLOOKUP(LEFT(H63,3),班级编码!A:M,8,0))</f>
        <v/>
      </c>
      <c r="H63" s="169"/>
      <c r="I63" s="30" t="str">
        <f>IF(E63="","",IFERROR(VLOOKUP(H63,'2-班级信息'!A:AI,23,0),"错误"))</f>
        <v/>
      </c>
      <c r="J63" s="30" t="str">
        <f>IF(E63="","",IFERROR(VLOOKUP(H63,'2-班级信息'!A:AI,24,0),"错误"))</f>
        <v/>
      </c>
      <c r="K63" s="33" t="str">
        <f>IF(E63="","",IFERROR(VLOOKUP(H63,'2-班级信息'!A:AD,6,0),"错误"))</f>
        <v/>
      </c>
      <c r="L63" s="33" t="str">
        <f>IF(E63="","",IFERROR(VLOOKUP(H63,'2-班级信息'!A:AD,30,0),"错误"))</f>
        <v/>
      </c>
      <c r="M63" s="170"/>
      <c r="N63" s="171"/>
      <c r="O63" s="28">
        <f>SUMIF('6-学员费用预警表'!A:A,E63,'6-学员费用预警表'!E:E)</f>
        <v>0</v>
      </c>
      <c r="P63" s="28">
        <f>SUMIF('6-学员费用预警表'!A:A,E63,'6-学员费用预警表'!H:H)</f>
        <v>0</v>
      </c>
      <c r="Q63" s="27" t="str">
        <f>IF(E63="","",IFERROR(VLOOKUP(E63,'1-学员信息表'!A:AC,8,0),"错误"))</f>
        <v/>
      </c>
      <c r="R63" s="172"/>
      <c r="S63" s="29"/>
      <c r="T63" s="266"/>
      <c r="U63" s="31"/>
      <c r="V63" s="32"/>
      <c r="W63" s="30" t="str">
        <f>IF(E63="","",IF(ISERROR(VLOOKUP(E63,'1-学员信息表'!A:AC,9,0)),"错误",IF(VLOOKUP(E63,'1-学员信息表'!A:AC,9,0)="","错误",VLOOKUP(E63,'1-学员信息表'!A:AC,9,0))))</f>
        <v/>
      </c>
      <c r="X63" s="27" t="str">
        <f>IF(E63="","",IF(ISERROR(VLOOKUP(E63,'1-学员信息表'!A:AC,19,0)),"错误",IF(VLOOKUP(E63,'1-学员信息表'!A:AC,19,0)="","错误",VLOOKUP(E63,'1-学员信息表'!A:AC,19,0))))</f>
        <v/>
      </c>
      <c r="Y63" s="27" t="str">
        <f>IF(E63="","",IF(ISERROR(VLOOKUP(E63,'1-学员信息表'!A:AC,20,0)),"错误",IF(VLOOKUP(E63,'1-学员信息表'!A:AC,20,0)="","错误",VLOOKUP(E63,'1-学员信息表'!A:AC,20,0))))</f>
        <v/>
      </c>
    </row>
    <row r="64" spans="1:25">
      <c r="A64" s="158" t="str">
        <f t="shared" si="0"/>
        <v/>
      </c>
      <c r="B64" s="26" t="str">
        <f t="shared" si="1"/>
        <v/>
      </c>
      <c r="C64" s="159" t="str">
        <f t="shared" si="2"/>
        <v/>
      </c>
      <c r="D64" s="147"/>
      <c r="E64" s="169"/>
      <c r="F64" s="26" t="str">
        <f>IF(E64="","",IFERROR(VLOOKUP(E64,'1-学员信息表'!A:AC,2,0),"错误"))</f>
        <v/>
      </c>
      <c r="G64" s="26" t="str">
        <f>IF(E64="","",VLOOKUP(LEFT(H64,3),班级编码!A:M,8,0))</f>
        <v/>
      </c>
      <c r="H64" s="169"/>
      <c r="I64" s="30" t="str">
        <f>IF(E64="","",IFERROR(VLOOKUP(H64,'2-班级信息'!A:AI,23,0),"错误"))</f>
        <v/>
      </c>
      <c r="J64" s="30" t="str">
        <f>IF(E64="","",IFERROR(VLOOKUP(H64,'2-班级信息'!A:AI,24,0),"错误"))</f>
        <v/>
      </c>
      <c r="K64" s="33" t="str">
        <f>IF(E64="","",IFERROR(VLOOKUP(H64,'2-班级信息'!A:AD,6,0),"错误"))</f>
        <v/>
      </c>
      <c r="L64" s="33" t="str">
        <f>IF(E64="","",IFERROR(VLOOKUP(H64,'2-班级信息'!A:AD,30,0),"错误"))</f>
        <v/>
      </c>
      <c r="M64" s="170"/>
      <c r="N64" s="171"/>
      <c r="O64" s="28">
        <f>SUMIF('6-学员费用预警表'!A:A,E64,'6-学员费用预警表'!E:E)</f>
        <v>0</v>
      </c>
      <c r="P64" s="28">
        <f>SUMIF('6-学员费用预警表'!A:A,E64,'6-学员费用预警表'!H:H)</f>
        <v>0</v>
      </c>
      <c r="Q64" s="27" t="str">
        <f>IF(E64="","",IFERROR(VLOOKUP(E64,'1-学员信息表'!A:AC,8,0),"错误"))</f>
        <v/>
      </c>
      <c r="R64" s="172"/>
      <c r="S64" s="29"/>
      <c r="T64" s="266"/>
      <c r="U64" s="31"/>
      <c r="V64" s="32"/>
      <c r="W64" s="30" t="str">
        <f>IF(E64="","",IF(ISERROR(VLOOKUP(E64,'1-学员信息表'!A:AC,9,0)),"错误",IF(VLOOKUP(E64,'1-学员信息表'!A:AC,9,0)="","错误",VLOOKUP(E64,'1-学员信息表'!A:AC,9,0))))</f>
        <v/>
      </c>
      <c r="X64" s="27" t="str">
        <f>IF(E64="","",IF(ISERROR(VLOOKUP(E64,'1-学员信息表'!A:AC,19,0)),"错误",IF(VLOOKUP(E64,'1-学员信息表'!A:AC,19,0)="","错误",VLOOKUP(E64,'1-学员信息表'!A:AC,19,0))))</f>
        <v/>
      </c>
      <c r="Y64" s="27" t="str">
        <f>IF(E64="","",IF(ISERROR(VLOOKUP(E64,'1-学员信息表'!A:AC,20,0)),"错误",IF(VLOOKUP(E64,'1-学员信息表'!A:AC,20,0)="","错误",VLOOKUP(E64,'1-学员信息表'!A:AC,20,0))))</f>
        <v/>
      </c>
    </row>
    <row r="65" spans="1:25">
      <c r="A65" s="158" t="str">
        <f t="shared" si="0"/>
        <v/>
      </c>
      <c r="B65" s="26" t="str">
        <f t="shared" si="1"/>
        <v/>
      </c>
      <c r="C65" s="159" t="str">
        <f t="shared" si="2"/>
        <v/>
      </c>
      <c r="D65" s="147"/>
      <c r="E65" s="169"/>
      <c r="F65" s="26" t="str">
        <f>IF(E65="","",IFERROR(VLOOKUP(E65,'1-学员信息表'!A:AC,2,0),"错误"))</f>
        <v/>
      </c>
      <c r="G65" s="26" t="str">
        <f>IF(E65="","",VLOOKUP(LEFT(H65,3),班级编码!A:M,8,0))</f>
        <v/>
      </c>
      <c r="H65" s="169"/>
      <c r="I65" s="30" t="str">
        <f>IF(E65="","",IFERROR(VLOOKUP(H65,'2-班级信息'!A:AI,23,0),"错误"))</f>
        <v/>
      </c>
      <c r="J65" s="30" t="str">
        <f>IF(E65="","",IFERROR(VLOOKUP(H65,'2-班级信息'!A:AI,24,0),"错误"))</f>
        <v/>
      </c>
      <c r="K65" s="33" t="str">
        <f>IF(E65="","",IFERROR(VLOOKUP(H65,'2-班级信息'!A:AD,6,0),"错误"))</f>
        <v/>
      </c>
      <c r="L65" s="33" t="str">
        <f>IF(E65="","",IFERROR(VLOOKUP(H65,'2-班级信息'!A:AD,30,0),"错误"))</f>
        <v/>
      </c>
      <c r="M65" s="170"/>
      <c r="N65" s="171"/>
      <c r="O65" s="28">
        <f>SUMIF('6-学员费用预警表'!A:A,E65,'6-学员费用预警表'!E:E)</f>
        <v>0</v>
      </c>
      <c r="P65" s="28">
        <f>SUMIF('6-学员费用预警表'!A:A,E65,'6-学员费用预警表'!H:H)</f>
        <v>0</v>
      </c>
      <c r="Q65" s="27" t="str">
        <f>IF(E65="","",IFERROR(VLOOKUP(E65,'1-学员信息表'!A:AC,8,0),"错误"))</f>
        <v/>
      </c>
      <c r="R65" s="172"/>
      <c r="S65" s="29"/>
      <c r="T65" s="266"/>
      <c r="U65" s="31"/>
      <c r="V65" s="32"/>
      <c r="W65" s="30" t="str">
        <f>IF(E65="","",IF(ISERROR(VLOOKUP(E65,'1-学员信息表'!A:AC,9,0)),"错误",IF(VLOOKUP(E65,'1-学员信息表'!A:AC,9,0)="","错误",VLOOKUP(E65,'1-学员信息表'!A:AC,9,0))))</f>
        <v/>
      </c>
      <c r="X65" s="27" t="str">
        <f>IF(E65="","",IF(ISERROR(VLOOKUP(E65,'1-学员信息表'!A:AC,19,0)),"错误",IF(VLOOKUP(E65,'1-学员信息表'!A:AC,19,0)="","错误",VLOOKUP(E65,'1-学员信息表'!A:AC,19,0))))</f>
        <v/>
      </c>
      <c r="Y65" s="27" t="str">
        <f>IF(E65="","",IF(ISERROR(VLOOKUP(E65,'1-学员信息表'!A:AC,20,0)),"错误",IF(VLOOKUP(E65,'1-学员信息表'!A:AC,20,0)="","错误",VLOOKUP(E65,'1-学员信息表'!A:AC,20,0))))</f>
        <v/>
      </c>
    </row>
    <row r="66" spans="1:25">
      <c r="A66" s="158" t="str">
        <f t="shared" si="0"/>
        <v/>
      </c>
      <c r="B66" s="26" t="str">
        <f t="shared" si="1"/>
        <v/>
      </c>
      <c r="C66" s="159" t="str">
        <f t="shared" si="2"/>
        <v/>
      </c>
      <c r="D66" s="147"/>
      <c r="E66" s="169"/>
      <c r="F66" s="26" t="str">
        <f>IF(E66="","",IFERROR(VLOOKUP(E66,'1-学员信息表'!A:AC,2,0),"错误"))</f>
        <v/>
      </c>
      <c r="G66" s="26" t="str">
        <f>IF(E66="","",VLOOKUP(LEFT(H66,3),班级编码!A:M,8,0))</f>
        <v/>
      </c>
      <c r="H66" s="169"/>
      <c r="I66" s="30" t="str">
        <f>IF(E66="","",IFERROR(VLOOKUP(H66,'2-班级信息'!A:AI,23,0),"错误"))</f>
        <v/>
      </c>
      <c r="J66" s="30" t="str">
        <f>IF(E66="","",IFERROR(VLOOKUP(H66,'2-班级信息'!A:AI,24,0),"错误"))</f>
        <v/>
      </c>
      <c r="K66" s="33" t="str">
        <f>IF(E66="","",IFERROR(VLOOKUP(H66,'2-班级信息'!A:AD,6,0),"错误"))</f>
        <v/>
      </c>
      <c r="L66" s="33" t="str">
        <f>IF(E66="","",IFERROR(VLOOKUP(H66,'2-班级信息'!A:AD,30,0),"错误"))</f>
        <v/>
      </c>
      <c r="M66" s="170"/>
      <c r="N66" s="171"/>
      <c r="O66" s="28">
        <f>SUMIF('6-学员费用预警表'!A:A,E66,'6-学员费用预警表'!E:E)</f>
        <v>0</v>
      </c>
      <c r="P66" s="28">
        <f>SUMIF('6-学员费用预警表'!A:A,E66,'6-学员费用预警表'!H:H)</f>
        <v>0</v>
      </c>
      <c r="Q66" s="27" t="str">
        <f>IF(E66="","",IFERROR(VLOOKUP(E66,'1-学员信息表'!A:AC,8,0),"错误"))</f>
        <v/>
      </c>
      <c r="R66" s="172"/>
      <c r="S66" s="29"/>
      <c r="T66" s="266"/>
      <c r="U66" s="31"/>
      <c r="V66" s="32"/>
      <c r="W66" s="30" t="str">
        <f>IF(E66="","",IF(ISERROR(VLOOKUP(E66,'1-学员信息表'!A:AC,9,0)),"错误",IF(VLOOKUP(E66,'1-学员信息表'!A:AC,9,0)="","错误",VLOOKUP(E66,'1-学员信息表'!A:AC,9,0))))</f>
        <v/>
      </c>
      <c r="X66" s="27" t="str">
        <f>IF(E66="","",IF(ISERROR(VLOOKUP(E66,'1-学员信息表'!A:AC,19,0)),"错误",IF(VLOOKUP(E66,'1-学员信息表'!A:AC,19,0)="","错误",VLOOKUP(E66,'1-学员信息表'!A:AC,19,0))))</f>
        <v/>
      </c>
      <c r="Y66" s="27" t="str">
        <f>IF(E66="","",IF(ISERROR(VLOOKUP(E66,'1-学员信息表'!A:AC,20,0)),"错误",IF(VLOOKUP(E66,'1-学员信息表'!A:AC,20,0)="","错误",VLOOKUP(E66,'1-学员信息表'!A:AC,20,0))))</f>
        <v/>
      </c>
    </row>
    <row r="67" spans="1:25">
      <c r="A67" s="158" t="str">
        <f t="shared" si="0"/>
        <v/>
      </c>
      <c r="B67" s="26" t="str">
        <f t="shared" si="1"/>
        <v/>
      </c>
      <c r="C67" s="159" t="str">
        <f t="shared" si="2"/>
        <v/>
      </c>
      <c r="D67" s="147"/>
      <c r="E67" s="169"/>
      <c r="F67" s="26" t="str">
        <f>IF(E67="","",IFERROR(VLOOKUP(E67,'1-学员信息表'!A:AC,2,0),"错误"))</f>
        <v/>
      </c>
      <c r="G67" s="26" t="str">
        <f>IF(E67="","",VLOOKUP(LEFT(H67,3),班级编码!A:M,8,0))</f>
        <v/>
      </c>
      <c r="H67" s="169"/>
      <c r="I67" s="30" t="str">
        <f>IF(E67="","",IFERROR(VLOOKUP(H67,'2-班级信息'!A:AI,23,0),"错误"))</f>
        <v/>
      </c>
      <c r="J67" s="30" t="str">
        <f>IF(E67="","",IFERROR(VLOOKUP(H67,'2-班级信息'!A:AI,24,0),"错误"))</f>
        <v/>
      </c>
      <c r="K67" s="33" t="str">
        <f>IF(E67="","",IFERROR(VLOOKUP(H67,'2-班级信息'!A:AD,6,0),"错误"))</f>
        <v/>
      </c>
      <c r="L67" s="33" t="str">
        <f>IF(E67="","",IFERROR(VLOOKUP(H67,'2-班级信息'!A:AD,30,0),"错误"))</f>
        <v/>
      </c>
      <c r="M67" s="170"/>
      <c r="N67" s="171"/>
      <c r="O67" s="28">
        <f>SUMIF('6-学员费用预警表'!A:A,E67,'6-学员费用预警表'!E:E)</f>
        <v>0</v>
      </c>
      <c r="P67" s="28">
        <f>SUMIF('6-学员费用预警表'!A:A,E67,'6-学员费用预警表'!H:H)</f>
        <v>0</v>
      </c>
      <c r="Q67" s="27" t="str">
        <f>IF(E67="","",IFERROR(VLOOKUP(E67,'1-学员信息表'!A:AC,8,0),"错误"))</f>
        <v/>
      </c>
      <c r="R67" s="172"/>
      <c r="S67" s="29"/>
      <c r="T67" s="266"/>
      <c r="U67" s="31"/>
      <c r="V67" s="32"/>
      <c r="W67" s="30" t="str">
        <f>IF(E67="","",IF(ISERROR(VLOOKUP(E67,'1-学员信息表'!A:AC,9,0)),"错误",IF(VLOOKUP(E67,'1-学员信息表'!A:AC,9,0)="","错误",VLOOKUP(E67,'1-学员信息表'!A:AC,9,0))))</f>
        <v/>
      </c>
      <c r="X67" s="27" t="str">
        <f>IF(E67="","",IF(ISERROR(VLOOKUP(E67,'1-学员信息表'!A:AC,19,0)),"错误",IF(VLOOKUP(E67,'1-学员信息表'!A:AC,19,0)="","错误",VLOOKUP(E67,'1-学员信息表'!A:AC,19,0))))</f>
        <v/>
      </c>
      <c r="Y67" s="27" t="str">
        <f>IF(E67="","",IF(ISERROR(VLOOKUP(E67,'1-学员信息表'!A:AC,20,0)),"错误",IF(VLOOKUP(E67,'1-学员信息表'!A:AC,20,0)="","错误",VLOOKUP(E67,'1-学员信息表'!A:AC,20,0))))</f>
        <v/>
      </c>
    </row>
    <row r="68" spans="1:25">
      <c r="A68" s="158" t="str">
        <f t="shared" si="0"/>
        <v/>
      </c>
      <c r="B68" s="26" t="str">
        <f t="shared" si="1"/>
        <v/>
      </c>
      <c r="C68" s="159" t="str">
        <f t="shared" si="2"/>
        <v/>
      </c>
      <c r="D68" s="147"/>
      <c r="E68" s="169"/>
      <c r="F68" s="26" t="str">
        <f>IF(E68="","",IFERROR(VLOOKUP(E68,'1-学员信息表'!A:AC,2,0),"错误"))</f>
        <v/>
      </c>
      <c r="G68" s="26" t="str">
        <f>IF(E68="","",VLOOKUP(LEFT(H68,3),班级编码!A:M,8,0))</f>
        <v/>
      </c>
      <c r="H68" s="169"/>
      <c r="I68" s="30" t="str">
        <f>IF(E68="","",IFERROR(VLOOKUP(H68,'2-班级信息'!A:AI,23,0),"错误"))</f>
        <v/>
      </c>
      <c r="J68" s="30" t="str">
        <f>IF(E68="","",IFERROR(VLOOKUP(H68,'2-班级信息'!A:AI,24,0),"错误"))</f>
        <v/>
      </c>
      <c r="K68" s="33" t="str">
        <f>IF(E68="","",IFERROR(VLOOKUP(H68,'2-班级信息'!A:AD,6,0),"错误"))</f>
        <v/>
      </c>
      <c r="L68" s="33" t="str">
        <f>IF(E68="","",IFERROR(VLOOKUP(H68,'2-班级信息'!A:AD,30,0),"错误"))</f>
        <v/>
      </c>
      <c r="M68" s="170"/>
      <c r="N68" s="171"/>
      <c r="O68" s="28">
        <f>SUMIF('6-学员费用预警表'!A:A,E68,'6-学员费用预警表'!E:E)</f>
        <v>0</v>
      </c>
      <c r="P68" s="28">
        <f>SUMIF('6-学员费用预警表'!A:A,E68,'6-学员费用预警表'!H:H)</f>
        <v>0</v>
      </c>
      <c r="Q68" s="27" t="str">
        <f>IF(E68="","",IFERROR(VLOOKUP(E68,'1-学员信息表'!A:AC,8,0),"错误"))</f>
        <v/>
      </c>
      <c r="R68" s="172"/>
      <c r="S68" s="29"/>
      <c r="T68" s="266"/>
      <c r="U68" s="31"/>
      <c r="V68" s="32"/>
      <c r="W68" s="30" t="str">
        <f>IF(E68="","",IF(ISERROR(VLOOKUP(E68,'1-学员信息表'!A:AC,9,0)),"错误",IF(VLOOKUP(E68,'1-学员信息表'!A:AC,9,0)="","错误",VLOOKUP(E68,'1-学员信息表'!A:AC,9,0))))</f>
        <v/>
      </c>
      <c r="X68" s="27" t="str">
        <f>IF(E68="","",IF(ISERROR(VLOOKUP(E68,'1-学员信息表'!A:AC,19,0)),"错误",IF(VLOOKUP(E68,'1-学员信息表'!A:AC,19,0)="","错误",VLOOKUP(E68,'1-学员信息表'!A:AC,19,0))))</f>
        <v/>
      </c>
      <c r="Y68" s="27" t="str">
        <f>IF(E68="","",IF(ISERROR(VLOOKUP(E68,'1-学员信息表'!A:AC,20,0)),"错误",IF(VLOOKUP(E68,'1-学员信息表'!A:AC,20,0)="","错误",VLOOKUP(E68,'1-学员信息表'!A:AC,20,0))))</f>
        <v/>
      </c>
    </row>
    <row r="69" spans="1:25">
      <c r="A69" s="158" t="str">
        <f t="shared" ref="A69:A132" si="3">IF(E69&lt;&gt;"",A68+1,"")</f>
        <v/>
      </c>
      <c r="B69" s="26" t="str">
        <f t="shared" ref="B69:B132" si="4">IF(E69&lt;&gt;"",$B$2,"")</f>
        <v/>
      </c>
      <c r="C69" s="159" t="str">
        <f t="shared" ref="C69:C132" si="5">IF(E69&lt;&gt;"",$C$2,"")</f>
        <v/>
      </c>
      <c r="D69" s="147"/>
      <c r="E69" s="169"/>
      <c r="F69" s="26" t="str">
        <f>IF(E69="","",IFERROR(VLOOKUP(E69,'1-学员信息表'!A:AC,2,0),"错误"))</f>
        <v/>
      </c>
      <c r="G69" s="26" t="str">
        <f>IF(E69="","",VLOOKUP(LEFT(H69,3),班级编码!A:M,8,0))</f>
        <v/>
      </c>
      <c r="H69" s="169"/>
      <c r="I69" s="30" t="str">
        <f>IF(E69="","",IFERROR(VLOOKUP(H69,'2-班级信息'!A:AI,23,0),"错误"))</f>
        <v/>
      </c>
      <c r="J69" s="30" t="str">
        <f>IF(E69="","",IFERROR(VLOOKUP(H69,'2-班级信息'!A:AI,24,0),"错误"))</f>
        <v/>
      </c>
      <c r="K69" s="33" t="str">
        <f>IF(E69="","",IFERROR(VLOOKUP(H69,'2-班级信息'!A:AD,6,0),"错误"))</f>
        <v/>
      </c>
      <c r="L69" s="33" t="str">
        <f>IF(E69="","",IFERROR(VLOOKUP(H69,'2-班级信息'!A:AD,30,0),"错误"))</f>
        <v/>
      </c>
      <c r="M69" s="170"/>
      <c r="N69" s="171"/>
      <c r="O69" s="28">
        <f>SUMIF('6-学员费用预警表'!A:A,E69,'6-学员费用预警表'!E:E)</f>
        <v>0</v>
      </c>
      <c r="P69" s="28">
        <f>SUMIF('6-学员费用预警表'!A:A,E69,'6-学员费用预警表'!H:H)</f>
        <v>0</v>
      </c>
      <c r="Q69" s="27" t="str">
        <f>IF(E69="","",IFERROR(VLOOKUP(E69,'1-学员信息表'!A:AC,8,0),"错误"))</f>
        <v/>
      </c>
      <c r="R69" s="172"/>
      <c r="S69" s="29"/>
      <c r="T69" s="266"/>
      <c r="U69" s="31"/>
      <c r="V69" s="32"/>
      <c r="W69" s="30" t="str">
        <f>IF(E69="","",IF(ISERROR(VLOOKUP(E69,'1-学员信息表'!A:AC,9,0)),"错误",IF(VLOOKUP(E69,'1-学员信息表'!A:AC,9,0)="","错误",VLOOKUP(E69,'1-学员信息表'!A:AC,9,0))))</f>
        <v/>
      </c>
      <c r="X69" s="27" t="str">
        <f>IF(E69="","",IF(ISERROR(VLOOKUP(E69,'1-学员信息表'!A:AC,19,0)),"错误",IF(VLOOKUP(E69,'1-学员信息表'!A:AC,19,0)="","错误",VLOOKUP(E69,'1-学员信息表'!A:AC,19,0))))</f>
        <v/>
      </c>
      <c r="Y69" s="27" t="str">
        <f>IF(E69="","",IF(ISERROR(VLOOKUP(E69,'1-学员信息表'!A:AC,20,0)),"错误",IF(VLOOKUP(E69,'1-学员信息表'!A:AC,20,0)="","错误",VLOOKUP(E69,'1-学员信息表'!A:AC,20,0))))</f>
        <v/>
      </c>
    </row>
    <row r="70" spans="1:25">
      <c r="A70" s="158" t="str">
        <f t="shared" si="3"/>
        <v/>
      </c>
      <c r="B70" s="26" t="str">
        <f t="shared" si="4"/>
        <v/>
      </c>
      <c r="C70" s="159" t="str">
        <f t="shared" si="5"/>
        <v/>
      </c>
      <c r="D70" s="147"/>
      <c r="E70" s="169"/>
      <c r="F70" s="26" t="str">
        <f>IF(E70="","",IFERROR(VLOOKUP(E70,'1-学员信息表'!A:AC,2,0),"错误"))</f>
        <v/>
      </c>
      <c r="G70" s="26" t="str">
        <f>IF(E70="","",VLOOKUP(LEFT(H70,3),班级编码!A:M,8,0))</f>
        <v/>
      </c>
      <c r="H70" s="169"/>
      <c r="I70" s="30" t="str">
        <f>IF(E70="","",IFERROR(VLOOKUP(H70,'2-班级信息'!A:AI,23,0),"错误"))</f>
        <v/>
      </c>
      <c r="J70" s="30" t="str">
        <f>IF(E70="","",IFERROR(VLOOKUP(H70,'2-班级信息'!A:AI,24,0),"错误"))</f>
        <v/>
      </c>
      <c r="K70" s="33" t="str">
        <f>IF(E70="","",IFERROR(VLOOKUP(H70,'2-班级信息'!A:AD,6,0),"错误"))</f>
        <v/>
      </c>
      <c r="L70" s="33" t="str">
        <f>IF(E70="","",IFERROR(VLOOKUP(H70,'2-班级信息'!A:AD,30,0),"错误"))</f>
        <v/>
      </c>
      <c r="M70" s="170"/>
      <c r="N70" s="171"/>
      <c r="O70" s="28">
        <f>SUMIF('6-学员费用预警表'!A:A,E70,'6-学员费用预警表'!E:E)</f>
        <v>0</v>
      </c>
      <c r="P70" s="28">
        <f>SUMIF('6-学员费用预警表'!A:A,E70,'6-学员费用预警表'!H:H)</f>
        <v>0</v>
      </c>
      <c r="Q70" s="27" t="str">
        <f>IF(E70="","",IFERROR(VLOOKUP(E70,'1-学员信息表'!A:AC,8,0),"错误"))</f>
        <v/>
      </c>
      <c r="R70" s="172"/>
      <c r="S70" s="29"/>
      <c r="T70" s="266"/>
      <c r="U70" s="31"/>
      <c r="V70" s="32"/>
      <c r="W70" s="30" t="str">
        <f>IF(E70="","",IF(ISERROR(VLOOKUP(E70,'1-学员信息表'!A:AC,9,0)),"错误",IF(VLOOKUP(E70,'1-学员信息表'!A:AC,9,0)="","错误",VLOOKUP(E70,'1-学员信息表'!A:AC,9,0))))</f>
        <v/>
      </c>
      <c r="X70" s="27" t="str">
        <f>IF(E70="","",IF(ISERROR(VLOOKUP(E70,'1-学员信息表'!A:AC,19,0)),"错误",IF(VLOOKUP(E70,'1-学员信息表'!A:AC,19,0)="","错误",VLOOKUP(E70,'1-学员信息表'!A:AC,19,0))))</f>
        <v/>
      </c>
      <c r="Y70" s="27" t="str">
        <f>IF(E70="","",IF(ISERROR(VLOOKUP(E70,'1-学员信息表'!A:AC,20,0)),"错误",IF(VLOOKUP(E70,'1-学员信息表'!A:AC,20,0)="","错误",VLOOKUP(E70,'1-学员信息表'!A:AC,20,0))))</f>
        <v/>
      </c>
    </row>
    <row r="71" spans="1:25">
      <c r="A71" s="158" t="str">
        <f t="shared" si="3"/>
        <v/>
      </c>
      <c r="B71" s="26" t="str">
        <f t="shared" si="4"/>
        <v/>
      </c>
      <c r="C71" s="159" t="str">
        <f t="shared" si="5"/>
        <v/>
      </c>
      <c r="D71" s="147"/>
      <c r="E71" s="169"/>
      <c r="F71" s="26" t="str">
        <f>IF(E71="","",IFERROR(VLOOKUP(E71,'1-学员信息表'!A:AC,2,0),"错误"))</f>
        <v/>
      </c>
      <c r="G71" s="26" t="str">
        <f>IF(E71="","",VLOOKUP(LEFT(H71,3),班级编码!A:M,8,0))</f>
        <v/>
      </c>
      <c r="H71" s="169"/>
      <c r="I71" s="30" t="str">
        <f>IF(E71="","",IFERROR(VLOOKUP(H71,'2-班级信息'!A:AI,23,0),"错误"))</f>
        <v/>
      </c>
      <c r="J71" s="30" t="str">
        <f>IF(E71="","",IFERROR(VLOOKUP(H71,'2-班级信息'!A:AI,24,0),"错误"))</f>
        <v/>
      </c>
      <c r="K71" s="33" t="str">
        <f>IF(E71="","",IFERROR(VLOOKUP(H71,'2-班级信息'!A:AD,6,0),"错误"))</f>
        <v/>
      </c>
      <c r="L71" s="33" t="str">
        <f>IF(E71="","",IFERROR(VLOOKUP(H71,'2-班级信息'!A:AD,30,0),"错误"))</f>
        <v/>
      </c>
      <c r="M71" s="170"/>
      <c r="N71" s="171"/>
      <c r="O71" s="28">
        <f>SUMIF('6-学员费用预警表'!A:A,E71,'6-学员费用预警表'!E:E)</f>
        <v>0</v>
      </c>
      <c r="P71" s="28">
        <f>SUMIF('6-学员费用预警表'!A:A,E71,'6-学员费用预警表'!H:H)</f>
        <v>0</v>
      </c>
      <c r="Q71" s="27" t="str">
        <f>IF(E71="","",IFERROR(VLOOKUP(E71,'1-学员信息表'!A:AC,8,0),"错误"))</f>
        <v/>
      </c>
      <c r="R71" s="172"/>
      <c r="S71" s="29"/>
      <c r="T71" s="266"/>
      <c r="U71" s="31"/>
      <c r="V71" s="32"/>
      <c r="W71" s="30" t="str">
        <f>IF(E71="","",IF(ISERROR(VLOOKUP(E71,'1-学员信息表'!A:AC,9,0)),"错误",IF(VLOOKUP(E71,'1-学员信息表'!A:AC,9,0)="","错误",VLOOKUP(E71,'1-学员信息表'!A:AC,9,0))))</f>
        <v/>
      </c>
      <c r="X71" s="27" t="str">
        <f>IF(E71="","",IF(ISERROR(VLOOKUP(E71,'1-学员信息表'!A:AC,19,0)),"错误",IF(VLOOKUP(E71,'1-学员信息表'!A:AC,19,0)="","错误",VLOOKUP(E71,'1-学员信息表'!A:AC,19,0))))</f>
        <v/>
      </c>
      <c r="Y71" s="27" t="str">
        <f>IF(E71="","",IF(ISERROR(VLOOKUP(E71,'1-学员信息表'!A:AC,20,0)),"错误",IF(VLOOKUP(E71,'1-学员信息表'!A:AC,20,0)="","错误",VLOOKUP(E71,'1-学员信息表'!A:AC,20,0))))</f>
        <v/>
      </c>
    </row>
    <row r="72" spans="1:25">
      <c r="A72" s="158" t="str">
        <f t="shared" si="3"/>
        <v/>
      </c>
      <c r="B72" s="26" t="str">
        <f t="shared" si="4"/>
        <v/>
      </c>
      <c r="C72" s="159" t="str">
        <f t="shared" si="5"/>
        <v/>
      </c>
      <c r="D72" s="147"/>
      <c r="E72" s="169"/>
      <c r="F72" s="26" t="str">
        <f>IF(E72="","",IFERROR(VLOOKUP(E72,'1-学员信息表'!A:AC,2,0),"错误"))</f>
        <v/>
      </c>
      <c r="G72" s="26" t="str">
        <f>IF(E72="","",VLOOKUP(LEFT(H72,3),班级编码!A:M,8,0))</f>
        <v/>
      </c>
      <c r="H72" s="169"/>
      <c r="I72" s="30" t="str">
        <f>IF(E72="","",IFERROR(VLOOKUP(H72,'2-班级信息'!A:AI,23,0),"错误"))</f>
        <v/>
      </c>
      <c r="J72" s="30" t="str">
        <f>IF(E72="","",IFERROR(VLOOKUP(H72,'2-班级信息'!A:AI,24,0),"错误"))</f>
        <v/>
      </c>
      <c r="K72" s="33" t="str">
        <f>IF(E72="","",IFERROR(VLOOKUP(H72,'2-班级信息'!A:AD,6,0),"错误"))</f>
        <v/>
      </c>
      <c r="L72" s="33" t="str">
        <f>IF(E72="","",IFERROR(VLOOKUP(H72,'2-班级信息'!A:AD,30,0),"错误"))</f>
        <v/>
      </c>
      <c r="M72" s="170"/>
      <c r="N72" s="171"/>
      <c r="O72" s="28">
        <f>SUMIF('6-学员费用预警表'!A:A,E72,'6-学员费用预警表'!E:E)</f>
        <v>0</v>
      </c>
      <c r="P72" s="28">
        <f>SUMIF('6-学员费用预警表'!A:A,E72,'6-学员费用预警表'!H:H)</f>
        <v>0</v>
      </c>
      <c r="Q72" s="27" t="str">
        <f>IF(E72="","",IFERROR(VLOOKUP(E72,'1-学员信息表'!A:AC,8,0),"错误"))</f>
        <v/>
      </c>
      <c r="R72" s="172"/>
      <c r="S72" s="29"/>
      <c r="T72" s="266"/>
      <c r="U72" s="31"/>
      <c r="V72" s="32"/>
      <c r="W72" s="30" t="str">
        <f>IF(E72="","",IF(ISERROR(VLOOKUP(E72,'1-学员信息表'!A:AC,9,0)),"错误",IF(VLOOKUP(E72,'1-学员信息表'!A:AC,9,0)="","错误",VLOOKUP(E72,'1-学员信息表'!A:AC,9,0))))</f>
        <v/>
      </c>
      <c r="X72" s="27" t="str">
        <f>IF(E72="","",IF(ISERROR(VLOOKUP(E72,'1-学员信息表'!A:AC,19,0)),"错误",IF(VLOOKUP(E72,'1-学员信息表'!A:AC,19,0)="","错误",VLOOKUP(E72,'1-学员信息表'!A:AC,19,0))))</f>
        <v/>
      </c>
      <c r="Y72" s="27" t="str">
        <f>IF(E72="","",IF(ISERROR(VLOOKUP(E72,'1-学员信息表'!A:AC,20,0)),"错误",IF(VLOOKUP(E72,'1-学员信息表'!A:AC,20,0)="","错误",VLOOKUP(E72,'1-学员信息表'!A:AC,20,0))))</f>
        <v/>
      </c>
    </row>
    <row r="73" spans="1:25">
      <c r="A73" s="158" t="str">
        <f t="shared" si="3"/>
        <v/>
      </c>
      <c r="B73" s="26" t="str">
        <f t="shared" si="4"/>
        <v/>
      </c>
      <c r="C73" s="159" t="str">
        <f t="shared" si="5"/>
        <v/>
      </c>
      <c r="D73" s="147"/>
      <c r="E73" s="169"/>
      <c r="F73" s="26" t="str">
        <f>IF(E73="","",IFERROR(VLOOKUP(E73,'1-学员信息表'!A:AC,2,0),"错误"))</f>
        <v/>
      </c>
      <c r="G73" s="26" t="str">
        <f>IF(E73="","",VLOOKUP(LEFT(H73,3),班级编码!A:M,8,0))</f>
        <v/>
      </c>
      <c r="H73" s="169"/>
      <c r="I73" s="30" t="str">
        <f>IF(E73="","",IFERROR(VLOOKUP(H73,'2-班级信息'!A:AI,23,0),"错误"))</f>
        <v/>
      </c>
      <c r="J73" s="30" t="str">
        <f>IF(E73="","",IFERROR(VLOOKUP(H73,'2-班级信息'!A:AI,24,0),"错误"))</f>
        <v/>
      </c>
      <c r="K73" s="33" t="str">
        <f>IF(E73="","",IFERROR(VLOOKUP(H73,'2-班级信息'!A:AD,6,0),"错误"))</f>
        <v/>
      </c>
      <c r="L73" s="33" t="str">
        <f>IF(E73="","",IFERROR(VLOOKUP(H73,'2-班级信息'!A:AD,30,0),"错误"))</f>
        <v/>
      </c>
      <c r="M73" s="170"/>
      <c r="N73" s="171"/>
      <c r="O73" s="28">
        <f>SUMIF('6-学员费用预警表'!A:A,E73,'6-学员费用预警表'!E:E)</f>
        <v>0</v>
      </c>
      <c r="P73" s="28">
        <f>SUMIF('6-学员费用预警表'!A:A,E73,'6-学员费用预警表'!H:H)</f>
        <v>0</v>
      </c>
      <c r="Q73" s="27" t="str">
        <f>IF(E73="","",IFERROR(VLOOKUP(E73,'1-学员信息表'!A:AC,8,0),"错误"))</f>
        <v/>
      </c>
      <c r="R73" s="172"/>
      <c r="S73" s="29"/>
      <c r="T73" s="266"/>
      <c r="U73" s="31"/>
      <c r="V73" s="32"/>
      <c r="W73" s="30" t="str">
        <f>IF(E73="","",IF(ISERROR(VLOOKUP(E73,'1-学员信息表'!A:AC,9,0)),"错误",IF(VLOOKUP(E73,'1-学员信息表'!A:AC,9,0)="","错误",VLOOKUP(E73,'1-学员信息表'!A:AC,9,0))))</f>
        <v/>
      </c>
      <c r="X73" s="27" t="str">
        <f>IF(E73="","",IF(ISERROR(VLOOKUP(E73,'1-学员信息表'!A:AC,19,0)),"错误",IF(VLOOKUP(E73,'1-学员信息表'!A:AC,19,0)="","错误",VLOOKUP(E73,'1-学员信息表'!A:AC,19,0))))</f>
        <v/>
      </c>
      <c r="Y73" s="27" t="str">
        <f>IF(E73="","",IF(ISERROR(VLOOKUP(E73,'1-学员信息表'!A:AC,20,0)),"错误",IF(VLOOKUP(E73,'1-学员信息表'!A:AC,20,0)="","错误",VLOOKUP(E73,'1-学员信息表'!A:AC,20,0))))</f>
        <v/>
      </c>
    </row>
    <row r="74" spans="1:25">
      <c r="A74" s="158" t="str">
        <f t="shared" si="3"/>
        <v/>
      </c>
      <c r="B74" s="26" t="str">
        <f t="shared" si="4"/>
        <v/>
      </c>
      <c r="C74" s="159" t="str">
        <f t="shared" si="5"/>
        <v/>
      </c>
      <c r="D74" s="147"/>
      <c r="E74" s="169"/>
      <c r="F74" s="26" t="str">
        <f>IF(E74="","",IFERROR(VLOOKUP(E74,'1-学员信息表'!A:AC,2,0),"错误"))</f>
        <v/>
      </c>
      <c r="G74" s="26" t="str">
        <f>IF(E74="","",VLOOKUP(LEFT(H74,3),班级编码!A:M,8,0))</f>
        <v/>
      </c>
      <c r="H74" s="169"/>
      <c r="I74" s="30" t="str">
        <f>IF(E74="","",IFERROR(VLOOKUP(H74,'2-班级信息'!A:AI,23,0),"错误"))</f>
        <v/>
      </c>
      <c r="J74" s="30" t="str">
        <f>IF(E74="","",IFERROR(VLOOKUP(H74,'2-班级信息'!A:AI,24,0),"错误"))</f>
        <v/>
      </c>
      <c r="K74" s="33" t="str">
        <f>IF(E74="","",IFERROR(VLOOKUP(H74,'2-班级信息'!A:AD,6,0),"错误"))</f>
        <v/>
      </c>
      <c r="L74" s="33" t="str">
        <f>IF(E74="","",IFERROR(VLOOKUP(H74,'2-班级信息'!A:AD,30,0),"错误"))</f>
        <v/>
      </c>
      <c r="M74" s="170"/>
      <c r="N74" s="171"/>
      <c r="O74" s="28">
        <f>SUMIF('6-学员费用预警表'!A:A,E74,'6-学员费用预警表'!E:E)</f>
        <v>0</v>
      </c>
      <c r="P74" s="28">
        <f>SUMIF('6-学员费用预警表'!A:A,E74,'6-学员费用预警表'!H:H)</f>
        <v>0</v>
      </c>
      <c r="Q74" s="27" t="str">
        <f>IF(E74="","",IFERROR(VLOOKUP(E74,'1-学员信息表'!A:AC,8,0),"错误"))</f>
        <v/>
      </c>
      <c r="R74" s="172"/>
      <c r="S74" s="29"/>
      <c r="T74" s="266"/>
      <c r="U74" s="31"/>
      <c r="V74" s="32"/>
      <c r="W74" s="30" t="str">
        <f>IF(E74="","",IF(ISERROR(VLOOKUP(E74,'1-学员信息表'!A:AC,9,0)),"错误",IF(VLOOKUP(E74,'1-学员信息表'!A:AC,9,0)="","错误",VLOOKUP(E74,'1-学员信息表'!A:AC,9,0))))</f>
        <v/>
      </c>
      <c r="X74" s="27" t="str">
        <f>IF(E74="","",IF(ISERROR(VLOOKUP(E74,'1-学员信息表'!A:AC,19,0)),"错误",IF(VLOOKUP(E74,'1-学员信息表'!A:AC,19,0)="","错误",VLOOKUP(E74,'1-学员信息表'!A:AC,19,0))))</f>
        <v/>
      </c>
      <c r="Y74" s="27" t="str">
        <f>IF(E74="","",IF(ISERROR(VLOOKUP(E74,'1-学员信息表'!A:AC,20,0)),"错误",IF(VLOOKUP(E74,'1-学员信息表'!A:AC,20,0)="","错误",VLOOKUP(E74,'1-学员信息表'!A:AC,20,0))))</f>
        <v/>
      </c>
    </row>
    <row r="75" spans="1:25">
      <c r="A75" s="158" t="str">
        <f t="shared" si="3"/>
        <v/>
      </c>
      <c r="B75" s="26" t="str">
        <f t="shared" si="4"/>
        <v/>
      </c>
      <c r="C75" s="159" t="str">
        <f t="shared" si="5"/>
        <v/>
      </c>
      <c r="D75" s="147"/>
      <c r="E75" s="169"/>
      <c r="F75" s="26" t="str">
        <f>IF(E75="","",IFERROR(VLOOKUP(E75,'1-学员信息表'!A:AC,2,0),"错误"))</f>
        <v/>
      </c>
      <c r="G75" s="26" t="str">
        <f>IF(E75="","",VLOOKUP(LEFT(H75,3),班级编码!A:M,8,0))</f>
        <v/>
      </c>
      <c r="H75" s="169"/>
      <c r="I75" s="30" t="str">
        <f>IF(E75="","",IFERROR(VLOOKUP(H75,'2-班级信息'!A:AI,23,0),"错误"))</f>
        <v/>
      </c>
      <c r="J75" s="30" t="str">
        <f>IF(E75="","",IFERROR(VLOOKUP(H75,'2-班级信息'!A:AI,24,0),"错误"))</f>
        <v/>
      </c>
      <c r="K75" s="33" t="str">
        <f>IF(E75="","",IFERROR(VLOOKUP(H75,'2-班级信息'!A:AD,6,0),"错误"))</f>
        <v/>
      </c>
      <c r="L75" s="33" t="str">
        <f>IF(E75="","",IFERROR(VLOOKUP(H75,'2-班级信息'!A:AD,30,0),"错误"))</f>
        <v/>
      </c>
      <c r="M75" s="170"/>
      <c r="N75" s="171"/>
      <c r="O75" s="28">
        <f>SUMIF('6-学员费用预警表'!A:A,E75,'6-学员费用预警表'!E:E)</f>
        <v>0</v>
      </c>
      <c r="P75" s="28">
        <f>SUMIF('6-学员费用预警表'!A:A,E75,'6-学员费用预警表'!H:H)</f>
        <v>0</v>
      </c>
      <c r="Q75" s="27" t="str">
        <f>IF(E75="","",IFERROR(VLOOKUP(E75,'1-学员信息表'!A:AC,8,0),"错误"))</f>
        <v/>
      </c>
      <c r="R75" s="172"/>
      <c r="S75" s="29"/>
      <c r="T75" s="266"/>
      <c r="U75" s="31"/>
      <c r="V75" s="32"/>
      <c r="W75" s="30" t="str">
        <f>IF(E75="","",IF(ISERROR(VLOOKUP(E75,'1-学员信息表'!A:AC,9,0)),"错误",IF(VLOOKUP(E75,'1-学员信息表'!A:AC,9,0)="","错误",VLOOKUP(E75,'1-学员信息表'!A:AC,9,0))))</f>
        <v/>
      </c>
      <c r="X75" s="27" t="str">
        <f>IF(E75="","",IF(ISERROR(VLOOKUP(E75,'1-学员信息表'!A:AC,19,0)),"错误",IF(VLOOKUP(E75,'1-学员信息表'!A:AC,19,0)="","错误",VLOOKUP(E75,'1-学员信息表'!A:AC,19,0))))</f>
        <v/>
      </c>
      <c r="Y75" s="27" t="str">
        <f>IF(E75="","",IF(ISERROR(VLOOKUP(E75,'1-学员信息表'!A:AC,20,0)),"错误",IF(VLOOKUP(E75,'1-学员信息表'!A:AC,20,0)="","错误",VLOOKUP(E75,'1-学员信息表'!A:AC,20,0))))</f>
        <v/>
      </c>
    </row>
    <row r="76" spans="1:25">
      <c r="A76" s="158" t="str">
        <f t="shared" si="3"/>
        <v/>
      </c>
      <c r="B76" s="26" t="str">
        <f t="shared" si="4"/>
        <v/>
      </c>
      <c r="C76" s="159" t="str">
        <f t="shared" si="5"/>
        <v/>
      </c>
      <c r="D76" s="147"/>
      <c r="E76" s="169"/>
      <c r="F76" s="26" t="str">
        <f>IF(E76="","",IFERROR(VLOOKUP(E76,'1-学员信息表'!A:AC,2,0),"错误"))</f>
        <v/>
      </c>
      <c r="G76" s="26" t="str">
        <f>IF(E76="","",VLOOKUP(LEFT(H76,3),班级编码!A:M,8,0))</f>
        <v/>
      </c>
      <c r="H76" s="169"/>
      <c r="I76" s="30" t="str">
        <f>IF(E76="","",IFERROR(VLOOKUP(H76,'2-班级信息'!A:AI,23,0),"错误"))</f>
        <v/>
      </c>
      <c r="J76" s="30" t="str">
        <f>IF(E76="","",IFERROR(VLOOKUP(H76,'2-班级信息'!A:AI,24,0),"错误"))</f>
        <v/>
      </c>
      <c r="K76" s="33" t="str">
        <f>IF(E76="","",IFERROR(VLOOKUP(H76,'2-班级信息'!A:AD,6,0),"错误"))</f>
        <v/>
      </c>
      <c r="L76" s="33" t="str">
        <f>IF(E76="","",IFERROR(VLOOKUP(H76,'2-班级信息'!A:AD,30,0),"错误"))</f>
        <v/>
      </c>
      <c r="M76" s="170"/>
      <c r="N76" s="171"/>
      <c r="O76" s="28">
        <f>SUMIF('6-学员费用预警表'!A:A,E76,'6-学员费用预警表'!E:E)</f>
        <v>0</v>
      </c>
      <c r="P76" s="28">
        <f>SUMIF('6-学员费用预警表'!A:A,E76,'6-学员费用预警表'!H:H)</f>
        <v>0</v>
      </c>
      <c r="Q76" s="27" t="str">
        <f>IF(E76="","",IFERROR(VLOOKUP(E76,'1-学员信息表'!A:AC,8,0),"错误"))</f>
        <v/>
      </c>
      <c r="R76" s="172"/>
      <c r="S76" s="29"/>
      <c r="T76" s="266"/>
      <c r="U76" s="31"/>
      <c r="V76" s="32"/>
      <c r="W76" s="30" t="str">
        <f>IF(E76="","",IF(ISERROR(VLOOKUP(E76,'1-学员信息表'!A:AC,9,0)),"错误",IF(VLOOKUP(E76,'1-学员信息表'!A:AC,9,0)="","错误",VLOOKUP(E76,'1-学员信息表'!A:AC,9,0))))</f>
        <v/>
      </c>
      <c r="X76" s="27" t="str">
        <f>IF(E76="","",IF(ISERROR(VLOOKUP(E76,'1-学员信息表'!A:AC,19,0)),"错误",IF(VLOOKUP(E76,'1-学员信息表'!A:AC,19,0)="","错误",VLOOKUP(E76,'1-学员信息表'!A:AC,19,0))))</f>
        <v/>
      </c>
      <c r="Y76" s="27" t="str">
        <f>IF(E76="","",IF(ISERROR(VLOOKUP(E76,'1-学员信息表'!A:AC,20,0)),"错误",IF(VLOOKUP(E76,'1-学员信息表'!A:AC,20,0)="","错误",VLOOKUP(E76,'1-学员信息表'!A:AC,20,0))))</f>
        <v/>
      </c>
    </row>
    <row r="77" spans="1:25">
      <c r="A77" s="158" t="str">
        <f t="shared" si="3"/>
        <v/>
      </c>
      <c r="B77" s="26" t="str">
        <f t="shared" si="4"/>
        <v/>
      </c>
      <c r="C77" s="159" t="str">
        <f t="shared" si="5"/>
        <v/>
      </c>
      <c r="D77" s="147"/>
      <c r="E77" s="169"/>
      <c r="F77" s="26" t="str">
        <f>IF(E77="","",IFERROR(VLOOKUP(E77,'1-学员信息表'!A:AC,2,0),"错误"))</f>
        <v/>
      </c>
      <c r="G77" s="26" t="str">
        <f>IF(E77="","",VLOOKUP(LEFT(H77,3),班级编码!A:M,8,0))</f>
        <v/>
      </c>
      <c r="H77" s="169"/>
      <c r="I77" s="30" t="str">
        <f>IF(E77="","",IFERROR(VLOOKUP(H77,'2-班级信息'!A:AI,23,0),"错误"))</f>
        <v/>
      </c>
      <c r="J77" s="30" t="str">
        <f>IF(E77="","",IFERROR(VLOOKUP(H77,'2-班级信息'!A:AI,24,0),"错误"))</f>
        <v/>
      </c>
      <c r="K77" s="33" t="str">
        <f>IF(E77="","",IFERROR(VLOOKUP(H77,'2-班级信息'!A:AD,6,0),"错误"))</f>
        <v/>
      </c>
      <c r="L77" s="33" t="str">
        <f>IF(E77="","",IFERROR(VLOOKUP(H77,'2-班级信息'!A:AD,30,0),"错误"))</f>
        <v/>
      </c>
      <c r="M77" s="170"/>
      <c r="N77" s="171"/>
      <c r="O77" s="28">
        <f>SUMIF('6-学员费用预警表'!A:A,E77,'6-学员费用预警表'!E:E)</f>
        <v>0</v>
      </c>
      <c r="P77" s="28">
        <f>SUMIF('6-学员费用预警表'!A:A,E77,'6-学员费用预警表'!H:H)</f>
        <v>0</v>
      </c>
      <c r="Q77" s="27" t="str">
        <f>IF(E77="","",IFERROR(VLOOKUP(E77,'1-学员信息表'!A:AC,8,0),"错误"))</f>
        <v/>
      </c>
      <c r="R77" s="172"/>
      <c r="S77" s="29"/>
      <c r="T77" s="266"/>
      <c r="U77" s="31"/>
      <c r="V77" s="32"/>
      <c r="W77" s="30" t="str">
        <f>IF(E77="","",IF(ISERROR(VLOOKUP(E77,'1-学员信息表'!A:AC,9,0)),"错误",IF(VLOOKUP(E77,'1-学员信息表'!A:AC,9,0)="","错误",VLOOKUP(E77,'1-学员信息表'!A:AC,9,0))))</f>
        <v/>
      </c>
      <c r="X77" s="27" t="str">
        <f>IF(E77="","",IF(ISERROR(VLOOKUP(E77,'1-学员信息表'!A:AC,19,0)),"错误",IF(VLOOKUP(E77,'1-学员信息表'!A:AC,19,0)="","错误",VLOOKUP(E77,'1-学员信息表'!A:AC,19,0))))</f>
        <v/>
      </c>
      <c r="Y77" s="27" t="str">
        <f>IF(E77="","",IF(ISERROR(VLOOKUP(E77,'1-学员信息表'!A:AC,20,0)),"错误",IF(VLOOKUP(E77,'1-学员信息表'!A:AC,20,0)="","错误",VLOOKUP(E77,'1-学员信息表'!A:AC,20,0))))</f>
        <v/>
      </c>
    </row>
    <row r="78" spans="1:25">
      <c r="A78" s="158" t="str">
        <f t="shared" si="3"/>
        <v/>
      </c>
      <c r="B78" s="26" t="str">
        <f t="shared" si="4"/>
        <v/>
      </c>
      <c r="C78" s="159" t="str">
        <f t="shared" si="5"/>
        <v/>
      </c>
      <c r="D78" s="147"/>
      <c r="E78" s="169"/>
      <c r="F78" s="26" t="str">
        <f>IF(E78="","",IFERROR(VLOOKUP(E78,'1-学员信息表'!A:AC,2,0),"错误"))</f>
        <v/>
      </c>
      <c r="G78" s="26" t="str">
        <f>IF(E78="","",VLOOKUP(LEFT(H78,3),班级编码!A:M,8,0))</f>
        <v/>
      </c>
      <c r="H78" s="169"/>
      <c r="I78" s="30" t="str">
        <f>IF(E78="","",IFERROR(VLOOKUP(H78,'2-班级信息'!A:AI,23,0),"错误"))</f>
        <v/>
      </c>
      <c r="J78" s="30" t="str">
        <f>IF(E78="","",IFERROR(VLOOKUP(H78,'2-班级信息'!A:AI,24,0),"错误"))</f>
        <v/>
      </c>
      <c r="K78" s="33" t="str">
        <f>IF(E78="","",IFERROR(VLOOKUP(H78,'2-班级信息'!A:AD,6,0),"错误"))</f>
        <v/>
      </c>
      <c r="L78" s="33" t="str">
        <f>IF(E78="","",IFERROR(VLOOKUP(H78,'2-班级信息'!A:AD,30,0),"错误"))</f>
        <v/>
      </c>
      <c r="M78" s="170"/>
      <c r="N78" s="171"/>
      <c r="O78" s="28">
        <f>SUMIF('6-学员费用预警表'!A:A,E78,'6-学员费用预警表'!E:E)</f>
        <v>0</v>
      </c>
      <c r="P78" s="28">
        <f>SUMIF('6-学员费用预警表'!A:A,E78,'6-学员费用预警表'!H:H)</f>
        <v>0</v>
      </c>
      <c r="Q78" s="27" t="str">
        <f>IF(E78="","",IFERROR(VLOOKUP(E78,'1-学员信息表'!A:AC,8,0),"错误"))</f>
        <v/>
      </c>
      <c r="R78" s="172"/>
      <c r="S78" s="29"/>
      <c r="T78" s="266"/>
      <c r="U78" s="31"/>
      <c r="V78" s="32"/>
      <c r="W78" s="30" t="str">
        <f>IF(E78="","",IF(ISERROR(VLOOKUP(E78,'1-学员信息表'!A:AC,9,0)),"错误",IF(VLOOKUP(E78,'1-学员信息表'!A:AC,9,0)="","错误",VLOOKUP(E78,'1-学员信息表'!A:AC,9,0))))</f>
        <v/>
      </c>
      <c r="X78" s="27" t="str">
        <f>IF(E78="","",IF(ISERROR(VLOOKUP(E78,'1-学员信息表'!A:AC,19,0)),"错误",IF(VLOOKUP(E78,'1-学员信息表'!A:AC,19,0)="","错误",VLOOKUP(E78,'1-学员信息表'!A:AC,19,0))))</f>
        <v/>
      </c>
      <c r="Y78" s="27" t="str">
        <f>IF(E78="","",IF(ISERROR(VLOOKUP(E78,'1-学员信息表'!A:AC,20,0)),"错误",IF(VLOOKUP(E78,'1-学员信息表'!A:AC,20,0)="","错误",VLOOKUP(E78,'1-学员信息表'!A:AC,20,0))))</f>
        <v/>
      </c>
    </row>
    <row r="79" spans="1:25">
      <c r="A79" s="158" t="str">
        <f t="shared" si="3"/>
        <v/>
      </c>
      <c r="B79" s="26" t="str">
        <f t="shared" si="4"/>
        <v/>
      </c>
      <c r="C79" s="159" t="str">
        <f t="shared" si="5"/>
        <v/>
      </c>
      <c r="D79" s="147"/>
      <c r="E79" s="169"/>
      <c r="F79" s="26" t="str">
        <f>IF(E79="","",IFERROR(VLOOKUP(E79,'1-学员信息表'!A:AC,2,0),"错误"))</f>
        <v/>
      </c>
      <c r="G79" s="26" t="str">
        <f>IF(E79="","",VLOOKUP(LEFT(H79,3),班级编码!A:M,8,0))</f>
        <v/>
      </c>
      <c r="H79" s="169"/>
      <c r="I79" s="30" t="str">
        <f>IF(E79="","",IFERROR(VLOOKUP(H79,'2-班级信息'!A:AI,23,0),"错误"))</f>
        <v/>
      </c>
      <c r="J79" s="30" t="str">
        <f>IF(E79="","",IFERROR(VLOOKUP(H79,'2-班级信息'!A:AI,24,0),"错误"))</f>
        <v/>
      </c>
      <c r="K79" s="33" t="str">
        <f>IF(E79="","",IFERROR(VLOOKUP(H79,'2-班级信息'!A:AD,6,0),"错误"))</f>
        <v/>
      </c>
      <c r="L79" s="33" t="str">
        <f>IF(E79="","",IFERROR(VLOOKUP(H79,'2-班级信息'!A:AD,30,0),"错误"))</f>
        <v/>
      </c>
      <c r="M79" s="170"/>
      <c r="N79" s="171"/>
      <c r="O79" s="28">
        <f>SUMIF('6-学员费用预警表'!A:A,E79,'6-学员费用预警表'!E:E)</f>
        <v>0</v>
      </c>
      <c r="P79" s="28">
        <f>SUMIF('6-学员费用预警表'!A:A,E79,'6-学员费用预警表'!H:H)</f>
        <v>0</v>
      </c>
      <c r="Q79" s="27" t="str">
        <f>IF(E79="","",IFERROR(VLOOKUP(E79,'1-学员信息表'!A:AC,8,0),"错误"))</f>
        <v/>
      </c>
      <c r="R79" s="172"/>
      <c r="S79" s="29"/>
      <c r="T79" s="266"/>
      <c r="U79" s="31"/>
      <c r="V79" s="32"/>
      <c r="W79" s="30" t="str">
        <f>IF(E79="","",IF(ISERROR(VLOOKUP(E79,'1-学员信息表'!A:AC,9,0)),"错误",IF(VLOOKUP(E79,'1-学员信息表'!A:AC,9,0)="","错误",VLOOKUP(E79,'1-学员信息表'!A:AC,9,0))))</f>
        <v/>
      </c>
      <c r="X79" s="27" t="str">
        <f>IF(E79="","",IF(ISERROR(VLOOKUP(E79,'1-学员信息表'!A:AC,19,0)),"错误",IF(VLOOKUP(E79,'1-学员信息表'!A:AC,19,0)="","错误",VLOOKUP(E79,'1-学员信息表'!A:AC,19,0))))</f>
        <v/>
      </c>
      <c r="Y79" s="27" t="str">
        <f>IF(E79="","",IF(ISERROR(VLOOKUP(E79,'1-学员信息表'!A:AC,20,0)),"错误",IF(VLOOKUP(E79,'1-学员信息表'!A:AC,20,0)="","错误",VLOOKUP(E79,'1-学员信息表'!A:AC,20,0))))</f>
        <v/>
      </c>
    </row>
    <row r="80" spans="1:25">
      <c r="A80" s="158" t="str">
        <f t="shared" si="3"/>
        <v/>
      </c>
      <c r="B80" s="26" t="str">
        <f t="shared" si="4"/>
        <v/>
      </c>
      <c r="C80" s="159" t="str">
        <f t="shared" si="5"/>
        <v/>
      </c>
      <c r="D80" s="147"/>
      <c r="E80" s="169"/>
      <c r="F80" s="26" t="str">
        <f>IF(E80="","",IFERROR(VLOOKUP(E80,'1-学员信息表'!A:AC,2,0),"错误"))</f>
        <v/>
      </c>
      <c r="G80" s="26" t="str">
        <f>IF(E80="","",VLOOKUP(LEFT(H80,3),班级编码!A:M,8,0))</f>
        <v/>
      </c>
      <c r="H80" s="169"/>
      <c r="I80" s="30" t="str">
        <f>IF(E80="","",IFERROR(VLOOKUP(H80,'2-班级信息'!A:AI,23,0),"错误"))</f>
        <v/>
      </c>
      <c r="J80" s="30" t="str">
        <f>IF(E80="","",IFERROR(VLOOKUP(H80,'2-班级信息'!A:AI,24,0),"错误"))</f>
        <v/>
      </c>
      <c r="K80" s="33" t="str">
        <f>IF(E80="","",IFERROR(VLOOKUP(H80,'2-班级信息'!A:AD,6,0),"错误"))</f>
        <v/>
      </c>
      <c r="L80" s="33" t="str">
        <f>IF(E80="","",IFERROR(VLOOKUP(H80,'2-班级信息'!A:AD,30,0),"错误"))</f>
        <v/>
      </c>
      <c r="M80" s="170"/>
      <c r="N80" s="171"/>
      <c r="O80" s="28">
        <f>SUMIF('6-学员费用预警表'!A:A,E80,'6-学员费用预警表'!E:E)</f>
        <v>0</v>
      </c>
      <c r="P80" s="28">
        <f>SUMIF('6-学员费用预警表'!A:A,E80,'6-学员费用预警表'!H:H)</f>
        <v>0</v>
      </c>
      <c r="Q80" s="27" t="str">
        <f>IF(E80="","",IFERROR(VLOOKUP(E80,'1-学员信息表'!A:AC,8,0),"错误"))</f>
        <v/>
      </c>
      <c r="R80" s="172"/>
      <c r="S80" s="29"/>
      <c r="T80" s="266"/>
      <c r="U80" s="31"/>
      <c r="V80" s="32"/>
      <c r="W80" s="30" t="str">
        <f>IF(E80="","",IF(ISERROR(VLOOKUP(E80,'1-学员信息表'!A:AC,9,0)),"错误",IF(VLOOKUP(E80,'1-学员信息表'!A:AC,9,0)="","错误",VLOOKUP(E80,'1-学员信息表'!A:AC,9,0))))</f>
        <v/>
      </c>
      <c r="X80" s="27" t="str">
        <f>IF(E80="","",IF(ISERROR(VLOOKUP(E80,'1-学员信息表'!A:AC,19,0)),"错误",IF(VLOOKUP(E80,'1-学员信息表'!A:AC,19,0)="","错误",VLOOKUP(E80,'1-学员信息表'!A:AC,19,0))))</f>
        <v/>
      </c>
      <c r="Y80" s="27" t="str">
        <f>IF(E80="","",IF(ISERROR(VLOOKUP(E80,'1-学员信息表'!A:AC,20,0)),"错误",IF(VLOOKUP(E80,'1-学员信息表'!A:AC,20,0)="","错误",VLOOKUP(E80,'1-学员信息表'!A:AC,20,0))))</f>
        <v/>
      </c>
    </row>
    <row r="81" spans="1:25">
      <c r="A81" s="158" t="str">
        <f t="shared" si="3"/>
        <v/>
      </c>
      <c r="B81" s="26" t="str">
        <f t="shared" si="4"/>
        <v/>
      </c>
      <c r="C81" s="159" t="str">
        <f t="shared" si="5"/>
        <v/>
      </c>
      <c r="D81" s="147"/>
      <c r="E81" s="169"/>
      <c r="F81" s="26" t="str">
        <f>IF(E81="","",IFERROR(VLOOKUP(E81,'1-学员信息表'!A:AC,2,0),"错误"))</f>
        <v/>
      </c>
      <c r="G81" s="26" t="str">
        <f>IF(E81="","",VLOOKUP(LEFT(H81,3),班级编码!A:M,8,0))</f>
        <v/>
      </c>
      <c r="H81" s="169"/>
      <c r="I81" s="30" t="str">
        <f>IF(E81="","",IFERROR(VLOOKUP(H81,'2-班级信息'!A:AI,23,0),"错误"))</f>
        <v/>
      </c>
      <c r="J81" s="30" t="str">
        <f>IF(E81="","",IFERROR(VLOOKUP(H81,'2-班级信息'!A:AI,24,0),"错误"))</f>
        <v/>
      </c>
      <c r="K81" s="33" t="str">
        <f>IF(E81="","",IFERROR(VLOOKUP(H81,'2-班级信息'!A:AD,6,0),"错误"))</f>
        <v/>
      </c>
      <c r="L81" s="33" t="str">
        <f>IF(E81="","",IFERROR(VLOOKUP(H81,'2-班级信息'!A:AD,30,0),"错误"))</f>
        <v/>
      </c>
      <c r="M81" s="170"/>
      <c r="N81" s="171"/>
      <c r="O81" s="28">
        <f>SUMIF('6-学员费用预警表'!A:A,E81,'6-学员费用预警表'!E:E)</f>
        <v>0</v>
      </c>
      <c r="P81" s="28">
        <f>SUMIF('6-学员费用预警表'!A:A,E81,'6-学员费用预警表'!H:H)</f>
        <v>0</v>
      </c>
      <c r="Q81" s="27" t="str">
        <f>IF(E81="","",IFERROR(VLOOKUP(E81,'1-学员信息表'!A:AC,8,0),"错误"))</f>
        <v/>
      </c>
      <c r="R81" s="172"/>
      <c r="S81" s="29"/>
      <c r="T81" s="266"/>
      <c r="U81" s="31"/>
      <c r="V81" s="32"/>
      <c r="W81" s="30" t="str">
        <f>IF(E81="","",IF(ISERROR(VLOOKUP(E81,'1-学员信息表'!A:AC,9,0)),"错误",IF(VLOOKUP(E81,'1-学员信息表'!A:AC,9,0)="","错误",VLOOKUP(E81,'1-学员信息表'!A:AC,9,0))))</f>
        <v/>
      </c>
      <c r="X81" s="27" t="str">
        <f>IF(E81="","",IF(ISERROR(VLOOKUP(E81,'1-学员信息表'!A:AC,19,0)),"错误",IF(VLOOKUP(E81,'1-学员信息表'!A:AC,19,0)="","错误",VLOOKUP(E81,'1-学员信息表'!A:AC,19,0))))</f>
        <v/>
      </c>
      <c r="Y81" s="27" t="str">
        <f>IF(E81="","",IF(ISERROR(VLOOKUP(E81,'1-学员信息表'!A:AC,20,0)),"错误",IF(VLOOKUP(E81,'1-学员信息表'!A:AC,20,0)="","错误",VLOOKUP(E81,'1-学员信息表'!A:AC,20,0))))</f>
        <v/>
      </c>
    </row>
    <row r="82" spans="1:25">
      <c r="A82" s="158" t="str">
        <f t="shared" si="3"/>
        <v/>
      </c>
      <c r="B82" s="26" t="str">
        <f t="shared" si="4"/>
        <v/>
      </c>
      <c r="C82" s="159" t="str">
        <f t="shared" si="5"/>
        <v/>
      </c>
      <c r="D82" s="147"/>
      <c r="E82" s="169"/>
      <c r="F82" s="26" t="str">
        <f>IF(E82="","",IFERROR(VLOOKUP(E82,'1-学员信息表'!A:AC,2,0),"错误"))</f>
        <v/>
      </c>
      <c r="G82" s="26" t="str">
        <f>IF(E82="","",VLOOKUP(LEFT(H82,3),班级编码!A:M,8,0))</f>
        <v/>
      </c>
      <c r="H82" s="169"/>
      <c r="I82" s="30" t="str">
        <f>IF(E82="","",IFERROR(VLOOKUP(H82,'2-班级信息'!A:AI,23,0),"错误"))</f>
        <v/>
      </c>
      <c r="J82" s="30" t="str">
        <f>IF(E82="","",IFERROR(VLOOKUP(H82,'2-班级信息'!A:AI,24,0),"错误"))</f>
        <v/>
      </c>
      <c r="K82" s="33" t="str">
        <f>IF(E82="","",IFERROR(VLOOKUP(H82,'2-班级信息'!A:AD,6,0),"错误"))</f>
        <v/>
      </c>
      <c r="L82" s="33" t="str">
        <f>IF(E82="","",IFERROR(VLOOKUP(H82,'2-班级信息'!A:AD,30,0),"错误"))</f>
        <v/>
      </c>
      <c r="M82" s="170"/>
      <c r="N82" s="171"/>
      <c r="O82" s="28">
        <f>SUMIF('6-学员费用预警表'!A:A,E82,'6-学员费用预警表'!E:E)</f>
        <v>0</v>
      </c>
      <c r="P82" s="28">
        <f>SUMIF('6-学员费用预警表'!A:A,E82,'6-学员费用预警表'!H:H)</f>
        <v>0</v>
      </c>
      <c r="Q82" s="27" t="str">
        <f>IF(E82="","",IFERROR(VLOOKUP(E82,'1-学员信息表'!A:AC,8,0),"错误"))</f>
        <v/>
      </c>
      <c r="R82" s="172"/>
      <c r="S82" s="29"/>
      <c r="T82" s="266"/>
      <c r="U82" s="31"/>
      <c r="V82" s="32"/>
      <c r="W82" s="30" t="str">
        <f>IF(E82="","",IF(ISERROR(VLOOKUP(E82,'1-学员信息表'!A:AC,9,0)),"错误",IF(VLOOKUP(E82,'1-学员信息表'!A:AC,9,0)="","错误",VLOOKUP(E82,'1-学员信息表'!A:AC,9,0))))</f>
        <v/>
      </c>
      <c r="X82" s="27" t="str">
        <f>IF(E82="","",IF(ISERROR(VLOOKUP(E82,'1-学员信息表'!A:AC,19,0)),"错误",IF(VLOOKUP(E82,'1-学员信息表'!A:AC,19,0)="","错误",VLOOKUP(E82,'1-学员信息表'!A:AC,19,0))))</f>
        <v/>
      </c>
      <c r="Y82" s="27" t="str">
        <f>IF(E82="","",IF(ISERROR(VLOOKUP(E82,'1-学员信息表'!A:AC,20,0)),"错误",IF(VLOOKUP(E82,'1-学员信息表'!A:AC,20,0)="","错误",VLOOKUP(E82,'1-学员信息表'!A:AC,20,0))))</f>
        <v/>
      </c>
    </row>
    <row r="83" spans="1:25">
      <c r="A83" s="158" t="str">
        <f t="shared" si="3"/>
        <v/>
      </c>
      <c r="B83" s="26" t="str">
        <f t="shared" si="4"/>
        <v/>
      </c>
      <c r="C83" s="159" t="str">
        <f t="shared" si="5"/>
        <v/>
      </c>
      <c r="D83" s="147"/>
      <c r="E83" s="169"/>
      <c r="F83" s="26" t="str">
        <f>IF(E83="","",IFERROR(VLOOKUP(E83,'1-学员信息表'!A:AC,2,0),"错误"))</f>
        <v/>
      </c>
      <c r="G83" s="26" t="str">
        <f>IF(E83="","",VLOOKUP(LEFT(H83,3),班级编码!A:M,8,0))</f>
        <v/>
      </c>
      <c r="H83" s="169"/>
      <c r="I83" s="30" t="str">
        <f>IF(E83="","",IFERROR(VLOOKUP(H83,'2-班级信息'!A:AI,23,0),"错误"))</f>
        <v/>
      </c>
      <c r="J83" s="30" t="str">
        <f>IF(E83="","",IFERROR(VLOOKUP(H83,'2-班级信息'!A:AI,24,0),"错误"))</f>
        <v/>
      </c>
      <c r="K83" s="33" t="str">
        <f>IF(E83="","",IFERROR(VLOOKUP(H83,'2-班级信息'!A:AD,6,0),"错误"))</f>
        <v/>
      </c>
      <c r="L83" s="33" t="str">
        <f>IF(E83="","",IFERROR(VLOOKUP(H83,'2-班级信息'!A:AD,30,0),"错误"))</f>
        <v/>
      </c>
      <c r="M83" s="170"/>
      <c r="N83" s="171"/>
      <c r="O83" s="28">
        <f>SUMIF('6-学员费用预警表'!A:A,E83,'6-学员费用预警表'!E:E)</f>
        <v>0</v>
      </c>
      <c r="P83" s="28">
        <f>SUMIF('6-学员费用预警表'!A:A,E83,'6-学员费用预警表'!H:H)</f>
        <v>0</v>
      </c>
      <c r="Q83" s="27" t="str">
        <f>IF(E83="","",IFERROR(VLOOKUP(E83,'1-学员信息表'!A:AC,8,0),"错误"))</f>
        <v/>
      </c>
      <c r="R83" s="172"/>
      <c r="S83" s="29"/>
      <c r="T83" s="266"/>
      <c r="U83" s="31"/>
      <c r="V83" s="32"/>
      <c r="W83" s="30" t="str">
        <f>IF(E83="","",IF(ISERROR(VLOOKUP(E83,'1-学员信息表'!A:AC,9,0)),"错误",IF(VLOOKUP(E83,'1-学员信息表'!A:AC,9,0)="","错误",VLOOKUP(E83,'1-学员信息表'!A:AC,9,0))))</f>
        <v/>
      </c>
      <c r="X83" s="27" t="str">
        <f>IF(E83="","",IF(ISERROR(VLOOKUP(E83,'1-学员信息表'!A:AC,19,0)),"错误",IF(VLOOKUP(E83,'1-学员信息表'!A:AC,19,0)="","错误",VLOOKUP(E83,'1-学员信息表'!A:AC,19,0))))</f>
        <v/>
      </c>
      <c r="Y83" s="27" t="str">
        <f>IF(E83="","",IF(ISERROR(VLOOKUP(E83,'1-学员信息表'!A:AC,20,0)),"错误",IF(VLOOKUP(E83,'1-学员信息表'!A:AC,20,0)="","错误",VLOOKUP(E83,'1-学员信息表'!A:AC,20,0))))</f>
        <v/>
      </c>
    </row>
    <row r="84" spans="1:25">
      <c r="A84" s="158" t="str">
        <f t="shared" si="3"/>
        <v/>
      </c>
      <c r="B84" s="26" t="str">
        <f t="shared" si="4"/>
        <v/>
      </c>
      <c r="C84" s="159" t="str">
        <f t="shared" si="5"/>
        <v/>
      </c>
      <c r="D84" s="147"/>
      <c r="E84" s="169"/>
      <c r="F84" s="26" t="str">
        <f>IF(E84="","",IFERROR(VLOOKUP(E84,'1-学员信息表'!A:AC,2,0),"错误"))</f>
        <v/>
      </c>
      <c r="G84" s="26" t="str">
        <f>IF(E84="","",VLOOKUP(LEFT(H84,3),班级编码!A:M,8,0))</f>
        <v/>
      </c>
      <c r="H84" s="169"/>
      <c r="I84" s="30" t="str">
        <f>IF(E84="","",IFERROR(VLOOKUP(H84,'2-班级信息'!A:AI,23,0),"错误"))</f>
        <v/>
      </c>
      <c r="J84" s="30" t="str">
        <f>IF(E84="","",IFERROR(VLOOKUP(H84,'2-班级信息'!A:AI,24,0),"错误"))</f>
        <v/>
      </c>
      <c r="K84" s="33" t="str">
        <f>IF(E84="","",IFERROR(VLOOKUP(H84,'2-班级信息'!A:AD,6,0),"错误"))</f>
        <v/>
      </c>
      <c r="L84" s="33" t="str">
        <f>IF(E84="","",IFERROR(VLOOKUP(H84,'2-班级信息'!A:AD,30,0),"错误"))</f>
        <v/>
      </c>
      <c r="M84" s="170"/>
      <c r="N84" s="171"/>
      <c r="O84" s="28">
        <f>SUMIF('6-学员费用预警表'!A:A,E84,'6-学员费用预警表'!E:E)</f>
        <v>0</v>
      </c>
      <c r="P84" s="28">
        <f>SUMIF('6-学员费用预警表'!A:A,E84,'6-学员费用预警表'!H:H)</f>
        <v>0</v>
      </c>
      <c r="Q84" s="27" t="str">
        <f>IF(E84="","",IFERROR(VLOOKUP(E84,'1-学员信息表'!A:AC,8,0),"错误"))</f>
        <v/>
      </c>
      <c r="R84" s="172"/>
      <c r="S84" s="29"/>
      <c r="T84" s="266"/>
      <c r="U84" s="31"/>
      <c r="V84" s="32"/>
      <c r="W84" s="30" t="str">
        <f>IF(E84="","",IF(ISERROR(VLOOKUP(E84,'1-学员信息表'!A:AC,9,0)),"错误",IF(VLOOKUP(E84,'1-学员信息表'!A:AC,9,0)="","错误",VLOOKUP(E84,'1-学员信息表'!A:AC,9,0))))</f>
        <v/>
      </c>
      <c r="X84" s="27" t="str">
        <f>IF(E84="","",IF(ISERROR(VLOOKUP(E84,'1-学员信息表'!A:AC,19,0)),"错误",IF(VLOOKUP(E84,'1-学员信息表'!A:AC,19,0)="","错误",VLOOKUP(E84,'1-学员信息表'!A:AC,19,0))))</f>
        <v/>
      </c>
      <c r="Y84" s="27" t="str">
        <f>IF(E84="","",IF(ISERROR(VLOOKUP(E84,'1-学员信息表'!A:AC,20,0)),"错误",IF(VLOOKUP(E84,'1-学员信息表'!A:AC,20,0)="","错误",VLOOKUP(E84,'1-学员信息表'!A:AC,20,0))))</f>
        <v/>
      </c>
    </row>
    <row r="85" spans="1:25">
      <c r="A85" s="158" t="str">
        <f t="shared" si="3"/>
        <v/>
      </c>
      <c r="B85" s="26" t="str">
        <f t="shared" si="4"/>
        <v/>
      </c>
      <c r="C85" s="159" t="str">
        <f t="shared" si="5"/>
        <v/>
      </c>
      <c r="D85" s="147"/>
      <c r="E85" s="169"/>
      <c r="F85" s="26" t="str">
        <f>IF(E85="","",IFERROR(VLOOKUP(E85,'1-学员信息表'!A:AC,2,0),"错误"))</f>
        <v/>
      </c>
      <c r="G85" s="26" t="str">
        <f>IF(E85="","",VLOOKUP(LEFT(H85,3),班级编码!A:M,8,0))</f>
        <v/>
      </c>
      <c r="H85" s="169"/>
      <c r="I85" s="30" t="str">
        <f>IF(E85="","",IFERROR(VLOOKUP(H85,'2-班级信息'!A:AI,23,0),"错误"))</f>
        <v/>
      </c>
      <c r="J85" s="30" t="str">
        <f>IF(E85="","",IFERROR(VLOOKUP(H85,'2-班级信息'!A:AI,24,0),"错误"))</f>
        <v/>
      </c>
      <c r="K85" s="33" t="str">
        <f>IF(E85="","",IFERROR(VLOOKUP(H85,'2-班级信息'!A:AD,6,0),"错误"))</f>
        <v/>
      </c>
      <c r="L85" s="33" t="str">
        <f>IF(E85="","",IFERROR(VLOOKUP(H85,'2-班级信息'!A:AD,30,0),"错误"))</f>
        <v/>
      </c>
      <c r="M85" s="170"/>
      <c r="N85" s="171"/>
      <c r="O85" s="28">
        <f>SUMIF('6-学员费用预警表'!A:A,E85,'6-学员费用预警表'!E:E)</f>
        <v>0</v>
      </c>
      <c r="P85" s="28">
        <f>SUMIF('6-学员费用预警表'!A:A,E85,'6-学员费用预警表'!H:H)</f>
        <v>0</v>
      </c>
      <c r="Q85" s="27" t="str">
        <f>IF(E85="","",IFERROR(VLOOKUP(E85,'1-学员信息表'!A:AC,8,0),"错误"))</f>
        <v/>
      </c>
      <c r="R85" s="172"/>
      <c r="S85" s="29"/>
      <c r="T85" s="266"/>
      <c r="U85" s="31"/>
      <c r="V85" s="32"/>
      <c r="W85" s="30" t="str">
        <f>IF(E85="","",IF(ISERROR(VLOOKUP(E85,'1-学员信息表'!A:AC,9,0)),"错误",IF(VLOOKUP(E85,'1-学员信息表'!A:AC,9,0)="","错误",VLOOKUP(E85,'1-学员信息表'!A:AC,9,0))))</f>
        <v/>
      </c>
      <c r="X85" s="27" t="str">
        <f>IF(E85="","",IF(ISERROR(VLOOKUP(E85,'1-学员信息表'!A:AC,19,0)),"错误",IF(VLOOKUP(E85,'1-学员信息表'!A:AC,19,0)="","错误",VLOOKUP(E85,'1-学员信息表'!A:AC,19,0))))</f>
        <v/>
      </c>
      <c r="Y85" s="27" t="str">
        <f>IF(E85="","",IF(ISERROR(VLOOKUP(E85,'1-学员信息表'!A:AC,20,0)),"错误",IF(VLOOKUP(E85,'1-学员信息表'!A:AC,20,0)="","错误",VLOOKUP(E85,'1-学员信息表'!A:AC,20,0))))</f>
        <v/>
      </c>
    </row>
    <row r="86" spans="1:25">
      <c r="A86" s="158" t="str">
        <f t="shared" si="3"/>
        <v/>
      </c>
      <c r="B86" s="26" t="str">
        <f t="shared" si="4"/>
        <v/>
      </c>
      <c r="C86" s="159" t="str">
        <f t="shared" si="5"/>
        <v/>
      </c>
      <c r="D86" s="147"/>
      <c r="E86" s="169"/>
      <c r="F86" s="26" t="str">
        <f>IF(E86="","",IFERROR(VLOOKUP(E86,'1-学员信息表'!A:AC,2,0),"错误"))</f>
        <v/>
      </c>
      <c r="G86" s="26" t="str">
        <f>IF(E86="","",VLOOKUP(LEFT(H86,3),班级编码!A:M,8,0))</f>
        <v/>
      </c>
      <c r="H86" s="169"/>
      <c r="I86" s="30" t="str">
        <f>IF(E86="","",IFERROR(VLOOKUP(H86,'2-班级信息'!A:AI,23,0),"错误"))</f>
        <v/>
      </c>
      <c r="J86" s="30" t="str">
        <f>IF(E86="","",IFERROR(VLOOKUP(H86,'2-班级信息'!A:AI,24,0),"错误"))</f>
        <v/>
      </c>
      <c r="K86" s="33" t="str">
        <f>IF(E86="","",IFERROR(VLOOKUP(H86,'2-班级信息'!A:AD,6,0),"错误"))</f>
        <v/>
      </c>
      <c r="L86" s="33" t="str">
        <f>IF(E86="","",IFERROR(VLOOKUP(H86,'2-班级信息'!A:AD,30,0),"错误"))</f>
        <v/>
      </c>
      <c r="M86" s="170"/>
      <c r="N86" s="171"/>
      <c r="O86" s="28">
        <f>SUMIF('6-学员费用预警表'!A:A,E86,'6-学员费用预警表'!E:E)</f>
        <v>0</v>
      </c>
      <c r="P86" s="28">
        <f>SUMIF('6-学员费用预警表'!A:A,E86,'6-学员费用预警表'!H:H)</f>
        <v>0</v>
      </c>
      <c r="Q86" s="27" t="str">
        <f>IF(E86="","",IFERROR(VLOOKUP(E86,'1-学员信息表'!A:AC,8,0),"错误"))</f>
        <v/>
      </c>
      <c r="R86" s="172"/>
      <c r="S86" s="29"/>
      <c r="T86" s="266"/>
      <c r="U86" s="31"/>
      <c r="V86" s="32"/>
      <c r="W86" s="30" t="str">
        <f>IF(E86="","",IF(ISERROR(VLOOKUP(E86,'1-学员信息表'!A:AC,9,0)),"错误",IF(VLOOKUP(E86,'1-学员信息表'!A:AC,9,0)="","错误",VLOOKUP(E86,'1-学员信息表'!A:AC,9,0))))</f>
        <v/>
      </c>
      <c r="X86" s="27" t="str">
        <f>IF(E86="","",IF(ISERROR(VLOOKUP(E86,'1-学员信息表'!A:AC,19,0)),"错误",IF(VLOOKUP(E86,'1-学员信息表'!A:AC,19,0)="","错误",VLOOKUP(E86,'1-学员信息表'!A:AC,19,0))))</f>
        <v/>
      </c>
      <c r="Y86" s="27" t="str">
        <f>IF(E86="","",IF(ISERROR(VLOOKUP(E86,'1-学员信息表'!A:AC,20,0)),"错误",IF(VLOOKUP(E86,'1-学员信息表'!A:AC,20,0)="","错误",VLOOKUP(E86,'1-学员信息表'!A:AC,20,0))))</f>
        <v/>
      </c>
    </row>
    <row r="87" spans="1:25">
      <c r="A87" s="158" t="str">
        <f t="shared" si="3"/>
        <v/>
      </c>
      <c r="B87" s="26" t="str">
        <f t="shared" si="4"/>
        <v/>
      </c>
      <c r="C87" s="159" t="str">
        <f t="shared" si="5"/>
        <v/>
      </c>
      <c r="D87" s="147"/>
      <c r="E87" s="169"/>
      <c r="F87" s="26" t="str">
        <f>IF(E87="","",IFERROR(VLOOKUP(E87,'1-学员信息表'!A:AC,2,0),"错误"))</f>
        <v/>
      </c>
      <c r="G87" s="26" t="str">
        <f>IF(E87="","",VLOOKUP(LEFT(H87,3),班级编码!A:M,8,0))</f>
        <v/>
      </c>
      <c r="H87" s="169"/>
      <c r="I87" s="30" t="str">
        <f>IF(E87="","",IFERROR(VLOOKUP(H87,'2-班级信息'!A:AI,23,0),"错误"))</f>
        <v/>
      </c>
      <c r="J87" s="30" t="str">
        <f>IF(E87="","",IFERROR(VLOOKUP(H87,'2-班级信息'!A:AI,24,0),"错误"))</f>
        <v/>
      </c>
      <c r="K87" s="33" t="str">
        <f>IF(E87="","",IFERROR(VLOOKUP(H87,'2-班级信息'!A:AD,6,0),"错误"))</f>
        <v/>
      </c>
      <c r="L87" s="33" t="str">
        <f>IF(E87="","",IFERROR(VLOOKUP(H87,'2-班级信息'!A:AD,30,0),"错误"))</f>
        <v/>
      </c>
      <c r="M87" s="170"/>
      <c r="N87" s="171"/>
      <c r="O87" s="28">
        <f>SUMIF('6-学员费用预警表'!A:A,E87,'6-学员费用预警表'!E:E)</f>
        <v>0</v>
      </c>
      <c r="P87" s="28">
        <f>SUMIF('6-学员费用预警表'!A:A,E87,'6-学员费用预警表'!H:H)</f>
        <v>0</v>
      </c>
      <c r="Q87" s="27" t="str">
        <f>IF(E87="","",IFERROR(VLOOKUP(E87,'1-学员信息表'!A:AC,8,0),"错误"))</f>
        <v/>
      </c>
      <c r="R87" s="172"/>
      <c r="S87" s="29"/>
      <c r="T87" s="266"/>
      <c r="U87" s="31"/>
      <c r="V87" s="32"/>
      <c r="W87" s="30" t="str">
        <f>IF(E87="","",IF(ISERROR(VLOOKUP(E87,'1-学员信息表'!A:AC,9,0)),"错误",IF(VLOOKUP(E87,'1-学员信息表'!A:AC,9,0)="","错误",VLOOKUP(E87,'1-学员信息表'!A:AC,9,0))))</f>
        <v/>
      </c>
      <c r="X87" s="27" t="str">
        <f>IF(E87="","",IF(ISERROR(VLOOKUP(E87,'1-学员信息表'!A:AC,19,0)),"错误",IF(VLOOKUP(E87,'1-学员信息表'!A:AC,19,0)="","错误",VLOOKUP(E87,'1-学员信息表'!A:AC,19,0))))</f>
        <v/>
      </c>
      <c r="Y87" s="27" t="str">
        <f>IF(E87="","",IF(ISERROR(VLOOKUP(E87,'1-学员信息表'!A:AC,20,0)),"错误",IF(VLOOKUP(E87,'1-学员信息表'!A:AC,20,0)="","错误",VLOOKUP(E87,'1-学员信息表'!A:AC,20,0))))</f>
        <v/>
      </c>
    </row>
    <row r="88" spans="1:25">
      <c r="A88" s="158" t="str">
        <f t="shared" si="3"/>
        <v/>
      </c>
      <c r="B88" s="26" t="str">
        <f t="shared" si="4"/>
        <v/>
      </c>
      <c r="C88" s="159" t="str">
        <f t="shared" si="5"/>
        <v/>
      </c>
      <c r="D88" s="147"/>
      <c r="E88" s="169"/>
      <c r="F88" s="26" t="str">
        <f>IF(E88="","",IFERROR(VLOOKUP(E88,'1-学员信息表'!A:AC,2,0),"错误"))</f>
        <v/>
      </c>
      <c r="G88" s="26" t="str">
        <f>IF(E88="","",VLOOKUP(LEFT(H88,3),班级编码!A:M,8,0))</f>
        <v/>
      </c>
      <c r="H88" s="169"/>
      <c r="I88" s="30" t="str">
        <f>IF(E88="","",IFERROR(VLOOKUP(H88,'2-班级信息'!A:AI,23,0),"错误"))</f>
        <v/>
      </c>
      <c r="J88" s="30" t="str">
        <f>IF(E88="","",IFERROR(VLOOKUP(H88,'2-班级信息'!A:AI,24,0),"错误"))</f>
        <v/>
      </c>
      <c r="K88" s="33" t="str">
        <f>IF(E88="","",IFERROR(VLOOKUP(H88,'2-班级信息'!A:AD,6,0),"错误"))</f>
        <v/>
      </c>
      <c r="L88" s="33" t="str">
        <f>IF(E88="","",IFERROR(VLOOKUP(H88,'2-班级信息'!A:AD,30,0),"错误"))</f>
        <v/>
      </c>
      <c r="M88" s="170"/>
      <c r="N88" s="171"/>
      <c r="O88" s="28">
        <f>SUMIF('6-学员费用预警表'!A:A,E88,'6-学员费用预警表'!E:E)</f>
        <v>0</v>
      </c>
      <c r="P88" s="28">
        <f>SUMIF('6-学员费用预警表'!A:A,E88,'6-学员费用预警表'!H:H)</f>
        <v>0</v>
      </c>
      <c r="Q88" s="27" t="str">
        <f>IF(E88="","",IFERROR(VLOOKUP(E88,'1-学员信息表'!A:AC,8,0),"错误"))</f>
        <v/>
      </c>
      <c r="R88" s="172"/>
      <c r="S88" s="29"/>
      <c r="T88" s="266"/>
      <c r="U88" s="31"/>
      <c r="V88" s="32"/>
      <c r="W88" s="30" t="str">
        <f>IF(E88="","",IF(ISERROR(VLOOKUP(E88,'1-学员信息表'!A:AC,9,0)),"错误",IF(VLOOKUP(E88,'1-学员信息表'!A:AC,9,0)="","错误",VLOOKUP(E88,'1-学员信息表'!A:AC,9,0))))</f>
        <v/>
      </c>
      <c r="X88" s="27" t="str">
        <f>IF(E88="","",IF(ISERROR(VLOOKUP(E88,'1-学员信息表'!A:AC,19,0)),"错误",IF(VLOOKUP(E88,'1-学员信息表'!A:AC,19,0)="","错误",VLOOKUP(E88,'1-学员信息表'!A:AC,19,0))))</f>
        <v/>
      </c>
      <c r="Y88" s="27" t="str">
        <f>IF(E88="","",IF(ISERROR(VLOOKUP(E88,'1-学员信息表'!A:AC,20,0)),"错误",IF(VLOOKUP(E88,'1-学员信息表'!A:AC,20,0)="","错误",VLOOKUP(E88,'1-学员信息表'!A:AC,20,0))))</f>
        <v/>
      </c>
    </row>
    <row r="89" spans="1:25">
      <c r="A89" s="158" t="str">
        <f t="shared" si="3"/>
        <v/>
      </c>
      <c r="B89" s="26" t="str">
        <f t="shared" si="4"/>
        <v/>
      </c>
      <c r="C89" s="159" t="str">
        <f t="shared" si="5"/>
        <v/>
      </c>
      <c r="D89" s="147"/>
      <c r="E89" s="169"/>
      <c r="F89" s="26" t="str">
        <f>IF(E89="","",IFERROR(VLOOKUP(E89,'1-学员信息表'!A:AC,2,0),"错误"))</f>
        <v/>
      </c>
      <c r="G89" s="26" t="str">
        <f>IF(E89="","",VLOOKUP(LEFT(H89,3),班级编码!A:M,8,0))</f>
        <v/>
      </c>
      <c r="H89" s="169"/>
      <c r="I89" s="30" t="str">
        <f>IF(E89="","",IFERROR(VLOOKUP(H89,'2-班级信息'!A:AI,23,0),"错误"))</f>
        <v/>
      </c>
      <c r="J89" s="30" t="str">
        <f>IF(E89="","",IFERROR(VLOOKUP(H89,'2-班级信息'!A:AI,24,0),"错误"))</f>
        <v/>
      </c>
      <c r="K89" s="33" t="str">
        <f>IF(E89="","",IFERROR(VLOOKUP(H89,'2-班级信息'!A:AD,6,0),"错误"))</f>
        <v/>
      </c>
      <c r="L89" s="33" t="str">
        <f>IF(E89="","",IFERROR(VLOOKUP(H89,'2-班级信息'!A:AD,30,0),"错误"))</f>
        <v/>
      </c>
      <c r="M89" s="170"/>
      <c r="N89" s="171"/>
      <c r="O89" s="28">
        <f>SUMIF('6-学员费用预警表'!A:A,E89,'6-学员费用预警表'!E:E)</f>
        <v>0</v>
      </c>
      <c r="P89" s="28">
        <f>SUMIF('6-学员费用预警表'!A:A,E89,'6-学员费用预警表'!H:H)</f>
        <v>0</v>
      </c>
      <c r="Q89" s="27" t="str">
        <f>IF(E89="","",IFERROR(VLOOKUP(E89,'1-学员信息表'!A:AC,8,0),"错误"))</f>
        <v/>
      </c>
      <c r="R89" s="172"/>
      <c r="S89" s="29"/>
      <c r="T89" s="266"/>
      <c r="U89" s="31"/>
      <c r="V89" s="32"/>
      <c r="W89" s="30" t="str">
        <f>IF(E89="","",IF(ISERROR(VLOOKUP(E89,'1-学员信息表'!A:AC,9,0)),"错误",IF(VLOOKUP(E89,'1-学员信息表'!A:AC,9,0)="","错误",VLOOKUP(E89,'1-学员信息表'!A:AC,9,0))))</f>
        <v/>
      </c>
      <c r="X89" s="27" t="str">
        <f>IF(E89="","",IF(ISERROR(VLOOKUP(E89,'1-学员信息表'!A:AC,19,0)),"错误",IF(VLOOKUP(E89,'1-学员信息表'!A:AC,19,0)="","错误",VLOOKUP(E89,'1-学员信息表'!A:AC,19,0))))</f>
        <v/>
      </c>
      <c r="Y89" s="27" t="str">
        <f>IF(E89="","",IF(ISERROR(VLOOKUP(E89,'1-学员信息表'!A:AC,20,0)),"错误",IF(VLOOKUP(E89,'1-学员信息表'!A:AC,20,0)="","错误",VLOOKUP(E89,'1-学员信息表'!A:AC,20,0))))</f>
        <v/>
      </c>
    </row>
    <row r="90" spans="1:25">
      <c r="A90" s="158" t="str">
        <f t="shared" si="3"/>
        <v/>
      </c>
      <c r="B90" s="26" t="str">
        <f t="shared" si="4"/>
        <v/>
      </c>
      <c r="C90" s="159" t="str">
        <f t="shared" si="5"/>
        <v/>
      </c>
      <c r="D90" s="147"/>
      <c r="E90" s="169"/>
      <c r="F90" s="26" t="str">
        <f>IF(E90="","",IFERROR(VLOOKUP(E90,'1-学员信息表'!A:AC,2,0),"错误"))</f>
        <v/>
      </c>
      <c r="G90" s="26" t="str">
        <f>IF(E90="","",VLOOKUP(LEFT(H90,3),班级编码!A:M,8,0))</f>
        <v/>
      </c>
      <c r="H90" s="169"/>
      <c r="I90" s="30" t="str">
        <f>IF(E90="","",IFERROR(VLOOKUP(H90,'2-班级信息'!A:AI,23,0),"错误"))</f>
        <v/>
      </c>
      <c r="J90" s="30" t="str">
        <f>IF(E90="","",IFERROR(VLOOKUP(H90,'2-班级信息'!A:AI,24,0),"错误"))</f>
        <v/>
      </c>
      <c r="K90" s="33" t="str">
        <f>IF(E90="","",IFERROR(VLOOKUP(H90,'2-班级信息'!A:AD,6,0),"错误"))</f>
        <v/>
      </c>
      <c r="L90" s="33" t="str">
        <f>IF(E90="","",IFERROR(VLOOKUP(H90,'2-班级信息'!A:AD,30,0),"错误"))</f>
        <v/>
      </c>
      <c r="M90" s="170"/>
      <c r="N90" s="171"/>
      <c r="O90" s="28">
        <f>SUMIF('6-学员费用预警表'!A:A,E90,'6-学员费用预警表'!E:E)</f>
        <v>0</v>
      </c>
      <c r="P90" s="28">
        <f>SUMIF('6-学员费用预警表'!A:A,E90,'6-学员费用预警表'!H:H)</f>
        <v>0</v>
      </c>
      <c r="Q90" s="27" t="str">
        <f>IF(E90="","",IFERROR(VLOOKUP(E90,'1-学员信息表'!A:AC,8,0),"错误"))</f>
        <v/>
      </c>
      <c r="R90" s="172"/>
      <c r="S90" s="29"/>
      <c r="T90" s="266"/>
      <c r="U90" s="31"/>
      <c r="V90" s="32"/>
      <c r="W90" s="30" t="str">
        <f>IF(E90="","",IF(ISERROR(VLOOKUP(E90,'1-学员信息表'!A:AC,9,0)),"错误",IF(VLOOKUP(E90,'1-学员信息表'!A:AC,9,0)="","错误",VLOOKUP(E90,'1-学员信息表'!A:AC,9,0))))</f>
        <v/>
      </c>
      <c r="X90" s="27" t="str">
        <f>IF(E90="","",IF(ISERROR(VLOOKUP(E90,'1-学员信息表'!A:AC,19,0)),"错误",IF(VLOOKUP(E90,'1-学员信息表'!A:AC,19,0)="","错误",VLOOKUP(E90,'1-学员信息表'!A:AC,19,0))))</f>
        <v/>
      </c>
      <c r="Y90" s="27" t="str">
        <f>IF(E90="","",IF(ISERROR(VLOOKUP(E90,'1-学员信息表'!A:AC,20,0)),"错误",IF(VLOOKUP(E90,'1-学员信息表'!A:AC,20,0)="","错误",VLOOKUP(E90,'1-学员信息表'!A:AC,20,0))))</f>
        <v/>
      </c>
    </row>
    <row r="91" spans="1:25">
      <c r="A91" s="158" t="str">
        <f t="shared" si="3"/>
        <v/>
      </c>
      <c r="B91" s="26" t="str">
        <f t="shared" si="4"/>
        <v/>
      </c>
      <c r="C91" s="159" t="str">
        <f t="shared" si="5"/>
        <v/>
      </c>
      <c r="D91" s="147"/>
      <c r="E91" s="169"/>
      <c r="F91" s="26" t="str">
        <f>IF(E91="","",IFERROR(VLOOKUP(E91,'1-学员信息表'!A:AC,2,0),"错误"))</f>
        <v/>
      </c>
      <c r="G91" s="26" t="str">
        <f>IF(E91="","",VLOOKUP(LEFT(H91,3),班级编码!A:M,8,0))</f>
        <v/>
      </c>
      <c r="H91" s="169"/>
      <c r="I91" s="30" t="str">
        <f>IF(E91="","",IFERROR(VLOOKUP(H91,'2-班级信息'!A:AI,23,0),"错误"))</f>
        <v/>
      </c>
      <c r="J91" s="30" t="str">
        <f>IF(E91="","",IFERROR(VLOOKUP(H91,'2-班级信息'!A:AI,24,0),"错误"))</f>
        <v/>
      </c>
      <c r="K91" s="33" t="str">
        <f>IF(E91="","",IFERROR(VLOOKUP(H91,'2-班级信息'!A:AD,6,0),"错误"))</f>
        <v/>
      </c>
      <c r="L91" s="33" t="str">
        <f>IF(E91="","",IFERROR(VLOOKUP(H91,'2-班级信息'!A:AD,30,0),"错误"))</f>
        <v/>
      </c>
      <c r="M91" s="170"/>
      <c r="N91" s="171"/>
      <c r="O91" s="28">
        <f>SUMIF('6-学员费用预警表'!A:A,E91,'6-学员费用预警表'!E:E)</f>
        <v>0</v>
      </c>
      <c r="P91" s="28">
        <f>SUMIF('6-学员费用预警表'!A:A,E91,'6-学员费用预警表'!H:H)</f>
        <v>0</v>
      </c>
      <c r="Q91" s="27" t="str">
        <f>IF(E91="","",IFERROR(VLOOKUP(E91,'1-学员信息表'!A:AC,8,0),"错误"))</f>
        <v/>
      </c>
      <c r="R91" s="172"/>
      <c r="S91" s="29"/>
      <c r="T91" s="266"/>
      <c r="U91" s="31"/>
      <c r="V91" s="32"/>
      <c r="W91" s="30" t="str">
        <f>IF(E91="","",IF(ISERROR(VLOOKUP(E91,'1-学员信息表'!A:AC,9,0)),"错误",IF(VLOOKUP(E91,'1-学员信息表'!A:AC,9,0)="","错误",VLOOKUP(E91,'1-学员信息表'!A:AC,9,0))))</f>
        <v/>
      </c>
      <c r="X91" s="27" t="str">
        <f>IF(E91="","",IF(ISERROR(VLOOKUP(E91,'1-学员信息表'!A:AC,19,0)),"错误",IF(VLOOKUP(E91,'1-学员信息表'!A:AC,19,0)="","错误",VLOOKUP(E91,'1-学员信息表'!A:AC,19,0))))</f>
        <v/>
      </c>
      <c r="Y91" s="27" t="str">
        <f>IF(E91="","",IF(ISERROR(VLOOKUP(E91,'1-学员信息表'!A:AC,20,0)),"错误",IF(VLOOKUP(E91,'1-学员信息表'!A:AC,20,0)="","错误",VLOOKUP(E91,'1-学员信息表'!A:AC,20,0))))</f>
        <v/>
      </c>
    </row>
    <row r="92" spans="1:25">
      <c r="A92" s="158" t="str">
        <f t="shared" si="3"/>
        <v/>
      </c>
      <c r="B92" s="26" t="str">
        <f t="shared" si="4"/>
        <v/>
      </c>
      <c r="C92" s="159" t="str">
        <f t="shared" si="5"/>
        <v/>
      </c>
      <c r="D92" s="147"/>
      <c r="E92" s="169"/>
      <c r="F92" s="26" t="str">
        <f>IF(E92="","",IFERROR(VLOOKUP(E92,'1-学员信息表'!A:AC,2,0),"错误"))</f>
        <v/>
      </c>
      <c r="G92" s="26" t="str">
        <f>IF(E92="","",VLOOKUP(LEFT(H92,3),班级编码!A:M,8,0))</f>
        <v/>
      </c>
      <c r="H92" s="169"/>
      <c r="I92" s="30" t="str">
        <f>IF(E92="","",IFERROR(VLOOKUP(H92,'2-班级信息'!A:AI,23,0),"错误"))</f>
        <v/>
      </c>
      <c r="J92" s="30" t="str">
        <f>IF(E92="","",IFERROR(VLOOKUP(H92,'2-班级信息'!A:AI,24,0),"错误"))</f>
        <v/>
      </c>
      <c r="K92" s="33" t="str">
        <f>IF(E92="","",IFERROR(VLOOKUP(H92,'2-班级信息'!A:AD,6,0),"错误"))</f>
        <v/>
      </c>
      <c r="L92" s="33" t="str">
        <f>IF(E92="","",IFERROR(VLOOKUP(H92,'2-班级信息'!A:AD,30,0),"错误"))</f>
        <v/>
      </c>
      <c r="M92" s="170"/>
      <c r="N92" s="171"/>
      <c r="O92" s="28">
        <f>SUMIF('6-学员费用预警表'!A:A,E92,'6-学员费用预警表'!E:E)</f>
        <v>0</v>
      </c>
      <c r="P92" s="28">
        <f>SUMIF('6-学员费用预警表'!A:A,E92,'6-学员费用预警表'!H:H)</f>
        <v>0</v>
      </c>
      <c r="Q92" s="27" t="str">
        <f>IF(E92="","",IFERROR(VLOOKUP(E92,'1-学员信息表'!A:AC,8,0),"错误"))</f>
        <v/>
      </c>
      <c r="R92" s="172"/>
      <c r="S92" s="29"/>
      <c r="T92" s="266"/>
      <c r="U92" s="31"/>
      <c r="V92" s="32"/>
      <c r="W92" s="30" t="str">
        <f>IF(E92="","",IF(ISERROR(VLOOKUP(E92,'1-学员信息表'!A:AC,9,0)),"错误",IF(VLOOKUP(E92,'1-学员信息表'!A:AC,9,0)="","错误",VLOOKUP(E92,'1-学员信息表'!A:AC,9,0))))</f>
        <v/>
      </c>
      <c r="X92" s="27" t="str">
        <f>IF(E92="","",IF(ISERROR(VLOOKUP(E92,'1-学员信息表'!A:AC,19,0)),"错误",IF(VLOOKUP(E92,'1-学员信息表'!A:AC,19,0)="","错误",VLOOKUP(E92,'1-学员信息表'!A:AC,19,0))))</f>
        <v/>
      </c>
      <c r="Y92" s="27" t="str">
        <f>IF(E92="","",IF(ISERROR(VLOOKUP(E92,'1-学员信息表'!A:AC,20,0)),"错误",IF(VLOOKUP(E92,'1-学员信息表'!A:AC,20,0)="","错误",VLOOKUP(E92,'1-学员信息表'!A:AC,20,0))))</f>
        <v/>
      </c>
    </row>
    <row r="93" spans="1:25">
      <c r="A93" s="158" t="str">
        <f t="shared" si="3"/>
        <v/>
      </c>
      <c r="B93" s="26" t="str">
        <f t="shared" si="4"/>
        <v/>
      </c>
      <c r="C93" s="159" t="str">
        <f t="shared" si="5"/>
        <v/>
      </c>
      <c r="D93" s="147"/>
      <c r="E93" s="169"/>
      <c r="F93" s="26" t="str">
        <f>IF(E93="","",IFERROR(VLOOKUP(E93,'1-学员信息表'!A:AC,2,0),"错误"))</f>
        <v/>
      </c>
      <c r="G93" s="26" t="str">
        <f>IF(E93="","",VLOOKUP(LEFT(H93,3),班级编码!A:M,8,0))</f>
        <v/>
      </c>
      <c r="H93" s="169"/>
      <c r="I93" s="30" t="str">
        <f>IF(E93="","",IFERROR(VLOOKUP(H93,'2-班级信息'!A:AI,23,0),"错误"))</f>
        <v/>
      </c>
      <c r="J93" s="30" t="str">
        <f>IF(E93="","",IFERROR(VLOOKUP(H93,'2-班级信息'!A:AI,24,0),"错误"))</f>
        <v/>
      </c>
      <c r="K93" s="33" t="str">
        <f>IF(E93="","",IFERROR(VLOOKUP(H93,'2-班级信息'!A:AD,6,0),"错误"))</f>
        <v/>
      </c>
      <c r="L93" s="33" t="str">
        <f>IF(E93="","",IFERROR(VLOOKUP(H93,'2-班级信息'!A:AD,30,0),"错误"))</f>
        <v/>
      </c>
      <c r="M93" s="170"/>
      <c r="N93" s="171"/>
      <c r="O93" s="28">
        <f>SUMIF('6-学员费用预警表'!A:A,E93,'6-学员费用预警表'!E:E)</f>
        <v>0</v>
      </c>
      <c r="P93" s="28">
        <f>SUMIF('6-学员费用预警表'!A:A,E93,'6-学员费用预警表'!H:H)</f>
        <v>0</v>
      </c>
      <c r="Q93" s="27" t="str">
        <f>IF(E93="","",IFERROR(VLOOKUP(E93,'1-学员信息表'!A:AC,8,0),"错误"))</f>
        <v/>
      </c>
      <c r="R93" s="172"/>
      <c r="S93" s="29"/>
      <c r="T93" s="266"/>
      <c r="U93" s="31"/>
      <c r="V93" s="32"/>
      <c r="W93" s="30" t="str">
        <f>IF(E93="","",IF(ISERROR(VLOOKUP(E93,'1-学员信息表'!A:AC,9,0)),"错误",IF(VLOOKUP(E93,'1-学员信息表'!A:AC,9,0)="","错误",VLOOKUP(E93,'1-学员信息表'!A:AC,9,0))))</f>
        <v/>
      </c>
      <c r="X93" s="27" t="str">
        <f>IF(E93="","",IF(ISERROR(VLOOKUP(E93,'1-学员信息表'!A:AC,19,0)),"错误",IF(VLOOKUP(E93,'1-学员信息表'!A:AC,19,0)="","错误",VLOOKUP(E93,'1-学员信息表'!A:AC,19,0))))</f>
        <v/>
      </c>
      <c r="Y93" s="27" t="str">
        <f>IF(E93="","",IF(ISERROR(VLOOKUP(E93,'1-学员信息表'!A:AC,20,0)),"错误",IF(VLOOKUP(E93,'1-学员信息表'!A:AC,20,0)="","错误",VLOOKUP(E93,'1-学员信息表'!A:AC,20,0))))</f>
        <v/>
      </c>
    </row>
    <row r="94" spans="1:25">
      <c r="A94" s="158" t="str">
        <f t="shared" si="3"/>
        <v/>
      </c>
      <c r="B94" s="26" t="str">
        <f t="shared" si="4"/>
        <v/>
      </c>
      <c r="C94" s="159" t="str">
        <f t="shared" si="5"/>
        <v/>
      </c>
      <c r="D94" s="147"/>
      <c r="E94" s="169"/>
      <c r="F94" s="26" t="str">
        <f>IF(E94="","",IFERROR(VLOOKUP(E94,'1-学员信息表'!A:AC,2,0),"错误"))</f>
        <v/>
      </c>
      <c r="G94" s="26" t="str">
        <f>IF(E94="","",VLOOKUP(LEFT(H94,3),班级编码!A:M,8,0))</f>
        <v/>
      </c>
      <c r="H94" s="169"/>
      <c r="I94" s="30" t="str">
        <f>IF(E94="","",IFERROR(VLOOKUP(H94,'2-班级信息'!A:AI,23,0),"错误"))</f>
        <v/>
      </c>
      <c r="J94" s="30" t="str">
        <f>IF(E94="","",IFERROR(VLOOKUP(H94,'2-班级信息'!A:AI,24,0),"错误"))</f>
        <v/>
      </c>
      <c r="K94" s="33" t="str">
        <f>IF(E94="","",IFERROR(VLOOKUP(H94,'2-班级信息'!A:AD,6,0),"错误"))</f>
        <v/>
      </c>
      <c r="L94" s="33" t="str">
        <f>IF(E94="","",IFERROR(VLOOKUP(H94,'2-班级信息'!A:AD,30,0),"错误"))</f>
        <v/>
      </c>
      <c r="M94" s="170"/>
      <c r="N94" s="171"/>
      <c r="O94" s="28">
        <f>SUMIF('6-学员费用预警表'!A:A,E94,'6-学员费用预警表'!E:E)</f>
        <v>0</v>
      </c>
      <c r="P94" s="28">
        <f>SUMIF('6-学员费用预警表'!A:A,E94,'6-学员费用预警表'!H:H)</f>
        <v>0</v>
      </c>
      <c r="Q94" s="27" t="str">
        <f>IF(E94="","",IFERROR(VLOOKUP(E94,'1-学员信息表'!A:AC,8,0),"错误"))</f>
        <v/>
      </c>
      <c r="R94" s="172"/>
      <c r="S94" s="29"/>
      <c r="T94" s="266"/>
      <c r="U94" s="31"/>
      <c r="V94" s="32"/>
      <c r="W94" s="30" t="str">
        <f>IF(E94="","",IF(ISERROR(VLOOKUP(E94,'1-学员信息表'!A:AC,9,0)),"错误",IF(VLOOKUP(E94,'1-学员信息表'!A:AC,9,0)="","错误",VLOOKUP(E94,'1-学员信息表'!A:AC,9,0))))</f>
        <v/>
      </c>
      <c r="X94" s="27" t="str">
        <f>IF(E94="","",IF(ISERROR(VLOOKUP(E94,'1-学员信息表'!A:AC,19,0)),"错误",IF(VLOOKUP(E94,'1-学员信息表'!A:AC,19,0)="","错误",VLOOKUP(E94,'1-学员信息表'!A:AC,19,0))))</f>
        <v/>
      </c>
      <c r="Y94" s="27" t="str">
        <f>IF(E94="","",IF(ISERROR(VLOOKUP(E94,'1-学员信息表'!A:AC,20,0)),"错误",IF(VLOOKUP(E94,'1-学员信息表'!A:AC,20,0)="","错误",VLOOKUP(E94,'1-学员信息表'!A:AC,20,0))))</f>
        <v/>
      </c>
    </row>
    <row r="95" spans="1:25">
      <c r="A95" s="158" t="str">
        <f t="shared" si="3"/>
        <v/>
      </c>
      <c r="B95" s="26" t="str">
        <f t="shared" si="4"/>
        <v/>
      </c>
      <c r="C95" s="159" t="str">
        <f t="shared" si="5"/>
        <v/>
      </c>
      <c r="D95" s="147"/>
      <c r="E95" s="169"/>
      <c r="F95" s="26" t="str">
        <f>IF(E95="","",IFERROR(VLOOKUP(E95,'1-学员信息表'!A:AC,2,0),"错误"))</f>
        <v/>
      </c>
      <c r="G95" s="26" t="str">
        <f>IF(E95="","",VLOOKUP(LEFT(H95,3),班级编码!A:M,8,0))</f>
        <v/>
      </c>
      <c r="H95" s="169"/>
      <c r="I95" s="30" t="str">
        <f>IF(E95="","",IFERROR(VLOOKUP(H95,'2-班级信息'!A:AI,23,0),"错误"))</f>
        <v/>
      </c>
      <c r="J95" s="30" t="str">
        <f>IF(E95="","",IFERROR(VLOOKUP(H95,'2-班级信息'!A:AI,24,0),"错误"))</f>
        <v/>
      </c>
      <c r="K95" s="33" t="str">
        <f>IF(E95="","",IFERROR(VLOOKUP(H95,'2-班级信息'!A:AD,6,0),"错误"))</f>
        <v/>
      </c>
      <c r="L95" s="33" t="str">
        <f>IF(E95="","",IFERROR(VLOOKUP(H95,'2-班级信息'!A:AD,30,0),"错误"))</f>
        <v/>
      </c>
      <c r="M95" s="170"/>
      <c r="N95" s="171"/>
      <c r="O95" s="28">
        <f>SUMIF('6-学员费用预警表'!A:A,E95,'6-学员费用预警表'!E:E)</f>
        <v>0</v>
      </c>
      <c r="P95" s="28">
        <f>SUMIF('6-学员费用预警表'!A:A,E95,'6-学员费用预警表'!H:H)</f>
        <v>0</v>
      </c>
      <c r="Q95" s="27" t="str">
        <f>IF(E95="","",IFERROR(VLOOKUP(E95,'1-学员信息表'!A:AC,8,0),"错误"))</f>
        <v/>
      </c>
      <c r="R95" s="172"/>
      <c r="S95" s="29"/>
      <c r="T95" s="266"/>
      <c r="U95" s="31"/>
      <c r="V95" s="32"/>
      <c r="W95" s="30" t="str">
        <f>IF(E95="","",IF(ISERROR(VLOOKUP(E95,'1-学员信息表'!A:AC,9,0)),"错误",IF(VLOOKUP(E95,'1-学员信息表'!A:AC,9,0)="","错误",VLOOKUP(E95,'1-学员信息表'!A:AC,9,0))))</f>
        <v/>
      </c>
      <c r="X95" s="27" t="str">
        <f>IF(E95="","",IF(ISERROR(VLOOKUP(E95,'1-学员信息表'!A:AC,19,0)),"错误",IF(VLOOKUP(E95,'1-学员信息表'!A:AC,19,0)="","错误",VLOOKUP(E95,'1-学员信息表'!A:AC,19,0))))</f>
        <v/>
      </c>
      <c r="Y95" s="27" t="str">
        <f>IF(E95="","",IF(ISERROR(VLOOKUP(E95,'1-学员信息表'!A:AC,20,0)),"错误",IF(VLOOKUP(E95,'1-学员信息表'!A:AC,20,0)="","错误",VLOOKUP(E95,'1-学员信息表'!A:AC,20,0))))</f>
        <v/>
      </c>
    </row>
    <row r="96" spans="1:25">
      <c r="A96" s="158" t="str">
        <f t="shared" si="3"/>
        <v/>
      </c>
      <c r="B96" s="26" t="str">
        <f t="shared" si="4"/>
        <v/>
      </c>
      <c r="C96" s="159" t="str">
        <f t="shared" si="5"/>
        <v/>
      </c>
      <c r="D96" s="147"/>
      <c r="E96" s="169"/>
      <c r="F96" s="26" t="str">
        <f>IF(E96="","",IFERROR(VLOOKUP(E96,'1-学员信息表'!A:AC,2,0),"错误"))</f>
        <v/>
      </c>
      <c r="G96" s="26" t="str">
        <f>IF(E96="","",VLOOKUP(LEFT(H96,3),班级编码!A:M,8,0))</f>
        <v/>
      </c>
      <c r="H96" s="169"/>
      <c r="I96" s="30" t="str">
        <f>IF(E96="","",IFERROR(VLOOKUP(H96,'2-班级信息'!A:AI,23,0),"错误"))</f>
        <v/>
      </c>
      <c r="J96" s="30" t="str">
        <f>IF(E96="","",IFERROR(VLOOKUP(H96,'2-班级信息'!A:AI,24,0),"错误"))</f>
        <v/>
      </c>
      <c r="K96" s="33" t="str">
        <f>IF(E96="","",IFERROR(VLOOKUP(H96,'2-班级信息'!A:AD,6,0),"错误"))</f>
        <v/>
      </c>
      <c r="L96" s="33" t="str">
        <f>IF(E96="","",IFERROR(VLOOKUP(H96,'2-班级信息'!A:AD,30,0),"错误"))</f>
        <v/>
      </c>
      <c r="M96" s="170"/>
      <c r="N96" s="171"/>
      <c r="O96" s="28">
        <f>SUMIF('6-学员费用预警表'!A:A,E96,'6-学员费用预警表'!E:E)</f>
        <v>0</v>
      </c>
      <c r="P96" s="28">
        <f>SUMIF('6-学员费用预警表'!A:A,E96,'6-学员费用预警表'!H:H)</f>
        <v>0</v>
      </c>
      <c r="Q96" s="27" t="str">
        <f>IF(E96="","",IFERROR(VLOOKUP(E96,'1-学员信息表'!A:AC,8,0),"错误"))</f>
        <v/>
      </c>
      <c r="R96" s="172"/>
      <c r="S96" s="29"/>
      <c r="T96" s="266"/>
      <c r="U96" s="31"/>
      <c r="V96" s="32"/>
      <c r="W96" s="30" t="str">
        <f>IF(E96="","",IF(ISERROR(VLOOKUP(E96,'1-学员信息表'!A:AC,9,0)),"错误",IF(VLOOKUP(E96,'1-学员信息表'!A:AC,9,0)="","错误",VLOOKUP(E96,'1-学员信息表'!A:AC,9,0))))</f>
        <v/>
      </c>
      <c r="X96" s="27" t="str">
        <f>IF(E96="","",IF(ISERROR(VLOOKUP(E96,'1-学员信息表'!A:AC,19,0)),"错误",IF(VLOOKUP(E96,'1-学员信息表'!A:AC,19,0)="","错误",VLOOKUP(E96,'1-学员信息表'!A:AC,19,0))))</f>
        <v/>
      </c>
      <c r="Y96" s="27" t="str">
        <f>IF(E96="","",IF(ISERROR(VLOOKUP(E96,'1-学员信息表'!A:AC,20,0)),"错误",IF(VLOOKUP(E96,'1-学员信息表'!A:AC,20,0)="","错误",VLOOKUP(E96,'1-学员信息表'!A:AC,20,0))))</f>
        <v/>
      </c>
    </row>
    <row r="97" spans="1:25">
      <c r="A97" s="158" t="str">
        <f t="shared" si="3"/>
        <v/>
      </c>
      <c r="B97" s="26" t="str">
        <f t="shared" si="4"/>
        <v/>
      </c>
      <c r="C97" s="159" t="str">
        <f t="shared" si="5"/>
        <v/>
      </c>
      <c r="D97" s="147"/>
      <c r="E97" s="169"/>
      <c r="F97" s="26" t="str">
        <f>IF(E97="","",IFERROR(VLOOKUP(E97,'1-学员信息表'!A:AC,2,0),"错误"))</f>
        <v/>
      </c>
      <c r="G97" s="26" t="str">
        <f>IF(E97="","",VLOOKUP(LEFT(H97,3),班级编码!A:M,8,0))</f>
        <v/>
      </c>
      <c r="H97" s="169"/>
      <c r="I97" s="30" t="str">
        <f>IF(E97="","",IFERROR(VLOOKUP(H97,'2-班级信息'!A:AI,23,0),"错误"))</f>
        <v/>
      </c>
      <c r="J97" s="30" t="str">
        <f>IF(E97="","",IFERROR(VLOOKUP(H97,'2-班级信息'!A:AI,24,0),"错误"))</f>
        <v/>
      </c>
      <c r="K97" s="33" t="str">
        <f>IF(E97="","",IFERROR(VLOOKUP(H97,'2-班级信息'!A:AD,6,0),"错误"))</f>
        <v/>
      </c>
      <c r="L97" s="33" t="str">
        <f>IF(E97="","",IFERROR(VLOOKUP(H97,'2-班级信息'!A:AD,30,0),"错误"))</f>
        <v/>
      </c>
      <c r="M97" s="170"/>
      <c r="N97" s="171"/>
      <c r="O97" s="28">
        <f>SUMIF('6-学员费用预警表'!A:A,E97,'6-学员费用预警表'!E:E)</f>
        <v>0</v>
      </c>
      <c r="P97" s="28">
        <f>SUMIF('6-学员费用预警表'!A:A,E97,'6-学员费用预警表'!H:H)</f>
        <v>0</v>
      </c>
      <c r="Q97" s="27" t="str">
        <f>IF(E97="","",IFERROR(VLOOKUP(E97,'1-学员信息表'!A:AC,8,0),"错误"))</f>
        <v/>
      </c>
      <c r="R97" s="172"/>
      <c r="S97" s="29"/>
      <c r="T97" s="266"/>
      <c r="U97" s="31"/>
      <c r="V97" s="32"/>
      <c r="W97" s="30" t="str">
        <f>IF(E97="","",IF(ISERROR(VLOOKUP(E97,'1-学员信息表'!A:AC,9,0)),"错误",IF(VLOOKUP(E97,'1-学员信息表'!A:AC,9,0)="","错误",VLOOKUP(E97,'1-学员信息表'!A:AC,9,0))))</f>
        <v/>
      </c>
      <c r="X97" s="27" t="str">
        <f>IF(E97="","",IF(ISERROR(VLOOKUP(E97,'1-学员信息表'!A:AC,19,0)),"错误",IF(VLOOKUP(E97,'1-学员信息表'!A:AC,19,0)="","错误",VLOOKUP(E97,'1-学员信息表'!A:AC,19,0))))</f>
        <v/>
      </c>
      <c r="Y97" s="27" t="str">
        <f>IF(E97="","",IF(ISERROR(VLOOKUP(E97,'1-学员信息表'!A:AC,20,0)),"错误",IF(VLOOKUP(E97,'1-学员信息表'!A:AC,20,0)="","错误",VLOOKUP(E97,'1-学员信息表'!A:AC,20,0))))</f>
        <v/>
      </c>
    </row>
    <row r="98" spans="1:25">
      <c r="A98" s="158" t="str">
        <f t="shared" si="3"/>
        <v/>
      </c>
      <c r="B98" s="26" t="str">
        <f t="shared" si="4"/>
        <v/>
      </c>
      <c r="C98" s="159" t="str">
        <f t="shared" si="5"/>
        <v/>
      </c>
      <c r="D98" s="147"/>
      <c r="E98" s="169"/>
      <c r="F98" s="26" t="str">
        <f>IF(E98="","",IFERROR(VLOOKUP(E98,'1-学员信息表'!A:AC,2,0),"错误"))</f>
        <v/>
      </c>
      <c r="G98" s="26" t="str">
        <f>IF(E98="","",VLOOKUP(LEFT(H98,3),班级编码!A:M,8,0))</f>
        <v/>
      </c>
      <c r="H98" s="169"/>
      <c r="I98" s="30" t="str">
        <f>IF(E98="","",IFERROR(VLOOKUP(H98,'2-班级信息'!A:AI,23,0),"错误"))</f>
        <v/>
      </c>
      <c r="J98" s="30" t="str">
        <f>IF(E98="","",IFERROR(VLOOKUP(H98,'2-班级信息'!A:AI,24,0),"错误"))</f>
        <v/>
      </c>
      <c r="K98" s="33" t="str">
        <f>IF(E98="","",IFERROR(VLOOKUP(H98,'2-班级信息'!A:AD,6,0),"错误"))</f>
        <v/>
      </c>
      <c r="L98" s="33" t="str">
        <f>IF(E98="","",IFERROR(VLOOKUP(H98,'2-班级信息'!A:AD,30,0),"错误"))</f>
        <v/>
      </c>
      <c r="M98" s="170"/>
      <c r="N98" s="171"/>
      <c r="O98" s="28">
        <f>SUMIF('6-学员费用预警表'!A:A,E98,'6-学员费用预警表'!E:E)</f>
        <v>0</v>
      </c>
      <c r="P98" s="28">
        <f>SUMIF('6-学员费用预警表'!A:A,E98,'6-学员费用预警表'!H:H)</f>
        <v>0</v>
      </c>
      <c r="Q98" s="27" t="str">
        <f>IF(E98="","",IFERROR(VLOOKUP(E98,'1-学员信息表'!A:AC,8,0),"错误"))</f>
        <v/>
      </c>
      <c r="R98" s="172"/>
      <c r="S98" s="29"/>
      <c r="T98" s="266"/>
      <c r="U98" s="31"/>
      <c r="V98" s="32"/>
      <c r="W98" s="30" t="str">
        <f>IF(E98="","",IF(ISERROR(VLOOKUP(E98,'1-学员信息表'!A:AC,9,0)),"错误",IF(VLOOKUP(E98,'1-学员信息表'!A:AC,9,0)="","错误",VLOOKUP(E98,'1-学员信息表'!A:AC,9,0))))</f>
        <v/>
      </c>
      <c r="X98" s="27" t="str">
        <f>IF(E98="","",IF(ISERROR(VLOOKUP(E98,'1-学员信息表'!A:AC,19,0)),"错误",IF(VLOOKUP(E98,'1-学员信息表'!A:AC,19,0)="","错误",VLOOKUP(E98,'1-学员信息表'!A:AC,19,0))))</f>
        <v/>
      </c>
      <c r="Y98" s="27" t="str">
        <f>IF(E98="","",IF(ISERROR(VLOOKUP(E98,'1-学员信息表'!A:AC,20,0)),"错误",IF(VLOOKUP(E98,'1-学员信息表'!A:AC,20,0)="","错误",VLOOKUP(E98,'1-学员信息表'!A:AC,20,0))))</f>
        <v/>
      </c>
    </row>
    <row r="99" spans="1:25">
      <c r="A99" s="158" t="str">
        <f t="shared" si="3"/>
        <v/>
      </c>
      <c r="B99" s="26" t="str">
        <f t="shared" si="4"/>
        <v/>
      </c>
      <c r="C99" s="159" t="str">
        <f t="shared" si="5"/>
        <v/>
      </c>
      <c r="D99" s="147"/>
      <c r="E99" s="169"/>
      <c r="F99" s="26" t="str">
        <f>IF(E99="","",IFERROR(VLOOKUP(E99,'1-学员信息表'!A:AC,2,0),"错误"))</f>
        <v/>
      </c>
      <c r="G99" s="26" t="str">
        <f>IF(E99="","",VLOOKUP(LEFT(H99,3),班级编码!A:M,8,0))</f>
        <v/>
      </c>
      <c r="H99" s="169"/>
      <c r="I99" s="30" t="str">
        <f>IF(E99="","",IFERROR(VLOOKUP(H99,'2-班级信息'!A:AI,23,0),"错误"))</f>
        <v/>
      </c>
      <c r="J99" s="30" t="str">
        <f>IF(E99="","",IFERROR(VLOOKUP(H99,'2-班级信息'!A:AI,24,0),"错误"))</f>
        <v/>
      </c>
      <c r="K99" s="33" t="str">
        <f>IF(E99="","",IFERROR(VLOOKUP(H99,'2-班级信息'!A:AD,6,0),"错误"))</f>
        <v/>
      </c>
      <c r="L99" s="33" t="str">
        <f>IF(E99="","",IFERROR(VLOOKUP(H99,'2-班级信息'!A:AD,30,0),"错误"))</f>
        <v/>
      </c>
      <c r="M99" s="170"/>
      <c r="N99" s="171"/>
      <c r="O99" s="28">
        <f>SUMIF('6-学员费用预警表'!A:A,E99,'6-学员费用预警表'!E:E)</f>
        <v>0</v>
      </c>
      <c r="P99" s="28">
        <f>SUMIF('6-学员费用预警表'!A:A,E99,'6-学员费用预警表'!H:H)</f>
        <v>0</v>
      </c>
      <c r="Q99" s="27" t="str">
        <f>IF(E99="","",IFERROR(VLOOKUP(E99,'1-学员信息表'!A:AC,8,0),"错误"))</f>
        <v/>
      </c>
      <c r="R99" s="172"/>
      <c r="S99" s="29"/>
      <c r="T99" s="266"/>
      <c r="U99" s="31"/>
      <c r="V99" s="32"/>
      <c r="W99" s="30" t="str">
        <f>IF(E99="","",IF(ISERROR(VLOOKUP(E99,'1-学员信息表'!A:AC,9,0)),"错误",IF(VLOOKUP(E99,'1-学员信息表'!A:AC,9,0)="","错误",VLOOKUP(E99,'1-学员信息表'!A:AC,9,0))))</f>
        <v/>
      </c>
      <c r="X99" s="27" t="str">
        <f>IF(E99="","",IF(ISERROR(VLOOKUP(E99,'1-学员信息表'!A:AC,19,0)),"错误",IF(VLOOKUP(E99,'1-学员信息表'!A:AC,19,0)="","错误",VLOOKUP(E99,'1-学员信息表'!A:AC,19,0))))</f>
        <v/>
      </c>
      <c r="Y99" s="27" t="str">
        <f>IF(E99="","",IF(ISERROR(VLOOKUP(E99,'1-学员信息表'!A:AC,20,0)),"错误",IF(VLOOKUP(E99,'1-学员信息表'!A:AC,20,0)="","错误",VLOOKUP(E99,'1-学员信息表'!A:AC,20,0))))</f>
        <v/>
      </c>
    </row>
    <row r="100" spans="1:25">
      <c r="A100" s="158" t="str">
        <f t="shared" si="3"/>
        <v/>
      </c>
      <c r="B100" s="26" t="str">
        <f t="shared" si="4"/>
        <v/>
      </c>
      <c r="C100" s="159" t="str">
        <f t="shared" si="5"/>
        <v/>
      </c>
      <c r="D100" s="147"/>
      <c r="E100" s="169"/>
      <c r="F100" s="26" t="str">
        <f>IF(E100="","",IFERROR(VLOOKUP(E100,'1-学员信息表'!A:AC,2,0),"错误"))</f>
        <v/>
      </c>
      <c r="G100" s="26" t="str">
        <f>IF(E100="","",VLOOKUP(LEFT(H100,3),班级编码!A:M,8,0))</f>
        <v/>
      </c>
      <c r="H100" s="169"/>
      <c r="I100" s="30" t="str">
        <f>IF(E100="","",IFERROR(VLOOKUP(H100,'2-班级信息'!A:AI,23,0),"错误"))</f>
        <v/>
      </c>
      <c r="J100" s="30" t="str">
        <f>IF(E100="","",IFERROR(VLOOKUP(H100,'2-班级信息'!A:AI,24,0),"错误"))</f>
        <v/>
      </c>
      <c r="K100" s="33" t="str">
        <f>IF(E100="","",IFERROR(VLOOKUP(H100,'2-班级信息'!A:AD,6,0),"错误"))</f>
        <v/>
      </c>
      <c r="L100" s="33" t="str">
        <f>IF(E100="","",IFERROR(VLOOKUP(H100,'2-班级信息'!A:AD,30,0),"错误"))</f>
        <v/>
      </c>
      <c r="M100" s="170"/>
      <c r="N100" s="171"/>
      <c r="O100" s="28">
        <f>SUMIF('6-学员费用预警表'!A:A,E100,'6-学员费用预警表'!E:E)</f>
        <v>0</v>
      </c>
      <c r="P100" s="28">
        <f>SUMIF('6-学员费用预警表'!A:A,E100,'6-学员费用预警表'!H:H)</f>
        <v>0</v>
      </c>
      <c r="Q100" s="27" t="str">
        <f>IF(E100="","",IFERROR(VLOOKUP(E100,'1-学员信息表'!A:AC,8,0),"错误"))</f>
        <v/>
      </c>
      <c r="R100" s="172"/>
      <c r="S100" s="29"/>
      <c r="T100" s="266"/>
      <c r="U100" s="31"/>
      <c r="V100" s="32"/>
      <c r="W100" s="30" t="str">
        <f>IF(E100="","",IF(ISERROR(VLOOKUP(E100,'1-学员信息表'!A:AC,9,0)),"错误",IF(VLOOKUP(E100,'1-学员信息表'!A:AC,9,0)="","错误",VLOOKUP(E100,'1-学员信息表'!A:AC,9,0))))</f>
        <v/>
      </c>
      <c r="X100" s="27" t="str">
        <f>IF(E100="","",IF(ISERROR(VLOOKUP(E100,'1-学员信息表'!A:AC,19,0)),"错误",IF(VLOOKUP(E100,'1-学员信息表'!A:AC,19,0)="","错误",VLOOKUP(E100,'1-学员信息表'!A:AC,19,0))))</f>
        <v/>
      </c>
      <c r="Y100" s="27" t="str">
        <f>IF(E100="","",IF(ISERROR(VLOOKUP(E100,'1-学员信息表'!A:AC,20,0)),"错误",IF(VLOOKUP(E100,'1-学员信息表'!A:AC,20,0)="","错误",VLOOKUP(E100,'1-学员信息表'!A:AC,20,0))))</f>
        <v/>
      </c>
    </row>
    <row r="101" spans="1:25">
      <c r="A101" s="158" t="str">
        <f t="shared" si="3"/>
        <v/>
      </c>
      <c r="B101" s="26" t="str">
        <f t="shared" si="4"/>
        <v/>
      </c>
      <c r="C101" s="159" t="str">
        <f t="shared" si="5"/>
        <v/>
      </c>
      <c r="D101" s="147"/>
      <c r="E101" s="169"/>
      <c r="F101" s="26" t="str">
        <f>IF(E101="","",IFERROR(VLOOKUP(E101,'1-学员信息表'!A:AC,2,0),"错误"))</f>
        <v/>
      </c>
      <c r="G101" s="26" t="str">
        <f>IF(E101="","",VLOOKUP(LEFT(H101,3),班级编码!A:M,8,0))</f>
        <v/>
      </c>
      <c r="H101" s="169"/>
      <c r="I101" s="30" t="str">
        <f>IF(E101="","",IFERROR(VLOOKUP(H101,'2-班级信息'!A:AI,23,0),"错误"))</f>
        <v/>
      </c>
      <c r="J101" s="30" t="str">
        <f>IF(E101="","",IFERROR(VLOOKUP(H101,'2-班级信息'!A:AI,24,0),"错误"))</f>
        <v/>
      </c>
      <c r="K101" s="33" t="str">
        <f>IF(E101="","",IFERROR(VLOOKUP(H101,'2-班级信息'!A:AD,6,0),"错误"))</f>
        <v/>
      </c>
      <c r="L101" s="33" t="str">
        <f>IF(E101="","",IFERROR(VLOOKUP(H101,'2-班级信息'!A:AD,30,0),"错误"))</f>
        <v/>
      </c>
      <c r="M101" s="170"/>
      <c r="N101" s="171"/>
      <c r="O101" s="28">
        <f>SUMIF('6-学员费用预警表'!A:A,E101,'6-学员费用预警表'!E:E)</f>
        <v>0</v>
      </c>
      <c r="P101" s="28">
        <f>SUMIF('6-学员费用预警表'!A:A,E101,'6-学员费用预警表'!H:H)</f>
        <v>0</v>
      </c>
      <c r="Q101" s="27" t="str">
        <f>IF(E101="","",IFERROR(VLOOKUP(E101,'1-学员信息表'!A:AC,8,0),"错误"))</f>
        <v/>
      </c>
      <c r="R101" s="172"/>
      <c r="S101" s="29"/>
      <c r="T101" s="266"/>
      <c r="U101" s="31"/>
      <c r="V101" s="32"/>
      <c r="W101" s="30" t="str">
        <f>IF(E101="","",IF(ISERROR(VLOOKUP(E101,'1-学员信息表'!A:AC,9,0)),"错误",IF(VLOOKUP(E101,'1-学员信息表'!A:AC,9,0)="","错误",VLOOKUP(E101,'1-学员信息表'!A:AC,9,0))))</f>
        <v/>
      </c>
      <c r="X101" s="27" t="str">
        <f>IF(E101="","",IF(ISERROR(VLOOKUP(E101,'1-学员信息表'!A:AC,19,0)),"错误",IF(VLOOKUP(E101,'1-学员信息表'!A:AC,19,0)="","错误",VLOOKUP(E101,'1-学员信息表'!A:AC,19,0))))</f>
        <v/>
      </c>
      <c r="Y101" s="27" t="str">
        <f>IF(E101="","",IF(ISERROR(VLOOKUP(E101,'1-学员信息表'!A:AC,20,0)),"错误",IF(VLOOKUP(E101,'1-学员信息表'!A:AC,20,0)="","错误",VLOOKUP(E101,'1-学员信息表'!A:AC,20,0))))</f>
        <v/>
      </c>
    </row>
    <row r="102" spans="1:25">
      <c r="A102" s="158" t="str">
        <f t="shared" si="3"/>
        <v/>
      </c>
      <c r="B102" s="26" t="str">
        <f t="shared" si="4"/>
        <v/>
      </c>
      <c r="C102" s="159" t="str">
        <f t="shared" si="5"/>
        <v/>
      </c>
      <c r="D102" s="147"/>
      <c r="E102" s="169"/>
      <c r="F102" s="26" t="str">
        <f>IF(E102="","",IFERROR(VLOOKUP(E102,'1-学员信息表'!A:AC,2,0),"错误"))</f>
        <v/>
      </c>
      <c r="G102" s="26" t="str">
        <f>IF(E102="","",VLOOKUP(LEFT(H102,3),班级编码!A:M,8,0))</f>
        <v/>
      </c>
      <c r="H102" s="169"/>
      <c r="I102" s="30" t="str">
        <f>IF(E102="","",IFERROR(VLOOKUP(H102,'2-班级信息'!A:AI,23,0),"错误"))</f>
        <v/>
      </c>
      <c r="J102" s="30" t="str">
        <f>IF(E102="","",IFERROR(VLOOKUP(H102,'2-班级信息'!A:AI,24,0),"错误"))</f>
        <v/>
      </c>
      <c r="K102" s="33" t="str">
        <f>IF(E102="","",IFERROR(VLOOKUP(H102,'2-班级信息'!A:AD,6,0),"错误"))</f>
        <v/>
      </c>
      <c r="L102" s="33" t="str">
        <f>IF(E102="","",IFERROR(VLOOKUP(H102,'2-班级信息'!A:AD,30,0),"错误"))</f>
        <v/>
      </c>
      <c r="M102" s="170"/>
      <c r="N102" s="171"/>
      <c r="O102" s="28">
        <f>SUMIF('6-学员费用预警表'!A:A,E102,'6-学员费用预警表'!E:E)</f>
        <v>0</v>
      </c>
      <c r="P102" s="28">
        <f>SUMIF('6-学员费用预警表'!A:A,E102,'6-学员费用预警表'!H:H)</f>
        <v>0</v>
      </c>
      <c r="Q102" s="27" t="str">
        <f>IF(E102="","",IFERROR(VLOOKUP(E102,'1-学员信息表'!A:AC,8,0),"错误"))</f>
        <v/>
      </c>
      <c r="R102" s="172"/>
      <c r="S102" s="29"/>
      <c r="T102" s="266"/>
      <c r="U102" s="31"/>
      <c r="V102" s="32"/>
      <c r="W102" s="30" t="str">
        <f>IF(E102="","",IF(ISERROR(VLOOKUP(E102,'1-学员信息表'!A:AC,9,0)),"错误",IF(VLOOKUP(E102,'1-学员信息表'!A:AC,9,0)="","错误",VLOOKUP(E102,'1-学员信息表'!A:AC,9,0))))</f>
        <v/>
      </c>
      <c r="X102" s="27" t="str">
        <f>IF(E102="","",IF(ISERROR(VLOOKUP(E102,'1-学员信息表'!A:AC,19,0)),"错误",IF(VLOOKUP(E102,'1-学员信息表'!A:AC,19,0)="","错误",VLOOKUP(E102,'1-学员信息表'!A:AC,19,0))))</f>
        <v/>
      </c>
      <c r="Y102" s="27" t="str">
        <f>IF(E102="","",IF(ISERROR(VLOOKUP(E102,'1-学员信息表'!A:AC,20,0)),"错误",IF(VLOOKUP(E102,'1-学员信息表'!A:AC,20,0)="","错误",VLOOKUP(E102,'1-学员信息表'!A:AC,20,0))))</f>
        <v/>
      </c>
    </row>
    <row r="103" spans="1:25">
      <c r="A103" s="158" t="str">
        <f t="shared" si="3"/>
        <v/>
      </c>
      <c r="B103" s="26" t="str">
        <f t="shared" si="4"/>
        <v/>
      </c>
      <c r="C103" s="159" t="str">
        <f t="shared" si="5"/>
        <v/>
      </c>
      <c r="D103" s="147"/>
      <c r="E103" s="169"/>
      <c r="F103" s="26" t="str">
        <f>IF(E103="","",IFERROR(VLOOKUP(E103,'1-学员信息表'!A:AC,2,0),"错误"))</f>
        <v/>
      </c>
      <c r="G103" s="26" t="str">
        <f>IF(E103="","",VLOOKUP(LEFT(H103,3),班级编码!A:M,8,0))</f>
        <v/>
      </c>
      <c r="H103" s="169"/>
      <c r="I103" s="30" t="str">
        <f>IF(E103="","",IFERROR(VLOOKUP(H103,'2-班级信息'!A:AI,23,0),"错误"))</f>
        <v/>
      </c>
      <c r="J103" s="30" t="str">
        <f>IF(E103="","",IFERROR(VLOOKUP(H103,'2-班级信息'!A:AI,24,0),"错误"))</f>
        <v/>
      </c>
      <c r="K103" s="33" t="str">
        <f>IF(E103="","",IFERROR(VLOOKUP(H103,'2-班级信息'!A:AD,6,0),"错误"))</f>
        <v/>
      </c>
      <c r="L103" s="33" t="str">
        <f>IF(E103="","",IFERROR(VLOOKUP(H103,'2-班级信息'!A:AD,30,0),"错误"))</f>
        <v/>
      </c>
      <c r="M103" s="170"/>
      <c r="N103" s="171"/>
      <c r="O103" s="28">
        <f>SUMIF('6-学员费用预警表'!A:A,E103,'6-学员费用预警表'!E:E)</f>
        <v>0</v>
      </c>
      <c r="P103" s="28">
        <f>SUMIF('6-学员费用预警表'!A:A,E103,'6-学员费用预警表'!H:H)</f>
        <v>0</v>
      </c>
      <c r="Q103" s="27" t="str">
        <f>IF(E103="","",IFERROR(VLOOKUP(E103,'1-学员信息表'!A:AC,8,0),"错误"))</f>
        <v/>
      </c>
      <c r="R103" s="172"/>
      <c r="S103" s="29"/>
      <c r="T103" s="266"/>
      <c r="U103" s="31"/>
      <c r="V103" s="32"/>
      <c r="W103" s="30" t="str">
        <f>IF(E103="","",IF(ISERROR(VLOOKUP(E103,'1-学员信息表'!A:AC,9,0)),"错误",IF(VLOOKUP(E103,'1-学员信息表'!A:AC,9,0)="","错误",VLOOKUP(E103,'1-学员信息表'!A:AC,9,0))))</f>
        <v/>
      </c>
      <c r="X103" s="27" t="str">
        <f>IF(E103="","",IF(ISERROR(VLOOKUP(E103,'1-学员信息表'!A:AC,19,0)),"错误",IF(VLOOKUP(E103,'1-学员信息表'!A:AC,19,0)="","错误",VLOOKUP(E103,'1-学员信息表'!A:AC,19,0))))</f>
        <v/>
      </c>
      <c r="Y103" s="27" t="str">
        <f>IF(E103="","",IF(ISERROR(VLOOKUP(E103,'1-学员信息表'!A:AC,20,0)),"错误",IF(VLOOKUP(E103,'1-学员信息表'!A:AC,20,0)="","错误",VLOOKUP(E103,'1-学员信息表'!A:AC,20,0))))</f>
        <v/>
      </c>
    </row>
    <row r="104" spans="1:25">
      <c r="A104" s="158" t="str">
        <f t="shared" si="3"/>
        <v/>
      </c>
      <c r="B104" s="26" t="str">
        <f t="shared" si="4"/>
        <v/>
      </c>
      <c r="C104" s="159" t="str">
        <f t="shared" si="5"/>
        <v/>
      </c>
      <c r="D104" s="147"/>
      <c r="E104" s="169"/>
      <c r="F104" s="26" t="str">
        <f>IF(E104="","",IFERROR(VLOOKUP(E104,'1-学员信息表'!A:AC,2,0),"错误"))</f>
        <v/>
      </c>
      <c r="G104" s="26" t="str">
        <f>IF(E104="","",VLOOKUP(LEFT(H104,3),班级编码!A:M,8,0))</f>
        <v/>
      </c>
      <c r="H104" s="169"/>
      <c r="I104" s="30" t="str">
        <f>IF(E104="","",IFERROR(VLOOKUP(H104,'2-班级信息'!A:AI,23,0),"错误"))</f>
        <v/>
      </c>
      <c r="J104" s="30" t="str">
        <f>IF(E104="","",IFERROR(VLOOKUP(H104,'2-班级信息'!A:AI,24,0),"错误"))</f>
        <v/>
      </c>
      <c r="K104" s="33" t="str">
        <f>IF(E104="","",IFERROR(VLOOKUP(H104,'2-班级信息'!A:AD,6,0),"错误"))</f>
        <v/>
      </c>
      <c r="L104" s="33" t="str">
        <f>IF(E104="","",IFERROR(VLOOKUP(H104,'2-班级信息'!A:AD,30,0),"错误"))</f>
        <v/>
      </c>
      <c r="M104" s="170"/>
      <c r="N104" s="171"/>
      <c r="O104" s="28">
        <f>SUMIF('6-学员费用预警表'!A:A,E104,'6-学员费用预警表'!E:E)</f>
        <v>0</v>
      </c>
      <c r="P104" s="28">
        <f>SUMIF('6-学员费用预警表'!A:A,E104,'6-学员费用预警表'!H:H)</f>
        <v>0</v>
      </c>
      <c r="Q104" s="27" t="str">
        <f>IF(E104="","",IFERROR(VLOOKUP(E104,'1-学员信息表'!A:AC,8,0),"错误"))</f>
        <v/>
      </c>
      <c r="R104" s="172"/>
      <c r="S104" s="29"/>
      <c r="T104" s="266"/>
      <c r="U104" s="31"/>
      <c r="V104" s="32"/>
      <c r="W104" s="30" t="str">
        <f>IF(E104="","",IF(ISERROR(VLOOKUP(E104,'1-学员信息表'!A:AC,9,0)),"错误",IF(VLOOKUP(E104,'1-学员信息表'!A:AC,9,0)="","错误",VLOOKUP(E104,'1-学员信息表'!A:AC,9,0))))</f>
        <v/>
      </c>
      <c r="X104" s="27" t="str">
        <f>IF(E104="","",IF(ISERROR(VLOOKUP(E104,'1-学员信息表'!A:AC,19,0)),"错误",IF(VLOOKUP(E104,'1-学员信息表'!A:AC,19,0)="","错误",VLOOKUP(E104,'1-学员信息表'!A:AC,19,0))))</f>
        <v/>
      </c>
      <c r="Y104" s="27" t="str">
        <f>IF(E104="","",IF(ISERROR(VLOOKUP(E104,'1-学员信息表'!A:AC,20,0)),"错误",IF(VLOOKUP(E104,'1-学员信息表'!A:AC,20,0)="","错误",VLOOKUP(E104,'1-学员信息表'!A:AC,20,0))))</f>
        <v/>
      </c>
    </row>
    <row r="105" spans="1:25">
      <c r="A105" s="158" t="str">
        <f t="shared" si="3"/>
        <v/>
      </c>
      <c r="B105" s="26" t="str">
        <f t="shared" si="4"/>
        <v/>
      </c>
      <c r="C105" s="159" t="str">
        <f t="shared" si="5"/>
        <v/>
      </c>
      <c r="D105" s="147"/>
      <c r="E105" s="169"/>
      <c r="F105" s="26" t="str">
        <f>IF(E105="","",IFERROR(VLOOKUP(E105,'1-学员信息表'!A:AC,2,0),"错误"))</f>
        <v/>
      </c>
      <c r="G105" s="26" t="str">
        <f>IF(E105="","",VLOOKUP(LEFT(H105,3),班级编码!A:M,8,0))</f>
        <v/>
      </c>
      <c r="H105" s="169"/>
      <c r="I105" s="30" t="str">
        <f>IF(E105="","",IFERROR(VLOOKUP(H105,'2-班级信息'!A:AI,23,0),"错误"))</f>
        <v/>
      </c>
      <c r="J105" s="30" t="str">
        <f>IF(E105="","",IFERROR(VLOOKUP(H105,'2-班级信息'!A:AI,24,0),"错误"))</f>
        <v/>
      </c>
      <c r="K105" s="33" t="str">
        <f>IF(E105="","",IFERROR(VLOOKUP(H105,'2-班级信息'!A:AD,6,0),"错误"))</f>
        <v/>
      </c>
      <c r="L105" s="33" t="str">
        <f>IF(E105="","",IFERROR(VLOOKUP(H105,'2-班级信息'!A:AD,30,0),"错误"))</f>
        <v/>
      </c>
      <c r="M105" s="170"/>
      <c r="N105" s="171"/>
      <c r="O105" s="28">
        <f>SUMIF('6-学员费用预警表'!A:A,E105,'6-学员费用预警表'!E:E)</f>
        <v>0</v>
      </c>
      <c r="P105" s="28">
        <f>SUMIF('6-学员费用预警表'!A:A,E105,'6-学员费用预警表'!H:H)</f>
        <v>0</v>
      </c>
      <c r="Q105" s="27" t="str">
        <f>IF(E105="","",IFERROR(VLOOKUP(E105,'1-学员信息表'!A:AC,8,0),"错误"))</f>
        <v/>
      </c>
      <c r="R105" s="172"/>
      <c r="S105" s="29"/>
      <c r="T105" s="266"/>
      <c r="U105" s="31"/>
      <c r="V105" s="32"/>
      <c r="W105" s="30" t="str">
        <f>IF(E105="","",IF(ISERROR(VLOOKUP(E105,'1-学员信息表'!A:AC,9,0)),"错误",IF(VLOOKUP(E105,'1-学员信息表'!A:AC,9,0)="","错误",VLOOKUP(E105,'1-学员信息表'!A:AC,9,0))))</f>
        <v/>
      </c>
      <c r="X105" s="27" t="str">
        <f>IF(E105="","",IF(ISERROR(VLOOKUP(E105,'1-学员信息表'!A:AC,19,0)),"错误",IF(VLOOKUP(E105,'1-学员信息表'!A:AC,19,0)="","错误",VLOOKUP(E105,'1-学员信息表'!A:AC,19,0))))</f>
        <v/>
      </c>
      <c r="Y105" s="27" t="str">
        <f>IF(E105="","",IF(ISERROR(VLOOKUP(E105,'1-学员信息表'!A:AC,20,0)),"错误",IF(VLOOKUP(E105,'1-学员信息表'!A:AC,20,0)="","错误",VLOOKUP(E105,'1-学员信息表'!A:AC,20,0))))</f>
        <v/>
      </c>
    </row>
    <row r="106" spans="1:25">
      <c r="A106" s="158" t="str">
        <f t="shared" si="3"/>
        <v/>
      </c>
      <c r="B106" s="26" t="str">
        <f t="shared" si="4"/>
        <v/>
      </c>
      <c r="C106" s="159" t="str">
        <f t="shared" si="5"/>
        <v/>
      </c>
      <c r="D106" s="147"/>
      <c r="E106" s="169"/>
      <c r="F106" s="26" t="str">
        <f>IF(E106="","",IFERROR(VLOOKUP(E106,'1-学员信息表'!A:AC,2,0),"错误"))</f>
        <v/>
      </c>
      <c r="G106" s="26" t="str">
        <f>IF(E106="","",VLOOKUP(LEFT(H106,3),班级编码!A:M,8,0))</f>
        <v/>
      </c>
      <c r="H106" s="169"/>
      <c r="I106" s="30" t="str">
        <f>IF(E106="","",IFERROR(VLOOKUP(H106,'2-班级信息'!A:AI,23,0),"错误"))</f>
        <v/>
      </c>
      <c r="J106" s="30" t="str">
        <f>IF(E106="","",IFERROR(VLOOKUP(H106,'2-班级信息'!A:AI,24,0),"错误"))</f>
        <v/>
      </c>
      <c r="K106" s="33" t="str">
        <f>IF(E106="","",IFERROR(VLOOKUP(H106,'2-班级信息'!A:AD,6,0),"错误"))</f>
        <v/>
      </c>
      <c r="L106" s="33" t="str">
        <f>IF(E106="","",IFERROR(VLOOKUP(H106,'2-班级信息'!A:AD,30,0),"错误"))</f>
        <v/>
      </c>
      <c r="M106" s="170"/>
      <c r="N106" s="171"/>
      <c r="O106" s="28">
        <f>SUMIF('6-学员费用预警表'!A:A,E106,'6-学员费用预警表'!E:E)</f>
        <v>0</v>
      </c>
      <c r="P106" s="28">
        <f>SUMIF('6-学员费用预警表'!A:A,E106,'6-学员费用预警表'!H:H)</f>
        <v>0</v>
      </c>
      <c r="Q106" s="27" t="str">
        <f>IF(E106="","",IFERROR(VLOOKUP(E106,'1-学员信息表'!A:AC,8,0),"错误"))</f>
        <v/>
      </c>
      <c r="R106" s="172"/>
      <c r="S106" s="29"/>
      <c r="T106" s="266"/>
      <c r="U106" s="31"/>
      <c r="V106" s="32"/>
      <c r="W106" s="30" t="str">
        <f>IF(E106="","",IF(ISERROR(VLOOKUP(E106,'1-学员信息表'!A:AC,9,0)),"错误",IF(VLOOKUP(E106,'1-学员信息表'!A:AC,9,0)="","错误",VLOOKUP(E106,'1-学员信息表'!A:AC,9,0))))</f>
        <v/>
      </c>
      <c r="X106" s="27" t="str">
        <f>IF(E106="","",IF(ISERROR(VLOOKUP(E106,'1-学员信息表'!A:AC,19,0)),"错误",IF(VLOOKUP(E106,'1-学员信息表'!A:AC,19,0)="","错误",VLOOKUP(E106,'1-学员信息表'!A:AC,19,0))))</f>
        <v/>
      </c>
      <c r="Y106" s="27" t="str">
        <f>IF(E106="","",IF(ISERROR(VLOOKUP(E106,'1-学员信息表'!A:AC,20,0)),"错误",IF(VLOOKUP(E106,'1-学员信息表'!A:AC,20,0)="","错误",VLOOKUP(E106,'1-学员信息表'!A:AC,20,0))))</f>
        <v/>
      </c>
    </row>
    <row r="107" spans="1:25">
      <c r="A107" s="158" t="str">
        <f t="shared" si="3"/>
        <v/>
      </c>
      <c r="B107" s="26" t="str">
        <f t="shared" si="4"/>
        <v/>
      </c>
      <c r="C107" s="159" t="str">
        <f t="shared" si="5"/>
        <v/>
      </c>
      <c r="D107" s="147"/>
      <c r="E107" s="169"/>
      <c r="F107" s="26" t="str">
        <f>IF(E107="","",IFERROR(VLOOKUP(E107,'1-学员信息表'!A:AC,2,0),"错误"))</f>
        <v/>
      </c>
      <c r="G107" s="26" t="str">
        <f>IF(E107="","",VLOOKUP(LEFT(H107,3),班级编码!A:M,8,0))</f>
        <v/>
      </c>
      <c r="H107" s="169"/>
      <c r="I107" s="30" t="str">
        <f>IF(E107="","",IFERROR(VLOOKUP(H107,'2-班级信息'!A:AI,23,0),"错误"))</f>
        <v/>
      </c>
      <c r="J107" s="30" t="str">
        <f>IF(E107="","",IFERROR(VLOOKUP(H107,'2-班级信息'!A:AI,24,0),"错误"))</f>
        <v/>
      </c>
      <c r="K107" s="33" t="str">
        <f>IF(E107="","",IFERROR(VLOOKUP(H107,'2-班级信息'!A:AD,6,0),"错误"))</f>
        <v/>
      </c>
      <c r="L107" s="33" t="str">
        <f>IF(E107="","",IFERROR(VLOOKUP(H107,'2-班级信息'!A:AD,30,0),"错误"))</f>
        <v/>
      </c>
      <c r="M107" s="170"/>
      <c r="N107" s="171"/>
      <c r="O107" s="28">
        <f>SUMIF('6-学员费用预警表'!A:A,E107,'6-学员费用预警表'!E:E)</f>
        <v>0</v>
      </c>
      <c r="P107" s="28">
        <f>SUMIF('6-学员费用预警表'!A:A,E107,'6-学员费用预警表'!H:H)</f>
        <v>0</v>
      </c>
      <c r="Q107" s="27" t="str">
        <f>IF(E107="","",IFERROR(VLOOKUP(E107,'1-学员信息表'!A:AC,8,0),"错误"))</f>
        <v/>
      </c>
      <c r="R107" s="172"/>
      <c r="S107" s="29"/>
      <c r="T107" s="266"/>
      <c r="U107" s="31"/>
      <c r="V107" s="32"/>
      <c r="W107" s="30" t="str">
        <f>IF(E107="","",IF(ISERROR(VLOOKUP(E107,'1-学员信息表'!A:AC,9,0)),"错误",IF(VLOOKUP(E107,'1-学员信息表'!A:AC,9,0)="","错误",VLOOKUP(E107,'1-学员信息表'!A:AC,9,0))))</f>
        <v/>
      </c>
      <c r="X107" s="27" t="str">
        <f>IF(E107="","",IF(ISERROR(VLOOKUP(E107,'1-学员信息表'!A:AC,19,0)),"错误",IF(VLOOKUP(E107,'1-学员信息表'!A:AC,19,0)="","错误",VLOOKUP(E107,'1-学员信息表'!A:AC,19,0))))</f>
        <v/>
      </c>
      <c r="Y107" s="27" t="str">
        <f>IF(E107="","",IF(ISERROR(VLOOKUP(E107,'1-学员信息表'!A:AC,20,0)),"错误",IF(VLOOKUP(E107,'1-学员信息表'!A:AC,20,0)="","错误",VLOOKUP(E107,'1-学员信息表'!A:AC,20,0))))</f>
        <v/>
      </c>
    </row>
    <row r="108" spans="1:25">
      <c r="A108" s="158" t="str">
        <f t="shared" si="3"/>
        <v/>
      </c>
      <c r="B108" s="26" t="str">
        <f t="shared" si="4"/>
        <v/>
      </c>
      <c r="C108" s="159" t="str">
        <f t="shared" si="5"/>
        <v/>
      </c>
      <c r="D108" s="147"/>
      <c r="E108" s="169"/>
      <c r="F108" s="26" t="str">
        <f>IF(E108="","",IFERROR(VLOOKUP(E108,'1-学员信息表'!A:AC,2,0),"错误"))</f>
        <v/>
      </c>
      <c r="G108" s="26" t="str">
        <f>IF(E108="","",VLOOKUP(LEFT(H108,3),班级编码!A:M,8,0))</f>
        <v/>
      </c>
      <c r="H108" s="169"/>
      <c r="I108" s="30" t="str">
        <f>IF(E108="","",IFERROR(VLOOKUP(H108,'2-班级信息'!A:AI,23,0),"错误"))</f>
        <v/>
      </c>
      <c r="J108" s="30" t="str">
        <f>IF(E108="","",IFERROR(VLOOKUP(H108,'2-班级信息'!A:AI,24,0),"错误"))</f>
        <v/>
      </c>
      <c r="K108" s="33" t="str">
        <f>IF(E108="","",IFERROR(VLOOKUP(H108,'2-班级信息'!A:AD,6,0),"错误"))</f>
        <v/>
      </c>
      <c r="L108" s="33" t="str">
        <f>IF(E108="","",IFERROR(VLOOKUP(H108,'2-班级信息'!A:AD,30,0),"错误"))</f>
        <v/>
      </c>
      <c r="M108" s="170"/>
      <c r="N108" s="171"/>
      <c r="O108" s="28">
        <f>SUMIF('6-学员费用预警表'!A:A,E108,'6-学员费用预警表'!E:E)</f>
        <v>0</v>
      </c>
      <c r="P108" s="28">
        <f>SUMIF('6-学员费用预警表'!A:A,E108,'6-学员费用预警表'!H:H)</f>
        <v>0</v>
      </c>
      <c r="Q108" s="27" t="str">
        <f>IF(E108="","",IFERROR(VLOOKUP(E108,'1-学员信息表'!A:AC,8,0),"错误"))</f>
        <v/>
      </c>
      <c r="R108" s="172"/>
      <c r="S108" s="29"/>
      <c r="T108" s="266"/>
      <c r="U108" s="31"/>
      <c r="V108" s="32"/>
      <c r="W108" s="30" t="str">
        <f>IF(E108="","",IF(ISERROR(VLOOKUP(E108,'1-学员信息表'!A:AC,9,0)),"错误",IF(VLOOKUP(E108,'1-学员信息表'!A:AC,9,0)="","错误",VLOOKUP(E108,'1-学员信息表'!A:AC,9,0))))</f>
        <v/>
      </c>
      <c r="X108" s="27" t="str">
        <f>IF(E108="","",IF(ISERROR(VLOOKUP(E108,'1-学员信息表'!A:AC,19,0)),"错误",IF(VLOOKUP(E108,'1-学员信息表'!A:AC,19,0)="","错误",VLOOKUP(E108,'1-学员信息表'!A:AC,19,0))))</f>
        <v/>
      </c>
      <c r="Y108" s="27" t="str">
        <f>IF(E108="","",IF(ISERROR(VLOOKUP(E108,'1-学员信息表'!A:AC,20,0)),"错误",IF(VLOOKUP(E108,'1-学员信息表'!A:AC,20,0)="","错误",VLOOKUP(E108,'1-学员信息表'!A:AC,20,0))))</f>
        <v/>
      </c>
    </row>
    <row r="109" spans="1:25">
      <c r="A109" s="158" t="str">
        <f t="shared" si="3"/>
        <v/>
      </c>
      <c r="B109" s="26" t="str">
        <f t="shared" si="4"/>
        <v/>
      </c>
      <c r="C109" s="159" t="str">
        <f t="shared" si="5"/>
        <v/>
      </c>
      <c r="D109" s="147"/>
      <c r="E109" s="169"/>
      <c r="F109" s="26" t="str">
        <f>IF(E109="","",IFERROR(VLOOKUP(E109,'1-学员信息表'!A:AC,2,0),"错误"))</f>
        <v/>
      </c>
      <c r="G109" s="26" t="str">
        <f>IF(E109="","",VLOOKUP(LEFT(H109,3),班级编码!A:M,8,0))</f>
        <v/>
      </c>
      <c r="H109" s="169"/>
      <c r="I109" s="30" t="str">
        <f>IF(E109="","",IFERROR(VLOOKUP(H109,'2-班级信息'!A:AI,23,0),"错误"))</f>
        <v/>
      </c>
      <c r="J109" s="30" t="str">
        <f>IF(E109="","",IFERROR(VLOOKUP(H109,'2-班级信息'!A:AI,24,0),"错误"))</f>
        <v/>
      </c>
      <c r="K109" s="33" t="str">
        <f>IF(E109="","",IFERROR(VLOOKUP(H109,'2-班级信息'!A:AD,6,0),"错误"))</f>
        <v/>
      </c>
      <c r="L109" s="33" t="str">
        <f>IF(E109="","",IFERROR(VLOOKUP(H109,'2-班级信息'!A:AD,30,0),"错误"))</f>
        <v/>
      </c>
      <c r="M109" s="170"/>
      <c r="N109" s="171"/>
      <c r="O109" s="28">
        <f>SUMIF('6-学员费用预警表'!A:A,E109,'6-学员费用预警表'!E:E)</f>
        <v>0</v>
      </c>
      <c r="P109" s="28">
        <f>SUMIF('6-学员费用预警表'!A:A,E109,'6-学员费用预警表'!H:H)</f>
        <v>0</v>
      </c>
      <c r="Q109" s="27" t="str">
        <f>IF(E109="","",IFERROR(VLOOKUP(E109,'1-学员信息表'!A:AC,8,0),"错误"))</f>
        <v/>
      </c>
      <c r="R109" s="172"/>
      <c r="S109" s="29"/>
      <c r="T109" s="266"/>
      <c r="U109" s="31"/>
      <c r="V109" s="32"/>
      <c r="W109" s="30" t="str">
        <f>IF(E109="","",IF(ISERROR(VLOOKUP(E109,'1-学员信息表'!A:AC,9,0)),"错误",IF(VLOOKUP(E109,'1-学员信息表'!A:AC,9,0)="","错误",VLOOKUP(E109,'1-学员信息表'!A:AC,9,0))))</f>
        <v/>
      </c>
      <c r="X109" s="27" t="str">
        <f>IF(E109="","",IF(ISERROR(VLOOKUP(E109,'1-学员信息表'!A:AC,19,0)),"错误",IF(VLOOKUP(E109,'1-学员信息表'!A:AC,19,0)="","错误",VLOOKUP(E109,'1-学员信息表'!A:AC,19,0))))</f>
        <v/>
      </c>
      <c r="Y109" s="27" t="str">
        <f>IF(E109="","",IF(ISERROR(VLOOKUP(E109,'1-学员信息表'!A:AC,20,0)),"错误",IF(VLOOKUP(E109,'1-学员信息表'!A:AC,20,0)="","错误",VLOOKUP(E109,'1-学员信息表'!A:AC,20,0))))</f>
        <v/>
      </c>
    </row>
    <row r="110" spans="1:25">
      <c r="A110" s="158" t="str">
        <f t="shared" si="3"/>
        <v/>
      </c>
      <c r="B110" s="26" t="str">
        <f t="shared" si="4"/>
        <v/>
      </c>
      <c r="C110" s="159" t="str">
        <f t="shared" si="5"/>
        <v/>
      </c>
      <c r="D110" s="147"/>
      <c r="E110" s="169"/>
      <c r="F110" s="26" t="str">
        <f>IF(E110="","",IFERROR(VLOOKUP(E110,'1-学员信息表'!A:AC,2,0),"错误"))</f>
        <v/>
      </c>
      <c r="G110" s="26" t="str">
        <f>IF(E110="","",VLOOKUP(LEFT(H110,3),班级编码!A:M,8,0))</f>
        <v/>
      </c>
      <c r="H110" s="169"/>
      <c r="I110" s="30" t="str">
        <f>IF(E110="","",IFERROR(VLOOKUP(H110,'2-班级信息'!A:AI,23,0),"错误"))</f>
        <v/>
      </c>
      <c r="J110" s="30" t="str">
        <f>IF(E110="","",IFERROR(VLOOKUP(H110,'2-班级信息'!A:AI,24,0),"错误"))</f>
        <v/>
      </c>
      <c r="K110" s="33" t="str">
        <f>IF(E110="","",IFERROR(VLOOKUP(H110,'2-班级信息'!A:AD,6,0),"错误"))</f>
        <v/>
      </c>
      <c r="L110" s="33" t="str">
        <f>IF(E110="","",IFERROR(VLOOKUP(H110,'2-班级信息'!A:AD,30,0),"错误"))</f>
        <v/>
      </c>
      <c r="M110" s="170"/>
      <c r="N110" s="171"/>
      <c r="O110" s="28">
        <f>SUMIF('6-学员费用预警表'!A:A,E110,'6-学员费用预警表'!E:E)</f>
        <v>0</v>
      </c>
      <c r="P110" s="28">
        <f>SUMIF('6-学员费用预警表'!A:A,E110,'6-学员费用预警表'!H:H)</f>
        <v>0</v>
      </c>
      <c r="Q110" s="27" t="str">
        <f>IF(E110="","",IFERROR(VLOOKUP(E110,'1-学员信息表'!A:AC,8,0),"错误"))</f>
        <v/>
      </c>
      <c r="R110" s="172"/>
      <c r="S110" s="29"/>
      <c r="T110" s="266"/>
      <c r="U110" s="31"/>
      <c r="V110" s="32"/>
      <c r="W110" s="30" t="str">
        <f>IF(E110="","",IF(ISERROR(VLOOKUP(E110,'1-学员信息表'!A:AC,9,0)),"错误",IF(VLOOKUP(E110,'1-学员信息表'!A:AC,9,0)="","错误",VLOOKUP(E110,'1-学员信息表'!A:AC,9,0))))</f>
        <v/>
      </c>
      <c r="X110" s="27" t="str">
        <f>IF(E110="","",IF(ISERROR(VLOOKUP(E110,'1-学员信息表'!A:AC,19,0)),"错误",IF(VLOOKUP(E110,'1-学员信息表'!A:AC,19,0)="","错误",VLOOKUP(E110,'1-学员信息表'!A:AC,19,0))))</f>
        <v/>
      </c>
      <c r="Y110" s="27" t="str">
        <f>IF(E110="","",IF(ISERROR(VLOOKUP(E110,'1-学员信息表'!A:AC,20,0)),"错误",IF(VLOOKUP(E110,'1-学员信息表'!A:AC,20,0)="","错误",VLOOKUP(E110,'1-学员信息表'!A:AC,20,0))))</f>
        <v/>
      </c>
    </row>
    <row r="111" spans="1:25">
      <c r="A111" s="158" t="str">
        <f t="shared" si="3"/>
        <v/>
      </c>
      <c r="B111" s="26" t="str">
        <f t="shared" si="4"/>
        <v/>
      </c>
      <c r="C111" s="159" t="str">
        <f t="shared" si="5"/>
        <v/>
      </c>
      <c r="D111" s="147"/>
      <c r="E111" s="169"/>
      <c r="F111" s="26" t="str">
        <f>IF(E111="","",IFERROR(VLOOKUP(E111,'1-学员信息表'!A:AC,2,0),"错误"))</f>
        <v/>
      </c>
      <c r="G111" s="26" t="str">
        <f>IF(E111="","",VLOOKUP(LEFT(H111,3),班级编码!A:M,8,0))</f>
        <v/>
      </c>
      <c r="H111" s="169"/>
      <c r="I111" s="30" t="str">
        <f>IF(E111="","",IFERROR(VLOOKUP(H111,'2-班级信息'!A:AI,23,0),"错误"))</f>
        <v/>
      </c>
      <c r="J111" s="30" t="str">
        <f>IF(E111="","",IFERROR(VLOOKUP(H111,'2-班级信息'!A:AI,24,0),"错误"))</f>
        <v/>
      </c>
      <c r="K111" s="33" t="str">
        <f>IF(E111="","",IFERROR(VLOOKUP(H111,'2-班级信息'!A:AD,6,0),"错误"))</f>
        <v/>
      </c>
      <c r="L111" s="33" t="str">
        <f>IF(E111="","",IFERROR(VLOOKUP(H111,'2-班级信息'!A:AD,30,0),"错误"))</f>
        <v/>
      </c>
      <c r="M111" s="170"/>
      <c r="N111" s="171"/>
      <c r="O111" s="28">
        <f>SUMIF('6-学员费用预警表'!A:A,E111,'6-学员费用预警表'!E:E)</f>
        <v>0</v>
      </c>
      <c r="P111" s="28">
        <f>SUMIF('6-学员费用预警表'!A:A,E111,'6-学员费用预警表'!H:H)</f>
        <v>0</v>
      </c>
      <c r="Q111" s="27" t="str">
        <f>IF(E111="","",IFERROR(VLOOKUP(E111,'1-学员信息表'!A:AC,8,0),"错误"))</f>
        <v/>
      </c>
      <c r="R111" s="172"/>
      <c r="S111" s="29"/>
      <c r="T111" s="266"/>
      <c r="U111" s="31"/>
      <c r="V111" s="32"/>
      <c r="W111" s="30" t="str">
        <f>IF(E111="","",IF(ISERROR(VLOOKUP(E111,'1-学员信息表'!A:AC,9,0)),"错误",IF(VLOOKUP(E111,'1-学员信息表'!A:AC,9,0)="","错误",VLOOKUP(E111,'1-学员信息表'!A:AC,9,0))))</f>
        <v/>
      </c>
      <c r="X111" s="27" t="str">
        <f>IF(E111="","",IF(ISERROR(VLOOKUP(E111,'1-学员信息表'!A:AC,19,0)),"错误",IF(VLOOKUP(E111,'1-学员信息表'!A:AC,19,0)="","错误",VLOOKUP(E111,'1-学员信息表'!A:AC,19,0))))</f>
        <v/>
      </c>
      <c r="Y111" s="27" t="str">
        <f>IF(E111="","",IF(ISERROR(VLOOKUP(E111,'1-学员信息表'!A:AC,20,0)),"错误",IF(VLOOKUP(E111,'1-学员信息表'!A:AC,20,0)="","错误",VLOOKUP(E111,'1-学员信息表'!A:AC,20,0))))</f>
        <v/>
      </c>
    </row>
    <row r="112" spans="1:25">
      <c r="A112" s="158" t="str">
        <f t="shared" si="3"/>
        <v/>
      </c>
      <c r="B112" s="26" t="str">
        <f t="shared" si="4"/>
        <v/>
      </c>
      <c r="C112" s="159" t="str">
        <f t="shared" si="5"/>
        <v/>
      </c>
      <c r="D112" s="147"/>
      <c r="E112" s="169"/>
      <c r="F112" s="26" t="str">
        <f>IF(E112="","",IFERROR(VLOOKUP(E112,'1-学员信息表'!A:AC,2,0),"错误"))</f>
        <v/>
      </c>
      <c r="G112" s="26" t="str">
        <f>IF(E112="","",VLOOKUP(LEFT(H112,3),班级编码!A:M,8,0))</f>
        <v/>
      </c>
      <c r="H112" s="169"/>
      <c r="I112" s="30" t="str">
        <f>IF(E112="","",IFERROR(VLOOKUP(H112,'2-班级信息'!A:AI,23,0),"错误"))</f>
        <v/>
      </c>
      <c r="J112" s="30" t="str">
        <f>IF(E112="","",IFERROR(VLOOKUP(H112,'2-班级信息'!A:AI,24,0),"错误"))</f>
        <v/>
      </c>
      <c r="K112" s="33" t="str">
        <f>IF(E112="","",IFERROR(VLOOKUP(H112,'2-班级信息'!A:AD,6,0),"错误"))</f>
        <v/>
      </c>
      <c r="L112" s="33" t="str">
        <f>IF(E112="","",IFERROR(VLOOKUP(H112,'2-班级信息'!A:AD,30,0),"错误"))</f>
        <v/>
      </c>
      <c r="M112" s="170"/>
      <c r="N112" s="171"/>
      <c r="O112" s="28">
        <f>SUMIF('6-学员费用预警表'!A:A,E112,'6-学员费用预警表'!E:E)</f>
        <v>0</v>
      </c>
      <c r="P112" s="28">
        <f>SUMIF('6-学员费用预警表'!A:A,E112,'6-学员费用预警表'!H:H)</f>
        <v>0</v>
      </c>
      <c r="Q112" s="27" t="str">
        <f>IF(E112="","",IFERROR(VLOOKUP(E112,'1-学员信息表'!A:AC,8,0),"错误"))</f>
        <v/>
      </c>
      <c r="R112" s="172"/>
      <c r="S112" s="29"/>
      <c r="T112" s="266"/>
      <c r="U112" s="31"/>
      <c r="V112" s="32"/>
      <c r="W112" s="30" t="str">
        <f>IF(E112="","",IF(ISERROR(VLOOKUP(E112,'1-学员信息表'!A:AC,9,0)),"错误",IF(VLOOKUP(E112,'1-学员信息表'!A:AC,9,0)="","错误",VLOOKUP(E112,'1-学员信息表'!A:AC,9,0))))</f>
        <v/>
      </c>
      <c r="X112" s="27" t="str">
        <f>IF(E112="","",IF(ISERROR(VLOOKUP(E112,'1-学员信息表'!A:AC,19,0)),"错误",IF(VLOOKUP(E112,'1-学员信息表'!A:AC,19,0)="","错误",VLOOKUP(E112,'1-学员信息表'!A:AC,19,0))))</f>
        <v/>
      </c>
      <c r="Y112" s="27" t="str">
        <f>IF(E112="","",IF(ISERROR(VLOOKUP(E112,'1-学员信息表'!A:AC,20,0)),"错误",IF(VLOOKUP(E112,'1-学员信息表'!A:AC,20,0)="","错误",VLOOKUP(E112,'1-学员信息表'!A:AC,20,0))))</f>
        <v/>
      </c>
    </row>
    <row r="113" spans="1:25">
      <c r="A113" s="158" t="str">
        <f t="shared" si="3"/>
        <v/>
      </c>
      <c r="B113" s="26" t="str">
        <f t="shared" si="4"/>
        <v/>
      </c>
      <c r="C113" s="159" t="str">
        <f t="shared" si="5"/>
        <v/>
      </c>
      <c r="D113" s="147"/>
      <c r="E113" s="169"/>
      <c r="F113" s="26" t="str">
        <f>IF(E113="","",IFERROR(VLOOKUP(E113,'1-学员信息表'!A:AC,2,0),"错误"))</f>
        <v/>
      </c>
      <c r="G113" s="26" t="str">
        <f>IF(E113="","",VLOOKUP(LEFT(H113,3),班级编码!A:M,8,0))</f>
        <v/>
      </c>
      <c r="H113" s="169"/>
      <c r="I113" s="30" t="str">
        <f>IF(E113="","",IFERROR(VLOOKUP(H113,'2-班级信息'!A:AI,23,0),"错误"))</f>
        <v/>
      </c>
      <c r="J113" s="30" t="str">
        <f>IF(E113="","",IFERROR(VLOOKUP(H113,'2-班级信息'!A:AI,24,0),"错误"))</f>
        <v/>
      </c>
      <c r="K113" s="33" t="str">
        <f>IF(E113="","",IFERROR(VLOOKUP(H113,'2-班级信息'!A:AD,6,0),"错误"))</f>
        <v/>
      </c>
      <c r="L113" s="33" t="str">
        <f>IF(E113="","",IFERROR(VLOOKUP(H113,'2-班级信息'!A:AD,30,0),"错误"))</f>
        <v/>
      </c>
      <c r="M113" s="170"/>
      <c r="N113" s="171"/>
      <c r="O113" s="28">
        <f>SUMIF('6-学员费用预警表'!A:A,E113,'6-学员费用预警表'!E:E)</f>
        <v>0</v>
      </c>
      <c r="P113" s="28">
        <f>SUMIF('6-学员费用预警表'!A:A,E113,'6-学员费用预警表'!H:H)</f>
        <v>0</v>
      </c>
      <c r="Q113" s="27" t="str">
        <f>IF(E113="","",IFERROR(VLOOKUP(E113,'1-学员信息表'!A:AC,8,0),"错误"))</f>
        <v/>
      </c>
      <c r="R113" s="172"/>
      <c r="S113" s="29"/>
      <c r="T113" s="266"/>
      <c r="U113" s="31"/>
      <c r="V113" s="32"/>
      <c r="W113" s="30" t="str">
        <f>IF(E113="","",IF(ISERROR(VLOOKUP(E113,'1-学员信息表'!A:AC,9,0)),"错误",IF(VLOOKUP(E113,'1-学员信息表'!A:AC,9,0)="","错误",VLOOKUP(E113,'1-学员信息表'!A:AC,9,0))))</f>
        <v/>
      </c>
      <c r="X113" s="27" t="str">
        <f>IF(E113="","",IF(ISERROR(VLOOKUP(E113,'1-学员信息表'!A:AC,19,0)),"错误",IF(VLOOKUP(E113,'1-学员信息表'!A:AC,19,0)="","错误",VLOOKUP(E113,'1-学员信息表'!A:AC,19,0))))</f>
        <v/>
      </c>
      <c r="Y113" s="27" t="str">
        <f>IF(E113="","",IF(ISERROR(VLOOKUP(E113,'1-学员信息表'!A:AC,20,0)),"错误",IF(VLOOKUP(E113,'1-学员信息表'!A:AC,20,0)="","错误",VLOOKUP(E113,'1-学员信息表'!A:AC,20,0))))</f>
        <v/>
      </c>
    </row>
    <row r="114" spans="1:25">
      <c r="A114" s="158" t="str">
        <f t="shared" si="3"/>
        <v/>
      </c>
      <c r="B114" s="26" t="str">
        <f t="shared" si="4"/>
        <v/>
      </c>
      <c r="C114" s="159" t="str">
        <f t="shared" si="5"/>
        <v/>
      </c>
      <c r="D114" s="147"/>
      <c r="E114" s="169"/>
      <c r="F114" s="26" t="str">
        <f>IF(E114="","",IFERROR(VLOOKUP(E114,'1-学员信息表'!A:AC,2,0),"错误"))</f>
        <v/>
      </c>
      <c r="G114" s="26" t="str">
        <f>IF(E114="","",VLOOKUP(LEFT(H114,3),班级编码!A:M,8,0))</f>
        <v/>
      </c>
      <c r="H114" s="169"/>
      <c r="I114" s="30" t="str">
        <f>IF(E114="","",IFERROR(VLOOKUP(H114,'2-班级信息'!A:AI,23,0),"错误"))</f>
        <v/>
      </c>
      <c r="J114" s="30" t="str">
        <f>IF(E114="","",IFERROR(VLOOKUP(H114,'2-班级信息'!A:AI,24,0),"错误"))</f>
        <v/>
      </c>
      <c r="K114" s="33" t="str">
        <f>IF(E114="","",IFERROR(VLOOKUP(H114,'2-班级信息'!A:AD,6,0),"错误"))</f>
        <v/>
      </c>
      <c r="L114" s="33" t="str">
        <f>IF(E114="","",IFERROR(VLOOKUP(H114,'2-班级信息'!A:AD,30,0),"错误"))</f>
        <v/>
      </c>
      <c r="M114" s="170"/>
      <c r="N114" s="171"/>
      <c r="O114" s="28">
        <f>SUMIF('6-学员费用预警表'!A:A,E114,'6-学员费用预警表'!E:E)</f>
        <v>0</v>
      </c>
      <c r="P114" s="28">
        <f>SUMIF('6-学员费用预警表'!A:A,E114,'6-学员费用预警表'!H:H)</f>
        <v>0</v>
      </c>
      <c r="Q114" s="27" t="str">
        <f>IF(E114="","",IFERROR(VLOOKUP(E114,'1-学员信息表'!A:AC,8,0),"错误"))</f>
        <v/>
      </c>
      <c r="R114" s="172"/>
      <c r="S114" s="29"/>
      <c r="T114" s="266"/>
      <c r="U114" s="31"/>
      <c r="V114" s="32"/>
      <c r="W114" s="30" t="str">
        <f>IF(E114="","",IF(ISERROR(VLOOKUP(E114,'1-学员信息表'!A:AC,9,0)),"错误",IF(VLOOKUP(E114,'1-学员信息表'!A:AC,9,0)="","错误",VLOOKUP(E114,'1-学员信息表'!A:AC,9,0))))</f>
        <v/>
      </c>
      <c r="X114" s="27" t="str">
        <f>IF(E114="","",IF(ISERROR(VLOOKUP(E114,'1-学员信息表'!A:AC,19,0)),"错误",IF(VLOOKUP(E114,'1-学员信息表'!A:AC,19,0)="","错误",VLOOKUP(E114,'1-学员信息表'!A:AC,19,0))))</f>
        <v/>
      </c>
      <c r="Y114" s="27" t="str">
        <f>IF(E114="","",IF(ISERROR(VLOOKUP(E114,'1-学员信息表'!A:AC,20,0)),"错误",IF(VLOOKUP(E114,'1-学员信息表'!A:AC,20,0)="","错误",VLOOKUP(E114,'1-学员信息表'!A:AC,20,0))))</f>
        <v/>
      </c>
    </row>
    <row r="115" spans="1:25">
      <c r="A115" s="158" t="str">
        <f t="shared" si="3"/>
        <v/>
      </c>
      <c r="B115" s="26" t="str">
        <f t="shared" si="4"/>
        <v/>
      </c>
      <c r="C115" s="159" t="str">
        <f t="shared" si="5"/>
        <v/>
      </c>
      <c r="D115" s="147"/>
      <c r="E115" s="169"/>
      <c r="F115" s="26" t="str">
        <f>IF(E115="","",IFERROR(VLOOKUP(E115,'1-学员信息表'!A:AC,2,0),"错误"))</f>
        <v/>
      </c>
      <c r="G115" s="26" t="str">
        <f>IF(E115="","",VLOOKUP(LEFT(H115,3),班级编码!A:M,8,0))</f>
        <v/>
      </c>
      <c r="H115" s="169"/>
      <c r="I115" s="30" t="str">
        <f>IF(E115="","",IFERROR(VLOOKUP(H115,'2-班级信息'!A:AI,23,0),"错误"))</f>
        <v/>
      </c>
      <c r="J115" s="30" t="str">
        <f>IF(E115="","",IFERROR(VLOOKUP(H115,'2-班级信息'!A:AI,24,0),"错误"))</f>
        <v/>
      </c>
      <c r="K115" s="33" t="str">
        <f>IF(E115="","",IFERROR(VLOOKUP(H115,'2-班级信息'!A:AD,6,0),"错误"))</f>
        <v/>
      </c>
      <c r="L115" s="33" t="str">
        <f>IF(E115="","",IFERROR(VLOOKUP(H115,'2-班级信息'!A:AD,30,0),"错误"))</f>
        <v/>
      </c>
      <c r="M115" s="170"/>
      <c r="N115" s="171"/>
      <c r="O115" s="28">
        <f>SUMIF('6-学员费用预警表'!A:A,E115,'6-学员费用预警表'!E:E)</f>
        <v>0</v>
      </c>
      <c r="P115" s="28">
        <f>SUMIF('6-学员费用预警表'!A:A,E115,'6-学员费用预警表'!H:H)</f>
        <v>0</v>
      </c>
      <c r="Q115" s="27" t="str">
        <f>IF(E115="","",IFERROR(VLOOKUP(E115,'1-学员信息表'!A:AC,8,0),"错误"))</f>
        <v/>
      </c>
      <c r="R115" s="172"/>
      <c r="S115" s="29"/>
      <c r="T115" s="266"/>
      <c r="U115" s="31"/>
      <c r="V115" s="32"/>
      <c r="W115" s="30" t="str">
        <f>IF(E115="","",IF(ISERROR(VLOOKUP(E115,'1-学员信息表'!A:AC,9,0)),"错误",IF(VLOOKUP(E115,'1-学员信息表'!A:AC,9,0)="","错误",VLOOKUP(E115,'1-学员信息表'!A:AC,9,0))))</f>
        <v/>
      </c>
      <c r="X115" s="27" t="str">
        <f>IF(E115="","",IF(ISERROR(VLOOKUP(E115,'1-学员信息表'!A:AC,19,0)),"错误",IF(VLOOKUP(E115,'1-学员信息表'!A:AC,19,0)="","错误",VLOOKUP(E115,'1-学员信息表'!A:AC,19,0))))</f>
        <v/>
      </c>
      <c r="Y115" s="27" t="str">
        <f>IF(E115="","",IF(ISERROR(VLOOKUP(E115,'1-学员信息表'!A:AC,20,0)),"错误",IF(VLOOKUP(E115,'1-学员信息表'!A:AC,20,0)="","错误",VLOOKUP(E115,'1-学员信息表'!A:AC,20,0))))</f>
        <v/>
      </c>
    </row>
    <row r="116" spans="1:25">
      <c r="A116" s="158" t="str">
        <f t="shared" si="3"/>
        <v/>
      </c>
      <c r="B116" s="26" t="str">
        <f t="shared" si="4"/>
        <v/>
      </c>
      <c r="C116" s="159" t="str">
        <f t="shared" si="5"/>
        <v/>
      </c>
      <c r="D116" s="147"/>
      <c r="E116" s="169"/>
      <c r="F116" s="26" t="str">
        <f>IF(E116="","",IFERROR(VLOOKUP(E116,'1-学员信息表'!A:AC,2,0),"错误"))</f>
        <v/>
      </c>
      <c r="G116" s="26" t="str">
        <f>IF(E116="","",VLOOKUP(LEFT(H116,3),班级编码!A:M,8,0))</f>
        <v/>
      </c>
      <c r="H116" s="169"/>
      <c r="I116" s="30" t="str">
        <f>IF(E116="","",IFERROR(VLOOKUP(H116,'2-班级信息'!A:AI,23,0),"错误"))</f>
        <v/>
      </c>
      <c r="J116" s="30" t="str">
        <f>IF(E116="","",IFERROR(VLOOKUP(H116,'2-班级信息'!A:AI,24,0),"错误"))</f>
        <v/>
      </c>
      <c r="K116" s="33" t="str">
        <f>IF(E116="","",IFERROR(VLOOKUP(H116,'2-班级信息'!A:AD,6,0),"错误"))</f>
        <v/>
      </c>
      <c r="L116" s="33" t="str">
        <f>IF(E116="","",IFERROR(VLOOKUP(H116,'2-班级信息'!A:AD,30,0),"错误"))</f>
        <v/>
      </c>
      <c r="M116" s="170"/>
      <c r="N116" s="171"/>
      <c r="O116" s="28">
        <f>SUMIF('6-学员费用预警表'!A:A,E116,'6-学员费用预警表'!E:E)</f>
        <v>0</v>
      </c>
      <c r="P116" s="28">
        <f>SUMIF('6-学员费用预警表'!A:A,E116,'6-学员费用预警表'!H:H)</f>
        <v>0</v>
      </c>
      <c r="Q116" s="27" t="str">
        <f>IF(E116="","",IFERROR(VLOOKUP(E116,'1-学员信息表'!A:AC,8,0),"错误"))</f>
        <v/>
      </c>
      <c r="R116" s="172"/>
      <c r="S116" s="29"/>
      <c r="T116" s="266"/>
      <c r="U116" s="31"/>
      <c r="V116" s="32"/>
      <c r="W116" s="30" t="str">
        <f>IF(E116="","",IF(ISERROR(VLOOKUP(E116,'1-学员信息表'!A:AC,9,0)),"错误",IF(VLOOKUP(E116,'1-学员信息表'!A:AC,9,0)="","错误",VLOOKUP(E116,'1-学员信息表'!A:AC,9,0))))</f>
        <v/>
      </c>
      <c r="X116" s="27" t="str">
        <f>IF(E116="","",IF(ISERROR(VLOOKUP(E116,'1-学员信息表'!A:AC,19,0)),"错误",IF(VLOOKUP(E116,'1-学员信息表'!A:AC,19,0)="","错误",VLOOKUP(E116,'1-学员信息表'!A:AC,19,0))))</f>
        <v/>
      </c>
      <c r="Y116" s="27" t="str">
        <f>IF(E116="","",IF(ISERROR(VLOOKUP(E116,'1-学员信息表'!A:AC,20,0)),"错误",IF(VLOOKUP(E116,'1-学员信息表'!A:AC,20,0)="","错误",VLOOKUP(E116,'1-学员信息表'!A:AC,20,0))))</f>
        <v/>
      </c>
    </row>
    <row r="117" spans="1:25">
      <c r="A117" s="158" t="str">
        <f t="shared" si="3"/>
        <v/>
      </c>
      <c r="B117" s="26" t="str">
        <f t="shared" si="4"/>
        <v/>
      </c>
      <c r="C117" s="159" t="str">
        <f t="shared" si="5"/>
        <v/>
      </c>
      <c r="D117" s="147"/>
      <c r="E117" s="169"/>
      <c r="F117" s="26" t="str">
        <f>IF(E117="","",IFERROR(VLOOKUP(E117,'1-学员信息表'!A:AC,2,0),"错误"))</f>
        <v/>
      </c>
      <c r="G117" s="26" t="str">
        <f>IF(E117="","",VLOOKUP(LEFT(H117,3),班级编码!A:M,8,0))</f>
        <v/>
      </c>
      <c r="H117" s="169"/>
      <c r="I117" s="30" t="str">
        <f>IF(E117="","",IFERROR(VLOOKUP(H117,'2-班级信息'!A:AI,23,0),"错误"))</f>
        <v/>
      </c>
      <c r="J117" s="30" t="str">
        <f>IF(E117="","",IFERROR(VLOOKUP(H117,'2-班级信息'!A:AI,24,0),"错误"))</f>
        <v/>
      </c>
      <c r="K117" s="33" t="str">
        <f>IF(E117="","",IFERROR(VLOOKUP(H117,'2-班级信息'!A:AD,6,0),"错误"))</f>
        <v/>
      </c>
      <c r="L117" s="33" t="str">
        <f>IF(E117="","",IFERROR(VLOOKUP(H117,'2-班级信息'!A:AD,30,0),"错误"))</f>
        <v/>
      </c>
      <c r="M117" s="170"/>
      <c r="N117" s="171"/>
      <c r="O117" s="28">
        <f>SUMIF('6-学员费用预警表'!A:A,E117,'6-学员费用预警表'!E:E)</f>
        <v>0</v>
      </c>
      <c r="P117" s="28">
        <f>SUMIF('6-学员费用预警表'!A:A,E117,'6-学员费用预警表'!H:H)</f>
        <v>0</v>
      </c>
      <c r="Q117" s="27" t="str">
        <f>IF(E117="","",IFERROR(VLOOKUP(E117,'1-学员信息表'!A:AC,8,0),"错误"))</f>
        <v/>
      </c>
      <c r="R117" s="172"/>
      <c r="S117" s="29"/>
      <c r="T117" s="266"/>
      <c r="U117" s="31"/>
      <c r="V117" s="32"/>
      <c r="W117" s="30" t="str">
        <f>IF(E117="","",IF(ISERROR(VLOOKUP(E117,'1-学员信息表'!A:AC,9,0)),"错误",IF(VLOOKUP(E117,'1-学员信息表'!A:AC,9,0)="","错误",VLOOKUP(E117,'1-学员信息表'!A:AC,9,0))))</f>
        <v/>
      </c>
      <c r="X117" s="27" t="str">
        <f>IF(E117="","",IF(ISERROR(VLOOKUP(E117,'1-学员信息表'!A:AC,19,0)),"错误",IF(VLOOKUP(E117,'1-学员信息表'!A:AC,19,0)="","错误",VLOOKUP(E117,'1-学员信息表'!A:AC,19,0))))</f>
        <v/>
      </c>
      <c r="Y117" s="27" t="str">
        <f>IF(E117="","",IF(ISERROR(VLOOKUP(E117,'1-学员信息表'!A:AC,20,0)),"错误",IF(VLOOKUP(E117,'1-学员信息表'!A:AC,20,0)="","错误",VLOOKUP(E117,'1-学员信息表'!A:AC,20,0))))</f>
        <v/>
      </c>
    </row>
    <row r="118" spans="1:25">
      <c r="A118" s="158" t="str">
        <f t="shared" si="3"/>
        <v/>
      </c>
      <c r="B118" s="26" t="str">
        <f t="shared" si="4"/>
        <v/>
      </c>
      <c r="C118" s="159" t="str">
        <f t="shared" si="5"/>
        <v/>
      </c>
      <c r="D118" s="147"/>
      <c r="E118" s="169"/>
      <c r="F118" s="26" t="str">
        <f>IF(E118="","",IFERROR(VLOOKUP(E118,'1-学员信息表'!A:AC,2,0),"错误"))</f>
        <v/>
      </c>
      <c r="G118" s="26" t="str">
        <f>IF(E118="","",VLOOKUP(LEFT(H118,3),班级编码!A:M,8,0))</f>
        <v/>
      </c>
      <c r="H118" s="169"/>
      <c r="I118" s="30" t="str">
        <f>IF(E118="","",IFERROR(VLOOKUP(H118,'2-班级信息'!A:AI,23,0),"错误"))</f>
        <v/>
      </c>
      <c r="J118" s="30" t="str">
        <f>IF(E118="","",IFERROR(VLOOKUP(H118,'2-班级信息'!A:AI,24,0),"错误"))</f>
        <v/>
      </c>
      <c r="K118" s="33" t="str">
        <f>IF(E118="","",IFERROR(VLOOKUP(H118,'2-班级信息'!A:AD,6,0),"错误"))</f>
        <v/>
      </c>
      <c r="L118" s="33" t="str">
        <f>IF(E118="","",IFERROR(VLOOKUP(H118,'2-班级信息'!A:AD,30,0),"错误"))</f>
        <v/>
      </c>
      <c r="M118" s="170"/>
      <c r="N118" s="171"/>
      <c r="O118" s="28">
        <f>SUMIF('6-学员费用预警表'!A:A,E118,'6-学员费用预警表'!E:E)</f>
        <v>0</v>
      </c>
      <c r="P118" s="28">
        <f>SUMIF('6-学员费用预警表'!A:A,E118,'6-学员费用预警表'!H:H)</f>
        <v>0</v>
      </c>
      <c r="Q118" s="27" t="str">
        <f>IF(E118="","",IFERROR(VLOOKUP(E118,'1-学员信息表'!A:AC,8,0),"错误"))</f>
        <v/>
      </c>
      <c r="R118" s="172"/>
      <c r="S118" s="29"/>
      <c r="T118" s="266"/>
      <c r="U118" s="31"/>
      <c r="V118" s="32"/>
      <c r="W118" s="30" t="str">
        <f>IF(E118="","",IF(ISERROR(VLOOKUP(E118,'1-学员信息表'!A:AC,9,0)),"错误",IF(VLOOKUP(E118,'1-学员信息表'!A:AC,9,0)="","错误",VLOOKUP(E118,'1-学员信息表'!A:AC,9,0))))</f>
        <v/>
      </c>
      <c r="X118" s="27" t="str">
        <f>IF(E118="","",IF(ISERROR(VLOOKUP(E118,'1-学员信息表'!A:AC,19,0)),"错误",IF(VLOOKUP(E118,'1-学员信息表'!A:AC,19,0)="","错误",VLOOKUP(E118,'1-学员信息表'!A:AC,19,0))))</f>
        <v/>
      </c>
      <c r="Y118" s="27" t="str">
        <f>IF(E118="","",IF(ISERROR(VLOOKUP(E118,'1-学员信息表'!A:AC,20,0)),"错误",IF(VLOOKUP(E118,'1-学员信息表'!A:AC,20,0)="","错误",VLOOKUP(E118,'1-学员信息表'!A:AC,20,0))))</f>
        <v/>
      </c>
    </row>
    <row r="119" spans="1:25">
      <c r="A119" s="158" t="str">
        <f t="shared" si="3"/>
        <v/>
      </c>
      <c r="B119" s="26" t="str">
        <f t="shared" si="4"/>
        <v/>
      </c>
      <c r="C119" s="159" t="str">
        <f t="shared" si="5"/>
        <v/>
      </c>
      <c r="D119" s="147"/>
      <c r="E119" s="169"/>
      <c r="F119" s="26" t="str">
        <f>IF(E119="","",IFERROR(VLOOKUP(E119,'1-学员信息表'!A:AC,2,0),"错误"))</f>
        <v/>
      </c>
      <c r="G119" s="26" t="str">
        <f>IF(E119="","",VLOOKUP(LEFT(H119,3),班级编码!A:M,8,0))</f>
        <v/>
      </c>
      <c r="H119" s="169"/>
      <c r="I119" s="30" t="str">
        <f>IF(E119="","",IFERROR(VLOOKUP(H119,'2-班级信息'!A:AI,23,0),"错误"))</f>
        <v/>
      </c>
      <c r="J119" s="30" t="str">
        <f>IF(E119="","",IFERROR(VLOOKUP(H119,'2-班级信息'!A:AI,24,0),"错误"))</f>
        <v/>
      </c>
      <c r="K119" s="33" t="str">
        <f>IF(E119="","",IFERROR(VLOOKUP(H119,'2-班级信息'!A:AD,6,0),"错误"))</f>
        <v/>
      </c>
      <c r="L119" s="33" t="str">
        <f>IF(E119="","",IFERROR(VLOOKUP(H119,'2-班级信息'!A:AD,30,0),"错误"))</f>
        <v/>
      </c>
      <c r="M119" s="170"/>
      <c r="N119" s="171"/>
      <c r="O119" s="28">
        <f>SUMIF('6-学员费用预警表'!A:A,E119,'6-学员费用预警表'!E:E)</f>
        <v>0</v>
      </c>
      <c r="P119" s="28">
        <f>SUMIF('6-学员费用预警表'!A:A,E119,'6-学员费用预警表'!H:H)</f>
        <v>0</v>
      </c>
      <c r="Q119" s="27" t="str">
        <f>IF(E119="","",IFERROR(VLOOKUP(E119,'1-学员信息表'!A:AC,8,0),"错误"))</f>
        <v/>
      </c>
      <c r="R119" s="172"/>
      <c r="S119" s="29"/>
      <c r="T119" s="266"/>
      <c r="U119" s="31"/>
      <c r="V119" s="32"/>
      <c r="W119" s="30" t="str">
        <f>IF(E119="","",IF(ISERROR(VLOOKUP(E119,'1-学员信息表'!A:AC,9,0)),"错误",IF(VLOOKUP(E119,'1-学员信息表'!A:AC,9,0)="","错误",VLOOKUP(E119,'1-学员信息表'!A:AC,9,0))))</f>
        <v/>
      </c>
      <c r="X119" s="27" t="str">
        <f>IF(E119="","",IF(ISERROR(VLOOKUP(E119,'1-学员信息表'!A:AC,19,0)),"错误",IF(VLOOKUP(E119,'1-学员信息表'!A:AC,19,0)="","错误",VLOOKUP(E119,'1-学员信息表'!A:AC,19,0))))</f>
        <v/>
      </c>
      <c r="Y119" s="27" t="str">
        <f>IF(E119="","",IF(ISERROR(VLOOKUP(E119,'1-学员信息表'!A:AC,20,0)),"错误",IF(VLOOKUP(E119,'1-学员信息表'!A:AC,20,0)="","错误",VLOOKUP(E119,'1-学员信息表'!A:AC,20,0))))</f>
        <v/>
      </c>
    </row>
    <row r="120" spans="1:25">
      <c r="A120" s="158" t="str">
        <f t="shared" si="3"/>
        <v/>
      </c>
      <c r="B120" s="26" t="str">
        <f t="shared" si="4"/>
        <v/>
      </c>
      <c r="C120" s="159" t="str">
        <f t="shared" si="5"/>
        <v/>
      </c>
      <c r="D120" s="147"/>
      <c r="E120" s="169"/>
      <c r="F120" s="26" t="str">
        <f>IF(E120="","",IFERROR(VLOOKUP(E120,'1-学员信息表'!A:AC,2,0),"错误"))</f>
        <v/>
      </c>
      <c r="G120" s="26" t="str">
        <f>IF(E120="","",VLOOKUP(LEFT(H120,3),班级编码!A:M,8,0))</f>
        <v/>
      </c>
      <c r="H120" s="169"/>
      <c r="I120" s="30" t="str">
        <f>IF(E120="","",IFERROR(VLOOKUP(H120,'2-班级信息'!A:AI,23,0),"错误"))</f>
        <v/>
      </c>
      <c r="J120" s="30" t="str">
        <f>IF(E120="","",IFERROR(VLOOKUP(H120,'2-班级信息'!A:AI,24,0),"错误"))</f>
        <v/>
      </c>
      <c r="K120" s="33" t="str">
        <f>IF(E120="","",IFERROR(VLOOKUP(H120,'2-班级信息'!A:AD,6,0),"错误"))</f>
        <v/>
      </c>
      <c r="L120" s="33" t="str">
        <f>IF(E120="","",IFERROR(VLOOKUP(H120,'2-班级信息'!A:AD,30,0),"错误"))</f>
        <v/>
      </c>
      <c r="M120" s="170"/>
      <c r="N120" s="171"/>
      <c r="O120" s="28">
        <f>SUMIF('6-学员费用预警表'!A:A,E120,'6-学员费用预警表'!E:E)</f>
        <v>0</v>
      </c>
      <c r="P120" s="28">
        <f>SUMIF('6-学员费用预警表'!A:A,E120,'6-学员费用预警表'!H:H)</f>
        <v>0</v>
      </c>
      <c r="Q120" s="27" t="str">
        <f>IF(E120="","",IFERROR(VLOOKUP(E120,'1-学员信息表'!A:AC,8,0),"错误"))</f>
        <v/>
      </c>
      <c r="R120" s="172"/>
      <c r="S120" s="29"/>
      <c r="T120" s="266"/>
      <c r="U120" s="31"/>
      <c r="V120" s="32"/>
      <c r="W120" s="30" t="str">
        <f>IF(E120="","",IF(ISERROR(VLOOKUP(E120,'1-学员信息表'!A:AC,9,0)),"错误",IF(VLOOKUP(E120,'1-学员信息表'!A:AC,9,0)="","错误",VLOOKUP(E120,'1-学员信息表'!A:AC,9,0))))</f>
        <v/>
      </c>
      <c r="X120" s="27" t="str">
        <f>IF(E120="","",IF(ISERROR(VLOOKUP(E120,'1-学员信息表'!A:AC,19,0)),"错误",IF(VLOOKUP(E120,'1-学员信息表'!A:AC,19,0)="","错误",VLOOKUP(E120,'1-学员信息表'!A:AC,19,0))))</f>
        <v/>
      </c>
      <c r="Y120" s="27" t="str">
        <f>IF(E120="","",IF(ISERROR(VLOOKUP(E120,'1-学员信息表'!A:AC,20,0)),"错误",IF(VLOOKUP(E120,'1-学员信息表'!A:AC,20,0)="","错误",VLOOKUP(E120,'1-学员信息表'!A:AC,20,0))))</f>
        <v/>
      </c>
    </row>
    <row r="121" spans="1:25">
      <c r="A121" s="158" t="str">
        <f t="shared" si="3"/>
        <v/>
      </c>
      <c r="B121" s="26" t="str">
        <f t="shared" si="4"/>
        <v/>
      </c>
      <c r="C121" s="159" t="str">
        <f t="shared" si="5"/>
        <v/>
      </c>
      <c r="D121" s="147"/>
      <c r="E121" s="169"/>
      <c r="F121" s="26" t="str">
        <f>IF(E121="","",IFERROR(VLOOKUP(E121,'1-学员信息表'!A:AC,2,0),"错误"))</f>
        <v/>
      </c>
      <c r="G121" s="26" t="str">
        <f>IF(E121="","",VLOOKUP(LEFT(H121,3),班级编码!A:M,8,0))</f>
        <v/>
      </c>
      <c r="H121" s="169"/>
      <c r="I121" s="30" t="str">
        <f>IF(E121="","",IFERROR(VLOOKUP(H121,'2-班级信息'!A:AI,23,0),"错误"))</f>
        <v/>
      </c>
      <c r="J121" s="30" t="str">
        <f>IF(E121="","",IFERROR(VLOOKUP(H121,'2-班级信息'!A:AI,24,0),"错误"))</f>
        <v/>
      </c>
      <c r="K121" s="33" t="str">
        <f>IF(E121="","",IFERROR(VLOOKUP(H121,'2-班级信息'!A:AD,6,0),"错误"))</f>
        <v/>
      </c>
      <c r="L121" s="33" t="str">
        <f>IF(E121="","",IFERROR(VLOOKUP(H121,'2-班级信息'!A:AD,30,0),"错误"))</f>
        <v/>
      </c>
      <c r="M121" s="170"/>
      <c r="N121" s="171"/>
      <c r="O121" s="28">
        <f>SUMIF('6-学员费用预警表'!A:A,E121,'6-学员费用预警表'!E:E)</f>
        <v>0</v>
      </c>
      <c r="P121" s="28">
        <f>SUMIF('6-学员费用预警表'!A:A,E121,'6-学员费用预警表'!H:H)</f>
        <v>0</v>
      </c>
      <c r="Q121" s="27" t="str">
        <f>IF(E121="","",IFERROR(VLOOKUP(E121,'1-学员信息表'!A:AC,8,0),"错误"))</f>
        <v/>
      </c>
      <c r="R121" s="172"/>
      <c r="S121" s="29"/>
      <c r="T121" s="266"/>
      <c r="U121" s="31"/>
      <c r="V121" s="32"/>
      <c r="W121" s="30" t="str">
        <f>IF(E121="","",IF(ISERROR(VLOOKUP(E121,'1-学员信息表'!A:AC,9,0)),"错误",IF(VLOOKUP(E121,'1-学员信息表'!A:AC,9,0)="","错误",VLOOKUP(E121,'1-学员信息表'!A:AC,9,0))))</f>
        <v/>
      </c>
      <c r="X121" s="27" t="str">
        <f>IF(E121="","",IF(ISERROR(VLOOKUP(E121,'1-学员信息表'!A:AC,19,0)),"错误",IF(VLOOKUP(E121,'1-学员信息表'!A:AC,19,0)="","错误",VLOOKUP(E121,'1-学员信息表'!A:AC,19,0))))</f>
        <v/>
      </c>
      <c r="Y121" s="27" t="str">
        <f>IF(E121="","",IF(ISERROR(VLOOKUP(E121,'1-学员信息表'!A:AC,20,0)),"错误",IF(VLOOKUP(E121,'1-学员信息表'!A:AC,20,0)="","错误",VLOOKUP(E121,'1-学员信息表'!A:AC,20,0))))</f>
        <v/>
      </c>
    </row>
    <row r="122" spans="1:25">
      <c r="A122" s="158" t="str">
        <f t="shared" si="3"/>
        <v/>
      </c>
      <c r="B122" s="26" t="str">
        <f t="shared" si="4"/>
        <v/>
      </c>
      <c r="C122" s="159" t="str">
        <f t="shared" si="5"/>
        <v/>
      </c>
      <c r="D122" s="147"/>
      <c r="E122" s="169"/>
      <c r="F122" s="26" t="str">
        <f>IF(E122="","",IFERROR(VLOOKUP(E122,'1-学员信息表'!A:AC,2,0),"错误"))</f>
        <v/>
      </c>
      <c r="G122" s="26" t="str">
        <f>IF(E122="","",VLOOKUP(LEFT(H122,3),班级编码!A:M,8,0))</f>
        <v/>
      </c>
      <c r="H122" s="169"/>
      <c r="I122" s="30" t="str">
        <f>IF(E122="","",IFERROR(VLOOKUP(H122,'2-班级信息'!A:AI,23,0),"错误"))</f>
        <v/>
      </c>
      <c r="J122" s="30" t="str">
        <f>IF(E122="","",IFERROR(VLOOKUP(H122,'2-班级信息'!A:AI,24,0),"错误"))</f>
        <v/>
      </c>
      <c r="K122" s="33" t="str">
        <f>IF(E122="","",IFERROR(VLOOKUP(H122,'2-班级信息'!A:AD,6,0),"错误"))</f>
        <v/>
      </c>
      <c r="L122" s="33" t="str">
        <f>IF(E122="","",IFERROR(VLOOKUP(H122,'2-班级信息'!A:AD,30,0),"错误"))</f>
        <v/>
      </c>
      <c r="M122" s="170"/>
      <c r="N122" s="171"/>
      <c r="O122" s="28">
        <f>SUMIF('6-学员费用预警表'!A:A,E122,'6-学员费用预警表'!E:E)</f>
        <v>0</v>
      </c>
      <c r="P122" s="28">
        <f>SUMIF('6-学员费用预警表'!A:A,E122,'6-学员费用预警表'!H:H)</f>
        <v>0</v>
      </c>
      <c r="Q122" s="27" t="str">
        <f>IF(E122="","",IFERROR(VLOOKUP(E122,'1-学员信息表'!A:AC,8,0),"错误"))</f>
        <v/>
      </c>
      <c r="R122" s="172"/>
      <c r="S122" s="29"/>
      <c r="T122" s="266"/>
      <c r="U122" s="31"/>
      <c r="V122" s="32"/>
      <c r="W122" s="30" t="str">
        <f>IF(E122="","",IF(ISERROR(VLOOKUP(E122,'1-学员信息表'!A:AC,9,0)),"错误",IF(VLOOKUP(E122,'1-学员信息表'!A:AC,9,0)="","错误",VLOOKUP(E122,'1-学员信息表'!A:AC,9,0))))</f>
        <v/>
      </c>
      <c r="X122" s="27" t="str">
        <f>IF(E122="","",IF(ISERROR(VLOOKUP(E122,'1-学员信息表'!A:AC,19,0)),"错误",IF(VLOOKUP(E122,'1-学员信息表'!A:AC,19,0)="","错误",VLOOKUP(E122,'1-学员信息表'!A:AC,19,0))))</f>
        <v/>
      </c>
      <c r="Y122" s="27" t="str">
        <f>IF(E122="","",IF(ISERROR(VLOOKUP(E122,'1-学员信息表'!A:AC,20,0)),"错误",IF(VLOOKUP(E122,'1-学员信息表'!A:AC,20,0)="","错误",VLOOKUP(E122,'1-学员信息表'!A:AC,20,0))))</f>
        <v/>
      </c>
    </row>
    <row r="123" spans="1:25">
      <c r="A123" s="158" t="str">
        <f t="shared" si="3"/>
        <v/>
      </c>
      <c r="B123" s="26" t="str">
        <f t="shared" si="4"/>
        <v/>
      </c>
      <c r="C123" s="159" t="str">
        <f t="shared" si="5"/>
        <v/>
      </c>
      <c r="D123" s="147"/>
      <c r="E123" s="169"/>
      <c r="F123" s="26" t="str">
        <f>IF(E123="","",IFERROR(VLOOKUP(E123,'1-学员信息表'!A:AC,2,0),"错误"))</f>
        <v/>
      </c>
      <c r="G123" s="26" t="str">
        <f>IF(E123="","",VLOOKUP(LEFT(H123,3),班级编码!A:M,8,0))</f>
        <v/>
      </c>
      <c r="H123" s="169"/>
      <c r="I123" s="30" t="str">
        <f>IF(E123="","",IFERROR(VLOOKUP(H123,'2-班级信息'!A:AI,23,0),"错误"))</f>
        <v/>
      </c>
      <c r="J123" s="30" t="str">
        <f>IF(E123="","",IFERROR(VLOOKUP(H123,'2-班级信息'!A:AI,24,0),"错误"))</f>
        <v/>
      </c>
      <c r="K123" s="33" t="str">
        <f>IF(E123="","",IFERROR(VLOOKUP(H123,'2-班级信息'!A:AD,6,0),"错误"))</f>
        <v/>
      </c>
      <c r="L123" s="33" t="str">
        <f>IF(E123="","",IFERROR(VLOOKUP(H123,'2-班级信息'!A:AD,30,0),"错误"))</f>
        <v/>
      </c>
      <c r="M123" s="170"/>
      <c r="N123" s="171"/>
      <c r="O123" s="28">
        <f>SUMIF('6-学员费用预警表'!A:A,E123,'6-学员费用预警表'!E:E)</f>
        <v>0</v>
      </c>
      <c r="P123" s="28">
        <f>SUMIF('6-学员费用预警表'!A:A,E123,'6-学员费用预警表'!H:H)</f>
        <v>0</v>
      </c>
      <c r="Q123" s="27" t="str">
        <f>IF(E123="","",IFERROR(VLOOKUP(E123,'1-学员信息表'!A:AC,8,0),"错误"))</f>
        <v/>
      </c>
      <c r="R123" s="172"/>
      <c r="S123" s="29"/>
      <c r="T123" s="266"/>
      <c r="U123" s="31"/>
      <c r="V123" s="32"/>
      <c r="W123" s="30" t="str">
        <f>IF(E123="","",IF(ISERROR(VLOOKUP(E123,'1-学员信息表'!A:AC,9,0)),"错误",IF(VLOOKUP(E123,'1-学员信息表'!A:AC,9,0)="","错误",VLOOKUP(E123,'1-学员信息表'!A:AC,9,0))))</f>
        <v/>
      </c>
      <c r="X123" s="27" t="str">
        <f>IF(E123="","",IF(ISERROR(VLOOKUP(E123,'1-学员信息表'!A:AC,19,0)),"错误",IF(VLOOKUP(E123,'1-学员信息表'!A:AC,19,0)="","错误",VLOOKUP(E123,'1-学员信息表'!A:AC,19,0))))</f>
        <v/>
      </c>
      <c r="Y123" s="27" t="str">
        <f>IF(E123="","",IF(ISERROR(VLOOKUP(E123,'1-学员信息表'!A:AC,20,0)),"错误",IF(VLOOKUP(E123,'1-学员信息表'!A:AC,20,0)="","错误",VLOOKUP(E123,'1-学员信息表'!A:AC,20,0))))</f>
        <v/>
      </c>
    </row>
    <row r="124" spans="1:25">
      <c r="A124" s="158" t="str">
        <f t="shared" si="3"/>
        <v/>
      </c>
      <c r="B124" s="26" t="str">
        <f t="shared" si="4"/>
        <v/>
      </c>
      <c r="C124" s="159" t="str">
        <f t="shared" si="5"/>
        <v/>
      </c>
      <c r="D124" s="147"/>
      <c r="E124" s="169"/>
      <c r="F124" s="26" t="str">
        <f>IF(E124="","",IFERROR(VLOOKUP(E124,'1-学员信息表'!A:AC,2,0),"错误"))</f>
        <v/>
      </c>
      <c r="G124" s="26" t="str">
        <f>IF(E124="","",VLOOKUP(LEFT(H124,3),班级编码!A:M,8,0))</f>
        <v/>
      </c>
      <c r="H124" s="169"/>
      <c r="I124" s="30" t="str">
        <f>IF(E124="","",IFERROR(VLOOKUP(H124,'2-班级信息'!A:AI,23,0),"错误"))</f>
        <v/>
      </c>
      <c r="J124" s="30" t="str">
        <f>IF(E124="","",IFERROR(VLOOKUP(H124,'2-班级信息'!A:AI,24,0),"错误"))</f>
        <v/>
      </c>
      <c r="K124" s="33" t="str">
        <f>IF(E124="","",IFERROR(VLOOKUP(H124,'2-班级信息'!A:AD,6,0),"错误"))</f>
        <v/>
      </c>
      <c r="L124" s="33" t="str">
        <f>IF(E124="","",IFERROR(VLOOKUP(H124,'2-班级信息'!A:AD,30,0),"错误"))</f>
        <v/>
      </c>
      <c r="M124" s="170"/>
      <c r="N124" s="171"/>
      <c r="O124" s="28">
        <f>SUMIF('6-学员费用预警表'!A:A,E124,'6-学员费用预警表'!E:E)</f>
        <v>0</v>
      </c>
      <c r="P124" s="28">
        <f>SUMIF('6-学员费用预警表'!A:A,E124,'6-学员费用预警表'!H:H)</f>
        <v>0</v>
      </c>
      <c r="Q124" s="27" t="str">
        <f>IF(E124="","",IFERROR(VLOOKUP(E124,'1-学员信息表'!A:AC,8,0),"错误"))</f>
        <v/>
      </c>
      <c r="R124" s="172"/>
      <c r="S124" s="29"/>
      <c r="T124" s="266"/>
      <c r="U124" s="31"/>
      <c r="V124" s="32"/>
      <c r="W124" s="30" t="str">
        <f>IF(E124="","",IF(ISERROR(VLOOKUP(E124,'1-学员信息表'!A:AC,9,0)),"错误",IF(VLOOKUP(E124,'1-学员信息表'!A:AC,9,0)="","错误",VLOOKUP(E124,'1-学员信息表'!A:AC,9,0))))</f>
        <v/>
      </c>
      <c r="X124" s="27" t="str">
        <f>IF(E124="","",IF(ISERROR(VLOOKUP(E124,'1-学员信息表'!A:AC,19,0)),"错误",IF(VLOOKUP(E124,'1-学员信息表'!A:AC,19,0)="","错误",VLOOKUP(E124,'1-学员信息表'!A:AC,19,0))))</f>
        <v/>
      </c>
      <c r="Y124" s="27" t="str">
        <f>IF(E124="","",IF(ISERROR(VLOOKUP(E124,'1-学员信息表'!A:AC,20,0)),"错误",IF(VLOOKUP(E124,'1-学员信息表'!A:AC,20,0)="","错误",VLOOKUP(E124,'1-学员信息表'!A:AC,20,0))))</f>
        <v/>
      </c>
    </row>
    <row r="125" spans="1:25">
      <c r="A125" s="158" t="str">
        <f t="shared" si="3"/>
        <v/>
      </c>
      <c r="B125" s="26" t="str">
        <f t="shared" si="4"/>
        <v/>
      </c>
      <c r="C125" s="159" t="str">
        <f t="shared" si="5"/>
        <v/>
      </c>
      <c r="D125" s="147"/>
      <c r="E125" s="169"/>
      <c r="F125" s="26" t="str">
        <f>IF(E125="","",IFERROR(VLOOKUP(E125,'1-学员信息表'!A:AC,2,0),"错误"))</f>
        <v/>
      </c>
      <c r="G125" s="26" t="str">
        <f>IF(E125="","",VLOOKUP(LEFT(H125,3),班级编码!A:M,8,0))</f>
        <v/>
      </c>
      <c r="H125" s="169"/>
      <c r="I125" s="30" t="str">
        <f>IF(E125="","",IFERROR(VLOOKUP(H125,'2-班级信息'!A:AI,23,0),"错误"))</f>
        <v/>
      </c>
      <c r="J125" s="30" t="str">
        <f>IF(E125="","",IFERROR(VLOOKUP(H125,'2-班级信息'!A:AI,24,0),"错误"))</f>
        <v/>
      </c>
      <c r="K125" s="33" t="str">
        <f>IF(E125="","",IFERROR(VLOOKUP(H125,'2-班级信息'!A:AD,6,0),"错误"))</f>
        <v/>
      </c>
      <c r="L125" s="33" t="str">
        <f>IF(E125="","",IFERROR(VLOOKUP(H125,'2-班级信息'!A:AD,30,0),"错误"))</f>
        <v/>
      </c>
      <c r="M125" s="170"/>
      <c r="N125" s="171"/>
      <c r="O125" s="28">
        <f>SUMIF('6-学员费用预警表'!A:A,E125,'6-学员费用预警表'!E:E)</f>
        <v>0</v>
      </c>
      <c r="P125" s="28">
        <f>SUMIF('6-学员费用预警表'!A:A,E125,'6-学员费用预警表'!H:H)</f>
        <v>0</v>
      </c>
      <c r="Q125" s="27" t="str">
        <f>IF(E125="","",IFERROR(VLOOKUP(E125,'1-学员信息表'!A:AC,8,0),"错误"))</f>
        <v/>
      </c>
      <c r="R125" s="172"/>
      <c r="S125" s="29"/>
      <c r="T125" s="266"/>
      <c r="U125" s="31"/>
      <c r="V125" s="32"/>
      <c r="W125" s="30" t="str">
        <f>IF(E125="","",IF(ISERROR(VLOOKUP(E125,'1-学员信息表'!A:AC,9,0)),"错误",IF(VLOOKUP(E125,'1-学员信息表'!A:AC,9,0)="","错误",VLOOKUP(E125,'1-学员信息表'!A:AC,9,0))))</f>
        <v/>
      </c>
      <c r="X125" s="27" t="str">
        <f>IF(E125="","",IF(ISERROR(VLOOKUP(E125,'1-学员信息表'!A:AC,19,0)),"错误",IF(VLOOKUP(E125,'1-学员信息表'!A:AC,19,0)="","错误",VLOOKUP(E125,'1-学员信息表'!A:AC,19,0))))</f>
        <v/>
      </c>
      <c r="Y125" s="27" t="str">
        <f>IF(E125="","",IF(ISERROR(VLOOKUP(E125,'1-学员信息表'!A:AC,20,0)),"错误",IF(VLOOKUP(E125,'1-学员信息表'!A:AC,20,0)="","错误",VLOOKUP(E125,'1-学员信息表'!A:AC,20,0))))</f>
        <v/>
      </c>
    </row>
    <row r="126" spans="1:25">
      <c r="A126" s="158" t="str">
        <f t="shared" si="3"/>
        <v/>
      </c>
      <c r="B126" s="26" t="str">
        <f t="shared" si="4"/>
        <v/>
      </c>
      <c r="C126" s="159" t="str">
        <f t="shared" si="5"/>
        <v/>
      </c>
      <c r="D126" s="147"/>
      <c r="E126" s="169"/>
      <c r="F126" s="26" t="str">
        <f>IF(E126="","",IFERROR(VLOOKUP(E126,'1-学员信息表'!A:AC,2,0),"错误"))</f>
        <v/>
      </c>
      <c r="G126" s="26" t="str">
        <f>IF(E126="","",VLOOKUP(LEFT(H126,3),班级编码!A:M,8,0))</f>
        <v/>
      </c>
      <c r="H126" s="169"/>
      <c r="I126" s="30" t="str">
        <f>IF(E126="","",IFERROR(VLOOKUP(H126,'2-班级信息'!A:AI,23,0),"错误"))</f>
        <v/>
      </c>
      <c r="J126" s="30" t="str">
        <f>IF(E126="","",IFERROR(VLOOKUP(H126,'2-班级信息'!A:AI,24,0),"错误"))</f>
        <v/>
      </c>
      <c r="K126" s="33" t="str">
        <f>IF(E126="","",IFERROR(VLOOKUP(H126,'2-班级信息'!A:AD,6,0),"错误"))</f>
        <v/>
      </c>
      <c r="L126" s="33" t="str">
        <f>IF(E126="","",IFERROR(VLOOKUP(H126,'2-班级信息'!A:AD,30,0),"错误"))</f>
        <v/>
      </c>
      <c r="M126" s="170"/>
      <c r="N126" s="171"/>
      <c r="O126" s="28">
        <f>SUMIF('6-学员费用预警表'!A:A,E126,'6-学员费用预警表'!E:E)</f>
        <v>0</v>
      </c>
      <c r="P126" s="28">
        <f>SUMIF('6-学员费用预警表'!A:A,E126,'6-学员费用预警表'!H:H)</f>
        <v>0</v>
      </c>
      <c r="Q126" s="27" t="str">
        <f>IF(E126="","",IFERROR(VLOOKUP(E126,'1-学员信息表'!A:AC,8,0),"错误"))</f>
        <v/>
      </c>
      <c r="R126" s="172"/>
      <c r="S126" s="29"/>
      <c r="T126" s="266"/>
      <c r="U126" s="31"/>
      <c r="V126" s="32"/>
      <c r="W126" s="30" t="str">
        <f>IF(E126="","",IF(ISERROR(VLOOKUP(E126,'1-学员信息表'!A:AC,9,0)),"错误",IF(VLOOKUP(E126,'1-学员信息表'!A:AC,9,0)="","错误",VLOOKUP(E126,'1-学员信息表'!A:AC,9,0))))</f>
        <v/>
      </c>
      <c r="X126" s="27" t="str">
        <f>IF(E126="","",IF(ISERROR(VLOOKUP(E126,'1-学员信息表'!A:AC,19,0)),"错误",IF(VLOOKUP(E126,'1-学员信息表'!A:AC,19,0)="","错误",VLOOKUP(E126,'1-学员信息表'!A:AC,19,0))))</f>
        <v/>
      </c>
      <c r="Y126" s="27" t="str">
        <f>IF(E126="","",IF(ISERROR(VLOOKUP(E126,'1-学员信息表'!A:AC,20,0)),"错误",IF(VLOOKUP(E126,'1-学员信息表'!A:AC,20,0)="","错误",VLOOKUP(E126,'1-学员信息表'!A:AC,20,0))))</f>
        <v/>
      </c>
    </row>
    <row r="127" spans="1:25">
      <c r="A127" s="158" t="str">
        <f t="shared" si="3"/>
        <v/>
      </c>
      <c r="B127" s="26" t="str">
        <f t="shared" si="4"/>
        <v/>
      </c>
      <c r="C127" s="159" t="str">
        <f t="shared" si="5"/>
        <v/>
      </c>
      <c r="D127" s="147"/>
      <c r="E127" s="169"/>
      <c r="F127" s="26" t="str">
        <f>IF(E127="","",IFERROR(VLOOKUP(E127,'1-学员信息表'!A:AC,2,0),"错误"))</f>
        <v/>
      </c>
      <c r="G127" s="26" t="str">
        <f>IF(E127="","",VLOOKUP(LEFT(H127,3),班级编码!A:M,8,0))</f>
        <v/>
      </c>
      <c r="H127" s="169"/>
      <c r="I127" s="30" t="str">
        <f>IF(E127="","",IFERROR(VLOOKUP(H127,'2-班级信息'!A:AI,23,0),"错误"))</f>
        <v/>
      </c>
      <c r="J127" s="30" t="str">
        <f>IF(E127="","",IFERROR(VLOOKUP(H127,'2-班级信息'!A:AI,24,0),"错误"))</f>
        <v/>
      </c>
      <c r="K127" s="33" t="str">
        <f>IF(E127="","",IFERROR(VLOOKUP(H127,'2-班级信息'!A:AD,6,0),"错误"))</f>
        <v/>
      </c>
      <c r="L127" s="33" t="str">
        <f>IF(E127="","",IFERROR(VLOOKUP(H127,'2-班级信息'!A:AD,30,0),"错误"))</f>
        <v/>
      </c>
      <c r="M127" s="170"/>
      <c r="N127" s="171"/>
      <c r="O127" s="28">
        <f>SUMIF('6-学员费用预警表'!A:A,E127,'6-学员费用预警表'!E:E)</f>
        <v>0</v>
      </c>
      <c r="P127" s="28">
        <f>SUMIF('6-学员费用预警表'!A:A,E127,'6-学员费用预警表'!H:H)</f>
        <v>0</v>
      </c>
      <c r="Q127" s="27" t="str">
        <f>IF(E127="","",IFERROR(VLOOKUP(E127,'1-学员信息表'!A:AC,8,0),"错误"))</f>
        <v/>
      </c>
      <c r="R127" s="172"/>
      <c r="S127" s="29"/>
      <c r="T127" s="266"/>
      <c r="U127" s="31"/>
      <c r="V127" s="32"/>
      <c r="W127" s="30" t="str">
        <f>IF(E127="","",IF(ISERROR(VLOOKUP(E127,'1-学员信息表'!A:AC,9,0)),"错误",IF(VLOOKUP(E127,'1-学员信息表'!A:AC,9,0)="","错误",VLOOKUP(E127,'1-学员信息表'!A:AC,9,0))))</f>
        <v/>
      </c>
      <c r="X127" s="27" t="str">
        <f>IF(E127="","",IF(ISERROR(VLOOKUP(E127,'1-学员信息表'!A:AC,19,0)),"错误",IF(VLOOKUP(E127,'1-学员信息表'!A:AC,19,0)="","错误",VLOOKUP(E127,'1-学员信息表'!A:AC,19,0))))</f>
        <v/>
      </c>
      <c r="Y127" s="27" t="str">
        <f>IF(E127="","",IF(ISERROR(VLOOKUP(E127,'1-学员信息表'!A:AC,20,0)),"错误",IF(VLOOKUP(E127,'1-学员信息表'!A:AC,20,0)="","错误",VLOOKUP(E127,'1-学员信息表'!A:AC,20,0))))</f>
        <v/>
      </c>
    </row>
    <row r="128" spans="1:25">
      <c r="A128" s="158" t="str">
        <f t="shared" si="3"/>
        <v/>
      </c>
      <c r="B128" s="26" t="str">
        <f t="shared" si="4"/>
        <v/>
      </c>
      <c r="C128" s="159" t="str">
        <f t="shared" si="5"/>
        <v/>
      </c>
      <c r="D128" s="147"/>
      <c r="E128" s="169"/>
      <c r="F128" s="26" t="str">
        <f>IF(E128="","",IFERROR(VLOOKUP(E128,'1-学员信息表'!A:AC,2,0),"错误"))</f>
        <v/>
      </c>
      <c r="G128" s="26" t="str">
        <f>IF(E128="","",VLOOKUP(LEFT(H128,3),班级编码!A:M,8,0))</f>
        <v/>
      </c>
      <c r="H128" s="169"/>
      <c r="I128" s="30" t="str">
        <f>IF(E128="","",IFERROR(VLOOKUP(H128,'2-班级信息'!A:AI,23,0),"错误"))</f>
        <v/>
      </c>
      <c r="J128" s="30" t="str">
        <f>IF(E128="","",IFERROR(VLOOKUP(H128,'2-班级信息'!A:AI,24,0),"错误"))</f>
        <v/>
      </c>
      <c r="K128" s="33" t="str">
        <f>IF(E128="","",IFERROR(VLOOKUP(H128,'2-班级信息'!A:AD,6,0),"错误"))</f>
        <v/>
      </c>
      <c r="L128" s="33" t="str">
        <f>IF(E128="","",IFERROR(VLOOKUP(H128,'2-班级信息'!A:AD,30,0),"错误"))</f>
        <v/>
      </c>
      <c r="M128" s="170"/>
      <c r="N128" s="171"/>
      <c r="O128" s="28">
        <f>SUMIF('6-学员费用预警表'!A:A,E128,'6-学员费用预警表'!E:E)</f>
        <v>0</v>
      </c>
      <c r="P128" s="28">
        <f>SUMIF('6-学员费用预警表'!A:A,E128,'6-学员费用预警表'!H:H)</f>
        <v>0</v>
      </c>
      <c r="Q128" s="27" t="str">
        <f>IF(E128="","",IFERROR(VLOOKUP(E128,'1-学员信息表'!A:AC,8,0),"错误"))</f>
        <v/>
      </c>
      <c r="R128" s="172"/>
      <c r="S128" s="29"/>
      <c r="T128" s="266"/>
      <c r="U128" s="31"/>
      <c r="V128" s="32"/>
      <c r="W128" s="30" t="str">
        <f>IF(E128="","",IF(ISERROR(VLOOKUP(E128,'1-学员信息表'!A:AC,9,0)),"错误",IF(VLOOKUP(E128,'1-学员信息表'!A:AC,9,0)="","错误",VLOOKUP(E128,'1-学员信息表'!A:AC,9,0))))</f>
        <v/>
      </c>
      <c r="X128" s="27" t="str">
        <f>IF(E128="","",IF(ISERROR(VLOOKUP(E128,'1-学员信息表'!A:AC,19,0)),"错误",IF(VLOOKUP(E128,'1-学员信息表'!A:AC,19,0)="","错误",VLOOKUP(E128,'1-学员信息表'!A:AC,19,0))))</f>
        <v/>
      </c>
      <c r="Y128" s="27" t="str">
        <f>IF(E128="","",IF(ISERROR(VLOOKUP(E128,'1-学员信息表'!A:AC,20,0)),"错误",IF(VLOOKUP(E128,'1-学员信息表'!A:AC,20,0)="","错误",VLOOKUP(E128,'1-学员信息表'!A:AC,20,0))))</f>
        <v/>
      </c>
    </row>
    <row r="129" spans="1:25">
      <c r="A129" s="158" t="str">
        <f t="shared" si="3"/>
        <v/>
      </c>
      <c r="B129" s="26" t="str">
        <f t="shared" si="4"/>
        <v/>
      </c>
      <c r="C129" s="159" t="str">
        <f t="shared" si="5"/>
        <v/>
      </c>
      <c r="D129" s="147"/>
      <c r="E129" s="169"/>
      <c r="F129" s="26" t="str">
        <f>IF(E129="","",IFERROR(VLOOKUP(E129,'1-学员信息表'!A:AC,2,0),"错误"))</f>
        <v/>
      </c>
      <c r="G129" s="26" t="str">
        <f>IF(E129="","",VLOOKUP(LEFT(H129,3),班级编码!A:M,8,0))</f>
        <v/>
      </c>
      <c r="H129" s="169"/>
      <c r="I129" s="30" t="str">
        <f>IF(E129="","",IFERROR(VLOOKUP(H129,'2-班级信息'!A:AI,23,0),"错误"))</f>
        <v/>
      </c>
      <c r="J129" s="30" t="str">
        <f>IF(E129="","",IFERROR(VLOOKUP(H129,'2-班级信息'!A:AI,24,0),"错误"))</f>
        <v/>
      </c>
      <c r="K129" s="33" t="str">
        <f>IF(E129="","",IFERROR(VLOOKUP(H129,'2-班级信息'!A:AD,6,0),"错误"))</f>
        <v/>
      </c>
      <c r="L129" s="33" t="str">
        <f>IF(E129="","",IFERROR(VLOOKUP(H129,'2-班级信息'!A:AD,30,0),"错误"))</f>
        <v/>
      </c>
      <c r="M129" s="170"/>
      <c r="N129" s="171"/>
      <c r="O129" s="28">
        <f>SUMIF('6-学员费用预警表'!A:A,E129,'6-学员费用预警表'!E:E)</f>
        <v>0</v>
      </c>
      <c r="P129" s="28">
        <f>SUMIF('6-学员费用预警表'!A:A,E129,'6-学员费用预警表'!H:H)</f>
        <v>0</v>
      </c>
      <c r="Q129" s="27" t="str">
        <f>IF(E129="","",IFERROR(VLOOKUP(E129,'1-学员信息表'!A:AC,8,0),"错误"))</f>
        <v/>
      </c>
      <c r="R129" s="172"/>
      <c r="S129" s="29"/>
      <c r="T129" s="266"/>
      <c r="U129" s="31"/>
      <c r="V129" s="32"/>
      <c r="W129" s="30" t="str">
        <f>IF(E129="","",IF(ISERROR(VLOOKUP(E129,'1-学员信息表'!A:AC,9,0)),"错误",IF(VLOOKUP(E129,'1-学员信息表'!A:AC,9,0)="","错误",VLOOKUP(E129,'1-学员信息表'!A:AC,9,0))))</f>
        <v/>
      </c>
      <c r="X129" s="27" t="str">
        <f>IF(E129="","",IF(ISERROR(VLOOKUP(E129,'1-学员信息表'!A:AC,19,0)),"错误",IF(VLOOKUP(E129,'1-学员信息表'!A:AC,19,0)="","错误",VLOOKUP(E129,'1-学员信息表'!A:AC,19,0))))</f>
        <v/>
      </c>
      <c r="Y129" s="27" t="str">
        <f>IF(E129="","",IF(ISERROR(VLOOKUP(E129,'1-学员信息表'!A:AC,20,0)),"错误",IF(VLOOKUP(E129,'1-学员信息表'!A:AC,20,0)="","错误",VLOOKUP(E129,'1-学员信息表'!A:AC,20,0))))</f>
        <v/>
      </c>
    </row>
    <row r="130" spans="1:25">
      <c r="A130" s="158" t="str">
        <f t="shared" si="3"/>
        <v/>
      </c>
      <c r="B130" s="26" t="str">
        <f t="shared" si="4"/>
        <v/>
      </c>
      <c r="C130" s="159" t="str">
        <f t="shared" si="5"/>
        <v/>
      </c>
      <c r="D130" s="147"/>
      <c r="E130" s="169"/>
      <c r="F130" s="26" t="str">
        <f>IF(E130="","",IFERROR(VLOOKUP(E130,'1-学员信息表'!A:AC,2,0),"错误"))</f>
        <v/>
      </c>
      <c r="G130" s="26" t="str">
        <f>IF(E130="","",VLOOKUP(LEFT(H130,3),班级编码!A:M,8,0))</f>
        <v/>
      </c>
      <c r="H130" s="169"/>
      <c r="I130" s="30" t="str">
        <f>IF(E130="","",IFERROR(VLOOKUP(H130,'2-班级信息'!A:AI,23,0),"错误"))</f>
        <v/>
      </c>
      <c r="J130" s="30" t="str">
        <f>IF(E130="","",IFERROR(VLOOKUP(H130,'2-班级信息'!A:AI,24,0),"错误"))</f>
        <v/>
      </c>
      <c r="K130" s="33" t="str">
        <f>IF(E130="","",IFERROR(VLOOKUP(H130,'2-班级信息'!A:AD,6,0),"错误"))</f>
        <v/>
      </c>
      <c r="L130" s="33" t="str">
        <f>IF(E130="","",IFERROR(VLOOKUP(H130,'2-班级信息'!A:AD,30,0),"错误"))</f>
        <v/>
      </c>
      <c r="M130" s="170"/>
      <c r="N130" s="171"/>
      <c r="O130" s="28">
        <f>SUMIF('6-学员费用预警表'!A:A,E130,'6-学员费用预警表'!E:E)</f>
        <v>0</v>
      </c>
      <c r="P130" s="28">
        <f>SUMIF('6-学员费用预警表'!A:A,E130,'6-学员费用预警表'!H:H)</f>
        <v>0</v>
      </c>
      <c r="Q130" s="27" t="str">
        <f>IF(E130="","",IFERROR(VLOOKUP(E130,'1-学员信息表'!A:AC,8,0),"错误"))</f>
        <v/>
      </c>
      <c r="R130" s="172"/>
      <c r="S130" s="29"/>
      <c r="T130" s="266"/>
      <c r="U130" s="31"/>
      <c r="V130" s="32"/>
      <c r="W130" s="30" t="str">
        <f>IF(E130="","",IF(ISERROR(VLOOKUP(E130,'1-学员信息表'!A:AC,9,0)),"错误",IF(VLOOKUP(E130,'1-学员信息表'!A:AC,9,0)="","错误",VLOOKUP(E130,'1-学员信息表'!A:AC,9,0))))</f>
        <v/>
      </c>
      <c r="X130" s="27" t="str">
        <f>IF(E130="","",IF(ISERROR(VLOOKUP(E130,'1-学员信息表'!A:AC,19,0)),"错误",IF(VLOOKUP(E130,'1-学员信息表'!A:AC,19,0)="","错误",VLOOKUP(E130,'1-学员信息表'!A:AC,19,0))))</f>
        <v/>
      </c>
      <c r="Y130" s="27" t="str">
        <f>IF(E130="","",IF(ISERROR(VLOOKUP(E130,'1-学员信息表'!A:AC,20,0)),"错误",IF(VLOOKUP(E130,'1-学员信息表'!A:AC,20,0)="","错误",VLOOKUP(E130,'1-学员信息表'!A:AC,20,0))))</f>
        <v/>
      </c>
    </row>
    <row r="131" spans="1:25">
      <c r="A131" s="158" t="str">
        <f t="shared" si="3"/>
        <v/>
      </c>
      <c r="B131" s="26" t="str">
        <f t="shared" si="4"/>
        <v/>
      </c>
      <c r="C131" s="159" t="str">
        <f t="shared" si="5"/>
        <v/>
      </c>
      <c r="D131" s="147"/>
      <c r="E131" s="169"/>
      <c r="F131" s="26" t="str">
        <f>IF(E131="","",IFERROR(VLOOKUP(E131,'1-学员信息表'!A:AC,2,0),"错误"))</f>
        <v/>
      </c>
      <c r="G131" s="26" t="str">
        <f>IF(E131="","",VLOOKUP(LEFT(H131,3),班级编码!A:M,8,0))</f>
        <v/>
      </c>
      <c r="H131" s="169"/>
      <c r="I131" s="30" t="str">
        <f>IF(E131="","",IFERROR(VLOOKUP(H131,'2-班级信息'!A:AI,23,0),"错误"))</f>
        <v/>
      </c>
      <c r="J131" s="30" t="str">
        <f>IF(E131="","",IFERROR(VLOOKUP(H131,'2-班级信息'!A:AI,24,0),"错误"))</f>
        <v/>
      </c>
      <c r="K131" s="33" t="str">
        <f>IF(E131="","",IFERROR(VLOOKUP(H131,'2-班级信息'!A:AD,6,0),"错误"))</f>
        <v/>
      </c>
      <c r="L131" s="33" t="str">
        <f>IF(E131="","",IFERROR(VLOOKUP(H131,'2-班级信息'!A:AD,30,0),"错误"))</f>
        <v/>
      </c>
      <c r="M131" s="170"/>
      <c r="N131" s="171"/>
      <c r="O131" s="28">
        <f>SUMIF('6-学员费用预警表'!A:A,E131,'6-学员费用预警表'!E:E)</f>
        <v>0</v>
      </c>
      <c r="P131" s="28">
        <f>SUMIF('6-学员费用预警表'!A:A,E131,'6-学员费用预警表'!H:H)</f>
        <v>0</v>
      </c>
      <c r="Q131" s="27" t="str">
        <f>IF(E131="","",IFERROR(VLOOKUP(E131,'1-学员信息表'!A:AC,8,0),"错误"))</f>
        <v/>
      </c>
      <c r="R131" s="172"/>
      <c r="S131" s="29"/>
      <c r="T131" s="266"/>
      <c r="U131" s="31"/>
      <c r="V131" s="32"/>
      <c r="W131" s="30" t="str">
        <f>IF(E131="","",IF(ISERROR(VLOOKUP(E131,'1-学员信息表'!A:AC,9,0)),"错误",IF(VLOOKUP(E131,'1-学员信息表'!A:AC,9,0)="","错误",VLOOKUP(E131,'1-学员信息表'!A:AC,9,0))))</f>
        <v/>
      </c>
      <c r="X131" s="27" t="str">
        <f>IF(E131="","",IF(ISERROR(VLOOKUP(E131,'1-学员信息表'!A:AC,19,0)),"错误",IF(VLOOKUP(E131,'1-学员信息表'!A:AC,19,0)="","错误",VLOOKUP(E131,'1-学员信息表'!A:AC,19,0))))</f>
        <v/>
      </c>
      <c r="Y131" s="27" t="str">
        <f>IF(E131="","",IF(ISERROR(VLOOKUP(E131,'1-学员信息表'!A:AC,20,0)),"错误",IF(VLOOKUP(E131,'1-学员信息表'!A:AC,20,0)="","错误",VLOOKUP(E131,'1-学员信息表'!A:AC,20,0))))</f>
        <v/>
      </c>
    </row>
    <row r="132" spans="1:25">
      <c r="A132" s="158" t="str">
        <f t="shared" si="3"/>
        <v/>
      </c>
      <c r="B132" s="26" t="str">
        <f t="shared" si="4"/>
        <v/>
      </c>
      <c r="C132" s="159" t="str">
        <f t="shared" si="5"/>
        <v/>
      </c>
      <c r="D132" s="147"/>
      <c r="E132" s="169"/>
      <c r="F132" s="26" t="str">
        <f>IF(E132="","",IFERROR(VLOOKUP(E132,'1-学员信息表'!A:AC,2,0),"错误"))</f>
        <v/>
      </c>
      <c r="G132" s="26" t="str">
        <f>IF(E132="","",VLOOKUP(LEFT(H132,3),班级编码!A:M,8,0))</f>
        <v/>
      </c>
      <c r="H132" s="169"/>
      <c r="I132" s="30" t="str">
        <f>IF(E132="","",IFERROR(VLOOKUP(H132,'2-班级信息'!A:AI,23,0),"错误"))</f>
        <v/>
      </c>
      <c r="J132" s="30" t="str">
        <f>IF(E132="","",IFERROR(VLOOKUP(H132,'2-班级信息'!A:AI,24,0),"错误"))</f>
        <v/>
      </c>
      <c r="K132" s="33" t="str">
        <f>IF(E132="","",IFERROR(VLOOKUP(H132,'2-班级信息'!A:AD,6,0),"错误"))</f>
        <v/>
      </c>
      <c r="L132" s="33" t="str">
        <f>IF(E132="","",IFERROR(VLOOKUP(H132,'2-班级信息'!A:AD,30,0),"错误"))</f>
        <v/>
      </c>
      <c r="M132" s="170"/>
      <c r="N132" s="171"/>
      <c r="O132" s="28">
        <f>SUMIF('6-学员费用预警表'!A:A,E132,'6-学员费用预警表'!E:E)</f>
        <v>0</v>
      </c>
      <c r="P132" s="28">
        <f>SUMIF('6-学员费用预警表'!A:A,E132,'6-学员费用预警表'!H:H)</f>
        <v>0</v>
      </c>
      <c r="Q132" s="27" t="str">
        <f>IF(E132="","",IFERROR(VLOOKUP(E132,'1-学员信息表'!A:AC,8,0),"错误"))</f>
        <v/>
      </c>
      <c r="R132" s="172"/>
      <c r="S132" s="29"/>
      <c r="T132" s="266"/>
      <c r="U132" s="31"/>
      <c r="V132" s="32"/>
      <c r="W132" s="30" t="str">
        <f>IF(E132="","",IF(ISERROR(VLOOKUP(E132,'1-学员信息表'!A:AC,9,0)),"错误",IF(VLOOKUP(E132,'1-学员信息表'!A:AC,9,0)="","错误",VLOOKUP(E132,'1-学员信息表'!A:AC,9,0))))</f>
        <v/>
      </c>
      <c r="X132" s="27" t="str">
        <f>IF(E132="","",IF(ISERROR(VLOOKUP(E132,'1-学员信息表'!A:AC,19,0)),"错误",IF(VLOOKUP(E132,'1-学员信息表'!A:AC,19,0)="","错误",VLOOKUP(E132,'1-学员信息表'!A:AC,19,0))))</f>
        <v/>
      </c>
      <c r="Y132" s="27" t="str">
        <f>IF(E132="","",IF(ISERROR(VLOOKUP(E132,'1-学员信息表'!A:AC,20,0)),"错误",IF(VLOOKUP(E132,'1-学员信息表'!A:AC,20,0)="","错误",VLOOKUP(E132,'1-学员信息表'!A:AC,20,0))))</f>
        <v/>
      </c>
    </row>
    <row r="133" spans="1:25">
      <c r="A133" s="158" t="str">
        <f t="shared" ref="A133:A196" si="6">IF(E133&lt;&gt;"",A132+1,"")</f>
        <v/>
      </c>
      <c r="B133" s="26" t="str">
        <f t="shared" ref="B133:B196" si="7">IF(E133&lt;&gt;"",$B$2,"")</f>
        <v/>
      </c>
      <c r="C133" s="159" t="str">
        <f t="shared" ref="C133:C196" si="8">IF(E133&lt;&gt;"",$C$2,"")</f>
        <v/>
      </c>
      <c r="D133" s="147"/>
      <c r="E133" s="169"/>
      <c r="F133" s="26" t="str">
        <f>IF(E133="","",IFERROR(VLOOKUP(E133,'1-学员信息表'!A:AC,2,0),"错误"))</f>
        <v/>
      </c>
      <c r="G133" s="26" t="str">
        <f>IF(E133="","",VLOOKUP(LEFT(H133,3),班级编码!A:M,8,0))</f>
        <v/>
      </c>
      <c r="H133" s="169"/>
      <c r="I133" s="30" t="str">
        <f>IF(E133="","",IFERROR(VLOOKUP(H133,'2-班级信息'!A:AI,23,0),"错误"))</f>
        <v/>
      </c>
      <c r="J133" s="30" t="str">
        <f>IF(E133="","",IFERROR(VLOOKUP(H133,'2-班级信息'!A:AI,24,0),"错误"))</f>
        <v/>
      </c>
      <c r="K133" s="33" t="str">
        <f>IF(E133="","",IFERROR(VLOOKUP(H133,'2-班级信息'!A:AD,6,0),"错误"))</f>
        <v/>
      </c>
      <c r="L133" s="33" t="str">
        <f>IF(E133="","",IFERROR(VLOOKUP(H133,'2-班级信息'!A:AD,30,0),"错误"))</f>
        <v/>
      </c>
      <c r="M133" s="170"/>
      <c r="N133" s="171"/>
      <c r="O133" s="28">
        <f>SUMIF('6-学员费用预警表'!A:A,E133,'6-学员费用预警表'!E:E)</f>
        <v>0</v>
      </c>
      <c r="P133" s="28">
        <f>SUMIF('6-学员费用预警表'!A:A,E133,'6-学员费用预警表'!H:H)</f>
        <v>0</v>
      </c>
      <c r="Q133" s="27" t="str">
        <f>IF(E133="","",IFERROR(VLOOKUP(E133,'1-学员信息表'!A:AC,8,0),"错误"))</f>
        <v/>
      </c>
      <c r="R133" s="172"/>
      <c r="S133" s="29"/>
      <c r="T133" s="266"/>
      <c r="U133" s="31"/>
      <c r="V133" s="32"/>
      <c r="W133" s="30" t="str">
        <f>IF(E133="","",IF(ISERROR(VLOOKUP(E133,'1-学员信息表'!A:AC,9,0)),"错误",IF(VLOOKUP(E133,'1-学员信息表'!A:AC,9,0)="","错误",VLOOKUP(E133,'1-学员信息表'!A:AC,9,0))))</f>
        <v/>
      </c>
      <c r="X133" s="27" t="str">
        <f>IF(E133="","",IF(ISERROR(VLOOKUP(E133,'1-学员信息表'!A:AC,19,0)),"错误",IF(VLOOKUP(E133,'1-学员信息表'!A:AC,19,0)="","错误",VLOOKUP(E133,'1-学员信息表'!A:AC,19,0))))</f>
        <v/>
      </c>
      <c r="Y133" s="27" t="str">
        <f>IF(E133="","",IF(ISERROR(VLOOKUP(E133,'1-学员信息表'!A:AC,20,0)),"错误",IF(VLOOKUP(E133,'1-学员信息表'!A:AC,20,0)="","错误",VLOOKUP(E133,'1-学员信息表'!A:AC,20,0))))</f>
        <v/>
      </c>
    </row>
    <row r="134" spans="1:25">
      <c r="A134" s="158" t="str">
        <f t="shared" si="6"/>
        <v/>
      </c>
      <c r="B134" s="26" t="str">
        <f t="shared" si="7"/>
        <v/>
      </c>
      <c r="C134" s="159" t="str">
        <f t="shared" si="8"/>
        <v/>
      </c>
      <c r="D134" s="147"/>
      <c r="E134" s="169"/>
      <c r="F134" s="26" t="str">
        <f>IF(E134="","",IFERROR(VLOOKUP(E134,'1-学员信息表'!A:AC,2,0),"错误"))</f>
        <v/>
      </c>
      <c r="G134" s="26" t="str">
        <f>IF(E134="","",VLOOKUP(LEFT(H134,3),班级编码!A:M,8,0))</f>
        <v/>
      </c>
      <c r="H134" s="169"/>
      <c r="I134" s="30" t="str">
        <f>IF(E134="","",IFERROR(VLOOKUP(H134,'2-班级信息'!A:AI,23,0),"错误"))</f>
        <v/>
      </c>
      <c r="J134" s="30" t="str">
        <f>IF(E134="","",IFERROR(VLOOKUP(H134,'2-班级信息'!A:AI,24,0),"错误"))</f>
        <v/>
      </c>
      <c r="K134" s="33" t="str">
        <f>IF(E134="","",IFERROR(VLOOKUP(H134,'2-班级信息'!A:AD,6,0),"错误"))</f>
        <v/>
      </c>
      <c r="L134" s="33" t="str">
        <f>IF(E134="","",IFERROR(VLOOKUP(H134,'2-班级信息'!A:AD,30,0),"错误"))</f>
        <v/>
      </c>
      <c r="M134" s="170"/>
      <c r="N134" s="171"/>
      <c r="O134" s="28">
        <f>SUMIF('6-学员费用预警表'!A:A,E134,'6-学员费用预警表'!E:E)</f>
        <v>0</v>
      </c>
      <c r="P134" s="28">
        <f>SUMIF('6-学员费用预警表'!A:A,E134,'6-学员费用预警表'!H:H)</f>
        <v>0</v>
      </c>
      <c r="Q134" s="27" t="str">
        <f>IF(E134="","",IFERROR(VLOOKUP(E134,'1-学员信息表'!A:AC,8,0),"错误"))</f>
        <v/>
      </c>
      <c r="R134" s="172"/>
      <c r="S134" s="29"/>
      <c r="T134" s="266"/>
      <c r="U134" s="31"/>
      <c r="V134" s="32"/>
      <c r="W134" s="30" t="str">
        <f>IF(E134="","",IF(ISERROR(VLOOKUP(E134,'1-学员信息表'!A:AC,9,0)),"错误",IF(VLOOKUP(E134,'1-学员信息表'!A:AC,9,0)="","错误",VLOOKUP(E134,'1-学员信息表'!A:AC,9,0))))</f>
        <v/>
      </c>
      <c r="X134" s="27" t="str">
        <f>IF(E134="","",IF(ISERROR(VLOOKUP(E134,'1-学员信息表'!A:AC,19,0)),"错误",IF(VLOOKUP(E134,'1-学员信息表'!A:AC,19,0)="","错误",VLOOKUP(E134,'1-学员信息表'!A:AC,19,0))))</f>
        <v/>
      </c>
      <c r="Y134" s="27" t="str">
        <f>IF(E134="","",IF(ISERROR(VLOOKUP(E134,'1-学员信息表'!A:AC,20,0)),"错误",IF(VLOOKUP(E134,'1-学员信息表'!A:AC,20,0)="","错误",VLOOKUP(E134,'1-学员信息表'!A:AC,20,0))))</f>
        <v/>
      </c>
    </row>
    <row r="135" spans="1:25">
      <c r="A135" s="158" t="str">
        <f t="shared" si="6"/>
        <v/>
      </c>
      <c r="B135" s="26" t="str">
        <f t="shared" si="7"/>
        <v/>
      </c>
      <c r="C135" s="159" t="str">
        <f t="shared" si="8"/>
        <v/>
      </c>
      <c r="D135" s="147"/>
      <c r="E135" s="169"/>
      <c r="F135" s="26" t="str">
        <f>IF(E135="","",IFERROR(VLOOKUP(E135,'1-学员信息表'!A:AC,2,0),"错误"))</f>
        <v/>
      </c>
      <c r="G135" s="26" t="str">
        <f>IF(E135="","",VLOOKUP(LEFT(H135,3),班级编码!A:M,8,0))</f>
        <v/>
      </c>
      <c r="H135" s="169"/>
      <c r="I135" s="30" t="str">
        <f>IF(E135="","",IFERROR(VLOOKUP(H135,'2-班级信息'!A:AI,23,0),"错误"))</f>
        <v/>
      </c>
      <c r="J135" s="30" t="str">
        <f>IF(E135="","",IFERROR(VLOOKUP(H135,'2-班级信息'!A:AI,24,0),"错误"))</f>
        <v/>
      </c>
      <c r="K135" s="33" t="str">
        <f>IF(E135="","",IFERROR(VLOOKUP(H135,'2-班级信息'!A:AD,6,0),"错误"))</f>
        <v/>
      </c>
      <c r="L135" s="33" t="str">
        <f>IF(E135="","",IFERROR(VLOOKUP(H135,'2-班级信息'!A:AD,30,0),"错误"))</f>
        <v/>
      </c>
      <c r="M135" s="170"/>
      <c r="N135" s="171"/>
      <c r="O135" s="28">
        <f>SUMIF('6-学员费用预警表'!A:A,E135,'6-学员费用预警表'!E:E)</f>
        <v>0</v>
      </c>
      <c r="P135" s="28">
        <f>SUMIF('6-学员费用预警表'!A:A,E135,'6-学员费用预警表'!H:H)</f>
        <v>0</v>
      </c>
      <c r="Q135" s="27" t="str">
        <f>IF(E135="","",IFERROR(VLOOKUP(E135,'1-学员信息表'!A:AC,8,0),"错误"))</f>
        <v/>
      </c>
      <c r="R135" s="172"/>
      <c r="S135" s="29"/>
      <c r="T135" s="266"/>
      <c r="U135" s="31"/>
      <c r="V135" s="32"/>
      <c r="W135" s="30" t="str">
        <f>IF(E135="","",IF(ISERROR(VLOOKUP(E135,'1-学员信息表'!A:AC,9,0)),"错误",IF(VLOOKUP(E135,'1-学员信息表'!A:AC,9,0)="","错误",VLOOKUP(E135,'1-学员信息表'!A:AC,9,0))))</f>
        <v/>
      </c>
      <c r="X135" s="27" t="str">
        <f>IF(E135="","",IF(ISERROR(VLOOKUP(E135,'1-学员信息表'!A:AC,19,0)),"错误",IF(VLOOKUP(E135,'1-学员信息表'!A:AC,19,0)="","错误",VLOOKUP(E135,'1-学员信息表'!A:AC,19,0))))</f>
        <v/>
      </c>
      <c r="Y135" s="27" t="str">
        <f>IF(E135="","",IF(ISERROR(VLOOKUP(E135,'1-学员信息表'!A:AC,20,0)),"错误",IF(VLOOKUP(E135,'1-学员信息表'!A:AC,20,0)="","错误",VLOOKUP(E135,'1-学员信息表'!A:AC,20,0))))</f>
        <v/>
      </c>
    </row>
    <row r="136" spans="1:25">
      <c r="A136" s="158" t="str">
        <f t="shared" si="6"/>
        <v/>
      </c>
      <c r="B136" s="26" t="str">
        <f t="shared" si="7"/>
        <v/>
      </c>
      <c r="C136" s="159" t="str">
        <f t="shared" si="8"/>
        <v/>
      </c>
      <c r="D136" s="147"/>
      <c r="E136" s="169"/>
      <c r="F136" s="26" t="str">
        <f>IF(E136="","",IFERROR(VLOOKUP(E136,'1-学员信息表'!A:AC,2,0),"错误"))</f>
        <v/>
      </c>
      <c r="G136" s="26" t="str">
        <f>IF(E136="","",VLOOKUP(LEFT(H136,3),班级编码!A:M,8,0))</f>
        <v/>
      </c>
      <c r="H136" s="169"/>
      <c r="I136" s="30" t="str">
        <f>IF(E136="","",IFERROR(VLOOKUP(H136,'2-班级信息'!A:AI,23,0),"错误"))</f>
        <v/>
      </c>
      <c r="J136" s="30" t="str">
        <f>IF(E136="","",IFERROR(VLOOKUP(H136,'2-班级信息'!A:AI,24,0),"错误"))</f>
        <v/>
      </c>
      <c r="K136" s="33" t="str">
        <f>IF(E136="","",IFERROR(VLOOKUP(H136,'2-班级信息'!A:AD,6,0),"错误"))</f>
        <v/>
      </c>
      <c r="L136" s="33" t="str">
        <f>IF(E136="","",IFERROR(VLOOKUP(H136,'2-班级信息'!A:AD,30,0),"错误"))</f>
        <v/>
      </c>
      <c r="M136" s="170"/>
      <c r="N136" s="171"/>
      <c r="O136" s="28">
        <f>SUMIF('6-学员费用预警表'!A:A,E136,'6-学员费用预警表'!E:E)</f>
        <v>0</v>
      </c>
      <c r="P136" s="28">
        <f>SUMIF('6-学员费用预警表'!A:A,E136,'6-学员费用预警表'!H:H)</f>
        <v>0</v>
      </c>
      <c r="Q136" s="27" t="str">
        <f>IF(E136="","",IFERROR(VLOOKUP(E136,'1-学员信息表'!A:AC,8,0),"错误"))</f>
        <v/>
      </c>
      <c r="R136" s="172"/>
      <c r="S136" s="29"/>
      <c r="T136" s="266"/>
      <c r="U136" s="31"/>
      <c r="V136" s="32"/>
      <c r="W136" s="30" t="str">
        <f>IF(E136="","",IF(ISERROR(VLOOKUP(E136,'1-学员信息表'!A:AC,9,0)),"错误",IF(VLOOKUP(E136,'1-学员信息表'!A:AC,9,0)="","错误",VLOOKUP(E136,'1-学员信息表'!A:AC,9,0))))</f>
        <v/>
      </c>
      <c r="X136" s="27" t="str">
        <f>IF(E136="","",IF(ISERROR(VLOOKUP(E136,'1-学员信息表'!A:AC,19,0)),"错误",IF(VLOOKUP(E136,'1-学员信息表'!A:AC,19,0)="","错误",VLOOKUP(E136,'1-学员信息表'!A:AC,19,0))))</f>
        <v/>
      </c>
      <c r="Y136" s="27" t="str">
        <f>IF(E136="","",IF(ISERROR(VLOOKUP(E136,'1-学员信息表'!A:AC,20,0)),"错误",IF(VLOOKUP(E136,'1-学员信息表'!A:AC,20,0)="","错误",VLOOKUP(E136,'1-学员信息表'!A:AC,20,0))))</f>
        <v/>
      </c>
    </row>
    <row r="137" spans="1:25">
      <c r="A137" s="158" t="str">
        <f t="shared" si="6"/>
        <v/>
      </c>
      <c r="B137" s="26" t="str">
        <f t="shared" si="7"/>
        <v/>
      </c>
      <c r="C137" s="159" t="str">
        <f t="shared" si="8"/>
        <v/>
      </c>
      <c r="D137" s="147"/>
      <c r="E137" s="169"/>
      <c r="F137" s="26" t="str">
        <f>IF(E137="","",IFERROR(VLOOKUP(E137,'1-学员信息表'!A:AC,2,0),"错误"))</f>
        <v/>
      </c>
      <c r="G137" s="26" t="str">
        <f>IF(E137="","",VLOOKUP(LEFT(H137,3),班级编码!A:M,8,0))</f>
        <v/>
      </c>
      <c r="H137" s="169"/>
      <c r="I137" s="30" t="str">
        <f>IF(E137="","",IFERROR(VLOOKUP(H137,'2-班级信息'!A:AI,23,0),"错误"))</f>
        <v/>
      </c>
      <c r="J137" s="30" t="str">
        <f>IF(E137="","",IFERROR(VLOOKUP(H137,'2-班级信息'!A:AI,24,0),"错误"))</f>
        <v/>
      </c>
      <c r="K137" s="33" t="str">
        <f>IF(E137="","",IFERROR(VLOOKUP(H137,'2-班级信息'!A:AD,6,0),"错误"))</f>
        <v/>
      </c>
      <c r="L137" s="33" t="str">
        <f>IF(E137="","",IFERROR(VLOOKUP(H137,'2-班级信息'!A:AD,30,0),"错误"))</f>
        <v/>
      </c>
      <c r="M137" s="170"/>
      <c r="N137" s="171"/>
      <c r="O137" s="28">
        <f>SUMIF('6-学员费用预警表'!A:A,E137,'6-学员费用预警表'!E:E)</f>
        <v>0</v>
      </c>
      <c r="P137" s="28">
        <f>SUMIF('6-学员费用预警表'!A:A,E137,'6-学员费用预警表'!H:H)</f>
        <v>0</v>
      </c>
      <c r="Q137" s="27" t="str">
        <f>IF(E137="","",IFERROR(VLOOKUP(E137,'1-学员信息表'!A:AC,8,0),"错误"))</f>
        <v/>
      </c>
      <c r="R137" s="172"/>
      <c r="S137" s="29"/>
      <c r="T137" s="266"/>
      <c r="U137" s="31"/>
      <c r="V137" s="32"/>
      <c r="W137" s="30" t="str">
        <f>IF(E137="","",IF(ISERROR(VLOOKUP(E137,'1-学员信息表'!A:AC,9,0)),"错误",IF(VLOOKUP(E137,'1-学员信息表'!A:AC,9,0)="","错误",VLOOKUP(E137,'1-学员信息表'!A:AC,9,0))))</f>
        <v/>
      </c>
      <c r="X137" s="27" t="str">
        <f>IF(E137="","",IF(ISERROR(VLOOKUP(E137,'1-学员信息表'!A:AC,19,0)),"错误",IF(VLOOKUP(E137,'1-学员信息表'!A:AC,19,0)="","错误",VLOOKUP(E137,'1-学员信息表'!A:AC,19,0))))</f>
        <v/>
      </c>
      <c r="Y137" s="27" t="str">
        <f>IF(E137="","",IF(ISERROR(VLOOKUP(E137,'1-学员信息表'!A:AC,20,0)),"错误",IF(VLOOKUP(E137,'1-学员信息表'!A:AC,20,0)="","错误",VLOOKUP(E137,'1-学员信息表'!A:AC,20,0))))</f>
        <v/>
      </c>
    </row>
    <row r="138" spans="1:25">
      <c r="A138" s="158" t="str">
        <f t="shared" si="6"/>
        <v/>
      </c>
      <c r="B138" s="26" t="str">
        <f t="shared" si="7"/>
        <v/>
      </c>
      <c r="C138" s="159" t="str">
        <f t="shared" si="8"/>
        <v/>
      </c>
      <c r="D138" s="147"/>
      <c r="E138" s="169"/>
      <c r="F138" s="26" t="str">
        <f>IF(E138="","",IFERROR(VLOOKUP(E138,'1-学员信息表'!A:AC,2,0),"错误"))</f>
        <v/>
      </c>
      <c r="G138" s="26" t="str">
        <f>IF(E138="","",VLOOKUP(LEFT(H138,3),班级编码!A:M,8,0))</f>
        <v/>
      </c>
      <c r="H138" s="169"/>
      <c r="I138" s="30" t="str">
        <f>IF(E138="","",IFERROR(VLOOKUP(H138,'2-班级信息'!A:AI,23,0),"错误"))</f>
        <v/>
      </c>
      <c r="J138" s="30" t="str">
        <f>IF(E138="","",IFERROR(VLOOKUP(H138,'2-班级信息'!A:AI,24,0),"错误"))</f>
        <v/>
      </c>
      <c r="K138" s="33" t="str">
        <f>IF(E138="","",IFERROR(VLOOKUP(H138,'2-班级信息'!A:AD,6,0),"错误"))</f>
        <v/>
      </c>
      <c r="L138" s="33" t="str">
        <f>IF(E138="","",IFERROR(VLOOKUP(H138,'2-班级信息'!A:AD,30,0),"错误"))</f>
        <v/>
      </c>
      <c r="M138" s="170"/>
      <c r="N138" s="171"/>
      <c r="O138" s="28">
        <f>SUMIF('6-学员费用预警表'!A:A,E138,'6-学员费用预警表'!E:E)</f>
        <v>0</v>
      </c>
      <c r="P138" s="28">
        <f>SUMIF('6-学员费用预警表'!A:A,E138,'6-学员费用预警表'!H:H)</f>
        <v>0</v>
      </c>
      <c r="Q138" s="27" t="str">
        <f>IF(E138="","",IFERROR(VLOOKUP(E138,'1-学员信息表'!A:AC,8,0),"错误"))</f>
        <v/>
      </c>
      <c r="R138" s="172"/>
      <c r="S138" s="29"/>
      <c r="T138" s="266"/>
      <c r="U138" s="31"/>
      <c r="V138" s="32"/>
      <c r="W138" s="30" t="str">
        <f>IF(E138="","",IF(ISERROR(VLOOKUP(E138,'1-学员信息表'!A:AC,9,0)),"错误",IF(VLOOKUP(E138,'1-学员信息表'!A:AC,9,0)="","错误",VLOOKUP(E138,'1-学员信息表'!A:AC,9,0))))</f>
        <v/>
      </c>
      <c r="X138" s="27" t="str">
        <f>IF(E138="","",IF(ISERROR(VLOOKUP(E138,'1-学员信息表'!A:AC,19,0)),"错误",IF(VLOOKUP(E138,'1-学员信息表'!A:AC,19,0)="","错误",VLOOKUP(E138,'1-学员信息表'!A:AC,19,0))))</f>
        <v/>
      </c>
      <c r="Y138" s="27" t="str">
        <f>IF(E138="","",IF(ISERROR(VLOOKUP(E138,'1-学员信息表'!A:AC,20,0)),"错误",IF(VLOOKUP(E138,'1-学员信息表'!A:AC,20,0)="","错误",VLOOKUP(E138,'1-学员信息表'!A:AC,20,0))))</f>
        <v/>
      </c>
    </row>
    <row r="139" spans="1:25">
      <c r="A139" s="158" t="str">
        <f t="shared" si="6"/>
        <v/>
      </c>
      <c r="B139" s="26" t="str">
        <f t="shared" si="7"/>
        <v/>
      </c>
      <c r="C139" s="159" t="str">
        <f t="shared" si="8"/>
        <v/>
      </c>
      <c r="D139" s="147"/>
      <c r="E139" s="169"/>
      <c r="F139" s="26" t="str">
        <f>IF(E139="","",IFERROR(VLOOKUP(E139,'1-学员信息表'!A:AC,2,0),"错误"))</f>
        <v/>
      </c>
      <c r="G139" s="26" t="str">
        <f>IF(E139="","",VLOOKUP(LEFT(H139,3),班级编码!A:M,8,0))</f>
        <v/>
      </c>
      <c r="H139" s="169"/>
      <c r="I139" s="30" t="str">
        <f>IF(E139="","",IFERROR(VLOOKUP(H139,'2-班级信息'!A:AI,23,0),"错误"))</f>
        <v/>
      </c>
      <c r="J139" s="30" t="str">
        <f>IF(E139="","",IFERROR(VLOOKUP(H139,'2-班级信息'!A:AI,24,0),"错误"))</f>
        <v/>
      </c>
      <c r="K139" s="33" t="str">
        <f>IF(E139="","",IFERROR(VLOOKUP(H139,'2-班级信息'!A:AD,6,0),"错误"))</f>
        <v/>
      </c>
      <c r="L139" s="33" t="str">
        <f>IF(E139="","",IFERROR(VLOOKUP(H139,'2-班级信息'!A:AD,30,0),"错误"))</f>
        <v/>
      </c>
      <c r="M139" s="170"/>
      <c r="N139" s="171"/>
      <c r="O139" s="28">
        <f>SUMIF('6-学员费用预警表'!A:A,E139,'6-学员费用预警表'!E:E)</f>
        <v>0</v>
      </c>
      <c r="P139" s="28">
        <f>SUMIF('6-学员费用预警表'!A:A,E139,'6-学员费用预警表'!H:H)</f>
        <v>0</v>
      </c>
      <c r="Q139" s="27" t="str">
        <f>IF(E139="","",IFERROR(VLOOKUP(E139,'1-学员信息表'!A:AC,8,0),"错误"))</f>
        <v/>
      </c>
      <c r="R139" s="172"/>
      <c r="S139" s="29"/>
      <c r="T139" s="266"/>
      <c r="U139" s="31"/>
      <c r="V139" s="32"/>
      <c r="W139" s="30" t="str">
        <f>IF(E139="","",IF(ISERROR(VLOOKUP(E139,'1-学员信息表'!A:AC,9,0)),"错误",IF(VLOOKUP(E139,'1-学员信息表'!A:AC,9,0)="","错误",VLOOKUP(E139,'1-学员信息表'!A:AC,9,0))))</f>
        <v/>
      </c>
      <c r="X139" s="27" t="str">
        <f>IF(E139="","",IF(ISERROR(VLOOKUP(E139,'1-学员信息表'!A:AC,19,0)),"错误",IF(VLOOKUP(E139,'1-学员信息表'!A:AC,19,0)="","错误",VLOOKUP(E139,'1-学员信息表'!A:AC,19,0))))</f>
        <v/>
      </c>
      <c r="Y139" s="27" t="str">
        <f>IF(E139="","",IF(ISERROR(VLOOKUP(E139,'1-学员信息表'!A:AC,20,0)),"错误",IF(VLOOKUP(E139,'1-学员信息表'!A:AC,20,0)="","错误",VLOOKUP(E139,'1-学员信息表'!A:AC,20,0))))</f>
        <v/>
      </c>
    </row>
    <row r="140" spans="1:25">
      <c r="A140" s="158" t="str">
        <f t="shared" si="6"/>
        <v/>
      </c>
      <c r="B140" s="26" t="str">
        <f t="shared" si="7"/>
        <v/>
      </c>
      <c r="C140" s="159" t="str">
        <f t="shared" si="8"/>
        <v/>
      </c>
      <c r="D140" s="147"/>
      <c r="E140" s="169"/>
      <c r="F140" s="26" t="str">
        <f>IF(E140="","",IFERROR(VLOOKUP(E140,'1-学员信息表'!A:AC,2,0),"错误"))</f>
        <v/>
      </c>
      <c r="G140" s="26" t="str">
        <f>IF(E140="","",VLOOKUP(LEFT(H140,3),班级编码!A:M,8,0))</f>
        <v/>
      </c>
      <c r="H140" s="169"/>
      <c r="I140" s="30" t="str">
        <f>IF(E140="","",IFERROR(VLOOKUP(H140,'2-班级信息'!A:AI,23,0),"错误"))</f>
        <v/>
      </c>
      <c r="J140" s="30" t="str">
        <f>IF(E140="","",IFERROR(VLOOKUP(H140,'2-班级信息'!A:AI,24,0),"错误"))</f>
        <v/>
      </c>
      <c r="K140" s="33" t="str">
        <f>IF(E140="","",IFERROR(VLOOKUP(H140,'2-班级信息'!A:AD,6,0),"错误"))</f>
        <v/>
      </c>
      <c r="L140" s="33" t="str">
        <f>IF(E140="","",IFERROR(VLOOKUP(H140,'2-班级信息'!A:AD,30,0),"错误"))</f>
        <v/>
      </c>
      <c r="M140" s="170"/>
      <c r="N140" s="171"/>
      <c r="O140" s="28">
        <f>SUMIF('6-学员费用预警表'!A:A,E140,'6-学员费用预警表'!E:E)</f>
        <v>0</v>
      </c>
      <c r="P140" s="28">
        <f>SUMIF('6-学员费用预警表'!A:A,E140,'6-学员费用预警表'!H:H)</f>
        <v>0</v>
      </c>
      <c r="Q140" s="27" t="str">
        <f>IF(E140="","",IFERROR(VLOOKUP(E140,'1-学员信息表'!A:AC,8,0),"错误"))</f>
        <v/>
      </c>
      <c r="R140" s="172"/>
      <c r="S140" s="29"/>
      <c r="T140" s="266"/>
      <c r="U140" s="31"/>
      <c r="V140" s="32"/>
      <c r="W140" s="30" t="str">
        <f>IF(E140="","",IF(ISERROR(VLOOKUP(E140,'1-学员信息表'!A:AC,9,0)),"错误",IF(VLOOKUP(E140,'1-学员信息表'!A:AC,9,0)="","错误",VLOOKUP(E140,'1-学员信息表'!A:AC,9,0))))</f>
        <v/>
      </c>
      <c r="X140" s="27" t="str">
        <f>IF(E140="","",IF(ISERROR(VLOOKUP(E140,'1-学员信息表'!A:AC,19,0)),"错误",IF(VLOOKUP(E140,'1-学员信息表'!A:AC,19,0)="","错误",VLOOKUP(E140,'1-学员信息表'!A:AC,19,0))))</f>
        <v/>
      </c>
      <c r="Y140" s="27" t="str">
        <f>IF(E140="","",IF(ISERROR(VLOOKUP(E140,'1-学员信息表'!A:AC,20,0)),"错误",IF(VLOOKUP(E140,'1-学员信息表'!A:AC,20,0)="","错误",VLOOKUP(E140,'1-学员信息表'!A:AC,20,0))))</f>
        <v/>
      </c>
    </row>
    <row r="141" spans="1:25">
      <c r="A141" s="158" t="str">
        <f t="shared" si="6"/>
        <v/>
      </c>
      <c r="B141" s="26" t="str">
        <f t="shared" si="7"/>
        <v/>
      </c>
      <c r="C141" s="159" t="str">
        <f t="shared" si="8"/>
        <v/>
      </c>
      <c r="D141" s="147"/>
      <c r="E141" s="169"/>
      <c r="F141" s="26" t="str">
        <f>IF(E141="","",IFERROR(VLOOKUP(E141,'1-学员信息表'!A:AC,2,0),"错误"))</f>
        <v/>
      </c>
      <c r="G141" s="26" t="str">
        <f>IF(E141="","",VLOOKUP(LEFT(H141,3),班级编码!A:M,8,0))</f>
        <v/>
      </c>
      <c r="H141" s="169"/>
      <c r="I141" s="30" t="str">
        <f>IF(E141="","",IFERROR(VLOOKUP(H141,'2-班级信息'!A:AI,23,0),"错误"))</f>
        <v/>
      </c>
      <c r="J141" s="30" t="str">
        <f>IF(E141="","",IFERROR(VLOOKUP(H141,'2-班级信息'!A:AI,24,0),"错误"))</f>
        <v/>
      </c>
      <c r="K141" s="33" t="str">
        <f>IF(E141="","",IFERROR(VLOOKUP(H141,'2-班级信息'!A:AD,6,0),"错误"))</f>
        <v/>
      </c>
      <c r="L141" s="33" t="str">
        <f>IF(E141="","",IFERROR(VLOOKUP(H141,'2-班级信息'!A:AD,30,0),"错误"))</f>
        <v/>
      </c>
      <c r="M141" s="170"/>
      <c r="N141" s="171"/>
      <c r="O141" s="28">
        <f>SUMIF('6-学员费用预警表'!A:A,E141,'6-学员费用预警表'!E:E)</f>
        <v>0</v>
      </c>
      <c r="P141" s="28">
        <f>SUMIF('6-学员费用预警表'!A:A,E141,'6-学员费用预警表'!H:H)</f>
        <v>0</v>
      </c>
      <c r="Q141" s="27" t="str">
        <f>IF(E141="","",IFERROR(VLOOKUP(E141,'1-学员信息表'!A:AC,8,0),"错误"))</f>
        <v/>
      </c>
      <c r="R141" s="172"/>
      <c r="S141" s="29"/>
      <c r="T141" s="266"/>
      <c r="U141" s="31"/>
      <c r="V141" s="32"/>
      <c r="W141" s="30" t="str">
        <f>IF(E141="","",IF(ISERROR(VLOOKUP(E141,'1-学员信息表'!A:AC,9,0)),"错误",IF(VLOOKUP(E141,'1-学员信息表'!A:AC,9,0)="","错误",VLOOKUP(E141,'1-学员信息表'!A:AC,9,0))))</f>
        <v/>
      </c>
      <c r="X141" s="27" t="str">
        <f>IF(E141="","",IF(ISERROR(VLOOKUP(E141,'1-学员信息表'!A:AC,19,0)),"错误",IF(VLOOKUP(E141,'1-学员信息表'!A:AC,19,0)="","错误",VLOOKUP(E141,'1-学员信息表'!A:AC,19,0))))</f>
        <v/>
      </c>
      <c r="Y141" s="27" t="str">
        <f>IF(E141="","",IF(ISERROR(VLOOKUP(E141,'1-学员信息表'!A:AC,20,0)),"错误",IF(VLOOKUP(E141,'1-学员信息表'!A:AC,20,0)="","错误",VLOOKUP(E141,'1-学员信息表'!A:AC,20,0))))</f>
        <v/>
      </c>
    </row>
    <row r="142" spans="1:25">
      <c r="A142" s="158" t="str">
        <f t="shared" si="6"/>
        <v/>
      </c>
      <c r="B142" s="26" t="str">
        <f t="shared" si="7"/>
        <v/>
      </c>
      <c r="C142" s="159" t="str">
        <f t="shared" si="8"/>
        <v/>
      </c>
      <c r="D142" s="147"/>
      <c r="E142" s="169"/>
      <c r="F142" s="26" t="str">
        <f>IF(E142="","",IFERROR(VLOOKUP(E142,'1-学员信息表'!A:AC,2,0),"错误"))</f>
        <v/>
      </c>
      <c r="G142" s="26" t="str">
        <f>IF(E142="","",VLOOKUP(LEFT(H142,3),班级编码!A:M,8,0))</f>
        <v/>
      </c>
      <c r="H142" s="169"/>
      <c r="I142" s="30" t="str">
        <f>IF(E142="","",IFERROR(VLOOKUP(H142,'2-班级信息'!A:AI,23,0),"错误"))</f>
        <v/>
      </c>
      <c r="J142" s="30" t="str">
        <f>IF(E142="","",IFERROR(VLOOKUP(H142,'2-班级信息'!A:AI,24,0),"错误"))</f>
        <v/>
      </c>
      <c r="K142" s="33" t="str">
        <f>IF(E142="","",IFERROR(VLOOKUP(H142,'2-班级信息'!A:AD,6,0),"错误"))</f>
        <v/>
      </c>
      <c r="L142" s="33" t="str">
        <f>IF(E142="","",IFERROR(VLOOKUP(H142,'2-班级信息'!A:AD,30,0),"错误"))</f>
        <v/>
      </c>
      <c r="M142" s="170"/>
      <c r="N142" s="171"/>
      <c r="O142" s="28">
        <f>SUMIF('6-学员费用预警表'!A:A,E142,'6-学员费用预警表'!E:E)</f>
        <v>0</v>
      </c>
      <c r="P142" s="28">
        <f>SUMIF('6-学员费用预警表'!A:A,E142,'6-学员费用预警表'!H:H)</f>
        <v>0</v>
      </c>
      <c r="Q142" s="27" t="str">
        <f>IF(E142="","",IFERROR(VLOOKUP(E142,'1-学员信息表'!A:AC,8,0),"错误"))</f>
        <v/>
      </c>
      <c r="R142" s="172"/>
      <c r="S142" s="29"/>
      <c r="T142" s="266"/>
      <c r="U142" s="31"/>
      <c r="V142" s="32"/>
      <c r="W142" s="30" t="str">
        <f>IF(E142="","",IF(ISERROR(VLOOKUP(E142,'1-学员信息表'!A:AC,9,0)),"错误",IF(VLOOKUP(E142,'1-学员信息表'!A:AC,9,0)="","错误",VLOOKUP(E142,'1-学员信息表'!A:AC,9,0))))</f>
        <v/>
      </c>
      <c r="X142" s="27" t="str">
        <f>IF(E142="","",IF(ISERROR(VLOOKUP(E142,'1-学员信息表'!A:AC,19,0)),"错误",IF(VLOOKUP(E142,'1-学员信息表'!A:AC,19,0)="","错误",VLOOKUP(E142,'1-学员信息表'!A:AC,19,0))))</f>
        <v/>
      </c>
      <c r="Y142" s="27" t="str">
        <f>IF(E142="","",IF(ISERROR(VLOOKUP(E142,'1-学员信息表'!A:AC,20,0)),"错误",IF(VLOOKUP(E142,'1-学员信息表'!A:AC,20,0)="","错误",VLOOKUP(E142,'1-学员信息表'!A:AC,20,0))))</f>
        <v/>
      </c>
    </row>
    <row r="143" spans="1:25">
      <c r="A143" s="158" t="str">
        <f t="shared" si="6"/>
        <v/>
      </c>
      <c r="B143" s="26" t="str">
        <f t="shared" si="7"/>
        <v/>
      </c>
      <c r="C143" s="159" t="str">
        <f t="shared" si="8"/>
        <v/>
      </c>
      <c r="D143" s="147"/>
      <c r="E143" s="169"/>
      <c r="F143" s="26" t="str">
        <f>IF(E143="","",IFERROR(VLOOKUP(E143,'1-学员信息表'!A:AC,2,0),"错误"))</f>
        <v/>
      </c>
      <c r="G143" s="26" t="str">
        <f>IF(E143="","",VLOOKUP(LEFT(H143,3),班级编码!A:M,8,0))</f>
        <v/>
      </c>
      <c r="H143" s="169"/>
      <c r="I143" s="30" t="str">
        <f>IF(E143="","",IFERROR(VLOOKUP(H143,'2-班级信息'!A:AI,23,0),"错误"))</f>
        <v/>
      </c>
      <c r="J143" s="30" t="str">
        <f>IF(E143="","",IFERROR(VLOOKUP(H143,'2-班级信息'!A:AI,24,0),"错误"))</f>
        <v/>
      </c>
      <c r="K143" s="33" t="str">
        <f>IF(E143="","",IFERROR(VLOOKUP(H143,'2-班级信息'!A:AD,6,0),"错误"))</f>
        <v/>
      </c>
      <c r="L143" s="33" t="str">
        <f>IF(E143="","",IFERROR(VLOOKUP(H143,'2-班级信息'!A:AD,30,0),"错误"))</f>
        <v/>
      </c>
      <c r="M143" s="170"/>
      <c r="N143" s="171"/>
      <c r="O143" s="28">
        <f>SUMIF('6-学员费用预警表'!A:A,E143,'6-学员费用预警表'!E:E)</f>
        <v>0</v>
      </c>
      <c r="P143" s="28">
        <f>SUMIF('6-学员费用预警表'!A:A,E143,'6-学员费用预警表'!H:H)</f>
        <v>0</v>
      </c>
      <c r="Q143" s="27" t="str">
        <f>IF(E143="","",IFERROR(VLOOKUP(E143,'1-学员信息表'!A:AC,8,0),"错误"))</f>
        <v/>
      </c>
      <c r="R143" s="172"/>
      <c r="S143" s="29"/>
      <c r="T143" s="266"/>
      <c r="U143" s="31"/>
      <c r="V143" s="32"/>
      <c r="W143" s="30" t="str">
        <f>IF(E143="","",IF(ISERROR(VLOOKUP(E143,'1-学员信息表'!A:AC,9,0)),"错误",IF(VLOOKUP(E143,'1-学员信息表'!A:AC,9,0)="","错误",VLOOKUP(E143,'1-学员信息表'!A:AC,9,0))))</f>
        <v/>
      </c>
      <c r="X143" s="27" t="str">
        <f>IF(E143="","",IF(ISERROR(VLOOKUP(E143,'1-学员信息表'!A:AC,19,0)),"错误",IF(VLOOKUP(E143,'1-学员信息表'!A:AC,19,0)="","错误",VLOOKUP(E143,'1-学员信息表'!A:AC,19,0))))</f>
        <v/>
      </c>
      <c r="Y143" s="27" t="str">
        <f>IF(E143="","",IF(ISERROR(VLOOKUP(E143,'1-学员信息表'!A:AC,20,0)),"错误",IF(VLOOKUP(E143,'1-学员信息表'!A:AC,20,0)="","错误",VLOOKUP(E143,'1-学员信息表'!A:AC,20,0))))</f>
        <v/>
      </c>
    </row>
    <row r="144" spans="1:25">
      <c r="A144" s="158" t="str">
        <f t="shared" si="6"/>
        <v/>
      </c>
      <c r="B144" s="26" t="str">
        <f t="shared" si="7"/>
        <v/>
      </c>
      <c r="C144" s="159" t="str">
        <f t="shared" si="8"/>
        <v/>
      </c>
      <c r="D144" s="147"/>
      <c r="E144" s="169"/>
      <c r="F144" s="26" t="str">
        <f>IF(E144="","",IFERROR(VLOOKUP(E144,'1-学员信息表'!A:AC,2,0),"错误"))</f>
        <v/>
      </c>
      <c r="G144" s="26" t="str">
        <f>IF(E144="","",VLOOKUP(LEFT(H144,3),班级编码!A:M,8,0))</f>
        <v/>
      </c>
      <c r="H144" s="169"/>
      <c r="I144" s="30" t="str">
        <f>IF(E144="","",IFERROR(VLOOKUP(H144,'2-班级信息'!A:AI,23,0),"错误"))</f>
        <v/>
      </c>
      <c r="J144" s="30" t="str">
        <f>IF(E144="","",IFERROR(VLOOKUP(H144,'2-班级信息'!A:AI,24,0),"错误"))</f>
        <v/>
      </c>
      <c r="K144" s="33" t="str">
        <f>IF(E144="","",IFERROR(VLOOKUP(H144,'2-班级信息'!A:AD,6,0),"错误"))</f>
        <v/>
      </c>
      <c r="L144" s="33" t="str">
        <f>IF(E144="","",IFERROR(VLOOKUP(H144,'2-班级信息'!A:AD,30,0),"错误"))</f>
        <v/>
      </c>
      <c r="M144" s="170"/>
      <c r="N144" s="171"/>
      <c r="O144" s="28">
        <f>SUMIF('6-学员费用预警表'!A:A,E144,'6-学员费用预警表'!E:E)</f>
        <v>0</v>
      </c>
      <c r="P144" s="28">
        <f>SUMIF('6-学员费用预警表'!A:A,E144,'6-学员费用预警表'!H:H)</f>
        <v>0</v>
      </c>
      <c r="Q144" s="27" t="str">
        <f>IF(E144="","",IFERROR(VLOOKUP(E144,'1-学员信息表'!A:AC,8,0),"错误"))</f>
        <v/>
      </c>
      <c r="R144" s="172"/>
      <c r="S144" s="29"/>
      <c r="T144" s="266"/>
      <c r="U144" s="31"/>
      <c r="V144" s="32"/>
      <c r="W144" s="30" t="str">
        <f>IF(E144="","",IF(ISERROR(VLOOKUP(E144,'1-学员信息表'!A:AC,9,0)),"错误",IF(VLOOKUP(E144,'1-学员信息表'!A:AC,9,0)="","错误",VLOOKUP(E144,'1-学员信息表'!A:AC,9,0))))</f>
        <v/>
      </c>
      <c r="X144" s="27" t="str">
        <f>IF(E144="","",IF(ISERROR(VLOOKUP(E144,'1-学员信息表'!A:AC,19,0)),"错误",IF(VLOOKUP(E144,'1-学员信息表'!A:AC,19,0)="","错误",VLOOKUP(E144,'1-学员信息表'!A:AC,19,0))))</f>
        <v/>
      </c>
      <c r="Y144" s="27" t="str">
        <f>IF(E144="","",IF(ISERROR(VLOOKUP(E144,'1-学员信息表'!A:AC,20,0)),"错误",IF(VLOOKUP(E144,'1-学员信息表'!A:AC,20,0)="","错误",VLOOKUP(E144,'1-学员信息表'!A:AC,20,0))))</f>
        <v/>
      </c>
    </row>
    <row r="145" spans="1:25">
      <c r="A145" s="158" t="str">
        <f t="shared" si="6"/>
        <v/>
      </c>
      <c r="B145" s="26" t="str">
        <f t="shared" si="7"/>
        <v/>
      </c>
      <c r="C145" s="159" t="str">
        <f t="shared" si="8"/>
        <v/>
      </c>
      <c r="D145" s="147"/>
      <c r="E145" s="169"/>
      <c r="F145" s="26" t="str">
        <f>IF(E145="","",IFERROR(VLOOKUP(E145,'1-学员信息表'!A:AC,2,0),"错误"))</f>
        <v/>
      </c>
      <c r="G145" s="26" t="str">
        <f>IF(E145="","",VLOOKUP(LEFT(H145,3),班级编码!A:M,8,0))</f>
        <v/>
      </c>
      <c r="H145" s="169"/>
      <c r="I145" s="30" t="str">
        <f>IF(E145="","",IFERROR(VLOOKUP(H145,'2-班级信息'!A:AI,23,0),"错误"))</f>
        <v/>
      </c>
      <c r="J145" s="30" t="str">
        <f>IF(E145="","",IFERROR(VLOOKUP(H145,'2-班级信息'!A:AI,24,0),"错误"))</f>
        <v/>
      </c>
      <c r="K145" s="33" t="str">
        <f>IF(E145="","",IFERROR(VLOOKUP(H145,'2-班级信息'!A:AD,6,0),"错误"))</f>
        <v/>
      </c>
      <c r="L145" s="33" t="str">
        <f>IF(E145="","",IFERROR(VLOOKUP(H145,'2-班级信息'!A:AD,30,0),"错误"))</f>
        <v/>
      </c>
      <c r="M145" s="170"/>
      <c r="N145" s="171"/>
      <c r="O145" s="28">
        <f>SUMIF('6-学员费用预警表'!A:A,E145,'6-学员费用预警表'!E:E)</f>
        <v>0</v>
      </c>
      <c r="P145" s="28">
        <f>SUMIF('6-学员费用预警表'!A:A,E145,'6-学员费用预警表'!H:H)</f>
        <v>0</v>
      </c>
      <c r="Q145" s="27" t="str">
        <f>IF(E145="","",IFERROR(VLOOKUP(E145,'1-学员信息表'!A:AC,8,0),"错误"))</f>
        <v/>
      </c>
      <c r="R145" s="172"/>
      <c r="S145" s="29"/>
      <c r="T145" s="266"/>
      <c r="U145" s="31"/>
      <c r="V145" s="32"/>
      <c r="W145" s="30" t="str">
        <f>IF(E145="","",IF(ISERROR(VLOOKUP(E145,'1-学员信息表'!A:AC,9,0)),"错误",IF(VLOOKUP(E145,'1-学员信息表'!A:AC,9,0)="","错误",VLOOKUP(E145,'1-学员信息表'!A:AC,9,0))))</f>
        <v/>
      </c>
      <c r="X145" s="27" t="str">
        <f>IF(E145="","",IF(ISERROR(VLOOKUP(E145,'1-学员信息表'!A:AC,19,0)),"错误",IF(VLOOKUP(E145,'1-学员信息表'!A:AC,19,0)="","错误",VLOOKUP(E145,'1-学员信息表'!A:AC,19,0))))</f>
        <v/>
      </c>
      <c r="Y145" s="27" t="str">
        <f>IF(E145="","",IF(ISERROR(VLOOKUP(E145,'1-学员信息表'!A:AC,20,0)),"错误",IF(VLOOKUP(E145,'1-学员信息表'!A:AC,20,0)="","错误",VLOOKUP(E145,'1-学员信息表'!A:AC,20,0))))</f>
        <v/>
      </c>
    </row>
    <row r="146" spans="1:25">
      <c r="A146" s="158" t="str">
        <f t="shared" si="6"/>
        <v/>
      </c>
      <c r="B146" s="26" t="str">
        <f t="shared" si="7"/>
        <v/>
      </c>
      <c r="C146" s="159" t="str">
        <f t="shared" si="8"/>
        <v/>
      </c>
      <c r="D146" s="147"/>
      <c r="E146" s="169"/>
      <c r="F146" s="26" t="str">
        <f>IF(E146="","",IFERROR(VLOOKUP(E146,'1-学员信息表'!A:AC,2,0),"错误"))</f>
        <v/>
      </c>
      <c r="G146" s="26" t="str">
        <f>IF(E146="","",VLOOKUP(LEFT(H146,3),班级编码!A:M,8,0))</f>
        <v/>
      </c>
      <c r="H146" s="169"/>
      <c r="I146" s="30" t="str">
        <f>IF(E146="","",IFERROR(VLOOKUP(H146,'2-班级信息'!A:AI,23,0),"错误"))</f>
        <v/>
      </c>
      <c r="J146" s="30" t="str">
        <f>IF(E146="","",IFERROR(VLOOKUP(H146,'2-班级信息'!A:AI,24,0),"错误"))</f>
        <v/>
      </c>
      <c r="K146" s="33" t="str">
        <f>IF(E146="","",IFERROR(VLOOKUP(H146,'2-班级信息'!A:AD,6,0),"错误"))</f>
        <v/>
      </c>
      <c r="L146" s="33" t="str">
        <f>IF(E146="","",IFERROR(VLOOKUP(H146,'2-班级信息'!A:AD,30,0),"错误"))</f>
        <v/>
      </c>
      <c r="M146" s="170"/>
      <c r="N146" s="171"/>
      <c r="O146" s="28">
        <f>SUMIF('6-学员费用预警表'!A:A,E146,'6-学员费用预警表'!E:E)</f>
        <v>0</v>
      </c>
      <c r="P146" s="28">
        <f>SUMIF('6-学员费用预警表'!A:A,E146,'6-学员费用预警表'!H:H)</f>
        <v>0</v>
      </c>
      <c r="Q146" s="27" t="str">
        <f>IF(E146="","",IFERROR(VLOOKUP(E146,'1-学员信息表'!A:AC,8,0),"错误"))</f>
        <v/>
      </c>
      <c r="R146" s="172"/>
      <c r="S146" s="29"/>
      <c r="T146" s="266"/>
      <c r="U146" s="31"/>
      <c r="V146" s="32"/>
      <c r="W146" s="30" t="str">
        <f>IF(E146="","",IF(ISERROR(VLOOKUP(E146,'1-学员信息表'!A:AC,9,0)),"错误",IF(VLOOKUP(E146,'1-学员信息表'!A:AC,9,0)="","错误",VLOOKUP(E146,'1-学员信息表'!A:AC,9,0))))</f>
        <v/>
      </c>
      <c r="X146" s="27" t="str">
        <f>IF(E146="","",IF(ISERROR(VLOOKUP(E146,'1-学员信息表'!A:AC,19,0)),"错误",IF(VLOOKUP(E146,'1-学员信息表'!A:AC,19,0)="","错误",VLOOKUP(E146,'1-学员信息表'!A:AC,19,0))))</f>
        <v/>
      </c>
      <c r="Y146" s="27" t="str">
        <f>IF(E146="","",IF(ISERROR(VLOOKUP(E146,'1-学员信息表'!A:AC,20,0)),"错误",IF(VLOOKUP(E146,'1-学员信息表'!A:AC,20,0)="","错误",VLOOKUP(E146,'1-学员信息表'!A:AC,20,0))))</f>
        <v/>
      </c>
    </row>
    <row r="147" spans="1:25">
      <c r="A147" s="158" t="str">
        <f t="shared" si="6"/>
        <v/>
      </c>
      <c r="B147" s="26" t="str">
        <f t="shared" si="7"/>
        <v/>
      </c>
      <c r="C147" s="159" t="str">
        <f t="shared" si="8"/>
        <v/>
      </c>
      <c r="D147" s="147"/>
      <c r="E147" s="169"/>
      <c r="F147" s="26" t="str">
        <f>IF(E147="","",IFERROR(VLOOKUP(E147,'1-学员信息表'!A:AC,2,0),"错误"))</f>
        <v/>
      </c>
      <c r="G147" s="26" t="str">
        <f>IF(E147="","",VLOOKUP(LEFT(H147,3),班级编码!A:M,8,0))</f>
        <v/>
      </c>
      <c r="H147" s="169"/>
      <c r="I147" s="30" t="str">
        <f>IF(E147="","",IFERROR(VLOOKUP(H147,'2-班级信息'!A:AI,23,0),"错误"))</f>
        <v/>
      </c>
      <c r="J147" s="30" t="str">
        <f>IF(E147="","",IFERROR(VLOOKUP(H147,'2-班级信息'!A:AI,24,0),"错误"))</f>
        <v/>
      </c>
      <c r="K147" s="33" t="str">
        <f>IF(E147="","",IFERROR(VLOOKUP(H147,'2-班级信息'!A:AD,6,0),"错误"))</f>
        <v/>
      </c>
      <c r="L147" s="33" t="str">
        <f>IF(E147="","",IFERROR(VLOOKUP(H147,'2-班级信息'!A:AD,30,0),"错误"))</f>
        <v/>
      </c>
      <c r="M147" s="170"/>
      <c r="N147" s="171"/>
      <c r="O147" s="28">
        <f>SUMIF('6-学员费用预警表'!A:A,E147,'6-学员费用预警表'!E:E)</f>
        <v>0</v>
      </c>
      <c r="P147" s="28">
        <f>SUMIF('6-学员费用预警表'!A:A,E147,'6-学员费用预警表'!H:H)</f>
        <v>0</v>
      </c>
      <c r="Q147" s="27" t="str">
        <f>IF(E147="","",IFERROR(VLOOKUP(E147,'1-学员信息表'!A:AC,8,0),"错误"))</f>
        <v/>
      </c>
      <c r="R147" s="172"/>
      <c r="S147" s="29"/>
      <c r="T147" s="266"/>
      <c r="U147" s="31"/>
      <c r="V147" s="32"/>
      <c r="W147" s="30" t="str">
        <f>IF(E147="","",IF(ISERROR(VLOOKUP(E147,'1-学员信息表'!A:AC,9,0)),"错误",IF(VLOOKUP(E147,'1-学员信息表'!A:AC,9,0)="","错误",VLOOKUP(E147,'1-学员信息表'!A:AC,9,0))))</f>
        <v/>
      </c>
      <c r="X147" s="27" t="str">
        <f>IF(E147="","",IF(ISERROR(VLOOKUP(E147,'1-学员信息表'!A:AC,19,0)),"错误",IF(VLOOKUP(E147,'1-学员信息表'!A:AC,19,0)="","错误",VLOOKUP(E147,'1-学员信息表'!A:AC,19,0))))</f>
        <v/>
      </c>
      <c r="Y147" s="27" t="str">
        <f>IF(E147="","",IF(ISERROR(VLOOKUP(E147,'1-学员信息表'!A:AC,20,0)),"错误",IF(VLOOKUP(E147,'1-学员信息表'!A:AC,20,0)="","错误",VLOOKUP(E147,'1-学员信息表'!A:AC,20,0))))</f>
        <v/>
      </c>
    </row>
    <row r="148" spans="1:25">
      <c r="A148" s="158" t="str">
        <f t="shared" si="6"/>
        <v/>
      </c>
      <c r="B148" s="26" t="str">
        <f t="shared" si="7"/>
        <v/>
      </c>
      <c r="C148" s="159" t="str">
        <f t="shared" si="8"/>
        <v/>
      </c>
      <c r="D148" s="147"/>
      <c r="E148" s="169"/>
      <c r="F148" s="26" t="str">
        <f>IF(E148="","",IFERROR(VLOOKUP(E148,'1-学员信息表'!A:AC,2,0),"错误"))</f>
        <v/>
      </c>
      <c r="G148" s="26" t="str">
        <f>IF(E148="","",VLOOKUP(LEFT(H148,3),班级编码!A:M,8,0))</f>
        <v/>
      </c>
      <c r="H148" s="169"/>
      <c r="I148" s="30" t="str">
        <f>IF(E148="","",IFERROR(VLOOKUP(H148,'2-班级信息'!A:AI,23,0),"错误"))</f>
        <v/>
      </c>
      <c r="J148" s="30" t="str">
        <f>IF(E148="","",IFERROR(VLOOKUP(H148,'2-班级信息'!A:AI,24,0),"错误"))</f>
        <v/>
      </c>
      <c r="K148" s="33" t="str">
        <f>IF(E148="","",IFERROR(VLOOKUP(H148,'2-班级信息'!A:AD,6,0),"错误"))</f>
        <v/>
      </c>
      <c r="L148" s="33" t="str">
        <f>IF(E148="","",IFERROR(VLOOKUP(H148,'2-班级信息'!A:AD,30,0),"错误"))</f>
        <v/>
      </c>
      <c r="M148" s="170"/>
      <c r="N148" s="171"/>
      <c r="O148" s="28">
        <f>SUMIF('6-学员费用预警表'!A:A,E148,'6-学员费用预警表'!E:E)</f>
        <v>0</v>
      </c>
      <c r="P148" s="28">
        <f>SUMIF('6-学员费用预警表'!A:A,E148,'6-学员费用预警表'!H:H)</f>
        <v>0</v>
      </c>
      <c r="Q148" s="27" t="str">
        <f>IF(E148="","",IFERROR(VLOOKUP(E148,'1-学员信息表'!A:AC,8,0),"错误"))</f>
        <v/>
      </c>
      <c r="R148" s="172"/>
      <c r="S148" s="29"/>
      <c r="T148" s="266"/>
      <c r="U148" s="31"/>
      <c r="V148" s="32"/>
      <c r="W148" s="30" t="str">
        <f>IF(E148="","",IF(ISERROR(VLOOKUP(E148,'1-学员信息表'!A:AC,9,0)),"错误",IF(VLOOKUP(E148,'1-学员信息表'!A:AC,9,0)="","错误",VLOOKUP(E148,'1-学员信息表'!A:AC,9,0))))</f>
        <v/>
      </c>
      <c r="X148" s="27" t="str">
        <f>IF(E148="","",IF(ISERROR(VLOOKUP(E148,'1-学员信息表'!A:AC,19,0)),"错误",IF(VLOOKUP(E148,'1-学员信息表'!A:AC,19,0)="","错误",VLOOKUP(E148,'1-学员信息表'!A:AC,19,0))))</f>
        <v/>
      </c>
      <c r="Y148" s="27" t="str">
        <f>IF(E148="","",IF(ISERROR(VLOOKUP(E148,'1-学员信息表'!A:AC,20,0)),"错误",IF(VLOOKUP(E148,'1-学员信息表'!A:AC,20,0)="","错误",VLOOKUP(E148,'1-学员信息表'!A:AC,20,0))))</f>
        <v/>
      </c>
    </row>
    <row r="149" spans="1:25">
      <c r="A149" s="158" t="str">
        <f t="shared" si="6"/>
        <v/>
      </c>
      <c r="B149" s="26" t="str">
        <f t="shared" si="7"/>
        <v/>
      </c>
      <c r="C149" s="159" t="str">
        <f t="shared" si="8"/>
        <v/>
      </c>
      <c r="D149" s="147"/>
      <c r="E149" s="169"/>
      <c r="F149" s="26" t="str">
        <f>IF(E149="","",IFERROR(VLOOKUP(E149,'1-学员信息表'!A:AC,2,0),"错误"))</f>
        <v/>
      </c>
      <c r="G149" s="26" t="str">
        <f>IF(E149="","",VLOOKUP(LEFT(H149,3),班级编码!A:M,8,0))</f>
        <v/>
      </c>
      <c r="H149" s="169"/>
      <c r="I149" s="30" t="str">
        <f>IF(E149="","",IFERROR(VLOOKUP(H149,'2-班级信息'!A:AI,23,0),"错误"))</f>
        <v/>
      </c>
      <c r="J149" s="30" t="str">
        <f>IF(E149="","",IFERROR(VLOOKUP(H149,'2-班级信息'!A:AI,24,0),"错误"))</f>
        <v/>
      </c>
      <c r="K149" s="33" t="str">
        <f>IF(E149="","",IFERROR(VLOOKUP(H149,'2-班级信息'!A:AD,6,0),"错误"))</f>
        <v/>
      </c>
      <c r="L149" s="33" t="str">
        <f>IF(E149="","",IFERROR(VLOOKUP(H149,'2-班级信息'!A:AD,30,0),"错误"))</f>
        <v/>
      </c>
      <c r="M149" s="170"/>
      <c r="N149" s="171"/>
      <c r="O149" s="28">
        <f>SUMIF('6-学员费用预警表'!A:A,E149,'6-学员费用预警表'!E:E)</f>
        <v>0</v>
      </c>
      <c r="P149" s="28">
        <f>SUMIF('6-学员费用预警表'!A:A,E149,'6-学员费用预警表'!H:H)</f>
        <v>0</v>
      </c>
      <c r="Q149" s="27" t="str">
        <f>IF(E149="","",IFERROR(VLOOKUP(E149,'1-学员信息表'!A:AC,8,0),"错误"))</f>
        <v/>
      </c>
      <c r="R149" s="172"/>
      <c r="S149" s="29"/>
      <c r="T149" s="266"/>
      <c r="U149" s="31"/>
      <c r="V149" s="32"/>
      <c r="W149" s="30" t="str">
        <f>IF(E149="","",IF(ISERROR(VLOOKUP(E149,'1-学员信息表'!A:AC,9,0)),"错误",IF(VLOOKUP(E149,'1-学员信息表'!A:AC,9,0)="","错误",VLOOKUP(E149,'1-学员信息表'!A:AC,9,0))))</f>
        <v/>
      </c>
      <c r="X149" s="27" t="str">
        <f>IF(E149="","",IF(ISERROR(VLOOKUP(E149,'1-学员信息表'!A:AC,19,0)),"错误",IF(VLOOKUP(E149,'1-学员信息表'!A:AC,19,0)="","错误",VLOOKUP(E149,'1-学员信息表'!A:AC,19,0))))</f>
        <v/>
      </c>
      <c r="Y149" s="27" t="str">
        <f>IF(E149="","",IF(ISERROR(VLOOKUP(E149,'1-学员信息表'!A:AC,20,0)),"错误",IF(VLOOKUP(E149,'1-学员信息表'!A:AC,20,0)="","错误",VLOOKUP(E149,'1-学员信息表'!A:AC,20,0))))</f>
        <v/>
      </c>
    </row>
    <row r="150" spans="1:25">
      <c r="A150" s="158" t="str">
        <f t="shared" si="6"/>
        <v/>
      </c>
      <c r="B150" s="26" t="str">
        <f t="shared" si="7"/>
        <v/>
      </c>
      <c r="C150" s="159" t="str">
        <f t="shared" si="8"/>
        <v/>
      </c>
      <c r="D150" s="147"/>
      <c r="E150" s="169"/>
      <c r="F150" s="26" t="str">
        <f>IF(E150="","",IFERROR(VLOOKUP(E150,'1-学员信息表'!A:AC,2,0),"错误"))</f>
        <v/>
      </c>
      <c r="G150" s="26" t="str">
        <f>IF(E150="","",VLOOKUP(LEFT(H150,3),班级编码!A:M,8,0))</f>
        <v/>
      </c>
      <c r="H150" s="169"/>
      <c r="I150" s="30" t="str">
        <f>IF(E150="","",IFERROR(VLOOKUP(H150,'2-班级信息'!A:AI,23,0),"错误"))</f>
        <v/>
      </c>
      <c r="J150" s="30" t="str">
        <f>IF(E150="","",IFERROR(VLOOKUP(H150,'2-班级信息'!A:AI,24,0),"错误"))</f>
        <v/>
      </c>
      <c r="K150" s="33" t="str">
        <f>IF(E150="","",IFERROR(VLOOKUP(H150,'2-班级信息'!A:AD,6,0),"错误"))</f>
        <v/>
      </c>
      <c r="L150" s="33" t="str">
        <f>IF(E150="","",IFERROR(VLOOKUP(H150,'2-班级信息'!A:AD,30,0),"错误"))</f>
        <v/>
      </c>
      <c r="M150" s="170"/>
      <c r="N150" s="171"/>
      <c r="O150" s="28">
        <f>SUMIF('6-学员费用预警表'!A:A,E150,'6-学员费用预警表'!E:E)</f>
        <v>0</v>
      </c>
      <c r="P150" s="28">
        <f>SUMIF('6-学员费用预警表'!A:A,E150,'6-学员费用预警表'!H:H)</f>
        <v>0</v>
      </c>
      <c r="Q150" s="27" t="str">
        <f>IF(E150="","",IFERROR(VLOOKUP(E150,'1-学员信息表'!A:AC,8,0),"错误"))</f>
        <v/>
      </c>
      <c r="R150" s="172"/>
      <c r="S150" s="29"/>
      <c r="T150" s="266"/>
      <c r="U150" s="31"/>
      <c r="V150" s="32"/>
      <c r="W150" s="30" t="str">
        <f>IF(E150="","",IF(ISERROR(VLOOKUP(E150,'1-学员信息表'!A:AC,9,0)),"错误",IF(VLOOKUP(E150,'1-学员信息表'!A:AC,9,0)="","错误",VLOOKUP(E150,'1-学员信息表'!A:AC,9,0))))</f>
        <v/>
      </c>
      <c r="X150" s="27" t="str">
        <f>IF(E150="","",IF(ISERROR(VLOOKUP(E150,'1-学员信息表'!A:AC,19,0)),"错误",IF(VLOOKUP(E150,'1-学员信息表'!A:AC,19,0)="","错误",VLOOKUP(E150,'1-学员信息表'!A:AC,19,0))))</f>
        <v/>
      </c>
      <c r="Y150" s="27" t="str">
        <f>IF(E150="","",IF(ISERROR(VLOOKUP(E150,'1-学员信息表'!A:AC,20,0)),"错误",IF(VLOOKUP(E150,'1-学员信息表'!A:AC,20,0)="","错误",VLOOKUP(E150,'1-学员信息表'!A:AC,20,0))))</f>
        <v/>
      </c>
    </row>
    <row r="151" spans="1:25">
      <c r="A151" s="158" t="str">
        <f t="shared" si="6"/>
        <v/>
      </c>
      <c r="B151" s="26" t="str">
        <f t="shared" si="7"/>
        <v/>
      </c>
      <c r="C151" s="159" t="str">
        <f t="shared" si="8"/>
        <v/>
      </c>
      <c r="D151" s="147"/>
      <c r="E151" s="169"/>
      <c r="F151" s="26" t="str">
        <f>IF(E151="","",IFERROR(VLOOKUP(E151,'1-学员信息表'!A:AC,2,0),"错误"))</f>
        <v/>
      </c>
      <c r="G151" s="26" t="str">
        <f>IF(E151="","",VLOOKUP(LEFT(H151,3),班级编码!A:M,8,0))</f>
        <v/>
      </c>
      <c r="H151" s="169"/>
      <c r="I151" s="30" t="str">
        <f>IF(E151="","",IFERROR(VLOOKUP(H151,'2-班级信息'!A:AI,23,0),"错误"))</f>
        <v/>
      </c>
      <c r="J151" s="30" t="str">
        <f>IF(E151="","",IFERROR(VLOOKUP(H151,'2-班级信息'!A:AI,24,0),"错误"))</f>
        <v/>
      </c>
      <c r="K151" s="33" t="str">
        <f>IF(E151="","",IFERROR(VLOOKUP(H151,'2-班级信息'!A:AD,6,0),"错误"))</f>
        <v/>
      </c>
      <c r="L151" s="33" t="str">
        <f>IF(E151="","",IFERROR(VLOOKUP(H151,'2-班级信息'!A:AD,30,0),"错误"))</f>
        <v/>
      </c>
      <c r="M151" s="170"/>
      <c r="N151" s="171"/>
      <c r="O151" s="28">
        <f>SUMIF('6-学员费用预警表'!A:A,E151,'6-学员费用预警表'!E:E)</f>
        <v>0</v>
      </c>
      <c r="P151" s="28">
        <f>SUMIF('6-学员费用预警表'!A:A,E151,'6-学员费用预警表'!H:H)</f>
        <v>0</v>
      </c>
      <c r="Q151" s="27" t="str">
        <f>IF(E151="","",IFERROR(VLOOKUP(E151,'1-学员信息表'!A:AC,8,0),"错误"))</f>
        <v/>
      </c>
      <c r="R151" s="172"/>
      <c r="S151" s="29"/>
      <c r="T151" s="266"/>
      <c r="U151" s="31"/>
      <c r="V151" s="32"/>
      <c r="W151" s="30" t="str">
        <f>IF(E151="","",IF(ISERROR(VLOOKUP(E151,'1-学员信息表'!A:AC,9,0)),"错误",IF(VLOOKUP(E151,'1-学员信息表'!A:AC,9,0)="","错误",VLOOKUP(E151,'1-学员信息表'!A:AC,9,0))))</f>
        <v/>
      </c>
      <c r="X151" s="27" t="str">
        <f>IF(E151="","",IF(ISERROR(VLOOKUP(E151,'1-学员信息表'!A:AC,19,0)),"错误",IF(VLOOKUP(E151,'1-学员信息表'!A:AC,19,0)="","错误",VLOOKUP(E151,'1-学员信息表'!A:AC,19,0))))</f>
        <v/>
      </c>
      <c r="Y151" s="27" t="str">
        <f>IF(E151="","",IF(ISERROR(VLOOKUP(E151,'1-学员信息表'!A:AC,20,0)),"错误",IF(VLOOKUP(E151,'1-学员信息表'!A:AC,20,0)="","错误",VLOOKUP(E151,'1-学员信息表'!A:AC,20,0))))</f>
        <v/>
      </c>
    </row>
    <row r="152" spans="1:25">
      <c r="A152" s="158" t="str">
        <f t="shared" si="6"/>
        <v/>
      </c>
      <c r="B152" s="26" t="str">
        <f t="shared" si="7"/>
        <v/>
      </c>
      <c r="C152" s="159" t="str">
        <f t="shared" si="8"/>
        <v/>
      </c>
      <c r="D152" s="147"/>
      <c r="E152" s="169"/>
      <c r="F152" s="26" t="str">
        <f>IF(E152="","",IFERROR(VLOOKUP(E152,'1-学员信息表'!A:AC,2,0),"错误"))</f>
        <v/>
      </c>
      <c r="G152" s="26" t="str">
        <f>IF(E152="","",VLOOKUP(LEFT(H152,3),班级编码!A:M,8,0))</f>
        <v/>
      </c>
      <c r="H152" s="169"/>
      <c r="I152" s="30" t="str">
        <f>IF(E152="","",IFERROR(VLOOKUP(H152,'2-班级信息'!A:AI,23,0),"错误"))</f>
        <v/>
      </c>
      <c r="J152" s="30" t="str">
        <f>IF(E152="","",IFERROR(VLOOKUP(H152,'2-班级信息'!A:AI,24,0),"错误"))</f>
        <v/>
      </c>
      <c r="K152" s="33" t="str">
        <f>IF(E152="","",IFERROR(VLOOKUP(H152,'2-班级信息'!A:AD,6,0),"错误"))</f>
        <v/>
      </c>
      <c r="L152" s="33" t="str">
        <f>IF(E152="","",IFERROR(VLOOKUP(H152,'2-班级信息'!A:AD,30,0),"错误"))</f>
        <v/>
      </c>
      <c r="M152" s="170"/>
      <c r="N152" s="171"/>
      <c r="O152" s="28">
        <f>SUMIF('6-学员费用预警表'!A:A,E152,'6-学员费用预警表'!E:E)</f>
        <v>0</v>
      </c>
      <c r="P152" s="28">
        <f>SUMIF('6-学员费用预警表'!A:A,E152,'6-学员费用预警表'!H:H)</f>
        <v>0</v>
      </c>
      <c r="Q152" s="27" t="str">
        <f>IF(E152="","",IFERROR(VLOOKUP(E152,'1-学员信息表'!A:AC,8,0),"错误"))</f>
        <v/>
      </c>
      <c r="R152" s="172"/>
      <c r="S152" s="29"/>
      <c r="T152" s="266"/>
      <c r="U152" s="31"/>
      <c r="V152" s="32"/>
      <c r="W152" s="30" t="str">
        <f>IF(E152="","",IF(ISERROR(VLOOKUP(E152,'1-学员信息表'!A:AC,9,0)),"错误",IF(VLOOKUP(E152,'1-学员信息表'!A:AC,9,0)="","错误",VLOOKUP(E152,'1-学员信息表'!A:AC,9,0))))</f>
        <v/>
      </c>
      <c r="X152" s="27" t="str">
        <f>IF(E152="","",IF(ISERROR(VLOOKUP(E152,'1-学员信息表'!A:AC,19,0)),"错误",IF(VLOOKUP(E152,'1-学员信息表'!A:AC,19,0)="","错误",VLOOKUP(E152,'1-学员信息表'!A:AC,19,0))))</f>
        <v/>
      </c>
      <c r="Y152" s="27" t="str">
        <f>IF(E152="","",IF(ISERROR(VLOOKUP(E152,'1-学员信息表'!A:AC,20,0)),"错误",IF(VLOOKUP(E152,'1-学员信息表'!A:AC,20,0)="","错误",VLOOKUP(E152,'1-学员信息表'!A:AC,20,0))))</f>
        <v/>
      </c>
    </row>
    <row r="153" spans="1:25">
      <c r="A153" s="158" t="str">
        <f t="shared" si="6"/>
        <v/>
      </c>
      <c r="B153" s="26" t="str">
        <f t="shared" si="7"/>
        <v/>
      </c>
      <c r="C153" s="159" t="str">
        <f t="shared" si="8"/>
        <v/>
      </c>
      <c r="D153" s="147"/>
      <c r="E153" s="169"/>
      <c r="F153" s="26" t="str">
        <f>IF(E153="","",IFERROR(VLOOKUP(E153,'1-学员信息表'!A:AC,2,0),"错误"))</f>
        <v/>
      </c>
      <c r="G153" s="26" t="str">
        <f>IF(E153="","",VLOOKUP(LEFT(H153,3),班级编码!A:M,8,0))</f>
        <v/>
      </c>
      <c r="H153" s="169"/>
      <c r="I153" s="30" t="str">
        <f>IF(E153="","",IFERROR(VLOOKUP(H153,'2-班级信息'!A:AI,23,0),"错误"))</f>
        <v/>
      </c>
      <c r="J153" s="30" t="str">
        <f>IF(E153="","",IFERROR(VLOOKUP(H153,'2-班级信息'!A:AI,24,0),"错误"))</f>
        <v/>
      </c>
      <c r="K153" s="33" t="str">
        <f>IF(E153="","",IFERROR(VLOOKUP(H153,'2-班级信息'!A:AD,6,0),"错误"))</f>
        <v/>
      </c>
      <c r="L153" s="33" t="str">
        <f>IF(E153="","",IFERROR(VLOOKUP(H153,'2-班级信息'!A:AD,30,0),"错误"))</f>
        <v/>
      </c>
      <c r="M153" s="170"/>
      <c r="N153" s="171"/>
      <c r="O153" s="28">
        <f>SUMIF('6-学员费用预警表'!A:A,E153,'6-学员费用预警表'!E:E)</f>
        <v>0</v>
      </c>
      <c r="P153" s="28">
        <f>SUMIF('6-学员费用预警表'!A:A,E153,'6-学员费用预警表'!H:H)</f>
        <v>0</v>
      </c>
      <c r="Q153" s="27" t="str">
        <f>IF(E153="","",IFERROR(VLOOKUP(E153,'1-学员信息表'!A:AC,8,0),"错误"))</f>
        <v/>
      </c>
      <c r="R153" s="172"/>
      <c r="S153" s="29"/>
      <c r="T153" s="266"/>
      <c r="U153" s="31"/>
      <c r="V153" s="32"/>
      <c r="W153" s="30" t="str">
        <f>IF(E153="","",IF(ISERROR(VLOOKUP(E153,'1-学员信息表'!A:AC,9,0)),"错误",IF(VLOOKUP(E153,'1-学员信息表'!A:AC,9,0)="","错误",VLOOKUP(E153,'1-学员信息表'!A:AC,9,0))))</f>
        <v/>
      </c>
      <c r="X153" s="27" t="str">
        <f>IF(E153="","",IF(ISERROR(VLOOKUP(E153,'1-学员信息表'!A:AC,19,0)),"错误",IF(VLOOKUP(E153,'1-学员信息表'!A:AC,19,0)="","错误",VLOOKUP(E153,'1-学员信息表'!A:AC,19,0))))</f>
        <v/>
      </c>
      <c r="Y153" s="27" t="str">
        <f>IF(E153="","",IF(ISERROR(VLOOKUP(E153,'1-学员信息表'!A:AC,20,0)),"错误",IF(VLOOKUP(E153,'1-学员信息表'!A:AC,20,0)="","错误",VLOOKUP(E153,'1-学员信息表'!A:AC,20,0))))</f>
        <v/>
      </c>
    </row>
    <row r="154" spans="1:25">
      <c r="A154" s="158" t="str">
        <f t="shared" si="6"/>
        <v/>
      </c>
      <c r="B154" s="26" t="str">
        <f t="shared" si="7"/>
        <v/>
      </c>
      <c r="C154" s="159" t="str">
        <f t="shared" si="8"/>
        <v/>
      </c>
      <c r="D154" s="147"/>
      <c r="E154" s="169"/>
      <c r="F154" s="26" t="str">
        <f>IF(E154="","",IFERROR(VLOOKUP(E154,'1-学员信息表'!A:AC,2,0),"错误"))</f>
        <v/>
      </c>
      <c r="G154" s="26" t="str">
        <f>IF(E154="","",VLOOKUP(LEFT(H154,3),班级编码!A:M,8,0))</f>
        <v/>
      </c>
      <c r="H154" s="169"/>
      <c r="I154" s="30" t="str">
        <f>IF(E154="","",IFERROR(VLOOKUP(H154,'2-班级信息'!A:AI,23,0),"错误"))</f>
        <v/>
      </c>
      <c r="J154" s="30" t="str">
        <f>IF(E154="","",IFERROR(VLOOKUP(H154,'2-班级信息'!A:AI,24,0),"错误"))</f>
        <v/>
      </c>
      <c r="K154" s="33" t="str">
        <f>IF(E154="","",IFERROR(VLOOKUP(H154,'2-班级信息'!A:AD,6,0),"错误"))</f>
        <v/>
      </c>
      <c r="L154" s="33" t="str">
        <f>IF(E154="","",IFERROR(VLOOKUP(H154,'2-班级信息'!A:AD,30,0),"错误"))</f>
        <v/>
      </c>
      <c r="M154" s="170"/>
      <c r="N154" s="171"/>
      <c r="O154" s="28">
        <f>SUMIF('6-学员费用预警表'!A:A,E154,'6-学员费用预警表'!E:E)</f>
        <v>0</v>
      </c>
      <c r="P154" s="28">
        <f>SUMIF('6-学员费用预警表'!A:A,E154,'6-学员费用预警表'!H:H)</f>
        <v>0</v>
      </c>
      <c r="Q154" s="27" t="str">
        <f>IF(E154="","",IFERROR(VLOOKUP(E154,'1-学员信息表'!A:AC,8,0),"错误"))</f>
        <v/>
      </c>
      <c r="R154" s="172"/>
      <c r="S154" s="29"/>
      <c r="T154" s="266"/>
      <c r="U154" s="31"/>
      <c r="V154" s="32"/>
      <c r="W154" s="30" t="str">
        <f>IF(E154="","",IF(ISERROR(VLOOKUP(E154,'1-学员信息表'!A:AC,9,0)),"错误",IF(VLOOKUP(E154,'1-学员信息表'!A:AC,9,0)="","错误",VLOOKUP(E154,'1-学员信息表'!A:AC,9,0))))</f>
        <v/>
      </c>
      <c r="X154" s="27" t="str">
        <f>IF(E154="","",IF(ISERROR(VLOOKUP(E154,'1-学员信息表'!A:AC,19,0)),"错误",IF(VLOOKUP(E154,'1-学员信息表'!A:AC,19,0)="","错误",VLOOKUP(E154,'1-学员信息表'!A:AC,19,0))))</f>
        <v/>
      </c>
      <c r="Y154" s="27" t="str">
        <f>IF(E154="","",IF(ISERROR(VLOOKUP(E154,'1-学员信息表'!A:AC,20,0)),"错误",IF(VLOOKUP(E154,'1-学员信息表'!A:AC,20,0)="","错误",VLOOKUP(E154,'1-学员信息表'!A:AC,20,0))))</f>
        <v/>
      </c>
    </row>
    <row r="155" spans="1:25">
      <c r="A155" s="158" t="str">
        <f t="shared" si="6"/>
        <v/>
      </c>
      <c r="B155" s="26" t="str">
        <f t="shared" si="7"/>
        <v/>
      </c>
      <c r="C155" s="159" t="str">
        <f t="shared" si="8"/>
        <v/>
      </c>
      <c r="D155" s="147"/>
      <c r="E155" s="169"/>
      <c r="F155" s="26" t="str">
        <f>IF(E155="","",IFERROR(VLOOKUP(E155,'1-学员信息表'!A:AC,2,0),"错误"))</f>
        <v/>
      </c>
      <c r="G155" s="26" t="str">
        <f>IF(E155="","",VLOOKUP(LEFT(H155,3),班级编码!A:M,8,0))</f>
        <v/>
      </c>
      <c r="H155" s="169"/>
      <c r="I155" s="30" t="str">
        <f>IF(E155="","",IFERROR(VLOOKUP(H155,'2-班级信息'!A:AI,23,0),"错误"))</f>
        <v/>
      </c>
      <c r="J155" s="30" t="str">
        <f>IF(E155="","",IFERROR(VLOOKUP(H155,'2-班级信息'!A:AI,24,0),"错误"))</f>
        <v/>
      </c>
      <c r="K155" s="33" t="str">
        <f>IF(E155="","",IFERROR(VLOOKUP(H155,'2-班级信息'!A:AD,6,0),"错误"))</f>
        <v/>
      </c>
      <c r="L155" s="33" t="str">
        <f>IF(E155="","",IFERROR(VLOOKUP(H155,'2-班级信息'!A:AD,30,0),"错误"))</f>
        <v/>
      </c>
      <c r="M155" s="170"/>
      <c r="N155" s="171"/>
      <c r="O155" s="28">
        <f>SUMIF('6-学员费用预警表'!A:A,E155,'6-学员费用预警表'!E:E)</f>
        <v>0</v>
      </c>
      <c r="P155" s="28">
        <f>SUMIF('6-学员费用预警表'!A:A,E155,'6-学员费用预警表'!H:H)</f>
        <v>0</v>
      </c>
      <c r="Q155" s="27" t="str">
        <f>IF(E155="","",IFERROR(VLOOKUP(E155,'1-学员信息表'!A:AC,8,0),"错误"))</f>
        <v/>
      </c>
      <c r="R155" s="172"/>
      <c r="S155" s="29"/>
      <c r="T155" s="266"/>
      <c r="U155" s="31"/>
      <c r="V155" s="32"/>
      <c r="W155" s="30" t="str">
        <f>IF(E155="","",IF(ISERROR(VLOOKUP(E155,'1-学员信息表'!A:AC,9,0)),"错误",IF(VLOOKUP(E155,'1-学员信息表'!A:AC,9,0)="","错误",VLOOKUP(E155,'1-学员信息表'!A:AC,9,0))))</f>
        <v/>
      </c>
      <c r="X155" s="27" t="str">
        <f>IF(E155="","",IF(ISERROR(VLOOKUP(E155,'1-学员信息表'!A:AC,19,0)),"错误",IF(VLOOKUP(E155,'1-学员信息表'!A:AC,19,0)="","错误",VLOOKUP(E155,'1-学员信息表'!A:AC,19,0))))</f>
        <v/>
      </c>
      <c r="Y155" s="27" t="str">
        <f>IF(E155="","",IF(ISERROR(VLOOKUP(E155,'1-学员信息表'!A:AC,20,0)),"错误",IF(VLOOKUP(E155,'1-学员信息表'!A:AC,20,0)="","错误",VLOOKUP(E155,'1-学员信息表'!A:AC,20,0))))</f>
        <v/>
      </c>
    </row>
    <row r="156" spans="1:25">
      <c r="A156" s="158" t="str">
        <f t="shared" si="6"/>
        <v/>
      </c>
      <c r="B156" s="26" t="str">
        <f t="shared" si="7"/>
        <v/>
      </c>
      <c r="C156" s="159" t="str">
        <f t="shared" si="8"/>
        <v/>
      </c>
      <c r="D156" s="147"/>
      <c r="E156" s="169"/>
      <c r="F156" s="26" t="str">
        <f>IF(E156="","",IFERROR(VLOOKUP(E156,'1-学员信息表'!A:AC,2,0),"错误"))</f>
        <v/>
      </c>
      <c r="G156" s="26" t="str">
        <f>IF(E156="","",VLOOKUP(LEFT(H156,3),班级编码!A:M,8,0))</f>
        <v/>
      </c>
      <c r="H156" s="169"/>
      <c r="I156" s="30" t="str">
        <f>IF(E156="","",IFERROR(VLOOKUP(H156,'2-班级信息'!A:AI,23,0),"错误"))</f>
        <v/>
      </c>
      <c r="J156" s="30" t="str">
        <f>IF(E156="","",IFERROR(VLOOKUP(H156,'2-班级信息'!A:AI,24,0),"错误"))</f>
        <v/>
      </c>
      <c r="K156" s="33" t="str">
        <f>IF(E156="","",IFERROR(VLOOKUP(H156,'2-班级信息'!A:AD,6,0),"错误"))</f>
        <v/>
      </c>
      <c r="L156" s="33" t="str">
        <f>IF(E156="","",IFERROR(VLOOKUP(H156,'2-班级信息'!A:AD,30,0),"错误"))</f>
        <v/>
      </c>
      <c r="M156" s="170"/>
      <c r="N156" s="171"/>
      <c r="O156" s="28">
        <f>SUMIF('6-学员费用预警表'!A:A,E156,'6-学员费用预警表'!E:E)</f>
        <v>0</v>
      </c>
      <c r="P156" s="28">
        <f>SUMIF('6-学员费用预警表'!A:A,E156,'6-学员费用预警表'!H:H)</f>
        <v>0</v>
      </c>
      <c r="Q156" s="27" t="str">
        <f>IF(E156="","",IFERROR(VLOOKUP(E156,'1-学员信息表'!A:AC,8,0),"错误"))</f>
        <v/>
      </c>
      <c r="R156" s="172"/>
      <c r="S156" s="29"/>
      <c r="T156" s="266"/>
      <c r="U156" s="31"/>
      <c r="V156" s="32"/>
      <c r="W156" s="30" t="str">
        <f>IF(E156="","",IF(ISERROR(VLOOKUP(E156,'1-学员信息表'!A:AC,9,0)),"错误",IF(VLOOKUP(E156,'1-学员信息表'!A:AC,9,0)="","错误",VLOOKUP(E156,'1-学员信息表'!A:AC,9,0))))</f>
        <v/>
      </c>
      <c r="X156" s="27" t="str">
        <f>IF(E156="","",IF(ISERROR(VLOOKUP(E156,'1-学员信息表'!A:AC,19,0)),"错误",IF(VLOOKUP(E156,'1-学员信息表'!A:AC,19,0)="","错误",VLOOKUP(E156,'1-学员信息表'!A:AC,19,0))))</f>
        <v/>
      </c>
      <c r="Y156" s="27" t="str">
        <f>IF(E156="","",IF(ISERROR(VLOOKUP(E156,'1-学员信息表'!A:AC,20,0)),"错误",IF(VLOOKUP(E156,'1-学员信息表'!A:AC,20,0)="","错误",VLOOKUP(E156,'1-学员信息表'!A:AC,20,0))))</f>
        <v/>
      </c>
    </row>
    <row r="157" spans="1:25">
      <c r="A157" s="158" t="str">
        <f t="shared" si="6"/>
        <v/>
      </c>
      <c r="B157" s="26" t="str">
        <f t="shared" si="7"/>
        <v/>
      </c>
      <c r="C157" s="159" t="str">
        <f t="shared" si="8"/>
        <v/>
      </c>
      <c r="D157" s="147"/>
      <c r="E157" s="169"/>
      <c r="F157" s="26" t="str">
        <f>IF(E157="","",IFERROR(VLOOKUP(E157,'1-学员信息表'!A:AC,2,0),"错误"))</f>
        <v/>
      </c>
      <c r="G157" s="26" t="str">
        <f>IF(E157="","",VLOOKUP(LEFT(H157,3),班级编码!A:M,8,0))</f>
        <v/>
      </c>
      <c r="H157" s="169"/>
      <c r="I157" s="30" t="str">
        <f>IF(E157="","",IFERROR(VLOOKUP(H157,'2-班级信息'!A:AI,23,0),"错误"))</f>
        <v/>
      </c>
      <c r="J157" s="30" t="str">
        <f>IF(E157="","",IFERROR(VLOOKUP(H157,'2-班级信息'!A:AI,24,0),"错误"))</f>
        <v/>
      </c>
      <c r="K157" s="33" t="str">
        <f>IF(E157="","",IFERROR(VLOOKUP(H157,'2-班级信息'!A:AD,6,0),"错误"))</f>
        <v/>
      </c>
      <c r="L157" s="33" t="str">
        <f>IF(E157="","",IFERROR(VLOOKUP(H157,'2-班级信息'!A:AD,30,0),"错误"))</f>
        <v/>
      </c>
      <c r="M157" s="170"/>
      <c r="N157" s="171"/>
      <c r="O157" s="28">
        <f>SUMIF('6-学员费用预警表'!A:A,E157,'6-学员费用预警表'!E:E)</f>
        <v>0</v>
      </c>
      <c r="P157" s="28">
        <f>SUMIF('6-学员费用预警表'!A:A,E157,'6-学员费用预警表'!H:H)</f>
        <v>0</v>
      </c>
      <c r="Q157" s="27" t="str">
        <f>IF(E157="","",IFERROR(VLOOKUP(E157,'1-学员信息表'!A:AC,8,0),"错误"))</f>
        <v/>
      </c>
      <c r="R157" s="172"/>
      <c r="S157" s="29"/>
      <c r="T157" s="266"/>
      <c r="U157" s="31"/>
      <c r="V157" s="32"/>
      <c r="W157" s="30" t="str">
        <f>IF(E157="","",IF(ISERROR(VLOOKUP(E157,'1-学员信息表'!A:AC,9,0)),"错误",IF(VLOOKUP(E157,'1-学员信息表'!A:AC,9,0)="","错误",VLOOKUP(E157,'1-学员信息表'!A:AC,9,0))))</f>
        <v/>
      </c>
      <c r="X157" s="27" t="str">
        <f>IF(E157="","",IF(ISERROR(VLOOKUP(E157,'1-学员信息表'!A:AC,19,0)),"错误",IF(VLOOKUP(E157,'1-学员信息表'!A:AC,19,0)="","错误",VLOOKUP(E157,'1-学员信息表'!A:AC,19,0))))</f>
        <v/>
      </c>
      <c r="Y157" s="27" t="str">
        <f>IF(E157="","",IF(ISERROR(VLOOKUP(E157,'1-学员信息表'!A:AC,20,0)),"错误",IF(VLOOKUP(E157,'1-学员信息表'!A:AC,20,0)="","错误",VLOOKUP(E157,'1-学员信息表'!A:AC,20,0))))</f>
        <v/>
      </c>
    </row>
    <row r="158" spans="1:25">
      <c r="A158" s="158" t="str">
        <f t="shared" si="6"/>
        <v/>
      </c>
      <c r="B158" s="26" t="str">
        <f t="shared" si="7"/>
        <v/>
      </c>
      <c r="C158" s="159" t="str">
        <f t="shared" si="8"/>
        <v/>
      </c>
      <c r="D158" s="147"/>
      <c r="E158" s="169"/>
      <c r="F158" s="26" t="str">
        <f>IF(E158="","",IFERROR(VLOOKUP(E158,'1-学员信息表'!A:AC,2,0),"错误"))</f>
        <v/>
      </c>
      <c r="G158" s="26" t="str">
        <f>IF(E158="","",VLOOKUP(LEFT(H158,3),班级编码!A:M,8,0))</f>
        <v/>
      </c>
      <c r="H158" s="169"/>
      <c r="I158" s="30" t="str">
        <f>IF(E158="","",IFERROR(VLOOKUP(H158,'2-班级信息'!A:AI,23,0),"错误"))</f>
        <v/>
      </c>
      <c r="J158" s="30" t="str">
        <f>IF(E158="","",IFERROR(VLOOKUP(H158,'2-班级信息'!A:AI,24,0),"错误"))</f>
        <v/>
      </c>
      <c r="K158" s="33" t="str">
        <f>IF(E158="","",IFERROR(VLOOKUP(H158,'2-班级信息'!A:AD,6,0),"错误"))</f>
        <v/>
      </c>
      <c r="L158" s="33" t="str">
        <f>IF(E158="","",IFERROR(VLOOKUP(H158,'2-班级信息'!A:AD,30,0),"错误"))</f>
        <v/>
      </c>
      <c r="M158" s="170"/>
      <c r="N158" s="171"/>
      <c r="O158" s="28">
        <f>SUMIF('6-学员费用预警表'!A:A,E158,'6-学员费用预警表'!E:E)</f>
        <v>0</v>
      </c>
      <c r="P158" s="28">
        <f>SUMIF('6-学员费用预警表'!A:A,E158,'6-学员费用预警表'!H:H)</f>
        <v>0</v>
      </c>
      <c r="Q158" s="27" t="str">
        <f>IF(E158="","",IFERROR(VLOOKUP(E158,'1-学员信息表'!A:AC,8,0),"错误"))</f>
        <v/>
      </c>
      <c r="R158" s="172"/>
      <c r="S158" s="29"/>
      <c r="T158" s="266"/>
      <c r="U158" s="31"/>
      <c r="V158" s="32"/>
      <c r="W158" s="30" t="str">
        <f>IF(E158="","",IF(ISERROR(VLOOKUP(E158,'1-学员信息表'!A:AC,9,0)),"错误",IF(VLOOKUP(E158,'1-学员信息表'!A:AC,9,0)="","错误",VLOOKUP(E158,'1-学员信息表'!A:AC,9,0))))</f>
        <v/>
      </c>
      <c r="X158" s="27" t="str">
        <f>IF(E158="","",IF(ISERROR(VLOOKUP(E158,'1-学员信息表'!A:AC,19,0)),"错误",IF(VLOOKUP(E158,'1-学员信息表'!A:AC,19,0)="","错误",VLOOKUP(E158,'1-学员信息表'!A:AC,19,0))))</f>
        <v/>
      </c>
      <c r="Y158" s="27" t="str">
        <f>IF(E158="","",IF(ISERROR(VLOOKUP(E158,'1-学员信息表'!A:AC,20,0)),"错误",IF(VLOOKUP(E158,'1-学员信息表'!A:AC,20,0)="","错误",VLOOKUP(E158,'1-学员信息表'!A:AC,20,0))))</f>
        <v/>
      </c>
    </row>
    <row r="159" spans="1:25">
      <c r="A159" s="158" t="str">
        <f t="shared" si="6"/>
        <v/>
      </c>
      <c r="B159" s="26" t="str">
        <f t="shared" si="7"/>
        <v/>
      </c>
      <c r="C159" s="159" t="str">
        <f t="shared" si="8"/>
        <v/>
      </c>
      <c r="D159" s="147"/>
      <c r="E159" s="169"/>
      <c r="F159" s="26" t="str">
        <f>IF(E159="","",IFERROR(VLOOKUP(E159,'1-学员信息表'!A:AC,2,0),"错误"))</f>
        <v/>
      </c>
      <c r="G159" s="26" t="str">
        <f>IF(E159="","",VLOOKUP(LEFT(H159,3),班级编码!A:M,8,0))</f>
        <v/>
      </c>
      <c r="H159" s="169"/>
      <c r="I159" s="30" t="str">
        <f>IF(E159="","",IFERROR(VLOOKUP(H159,'2-班级信息'!A:AI,23,0),"错误"))</f>
        <v/>
      </c>
      <c r="J159" s="30" t="str">
        <f>IF(E159="","",IFERROR(VLOOKUP(H159,'2-班级信息'!A:AI,24,0),"错误"))</f>
        <v/>
      </c>
      <c r="K159" s="33" t="str">
        <f>IF(E159="","",IFERROR(VLOOKUP(H159,'2-班级信息'!A:AD,6,0),"错误"))</f>
        <v/>
      </c>
      <c r="L159" s="33" t="str">
        <f>IF(E159="","",IFERROR(VLOOKUP(H159,'2-班级信息'!A:AD,30,0),"错误"))</f>
        <v/>
      </c>
      <c r="M159" s="170"/>
      <c r="N159" s="171"/>
      <c r="O159" s="28">
        <f>SUMIF('6-学员费用预警表'!A:A,E159,'6-学员费用预警表'!E:E)</f>
        <v>0</v>
      </c>
      <c r="P159" s="28">
        <f>SUMIF('6-学员费用预警表'!A:A,E159,'6-学员费用预警表'!H:H)</f>
        <v>0</v>
      </c>
      <c r="Q159" s="27" t="str">
        <f>IF(E159="","",IFERROR(VLOOKUP(E159,'1-学员信息表'!A:AC,8,0),"错误"))</f>
        <v/>
      </c>
      <c r="R159" s="172"/>
      <c r="S159" s="29"/>
      <c r="T159" s="266"/>
      <c r="U159" s="31"/>
      <c r="V159" s="32"/>
      <c r="W159" s="30" t="str">
        <f>IF(E159="","",IF(ISERROR(VLOOKUP(E159,'1-学员信息表'!A:AC,9,0)),"错误",IF(VLOOKUP(E159,'1-学员信息表'!A:AC,9,0)="","错误",VLOOKUP(E159,'1-学员信息表'!A:AC,9,0))))</f>
        <v/>
      </c>
      <c r="X159" s="27" t="str">
        <f>IF(E159="","",IF(ISERROR(VLOOKUP(E159,'1-学员信息表'!A:AC,19,0)),"错误",IF(VLOOKUP(E159,'1-学员信息表'!A:AC,19,0)="","错误",VLOOKUP(E159,'1-学员信息表'!A:AC,19,0))))</f>
        <v/>
      </c>
      <c r="Y159" s="27" t="str">
        <f>IF(E159="","",IF(ISERROR(VLOOKUP(E159,'1-学员信息表'!A:AC,20,0)),"错误",IF(VLOOKUP(E159,'1-学员信息表'!A:AC,20,0)="","错误",VLOOKUP(E159,'1-学员信息表'!A:AC,20,0))))</f>
        <v/>
      </c>
    </row>
    <row r="160" spans="1:25">
      <c r="A160" s="158" t="str">
        <f t="shared" si="6"/>
        <v/>
      </c>
      <c r="B160" s="26" t="str">
        <f t="shared" si="7"/>
        <v/>
      </c>
      <c r="C160" s="159" t="str">
        <f t="shared" si="8"/>
        <v/>
      </c>
      <c r="D160" s="147"/>
      <c r="E160" s="169"/>
      <c r="F160" s="26" t="str">
        <f>IF(E160="","",IFERROR(VLOOKUP(E160,'1-学员信息表'!A:AC,2,0),"错误"))</f>
        <v/>
      </c>
      <c r="G160" s="26" t="str">
        <f>IF(E160="","",VLOOKUP(LEFT(H160,3),班级编码!A:M,8,0))</f>
        <v/>
      </c>
      <c r="H160" s="169"/>
      <c r="I160" s="30" t="str">
        <f>IF(E160="","",IFERROR(VLOOKUP(H160,'2-班级信息'!A:AI,23,0),"错误"))</f>
        <v/>
      </c>
      <c r="J160" s="30" t="str">
        <f>IF(E160="","",IFERROR(VLOOKUP(H160,'2-班级信息'!A:AI,24,0),"错误"))</f>
        <v/>
      </c>
      <c r="K160" s="33" t="str">
        <f>IF(E160="","",IFERROR(VLOOKUP(H160,'2-班级信息'!A:AD,6,0),"错误"))</f>
        <v/>
      </c>
      <c r="L160" s="33" t="str">
        <f>IF(E160="","",IFERROR(VLOOKUP(H160,'2-班级信息'!A:AD,30,0),"错误"))</f>
        <v/>
      </c>
      <c r="M160" s="170"/>
      <c r="N160" s="171"/>
      <c r="O160" s="28">
        <f>SUMIF('6-学员费用预警表'!A:A,E160,'6-学员费用预警表'!E:E)</f>
        <v>0</v>
      </c>
      <c r="P160" s="28">
        <f>SUMIF('6-学员费用预警表'!A:A,E160,'6-学员费用预警表'!H:H)</f>
        <v>0</v>
      </c>
      <c r="Q160" s="27" t="str">
        <f>IF(E160="","",IFERROR(VLOOKUP(E160,'1-学员信息表'!A:AC,8,0),"错误"))</f>
        <v/>
      </c>
      <c r="R160" s="172"/>
      <c r="S160" s="29"/>
      <c r="T160" s="266"/>
      <c r="U160" s="31"/>
      <c r="V160" s="32"/>
      <c r="W160" s="30" t="str">
        <f>IF(E160="","",IF(ISERROR(VLOOKUP(E160,'1-学员信息表'!A:AC,9,0)),"错误",IF(VLOOKUP(E160,'1-学员信息表'!A:AC,9,0)="","错误",VLOOKUP(E160,'1-学员信息表'!A:AC,9,0))))</f>
        <v/>
      </c>
      <c r="X160" s="27" t="str">
        <f>IF(E160="","",IF(ISERROR(VLOOKUP(E160,'1-学员信息表'!A:AC,19,0)),"错误",IF(VLOOKUP(E160,'1-学员信息表'!A:AC,19,0)="","错误",VLOOKUP(E160,'1-学员信息表'!A:AC,19,0))))</f>
        <v/>
      </c>
      <c r="Y160" s="27" t="str">
        <f>IF(E160="","",IF(ISERROR(VLOOKUP(E160,'1-学员信息表'!A:AC,20,0)),"错误",IF(VLOOKUP(E160,'1-学员信息表'!A:AC,20,0)="","错误",VLOOKUP(E160,'1-学员信息表'!A:AC,20,0))))</f>
        <v/>
      </c>
    </row>
    <row r="161" spans="1:25">
      <c r="A161" s="158" t="str">
        <f t="shared" si="6"/>
        <v/>
      </c>
      <c r="B161" s="26" t="str">
        <f t="shared" si="7"/>
        <v/>
      </c>
      <c r="C161" s="159" t="str">
        <f t="shared" si="8"/>
        <v/>
      </c>
      <c r="D161" s="147"/>
      <c r="E161" s="169"/>
      <c r="F161" s="26" t="str">
        <f>IF(E161="","",IFERROR(VLOOKUP(E161,'1-学员信息表'!A:AC,2,0),"错误"))</f>
        <v/>
      </c>
      <c r="G161" s="26" t="str">
        <f>IF(E161="","",VLOOKUP(LEFT(H161,3),班级编码!A:M,8,0))</f>
        <v/>
      </c>
      <c r="H161" s="169"/>
      <c r="I161" s="30" t="str">
        <f>IF(E161="","",IFERROR(VLOOKUP(H161,'2-班级信息'!A:AI,23,0),"错误"))</f>
        <v/>
      </c>
      <c r="J161" s="30" t="str">
        <f>IF(E161="","",IFERROR(VLOOKUP(H161,'2-班级信息'!A:AI,24,0),"错误"))</f>
        <v/>
      </c>
      <c r="K161" s="33" t="str">
        <f>IF(E161="","",IFERROR(VLOOKUP(H161,'2-班级信息'!A:AD,6,0),"错误"))</f>
        <v/>
      </c>
      <c r="L161" s="33" t="str">
        <f>IF(E161="","",IFERROR(VLOOKUP(H161,'2-班级信息'!A:AD,30,0),"错误"))</f>
        <v/>
      </c>
      <c r="M161" s="170"/>
      <c r="N161" s="171"/>
      <c r="O161" s="28">
        <f>SUMIF('6-学员费用预警表'!A:A,E161,'6-学员费用预警表'!E:E)</f>
        <v>0</v>
      </c>
      <c r="P161" s="28">
        <f>SUMIF('6-学员费用预警表'!A:A,E161,'6-学员费用预警表'!H:H)</f>
        <v>0</v>
      </c>
      <c r="Q161" s="27" t="str">
        <f>IF(E161="","",IFERROR(VLOOKUP(E161,'1-学员信息表'!A:AC,8,0),"错误"))</f>
        <v/>
      </c>
      <c r="R161" s="172"/>
      <c r="S161" s="29"/>
      <c r="T161" s="266"/>
      <c r="U161" s="31"/>
      <c r="V161" s="32"/>
      <c r="W161" s="30" t="str">
        <f>IF(E161="","",IF(ISERROR(VLOOKUP(E161,'1-学员信息表'!A:AC,9,0)),"错误",IF(VLOOKUP(E161,'1-学员信息表'!A:AC,9,0)="","错误",VLOOKUP(E161,'1-学员信息表'!A:AC,9,0))))</f>
        <v/>
      </c>
      <c r="X161" s="27" t="str">
        <f>IF(E161="","",IF(ISERROR(VLOOKUP(E161,'1-学员信息表'!A:AC,19,0)),"错误",IF(VLOOKUP(E161,'1-学员信息表'!A:AC,19,0)="","错误",VLOOKUP(E161,'1-学员信息表'!A:AC,19,0))))</f>
        <v/>
      </c>
      <c r="Y161" s="27" t="str">
        <f>IF(E161="","",IF(ISERROR(VLOOKUP(E161,'1-学员信息表'!A:AC,20,0)),"错误",IF(VLOOKUP(E161,'1-学员信息表'!A:AC,20,0)="","错误",VLOOKUP(E161,'1-学员信息表'!A:AC,20,0))))</f>
        <v/>
      </c>
    </row>
    <row r="162" spans="1:25">
      <c r="A162" s="158" t="str">
        <f t="shared" si="6"/>
        <v/>
      </c>
      <c r="B162" s="26" t="str">
        <f t="shared" si="7"/>
        <v/>
      </c>
      <c r="C162" s="159" t="str">
        <f t="shared" si="8"/>
        <v/>
      </c>
      <c r="D162" s="147"/>
      <c r="E162" s="169"/>
      <c r="F162" s="26" t="str">
        <f>IF(E162="","",IFERROR(VLOOKUP(E162,'1-学员信息表'!A:AC,2,0),"错误"))</f>
        <v/>
      </c>
      <c r="G162" s="26" t="str">
        <f>IF(E162="","",VLOOKUP(LEFT(H162,3),班级编码!A:M,8,0))</f>
        <v/>
      </c>
      <c r="H162" s="169"/>
      <c r="I162" s="30" t="str">
        <f>IF(E162="","",IFERROR(VLOOKUP(H162,'2-班级信息'!A:AI,23,0),"错误"))</f>
        <v/>
      </c>
      <c r="J162" s="30" t="str">
        <f>IF(E162="","",IFERROR(VLOOKUP(H162,'2-班级信息'!A:AI,24,0),"错误"))</f>
        <v/>
      </c>
      <c r="K162" s="33" t="str">
        <f>IF(E162="","",IFERROR(VLOOKUP(H162,'2-班级信息'!A:AD,6,0),"错误"))</f>
        <v/>
      </c>
      <c r="L162" s="33" t="str">
        <f>IF(E162="","",IFERROR(VLOOKUP(H162,'2-班级信息'!A:AD,30,0),"错误"))</f>
        <v/>
      </c>
      <c r="M162" s="170"/>
      <c r="N162" s="171"/>
      <c r="O162" s="28">
        <f>SUMIF('6-学员费用预警表'!A:A,E162,'6-学员费用预警表'!E:E)</f>
        <v>0</v>
      </c>
      <c r="P162" s="28">
        <f>SUMIF('6-学员费用预警表'!A:A,E162,'6-学员费用预警表'!H:H)</f>
        <v>0</v>
      </c>
      <c r="Q162" s="27" t="str">
        <f>IF(E162="","",IFERROR(VLOOKUP(E162,'1-学员信息表'!A:AC,8,0),"错误"))</f>
        <v/>
      </c>
      <c r="R162" s="172"/>
      <c r="S162" s="29"/>
      <c r="T162" s="266"/>
      <c r="U162" s="31"/>
      <c r="V162" s="32"/>
      <c r="W162" s="30" t="str">
        <f>IF(E162="","",IF(ISERROR(VLOOKUP(E162,'1-学员信息表'!A:AC,9,0)),"错误",IF(VLOOKUP(E162,'1-学员信息表'!A:AC,9,0)="","错误",VLOOKUP(E162,'1-学员信息表'!A:AC,9,0))))</f>
        <v/>
      </c>
      <c r="X162" s="27" t="str">
        <f>IF(E162="","",IF(ISERROR(VLOOKUP(E162,'1-学员信息表'!A:AC,19,0)),"错误",IF(VLOOKUP(E162,'1-学员信息表'!A:AC,19,0)="","错误",VLOOKUP(E162,'1-学员信息表'!A:AC,19,0))))</f>
        <v/>
      </c>
      <c r="Y162" s="27" t="str">
        <f>IF(E162="","",IF(ISERROR(VLOOKUP(E162,'1-学员信息表'!A:AC,20,0)),"错误",IF(VLOOKUP(E162,'1-学员信息表'!A:AC,20,0)="","错误",VLOOKUP(E162,'1-学员信息表'!A:AC,20,0))))</f>
        <v/>
      </c>
    </row>
    <row r="163" spans="1:25">
      <c r="A163" s="158" t="str">
        <f t="shared" si="6"/>
        <v/>
      </c>
      <c r="B163" s="26" t="str">
        <f t="shared" si="7"/>
        <v/>
      </c>
      <c r="C163" s="159" t="str">
        <f t="shared" si="8"/>
        <v/>
      </c>
      <c r="D163" s="147"/>
      <c r="E163" s="169"/>
      <c r="F163" s="26" t="str">
        <f>IF(E163="","",IFERROR(VLOOKUP(E163,'1-学员信息表'!A:AC,2,0),"错误"))</f>
        <v/>
      </c>
      <c r="G163" s="26" t="str">
        <f>IF(E163="","",VLOOKUP(LEFT(H163,3),班级编码!A:M,8,0))</f>
        <v/>
      </c>
      <c r="H163" s="169"/>
      <c r="I163" s="30" t="str">
        <f>IF(E163="","",IFERROR(VLOOKUP(H163,'2-班级信息'!A:AI,23,0),"错误"))</f>
        <v/>
      </c>
      <c r="J163" s="30" t="str">
        <f>IF(E163="","",IFERROR(VLOOKUP(H163,'2-班级信息'!A:AI,24,0),"错误"))</f>
        <v/>
      </c>
      <c r="K163" s="33" t="str">
        <f>IF(E163="","",IFERROR(VLOOKUP(H163,'2-班级信息'!A:AD,6,0),"错误"))</f>
        <v/>
      </c>
      <c r="L163" s="33" t="str">
        <f>IF(E163="","",IFERROR(VLOOKUP(H163,'2-班级信息'!A:AD,30,0),"错误"))</f>
        <v/>
      </c>
      <c r="M163" s="170"/>
      <c r="N163" s="171"/>
      <c r="O163" s="28">
        <f>SUMIF('6-学员费用预警表'!A:A,E163,'6-学员费用预警表'!E:E)</f>
        <v>0</v>
      </c>
      <c r="P163" s="28">
        <f>SUMIF('6-学员费用预警表'!A:A,E163,'6-学员费用预警表'!H:H)</f>
        <v>0</v>
      </c>
      <c r="Q163" s="27" t="str">
        <f>IF(E163="","",IFERROR(VLOOKUP(E163,'1-学员信息表'!A:AC,8,0),"错误"))</f>
        <v/>
      </c>
      <c r="R163" s="172"/>
      <c r="S163" s="29"/>
      <c r="T163" s="266"/>
      <c r="U163" s="31"/>
      <c r="V163" s="32"/>
      <c r="W163" s="30" t="str">
        <f>IF(E163="","",IF(ISERROR(VLOOKUP(E163,'1-学员信息表'!A:AC,9,0)),"错误",IF(VLOOKUP(E163,'1-学员信息表'!A:AC,9,0)="","错误",VLOOKUP(E163,'1-学员信息表'!A:AC,9,0))))</f>
        <v/>
      </c>
      <c r="X163" s="27" t="str">
        <f>IF(E163="","",IF(ISERROR(VLOOKUP(E163,'1-学员信息表'!A:AC,19,0)),"错误",IF(VLOOKUP(E163,'1-学员信息表'!A:AC,19,0)="","错误",VLOOKUP(E163,'1-学员信息表'!A:AC,19,0))))</f>
        <v/>
      </c>
      <c r="Y163" s="27" t="str">
        <f>IF(E163="","",IF(ISERROR(VLOOKUP(E163,'1-学员信息表'!A:AC,20,0)),"错误",IF(VLOOKUP(E163,'1-学员信息表'!A:AC,20,0)="","错误",VLOOKUP(E163,'1-学员信息表'!A:AC,20,0))))</f>
        <v/>
      </c>
    </row>
    <row r="164" spans="1:25">
      <c r="A164" s="158" t="str">
        <f t="shared" si="6"/>
        <v/>
      </c>
      <c r="B164" s="26" t="str">
        <f t="shared" si="7"/>
        <v/>
      </c>
      <c r="C164" s="159" t="str">
        <f t="shared" si="8"/>
        <v/>
      </c>
      <c r="D164" s="147"/>
      <c r="E164" s="169"/>
      <c r="F164" s="26" t="str">
        <f>IF(E164="","",IFERROR(VLOOKUP(E164,'1-学员信息表'!A:AC,2,0),"错误"))</f>
        <v/>
      </c>
      <c r="G164" s="26" t="str">
        <f>IF(E164="","",VLOOKUP(LEFT(H164,3),班级编码!A:M,8,0))</f>
        <v/>
      </c>
      <c r="H164" s="169"/>
      <c r="I164" s="30" t="str">
        <f>IF(E164="","",IFERROR(VLOOKUP(H164,'2-班级信息'!A:AI,23,0),"错误"))</f>
        <v/>
      </c>
      <c r="J164" s="30" t="str">
        <f>IF(E164="","",IFERROR(VLOOKUP(H164,'2-班级信息'!A:AI,24,0),"错误"))</f>
        <v/>
      </c>
      <c r="K164" s="33" t="str">
        <f>IF(E164="","",IFERROR(VLOOKUP(H164,'2-班级信息'!A:AD,6,0),"错误"))</f>
        <v/>
      </c>
      <c r="L164" s="33" t="str">
        <f>IF(E164="","",IFERROR(VLOOKUP(H164,'2-班级信息'!A:AD,30,0),"错误"))</f>
        <v/>
      </c>
      <c r="M164" s="170"/>
      <c r="N164" s="171"/>
      <c r="O164" s="28">
        <f>SUMIF('6-学员费用预警表'!A:A,E164,'6-学员费用预警表'!E:E)</f>
        <v>0</v>
      </c>
      <c r="P164" s="28">
        <f>SUMIF('6-学员费用预警表'!A:A,E164,'6-学员费用预警表'!H:H)</f>
        <v>0</v>
      </c>
      <c r="Q164" s="27" t="str">
        <f>IF(E164="","",IFERROR(VLOOKUP(E164,'1-学员信息表'!A:AC,8,0),"错误"))</f>
        <v/>
      </c>
      <c r="R164" s="172"/>
      <c r="S164" s="29"/>
      <c r="T164" s="266"/>
      <c r="U164" s="31"/>
      <c r="V164" s="32"/>
      <c r="W164" s="30" t="str">
        <f>IF(E164="","",IF(ISERROR(VLOOKUP(E164,'1-学员信息表'!A:AC,9,0)),"错误",IF(VLOOKUP(E164,'1-学员信息表'!A:AC,9,0)="","错误",VLOOKUP(E164,'1-学员信息表'!A:AC,9,0))))</f>
        <v/>
      </c>
      <c r="X164" s="27" t="str">
        <f>IF(E164="","",IF(ISERROR(VLOOKUP(E164,'1-学员信息表'!A:AC,19,0)),"错误",IF(VLOOKUP(E164,'1-学员信息表'!A:AC,19,0)="","错误",VLOOKUP(E164,'1-学员信息表'!A:AC,19,0))))</f>
        <v/>
      </c>
      <c r="Y164" s="27" t="str">
        <f>IF(E164="","",IF(ISERROR(VLOOKUP(E164,'1-学员信息表'!A:AC,20,0)),"错误",IF(VLOOKUP(E164,'1-学员信息表'!A:AC,20,0)="","错误",VLOOKUP(E164,'1-学员信息表'!A:AC,20,0))))</f>
        <v/>
      </c>
    </row>
    <row r="165" spans="1:25">
      <c r="A165" s="158" t="str">
        <f t="shared" si="6"/>
        <v/>
      </c>
      <c r="B165" s="26" t="str">
        <f t="shared" si="7"/>
        <v/>
      </c>
      <c r="C165" s="159" t="str">
        <f t="shared" si="8"/>
        <v/>
      </c>
      <c r="D165" s="147"/>
      <c r="E165" s="169"/>
      <c r="F165" s="26" t="str">
        <f>IF(E165="","",IFERROR(VLOOKUP(E165,'1-学员信息表'!A:AC,2,0),"错误"))</f>
        <v/>
      </c>
      <c r="G165" s="26" t="str">
        <f>IF(E165="","",VLOOKUP(LEFT(H165,3),班级编码!A:M,8,0))</f>
        <v/>
      </c>
      <c r="H165" s="169"/>
      <c r="I165" s="30" t="str">
        <f>IF(E165="","",IFERROR(VLOOKUP(H165,'2-班级信息'!A:AI,23,0),"错误"))</f>
        <v/>
      </c>
      <c r="J165" s="30" t="str">
        <f>IF(E165="","",IFERROR(VLOOKUP(H165,'2-班级信息'!A:AI,24,0),"错误"))</f>
        <v/>
      </c>
      <c r="K165" s="33" t="str">
        <f>IF(E165="","",IFERROR(VLOOKUP(H165,'2-班级信息'!A:AD,6,0),"错误"))</f>
        <v/>
      </c>
      <c r="L165" s="33" t="str">
        <f>IF(E165="","",IFERROR(VLOOKUP(H165,'2-班级信息'!A:AD,30,0),"错误"))</f>
        <v/>
      </c>
      <c r="M165" s="170"/>
      <c r="N165" s="171"/>
      <c r="O165" s="28">
        <f>SUMIF('6-学员费用预警表'!A:A,E165,'6-学员费用预警表'!E:E)</f>
        <v>0</v>
      </c>
      <c r="P165" s="28">
        <f>SUMIF('6-学员费用预警表'!A:A,E165,'6-学员费用预警表'!H:H)</f>
        <v>0</v>
      </c>
      <c r="Q165" s="27" t="str">
        <f>IF(E165="","",IFERROR(VLOOKUP(E165,'1-学员信息表'!A:AC,8,0),"错误"))</f>
        <v/>
      </c>
      <c r="R165" s="172"/>
      <c r="S165" s="29"/>
      <c r="T165" s="266"/>
      <c r="U165" s="31"/>
      <c r="V165" s="32"/>
      <c r="W165" s="30" t="str">
        <f>IF(E165="","",IF(ISERROR(VLOOKUP(E165,'1-学员信息表'!A:AC,9,0)),"错误",IF(VLOOKUP(E165,'1-学员信息表'!A:AC,9,0)="","错误",VLOOKUP(E165,'1-学员信息表'!A:AC,9,0))))</f>
        <v/>
      </c>
      <c r="X165" s="27" t="str">
        <f>IF(E165="","",IF(ISERROR(VLOOKUP(E165,'1-学员信息表'!A:AC,19,0)),"错误",IF(VLOOKUP(E165,'1-学员信息表'!A:AC,19,0)="","错误",VLOOKUP(E165,'1-学员信息表'!A:AC,19,0))))</f>
        <v/>
      </c>
      <c r="Y165" s="27" t="str">
        <f>IF(E165="","",IF(ISERROR(VLOOKUP(E165,'1-学员信息表'!A:AC,20,0)),"错误",IF(VLOOKUP(E165,'1-学员信息表'!A:AC,20,0)="","错误",VLOOKUP(E165,'1-学员信息表'!A:AC,20,0))))</f>
        <v/>
      </c>
    </row>
    <row r="166" spans="1:25">
      <c r="A166" s="158" t="str">
        <f t="shared" si="6"/>
        <v/>
      </c>
      <c r="B166" s="26" t="str">
        <f t="shared" si="7"/>
        <v/>
      </c>
      <c r="C166" s="159" t="str">
        <f t="shared" si="8"/>
        <v/>
      </c>
      <c r="D166" s="147"/>
      <c r="E166" s="169"/>
      <c r="F166" s="26" t="str">
        <f>IF(E166="","",IFERROR(VLOOKUP(E166,'1-学员信息表'!A:AC,2,0),"错误"))</f>
        <v/>
      </c>
      <c r="G166" s="26" t="str">
        <f>IF(E166="","",VLOOKUP(LEFT(H166,3),班级编码!A:M,8,0))</f>
        <v/>
      </c>
      <c r="H166" s="169"/>
      <c r="I166" s="30" t="str">
        <f>IF(E166="","",IFERROR(VLOOKUP(H166,'2-班级信息'!A:AI,23,0),"错误"))</f>
        <v/>
      </c>
      <c r="J166" s="30" t="str">
        <f>IF(E166="","",IFERROR(VLOOKUP(H166,'2-班级信息'!A:AI,24,0),"错误"))</f>
        <v/>
      </c>
      <c r="K166" s="33" t="str">
        <f>IF(E166="","",IFERROR(VLOOKUP(H166,'2-班级信息'!A:AD,6,0),"错误"))</f>
        <v/>
      </c>
      <c r="L166" s="33" t="str">
        <f>IF(E166="","",IFERROR(VLOOKUP(H166,'2-班级信息'!A:AD,30,0),"错误"))</f>
        <v/>
      </c>
      <c r="M166" s="170"/>
      <c r="N166" s="171"/>
      <c r="O166" s="28">
        <f>SUMIF('6-学员费用预警表'!A:A,E166,'6-学员费用预警表'!E:E)</f>
        <v>0</v>
      </c>
      <c r="P166" s="28">
        <f>SUMIF('6-学员费用预警表'!A:A,E166,'6-学员费用预警表'!H:H)</f>
        <v>0</v>
      </c>
      <c r="Q166" s="27" t="str">
        <f>IF(E166="","",IFERROR(VLOOKUP(E166,'1-学员信息表'!A:AC,8,0),"错误"))</f>
        <v/>
      </c>
      <c r="R166" s="172"/>
      <c r="S166" s="29"/>
      <c r="T166" s="266"/>
      <c r="U166" s="31"/>
      <c r="V166" s="32"/>
      <c r="W166" s="30" t="str">
        <f>IF(E166="","",IF(ISERROR(VLOOKUP(E166,'1-学员信息表'!A:AC,9,0)),"错误",IF(VLOOKUP(E166,'1-学员信息表'!A:AC,9,0)="","错误",VLOOKUP(E166,'1-学员信息表'!A:AC,9,0))))</f>
        <v/>
      </c>
      <c r="X166" s="27" t="str">
        <f>IF(E166="","",IF(ISERROR(VLOOKUP(E166,'1-学员信息表'!A:AC,19,0)),"错误",IF(VLOOKUP(E166,'1-学员信息表'!A:AC,19,0)="","错误",VLOOKUP(E166,'1-学员信息表'!A:AC,19,0))))</f>
        <v/>
      </c>
      <c r="Y166" s="27" t="str">
        <f>IF(E166="","",IF(ISERROR(VLOOKUP(E166,'1-学员信息表'!A:AC,20,0)),"错误",IF(VLOOKUP(E166,'1-学员信息表'!A:AC,20,0)="","错误",VLOOKUP(E166,'1-学员信息表'!A:AC,20,0))))</f>
        <v/>
      </c>
    </row>
    <row r="167" spans="1:25">
      <c r="A167" s="158" t="str">
        <f t="shared" si="6"/>
        <v/>
      </c>
      <c r="B167" s="26" t="str">
        <f t="shared" si="7"/>
        <v/>
      </c>
      <c r="C167" s="159" t="str">
        <f t="shared" si="8"/>
        <v/>
      </c>
      <c r="D167" s="147"/>
      <c r="E167" s="169"/>
      <c r="F167" s="26" t="str">
        <f>IF(E167="","",IFERROR(VLOOKUP(E167,'1-学员信息表'!A:AC,2,0),"错误"))</f>
        <v/>
      </c>
      <c r="G167" s="26" t="str">
        <f>IF(E167="","",VLOOKUP(LEFT(H167,3),班级编码!A:M,8,0))</f>
        <v/>
      </c>
      <c r="H167" s="169"/>
      <c r="I167" s="30" t="str">
        <f>IF(E167="","",IFERROR(VLOOKUP(H167,'2-班级信息'!A:AI,23,0),"错误"))</f>
        <v/>
      </c>
      <c r="J167" s="30" t="str">
        <f>IF(E167="","",IFERROR(VLOOKUP(H167,'2-班级信息'!A:AI,24,0),"错误"))</f>
        <v/>
      </c>
      <c r="K167" s="33" t="str">
        <f>IF(E167="","",IFERROR(VLOOKUP(H167,'2-班级信息'!A:AD,6,0),"错误"))</f>
        <v/>
      </c>
      <c r="L167" s="33" t="str">
        <f>IF(E167="","",IFERROR(VLOOKUP(H167,'2-班级信息'!A:AD,30,0),"错误"))</f>
        <v/>
      </c>
      <c r="M167" s="170"/>
      <c r="N167" s="171"/>
      <c r="O167" s="28">
        <f>SUMIF('6-学员费用预警表'!A:A,E167,'6-学员费用预警表'!E:E)</f>
        <v>0</v>
      </c>
      <c r="P167" s="28">
        <f>SUMIF('6-学员费用预警表'!A:A,E167,'6-学员费用预警表'!H:H)</f>
        <v>0</v>
      </c>
      <c r="Q167" s="27" t="str">
        <f>IF(E167="","",IFERROR(VLOOKUP(E167,'1-学员信息表'!A:AC,8,0),"错误"))</f>
        <v/>
      </c>
      <c r="R167" s="172"/>
      <c r="S167" s="29"/>
      <c r="T167" s="266"/>
      <c r="U167" s="31"/>
      <c r="V167" s="32"/>
      <c r="W167" s="30" t="str">
        <f>IF(E167="","",IF(ISERROR(VLOOKUP(E167,'1-学员信息表'!A:AC,9,0)),"错误",IF(VLOOKUP(E167,'1-学员信息表'!A:AC,9,0)="","错误",VLOOKUP(E167,'1-学员信息表'!A:AC,9,0))))</f>
        <v/>
      </c>
      <c r="X167" s="27" t="str">
        <f>IF(E167="","",IF(ISERROR(VLOOKUP(E167,'1-学员信息表'!A:AC,19,0)),"错误",IF(VLOOKUP(E167,'1-学员信息表'!A:AC,19,0)="","错误",VLOOKUP(E167,'1-学员信息表'!A:AC,19,0))))</f>
        <v/>
      </c>
      <c r="Y167" s="27" t="str">
        <f>IF(E167="","",IF(ISERROR(VLOOKUP(E167,'1-学员信息表'!A:AC,20,0)),"错误",IF(VLOOKUP(E167,'1-学员信息表'!A:AC,20,0)="","错误",VLOOKUP(E167,'1-学员信息表'!A:AC,20,0))))</f>
        <v/>
      </c>
    </row>
    <row r="168" spans="1:25">
      <c r="A168" s="158" t="str">
        <f t="shared" si="6"/>
        <v/>
      </c>
      <c r="B168" s="26" t="str">
        <f t="shared" si="7"/>
        <v/>
      </c>
      <c r="C168" s="159" t="str">
        <f t="shared" si="8"/>
        <v/>
      </c>
      <c r="D168" s="147"/>
      <c r="E168" s="169"/>
      <c r="F168" s="26" t="str">
        <f>IF(E168="","",IFERROR(VLOOKUP(E168,'1-学员信息表'!A:AC,2,0),"错误"))</f>
        <v/>
      </c>
      <c r="G168" s="26" t="str">
        <f>IF(E168="","",VLOOKUP(LEFT(H168,3),班级编码!A:M,8,0))</f>
        <v/>
      </c>
      <c r="H168" s="169"/>
      <c r="I168" s="30" t="str">
        <f>IF(E168="","",IFERROR(VLOOKUP(H168,'2-班级信息'!A:AI,23,0),"错误"))</f>
        <v/>
      </c>
      <c r="J168" s="30" t="str">
        <f>IF(E168="","",IFERROR(VLOOKUP(H168,'2-班级信息'!A:AI,24,0),"错误"))</f>
        <v/>
      </c>
      <c r="K168" s="33" t="str">
        <f>IF(E168="","",IFERROR(VLOOKUP(H168,'2-班级信息'!A:AD,6,0),"错误"))</f>
        <v/>
      </c>
      <c r="L168" s="33" t="str">
        <f>IF(E168="","",IFERROR(VLOOKUP(H168,'2-班级信息'!A:AD,30,0),"错误"))</f>
        <v/>
      </c>
      <c r="M168" s="170"/>
      <c r="N168" s="171"/>
      <c r="O168" s="28">
        <f>SUMIF('6-学员费用预警表'!A:A,E168,'6-学员费用预警表'!E:E)</f>
        <v>0</v>
      </c>
      <c r="P168" s="28">
        <f>SUMIF('6-学员费用预警表'!A:A,E168,'6-学员费用预警表'!H:H)</f>
        <v>0</v>
      </c>
      <c r="Q168" s="27" t="str">
        <f>IF(E168="","",IFERROR(VLOOKUP(E168,'1-学员信息表'!A:AC,8,0),"错误"))</f>
        <v/>
      </c>
      <c r="R168" s="172"/>
      <c r="S168" s="29"/>
      <c r="T168" s="266"/>
      <c r="U168" s="31"/>
      <c r="V168" s="32"/>
      <c r="W168" s="30" t="str">
        <f>IF(E168="","",IF(ISERROR(VLOOKUP(E168,'1-学员信息表'!A:AC,9,0)),"错误",IF(VLOOKUP(E168,'1-学员信息表'!A:AC,9,0)="","错误",VLOOKUP(E168,'1-学员信息表'!A:AC,9,0))))</f>
        <v/>
      </c>
      <c r="X168" s="27" t="str">
        <f>IF(E168="","",IF(ISERROR(VLOOKUP(E168,'1-学员信息表'!A:AC,19,0)),"错误",IF(VLOOKUP(E168,'1-学员信息表'!A:AC,19,0)="","错误",VLOOKUP(E168,'1-学员信息表'!A:AC,19,0))))</f>
        <v/>
      </c>
      <c r="Y168" s="27" t="str">
        <f>IF(E168="","",IF(ISERROR(VLOOKUP(E168,'1-学员信息表'!A:AC,20,0)),"错误",IF(VLOOKUP(E168,'1-学员信息表'!A:AC,20,0)="","错误",VLOOKUP(E168,'1-学员信息表'!A:AC,20,0))))</f>
        <v/>
      </c>
    </row>
    <row r="169" spans="1:25">
      <c r="A169" s="158" t="str">
        <f t="shared" si="6"/>
        <v/>
      </c>
      <c r="B169" s="26" t="str">
        <f t="shared" si="7"/>
        <v/>
      </c>
      <c r="C169" s="159" t="str">
        <f t="shared" si="8"/>
        <v/>
      </c>
      <c r="D169" s="147"/>
      <c r="E169" s="169"/>
      <c r="F169" s="26" t="str">
        <f>IF(E169="","",IFERROR(VLOOKUP(E169,'1-学员信息表'!A:AC,2,0),"错误"))</f>
        <v/>
      </c>
      <c r="G169" s="26" t="str">
        <f>IF(E169="","",VLOOKUP(LEFT(H169,3),班级编码!A:M,8,0))</f>
        <v/>
      </c>
      <c r="H169" s="169"/>
      <c r="I169" s="30" t="str">
        <f>IF(E169="","",IFERROR(VLOOKUP(H169,'2-班级信息'!A:AI,23,0),"错误"))</f>
        <v/>
      </c>
      <c r="J169" s="30" t="str">
        <f>IF(E169="","",IFERROR(VLOOKUP(H169,'2-班级信息'!A:AI,24,0),"错误"))</f>
        <v/>
      </c>
      <c r="K169" s="33" t="str">
        <f>IF(E169="","",IFERROR(VLOOKUP(H169,'2-班级信息'!A:AD,6,0),"错误"))</f>
        <v/>
      </c>
      <c r="L169" s="33" t="str">
        <f>IF(E169="","",IFERROR(VLOOKUP(H169,'2-班级信息'!A:AD,30,0),"错误"))</f>
        <v/>
      </c>
      <c r="M169" s="170"/>
      <c r="N169" s="171"/>
      <c r="O169" s="28">
        <f>SUMIF('6-学员费用预警表'!A:A,E169,'6-学员费用预警表'!E:E)</f>
        <v>0</v>
      </c>
      <c r="P169" s="28">
        <f>SUMIF('6-学员费用预警表'!A:A,E169,'6-学员费用预警表'!H:H)</f>
        <v>0</v>
      </c>
      <c r="Q169" s="27" t="str">
        <f>IF(E169="","",IFERROR(VLOOKUP(E169,'1-学员信息表'!A:AC,8,0),"错误"))</f>
        <v/>
      </c>
      <c r="R169" s="172"/>
      <c r="S169" s="29"/>
      <c r="T169" s="266"/>
      <c r="U169" s="31"/>
      <c r="V169" s="32"/>
      <c r="W169" s="30" t="str">
        <f>IF(E169="","",IF(ISERROR(VLOOKUP(E169,'1-学员信息表'!A:AC,9,0)),"错误",IF(VLOOKUP(E169,'1-学员信息表'!A:AC,9,0)="","错误",VLOOKUP(E169,'1-学员信息表'!A:AC,9,0))))</f>
        <v/>
      </c>
      <c r="X169" s="27" t="str">
        <f>IF(E169="","",IF(ISERROR(VLOOKUP(E169,'1-学员信息表'!A:AC,19,0)),"错误",IF(VLOOKUP(E169,'1-学员信息表'!A:AC,19,0)="","错误",VLOOKUP(E169,'1-学员信息表'!A:AC,19,0))))</f>
        <v/>
      </c>
      <c r="Y169" s="27" t="str">
        <f>IF(E169="","",IF(ISERROR(VLOOKUP(E169,'1-学员信息表'!A:AC,20,0)),"错误",IF(VLOOKUP(E169,'1-学员信息表'!A:AC,20,0)="","错误",VLOOKUP(E169,'1-学员信息表'!A:AC,20,0))))</f>
        <v/>
      </c>
    </row>
    <row r="170" spans="1:25">
      <c r="A170" s="158" t="str">
        <f t="shared" si="6"/>
        <v/>
      </c>
      <c r="B170" s="26" t="str">
        <f t="shared" si="7"/>
        <v/>
      </c>
      <c r="C170" s="159" t="str">
        <f t="shared" si="8"/>
        <v/>
      </c>
      <c r="D170" s="147"/>
      <c r="E170" s="169"/>
      <c r="F170" s="26" t="str">
        <f>IF(E170="","",IFERROR(VLOOKUP(E170,'1-学员信息表'!A:AC,2,0),"错误"))</f>
        <v/>
      </c>
      <c r="G170" s="26" t="str">
        <f>IF(E170="","",VLOOKUP(LEFT(H170,3),班级编码!A:M,8,0))</f>
        <v/>
      </c>
      <c r="H170" s="169"/>
      <c r="I170" s="30" t="str">
        <f>IF(E170="","",IFERROR(VLOOKUP(H170,'2-班级信息'!A:AI,23,0),"错误"))</f>
        <v/>
      </c>
      <c r="J170" s="30" t="str">
        <f>IF(E170="","",IFERROR(VLOOKUP(H170,'2-班级信息'!A:AI,24,0),"错误"))</f>
        <v/>
      </c>
      <c r="K170" s="33" t="str">
        <f>IF(E170="","",IFERROR(VLOOKUP(H170,'2-班级信息'!A:AD,6,0),"错误"))</f>
        <v/>
      </c>
      <c r="L170" s="33" t="str">
        <f>IF(E170="","",IFERROR(VLOOKUP(H170,'2-班级信息'!A:AD,30,0),"错误"))</f>
        <v/>
      </c>
      <c r="M170" s="170"/>
      <c r="N170" s="171"/>
      <c r="O170" s="28">
        <f>SUMIF('6-学员费用预警表'!A:A,E170,'6-学员费用预警表'!E:E)</f>
        <v>0</v>
      </c>
      <c r="P170" s="28">
        <f>SUMIF('6-学员费用预警表'!A:A,E170,'6-学员费用预警表'!H:H)</f>
        <v>0</v>
      </c>
      <c r="Q170" s="27" t="str">
        <f>IF(E170="","",IFERROR(VLOOKUP(E170,'1-学员信息表'!A:AC,8,0),"错误"))</f>
        <v/>
      </c>
      <c r="R170" s="172"/>
      <c r="S170" s="29"/>
      <c r="T170" s="266"/>
      <c r="U170" s="31"/>
      <c r="V170" s="32"/>
      <c r="W170" s="30" t="str">
        <f>IF(E170="","",IF(ISERROR(VLOOKUP(E170,'1-学员信息表'!A:AC,9,0)),"错误",IF(VLOOKUP(E170,'1-学员信息表'!A:AC,9,0)="","错误",VLOOKUP(E170,'1-学员信息表'!A:AC,9,0))))</f>
        <v/>
      </c>
      <c r="X170" s="27" t="str">
        <f>IF(E170="","",IF(ISERROR(VLOOKUP(E170,'1-学员信息表'!A:AC,19,0)),"错误",IF(VLOOKUP(E170,'1-学员信息表'!A:AC,19,0)="","错误",VLOOKUP(E170,'1-学员信息表'!A:AC,19,0))))</f>
        <v/>
      </c>
      <c r="Y170" s="27" t="str">
        <f>IF(E170="","",IF(ISERROR(VLOOKUP(E170,'1-学员信息表'!A:AC,20,0)),"错误",IF(VLOOKUP(E170,'1-学员信息表'!A:AC,20,0)="","错误",VLOOKUP(E170,'1-学员信息表'!A:AC,20,0))))</f>
        <v/>
      </c>
    </row>
    <row r="171" spans="1:25">
      <c r="A171" s="158" t="str">
        <f t="shared" si="6"/>
        <v/>
      </c>
      <c r="B171" s="26" t="str">
        <f t="shared" si="7"/>
        <v/>
      </c>
      <c r="C171" s="159" t="str">
        <f t="shared" si="8"/>
        <v/>
      </c>
      <c r="D171" s="147"/>
      <c r="E171" s="169"/>
      <c r="F171" s="26" t="str">
        <f>IF(E171="","",IFERROR(VLOOKUP(E171,'1-学员信息表'!A:AC,2,0),"错误"))</f>
        <v/>
      </c>
      <c r="G171" s="26" t="str">
        <f>IF(E171="","",VLOOKUP(LEFT(H171,3),班级编码!A:M,8,0))</f>
        <v/>
      </c>
      <c r="H171" s="169"/>
      <c r="I171" s="30" t="str">
        <f>IF(E171="","",IFERROR(VLOOKUP(H171,'2-班级信息'!A:AI,23,0),"错误"))</f>
        <v/>
      </c>
      <c r="J171" s="30" t="str">
        <f>IF(E171="","",IFERROR(VLOOKUP(H171,'2-班级信息'!A:AI,24,0),"错误"))</f>
        <v/>
      </c>
      <c r="K171" s="33" t="str">
        <f>IF(E171="","",IFERROR(VLOOKUP(H171,'2-班级信息'!A:AD,6,0),"错误"))</f>
        <v/>
      </c>
      <c r="L171" s="33" t="str">
        <f>IF(E171="","",IFERROR(VLOOKUP(H171,'2-班级信息'!A:AD,30,0),"错误"))</f>
        <v/>
      </c>
      <c r="M171" s="170"/>
      <c r="N171" s="171"/>
      <c r="O171" s="28">
        <f>SUMIF('6-学员费用预警表'!A:A,E171,'6-学员费用预警表'!E:E)</f>
        <v>0</v>
      </c>
      <c r="P171" s="28">
        <f>SUMIF('6-学员费用预警表'!A:A,E171,'6-学员费用预警表'!H:H)</f>
        <v>0</v>
      </c>
      <c r="Q171" s="27" t="str">
        <f>IF(E171="","",IFERROR(VLOOKUP(E171,'1-学员信息表'!A:AC,8,0),"错误"))</f>
        <v/>
      </c>
      <c r="R171" s="172"/>
      <c r="S171" s="29"/>
      <c r="T171" s="266"/>
      <c r="U171" s="31"/>
      <c r="V171" s="32"/>
      <c r="W171" s="30" t="str">
        <f>IF(E171="","",IF(ISERROR(VLOOKUP(E171,'1-学员信息表'!A:AC,9,0)),"错误",IF(VLOOKUP(E171,'1-学员信息表'!A:AC,9,0)="","错误",VLOOKUP(E171,'1-学员信息表'!A:AC,9,0))))</f>
        <v/>
      </c>
      <c r="X171" s="27" t="str">
        <f>IF(E171="","",IF(ISERROR(VLOOKUP(E171,'1-学员信息表'!A:AC,19,0)),"错误",IF(VLOOKUP(E171,'1-学员信息表'!A:AC,19,0)="","错误",VLOOKUP(E171,'1-学员信息表'!A:AC,19,0))))</f>
        <v/>
      </c>
      <c r="Y171" s="27" t="str">
        <f>IF(E171="","",IF(ISERROR(VLOOKUP(E171,'1-学员信息表'!A:AC,20,0)),"错误",IF(VLOOKUP(E171,'1-学员信息表'!A:AC,20,0)="","错误",VLOOKUP(E171,'1-学员信息表'!A:AC,20,0))))</f>
        <v/>
      </c>
    </row>
    <row r="172" spans="1:25">
      <c r="A172" s="158" t="str">
        <f t="shared" si="6"/>
        <v/>
      </c>
      <c r="B172" s="26" t="str">
        <f t="shared" si="7"/>
        <v/>
      </c>
      <c r="C172" s="159" t="str">
        <f t="shared" si="8"/>
        <v/>
      </c>
      <c r="D172" s="147"/>
      <c r="E172" s="169"/>
      <c r="F172" s="26" t="str">
        <f>IF(E172="","",IFERROR(VLOOKUP(E172,'1-学员信息表'!A:AC,2,0),"错误"))</f>
        <v/>
      </c>
      <c r="G172" s="26" t="str">
        <f>IF(E172="","",VLOOKUP(LEFT(H172,3),班级编码!A:M,8,0))</f>
        <v/>
      </c>
      <c r="H172" s="169"/>
      <c r="I172" s="30" t="str">
        <f>IF(E172="","",IFERROR(VLOOKUP(H172,'2-班级信息'!A:AI,23,0),"错误"))</f>
        <v/>
      </c>
      <c r="J172" s="30" t="str">
        <f>IF(E172="","",IFERROR(VLOOKUP(H172,'2-班级信息'!A:AI,24,0),"错误"))</f>
        <v/>
      </c>
      <c r="K172" s="33" t="str">
        <f>IF(E172="","",IFERROR(VLOOKUP(H172,'2-班级信息'!A:AD,6,0),"错误"))</f>
        <v/>
      </c>
      <c r="L172" s="33" t="str">
        <f>IF(E172="","",IFERROR(VLOOKUP(H172,'2-班级信息'!A:AD,30,0),"错误"))</f>
        <v/>
      </c>
      <c r="M172" s="170"/>
      <c r="N172" s="171"/>
      <c r="O172" s="28">
        <f>SUMIF('6-学员费用预警表'!A:A,E172,'6-学员费用预警表'!E:E)</f>
        <v>0</v>
      </c>
      <c r="P172" s="28">
        <f>SUMIF('6-学员费用预警表'!A:A,E172,'6-学员费用预警表'!H:H)</f>
        <v>0</v>
      </c>
      <c r="Q172" s="27" t="str">
        <f>IF(E172="","",IFERROR(VLOOKUP(E172,'1-学员信息表'!A:AC,8,0),"错误"))</f>
        <v/>
      </c>
      <c r="R172" s="172"/>
      <c r="S172" s="29"/>
      <c r="T172" s="266"/>
      <c r="U172" s="31"/>
      <c r="V172" s="32"/>
      <c r="W172" s="30" t="str">
        <f>IF(E172="","",IF(ISERROR(VLOOKUP(E172,'1-学员信息表'!A:AC,9,0)),"错误",IF(VLOOKUP(E172,'1-学员信息表'!A:AC,9,0)="","错误",VLOOKUP(E172,'1-学员信息表'!A:AC,9,0))))</f>
        <v/>
      </c>
      <c r="X172" s="27" t="str">
        <f>IF(E172="","",IF(ISERROR(VLOOKUP(E172,'1-学员信息表'!A:AC,19,0)),"错误",IF(VLOOKUP(E172,'1-学员信息表'!A:AC,19,0)="","错误",VLOOKUP(E172,'1-学员信息表'!A:AC,19,0))))</f>
        <v/>
      </c>
      <c r="Y172" s="27" t="str">
        <f>IF(E172="","",IF(ISERROR(VLOOKUP(E172,'1-学员信息表'!A:AC,20,0)),"错误",IF(VLOOKUP(E172,'1-学员信息表'!A:AC,20,0)="","错误",VLOOKUP(E172,'1-学员信息表'!A:AC,20,0))))</f>
        <v/>
      </c>
    </row>
    <row r="173" spans="1:25">
      <c r="A173" s="158" t="str">
        <f t="shared" si="6"/>
        <v/>
      </c>
      <c r="B173" s="26" t="str">
        <f t="shared" si="7"/>
        <v/>
      </c>
      <c r="C173" s="159" t="str">
        <f t="shared" si="8"/>
        <v/>
      </c>
      <c r="D173" s="147"/>
      <c r="E173" s="169"/>
      <c r="F173" s="26" t="str">
        <f>IF(E173="","",IFERROR(VLOOKUP(E173,'1-学员信息表'!A:AC,2,0),"错误"))</f>
        <v/>
      </c>
      <c r="G173" s="26" t="str">
        <f>IF(E173="","",VLOOKUP(LEFT(H173,3),班级编码!A:M,8,0))</f>
        <v/>
      </c>
      <c r="H173" s="169"/>
      <c r="I173" s="30" t="str">
        <f>IF(E173="","",IFERROR(VLOOKUP(H173,'2-班级信息'!A:AI,23,0),"错误"))</f>
        <v/>
      </c>
      <c r="J173" s="30" t="str">
        <f>IF(E173="","",IFERROR(VLOOKUP(H173,'2-班级信息'!A:AI,24,0),"错误"))</f>
        <v/>
      </c>
      <c r="K173" s="33" t="str">
        <f>IF(E173="","",IFERROR(VLOOKUP(H173,'2-班级信息'!A:AD,6,0),"错误"))</f>
        <v/>
      </c>
      <c r="L173" s="33" t="str">
        <f>IF(E173="","",IFERROR(VLOOKUP(H173,'2-班级信息'!A:AD,30,0),"错误"))</f>
        <v/>
      </c>
      <c r="M173" s="170"/>
      <c r="N173" s="171"/>
      <c r="O173" s="28">
        <f>SUMIF('6-学员费用预警表'!A:A,E173,'6-学员费用预警表'!E:E)</f>
        <v>0</v>
      </c>
      <c r="P173" s="28">
        <f>SUMIF('6-学员费用预警表'!A:A,E173,'6-学员费用预警表'!H:H)</f>
        <v>0</v>
      </c>
      <c r="Q173" s="27" t="str">
        <f>IF(E173="","",IFERROR(VLOOKUP(E173,'1-学员信息表'!A:AC,8,0),"错误"))</f>
        <v/>
      </c>
      <c r="R173" s="172"/>
      <c r="S173" s="29"/>
      <c r="T173" s="266"/>
      <c r="U173" s="31"/>
      <c r="V173" s="32"/>
      <c r="W173" s="30" t="str">
        <f>IF(E173="","",IF(ISERROR(VLOOKUP(E173,'1-学员信息表'!A:AC,9,0)),"错误",IF(VLOOKUP(E173,'1-学员信息表'!A:AC,9,0)="","错误",VLOOKUP(E173,'1-学员信息表'!A:AC,9,0))))</f>
        <v/>
      </c>
      <c r="X173" s="27" t="str">
        <f>IF(E173="","",IF(ISERROR(VLOOKUP(E173,'1-学员信息表'!A:AC,19,0)),"错误",IF(VLOOKUP(E173,'1-学员信息表'!A:AC,19,0)="","错误",VLOOKUP(E173,'1-学员信息表'!A:AC,19,0))))</f>
        <v/>
      </c>
      <c r="Y173" s="27" t="str">
        <f>IF(E173="","",IF(ISERROR(VLOOKUP(E173,'1-学员信息表'!A:AC,20,0)),"错误",IF(VLOOKUP(E173,'1-学员信息表'!A:AC,20,0)="","错误",VLOOKUP(E173,'1-学员信息表'!A:AC,20,0))))</f>
        <v/>
      </c>
    </row>
    <row r="174" spans="1:25">
      <c r="A174" s="158" t="str">
        <f t="shared" si="6"/>
        <v/>
      </c>
      <c r="B174" s="26" t="str">
        <f t="shared" si="7"/>
        <v/>
      </c>
      <c r="C174" s="159" t="str">
        <f t="shared" si="8"/>
        <v/>
      </c>
      <c r="D174" s="147"/>
      <c r="E174" s="169"/>
      <c r="F174" s="26" t="str">
        <f>IF(E174="","",IFERROR(VLOOKUP(E174,'1-学员信息表'!A:AC,2,0),"错误"))</f>
        <v/>
      </c>
      <c r="G174" s="26" t="str">
        <f>IF(E174="","",VLOOKUP(LEFT(H174,3),班级编码!A:M,8,0))</f>
        <v/>
      </c>
      <c r="H174" s="169"/>
      <c r="I174" s="30" t="str">
        <f>IF(E174="","",IFERROR(VLOOKUP(H174,'2-班级信息'!A:AI,23,0),"错误"))</f>
        <v/>
      </c>
      <c r="J174" s="30" t="str">
        <f>IF(E174="","",IFERROR(VLOOKUP(H174,'2-班级信息'!A:AI,24,0),"错误"))</f>
        <v/>
      </c>
      <c r="K174" s="33" t="str">
        <f>IF(E174="","",IFERROR(VLOOKUP(H174,'2-班级信息'!A:AD,6,0),"错误"))</f>
        <v/>
      </c>
      <c r="L174" s="33" t="str">
        <f>IF(E174="","",IFERROR(VLOOKUP(H174,'2-班级信息'!A:AD,30,0),"错误"))</f>
        <v/>
      </c>
      <c r="M174" s="170"/>
      <c r="N174" s="171"/>
      <c r="O174" s="28">
        <f>SUMIF('6-学员费用预警表'!A:A,E174,'6-学员费用预警表'!E:E)</f>
        <v>0</v>
      </c>
      <c r="P174" s="28">
        <f>SUMIF('6-学员费用预警表'!A:A,E174,'6-学员费用预警表'!H:H)</f>
        <v>0</v>
      </c>
      <c r="Q174" s="27" t="str">
        <f>IF(E174="","",IFERROR(VLOOKUP(E174,'1-学员信息表'!A:AC,8,0),"错误"))</f>
        <v/>
      </c>
      <c r="R174" s="172"/>
      <c r="S174" s="29"/>
      <c r="T174" s="266"/>
      <c r="U174" s="31"/>
      <c r="V174" s="32"/>
      <c r="W174" s="30" t="str">
        <f>IF(E174="","",IF(ISERROR(VLOOKUP(E174,'1-学员信息表'!A:AC,9,0)),"错误",IF(VLOOKUP(E174,'1-学员信息表'!A:AC,9,0)="","错误",VLOOKUP(E174,'1-学员信息表'!A:AC,9,0))))</f>
        <v/>
      </c>
      <c r="X174" s="27" t="str">
        <f>IF(E174="","",IF(ISERROR(VLOOKUP(E174,'1-学员信息表'!A:AC,19,0)),"错误",IF(VLOOKUP(E174,'1-学员信息表'!A:AC,19,0)="","错误",VLOOKUP(E174,'1-学员信息表'!A:AC,19,0))))</f>
        <v/>
      </c>
      <c r="Y174" s="27" t="str">
        <f>IF(E174="","",IF(ISERROR(VLOOKUP(E174,'1-学员信息表'!A:AC,20,0)),"错误",IF(VLOOKUP(E174,'1-学员信息表'!A:AC,20,0)="","错误",VLOOKUP(E174,'1-学员信息表'!A:AC,20,0))))</f>
        <v/>
      </c>
    </row>
    <row r="175" spans="1:25">
      <c r="A175" s="158" t="str">
        <f t="shared" si="6"/>
        <v/>
      </c>
      <c r="B175" s="26" t="str">
        <f t="shared" si="7"/>
        <v/>
      </c>
      <c r="C175" s="159" t="str">
        <f t="shared" si="8"/>
        <v/>
      </c>
      <c r="D175" s="147"/>
      <c r="E175" s="169"/>
      <c r="F175" s="26" t="str">
        <f>IF(E175="","",IFERROR(VLOOKUP(E175,'1-学员信息表'!A:AC,2,0),"错误"))</f>
        <v/>
      </c>
      <c r="G175" s="26" t="str">
        <f>IF(E175="","",VLOOKUP(LEFT(H175,3),班级编码!A:M,8,0))</f>
        <v/>
      </c>
      <c r="H175" s="169"/>
      <c r="I175" s="30" t="str">
        <f>IF(E175="","",IFERROR(VLOOKUP(H175,'2-班级信息'!A:AI,23,0),"错误"))</f>
        <v/>
      </c>
      <c r="J175" s="30" t="str">
        <f>IF(E175="","",IFERROR(VLOOKUP(H175,'2-班级信息'!A:AI,24,0),"错误"))</f>
        <v/>
      </c>
      <c r="K175" s="33" t="str">
        <f>IF(E175="","",IFERROR(VLOOKUP(H175,'2-班级信息'!A:AD,6,0),"错误"))</f>
        <v/>
      </c>
      <c r="L175" s="33" t="str">
        <f>IF(E175="","",IFERROR(VLOOKUP(H175,'2-班级信息'!A:AD,30,0),"错误"))</f>
        <v/>
      </c>
      <c r="M175" s="170"/>
      <c r="N175" s="171"/>
      <c r="O175" s="28">
        <f>SUMIF('6-学员费用预警表'!A:A,E175,'6-学员费用预警表'!E:E)</f>
        <v>0</v>
      </c>
      <c r="P175" s="28">
        <f>SUMIF('6-学员费用预警表'!A:A,E175,'6-学员费用预警表'!H:H)</f>
        <v>0</v>
      </c>
      <c r="Q175" s="27" t="str">
        <f>IF(E175="","",IFERROR(VLOOKUP(E175,'1-学员信息表'!A:AC,8,0),"错误"))</f>
        <v/>
      </c>
      <c r="R175" s="172"/>
      <c r="S175" s="29"/>
      <c r="T175" s="266"/>
      <c r="U175" s="31"/>
      <c r="V175" s="32"/>
      <c r="W175" s="30" t="str">
        <f>IF(E175="","",IF(ISERROR(VLOOKUP(E175,'1-学员信息表'!A:AC,9,0)),"错误",IF(VLOOKUP(E175,'1-学员信息表'!A:AC,9,0)="","错误",VLOOKUP(E175,'1-学员信息表'!A:AC,9,0))))</f>
        <v/>
      </c>
      <c r="X175" s="27" t="str">
        <f>IF(E175="","",IF(ISERROR(VLOOKUP(E175,'1-学员信息表'!A:AC,19,0)),"错误",IF(VLOOKUP(E175,'1-学员信息表'!A:AC,19,0)="","错误",VLOOKUP(E175,'1-学员信息表'!A:AC,19,0))))</f>
        <v/>
      </c>
      <c r="Y175" s="27" t="str">
        <f>IF(E175="","",IF(ISERROR(VLOOKUP(E175,'1-学员信息表'!A:AC,20,0)),"错误",IF(VLOOKUP(E175,'1-学员信息表'!A:AC,20,0)="","错误",VLOOKUP(E175,'1-学员信息表'!A:AC,20,0))))</f>
        <v/>
      </c>
    </row>
    <row r="176" spans="1:25">
      <c r="A176" s="158" t="str">
        <f t="shared" si="6"/>
        <v/>
      </c>
      <c r="B176" s="26" t="str">
        <f t="shared" si="7"/>
        <v/>
      </c>
      <c r="C176" s="159" t="str">
        <f t="shared" si="8"/>
        <v/>
      </c>
      <c r="D176" s="147"/>
      <c r="E176" s="169"/>
      <c r="F176" s="26" t="str">
        <f>IF(E176="","",IFERROR(VLOOKUP(E176,'1-学员信息表'!A:AC,2,0),"错误"))</f>
        <v/>
      </c>
      <c r="G176" s="26" t="str">
        <f>IF(E176="","",VLOOKUP(LEFT(H176,3),班级编码!A:M,8,0))</f>
        <v/>
      </c>
      <c r="H176" s="169"/>
      <c r="I176" s="30" t="str">
        <f>IF(E176="","",IFERROR(VLOOKUP(H176,'2-班级信息'!A:AI,23,0),"错误"))</f>
        <v/>
      </c>
      <c r="J176" s="30" t="str">
        <f>IF(E176="","",IFERROR(VLOOKUP(H176,'2-班级信息'!A:AI,24,0),"错误"))</f>
        <v/>
      </c>
      <c r="K176" s="33" t="str">
        <f>IF(E176="","",IFERROR(VLOOKUP(H176,'2-班级信息'!A:AD,6,0),"错误"))</f>
        <v/>
      </c>
      <c r="L176" s="33" t="str">
        <f>IF(E176="","",IFERROR(VLOOKUP(H176,'2-班级信息'!A:AD,30,0),"错误"))</f>
        <v/>
      </c>
      <c r="M176" s="170"/>
      <c r="N176" s="171"/>
      <c r="O176" s="28">
        <f>SUMIF('6-学员费用预警表'!A:A,E176,'6-学员费用预警表'!E:E)</f>
        <v>0</v>
      </c>
      <c r="P176" s="28">
        <f>SUMIF('6-学员费用预警表'!A:A,E176,'6-学员费用预警表'!H:H)</f>
        <v>0</v>
      </c>
      <c r="Q176" s="27" t="str">
        <f>IF(E176="","",IFERROR(VLOOKUP(E176,'1-学员信息表'!A:AC,8,0),"错误"))</f>
        <v/>
      </c>
      <c r="R176" s="172"/>
      <c r="S176" s="29"/>
      <c r="T176" s="266"/>
      <c r="U176" s="31"/>
      <c r="V176" s="32"/>
      <c r="W176" s="30" t="str">
        <f>IF(E176="","",IF(ISERROR(VLOOKUP(E176,'1-学员信息表'!A:AC,9,0)),"错误",IF(VLOOKUP(E176,'1-学员信息表'!A:AC,9,0)="","错误",VLOOKUP(E176,'1-学员信息表'!A:AC,9,0))))</f>
        <v/>
      </c>
      <c r="X176" s="27" t="str">
        <f>IF(E176="","",IF(ISERROR(VLOOKUP(E176,'1-学员信息表'!A:AC,19,0)),"错误",IF(VLOOKUP(E176,'1-学员信息表'!A:AC,19,0)="","错误",VLOOKUP(E176,'1-学员信息表'!A:AC,19,0))))</f>
        <v/>
      </c>
      <c r="Y176" s="27" t="str">
        <f>IF(E176="","",IF(ISERROR(VLOOKUP(E176,'1-学员信息表'!A:AC,20,0)),"错误",IF(VLOOKUP(E176,'1-学员信息表'!A:AC,20,0)="","错误",VLOOKUP(E176,'1-学员信息表'!A:AC,20,0))))</f>
        <v/>
      </c>
    </row>
    <row r="177" spans="1:25">
      <c r="A177" s="158" t="str">
        <f t="shared" si="6"/>
        <v/>
      </c>
      <c r="B177" s="26" t="str">
        <f t="shared" si="7"/>
        <v/>
      </c>
      <c r="C177" s="159" t="str">
        <f t="shared" si="8"/>
        <v/>
      </c>
      <c r="D177" s="147"/>
      <c r="E177" s="169"/>
      <c r="F177" s="26" t="str">
        <f>IF(E177="","",IFERROR(VLOOKUP(E177,'1-学员信息表'!A:AC,2,0),"错误"))</f>
        <v/>
      </c>
      <c r="G177" s="26" t="str">
        <f>IF(E177="","",VLOOKUP(LEFT(H177,3),班级编码!A:M,8,0))</f>
        <v/>
      </c>
      <c r="H177" s="169"/>
      <c r="I177" s="30" t="str">
        <f>IF(E177="","",IFERROR(VLOOKUP(H177,'2-班级信息'!A:AI,23,0),"错误"))</f>
        <v/>
      </c>
      <c r="J177" s="30" t="str">
        <f>IF(E177="","",IFERROR(VLOOKUP(H177,'2-班级信息'!A:AI,24,0),"错误"))</f>
        <v/>
      </c>
      <c r="K177" s="33" t="str">
        <f>IF(E177="","",IFERROR(VLOOKUP(H177,'2-班级信息'!A:AD,6,0),"错误"))</f>
        <v/>
      </c>
      <c r="L177" s="33" t="str">
        <f>IF(E177="","",IFERROR(VLOOKUP(H177,'2-班级信息'!A:AD,30,0),"错误"))</f>
        <v/>
      </c>
      <c r="M177" s="170"/>
      <c r="N177" s="171"/>
      <c r="O177" s="28">
        <f>SUMIF('6-学员费用预警表'!A:A,E177,'6-学员费用预警表'!E:E)</f>
        <v>0</v>
      </c>
      <c r="P177" s="28">
        <f>SUMIF('6-学员费用预警表'!A:A,E177,'6-学员费用预警表'!H:H)</f>
        <v>0</v>
      </c>
      <c r="Q177" s="27" t="str">
        <f>IF(E177="","",IFERROR(VLOOKUP(E177,'1-学员信息表'!A:AC,8,0),"错误"))</f>
        <v/>
      </c>
      <c r="R177" s="172"/>
      <c r="S177" s="29"/>
      <c r="T177" s="266"/>
      <c r="U177" s="31"/>
      <c r="V177" s="32"/>
      <c r="W177" s="30" t="str">
        <f>IF(E177="","",IF(ISERROR(VLOOKUP(E177,'1-学员信息表'!A:AC,9,0)),"错误",IF(VLOOKUP(E177,'1-学员信息表'!A:AC,9,0)="","错误",VLOOKUP(E177,'1-学员信息表'!A:AC,9,0))))</f>
        <v/>
      </c>
      <c r="X177" s="27" t="str">
        <f>IF(E177="","",IF(ISERROR(VLOOKUP(E177,'1-学员信息表'!A:AC,19,0)),"错误",IF(VLOOKUP(E177,'1-学员信息表'!A:AC,19,0)="","错误",VLOOKUP(E177,'1-学员信息表'!A:AC,19,0))))</f>
        <v/>
      </c>
      <c r="Y177" s="27" t="str">
        <f>IF(E177="","",IF(ISERROR(VLOOKUP(E177,'1-学员信息表'!A:AC,20,0)),"错误",IF(VLOOKUP(E177,'1-学员信息表'!A:AC,20,0)="","错误",VLOOKUP(E177,'1-学员信息表'!A:AC,20,0))))</f>
        <v/>
      </c>
    </row>
    <row r="178" spans="1:25">
      <c r="A178" s="158" t="str">
        <f t="shared" si="6"/>
        <v/>
      </c>
      <c r="B178" s="26" t="str">
        <f t="shared" si="7"/>
        <v/>
      </c>
      <c r="C178" s="159" t="str">
        <f t="shared" si="8"/>
        <v/>
      </c>
      <c r="D178" s="147"/>
      <c r="E178" s="169"/>
      <c r="F178" s="26" t="str">
        <f>IF(E178="","",IFERROR(VLOOKUP(E178,'1-学员信息表'!A:AC,2,0),"错误"))</f>
        <v/>
      </c>
      <c r="G178" s="26" t="str">
        <f>IF(E178="","",VLOOKUP(LEFT(H178,3),班级编码!A:M,8,0))</f>
        <v/>
      </c>
      <c r="H178" s="169"/>
      <c r="I178" s="30" t="str">
        <f>IF(E178="","",IFERROR(VLOOKUP(H178,'2-班级信息'!A:AI,23,0),"错误"))</f>
        <v/>
      </c>
      <c r="J178" s="30" t="str">
        <f>IF(E178="","",IFERROR(VLOOKUP(H178,'2-班级信息'!A:AI,24,0),"错误"))</f>
        <v/>
      </c>
      <c r="K178" s="33" t="str">
        <f>IF(E178="","",IFERROR(VLOOKUP(H178,'2-班级信息'!A:AD,6,0),"错误"))</f>
        <v/>
      </c>
      <c r="L178" s="33" t="str">
        <f>IF(E178="","",IFERROR(VLOOKUP(H178,'2-班级信息'!A:AD,30,0),"错误"))</f>
        <v/>
      </c>
      <c r="M178" s="170"/>
      <c r="N178" s="171"/>
      <c r="O178" s="28">
        <f>SUMIF('6-学员费用预警表'!A:A,E178,'6-学员费用预警表'!E:E)</f>
        <v>0</v>
      </c>
      <c r="P178" s="28">
        <f>SUMIF('6-学员费用预警表'!A:A,E178,'6-学员费用预警表'!H:H)</f>
        <v>0</v>
      </c>
      <c r="Q178" s="27" t="str">
        <f>IF(E178="","",IFERROR(VLOOKUP(E178,'1-学员信息表'!A:AC,8,0),"错误"))</f>
        <v/>
      </c>
      <c r="R178" s="172"/>
      <c r="S178" s="29"/>
      <c r="T178" s="266"/>
      <c r="U178" s="31"/>
      <c r="V178" s="32"/>
      <c r="W178" s="30" t="str">
        <f>IF(E178="","",IF(ISERROR(VLOOKUP(E178,'1-学员信息表'!A:AC,9,0)),"错误",IF(VLOOKUP(E178,'1-学员信息表'!A:AC,9,0)="","错误",VLOOKUP(E178,'1-学员信息表'!A:AC,9,0))))</f>
        <v/>
      </c>
      <c r="X178" s="27" t="str">
        <f>IF(E178="","",IF(ISERROR(VLOOKUP(E178,'1-学员信息表'!A:AC,19,0)),"错误",IF(VLOOKUP(E178,'1-学员信息表'!A:AC,19,0)="","错误",VLOOKUP(E178,'1-学员信息表'!A:AC,19,0))))</f>
        <v/>
      </c>
      <c r="Y178" s="27" t="str">
        <f>IF(E178="","",IF(ISERROR(VLOOKUP(E178,'1-学员信息表'!A:AC,20,0)),"错误",IF(VLOOKUP(E178,'1-学员信息表'!A:AC,20,0)="","错误",VLOOKUP(E178,'1-学员信息表'!A:AC,20,0))))</f>
        <v/>
      </c>
    </row>
    <row r="179" spans="1:25">
      <c r="A179" s="158" t="str">
        <f t="shared" si="6"/>
        <v/>
      </c>
      <c r="B179" s="26" t="str">
        <f t="shared" si="7"/>
        <v/>
      </c>
      <c r="C179" s="159" t="str">
        <f t="shared" si="8"/>
        <v/>
      </c>
      <c r="D179" s="147"/>
      <c r="E179" s="169"/>
      <c r="F179" s="26" t="str">
        <f>IF(E179="","",IFERROR(VLOOKUP(E179,'1-学员信息表'!A:AC,2,0),"错误"))</f>
        <v/>
      </c>
      <c r="G179" s="26" t="str">
        <f>IF(E179="","",VLOOKUP(LEFT(H179,3),班级编码!A:M,8,0))</f>
        <v/>
      </c>
      <c r="H179" s="169"/>
      <c r="I179" s="30" t="str">
        <f>IF(E179="","",IFERROR(VLOOKUP(H179,'2-班级信息'!A:AI,23,0),"错误"))</f>
        <v/>
      </c>
      <c r="J179" s="30" t="str">
        <f>IF(E179="","",IFERROR(VLOOKUP(H179,'2-班级信息'!A:AI,24,0),"错误"))</f>
        <v/>
      </c>
      <c r="K179" s="33" t="str">
        <f>IF(E179="","",IFERROR(VLOOKUP(H179,'2-班级信息'!A:AD,6,0),"错误"))</f>
        <v/>
      </c>
      <c r="L179" s="33" t="str">
        <f>IF(E179="","",IFERROR(VLOOKUP(H179,'2-班级信息'!A:AD,30,0),"错误"))</f>
        <v/>
      </c>
      <c r="M179" s="170"/>
      <c r="N179" s="171"/>
      <c r="O179" s="28">
        <f>SUMIF('6-学员费用预警表'!A:A,E179,'6-学员费用预警表'!E:E)</f>
        <v>0</v>
      </c>
      <c r="P179" s="28">
        <f>SUMIF('6-学员费用预警表'!A:A,E179,'6-学员费用预警表'!H:H)</f>
        <v>0</v>
      </c>
      <c r="Q179" s="27" t="str">
        <f>IF(E179="","",IFERROR(VLOOKUP(E179,'1-学员信息表'!A:AC,8,0),"错误"))</f>
        <v/>
      </c>
      <c r="R179" s="172"/>
      <c r="S179" s="29"/>
      <c r="T179" s="266"/>
      <c r="U179" s="31"/>
      <c r="V179" s="32"/>
      <c r="W179" s="30" t="str">
        <f>IF(E179="","",IF(ISERROR(VLOOKUP(E179,'1-学员信息表'!A:AC,9,0)),"错误",IF(VLOOKUP(E179,'1-学员信息表'!A:AC,9,0)="","错误",VLOOKUP(E179,'1-学员信息表'!A:AC,9,0))))</f>
        <v/>
      </c>
      <c r="X179" s="27" t="str">
        <f>IF(E179="","",IF(ISERROR(VLOOKUP(E179,'1-学员信息表'!A:AC,19,0)),"错误",IF(VLOOKUP(E179,'1-学员信息表'!A:AC,19,0)="","错误",VLOOKUP(E179,'1-学员信息表'!A:AC,19,0))))</f>
        <v/>
      </c>
      <c r="Y179" s="27" t="str">
        <f>IF(E179="","",IF(ISERROR(VLOOKUP(E179,'1-学员信息表'!A:AC,20,0)),"错误",IF(VLOOKUP(E179,'1-学员信息表'!A:AC,20,0)="","错误",VLOOKUP(E179,'1-学员信息表'!A:AC,20,0))))</f>
        <v/>
      </c>
    </row>
    <row r="180" spans="1:25">
      <c r="A180" s="158" t="str">
        <f t="shared" si="6"/>
        <v/>
      </c>
      <c r="B180" s="26" t="str">
        <f t="shared" si="7"/>
        <v/>
      </c>
      <c r="C180" s="159" t="str">
        <f t="shared" si="8"/>
        <v/>
      </c>
      <c r="D180" s="147"/>
      <c r="E180" s="169"/>
      <c r="F180" s="26" t="str">
        <f>IF(E180="","",IFERROR(VLOOKUP(E180,'1-学员信息表'!A:AC,2,0),"错误"))</f>
        <v/>
      </c>
      <c r="G180" s="26" t="str">
        <f>IF(E180="","",VLOOKUP(LEFT(H180,3),班级编码!A:M,8,0))</f>
        <v/>
      </c>
      <c r="H180" s="169"/>
      <c r="I180" s="30" t="str">
        <f>IF(E180="","",IFERROR(VLOOKUP(H180,'2-班级信息'!A:AI,23,0),"错误"))</f>
        <v/>
      </c>
      <c r="J180" s="30" t="str">
        <f>IF(E180="","",IFERROR(VLOOKUP(H180,'2-班级信息'!A:AI,24,0),"错误"))</f>
        <v/>
      </c>
      <c r="K180" s="33" t="str">
        <f>IF(E180="","",IFERROR(VLOOKUP(H180,'2-班级信息'!A:AD,6,0),"错误"))</f>
        <v/>
      </c>
      <c r="L180" s="33" t="str">
        <f>IF(E180="","",IFERROR(VLOOKUP(H180,'2-班级信息'!A:AD,30,0),"错误"))</f>
        <v/>
      </c>
      <c r="M180" s="170"/>
      <c r="N180" s="171"/>
      <c r="O180" s="28">
        <f>SUMIF('6-学员费用预警表'!A:A,E180,'6-学员费用预警表'!E:E)</f>
        <v>0</v>
      </c>
      <c r="P180" s="28">
        <f>SUMIF('6-学员费用预警表'!A:A,E180,'6-学员费用预警表'!H:H)</f>
        <v>0</v>
      </c>
      <c r="Q180" s="27" t="str">
        <f>IF(E180="","",IFERROR(VLOOKUP(E180,'1-学员信息表'!A:AC,8,0),"错误"))</f>
        <v/>
      </c>
      <c r="R180" s="172"/>
      <c r="S180" s="29"/>
      <c r="T180" s="266"/>
      <c r="U180" s="31"/>
      <c r="V180" s="32"/>
      <c r="W180" s="30" t="str">
        <f>IF(E180="","",IF(ISERROR(VLOOKUP(E180,'1-学员信息表'!A:AC,9,0)),"错误",IF(VLOOKUP(E180,'1-学员信息表'!A:AC,9,0)="","错误",VLOOKUP(E180,'1-学员信息表'!A:AC,9,0))))</f>
        <v/>
      </c>
      <c r="X180" s="27" t="str">
        <f>IF(E180="","",IF(ISERROR(VLOOKUP(E180,'1-学员信息表'!A:AC,19,0)),"错误",IF(VLOOKUP(E180,'1-学员信息表'!A:AC,19,0)="","错误",VLOOKUP(E180,'1-学员信息表'!A:AC,19,0))))</f>
        <v/>
      </c>
      <c r="Y180" s="27" t="str">
        <f>IF(E180="","",IF(ISERROR(VLOOKUP(E180,'1-学员信息表'!A:AC,20,0)),"错误",IF(VLOOKUP(E180,'1-学员信息表'!A:AC,20,0)="","错误",VLOOKUP(E180,'1-学员信息表'!A:AC,20,0))))</f>
        <v/>
      </c>
    </row>
    <row r="181" spans="1:25">
      <c r="A181" s="158" t="str">
        <f t="shared" si="6"/>
        <v/>
      </c>
      <c r="B181" s="26" t="str">
        <f t="shared" si="7"/>
        <v/>
      </c>
      <c r="C181" s="159" t="str">
        <f t="shared" si="8"/>
        <v/>
      </c>
      <c r="D181" s="147"/>
      <c r="E181" s="169"/>
      <c r="F181" s="26" t="str">
        <f>IF(E181="","",IFERROR(VLOOKUP(E181,'1-学员信息表'!A:AC,2,0),"错误"))</f>
        <v/>
      </c>
      <c r="G181" s="26" t="str">
        <f>IF(E181="","",VLOOKUP(LEFT(H181,3),班级编码!A:M,8,0))</f>
        <v/>
      </c>
      <c r="H181" s="169"/>
      <c r="I181" s="30" t="str">
        <f>IF(E181="","",IFERROR(VLOOKUP(H181,'2-班级信息'!A:AI,23,0),"错误"))</f>
        <v/>
      </c>
      <c r="J181" s="30" t="str">
        <f>IF(E181="","",IFERROR(VLOOKUP(H181,'2-班级信息'!A:AI,24,0),"错误"))</f>
        <v/>
      </c>
      <c r="K181" s="33" t="str">
        <f>IF(E181="","",IFERROR(VLOOKUP(H181,'2-班级信息'!A:AD,6,0),"错误"))</f>
        <v/>
      </c>
      <c r="L181" s="33" t="str">
        <f>IF(E181="","",IFERROR(VLOOKUP(H181,'2-班级信息'!A:AD,30,0),"错误"))</f>
        <v/>
      </c>
      <c r="M181" s="170"/>
      <c r="N181" s="171"/>
      <c r="O181" s="28">
        <f>SUMIF('6-学员费用预警表'!A:A,E181,'6-学员费用预警表'!E:E)</f>
        <v>0</v>
      </c>
      <c r="P181" s="28">
        <f>SUMIF('6-学员费用预警表'!A:A,E181,'6-学员费用预警表'!H:H)</f>
        <v>0</v>
      </c>
      <c r="Q181" s="27" t="str">
        <f>IF(E181="","",IFERROR(VLOOKUP(E181,'1-学员信息表'!A:AC,8,0),"错误"))</f>
        <v/>
      </c>
      <c r="R181" s="172"/>
      <c r="S181" s="29"/>
      <c r="T181" s="266"/>
      <c r="U181" s="31"/>
      <c r="V181" s="32"/>
      <c r="W181" s="30" t="str">
        <f>IF(E181="","",IF(ISERROR(VLOOKUP(E181,'1-学员信息表'!A:AC,9,0)),"错误",IF(VLOOKUP(E181,'1-学员信息表'!A:AC,9,0)="","错误",VLOOKUP(E181,'1-学员信息表'!A:AC,9,0))))</f>
        <v/>
      </c>
      <c r="X181" s="27" t="str">
        <f>IF(E181="","",IF(ISERROR(VLOOKUP(E181,'1-学员信息表'!A:AC,19,0)),"错误",IF(VLOOKUP(E181,'1-学员信息表'!A:AC,19,0)="","错误",VLOOKUP(E181,'1-学员信息表'!A:AC,19,0))))</f>
        <v/>
      </c>
      <c r="Y181" s="27" t="str">
        <f>IF(E181="","",IF(ISERROR(VLOOKUP(E181,'1-学员信息表'!A:AC,20,0)),"错误",IF(VLOOKUP(E181,'1-学员信息表'!A:AC,20,0)="","错误",VLOOKUP(E181,'1-学员信息表'!A:AC,20,0))))</f>
        <v/>
      </c>
    </row>
    <row r="182" spans="1:25">
      <c r="A182" s="158" t="str">
        <f t="shared" si="6"/>
        <v/>
      </c>
      <c r="B182" s="26" t="str">
        <f t="shared" si="7"/>
        <v/>
      </c>
      <c r="C182" s="159" t="str">
        <f t="shared" si="8"/>
        <v/>
      </c>
      <c r="D182" s="147"/>
      <c r="E182" s="169"/>
      <c r="F182" s="26" t="str">
        <f>IF(E182="","",IFERROR(VLOOKUP(E182,'1-学员信息表'!A:AC,2,0),"错误"))</f>
        <v/>
      </c>
      <c r="G182" s="26" t="str">
        <f>IF(E182="","",VLOOKUP(LEFT(H182,3),班级编码!A:M,8,0))</f>
        <v/>
      </c>
      <c r="H182" s="169"/>
      <c r="I182" s="30" t="str">
        <f>IF(E182="","",IFERROR(VLOOKUP(H182,'2-班级信息'!A:AI,23,0),"错误"))</f>
        <v/>
      </c>
      <c r="J182" s="30" t="str">
        <f>IF(E182="","",IFERROR(VLOOKUP(H182,'2-班级信息'!A:AI,24,0),"错误"))</f>
        <v/>
      </c>
      <c r="K182" s="33" t="str">
        <f>IF(E182="","",IFERROR(VLOOKUP(H182,'2-班级信息'!A:AD,6,0),"错误"))</f>
        <v/>
      </c>
      <c r="L182" s="33" t="str">
        <f>IF(E182="","",IFERROR(VLOOKUP(H182,'2-班级信息'!A:AD,30,0),"错误"))</f>
        <v/>
      </c>
      <c r="M182" s="170"/>
      <c r="N182" s="171"/>
      <c r="O182" s="28">
        <f>SUMIF('6-学员费用预警表'!A:A,E182,'6-学员费用预警表'!E:E)</f>
        <v>0</v>
      </c>
      <c r="P182" s="28">
        <f>SUMIF('6-学员费用预警表'!A:A,E182,'6-学员费用预警表'!H:H)</f>
        <v>0</v>
      </c>
      <c r="Q182" s="27" t="str">
        <f>IF(E182="","",IFERROR(VLOOKUP(E182,'1-学员信息表'!A:AC,8,0),"错误"))</f>
        <v/>
      </c>
      <c r="R182" s="172"/>
      <c r="S182" s="29"/>
      <c r="T182" s="266"/>
      <c r="U182" s="31"/>
      <c r="V182" s="32"/>
      <c r="W182" s="30" t="str">
        <f>IF(E182="","",IF(ISERROR(VLOOKUP(E182,'1-学员信息表'!A:AC,9,0)),"错误",IF(VLOOKUP(E182,'1-学员信息表'!A:AC,9,0)="","错误",VLOOKUP(E182,'1-学员信息表'!A:AC,9,0))))</f>
        <v/>
      </c>
      <c r="X182" s="27" t="str">
        <f>IF(E182="","",IF(ISERROR(VLOOKUP(E182,'1-学员信息表'!A:AC,19,0)),"错误",IF(VLOOKUP(E182,'1-学员信息表'!A:AC,19,0)="","错误",VLOOKUP(E182,'1-学员信息表'!A:AC,19,0))))</f>
        <v/>
      </c>
      <c r="Y182" s="27" t="str">
        <f>IF(E182="","",IF(ISERROR(VLOOKUP(E182,'1-学员信息表'!A:AC,20,0)),"错误",IF(VLOOKUP(E182,'1-学员信息表'!A:AC,20,0)="","错误",VLOOKUP(E182,'1-学员信息表'!A:AC,20,0))))</f>
        <v/>
      </c>
    </row>
    <row r="183" spans="1:25">
      <c r="A183" s="158" t="str">
        <f t="shared" si="6"/>
        <v/>
      </c>
      <c r="B183" s="26" t="str">
        <f t="shared" si="7"/>
        <v/>
      </c>
      <c r="C183" s="159" t="str">
        <f t="shared" si="8"/>
        <v/>
      </c>
      <c r="D183" s="147"/>
      <c r="E183" s="169"/>
      <c r="F183" s="26" t="str">
        <f>IF(E183="","",IFERROR(VLOOKUP(E183,'1-学员信息表'!A:AC,2,0),"错误"))</f>
        <v/>
      </c>
      <c r="G183" s="26" t="str">
        <f>IF(E183="","",VLOOKUP(LEFT(H183,3),班级编码!A:M,8,0))</f>
        <v/>
      </c>
      <c r="H183" s="169"/>
      <c r="I183" s="30" t="str">
        <f>IF(E183="","",IFERROR(VLOOKUP(H183,'2-班级信息'!A:AI,23,0),"错误"))</f>
        <v/>
      </c>
      <c r="J183" s="30" t="str">
        <f>IF(E183="","",IFERROR(VLOOKUP(H183,'2-班级信息'!A:AI,24,0),"错误"))</f>
        <v/>
      </c>
      <c r="K183" s="33" t="str">
        <f>IF(E183="","",IFERROR(VLOOKUP(H183,'2-班级信息'!A:AD,6,0),"错误"))</f>
        <v/>
      </c>
      <c r="L183" s="33" t="str">
        <f>IF(E183="","",IFERROR(VLOOKUP(H183,'2-班级信息'!A:AD,30,0),"错误"))</f>
        <v/>
      </c>
      <c r="M183" s="170"/>
      <c r="N183" s="171"/>
      <c r="O183" s="28">
        <f>SUMIF('6-学员费用预警表'!A:A,E183,'6-学员费用预警表'!E:E)</f>
        <v>0</v>
      </c>
      <c r="P183" s="28">
        <f>SUMIF('6-学员费用预警表'!A:A,E183,'6-学员费用预警表'!H:H)</f>
        <v>0</v>
      </c>
      <c r="Q183" s="27" t="str">
        <f>IF(E183="","",IFERROR(VLOOKUP(E183,'1-学员信息表'!A:AC,8,0),"错误"))</f>
        <v/>
      </c>
      <c r="R183" s="172"/>
      <c r="S183" s="29"/>
      <c r="T183" s="266"/>
      <c r="U183" s="31"/>
      <c r="V183" s="32"/>
      <c r="W183" s="30" t="str">
        <f>IF(E183="","",IF(ISERROR(VLOOKUP(E183,'1-学员信息表'!A:AC,9,0)),"错误",IF(VLOOKUP(E183,'1-学员信息表'!A:AC,9,0)="","错误",VLOOKUP(E183,'1-学员信息表'!A:AC,9,0))))</f>
        <v/>
      </c>
      <c r="X183" s="27" t="str">
        <f>IF(E183="","",IF(ISERROR(VLOOKUP(E183,'1-学员信息表'!A:AC,19,0)),"错误",IF(VLOOKUP(E183,'1-学员信息表'!A:AC,19,0)="","错误",VLOOKUP(E183,'1-学员信息表'!A:AC,19,0))))</f>
        <v/>
      </c>
      <c r="Y183" s="27" t="str">
        <f>IF(E183="","",IF(ISERROR(VLOOKUP(E183,'1-学员信息表'!A:AC,20,0)),"错误",IF(VLOOKUP(E183,'1-学员信息表'!A:AC,20,0)="","错误",VLOOKUP(E183,'1-学员信息表'!A:AC,20,0))))</f>
        <v/>
      </c>
    </row>
    <row r="184" spans="1:25">
      <c r="A184" s="158" t="str">
        <f t="shared" si="6"/>
        <v/>
      </c>
      <c r="B184" s="26" t="str">
        <f t="shared" si="7"/>
        <v/>
      </c>
      <c r="C184" s="159" t="str">
        <f t="shared" si="8"/>
        <v/>
      </c>
      <c r="D184" s="147"/>
      <c r="E184" s="169"/>
      <c r="F184" s="26" t="str">
        <f>IF(E184="","",IFERROR(VLOOKUP(E184,'1-学员信息表'!A:AC,2,0),"错误"))</f>
        <v/>
      </c>
      <c r="G184" s="26" t="str">
        <f>IF(E184="","",VLOOKUP(LEFT(H184,3),班级编码!A:M,8,0))</f>
        <v/>
      </c>
      <c r="H184" s="169"/>
      <c r="I184" s="30" t="str">
        <f>IF(E184="","",IFERROR(VLOOKUP(H184,'2-班级信息'!A:AI,23,0),"错误"))</f>
        <v/>
      </c>
      <c r="J184" s="30" t="str">
        <f>IF(E184="","",IFERROR(VLOOKUP(H184,'2-班级信息'!A:AI,24,0),"错误"))</f>
        <v/>
      </c>
      <c r="K184" s="33" t="str">
        <f>IF(E184="","",IFERROR(VLOOKUP(H184,'2-班级信息'!A:AD,6,0),"错误"))</f>
        <v/>
      </c>
      <c r="L184" s="33" t="str">
        <f>IF(E184="","",IFERROR(VLOOKUP(H184,'2-班级信息'!A:AD,30,0),"错误"))</f>
        <v/>
      </c>
      <c r="M184" s="170"/>
      <c r="N184" s="171"/>
      <c r="O184" s="28">
        <f>SUMIF('6-学员费用预警表'!A:A,E184,'6-学员费用预警表'!E:E)</f>
        <v>0</v>
      </c>
      <c r="P184" s="28">
        <f>SUMIF('6-学员费用预警表'!A:A,E184,'6-学员费用预警表'!H:H)</f>
        <v>0</v>
      </c>
      <c r="Q184" s="27" t="str">
        <f>IF(E184="","",IFERROR(VLOOKUP(E184,'1-学员信息表'!A:AC,8,0),"错误"))</f>
        <v/>
      </c>
      <c r="R184" s="172"/>
      <c r="S184" s="29"/>
      <c r="T184" s="266"/>
      <c r="U184" s="31"/>
      <c r="V184" s="32"/>
      <c r="W184" s="30" t="str">
        <f>IF(E184="","",IF(ISERROR(VLOOKUP(E184,'1-学员信息表'!A:AC,9,0)),"错误",IF(VLOOKUP(E184,'1-学员信息表'!A:AC,9,0)="","错误",VLOOKUP(E184,'1-学员信息表'!A:AC,9,0))))</f>
        <v/>
      </c>
      <c r="X184" s="27" t="str">
        <f>IF(E184="","",IF(ISERROR(VLOOKUP(E184,'1-学员信息表'!A:AC,19,0)),"错误",IF(VLOOKUP(E184,'1-学员信息表'!A:AC,19,0)="","错误",VLOOKUP(E184,'1-学员信息表'!A:AC,19,0))))</f>
        <v/>
      </c>
      <c r="Y184" s="27" t="str">
        <f>IF(E184="","",IF(ISERROR(VLOOKUP(E184,'1-学员信息表'!A:AC,20,0)),"错误",IF(VLOOKUP(E184,'1-学员信息表'!A:AC,20,0)="","错误",VLOOKUP(E184,'1-学员信息表'!A:AC,20,0))))</f>
        <v/>
      </c>
    </row>
    <row r="185" spans="1:25">
      <c r="A185" s="158" t="str">
        <f t="shared" si="6"/>
        <v/>
      </c>
      <c r="B185" s="26" t="str">
        <f t="shared" si="7"/>
        <v/>
      </c>
      <c r="C185" s="159" t="str">
        <f t="shared" si="8"/>
        <v/>
      </c>
      <c r="D185" s="147"/>
      <c r="E185" s="169"/>
      <c r="F185" s="26" t="str">
        <f>IF(E185="","",IFERROR(VLOOKUP(E185,'1-学员信息表'!A:AC,2,0),"错误"))</f>
        <v/>
      </c>
      <c r="G185" s="26" t="str">
        <f>IF(E185="","",VLOOKUP(LEFT(H185,3),班级编码!A:M,8,0))</f>
        <v/>
      </c>
      <c r="H185" s="169"/>
      <c r="I185" s="30" t="str">
        <f>IF(E185="","",IFERROR(VLOOKUP(H185,'2-班级信息'!A:AI,23,0),"错误"))</f>
        <v/>
      </c>
      <c r="J185" s="30" t="str">
        <f>IF(E185="","",IFERROR(VLOOKUP(H185,'2-班级信息'!A:AI,24,0),"错误"))</f>
        <v/>
      </c>
      <c r="K185" s="33" t="str">
        <f>IF(E185="","",IFERROR(VLOOKUP(H185,'2-班级信息'!A:AD,6,0),"错误"))</f>
        <v/>
      </c>
      <c r="L185" s="33" t="str">
        <f>IF(E185="","",IFERROR(VLOOKUP(H185,'2-班级信息'!A:AD,30,0),"错误"))</f>
        <v/>
      </c>
      <c r="M185" s="170"/>
      <c r="N185" s="171"/>
      <c r="O185" s="28">
        <f>SUMIF('6-学员费用预警表'!A:A,E185,'6-学员费用预警表'!E:E)</f>
        <v>0</v>
      </c>
      <c r="P185" s="28">
        <f>SUMIF('6-学员费用预警表'!A:A,E185,'6-学员费用预警表'!H:H)</f>
        <v>0</v>
      </c>
      <c r="Q185" s="27" t="str">
        <f>IF(E185="","",IFERROR(VLOOKUP(E185,'1-学员信息表'!A:AC,8,0),"错误"))</f>
        <v/>
      </c>
      <c r="R185" s="172"/>
      <c r="S185" s="29"/>
      <c r="T185" s="266"/>
      <c r="U185" s="31"/>
      <c r="V185" s="32"/>
      <c r="W185" s="30" t="str">
        <f>IF(E185="","",IF(ISERROR(VLOOKUP(E185,'1-学员信息表'!A:AC,9,0)),"错误",IF(VLOOKUP(E185,'1-学员信息表'!A:AC,9,0)="","错误",VLOOKUP(E185,'1-学员信息表'!A:AC,9,0))))</f>
        <v/>
      </c>
      <c r="X185" s="27" t="str">
        <f>IF(E185="","",IF(ISERROR(VLOOKUP(E185,'1-学员信息表'!A:AC,19,0)),"错误",IF(VLOOKUP(E185,'1-学员信息表'!A:AC,19,0)="","错误",VLOOKUP(E185,'1-学员信息表'!A:AC,19,0))))</f>
        <v/>
      </c>
      <c r="Y185" s="27" t="str">
        <f>IF(E185="","",IF(ISERROR(VLOOKUP(E185,'1-学员信息表'!A:AC,20,0)),"错误",IF(VLOOKUP(E185,'1-学员信息表'!A:AC,20,0)="","错误",VLOOKUP(E185,'1-学员信息表'!A:AC,20,0))))</f>
        <v/>
      </c>
    </row>
    <row r="186" spans="1:25">
      <c r="A186" s="158" t="str">
        <f t="shared" si="6"/>
        <v/>
      </c>
      <c r="B186" s="26" t="str">
        <f t="shared" si="7"/>
        <v/>
      </c>
      <c r="C186" s="159" t="str">
        <f t="shared" si="8"/>
        <v/>
      </c>
      <c r="D186" s="147"/>
      <c r="E186" s="169"/>
      <c r="F186" s="26" t="str">
        <f>IF(E186="","",IFERROR(VLOOKUP(E186,'1-学员信息表'!A:AC,2,0),"错误"))</f>
        <v/>
      </c>
      <c r="G186" s="26" t="str">
        <f>IF(E186="","",VLOOKUP(LEFT(H186,3),班级编码!A:M,8,0))</f>
        <v/>
      </c>
      <c r="H186" s="169"/>
      <c r="I186" s="30" t="str">
        <f>IF(E186="","",IFERROR(VLOOKUP(H186,'2-班级信息'!A:AI,23,0),"错误"))</f>
        <v/>
      </c>
      <c r="J186" s="30" t="str">
        <f>IF(E186="","",IFERROR(VLOOKUP(H186,'2-班级信息'!A:AI,24,0),"错误"))</f>
        <v/>
      </c>
      <c r="K186" s="33" t="str">
        <f>IF(E186="","",IFERROR(VLOOKUP(H186,'2-班级信息'!A:AD,6,0),"错误"))</f>
        <v/>
      </c>
      <c r="L186" s="33" t="str">
        <f>IF(E186="","",IFERROR(VLOOKUP(H186,'2-班级信息'!A:AD,30,0),"错误"))</f>
        <v/>
      </c>
      <c r="M186" s="170"/>
      <c r="N186" s="171"/>
      <c r="O186" s="28">
        <f>SUMIF('6-学员费用预警表'!A:A,E186,'6-学员费用预警表'!E:E)</f>
        <v>0</v>
      </c>
      <c r="P186" s="28">
        <f>SUMIF('6-学员费用预警表'!A:A,E186,'6-学员费用预警表'!H:H)</f>
        <v>0</v>
      </c>
      <c r="Q186" s="27" t="str">
        <f>IF(E186="","",IFERROR(VLOOKUP(E186,'1-学员信息表'!A:AC,8,0),"错误"))</f>
        <v/>
      </c>
      <c r="R186" s="172"/>
      <c r="S186" s="29"/>
      <c r="T186" s="266"/>
      <c r="U186" s="31"/>
      <c r="V186" s="32"/>
      <c r="W186" s="30" t="str">
        <f>IF(E186="","",IF(ISERROR(VLOOKUP(E186,'1-学员信息表'!A:AC,9,0)),"错误",IF(VLOOKUP(E186,'1-学员信息表'!A:AC,9,0)="","错误",VLOOKUP(E186,'1-学员信息表'!A:AC,9,0))))</f>
        <v/>
      </c>
      <c r="X186" s="27" t="str">
        <f>IF(E186="","",IF(ISERROR(VLOOKUP(E186,'1-学员信息表'!A:AC,19,0)),"错误",IF(VLOOKUP(E186,'1-学员信息表'!A:AC,19,0)="","错误",VLOOKUP(E186,'1-学员信息表'!A:AC,19,0))))</f>
        <v/>
      </c>
      <c r="Y186" s="27" t="str">
        <f>IF(E186="","",IF(ISERROR(VLOOKUP(E186,'1-学员信息表'!A:AC,20,0)),"错误",IF(VLOOKUP(E186,'1-学员信息表'!A:AC,20,0)="","错误",VLOOKUP(E186,'1-学员信息表'!A:AC,20,0))))</f>
        <v/>
      </c>
    </row>
    <row r="187" spans="1:25">
      <c r="A187" s="158" t="str">
        <f t="shared" si="6"/>
        <v/>
      </c>
      <c r="B187" s="26" t="str">
        <f t="shared" si="7"/>
        <v/>
      </c>
      <c r="C187" s="159" t="str">
        <f t="shared" si="8"/>
        <v/>
      </c>
      <c r="D187" s="147"/>
      <c r="E187" s="169"/>
      <c r="F187" s="26" t="str">
        <f>IF(E187="","",IFERROR(VLOOKUP(E187,'1-学员信息表'!A:AC,2,0),"错误"))</f>
        <v/>
      </c>
      <c r="G187" s="26" t="str">
        <f>IF(E187="","",VLOOKUP(LEFT(H187,3),班级编码!A:M,8,0))</f>
        <v/>
      </c>
      <c r="H187" s="169"/>
      <c r="I187" s="30" t="str">
        <f>IF(E187="","",IFERROR(VLOOKUP(H187,'2-班级信息'!A:AI,23,0),"错误"))</f>
        <v/>
      </c>
      <c r="J187" s="30" t="str">
        <f>IF(E187="","",IFERROR(VLOOKUP(H187,'2-班级信息'!A:AI,24,0),"错误"))</f>
        <v/>
      </c>
      <c r="K187" s="33" t="str">
        <f>IF(E187="","",IFERROR(VLOOKUP(H187,'2-班级信息'!A:AD,6,0),"错误"))</f>
        <v/>
      </c>
      <c r="L187" s="33" t="str">
        <f>IF(E187="","",IFERROR(VLOOKUP(H187,'2-班级信息'!A:AD,30,0),"错误"))</f>
        <v/>
      </c>
      <c r="M187" s="170"/>
      <c r="N187" s="171"/>
      <c r="O187" s="28">
        <f>SUMIF('6-学员费用预警表'!A:A,E187,'6-学员费用预警表'!E:E)</f>
        <v>0</v>
      </c>
      <c r="P187" s="28">
        <f>SUMIF('6-学员费用预警表'!A:A,E187,'6-学员费用预警表'!H:H)</f>
        <v>0</v>
      </c>
      <c r="Q187" s="27" t="str">
        <f>IF(E187="","",IFERROR(VLOOKUP(E187,'1-学员信息表'!A:AC,8,0),"错误"))</f>
        <v/>
      </c>
      <c r="R187" s="172"/>
      <c r="S187" s="29"/>
      <c r="T187" s="266"/>
      <c r="U187" s="31"/>
      <c r="V187" s="32"/>
      <c r="W187" s="30" t="str">
        <f>IF(E187="","",IF(ISERROR(VLOOKUP(E187,'1-学员信息表'!A:AC,9,0)),"错误",IF(VLOOKUP(E187,'1-学员信息表'!A:AC,9,0)="","错误",VLOOKUP(E187,'1-学员信息表'!A:AC,9,0))))</f>
        <v/>
      </c>
      <c r="X187" s="27" t="str">
        <f>IF(E187="","",IF(ISERROR(VLOOKUP(E187,'1-学员信息表'!A:AC,19,0)),"错误",IF(VLOOKUP(E187,'1-学员信息表'!A:AC,19,0)="","错误",VLOOKUP(E187,'1-学员信息表'!A:AC,19,0))))</f>
        <v/>
      </c>
      <c r="Y187" s="27" t="str">
        <f>IF(E187="","",IF(ISERROR(VLOOKUP(E187,'1-学员信息表'!A:AC,20,0)),"错误",IF(VLOOKUP(E187,'1-学员信息表'!A:AC,20,0)="","错误",VLOOKUP(E187,'1-学员信息表'!A:AC,20,0))))</f>
        <v/>
      </c>
    </row>
    <row r="188" spans="1:25">
      <c r="A188" s="158" t="str">
        <f t="shared" si="6"/>
        <v/>
      </c>
      <c r="B188" s="26" t="str">
        <f t="shared" si="7"/>
        <v/>
      </c>
      <c r="C188" s="159" t="str">
        <f t="shared" si="8"/>
        <v/>
      </c>
      <c r="D188" s="147"/>
      <c r="E188" s="169"/>
      <c r="F188" s="26" t="str">
        <f>IF(E188="","",IFERROR(VLOOKUP(E188,'1-学员信息表'!A:AC,2,0),"错误"))</f>
        <v/>
      </c>
      <c r="G188" s="26" t="str">
        <f>IF(E188="","",VLOOKUP(LEFT(H188,3),班级编码!A:M,8,0))</f>
        <v/>
      </c>
      <c r="H188" s="169"/>
      <c r="I188" s="30" t="str">
        <f>IF(E188="","",IFERROR(VLOOKUP(H188,'2-班级信息'!A:AI,23,0),"错误"))</f>
        <v/>
      </c>
      <c r="J188" s="30" t="str">
        <f>IF(E188="","",IFERROR(VLOOKUP(H188,'2-班级信息'!A:AI,24,0),"错误"))</f>
        <v/>
      </c>
      <c r="K188" s="33" t="str">
        <f>IF(E188="","",IFERROR(VLOOKUP(H188,'2-班级信息'!A:AD,6,0),"错误"))</f>
        <v/>
      </c>
      <c r="L188" s="33" t="str">
        <f>IF(E188="","",IFERROR(VLOOKUP(H188,'2-班级信息'!A:AD,30,0),"错误"))</f>
        <v/>
      </c>
      <c r="M188" s="170"/>
      <c r="N188" s="171"/>
      <c r="O188" s="28">
        <f>SUMIF('6-学员费用预警表'!A:A,E188,'6-学员费用预警表'!E:E)</f>
        <v>0</v>
      </c>
      <c r="P188" s="28">
        <f>SUMIF('6-学员费用预警表'!A:A,E188,'6-学员费用预警表'!H:H)</f>
        <v>0</v>
      </c>
      <c r="Q188" s="27" t="str">
        <f>IF(E188="","",IFERROR(VLOOKUP(E188,'1-学员信息表'!A:AC,8,0),"错误"))</f>
        <v/>
      </c>
      <c r="R188" s="172"/>
      <c r="S188" s="29"/>
      <c r="T188" s="266"/>
      <c r="U188" s="31"/>
      <c r="V188" s="32"/>
      <c r="W188" s="30" t="str">
        <f>IF(E188="","",IF(ISERROR(VLOOKUP(E188,'1-学员信息表'!A:AC,9,0)),"错误",IF(VLOOKUP(E188,'1-学员信息表'!A:AC,9,0)="","错误",VLOOKUP(E188,'1-学员信息表'!A:AC,9,0))))</f>
        <v/>
      </c>
      <c r="X188" s="27" t="str">
        <f>IF(E188="","",IF(ISERROR(VLOOKUP(E188,'1-学员信息表'!A:AC,19,0)),"错误",IF(VLOOKUP(E188,'1-学员信息表'!A:AC,19,0)="","错误",VLOOKUP(E188,'1-学员信息表'!A:AC,19,0))))</f>
        <v/>
      </c>
      <c r="Y188" s="27" t="str">
        <f>IF(E188="","",IF(ISERROR(VLOOKUP(E188,'1-学员信息表'!A:AC,20,0)),"错误",IF(VLOOKUP(E188,'1-学员信息表'!A:AC,20,0)="","错误",VLOOKUP(E188,'1-学员信息表'!A:AC,20,0))))</f>
        <v/>
      </c>
    </row>
    <row r="189" spans="1:25">
      <c r="A189" s="158" t="str">
        <f t="shared" si="6"/>
        <v/>
      </c>
      <c r="B189" s="26" t="str">
        <f t="shared" si="7"/>
        <v/>
      </c>
      <c r="C189" s="159" t="str">
        <f t="shared" si="8"/>
        <v/>
      </c>
      <c r="D189" s="147"/>
      <c r="E189" s="169"/>
      <c r="F189" s="26" t="str">
        <f>IF(E189="","",IFERROR(VLOOKUP(E189,'1-学员信息表'!A:AC,2,0),"错误"))</f>
        <v/>
      </c>
      <c r="G189" s="26" t="str">
        <f>IF(E189="","",VLOOKUP(LEFT(H189,3),班级编码!A:M,8,0))</f>
        <v/>
      </c>
      <c r="H189" s="169"/>
      <c r="I189" s="30" t="str">
        <f>IF(E189="","",IFERROR(VLOOKUP(H189,'2-班级信息'!A:AI,23,0),"错误"))</f>
        <v/>
      </c>
      <c r="J189" s="30" t="str">
        <f>IF(E189="","",IFERROR(VLOOKUP(H189,'2-班级信息'!A:AI,24,0),"错误"))</f>
        <v/>
      </c>
      <c r="K189" s="33" t="str">
        <f>IF(E189="","",IFERROR(VLOOKUP(H189,'2-班级信息'!A:AD,6,0),"错误"))</f>
        <v/>
      </c>
      <c r="L189" s="33" t="str">
        <f>IF(E189="","",IFERROR(VLOOKUP(H189,'2-班级信息'!A:AD,30,0),"错误"))</f>
        <v/>
      </c>
      <c r="M189" s="170"/>
      <c r="N189" s="171"/>
      <c r="O189" s="28">
        <f>SUMIF('6-学员费用预警表'!A:A,E189,'6-学员费用预警表'!E:E)</f>
        <v>0</v>
      </c>
      <c r="P189" s="28">
        <f>SUMIF('6-学员费用预警表'!A:A,E189,'6-学员费用预警表'!H:H)</f>
        <v>0</v>
      </c>
      <c r="Q189" s="27" t="str">
        <f>IF(E189="","",IFERROR(VLOOKUP(E189,'1-学员信息表'!A:AC,8,0),"错误"))</f>
        <v/>
      </c>
      <c r="R189" s="172"/>
      <c r="S189" s="29"/>
      <c r="T189" s="266"/>
      <c r="U189" s="31"/>
      <c r="V189" s="32"/>
      <c r="W189" s="30" t="str">
        <f>IF(E189="","",IF(ISERROR(VLOOKUP(E189,'1-学员信息表'!A:AC,9,0)),"错误",IF(VLOOKUP(E189,'1-学员信息表'!A:AC,9,0)="","错误",VLOOKUP(E189,'1-学员信息表'!A:AC,9,0))))</f>
        <v/>
      </c>
      <c r="X189" s="27" t="str">
        <f>IF(E189="","",IF(ISERROR(VLOOKUP(E189,'1-学员信息表'!A:AC,19,0)),"错误",IF(VLOOKUP(E189,'1-学员信息表'!A:AC,19,0)="","错误",VLOOKUP(E189,'1-学员信息表'!A:AC,19,0))))</f>
        <v/>
      </c>
      <c r="Y189" s="27" t="str">
        <f>IF(E189="","",IF(ISERROR(VLOOKUP(E189,'1-学员信息表'!A:AC,20,0)),"错误",IF(VLOOKUP(E189,'1-学员信息表'!A:AC,20,0)="","错误",VLOOKUP(E189,'1-学员信息表'!A:AC,20,0))))</f>
        <v/>
      </c>
    </row>
    <row r="190" spans="1:25">
      <c r="A190" s="158" t="str">
        <f t="shared" si="6"/>
        <v/>
      </c>
      <c r="B190" s="26" t="str">
        <f t="shared" si="7"/>
        <v/>
      </c>
      <c r="C190" s="159" t="str">
        <f t="shared" si="8"/>
        <v/>
      </c>
      <c r="D190" s="147"/>
      <c r="E190" s="169"/>
      <c r="F190" s="26" t="str">
        <f>IF(E190="","",IFERROR(VLOOKUP(E190,'1-学员信息表'!A:AC,2,0),"错误"))</f>
        <v/>
      </c>
      <c r="G190" s="26" t="str">
        <f>IF(E190="","",VLOOKUP(LEFT(H190,3),班级编码!A:M,8,0))</f>
        <v/>
      </c>
      <c r="H190" s="169"/>
      <c r="I190" s="30" t="str">
        <f>IF(E190="","",IFERROR(VLOOKUP(H190,'2-班级信息'!A:AI,23,0),"错误"))</f>
        <v/>
      </c>
      <c r="J190" s="30" t="str">
        <f>IF(E190="","",IFERROR(VLOOKUP(H190,'2-班级信息'!A:AI,24,0),"错误"))</f>
        <v/>
      </c>
      <c r="K190" s="33" t="str">
        <f>IF(E190="","",IFERROR(VLOOKUP(H190,'2-班级信息'!A:AD,6,0),"错误"))</f>
        <v/>
      </c>
      <c r="L190" s="33" t="str">
        <f>IF(E190="","",IFERROR(VLOOKUP(H190,'2-班级信息'!A:AD,30,0),"错误"))</f>
        <v/>
      </c>
      <c r="M190" s="170"/>
      <c r="N190" s="171"/>
      <c r="O190" s="28">
        <f>SUMIF('6-学员费用预警表'!A:A,E190,'6-学员费用预警表'!E:E)</f>
        <v>0</v>
      </c>
      <c r="P190" s="28">
        <f>SUMIF('6-学员费用预警表'!A:A,E190,'6-学员费用预警表'!H:H)</f>
        <v>0</v>
      </c>
      <c r="Q190" s="27" t="str">
        <f>IF(E190="","",IFERROR(VLOOKUP(E190,'1-学员信息表'!A:AC,8,0),"错误"))</f>
        <v/>
      </c>
      <c r="R190" s="172"/>
      <c r="S190" s="29"/>
      <c r="T190" s="266"/>
      <c r="U190" s="31"/>
      <c r="V190" s="32"/>
      <c r="W190" s="30" t="str">
        <f>IF(E190="","",IF(ISERROR(VLOOKUP(E190,'1-学员信息表'!A:AC,9,0)),"错误",IF(VLOOKUP(E190,'1-学员信息表'!A:AC,9,0)="","错误",VLOOKUP(E190,'1-学员信息表'!A:AC,9,0))))</f>
        <v/>
      </c>
      <c r="X190" s="27" t="str">
        <f>IF(E190="","",IF(ISERROR(VLOOKUP(E190,'1-学员信息表'!A:AC,19,0)),"错误",IF(VLOOKUP(E190,'1-学员信息表'!A:AC,19,0)="","错误",VLOOKUP(E190,'1-学员信息表'!A:AC,19,0))))</f>
        <v/>
      </c>
      <c r="Y190" s="27" t="str">
        <f>IF(E190="","",IF(ISERROR(VLOOKUP(E190,'1-学员信息表'!A:AC,20,0)),"错误",IF(VLOOKUP(E190,'1-学员信息表'!A:AC,20,0)="","错误",VLOOKUP(E190,'1-学员信息表'!A:AC,20,0))))</f>
        <v/>
      </c>
    </row>
    <row r="191" spans="1:25">
      <c r="A191" s="158" t="str">
        <f t="shared" si="6"/>
        <v/>
      </c>
      <c r="B191" s="26" t="str">
        <f t="shared" si="7"/>
        <v/>
      </c>
      <c r="C191" s="159" t="str">
        <f t="shared" si="8"/>
        <v/>
      </c>
      <c r="D191" s="147"/>
      <c r="E191" s="169"/>
      <c r="F191" s="26" t="str">
        <f>IF(E191="","",IFERROR(VLOOKUP(E191,'1-学员信息表'!A:AC,2,0),"错误"))</f>
        <v/>
      </c>
      <c r="G191" s="26" t="str">
        <f>IF(E191="","",VLOOKUP(LEFT(H191,3),班级编码!A:M,8,0))</f>
        <v/>
      </c>
      <c r="H191" s="169"/>
      <c r="I191" s="30" t="str">
        <f>IF(E191="","",IFERROR(VLOOKUP(H191,'2-班级信息'!A:AI,23,0),"错误"))</f>
        <v/>
      </c>
      <c r="J191" s="30" t="str">
        <f>IF(E191="","",IFERROR(VLOOKUP(H191,'2-班级信息'!A:AI,24,0),"错误"))</f>
        <v/>
      </c>
      <c r="K191" s="33" t="str">
        <f>IF(E191="","",IFERROR(VLOOKUP(H191,'2-班级信息'!A:AD,6,0),"错误"))</f>
        <v/>
      </c>
      <c r="L191" s="33" t="str">
        <f>IF(E191="","",IFERROR(VLOOKUP(H191,'2-班级信息'!A:AD,30,0),"错误"))</f>
        <v/>
      </c>
      <c r="M191" s="170"/>
      <c r="N191" s="171"/>
      <c r="O191" s="28">
        <f>SUMIF('6-学员费用预警表'!A:A,E191,'6-学员费用预警表'!E:E)</f>
        <v>0</v>
      </c>
      <c r="P191" s="28">
        <f>SUMIF('6-学员费用预警表'!A:A,E191,'6-学员费用预警表'!H:H)</f>
        <v>0</v>
      </c>
      <c r="Q191" s="27" t="str">
        <f>IF(E191="","",IFERROR(VLOOKUP(E191,'1-学员信息表'!A:AC,8,0),"错误"))</f>
        <v/>
      </c>
      <c r="R191" s="172"/>
      <c r="S191" s="29"/>
      <c r="T191" s="266"/>
      <c r="U191" s="31"/>
      <c r="V191" s="32"/>
      <c r="W191" s="30" t="str">
        <f>IF(E191="","",IF(ISERROR(VLOOKUP(E191,'1-学员信息表'!A:AC,9,0)),"错误",IF(VLOOKUP(E191,'1-学员信息表'!A:AC,9,0)="","错误",VLOOKUP(E191,'1-学员信息表'!A:AC,9,0))))</f>
        <v/>
      </c>
      <c r="X191" s="27" t="str">
        <f>IF(E191="","",IF(ISERROR(VLOOKUP(E191,'1-学员信息表'!A:AC,19,0)),"错误",IF(VLOOKUP(E191,'1-学员信息表'!A:AC,19,0)="","错误",VLOOKUP(E191,'1-学员信息表'!A:AC,19,0))))</f>
        <v/>
      </c>
      <c r="Y191" s="27" t="str">
        <f>IF(E191="","",IF(ISERROR(VLOOKUP(E191,'1-学员信息表'!A:AC,20,0)),"错误",IF(VLOOKUP(E191,'1-学员信息表'!A:AC,20,0)="","错误",VLOOKUP(E191,'1-学员信息表'!A:AC,20,0))))</f>
        <v/>
      </c>
    </row>
    <row r="192" spans="1:25">
      <c r="A192" s="158" t="str">
        <f t="shared" si="6"/>
        <v/>
      </c>
      <c r="B192" s="26" t="str">
        <f t="shared" si="7"/>
        <v/>
      </c>
      <c r="C192" s="159" t="str">
        <f t="shared" si="8"/>
        <v/>
      </c>
      <c r="D192" s="147"/>
      <c r="E192" s="169"/>
      <c r="F192" s="26" t="str">
        <f>IF(E192="","",IFERROR(VLOOKUP(E192,'1-学员信息表'!A:AC,2,0),"错误"))</f>
        <v/>
      </c>
      <c r="G192" s="26" t="str">
        <f>IF(E192="","",VLOOKUP(LEFT(H192,3),班级编码!A:M,8,0))</f>
        <v/>
      </c>
      <c r="H192" s="169"/>
      <c r="I192" s="30" t="str">
        <f>IF(E192="","",IFERROR(VLOOKUP(H192,'2-班级信息'!A:AI,23,0),"错误"))</f>
        <v/>
      </c>
      <c r="J192" s="30" t="str">
        <f>IF(E192="","",IFERROR(VLOOKUP(H192,'2-班级信息'!A:AI,24,0),"错误"))</f>
        <v/>
      </c>
      <c r="K192" s="33" t="str">
        <f>IF(E192="","",IFERROR(VLOOKUP(H192,'2-班级信息'!A:AD,6,0),"错误"))</f>
        <v/>
      </c>
      <c r="L192" s="33" t="str">
        <f>IF(E192="","",IFERROR(VLOOKUP(H192,'2-班级信息'!A:AD,30,0),"错误"))</f>
        <v/>
      </c>
      <c r="M192" s="170"/>
      <c r="N192" s="171"/>
      <c r="O192" s="28">
        <f>SUMIF('6-学员费用预警表'!A:A,E192,'6-学员费用预警表'!E:E)</f>
        <v>0</v>
      </c>
      <c r="P192" s="28">
        <f>SUMIF('6-学员费用预警表'!A:A,E192,'6-学员费用预警表'!H:H)</f>
        <v>0</v>
      </c>
      <c r="Q192" s="27" t="str">
        <f>IF(E192="","",IFERROR(VLOOKUP(E192,'1-学员信息表'!A:AC,8,0),"错误"))</f>
        <v/>
      </c>
      <c r="R192" s="172"/>
      <c r="S192" s="29"/>
      <c r="T192" s="266"/>
      <c r="U192" s="31"/>
      <c r="V192" s="32"/>
      <c r="W192" s="30" t="str">
        <f>IF(E192="","",IF(ISERROR(VLOOKUP(E192,'1-学员信息表'!A:AC,9,0)),"错误",IF(VLOOKUP(E192,'1-学员信息表'!A:AC,9,0)="","错误",VLOOKUP(E192,'1-学员信息表'!A:AC,9,0))))</f>
        <v/>
      </c>
      <c r="X192" s="27" t="str">
        <f>IF(E192="","",IF(ISERROR(VLOOKUP(E192,'1-学员信息表'!A:AC,19,0)),"错误",IF(VLOOKUP(E192,'1-学员信息表'!A:AC,19,0)="","错误",VLOOKUP(E192,'1-学员信息表'!A:AC,19,0))))</f>
        <v/>
      </c>
      <c r="Y192" s="27" t="str">
        <f>IF(E192="","",IF(ISERROR(VLOOKUP(E192,'1-学员信息表'!A:AC,20,0)),"错误",IF(VLOOKUP(E192,'1-学员信息表'!A:AC,20,0)="","错误",VLOOKUP(E192,'1-学员信息表'!A:AC,20,0))))</f>
        <v/>
      </c>
    </row>
    <row r="193" spans="1:25">
      <c r="A193" s="158" t="str">
        <f t="shared" si="6"/>
        <v/>
      </c>
      <c r="B193" s="26" t="str">
        <f t="shared" si="7"/>
        <v/>
      </c>
      <c r="C193" s="159" t="str">
        <f t="shared" si="8"/>
        <v/>
      </c>
      <c r="D193" s="147"/>
      <c r="E193" s="169"/>
      <c r="F193" s="26" t="str">
        <f>IF(E193="","",IFERROR(VLOOKUP(E193,'1-学员信息表'!A:AC,2,0),"错误"))</f>
        <v/>
      </c>
      <c r="G193" s="26" t="str">
        <f>IF(E193="","",VLOOKUP(LEFT(H193,3),班级编码!A:M,8,0))</f>
        <v/>
      </c>
      <c r="H193" s="169"/>
      <c r="I193" s="30" t="str">
        <f>IF(E193="","",IFERROR(VLOOKUP(H193,'2-班级信息'!A:AI,23,0),"错误"))</f>
        <v/>
      </c>
      <c r="J193" s="30" t="str">
        <f>IF(E193="","",IFERROR(VLOOKUP(H193,'2-班级信息'!A:AI,24,0),"错误"))</f>
        <v/>
      </c>
      <c r="K193" s="33" t="str">
        <f>IF(E193="","",IFERROR(VLOOKUP(H193,'2-班级信息'!A:AD,6,0),"错误"))</f>
        <v/>
      </c>
      <c r="L193" s="33" t="str">
        <f>IF(E193="","",IFERROR(VLOOKUP(H193,'2-班级信息'!A:AD,30,0),"错误"))</f>
        <v/>
      </c>
      <c r="M193" s="170"/>
      <c r="N193" s="171"/>
      <c r="O193" s="28">
        <f>SUMIF('6-学员费用预警表'!A:A,E193,'6-学员费用预警表'!E:E)</f>
        <v>0</v>
      </c>
      <c r="P193" s="28">
        <f>SUMIF('6-学员费用预警表'!A:A,E193,'6-学员费用预警表'!H:H)</f>
        <v>0</v>
      </c>
      <c r="Q193" s="27" t="str">
        <f>IF(E193="","",IFERROR(VLOOKUP(E193,'1-学员信息表'!A:AC,8,0),"错误"))</f>
        <v/>
      </c>
      <c r="R193" s="172"/>
      <c r="S193" s="29"/>
      <c r="T193" s="266"/>
      <c r="U193" s="31"/>
      <c r="V193" s="32"/>
      <c r="W193" s="30" t="str">
        <f>IF(E193="","",IF(ISERROR(VLOOKUP(E193,'1-学员信息表'!A:AC,9,0)),"错误",IF(VLOOKUP(E193,'1-学员信息表'!A:AC,9,0)="","错误",VLOOKUP(E193,'1-学员信息表'!A:AC,9,0))))</f>
        <v/>
      </c>
      <c r="X193" s="27" t="str">
        <f>IF(E193="","",IF(ISERROR(VLOOKUP(E193,'1-学员信息表'!A:AC,19,0)),"错误",IF(VLOOKUP(E193,'1-学员信息表'!A:AC,19,0)="","错误",VLOOKUP(E193,'1-学员信息表'!A:AC,19,0))))</f>
        <v/>
      </c>
      <c r="Y193" s="27" t="str">
        <f>IF(E193="","",IF(ISERROR(VLOOKUP(E193,'1-学员信息表'!A:AC,20,0)),"错误",IF(VLOOKUP(E193,'1-学员信息表'!A:AC,20,0)="","错误",VLOOKUP(E193,'1-学员信息表'!A:AC,20,0))))</f>
        <v/>
      </c>
    </row>
    <row r="194" spans="1:25">
      <c r="A194" s="158" t="str">
        <f t="shared" si="6"/>
        <v/>
      </c>
      <c r="B194" s="26" t="str">
        <f t="shared" si="7"/>
        <v/>
      </c>
      <c r="C194" s="159" t="str">
        <f t="shared" si="8"/>
        <v/>
      </c>
      <c r="D194" s="147"/>
      <c r="E194" s="169"/>
      <c r="F194" s="26" t="str">
        <f>IF(E194="","",IFERROR(VLOOKUP(E194,'1-学员信息表'!A:AC,2,0),"错误"))</f>
        <v/>
      </c>
      <c r="G194" s="26" t="str">
        <f>IF(E194="","",VLOOKUP(LEFT(H194,3),班级编码!A:M,8,0))</f>
        <v/>
      </c>
      <c r="H194" s="169"/>
      <c r="I194" s="30" t="str">
        <f>IF(E194="","",IFERROR(VLOOKUP(H194,'2-班级信息'!A:AI,23,0),"错误"))</f>
        <v/>
      </c>
      <c r="J194" s="30" t="str">
        <f>IF(E194="","",IFERROR(VLOOKUP(H194,'2-班级信息'!A:AI,24,0),"错误"))</f>
        <v/>
      </c>
      <c r="K194" s="33" t="str">
        <f>IF(E194="","",IFERROR(VLOOKUP(H194,'2-班级信息'!A:AD,6,0),"错误"))</f>
        <v/>
      </c>
      <c r="L194" s="33" t="str">
        <f>IF(E194="","",IFERROR(VLOOKUP(H194,'2-班级信息'!A:AD,30,0),"错误"))</f>
        <v/>
      </c>
      <c r="M194" s="170"/>
      <c r="N194" s="171"/>
      <c r="O194" s="28">
        <f>SUMIF('6-学员费用预警表'!A:A,E194,'6-学员费用预警表'!E:E)</f>
        <v>0</v>
      </c>
      <c r="P194" s="28">
        <f>SUMIF('6-学员费用预警表'!A:A,E194,'6-学员费用预警表'!H:H)</f>
        <v>0</v>
      </c>
      <c r="Q194" s="27" t="str">
        <f>IF(E194="","",IFERROR(VLOOKUP(E194,'1-学员信息表'!A:AC,8,0),"错误"))</f>
        <v/>
      </c>
      <c r="R194" s="172"/>
      <c r="S194" s="29"/>
      <c r="T194" s="266"/>
      <c r="U194" s="31"/>
      <c r="V194" s="32"/>
      <c r="W194" s="30" t="str">
        <f>IF(E194="","",IF(ISERROR(VLOOKUP(E194,'1-学员信息表'!A:AC,9,0)),"错误",IF(VLOOKUP(E194,'1-学员信息表'!A:AC,9,0)="","错误",VLOOKUP(E194,'1-学员信息表'!A:AC,9,0))))</f>
        <v/>
      </c>
      <c r="X194" s="27" t="str">
        <f>IF(E194="","",IF(ISERROR(VLOOKUP(E194,'1-学员信息表'!A:AC,19,0)),"错误",IF(VLOOKUP(E194,'1-学员信息表'!A:AC,19,0)="","错误",VLOOKUP(E194,'1-学员信息表'!A:AC,19,0))))</f>
        <v/>
      </c>
      <c r="Y194" s="27" t="str">
        <f>IF(E194="","",IF(ISERROR(VLOOKUP(E194,'1-学员信息表'!A:AC,20,0)),"错误",IF(VLOOKUP(E194,'1-学员信息表'!A:AC,20,0)="","错误",VLOOKUP(E194,'1-学员信息表'!A:AC,20,0))))</f>
        <v/>
      </c>
    </row>
    <row r="195" spans="1:25">
      <c r="A195" s="158" t="str">
        <f t="shared" si="6"/>
        <v/>
      </c>
      <c r="B195" s="26" t="str">
        <f t="shared" si="7"/>
        <v/>
      </c>
      <c r="C195" s="159" t="str">
        <f t="shared" si="8"/>
        <v/>
      </c>
      <c r="D195" s="147"/>
      <c r="E195" s="169"/>
      <c r="F195" s="26" t="str">
        <f>IF(E195="","",IFERROR(VLOOKUP(E195,'1-学员信息表'!A:AC,2,0),"错误"))</f>
        <v/>
      </c>
      <c r="G195" s="26" t="str">
        <f>IF(E195="","",VLOOKUP(LEFT(H195,3),班级编码!A:M,8,0))</f>
        <v/>
      </c>
      <c r="H195" s="169"/>
      <c r="I195" s="30" t="str">
        <f>IF(E195="","",IFERROR(VLOOKUP(H195,'2-班级信息'!A:AI,23,0),"错误"))</f>
        <v/>
      </c>
      <c r="J195" s="30" t="str">
        <f>IF(E195="","",IFERROR(VLOOKUP(H195,'2-班级信息'!A:AI,24,0),"错误"))</f>
        <v/>
      </c>
      <c r="K195" s="33" t="str">
        <f>IF(E195="","",IFERROR(VLOOKUP(H195,'2-班级信息'!A:AD,6,0),"错误"))</f>
        <v/>
      </c>
      <c r="L195" s="33" t="str">
        <f>IF(E195="","",IFERROR(VLOOKUP(H195,'2-班级信息'!A:AD,30,0),"错误"))</f>
        <v/>
      </c>
      <c r="M195" s="170"/>
      <c r="N195" s="171"/>
      <c r="O195" s="28">
        <f>SUMIF('6-学员费用预警表'!A:A,E195,'6-学员费用预警表'!E:E)</f>
        <v>0</v>
      </c>
      <c r="P195" s="28">
        <f>SUMIF('6-学员费用预警表'!A:A,E195,'6-学员费用预警表'!H:H)</f>
        <v>0</v>
      </c>
      <c r="Q195" s="27" t="str">
        <f>IF(E195="","",IFERROR(VLOOKUP(E195,'1-学员信息表'!A:AC,8,0),"错误"))</f>
        <v/>
      </c>
      <c r="R195" s="172"/>
      <c r="S195" s="29"/>
      <c r="T195" s="266"/>
      <c r="U195" s="31"/>
      <c r="V195" s="32"/>
      <c r="W195" s="30" t="str">
        <f>IF(E195="","",IF(ISERROR(VLOOKUP(E195,'1-学员信息表'!A:AC,9,0)),"错误",IF(VLOOKUP(E195,'1-学员信息表'!A:AC,9,0)="","错误",VLOOKUP(E195,'1-学员信息表'!A:AC,9,0))))</f>
        <v/>
      </c>
      <c r="X195" s="27" t="str">
        <f>IF(E195="","",IF(ISERROR(VLOOKUP(E195,'1-学员信息表'!A:AC,19,0)),"错误",IF(VLOOKUP(E195,'1-学员信息表'!A:AC,19,0)="","错误",VLOOKUP(E195,'1-学员信息表'!A:AC,19,0))))</f>
        <v/>
      </c>
      <c r="Y195" s="27" t="str">
        <f>IF(E195="","",IF(ISERROR(VLOOKUP(E195,'1-学员信息表'!A:AC,20,0)),"错误",IF(VLOOKUP(E195,'1-学员信息表'!A:AC,20,0)="","错误",VLOOKUP(E195,'1-学员信息表'!A:AC,20,0))))</f>
        <v/>
      </c>
    </row>
    <row r="196" spans="1:25">
      <c r="A196" s="158" t="str">
        <f t="shared" si="6"/>
        <v/>
      </c>
      <c r="B196" s="26" t="str">
        <f t="shared" si="7"/>
        <v/>
      </c>
      <c r="C196" s="159" t="str">
        <f t="shared" si="8"/>
        <v/>
      </c>
      <c r="D196" s="147"/>
      <c r="E196" s="169"/>
      <c r="F196" s="26" t="str">
        <f>IF(E196="","",IFERROR(VLOOKUP(E196,'1-学员信息表'!A:AC,2,0),"错误"))</f>
        <v/>
      </c>
      <c r="G196" s="26" t="str">
        <f>IF(E196="","",VLOOKUP(LEFT(H196,3),班级编码!A:M,8,0))</f>
        <v/>
      </c>
      <c r="H196" s="169"/>
      <c r="I196" s="30" t="str">
        <f>IF(E196="","",IFERROR(VLOOKUP(H196,'2-班级信息'!A:AI,23,0),"错误"))</f>
        <v/>
      </c>
      <c r="J196" s="30" t="str">
        <f>IF(E196="","",IFERROR(VLOOKUP(H196,'2-班级信息'!A:AI,24,0),"错误"))</f>
        <v/>
      </c>
      <c r="K196" s="33" t="str">
        <f>IF(E196="","",IFERROR(VLOOKUP(H196,'2-班级信息'!A:AD,6,0),"错误"))</f>
        <v/>
      </c>
      <c r="L196" s="33" t="str">
        <f>IF(E196="","",IFERROR(VLOOKUP(H196,'2-班级信息'!A:AD,30,0),"错误"))</f>
        <v/>
      </c>
      <c r="M196" s="170"/>
      <c r="N196" s="171"/>
      <c r="O196" s="28">
        <f>SUMIF('6-学员费用预警表'!A:A,E196,'6-学员费用预警表'!E:E)</f>
        <v>0</v>
      </c>
      <c r="P196" s="28">
        <f>SUMIF('6-学员费用预警表'!A:A,E196,'6-学员费用预警表'!H:H)</f>
        <v>0</v>
      </c>
      <c r="Q196" s="27" t="str">
        <f>IF(E196="","",IFERROR(VLOOKUP(E196,'1-学员信息表'!A:AC,8,0),"错误"))</f>
        <v/>
      </c>
      <c r="R196" s="172"/>
      <c r="S196" s="29"/>
      <c r="T196" s="266"/>
      <c r="U196" s="31"/>
      <c r="V196" s="32"/>
      <c r="W196" s="30" t="str">
        <f>IF(E196="","",IF(ISERROR(VLOOKUP(E196,'1-学员信息表'!A:AC,9,0)),"错误",IF(VLOOKUP(E196,'1-学员信息表'!A:AC,9,0)="","错误",VLOOKUP(E196,'1-学员信息表'!A:AC,9,0))))</f>
        <v/>
      </c>
      <c r="X196" s="27" t="str">
        <f>IF(E196="","",IF(ISERROR(VLOOKUP(E196,'1-学员信息表'!A:AC,19,0)),"错误",IF(VLOOKUP(E196,'1-学员信息表'!A:AC,19,0)="","错误",VLOOKUP(E196,'1-学员信息表'!A:AC,19,0))))</f>
        <v/>
      </c>
      <c r="Y196" s="27" t="str">
        <f>IF(E196="","",IF(ISERROR(VLOOKUP(E196,'1-学员信息表'!A:AC,20,0)),"错误",IF(VLOOKUP(E196,'1-学员信息表'!A:AC,20,0)="","错误",VLOOKUP(E196,'1-学员信息表'!A:AC,20,0))))</f>
        <v/>
      </c>
    </row>
    <row r="197" spans="1:25">
      <c r="A197" s="158" t="str">
        <f t="shared" ref="A197:A200" si="9">IF(E197&lt;&gt;"",A196+1,"")</f>
        <v/>
      </c>
      <c r="B197" s="26" t="str">
        <f t="shared" ref="B197:B200" si="10">IF(E197&lt;&gt;"",$B$2,"")</f>
        <v/>
      </c>
      <c r="C197" s="159" t="str">
        <f t="shared" ref="C197:C200" si="11">IF(E197&lt;&gt;"",$C$2,"")</f>
        <v/>
      </c>
      <c r="D197" s="147"/>
      <c r="E197" s="169"/>
      <c r="F197" s="26" t="str">
        <f>IF(E197="","",IFERROR(VLOOKUP(E197,'1-学员信息表'!A:AC,2,0),"错误"))</f>
        <v/>
      </c>
      <c r="G197" s="26" t="str">
        <f>IF(E197="","",VLOOKUP(LEFT(H197,3),班级编码!A:M,8,0))</f>
        <v/>
      </c>
      <c r="H197" s="169"/>
      <c r="I197" s="30" t="str">
        <f>IF(E197="","",IFERROR(VLOOKUP(H197,'2-班级信息'!A:AI,23,0),"错误"))</f>
        <v/>
      </c>
      <c r="J197" s="30" t="str">
        <f>IF(E197="","",IFERROR(VLOOKUP(H197,'2-班级信息'!A:AI,24,0),"错误"))</f>
        <v/>
      </c>
      <c r="K197" s="33" t="str">
        <f>IF(E197="","",IFERROR(VLOOKUP(H197,'2-班级信息'!A:AD,6,0),"错误"))</f>
        <v/>
      </c>
      <c r="L197" s="33" t="str">
        <f>IF(E197="","",IFERROR(VLOOKUP(H197,'2-班级信息'!A:AD,30,0),"错误"))</f>
        <v/>
      </c>
      <c r="M197" s="170"/>
      <c r="N197" s="171"/>
      <c r="O197" s="28">
        <f>SUMIF('6-学员费用预警表'!A:A,E197,'6-学员费用预警表'!E:E)</f>
        <v>0</v>
      </c>
      <c r="P197" s="28">
        <f>SUMIF('6-学员费用预警表'!A:A,E197,'6-学员费用预警表'!H:H)</f>
        <v>0</v>
      </c>
      <c r="Q197" s="27" t="str">
        <f>IF(E197="","",IFERROR(VLOOKUP(E197,'1-学员信息表'!A:AC,8,0),"错误"))</f>
        <v/>
      </c>
      <c r="R197" s="172"/>
      <c r="S197" s="29"/>
      <c r="T197" s="266"/>
      <c r="U197" s="31"/>
      <c r="V197" s="32"/>
      <c r="W197" s="30" t="str">
        <f>IF(E197="","",IF(ISERROR(VLOOKUP(E197,'1-学员信息表'!A:AC,9,0)),"错误",IF(VLOOKUP(E197,'1-学员信息表'!A:AC,9,0)="","错误",VLOOKUP(E197,'1-学员信息表'!A:AC,9,0))))</f>
        <v/>
      </c>
      <c r="X197" s="27" t="str">
        <f>IF(E197="","",IF(ISERROR(VLOOKUP(E197,'1-学员信息表'!A:AC,19,0)),"错误",IF(VLOOKUP(E197,'1-学员信息表'!A:AC,19,0)="","错误",VLOOKUP(E197,'1-学员信息表'!A:AC,19,0))))</f>
        <v/>
      </c>
      <c r="Y197" s="27" t="str">
        <f>IF(E197="","",IF(ISERROR(VLOOKUP(E197,'1-学员信息表'!A:AC,20,0)),"错误",IF(VLOOKUP(E197,'1-学员信息表'!A:AC,20,0)="","错误",VLOOKUP(E197,'1-学员信息表'!A:AC,20,0))))</f>
        <v/>
      </c>
    </row>
    <row r="198" spans="1:25">
      <c r="A198" s="158" t="str">
        <f t="shared" si="9"/>
        <v/>
      </c>
      <c r="B198" s="26" t="str">
        <f t="shared" si="10"/>
        <v/>
      </c>
      <c r="C198" s="159" t="str">
        <f t="shared" si="11"/>
        <v/>
      </c>
      <c r="D198" s="147"/>
      <c r="E198" s="169"/>
      <c r="F198" s="26" t="str">
        <f>IF(E198="","",IFERROR(VLOOKUP(E198,'1-学员信息表'!A:AC,2,0),"错误"))</f>
        <v/>
      </c>
      <c r="G198" s="26" t="str">
        <f>IF(E198="","",VLOOKUP(LEFT(H198,3),班级编码!A:M,8,0))</f>
        <v/>
      </c>
      <c r="H198" s="169"/>
      <c r="I198" s="30" t="str">
        <f>IF(E198="","",IFERROR(VLOOKUP(H198,'2-班级信息'!A:AI,23,0),"错误"))</f>
        <v/>
      </c>
      <c r="J198" s="30" t="str">
        <f>IF(E198="","",IFERROR(VLOOKUP(H198,'2-班级信息'!A:AI,24,0),"错误"))</f>
        <v/>
      </c>
      <c r="K198" s="33" t="str">
        <f>IF(E198="","",IFERROR(VLOOKUP(H198,'2-班级信息'!A:AD,6,0),"错误"))</f>
        <v/>
      </c>
      <c r="L198" s="33" t="str">
        <f>IF(E198="","",IFERROR(VLOOKUP(H198,'2-班级信息'!A:AD,30,0),"错误"))</f>
        <v/>
      </c>
      <c r="M198" s="170"/>
      <c r="N198" s="171"/>
      <c r="O198" s="28">
        <f>SUMIF('6-学员费用预警表'!A:A,E198,'6-学员费用预警表'!E:E)</f>
        <v>0</v>
      </c>
      <c r="P198" s="28">
        <f>SUMIF('6-学员费用预警表'!A:A,E198,'6-学员费用预警表'!H:H)</f>
        <v>0</v>
      </c>
      <c r="Q198" s="27" t="str">
        <f>IF(E198="","",IFERROR(VLOOKUP(E198,'1-学员信息表'!A:AC,8,0),"错误"))</f>
        <v/>
      </c>
      <c r="R198" s="172"/>
      <c r="S198" s="29"/>
      <c r="T198" s="266"/>
      <c r="U198" s="31"/>
      <c r="V198" s="32"/>
      <c r="W198" s="30" t="str">
        <f>IF(E198="","",IF(ISERROR(VLOOKUP(E198,'1-学员信息表'!A:AC,9,0)),"错误",IF(VLOOKUP(E198,'1-学员信息表'!A:AC,9,0)="","错误",VLOOKUP(E198,'1-学员信息表'!A:AC,9,0))))</f>
        <v/>
      </c>
      <c r="X198" s="27" t="str">
        <f>IF(E198="","",IF(ISERROR(VLOOKUP(E198,'1-学员信息表'!A:AC,19,0)),"错误",IF(VLOOKUP(E198,'1-学员信息表'!A:AC,19,0)="","错误",VLOOKUP(E198,'1-学员信息表'!A:AC,19,0))))</f>
        <v/>
      </c>
      <c r="Y198" s="27" t="str">
        <f>IF(E198="","",IF(ISERROR(VLOOKUP(E198,'1-学员信息表'!A:AC,20,0)),"错误",IF(VLOOKUP(E198,'1-学员信息表'!A:AC,20,0)="","错误",VLOOKUP(E198,'1-学员信息表'!A:AC,20,0))))</f>
        <v/>
      </c>
    </row>
    <row r="199" spans="1:25">
      <c r="A199" s="158" t="str">
        <f t="shared" si="9"/>
        <v/>
      </c>
      <c r="B199" s="26" t="str">
        <f t="shared" si="10"/>
        <v/>
      </c>
      <c r="C199" s="159" t="str">
        <f t="shared" si="11"/>
        <v/>
      </c>
      <c r="D199" s="147"/>
      <c r="E199" s="169"/>
      <c r="F199" s="26" t="str">
        <f>IF(E199="","",IFERROR(VLOOKUP(E199,'1-学员信息表'!A:AC,2,0),"错误"))</f>
        <v/>
      </c>
      <c r="G199" s="26" t="str">
        <f>IF(E199="","",VLOOKUP(LEFT(H199,3),班级编码!A:M,8,0))</f>
        <v/>
      </c>
      <c r="H199" s="169"/>
      <c r="I199" s="30" t="str">
        <f>IF(E199="","",IFERROR(VLOOKUP(H199,'2-班级信息'!A:AI,23,0),"错误"))</f>
        <v/>
      </c>
      <c r="J199" s="30" t="str">
        <f>IF(E199="","",IFERROR(VLOOKUP(H199,'2-班级信息'!A:AI,24,0),"错误"))</f>
        <v/>
      </c>
      <c r="K199" s="33" t="str">
        <f>IF(E199="","",IFERROR(VLOOKUP(H199,'2-班级信息'!A:AD,6,0),"错误"))</f>
        <v/>
      </c>
      <c r="L199" s="33" t="str">
        <f>IF(E199="","",IFERROR(VLOOKUP(H199,'2-班级信息'!A:AD,30,0),"错误"))</f>
        <v/>
      </c>
      <c r="M199" s="170"/>
      <c r="N199" s="171"/>
      <c r="O199" s="28">
        <f>SUMIF('6-学员费用预警表'!A:A,E199,'6-学员费用预警表'!E:E)</f>
        <v>0</v>
      </c>
      <c r="P199" s="28">
        <f>SUMIF('6-学员费用预警表'!A:A,E199,'6-学员费用预警表'!H:H)</f>
        <v>0</v>
      </c>
      <c r="Q199" s="27" t="str">
        <f>IF(E199="","",IFERROR(VLOOKUP(E199,'1-学员信息表'!A:AC,8,0),"错误"))</f>
        <v/>
      </c>
      <c r="R199" s="172"/>
      <c r="S199" s="29"/>
      <c r="T199" s="266"/>
      <c r="U199" s="31"/>
      <c r="V199" s="32"/>
      <c r="W199" s="30" t="str">
        <f>IF(E199="","",IF(ISERROR(VLOOKUP(E199,'1-学员信息表'!A:AC,9,0)),"错误",IF(VLOOKUP(E199,'1-学员信息表'!A:AC,9,0)="","错误",VLOOKUP(E199,'1-学员信息表'!A:AC,9,0))))</f>
        <v/>
      </c>
      <c r="X199" s="27" t="str">
        <f>IF(E199="","",IF(ISERROR(VLOOKUP(E199,'1-学员信息表'!A:AC,19,0)),"错误",IF(VLOOKUP(E199,'1-学员信息表'!A:AC,19,0)="","错误",VLOOKUP(E199,'1-学员信息表'!A:AC,19,0))))</f>
        <v/>
      </c>
      <c r="Y199" s="27" t="str">
        <f>IF(E199="","",IF(ISERROR(VLOOKUP(E199,'1-学员信息表'!A:AC,20,0)),"错误",IF(VLOOKUP(E199,'1-学员信息表'!A:AC,20,0)="","错误",VLOOKUP(E199,'1-学员信息表'!A:AC,20,0))))</f>
        <v/>
      </c>
    </row>
    <row r="200" spans="1:25">
      <c r="A200" s="158" t="str">
        <f t="shared" si="9"/>
        <v/>
      </c>
      <c r="B200" s="26" t="str">
        <f t="shared" si="10"/>
        <v/>
      </c>
      <c r="C200" s="159" t="str">
        <f t="shared" si="11"/>
        <v/>
      </c>
      <c r="D200" s="147"/>
      <c r="E200" s="169"/>
      <c r="F200" s="26" t="str">
        <f>IF(E200="","",IFERROR(VLOOKUP(E200,'1-学员信息表'!A:AC,2,0),"错误"))</f>
        <v/>
      </c>
      <c r="G200" s="26" t="str">
        <f>IF(E200="","",VLOOKUP(LEFT(H200,3),班级编码!A:M,8,0))</f>
        <v/>
      </c>
      <c r="H200" s="169"/>
      <c r="I200" s="30" t="str">
        <f>IF(E200="","",IFERROR(VLOOKUP(H200,'2-班级信息'!A:AI,23,0),"错误"))</f>
        <v/>
      </c>
      <c r="J200" s="30" t="str">
        <f>IF(E200="","",IFERROR(VLOOKUP(H200,'2-班级信息'!A:AI,24,0),"错误"))</f>
        <v/>
      </c>
      <c r="K200" s="33" t="str">
        <f>IF(E200="","",IFERROR(VLOOKUP(H200,'2-班级信息'!A:AD,6,0),"错误"))</f>
        <v/>
      </c>
      <c r="L200" s="33" t="str">
        <f>IF(E200="","",IFERROR(VLOOKUP(H200,'2-班级信息'!A:AD,30,0),"错误"))</f>
        <v/>
      </c>
      <c r="M200" s="170"/>
      <c r="N200" s="171"/>
      <c r="O200" s="28">
        <f>SUMIF('6-学员费用预警表'!A:A,E200,'6-学员费用预警表'!E:E)</f>
        <v>0</v>
      </c>
      <c r="P200" s="28">
        <f>SUMIF('6-学员费用预警表'!A:A,E200,'6-学员费用预警表'!H:H)</f>
        <v>0</v>
      </c>
      <c r="Q200" s="27" t="str">
        <f>IF(E200="","",IFERROR(VLOOKUP(E200,'1-学员信息表'!A:AC,8,0),"错误"))</f>
        <v/>
      </c>
      <c r="R200" s="172"/>
      <c r="S200" s="29"/>
      <c r="T200" s="266"/>
      <c r="U200" s="31"/>
      <c r="V200" s="32"/>
      <c r="W200" s="30" t="str">
        <f>IF(E200="","",IF(ISERROR(VLOOKUP(E200,'1-学员信息表'!A:AC,9,0)),"错误",IF(VLOOKUP(E200,'1-学员信息表'!A:AC,9,0)="","错误",VLOOKUP(E200,'1-学员信息表'!A:AC,9,0))))</f>
        <v/>
      </c>
      <c r="X200" s="27" t="str">
        <f>IF(E200="","",IF(ISERROR(VLOOKUP(E200,'1-学员信息表'!A:AC,19,0)),"错误",IF(VLOOKUP(E200,'1-学员信息表'!A:AC,19,0)="","错误",VLOOKUP(E200,'1-学员信息表'!A:AC,19,0))))</f>
        <v/>
      </c>
      <c r="Y200" s="27" t="str">
        <f>IF(E200="","",IF(ISERROR(VLOOKUP(E200,'1-学员信息表'!A:AC,20,0)),"错误",IF(VLOOKUP(E200,'1-学员信息表'!A:AC,20,0)="","错误",VLOOKUP(E200,'1-学员信息表'!A:AC,20,0))))</f>
        <v/>
      </c>
    </row>
  </sheetData>
  <sheetProtection password="CC99" sheet="1" objects="1" scenarios="1" autoFilter="0" pivotTables="0"/>
  <protectedRanges>
    <protectedRange sqref="D1:E1048576 H1:H1048576 M1:N1048576 R1:R1048576" name="区域1"/>
  </protectedRanges>
  <autoFilter ref="A1:Y200"/>
  <phoneticPr fontId="5" type="noConversion"/>
  <conditionalFormatting sqref="F2:F3">
    <cfRule type="cellIs" dxfId="11" priority="14" operator="equal">
      <formula>"错误"</formula>
    </cfRule>
  </conditionalFormatting>
  <conditionalFormatting sqref="K2:L200">
    <cfRule type="cellIs" dxfId="10" priority="11" operator="equal">
      <formula>"错误"</formula>
    </cfRule>
  </conditionalFormatting>
  <conditionalFormatting sqref="F4:F200">
    <cfRule type="cellIs" dxfId="9" priority="5" operator="equal">
      <formula>"错误"</formula>
    </cfRule>
  </conditionalFormatting>
  <conditionalFormatting sqref="K4:L200">
    <cfRule type="cellIs" dxfId="8" priority="2" operator="equal">
      <formula>"错误"</formula>
    </cfRule>
  </conditionalFormatting>
  <conditionalFormatting sqref="F1:Y1048576">
    <cfRule type="cellIs" dxfId="7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67"/>
  <sheetViews>
    <sheetView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P13" sqref="P13"/>
    </sheetView>
  </sheetViews>
  <sheetFormatPr defaultRowHeight="14.25"/>
  <cols>
    <col min="2" max="2" width="10.5" customWidth="1"/>
    <col min="3" max="3" width="10.75" bestFit="1" customWidth="1"/>
    <col min="4" max="4" width="7.75" customWidth="1"/>
    <col min="5" max="5" width="8.75" customWidth="1"/>
    <col min="6" max="6" width="13.25" customWidth="1"/>
    <col min="7" max="7" width="12.5" customWidth="1"/>
    <col min="9" max="9" width="7.25" customWidth="1"/>
    <col min="11" max="11" width="7.75" bestFit="1" customWidth="1"/>
    <col min="12" max="12" width="8.125" customWidth="1"/>
    <col min="14" max="14" width="7.375" customWidth="1"/>
    <col min="23" max="36" width="7.25" customWidth="1"/>
  </cols>
  <sheetData>
    <row r="1" spans="1:31" ht="31.5" customHeight="1">
      <c r="A1" s="370" t="str">
        <f>LEFT('5-课消明细表'!J2,4)&amp;"年"&amp;MID('5-课消明细表'!J2,6,2)&amp;"月"&amp;'5-课消明细表'!F2&amp;"教学部经营数据汇总表"</f>
        <v>2017年05月天河天府路中心教学部经营数据汇总表</v>
      </c>
      <c r="B1" s="370"/>
      <c r="C1" s="370"/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</row>
    <row r="2" spans="1:31" ht="22.5" hidden="1">
      <c r="A2" s="56"/>
      <c r="B2" s="57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</row>
    <row r="3" spans="1:31" hidden="1">
      <c r="A3" s="58"/>
      <c r="B3" s="59"/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</row>
    <row r="4" spans="1:31">
      <c r="A4" s="58"/>
      <c r="B4" s="60" t="s">
        <v>102</v>
      </c>
      <c r="C4" s="198">
        <v>700</v>
      </c>
      <c r="D4" s="61"/>
      <c r="E4" s="61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</row>
    <row r="5" spans="1:31">
      <c r="A5" s="58"/>
      <c r="B5" s="60" t="s">
        <v>145</v>
      </c>
      <c r="C5" s="198">
        <v>2</v>
      </c>
      <c r="D5" s="61"/>
      <c r="E5" s="61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</row>
    <row r="6" spans="1:31">
      <c r="A6" s="58"/>
      <c r="B6" s="60" t="s">
        <v>146</v>
      </c>
      <c r="C6" s="62"/>
      <c r="D6" s="61"/>
      <c r="E6" s="61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</row>
    <row r="7" spans="1:31">
      <c r="A7" s="58"/>
      <c r="B7" s="59"/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</row>
    <row r="8" spans="1:31">
      <c r="A8" s="61"/>
      <c r="B8" s="63" t="s">
        <v>147</v>
      </c>
      <c r="C8" s="64" t="s">
        <v>148</v>
      </c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</row>
    <row r="9" spans="1:31">
      <c r="A9" s="58"/>
      <c r="B9" s="207" t="s">
        <v>1115</v>
      </c>
      <c r="C9" s="66">
        <f>COUNTIFS('2-班级信息'!AE:AE,'12-经营数据表'!B9,'2-班级信息'!R:R,"未结业")</f>
        <v>2</v>
      </c>
      <c r="D9" s="6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</row>
    <row r="10" spans="1:31">
      <c r="A10" s="58"/>
      <c r="B10" s="207" t="s">
        <v>1116</v>
      </c>
      <c r="C10" s="66">
        <f>COUNTIFS('2-班级信息'!AE:AE,'12-经营数据表'!B10,'2-班级信息'!R:R,"未结业")</f>
        <v>0</v>
      </c>
      <c r="D10" s="6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</row>
    <row r="11" spans="1:31">
      <c r="A11" s="58"/>
      <c r="B11" s="207" t="s">
        <v>1117</v>
      </c>
      <c r="C11" s="66">
        <f>COUNTIFS('2-班级信息'!AE:AE,'12-经营数据表'!B11,'2-班级信息'!R:R,"未结业")</f>
        <v>0</v>
      </c>
      <c r="D11" s="6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spans="1:31">
      <c r="A12" s="58"/>
      <c r="B12" s="207" t="s">
        <v>1118</v>
      </c>
      <c r="C12" s="66">
        <f>COUNTIFS('2-班级信息'!AE:AE,'12-经营数据表'!B12,'2-班级信息'!R:R,"未结业")</f>
        <v>0</v>
      </c>
      <c r="D12" s="6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</row>
    <row r="13" spans="1:31">
      <c r="A13" s="58"/>
      <c r="B13" s="207" t="s">
        <v>1119</v>
      </c>
      <c r="C13" s="66">
        <f>COUNTIFS('2-班级信息'!AE:AE,'12-经营数据表'!B13,'2-班级信息'!R:R,"未结业")</f>
        <v>0</v>
      </c>
      <c r="D13" s="6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</row>
    <row r="14" spans="1:31">
      <c r="A14" s="58"/>
      <c r="B14" s="208" t="s">
        <v>1120</v>
      </c>
      <c r="C14" s="66">
        <f>COUNTIFS('2-班级信息'!AE:AE,'12-经营数据表'!B14,'2-班级信息'!R:R,"未结业")</f>
        <v>0</v>
      </c>
      <c r="D14" s="6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</row>
    <row r="15" spans="1:31">
      <c r="A15" s="58"/>
      <c r="B15" s="208" t="s">
        <v>1121</v>
      </c>
      <c r="C15" s="66">
        <f>COUNTIFS('2-班级信息'!AE:AE,'12-经营数据表'!B15,'2-班级信息'!R:R,"未结业")</f>
        <v>0</v>
      </c>
      <c r="D15" s="6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</row>
    <row r="16" spans="1:31">
      <c r="A16" s="58"/>
      <c r="B16" s="207" t="s">
        <v>1126</v>
      </c>
      <c r="C16" s="66">
        <f>COUNTIFS('2-班级信息'!AE:AE,'12-经营数据表'!B16,'2-班级信息'!R:R,"未结业")</f>
        <v>0</v>
      </c>
      <c r="D16" s="67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</row>
    <row r="17" spans="1:40">
      <c r="A17" s="58"/>
      <c r="B17" s="207" t="s">
        <v>1127</v>
      </c>
      <c r="C17" s="66">
        <f>COUNTIFS('2-班级信息'!AE:AE,'12-经营数据表'!B17,'2-班级信息'!R:R,"未结业")</f>
        <v>2</v>
      </c>
      <c r="D17" s="67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</row>
    <row r="18" spans="1:40">
      <c r="A18" s="58"/>
      <c r="B18" s="207" t="s">
        <v>1532</v>
      </c>
      <c r="C18" s="66">
        <f>COUNTIFS('2-班级信息'!AE:AE,'12-经营数据表'!B18,'2-班级信息'!R:R,"未结业")</f>
        <v>2</v>
      </c>
      <c r="D18" s="67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</row>
    <row r="19" spans="1:40">
      <c r="A19" s="58"/>
      <c r="B19" s="207"/>
      <c r="C19" s="66">
        <f>COUNTIFS('2-班级信息'!AE:AE,'12-经营数据表'!B19,'2-班级信息'!R:R,"未结业")</f>
        <v>0</v>
      </c>
      <c r="D19" s="67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</row>
    <row r="20" spans="1:40">
      <c r="A20" s="58"/>
      <c r="B20" s="207"/>
      <c r="C20" s="66">
        <f>COUNTIFS('2-班级信息'!AE:AE,'12-经营数据表'!B20,'2-班级信息'!R:R,"未结业")</f>
        <v>0</v>
      </c>
      <c r="D20" s="67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</row>
    <row r="21" spans="1:40">
      <c r="A21" s="58"/>
      <c r="B21" s="65" t="s">
        <v>104</v>
      </c>
      <c r="C21" s="202">
        <f>SUM(C9:C20)</f>
        <v>6</v>
      </c>
      <c r="D21" s="237">
        <f>C21-C57</f>
        <v>0</v>
      </c>
      <c r="E21" s="237">
        <f>C37</f>
        <v>0</v>
      </c>
      <c r="F21" s="237">
        <f>H37</f>
        <v>0</v>
      </c>
      <c r="G21" s="237">
        <f>H36-Q66</f>
        <v>0</v>
      </c>
      <c r="H21" s="237">
        <f>SUM('3-收据记录表'!X:X)-D40-D41-D42</f>
        <v>0</v>
      </c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</row>
    <row r="22" spans="1:40" hidden="1">
      <c r="A22" s="58"/>
      <c r="B22" s="59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</row>
    <row r="23" spans="1:40">
      <c r="A23" s="58"/>
      <c r="B23" s="59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</row>
    <row r="24" spans="1:40">
      <c r="A24" s="58" t="s">
        <v>105</v>
      </c>
      <c r="B24" s="68" t="s">
        <v>149</v>
      </c>
      <c r="C24" s="69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</row>
    <row r="25" spans="1:40" ht="40.5">
      <c r="A25" s="70"/>
      <c r="B25" s="71" t="s">
        <v>150</v>
      </c>
      <c r="C25" s="191" t="s">
        <v>151</v>
      </c>
      <c r="D25" s="72" t="s">
        <v>152</v>
      </c>
      <c r="E25" s="72" t="s">
        <v>153</v>
      </c>
      <c r="F25" s="72" t="s">
        <v>154</v>
      </c>
      <c r="G25" s="72" t="s">
        <v>155</v>
      </c>
      <c r="H25" s="191" t="s">
        <v>156</v>
      </c>
      <c r="I25" s="73" t="s">
        <v>106</v>
      </c>
      <c r="J25" s="275" t="s">
        <v>187</v>
      </c>
      <c r="K25" s="73" t="s">
        <v>107</v>
      </c>
      <c r="L25" s="73" t="s">
        <v>108</v>
      </c>
      <c r="M25" s="73" t="s">
        <v>109</v>
      </c>
      <c r="N25" s="73" t="s">
        <v>110</v>
      </c>
      <c r="O25" s="73" t="s">
        <v>111</v>
      </c>
      <c r="P25" s="73" t="s">
        <v>112</v>
      </c>
      <c r="Q25" s="73" t="s">
        <v>113</v>
      </c>
      <c r="R25" s="73" t="s">
        <v>114</v>
      </c>
      <c r="S25" s="73" t="s">
        <v>115</v>
      </c>
      <c r="T25" s="73" t="s">
        <v>86</v>
      </c>
      <c r="U25" s="73" t="s">
        <v>116</v>
      </c>
      <c r="V25" s="73" t="s">
        <v>117</v>
      </c>
      <c r="W25" s="73" t="s">
        <v>118</v>
      </c>
      <c r="X25" s="73" t="s">
        <v>119</v>
      </c>
      <c r="Y25" s="73" t="s">
        <v>120</v>
      </c>
      <c r="Z25" s="73" t="s">
        <v>121</v>
      </c>
      <c r="AA25" s="73" t="s">
        <v>122</v>
      </c>
      <c r="AB25" s="73" t="s">
        <v>123</v>
      </c>
      <c r="AC25" s="73" t="s">
        <v>124</v>
      </c>
      <c r="AD25" s="73" t="s">
        <v>125</v>
      </c>
      <c r="AE25" s="73" t="s">
        <v>126</v>
      </c>
      <c r="AF25" s="73" t="s">
        <v>127</v>
      </c>
      <c r="AG25" s="275" t="s">
        <v>1091</v>
      </c>
      <c r="AH25" s="275" t="s">
        <v>1089</v>
      </c>
      <c r="AI25" s="275" t="s">
        <v>1090</v>
      </c>
      <c r="AJ25" s="275" t="s">
        <v>892</v>
      </c>
      <c r="AK25" s="209" t="s">
        <v>1092</v>
      </c>
      <c r="AL25" s="209"/>
      <c r="AM25" s="209"/>
    </row>
    <row r="26" spans="1:40">
      <c r="A26" s="74"/>
      <c r="B26" s="60" t="s">
        <v>91</v>
      </c>
      <c r="C26" s="192">
        <f>D26+E26+F26+G26+H26</f>
        <v>34</v>
      </c>
      <c r="D26" s="75">
        <f>COUNTIFS('2-班级学员信息表'!$H:$H,"大班",'2-班级学员信息表'!$AB:$AB,'12-经营数据表'!D$25,'2-班级学员信息表'!$P:$P,"未进班")+COUNTIFS('2-班级学员信息表'!$H:$H,"中班",'2-班级学员信息表'!$AB:$AB,'12-经营数据表'!D$25,'2-班级学员信息表'!$P:$P,"未进班")+COUNTIFS('2-班级学员信息表'!$H:$H,"小班",'2-班级学员信息表'!$AB:$AB,'12-经营数据表'!D$25,'2-班级学员信息表'!$P:$P,"未进班")-E26</f>
        <v>34</v>
      </c>
      <c r="E26" s="173">
        <v>0</v>
      </c>
      <c r="F26" s="75">
        <f>COUNTIFS('2-班级学员信息表'!$H:$H,"大班",'2-班级学员信息表'!$AB:$AB,"停读",'2-班级学员信息表'!$P:$P,"停读")+COUNTIFS('2-班级学员信息表'!$H:$H,"中班",'2-班级学员信息表'!$AB:$AB,"停读",'2-班级学员信息表'!$P:$P,"停读")+COUNTIFS('2-班级学员信息表'!$H:$H,"小班",'2-班级学员信息表'!$AB:$AB,"停读",'2-班级学员信息表'!$P:$P,"停读")-G26</f>
        <v>0</v>
      </c>
      <c r="G26" s="173">
        <v>0</v>
      </c>
      <c r="H26" s="192">
        <f t="shared" ref="H26:H35" si="0">SUM(I26:AM26)</f>
        <v>0</v>
      </c>
      <c r="I26" s="75">
        <f>COUNTIFS('2-班级学员信息表'!$H:$H,"大班",'2-班级学员信息表'!$AB:$AB,'12-经营数据表'!I$25,'2-班级学员信息表'!$P:$P,"在读")+COUNTIFS('2-班级学员信息表'!$H:$H,"中班",'2-班级学员信息表'!$AB:$AB,'12-经营数据表'!I$25,'2-班级学员信息表'!$P:$P,"在读")+COUNTIFS('2-班级学员信息表'!$H:$H,"小班",'2-班级学员信息表'!$AB:$AB,'12-经营数据表'!I$25,'2-班级学员信息表'!$P:$P,"在读")</f>
        <v>0</v>
      </c>
      <c r="J26" s="75">
        <f>COUNTIFS('2-班级学员信息表'!$H:$H,"大班",'2-班级学员信息表'!$AB:$AB,'12-经营数据表'!J$25,'2-班级学员信息表'!$P:$P,"在读")+COUNTIFS('2-班级学员信息表'!$H:$H,"中班",'2-班级学员信息表'!$AB:$AB,'12-经营数据表'!J$25,'2-班级学员信息表'!$P:$P,"在读")+COUNTIFS('2-班级学员信息表'!$H:$H,"小班",'2-班级学员信息表'!$AB:$AB,'12-经营数据表'!J$25,'2-班级学员信息表'!$P:$P,"在读")</f>
        <v>0</v>
      </c>
      <c r="K26" s="75">
        <f>COUNTIFS('2-班级学员信息表'!$H:$H,"大班",'2-班级学员信息表'!$AB:$AB,'12-经营数据表'!K$25,'2-班级学员信息表'!$P:$P,"在读")+COUNTIFS('2-班级学员信息表'!$H:$H,"中班",'2-班级学员信息表'!$AB:$AB,'12-经营数据表'!K$25,'2-班级学员信息表'!$P:$P,"在读")+COUNTIFS('2-班级学员信息表'!$H:$H,"小班",'2-班级学员信息表'!$AB:$AB,'12-经营数据表'!K$25,'2-班级学员信息表'!$P:$P,"在读")</f>
        <v>0</v>
      </c>
      <c r="L26" s="75">
        <f>COUNTIFS('2-班级学员信息表'!$H:$H,"大班",'2-班级学员信息表'!$AB:$AB,'12-经营数据表'!L$25,'2-班级学员信息表'!$P:$P,"在读")+COUNTIFS('2-班级学员信息表'!$H:$H,"中班",'2-班级学员信息表'!$AB:$AB,'12-经营数据表'!L$25,'2-班级学员信息表'!$P:$P,"在读")+COUNTIFS('2-班级学员信息表'!$H:$H,"小班",'2-班级学员信息表'!$AB:$AB,'12-经营数据表'!L$25,'2-班级学员信息表'!$P:$P,"在读")</f>
        <v>0</v>
      </c>
      <c r="M26" s="75">
        <f>COUNTIFS('2-班级学员信息表'!$H:$H,"大班",'2-班级学员信息表'!$AB:$AB,'12-经营数据表'!M$25,'2-班级学员信息表'!$P:$P,"在读")+COUNTIFS('2-班级学员信息表'!$H:$H,"中班",'2-班级学员信息表'!$AB:$AB,'12-经营数据表'!M$25,'2-班级学员信息表'!$P:$P,"在读")+COUNTIFS('2-班级学员信息表'!$H:$H,"小班",'2-班级学员信息表'!$AB:$AB,'12-经营数据表'!M$25,'2-班级学员信息表'!$P:$P,"在读")</f>
        <v>0</v>
      </c>
      <c r="N26" s="75">
        <f>COUNTIFS('2-班级学员信息表'!$H:$H,"大班",'2-班级学员信息表'!$AB:$AB,'12-经营数据表'!N$25,'2-班级学员信息表'!$P:$P,"在读")+COUNTIFS('2-班级学员信息表'!$H:$H,"中班",'2-班级学员信息表'!$AB:$AB,'12-经营数据表'!N$25,'2-班级学员信息表'!$P:$P,"在读")+COUNTIFS('2-班级学员信息表'!$H:$H,"小班",'2-班级学员信息表'!$AB:$AB,'12-经营数据表'!N$25,'2-班级学员信息表'!$P:$P,"在读")</f>
        <v>0</v>
      </c>
      <c r="O26" s="75">
        <f>COUNTIFS('2-班级学员信息表'!$H:$H,"大班",'2-班级学员信息表'!$AB:$AB,'12-经营数据表'!O$25,'2-班级学员信息表'!$P:$P,"在读")+COUNTIFS('2-班级学员信息表'!$H:$H,"中班",'2-班级学员信息表'!$AB:$AB,'12-经营数据表'!O$25,'2-班级学员信息表'!$P:$P,"在读")+COUNTIFS('2-班级学员信息表'!$H:$H,"小班",'2-班级学员信息表'!$AB:$AB,'12-经营数据表'!O$25,'2-班级学员信息表'!$P:$P,"在读")</f>
        <v>0</v>
      </c>
      <c r="P26" s="75">
        <f>COUNTIFS('2-班级学员信息表'!$H:$H,"大班",'2-班级学员信息表'!$AB:$AB,'12-经营数据表'!P$25,'2-班级学员信息表'!$P:$P,"在读")+COUNTIFS('2-班级学员信息表'!$H:$H,"中班",'2-班级学员信息表'!$AB:$AB,'12-经营数据表'!P$25,'2-班级学员信息表'!$P:$P,"在读")+COUNTIFS('2-班级学员信息表'!$H:$H,"小班",'2-班级学员信息表'!$AB:$AB,'12-经营数据表'!P$25,'2-班级学员信息表'!$P:$P,"在读")</f>
        <v>0</v>
      </c>
      <c r="Q26" s="75">
        <f>COUNTIFS('2-班级学员信息表'!$H:$H,"大班",'2-班级学员信息表'!$AB:$AB,'12-经营数据表'!Q$25,'2-班级学员信息表'!$P:$P,"在读")+COUNTIFS('2-班级学员信息表'!$H:$H,"中班",'2-班级学员信息表'!$AB:$AB,'12-经营数据表'!Q$25,'2-班级学员信息表'!$P:$P,"在读")+COUNTIFS('2-班级学员信息表'!$H:$H,"小班",'2-班级学员信息表'!$AB:$AB,'12-经营数据表'!Q$25,'2-班级学员信息表'!$P:$P,"在读")</f>
        <v>0</v>
      </c>
      <c r="R26" s="75">
        <f>COUNTIFS('2-班级学员信息表'!$H:$H,"大班",'2-班级学员信息表'!$AB:$AB,'12-经营数据表'!R$25,'2-班级学员信息表'!$P:$P,"在读")+COUNTIFS('2-班级学员信息表'!$H:$H,"中班",'2-班级学员信息表'!$AB:$AB,'12-经营数据表'!R$25,'2-班级学员信息表'!$P:$P,"在读")+COUNTIFS('2-班级学员信息表'!$H:$H,"小班",'2-班级学员信息表'!$AB:$AB,'12-经营数据表'!R$25,'2-班级学员信息表'!$P:$P,"在读")</f>
        <v>0</v>
      </c>
      <c r="S26" s="75">
        <f>COUNTIFS('2-班级学员信息表'!$H:$H,"大班",'2-班级学员信息表'!$AB:$AB,'12-经营数据表'!S$25,'2-班级学员信息表'!$P:$P,"在读")+COUNTIFS('2-班级学员信息表'!$H:$H,"中班",'2-班级学员信息表'!$AB:$AB,'12-经营数据表'!S$25,'2-班级学员信息表'!$P:$P,"在读")+COUNTIFS('2-班级学员信息表'!$H:$H,"小班",'2-班级学员信息表'!$AB:$AB,'12-经营数据表'!S$25,'2-班级学员信息表'!$P:$P,"在读")</f>
        <v>0</v>
      </c>
      <c r="T26" s="75">
        <f>COUNTIFS('2-班级学员信息表'!$H:$H,"大班",'2-班级学员信息表'!$AB:$AB,'12-经营数据表'!T$25,'2-班级学员信息表'!$P:$P,"在读")+COUNTIFS('2-班级学员信息表'!$H:$H,"中班",'2-班级学员信息表'!$AB:$AB,'12-经营数据表'!T$25,'2-班级学员信息表'!$P:$P,"在读")+COUNTIFS('2-班级学员信息表'!$H:$H,"小班",'2-班级学员信息表'!$AB:$AB,'12-经营数据表'!T$25,'2-班级学员信息表'!$P:$P,"在读")</f>
        <v>0</v>
      </c>
      <c r="U26" s="75">
        <f>COUNTIFS('2-班级学员信息表'!$H:$H,"大班",'2-班级学员信息表'!$AB:$AB,'12-经营数据表'!U$25,'2-班级学员信息表'!$P:$P,"在读")+COUNTIFS('2-班级学员信息表'!$H:$H,"中班",'2-班级学员信息表'!$AB:$AB,'12-经营数据表'!U$25,'2-班级学员信息表'!$P:$P,"在读")+COUNTIFS('2-班级学员信息表'!$H:$H,"小班",'2-班级学员信息表'!$AB:$AB,'12-经营数据表'!U$25,'2-班级学员信息表'!$P:$P,"在读")</f>
        <v>0</v>
      </c>
      <c r="V26" s="75">
        <f>COUNTIFS('2-班级学员信息表'!$H:$H,"大班",'2-班级学员信息表'!$AB:$AB,'12-经营数据表'!V$25,'2-班级学员信息表'!$P:$P,"在读")+COUNTIFS('2-班级学员信息表'!$H:$H,"中班",'2-班级学员信息表'!$AB:$AB,'12-经营数据表'!V$25,'2-班级学员信息表'!$P:$P,"在读")+COUNTIFS('2-班级学员信息表'!$H:$H,"小班",'2-班级学员信息表'!$AB:$AB,'12-经营数据表'!V$25,'2-班级学员信息表'!$P:$P,"在读")</f>
        <v>0</v>
      </c>
      <c r="W26" s="75">
        <f>COUNTIFS('2-班级学员信息表'!$H:$H,"大班",'2-班级学员信息表'!$AB:$AB,'12-经营数据表'!W$25,'2-班级学员信息表'!$P:$P,"在读")+COUNTIFS('2-班级学员信息表'!$H:$H,"中班",'2-班级学员信息表'!$AB:$AB,'12-经营数据表'!W$25,'2-班级学员信息表'!$P:$P,"在读")+COUNTIFS('2-班级学员信息表'!$H:$H,"小班",'2-班级学员信息表'!$AB:$AB,'12-经营数据表'!W$25,'2-班级学员信息表'!$P:$P,"在读")</f>
        <v>0</v>
      </c>
      <c r="X26" s="75">
        <f>COUNTIFS('2-班级学员信息表'!$H:$H,"大班",'2-班级学员信息表'!$AB:$AB,'12-经营数据表'!X$25,'2-班级学员信息表'!$P:$P,"在读")+COUNTIFS('2-班级学员信息表'!$H:$H,"中班",'2-班级学员信息表'!$AB:$AB,'12-经营数据表'!X$25,'2-班级学员信息表'!$P:$P,"在读")+COUNTIFS('2-班级学员信息表'!$H:$H,"小班",'2-班级学员信息表'!$AB:$AB,'12-经营数据表'!X$25,'2-班级学员信息表'!$P:$P,"在读")</f>
        <v>0</v>
      </c>
      <c r="Y26" s="75">
        <f>COUNTIFS('2-班级学员信息表'!$H:$H,"大班",'2-班级学员信息表'!$AB:$AB,'12-经营数据表'!Y$25,'2-班级学员信息表'!$P:$P,"在读")+COUNTIFS('2-班级学员信息表'!$H:$H,"中班",'2-班级学员信息表'!$AB:$AB,'12-经营数据表'!Y$25,'2-班级学员信息表'!$P:$P,"在读")+COUNTIFS('2-班级学员信息表'!$H:$H,"小班",'2-班级学员信息表'!$AB:$AB,'12-经营数据表'!Y$25,'2-班级学员信息表'!$P:$P,"在读")</f>
        <v>0</v>
      </c>
      <c r="Z26" s="75">
        <f>COUNTIFS('2-班级学员信息表'!$H:$H,"大班",'2-班级学员信息表'!$AB:$AB,'12-经营数据表'!Z$25,'2-班级学员信息表'!$P:$P,"在读")+COUNTIFS('2-班级学员信息表'!$H:$H,"中班",'2-班级学员信息表'!$AB:$AB,'12-经营数据表'!Z$25,'2-班级学员信息表'!$P:$P,"在读")+COUNTIFS('2-班级学员信息表'!$H:$H,"小班",'2-班级学员信息表'!$AB:$AB,'12-经营数据表'!Z$25,'2-班级学员信息表'!$P:$P,"在读")</f>
        <v>0</v>
      </c>
      <c r="AA26" s="75">
        <f>COUNTIFS('2-班级学员信息表'!$H:$H,"大班",'2-班级学员信息表'!$AB:$AB,'12-经营数据表'!AA$25,'2-班级学员信息表'!$P:$P,"在读")+COUNTIFS('2-班级学员信息表'!$H:$H,"中班",'2-班级学员信息表'!$AB:$AB,'12-经营数据表'!AA$25,'2-班级学员信息表'!$P:$P,"在读")+COUNTIFS('2-班级学员信息表'!$H:$H,"小班",'2-班级学员信息表'!$AB:$AB,'12-经营数据表'!AA$25,'2-班级学员信息表'!$P:$P,"在读")</f>
        <v>0</v>
      </c>
      <c r="AB26" s="75">
        <f>COUNTIFS('2-班级学员信息表'!$H:$H,"大班",'2-班级学员信息表'!$AB:$AB,'12-经营数据表'!AB$25,'2-班级学员信息表'!$P:$P,"在读")+COUNTIFS('2-班级学员信息表'!$H:$H,"中班",'2-班级学员信息表'!$AB:$AB,'12-经营数据表'!AB$25,'2-班级学员信息表'!$P:$P,"在读")+COUNTIFS('2-班级学员信息表'!$H:$H,"小班",'2-班级学员信息表'!$AB:$AB,'12-经营数据表'!AB$25,'2-班级学员信息表'!$P:$P,"在读")</f>
        <v>0</v>
      </c>
      <c r="AC26" s="75">
        <f>COUNTIFS('2-班级学员信息表'!$H:$H,"大班",'2-班级学员信息表'!$AB:$AB,'12-经营数据表'!AC$25,'2-班级学员信息表'!$P:$P,"在读")+COUNTIFS('2-班级学员信息表'!$H:$H,"中班",'2-班级学员信息表'!$AB:$AB,'12-经营数据表'!AC$25,'2-班级学员信息表'!$P:$P,"在读")+COUNTIFS('2-班级学员信息表'!$H:$H,"小班",'2-班级学员信息表'!$AB:$AB,'12-经营数据表'!AC$25,'2-班级学员信息表'!$P:$P,"在读")</f>
        <v>0</v>
      </c>
      <c r="AD26" s="75">
        <f>COUNTIFS('2-班级学员信息表'!$H:$H,"大班",'2-班级学员信息表'!$AB:$AB,'12-经营数据表'!AD$25,'2-班级学员信息表'!$P:$P,"在读")+COUNTIFS('2-班级学员信息表'!$H:$H,"中班",'2-班级学员信息表'!$AB:$AB,'12-经营数据表'!AD$25,'2-班级学员信息表'!$P:$P,"在读")+COUNTIFS('2-班级学员信息表'!$H:$H,"小班",'2-班级学员信息表'!$AB:$AB,'12-经营数据表'!AD$25,'2-班级学员信息表'!$P:$P,"在读")</f>
        <v>0</v>
      </c>
      <c r="AE26" s="75">
        <f>COUNTIFS('2-班级学员信息表'!$H:$H,"大班",'2-班级学员信息表'!$AB:$AB,'12-经营数据表'!AE$25,'2-班级学员信息表'!$P:$P,"在读")+COUNTIFS('2-班级学员信息表'!$H:$H,"中班",'2-班级学员信息表'!$AB:$AB,'12-经营数据表'!AE$25,'2-班级学员信息表'!$P:$P,"在读")+COUNTIFS('2-班级学员信息表'!$H:$H,"小班",'2-班级学员信息表'!$AB:$AB,'12-经营数据表'!AE$25,'2-班级学员信息表'!$P:$P,"在读")</f>
        <v>0</v>
      </c>
      <c r="AF26" s="75">
        <f>COUNTIFS('2-班级学员信息表'!$H:$H,"大班",'2-班级学员信息表'!$AB:$AB,'12-经营数据表'!AF$25,'2-班级学员信息表'!$P:$P,"在读")+COUNTIFS('2-班级学员信息表'!$H:$H,"中班",'2-班级学员信息表'!$AB:$AB,'12-经营数据表'!AF$25,'2-班级学员信息表'!$P:$P,"在读")+COUNTIFS('2-班级学员信息表'!$H:$H,"小班",'2-班级学员信息表'!$AB:$AB,'12-经营数据表'!AF$25,'2-班级学员信息表'!$P:$P,"在读")</f>
        <v>0</v>
      </c>
      <c r="AG26" s="75">
        <f>COUNTIFS('2-班级学员信息表'!$H:$H,"大班",'2-班级学员信息表'!$AB:$AB,'12-经营数据表'!AG$25,'2-班级学员信息表'!$P:$P,"在读")+COUNTIFS('2-班级学员信息表'!$H:$H,"中班",'2-班级学员信息表'!$AB:$AB,'12-经营数据表'!AG$25,'2-班级学员信息表'!$P:$P,"在读")+COUNTIFS('2-班级学员信息表'!$H:$H,"小班",'2-班级学员信息表'!$AB:$AB,'12-经营数据表'!AG$25,'2-班级学员信息表'!$P:$P,"在读")</f>
        <v>0</v>
      </c>
      <c r="AH26" s="75">
        <f>COUNTIFS('2-班级学员信息表'!$H:$H,"大班",'2-班级学员信息表'!$AB:$AB,'12-经营数据表'!AH$25,'2-班级学员信息表'!$P:$P,"在读")+COUNTIFS('2-班级学员信息表'!$H:$H,"中班",'2-班级学员信息表'!$AB:$AB,'12-经营数据表'!AH$25,'2-班级学员信息表'!$P:$P,"在读")+COUNTIFS('2-班级学员信息表'!$H:$H,"小班",'2-班级学员信息表'!$AB:$AB,'12-经营数据表'!AH$25,'2-班级学员信息表'!$P:$P,"在读")</f>
        <v>0</v>
      </c>
      <c r="AI26" s="75">
        <f>COUNTIFS('2-班级学员信息表'!$H:$H,"大班",'2-班级学员信息表'!$AB:$AB,'12-经营数据表'!AI$25,'2-班级学员信息表'!$P:$P,"在读")+COUNTIFS('2-班级学员信息表'!$H:$H,"中班",'2-班级学员信息表'!$AB:$AB,'12-经营数据表'!AI$25,'2-班级学员信息表'!$P:$P,"在读")+COUNTIFS('2-班级学员信息表'!$H:$H,"小班",'2-班级学员信息表'!$AB:$AB,'12-经营数据表'!AI$25,'2-班级学员信息表'!$P:$P,"在读")</f>
        <v>0</v>
      </c>
      <c r="AJ26" s="75">
        <f>COUNTIFS('2-班级学员信息表'!$H:$H,"大班",'2-班级学员信息表'!$AB:$AB,'12-经营数据表'!AJ$25,'2-班级学员信息表'!$P:$P,"在读")+COUNTIFS('2-班级学员信息表'!$H:$H,"中班",'2-班级学员信息表'!$AB:$AB,'12-经营数据表'!AJ$25,'2-班级学员信息表'!$P:$P,"在读")+COUNTIFS('2-班级学员信息表'!$H:$H,"小班",'2-班级学员信息表'!$AB:$AB,'12-经营数据表'!AJ$25,'2-班级学员信息表'!$P:$P,"在读")</f>
        <v>0</v>
      </c>
      <c r="AK26" s="75">
        <f>COUNTIFS('2-班级学员信息表'!$H:$H,"大班",'2-班级学员信息表'!$AB:$AB,'12-经营数据表'!AK$25,'2-班级学员信息表'!$P:$P,"在读")+COUNTIFS('2-班级学员信息表'!$H:$H,"中班",'2-班级学员信息表'!$AB:$AB,'12-经营数据表'!AK$25,'2-班级学员信息表'!$P:$P,"在读")+COUNTIFS('2-班级学员信息表'!$H:$H,"小班",'2-班级学员信息表'!$AB:$AB,'12-经营数据表'!AK$25,'2-班级学员信息表'!$P:$P,"在读")</f>
        <v>0</v>
      </c>
      <c r="AL26" s="75">
        <f>COUNTIFS('2-班级学员信息表'!$H:$H,"大班",'2-班级学员信息表'!$AB:$AB,'12-经营数据表'!AL$25,'2-班级学员信息表'!$P:$P,"在读")+COUNTIFS('2-班级学员信息表'!$H:$H,"中班",'2-班级学员信息表'!$AB:$AB,'12-经营数据表'!AL$25,'2-班级学员信息表'!$P:$P,"在读")+COUNTIFS('2-班级学员信息表'!$H:$H,"小班",'2-班级学员信息表'!$AB:$AB,'12-经营数据表'!AL$25,'2-班级学员信息表'!$P:$P,"在读")</f>
        <v>0</v>
      </c>
      <c r="AM26" s="75">
        <f>COUNTIFS('2-班级学员信息表'!$H:$H,"大班",'2-班级学员信息表'!$AB:$AB,'12-经营数据表'!AM$25,'2-班级学员信息表'!$P:$P,"在读")+COUNTIFS('2-班级学员信息表'!$H:$H,"中班",'2-班级学员信息表'!$AB:$AB,'12-经营数据表'!AM$25,'2-班级学员信息表'!$P:$P,"在读")+COUNTIFS('2-班级学员信息表'!$H:$H,"小班",'2-班级学员信息表'!$AB:$AB,'12-经营数据表'!AM$25,'2-班级学员信息表'!$P:$P,"在读")</f>
        <v>0</v>
      </c>
      <c r="AN26" s="76">
        <f>COUNTIFS('2-班级学员信息表'!$H:$H,"大班",'2-班级学员信息表'!$P:$P,"在读")+COUNTIFS('2-班级学员信息表'!$H:$H,"中班",'2-班级学员信息表'!$P:$P,"在读")+COUNTIFS('2-班级学员信息表'!$H:$H,"小班",'2-班级学员信息表'!$P:$P,"在读")-H26</f>
        <v>0</v>
      </c>
    </row>
    <row r="27" spans="1:40">
      <c r="A27" s="74"/>
      <c r="B27" s="60" t="s">
        <v>17</v>
      </c>
      <c r="C27" s="192">
        <f t="shared" ref="C27:C35" si="1">D27+E27+F27+G27+H27</f>
        <v>59</v>
      </c>
      <c r="D27" s="75">
        <f>COUNTIFS('2-班级学员信息表'!$H:$H,'12-经营数据表'!$B27,'2-班级学员信息表'!$AB:$AB,'12-经营数据表'!D$25,'2-班级学员信息表'!$P:$P,"未进班")-E27</f>
        <v>20</v>
      </c>
      <c r="E27" s="173">
        <v>0</v>
      </c>
      <c r="F27" s="75">
        <f>COUNTIFS('2-班级学员信息表'!$H:$H,'12-经营数据表'!$B27,'2-班级学员信息表'!$AB:$AB,"停读",'2-班级学员信息表'!$P:$P,"停读")-G27</f>
        <v>0</v>
      </c>
      <c r="G27" s="173">
        <v>0</v>
      </c>
      <c r="H27" s="192">
        <f t="shared" si="0"/>
        <v>39</v>
      </c>
      <c r="I27" s="75">
        <f>COUNTIFS('2-班级学员信息表'!$H:$H,'12-经营数据表'!$B27,'2-班级学员信息表'!$AB:$AB,'12-经营数据表'!I$25,'2-班级学员信息表'!$P:$P,"在读")</f>
        <v>0</v>
      </c>
      <c r="J27" s="75">
        <f>COUNTIFS('2-班级学员信息表'!$H:$H,'12-经营数据表'!$B27,'2-班级学员信息表'!$AB:$AB,'12-经营数据表'!J$25,'2-班级学员信息表'!$P:$P,"在读")</f>
        <v>0</v>
      </c>
      <c r="K27" s="75">
        <f>COUNTIFS('2-班级学员信息表'!$H:$H,'12-经营数据表'!$B27,'2-班级学员信息表'!$AB:$AB,'12-经营数据表'!K$25,'2-班级学员信息表'!$P:$P,"在读")</f>
        <v>0</v>
      </c>
      <c r="L27" s="75">
        <f>COUNTIFS('2-班级学员信息表'!$H:$H,'12-经营数据表'!$B27,'2-班级学员信息表'!$AB:$AB,'12-经营数据表'!L$25,'2-班级学员信息表'!$P:$P,"在读")</f>
        <v>0</v>
      </c>
      <c r="M27" s="75">
        <f>COUNTIFS('2-班级学员信息表'!$H:$H,'12-经营数据表'!$B27,'2-班级学员信息表'!$AB:$AB,'12-经营数据表'!M$25,'2-班级学员信息表'!$P:$P,"在读")</f>
        <v>0</v>
      </c>
      <c r="N27" s="75">
        <f>COUNTIFS('2-班级学员信息表'!$H:$H,'12-经营数据表'!$B27,'2-班级学员信息表'!$AB:$AB,'12-经营数据表'!N$25,'2-班级学员信息表'!$P:$P,"在读")</f>
        <v>0</v>
      </c>
      <c r="O27" s="75">
        <f>COUNTIFS('2-班级学员信息表'!$H:$H,'12-经营数据表'!$B27,'2-班级学员信息表'!$AB:$AB,'12-经营数据表'!O$25,'2-班级学员信息表'!$P:$P,"在读")</f>
        <v>0</v>
      </c>
      <c r="P27" s="75">
        <f>COUNTIFS('2-班级学员信息表'!$H:$H,'12-经营数据表'!$B27,'2-班级学员信息表'!$AB:$AB,'12-经营数据表'!P$25,'2-班级学员信息表'!$P:$P,"在读")</f>
        <v>35</v>
      </c>
      <c r="Q27" s="75">
        <f>COUNTIFS('2-班级学员信息表'!$H:$H,'12-经营数据表'!$B27,'2-班级学员信息表'!$AB:$AB,'12-经营数据表'!Q$25,'2-班级学员信息表'!$P:$P,"在读")</f>
        <v>0</v>
      </c>
      <c r="R27" s="75">
        <f>COUNTIFS('2-班级学员信息表'!$H:$H,'12-经营数据表'!$B27,'2-班级学员信息表'!$AB:$AB,'12-经营数据表'!R$25,'2-班级学员信息表'!$P:$P,"在读")</f>
        <v>4</v>
      </c>
      <c r="S27" s="75">
        <f>COUNTIFS('2-班级学员信息表'!$H:$H,'12-经营数据表'!$B27,'2-班级学员信息表'!$AB:$AB,'12-经营数据表'!S$25,'2-班级学员信息表'!$P:$P,"在读")</f>
        <v>0</v>
      </c>
      <c r="T27" s="75">
        <f>COUNTIFS('2-班级学员信息表'!$H:$H,'12-经营数据表'!$B27,'2-班级学员信息表'!$AB:$AB,'12-经营数据表'!T$25,'2-班级学员信息表'!$P:$P,"在读")</f>
        <v>0</v>
      </c>
      <c r="U27" s="75">
        <f>COUNTIFS('2-班级学员信息表'!$H:$H,'12-经营数据表'!$B27,'2-班级学员信息表'!$AB:$AB,'12-经营数据表'!U$25,'2-班级学员信息表'!$P:$P,"在读")</f>
        <v>0</v>
      </c>
      <c r="V27" s="75">
        <f>COUNTIFS('2-班级学员信息表'!$H:$H,'12-经营数据表'!$B27,'2-班级学员信息表'!$AB:$AB,'12-经营数据表'!V$25,'2-班级学员信息表'!$P:$P,"在读")</f>
        <v>0</v>
      </c>
      <c r="W27" s="75">
        <f>COUNTIFS('2-班级学员信息表'!$H:$H,'12-经营数据表'!$B27,'2-班级学员信息表'!$AB:$AB,'12-经营数据表'!W$25,'2-班级学员信息表'!$P:$P,"在读")</f>
        <v>0</v>
      </c>
      <c r="X27" s="75">
        <f>COUNTIFS('2-班级学员信息表'!$H:$H,'12-经营数据表'!$B27,'2-班级学员信息表'!$AB:$AB,'12-经营数据表'!X$25,'2-班级学员信息表'!$P:$P,"在读")</f>
        <v>0</v>
      </c>
      <c r="Y27" s="75">
        <f>COUNTIFS('2-班级学员信息表'!$H:$H,'12-经营数据表'!$B27,'2-班级学员信息表'!$AB:$AB,'12-经营数据表'!Y$25,'2-班级学员信息表'!$P:$P,"在读")</f>
        <v>0</v>
      </c>
      <c r="Z27" s="75">
        <f>COUNTIFS('2-班级学员信息表'!$H:$H,'12-经营数据表'!$B27,'2-班级学员信息表'!$AB:$AB,'12-经营数据表'!Z$25,'2-班级学员信息表'!$P:$P,"在读")</f>
        <v>0</v>
      </c>
      <c r="AA27" s="75">
        <f>COUNTIFS('2-班级学员信息表'!$H:$H,'12-经营数据表'!$B27,'2-班级学员信息表'!$AB:$AB,'12-经营数据表'!AA$25,'2-班级学员信息表'!$P:$P,"在读")</f>
        <v>0</v>
      </c>
      <c r="AB27" s="75">
        <f>COUNTIFS('2-班级学员信息表'!$H:$H,'12-经营数据表'!$B27,'2-班级学员信息表'!$AB:$AB,'12-经营数据表'!AB$25,'2-班级学员信息表'!$P:$P,"在读")</f>
        <v>0</v>
      </c>
      <c r="AC27" s="75">
        <f>COUNTIFS('2-班级学员信息表'!$H:$H,'12-经营数据表'!$B27,'2-班级学员信息表'!$AB:$AB,'12-经营数据表'!AC$25,'2-班级学员信息表'!$P:$P,"在读")</f>
        <v>0</v>
      </c>
      <c r="AD27" s="75">
        <f>COUNTIFS('2-班级学员信息表'!$H:$H,'12-经营数据表'!$B27,'2-班级学员信息表'!$AB:$AB,'12-经营数据表'!AD$25,'2-班级学员信息表'!$P:$P,"在读")</f>
        <v>0</v>
      </c>
      <c r="AE27" s="75">
        <f>COUNTIFS('2-班级学员信息表'!$H:$H,'12-经营数据表'!$B27,'2-班级学员信息表'!$AB:$AB,'12-经营数据表'!AE$25,'2-班级学员信息表'!$P:$P,"在读")</f>
        <v>0</v>
      </c>
      <c r="AF27" s="75">
        <f>COUNTIFS('2-班级学员信息表'!$H:$H,'12-经营数据表'!$B27,'2-班级学员信息表'!$AB:$AB,'12-经营数据表'!AF$25,'2-班级学员信息表'!$P:$P,"在读")</f>
        <v>0</v>
      </c>
      <c r="AG27" s="75">
        <f>COUNTIFS('2-班级学员信息表'!$H:$H,'12-经营数据表'!$B27,'2-班级学员信息表'!$AB:$AB,'12-经营数据表'!AG$25,'2-班级学员信息表'!$P:$P,"在读")</f>
        <v>0</v>
      </c>
      <c r="AH27" s="75">
        <f>COUNTIFS('2-班级学员信息表'!$H:$H,'12-经营数据表'!$B27,'2-班级学员信息表'!$AB:$AB,'12-经营数据表'!AH$25,'2-班级学员信息表'!$P:$P,"在读")</f>
        <v>0</v>
      </c>
      <c r="AI27" s="75">
        <f>COUNTIFS('2-班级学员信息表'!$H:$H,'12-经营数据表'!$B27,'2-班级学员信息表'!$AB:$AB,'12-经营数据表'!AI$25,'2-班级学员信息表'!$P:$P,"在读")</f>
        <v>0</v>
      </c>
      <c r="AJ27" s="75">
        <f>COUNTIFS('2-班级学员信息表'!$H:$H,'12-经营数据表'!$B27,'2-班级学员信息表'!$AB:$AB,'12-经营数据表'!AJ$25,'2-班级学员信息表'!$P:$P,"在读")</f>
        <v>0</v>
      </c>
      <c r="AK27" s="75">
        <f>COUNTIFS('2-班级学员信息表'!$H:$H,'12-经营数据表'!$B27,'2-班级学员信息表'!$AB:$AB,'12-经营数据表'!AK$25,'2-班级学员信息表'!$P:$P,"在读")</f>
        <v>0</v>
      </c>
      <c r="AL27" s="75">
        <f>COUNTIFS('2-班级学员信息表'!$H:$H,'12-经营数据表'!$B27,'2-班级学员信息表'!$AB:$AB,'12-经营数据表'!AL$25,'2-班级学员信息表'!$P:$P,"在读")</f>
        <v>0</v>
      </c>
      <c r="AM27" s="75">
        <f>COUNTIFS('2-班级学员信息表'!$H:$H,'12-经营数据表'!$B27,'2-班级学员信息表'!$AB:$AB,'12-经营数据表'!AM$25,'2-班级学员信息表'!$P:$P,"在读")</f>
        <v>0</v>
      </c>
      <c r="AN27" s="76">
        <f>COUNTIFS('2-班级学员信息表'!$H:$H,'12-经营数据表'!$B27,'2-班级学员信息表'!$P:$P,"在读")-H27</f>
        <v>0</v>
      </c>
    </row>
    <row r="28" spans="1:40">
      <c r="A28" s="74"/>
      <c r="B28" s="60" t="s">
        <v>11</v>
      </c>
      <c r="C28" s="192">
        <f t="shared" si="1"/>
        <v>20</v>
      </c>
      <c r="D28" s="75">
        <f>COUNTIFS('2-班级学员信息表'!$H:$H,'12-经营数据表'!$B28,'2-班级学员信息表'!$AB:$AB,'12-经营数据表'!D$25,'2-班级学员信息表'!$P:$P,"未进班")-E28</f>
        <v>12</v>
      </c>
      <c r="E28" s="173">
        <v>0</v>
      </c>
      <c r="F28" s="75">
        <f>COUNTIFS('2-班级学员信息表'!$H:$H,'12-经营数据表'!$B28,'2-班级学员信息表'!$AB:$AB,"停读",'2-班级学员信息表'!$P:$P,"停读")-G28</f>
        <v>0</v>
      </c>
      <c r="G28" s="173">
        <v>0</v>
      </c>
      <c r="H28" s="192">
        <f t="shared" si="0"/>
        <v>8</v>
      </c>
      <c r="I28" s="75">
        <f>COUNTIFS('2-班级学员信息表'!$H:$H,'12-经营数据表'!$B28,'2-班级学员信息表'!$AB:$AB,'12-经营数据表'!I$25,'2-班级学员信息表'!$P:$P,"在读")</f>
        <v>0</v>
      </c>
      <c r="J28" s="75">
        <f>COUNTIFS('2-班级学员信息表'!$H:$H,'12-经营数据表'!$B28,'2-班级学员信息表'!$AB:$AB,'12-经营数据表'!J$25,'2-班级学员信息表'!$P:$P,"在读")</f>
        <v>0</v>
      </c>
      <c r="K28" s="75">
        <f>COUNTIFS('2-班级学员信息表'!$H:$H,'12-经营数据表'!$B28,'2-班级学员信息表'!$AB:$AB,'12-经营数据表'!K$25,'2-班级学员信息表'!$P:$P,"在读")</f>
        <v>0</v>
      </c>
      <c r="L28" s="75">
        <f>COUNTIFS('2-班级学员信息表'!$H:$H,'12-经营数据表'!$B28,'2-班级学员信息表'!$AB:$AB,'12-经营数据表'!L$25,'2-班级学员信息表'!$P:$P,"在读")</f>
        <v>0</v>
      </c>
      <c r="M28" s="75">
        <f>COUNTIFS('2-班级学员信息表'!$H:$H,'12-经营数据表'!$B28,'2-班级学员信息表'!$AB:$AB,'12-经营数据表'!M$25,'2-班级学员信息表'!$P:$P,"在读")</f>
        <v>0</v>
      </c>
      <c r="N28" s="75">
        <f>COUNTIFS('2-班级学员信息表'!$H:$H,'12-经营数据表'!$B28,'2-班级学员信息表'!$AB:$AB,'12-经营数据表'!N$25,'2-班级学员信息表'!$P:$P,"在读")</f>
        <v>0</v>
      </c>
      <c r="O28" s="75">
        <f>COUNTIFS('2-班级学员信息表'!$H:$H,'12-经营数据表'!$B28,'2-班级学员信息表'!$AB:$AB,'12-经营数据表'!O$25,'2-班级学员信息表'!$P:$P,"在读")</f>
        <v>0</v>
      </c>
      <c r="P28" s="75">
        <f>COUNTIFS('2-班级学员信息表'!$H:$H,'12-经营数据表'!$B28,'2-班级学员信息表'!$AB:$AB,'12-经营数据表'!P$25,'2-班级学员信息表'!$P:$P,"在读")</f>
        <v>2</v>
      </c>
      <c r="Q28" s="75">
        <f>COUNTIFS('2-班级学员信息表'!$H:$H,'12-经营数据表'!$B28,'2-班级学员信息表'!$AB:$AB,'12-经营数据表'!Q$25,'2-班级学员信息表'!$P:$P,"在读")</f>
        <v>0</v>
      </c>
      <c r="R28" s="75">
        <f>COUNTIFS('2-班级学员信息表'!$H:$H,'12-经营数据表'!$B28,'2-班级学员信息表'!$AB:$AB,'12-经营数据表'!R$25,'2-班级学员信息表'!$P:$P,"在读")</f>
        <v>6</v>
      </c>
      <c r="S28" s="75">
        <f>COUNTIFS('2-班级学员信息表'!$H:$H,'12-经营数据表'!$B28,'2-班级学员信息表'!$AB:$AB,'12-经营数据表'!S$25,'2-班级学员信息表'!$P:$P,"在读")</f>
        <v>0</v>
      </c>
      <c r="T28" s="75">
        <f>COUNTIFS('2-班级学员信息表'!$H:$H,'12-经营数据表'!$B28,'2-班级学员信息表'!$AB:$AB,'12-经营数据表'!T$25,'2-班级学员信息表'!$P:$P,"在读")</f>
        <v>0</v>
      </c>
      <c r="U28" s="75">
        <f>COUNTIFS('2-班级学员信息表'!$H:$H,'12-经营数据表'!$B28,'2-班级学员信息表'!$AB:$AB,'12-经营数据表'!U$25,'2-班级学员信息表'!$P:$P,"在读")</f>
        <v>0</v>
      </c>
      <c r="V28" s="75">
        <f>COUNTIFS('2-班级学员信息表'!$H:$H,'12-经营数据表'!$B28,'2-班级学员信息表'!$AB:$AB,'12-经营数据表'!V$25,'2-班级学员信息表'!$P:$P,"在读")</f>
        <v>0</v>
      </c>
      <c r="W28" s="75">
        <f>COUNTIFS('2-班级学员信息表'!$H:$H,'12-经营数据表'!$B28,'2-班级学员信息表'!$AB:$AB,'12-经营数据表'!W$25,'2-班级学员信息表'!$P:$P,"在读")</f>
        <v>0</v>
      </c>
      <c r="X28" s="75">
        <f>COUNTIFS('2-班级学员信息表'!$H:$H,'12-经营数据表'!$B28,'2-班级学员信息表'!$AB:$AB,'12-经营数据表'!X$25,'2-班级学员信息表'!$P:$P,"在读")</f>
        <v>0</v>
      </c>
      <c r="Y28" s="75">
        <f>COUNTIFS('2-班级学员信息表'!$H:$H,'12-经营数据表'!$B28,'2-班级学员信息表'!$AB:$AB,'12-经营数据表'!Y$25,'2-班级学员信息表'!$P:$P,"在读")</f>
        <v>0</v>
      </c>
      <c r="Z28" s="75">
        <f>COUNTIFS('2-班级学员信息表'!$H:$H,'12-经营数据表'!$B28,'2-班级学员信息表'!$AB:$AB,'12-经营数据表'!Z$25,'2-班级学员信息表'!$P:$P,"在读")</f>
        <v>0</v>
      </c>
      <c r="AA28" s="75">
        <f>COUNTIFS('2-班级学员信息表'!$H:$H,'12-经营数据表'!$B28,'2-班级学员信息表'!$AB:$AB,'12-经营数据表'!AA$25,'2-班级学员信息表'!$P:$P,"在读")</f>
        <v>0</v>
      </c>
      <c r="AB28" s="75">
        <f>COUNTIFS('2-班级学员信息表'!$H:$H,'12-经营数据表'!$B28,'2-班级学员信息表'!$AB:$AB,'12-经营数据表'!AB$25,'2-班级学员信息表'!$P:$P,"在读")</f>
        <v>0</v>
      </c>
      <c r="AC28" s="75">
        <f>COUNTIFS('2-班级学员信息表'!$H:$H,'12-经营数据表'!$B28,'2-班级学员信息表'!$AB:$AB,'12-经营数据表'!AC$25,'2-班级学员信息表'!$P:$P,"在读")</f>
        <v>0</v>
      </c>
      <c r="AD28" s="75">
        <f>COUNTIFS('2-班级学员信息表'!$H:$H,'12-经营数据表'!$B28,'2-班级学员信息表'!$AB:$AB,'12-经营数据表'!AD$25,'2-班级学员信息表'!$P:$P,"在读")</f>
        <v>0</v>
      </c>
      <c r="AE28" s="75">
        <f>COUNTIFS('2-班级学员信息表'!$H:$H,'12-经营数据表'!$B28,'2-班级学员信息表'!$AB:$AB,'12-经营数据表'!AE$25,'2-班级学员信息表'!$P:$P,"在读")</f>
        <v>0</v>
      </c>
      <c r="AF28" s="75">
        <f>COUNTIFS('2-班级学员信息表'!$H:$H,'12-经营数据表'!$B28,'2-班级学员信息表'!$AB:$AB,'12-经营数据表'!AF$25,'2-班级学员信息表'!$P:$P,"在读")</f>
        <v>0</v>
      </c>
      <c r="AG28" s="75">
        <f>COUNTIFS('2-班级学员信息表'!$H:$H,'12-经营数据表'!$B28,'2-班级学员信息表'!$AB:$AB,'12-经营数据表'!AG$25,'2-班级学员信息表'!$P:$P,"在读")</f>
        <v>0</v>
      </c>
      <c r="AH28" s="75">
        <f>COUNTIFS('2-班级学员信息表'!$H:$H,'12-经营数据表'!$B28,'2-班级学员信息表'!$AB:$AB,'12-经营数据表'!AH$25,'2-班级学员信息表'!$P:$P,"在读")</f>
        <v>0</v>
      </c>
      <c r="AI28" s="75">
        <f>COUNTIFS('2-班级学员信息表'!$H:$H,'12-经营数据表'!$B28,'2-班级学员信息表'!$AB:$AB,'12-经营数据表'!AI$25,'2-班级学员信息表'!$P:$P,"在读")</f>
        <v>0</v>
      </c>
      <c r="AJ28" s="75">
        <f>COUNTIFS('2-班级学员信息表'!$H:$H,'12-经营数据表'!$B28,'2-班级学员信息表'!$AB:$AB,'12-经营数据表'!AJ$25,'2-班级学员信息表'!$P:$P,"在读")</f>
        <v>0</v>
      </c>
      <c r="AK28" s="75">
        <f>COUNTIFS('2-班级学员信息表'!$H:$H,'12-经营数据表'!$B28,'2-班级学员信息表'!$AB:$AB,'12-经营数据表'!AK$25,'2-班级学员信息表'!$P:$P,"在读")</f>
        <v>0</v>
      </c>
      <c r="AL28" s="75">
        <f>COUNTIFS('2-班级学员信息表'!$H:$H,'12-经营数据表'!$B28,'2-班级学员信息表'!$AB:$AB,'12-经营数据表'!AL$25,'2-班级学员信息表'!$P:$P,"在读")</f>
        <v>0</v>
      </c>
      <c r="AM28" s="75">
        <f>COUNTIFS('2-班级学员信息表'!$H:$H,'12-经营数据表'!$B28,'2-班级学员信息表'!$AB:$AB,'12-经营数据表'!AM$25,'2-班级学员信息表'!$P:$P,"在读")</f>
        <v>0</v>
      </c>
      <c r="AN28" s="76">
        <f>COUNTIFS('2-班级学员信息表'!$H:$H,'12-经营数据表'!$B28,'2-班级学员信息表'!$P:$P,"在读")-H28</f>
        <v>0</v>
      </c>
    </row>
    <row r="29" spans="1:40">
      <c r="A29" s="74"/>
      <c r="B29" s="60" t="s">
        <v>15</v>
      </c>
      <c r="C29" s="192">
        <f t="shared" si="1"/>
        <v>16</v>
      </c>
      <c r="D29" s="75">
        <f>COUNTIFS('2-班级学员信息表'!$H:$H,'12-经营数据表'!$B29,'2-班级学员信息表'!$AB:$AB,'12-经营数据表'!D$25,'2-班级学员信息表'!$P:$P,"未进班")-E29</f>
        <v>11</v>
      </c>
      <c r="E29" s="173">
        <v>0</v>
      </c>
      <c r="F29" s="75">
        <f>COUNTIFS('2-班级学员信息表'!$H:$H,'12-经营数据表'!$B29,'2-班级学员信息表'!$AB:$AB,"停读",'2-班级学员信息表'!$P:$P,"停读")-G29</f>
        <v>0</v>
      </c>
      <c r="G29" s="173">
        <v>0</v>
      </c>
      <c r="H29" s="192">
        <f t="shared" si="0"/>
        <v>5</v>
      </c>
      <c r="I29" s="75">
        <f>COUNTIFS('2-班级学员信息表'!$H:$H,'12-经营数据表'!$B29,'2-班级学员信息表'!$AB:$AB,'12-经营数据表'!I$25,'2-班级学员信息表'!$P:$P,"在读")</f>
        <v>0</v>
      </c>
      <c r="J29" s="75">
        <f>COUNTIFS('2-班级学员信息表'!$H:$H,'12-经营数据表'!$B29,'2-班级学员信息表'!$AB:$AB,'12-经营数据表'!J$25,'2-班级学员信息表'!$P:$P,"在读")</f>
        <v>0</v>
      </c>
      <c r="K29" s="75">
        <f>COUNTIFS('2-班级学员信息表'!$H:$H,'12-经营数据表'!$B29,'2-班级学员信息表'!$AB:$AB,'12-经营数据表'!K$25,'2-班级学员信息表'!$P:$P,"在读")</f>
        <v>0</v>
      </c>
      <c r="L29" s="75">
        <f>COUNTIFS('2-班级学员信息表'!$H:$H,'12-经营数据表'!$B29,'2-班级学员信息表'!$AB:$AB,'12-经营数据表'!L$25,'2-班级学员信息表'!$P:$P,"在读")</f>
        <v>0</v>
      </c>
      <c r="M29" s="75">
        <f>COUNTIFS('2-班级学员信息表'!$H:$H,'12-经营数据表'!$B29,'2-班级学员信息表'!$AB:$AB,'12-经营数据表'!M$25,'2-班级学员信息表'!$P:$P,"在读")</f>
        <v>0</v>
      </c>
      <c r="N29" s="75">
        <f>COUNTIFS('2-班级学员信息表'!$H:$H,'12-经营数据表'!$B29,'2-班级学员信息表'!$AB:$AB,'12-经营数据表'!N$25,'2-班级学员信息表'!$P:$P,"在读")</f>
        <v>0</v>
      </c>
      <c r="O29" s="75">
        <f>COUNTIFS('2-班级学员信息表'!$H:$H,'12-经营数据表'!$B29,'2-班级学员信息表'!$AB:$AB,'12-经营数据表'!O$25,'2-班级学员信息表'!$P:$P,"在读")</f>
        <v>0</v>
      </c>
      <c r="P29" s="75">
        <f>COUNTIFS('2-班级学员信息表'!$H:$H,'12-经营数据表'!$B29,'2-班级学员信息表'!$AB:$AB,'12-经营数据表'!P$25,'2-班级学员信息表'!$P:$P,"在读")</f>
        <v>0</v>
      </c>
      <c r="Q29" s="75">
        <f>COUNTIFS('2-班级学员信息表'!$H:$H,'12-经营数据表'!$B29,'2-班级学员信息表'!$AB:$AB,'12-经营数据表'!Q$25,'2-班级学员信息表'!$P:$P,"在读")</f>
        <v>0</v>
      </c>
      <c r="R29" s="75">
        <f>COUNTIFS('2-班级学员信息表'!$H:$H,'12-经营数据表'!$B29,'2-班级学员信息表'!$AB:$AB,'12-经营数据表'!R$25,'2-班级学员信息表'!$P:$P,"在读")</f>
        <v>0</v>
      </c>
      <c r="S29" s="75">
        <f>COUNTIFS('2-班级学员信息表'!$H:$H,'12-经营数据表'!$B29,'2-班级学员信息表'!$AB:$AB,'12-经营数据表'!S$25,'2-班级学员信息表'!$P:$P,"在读")</f>
        <v>5</v>
      </c>
      <c r="T29" s="75">
        <f>COUNTIFS('2-班级学员信息表'!$H:$H,'12-经营数据表'!$B29,'2-班级学员信息表'!$AB:$AB,'12-经营数据表'!T$25,'2-班级学员信息表'!$P:$P,"在读")</f>
        <v>0</v>
      </c>
      <c r="U29" s="75">
        <f>COUNTIFS('2-班级学员信息表'!$H:$H,'12-经营数据表'!$B29,'2-班级学员信息表'!$AB:$AB,'12-经营数据表'!U$25,'2-班级学员信息表'!$P:$P,"在读")</f>
        <v>0</v>
      </c>
      <c r="V29" s="75">
        <f>COUNTIFS('2-班级学员信息表'!$H:$H,'12-经营数据表'!$B29,'2-班级学员信息表'!$AB:$AB,'12-经营数据表'!V$25,'2-班级学员信息表'!$P:$P,"在读")</f>
        <v>0</v>
      </c>
      <c r="W29" s="75">
        <f>COUNTIFS('2-班级学员信息表'!$H:$H,'12-经营数据表'!$B29,'2-班级学员信息表'!$AB:$AB,'12-经营数据表'!W$25,'2-班级学员信息表'!$P:$P,"在读")</f>
        <v>0</v>
      </c>
      <c r="X29" s="75">
        <f>COUNTIFS('2-班级学员信息表'!$H:$H,'12-经营数据表'!$B29,'2-班级学员信息表'!$AB:$AB,'12-经营数据表'!X$25,'2-班级学员信息表'!$P:$P,"在读")</f>
        <v>0</v>
      </c>
      <c r="Y29" s="75">
        <f>COUNTIFS('2-班级学员信息表'!$H:$H,'12-经营数据表'!$B29,'2-班级学员信息表'!$AB:$AB,'12-经营数据表'!Y$25,'2-班级学员信息表'!$P:$P,"在读")</f>
        <v>0</v>
      </c>
      <c r="Z29" s="75">
        <f>COUNTIFS('2-班级学员信息表'!$H:$H,'12-经营数据表'!$B29,'2-班级学员信息表'!$AB:$AB,'12-经营数据表'!Z$25,'2-班级学员信息表'!$P:$P,"在读")</f>
        <v>0</v>
      </c>
      <c r="AA29" s="75">
        <f>COUNTIFS('2-班级学员信息表'!$H:$H,'12-经营数据表'!$B29,'2-班级学员信息表'!$AB:$AB,'12-经营数据表'!AA$25,'2-班级学员信息表'!$P:$P,"在读")</f>
        <v>0</v>
      </c>
      <c r="AB29" s="75">
        <f>COUNTIFS('2-班级学员信息表'!$H:$H,'12-经营数据表'!$B29,'2-班级学员信息表'!$AB:$AB,'12-经营数据表'!AB$25,'2-班级学员信息表'!$P:$P,"在读")</f>
        <v>0</v>
      </c>
      <c r="AC29" s="75">
        <f>COUNTIFS('2-班级学员信息表'!$H:$H,'12-经营数据表'!$B29,'2-班级学员信息表'!$AB:$AB,'12-经营数据表'!AC$25,'2-班级学员信息表'!$P:$P,"在读")</f>
        <v>0</v>
      </c>
      <c r="AD29" s="75">
        <f>COUNTIFS('2-班级学员信息表'!$H:$H,'12-经营数据表'!$B29,'2-班级学员信息表'!$AB:$AB,'12-经营数据表'!AD$25,'2-班级学员信息表'!$P:$P,"在读")</f>
        <v>0</v>
      </c>
      <c r="AE29" s="75">
        <f>COUNTIFS('2-班级学员信息表'!$H:$H,'12-经营数据表'!$B29,'2-班级学员信息表'!$AB:$AB,'12-经营数据表'!AE$25,'2-班级学员信息表'!$P:$P,"在读")</f>
        <v>0</v>
      </c>
      <c r="AF29" s="75">
        <f>COUNTIFS('2-班级学员信息表'!$H:$H,'12-经营数据表'!$B29,'2-班级学员信息表'!$AB:$AB,'12-经营数据表'!AF$25,'2-班级学员信息表'!$P:$P,"在读")</f>
        <v>0</v>
      </c>
      <c r="AG29" s="75">
        <f>COUNTIFS('2-班级学员信息表'!$H:$H,'12-经营数据表'!$B29,'2-班级学员信息表'!$AB:$AB,'12-经营数据表'!AG$25,'2-班级学员信息表'!$P:$P,"在读")</f>
        <v>0</v>
      </c>
      <c r="AH29" s="75">
        <f>COUNTIFS('2-班级学员信息表'!$H:$H,'12-经营数据表'!$B29,'2-班级学员信息表'!$AB:$AB,'12-经营数据表'!AH$25,'2-班级学员信息表'!$P:$P,"在读")</f>
        <v>0</v>
      </c>
      <c r="AI29" s="75">
        <f>COUNTIFS('2-班级学员信息表'!$H:$H,'12-经营数据表'!$B29,'2-班级学员信息表'!$AB:$AB,'12-经营数据表'!AI$25,'2-班级学员信息表'!$P:$P,"在读")</f>
        <v>0</v>
      </c>
      <c r="AJ29" s="75">
        <f>COUNTIFS('2-班级学员信息表'!$H:$H,'12-经营数据表'!$B29,'2-班级学员信息表'!$AB:$AB,'12-经营数据表'!AJ$25,'2-班级学员信息表'!$P:$P,"在读")</f>
        <v>0</v>
      </c>
      <c r="AK29" s="75">
        <f>COUNTIFS('2-班级学员信息表'!$H:$H,'12-经营数据表'!$B29,'2-班级学员信息表'!$AB:$AB,'12-经营数据表'!AK$25,'2-班级学员信息表'!$P:$P,"在读")</f>
        <v>0</v>
      </c>
      <c r="AL29" s="75">
        <f>COUNTIFS('2-班级学员信息表'!$H:$H,'12-经营数据表'!$B29,'2-班级学员信息表'!$AB:$AB,'12-经营数据表'!AL$25,'2-班级学员信息表'!$P:$P,"在读")</f>
        <v>0</v>
      </c>
      <c r="AM29" s="75">
        <f>COUNTIFS('2-班级学员信息表'!$H:$H,'12-经营数据表'!$B29,'2-班级学员信息表'!$AB:$AB,'12-经营数据表'!AM$25,'2-班级学员信息表'!$P:$P,"在读")</f>
        <v>0</v>
      </c>
      <c r="AN29" s="76">
        <f>COUNTIFS('2-班级学员信息表'!$H:$H,'12-经营数据表'!$B29,'2-班级学员信息表'!$P:$P,"在读")-H29</f>
        <v>0</v>
      </c>
    </row>
    <row r="30" spans="1:40">
      <c r="A30" s="74"/>
      <c r="B30" s="60" t="s">
        <v>13</v>
      </c>
      <c r="C30" s="192">
        <f t="shared" si="1"/>
        <v>4</v>
      </c>
      <c r="D30" s="75">
        <f>COUNTIFS('2-班级学员信息表'!$H:$H,'12-经营数据表'!$B30,'2-班级学员信息表'!$AB:$AB,'12-经营数据表'!D$25,'2-班级学员信息表'!$P:$P,"未进班")-E30</f>
        <v>4</v>
      </c>
      <c r="E30" s="173">
        <v>0</v>
      </c>
      <c r="F30" s="75">
        <f>COUNTIFS('2-班级学员信息表'!$H:$H,'12-经营数据表'!$B30,'2-班级学员信息表'!$AB:$AB,"停读",'2-班级学员信息表'!$P:$P,"停读")-G30</f>
        <v>0</v>
      </c>
      <c r="G30" s="173">
        <v>0</v>
      </c>
      <c r="H30" s="192">
        <f t="shared" si="0"/>
        <v>0</v>
      </c>
      <c r="I30" s="75">
        <f>COUNTIFS('2-班级学员信息表'!$H:$H,'12-经营数据表'!$B30,'2-班级学员信息表'!$AB:$AB,'12-经营数据表'!I$25,'2-班级学员信息表'!$P:$P,"在读")</f>
        <v>0</v>
      </c>
      <c r="J30" s="75">
        <f>COUNTIFS('2-班级学员信息表'!$H:$H,'12-经营数据表'!$B30,'2-班级学员信息表'!$AB:$AB,'12-经营数据表'!J$25,'2-班级学员信息表'!$P:$P,"在读")</f>
        <v>0</v>
      </c>
      <c r="K30" s="75">
        <f>COUNTIFS('2-班级学员信息表'!$H:$H,'12-经营数据表'!$B30,'2-班级学员信息表'!$AB:$AB,'12-经营数据表'!K$25,'2-班级学员信息表'!$P:$P,"在读")</f>
        <v>0</v>
      </c>
      <c r="L30" s="75">
        <f>COUNTIFS('2-班级学员信息表'!$H:$H,'12-经营数据表'!$B30,'2-班级学员信息表'!$AB:$AB,'12-经营数据表'!L$25,'2-班级学员信息表'!$P:$P,"在读")</f>
        <v>0</v>
      </c>
      <c r="M30" s="75">
        <f>COUNTIFS('2-班级学员信息表'!$H:$H,'12-经营数据表'!$B30,'2-班级学员信息表'!$AB:$AB,'12-经营数据表'!M$25,'2-班级学员信息表'!$P:$P,"在读")</f>
        <v>0</v>
      </c>
      <c r="N30" s="75">
        <f>COUNTIFS('2-班级学员信息表'!$H:$H,'12-经营数据表'!$B30,'2-班级学员信息表'!$AB:$AB,'12-经营数据表'!N$25,'2-班级学员信息表'!$P:$P,"在读")</f>
        <v>0</v>
      </c>
      <c r="O30" s="75">
        <f>COUNTIFS('2-班级学员信息表'!$H:$H,'12-经营数据表'!$B30,'2-班级学员信息表'!$AB:$AB,'12-经营数据表'!O$25,'2-班级学员信息表'!$P:$P,"在读")</f>
        <v>0</v>
      </c>
      <c r="P30" s="75">
        <f>COUNTIFS('2-班级学员信息表'!$H:$H,'12-经营数据表'!$B30,'2-班级学员信息表'!$AB:$AB,'12-经营数据表'!P$25,'2-班级学员信息表'!$P:$P,"在读")</f>
        <v>0</v>
      </c>
      <c r="Q30" s="75">
        <f>COUNTIFS('2-班级学员信息表'!$H:$H,'12-经营数据表'!$B30,'2-班级学员信息表'!$AB:$AB,'12-经营数据表'!Q$25,'2-班级学员信息表'!$P:$P,"在读")</f>
        <v>0</v>
      </c>
      <c r="R30" s="75">
        <f>COUNTIFS('2-班级学员信息表'!$H:$H,'12-经营数据表'!$B30,'2-班级学员信息表'!$AB:$AB,'12-经营数据表'!R$25,'2-班级学员信息表'!$P:$P,"在读")</f>
        <v>0</v>
      </c>
      <c r="S30" s="75">
        <f>COUNTIFS('2-班级学员信息表'!$H:$H,'12-经营数据表'!$B30,'2-班级学员信息表'!$AB:$AB,'12-经营数据表'!S$25,'2-班级学员信息表'!$P:$P,"在读")</f>
        <v>0</v>
      </c>
      <c r="T30" s="75">
        <f>COUNTIFS('2-班级学员信息表'!$H:$H,'12-经营数据表'!$B30,'2-班级学员信息表'!$AB:$AB,'12-经营数据表'!T$25,'2-班级学员信息表'!$P:$P,"在读")</f>
        <v>0</v>
      </c>
      <c r="U30" s="75">
        <f>COUNTIFS('2-班级学员信息表'!$H:$H,'12-经营数据表'!$B30,'2-班级学员信息表'!$AB:$AB,'12-经营数据表'!U$25,'2-班级学员信息表'!$P:$P,"在读")</f>
        <v>0</v>
      </c>
      <c r="V30" s="75">
        <f>COUNTIFS('2-班级学员信息表'!$H:$H,'12-经营数据表'!$B30,'2-班级学员信息表'!$AB:$AB,'12-经营数据表'!V$25,'2-班级学员信息表'!$P:$P,"在读")</f>
        <v>0</v>
      </c>
      <c r="W30" s="75">
        <f>COUNTIFS('2-班级学员信息表'!$H:$H,'12-经营数据表'!$B30,'2-班级学员信息表'!$AB:$AB,'12-经营数据表'!W$25,'2-班级学员信息表'!$P:$P,"在读")</f>
        <v>0</v>
      </c>
      <c r="X30" s="75">
        <f>COUNTIFS('2-班级学员信息表'!$H:$H,'12-经营数据表'!$B30,'2-班级学员信息表'!$AB:$AB,'12-经营数据表'!X$25,'2-班级学员信息表'!$P:$P,"在读")</f>
        <v>0</v>
      </c>
      <c r="Y30" s="75">
        <f>COUNTIFS('2-班级学员信息表'!$H:$H,'12-经营数据表'!$B30,'2-班级学员信息表'!$AB:$AB,'12-经营数据表'!Y$25,'2-班级学员信息表'!$P:$P,"在读")</f>
        <v>0</v>
      </c>
      <c r="Z30" s="75">
        <f>COUNTIFS('2-班级学员信息表'!$H:$H,'12-经营数据表'!$B30,'2-班级学员信息表'!$AB:$AB,'12-经营数据表'!Z$25,'2-班级学员信息表'!$P:$P,"在读")</f>
        <v>0</v>
      </c>
      <c r="AA30" s="75">
        <f>COUNTIFS('2-班级学员信息表'!$H:$H,'12-经营数据表'!$B30,'2-班级学员信息表'!$AB:$AB,'12-经营数据表'!AA$25,'2-班级学员信息表'!$P:$P,"在读")</f>
        <v>0</v>
      </c>
      <c r="AB30" s="75">
        <f>COUNTIFS('2-班级学员信息表'!$H:$H,'12-经营数据表'!$B30,'2-班级学员信息表'!$AB:$AB,'12-经营数据表'!AB$25,'2-班级学员信息表'!$P:$P,"在读")</f>
        <v>0</v>
      </c>
      <c r="AC30" s="75">
        <f>COUNTIFS('2-班级学员信息表'!$H:$H,'12-经营数据表'!$B30,'2-班级学员信息表'!$AB:$AB,'12-经营数据表'!AC$25,'2-班级学员信息表'!$P:$P,"在读")</f>
        <v>0</v>
      </c>
      <c r="AD30" s="75">
        <f>COUNTIFS('2-班级学员信息表'!$H:$H,'12-经营数据表'!$B30,'2-班级学员信息表'!$AB:$AB,'12-经营数据表'!AD$25,'2-班级学员信息表'!$P:$P,"在读")</f>
        <v>0</v>
      </c>
      <c r="AE30" s="75">
        <f>COUNTIFS('2-班级学员信息表'!$H:$H,'12-经营数据表'!$B30,'2-班级学员信息表'!$AB:$AB,'12-经营数据表'!AE$25,'2-班级学员信息表'!$P:$P,"在读")</f>
        <v>0</v>
      </c>
      <c r="AF30" s="75">
        <f>COUNTIFS('2-班级学员信息表'!$H:$H,'12-经营数据表'!$B30,'2-班级学员信息表'!$AB:$AB,'12-经营数据表'!AF$25,'2-班级学员信息表'!$P:$P,"在读")</f>
        <v>0</v>
      </c>
      <c r="AG30" s="75">
        <f>COUNTIFS('2-班级学员信息表'!$H:$H,'12-经营数据表'!$B30,'2-班级学员信息表'!$AB:$AB,'12-经营数据表'!AG$25,'2-班级学员信息表'!$P:$P,"在读")</f>
        <v>0</v>
      </c>
      <c r="AH30" s="75">
        <f>COUNTIFS('2-班级学员信息表'!$H:$H,'12-经营数据表'!$B30,'2-班级学员信息表'!$AB:$AB,'12-经营数据表'!AH$25,'2-班级学员信息表'!$P:$P,"在读")</f>
        <v>0</v>
      </c>
      <c r="AI30" s="75">
        <f>COUNTIFS('2-班级学员信息表'!$H:$H,'12-经营数据表'!$B30,'2-班级学员信息表'!$AB:$AB,'12-经营数据表'!AI$25,'2-班级学员信息表'!$P:$P,"在读")</f>
        <v>0</v>
      </c>
      <c r="AJ30" s="75">
        <f>COUNTIFS('2-班级学员信息表'!$H:$H,'12-经营数据表'!$B30,'2-班级学员信息表'!$AB:$AB,'12-经营数据表'!AJ$25,'2-班级学员信息表'!$P:$P,"在读")</f>
        <v>0</v>
      </c>
      <c r="AK30" s="75">
        <f>COUNTIFS('2-班级学员信息表'!$H:$H,'12-经营数据表'!$B30,'2-班级学员信息表'!$AB:$AB,'12-经营数据表'!AK$25,'2-班级学员信息表'!$P:$P,"在读")</f>
        <v>0</v>
      </c>
      <c r="AL30" s="75">
        <f>COUNTIFS('2-班级学员信息表'!$H:$H,'12-经营数据表'!$B30,'2-班级学员信息表'!$AB:$AB,'12-经营数据表'!AL$25,'2-班级学员信息表'!$P:$P,"在读")</f>
        <v>0</v>
      </c>
      <c r="AM30" s="75">
        <f>COUNTIFS('2-班级学员信息表'!$H:$H,'12-经营数据表'!$B30,'2-班级学员信息表'!$AB:$AB,'12-经营数据表'!AM$25,'2-班级学员信息表'!$P:$P,"在读")</f>
        <v>0</v>
      </c>
      <c r="AN30" s="76">
        <f>COUNTIFS('2-班级学员信息表'!$H:$H,'12-经营数据表'!$B30,'2-班级学员信息表'!$P:$P,"在读")-H30</f>
        <v>0</v>
      </c>
    </row>
    <row r="31" spans="1:40">
      <c r="A31" s="74"/>
      <c r="B31" s="60" t="s">
        <v>14</v>
      </c>
      <c r="C31" s="192">
        <f t="shared" si="1"/>
        <v>0</v>
      </c>
      <c r="D31" s="75">
        <f>COUNTIFS('2-班级学员信息表'!$H:$H,'12-经营数据表'!$B31,'2-班级学员信息表'!$AB:$AB,'12-经营数据表'!D$25,'2-班级学员信息表'!$P:$P,"未进班")-E31</f>
        <v>0</v>
      </c>
      <c r="E31" s="173">
        <v>0</v>
      </c>
      <c r="F31" s="75">
        <f>COUNTIFS('2-班级学员信息表'!$H:$H,'12-经营数据表'!$B31,'2-班级学员信息表'!$AB:$AB,"停读",'2-班级学员信息表'!$P:$P,"停读")-G31</f>
        <v>0</v>
      </c>
      <c r="G31" s="173">
        <v>0</v>
      </c>
      <c r="H31" s="192">
        <f t="shared" si="0"/>
        <v>0</v>
      </c>
      <c r="I31" s="75">
        <f>COUNTIFS('2-班级学员信息表'!$H:$H,'12-经营数据表'!$B31,'2-班级学员信息表'!$AB:$AB,'12-经营数据表'!I$25,'2-班级学员信息表'!$P:$P,"在读")</f>
        <v>0</v>
      </c>
      <c r="J31" s="75">
        <f>COUNTIFS('2-班级学员信息表'!$H:$H,'12-经营数据表'!$B31,'2-班级学员信息表'!$AB:$AB,'12-经营数据表'!J$25,'2-班级学员信息表'!$P:$P,"在读")</f>
        <v>0</v>
      </c>
      <c r="K31" s="75">
        <f>COUNTIFS('2-班级学员信息表'!$H:$H,'12-经营数据表'!$B31,'2-班级学员信息表'!$AB:$AB,'12-经营数据表'!K$25,'2-班级学员信息表'!$P:$P,"在读")</f>
        <v>0</v>
      </c>
      <c r="L31" s="75">
        <f>COUNTIFS('2-班级学员信息表'!$H:$H,'12-经营数据表'!$B31,'2-班级学员信息表'!$AB:$AB,'12-经营数据表'!L$25,'2-班级学员信息表'!$P:$P,"在读")</f>
        <v>0</v>
      </c>
      <c r="M31" s="75">
        <f>COUNTIFS('2-班级学员信息表'!$H:$H,'12-经营数据表'!$B31,'2-班级学员信息表'!$AB:$AB,'12-经营数据表'!M$25,'2-班级学员信息表'!$P:$P,"在读")</f>
        <v>0</v>
      </c>
      <c r="N31" s="75">
        <f>COUNTIFS('2-班级学员信息表'!$H:$H,'12-经营数据表'!$B31,'2-班级学员信息表'!$AB:$AB,'12-经营数据表'!N$25,'2-班级学员信息表'!$P:$P,"在读")</f>
        <v>0</v>
      </c>
      <c r="O31" s="75">
        <f>COUNTIFS('2-班级学员信息表'!$H:$H,'12-经营数据表'!$B31,'2-班级学员信息表'!$AB:$AB,'12-经营数据表'!O$25,'2-班级学员信息表'!$P:$P,"在读")</f>
        <v>0</v>
      </c>
      <c r="P31" s="75">
        <f>COUNTIFS('2-班级学员信息表'!$H:$H,'12-经营数据表'!$B31,'2-班级学员信息表'!$AB:$AB,'12-经营数据表'!P$25,'2-班级学员信息表'!$P:$P,"在读")</f>
        <v>0</v>
      </c>
      <c r="Q31" s="75">
        <f>COUNTIFS('2-班级学员信息表'!$H:$H,'12-经营数据表'!$B31,'2-班级学员信息表'!$AB:$AB,'12-经营数据表'!Q$25,'2-班级学员信息表'!$P:$P,"在读")</f>
        <v>0</v>
      </c>
      <c r="R31" s="75">
        <f>COUNTIFS('2-班级学员信息表'!$H:$H,'12-经营数据表'!$B31,'2-班级学员信息表'!$AB:$AB,'12-经营数据表'!R$25,'2-班级学员信息表'!$P:$P,"在读")</f>
        <v>0</v>
      </c>
      <c r="S31" s="75">
        <f>COUNTIFS('2-班级学员信息表'!$H:$H,'12-经营数据表'!$B31,'2-班级学员信息表'!$AB:$AB,'12-经营数据表'!S$25,'2-班级学员信息表'!$P:$P,"在读")</f>
        <v>0</v>
      </c>
      <c r="T31" s="75">
        <f>COUNTIFS('2-班级学员信息表'!$H:$H,'12-经营数据表'!$B31,'2-班级学员信息表'!$AB:$AB,'12-经营数据表'!T$25,'2-班级学员信息表'!$P:$P,"在读")</f>
        <v>0</v>
      </c>
      <c r="U31" s="75">
        <f>COUNTIFS('2-班级学员信息表'!$H:$H,'12-经营数据表'!$B31,'2-班级学员信息表'!$AB:$AB,'12-经营数据表'!U$25,'2-班级学员信息表'!$P:$P,"在读")</f>
        <v>0</v>
      </c>
      <c r="V31" s="75">
        <f>COUNTIFS('2-班级学员信息表'!$H:$H,'12-经营数据表'!$B31,'2-班级学员信息表'!$AB:$AB,'12-经营数据表'!V$25,'2-班级学员信息表'!$P:$P,"在读")</f>
        <v>0</v>
      </c>
      <c r="W31" s="75">
        <f>COUNTIFS('2-班级学员信息表'!$H:$H,'12-经营数据表'!$B31,'2-班级学员信息表'!$AB:$AB,'12-经营数据表'!W$25,'2-班级学员信息表'!$P:$P,"在读")</f>
        <v>0</v>
      </c>
      <c r="X31" s="75">
        <f>COUNTIFS('2-班级学员信息表'!$H:$H,'12-经营数据表'!$B31,'2-班级学员信息表'!$AB:$AB,'12-经营数据表'!X$25,'2-班级学员信息表'!$P:$P,"在读")</f>
        <v>0</v>
      </c>
      <c r="Y31" s="75">
        <f>COUNTIFS('2-班级学员信息表'!$H:$H,'12-经营数据表'!$B31,'2-班级学员信息表'!$AB:$AB,'12-经营数据表'!Y$25,'2-班级学员信息表'!$P:$P,"在读")</f>
        <v>0</v>
      </c>
      <c r="Z31" s="75">
        <f>COUNTIFS('2-班级学员信息表'!$H:$H,'12-经营数据表'!$B31,'2-班级学员信息表'!$AB:$AB,'12-经营数据表'!Z$25,'2-班级学员信息表'!$P:$P,"在读")</f>
        <v>0</v>
      </c>
      <c r="AA31" s="75">
        <f>COUNTIFS('2-班级学员信息表'!$H:$H,'12-经营数据表'!$B31,'2-班级学员信息表'!$AB:$AB,'12-经营数据表'!AA$25,'2-班级学员信息表'!$P:$P,"在读")</f>
        <v>0</v>
      </c>
      <c r="AB31" s="75">
        <f>COUNTIFS('2-班级学员信息表'!$H:$H,'12-经营数据表'!$B31,'2-班级学员信息表'!$AB:$AB,'12-经营数据表'!AB$25,'2-班级学员信息表'!$P:$P,"在读")</f>
        <v>0</v>
      </c>
      <c r="AC31" s="75">
        <f>COUNTIFS('2-班级学员信息表'!$H:$H,'12-经营数据表'!$B31,'2-班级学员信息表'!$AB:$AB,'12-经营数据表'!AC$25,'2-班级学员信息表'!$P:$P,"在读")</f>
        <v>0</v>
      </c>
      <c r="AD31" s="75">
        <f>COUNTIFS('2-班级学员信息表'!$H:$H,'12-经营数据表'!$B31,'2-班级学员信息表'!$AB:$AB,'12-经营数据表'!AD$25,'2-班级学员信息表'!$P:$P,"在读")</f>
        <v>0</v>
      </c>
      <c r="AE31" s="75">
        <f>COUNTIFS('2-班级学员信息表'!$H:$H,'12-经营数据表'!$B31,'2-班级学员信息表'!$AB:$AB,'12-经营数据表'!AE$25,'2-班级学员信息表'!$P:$P,"在读")</f>
        <v>0</v>
      </c>
      <c r="AF31" s="75">
        <f>COUNTIFS('2-班级学员信息表'!$H:$H,'12-经营数据表'!$B31,'2-班级学员信息表'!$AB:$AB,'12-经营数据表'!AF$25,'2-班级学员信息表'!$P:$P,"在读")</f>
        <v>0</v>
      </c>
      <c r="AG31" s="75">
        <f>COUNTIFS('2-班级学员信息表'!$H:$H,'12-经营数据表'!$B31,'2-班级学员信息表'!$AB:$AB,'12-经营数据表'!AG$25,'2-班级学员信息表'!$P:$P,"在读")</f>
        <v>0</v>
      </c>
      <c r="AH31" s="75">
        <f>COUNTIFS('2-班级学员信息表'!$H:$H,'12-经营数据表'!$B31,'2-班级学员信息表'!$AB:$AB,'12-经营数据表'!AH$25,'2-班级学员信息表'!$P:$P,"在读")</f>
        <v>0</v>
      </c>
      <c r="AI31" s="75">
        <f>COUNTIFS('2-班级学员信息表'!$H:$H,'12-经营数据表'!$B31,'2-班级学员信息表'!$AB:$AB,'12-经营数据表'!AI$25,'2-班级学员信息表'!$P:$P,"在读")</f>
        <v>0</v>
      </c>
      <c r="AJ31" s="75">
        <f>COUNTIFS('2-班级学员信息表'!$H:$H,'12-经营数据表'!$B31,'2-班级学员信息表'!$AB:$AB,'12-经营数据表'!AJ$25,'2-班级学员信息表'!$P:$P,"在读")</f>
        <v>0</v>
      </c>
      <c r="AK31" s="75">
        <f>COUNTIFS('2-班级学员信息表'!$H:$H,'12-经营数据表'!$B31,'2-班级学员信息表'!$AB:$AB,'12-经营数据表'!AK$25,'2-班级学员信息表'!$P:$P,"在读")</f>
        <v>0</v>
      </c>
      <c r="AL31" s="75">
        <f>COUNTIFS('2-班级学员信息表'!$H:$H,'12-经营数据表'!$B31,'2-班级学员信息表'!$AB:$AB,'12-经营数据表'!AL$25,'2-班级学员信息表'!$P:$P,"在读")</f>
        <v>0</v>
      </c>
      <c r="AM31" s="75">
        <f>COUNTIFS('2-班级学员信息表'!$H:$H,'12-经营数据表'!$B31,'2-班级学员信息表'!$AB:$AB,'12-经营数据表'!AM$25,'2-班级学员信息表'!$P:$P,"在读")</f>
        <v>0</v>
      </c>
      <c r="AN31" s="76">
        <f>COUNTIFS('2-班级学员信息表'!$H:$H,'12-经营数据表'!$B31,'2-班级学员信息表'!$P:$P,"在读")-H31</f>
        <v>0</v>
      </c>
    </row>
    <row r="32" spans="1:40">
      <c r="A32" s="74"/>
      <c r="B32" s="60" t="s">
        <v>16</v>
      </c>
      <c r="C32" s="192">
        <f t="shared" si="1"/>
        <v>0</v>
      </c>
      <c r="D32" s="75">
        <f>COUNTIFS('2-班级学员信息表'!$H:$H,'12-经营数据表'!$B32,'2-班级学员信息表'!$AB:$AB,'12-经营数据表'!D$25,'2-班级学员信息表'!$P:$P,"未进班")-E32</f>
        <v>0</v>
      </c>
      <c r="E32" s="173">
        <v>0</v>
      </c>
      <c r="F32" s="75">
        <f>COUNTIFS('2-班级学员信息表'!$H:$H,'12-经营数据表'!$B32,'2-班级学员信息表'!$AB:$AB,"停读",'2-班级学员信息表'!$P:$P,"停读")-G32</f>
        <v>0</v>
      </c>
      <c r="G32" s="173">
        <v>0</v>
      </c>
      <c r="H32" s="192">
        <f t="shared" si="0"/>
        <v>0</v>
      </c>
      <c r="I32" s="75">
        <f>COUNTIFS('2-班级学员信息表'!$H:$H,'12-经营数据表'!$B32,'2-班级学员信息表'!$AB:$AB,'12-经营数据表'!I$25,'2-班级学员信息表'!$P:$P,"在读")</f>
        <v>0</v>
      </c>
      <c r="J32" s="75">
        <f>COUNTIFS('2-班级学员信息表'!$H:$H,'12-经营数据表'!$B32,'2-班级学员信息表'!$AB:$AB,'12-经营数据表'!J$25,'2-班级学员信息表'!$P:$P,"在读")</f>
        <v>0</v>
      </c>
      <c r="K32" s="75">
        <f>COUNTIFS('2-班级学员信息表'!$H:$H,'12-经营数据表'!$B32,'2-班级学员信息表'!$AB:$AB,'12-经营数据表'!K$25,'2-班级学员信息表'!$P:$P,"在读")</f>
        <v>0</v>
      </c>
      <c r="L32" s="75">
        <f>COUNTIFS('2-班级学员信息表'!$H:$H,'12-经营数据表'!$B32,'2-班级学员信息表'!$AB:$AB,'12-经营数据表'!L$25,'2-班级学员信息表'!$P:$P,"在读")</f>
        <v>0</v>
      </c>
      <c r="M32" s="75">
        <f>COUNTIFS('2-班级学员信息表'!$H:$H,'12-经营数据表'!$B32,'2-班级学员信息表'!$AB:$AB,'12-经营数据表'!M$25,'2-班级学员信息表'!$P:$P,"在读")</f>
        <v>0</v>
      </c>
      <c r="N32" s="75">
        <f>COUNTIFS('2-班级学员信息表'!$H:$H,'12-经营数据表'!$B32,'2-班级学员信息表'!$AB:$AB,'12-经营数据表'!N$25,'2-班级学员信息表'!$P:$P,"在读")</f>
        <v>0</v>
      </c>
      <c r="O32" s="75">
        <f>COUNTIFS('2-班级学员信息表'!$H:$H,'12-经营数据表'!$B32,'2-班级学员信息表'!$AB:$AB,'12-经营数据表'!O$25,'2-班级学员信息表'!$P:$P,"在读")</f>
        <v>0</v>
      </c>
      <c r="P32" s="75">
        <f>COUNTIFS('2-班级学员信息表'!$H:$H,'12-经营数据表'!$B32,'2-班级学员信息表'!$AB:$AB,'12-经营数据表'!P$25,'2-班级学员信息表'!$P:$P,"在读")</f>
        <v>0</v>
      </c>
      <c r="Q32" s="75">
        <f>COUNTIFS('2-班级学员信息表'!$H:$H,'12-经营数据表'!$B32,'2-班级学员信息表'!$AB:$AB,'12-经营数据表'!Q$25,'2-班级学员信息表'!$P:$P,"在读")</f>
        <v>0</v>
      </c>
      <c r="R32" s="75">
        <f>COUNTIFS('2-班级学员信息表'!$H:$H,'12-经营数据表'!$B32,'2-班级学员信息表'!$AB:$AB,'12-经营数据表'!R$25,'2-班级学员信息表'!$P:$P,"在读")</f>
        <v>0</v>
      </c>
      <c r="S32" s="75">
        <f>COUNTIFS('2-班级学员信息表'!$H:$H,'12-经营数据表'!$B32,'2-班级学员信息表'!$AB:$AB,'12-经营数据表'!S$25,'2-班级学员信息表'!$P:$P,"在读")</f>
        <v>0</v>
      </c>
      <c r="T32" s="75">
        <f>COUNTIFS('2-班级学员信息表'!$H:$H,'12-经营数据表'!$B32,'2-班级学员信息表'!$AB:$AB,'12-经营数据表'!T$25,'2-班级学员信息表'!$P:$P,"在读")</f>
        <v>0</v>
      </c>
      <c r="U32" s="75">
        <f>COUNTIFS('2-班级学员信息表'!$H:$H,'12-经营数据表'!$B32,'2-班级学员信息表'!$AB:$AB,'12-经营数据表'!U$25,'2-班级学员信息表'!$P:$P,"在读")</f>
        <v>0</v>
      </c>
      <c r="V32" s="75">
        <f>COUNTIFS('2-班级学员信息表'!$H:$H,'12-经营数据表'!$B32,'2-班级学员信息表'!$AB:$AB,'12-经营数据表'!V$25,'2-班级学员信息表'!$P:$P,"在读")</f>
        <v>0</v>
      </c>
      <c r="W32" s="75">
        <f>COUNTIFS('2-班级学员信息表'!$H:$H,'12-经营数据表'!$B32,'2-班级学员信息表'!$AB:$AB,'12-经营数据表'!W$25,'2-班级学员信息表'!$P:$P,"在读")</f>
        <v>0</v>
      </c>
      <c r="X32" s="75">
        <f>COUNTIFS('2-班级学员信息表'!$H:$H,'12-经营数据表'!$B32,'2-班级学员信息表'!$AB:$AB,'12-经营数据表'!X$25,'2-班级学员信息表'!$P:$P,"在读")</f>
        <v>0</v>
      </c>
      <c r="Y32" s="75">
        <f>COUNTIFS('2-班级学员信息表'!$H:$H,'12-经营数据表'!$B32,'2-班级学员信息表'!$AB:$AB,'12-经营数据表'!Y$25,'2-班级学员信息表'!$P:$P,"在读")</f>
        <v>0</v>
      </c>
      <c r="Z32" s="75">
        <f>COUNTIFS('2-班级学员信息表'!$H:$H,'12-经营数据表'!$B32,'2-班级学员信息表'!$AB:$AB,'12-经营数据表'!Z$25,'2-班级学员信息表'!$P:$P,"在读")</f>
        <v>0</v>
      </c>
      <c r="AA32" s="75">
        <f>COUNTIFS('2-班级学员信息表'!$H:$H,'12-经营数据表'!$B32,'2-班级学员信息表'!$AB:$AB,'12-经营数据表'!AA$25,'2-班级学员信息表'!$P:$P,"在读")</f>
        <v>0</v>
      </c>
      <c r="AB32" s="75">
        <f>COUNTIFS('2-班级学员信息表'!$H:$H,'12-经营数据表'!$B32,'2-班级学员信息表'!$AB:$AB,'12-经营数据表'!AB$25,'2-班级学员信息表'!$P:$P,"在读")</f>
        <v>0</v>
      </c>
      <c r="AC32" s="75">
        <f>COUNTIFS('2-班级学员信息表'!$H:$H,'12-经营数据表'!$B32,'2-班级学员信息表'!$AB:$AB,'12-经营数据表'!AC$25,'2-班级学员信息表'!$P:$P,"在读")</f>
        <v>0</v>
      </c>
      <c r="AD32" s="75">
        <f>COUNTIFS('2-班级学员信息表'!$H:$H,'12-经营数据表'!$B32,'2-班级学员信息表'!$AB:$AB,'12-经营数据表'!AD$25,'2-班级学员信息表'!$P:$P,"在读")</f>
        <v>0</v>
      </c>
      <c r="AE32" s="75">
        <f>COUNTIFS('2-班级学员信息表'!$H:$H,'12-经营数据表'!$B32,'2-班级学员信息表'!$AB:$AB,'12-经营数据表'!AE$25,'2-班级学员信息表'!$P:$P,"在读")</f>
        <v>0</v>
      </c>
      <c r="AF32" s="75">
        <f>COUNTIFS('2-班级学员信息表'!$H:$H,'12-经营数据表'!$B32,'2-班级学员信息表'!$AB:$AB,'12-经营数据表'!AF$25,'2-班级学员信息表'!$P:$P,"在读")</f>
        <v>0</v>
      </c>
      <c r="AG32" s="75">
        <f>COUNTIFS('2-班级学员信息表'!$H:$H,'12-经营数据表'!$B32,'2-班级学员信息表'!$AB:$AB,'12-经营数据表'!AG$25,'2-班级学员信息表'!$P:$P,"在读")</f>
        <v>0</v>
      </c>
      <c r="AH32" s="75">
        <f>COUNTIFS('2-班级学员信息表'!$H:$H,'12-经营数据表'!$B32,'2-班级学员信息表'!$AB:$AB,'12-经营数据表'!AH$25,'2-班级学员信息表'!$P:$P,"在读")</f>
        <v>0</v>
      </c>
      <c r="AI32" s="75">
        <f>COUNTIFS('2-班级学员信息表'!$H:$H,'12-经营数据表'!$B32,'2-班级学员信息表'!$AB:$AB,'12-经营数据表'!AI$25,'2-班级学员信息表'!$P:$P,"在读")</f>
        <v>0</v>
      </c>
      <c r="AJ32" s="75">
        <f>COUNTIFS('2-班级学员信息表'!$H:$H,'12-经营数据表'!$B32,'2-班级学员信息表'!$AB:$AB,'12-经营数据表'!AJ$25,'2-班级学员信息表'!$P:$P,"在读")</f>
        <v>0</v>
      </c>
      <c r="AK32" s="75">
        <f>COUNTIFS('2-班级学员信息表'!$H:$H,'12-经营数据表'!$B32,'2-班级学员信息表'!$AB:$AB,'12-经营数据表'!AK$25,'2-班级学员信息表'!$P:$P,"在读")</f>
        <v>0</v>
      </c>
      <c r="AL32" s="75">
        <f>COUNTIFS('2-班级学员信息表'!$H:$H,'12-经营数据表'!$B32,'2-班级学员信息表'!$AB:$AB,'12-经营数据表'!AL$25,'2-班级学员信息表'!$P:$P,"在读")</f>
        <v>0</v>
      </c>
      <c r="AM32" s="75">
        <f>COUNTIFS('2-班级学员信息表'!$H:$H,'12-经营数据表'!$B32,'2-班级学员信息表'!$AB:$AB,'12-经营数据表'!AM$25,'2-班级学员信息表'!$P:$P,"在读")</f>
        <v>0</v>
      </c>
      <c r="AN32" s="76">
        <f>COUNTIFS('2-班级学员信息表'!$H:$H,'12-经营数据表'!$B32,'2-班级学员信息表'!$P:$P,"在读")-H32</f>
        <v>0</v>
      </c>
    </row>
    <row r="33" spans="1:40">
      <c r="A33" s="74"/>
      <c r="B33" s="60" t="s">
        <v>19</v>
      </c>
      <c r="C33" s="192">
        <f t="shared" si="1"/>
        <v>0</v>
      </c>
      <c r="D33" s="75">
        <f>COUNTIFS('2-班级学员信息表'!$H:$H,'12-经营数据表'!$B33,'2-班级学员信息表'!$AB:$AB,'12-经营数据表'!D$25,'2-班级学员信息表'!$P:$P,"未进班")-E33</f>
        <v>0</v>
      </c>
      <c r="E33" s="173">
        <v>0</v>
      </c>
      <c r="F33" s="75">
        <f>COUNTIFS('2-班级学员信息表'!$H:$H,'12-经营数据表'!$B33,'2-班级学员信息表'!$AB:$AB,"停读",'2-班级学员信息表'!$P:$P,"停读")-G33</f>
        <v>0</v>
      </c>
      <c r="G33" s="173">
        <v>0</v>
      </c>
      <c r="H33" s="192">
        <f t="shared" si="0"/>
        <v>0</v>
      </c>
      <c r="I33" s="75">
        <f>COUNTIFS('2-班级学员信息表'!$H:$H,'12-经营数据表'!$B33,'2-班级学员信息表'!$AB:$AB,'12-经营数据表'!I$25,'2-班级学员信息表'!$P:$P,"在读")</f>
        <v>0</v>
      </c>
      <c r="J33" s="75">
        <f>COUNTIFS('2-班级学员信息表'!$H:$H,'12-经营数据表'!$B33,'2-班级学员信息表'!$AB:$AB,'12-经营数据表'!J$25,'2-班级学员信息表'!$P:$P,"在读")</f>
        <v>0</v>
      </c>
      <c r="K33" s="75">
        <f>COUNTIFS('2-班级学员信息表'!$H:$H,'12-经营数据表'!$B33,'2-班级学员信息表'!$AB:$AB,'12-经营数据表'!K$25,'2-班级学员信息表'!$P:$P,"在读")</f>
        <v>0</v>
      </c>
      <c r="L33" s="75">
        <f>COUNTIFS('2-班级学员信息表'!$H:$H,'12-经营数据表'!$B33,'2-班级学员信息表'!$AB:$AB,'12-经营数据表'!L$25,'2-班级学员信息表'!$P:$P,"在读")</f>
        <v>0</v>
      </c>
      <c r="M33" s="75">
        <f>COUNTIFS('2-班级学员信息表'!$H:$H,'12-经营数据表'!$B33,'2-班级学员信息表'!$AB:$AB,'12-经营数据表'!M$25,'2-班级学员信息表'!$P:$P,"在读")</f>
        <v>0</v>
      </c>
      <c r="N33" s="75">
        <f>COUNTIFS('2-班级学员信息表'!$H:$H,'12-经营数据表'!$B33,'2-班级学员信息表'!$AB:$AB,'12-经营数据表'!N$25,'2-班级学员信息表'!$P:$P,"在读")</f>
        <v>0</v>
      </c>
      <c r="O33" s="75">
        <f>COUNTIFS('2-班级学员信息表'!$H:$H,'12-经营数据表'!$B33,'2-班级学员信息表'!$AB:$AB,'12-经营数据表'!O$25,'2-班级学员信息表'!$P:$P,"在读")</f>
        <v>0</v>
      </c>
      <c r="P33" s="75">
        <f>COUNTIFS('2-班级学员信息表'!$H:$H,'12-经营数据表'!$B33,'2-班级学员信息表'!$AB:$AB,'12-经营数据表'!P$25,'2-班级学员信息表'!$P:$P,"在读")</f>
        <v>0</v>
      </c>
      <c r="Q33" s="75">
        <f>COUNTIFS('2-班级学员信息表'!$H:$H,'12-经营数据表'!$B33,'2-班级学员信息表'!$AB:$AB,'12-经营数据表'!Q$25,'2-班级学员信息表'!$P:$P,"在读")</f>
        <v>0</v>
      </c>
      <c r="R33" s="75">
        <f>COUNTIFS('2-班级学员信息表'!$H:$H,'12-经营数据表'!$B33,'2-班级学员信息表'!$AB:$AB,'12-经营数据表'!R$25,'2-班级学员信息表'!$P:$P,"在读")</f>
        <v>0</v>
      </c>
      <c r="S33" s="75">
        <f>COUNTIFS('2-班级学员信息表'!$H:$H,'12-经营数据表'!$B33,'2-班级学员信息表'!$AB:$AB,'12-经营数据表'!S$25,'2-班级学员信息表'!$P:$P,"在读")</f>
        <v>0</v>
      </c>
      <c r="T33" s="75">
        <f>COUNTIFS('2-班级学员信息表'!$H:$H,'12-经营数据表'!$B33,'2-班级学员信息表'!$AB:$AB,'12-经营数据表'!T$25,'2-班级学员信息表'!$P:$P,"在读")</f>
        <v>0</v>
      </c>
      <c r="U33" s="75">
        <f>COUNTIFS('2-班级学员信息表'!$H:$H,'12-经营数据表'!$B33,'2-班级学员信息表'!$AB:$AB,'12-经营数据表'!U$25,'2-班级学员信息表'!$P:$P,"在读")</f>
        <v>0</v>
      </c>
      <c r="V33" s="75">
        <f>COUNTIFS('2-班级学员信息表'!$H:$H,'12-经营数据表'!$B33,'2-班级学员信息表'!$AB:$AB,'12-经营数据表'!V$25,'2-班级学员信息表'!$P:$P,"在读")</f>
        <v>0</v>
      </c>
      <c r="W33" s="75">
        <f>COUNTIFS('2-班级学员信息表'!$H:$H,'12-经营数据表'!$B33,'2-班级学员信息表'!$AB:$AB,'12-经营数据表'!W$25,'2-班级学员信息表'!$P:$P,"在读")</f>
        <v>0</v>
      </c>
      <c r="X33" s="75">
        <f>COUNTIFS('2-班级学员信息表'!$H:$H,'12-经营数据表'!$B33,'2-班级学员信息表'!$AB:$AB,'12-经营数据表'!X$25,'2-班级学员信息表'!$P:$P,"在读")</f>
        <v>0</v>
      </c>
      <c r="Y33" s="75">
        <f>COUNTIFS('2-班级学员信息表'!$H:$H,'12-经营数据表'!$B33,'2-班级学员信息表'!$AB:$AB,'12-经营数据表'!Y$25,'2-班级学员信息表'!$P:$P,"在读")</f>
        <v>0</v>
      </c>
      <c r="Z33" s="75">
        <f>COUNTIFS('2-班级学员信息表'!$H:$H,'12-经营数据表'!$B33,'2-班级学员信息表'!$AB:$AB,'12-经营数据表'!Z$25,'2-班级学员信息表'!$P:$P,"在读")</f>
        <v>0</v>
      </c>
      <c r="AA33" s="75">
        <f>COUNTIFS('2-班级学员信息表'!$H:$H,'12-经营数据表'!$B33,'2-班级学员信息表'!$AB:$AB,'12-经营数据表'!AA$25,'2-班级学员信息表'!$P:$P,"在读")</f>
        <v>0</v>
      </c>
      <c r="AB33" s="75">
        <f>COUNTIFS('2-班级学员信息表'!$H:$H,'12-经营数据表'!$B33,'2-班级学员信息表'!$AB:$AB,'12-经营数据表'!AB$25,'2-班级学员信息表'!$P:$P,"在读")</f>
        <v>0</v>
      </c>
      <c r="AC33" s="75">
        <f>COUNTIFS('2-班级学员信息表'!$H:$H,'12-经营数据表'!$B33,'2-班级学员信息表'!$AB:$AB,'12-经营数据表'!AC$25,'2-班级学员信息表'!$P:$P,"在读")</f>
        <v>0</v>
      </c>
      <c r="AD33" s="75">
        <f>COUNTIFS('2-班级学员信息表'!$H:$H,'12-经营数据表'!$B33,'2-班级学员信息表'!$AB:$AB,'12-经营数据表'!AD$25,'2-班级学员信息表'!$P:$P,"在读")</f>
        <v>0</v>
      </c>
      <c r="AE33" s="75">
        <f>COUNTIFS('2-班级学员信息表'!$H:$H,'12-经营数据表'!$B33,'2-班级学员信息表'!$AB:$AB,'12-经营数据表'!AE$25,'2-班级学员信息表'!$P:$P,"在读")</f>
        <v>0</v>
      </c>
      <c r="AF33" s="75">
        <f>COUNTIFS('2-班级学员信息表'!$H:$H,'12-经营数据表'!$B33,'2-班级学员信息表'!$AB:$AB,'12-经营数据表'!AF$25,'2-班级学员信息表'!$P:$P,"在读")</f>
        <v>0</v>
      </c>
      <c r="AG33" s="75">
        <f>COUNTIFS('2-班级学员信息表'!$H:$H,'12-经营数据表'!$B33,'2-班级学员信息表'!$AB:$AB,'12-经营数据表'!AG$25,'2-班级学员信息表'!$P:$P,"在读")</f>
        <v>0</v>
      </c>
      <c r="AH33" s="75">
        <f>COUNTIFS('2-班级学员信息表'!$H:$H,'12-经营数据表'!$B33,'2-班级学员信息表'!$AB:$AB,'12-经营数据表'!AH$25,'2-班级学员信息表'!$P:$P,"在读")</f>
        <v>0</v>
      </c>
      <c r="AI33" s="75">
        <f>COUNTIFS('2-班级学员信息表'!$H:$H,'12-经营数据表'!$B33,'2-班级学员信息表'!$AB:$AB,'12-经营数据表'!AI$25,'2-班级学员信息表'!$P:$P,"在读")</f>
        <v>0</v>
      </c>
      <c r="AJ33" s="75">
        <f>COUNTIFS('2-班级学员信息表'!$H:$H,'12-经营数据表'!$B33,'2-班级学员信息表'!$AB:$AB,'12-经营数据表'!AJ$25,'2-班级学员信息表'!$P:$P,"在读")</f>
        <v>0</v>
      </c>
      <c r="AK33" s="75">
        <f>COUNTIFS('2-班级学员信息表'!$H:$H,'12-经营数据表'!$B33,'2-班级学员信息表'!$AB:$AB,'12-经营数据表'!AK$25,'2-班级学员信息表'!$P:$P,"在读")</f>
        <v>0</v>
      </c>
      <c r="AL33" s="75">
        <f>COUNTIFS('2-班级学员信息表'!$H:$H,'12-经营数据表'!$B33,'2-班级学员信息表'!$AB:$AB,'12-经营数据表'!AL$25,'2-班级学员信息表'!$P:$P,"在读")</f>
        <v>0</v>
      </c>
      <c r="AM33" s="75">
        <f>COUNTIFS('2-班级学员信息表'!$H:$H,'12-经营数据表'!$B33,'2-班级学员信息表'!$AB:$AB,'12-经营数据表'!AM$25,'2-班级学员信息表'!$P:$P,"在读")</f>
        <v>0</v>
      </c>
      <c r="AN33" s="76">
        <f>COUNTIFS('2-班级学员信息表'!$H:$H,'12-经营数据表'!$B33,'2-班级学员信息表'!$P:$P,"在读")-H33</f>
        <v>0</v>
      </c>
    </row>
    <row r="34" spans="1:40">
      <c r="A34" s="74"/>
      <c r="B34" s="60" t="s">
        <v>18</v>
      </c>
      <c r="C34" s="192">
        <f t="shared" si="1"/>
        <v>0</v>
      </c>
      <c r="D34" s="75">
        <f>COUNTIFS('2-班级学员信息表'!$H:$H,'12-经营数据表'!$B34,'2-班级学员信息表'!$AB:$AB,'12-经营数据表'!D$25,'2-班级学员信息表'!$P:$P,"未进班")-E34</f>
        <v>0</v>
      </c>
      <c r="E34" s="173">
        <v>0</v>
      </c>
      <c r="F34" s="75">
        <f>COUNTIFS('2-班级学员信息表'!$H:$H,'12-经营数据表'!$B34,'2-班级学员信息表'!$AB:$AB,"停读",'2-班级学员信息表'!$P:$P,"停读")-G34</f>
        <v>0</v>
      </c>
      <c r="G34" s="173">
        <v>0</v>
      </c>
      <c r="H34" s="192">
        <f t="shared" si="0"/>
        <v>0</v>
      </c>
      <c r="I34" s="75">
        <f>COUNTIFS('2-班级学员信息表'!$H:$H,'12-经营数据表'!$B34,'2-班级学员信息表'!$AB:$AB,'12-经营数据表'!I$25,'2-班级学员信息表'!$P:$P,"在读")</f>
        <v>0</v>
      </c>
      <c r="J34" s="75">
        <f>COUNTIFS('2-班级学员信息表'!$H:$H,'12-经营数据表'!$B34,'2-班级学员信息表'!$AB:$AB,'12-经营数据表'!J$25,'2-班级学员信息表'!$P:$P,"在读")</f>
        <v>0</v>
      </c>
      <c r="K34" s="75">
        <f>COUNTIFS('2-班级学员信息表'!$H:$H,'12-经营数据表'!$B34,'2-班级学员信息表'!$AB:$AB,'12-经营数据表'!K$25,'2-班级学员信息表'!$P:$P,"在读")</f>
        <v>0</v>
      </c>
      <c r="L34" s="75">
        <f>COUNTIFS('2-班级学员信息表'!$H:$H,'12-经营数据表'!$B34,'2-班级学员信息表'!$AB:$AB,'12-经营数据表'!L$25,'2-班级学员信息表'!$P:$P,"在读")</f>
        <v>0</v>
      </c>
      <c r="M34" s="75">
        <f>COUNTIFS('2-班级学员信息表'!$H:$H,'12-经营数据表'!$B34,'2-班级学员信息表'!$AB:$AB,'12-经营数据表'!M$25,'2-班级学员信息表'!$P:$P,"在读")</f>
        <v>0</v>
      </c>
      <c r="N34" s="75">
        <f>COUNTIFS('2-班级学员信息表'!$H:$H,'12-经营数据表'!$B34,'2-班级学员信息表'!$AB:$AB,'12-经营数据表'!N$25,'2-班级学员信息表'!$P:$P,"在读")</f>
        <v>0</v>
      </c>
      <c r="O34" s="75">
        <f>COUNTIFS('2-班级学员信息表'!$H:$H,'12-经营数据表'!$B34,'2-班级学员信息表'!$AB:$AB,'12-经营数据表'!O$25,'2-班级学员信息表'!$P:$P,"在读")</f>
        <v>0</v>
      </c>
      <c r="P34" s="75">
        <f>COUNTIFS('2-班级学员信息表'!$H:$H,'12-经营数据表'!$B34,'2-班级学员信息表'!$AB:$AB,'12-经营数据表'!P$25,'2-班级学员信息表'!$P:$P,"在读")</f>
        <v>0</v>
      </c>
      <c r="Q34" s="75">
        <f>COUNTIFS('2-班级学员信息表'!$H:$H,'12-经营数据表'!$B34,'2-班级学员信息表'!$AB:$AB,'12-经营数据表'!Q$25,'2-班级学员信息表'!$P:$P,"在读")</f>
        <v>0</v>
      </c>
      <c r="R34" s="75">
        <f>COUNTIFS('2-班级学员信息表'!$H:$H,'12-经营数据表'!$B34,'2-班级学员信息表'!$AB:$AB,'12-经营数据表'!R$25,'2-班级学员信息表'!$P:$P,"在读")</f>
        <v>0</v>
      </c>
      <c r="S34" s="75">
        <f>COUNTIFS('2-班级学员信息表'!$H:$H,'12-经营数据表'!$B34,'2-班级学员信息表'!$AB:$AB,'12-经营数据表'!S$25,'2-班级学员信息表'!$P:$P,"在读")</f>
        <v>0</v>
      </c>
      <c r="T34" s="75">
        <f>COUNTIFS('2-班级学员信息表'!$H:$H,'12-经营数据表'!$B34,'2-班级学员信息表'!$AB:$AB,'12-经营数据表'!T$25,'2-班级学员信息表'!$P:$P,"在读")</f>
        <v>0</v>
      </c>
      <c r="U34" s="75">
        <f>COUNTIFS('2-班级学员信息表'!$H:$H,'12-经营数据表'!$B34,'2-班级学员信息表'!$AB:$AB,'12-经营数据表'!U$25,'2-班级学员信息表'!$P:$P,"在读")</f>
        <v>0</v>
      </c>
      <c r="V34" s="75">
        <f>COUNTIFS('2-班级学员信息表'!$H:$H,'12-经营数据表'!$B34,'2-班级学员信息表'!$AB:$AB,'12-经营数据表'!V$25,'2-班级学员信息表'!$P:$P,"在读")</f>
        <v>0</v>
      </c>
      <c r="W34" s="75">
        <f>COUNTIFS('2-班级学员信息表'!$H:$H,'12-经营数据表'!$B34,'2-班级学员信息表'!$AB:$AB,'12-经营数据表'!W$25,'2-班级学员信息表'!$P:$P,"在读")</f>
        <v>0</v>
      </c>
      <c r="X34" s="75">
        <f>COUNTIFS('2-班级学员信息表'!$H:$H,'12-经营数据表'!$B34,'2-班级学员信息表'!$AB:$AB,'12-经营数据表'!X$25,'2-班级学员信息表'!$P:$P,"在读")</f>
        <v>0</v>
      </c>
      <c r="Y34" s="75">
        <f>COUNTIFS('2-班级学员信息表'!$H:$H,'12-经营数据表'!$B34,'2-班级学员信息表'!$AB:$AB,'12-经营数据表'!Y$25,'2-班级学员信息表'!$P:$P,"在读")</f>
        <v>0</v>
      </c>
      <c r="Z34" s="75">
        <f>COUNTIFS('2-班级学员信息表'!$H:$H,'12-经营数据表'!$B34,'2-班级学员信息表'!$AB:$AB,'12-经营数据表'!Z$25,'2-班级学员信息表'!$P:$P,"在读")</f>
        <v>0</v>
      </c>
      <c r="AA34" s="75">
        <f>COUNTIFS('2-班级学员信息表'!$H:$H,'12-经营数据表'!$B34,'2-班级学员信息表'!$AB:$AB,'12-经营数据表'!AA$25,'2-班级学员信息表'!$P:$P,"在读")</f>
        <v>0</v>
      </c>
      <c r="AB34" s="75">
        <f>COUNTIFS('2-班级学员信息表'!$H:$H,'12-经营数据表'!$B34,'2-班级学员信息表'!$AB:$AB,'12-经营数据表'!AB$25,'2-班级学员信息表'!$P:$P,"在读")</f>
        <v>0</v>
      </c>
      <c r="AC34" s="75">
        <f>COUNTIFS('2-班级学员信息表'!$H:$H,'12-经营数据表'!$B34,'2-班级学员信息表'!$AB:$AB,'12-经营数据表'!AC$25,'2-班级学员信息表'!$P:$P,"在读")</f>
        <v>0</v>
      </c>
      <c r="AD34" s="75">
        <f>COUNTIFS('2-班级学员信息表'!$H:$H,'12-经营数据表'!$B34,'2-班级学员信息表'!$AB:$AB,'12-经营数据表'!AD$25,'2-班级学员信息表'!$P:$P,"在读")</f>
        <v>0</v>
      </c>
      <c r="AE34" s="75">
        <f>COUNTIFS('2-班级学员信息表'!$H:$H,'12-经营数据表'!$B34,'2-班级学员信息表'!$AB:$AB,'12-经营数据表'!AE$25,'2-班级学员信息表'!$P:$P,"在读")</f>
        <v>0</v>
      </c>
      <c r="AF34" s="75">
        <f>COUNTIFS('2-班级学员信息表'!$H:$H,'12-经营数据表'!$B34,'2-班级学员信息表'!$AB:$AB,'12-经营数据表'!AF$25,'2-班级学员信息表'!$P:$P,"在读")</f>
        <v>0</v>
      </c>
      <c r="AG34" s="75">
        <f>COUNTIFS('2-班级学员信息表'!$H:$H,'12-经营数据表'!$B34,'2-班级学员信息表'!$AB:$AB,'12-经营数据表'!AG$25,'2-班级学员信息表'!$P:$P,"在读")</f>
        <v>0</v>
      </c>
      <c r="AH34" s="75">
        <f>COUNTIFS('2-班级学员信息表'!$H:$H,'12-经营数据表'!$B34,'2-班级学员信息表'!$AB:$AB,'12-经营数据表'!AH$25,'2-班级学员信息表'!$P:$P,"在读")</f>
        <v>0</v>
      </c>
      <c r="AI34" s="75">
        <f>COUNTIFS('2-班级学员信息表'!$H:$H,'12-经营数据表'!$B34,'2-班级学员信息表'!$AB:$AB,'12-经营数据表'!AI$25,'2-班级学员信息表'!$P:$P,"在读")</f>
        <v>0</v>
      </c>
      <c r="AJ34" s="75">
        <f>COUNTIFS('2-班级学员信息表'!$H:$H,'12-经营数据表'!$B34,'2-班级学员信息表'!$AB:$AB,'12-经营数据表'!AJ$25,'2-班级学员信息表'!$P:$P,"在读")</f>
        <v>0</v>
      </c>
      <c r="AK34" s="75">
        <f>COUNTIFS('2-班级学员信息表'!$H:$H,'12-经营数据表'!$B34,'2-班级学员信息表'!$AB:$AB,'12-经营数据表'!AK$25,'2-班级学员信息表'!$P:$P,"在读")</f>
        <v>0</v>
      </c>
      <c r="AL34" s="75">
        <f>COUNTIFS('2-班级学员信息表'!$H:$H,'12-经营数据表'!$B34,'2-班级学员信息表'!$AB:$AB,'12-经营数据表'!AL$25,'2-班级学员信息表'!$P:$P,"在读")</f>
        <v>0</v>
      </c>
      <c r="AM34" s="75">
        <f>COUNTIFS('2-班级学员信息表'!$H:$H,'12-经营数据表'!$B34,'2-班级学员信息表'!$AB:$AB,'12-经营数据表'!AM$25,'2-班级学员信息表'!$P:$P,"在读")</f>
        <v>0</v>
      </c>
      <c r="AN34" s="76">
        <f>COUNTIFS('2-班级学员信息表'!$H:$H,'12-经营数据表'!$B34,'2-班级学员信息表'!$P:$P,"在读")-H34</f>
        <v>0</v>
      </c>
    </row>
    <row r="35" spans="1:40">
      <c r="A35" s="74"/>
      <c r="B35" s="60" t="s">
        <v>92</v>
      </c>
      <c r="C35" s="192">
        <f t="shared" si="1"/>
        <v>0</v>
      </c>
      <c r="D35" s="75">
        <f>COUNTIFS('2-班级学员信息表'!$H:$H,"初三",'2-班级学员信息表'!$AB:$AB,'12-经营数据表'!D$25,'2-班级学员信息表'!$P:$P,"未进班")+COUNTIFS('2-班级学员信息表'!$H:$H,"高一",'2-班级学员信息表'!$AB:$AB,'12-经营数据表'!D$25,'2-班级学员信息表'!$P:$P,"未进班")+COUNTIFS('2-班级学员信息表'!$H:$H,"高二",'2-班级学员信息表'!$AB:$AB,'12-经营数据表'!D$25,'2-班级学员信息表'!$P:$P,"未进班")+COUNTIFS('2-班级学员信息表'!$H:$H,"高三",'2-班级学员信息表'!$AB:$AB,'12-经营数据表'!D$25,'2-班级学员信息表'!$P:$P,"未进班")+COUNTIFS('2-班级学员信息表'!$H:$H,"其他",'2-班级学员信息表'!$AB:$AB,'12-经营数据表'!D$25,'2-班级学员信息表'!$P:$P,"未进班")-E35</f>
        <v>0</v>
      </c>
      <c r="E35" s="173">
        <v>0</v>
      </c>
      <c r="F35" s="75">
        <f>COUNTIFS('2-班级学员信息表'!$H:$H,"初三",'2-班级学员信息表'!$AB:$AB,"停读",'2-班级学员信息表'!$P:$P,"停读")+COUNTIFS('2-班级学员信息表'!$H:$H,"高一",'2-班级学员信息表'!$AB:$AB,"停读",'2-班级学员信息表'!$P:$P,"停读")+COUNTIFS('2-班级学员信息表'!$H:$H,"高二",'2-班级学员信息表'!$AB:$AB,"停读",'2-班级学员信息表'!$P:$P,"停读")+COUNTIFS('2-班级学员信息表'!$H:$H,"高三",'2-班级学员信息表'!$AB:$AB,"停读",'2-班级学员信息表'!$P:$P,"停读")+COUNTIFS('2-班级学员信息表'!$H:$H,"其他",'2-班级学员信息表'!$AB:$AB,"停读",'2-班级学员信息表'!$P:$P,"停读")-G35</f>
        <v>0</v>
      </c>
      <c r="G35" s="173">
        <v>0</v>
      </c>
      <c r="H35" s="192">
        <f t="shared" si="0"/>
        <v>0</v>
      </c>
      <c r="I35" s="75">
        <f>COUNTIFS('2-班级学员信息表'!$H:$H,"初三",'2-班级学员信息表'!$AB:$AB,'12-经营数据表'!I$25,'2-班级学员信息表'!$P:$P,"在读")+COUNTIFS('2-班级学员信息表'!$H:$H,"高一",'2-班级学员信息表'!$AB:$AB,'12-经营数据表'!I$25,'2-班级学员信息表'!$P:$P,"在读")+COUNTIFS('2-班级学员信息表'!$H:$H,"高二",'2-班级学员信息表'!$AB:$AB,'12-经营数据表'!I$25,'2-班级学员信息表'!$P:$P,"在读")+COUNTIFS('2-班级学员信息表'!$H:$H,"高三",'2-班级学员信息表'!$AB:$AB,'12-经营数据表'!I$25,'2-班级学员信息表'!$P:$P,"在读")+COUNTIFS('2-班级学员信息表'!$H:$H,"其他",'2-班级学员信息表'!$AB:$AB,'12-经营数据表'!I$25,'2-班级学员信息表'!$P:$P,"在读")</f>
        <v>0</v>
      </c>
      <c r="J35" s="75">
        <f>COUNTIFS('2-班级学员信息表'!$H:$H,"初三",'2-班级学员信息表'!$AB:$AB,'12-经营数据表'!J$25,'2-班级学员信息表'!$P:$P,"在读")+COUNTIFS('2-班级学员信息表'!$H:$H,"高一",'2-班级学员信息表'!$AB:$AB,'12-经营数据表'!J$25,'2-班级学员信息表'!$P:$P,"在读")+COUNTIFS('2-班级学员信息表'!$H:$H,"高二",'2-班级学员信息表'!$AB:$AB,'12-经营数据表'!J$25,'2-班级学员信息表'!$P:$P,"在读")+COUNTIFS('2-班级学员信息表'!$H:$H,"高三",'2-班级学员信息表'!$AB:$AB,'12-经营数据表'!J$25,'2-班级学员信息表'!$P:$P,"在读")+COUNTIFS('2-班级学员信息表'!$H:$H,"其他",'2-班级学员信息表'!$AB:$AB,'12-经营数据表'!J$25,'2-班级学员信息表'!$P:$P,"在读")</f>
        <v>0</v>
      </c>
      <c r="K35" s="75">
        <f>COUNTIFS('2-班级学员信息表'!$H:$H,"初三",'2-班级学员信息表'!$AB:$AB,'12-经营数据表'!K$25,'2-班级学员信息表'!$P:$P,"在读")+COUNTIFS('2-班级学员信息表'!$H:$H,"高一",'2-班级学员信息表'!$AB:$AB,'12-经营数据表'!K$25,'2-班级学员信息表'!$P:$P,"在读")+COUNTIFS('2-班级学员信息表'!$H:$H,"高二",'2-班级学员信息表'!$AB:$AB,'12-经营数据表'!K$25,'2-班级学员信息表'!$P:$P,"在读")+COUNTIFS('2-班级学员信息表'!$H:$H,"高三",'2-班级学员信息表'!$AB:$AB,'12-经营数据表'!K$25,'2-班级学员信息表'!$P:$P,"在读")+COUNTIFS('2-班级学员信息表'!$H:$H,"其他",'2-班级学员信息表'!$AB:$AB,'12-经营数据表'!K$25,'2-班级学员信息表'!$P:$P,"在读")</f>
        <v>0</v>
      </c>
      <c r="L35" s="75">
        <f>COUNTIFS('2-班级学员信息表'!$H:$H,"初三",'2-班级学员信息表'!$AB:$AB,'12-经营数据表'!L$25,'2-班级学员信息表'!$P:$P,"在读")+COUNTIFS('2-班级学员信息表'!$H:$H,"高一",'2-班级学员信息表'!$AB:$AB,'12-经营数据表'!L$25,'2-班级学员信息表'!$P:$P,"在读")+COUNTIFS('2-班级学员信息表'!$H:$H,"高二",'2-班级学员信息表'!$AB:$AB,'12-经营数据表'!L$25,'2-班级学员信息表'!$P:$P,"在读")+COUNTIFS('2-班级学员信息表'!$H:$H,"高三",'2-班级学员信息表'!$AB:$AB,'12-经营数据表'!L$25,'2-班级学员信息表'!$P:$P,"在读")+COUNTIFS('2-班级学员信息表'!$H:$H,"其他",'2-班级学员信息表'!$AB:$AB,'12-经营数据表'!L$25,'2-班级学员信息表'!$P:$P,"在读")</f>
        <v>0</v>
      </c>
      <c r="M35" s="75">
        <f>COUNTIFS('2-班级学员信息表'!$H:$H,"初三",'2-班级学员信息表'!$AB:$AB,'12-经营数据表'!M$25,'2-班级学员信息表'!$P:$P,"在读")+COUNTIFS('2-班级学员信息表'!$H:$H,"高一",'2-班级学员信息表'!$AB:$AB,'12-经营数据表'!M$25,'2-班级学员信息表'!$P:$P,"在读")+COUNTIFS('2-班级学员信息表'!$H:$H,"高二",'2-班级学员信息表'!$AB:$AB,'12-经营数据表'!M$25,'2-班级学员信息表'!$P:$P,"在读")+COUNTIFS('2-班级学员信息表'!$H:$H,"高三",'2-班级学员信息表'!$AB:$AB,'12-经营数据表'!M$25,'2-班级学员信息表'!$P:$P,"在读")+COUNTIFS('2-班级学员信息表'!$H:$H,"其他",'2-班级学员信息表'!$AB:$AB,'12-经营数据表'!M$25,'2-班级学员信息表'!$P:$P,"在读")</f>
        <v>0</v>
      </c>
      <c r="N35" s="75">
        <f>COUNTIFS('2-班级学员信息表'!$H:$H,"初三",'2-班级学员信息表'!$AB:$AB,'12-经营数据表'!N$25,'2-班级学员信息表'!$P:$P,"在读")+COUNTIFS('2-班级学员信息表'!$H:$H,"高一",'2-班级学员信息表'!$AB:$AB,'12-经营数据表'!N$25,'2-班级学员信息表'!$P:$P,"在读")+COUNTIFS('2-班级学员信息表'!$H:$H,"高二",'2-班级学员信息表'!$AB:$AB,'12-经营数据表'!N$25,'2-班级学员信息表'!$P:$P,"在读")+COUNTIFS('2-班级学员信息表'!$H:$H,"高三",'2-班级学员信息表'!$AB:$AB,'12-经营数据表'!N$25,'2-班级学员信息表'!$P:$P,"在读")+COUNTIFS('2-班级学员信息表'!$H:$H,"其他",'2-班级学员信息表'!$AB:$AB,'12-经营数据表'!N$25,'2-班级学员信息表'!$P:$P,"在读")</f>
        <v>0</v>
      </c>
      <c r="O35" s="75">
        <f>COUNTIFS('2-班级学员信息表'!$H:$H,"初三",'2-班级学员信息表'!$AB:$AB,'12-经营数据表'!O$25,'2-班级学员信息表'!$P:$P,"在读")+COUNTIFS('2-班级学员信息表'!$H:$H,"高一",'2-班级学员信息表'!$AB:$AB,'12-经营数据表'!O$25,'2-班级学员信息表'!$P:$P,"在读")+COUNTIFS('2-班级学员信息表'!$H:$H,"高二",'2-班级学员信息表'!$AB:$AB,'12-经营数据表'!O$25,'2-班级学员信息表'!$P:$P,"在读")+COUNTIFS('2-班级学员信息表'!$H:$H,"高三",'2-班级学员信息表'!$AB:$AB,'12-经营数据表'!O$25,'2-班级学员信息表'!$P:$P,"在读")+COUNTIFS('2-班级学员信息表'!$H:$H,"其他",'2-班级学员信息表'!$AB:$AB,'12-经营数据表'!O$25,'2-班级学员信息表'!$P:$P,"在读")</f>
        <v>0</v>
      </c>
      <c r="P35" s="75">
        <f>COUNTIFS('2-班级学员信息表'!$H:$H,"初三",'2-班级学员信息表'!$AB:$AB,'12-经营数据表'!P$25,'2-班级学员信息表'!$P:$P,"在读")+COUNTIFS('2-班级学员信息表'!$H:$H,"高一",'2-班级学员信息表'!$AB:$AB,'12-经营数据表'!P$25,'2-班级学员信息表'!$P:$P,"在读")+COUNTIFS('2-班级学员信息表'!$H:$H,"高二",'2-班级学员信息表'!$AB:$AB,'12-经营数据表'!P$25,'2-班级学员信息表'!$P:$P,"在读")+COUNTIFS('2-班级学员信息表'!$H:$H,"高三",'2-班级学员信息表'!$AB:$AB,'12-经营数据表'!P$25,'2-班级学员信息表'!$P:$P,"在读")+COUNTIFS('2-班级学员信息表'!$H:$H,"其他",'2-班级学员信息表'!$AB:$AB,'12-经营数据表'!P$25,'2-班级学员信息表'!$P:$P,"在读")</f>
        <v>0</v>
      </c>
      <c r="Q35" s="75">
        <f>COUNTIFS('2-班级学员信息表'!$H:$H,"初三",'2-班级学员信息表'!$AB:$AB,'12-经营数据表'!Q$25,'2-班级学员信息表'!$P:$P,"在读")+COUNTIFS('2-班级学员信息表'!$H:$H,"高一",'2-班级学员信息表'!$AB:$AB,'12-经营数据表'!Q$25,'2-班级学员信息表'!$P:$P,"在读")+COUNTIFS('2-班级学员信息表'!$H:$H,"高二",'2-班级学员信息表'!$AB:$AB,'12-经营数据表'!Q$25,'2-班级学员信息表'!$P:$P,"在读")+COUNTIFS('2-班级学员信息表'!$H:$H,"高三",'2-班级学员信息表'!$AB:$AB,'12-经营数据表'!Q$25,'2-班级学员信息表'!$P:$P,"在读")+COUNTIFS('2-班级学员信息表'!$H:$H,"其他",'2-班级学员信息表'!$AB:$AB,'12-经营数据表'!Q$25,'2-班级学员信息表'!$P:$P,"在读")</f>
        <v>0</v>
      </c>
      <c r="R35" s="75">
        <f>COUNTIFS('2-班级学员信息表'!$H:$H,"初三",'2-班级学员信息表'!$AB:$AB,'12-经营数据表'!R$25,'2-班级学员信息表'!$P:$P,"在读")+COUNTIFS('2-班级学员信息表'!$H:$H,"高一",'2-班级学员信息表'!$AB:$AB,'12-经营数据表'!R$25,'2-班级学员信息表'!$P:$P,"在读")+COUNTIFS('2-班级学员信息表'!$H:$H,"高二",'2-班级学员信息表'!$AB:$AB,'12-经营数据表'!R$25,'2-班级学员信息表'!$P:$P,"在读")+COUNTIFS('2-班级学员信息表'!$H:$H,"高三",'2-班级学员信息表'!$AB:$AB,'12-经营数据表'!R$25,'2-班级学员信息表'!$P:$P,"在读")+COUNTIFS('2-班级学员信息表'!$H:$H,"其他",'2-班级学员信息表'!$AB:$AB,'12-经营数据表'!R$25,'2-班级学员信息表'!$P:$P,"在读")</f>
        <v>0</v>
      </c>
      <c r="S35" s="75">
        <f>COUNTIFS('2-班级学员信息表'!$H:$H,"初三",'2-班级学员信息表'!$AB:$AB,'12-经营数据表'!S$25,'2-班级学员信息表'!$P:$P,"在读")+COUNTIFS('2-班级学员信息表'!$H:$H,"高一",'2-班级学员信息表'!$AB:$AB,'12-经营数据表'!S$25,'2-班级学员信息表'!$P:$P,"在读")+COUNTIFS('2-班级学员信息表'!$H:$H,"高二",'2-班级学员信息表'!$AB:$AB,'12-经营数据表'!S$25,'2-班级学员信息表'!$P:$P,"在读")+COUNTIFS('2-班级学员信息表'!$H:$H,"高三",'2-班级学员信息表'!$AB:$AB,'12-经营数据表'!S$25,'2-班级学员信息表'!$P:$P,"在读")+COUNTIFS('2-班级学员信息表'!$H:$H,"其他",'2-班级学员信息表'!$AB:$AB,'12-经营数据表'!S$25,'2-班级学员信息表'!$P:$P,"在读")</f>
        <v>0</v>
      </c>
      <c r="T35" s="75">
        <f>COUNTIFS('2-班级学员信息表'!$H:$H,"初三",'2-班级学员信息表'!$AB:$AB,'12-经营数据表'!T$25,'2-班级学员信息表'!$P:$P,"在读")+COUNTIFS('2-班级学员信息表'!$H:$H,"高一",'2-班级学员信息表'!$AB:$AB,'12-经营数据表'!T$25,'2-班级学员信息表'!$P:$P,"在读")+COUNTIFS('2-班级学员信息表'!$H:$H,"高二",'2-班级学员信息表'!$AB:$AB,'12-经营数据表'!T$25,'2-班级学员信息表'!$P:$P,"在读")+COUNTIFS('2-班级学员信息表'!$H:$H,"高三",'2-班级学员信息表'!$AB:$AB,'12-经营数据表'!T$25,'2-班级学员信息表'!$P:$P,"在读")+COUNTIFS('2-班级学员信息表'!$H:$H,"其他",'2-班级学员信息表'!$AB:$AB,'12-经营数据表'!T$25,'2-班级学员信息表'!$P:$P,"在读")</f>
        <v>0</v>
      </c>
      <c r="U35" s="75">
        <f>COUNTIFS('2-班级学员信息表'!$H:$H,"初三",'2-班级学员信息表'!$AB:$AB,'12-经营数据表'!U$25,'2-班级学员信息表'!$P:$P,"在读")+COUNTIFS('2-班级学员信息表'!$H:$H,"高一",'2-班级学员信息表'!$AB:$AB,'12-经营数据表'!U$25,'2-班级学员信息表'!$P:$P,"在读")+COUNTIFS('2-班级学员信息表'!$H:$H,"高二",'2-班级学员信息表'!$AB:$AB,'12-经营数据表'!U$25,'2-班级学员信息表'!$P:$P,"在读")+COUNTIFS('2-班级学员信息表'!$H:$H,"高三",'2-班级学员信息表'!$AB:$AB,'12-经营数据表'!U$25,'2-班级学员信息表'!$P:$P,"在读")+COUNTIFS('2-班级学员信息表'!$H:$H,"其他",'2-班级学员信息表'!$AB:$AB,'12-经营数据表'!U$25,'2-班级学员信息表'!$P:$P,"在读")</f>
        <v>0</v>
      </c>
      <c r="V35" s="75">
        <f>COUNTIFS('2-班级学员信息表'!$H:$H,"初三",'2-班级学员信息表'!$AB:$AB,'12-经营数据表'!V$25,'2-班级学员信息表'!$P:$P,"在读")+COUNTIFS('2-班级学员信息表'!$H:$H,"高一",'2-班级学员信息表'!$AB:$AB,'12-经营数据表'!V$25,'2-班级学员信息表'!$P:$P,"在读")+COUNTIFS('2-班级学员信息表'!$H:$H,"高二",'2-班级学员信息表'!$AB:$AB,'12-经营数据表'!V$25,'2-班级学员信息表'!$P:$P,"在读")+COUNTIFS('2-班级学员信息表'!$H:$H,"高三",'2-班级学员信息表'!$AB:$AB,'12-经营数据表'!V$25,'2-班级学员信息表'!$P:$P,"在读")+COUNTIFS('2-班级学员信息表'!$H:$H,"其他",'2-班级学员信息表'!$AB:$AB,'12-经营数据表'!V$25,'2-班级学员信息表'!$P:$P,"在读")</f>
        <v>0</v>
      </c>
      <c r="W35" s="75">
        <f>COUNTIFS('2-班级学员信息表'!$H:$H,"初三",'2-班级学员信息表'!$AB:$AB,'12-经营数据表'!W$25,'2-班级学员信息表'!$P:$P,"在读")+COUNTIFS('2-班级学员信息表'!$H:$H,"高一",'2-班级学员信息表'!$AB:$AB,'12-经营数据表'!W$25,'2-班级学员信息表'!$P:$P,"在读")+COUNTIFS('2-班级学员信息表'!$H:$H,"高二",'2-班级学员信息表'!$AB:$AB,'12-经营数据表'!W$25,'2-班级学员信息表'!$P:$P,"在读")+COUNTIFS('2-班级学员信息表'!$H:$H,"高三",'2-班级学员信息表'!$AB:$AB,'12-经营数据表'!W$25,'2-班级学员信息表'!$P:$P,"在读")+COUNTIFS('2-班级学员信息表'!$H:$H,"其他",'2-班级学员信息表'!$AB:$AB,'12-经营数据表'!W$25,'2-班级学员信息表'!$P:$P,"在读")</f>
        <v>0</v>
      </c>
      <c r="X35" s="75">
        <f>COUNTIFS('2-班级学员信息表'!$H:$H,"初三",'2-班级学员信息表'!$AB:$AB,'12-经营数据表'!X$25,'2-班级学员信息表'!$P:$P,"在读")+COUNTIFS('2-班级学员信息表'!$H:$H,"高一",'2-班级学员信息表'!$AB:$AB,'12-经营数据表'!X$25,'2-班级学员信息表'!$P:$P,"在读")+COUNTIFS('2-班级学员信息表'!$H:$H,"高二",'2-班级学员信息表'!$AB:$AB,'12-经营数据表'!X$25,'2-班级学员信息表'!$P:$P,"在读")+COUNTIFS('2-班级学员信息表'!$H:$H,"高三",'2-班级学员信息表'!$AB:$AB,'12-经营数据表'!X$25,'2-班级学员信息表'!$P:$P,"在读")+COUNTIFS('2-班级学员信息表'!$H:$H,"其他",'2-班级学员信息表'!$AB:$AB,'12-经营数据表'!X$25,'2-班级学员信息表'!$P:$P,"在读")</f>
        <v>0</v>
      </c>
      <c r="Y35" s="75">
        <f>COUNTIFS('2-班级学员信息表'!$H:$H,"初三",'2-班级学员信息表'!$AB:$AB,'12-经营数据表'!Y$25,'2-班级学员信息表'!$P:$P,"在读")+COUNTIFS('2-班级学员信息表'!$H:$H,"高一",'2-班级学员信息表'!$AB:$AB,'12-经营数据表'!Y$25,'2-班级学员信息表'!$P:$P,"在读")+COUNTIFS('2-班级学员信息表'!$H:$H,"高二",'2-班级学员信息表'!$AB:$AB,'12-经营数据表'!Y$25,'2-班级学员信息表'!$P:$P,"在读")+COUNTIFS('2-班级学员信息表'!$H:$H,"高三",'2-班级学员信息表'!$AB:$AB,'12-经营数据表'!Y$25,'2-班级学员信息表'!$P:$P,"在读")+COUNTIFS('2-班级学员信息表'!$H:$H,"其他",'2-班级学员信息表'!$AB:$AB,'12-经营数据表'!Y$25,'2-班级学员信息表'!$P:$P,"在读")</f>
        <v>0</v>
      </c>
      <c r="Z35" s="75">
        <f>COUNTIFS('2-班级学员信息表'!$H:$H,"初三",'2-班级学员信息表'!$AB:$AB,'12-经营数据表'!Z$25,'2-班级学员信息表'!$P:$P,"在读")+COUNTIFS('2-班级学员信息表'!$H:$H,"高一",'2-班级学员信息表'!$AB:$AB,'12-经营数据表'!Z$25,'2-班级学员信息表'!$P:$P,"在读")+COUNTIFS('2-班级学员信息表'!$H:$H,"高二",'2-班级学员信息表'!$AB:$AB,'12-经营数据表'!Z$25,'2-班级学员信息表'!$P:$P,"在读")+COUNTIFS('2-班级学员信息表'!$H:$H,"高三",'2-班级学员信息表'!$AB:$AB,'12-经营数据表'!Z$25,'2-班级学员信息表'!$P:$P,"在读")+COUNTIFS('2-班级学员信息表'!$H:$H,"其他",'2-班级学员信息表'!$AB:$AB,'12-经营数据表'!Z$25,'2-班级学员信息表'!$P:$P,"在读")</f>
        <v>0</v>
      </c>
      <c r="AA35" s="75">
        <f>COUNTIFS('2-班级学员信息表'!$H:$H,"初三",'2-班级学员信息表'!$AB:$AB,'12-经营数据表'!AA$25,'2-班级学员信息表'!$P:$P,"在读")+COUNTIFS('2-班级学员信息表'!$H:$H,"高一",'2-班级学员信息表'!$AB:$AB,'12-经营数据表'!AA$25,'2-班级学员信息表'!$P:$P,"在读")+COUNTIFS('2-班级学员信息表'!$H:$H,"高二",'2-班级学员信息表'!$AB:$AB,'12-经营数据表'!AA$25,'2-班级学员信息表'!$P:$P,"在读")+COUNTIFS('2-班级学员信息表'!$H:$H,"高三",'2-班级学员信息表'!$AB:$AB,'12-经营数据表'!AA$25,'2-班级学员信息表'!$P:$P,"在读")+COUNTIFS('2-班级学员信息表'!$H:$H,"其他",'2-班级学员信息表'!$AB:$AB,'12-经营数据表'!AA$25,'2-班级学员信息表'!$P:$P,"在读")</f>
        <v>0</v>
      </c>
      <c r="AB35" s="75">
        <f>COUNTIFS('2-班级学员信息表'!$H:$H,"初三",'2-班级学员信息表'!$AB:$AB,'12-经营数据表'!AB$25,'2-班级学员信息表'!$P:$P,"在读")+COUNTIFS('2-班级学员信息表'!$H:$H,"高一",'2-班级学员信息表'!$AB:$AB,'12-经营数据表'!AB$25,'2-班级学员信息表'!$P:$P,"在读")+COUNTIFS('2-班级学员信息表'!$H:$H,"高二",'2-班级学员信息表'!$AB:$AB,'12-经营数据表'!AB$25,'2-班级学员信息表'!$P:$P,"在读")+COUNTIFS('2-班级学员信息表'!$H:$H,"高三",'2-班级学员信息表'!$AB:$AB,'12-经营数据表'!AB$25,'2-班级学员信息表'!$P:$P,"在读")+COUNTIFS('2-班级学员信息表'!$H:$H,"其他",'2-班级学员信息表'!$AB:$AB,'12-经营数据表'!AB$25,'2-班级学员信息表'!$P:$P,"在读")</f>
        <v>0</v>
      </c>
      <c r="AC35" s="75">
        <f>COUNTIFS('2-班级学员信息表'!$H:$H,"初三",'2-班级学员信息表'!$AB:$AB,'12-经营数据表'!AC$25,'2-班级学员信息表'!$P:$P,"在读")+COUNTIFS('2-班级学员信息表'!$H:$H,"高一",'2-班级学员信息表'!$AB:$AB,'12-经营数据表'!AC$25,'2-班级学员信息表'!$P:$P,"在读")+COUNTIFS('2-班级学员信息表'!$H:$H,"高二",'2-班级学员信息表'!$AB:$AB,'12-经营数据表'!AC$25,'2-班级学员信息表'!$P:$P,"在读")+COUNTIFS('2-班级学员信息表'!$H:$H,"高三",'2-班级学员信息表'!$AB:$AB,'12-经营数据表'!AC$25,'2-班级学员信息表'!$P:$P,"在读")+COUNTIFS('2-班级学员信息表'!$H:$H,"其他",'2-班级学员信息表'!$AB:$AB,'12-经营数据表'!AC$25,'2-班级学员信息表'!$P:$P,"在读")</f>
        <v>0</v>
      </c>
      <c r="AD35" s="75">
        <f>COUNTIFS('2-班级学员信息表'!$H:$H,"初三",'2-班级学员信息表'!$AB:$AB,'12-经营数据表'!AD$25,'2-班级学员信息表'!$P:$P,"在读")+COUNTIFS('2-班级学员信息表'!$H:$H,"高一",'2-班级学员信息表'!$AB:$AB,'12-经营数据表'!AD$25,'2-班级学员信息表'!$P:$P,"在读")+COUNTIFS('2-班级学员信息表'!$H:$H,"高二",'2-班级学员信息表'!$AB:$AB,'12-经营数据表'!AD$25,'2-班级学员信息表'!$P:$P,"在读")+COUNTIFS('2-班级学员信息表'!$H:$H,"高三",'2-班级学员信息表'!$AB:$AB,'12-经营数据表'!AD$25,'2-班级学员信息表'!$P:$P,"在读")+COUNTIFS('2-班级学员信息表'!$H:$H,"其他",'2-班级学员信息表'!$AB:$AB,'12-经营数据表'!AD$25,'2-班级学员信息表'!$P:$P,"在读")</f>
        <v>0</v>
      </c>
      <c r="AE35" s="75">
        <f>COUNTIFS('2-班级学员信息表'!$H:$H,"初三",'2-班级学员信息表'!$AB:$AB,'12-经营数据表'!AE$25,'2-班级学员信息表'!$P:$P,"在读")+COUNTIFS('2-班级学员信息表'!$H:$H,"高一",'2-班级学员信息表'!$AB:$AB,'12-经营数据表'!AE$25,'2-班级学员信息表'!$P:$P,"在读")+COUNTIFS('2-班级学员信息表'!$H:$H,"高二",'2-班级学员信息表'!$AB:$AB,'12-经营数据表'!AE$25,'2-班级学员信息表'!$P:$P,"在读")+COUNTIFS('2-班级学员信息表'!$H:$H,"高三",'2-班级学员信息表'!$AB:$AB,'12-经营数据表'!AE$25,'2-班级学员信息表'!$P:$P,"在读")+COUNTIFS('2-班级学员信息表'!$H:$H,"其他",'2-班级学员信息表'!$AB:$AB,'12-经营数据表'!AE$25,'2-班级学员信息表'!$P:$P,"在读")</f>
        <v>0</v>
      </c>
      <c r="AF35" s="75">
        <f>COUNTIFS('2-班级学员信息表'!$H:$H,"初三",'2-班级学员信息表'!$AB:$AB,'12-经营数据表'!AF$25,'2-班级学员信息表'!$P:$P,"在读")+COUNTIFS('2-班级学员信息表'!$H:$H,"高一",'2-班级学员信息表'!$AB:$AB,'12-经营数据表'!AF$25,'2-班级学员信息表'!$P:$P,"在读")+COUNTIFS('2-班级学员信息表'!$H:$H,"高二",'2-班级学员信息表'!$AB:$AB,'12-经营数据表'!AF$25,'2-班级学员信息表'!$P:$P,"在读")+COUNTIFS('2-班级学员信息表'!$H:$H,"高三",'2-班级学员信息表'!$AB:$AB,'12-经营数据表'!AF$25,'2-班级学员信息表'!$P:$P,"在读")+COUNTIFS('2-班级学员信息表'!$H:$H,"其他",'2-班级学员信息表'!$AB:$AB,'12-经营数据表'!AF$25,'2-班级学员信息表'!$P:$P,"在读")</f>
        <v>0</v>
      </c>
      <c r="AG35" s="75">
        <f>COUNTIFS('2-班级学员信息表'!$H:$H,"初三",'2-班级学员信息表'!$AB:$AB,'12-经营数据表'!AG$25,'2-班级学员信息表'!$P:$P,"在读")+COUNTIFS('2-班级学员信息表'!$H:$H,"高一",'2-班级学员信息表'!$AB:$AB,'12-经营数据表'!AG$25,'2-班级学员信息表'!$P:$P,"在读")+COUNTIFS('2-班级学员信息表'!$H:$H,"高二",'2-班级学员信息表'!$AB:$AB,'12-经营数据表'!AG$25,'2-班级学员信息表'!$P:$P,"在读")+COUNTIFS('2-班级学员信息表'!$H:$H,"高三",'2-班级学员信息表'!$AB:$AB,'12-经营数据表'!AG$25,'2-班级学员信息表'!$P:$P,"在读")+COUNTIFS('2-班级学员信息表'!$H:$H,"其他",'2-班级学员信息表'!$AB:$AB,'12-经营数据表'!AG$25,'2-班级学员信息表'!$P:$P,"在读")</f>
        <v>0</v>
      </c>
      <c r="AH35" s="75">
        <f>COUNTIFS('2-班级学员信息表'!$H:$H,"初三",'2-班级学员信息表'!$AB:$AB,'12-经营数据表'!AH$25,'2-班级学员信息表'!$P:$P,"在读")+COUNTIFS('2-班级学员信息表'!$H:$H,"高一",'2-班级学员信息表'!$AB:$AB,'12-经营数据表'!AH$25,'2-班级学员信息表'!$P:$P,"在读")+COUNTIFS('2-班级学员信息表'!$H:$H,"高二",'2-班级学员信息表'!$AB:$AB,'12-经营数据表'!AH$25,'2-班级学员信息表'!$P:$P,"在读")+COUNTIFS('2-班级学员信息表'!$H:$H,"高三",'2-班级学员信息表'!$AB:$AB,'12-经营数据表'!AH$25,'2-班级学员信息表'!$P:$P,"在读")+COUNTIFS('2-班级学员信息表'!$H:$H,"其他",'2-班级学员信息表'!$AB:$AB,'12-经营数据表'!AH$25,'2-班级学员信息表'!$P:$P,"在读")</f>
        <v>0</v>
      </c>
      <c r="AI35" s="75">
        <f>COUNTIFS('2-班级学员信息表'!$H:$H,"初三",'2-班级学员信息表'!$AB:$AB,'12-经营数据表'!AI$25,'2-班级学员信息表'!$P:$P,"在读")+COUNTIFS('2-班级学员信息表'!$H:$H,"高一",'2-班级学员信息表'!$AB:$AB,'12-经营数据表'!AI$25,'2-班级学员信息表'!$P:$P,"在读")+COUNTIFS('2-班级学员信息表'!$H:$H,"高二",'2-班级学员信息表'!$AB:$AB,'12-经营数据表'!AI$25,'2-班级学员信息表'!$P:$P,"在读")+COUNTIFS('2-班级学员信息表'!$H:$H,"高三",'2-班级学员信息表'!$AB:$AB,'12-经营数据表'!AI$25,'2-班级学员信息表'!$P:$P,"在读")+COUNTIFS('2-班级学员信息表'!$H:$H,"其他",'2-班级学员信息表'!$AB:$AB,'12-经营数据表'!AI$25,'2-班级学员信息表'!$P:$P,"在读")</f>
        <v>0</v>
      </c>
      <c r="AJ35" s="75">
        <f>COUNTIFS('2-班级学员信息表'!$H:$H,"初三",'2-班级学员信息表'!$AB:$AB,'12-经营数据表'!AJ$25,'2-班级学员信息表'!$P:$P,"在读")+COUNTIFS('2-班级学员信息表'!$H:$H,"高一",'2-班级学员信息表'!$AB:$AB,'12-经营数据表'!AJ$25,'2-班级学员信息表'!$P:$P,"在读")+COUNTIFS('2-班级学员信息表'!$H:$H,"高二",'2-班级学员信息表'!$AB:$AB,'12-经营数据表'!AJ$25,'2-班级学员信息表'!$P:$P,"在读")+COUNTIFS('2-班级学员信息表'!$H:$H,"高三",'2-班级学员信息表'!$AB:$AB,'12-经营数据表'!AJ$25,'2-班级学员信息表'!$P:$P,"在读")+COUNTIFS('2-班级学员信息表'!$H:$H,"其他",'2-班级学员信息表'!$AB:$AB,'12-经营数据表'!AJ$25,'2-班级学员信息表'!$P:$P,"在读")</f>
        <v>0</v>
      </c>
      <c r="AK35" s="75">
        <f>COUNTIFS('2-班级学员信息表'!$H:$H,"初三",'2-班级学员信息表'!$AB:$AB,'12-经营数据表'!AK$25,'2-班级学员信息表'!$P:$P,"在读")+COUNTIFS('2-班级学员信息表'!$H:$H,"高一",'2-班级学员信息表'!$AB:$AB,'12-经营数据表'!AK$25,'2-班级学员信息表'!$P:$P,"在读")+COUNTIFS('2-班级学员信息表'!$H:$H,"高二",'2-班级学员信息表'!$AB:$AB,'12-经营数据表'!AK$25,'2-班级学员信息表'!$P:$P,"在读")+COUNTIFS('2-班级学员信息表'!$H:$H,"高三",'2-班级学员信息表'!$AB:$AB,'12-经营数据表'!AK$25,'2-班级学员信息表'!$P:$P,"在读")+COUNTIFS('2-班级学员信息表'!$H:$H,"其他",'2-班级学员信息表'!$AB:$AB,'12-经营数据表'!AK$25,'2-班级学员信息表'!$P:$P,"在读")</f>
        <v>0</v>
      </c>
      <c r="AL35" s="75">
        <f>COUNTIFS('2-班级学员信息表'!$H:$H,"初三",'2-班级学员信息表'!$AB:$AB,'12-经营数据表'!AL$25,'2-班级学员信息表'!$P:$P,"在读")+COUNTIFS('2-班级学员信息表'!$H:$H,"高一",'2-班级学员信息表'!$AB:$AB,'12-经营数据表'!AL$25,'2-班级学员信息表'!$P:$P,"在读")+COUNTIFS('2-班级学员信息表'!$H:$H,"高二",'2-班级学员信息表'!$AB:$AB,'12-经营数据表'!AL$25,'2-班级学员信息表'!$P:$P,"在读")+COUNTIFS('2-班级学员信息表'!$H:$H,"高三",'2-班级学员信息表'!$AB:$AB,'12-经营数据表'!AL$25,'2-班级学员信息表'!$P:$P,"在读")+COUNTIFS('2-班级学员信息表'!$H:$H,"其他",'2-班级学员信息表'!$AB:$AB,'12-经营数据表'!AL$25,'2-班级学员信息表'!$P:$P,"在读")</f>
        <v>0</v>
      </c>
      <c r="AM35" s="75">
        <f>COUNTIFS('2-班级学员信息表'!$H:$H,"初三",'2-班级学员信息表'!$AB:$AB,'12-经营数据表'!AM$25,'2-班级学员信息表'!$P:$P,"在读")+COUNTIFS('2-班级学员信息表'!$H:$H,"高一",'2-班级学员信息表'!$AB:$AB,'12-经营数据表'!AM$25,'2-班级学员信息表'!$P:$P,"在读")+COUNTIFS('2-班级学员信息表'!$H:$H,"高二",'2-班级学员信息表'!$AB:$AB,'12-经营数据表'!AM$25,'2-班级学员信息表'!$P:$P,"在读")+COUNTIFS('2-班级学员信息表'!$H:$H,"高三",'2-班级学员信息表'!$AB:$AB,'12-经营数据表'!AM$25,'2-班级学员信息表'!$P:$P,"在读")+COUNTIFS('2-班级学员信息表'!$H:$H,"其他",'2-班级学员信息表'!$AB:$AB,'12-经营数据表'!AM$25,'2-班级学员信息表'!$P:$P,"在读")</f>
        <v>0</v>
      </c>
      <c r="AN35" s="76">
        <f>COUNTIFS('2-班级学员信息表'!$H:$H,"初三",'2-班级学员信息表'!$P:$P,"在读")+COUNTIFS('2-班级学员信息表'!$H:$H,"高一",'2-班级学员信息表'!$P:$P,"在读")+COUNTIFS('2-班级学员信息表'!$H:$H,"高二",'2-班级学员信息表'!$P:$P,"在读")+COUNTIFS('2-班级学员信息表'!$H:$H,"高三",'2-班级学员信息表'!$P:$P,"在读")+COUNTIFS('2-班级学员信息表'!$H:$H,"其他",'2-班级学员信息表'!$P:$P,"在读")-H35</f>
        <v>0</v>
      </c>
    </row>
    <row r="36" spans="1:40">
      <c r="A36" s="58"/>
      <c r="B36" s="60" t="s">
        <v>93</v>
      </c>
      <c r="C36" s="192">
        <f t="shared" ref="C36:AF36" si="2">SUM(C26:C35)</f>
        <v>133</v>
      </c>
      <c r="D36" s="192">
        <f t="shared" si="2"/>
        <v>81</v>
      </c>
      <c r="E36" s="192">
        <f t="shared" si="2"/>
        <v>0</v>
      </c>
      <c r="F36" s="192">
        <f t="shared" si="2"/>
        <v>0</v>
      </c>
      <c r="G36" s="192">
        <f t="shared" si="2"/>
        <v>0</v>
      </c>
      <c r="H36" s="192">
        <f t="shared" si="2"/>
        <v>52</v>
      </c>
      <c r="I36" s="192">
        <f t="shared" si="2"/>
        <v>0</v>
      </c>
      <c r="J36" s="192">
        <f t="shared" ref="J36" si="3">SUM(J26:J35)</f>
        <v>0</v>
      </c>
      <c r="K36" s="192">
        <f t="shared" si="2"/>
        <v>0</v>
      </c>
      <c r="L36" s="192">
        <f t="shared" si="2"/>
        <v>0</v>
      </c>
      <c r="M36" s="192">
        <f t="shared" si="2"/>
        <v>0</v>
      </c>
      <c r="N36" s="192">
        <f t="shared" si="2"/>
        <v>0</v>
      </c>
      <c r="O36" s="192">
        <f t="shared" si="2"/>
        <v>0</v>
      </c>
      <c r="P36" s="192">
        <f t="shared" si="2"/>
        <v>37</v>
      </c>
      <c r="Q36" s="192">
        <f t="shared" si="2"/>
        <v>0</v>
      </c>
      <c r="R36" s="192">
        <f t="shared" si="2"/>
        <v>10</v>
      </c>
      <c r="S36" s="192">
        <f t="shared" si="2"/>
        <v>5</v>
      </c>
      <c r="T36" s="192">
        <f t="shared" si="2"/>
        <v>0</v>
      </c>
      <c r="U36" s="192">
        <f t="shared" si="2"/>
        <v>0</v>
      </c>
      <c r="V36" s="192">
        <f t="shared" si="2"/>
        <v>0</v>
      </c>
      <c r="W36" s="192">
        <f t="shared" si="2"/>
        <v>0</v>
      </c>
      <c r="X36" s="192">
        <f t="shared" si="2"/>
        <v>0</v>
      </c>
      <c r="Y36" s="192">
        <f t="shared" si="2"/>
        <v>0</v>
      </c>
      <c r="Z36" s="192">
        <f t="shared" si="2"/>
        <v>0</v>
      </c>
      <c r="AA36" s="192">
        <f t="shared" si="2"/>
        <v>0</v>
      </c>
      <c r="AB36" s="192">
        <f t="shared" si="2"/>
        <v>0</v>
      </c>
      <c r="AC36" s="192">
        <f t="shared" si="2"/>
        <v>0</v>
      </c>
      <c r="AD36" s="192">
        <f t="shared" si="2"/>
        <v>0</v>
      </c>
      <c r="AE36" s="192">
        <f t="shared" si="2"/>
        <v>0</v>
      </c>
      <c r="AF36" s="192">
        <f t="shared" si="2"/>
        <v>0</v>
      </c>
      <c r="AG36" s="192">
        <f t="shared" ref="AG36" si="4">SUM(AG26:AG35)</f>
        <v>0</v>
      </c>
      <c r="AH36" s="192">
        <f t="shared" ref="AH36:AI36" si="5">SUM(AH26:AH35)</f>
        <v>0</v>
      </c>
      <c r="AI36" s="192">
        <f t="shared" si="5"/>
        <v>0</v>
      </c>
      <c r="AJ36" s="192">
        <f>SUM(AJ26:AJ35)</f>
        <v>0</v>
      </c>
      <c r="AK36" s="192">
        <f>SUM(AK26:AK35)</f>
        <v>0</v>
      </c>
      <c r="AL36" s="192">
        <f>SUM(AL26:AL35)</f>
        <v>0</v>
      </c>
      <c r="AM36" s="192">
        <f>SUM(AM26:AM35)</f>
        <v>0</v>
      </c>
    </row>
    <row r="37" spans="1:40">
      <c r="A37" s="58"/>
      <c r="B37" s="59"/>
      <c r="C37" s="76">
        <f>C36-D46</f>
        <v>0</v>
      </c>
      <c r="D37" s="74"/>
      <c r="E37" s="77"/>
      <c r="F37" s="76"/>
      <c r="G37" s="77"/>
      <c r="H37" s="76">
        <f>H36-D57</f>
        <v>0</v>
      </c>
      <c r="I37" s="76">
        <f>COUNTIFS('2-班级学员信息表'!$AB:$AB,'12-经营数据表'!I$25,'2-班级学员信息表'!$P:$P,"在读")-I36</f>
        <v>0</v>
      </c>
      <c r="J37" s="76">
        <f>COUNTIFS('2-班级学员信息表'!$AB:$AB,'12-经营数据表'!J$25,'2-班级学员信息表'!$P:$P,"在读")-J36</f>
        <v>0</v>
      </c>
      <c r="K37" s="76">
        <f>COUNTIFS('2-班级学员信息表'!$AB:$AB,'12-经营数据表'!K$25,'2-班级学员信息表'!$P:$P,"在读")-K36</f>
        <v>0</v>
      </c>
      <c r="L37" s="76">
        <f>COUNTIFS('2-班级学员信息表'!$AB:$AB,'12-经营数据表'!L$25,'2-班级学员信息表'!$P:$P,"在读")-L36</f>
        <v>0</v>
      </c>
      <c r="M37" s="76">
        <f>COUNTIFS('2-班级学员信息表'!$AB:$AB,'12-经营数据表'!M$25,'2-班级学员信息表'!$P:$P,"在读")-M36</f>
        <v>0</v>
      </c>
      <c r="N37" s="76">
        <f>COUNTIFS('2-班级学员信息表'!$AB:$AB,'12-经营数据表'!N$25,'2-班级学员信息表'!$P:$P,"在读")-N36</f>
        <v>0</v>
      </c>
      <c r="O37" s="76">
        <f>COUNTIFS('2-班级学员信息表'!$AB:$AB,'12-经营数据表'!O$25,'2-班级学员信息表'!$P:$P,"在读")-O36</f>
        <v>0</v>
      </c>
      <c r="P37" s="76">
        <f>COUNTIFS('2-班级学员信息表'!$AB:$AB,'12-经营数据表'!P$25,'2-班级学员信息表'!$P:$P,"在读")-P36</f>
        <v>0</v>
      </c>
      <c r="Q37" s="76">
        <f>COUNTIFS('2-班级学员信息表'!$AB:$AB,'12-经营数据表'!Q$25,'2-班级学员信息表'!$P:$P,"在读")-Q36</f>
        <v>0</v>
      </c>
      <c r="R37" s="76">
        <f>COUNTIFS('2-班级学员信息表'!$AB:$AB,'12-经营数据表'!R$25,'2-班级学员信息表'!$P:$P,"在读")-R36</f>
        <v>0</v>
      </c>
      <c r="S37" s="76">
        <f>COUNTIFS('2-班级学员信息表'!$AB:$AB,'12-经营数据表'!S$25,'2-班级学员信息表'!$P:$P,"在读")-S36</f>
        <v>0</v>
      </c>
      <c r="T37" s="76">
        <f>COUNTIFS('2-班级学员信息表'!$AB:$AB,'12-经营数据表'!T$25,'2-班级学员信息表'!$P:$P,"在读")-T36</f>
        <v>0</v>
      </c>
      <c r="U37" s="76">
        <f>COUNTIFS('2-班级学员信息表'!$AB:$AB,'12-经营数据表'!U$25,'2-班级学员信息表'!$P:$P,"在读")-U36</f>
        <v>0</v>
      </c>
      <c r="V37" s="76">
        <f>COUNTIFS('2-班级学员信息表'!$AB:$AB,'12-经营数据表'!V$25,'2-班级学员信息表'!$P:$P,"在读")-V36</f>
        <v>0</v>
      </c>
      <c r="W37" s="76">
        <f>COUNTIFS('2-班级学员信息表'!$AB:$AB,'12-经营数据表'!W$25,'2-班级学员信息表'!$P:$P,"在读")-W36</f>
        <v>0</v>
      </c>
      <c r="X37" s="76">
        <f>COUNTIFS('2-班级学员信息表'!$AB:$AB,'12-经营数据表'!X$25,'2-班级学员信息表'!$P:$P,"在读")-X36</f>
        <v>0</v>
      </c>
      <c r="Y37" s="76">
        <f>COUNTIFS('2-班级学员信息表'!$AB:$AB,'12-经营数据表'!Y$25,'2-班级学员信息表'!$P:$P,"在读")-Y36</f>
        <v>0</v>
      </c>
      <c r="Z37" s="76">
        <f>COUNTIFS('2-班级学员信息表'!$AB:$AB,'12-经营数据表'!Z$25,'2-班级学员信息表'!$P:$P,"在读")-Z36</f>
        <v>0</v>
      </c>
      <c r="AA37" s="76">
        <f>COUNTIFS('2-班级学员信息表'!$AB:$AB,'12-经营数据表'!AA$25,'2-班级学员信息表'!$P:$P,"在读")-AA36</f>
        <v>0</v>
      </c>
      <c r="AB37" s="76">
        <f>COUNTIFS('2-班级学员信息表'!$AB:$AB,'12-经营数据表'!AB$25,'2-班级学员信息表'!$P:$P,"在读")-AB36</f>
        <v>0</v>
      </c>
      <c r="AC37" s="76">
        <f>COUNTIFS('2-班级学员信息表'!$AB:$AB,'12-经营数据表'!AC$25,'2-班级学员信息表'!$P:$P,"在读")-AC36</f>
        <v>0</v>
      </c>
      <c r="AD37" s="76">
        <f>COUNTIFS('2-班级学员信息表'!$AB:$AB,'12-经营数据表'!AD$25,'2-班级学员信息表'!$P:$P,"在读")-AD36</f>
        <v>0</v>
      </c>
      <c r="AE37" s="76">
        <f>COUNTIFS('2-班级学员信息表'!$AB:$AB,'12-经营数据表'!AE$25,'2-班级学员信息表'!$P:$P,"在读")-AE36</f>
        <v>0</v>
      </c>
      <c r="AF37" s="76">
        <f>COUNTIFS('2-班级学员信息表'!$AB:$AB,'12-经营数据表'!AF$25,'2-班级学员信息表'!$P:$P,"在读")-AF36</f>
        <v>0</v>
      </c>
      <c r="AG37" s="76">
        <f>COUNTIFS('2-班级学员信息表'!$AB:$AB,'12-经营数据表'!AG$25,'2-班级学员信息表'!$P:$P,"在读")-AG36</f>
        <v>0</v>
      </c>
      <c r="AH37" s="76">
        <f>COUNTIFS('2-班级学员信息表'!$AB:$AB,'12-经营数据表'!AH$25,'2-班级学员信息表'!$P:$P,"在读")-AH36</f>
        <v>0</v>
      </c>
      <c r="AI37" s="76">
        <f>COUNTIFS('2-班级学员信息表'!$AB:$AB,'12-经营数据表'!AI$25,'2-班级学员信息表'!$P:$P,"在读")-AI36</f>
        <v>0</v>
      </c>
      <c r="AJ37" s="76">
        <f>COUNTIFS('2-班级学员信息表'!$AB:$AB,'12-经营数据表'!AJ$25,'2-班级学员信息表'!$P:$P,"在读")-AJ36</f>
        <v>0</v>
      </c>
      <c r="AK37" s="76">
        <f>COUNTIFS('2-班级学员信息表'!$AB:$AB,'12-经营数据表'!AK$25,'2-班级学员信息表'!$P:$P,"在读")-AK36</f>
        <v>0</v>
      </c>
      <c r="AL37" s="76">
        <f>COUNTIFS('2-班级学员信息表'!$AB:$AB,'12-经营数据表'!AL$25,'2-班级学员信息表'!$P:$P,"在读")-AL36</f>
        <v>0</v>
      </c>
      <c r="AM37" s="76">
        <f>COUNTIFS('2-班级学员信息表'!$AB:$AB,'12-经营数据表'!AM$25,'2-班级学员信息表'!$P:$P,"在读")-AM36</f>
        <v>0</v>
      </c>
    </row>
    <row r="38" spans="1:40">
      <c r="A38" s="78"/>
      <c r="B38" s="371" t="s">
        <v>157</v>
      </c>
      <c r="C38" s="371"/>
      <c r="D38" s="79" t="s">
        <v>158</v>
      </c>
      <c r="E38" s="200"/>
      <c r="F38" s="200"/>
      <c r="G38" s="200"/>
      <c r="H38" s="200"/>
      <c r="I38" s="200"/>
      <c r="J38" s="200"/>
      <c r="K38" s="200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</row>
    <row r="39" spans="1:40">
      <c r="A39" s="58"/>
      <c r="B39" s="372" t="s">
        <v>159</v>
      </c>
      <c r="C39" s="372"/>
      <c r="D39" s="173">
        <v>49</v>
      </c>
      <c r="E39" s="201"/>
      <c r="F39" s="201"/>
      <c r="G39" s="201"/>
      <c r="H39" s="201"/>
      <c r="I39" s="201"/>
      <c r="J39" s="201"/>
      <c r="K39" s="201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</row>
    <row r="40" spans="1:40">
      <c r="A40" s="58"/>
      <c r="B40" s="373" t="s">
        <v>160</v>
      </c>
      <c r="C40" s="373"/>
      <c r="D40" s="75">
        <f>COUNTIFS('10-新增明细'!$D$2:$D$120,"新生",'10-新增明细'!$E$2:$E$120,"&lt;&gt;")</f>
        <v>83</v>
      </c>
      <c r="E40" s="201"/>
      <c r="F40" s="201"/>
      <c r="G40" s="201"/>
      <c r="H40" s="201"/>
      <c r="I40" s="201"/>
      <c r="J40" s="201"/>
      <c r="K40" s="201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</row>
    <row r="41" spans="1:40">
      <c r="A41" s="58"/>
      <c r="B41" s="374" t="s">
        <v>161</v>
      </c>
      <c r="C41" s="374"/>
      <c r="D41" s="75">
        <f>COUNTIFS('10-新增明细'!$D$2:$D$120,"转入",'10-新增明细'!$E$2:$E$120,"&lt;&gt;")</f>
        <v>1</v>
      </c>
      <c r="E41" s="201"/>
      <c r="F41" s="201"/>
      <c r="G41" s="201"/>
      <c r="H41" s="201"/>
      <c r="I41" s="201"/>
      <c r="J41" s="201"/>
      <c r="K41" s="201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</row>
    <row r="42" spans="1:40">
      <c r="A42" s="58"/>
      <c r="B42" s="374" t="s">
        <v>162</v>
      </c>
      <c r="C42" s="374"/>
      <c r="D42" s="75">
        <f>COUNTIFS('10-新增明细'!$D$2:$D$120,"流失回来",'10-新增明细'!$E$2:$E$120,"&lt;&gt;")</f>
        <v>0</v>
      </c>
      <c r="E42" s="201"/>
      <c r="F42" s="201"/>
      <c r="G42" s="201"/>
      <c r="H42" s="201"/>
      <c r="I42" s="201"/>
      <c r="J42" s="201"/>
      <c r="K42" s="201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</row>
    <row r="43" spans="1:40">
      <c r="A43" s="58"/>
      <c r="B43" s="379" t="s">
        <v>163</v>
      </c>
      <c r="C43" s="379"/>
      <c r="D43" s="75">
        <f>COUNTIFS('11-减少明细'!$D$2:$D$120,"流失",'11-减少明细'!$E$2:$E$120,"&lt;&gt;")</f>
        <v>0</v>
      </c>
      <c r="E43" s="201"/>
      <c r="F43" s="201"/>
      <c r="G43" s="201"/>
      <c r="H43" s="201"/>
      <c r="I43" s="201"/>
      <c r="J43" s="201"/>
      <c r="K43" s="201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</row>
    <row r="44" spans="1:40">
      <c r="A44" s="58"/>
      <c r="B44" s="374" t="s">
        <v>164</v>
      </c>
      <c r="C44" s="374"/>
      <c r="D44" s="75">
        <f>COUNTIFS('11-减少明细'!$D$2:$D$120,"退费",'11-减少明细'!$E$2:$E$120,"&lt;&gt;")</f>
        <v>0</v>
      </c>
      <c r="E44" s="201"/>
      <c r="F44" s="201"/>
      <c r="G44" s="201"/>
      <c r="H44" s="201"/>
      <c r="I44" s="201"/>
      <c r="J44" s="201"/>
      <c r="K44" s="201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</row>
    <row r="45" spans="1:40">
      <c r="A45" s="58"/>
      <c r="B45" s="373" t="s">
        <v>165</v>
      </c>
      <c r="C45" s="373"/>
      <c r="D45" s="75">
        <f>COUNTIFS('11-减少明细'!$D$2:$D$120,"转出",'11-减少明细'!$E$2:$E$120,"&lt;&gt;")</f>
        <v>0</v>
      </c>
      <c r="E45" s="201"/>
      <c r="F45" s="201"/>
      <c r="G45" s="201"/>
      <c r="H45" s="201"/>
      <c r="I45" s="201"/>
      <c r="J45" s="201"/>
      <c r="K45" s="201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</row>
    <row r="46" spans="1:40">
      <c r="A46" s="58"/>
      <c r="B46" s="379" t="s">
        <v>166</v>
      </c>
      <c r="C46" s="379"/>
      <c r="D46" s="192">
        <f>D39+D40+D41+D42-D43-D44-D45</f>
        <v>133</v>
      </c>
      <c r="E46" s="201"/>
      <c r="F46" s="201"/>
      <c r="G46" s="201"/>
      <c r="H46" s="201"/>
      <c r="I46" s="201"/>
      <c r="J46" s="201"/>
      <c r="K46" s="201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</row>
    <row r="47" spans="1:40">
      <c r="A47" s="58"/>
      <c r="B47" s="80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</row>
    <row r="48" spans="1:40">
      <c r="A48" s="58"/>
      <c r="B48" s="59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</row>
    <row r="49" spans="1:36">
      <c r="A49" s="58" t="s">
        <v>129</v>
      </c>
      <c r="B49" s="68" t="s">
        <v>130</v>
      </c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</row>
    <row r="50" spans="1:36" ht="30" customHeight="1">
      <c r="A50" s="70"/>
      <c r="B50" s="380" t="s">
        <v>167</v>
      </c>
      <c r="C50" s="368" t="s">
        <v>168</v>
      </c>
      <c r="D50" s="382"/>
      <c r="E50" s="369"/>
      <c r="F50" s="368" t="s">
        <v>131</v>
      </c>
      <c r="G50" s="382"/>
      <c r="H50" s="382"/>
      <c r="I50" s="382"/>
      <c r="J50" s="369"/>
      <c r="K50" s="368" t="s">
        <v>132</v>
      </c>
      <c r="L50" s="382"/>
      <c r="M50" s="369"/>
      <c r="N50" s="378" t="s">
        <v>1029</v>
      </c>
      <c r="O50" s="378"/>
      <c r="P50" s="378"/>
      <c r="Q50" s="378"/>
      <c r="R50" s="376" t="s">
        <v>969</v>
      </c>
      <c r="S50" s="366" t="s">
        <v>133</v>
      </c>
      <c r="T50" s="366" t="s">
        <v>134</v>
      </c>
      <c r="U50" s="368" t="s">
        <v>135</v>
      </c>
      <c r="V50" s="369"/>
      <c r="W50" s="366" t="s">
        <v>142</v>
      </c>
      <c r="X50" s="365" t="s">
        <v>1026</v>
      </c>
      <c r="Y50" s="70"/>
      <c r="Z50" s="70"/>
      <c r="AA50" s="70"/>
      <c r="AB50" s="70"/>
      <c r="AC50" s="70"/>
      <c r="AD50" s="70"/>
      <c r="AE50" s="70"/>
    </row>
    <row r="51" spans="1:36" ht="30" customHeight="1">
      <c r="A51" s="70"/>
      <c r="B51" s="381"/>
      <c r="C51" s="73" t="s">
        <v>169</v>
      </c>
      <c r="D51" s="73" t="s">
        <v>136</v>
      </c>
      <c r="E51" s="193" t="s">
        <v>137</v>
      </c>
      <c r="F51" s="73" t="s">
        <v>138</v>
      </c>
      <c r="G51" s="73" t="s">
        <v>65</v>
      </c>
      <c r="H51" s="73" t="s">
        <v>139</v>
      </c>
      <c r="I51" s="73" t="s">
        <v>128</v>
      </c>
      <c r="J51" s="193" t="s">
        <v>137</v>
      </c>
      <c r="K51" s="193" t="s">
        <v>103</v>
      </c>
      <c r="L51" s="193" t="s">
        <v>140</v>
      </c>
      <c r="M51" s="193" t="s">
        <v>137</v>
      </c>
      <c r="N51" s="251" t="s">
        <v>966</v>
      </c>
      <c r="O51" s="251" t="s">
        <v>967</v>
      </c>
      <c r="P51" s="251" t="s">
        <v>1025</v>
      </c>
      <c r="Q51" s="251" t="s">
        <v>968</v>
      </c>
      <c r="R51" s="377"/>
      <c r="S51" s="367"/>
      <c r="T51" s="367"/>
      <c r="U51" s="73" t="s">
        <v>103</v>
      </c>
      <c r="V51" s="73" t="s">
        <v>141</v>
      </c>
      <c r="W51" s="367"/>
      <c r="X51" s="365"/>
      <c r="Y51" s="70"/>
      <c r="Z51" s="70"/>
      <c r="AA51" s="70"/>
      <c r="AB51" s="70"/>
      <c r="AC51" s="70"/>
      <c r="AD51" s="70"/>
      <c r="AE51" s="70"/>
    </row>
    <row r="52" spans="1:36">
      <c r="A52" s="70"/>
      <c r="B52" s="83" t="s">
        <v>901</v>
      </c>
      <c r="C52" s="84">
        <f>COUNTIFS('2-班级信息'!AG:AG,'12-经营数据表'!B52,'2-班级信息'!R:R,"未结业")</f>
        <v>0</v>
      </c>
      <c r="D52" s="85">
        <f>SUMIFS('2-班级信息'!L:L,'2-班级信息'!AG:AG,'12-经营数据表'!B52,'2-班级信息'!R:R,"未结业")</f>
        <v>0</v>
      </c>
      <c r="E52" s="194">
        <f>IF(ISERROR(D52/C52),,D52/C52)</f>
        <v>0</v>
      </c>
      <c r="F52" s="278"/>
      <c r="G52" s="277"/>
      <c r="H52" s="279"/>
      <c r="I52" s="279"/>
      <c r="J52" s="194">
        <f>IF(ISERROR(I52/H52),,I52/H52)</f>
        <v>0</v>
      </c>
      <c r="K52" s="236">
        <f t="shared" ref="K52:L52" si="6">C52-H52</f>
        <v>0</v>
      </c>
      <c r="L52" s="236">
        <f t="shared" si="6"/>
        <v>0</v>
      </c>
      <c r="M52" s="194">
        <f>IF(ISERROR(L52/K52),,L52/K52)</f>
        <v>0</v>
      </c>
      <c r="N52" s="279"/>
      <c r="O52" s="279"/>
      <c r="P52" s="279"/>
      <c r="Q52" s="279"/>
      <c r="R52" s="235">
        <f>+IF(ISERROR(Q52/P52),,Q52/P52)</f>
        <v>0</v>
      </c>
      <c r="S52" s="261"/>
      <c r="T52" s="279"/>
      <c r="U52" s="251"/>
      <c r="V52" s="251"/>
      <c r="W52" s="279"/>
      <c r="X52" s="279"/>
      <c r="Y52" s="70"/>
      <c r="Z52" s="70"/>
      <c r="AA52" s="70"/>
      <c r="AB52" s="70"/>
      <c r="AC52" s="70"/>
      <c r="AD52" s="70"/>
      <c r="AE52" s="70"/>
    </row>
    <row r="53" spans="1:36">
      <c r="A53" s="82"/>
      <c r="B53" s="83" t="s">
        <v>170</v>
      </c>
      <c r="C53" s="84">
        <f>COUNTIFS('2-班级信息'!AG:AG,'12-经营数据表'!B53,'2-班级信息'!R:R,"未结业")</f>
        <v>6</v>
      </c>
      <c r="D53" s="85">
        <f>SUMIFS('2-班级信息'!M:M,'2-班级信息'!AG:AG,'12-经营数据表'!B53,'2-班级信息'!R:R,"未结业")</f>
        <v>52</v>
      </c>
      <c r="E53" s="194">
        <f t="shared" ref="E53:E56" si="7">IF(ISERROR(D53/C53),,D53/C53)</f>
        <v>8.6666666666666661</v>
      </c>
      <c r="F53" s="318"/>
      <c r="G53" s="319"/>
      <c r="H53" s="279"/>
      <c r="I53" s="279"/>
      <c r="J53" s="194">
        <f t="shared" ref="J53:J56" si="8">IF(ISERROR(I53/H53),,I53/H53)</f>
        <v>0</v>
      </c>
      <c r="K53" s="236">
        <f t="shared" ref="K53:K56" si="9">C53-H53</f>
        <v>6</v>
      </c>
      <c r="L53" s="236">
        <f t="shared" ref="L53:L56" si="10">D53-I53</f>
        <v>52</v>
      </c>
      <c r="M53" s="194">
        <f t="shared" ref="M53:M56" si="11">IF(ISERROR(L53/K53),,L53/K53)</f>
        <v>8.6666666666666661</v>
      </c>
      <c r="N53" s="279"/>
      <c r="O53" s="279"/>
      <c r="P53" s="279"/>
      <c r="Q53" s="279"/>
      <c r="R53" s="235">
        <f t="shared" ref="R53:R57" si="12">+IF(ISERROR(Q53/P53),,Q53/P53)</f>
        <v>0</v>
      </c>
      <c r="S53" s="258"/>
      <c r="T53" s="279"/>
      <c r="U53" s="263"/>
      <c r="V53" s="263"/>
      <c r="W53" s="279"/>
      <c r="X53" s="279"/>
      <c r="Y53" s="82"/>
      <c r="Z53" s="82"/>
      <c r="AA53" s="82"/>
      <c r="AB53" s="82"/>
      <c r="AC53" s="82"/>
      <c r="AD53" s="82"/>
      <c r="AE53" s="82"/>
    </row>
    <row r="54" spans="1:36">
      <c r="A54" s="82"/>
      <c r="B54" s="83" t="s">
        <v>22</v>
      </c>
      <c r="C54" s="84">
        <f>COUNTIFS('2-班级信息'!AG:AG,'12-经营数据表'!B54,'2-班级信息'!R:R,"未结业")</f>
        <v>0</v>
      </c>
      <c r="D54" s="85">
        <f>SUMIFS('2-班级信息'!L:L,'2-班级信息'!AG:AG,'12-经营数据表'!B54,'2-班级信息'!R:R,"未结业")</f>
        <v>0</v>
      </c>
      <c r="E54" s="194">
        <f t="shared" si="7"/>
        <v>0</v>
      </c>
      <c r="F54" s="278"/>
      <c r="G54" s="277"/>
      <c r="H54" s="279"/>
      <c r="I54" s="279"/>
      <c r="J54" s="194">
        <f t="shared" si="8"/>
        <v>0</v>
      </c>
      <c r="K54" s="236">
        <f t="shared" si="9"/>
        <v>0</v>
      </c>
      <c r="L54" s="236">
        <f t="shared" si="10"/>
        <v>0</v>
      </c>
      <c r="M54" s="194">
        <f t="shared" si="11"/>
        <v>0</v>
      </c>
      <c r="N54" s="279"/>
      <c r="O54" s="279"/>
      <c r="P54" s="279"/>
      <c r="Q54" s="279"/>
      <c r="R54" s="235">
        <f t="shared" si="12"/>
        <v>0</v>
      </c>
      <c r="S54" s="262"/>
      <c r="T54" s="279"/>
      <c r="U54" s="263"/>
      <c r="V54" s="263"/>
      <c r="W54" s="279"/>
      <c r="X54" s="279"/>
      <c r="Y54" s="82"/>
      <c r="Z54" s="82"/>
      <c r="AA54" s="82"/>
      <c r="AB54" s="82"/>
      <c r="AC54" s="82"/>
      <c r="AD54" s="82"/>
      <c r="AE54" s="82"/>
    </row>
    <row r="55" spans="1:36">
      <c r="A55" s="82"/>
      <c r="B55" s="83" t="s">
        <v>23</v>
      </c>
      <c r="C55" s="84">
        <f>COUNTIFS('2-班级信息'!AG:AG,'12-经营数据表'!B55,'2-班级信息'!R:R,"未结业")</f>
        <v>0</v>
      </c>
      <c r="D55" s="85">
        <f>SUMIFS('2-班级信息'!L:L,'2-班级信息'!AG:AG,'12-经营数据表'!B55,'2-班级信息'!R:R,"未结业")</f>
        <v>0</v>
      </c>
      <c r="E55" s="194">
        <f t="shared" si="7"/>
        <v>0</v>
      </c>
      <c r="F55" s="278"/>
      <c r="G55" s="277"/>
      <c r="H55" s="279"/>
      <c r="I55" s="279"/>
      <c r="J55" s="194">
        <f t="shared" si="8"/>
        <v>0</v>
      </c>
      <c r="K55" s="236">
        <f t="shared" si="9"/>
        <v>0</v>
      </c>
      <c r="L55" s="236">
        <f t="shared" si="10"/>
        <v>0</v>
      </c>
      <c r="M55" s="194">
        <f t="shared" si="11"/>
        <v>0</v>
      </c>
      <c r="N55" s="279"/>
      <c r="O55" s="279"/>
      <c r="P55" s="279"/>
      <c r="Q55" s="279"/>
      <c r="R55" s="235">
        <f t="shared" si="12"/>
        <v>0</v>
      </c>
      <c r="S55" s="262"/>
      <c r="T55" s="279"/>
      <c r="U55" s="263"/>
      <c r="V55" s="263"/>
      <c r="W55" s="279"/>
      <c r="X55" s="279"/>
      <c r="Y55" s="82"/>
      <c r="Z55" s="82"/>
      <c r="AA55" s="82"/>
      <c r="AB55" s="82"/>
      <c r="AC55" s="82"/>
      <c r="AD55" s="82"/>
      <c r="AE55" s="82"/>
    </row>
    <row r="56" spans="1:36">
      <c r="A56" s="82"/>
      <c r="B56" s="83" t="s">
        <v>171</v>
      </c>
      <c r="C56" s="84">
        <f>COUNTIFS('2-班级信息'!AG:AG,'12-经营数据表'!B56,'2-班级信息'!R:R,"未结业")</f>
        <v>0</v>
      </c>
      <c r="D56" s="85">
        <f>SUMIFS('2-班级信息'!L:L,'2-班级信息'!AG:AG,'12-经营数据表'!B56,'2-班级信息'!R:R,"未结业")</f>
        <v>0</v>
      </c>
      <c r="E56" s="194">
        <f t="shared" si="7"/>
        <v>0</v>
      </c>
      <c r="F56" s="278"/>
      <c r="G56" s="277"/>
      <c r="H56" s="279"/>
      <c r="I56" s="279"/>
      <c r="J56" s="194">
        <f t="shared" si="8"/>
        <v>0</v>
      </c>
      <c r="K56" s="236">
        <f t="shared" si="9"/>
        <v>0</v>
      </c>
      <c r="L56" s="236">
        <f t="shared" si="10"/>
        <v>0</v>
      </c>
      <c r="M56" s="194">
        <f t="shared" si="11"/>
        <v>0</v>
      </c>
      <c r="N56" s="279"/>
      <c r="O56" s="279"/>
      <c r="P56" s="279"/>
      <c r="Q56" s="279"/>
      <c r="R56" s="235">
        <f t="shared" si="12"/>
        <v>0</v>
      </c>
      <c r="S56" s="262"/>
      <c r="T56" s="279"/>
      <c r="U56" s="263"/>
      <c r="V56" s="263"/>
      <c r="W56" s="279"/>
      <c r="X56" s="279"/>
      <c r="Y56" s="82"/>
      <c r="Z56" s="82"/>
      <c r="AA56" s="82"/>
      <c r="AB56" s="82"/>
      <c r="AC56" s="82"/>
      <c r="AD56" s="82"/>
      <c r="AE56" s="82"/>
    </row>
    <row r="57" spans="1:36">
      <c r="A57" s="82"/>
      <c r="B57" s="83" t="s">
        <v>104</v>
      </c>
      <c r="C57" s="236">
        <f>SUM(C52:C56)</f>
        <v>6</v>
      </c>
      <c r="D57" s="236">
        <f>SUM(D52:D56)</f>
        <v>52</v>
      </c>
      <c r="E57" s="194">
        <f>IF(ISERROR((D57-D56)/(C57-C56)),,(D57-D56)/(C57-C56))</f>
        <v>8.6666666666666661</v>
      </c>
      <c r="F57" s="86"/>
      <c r="G57" s="86"/>
      <c r="H57" s="236">
        <f>SUM(H52:H56)</f>
        <v>0</v>
      </c>
      <c r="I57" s="236">
        <f>SUM(I52:I56)</f>
        <v>0</v>
      </c>
      <c r="J57" s="194">
        <f>IF(ISERROR((I57-I56)/(H57-H56)),,(I57-I56)/(H57-H56))</f>
        <v>0</v>
      </c>
      <c r="K57" s="236">
        <f>SUM(K52:K56)</f>
        <v>6</v>
      </c>
      <c r="L57" s="236">
        <f>SUM(L52:L56)</f>
        <v>52</v>
      </c>
      <c r="M57" s="194">
        <f>IF(ISERROR((L57-L56)/(K57-K56)),,(L57-L56)/(K57-K56))</f>
        <v>8.6666666666666661</v>
      </c>
      <c r="N57" s="236">
        <f t="shared" ref="N57:Q57" si="13">SUM(N52:N56)</f>
        <v>0</v>
      </c>
      <c r="O57" s="236">
        <f t="shared" si="13"/>
        <v>0</v>
      </c>
      <c r="P57" s="236">
        <f t="shared" si="13"/>
        <v>0</v>
      </c>
      <c r="Q57" s="236">
        <f t="shared" si="13"/>
        <v>0</v>
      </c>
      <c r="R57" s="235">
        <f t="shared" si="12"/>
        <v>0</v>
      </c>
      <c r="S57" s="195">
        <f>SUM(S52:S56)</f>
        <v>0</v>
      </c>
      <c r="T57" s="236">
        <f t="shared" ref="T57:X57" si="14">SUM(T52:T56)</f>
        <v>0</v>
      </c>
      <c r="U57" s="195">
        <f t="shared" si="14"/>
        <v>0</v>
      </c>
      <c r="V57" s="195">
        <f t="shared" si="14"/>
        <v>0</v>
      </c>
      <c r="W57" s="236">
        <f t="shared" si="14"/>
        <v>0</v>
      </c>
      <c r="X57" s="236">
        <f t="shared" si="14"/>
        <v>0</v>
      </c>
      <c r="Y57" s="82"/>
      <c r="Z57" s="82"/>
      <c r="AA57" s="82"/>
      <c r="AB57" s="82"/>
      <c r="AC57" s="82"/>
      <c r="AD57" s="82"/>
      <c r="AE57" s="82"/>
    </row>
    <row r="58" spans="1:36">
      <c r="A58" s="58"/>
      <c r="B58" s="87"/>
      <c r="C58" s="88">
        <f>C57-C21</f>
        <v>0</v>
      </c>
      <c r="D58" s="88">
        <f>D57-H36</f>
        <v>0</v>
      </c>
      <c r="E58" s="89"/>
      <c r="F58" s="89"/>
      <c r="G58" s="89"/>
      <c r="H58" s="89"/>
      <c r="I58" s="89"/>
      <c r="J58" s="89"/>
      <c r="K58" s="81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</row>
    <row r="59" spans="1:36">
      <c r="A59" s="58"/>
      <c r="B59" s="80"/>
      <c r="C59" s="81"/>
      <c r="D59" s="81"/>
      <c r="E59" s="81"/>
      <c r="F59" s="375"/>
      <c r="G59" s="375"/>
      <c r="H59" s="375"/>
      <c r="I59" s="375"/>
      <c r="J59" s="375"/>
      <c r="K59" s="375"/>
      <c r="L59" s="375"/>
      <c r="M59" s="90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  <c r="AB59" s="58"/>
      <c r="AC59" s="58"/>
      <c r="AD59" s="58"/>
      <c r="AE59" s="58"/>
    </row>
    <row r="60" spans="1:36" ht="40.5">
      <c r="A60" s="91"/>
      <c r="B60" s="92" t="s">
        <v>144</v>
      </c>
      <c r="C60" s="264" t="s">
        <v>1016</v>
      </c>
      <c r="D60" s="264" t="s">
        <v>1018</v>
      </c>
      <c r="E60" s="264" t="s">
        <v>1015</v>
      </c>
      <c r="F60" s="272" t="s">
        <v>1017</v>
      </c>
      <c r="G60" s="272" t="s">
        <v>1019</v>
      </c>
      <c r="H60" s="272" t="s">
        <v>1020</v>
      </c>
      <c r="I60" s="272" t="s">
        <v>1112</v>
      </c>
      <c r="J60" s="272" t="s">
        <v>1023</v>
      </c>
      <c r="K60" s="272" t="s">
        <v>1021</v>
      </c>
      <c r="L60" s="272" t="s">
        <v>1022</v>
      </c>
      <c r="M60" s="274" t="s">
        <v>1113</v>
      </c>
      <c r="N60" s="311"/>
      <c r="O60" s="311"/>
      <c r="P60" s="312"/>
      <c r="Q60" s="265" t="s">
        <v>93</v>
      </c>
      <c r="R60" s="275" t="s">
        <v>1024</v>
      </c>
      <c r="S60" s="259"/>
      <c r="T60" s="259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</row>
    <row r="61" spans="1:36">
      <c r="A61" s="58"/>
      <c r="B61" s="83" t="s">
        <v>1030</v>
      </c>
      <c r="C61" s="93">
        <f>COUNTIFS('2-班级学员信息表'!$AF:$AF,'12-经营数据表'!C$60,'2-班级学员信息表'!$Q:$Q,'12-经营数据表'!$B61,'2-班级学员信息表'!$P:$P,"在读")</f>
        <v>0</v>
      </c>
      <c r="D61" s="93">
        <f>COUNTIFS('2-班级学员信息表'!$AF:$AF,'12-经营数据表'!D$60,'2-班级学员信息表'!$Q:$Q,'12-经营数据表'!$B61,'2-班级学员信息表'!$P:$P,"在读")</f>
        <v>0</v>
      </c>
      <c r="E61" s="93">
        <f>COUNTIFS('2-班级学员信息表'!$AF:$AF,'12-经营数据表'!E$60,'2-班级学员信息表'!$Q:$Q,'12-经营数据表'!$B61,'2-班级学员信息表'!$P:$P,"在读")</f>
        <v>0</v>
      </c>
      <c r="F61" s="93">
        <f>COUNTIFS('2-班级学员信息表'!$AF:$AF,'12-经营数据表'!F$60,'2-班级学员信息表'!$Q:$Q,'12-经营数据表'!$B61,'2-班级学员信息表'!$P:$P,"在读")</f>
        <v>0</v>
      </c>
      <c r="G61" s="93">
        <f>COUNTIFS('2-班级学员信息表'!$AF:$AF,'12-经营数据表'!G$60,'2-班级学员信息表'!$Q:$Q,'12-经营数据表'!$B61,'2-班级学员信息表'!$P:$P,"在读")</f>
        <v>0</v>
      </c>
      <c r="H61" s="93">
        <f>COUNTIFS('2-班级学员信息表'!$AF:$AF,'12-经营数据表'!H$60,'2-班级学员信息表'!$Q:$Q,'12-经营数据表'!$B61,'2-班级学员信息表'!$P:$P,"在读")</f>
        <v>0</v>
      </c>
      <c r="I61" s="93">
        <f>COUNTIFS('2-班级学员信息表'!$AF:$AF,'12-经营数据表'!I$60,'2-班级学员信息表'!$Q:$Q,'12-经营数据表'!$B61,'2-班级学员信息表'!$P:$P,"在读")</f>
        <v>0</v>
      </c>
      <c r="J61" s="93">
        <f>COUNTIFS('2-班级学员信息表'!$AF:$AF,'12-经营数据表'!J$60,'2-班级学员信息表'!$Q:$Q,'12-经营数据表'!$B61,'2-班级学员信息表'!$P:$P,"在读")</f>
        <v>0</v>
      </c>
      <c r="K61" s="93">
        <f>COUNTIFS('2-班级学员信息表'!$AF:$AF,'12-经营数据表'!K$60,'2-班级学员信息表'!$Q:$Q,'12-经营数据表'!$B61,'2-班级学员信息表'!$P:$P,"在读")</f>
        <v>0</v>
      </c>
      <c r="L61" s="93">
        <f>COUNTIFS('2-班级学员信息表'!$AF:$AF,'12-经营数据表'!L$60,'2-班级学员信息表'!$Q:$Q,'12-经营数据表'!$B61,'2-班级学员信息表'!$P:$P,"在读")</f>
        <v>0</v>
      </c>
      <c r="M61" s="93">
        <f>COUNTIFS('2-班级学员信息表'!$AF:$AF,'12-经营数据表'!M$60,'2-班级学员信息表'!$Q:$Q,'12-经营数据表'!$B61,'2-班级学员信息表'!$P:$P,"在读")</f>
        <v>0</v>
      </c>
      <c r="N61" s="93">
        <f>COUNTIFS('2-班级学员信息表'!$AF:$AF,'12-经营数据表'!N$60,'2-班级学员信息表'!$Q:$Q,'12-经营数据表'!$B61,'2-班级学员信息表'!$P:$P,"在读")</f>
        <v>0</v>
      </c>
      <c r="O61" s="93">
        <f>COUNTIFS('2-班级学员信息表'!$AF:$AF,'12-经营数据表'!O$60,'2-班级学员信息表'!$Q:$Q,'12-经营数据表'!$B61,'2-班级学员信息表'!$P:$P,"在读")</f>
        <v>0</v>
      </c>
      <c r="P61" s="93">
        <f>COUNTIFS('2-班级学员信息表'!$AF:$AF,'12-经营数据表'!P$60,'2-班级学员信息表'!$Q:$Q,'12-经营数据表'!$B61,'2-班级学员信息表'!$P:$P,"在读")</f>
        <v>0</v>
      </c>
      <c r="Q61" s="192">
        <f>SUM(C61:P61)</f>
        <v>0</v>
      </c>
      <c r="R61" s="308">
        <f>H52</f>
        <v>0</v>
      </c>
      <c r="S61" s="260"/>
      <c r="T61" s="260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1:36">
      <c r="A62" s="58"/>
      <c r="B62" s="83" t="s">
        <v>1031</v>
      </c>
      <c r="C62" s="93">
        <f>COUNTIFS('2-班级学员信息表'!$AF:$AF,'12-经营数据表'!C$60,'2-班级学员信息表'!$Q:$Q,'12-经营数据表'!$B62,'2-班级学员信息表'!$P:$P,"在读")</f>
        <v>0</v>
      </c>
      <c r="D62" s="93">
        <f>COUNTIFS('2-班级学员信息表'!$AF:$AF,'12-经营数据表'!D$60,'2-班级学员信息表'!$Q:$Q,'12-经营数据表'!$B62,'2-班级学员信息表'!$P:$P,"在读")</f>
        <v>18</v>
      </c>
      <c r="E62" s="93">
        <f>COUNTIFS('2-班级学员信息表'!$AF:$AF,'12-经营数据表'!E$60,'2-班级学员信息表'!$Q:$Q,'12-经营数据表'!$B62,'2-班级学员信息表'!$P:$P,"在读")</f>
        <v>0</v>
      </c>
      <c r="F62" s="93">
        <f>COUNTIFS('2-班级学员信息表'!$AF:$AF,'12-经营数据表'!F$60,'2-班级学员信息表'!$Q:$Q,'12-经营数据表'!$B62,'2-班级学员信息表'!$P:$P,"在读")</f>
        <v>0</v>
      </c>
      <c r="G62" s="93">
        <f>COUNTIFS('2-班级学员信息表'!$AF:$AF,'12-经营数据表'!G$60,'2-班级学员信息表'!$Q:$Q,'12-经营数据表'!$B62,'2-班级学员信息表'!$P:$P,"在读")</f>
        <v>0</v>
      </c>
      <c r="H62" s="93">
        <f>COUNTIFS('2-班级学员信息表'!$AF:$AF,'12-经营数据表'!H$60,'2-班级学员信息表'!$Q:$Q,'12-经营数据表'!$B62,'2-班级学员信息表'!$P:$P,"在读")</f>
        <v>0</v>
      </c>
      <c r="I62" s="93">
        <f>COUNTIFS('2-班级学员信息表'!$AF:$AF,'12-经营数据表'!I$60,'2-班级学员信息表'!$Q:$Q,'12-经营数据表'!$B62,'2-班级学员信息表'!$P:$P,"在读")</f>
        <v>34</v>
      </c>
      <c r="J62" s="93">
        <f>COUNTIFS('2-班级学员信息表'!$AF:$AF,'12-经营数据表'!J$60,'2-班级学员信息表'!$Q:$Q,'12-经营数据表'!$B62,'2-班级学员信息表'!$P:$P,"在读")</f>
        <v>0</v>
      </c>
      <c r="K62" s="93">
        <f>COUNTIFS('2-班级学员信息表'!$AF:$AF,'12-经营数据表'!K$60,'2-班级学员信息表'!$Q:$Q,'12-经营数据表'!$B62,'2-班级学员信息表'!$P:$P,"在读")</f>
        <v>0</v>
      </c>
      <c r="L62" s="93">
        <f>COUNTIFS('2-班级学员信息表'!$AF:$AF,'12-经营数据表'!L$60,'2-班级学员信息表'!$Q:$Q,'12-经营数据表'!$B62,'2-班级学员信息表'!$P:$P,"在读")</f>
        <v>0</v>
      </c>
      <c r="M62" s="93">
        <f>COUNTIFS('2-班级学员信息表'!$AF:$AF,'12-经营数据表'!M$60,'2-班级学员信息表'!$Q:$Q,'12-经营数据表'!$B62,'2-班级学员信息表'!$P:$P,"在读")</f>
        <v>0</v>
      </c>
      <c r="N62" s="93">
        <f>COUNTIFS('2-班级学员信息表'!$AF:$AF,'12-经营数据表'!N$60,'2-班级学员信息表'!$Q:$Q,'12-经营数据表'!$B62,'2-班级学员信息表'!$P:$P,"在读")</f>
        <v>0</v>
      </c>
      <c r="O62" s="93">
        <f>COUNTIFS('2-班级学员信息表'!$AF:$AF,'12-经营数据表'!O$60,'2-班级学员信息表'!$Q:$Q,'12-经营数据表'!$B62,'2-班级学员信息表'!$P:$P,"在读")</f>
        <v>0</v>
      </c>
      <c r="P62" s="93">
        <f>COUNTIFS('2-班级学员信息表'!$AF:$AF,'12-经营数据表'!P$60,'2-班级学员信息表'!$Q:$Q,'12-经营数据表'!$B62,'2-班级学员信息表'!$P:$P,"在读")</f>
        <v>0</v>
      </c>
      <c r="Q62" s="192">
        <f t="shared" ref="Q62:Q65" si="15">SUM(C62:P62)</f>
        <v>52</v>
      </c>
      <c r="R62" s="308">
        <f t="shared" ref="R62:R65" si="16">H53</f>
        <v>0</v>
      </c>
      <c r="S62" s="260"/>
      <c r="T62" s="260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1:36">
      <c r="A63" s="58"/>
      <c r="B63" s="83" t="s">
        <v>22</v>
      </c>
      <c r="C63" s="93">
        <f>COUNTIFS('2-班级学员信息表'!$AF:$AF,'12-经营数据表'!C$60,'2-班级学员信息表'!$Q:$Q,'12-经营数据表'!$B63,'2-班级学员信息表'!$P:$P,"在读")</f>
        <v>0</v>
      </c>
      <c r="D63" s="93">
        <f>COUNTIFS('2-班级学员信息表'!$AF:$AF,'12-经营数据表'!D$60,'2-班级学员信息表'!$Q:$Q,'12-经营数据表'!$B63,'2-班级学员信息表'!$P:$P,"在读")</f>
        <v>0</v>
      </c>
      <c r="E63" s="93">
        <f>COUNTIFS('2-班级学员信息表'!$AF:$AF,'12-经营数据表'!E$60,'2-班级学员信息表'!$Q:$Q,'12-经营数据表'!$B63,'2-班级学员信息表'!$P:$P,"在读")</f>
        <v>0</v>
      </c>
      <c r="F63" s="93">
        <f>COUNTIFS('2-班级学员信息表'!$AF:$AF,'12-经营数据表'!F$60,'2-班级学员信息表'!$Q:$Q,'12-经营数据表'!$B63,'2-班级学员信息表'!$P:$P,"在读")</f>
        <v>0</v>
      </c>
      <c r="G63" s="93">
        <f>COUNTIFS('2-班级学员信息表'!$AF:$AF,'12-经营数据表'!G$60,'2-班级学员信息表'!$Q:$Q,'12-经营数据表'!$B63,'2-班级学员信息表'!$P:$P,"在读")</f>
        <v>0</v>
      </c>
      <c r="H63" s="93">
        <f>COUNTIFS('2-班级学员信息表'!$AF:$AF,'12-经营数据表'!H$60,'2-班级学员信息表'!$Q:$Q,'12-经营数据表'!$B63,'2-班级学员信息表'!$P:$P,"在读")</f>
        <v>0</v>
      </c>
      <c r="I63" s="93">
        <f>COUNTIFS('2-班级学员信息表'!$AF:$AF,'12-经营数据表'!I$60,'2-班级学员信息表'!$Q:$Q,'12-经营数据表'!$B63,'2-班级学员信息表'!$P:$P,"在读")</f>
        <v>0</v>
      </c>
      <c r="J63" s="93">
        <f>COUNTIFS('2-班级学员信息表'!$AF:$AF,'12-经营数据表'!J$60,'2-班级学员信息表'!$Q:$Q,'12-经营数据表'!$B63,'2-班级学员信息表'!$P:$P,"在读")</f>
        <v>0</v>
      </c>
      <c r="K63" s="93">
        <f>COUNTIFS('2-班级学员信息表'!$AF:$AF,'12-经营数据表'!K$60,'2-班级学员信息表'!$Q:$Q,'12-经营数据表'!$B63,'2-班级学员信息表'!$P:$P,"在读")</f>
        <v>0</v>
      </c>
      <c r="L63" s="93">
        <f>COUNTIFS('2-班级学员信息表'!$AF:$AF,'12-经营数据表'!L$60,'2-班级学员信息表'!$Q:$Q,'12-经营数据表'!$B63,'2-班级学员信息表'!$P:$P,"在读")</f>
        <v>0</v>
      </c>
      <c r="M63" s="93">
        <f>COUNTIFS('2-班级学员信息表'!$AF:$AF,'12-经营数据表'!M$60,'2-班级学员信息表'!$Q:$Q,'12-经营数据表'!$B63,'2-班级学员信息表'!$P:$P,"在读")</f>
        <v>0</v>
      </c>
      <c r="N63" s="93">
        <f>COUNTIFS('2-班级学员信息表'!$AF:$AF,'12-经营数据表'!N$60,'2-班级学员信息表'!$Q:$Q,'12-经营数据表'!$B63,'2-班级学员信息表'!$P:$P,"在读")</f>
        <v>0</v>
      </c>
      <c r="O63" s="93">
        <f>COUNTIFS('2-班级学员信息表'!$AF:$AF,'12-经营数据表'!O$60,'2-班级学员信息表'!$Q:$Q,'12-经营数据表'!$B63,'2-班级学员信息表'!$P:$P,"在读")</f>
        <v>0</v>
      </c>
      <c r="P63" s="93">
        <f>COUNTIFS('2-班级学员信息表'!$AF:$AF,'12-经营数据表'!P$60,'2-班级学员信息表'!$Q:$Q,'12-经营数据表'!$B63,'2-班级学员信息表'!$P:$P,"在读")</f>
        <v>0</v>
      </c>
      <c r="Q63" s="192">
        <f t="shared" si="15"/>
        <v>0</v>
      </c>
      <c r="R63" s="308">
        <f t="shared" si="16"/>
        <v>0</v>
      </c>
      <c r="S63" s="260"/>
      <c r="T63" s="260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1:36">
      <c r="A64" s="58"/>
      <c r="B64" s="83" t="s">
        <v>23</v>
      </c>
      <c r="C64" s="93">
        <f>COUNTIFS('2-班级学员信息表'!$AF:$AF,'12-经营数据表'!C$60,'2-班级学员信息表'!$Q:$Q,'12-经营数据表'!$B64,'2-班级学员信息表'!$P:$P,"在读")</f>
        <v>0</v>
      </c>
      <c r="D64" s="93">
        <f>COUNTIFS('2-班级学员信息表'!$AF:$AF,'12-经营数据表'!D$60,'2-班级学员信息表'!$Q:$Q,'12-经营数据表'!$B64,'2-班级学员信息表'!$P:$P,"在读")</f>
        <v>0</v>
      </c>
      <c r="E64" s="93">
        <f>COUNTIFS('2-班级学员信息表'!$AF:$AF,'12-经营数据表'!E$60,'2-班级学员信息表'!$Q:$Q,'12-经营数据表'!$B64,'2-班级学员信息表'!$P:$P,"在读")</f>
        <v>0</v>
      </c>
      <c r="F64" s="93">
        <f>COUNTIFS('2-班级学员信息表'!$AF:$AF,'12-经营数据表'!F$60,'2-班级学员信息表'!$Q:$Q,'12-经营数据表'!$B64,'2-班级学员信息表'!$P:$P,"在读")</f>
        <v>0</v>
      </c>
      <c r="G64" s="93">
        <f>COUNTIFS('2-班级学员信息表'!$AF:$AF,'12-经营数据表'!G$60,'2-班级学员信息表'!$Q:$Q,'12-经营数据表'!$B64,'2-班级学员信息表'!$P:$P,"在读")</f>
        <v>0</v>
      </c>
      <c r="H64" s="93">
        <f>COUNTIFS('2-班级学员信息表'!$AF:$AF,'12-经营数据表'!H$60,'2-班级学员信息表'!$Q:$Q,'12-经营数据表'!$B64,'2-班级学员信息表'!$P:$P,"在读")</f>
        <v>0</v>
      </c>
      <c r="I64" s="93">
        <f>COUNTIFS('2-班级学员信息表'!$AF:$AF,'12-经营数据表'!I$60,'2-班级学员信息表'!$Q:$Q,'12-经营数据表'!$B64,'2-班级学员信息表'!$P:$P,"在读")</f>
        <v>0</v>
      </c>
      <c r="J64" s="93">
        <f>COUNTIFS('2-班级学员信息表'!$AF:$AF,'12-经营数据表'!J$60,'2-班级学员信息表'!$Q:$Q,'12-经营数据表'!$B64,'2-班级学员信息表'!$P:$P,"在读")</f>
        <v>0</v>
      </c>
      <c r="K64" s="93">
        <f>COUNTIFS('2-班级学员信息表'!$AF:$AF,'12-经营数据表'!K$60,'2-班级学员信息表'!$Q:$Q,'12-经营数据表'!$B64,'2-班级学员信息表'!$P:$P,"在读")</f>
        <v>0</v>
      </c>
      <c r="L64" s="93">
        <f>COUNTIFS('2-班级学员信息表'!$AF:$AF,'12-经营数据表'!L$60,'2-班级学员信息表'!$Q:$Q,'12-经营数据表'!$B64,'2-班级学员信息表'!$P:$P,"在读")</f>
        <v>0</v>
      </c>
      <c r="M64" s="93">
        <f>COUNTIFS('2-班级学员信息表'!$AF:$AF,'12-经营数据表'!M$60,'2-班级学员信息表'!$Q:$Q,'12-经营数据表'!$B64,'2-班级学员信息表'!$P:$P,"在读")</f>
        <v>0</v>
      </c>
      <c r="N64" s="93">
        <f>COUNTIFS('2-班级学员信息表'!$AF:$AF,'12-经营数据表'!N$60,'2-班级学员信息表'!$Q:$Q,'12-经营数据表'!$B64,'2-班级学员信息表'!$P:$P,"在读")</f>
        <v>0</v>
      </c>
      <c r="O64" s="93">
        <f>COUNTIFS('2-班级学员信息表'!$AF:$AF,'12-经营数据表'!O$60,'2-班级学员信息表'!$Q:$Q,'12-经营数据表'!$B64,'2-班级学员信息表'!$P:$P,"在读")</f>
        <v>0</v>
      </c>
      <c r="P64" s="93">
        <f>COUNTIFS('2-班级学员信息表'!$AF:$AF,'12-经营数据表'!P$60,'2-班级学员信息表'!$Q:$Q,'12-经营数据表'!$B64,'2-班级学员信息表'!$P:$P,"在读")</f>
        <v>0</v>
      </c>
      <c r="Q64" s="192">
        <f t="shared" si="15"/>
        <v>0</v>
      </c>
      <c r="R64" s="308">
        <f t="shared" si="16"/>
        <v>0</v>
      </c>
      <c r="S64" s="260"/>
      <c r="T64" s="260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65" spans="1:36">
      <c r="A65" s="58"/>
      <c r="B65" s="83" t="s">
        <v>143</v>
      </c>
      <c r="C65" s="93">
        <f>COUNTIFS('2-班级学员信息表'!$AF:$AF,'12-经营数据表'!C$60,'2-班级学员信息表'!$Q:$Q,'12-经营数据表'!$B65,'2-班级学员信息表'!$P:$P,"在读")</f>
        <v>0</v>
      </c>
      <c r="D65" s="93">
        <f>COUNTIFS('2-班级学员信息表'!$AF:$AF,'12-经营数据表'!D$60,'2-班级学员信息表'!$Q:$Q,'12-经营数据表'!$B65,'2-班级学员信息表'!$P:$P,"在读")</f>
        <v>0</v>
      </c>
      <c r="E65" s="93">
        <f>COUNTIFS('2-班级学员信息表'!$AF:$AF,'12-经营数据表'!E$60,'2-班级学员信息表'!$Q:$Q,'12-经营数据表'!$B65,'2-班级学员信息表'!$P:$P,"在读")</f>
        <v>0</v>
      </c>
      <c r="F65" s="93">
        <f>COUNTIFS('2-班级学员信息表'!$AF:$AF,'12-经营数据表'!F$60,'2-班级学员信息表'!$Q:$Q,'12-经营数据表'!$B65,'2-班级学员信息表'!$P:$P,"在读")</f>
        <v>0</v>
      </c>
      <c r="G65" s="93">
        <f>COUNTIFS('2-班级学员信息表'!$AF:$AF,'12-经营数据表'!G$60,'2-班级学员信息表'!$Q:$Q,'12-经营数据表'!$B65,'2-班级学员信息表'!$P:$P,"在读")</f>
        <v>0</v>
      </c>
      <c r="H65" s="93">
        <f>COUNTIFS('2-班级学员信息表'!$AF:$AF,'12-经营数据表'!H$60,'2-班级学员信息表'!$Q:$Q,'12-经营数据表'!$B65,'2-班级学员信息表'!$P:$P,"在读")</f>
        <v>0</v>
      </c>
      <c r="I65" s="93">
        <f>COUNTIFS('2-班级学员信息表'!$AF:$AF,'12-经营数据表'!I$60,'2-班级学员信息表'!$Q:$Q,'12-经营数据表'!$B65,'2-班级学员信息表'!$P:$P,"在读")</f>
        <v>0</v>
      </c>
      <c r="J65" s="93">
        <f>COUNTIFS('2-班级学员信息表'!$AF:$AF,'12-经营数据表'!J$60,'2-班级学员信息表'!$Q:$Q,'12-经营数据表'!$B65,'2-班级学员信息表'!$P:$P,"在读")</f>
        <v>0</v>
      </c>
      <c r="K65" s="93">
        <f>COUNTIFS('2-班级学员信息表'!$AF:$AF,'12-经营数据表'!K$60,'2-班级学员信息表'!$Q:$Q,'12-经营数据表'!$B65,'2-班级学员信息表'!$P:$P,"在读")</f>
        <v>0</v>
      </c>
      <c r="L65" s="93">
        <f>COUNTIFS('2-班级学员信息表'!$AF:$AF,'12-经营数据表'!L$60,'2-班级学员信息表'!$Q:$Q,'12-经营数据表'!$B65,'2-班级学员信息表'!$P:$P,"在读")</f>
        <v>0</v>
      </c>
      <c r="M65" s="93">
        <f>COUNTIFS('2-班级学员信息表'!$AF:$AF,'12-经营数据表'!M$60,'2-班级学员信息表'!$Q:$Q,'12-经营数据表'!$B65,'2-班级学员信息表'!$P:$P,"在读")</f>
        <v>0</v>
      </c>
      <c r="N65" s="93">
        <f>COUNTIFS('2-班级学员信息表'!$AF:$AF,'12-经营数据表'!N$60,'2-班级学员信息表'!$Q:$Q,'12-经营数据表'!$B65,'2-班级学员信息表'!$P:$P,"在读")</f>
        <v>0</v>
      </c>
      <c r="O65" s="93">
        <f>COUNTIFS('2-班级学员信息表'!$AF:$AF,'12-经营数据表'!O$60,'2-班级学员信息表'!$Q:$Q,'12-经营数据表'!$B65,'2-班级学员信息表'!$P:$P,"在读")</f>
        <v>0</v>
      </c>
      <c r="P65" s="93">
        <f>COUNTIFS('2-班级学员信息表'!$AF:$AF,'12-经营数据表'!P$60,'2-班级学员信息表'!$Q:$Q,'12-经营数据表'!$B65,'2-班级学员信息表'!$P:$P,"在读")</f>
        <v>0</v>
      </c>
      <c r="Q65" s="192">
        <f t="shared" si="15"/>
        <v>0</v>
      </c>
      <c r="R65" s="308">
        <f t="shared" si="16"/>
        <v>0</v>
      </c>
      <c r="S65" s="260"/>
      <c r="T65" s="260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</row>
    <row r="66" spans="1:36">
      <c r="A66" s="58"/>
      <c r="B66" s="196" t="s">
        <v>104</v>
      </c>
      <c r="C66" s="197">
        <f>SUM(C61:C65)</f>
        <v>0</v>
      </c>
      <c r="D66" s="197">
        <f t="shared" ref="D66:Q66" si="17">SUM(D61:D65)</f>
        <v>18</v>
      </c>
      <c r="E66" s="197">
        <f t="shared" si="17"/>
        <v>0</v>
      </c>
      <c r="F66" s="197">
        <f t="shared" si="17"/>
        <v>0</v>
      </c>
      <c r="G66" s="197">
        <f t="shared" si="17"/>
        <v>0</v>
      </c>
      <c r="H66" s="197">
        <f t="shared" si="17"/>
        <v>0</v>
      </c>
      <c r="I66" s="197">
        <f t="shared" si="17"/>
        <v>34</v>
      </c>
      <c r="J66" s="197">
        <f t="shared" si="17"/>
        <v>0</v>
      </c>
      <c r="K66" s="197">
        <f t="shared" si="17"/>
        <v>0</v>
      </c>
      <c r="L66" s="197">
        <f t="shared" si="17"/>
        <v>0</v>
      </c>
      <c r="M66" s="197">
        <f t="shared" si="17"/>
        <v>0</v>
      </c>
      <c r="N66" s="197">
        <f t="shared" si="17"/>
        <v>0</v>
      </c>
      <c r="O66" s="197">
        <f t="shared" si="17"/>
        <v>0</v>
      </c>
      <c r="P66" s="197">
        <f t="shared" si="17"/>
        <v>0</v>
      </c>
      <c r="Q66" s="197">
        <f t="shared" si="17"/>
        <v>52</v>
      </c>
      <c r="R66" s="236">
        <f>SUM(R61:R65)</f>
        <v>0</v>
      </c>
      <c r="S66" s="201"/>
      <c r="T66" s="201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</row>
    <row r="67" spans="1:36">
      <c r="A67" s="58"/>
      <c r="B67" s="80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5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  <c r="AB67" s="58"/>
      <c r="AC67" s="58"/>
      <c r="AD67" s="58"/>
      <c r="AE67" s="58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5" type="noConversion"/>
  <conditionalFormatting sqref="A26:A35 C37:D37 F37 C58:D58 C67:O67 E21:H21 D9:D21 H37">
    <cfRule type="cellIs" dxfId="6" priority="7" operator="notEqual">
      <formula>0</formula>
    </cfRule>
  </conditionalFormatting>
  <conditionalFormatting sqref="I37:AM37">
    <cfRule type="cellIs" dxfId="5" priority="3" operator="notEqual">
      <formula>0</formula>
    </cfRule>
  </conditionalFormatting>
  <conditionalFormatting sqref="L37:AF37">
    <cfRule type="cellIs" dxfId="4" priority="2" operator="notEqual">
      <formula>0</formula>
    </cfRule>
  </conditionalFormatting>
  <conditionalFormatting sqref="AN26:AN35">
    <cfRule type="cellIs" dxfId="3" priority="1" operator="notEqual">
      <formula>0</formula>
    </cfRule>
  </conditionalFormatting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D46"/>
  <sheetViews>
    <sheetView workbookViewId="0">
      <pane xSplit="12" ySplit="4" topLeftCell="M5" activePane="bottomRight" state="frozen"/>
      <selection pane="topRight" activeCell="M1" sqref="M1"/>
      <selection pane="bottomLeft" activeCell="A5" sqref="A5"/>
      <selection pane="bottomRight" activeCell="N13" sqref="N13"/>
    </sheetView>
  </sheetViews>
  <sheetFormatPr defaultColWidth="9" defaultRowHeight="13.5"/>
  <cols>
    <col min="1" max="1" width="3" style="227" customWidth="1"/>
    <col min="2" max="2" width="5.25" style="227" bestFit="1" customWidth="1"/>
    <col min="3" max="3" width="6.5" style="228" customWidth="1"/>
    <col min="4" max="4" width="6.625" style="228" customWidth="1"/>
    <col min="5" max="5" width="5.875" style="228" customWidth="1"/>
    <col min="6" max="6" width="5.75" style="228" customWidth="1"/>
    <col min="7" max="7" width="5.875" style="228" customWidth="1"/>
    <col min="8" max="8" width="14.25" style="228" customWidth="1"/>
    <col min="9" max="9" width="9" style="228" customWidth="1"/>
    <col min="10" max="10" width="5.875" style="228" hidden="1" customWidth="1"/>
    <col min="11" max="11" width="4.125" style="228" hidden="1" customWidth="1"/>
    <col min="12" max="12" width="7.25" style="230" customWidth="1"/>
    <col min="13" max="13" width="8.75" style="230" customWidth="1"/>
    <col min="14" max="14" width="7.75" style="230" customWidth="1"/>
    <col min="15" max="15" width="4.5" style="228" customWidth="1"/>
    <col min="16" max="16" width="6.25" style="228" customWidth="1"/>
    <col min="17" max="17" width="7" style="229" customWidth="1"/>
    <col min="18" max="18" width="6.125" style="229" customWidth="1"/>
    <col min="19" max="19" width="8" style="229" customWidth="1"/>
    <col min="20" max="20" width="9" style="231" customWidth="1"/>
    <col min="21" max="21" width="6.125" style="231" customWidth="1"/>
    <col min="22" max="24" width="9" style="231" customWidth="1"/>
    <col min="25" max="25" width="11.875" style="231" customWidth="1"/>
    <col min="26" max="26" width="9.75" style="231" bestFit="1" customWidth="1"/>
    <col min="27" max="27" width="5.375" style="228" customWidth="1"/>
    <col min="28" max="29" width="6" style="228" customWidth="1"/>
    <col min="30" max="30" width="5.5" style="228" customWidth="1"/>
    <col min="31" max="32" width="6" style="228" customWidth="1"/>
    <col min="33" max="35" width="6" style="228" hidden="1" customWidth="1"/>
    <col min="36" max="36" width="6" style="228" bestFit="1" customWidth="1"/>
    <col min="37" max="38" width="6" style="228" customWidth="1"/>
    <col min="39" max="39" width="5.25" style="228" hidden="1" customWidth="1"/>
    <col min="40" max="41" width="6" style="228" hidden="1" customWidth="1"/>
    <col min="42" max="42" width="5.5" style="228" hidden="1" customWidth="1"/>
    <col min="43" max="43" width="8" style="228" hidden="1" customWidth="1"/>
    <col min="44" max="44" width="5.875" style="228" customWidth="1"/>
    <col min="45" max="45" width="7" style="228" customWidth="1"/>
    <col min="46" max="47" width="6" style="228" customWidth="1"/>
    <col min="48" max="48" width="5.25" style="228" customWidth="1"/>
    <col min="49" max="50" width="6" style="228" customWidth="1"/>
    <col min="51" max="51" width="5.5" style="228" customWidth="1"/>
    <col min="52" max="54" width="6.5" style="229" customWidth="1"/>
    <col min="55" max="59" width="9" style="220"/>
    <col min="60" max="60" width="0" style="220" hidden="1" customWidth="1"/>
    <col min="61" max="64" width="9" style="220" hidden="1" customWidth="1"/>
    <col min="65" max="65" width="20.625" style="220" hidden="1" customWidth="1"/>
    <col min="66" max="66" width="7" style="220" hidden="1" customWidth="1"/>
    <col min="67" max="67" width="9" style="220" hidden="1" customWidth="1"/>
    <col min="68" max="68" width="7" style="220" hidden="1" customWidth="1"/>
    <col min="69" max="72" width="6.625" style="220" hidden="1" customWidth="1"/>
    <col min="73" max="83" width="9" style="220" hidden="1" customWidth="1"/>
    <col min="84" max="84" width="22.25" style="220" hidden="1" customWidth="1"/>
    <col min="85" max="87" width="9" style="220" hidden="1" customWidth="1"/>
    <col min="88" max="89" width="10.5" style="220" hidden="1" customWidth="1"/>
    <col min="90" max="91" width="9" style="220" hidden="1" customWidth="1"/>
    <col min="92" max="92" width="0" style="220" hidden="1" customWidth="1"/>
    <col min="93" max="93" width="14.75" style="220" hidden="1" customWidth="1"/>
    <col min="94" max="95" width="0" style="220" hidden="1" customWidth="1"/>
    <col min="96" max="134" width="9" style="220"/>
    <col min="135" max="16384" width="9" style="228"/>
  </cols>
  <sheetData>
    <row r="1" spans="1:134" s="3" customFormat="1" ht="19.5" customHeight="1">
      <c r="A1" s="383" t="s">
        <v>8</v>
      </c>
      <c r="B1" s="393" t="s">
        <v>26</v>
      </c>
      <c r="C1" s="383" t="s">
        <v>1</v>
      </c>
      <c r="D1" s="393" t="s">
        <v>53</v>
      </c>
      <c r="E1" s="393" t="s">
        <v>960</v>
      </c>
      <c r="F1" s="383" t="s">
        <v>27</v>
      </c>
      <c r="G1" s="383" t="s">
        <v>28</v>
      </c>
      <c r="H1" s="393" t="s">
        <v>54</v>
      </c>
      <c r="I1" s="395" t="s">
        <v>4</v>
      </c>
      <c r="J1" s="393" t="s">
        <v>30</v>
      </c>
      <c r="K1" s="393" t="s">
        <v>31</v>
      </c>
      <c r="L1" s="397" t="s">
        <v>1013</v>
      </c>
      <c r="M1" s="397" t="s">
        <v>913</v>
      </c>
      <c r="N1" s="397" t="s">
        <v>32</v>
      </c>
      <c r="O1" s="393" t="s">
        <v>33</v>
      </c>
      <c r="P1" s="393" t="s">
        <v>34</v>
      </c>
      <c r="Q1" s="398" t="s">
        <v>35</v>
      </c>
      <c r="R1" s="398" t="s">
        <v>36</v>
      </c>
      <c r="S1" s="398" t="s">
        <v>25</v>
      </c>
      <c r="T1" s="383" t="s">
        <v>3</v>
      </c>
      <c r="U1" s="383" t="s">
        <v>37</v>
      </c>
      <c r="V1" s="383" t="s">
        <v>38</v>
      </c>
      <c r="W1" s="383" t="s">
        <v>39</v>
      </c>
      <c r="X1" s="383" t="s">
        <v>40</v>
      </c>
      <c r="Y1" s="383" t="s">
        <v>41</v>
      </c>
      <c r="Z1" s="383" t="s">
        <v>42</v>
      </c>
      <c r="AA1" s="386" t="s">
        <v>5</v>
      </c>
      <c r="AB1" s="387"/>
      <c r="AC1" s="388"/>
      <c r="AD1" s="386" t="s">
        <v>6</v>
      </c>
      <c r="AE1" s="387"/>
      <c r="AF1" s="388"/>
      <c r="AG1" s="386" t="s">
        <v>914</v>
      </c>
      <c r="AH1" s="387"/>
      <c r="AI1" s="388"/>
      <c r="AJ1" s="386" t="s">
        <v>43</v>
      </c>
      <c r="AK1" s="387"/>
      <c r="AL1" s="388"/>
      <c r="AM1" s="386" t="s">
        <v>44</v>
      </c>
      <c r="AN1" s="387"/>
      <c r="AO1" s="388"/>
      <c r="AP1" s="383" t="s">
        <v>45</v>
      </c>
      <c r="AQ1" s="383"/>
      <c r="AR1" s="386" t="s">
        <v>46</v>
      </c>
      <c r="AS1" s="387"/>
      <c r="AT1" s="387"/>
      <c r="AU1" s="388"/>
      <c r="AV1" s="386" t="s">
        <v>47</v>
      </c>
      <c r="AW1" s="387"/>
      <c r="AX1" s="388"/>
      <c r="AY1" s="386" t="s">
        <v>915</v>
      </c>
      <c r="AZ1" s="387"/>
      <c r="BA1" s="388"/>
      <c r="BB1" s="391" t="s">
        <v>49</v>
      </c>
      <c r="BC1" s="2"/>
      <c r="BD1" s="389" t="s">
        <v>963</v>
      </c>
      <c r="BE1" s="389" t="s">
        <v>964</v>
      </c>
      <c r="BF1" s="389" t="s">
        <v>965</v>
      </c>
      <c r="BG1" s="2"/>
      <c r="BH1" s="2"/>
      <c r="BI1" s="393" t="s">
        <v>916</v>
      </c>
      <c r="BJ1" s="383" t="s">
        <v>1</v>
      </c>
      <c r="BK1" s="393" t="s">
        <v>27</v>
      </c>
      <c r="BL1" s="383" t="s">
        <v>28</v>
      </c>
      <c r="BM1" s="393" t="s">
        <v>917</v>
      </c>
      <c r="BN1" s="393" t="s">
        <v>29</v>
      </c>
      <c r="BO1" s="393" t="s">
        <v>30</v>
      </c>
      <c r="BP1" s="393" t="s">
        <v>918</v>
      </c>
      <c r="BQ1" s="393" t="s">
        <v>919</v>
      </c>
      <c r="BR1" s="399" t="s">
        <v>920</v>
      </c>
      <c r="BS1" s="400" t="s">
        <v>921</v>
      </c>
      <c r="BT1" s="400" t="s">
        <v>922</v>
      </c>
      <c r="BU1" s="384" t="s">
        <v>920</v>
      </c>
      <c r="BV1" s="385"/>
      <c r="BW1" s="385" t="s">
        <v>921</v>
      </c>
      <c r="BX1" s="385"/>
      <c r="BY1" s="385" t="s">
        <v>922</v>
      </c>
      <c r="BZ1" s="385"/>
      <c r="CA1" s="385" t="s">
        <v>923</v>
      </c>
      <c r="CB1" s="385"/>
      <c r="CC1" s="385" t="s">
        <v>924</v>
      </c>
      <c r="CD1" s="385"/>
      <c r="CE1" s="2"/>
      <c r="CF1" s="2"/>
      <c r="CG1" s="2"/>
      <c r="CH1" s="2" t="s">
        <v>925</v>
      </c>
      <c r="CI1" s="2" t="s">
        <v>926</v>
      </c>
      <c r="CJ1" s="2" t="s">
        <v>925</v>
      </c>
      <c r="CK1" s="2" t="s">
        <v>926</v>
      </c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</row>
    <row r="2" spans="1:134" s="3" customFormat="1" ht="26.25" customHeight="1">
      <c r="A2" s="383"/>
      <c r="B2" s="394"/>
      <c r="C2" s="383"/>
      <c r="D2" s="394"/>
      <c r="E2" s="394"/>
      <c r="F2" s="383"/>
      <c r="G2" s="383"/>
      <c r="H2" s="394"/>
      <c r="I2" s="396"/>
      <c r="J2" s="394"/>
      <c r="K2" s="394"/>
      <c r="L2" s="397"/>
      <c r="M2" s="397"/>
      <c r="N2" s="397"/>
      <c r="O2" s="394"/>
      <c r="P2" s="394"/>
      <c r="Q2" s="398"/>
      <c r="R2" s="398"/>
      <c r="S2" s="398"/>
      <c r="T2" s="383"/>
      <c r="U2" s="383"/>
      <c r="V2" s="383"/>
      <c r="W2" s="383"/>
      <c r="X2" s="383"/>
      <c r="Y2" s="383"/>
      <c r="Z2" s="383"/>
      <c r="AA2" s="211" t="s">
        <v>9</v>
      </c>
      <c r="AB2" s="211" t="s">
        <v>48</v>
      </c>
      <c r="AC2" s="211" t="s">
        <v>927</v>
      </c>
      <c r="AD2" s="211" t="s">
        <v>9</v>
      </c>
      <c r="AE2" s="211" t="s">
        <v>48</v>
      </c>
      <c r="AF2" s="211" t="s">
        <v>927</v>
      </c>
      <c r="AG2" s="211" t="s">
        <v>9</v>
      </c>
      <c r="AH2" s="211" t="s">
        <v>48</v>
      </c>
      <c r="AI2" s="211" t="s">
        <v>927</v>
      </c>
      <c r="AJ2" s="211" t="s">
        <v>9</v>
      </c>
      <c r="AK2" s="211" t="s">
        <v>48</v>
      </c>
      <c r="AL2" s="211" t="s">
        <v>927</v>
      </c>
      <c r="AM2" s="211" t="s">
        <v>9</v>
      </c>
      <c r="AN2" s="211" t="s">
        <v>48</v>
      </c>
      <c r="AO2" s="211" t="s">
        <v>927</v>
      </c>
      <c r="AP2" s="211" t="s">
        <v>9</v>
      </c>
      <c r="AQ2" s="211" t="s">
        <v>48</v>
      </c>
      <c r="AR2" s="211" t="s">
        <v>9</v>
      </c>
      <c r="AS2" s="211" t="s">
        <v>24</v>
      </c>
      <c r="AT2" s="211" t="s">
        <v>48</v>
      </c>
      <c r="AU2" s="211" t="s">
        <v>927</v>
      </c>
      <c r="AV2" s="211" t="s">
        <v>9</v>
      </c>
      <c r="AW2" s="211" t="s">
        <v>48</v>
      </c>
      <c r="AX2" s="211" t="s">
        <v>927</v>
      </c>
      <c r="AY2" s="212" t="s">
        <v>9</v>
      </c>
      <c r="AZ2" s="213" t="s">
        <v>48</v>
      </c>
      <c r="BA2" s="211" t="s">
        <v>927</v>
      </c>
      <c r="BB2" s="392"/>
      <c r="BC2" s="2"/>
      <c r="BD2" s="390"/>
      <c r="BE2" s="390"/>
      <c r="BF2" s="390"/>
      <c r="BG2" s="2"/>
      <c r="BH2" s="2"/>
      <c r="BI2" s="394"/>
      <c r="BJ2" s="383"/>
      <c r="BK2" s="394"/>
      <c r="BL2" s="383"/>
      <c r="BM2" s="394"/>
      <c r="BN2" s="394"/>
      <c r="BO2" s="394"/>
      <c r="BP2" s="394"/>
      <c r="BQ2" s="394"/>
      <c r="BR2" s="399"/>
      <c r="BS2" s="400"/>
      <c r="BT2" s="400"/>
      <c r="BU2" s="210" t="s">
        <v>928</v>
      </c>
      <c r="BV2" s="210" t="s">
        <v>929</v>
      </c>
      <c r="BW2" s="210" t="s">
        <v>928</v>
      </c>
      <c r="BX2" s="210" t="s">
        <v>929</v>
      </c>
      <c r="BY2" s="210" t="s">
        <v>928</v>
      </c>
      <c r="BZ2" s="210" t="s">
        <v>929</v>
      </c>
      <c r="CA2" s="210" t="s">
        <v>928</v>
      </c>
      <c r="CB2" s="210" t="s">
        <v>929</v>
      </c>
      <c r="CC2" s="210" t="s">
        <v>928</v>
      </c>
      <c r="CD2" s="210" t="s">
        <v>929</v>
      </c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</row>
    <row r="3" spans="1:134" s="18" customFormat="1" ht="18" customHeight="1">
      <c r="A3" s="25">
        <v>1</v>
      </c>
      <c r="B3" s="4" t="s">
        <v>1128</v>
      </c>
      <c r="C3" s="159" t="str">
        <f>+'5-课消明细表'!$F$2</f>
        <v>天河天府路中心</v>
      </c>
      <c r="D3" s="167"/>
      <c r="E3" s="174" t="s">
        <v>1543</v>
      </c>
      <c r="F3" s="26"/>
      <c r="G3" s="167"/>
      <c r="H3" s="280"/>
      <c r="I3" s="174"/>
      <c r="J3" s="221"/>
      <c r="K3" s="5"/>
      <c r="L3" s="276"/>
      <c r="M3" s="222"/>
      <c r="N3" s="223"/>
      <c r="O3" s="8"/>
      <c r="P3" s="5"/>
      <c r="Q3" s="224"/>
      <c r="R3" s="224"/>
      <c r="S3" s="9"/>
      <c r="T3" s="225"/>
      <c r="U3" s="226"/>
      <c r="V3" s="10"/>
      <c r="W3" s="11"/>
      <c r="X3" s="11"/>
      <c r="Y3" s="250"/>
      <c r="Z3" s="11"/>
      <c r="AA3" s="6"/>
      <c r="AB3" s="13">
        <f t="shared" ref="AB3:AB4" si="0">IF(AA3="",0,IF(G3="4次课前",VLOOKUP(C3,BJ:CD,18,0),IF(G3="4次课后",VLOOKUP(C3,BJ:CD,19,0),0)))</f>
        <v>0</v>
      </c>
      <c r="AC3" s="13"/>
      <c r="AD3" s="12"/>
      <c r="AE3" s="13">
        <f>IF(AD3="",0,IF(G3="4次课前",VLOOKUP(C3,BJ:CD,20,0),IF(G3="4次课后",VLOOKUP(C3,BJ:CD,21,0),0)))</f>
        <v>0</v>
      </c>
      <c r="AF3" s="13"/>
      <c r="AG3" s="14" t="str">
        <f t="shared" ref="AG3:AG4" si="1">IF(ISERROR(VLOOKUP(AA3,BD:BF,2,0)),"",VLOOKUP(AA3,BD:BF,2,0))</f>
        <v/>
      </c>
      <c r="AH3" s="13"/>
      <c r="AI3" s="13"/>
      <c r="AJ3" s="6"/>
      <c r="AK3" s="13">
        <f t="shared" ref="AK3:AK4" si="2">IF(AJ3="",0,IF(G3="4次课前",VLOOKUP(C3,BJ:CD,14,0),IF(G3="4次课后",VLOOKUP(C3,BJ:CD,15,0),0)))</f>
        <v>0</v>
      </c>
      <c r="AL3" s="13"/>
      <c r="AM3" s="14" t="str">
        <f t="shared" ref="AM3:AM4" si="3">IF(ISERROR(VLOOKUP(C3,BJ:CD,9,0)),"",VLOOKUP(C3,BJ:CD,9,0))</f>
        <v/>
      </c>
      <c r="AN3" s="13">
        <f t="shared" ref="AN3:AN4" si="4">IF(AM3="无",0,IF(AM3="",0,IF(G3="4次课前",VLOOKUP(C3,BJ:CD,12,0),IF(G3="4次课后",VLOOKUP(C3,BJ:CD,13,0),0))))</f>
        <v>0</v>
      </c>
      <c r="AO3" s="13"/>
      <c r="AP3" s="14"/>
      <c r="AQ3" s="13"/>
      <c r="AR3" s="8"/>
      <c r="AS3" s="280"/>
      <c r="AT3" s="13"/>
      <c r="AU3" s="13"/>
      <c r="AV3" s="15" t="str">
        <f>IF(ISERROR(VLOOKUP(C3,BJ:CF,8,0)),"",VLOOKUP(C3,BJ:CF,8,0))</f>
        <v/>
      </c>
      <c r="AW3" s="13">
        <f>IF(OR(D3="退差额",L3="初三",L3="高一",L3="高二",L3="高三"),0,(P3+Q3)*1%)</f>
        <v>0</v>
      </c>
      <c r="AX3" s="13"/>
      <c r="AY3" s="15" t="str">
        <f t="shared" ref="AY3:AY4" si="5">IF(ISERROR(VLOOKUP(C3,BJ:CF,7,0)),"",VLOOKUP(C3,BJ:CF,7,0))</f>
        <v/>
      </c>
      <c r="AZ3" s="9">
        <f t="shared" ref="AZ3:AZ4" si="6">Q3*2.5%</f>
        <v>0</v>
      </c>
      <c r="BA3" s="9"/>
      <c r="BB3" s="9">
        <f>AB3+AE3+AH3+AK3+AN3+AT3+AW3+AZ3+AQ3</f>
        <v>0</v>
      </c>
      <c r="BC3" s="16"/>
      <c r="BD3" s="234"/>
      <c r="BE3" s="234"/>
      <c r="BF3" s="174"/>
      <c r="BG3" s="16"/>
      <c r="BH3" s="16"/>
      <c r="BI3" s="16" t="s">
        <v>931</v>
      </c>
      <c r="BJ3" s="16" t="s">
        <v>1001</v>
      </c>
      <c r="BK3" s="16"/>
      <c r="BL3" s="16" t="s">
        <v>932</v>
      </c>
      <c r="BM3" s="16" t="s">
        <v>933</v>
      </c>
      <c r="BN3" s="16" t="s">
        <v>934</v>
      </c>
      <c r="BO3" s="16"/>
      <c r="BP3" s="16" t="s">
        <v>935</v>
      </c>
      <c r="BQ3" s="16" t="s">
        <v>936</v>
      </c>
      <c r="BR3" s="16" t="s">
        <v>937</v>
      </c>
      <c r="BS3" s="16"/>
      <c r="BT3" s="16"/>
      <c r="BU3" s="16">
        <v>200</v>
      </c>
      <c r="BV3" s="16">
        <v>300</v>
      </c>
      <c r="BW3" s="16">
        <v>50</v>
      </c>
      <c r="BX3" s="16">
        <v>100</v>
      </c>
      <c r="BY3" s="16">
        <v>50</v>
      </c>
      <c r="BZ3" s="16">
        <v>100</v>
      </c>
      <c r="CA3" s="16">
        <v>150</v>
      </c>
      <c r="CB3" s="16">
        <v>315</v>
      </c>
      <c r="CC3" s="16">
        <v>90</v>
      </c>
      <c r="CD3" s="16">
        <v>175</v>
      </c>
      <c r="CE3" s="16"/>
      <c r="CF3" s="16" t="s">
        <v>51</v>
      </c>
      <c r="CG3" s="16" t="s">
        <v>934</v>
      </c>
      <c r="CH3" s="17">
        <v>0.1</v>
      </c>
      <c r="CI3" s="17">
        <v>0.08</v>
      </c>
      <c r="CJ3" s="17">
        <v>0.1</v>
      </c>
      <c r="CK3" s="17">
        <v>0.08</v>
      </c>
      <c r="CL3" s="16"/>
      <c r="CM3" s="16" t="s">
        <v>925</v>
      </c>
      <c r="CN3" s="16"/>
      <c r="CO3" s="16" t="s">
        <v>1041</v>
      </c>
      <c r="CP3" s="17">
        <v>0.09</v>
      </c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</row>
    <row r="4" spans="1:134" s="18" customFormat="1" ht="18" customHeight="1">
      <c r="A4" s="158" t="str">
        <f>IF(E4="","",A3+1)</f>
        <v/>
      </c>
      <c r="B4" s="4" t="str">
        <f>IF(E4="","",MONTH(N4)&amp;"月")</f>
        <v/>
      </c>
      <c r="C4" s="159" t="str">
        <f>IF(E4="","",+'5-课消明细表'!$F$2)</f>
        <v/>
      </c>
      <c r="D4" s="167"/>
      <c r="E4" s="174"/>
      <c r="F4" s="26" t="str">
        <f>IF(E4="","",IFERROR(VLOOKUP(E4,'1-学员信息表'!A:AC,2,0),"错误"))</f>
        <v/>
      </c>
      <c r="G4" s="167"/>
      <c r="H4" s="280"/>
      <c r="I4" s="174"/>
      <c r="J4" s="221"/>
      <c r="K4" s="5"/>
      <c r="L4" s="276" t="str">
        <f>IF(E4="","",IFERROR(VLOOKUP(E4,'1-学员信息表'!A:AC,20,0),"错误"))</f>
        <v/>
      </c>
      <c r="M4" s="222"/>
      <c r="N4" s="223"/>
      <c r="O4" s="8"/>
      <c r="P4" s="5"/>
      <c r="Q4" s="224"/>
      <c r="R4" s="224"/>
      <c r="S4" s="9">
        <f t="shared" ref="S4" si="7">SUM(P4:R4)</f>
        <v>0</v>
      </c>
      <c r="T4" s="225"/>
      <c r="U4" s="226"/>
      <c r="V4" s="10" t="str">
        <f>IF(E4="","",IFERROR(VLOOKUP(E4,'1-学员信息表'!A:AC,8,0),"错误"))</f>
        <v/>
      </c>
      <c r="W4" s="11"/>
      <c r="X4" s="11"/>
      <c r="Y4" s="250"/>
      <c r="Z4" s="11"/>
      <c r="AA4" s="6" t="str">
        <f>IF(I4="","",IFERROR(VLOOKUP(I4,'2-班级信息'!A:AI,23,0),"错误"))</f>
        <v/>
      </c>
      <c r="AB4" s="13">
        <f t="shared" si="0"/>
        <v>0</v>
      </c>
      <c r="AC4" s="13"/>
      <c r="AD4" s="12" t="str">
        <f>IF(I4="","",IFERROR(VLOOKUP(I4,'2-班级信息'!A:AI,24,0),"错误"))</f>
        <v/>
      </c>
      <c r="AE4" s="13">
        <f t="shared" ref="AE4" si="8">IF(AD4="",0,IF(G4="4次课前",VLOOKUP(C4,BJ:CD,20,0),IF(G4="4次课后",VLOOKUP(C4,BJ:CD,21,0),0)))</f>
        <v>0</v>
      </c>
      <c r="AF4" s="13"/>
      <c r="AG4" s="14" t="str">
        <f t="shared" si="1"/>
        <v/>
      </c>
      <c r="AH4" s="13"/>
      <c r="AI4" s="13"/>
      <c r="AJ4" s="12" t="str">
        <f t="shared" ref="AJ4:AJ46" si="9">IF(ISERROR(VLOOKUP(AG4,BE:BF,2,0)),"",VLOOKUP(AG4,BE:BF,2,0))</f>
        <v/>
      </c>
      <c r="AK4" s="13">
        <f t="shared" si="2"/>
        <v>0</v>
      </c>
      <c r="AL4" s="13"/>
      <c r="AM4" s="14" t="str">
        <f t="shared" si="3"/>
        <v/>
      </c>
      <c r="AN4" s="13">
        <f t="shared" si="4"/>
        <v>0</v>
      </c>
      <c r="AO4" s="13"/>
      <c r="AP4" s="14"/>
      <c r="AQ4" s="13"/>
      <c r="AR4" s="8"/>
      <c r="AS4" s="168"/>
      <c r="AT4" s="13">
        <f t="shared" ref="AT4" si="10">IF(OR(D4="退差额",L4="初三",L4="高一",L4="高二",L4="高三"),0,IF(AS4="招生顾问",(P4+Q4)*4%,(P4+Q4)*5%))</f>
        <v>0</v>
      </c>
      <c r="AU4" s="13"/>
      <c r="AV4" s="15" t="str">
        <f t="shared" ref="AV4" si="11">IF(ISERROR(VLOOKUP(C4,BJ:CF,8,0)),"",VLOOKUP(C4,BJ:CF,8,0))</f>
        <v/>
      </c>
      <c r="AW4" s="13">
        <f t="shared" ref="AW4" si="12">IF(OR(D4="退差额",L4="初三",L4="高一",L4="高二",L4="高三"),0,(P4+Q4)*1%)</f>
        <v>0</v>
      </c>
      <c r="AX4" s="13"/>
      <c r="AY4" s="15" t="str">
        <f t="shared" si="5"/>
        <v/>
      </c>
      <c r="AZ4" s="9">
        <f t="shared" si="6"/>
        <v>0</v>
      </c>
      <c r="BA4" s="9"/>
      <c r="BB4" s="9">
        <f t="shared" ref="BB4" si="13">AB4+AE4+AH4+AK4+AN4+AT4+AW4+AZ4+AQ4</f>
        <v>0</v>
      </c>
      <c r="BC4" s="16"/>
      <c r="BD4" s="234"/>
      <c r="BE4" s="234"/>
      <c r="BF4" s="174"/>
      <c r="BG4" s="16"/>
      <c r="BH4" s="16"/>
      <c r="BI4" s="16" t="s">
        <v>1032</v>
      </c>
      <c r="BJ4" s="16" t="s">
        <v>1033</v>
      </c>
      <c r="BK4" s="16"/>
      <c r="BL4" s="16" t="s">
        <v>1034</v>
      </c>
      <c r="BM4" s="16" t="s">
        <v>1035</v>
      </c>
      <c r="BN4" s="16" t="s">
        <v>1036</v>
      </c>
      <c r="BO4" s="16"/>
      <c r="BP4" s="16" t="s">
        <v>1037</v>
      </c>
      <c r="BQ4" s="16" t="s">
        <v>1038</v>
      </c>
      <c r="BR4" s="16" t="s">
        <v>1039</v>
      </c>
      <c r="BS4" s="16"/>
      <c r="BT4" s="16" t="s">
        <v>938</v>
      </c>
      <c r="BU4" s="16">
        <v>200</v>
      </c>
      <c r="BV4" s="16">
        <v>300</v>
      </c>
      <c r="BW4" s="16">
        <v>50</v>
      </c>
      <c r="BX4" s="16">
        <v>100</v>
      </c>
      <c r="BY4" s="16">
        <v>50</v>
      </c>
      <c r="BZ4" s="16">
        <v>100</v>
      </c>
      <c r="CA4" s="16">
        <v>150</v>
      </c>
      <c r="CB4" s="16">
        <v>315</v>
      </c>
      <c r="CC4" s="16">
        <v>90</v>
      </c>
      <c r="CD4" s="16">
        <v>175</v>
      </c>
      <c r="CE4" s="16"/>
      <c r="CF4" s="16" t="s">
        <v>52</v>
      </c>
      <c r="CG4" s="16" t="s">
        <v>1036</v>
      </c>
      <c r="CH4" s="17">
        <v>0.03</v>
      </c>
      <c r="CI4" s="17">
        <v>0.03</v>
      </c>
      <c r="CJ4" s="17">
        <v>0.03</v>
      </c>
      <c r="CK4" s="17">
        <v>0.03</v>
      </c>
      <c r="CL4" s="16"/>
      <c r="CM4" s="16" t="s">
        <v>1040</v>
      </c>
      <c r="CN4" s="16"/>
      <c r="CO4" s="16" t="s">
        <v>1042</v>
      </c>
      <c r="CP4" s="17">
        <v>0.1</v>
      </c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</row>
    <row r="5" spans="1:134" s="18" customFormat="1" ht="18" customHeight="1">
      <c r="A5" s="158" t="str">
        <f t="shared" ref="A5:A46" si="14">IF(E5="","",A4+1)</f>
        <v/>
      </c>
      <c r="B5" s="4" t="str">
        <f t="shared" ref="B5:B46" si="15">IF(E5="","",MONTH(N5)&amp;"月")</f>
        <v/>
      </c>
      <c r="C5" s="159" t="str">
        <f>IF(E5="","",+'5-课消明细表'!$F$2)</f>
        <v/>
      </c>
      <c r="D5" s="167"/>
      <c r="E5" s="232"/>
      <c r="F5" s="26" t="str">
        <f>IF(E5="","",IFERROR(VLOOKUP(E5,'1-学员信息表'!A:AC,2,0),"错误"))</f>
        <v/>
      </c>
      <c r="G5" s="167"/>
      <c r="H5" s="280"/>
      <c r="I5" s="174"/>
      <c r="J5" s="221"/>
      <c r="K5" s="5"/>
      <c r="L5" s="7" t="str">
        <f>IF(E5="","",IFERROR(VLOOKUP(E5,'1-学员信息表'!A:AC,20,0),"错误"))</f>
        <v/>
      </c>
      <c r="M5" s="222"/>
      <c r="N5" s="223"/>
      <c r="O5" s="8"/>
      <c r="P5" s="5"/>
      <c r="Q5" s="224"/>
      <c r="R5" s="224"/>
      <c r="S5" s="9">
        <f t="shared" ref="S5:S46" si="16">SUM(P5:R5)</f>
        <v>0</v>
      </c>
      <c r="T5" s="225"/>
      <c r="U5" s="226"/>
      <c r="V5" s="10" t="str">
        <f>IF(E5="","",IFERROR(VLOOKUP(E5,'1-学员信息表'!A:AC,8,0),"错误"))</f>
        <v/>
      </c>
      <c r="W5" s="11"/>
      <c r="X5" s="11"/>
      <c r="Y5" s="250"/>
      <c r="Z5" s="11"/>
      <c r="AA5" s="6" t="str">
        <f>IF(I5="","",IFERROR(VLOOKUP(I5,'2-班级信息'!A:AI,23,0),"错误"))</f>
        <v/>
      </c>
      <c r="AB5" s="13">
        <f t="shared" ref="AB5:AB46" si="17">IF(AA5="",0,IF(G5="4次课前",VLOOKUP(C5,BJ:CD,18,0),IF(G5="4次课后",VLOOKUP(C5,BJ:CD,19,0),0)))</f>
        <v>0</v>
      </c>
      <c r="AC5" s="13"/>
      <c r="AD5" s="12" t="str">
        <f>IF(I5="","",IFERROR(VLOOKUP(I5,'2-班级信息'!A:AI,24,0),"错误"))</f>
        <v/>
      </c>
      <c r="AE5" s="13">
        <f t="shared" ref="AE5:AE46" si="18">IF(AD5="",0,IF(G5="4次课前",VLOOKUP(C5,BJ:CD,20,0),IF(G5="4次课后",VLOOKUP(C5,BJ:CD,21,0),0)))</f>
        <v>0</v>
      </c>
      <c r="AF5" s="13"/>
      <c r="AG5" s="14" t="str">
        <f t="shared" ref="AG5:AG46" si="19">IF(ISERROR(VLOOKUP(AA5,BD:BF,2,0)),"",VLOOKUP(AA5,BD:BF,2,0))</f>
        <v/>
      </c>
      <c r="AH5" s="13"/>
      <c r="AI5" s="13"/>
      <c r="AJ5" s="12" t="str">
        <f t="shared" si="9"/>
        <v/>
      </c>
      <c r="AK5" s="13">
        <f t="shared" ref="AK5:AK46" si="20">IF(AJ5="",0,IF(G5="4次课前",VLOOKUP(C5,BJ:CD,14,0),IF(G5="4次课后",VLOOKUP(C5,BJ:CD,15,0),0)))</f>
        <v>0</v>
      </c>
      <c r="AL5" s="13"/>
      <c r="AM5" s="14" t="str">
        <f t="shared" ref="AM5:AM46" si="21">IF(ISERROR(VLOOKUP(C5,BJ:CD,9,0)),"",VLOOKUP(C5,BJ:CD,9,0))</f>
        <v/>
      </c>
      <c r="AN5" s="13">
        <f t="shared" ref="AN5:AN46" si="22">IF(AM5="无",0,IF(AM5="",0,IF(G5="4次课前",VLOOKUP(C5,BJ:CD,12,0),IF(G5="4次课后",VLOOKUP(C5,BJ:CD,13,0),0))))</f>
        <v>0</v>
      </c>
      <c r="AO5" s="13"/>
      <c r="AP5" s="14"/>
      <c r="AQ5" s="13"/>
      <c r="AR5" s="8"/>
      <c r="AS5" s="168"/>
      <c r="AT5" s="13">
        <f t="shared" ref="AT5:AT46" si="23">IF(OR(D5="退差额",L5="初三",L5="高一",L5="高二",L5="高三"),0,IF(AS5="招生顾问",(P5+Q5)*4%,(P5+Q5)*5%))</f>
        <v>0</v>
      </c>
      <c r="AU5" s="13"/>
      <c r="AV5" s="14" t="str">
        <f t="shared" ref="AV5:AV46" si="24">IF(ISERROR(VLOOKUP(C5,BJ:CF,8,0)),"",VLOOKUP(C5,BJ:CF,8,0))</f>
        <v/>
      </c>
      <c r="AW5" s="13">
        <f t="shared" ref="AW5:AW46" si="25">IF(OR(D5="退差额",L5="初三",L5="高一",L5="高二",L5="高三"),0,(P5+Q5)*1%)</f>
        <v>0</v>
      </c>
      <c r="AX5" s="13"/>
      <c r="AY5" s="15" t="str">
        <f t="shared" ref="AY5:AY46" si="26">IF(ISERROR(VLOOKUP(C5,BJ:CF,7,0)),"",VLOOKUP(C5,BJ:CF,7,0))</f>
        <v/>
      </c>
      <c r="AZ5" s="9">
        <f t="shared" ref="AZ5:AZ46" si="27">Q5*2.5%</f>
        <v>0</v>
      </c>
      <c r="BA5" s="9"/>
      <c r="BB5" s="9">
        <f t="shared" ref="BB5:BB46" si="28">AB5+AE5+AH5+AK5+AN5+AT5+AW5+AZ5+AQ5</f>
        <v>0</v>
      </c>
      <c r="BC5" s="16"/>
      <c r="BD5" s="234"/>
      <c r="BE5" s="234"/>
      <c r="BF5" s="174"/>
      <c r="BG5" s="16"/>
      <c r="BH5" s="16"/>
      <c r="BI5" s="16" t="s">
        <v>961</v>
      </c>
      <c r="BJ5" s="16" t="s">
        <v>1002</v>
      </c>
      <c r="BK5" s="16"/>
      <c r="BL5" s="16"/>
      <c r="BM5" s="16" t="s">
        <v>58</v>
      </c>
      <c r="BN5" s="16"/>
      <c r="BO5" s="16"/>
      <c r="BP5" s="16" t="s">
        <v>59</v>
      </c>
      <c r="BQ5" s="16" t="s">
        <v>60</v>
      </c>
      <c r="BR5" s="16" t="s">
        <v>56</v>
      </c>
      <c r="BS5" s="16"/>
      <c r="BT5" s="16" t="s">
        <v>939</v>
      </c>
      <c r="BU5" s="16">
        <v>200</v>
      </c>
      <c r="BV5" s="16">
        <v>300</v>
      </c>
      <c r="BW5" s="16">
        <v>50</v>
      </c>
      <c r="BX5" s="16">
        <v>100</v>
      </c>
      <c r="BY5" s="16">
        <v>50</v>
      </c>
      <c r="BZ5" s="16">
        <v>100</v>
      </c>
      <c r="CA5" s="16">
        <v>150</v>
      </c>
      <c r="CB5" s="16">
        <v>315</v>
      </c>
      <c r="CC5" s="16">
        <v>90</v>
      </c>
      <c r="CD5" s="16">
        <v>175</v>
      </c>
      <c r="CE5" s="16"/>
      <c r="CF5" s="16" t="s">
        <v>50</v>
      </c>
      <c r="CG5" s="16" t="s">
        <v>57</v>
      </c>
      <c r="CH5" s="17">
        <v>0.03</v>
      </c>
      <c r="CI5" s="17">
        <v>0.03</v>
      </c>
      <c r="CJ5" s="17">
        <v>1.7000000000000001E-2</v>
      </c>
      <c r="CK5" s="17">
        <v>1.7000000000000001E-2</v>
      </c>
      <c r="CL5" s="16"/>
      <c r="CM5" s="16"/>
      <c r="CN5" s="16"/>
      <c r="CO5" s="16" t="s">
        <v>1043</v>
      </c>
      <c r="CP5" s="17">
        <v>0.12</v>
      </c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</row>
    <row r="6" spans="1:134" s="18" customFormat="1" ht="18" customHeight="1">
      <c r="A6" s="158" t="str">
        <f t="shared" si="14"/>
        <v/>
      </c>
      <c r="B6" s="4" t="str">
        <f t="shared" si="15"/>
        <v/>
      </c>
      <c r="C6" s="159" t="str">
        <f>IF(E6="","",+'5-课消明细表'!$F$2)</f>
        <v/>
      </c>
      <c r="D6" s="167"/>
      <c r="E6" s="232"/>
      <c r="F6" s="26" t="str">
        <f>IF(E6="","",IFERROR(VLOOKUP(E6,'1-学员信息表'!A:AC,2,0),"错误"))</f>
        <v/>
      </c>
      <c r="G6" s="167"/>
      <c r="H6" s="280"/>
      <c r="I6" s="174"/>
      <c r="J6" s="221"/>
      <c r="K6" s="5"/>
      <c r="L6" s="7" t="str">
        <f>IF(E6="","",IFERROR(VLOOKUP(E6,'1-学员信息表'!A:AC,20,0),"错误"))</f>
        <v/>
      </c>
      <c r="M6" s="222"/>
      <c r="N6" s="223"/>
      <c r="O6" s="8"/>
      <c r="P6" s="5"/>
      <c r="Q6" s="224"/>
      <c r="R6" s="224"/>
      <c r="S6" s="9">
        <f t="shared" si="16"/>
        <v>0</v>
      </c>
      <c r="T6" s="225"/>
      <c r="U6" s="226"/>
      <c r="V6" s="10" t="str">
        <f>IF(E6="","",IFERROR(VLOOKUP(E6,'1-学员信息表'!A:AC,8,0),"错误"))</f>
        <v/>
      </c>
      <c r="W6" s="11"/>
      <c r="X6" s="11"/>
      <c r="Y6" s="250"/>
      <c r="Z6" s="11"/>
      <c r="AA6" s="6" t="str">
        <f>IF(I6="","",IFERROR(VLOOKUP(I6,'2-班级信息'!A:AI,23,0),"错误"))</f>
        <v/>
      </c>
      <c r="AB6" s="13">
        <f t="shared" si="17"/>
        <v>0</v>
      </c>
      <c r="AC6" s="13"/>
      <c r="AD6" s="12" t="str">
        <f>IF(I6="","",IFERROR(VLOOKUP(I6,'2-班级信息'!A:AI,24,0),"错误"))</f>
        <v/>
      </c>
      <c r="AE6" s="13">
        <f t="shared" si="18"/>
        <v>0</v>
      </c>
      <c r="AF6" s="13"/>
      <c r="AG6" s="14" t="str">
        <f t="shared" si="19"/>
        <v/>
      </c>
      <c r="AH6" s="13"/>
      <c r="AI6" s="13"/>
      <c r="AJ6" s="12" t="str">
        <f t="shared" si="9"/>
        <v/>
      </c>
      <c r="AK6" s="13">
        <f t="shared" si="20"/>
        <v>0</v>
      </c>
      <c r="AL6" s="13"/>
      <c r="AM6" s="14" t="str">
        <f t="shared" si="21"/>
        <v/>
      </c>
      <c r="AN6" s="13">
        <f t="shared" si="22"/>
        <v>0</v>
      </c>
      <c r="AO6" s="13"/>
      <c r="AP6" s="14"/>
      <c r="AQ6" s="13"/>
      <c r="AR6" s="8"/>
      <c r="AS6" s="168"/>
      <c r="AT6" s="13">
        <f t="shared" si="23"/>
        <v>0</v>
      </c>
      <c r="AU6" s="13"/>
      <c r="AV6" s="14" t="str">
        <f t="shared" si="24"/>
        <v/>
      </c>
      <c r="AW6" s="13">
        <f t="shared" si="25"/>
        <v>0</v>
      </c>
      <c r="AX6" s="13"/>
      <c r="AY6" s="15" t="str">
        <f t="shared" si="26"/>
        <v/>
      </c>
      <c r="AZ6" s="9">
        <f t="shared" si="27"/>
        <v>0</v>
      </c>
      <c r="BA6" s="9"/>
      <c r="BB6" s="9">
        <f t="shared" si="28"/>
        <v>0</v>
      </c>
      <c r="BC6" s="16"/>
      <c r="BD6" s="234"/>
      <c r="BE6" s="234"/>
      <c r="BF6" s="174"/>
      <c r="BG6" s="16"/>
      <c r="BH6" s="16"/>
      <c r="BI6" s="16" t="s">
        <v>61</v>
      </c>
      <c r="BJ6" s="16" t="s">
        <v>1003</v>
      </c>
      <c r="BK6" s="16"/>
      <c r="BL6" s="16"/>
      <c r="BM6" s="16" t="s">
        <v>62</v>
      </c>
      <c r="BN6" s="16"/>
      <c r="BO6" s="16"/>
      <c r="BP6" s="16" t="s">
        <v>962</v>
      </c>
      <c r="BQ6" s="16" t="s">
        <v>63</v>
      </c>
      <c r="BR6" s="16" t="s">
        <v>56</v>
      </c>
      <c r="BS6" s="16" t="s">
        <v>940</v>
      </c>
      <c r="BT6" s="16" t="s">
        <v>941</v>
      </c>
      <c r="BU6" s="16">
        <v>200</v>
      </c>
      <c r="BV6" s="16">
        <v>300</v>
      </c>
      <c r="BW6" s="16">
        <v>50</v>
      </c>
      <c r="BX6" s="16">
        <v>100</v>
      </c>
      <c r="BY6" s="16">
        <v>50</v>
      </c>
      <c r="BZ6" s="16">
        <v>100</v>
      </c>
      <c r="CA6" s="16">
        <v>150</v>
      </c>
      <c r="CB6" s="16">
        <v>315</v>
      </c>
      <c r="CC6" s="16">
        <v>90</v>
      </c>
      <c r="CD6" s="16">
        <v>175</v>
      </c>
      <c r="CE6" s="16"/>
      <c r="CF6" s="16" t="s">
        <v>942</v>
      </c>
      <c r="CG6" s="16" t="s">
        <v>57</v>
      </c>
      <c r="CH6" s="17">
        <v>1.7000000000000001E-2</v>
      </c>
      <c r="CI6" s="17">
        <v>1.7000000000000001E-2</v>
      </c>
      <c r="CJ6" s="17">
        <v>7.0000000000000001E-3</v>
      </c>
      <c r="CK6" s="17">
        <v>7.0000000000000001E-3</v>
      </c>
      <c r="CL6" s="16"/>
      <c r="CM6" s="16"/>
      <c r="CN6" s="16"/>
      <c r="CO6" s="16" t="s">
        <v>986</v>
      </c>
      <c r="CP6" s="17">
        <v>0.08</v>
      </c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</row>
    <row r="7" spans="1:134" s="18" customFormat="1" ht="18" customHeight="1">
      <c r="A7" s="158" t="str">
        <f t="shared" si="14"/>
        <v/>
      </c>
      <c r="B7" s="4" t="str">
        <f t="shared" si="15"/>
        <v/>
      </c>
      <c r="C7" s="159" t="str">
        <f>IF(E7="","",+'5-课消明细表'!$F$2)</f>
        <v/>
      </c>
      <c r="D7" s="167"/>
      <c r="E7" s="232"/>
      <c r="F7" s="26" t="str">
        <f>IF(E7="","",IFERROR(VLOOKUP(E7,'1-学员信息表'!A:AC,2,0),"错误"))</f>
        <v/>
      </c>
      <c r="G7" s="167"/>
      <c r="H7" s="280"/>
      <c r="I7" s="174"/>
      <c r="J7" s="221"/>
      <c r="K7" s="5"/>
      <c r="L7" s="7" t="str">
        <f>IF(E7="","",IFERROR(VLOOKUP(E7,'1-学员信息表'!A:AC,20,0),"错误"))</f>
        <v/>
      </c>
      <c r="M7" s="222"/>
      <c r="N7" s="223"/>
      <c r="O7" s="8"/>
      <c r="P7" s="5"/>
      <c r="Q7" s="224"/>
      <c r="R7" s="224"/>
      <c r="S7" s="9">
        <f t="shared" si="16"/>
        <v>0</v>
      </c>
      <c r="T7" s="225"/>
      <c r="U7" s="226"/>
      <c r="V7" s="10" t="str">
        <f>IF(E7="","",IFERROR(VLOOKUP(E7,'1-学员信息表'!A:AC,8,0),"错误"))</f>
        <v/>
      </c>
      <c r="W7" s="11"/>
      <c r="X7" s="11"/>
      <c r="Y7" s="250"/>
      <c r="Z7" s="11"/>
      <c r="AA7" s="6" t="str">
        <f>IF(I7="","",IFERROR(VLOOKUP(I7,'2-班级信息'!A:AI,23,0),"错误"))</f>
        <v/>
      </c>
      <c r="AB7" s="13">
        <f t="shared" si="17"/>
        <v>0</v>
      </c>
      <c r="AC7" s="13"/>
      <c r="AD7" s="12" t="str">
        <f>IF(I7="","",IFERROR(VLOOKUP(I7,'2-班级信息'!A:AI,24,0),"错误"))</f>
        <v/>
      </c>
      <c r="AE7" s="13">
        <f t="shared" si="18"/>
        <v>0</v>
      </c>
      <c r="AF7" s="13"/>
      <c r="AG7" s="14" t="str">
        <f t="shared" si="19"/>
        <v/>
      </c>
      <c r="AH7" s="13"/>
      <c r="AI7" s="13"/>
      <c r="AJ7" s="12" t="str">
        <f t="shared" si="9"/>
        <v/>
      </c>
      <c r="AK7" s="13">
        <f t="shared" si="20"/>
        <v>0</v>
      </c>
      <c r="AL7" s="13"/>
      <c r="AM7" s="14" t="str">
        <f t="shared" si="21"/>
        <v/>
      </c>
      <c r="AN7" s="13">
        <f t="shared" si="22"/>
        <v>0</v>
      </c>
      <c r="AO7" s="13"/>
      <c r="AP7" s="14"/>
      <c r="AQ7" s="13"/>
      <c r="AR7" s="8"/>
      <c r="AS7" s="168"/>
      <c r="AT7" s="13">
        <f t="shared" si="23"/>
        <v>0</v>
      </c>
      <c r="AU7" s="13"/>
      <c r="AV7" s="14" t="str">
        <f t="shared" si="24"/>
        <v/>
      </c>
      <c r="AW7" s="13">
        <f t="shared" si="25"/>
        <v>0</v>
      </c>
      <c r="AX7" s="13"/>
      <c r="AY7" s="15" t="str">
        <f t="shared" si="26"/>
        <v/>
      </c>
      <c r="AZ7" s="9">
        <f t="shared" si="27"/>
        <v>0</v>
      </c>
      <c r="BA7" s="9"/>
      <c r="BB7" s="9">
        <f t="shared" si="28"/>
        <v>0</v>
      </c>
      <c r="BC7" s="16"/>
      <c r="BD7" s="234"/>
      <c r="BE7" s="234"/>
      <c r="BF7" s="174"/>
      <c r="BG7" s="16"/>
      <c r="BH7" s="16"/>
      <c r="BI7" s="16" t="s">
        <v>947</v>
      </c>
      <c r="BJ7" s="16" t="s">
        <v>1004</v>
      </c>
      <c r="BK7" s="16"/>
      <c r="BL7" s="16"/>
      <c r="BM7" s="16"/>
      <c r="BN7" s="16"/>
      <c r="BO7" s="16"/>
      <c r="BP7" s="16" t="s">
        <v>948</v>
      </c>
      <c r="BQ7" s="16" t="s">
        <v>949</v>
      </c>
      <c r="BR7" s="16" t="s">
        <v>56</v>
      </c>
      <c r="BS7" s="16" t="s">
        <v>903</v>
      </c>
      <c r="BT7" s="16"/>
      <c r="BU7" s="16">
        <v>200</v>
      </c>
      <c r="BV7" s="16">
        <v>300</v>
      </c>
      <c r="BW7" s="16">
        <v>50</v>
      </c>
      <c r="BX7" s="16">
        <v>100</v>
      </c>
      <c r="BY7" s="16">
        <v>50</v>
      </c>
      <c r="BZ7" s="16">
        <v>100</v>
      </c>
      <c r="CA7" s="16">
        <v>150</v>
      </c>
      <c r="CB7" s="16">
        <v>315</v>
      </c>
      <c r="CC7" s="16">
        <v>90</v>
      </c>
      <c r="CD7" s="16">
        <v>175</v>
      </c>
      <c r="CE7" s="16"/>
      <c r="CF7" s="16" t="s">
        <v>904</v>
      </c>
      <c r="CG7" s="16"/>
      <c r="CH7" s="17">
        <v>0.04</v>
      </c>
      <c r="CI7" s="17">
        <v>0.04</v>
      </c>
      <c r="CJ7" s="17">
        <v>0.04</v>
      </c>
      <c r="CK7" s="17">
        <v>0.04</v>
      </c>
      <c r="CL7" s="16"/>
      <c r="CM7" s="16"/>
      <c r="CN7" s="16"/>
      <c r="CO7" s="16" t="s">
        <v>1044</v>
      </c>
      <c r="CP7" s="17">
        <v>0.1</v>
      </c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</row>
    <row r="8" spans="1:134" s="18" customFormat="1" ht="18" customHeight="1">
      <c r="A8" s="158" t="str">
        <f t="shared" si="14"/>
        <v/>
      </c>
      <c r="B8" s="4" t="str">
        <f t="shared" si="15"/>
        <v/>
      </c>
      <c r="C8" s="159" t="str">
        <f>IF(E8="","",+'5-课消明细表'!$F$2)</f>
        <v/>
      </c>
      <c r="D8" s="167"/>
      <c r="E8" s="232"/>
      <c r="F8" s="26" t="str">
        <f>IF(E8="","",IFERROR(VLOOKUP(E8,'1-学员信息表'!A:AC,2,0),"错误"))</f>
        <v/>
      </c>
      <c r="G8" s="167"/>
      <c r="H8" s="280"/>
      <c r="I8" s="174"/>
      <c r="J8" s="221"/>
      <c r="K8" s="5"/>
      <c r="L8" s="7" t="str">
        <f>IF(E8="","",IFERROR(VLOOKUP(E8,'1-学员信息表'!A:AC,20,0),"错误"))</f>
        <v/>
      </c>
      <c r="M8" s="222"/>
      <c r="N8" s="223"/>
      <c r="O8" s="8"/>
      <c r="P8" s="5"/>
      <c r="Q8" s="224"/>
      <c r="R8" s="224"/>
      <c r="S8" s="9">
        <f t="shared" si="16"/>
        <v>0</v>
      </c>
      <c r="T8" s="225"/>
      <c r="U8" s="226"/>
      <c r="V8" s="10" t="str">
        <f>IF(E8="","",IFERROR(VLOOKUP(E8,'1-学员信息表'!A:AC,8,0),"错误"))</f>
        <v/>
      </c>
      <c r="W8" s="11"/>
      <c r="X8" s="11"/>
      <c r="Y8" s="250"/>
      <c r="Z8" s="11"/>
      <c r="AA8" s="6" t="str">
        <f>IF(I8="","",IFERROR(VLOOKUP(I8,'2-班级信息'!A:AI,23,0),"错误"))</f>
        <v/>
      </c>
      <c r="AB8" s="13">
        <f t="shared" si="17"/>
        <v>0</v>
      </c>
      <c r="AC8" s="13"/>
      <c r="AD8" s="12" t="str">
        <f>IF(I8="","",IFERROR(VLOOKUP(I8,'2-班级信息'!A:AI,24,0),"错误"))</f>
        <v/>
      </c>
      <c r="AE8" s="13">
        <f t="shared" si="18"/>
        <v>0</v>
      </c>
      <c r="AF8" s="13"/>
      <c r="AG8" s="14" t="str">
        <f t="shared" si="19"/>
        <v/>
      </c>
      <c r="AH8" s="13"/>
      <c r="AI8" s="13"/>
      <c r="AJ8" s="12" t="str">
        <f t="shared" si="9"/>
        <v/>
      </c>
      <c r="AK8" s="13">
        <f t="shared" si="20"/>
        <v>0</v>
      </c>
      <c r="AL8" s="13"/>
      <c r="AM8" s="14" t="str">
        <f t="shared" si="21"/>
        <v/>
      </c>
      <c r="AN8" s="13">
        <f t="shared" si="22"/>
        <v>0</v>
      </c>
      <c r="AO8" s="13"/>
      <c r="AP8" s="14"/>
      <c r="AQ8" s="13"/>
      <c r="AR8" s="8"/>
      <c r="AS8" s="168"/>
      <c r="AT8" s="13">
        <f t="shared" si="23"/>
        <v>0</v>
      </c>
      <c r="AU8" s="13"/>
      <c r="AV8" s="14" t="str">
        <f t="shared" si="24"/>
        <v/>
      </c>
      <c r="AW8" s="13">
        <f t="shared" si="25"/>
        <v>0</v>
      </c>
      <c r="AX8" s="13"/>
      <c r="AY8" s="15" t="str">
        <f t="shared" si="26"/>
        <v/>
      </c>
      <c r="AZ8" s="9">
        <f t="shared" si="27"/>
        <v>0</v>
      </c>
      <c r="BA8" s="9"/>
      <c r="BB8" s="9">
        <f t="shared" si="28"/>
        <v>0</v>
      </c>
      <c r="BC8" s="16"/>
      <c r="BD8" s="234"/>
      <c r="BE8" s="234"/>
      <c r="BF8" s="174"/>
      <c r="BG8" s="16"/>
      <c r="BH8" s="16"/>
      <c r="BI8" s="16" t="s">
        <v>350</v>
      </c>
      <c r="BJ8" s="16" t="s">
        <v>1005</v>
      </c>
      <c r="BK8" s="16"/>
      <c r="BL8" s="16"/>
      <c r="BM8" s="16"/>
      <c r="BN8" s="16"/>
      <c r="BO8" s="16"/>
      <c r="BP8" s="233" t="s">
        <v>948</v>
      </c>
      <c r="BQ8" s="233" t="s">
        <v>950</v>
      </c>
      <c r="BR8" s="16" t="s">
        <v>56</v>
      </c>
      <c r="BS8" s="16" t="s">
        <v>905</v>
      </c>
      <c r="BT8" s="16" t="s">
        <v>534</v>
      </c>
      <c r="BU8" s="16">
        <v>200</v>
      </c>
      <c r="BV8" s="16">
        <v>300</v>
      </c>
      <c r="BW8" s="16">
        <v>50</v>
      </c>
      <c r="BX8" s="16">
        <v>100</v>
      </c>
      <c r="BY8" s="16">
        <v>50</v>
      </c>
      <c r="BZ8" s="16">
        <v>100</v>
      </c>
      <c r="CA8" s="16">
        <v>150</v>
      </c>
      <c r="CB8" s="16">
        <v>315</v>
      </c>
      <c r="CC8" s="16">
        <v>90</v>
      </c>
      <c r="CD8" s="16">
        <v>175</v>
      </c>
      <c r="CE8" s="16"/>
      <c r="CF8" s="16" t="s">
        <v>906</v>
      </c>
      <c r="CG8" s="16"/>
      <c r="CH8" s="17">
        <v>0.02</v>
      </c>
      <c r="CI8" s="17">
        <v>0.02</v>
      </c>
      <c r="CJ8" s="17">
        <v>0.02</v>
      </c>
      <c r="CK8" s="17">
        <v>0.02</v>
      </c>
      <c r="CL8" s="16"/>
      <c r="CM8" s="16"/>
      <c r="CN8" s="16"/>
      <c r="CO8" s="16" t="s">
        <v>987</v>
      </c>
      <c r="CP8" s="17">
        <v>0.12</v>
      </c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</row>
    <row r="9" spans="1:134" s="18" customFormat="1" ht="18" customHeight="1">
      <c r="A9" s="158" t="str">
        <f t="shared" si="14"/>
        <v/>
      </c>
      <c r="B9" s="4" t="str">
        <f t="shared" si="15"/>
        <v/>
      </c>
      <c r="C9" s="159" t="str">
        <f>IF(E9="","",+'5-课消明细表'!$F$2)</f>
        <v/>
      </c>
      <c r="D9" s="167"/>
      <c r="E9" s="232"/>
      <c r="F9" s="26" t="str">
        <f>IF(E9="","",IFERROR(VLOOKUP(E9,'1-学员信息表'!A:AC,2,0),"错误"))</f>
        <v/>
      </c>
      <c r="G9" s="167"/>
      <c r="H9" s="280"/>
      <c r="I9" s="174"/>
      <c r="J9" s="221"/>
      <c r="K9" s="5"/>
      <c r="L9" s="7" t="str">
        <f>IF(E9="","",IFERROR(VLOOKUP(E9,'1-学员信息表'!A:AC,20,0),"错误"))</f>
        <v/>
      </c>
      <c r="M9" s="222"/>
      <c r="N9" s="223"/>
      <c r="O9" s="8"/>
      <c r="P9" s="5"/>
      <c r="Q9" s="224"/>
      <c r="R9" s="224"/>
      <c r="S9" s="9">
        <f t="shared" si="16"/>
        <v>0</v>
      </c>
      <c r="T9" s="225"/>
      <c r="U9" s="226"/>
      <c r="V9" s="10" t="str">
        <f>IF(E9="","",IFERROR(VLOOKUP(E9,'1-学员信息表'!A:AC,8,0),"错误"))</f>
        <v/>
      </c>
      <c r="W9" s="11"/>
      <c r="X9" s="11"/>
      <c r="Y9" s="250"/>
      <c r="Z9" s="11"/>
      <c r="AA9" s="6" t="str">
        <f>IF(I9="","",IFERROR(VLOOKUP(I9,'2-班级信息'!A:AI,23,0),"错误"))</f>
        <v/>
      </c>
      <c r="AB9" s="13">
        <f t="shared" si="17"/>
        <v>0</v>
      </c>
      <c r="AC9" s="13"/>
      <c r="AD9" s="12" t="str">
        <f>IF(I9="","",IFERROR(VLOOKUP(I9,'2-班级信息'!A:AI,24,0),"错误"))</f>
        <v/>
      </c>
      <c r="AE9" s="13">
        <f t="shared" si="18"/>
        <v>0</v>
      </c>
      <c r="AF9" s="13"/>
      <c r="AG9" s="14" t="str">
        <f t="shared" si="19"/>
        <v/>
      </c>
      <c r="AH9" s="13"/>
      <c r="AI9" s="13"/>
      <c r="AJ9" s="12" t="str">
        <f t="shared" si="9"/>
        <v/>
      </c>
      <c r="AK9" s="13">
        <f t="shared" si="20"/>
        <v>0</v>
      </c>
      <c r="AL9" s="13"/>
      <c r="AM9" s="14" t="str">
        <f t="shared" si="21"/>
        <v/>
      </c>
      <c r="AN9" s="13">
        <f t="shared" si="22"/>
        <v>0</v>
      </c>
      <c r="AO9" s="13"/>
      <c r="AP9" s="14"/>
      <c r="AQ9" s="13"/>
      <c r="AR9" s="8"/>
      <c r="AS9" s="168"/>
      <c r="AT9" s="13">
        <f t="shared" si="23"/>
        <v>0</v>
      </c>
      <c r="AU9" s="13"/>
      <c r="AV9" s="14" t="str">
        <f t="shared" si="24"/>
        <v/>
      </c>
      <c r="AW9" s="13">
        <f t="shared" si="25"/>
        <v>0</v>
      </c>
      <c r="AX9" s="13"/>
      <c r="AY9" s="15" t="str">
        <f t="shared" si="26"/>
        <v/>
      </c>
      <c r="AZ9" s="9">
        <f t="shared" si="27"/>
        <v>0</v>
      </c>
      <c r="BA9" s="9"/>
      <c r="BB9" s="9">
        <f t="shared" si="28"/>
        <v>0</v>
      </c>
      <c r="BC9" s="16"/>
      <c r="BD9" s="234"/>
      <c r="BE9" s="234"/>
      <c r="BF9" s="174"/>
      <c r="BG9" s="16"/>
      <c r="BH9" s="16"/>
      <c r="BI9" s="16"/>
      <c r="BJ9" s="16" t="s">
        <v>1006</v>
      </c>
      <c r="BK9" s="16"/>
      <c r="BL9" s="16"/>
      <c r="BM9" s="16"/>
      <c r="BN9" s="16"/>
      <c r="BO9" s="16"/>
      <c r="BP9" s="16" t="s">
        <v>951</v>
      </c>
      <c r="BQ9" s="16" t="s">
        <v>952</v>
      </c>
      <c r="BR9" s="16" t="s">
        <v>902</v>
      </c>
      <c r="BS9" s="16" t="s">
        <v>930</v>
      </c>
      <c r="BT9" s="16"/>
      <c r="BU9" s="16">
        <v>200</v>
      </c>
      <c r="BV9" s="16">
        <v>300</v>
      </c>
      <c r="BW9" s="16">
        <v>50</v>
      </c>
      <c r="BX9" s="16">
        <v>100</v>
      </c>
      <c r="BY9" s="16">
        <v>50</v>
      </c>
      <c r="BZ9" s="16">
        <v>100</v>
      </c>
      <c r="CA9" s="16">
        <v>150</v>
      </c>
      <c r="CB9" s="16">
        <v>315</v>
      </c>
      <c r="CC9" s="16">
        <v>90</v>
      </c>
      <c r="CD9" s="16">
        <v>175</v>
      </c>
      <c r="CE9" s="16"/>
      <c r="CF9" s="16" t="s">
        <v>907</v>
      </c>
      <c r="CG9" s="16" t="s">
        <v>55</v>
      </c>
      <c r="CH9" s="17">
        <v>0.1</v>
      </c>
      <c r="CI9" s="17">
        <v>0.08</v>
      </c>
      <c r="CJ9" s="17">
        <v>0.1</v>
      </c>
      <c r="CK9" s="17">
        <v>0.08</v>
      </c>
      <c r="CL9" s="16"/>
      <c r="CM9" s="16"/>
      <c r="CN9" s="16"/>
      <c r="CO9" s="16" t="s">
        <v>1045</v>
      </c>
      <c r="CP9" s="17">
        <v>0.1</v>
      </c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</row>
    <row r="10" spans="1:134" s="18" customFormat="1" ht="18" customHeight="1">
      <c r="A10" s="158" t="str">
        <f t="shared" si="14"/>
        <v/>
      </c>
      <c r="B10" s="4" t="str">
        <f t="shared" si="15"/>
        <v/>
      </c>
      <c r="C10" s="159" t="str">
        <f>IF(E10="","",+'5-课消明细表'!$F$2)</f>
        <v/>
      </c>
      <c r="D10" s="167"/>
      <c r="E10" s="232"/>
      <c r="F10" s="26" t="str">
        <f>IF(E10="","",IFERROR(VLOOKUP(E10,'1-学员信息表'!A:AC,2,0),"错误"))</f>
        <v/>
      </c>
      <c r="G10" s="167"/>
      <c r="H10" s="280"/>
      <c r="I10" s="174"/>
      <c r="J10" s="221"/>
      <c r="K10" s="5"/>
      <c r="L10" s="7" t="str">
        <f>IF(E10="","",IFERROR(VLOOKUP(E10,'1-学员信息表'!A:AC,20,0),"错误"))</f>
        <v/>
      </c>
      <c r="M10" s="222"/>
      <c r="N10" s="223"/>
      <c r="O10" s="8"/>
      <c r="P10" s="5"/>
      <c r="Q10" s="224"/>
      <c r="R10" s="224"/>
      <c r="S10" s="9">
        <f t="shared" si="16"/>
        <v>0</v>
      </c>
      <c r="T10" s="225"/>
      <c r="U10" s="226"/>
      <c r="V10" s="10" t="str">
        <f>IF(E10="","",IFERROR(VLOOKUP(E10,'1-学员信息表'!A:AC,8,0),"错误"))</f>
        <v/>
      </c>
      <c r="W10" s="11"/>
      <c r="X10" s="11"/>
      <c r="Y10" s="250"/>
      <c r="Z10" s="11"/>
      <c r="AA10" s="6" t="str">
        <f>IF(I10="","",IFERROR(VLOOKUP(I10,'2-班级信息'!A:AI,23,0),"错误"))</f>
        <v/>
      </c>
      <c r="AB10" s="13">
        <f t="shared" si="17"/>
        <v>0</v>
      </c>
      <c r="AC10" s="13"/>
      <c r="AD10" s="12" t="str">
        <f>IF(I10="","",IFERROR(VLOOKUP(I10,'2-班级信息'!A:AI,24,0),"错误"))</f>
        <v/>
      </c>
      <c r="AE10" s="13">
        <f t="shared" si="18"/>
        <v>0</v>
      </c>
      <c r="AF10" s="13"/>
      <c r="AG10" s="14" t="str">
        <f t="shared" si="19"/>
        <v/>
      </c>
      <c r="AH10" s="13"/>
      <c r="AI10" s="13"/>
      <c r="AJ10" s="12" t="str">
        <f t="shared" si="9"/>
        <v/>
      </c>
      <c r="AK10" s="13">
        <f t="shared" si="20"/>
        <v>0</v>
      </c>
      <c r="AL10" s="13"/>
      <c r="AM10" s="14" t="str">
        <f t="shared" si="21"/>
        <v/>
      </c>
      <c r="AN10" s="13">
        <f t="shared" si="22"/>
        <v>0</v>
      </c>
      <c r="AO10" s="13"/>
      <c r="AP10" s="14"/>
      <c r="AQ10" s="13"/>
      <c r="AR10" s="8"/>
      <c r="AS10" s="168"/>
      <c r="AT10" s="13">
        <f t="shared" si="23"/>
        <v>0</v>
      </c>
      <c r="AU10" s="13"/>
      <c r="AV10" s="14" t="str">
        <f t="shared" si="24"/>
        <v/>
      </c>
      <c r="AW10" s="13">
        <f t="shared" si="25"/>
        <v>0</v>
      </c>
      <c r="AX10" s="13"/>
      <c r="AY10" s="15" t="str">
        <f t="shared" si="26"/>
        <v/>
      </c>
      <c r="AZ10" s="9">
        <f t="shared" si="27"/>
        <v>0</v>
      </c>
      <c r="BA10" s="9"/>
      <c r="BB10" s="9">
        <f t="shared" si="28"/>
        <v>0</v>
      </c>
      <c r="BC10" s="16"/>
      <c r="BD10" s="234"/>
      <c r="BE10" s="234"/>
      <c r="BF10" s="174"/>
      <c r="BG10" s="16"/>
      <c r="BH10" s="16"/>
      <c r="BI10" s="16"/>
      <c r="BJ10" s="16" t="s">
        <v>1007</v>
      </c>
      <c r="BK10" s="16"/>
      <c r="BL10" s="16"/>
      <c r="BM10" s="16"/>
      <c r="BN10" s="16"/>
      <c r="BO10" s="16"/>
      <c r="BP10" s="16" t="s">
        <v>951</v>
      </c>
      <c r="BQ10" s="16" t="s">
        <v>953</v>
      </c>
      <c r="BR10" s="16" t="s">
        <v>902</v>
      </c>
      <c r="BS10" s="16" t="s">
        <v>943</v>
      </c>
      <c r="BT10" s="16"/>
      <c r="BU10" s="16">
        <v>200</v>
      </c>
      <c r="BV10" s="16">
        <v>300</v>
      </c>
      <c r="BW10" s="16">
        <v>50</v>
      </c>
      <c r="BX10" s="16">
        <v>100</v>
      </c>
      <c r="BY10" s="16">
        <v>50</v>
      </c>
      <c r="BZ10" s="16">
        <v>100</v>
      </c>
      <c r="CA10" s="16">
        <v>150</v>
      </c>
      <c r="CB10" s="16">
        <v>315</v>
      </c>
      <c r="CC10" s="16">
        <v>90</v>
      </c>
      <c r="CD10" s="16">
        <v>175</v>
      </c>
      <c r="CE10" s="16"/>
      <c r="CF10" s="16" t="s">
        <v>908</v>
      </c>
      <c r="CG10" s="16" t="s">
        <v>55</v>
      </c>
      <c r="CH10" s="17">
        <v>0.1</v>
      </c>
      <c r="CI10" s="17">
        <v>0.08</v>
      </c>
      <c r="CJ10" s="17">
        <v>0.1</v>
      </c>
      <c r="CK10" s="17">
        <v>0.08</v>
      </c>
      <c r="CL10" s="16"/>
      <c r="CM10" s="16"/>
      <c r="CN10" s="16"/>
      <c r="CO10" s="16" t="s">
        <v>1046</v>
      </c>
      <c r="CP10" s="17">
        <v>0.03</v>
      </c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</row>
    <row r="11" spans="1:134" s="18" customFormat="1" ht="18" customHeight="1">
      <c r="A11" s="158" t="str">
        <f t="shared" si="14"/>
        <v/>
      </c>
      <c r="B11" s="4" t="str">
        <f t="shared" si="15"/>
        <v/>
      </c>
      <c r="C11" s="159" t="str">
        <f>IF(E11="","",+'5-课消明细表'!$F$2)</f>
        <v/>
      </c>
      <c r="D11" s="167"/>
      <c r="E11" s="232"/>
      <c r="F11" s="26" t="str">
        <f>IF(E11="","",IFERROR(VLOOKUP(E11,'1-学员信息表'!A:AC,2,0),"错误"))</f>
        <v/>
      </c>
      <c r="G11" s="167"/>
      <c r="H11" s="280"/>
      <c r="I11" s="174"/>
      <c r="J11" s="221"/>
      <c r="K11" s="5"/>
      <c r="L11" s="7" t="str">
        <f>IF(E11="","",IFERROR(VLOOKUP(E11,'1-学员信息表'!A:AC,20,0),"错误"))</f>
        <v/>
      </c>
      <c r="M11" s="222"/>
      <c r="N11" s="223"/>
      <c r="O11" s="8"/>
      <c r="P11" s="5"/>
      <c r="Q11" s="224"/>
      <c r="R11" s="224"/>
      <c r="S11" s="9">
        <f t="shared" si="16"/>
        <v>0</v>
      </c>
      <c r="T11" s="225"/>
      <c r="U11" s="226"/>
      <c r="V11" s="10" t="str">
        <f>IF(E11="","",IFERROR(VLOOKUP(E11,'1-学员信息表'!A:AC,8,0),"错误"))</f>
        <v/>
      </c>
      <c r="W11" s="11"/>
      <c r="X11" s="11"/>
      <c r="Y11" s="250"/>
      <c r="Z11" s="11"/>
      <c r="AA11" s="6" t="str">
        <f>IF(I11="","",IFERROR(VLOOKUP(I11,'2-班级信息'!A:AI,23,0),"错误"))</f>
        <v/>
      </c>
      <c r="AB11" s="13">
        <f t="shared" si="17"/>
        <v>0</v>
      </c>
      <c r="AC11" s="13"/>
      <c r="AD11" s="12" t="str">
        <f>IF(I11="","",IFERROR(VLOOKUP(I11,'2-班级信息'!A:AI,24,0),"错误"))</f>
        <v/>
      </c>
      <c r="AE11" s="13">
        <f t="shared" si="18"/>
        <v>0</v>
      </c>
      <c r="AF11" s="13"/>
      <c r="AG11" s="14" t="str">
        <f t="shared" si="19"/>
        <v/>
      </c>
      <c r="AH11" s="13"/>
      <c r="AI11" s="13"/>
      <c r="AJ11" s="12" t="str">
        <f t="shared" si="9"/>
        <v/>
      </c>
      <c r="AK11" s="13">
        <f t="shared" si="20"/>
        <v>0</v>
      </c>
      <c r="AL11" s="13"/>
      <c r="AM11" s="14" t="str">
        <f t="shared" si="21"/>
        <v/>
      </c>
      <c r="AN11" s="13">
        <f t="shared" si="22"/>
        <v>0</v>
      </c>
      <c r="AO11" s="13"/>
      <c r="AP11" s="14"/>
      <c r="AQ11" s="13"/>
      <c r="AR11" s="8"/>
      <c r="AS11" s="168"/>
      <c r="AT11" s="13">
        <f t="shared" si="23"/>
        <v>0</v>
      </c>
      <c r="AU11" s="13"/>
      <c r="AV11" s="14" t="str">
        <f t="shared" si="24"/>
        <v/>
      </c>
      <c r="AW11" s="13">
        <f t="shared" si="25"/>
        <v>0</v>
      </c>
      <c r="AX11" s="13"/>
      <c r="AY11" s="15" t="str">
        <f t="shared" si="26"/>
        <v/>
      </c>
      <c r="AZ11" s="9">
        <f t="shared" si="27"/>
        <v>0</v>
      </c>
      <c r="BA11" s="9"/>
      <c r="BB11" s="9">
        <f t="shared" si="28"/>
        <v>0</v>
      </c>
      <c r="BC11" s="16"/>
      <c r="BD11" s="234"/>
      <c r="BE11" s="234"/>
      <c r="BF11" s="174"/>
      <c r="BG11" s="16"/>
      <c r="BH11" s="16"/>
      <c r="BI11" s="16"/>
      <c r="BJ11" s="16" t="s">
        <v>1008</v>
      </c>
      <c r="BK11" s="16"/>
      <c r="BL11" s="16"/>
      <c r="BM11" s="16"/>
      <c r="BN11" s="16"/>
      <c r="BO11" s="16"/>
      <c r="BP11" s="16" t="s">
        <v>954</v>
      </c>
      <c r="BQ11" s="233" t="s">
        <v>530</v>
      </c>
      <c r="BR11" s="16" t="s">
        <v>56</v>
      </c>
      <c r="BS11" s="16"/>
      <c r="BT11" s="16"/>
      <c r="BU11" s="16">
        <v>120</v>
      </c>
      <c r="BV11" s="16">
        <v>180</v>
      </c>
      <c r="BW11" s="16">
        <v>35</v>
      </c>
      <c r="BX11" s="16">
        <v>70</v>
      </c>
      <c r="BY11" s="16">
        <v>35</v>
      </c>
      <c r="BZ11" s="16">
        <v>70</v>
      </c>
      <c r="CA11" s="16">
        <v>110</v>
      </c>
      <c r="CB11" s="16">
        <v>225</v>
      </c>
      <c r="CC11" s="16">
        <v>60</v>
      </c>
      <c r="CD11" s="16">
        <v>125</v>
      </c>
      <c r="CE11" s="16"/>
      <c r="CF11" s="16" t="s">
        <v>909</v>
      </c>
      <c r="CG11" s="16" t="s">
        <v>55</v>
      </c>
      <c r="CH11" s="17">
        <v>0.1</v>
      </c>
      <c r="CI11" s="17">
        <v>0.08</v>
      </c>
      <c r="CJ11" s="17">
        <v>0.1</v>
      </c>
      <c r="CK11" s="17">
        <v>0.08</v>
      </c>
      <c r="CL11" s="16"/>
      <c r="CM11" s="16"/>
      <c r="CN11" s="16"/>
      <c r="CO11" s="16" t="s">
        <v>1027</v>
      </c>
      <c r="CP11" s="17">
        <v>0.08</v>
      </c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</row>
    <row r="12" spans="1:134" s="18" customFormat="1" ht="18" customHeight="1">
      <c r="A12" s="158" t="str">
        <f t="shared" si="14"/>
        <v/>
      </c>
      <c r="B12" s="4" t="str">
        <f t="shared" si="15"/>
        <v/>
      </c>
      <c r="C12" s="159" t="str">
        <f>IF(E12="","",+'5-课消明细表'!$F$2)</f>
        <v/>
      </c>
      <c r="D12" s="167"/>
      <c r="E12" s="232"/>
      <c r="F12" s="26" t="str">
        <f>IF(E12="","",IFERROR(VLOOKUP(E12,'1-学员信息表'!A:AC,2,0),"错误"))</f>
        <v/>
      </c>
      <c r="G12" s="167"/>
      <c r="H12" s="280"/>
      <c r="I12" s="174"/>
      <c r="J12" s="221"/>
      <c r="K12" s="5"/>
      <c r="L12" s="7" t="str">
        <f>IF(E12="","",IFERROR(VLOOKUP(E12,'1-学员信息表'!A:AC,20,0),"错误"))</f>
        <v/>
      </c>
      <c r="M12" s="222"/>
      <c r="N12" s="223"/>
      <c r="O12" s="8"/>
      <c r="P12" s="5"/>
      <c r="Q12" s="224"/>
      <c r="R12" s="224"/>
      <c r="S12" s="9">
        <f t="shared" si="16"/>
        <v>0</v>
      </c>
      <c r="T12" s="225"/>
      <c r="U12" s="226"/>
      <c r="V12" s="10" t="str">
        <f>IF(E12="","",IFERROR(VLOOKUP(E12,'1-学员信息表'!A:AC,8,0),"错误"))</f>
        <v/>
      </c>
      <c r="W12" s="11"/>
      <c r="X12" s="11"/>
      <c r="Y12" s="250"/>
      <c r="Z12" s="11"/>
      <c r="AA12" s="6" t="str">
        <f>IF(I12="","",IFERROR(VLOOKUP(I12,'2-班级信息'!A:AI,23,0),"错误"))</f>
        <v/>
      </c>
      <c r="AB12" s="13">
        <f t="shared" si="17"/>
        <v>0</v>
      </c>
      <c r="AC12" s="13"/>
      <c r="AD12" s="12" t="str">
        <f>IF(I12="","",IFERROR(VLOOKUP(I12,'2-班级信息'!A:AI,24,0),"错误"))</f>
        <v/>
      </c>
      <c r="AE12" s="13">
        <f t="shared" si="18"/>
        <v>0</v>
      </c>
      <c r="AF12" s="13"/>
      <c r="AG12" s="14" t="str">
        <f t="shared" si="19"/>
        <v/>
      </c>
      <c r="AH12" s="13"/>
      <c r="AI12" s="13"/>
      <c r="AJ12" s="12" t="str">
        <f t="shared" si="9"/>
        <v/>
      </c>
      <c r="AK12" s="13">
        <f t="shared" si="20"/>
        <v>0</v>
      </c>
      <c r="AL12" s="13"/>
      <c r="AM12" s="14" t="str">
        <f t="shared" si="21"/>
        <v/>
      </c>
      <c r="AN12" s="13">
        <f t="shared" si="22"/>
        <v>0</v>
      </c>
      <c r="AO12" s="13"/>
      <c r="AP12" s="14"/>
      <c r="AQ12" s="13"/>
      <c r="AR12" s="8"/>
      <c r="AS12" s="168"/>
      <c r="AT12" s="13">
        <f t="shared" si="23"/>
        <v>0</v>
      </c>
      <c r="AU12" s="13"/>
      <c r="AV12" s="14" t="str">
        <f t="shared" si="24"/>
        <v/>
      </c>
      <c r="AW12" s="13">
        <f t="shared" si="25"/>
        <v>0</v>
      </c>
      <c r="AX12" s="13"/>
      <c r="AY12" s="15" t="str">
        <f t="shared" si="26"/>
        <v/>
      </c>
      <c r="AZ12" s="9">
        <f t="shared" si="27"/>
        <v>0</v>
      </c>
      <c r="BA12" s="9"/>
      <c r="BB12" s="9">
        <f t="shared" si="28"/>
        <v>0</v>
      </c>
      <c r="BC12" s="16"/>
      <c r="BD12" s="234"/>
      <c r="BE12" s="234"/>
      <c r="BF12" s="174"/>
      <c r="BG12" s="16"/>
      <c r="BH12" s="16"/>
      <c r="BI12" s="16"/>
      <c r="BJ12" s="16" t="s">
        <v>1009</v>
      </c>
      <c r="BK12" s="16"/>
      <c r="BL12" s="16"/>
      <c r="BM12" s="16"/>
      <c r="BN12" s="16"/>
      <c r="BO12" s="16"/>
      <c r="BP12" s="16" t="s">
        <v>955</v>
      </c>
      <c r="BQ12" s="233" t="s">
        <v>531</v>
      </c>
      <c r="BR12" s="16" t="s">
        <v>56</v>
      </c>
      <c r="BS12" s="16"/>
      <c r="BT12" s="16"/>
      <c r="BU12" s="16">
        <v>120</v>
      </c>
      <c r="BV12" s="16">
        <v>180</v>
      </c>
      <c r="BW12" s="16">
        <v>35</v>
      </c>
      <c r="BX12" s="16">
        <v>70</v>
      </c>
      <c r="BY12" s="16">
        <v>35</v>
      </c>
      <c r="BZ12" s="16">
        <v>70</v>
      </c>
      <c r="CA12" s="16">
        <v>110</v>
      </c>
      <c r="CB12" s="16">
        <v>225</v>
      </c>
      <c r="CC12" s="16">
        <v>60</v>
      </c>
      <c r="CD12" s="16">
        <v>125</v>
      </c>
      <c r="CE12" s="16"/>
      <c r="CF12" s="16" t="s">
        <v>910</v>
      </c>
      <c r="CG12" s="16" t="s">
        <v>55</v>
      </c>
      <c r="CH12" s="17">
        <v>0.1</v>
      </c>
      <c r="CI12" s="17">
        <v>0.08</v>
      </c>
      <c r="CJ12" s="17">
        <v>0.1</v>
      </c>
      <c r="CK12" s="17">
        <v>0.08</v>
      </c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</row>
    <row r="13" spans="1:134" s="18" customFormat="1" ht="18" customHeight="1">
      <c r="A13" s="158" t="str">
        <f t="shared" si="14"/>
        <v/>
      </c>
      <c r="B13" s="4" t="str">
        <f t="shared" si="15"/>
        <v/>
      </c>
      <c r="C13" s="159" t="str">
        <f>IF(E13="","",+'5-课消明细表'!$F$2)</f>
        <v/>
      </c>
      <c r="D13" s="167"/>
      <c r="E13" s="232"/>
      <c r="F13" s="26" t="str">
        <f>IF(E13="","",IFERROR(VLOOKUP(E13,'1-学员信息表'!A:AC,2,0),"错误"))</f>
        <v/>
      </c>
      <c r="G13" s="167"/>
      <c r="H13" s="280"/>
      <c r="I13" s="174"/>
      <c r="J13" s="221"/>
      <c r="K13" s="5"/>
      <c r="L13" s="7" t="str">
        <f>IF(E13="","",IFERROR(VLOOKUP(E13,'1-学员信息表'!A:AC,20,0),"错误"))</f>
        <v/>
      </c>
      <c r="M13" s="222"/>
      <c r="N13" s="223"/>
      <c r="O13" s="8"/>
      <c r="P13" s="5"/>
      <c r="Q13" s="224"/>
      <c r="R13" s="224"/>
      <c r="S13" s="9">
        <f t="shared" si="16"/>
        <v>0</v>
      </c>
      <c r="T13" s="225"/>
      <c r="U13" s="226"/>
      <c r="V13" s="10" t="str">
        <f>IF(E13="","",IFERROR(VLOOKUP(E13,'1-学员信息表'!A:AC,8,0),"错误"))</f>
        <v/>
      </c>
      <c r="W13" s="11"/>
      <c r="X13" s="11"/>
      <c r="Y13" s="250"/>
      <c r="Z13" s="11"/>
      <c r="AA13" s="6" t="str">
        <f>IF(I13="","",IFERROR(VLOOKUP(I13,'2-班级信息'!A:AI,23,0),"错误"))</f>
        <v/>
      </c>
      <c r="AB13" s="13">
        <f t="shared" si="17"/>
        <v>0</v>
      </c>
      <c r="AC13" s="13"/>
      <c r="AD13" s="12" t="str">
        <f>IF(I13="","",IFERROR(VLOOKUP(I13,'2-班级信息'!A:AI,24,0),"错误"))</f>
        <v/>
      </c>
      <c r="AE13" s="13">
        <f t="shared" si="18"/>
        <v>0</v>
      </c>
      <c r="AF13" s="13"/>
      <c r="AG13" s="14" t="str">
        <f t="shared" si="19"/>
        <v/>
      </c>
      <c r="AH13" s="13"/>
      <c r="AI13" s="13"/>
      <c r="AJ13" s="12" t="str">
        <f t="shared" si="9"/>
        <v/>
      </c>
      <c r="AK13" s="13">
        <f t="shared" si="20"/>
        <v>0</v>
      </c>
      <c r="AL13" s="13"/>
      <c r="AM13" s="14" t="str">
        <f t="shared" si="21"/>
        <v/>
      </c>
      <c r="AN13" s="13">
        <f t="shared" si="22"/>
        <v>0</v>
      </c>
      <c r="AO13" s="13"/>
      <c r="AP13" s="14"/>
      <c r="AQ13" s="13"/>
      <c r="AR13" s="8"/>
      <c r="AS13" s="168"/>
      <c r="AT13" s="13">
        <f t="shared" si="23"/>
        <v>0</v>
      </c>
      <c r="AU13" s="13"/>
      <c r="AV13" s="14" t="str">
        <f t="shared" si="24"/>
        <v/>
      </c>
      <c r="AW13" s="13">
        <f t="shared" si="25"/>
        <v>0</v>
      </c>
      <c r="AX13" s="13"/>
      <c r="AY13" s="15" t="str">
        <f t="shared" si="26"/>
        <v/>
      </c>
      <c r="AZ13" s="9">
        <f t="shared" si="27"/>
        <v>0</v>
      </c>
      <c r="BA13" s="9"/>
      <c r="BB13" s="9">
        <f t="shared" si="28"/>
        <v>0</v>
      </c>
      <c r="BC13" s="16"/>
      <c r="BD13" s="234"/>
      <c r="BE13" s="234"/>
      <c r="BF13" s="174"/>
      <c r="BG13" s="16"/>
      <c r="BH13" s="16"/>
      <c r="BI13" s="16"/>
      <c r="BJ13" s="16" t="s">
        <v>1010</v>
      </c>
      <c r="BK13" s="16"/>
      <c r="BL13" s="16"/>
      <c r="BM13" s="16"/>
      <c r="BN13" s="16"/>
      <c r="BO13" s="16"/>
      <c r="BP13" s="233" t="s">
        <v>956</v>
      </c>
      <c r="BQ13" s="233" t="s">
        <v>957</v>
      </c>
      <c r="BR13" s="16" t="s">
        <v>56</v>
      </c>
      <c r="BS13" s="16" t="s">
        <v>944</v>
      </c>
      <c r="BT13" s="16" t="s">
        <v>945</v>
      </c>
      <c r="BU13" s="16">
        <v>160</v>
      </c>
      <c r="BV13" s="16">
        <v>240</v>
      </c>
      <c r="BW13" s="16">
        <v>45</v>
      </c>
      <c r="BX13" s="16">
        <v>85</v>
      </c>
      <c r="BY13" s="16">
        <v>45</v>
      </c>
      <c r="BZ13" s="16">
        <v>85</v>
      </c>
      <c r="CA13" s="16">
        <v>40</v>
      </c>
      <c r="CB13" s="16">
        <v>275</v>
      </c>
      <c r="CC13" s="16">
        <v>40</v>
      </c>
      <c r="CD13" s="16">
        <v>150</v>
      </c>
      <c r="CE13" s="16"/>
      <c r="CF13" s="16"/>
      <c r="CG13" s="16"/>
      <c r="CH13" s="17"/>
      <c r="CI13" s="17"/>
      <c r="CJ13" s="17"/>
      <c r="CK13" s="17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</row>
    <row r="14" spans="1:134" s="18" customFormat="1" ht="18" customHeight="1">
      <c r="A14" s="158" t="str">
        <f t="shared" si="14"/>
        <v/>
      </c>
      <c r="B14" s="4" t="str">
        <f t="shared" si="15"/>
        <v/>
      </c>
      <c r="C14" s="159" t="str">
        <f>IF(E14="","",+'5-课消明细表'!$F$2)</f>
        <v/>
      </c>
      <c r="D14" s="167"/>
      <c r="E14" s="232"/>
      <c r="F14" s="26" t="str">
        <f>IF(E14="","",IFERROR(VLOOKUP(E14,'1-学员信息表'!A:AC,2,0),"错误"))</f>
        <v/>
      </c>
      <c r="G14" s="167"/>
      <c r="H14" s="280"/>
      <c r="I14" s="174"/>
      <c r="J14" s="221"/>
      <c r="K14" s="5"/>
      <c r="L14" s="7" t="str">
        <f>IF(E14="","",IFERROR(VLOOKUP(E14,'1-学员信息表'!A:AC,20,0),"错误"))</f>
        <v/>
      </c>
      <c r="M14" s="222"/>
      <c r="N14" s="223"/>
      <c r="O14" s="8"/>
      <c r="P14" s="5"/>
      <c r="Q14" s="224"/>
      <c r="R14" s="224"/>
      <c r="S14" s="9">
        <f t="shared" si="16"/>
        <v>0</v>
      </c>
      <c r="T14" s="225"/>
      <c r="U14" s="226"/>
      <c r="V14" s="10" t="str">
        <f>IF(E14="","",IFERROR(VLOOKUP(E14,'1-学员信息表'!A:AC,8,0),"错误"))</f>
        <v/>
      </c>
      <c r="W14" s="11"/>
      <c r="X14" s="11"/>
      <c r="Y14" s="250"/>
      <c r="Z14" s="11"/>
      <c r="AA14" s="6" t="str">
        <f>IF(I14="","",IFERROR(VLOOKUP(I14,'2-班级信息'!A:AI,23,0),"错误"))</f>
        <v/>
      </c>
      <c r="AB14" s="13">
        <f t="shared" si="17"/>
        <v>0</v>
      </c>
      <c r="AC14" s="13"/>
      <c r="AD14" s="12" t="str">
        <f>IF(I14="","",IFERROR(VLOOKUP(I14,'2-班级信息'!A:AI,24,0),"错误"))</f>
        <v/>
      </c>
      <c r="AE14" s="13">
        <f t="shared" si="18"/>
        <v>0</v>
      </c>
      <c r="AF14" s="13"/>
      <c r="AG14" s="14" t="str">
        <f t="shared" si="19"/>
        <v/>
      </c>
      <c r="AH14" s="13"/>
      <c r="AI14" s="13"/>
      <c r="AJ14" s="12" t="str">
        <f t="shared" si="9"/>
        <v/>
      </c>
      <c r="AK14" s="13">
        <f t="shared" si="20"/>
        <v>0</v>
      </c>
      <c r="AL14" s="13"/>
      <c r="AM14" s="14" t="str">
        <f t="shared" si="21"/>
        <v/>
      </c>
      <c r="AN14" s="13">
        <f t="shared" si="22"/>
        <v>0</v>
      </c>
      <c r="AO14" s="13"/>
      <c r="AP14" s="14"/>
      <c r="AQ14" s="13"/>
      <c r="AR14" s="8"/>
      <c r="AS14" s="168"/>
      <c r="AT14" s="13">
        <f t="shared" si="23"/>
        <v>0</v>
      </c>
      <c r="AU14" s="13"/>
      <c r="AV14" s="14" t="str">
        <f t="shared" si="24"/>
        <v/>
      </c>
      <c r="AW14" s="13">
        <f t="shared" si="25"/>
        <v>0</v>
      </c>
      <c r="AX14" s="13"/>
      <c r="AY14" s="15" t="str">
        <f t="shared" si="26"/>
        <v/>
      </c>
      <c r="AZ14" s="9">
        <f t="shared" si="27"/>
        <v>0</v>
      </c>
      <c r="BA14" s="9"/>
      <c r="BB14" s="9">
        <f t="shared" si="28"/>
        <v>0</v>
      </c>
      <c r="BC14" s="16"/>
      <c r="BD14" s="234"/>
      <c r="BE14" s="234"/>
      <c r="BF14" s="174"/>
      <c r="BG14" s="16"/>
      <c r="BH14" s="16"/>
      <c r="BI14" s="16"/>
      <c r="BJ14" s="16" t="s">
        <v>1011</v>
      </c>
      <c r="BK14" s="16"/>
      <c r="BL14" s="16"/>
      <c r="BM14" s="16"/>
      <c r="BN14" s="16"/>
      <c r="BO14" s="16"/>
      <c r="BP14" s="16" t="s">
        <v>956</v>
      </c>
      <c r="BQ14" s="233" t="s">
        <v>533</v>
      </c>
      <c r="BR14" s="16" t="s">
        <v>56</v>
      </c>
      <c r="BS14" s="16" t="s">
        <v>911</v>
      </c>
      <c r="BT14" s="16" t="s">
        <v>946</v>
      </c>
      <c r="BU14" s="16">
        <v>160</v>
      </c>
      <c r="BV14" s="16">
        <v>240</v>
      </c>
      <c r="BW14" s="16">
        <v>45</v>
      </c>
      <c r="BX14" s="16">
        <v>85</v>
      </c>
      <c r="BY14" s="16">
        <v>45</v>
      </c>
      <c r="BZ14" s="16">
        <v>85</v>
      </c>
      <c r="CA14" s="16">
        <v>40</v>
      </c>
      <c r="CB14" s="16">
        <v>275</v>
      </c>
      <c r="CC14" s="16">
        <v>40</v>
      </c>
      <c r="CD14" s="16">
        <v>150</v>
      </c>
      <c r="CE14" s="16"/>
      <c r="CF14" s="16"/>
      <c r="CG14" s="16"/>
      <c r="CH14" s="17"/>
      <c r="CI14" s="17"/>
      <c r="CJ14" s="17"/>
      <c r="CK14" s="17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</row>
    <row r="15" spans="1:134" s="18" customFormat="1" ht="18" customHeight="1">
      <c r="A15" s="158" t="str">
        <f t="shared" si="14"/>
        <v/>
      </c>
      <c r="B15" s="4" t="str">
        <f t="shared" si="15"/>
        <v/>
      </c>
      <c r="C15" s="159" t="str">
        <f>IF(E15="","",+'5-课消明细表'!$F$2)</f>
        <v/>
      </c>
      <c r="D15" s="167"/>
      <c r="E15" s="232"/>
      <c r="F15" s="26" t="str">
        <f>IF(E15="","",IFERROR(VLOOKUP(E15,'1-学员信息表'!A:AC,2,0),"错误"))</f>
        <v/>
      </c>
      <c r="G15" s="167"/>
      <c r="H15" s="280"/>
      <c r="I15" s="174"/>
      <c r="J15" s="221"/>
      <c r="K15" s="5"/>
      <c r="L15" s="7" t="str">
        <f>IF(E15="","",IFERROR(VLOOKUP(E15,'1-学员信息表'!A:AC,20,0),"错误"))</f>
        <v/>
      </c>
      <c r="M15" s="222"/>
      <c r="N15" s="223"/>
      <c r="O15" s="8"/>
      <c r="P15" s="5"/>
      <c r="Q15" s="224"/>
      <c r="R15" s="224"/>
      <c r="S15" s="9">
        <f t="shared" si="16"/>
        <v>0</v>
      </c>
      <c r="T15" s="225"/>
      <c r="U15" s="226"/>
      <c r="V15" s="10" t="str">
        <f>IF(E15="","",IFERROR(VLOOKUP(E15,'1-学员信息表'!A:AC,8,0),"错误"))</f>
        <v/>
      </c>
      <c r="W15" s="11"/>
      <c r="X15" s="11"/>
      <c r="Y15" s="250"/>
      <c r="Z15" s="11"/>
      <c r="AA15" s="6" t="str">
        <f>IF(I15="","",IFERROR(VLOOKUP(I15,'2-班级信息'!A:AI,23,0),"错误"))</f>
        <v/>
      </c>
      <c r="AB15" s="13">
        <f t="shared" si="17"/>
        <v>0</v>
      </c>
      <c r="AC15" s="13"/>
      <c r="AD15" s="12" t="str">
        <f>IF(I15="","",IFERROR(VLOOKUP(I15,'2-班级信息'!A:AI,24,0),"错误"))</f>
        <v/>
      </c>
      <c r="AE15" s="13">
        <f t="shared" si="18"/>
        <v>0</v>
      </c>
      <c r="AF15" s="13"/>
      <c r="AG15" s="14" t="str">
        <f t="shared" si="19"/>
        <v/>
      </c>
      <c r="AH15" s="13"/>
      <c r="AI15" s="13"/>
      <c r="AJ15" s="12" t="str">
        <f t="shared" si="9"/>
        <v/>
      </c>
      <c r="AK15" s="13">
        <f t="shared" si="20"/>
        <v>0</v>
      </c>
      <c r="AL15" s="13"/>
      <c r="AM15" s="14" t="str">
        <f t="shared" si="21"/>
        <v/>
      </c>
      <c r="AN15" s="13">
        <f t="shared" si="22"/>
        <v>0</v>
      </c>
      <c r="AO15" s="13"/>
      <c r="AP15" s="14"/>
      <c r="AQ15" s="13"/>
      <c r="AR15" s="8"/>
      <c r="AS15" s="168"/>
      <c r="AT15" s="13">
        <f t="shared" si="23"/>
        <v>0</v>
      </c>
      <c r="AU15" s="13"/>
      <c r="AV15" s="14" t="str">
        <f t="shared" si="24"/>
        <v/>
      </c>
      <c r="AW15" s="13">
        <f t="shared" si="25"/>
        <v>0</v>
      </c>
      <c r="AX15" s="13"/>
      <c r="AY15" s="15" t="str">
        <f t="shared" si="26"/>
        <v/>
      </c>
      <c r="AZ15" s="9">
        <f t="shared" si="27"/>
        <v>0</v>
      </c>
      <c r="BA15" s="9"/>
      <c r="BB15" s="9">
        <f t="shared" si="28"/>
        <v>0</v>
      </c>
      <c r="BC15" s="16"/>
      <c r="BD15" s="234"/>
      <c r="BE15" s="234"/>
      <c r="BF15" s="174"/>
      <c r="BG15" s="16"/>
      <c r="BH15" s="16"/>
      <c r="BI15" s="16"/>
      <c r="BJ15" s="16" t="s">
        <v>1012</v>
      </c>
      <c r="BK15" s="16"/>
      <c r="BL15" s="16"/>
      <c r="BM15" s="16"/>
      <c r="BN15" s="16"/>
      <c r="BO15" s="16"/>
      <c r="BP15" s="16" t="s">
        <v>958</v>
      </c>
      <c r="BQ15" s="16" t="s">
        <v>959</v>
      </c>
      <c r="BR15" s="16" t="s">
        <v>56</v>
      </c>
      <c r="BS15" s="16" t="s">
        <v>912</v>
      </c>
      <c r="BT15" s="16"/>
      <c r="BU15" s="16">
        <v>80</v>
      </c>
      <c r="BV15" s="16">
        <v>120</v>
      </c>
      <c r="BW15" s="16">
        <v>20</v>
      </c>
      <c r="BX15" s="16">
        <v>35</v>
      </c>
      <c r="BY15" s="16">
        <v>20</v>
      </c>
      <c r="BZ15" s="16">
        <v>35</v>
      </c>
      <c r="CA15" s="16">
        <v>55</v>
      </c>
      <c r="CB15" s="16">
        <v>110</v>
      </c>
      <c r="CC15" s="16">
        <v>30</v>
      </c>
      <c r="CD15" s="16">
        <v>60</v>
      </c>
      <c r="CE15" s="16"/>
      <c r="CF15" s="16"/>
      <c r="CG15" s="16"/>
      <c r="CH15" s="17"/>
      <c r="CI15" s="17"/>
      <c r="CJ15" s="17"/>
      <c r="CK15" s="17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</row>
    <row r="16" spans="1:134" s="18" customFormat="1" ht="18" customHeight="1">
      <c r="A16" s="158" t="str">
        <f t="shared" si="14"/>
        <v/>
      </c>
      <c r="B16" s="4" t="str">
        <f t="shared" si="15"/>
        <v/>
      </c>
      <c r="C16" s="159" t="str">
        <f>IF(E16="","",+'5-课消明细表'!$F$2)</f>
        <v/>
      </c>
      <c r="D16" s="167"/>
      <c r="E16" s="232"/>
      <c r="F16" s="26" t="str">
        <f>IF(E16="","",IFERROR(VLOOKUP(E16,'1-学员信息表'!A:AC,2,0),"错误"))</f>
        <v/>
      </c>
      <c r="G16" s="167"/>
      <c r="H16" s="280"/>
      <c r="I16" s="174"/>
      <c r="J16" s="221"/>
      <c r="K16" s="5"/>
      <c r="L16" s="7" t="str">
        <f>IF(E16="","",IFERROR(VLOOKUP(E16,'1-学员信息表'!A:AC,20,0),"错误"))</f>
        <v/>
      </c>
      <c r="M16" s="222"/>
      <c r="N16" s="223"/>
      <c r="O16" s="8"/>
      <c r="P16" s="5"/>
      <c r="Q16" s="224"/>
      <c r="R16" s="224"/>
      <c r="S16" s="9">
        <f t="shared" si="16"/>
        <v>0</v>
      </c>
      <c r="T16" s="225"/>
      <c r="U16" s="226"/>
      <c r="V16" s="10" t="str">
        <f>IF(E16="","",IFERROR(VLOOKUP(E16,'1-学员信息表'!A:AC,8,0),"错误"))</f>
        <v/>
      </c>
      <c r="W16" s="11"/>
      <c r="X16" s="11"/>
      <c r="Y16" s="250"/>
      <c r="Z16" s="11"/>
      <c r="AA16" s="6" t="str">
        <f>IF(I16="","",IFERROR(VLOOKUP(I16,'2-班级信息'!A:AI,23,0),"错误"))</f>
        <v/>
      </c>
      <c r="AB16" s="13">
        <f t="shared" si="17"/>
        <v>0</v>
      </c>
      <c r="AC16" s="13"/>
      <c r="AD16" s="12" t="str">
        <f>IF(I16="","",IFERROR(VLOOKUP(I16,'2-班级信息'!A:AI,24,0),"错误"))</f>
        <v/>
      </c>
      <c r="AE16" s="13">
        <f t="shared" si="18"/>
        <v>0</v>
      </c>
      <c r="AF16" s="13"/>
      <c r="AG16" s="14" t="str">
        <f t="shared" si="19"/>
        <v/>
      </c>
      <c r="AH16" s="13"/>
      <c r="AI16" s="13"/>
      <c r="AJ16" s="12" t="str">
        <f t="shared" si="9"/>
        <v/>
      </c>
      <c r="AK16" s="13">
        <f t="shared" si="20"/>
        <v>0</v>
      </c>
      <c r="AL16" s="13"/>
      <c r="AM16" s="14" t="str">
        <f t="shared" si="21"/>
        <v/>
      </c>
      <c r="AN16" s="13">
        <f t="shared" si="22"/>
        <v>0</v>
      </c>
      <c r="AO16" s="13"/>
      <c r="AP16" s="14"/>
      <c r="AQ16" s="13"/>
      <c r="AR16" s="8"/>
      <c r="AS16" s="168"/>
      <c r="AT16" s="13">
        <f t="shared" si="23"/>
        <v>0</v>
      </c>
      <c r="AU16" s="13"/>
      <c r="AV16" s="14" t="str">
        <f t="shared" si="24"/>
        <v/>
      </c>
      <c r="AW16" s="13">
        <f t="shared" si="25"/>
        <v>0</v>
      </c>
      <c r="AX16" s="13"/>
      <c r="AY16" s="15" t="str">
        <f t="shared" si="26"/>
        <v/>
      </c>
      <c r="AZ16" s="9">
        <f t="shared" si="27"/>
        <v>0</v>
      </c>
      <c r="BA16" s="9"/>
      <c r="BB16" s="9">
        <f t="shared" si="28"/>
        <v>0</v>
      </c>
      <c r="BC16" s="16"/>
      <c r="BD16" s="234"/>
      <c r="BE16" s="234"/>
      <c r="BF16" s="174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7"/>
      <c r="CI16" s="17"/>
      <c r="CJ16" s="17"/>
      <c r="CK16" s="17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</row>
    <row r="17" spans="1:134" s="18" customFormat="1" ht="18" customHeight="1">
      <c r="A17" s="158" t="str">
        <f t="shared" si="14"/>
        <v/>
      </c>
      <c r="B17" s="4" t="str">
        <f t="shared" si="15"/>
        <v/>
      </c>
      <c r="C17" s="159" t="str">
        <f>IF(E17="","",+'5-课消明细表'!$F$2)</f>
        <v/>
      </c>
      <c r="D17" s="167"/>
      <c r="E17" s="232"/>
      <c r="F17" s="26" t="str">
        <f>IF(E17="","",IFERROR(VLOOKUP(E17,'1-学员信息表'!A:AC,2,0),"错误"))</f>
        <v/>
      </c>
      <c r="G17" s="167"/>
      <c r="H17" s="280"/>
      <c r="I17" s="174"/>
      <c r="J17" s="221"/>
      <c r="K17" s="5"/>
      <c r="L17" s="7" t="str">
        <f>IF(E17="","",IFERROR(VLOOKUP(E17,'1-学员信息表'!A:AC,20,0),"错误"))</f>
        <v/>
      </c>
      <c r="M17" s="222"/>
      <c r="N17" s="223"/>
      <c r="O17" s="8"/>
      <c r="P17" s="5"/>
      <c r="Q17" s="224"/>
      <c r="R17" s="224"/>
      <c r="S17" s="9">
        <f t="shared" si="16"/>
        <v>0</v>
      </c>
      <c r="T17" s="225"/>
      <c r="U17" s="226"/>
      <c r="V17" s="10" t="str">
        <f>IF(E17="","",IFERROR(VLOOKUP(E17,'1-学员信息表'!A:AC,8,0),"错误"))</f>
        <v/>
      </c>
      <c r="W17" s="11"/>
      <c r="X17" s="11"/>
      <c r="Y17" s="250"/>
      <c r="Z17" s="11"/>
      <c r="AA17" s="6" t="str">
        <f>IF(I17="","",IFERROR(VLOOKUP(I17,'2-班级信息'!A:AI,23,0),"错误"))</f>
        <v/>
      </c>
      <c r="AB17" s="13">
        <f t="shared" si="17"/>
        <v>0</v>
      </c>
      <c r="AC17" s="13"/>
      <c r="AD17" s="12" t="str">
        <f>IF(I17="","",IFERROR(VLOOKUP(I17,'2-班级信息'!A:AI,24,0),"错误"))</f>
        <v/>
      </c>
      <c r="AE17" s="13">
        <f t="shared" si="18"/>
        <v>0</v>
      </c>
      <c r="AF17" s="13"/>
      <c r="AG17" s="14" t="str">
        <f t="shared" si="19"/>
        <v/>
      </c>
      <c r="AH17" s="13"/>
      <c r="AI17" s="13"/>
      <c r="AJ17" s="12" t="str">
        <f t="shared" si="9"/>
        <v/>
      </c>
      <c r="AK17" s="13">
        <f t="shared" si="20"/>
        <v>0</v>
      </c>
      <c r="AL17" s="13"/>
      <c r="AM17" s="14" t="str">
        <f t="shared" si="21"/>
        <v/>
      </c>
      <c r="AN17" s="13">
        <f t="shared" si="22"/>
        <v>0</v>
      </c>
      <c r="AO17" s="13"/>
      <c r="AP17" s="14"/>
      <c r="AQ17" s="13"/>
      <c r="AR17" s="8"/>
      <c r="AS17" s="168"/>
      <c r="AT17" s="13">
        <f t="shared" si="23"/>
        <v>0</v>
      </c>
      <c r="AU17" s="13"/>
      <c r="AV17" s="14" t="str">
        <f t="shared" si="24"/>
        <v/>
      </c>
      <c r="AW17" s="13">
        <f t="shared" si="25"/>
        <v>0</v>
      </c>
      <c r="AX17" s="13"/>
      <c r="AY17" s="15" t="str">
        <f t="shared" si="26"/>
        <v/>
      </c>
      <c r="AZ17" s="9">
        <f t="shared" si="27"/>
        <v>0</v>
      </c>
      <c r="BA17" s="9"/>
      <c r="BB17" s="9">
        <f t="shared" si="28"/>
        <v>0</v>
      </c>
      <c r="BC17" s="16"/>
      <c r="BD17" s="234"/>
      <c r="BE17" s="234"/>
      <c r="BF17" s="174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7"/>
      <c r="CI17" s="17"/>
      <c r="CJ17" s="17"/>
      <c r="CK17" s="17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</row>
    <row r="18" spans="1:134" s="18" customFormat="1" ht="18" customHeight="1">
      <c r="A18" s="158" t="str">
        <f t="shared" si="14"/>
        <v/>
      </c>
      <c r="B18" s="4" t="str">
        <f t="shared" si="15"/>
        <v/>
      </c>
      <c r="C18" s="159" t="str">
        <f>IF(E18="","",+'5-课消明细表'!$F$2)</f>
        <v/>
      </c>
      <c r="D18" s="167"/>
      <c r="E18" s="232"/>
      <c r="F18" s="26" t="str">
        <f>IF(E18="","",IFERROR(VLOOKUP(E18,'1-学员信息表'!A:AC,2,0),"错误"))</f>
        <v/>
      </c>
      <c r="G18" s="167"/>
      <c r="H18" s="280"/>
      <c r="I18" s="174"/>
      <c r="J18" s="221"/>
      <c r="K18" s="5"/>
      <c r="L18" s="7" t="str">
        <f>IF(E18="","",IFERROR(VLOOKUP(E18,'1-学员信息表'!A:AC,20,0),"错误"))</f>
        <v/>
      </c>
      <c r="M18" s="222"/>
      <c r="N18" s="223"/>
      <c r="O18" s="8"/>
      <c r="P18" s="5"/>
      <c r="Q18" s="224"/>
      <c r="R18" s="224"/>
      <c r="S18" s="9">
        <f t="shared" si="16"/>
        <v>0</v>
      </c>
      <c r="T18" s="225"/>
      <c r="U18" s="226"/>
      <c r="V18" s="10" t="str">
        <f>IF(E18="","",IFERROR(VLOOKUP(E18,'1-学员信息表'!A:AC,8,0),"错误"))</f>
        <v/>
      </c>
      <c r="W18" s="11"/>
      <c r="X18" s="11"/>
      <c r="Y18" s="250"/>
      <c r="Z18" s="11"/>
      <c r="AA18" s="6" t="str">
        <f>IF(I18="","",IFERROR(VLOOKUP(I18,'2-班级信息'!A:AI,23,0),"错误"))</f>
        <v/>
      </c>
      <c r="AB18" s="13">
        <f t="shared" si="17"/>
        <v>0</v>
      </c>
      <c r="AC18" s="13"/>
      <c r="AD18" s="12" t="str">
        <f>IF(I18="","",IFERROR(VLOOKUP(I18,'2-班级信息'!A:AI,24,0),"错误"))</f>
        <v/>
      </c>
      <c r="AE18" s="13">
        <f t="shared" si="18"/>
        <v>0</v>
      </c>
      <c r="AF18" s="13"/>
      <c r="AG18" s="14" t="str">
        <f t="shared" si="19"/>
        <v/>
      </c>
      <c r="AH18" s="13"/>
      <c r="AI18" s="13"/>
      <c r="AJ18" s="12" t="str">
        <f t="shared" si="9"/>
        <v/>
      </c>
      <c r="AK18" s="13">
        <f t="shared" si="20"/>
        <v>0</v>
      </c>
      <c r="AL18" s="13"/>
      <c r="AM18" s="14" t="str">
        <f t="shared" si="21"/>
        <v/>
      </c>
      <c r="AN18" s="13">
        <f t="shared" si="22"/>
        <v>0</v>
      </c>
      <c r="AO18" s="13"/>
      <c r="AP18" s="14"/>
      <c r="AQ18" s="13"/>
      <c r="AR18" s="8"/>
      <c r="AS18" s="168"/>
      <c r="AT18" s="13">
        <f t="shared" si="23"/>
        <v>0</v>
      </c>
      <c r="AU18" s="13"/>
      <c r="AV18" s="14" t="str">
        <f t="shared" si="24"/>
        <v/>
      </c>
      <c r="AW18" s="13">
        <f t="shared" si="25"/>
        <v>0</v>
      </c>
      <c r="AX18" s="13"/>
      <c r="AY18" s="15" t="str">
        <f t="shared" si="26"/>
        <v/>
      </c>
      <c r="AZ18" s="9">
        <f t="shared" si="27"/>
        <v>0</v>
      </c>
      <c r="BA18" s="9"/>
      <c r="BB18" s="9">
        <f t="shared" si="28"/>
        <v>0</v>
      </c>
      <c r="BC18" s="16"/>
      <c r="BD18" s="234"/>
      <c r="BE18" s="234"/>
      <c r="BF18" s="174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7"/>
      <c r="CI18" s="17"/>
      <c r="CJ18" s="17"/>
      <c r="CK18" s="17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</row>
    <row r="19" spans="1:134" s="18" customFormat="1" ht="18" customHeight="1">
      <c r="A19" s="158" t="str">
        <f t="shared" si="14"/>
        <v/>
      </c>
      <c r="B19" s="4" t="str">
        <f t="shared" si="15"/>
        <v/>
      </c>
      <c r="C19" s="159" t="str">
        <f>IF(E19="","",+'5-课消明细表'!$F$2)</f>
        <v/>
      </c>
      <c r="D19" s="167"/>
      <c r="E19" s="232"/>
      <c r="F19" s="26" t="str">
        <f>IF(E19="","",IFERROR(VLOOKUP(E19,'1-学员信息表'!A:AC,2,0),"错误"))</f>
        <v/>
      </c>
      <c r="G19" s="167"/>
      <c r="H19" s="280"/>
      <c r="I19" s="174"/>
      <c r="J19" s="221"/>
      <c r="K19" s="5"/>
      <c r="L19" s="7" t="str">
        <f>IF(E19="","",IFERROR(VLOOKUP(E19,'1-学员信息表'!A:AC,20,0),"错误"))</f>
        <v/>
      </c>
      <c r="M19" s="222"/>
      <c r="N19" s="223"/>
      <c r="O19" s="8"/>
      <c r="P19" s="5"/>
      <c r="Q19" s="224"/>
      <c r="R19" s="224"/>
      <c r="S19" s="9">
        <f t="shared" si="16"/>
        <v>0</v>
      </c>
      <c r="T19" s="225"/>
      <c r="U19" s="226"/>
      <c r="V19" s="10" t="str">
        <f>IF(E19="","",IFERROR(VLOOKUP(E19,'1-学员信息表'!A:AC,8,0),"错误"))</f>
        <v/>
      </c>
      <c r="W19" s="11"/>
      <c r="X19" s="11"/>
      <c r="Y19" s="250"/>
      <c r="Z19" s="11"/>
      <c r="AA19" s="6" t="str">
        <f>IF(I19="","",IFERROR(VLOOKUP(I19,'2-班级信息'!A:AI,23,0),"错误"))</f>
        <v/>
      </c>
      <c r="AB19" s="13">
        <f t="shared" si="17"/>
        <v>0</v>
      </c>
      <c r="AC19" s="13"/>
      <c r="AD19" s="12" t="str">
        <f>IF(I19="","",IFERROR(VLOOKUP(I19,'2-班级信息'!A:AI,24,0),"错误"))</f>
        <v/>
      </c>
      <c r="AE19" s="13">
        <f t="shared" si="18"/>
        <v>0</v>
      </c>
      <c r="AF19" s="13"/>
      <c r="AG19" s="14" t="str">
        <f t="shared" si="19"/>
        <v/>
      </c>
      <c r="AH19" s="13"/>
      <c r="AI19" s="13"/>
      <c r="AJ19" s="12" t="str">
        <f t="shared" si="9"/>
        <v/>
      </c>
      <c r="AK19" s="13">
        <f t="shared" si="20"/>
        <v>0</v>
      </c>
      <c r="AL19" s="13"/>
      <c r="AM19" s="14" t="str">
        <f t="shared" si="21"/>
        <v/>
      </c>
      <c r="AN19" s="13">
        <f t="shared" si="22"/>
        <v>0</v>
      </c>
      <c r="AO19" s="13"/>
      <c r="AP19" s="14"/>
      <c r="AQ19" s="13"/>
      <c r="AR19" s="8"/>
      <c r="AS19" s="168"/>
      <c r="AT19" s="13">
        <f t="shared" si="23"/>
        <v>0</v>
      </c>
      <c r="AU19" s="13"/>
      <c r="AV19" s="14" t="str">
        <f t="shared" si="24"/>
        <v/>
      </c>
      <c r="AW19" s="13">
        <f t="shared" si="25"/>
        <v>0</v>
      </c>
      <c r="AX19" s="13"/>
      <c r="AY19" s="15" t="str">
        <f t="shared" si="26"/>
        <v/>
      </c>
      <c r="AZ19" s="9">
        <f t="shared" si="27"/>
        <v>0</v>
      </c>
      <c r="BA19" s="9"/>
      <c r="BB19" s="9">
        <f t="shared" si="28"/>
        <v>0</v>
      </c>
      <c r="BC19" s="16"/>
      <c r="BD19" s="234"/>
      <c r="BE19" s="234"/>
      <c r="BF19" s="174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7"/>
      <c r="CI19" s="17"/>
      <c r="CJ19" s="17"/>
      <c r="CK19" s="17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</row>
    <row r="20" spans="1:134" s="18" customFormat="1" ht="18" customHeight="1">
      <c r="A20" s="158" t="str">
        <f t="shared" si="14"/>
        <v/>
      </c>
      <c r="B20" s="4" t="str">
        <f t="shared" si="15"/>
        <v/>
      </c>
      <c r="C20" s="159" t="str">
        <f>IF(E20="","",+'5-课消明细表'!$F$2)</f>
        <v/>
      </c>
      <c r="D20" s="167"/>
      <c r="E20" s="232"/>
      <c r="F20" s="26" t="str">
        <f>IF(E20="","",IFERROR(VLOOKUP(E20,'1-学员信息表'!A:AC,2,0),"错误"))</f>
        <v/>
      </c>
      <c r="G20" s="167"/>
      <c r="H20" s="280"/>
      <c r="I20" s="174"/>
      <c r="J20" s="221"/>
      <c r="K20" s="5"/>
      <c r="L20" s="7" t="str">
        <f>IF(E20="","",IFERROR(VLOOKUP(E20,'1-学员信息表'!A:AC,20,0),"错误"))</f>
        <v/>
      </c>
      <c r="M20" s="222"/>
      <c r="N20" s="223"/>
      <c r="O20" s="8"/>
      <c r="P20" s="5"/>
      <c r="Q20" s="224"/>
      <c r="R20" s="224"/>
      <c r="S20" s="9">
        <f t="shared" si="16"/>
        <v>0</v>
      </c>
      <c r="T20" s="225"/>
      <c r="U20" s="226"/>
      <c r="V20" s="10" t="str">
        <f>IF(E20="","",IFERROR(VLOOKUP(E20,'1-学员信息表'!A:AC,8,0),"错误"))</f>
        <v/>
      </c>
      <c r="W20" s="11"/>
      <c r="X20" s="11"/>
      <c r="Y20" s="250"/>
      <c r="Z20" s="11"/>
      <c r="AA20" s="6" t="str">
        <f>IF(I20="","",IFERROR(VLOOKUP(I20,'2-班级信息'!A:AI,23,0),"错误"))</f>
        <v/>
      </c>
      <c r="AB20" s="13">
        <f t="shared" si="17"/>
        <v>0</v>
      </c>
      <c r="AC20" s="13"/>
      <c r="AD20" s="12" t="str">
        <f>IF(I20="","",IFERROR(VLOOKUP(I20,'2-班级信息'!A:AI,24,0),"错误"))</f>
        <v/>
      </c>
      <c r="AE20" s="13">
        <f t="shared" si="18"/>
        <v>0</v>
      </c>
      <c r="AF20" s="13"/>
      <c r="AG20" s="14" t="str">
        <f t="shared" si="19"/>
        <v/>
      </c>
      <c r="AH20" s="13"/>
      <c r="AI20" s="13"/>
      <c r="AJ20" s="12" t="str">
        <f t="shared" si="9"/>
        <v/>
      </c>
      <c r="AK20" s="13">
        <f t="shared" si="20"/>
        <v>0</v>
      </c>
      <c r="AL20" s="13"/>
      <c r="AM20" s="14" t="str">
        <f t="shared" si="21"/>
        <v/>
      </c>
      <c r="AN20" s="13">
        <f t="shared" si="22"/>
        <v>0</v>
      </c>
      <c r="AO20" s="13"/>
      <c r="AP20" s="14"/>
      <c r="AQ20" s="13"/>
      <c r="AR20" s="8"/>
      <c r="AS20" s="168"/>
      <c r="AT20" s="13">
        <f t="shared" si="23"/>
        <v>0</v>
      </c>
      <c r="AU20" s="13"/>
      <c r="AV20" s="14" t="str">
        <f t="shared" si="24"/>
        <v/>
      </c>
      <c r="AW20" s="13">
        <f t="shared" si="25"/>
        <v>0</v>
      </c>
      <c r="AX20" s="13"/>
      <c r="AY20" s="15" t="str">
        <f t="shared" si="26"/>
        <v/>
      </c>
      <c r="AZ20" s="9">
        <f t="shared" si="27"/>
        <v>0</v>
      </c>
      <c r="BA20" s="9"/>
      <c r="BB20" s="9">
        <f t="shared" si="28"/>
        <v>0</v>
      </c>
      <c r="BC20" s="16"/>
      <c r="BD20" s="234"/>
      <c r="BE20" s="234"/>
      <c r="BF20" s="174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7"/>
      <c r="CI20" s="17"/>
      <c r="CJ20" s="17"/>
      <c r="CK20" s="17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</row>
    <row r="21" spans="1:134" s="18" customFormat="1" ht="18" customHeight="1">
      <c r="A21" s="158" t="str">
        <f t="shared" si="14"/>
        <v/>
      </c>
      <c r="B21" s="4" t="str">
        <f t="shared" si="15"/>
        <v/>
      </c>
      <c r="C21" s="159" t="str">
        <f>IF(E21="","",+'5-课消明细表'!$F$2)</f>
        <v/>
      </c>
      <c r="D21" s="167"/>
      <c r="E21" s="232"/>
      <c r="F21" s="26" t="str">
        <f>IF(E21="","",IFERROR(VLOOKUP(E21,'1-学员信息表'!A:AC,2,0),"错误"))</f>
        <v/>
      </c>
      <c r="G21" s="167"/>
      <c r="H21" s="280"/>
      <c r="I21" s="174"/>
      <c r="J21" s="221"/>
      <c r="K21" s="5"/>
      <c r="L21" s="7" t="str">
        <f>IF(E21="","",IFERROR(VLOOKUP(E21,'1-学员信息表'!A:AC,20,0),"错误"))</f>
        <v/>
      </c>
      <c r="M21" s="222"/>
      <c r="N21" s="223"/>
      <c r="O21" s="8"/>
      <c r="P21" s="5"/>
      <c r="Q21" s="224"/>
      <c r="R21" s="224"/>
      <c r="S21" s="9">
        <f t="shared" si="16"/>
        <v>0</v>
      </c>
      <c r="T21" s="225"/>
      <c r="U21" s="226"/>
      <c r="V21" s="10" t="str">
        <f>IF(E21="","",IFERROR(VLOOKUP(E21,'1-学员信息表'!A:AC,8,0),"错误"))</f>
        <v/>
      </c>
      <c r="W21" s="11"/>
      <c r="X21" s="11"/>
      <c r="Y21" s="250"/>
      <c r="Z21" s="11"/>
      <c r="AA21" s="6" t="str">
        <f>IF(I21="","",IFERROR(VLOOKUP(I21,'2-班级信息'!A:AI,23,0),"错误"))</f>
        <v/>
      </c>
      <c r="AB21" s="13">
        <f t="shared" si="17"/>
        <v>0</v>
      </c>
      <c r="AC21" s="13"/>
      <c r="AD21" s="12" t="str">
        <f>IF(I21="","",IFERROR(VLOOKUP(I21,'2-班级信息'!A:AI,24,0),"错误"))</f>
        <v/>
      </c>
      <c r="AE21" s="13">
        <f t="shared" si="18"/>
        <v>0</v>
      </c>
      <c r="AF21" s="13"/>
      <c r="AG21" s="14" t="str">
        <f t="shared" si="19"/>
        <v/>
      </c>
      <c r="AH21" s="13"/>
      <c r="AI21" s="13"/>
      <c r="AJ21" s="12" t="str">
        <f t="shared" si="9"/>
        <v/>
      </c>
      <c r="AK21" s="13">
        <f t="shared" si="20"/>
        <v>0</v>
      </c>
      <c r="AL21" s="13"/>
      <c r="AM21" s="14" t="str">
        <f t="shared" si="21"/>
        <v/>
      </c>
      <c r="AN21" s="13">
        <f t="shared" si="22"/>
        <v>0</v>
      </c>
      <c r="AO21" s="13"/>
      <c r="AP21" s="14"/>
      <c r="AQ21" s="13"/>
      <c r="AR21" s="8"/>
      <c r="AS21" s="168"/>
      <c r="AT21" s="13">
        <f t="shared" si="23"/>
        <v>0</v>
      </c>
      <c r="AU21" s="13"/>
      <c r="AV21" s="14" t="str">
        <f t="shared" si="24"/>
        <v/>
      </c>
      <c r="AW21" s="13">
        <f t="shared" si="25"/>
        <v>0</v>
      </c>
      <c r="AX21" s="13"/>
      <c r="AY21" s="15" t="str">
        <f t="shared" si="26"/>
        <v/>
      </c>
      <c r="AZ21" s="9">
        <f t="shared" si="27"/>
        <v>0</v>
      </c>
      <c r="BA21" s="9"/>
      <c r="BB21" s="9">
        <f t="shared" si="28"/>
        <v>0</v>
      </c>
      <c r="BC21" s="16"/>
      <c r="BD21" s="234"/>
      <c r="BE21" s="234"/>
      <c r="BF21" s="174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7"/>
      <c r="CI21" s="17"/>
      <c r="CJ21" s="17"/>
      <c r="CK21" s="17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</row>
    <row r="22" spans="1:134" s="18" customFormat="1" ht="18" customHeight="1">
      <c r="A22" s="158" t="str">
        <f t="shared" si="14"/>
        <v/>
      </c>
      <c r="B22" s="4" t="str">
        <f t="shared" si="15"/>
        <v/>
      </c>
      <c r="C22" s="159" t="str">
        <f>IF(E22="","",+'5-课消明细表'!$F$2)</f>
        <v/>
      </c>
      <c r="D22" s="167"/>
      <c r="E22" s="232"/>
      <c r="F22" s="26" t="str">
        <f>IF(E22="","",IFERROR(VLOOKUP(E22,'1-学员信息表'!A:AC,2,0),"错误"))</f>
        <v/>
      </c>
      <c r="G22" s="167"/>
      <c r="H22" s="280"/>
      <c r="I22" s="174"/>
      <c r="J22" s="221"/>
      <c r="K22" s="5"/>
      <c r="L22" s="7" t="str">
        <f>IF(E22="","",IFERROR(VLOOKUP(E22,'1-学员信息表'!A:AC,20,0),"错误"))</f>
        <v/>
      </c>
      <c r="M22" s="222"/>
      <c r="N22" s="223"/>
      <c r="O22" s="8"/>
      <c r="P22" s="5"/>
      <c r="Q22" s="224"/>
      <c r="R22" s="224"/>
      <c r="S22" s="9">
        <f t="shared" si="16"/>
        <v>0</v>
      </c>
      <c r="T22" s="225"/>
      <c r="U22" s="226"/>
      <c r="V22" s="10" t="str">
        <f>IF(E22="","",IFERROR(VLOOKUP(E22,'1-学员信息表'!A:AC,8,0),"错误"))</f>
        <v/>
      </c>
      <c r="W22" s="11"/>
      <c r="X22" s="11"/>
      <c r="Y22" s="250"/>
      <c r="Z22" s="11"/>
      <c r="AA22" s="6" t="str">
        <f>IF(I22="","",IFERROR(VLOOKUP(I22,'2-班级信息'!A:AI,23,0),"错误"))</f>
        <v/>
      </c>
      <c r="AB22" s="13">
        <f t="shared" si="17"/>
        <v>0</v>
      </c>
      <c r="AC22" s="13"/>
      <c r="AD22" s="12" t="str">
        <f>IF(I22="","",IFERROR(VLOOKUP(I22,'2-班级信息'!A:AI,24,0),"错误"))</f>
        <v/>
      </c>
      <c r="AE22" s="13">
        <f t="shared" si="18"/>
        <v>0</v>
      </c>
      <c r="AF22" s="13"/>
      <c r="AG22" s="14" t="str">
        <f t="shared" si="19"/>
        <v/>
      </c>
      <c r="AH22" s="13"/>
      <c r="AI22" s="13"/>
      <c r="AJ22" s="12" t="str">
        <f t="shared" si="9"/>
        <v/>
      </c>
      <c r="AK22" s="13">
        <f t="shared" si="20"/>
        <v>0</v>
      </c>
      <c r="AL22" s="13"/>
      <c r="AM22" s="14" t="str">
        <f t="shared" si="21"/>
        <v/>
      </c>
      <c r="AN22" s="13">
        <f t="shared" si="22"/>
        <v>0</v>
      </c>
      <c r="AO22" s="13"/>
      <c r="AP22" s="14"/>
      <c r="AQ22" s="13"/>
      <c r="AR22" s="8"/>
      <c r="AS22" s="168"/>
      <c r="AT22" s="13">
        <f t="shared" si="23"/>
        <v>0</v>
      </c>
      <c r="AU22" s="13"/>
      <c r="AV22" s="14" t="str">
        <f t="shared" si="24"/>
        <v/>
      </c>
      <c r="AW22" s="13">
        <f t="shared" si="25"/>
        <v>0</v>
      </c>
      <c r="AX22" s="13"/>
      <c r="AY22" s="15" t="str">
        <f t="shared" si="26"/>
        <v/>
      </c>
      <c r="AZ22" s="9">
        <f t="shared" si="27"/>
        <v>0</v>
      </c>
      <c r="BA22" s="9"/>
      <c r="BB22" s="9">
        <f t="shared" si="28"/>
        <v>0</v>
      </c>
      <c r="BC22" s="16"/>
      <c r="BD22" s="234"/>
      <c r="BE22" s="234"/>
      <c r="BF22" s="174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7"/>
      <c r="CI22" s="17"/>
      <c r="CJ22" s="17"/>
      <c r="CK22" s="17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</row>
    <row r="23" spans="1:134" s="18" customFormat="1" ht="18" customHeight="1">
      <c r="A23" s="158" t="str">
        <f t="shared" si="14"/>
        <v/>
      </c>
      <c r="B23" s="4" t="str">
        <f t="shared" si="15"/>
        <v/>
      </c>
      <c r="C23" s="159" t="str">
        <f>IF(E23="","",+'5-课消明细表'!$F$2)</f>
        <v/>
      </c>
      <c r="D23" s="167"/>
      <c r="E23" s="232"/>
      <c r="F23" s="26" t="str">
        <f>IF(E23="","",IFERROR(VLOOKUP(E23,'1-学员信息表'!A:AC,2,0),"错误"))</f>
        <v/>
      </c>
      <c r="G23" s="167"/>
      <c r="H23" s="280"/>
      <c r="I23" s="174"/>
      <c r="J23" s="221"/>
      <c r="K23" s="5"/>
      <c r="L23" s="7" t="str">
        <f>IF(E23="","",IFERROR(VLOOKUP(E23,'1-学员信息表'!A:AC,20,0),"错误"))</f>
        <v/>
      </c>
      <c r="M23" s="222"/>
      <c r="N23" s="223"/>
      <c r="O23" s="8"/>
      <c r="P23" s="5"/>
      <c r="Q23" s="224"/>
      <c r="R23" s="224"/>
      <c r="S23" s="9">
        <f t="shared" si="16"/>
        <v>0</v>
      </c>
      <c r="T23" s="225"/>
      <c r="U23" s="226"/>
      <c r="V23" s="10" t="str">
        <f>IF(E23="","",IFERROR(VLOOKUP(E23,'1-学员信息表'!A:AC,8,0),"错误"))</f>
        <v/>
      </c>
      <c r="W23" s="11"/>
      <c r="X23" s="11"/>
      <c r="Y23" s="250"/>
      <c r="Z23" s="11"/>
      <c r="AA23" s="6" t="str">
        <f>IF(I23="","",IFERROR(VLOOKUP(I23,'2-班级信息'!A:AI,23,0),"错误"))</f>
        <v/>
      </c>
      <c r="AB23" s="13">
        <f t="shared" si="17"/>
        <v>0</v>
      </c>
      <c r="AC23" s="13"/>
      <c r="AD23" s="12" t="str">
        <f>IF(I23="","",IFERROR(VLOOKUP(I23,'2-班级信息'!A:AI,24,0),"错误"))</f>
        <v/>
      </c>
      <c r="AE23" s="13">
        <f t="shared" si="18"/>
        <v>0</v>
      </c>
      <c r="AF23" s="13"/>
      <c r="AG23" s="14" t="str">
        <f t="shared" si="19"/>
        <v/>
      </c>
      <c r="AH23" s="13"/>
      <c r="AI23" s="13"/>
      <c r="AJ23" s="12" t="str">
        <f t="shared" si="9"/>
        <v/>
      </c>
      <c r="AK23" s="13">
        <f t="shared" si="20"/>
        <v>0</v>
      </c>
      <c r="AL23" s="13"/>
      <c r="AM23" s="14" t="str">
        <f t="shared" si="21"/>
        <v/>
      </c>
      <c r="AN23" s="13">
        <f t="shared" si="22"/>
        <v>0</v>
      </c>
      <c r="AO23" s="13"/>
      <c r="AP23" s="14"/>
      <c r="AQ23" s="13"/>
      <c r="AR23" s="8"/>
      <c r="AS23" s="168"/>
      <c r="AT23" s="13">
        <f t="shared" si="23"/>
        <v>0</v>
      </c>
      <c r="AU23" s="13"/>
      <c r="AV23" s="14" t="str">
        <f t="shared" si="24"/>
        <v/>
      </c>
      <c r="AW23" s="13">
        <f t="shared" si="25"/>
        <v>0</v>
      </c>
      <c r="AX23" s="13"/>
      <c r="AY23" s="15" t="str">
        <f t="shared" si="26"/>
        <v/>
      </c>
      <c r="AZ23" s="9">
        <f t="shared" si="27"/>
        <v>0</v>
      </c>
      <c r="BA23" s="9"/>
      <c r="BB23" s="9">
        <f t="shared" si="28"/>
        <v>0</v>
      </c>
      <c r="BC23" s="16"/>
      <c r="BD23" s="234"/>
      <c r="BE23" s="234"/>
      <c r="BF23" s="174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7"/>
      <c r="CI23" s="17"/>
      <c r="CJ23" s="17"/>
      <c r="CK23" s="17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</row>
    <row r="24" spans="1:134" s="18" customFormat="1" ht="18" customHeight="1">
      <c r="A24" s="158" t="str">
        <f t="shared" si="14"/>
        <v/>
      </c>
      <c r="B24" s="4" t="str">
        <f t="shared" si="15"/>
        <v/>
      </c>
      <c r="C24" s="159" t="str">
        <f>IF(E24="","",+'5-课消明细表'!$F$2)</f>
        <v/>
      </c>
      <c r="D24" s="167"/>
      <c r="E24" s="232"/>
      <c r="F24" s="26" t="str">
        <f>IF(E24="","",IFERROR(VLOOKUP(E24,'1-学员信息表'!A:AC,2,0),"错误"))</f>
        <v/>
      </c>
      <c r="G24" s="167"/>
      <c r="H24" s="280"/>
      <c r="I24" s="174"/>
      <c r="J24" s="221"/>
      <c r="K24" s="5"/>
      <c r="L24" s="7" t="str">
        <f>IF(E24="","",IFERROR(VLOOKUP(E24,'1-学员信息表'!A:AC,20,0),"错误"))</f>
        <v/>
      </c>
      <c r="M24" s="222"/>
      <c r="N24" s="223"/>
      <c r="O24" s="8"/>
      <c r="P24" s="5"/>
      <c r="Q24" s="224"/>
      <c r="R24" s="224"/>
      <c r="S24" s="9">
        <f t="shared" si="16"/>
        <v>0</v>
      </c>
      <c r="T24" s="225"/>
      <c r="U24" s="226"/>
      <c r="V24" s="10" t="str">
        <f>IF(E24="","",IFERROR(VLOOKUP(E24,'1-学员信息表'!A:AC,8,0),"错误"))</f>
        <v/>
      </c>
      <c r="W24" s="11"/>
      <c r="X24" s="11"/>
      <c r="Y24" s="250"/>
      <c r="Z24" s="11"/>
      <c r="AA24" s="6" t="str">
        <f>IF(I24="","",IFERROR(VLOOKUP(I24,'2-班级信息'!A:AI,23,0),"错误"))</f>
        <v/>
      </c>
      <c r="AB24" s="13">
        <f t="shared" si="17"/>
        <v>0</v>
      </c>
      <c r="AC24" s="13"/>
      <c r="AD24" s="12" t="str">
        <f>IF(I24="","",IFERROR(VLOOKUP(I24,'2-班级信息'!A:AI,24,0),"错误"))</f>
        <v/>
      </c>
      <c r="AE24" s="13">
        <f t="shared" si="18"/>
        <v>0</v>
      </c>
      <c r="AF24" s="13"/>
      <c r="AG24" s="14" t="str">
        <f t="shared" si="19"/>
        <v/>
      </c>
      <c r="AH24" s="13"/>
      <c r="AI24" s="13"/>
      <c r="AJ24" s="12" t="str">
        <f t="shared" si="9"/>
        <v/>
      </c>
      <c r="AK24" s="13">
        <f t="shared" si="20"/>
        <v>0</v>
      </c>
      <c r="AL24" s="13"/>
      <c r="AM24" s="14" t="str">
        <f t="shared" si="21"/>
        <v/>
      </c>
      <c r="AN24" s="13">
        <f t="shared" si="22"/>
        <v>0</v>
      </c>
      <c r="AO24" s="13"/>
      <c r="AP24" s="14"/>
      <c r="AQ24" s="13"/>
      <c r="AR24" s="8"/>
      <c r="AS24" s="168"/>
      <c r="AT24" s="13">
        <f t="shared" si="23"/>
        <v>0</v>
      </c>
      <c r="AU24" s="13"/>
      <c r="AV24" s="14" t="str">
        <f t="shared" si="24"/>
        <v/>
      </c>
      <c r="AW24" s="13">
        <f t="shared" si="25"/>
        <v>0</v>
      </c>
      <c r="AX24" s="13"/>
      <c r="AY24" s="15" t="str">
        <f t="shared" si="26"/>
        <v/>
      </c>
      <c r="AZ24" s="9">
        <f t="shared" si="27"/>
        <v>0</v>
      </c>
      <c r="BA24" s="9"/>
      <c r="BB24" s="9">
        <f t="shared" si="28"/>
        <v>0</v>
      </c>
      <c r="BC24" s="16"/>
      <c r="BD24" s="234"/>
      <c r="BE24" s="234"/>
      <c r="BF24" s="174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7"/>
      <c r="CI24" s="17"/>
      <c r="CJ24" s="17"/>
      <c r="CK24" s="17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</row>
    <row r="25" spans="1:134" s="18" customFormat="1" ht="18" customHeight="1">
      <c r="A25" s="158" t="str">
        <f t="shared" si="14"/>
        <v/>
      </c>
      <c r="B25" s="4" t="str">
        <f t="shared" si="15"/>
        <v/>
      </c>
      <c r="C25" s="159" t="str">
        <f>IF(E25="","",+'5-课消明细表'!$F$2)</f>
        <v/>
      </c>
      <c r="D25" s="167"/>
      <c r="E25" s="232"/>
      <c r="F25" s="26" t="str">
        <f>IF(E25="","",IFERROR(VLOOKUP(E25,'1-学员信息表'!A:AC,2,0),"错误"))</f>
        <v/>
      </c>
      <c r="G25" s="167"/>
      <c r="H25" s="280"/>
      <c r="I25" s="174"/>
      <c r="J25" s="221"/>
      <c r="K25" s="5"/>
      <c r="L25" s="7" t="str">
        <f>IF(E25="","",IFERROR(VLOOKUP(E25,'1-学员信息表'!A:AC,20,0),"错误"))</f>
        <v/>
      </c>
      <c r="M25" s="222"/>
      <c r="N25" s="223"/>
      <c r="O25" s="8"/>
      <c r="P25" s="5"/>
      <c r="Q25" s="224"/>
      <c r="R25" s="224"/>
      <c r="S25" s="9">
        <f t="shared" si="16"/>
        <v>0</v>
      </c>
      <c r="T25" s="225"/>
      <c r="U25" s="226"/>
      <c r="V25" s="10" t="str">
        <f>IF(E25="","",IFERROR(VLOOKUP(E25,'1-学员信息表'!A:AC,8,0),"错误"))</f>
        <v/>
      </c>
      <c r="W25" s="11"/>
      <c r="X25" s="11"/>
      <c r="Y25" s="250"/>
      <c r="Z25" s="11"/>
      <c r="AA25" s="6" t="str">
        <f>IF(I25="","",IFERROR(VLOOKUP(I25,'2-班级信息'!A:AI,23,0),"错误"))</f>
        <v/>
      </c>
      <c r="AB25" s="13">
        <f t="shared" si="17"/>
        <v>0</v>
      </c>
      <c r="AC25" s="13"/>
      <c r="AD25" s="12" t="str">
        <f>IF(I25="","",IFERROR(VLOOKUP(I25,'2-班级信息'!A:AI,24,0),"错误"))</f>
        <v/>
      </c>
      <c r="AE25" s="13">
        <f t="shared" si="18"/>
        <v>0</v>
      </c>
      <c r="AF25" s="13"/>
      <c r="AG25" s="14" t="str">
        <f t="shared" si="19"/>
        <v/>
      </c>
      <c r="AH25" s="13"/>
      <c r="AI25" s="13"/>
      <c r="AJ25" s="12" t="str">
        <f t="shared" si="9"/>
        <v/>
      </c>
      <c r="AK25" s="13">
        <f t="shared" si="20"/>
        <v>0</v>
      </c>
      <c r="AL25" s="13"/>
      <c r="AM25" s="14" t="str">
        <f t="shared" si="21"/>
        <v/>
      </c>
      <c r="AN25" s="13">
        <f t="shared" si="22"/>
        <v>0</v>
      </c>
      <c r="AO25" s="13"/>
      <c r="AP25" s="14"/>
      <c r="AQ25" s="13"/>
      <c r="AR25" s="8"/>
      <c r="AS25" s="168"/>
      <c r="AT25" s="13">
        <f t="shared" si="23"/>
        <v>0</v>
      </c>
      <c r="AU25" s="13"/>
      <c r="AV25" s="14" t="str">
        <f t="shared" si="24"/>
        <v/>
      </c>
      <c r="AW25" s="13">
        <f t="shared" si="25"/>
        <v>0</v>
      </c>
      <c r="AX25" s="13"/>
      <c r="AY25" s="15" t="str">
        <f t="shared" si="26"/>
        <v/>
      </c>
      <c r="AZ25" s="9">
        <f t="shared" si="27"/>
        <v>0</v>
      </c>
      <c r="BA25" s="9"/>
      <c r="BB25" s="9">
        <f t="shared" si="28"/>
        <v>0</v>
      </c>
      <c r="BC25" s="16"/>
      <c r="BD25" s="234"/>
      <c r="BE25" s="234"/>
      <c r="BF25" s="174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7"/>
      <c r="CI25" s="17"/>
      <c r="CJ25" s="17"/>
      <c r="CK25" s="17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</row>
    <row r="26" spans="1:134" s="18" customFormat="1" ht="18" customHeight="1">
      <c r="A26" s="158" t="str">
        <f t="shared" si="14"/>
        <v/>
      </c>
      <c r="B26" s="4" t="str">
        <f t="shared" si="15"/>
        <v/>
      </c>
      <c r="C26" s="159" t="str">
        <f>IF(E26="","",+'5-课消明细表'!$F$2)</f>
        <v/>
      </c>
      <c r="D26" s="167"/>
      <c r="E26" s="232"/>
      <c r="F26" s="26" t="str">
        <f>IF(E26="","",IFERROR(VLOOKUP(E26,'1-学员信息表'!A:AC,2,0),"错误"))</f>
        <v/>
      </c>
      <c r="G26" s="167"/>
      <c r="H26" s="280"/>
      <c r="I26" s="174"/>
      <c r="J26" s="221"/>
      <c r="K26" s="5"/>
      <c r="L26" s="7" t="str">
        <f>IF(E26="","",IFERROR(VLOOKUP(E26,'1-学员信息表'!A:AC,20,0),"错误"))</f>
        <v/>
      </c>
      <c r="M26" s="222"/>
      <c r="N26" s="223"/>
      <c r="O26" s="8"/>
      <c r="P26" s="5"/>
      <c r="Q26" s="224"/>
      <c r="R26" s="224"/>
      <c r="S26" s="9">
        <f t="shared" si="16"/>
        <v>0</v>
      </c>
      <c r="T26" s="225"/>
      <c r="U26" s="226"/>
      <c r="V26" s="10" t="str">
        <f>IF(E26="","",IFERROR(VLOOKUP(E26,'1-学员信息表'!A:AC,8,0),"错误"))</f>
        <v/>
      </c>
      <c r="W26" s="11"/>
      <c r="X26" s="11"/>
      <c r="Y26" s="250"/>
      <c r="Z26" s="11"/>
      <c r="AA26" s="6" t="str">
        <f>IF(I26="","",IFERROR(VLOOKUP(I26,'2-班级信息'!A:AI,23,0),"错误"))</f>
        <v/>
      </c>
      <c r="AB26" s="13">
        <f t="shared" si="17"/>
        <v>0</v>
      </c>
      <c r="AC26" s="13"/>
      <c r="AD26" s="12" t="str">
        <f>IF(I26="","",IFERROR(VLOOKUP(I26,'2-班级信息'!A:AI,24,0),"错误"))</f>
        <v/>
      </c>
      <c r="AE26" s="13">
        <f t="shared" si="18"/>
        <v>0</v>
      </c>
      <c r="AF26" s="13"/>
      <c r="AG26" s="14" t="str">
        <f t="shared" si="19"/>
        <v/>
      </c>
      <c r="AH26" s="13"/>
      <c r="AI26" s="13"/>
      <c r="AJ26" s="12" t="str">
        <f t="shared" si="9"/>
        <v/>
      </c>
      <c r="AK26" s="13">
        <f t="shared" si="20"/>
        <v>0</v>
      </c>
      <c r="AL26" s="13"/>
      <c r="AM26" s="14" t="str">
        <f t="shared" si="21"/>
        <v/>
      </c>
      <c r="AN26" s="13">
        <f t="shared" si="22"/>
        <v>0</v>
      </c>
      <c r="AO26" s="13"/>
      <c r="AP26" s="14"/>
      <c r="AQ26" s="13"/>
      <c r="AR26" s="8"/>
      <c r="AS26" s="168"/>
      <c r="AT26" s="13">
        <f t="shared" si="23"/>
        <v>0</v>
      </c>
      <c r="AU26" s="13"/>
      <c r="AV26" s="14" t="str">
        <f t="shared" si="24"/>
        <v/>
      </c>
      <c r="AW26" s="13">
        <f t="shared" si="25"/>
        <v>0</v>
      </c>
      <c r="AX26" s="13"/>
      <c r="AY26" s="15" t="str">
        <f t="shared" si="26"/>
        <v/>
      </c>
      <c r="AZ26" s="9">
        <f t="shared" si="27"/>
        <v>0</v>
      </c>
      <c r="BA26" s="9"/>
      <c r="BB26" s="9">
        <f t="shared" si="28"/>
        <v>0</v>
      </c>
      <c r="BC26" s="16"/>
      <c r="BD26" s="234"/>
      <c r="BE26" s="234"/>
      <c r="BF26" s="174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7"/>
      <c r="CI26" s="17"/>
      <c r="CJ26" s="17"/>
      <c r="CK26" s="17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</row>
    <row r="27" spans="1:134" s="18" customFormat="1" ht="18" customHeight="1">
      <c r="A27" s="158" t="str">
        <f t="shared" si="14"/>
        <v/>
      </c>
      <c r="B27" s="4" t="str">
        <f t="shared" si="15"/>
        <v/>
      </c>
      <c r="C27" s="159" t="str">
        <f>IF(E27="","",+'5-课消明细表'!$F$2)</f>
        <v/>
      </c>
      <c r="D27" s="167"/>
      <c r="E27" s="232"/>
      <c r="F27" s="26" t="str">
        <f>IF(E27="","",IFERROR(VLOOKUP(E27,'1-学员信息表'!A:AC,2,0),"错误"))</f>
        <v/>
      </c>
      <c r="G27" s="167"/>
      <c r="H27" s="280"/>
      <c r="I27" s="174"/>
      <c r="J27" s="221"/>
      <c r="K27" s="5"/>
      <c r="L27" s="7" t="str">
        <f>IF(E27="","",IFERROR(VLOOKUP(E27,'1-学员信息表'!A:AC,20,0),"错误"))</f>
        <v/>
      </c>
      <c r="M27" s="222"/>
      <c r="N27" s="223"/>
      <c r="O27" s="8"/>
      <c r="P27" s="5"/>
      <c r="Q27" s="224"/>
      <c r="R27" s="224"/>
      <c r="S27" s="9">
        <f t="shared" si="16"/>
        <v>0</v>
      </c>
      <c r="T27" s="225"/>
      <c r="U27" s="226"/>
      <c r="V27" s="10" t="str">
        <f>IF(E27="","",IFERROR(VLOOKUP(E27,'1-学员信息表'!A:AC,8,0),"错误"))</f>
        <v/>
      </c>
      <c r="W27" s="11"/>
      <c r="X27" s="11"/>
      <c r="Y27" s="250"/>
      <c r="Z27" s="11"/>
      <c r="AA27" s="6" t="str">
        <f>IF(I27="","",IFERROR(VLOOKUP(I27,'2-班级信息'!A:AI,23,0),"错误"))</f>
        <v/>
      </c>
      <c r="AB27" s="13">
        <f t="shared" si="17"/>
        <v>0</v>
      </c>
      <c r="AC27" s="13"/>
      <c r="AD27" s="12" t="str">
        <f>IF(I27="","",IFERROR(VLOOKUP(I27,'2-班级信息'!A:AI,24,0),"错误"))</f>
        <v/>
      </c>
      <c r="AE27" s="13">
        <f t="shared" si="18"/>
        <v>0</v>
      </c>
      <c r="AF27" s="13"/>
      <c r="AG27" s="14" t="str">
        <f t="shared" si="19"/>
        <v/>
      </c>
      <c r="AH27" s="13"/>
      <c r="AI27" s="13"/>
      <c r="AJ27" s="12" t="str">
        <f t="shared" si="9"/>
        <v/>
      </c>
      <c r="AK27" s="13">
        <f t="shared" si="20"/>
        <v>0</v>
      </c>
      <c r="AL27" s="13"/>
      <c r="AM27" s="14" t="str">
        <f t="shared" si="21"/>
        <v/>
      </c>
      <c r="AN27" s="13">
        <f t="shared" si="22"/>
        <v>0</v>
      </c>
      <c r="AO27" s="13"/>
      <c r="AP27" s="14"/>
      <c r="AQ27" s="13"/>
      <c r="AR27" s="8"/>
      <c r="AS27" s="168"/>
      <c r="AT27" s="13">
        <f t="shared" si="23"/>
        <v>0</v>
      </c>
      <c r="AU27" s="13"/>
      <c r="AV27" s="14" t="str">
        <f t="shared" si="24"/>
        <v/>
      </c>
      <c r="AW27" s="13">
        <f t="shared" si="25"/>
        <v>0</v>
      </c>
      <c r="AX27" s="13"/>
      <c r="AY27" s="15" t="str">
        <f t="shared" si="26"/>
        <v/>
      </c>
      <c r="AZ27" s="9">
        <f t="shared" si="27"/>
        <v>0</v>
      </c>
      <c r="BA27" s="9"/>
      <c r="BB27" s="9">
        <f t="shared" si="28"/>
        <v>0</v>
      </c>
      <c r="BC27" s="16"/>
      <c r="BD27" s="234"/>
      <c r="BE27" s="234"/>
      <c r="BF27" s="174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7"/>
      <c r="CI27" s="17"/>
      <c r="CJ27" s="17"/>
      <c r="CK27" s="17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</row>
    <row r="28" spans="1:134" s="18" customFormat="1" ht="18" customHeight="1">
      <c r="A28" s="158" t="str">
        <f t="shared" si="14"/>
        <v/>
      </c>
      <c r="B28" s="4" t="str">
        <f t="shared" si="15"/>
        <v/>
      </c>
      <c r="C28" s="159" t="str">
        <f>IF(E28="","",+'5-课消明细表'!$F$2)</f>
        <v/>
      </c>
      <c r="D28" s="167"/>
      <c r="E28" s="232"/>
      <c r="F28" s="26" t="str">
        <f>IF(E28="","",IFERROR(VLOOKUP(E28,'1-学员信息表'!A:AC,2,0),"错误"))</f>
        <v/>
      </c>
      <c r="G28" s="167"/>
      <c r="H28" s="280"/>
      <c r="I28" s="174"/>
      <c r="J28" s="221"/>
      <c r="K28" s="5"/>
      <c r="L28" s="7" t="str">
        <f>IF(E28="","",IFERROR(VLOOKUP(E28,'1-学员信息表'!A:AC,20,0),"错误"))</f>
        <v/>
      </c>
      <c r="M28" s="222"/>
      <c r="N28" s="223"/>
      <c r="O28" s="8"/>
      <c r="P28" s="5"/>
      <c r="Q28" s="224"/>
      <c r="R28" s="224"/>
      <c r="S28" s="9">
        <f t="shared" si="16"/>
        <v>0</v>
      </c>
      <c r="T28" s="225"/>
      <c r="U28" s="226"/>
      <c r="V28" s="10" t="str">
        <f>IF(E28="","",IFERROR(VLOOKUP(E28,'1-学员信息表'!A:AC,8,0),"错误"))</f>
        <v/>
      </c>
      <c r="W28" s="11"/>
      <c r="X28" s="11"/>
      <c r="Y28" s="250"/>
      <c r="Z28" s="11"/>
      <c r="AA28" s="6" t="str">
        <f>IF(I28="","",IFERROR(VLOOKUP(I28,'2-班级信息'!A:AI,23,0),"错误"))</f>
        <v/>
      </c>
      <c r="AB28" s="13">
        <f t="shared" si="17"/>
        <v>0</v>
      </c>
      <c r="AC28" s="13"/>
      <c r="AD28" s="12" t="str">
        <f>IF(I28="","",IFERROR(VLOOKUP(I28,'2-班级信息'!A:AI,24,0),"错误"))</f>
        <v/>
      </c>
      <c r="AE28" s="13">
        <f t="shared" si="18"/>
        <v>0</v>
      </c>
      <c r="AF28" s="13"/>
      <c r="AG28" s="14" t="str">
        <f t="shared" si="19"/>
        <v/>
      </c>
      <c r="AH28" s="13"/>
      <c r="AI28" s="13"/>
      <c r="AJ28" s="12" t="str">
        <f t="shared" si="9"/>
        <v/>
      </c>
      <c r="AK28" s="13">
        <f t="shared" si="20"/>
        <v>0</v>
      </c>
      <c r="AL28" s="13"/>
      <c r="AM28" s="14" t="str">
        <f t="shared" si="21"/>
        <v/>
      </c>
      <c r="AN28" s="13">
        <f t="shared" si="22"/>
        <v>0</v>
      </c>
      <c r="AO28" s="13"/>
      <c r="AP28" s="14"/>
      <c r="AQ28" s="13"/>
      <c r="AR28" s="8"/>
      <c r="AS28" s="168"/>
      <c r="AT28" s="13">
        <f t="shared" si="23"/>
        <v>0</v>
      </c>
      <c r="AU28" s="13"/>
      <c r="AV28" s="14" t="str">
        <f t="shared" si="24"/>
        <v/>
      </c>
      <c r="AW28" s="13">
        <f t="shared" si="25"/>
        <v>0</v>
      </c>
      <c r="AX28" s="13"/>
      <c r="AY28" s="15" t="str">
        <f t="shared" si="26"/>
        <v/>
      </c>
      <c r="AZ28" s="9">
        <f t="shared" si="27"/>
        <v>0</v>
      </c>
      <c r="BA28" s="9"/>
      <c r="BB28" s="9">
        <f t="shared" si="28"/>
        <v>0</v>
      </c>
      <c r="BC28" s="16"/>
      <c r="BD28" s="234"/>
      <c r="BE28" s="234"/>
      <c r="BF28" s="174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7"/>
      <c r="CI28" s="17"/>
      <c r="CJ28" s="17"/>
      <c r="CK28" s="17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</row>
    <row r="29" spans="1:134" s="18" customFormat="1" ht="18" customHeight="1">
      <c r="A29" s="158" t="str">
        <f t="shared" si="14"/>
        <v/>
      </c>
      <c r="B29" s="4" t="str">
        <f t="shared" si="15"/>
        <v/>
      </c>
      <c r="C29" s="159" t="str">
        <f>IF(E29="","",+'5-课消明细表'!$F$2)</f>
        <v/>
      </c>
      <c r="D29" s="167"/>
      <c r="E29" s="232"/>
      <c r="F29" s="26" t="str">
        <f>IF(E29="","",IFERROR(VLOOKUP(E29,'1-学员信息表'!A:AC,2,0),"错误"))</f>
        <v/>
      </c>
      <c r="G29" s="167"/>
      <c r="H29" s="280"/>
      <c r="I29" s="174"/>
      <c r="J29" s="221"/>
      <c r="K29" s="5"/>
      <c r="L29" s="7" t="str">
        <f>IF(E29="","",IFERROR(VLOOKUP(E29,'1-学员信息表'!A:AC,20,0),"错误"))</f>
        <v/>
      </c>
      <c r="M29" s="222"/>
      <c r="N29" s="223"/>
      <c r="O29" s="8"/>
      <c r="P29" s="5"/>
      <c r="Q29" s="224"/>
      <c r="R29" s="224"/>
      <c r="S29" s="9">
        <f t="shared" si="16"/>
        <v>0</v>
      </c>
      <c r="T29" s="225"/>
      <c r="U29" s="226"/>
      <c r="V29" s="10" t="str">
        <f>IF(E29="","",IFERROR(VLOOKUP(E29,'1-学员信息表'!A:AC,8,0),"错误"))</f>
        <v/>
      </c>
      <c r="W29" s="11"/>
      <c r="X29" s="11"/>
      <c r="Y29" s="250"/>
      <c r="Z29" s="11"/>
      <c r="AA29" s="6" t="str">
        <f>IF(I29="","",IFERROR(VLOOKUP(I29,'2-班级信息'!A:AI,23,0),"错误"))</f>
        <v/>
      </c>
      <c r="AB29" s="13">
        <f t="shared" si="17"/>
        <v>0</v>
      </c>
      <c r="AC29" s="13"/>
      <c r="AD29" s="12" t="str">
        <f>IF(I29="","",IFERROR(VLOOKUP(I29,'2-班级信息'!A:AI,24,0),"错误"))</f>
        <v/>
      </c>
      <c r="AE29" s="13">
        <f t="shared" si="18"/>
        <v>0</v>
      </c>
      <c r="AF29" s="13"/>
      <c r="AG29" s="14" t="str">
        <f t="shared" si="19"/>
        <v/>
      </c>
      <c r="AH29" s="13"/>
      <c r="AI29" s="13"/>
      <c r="AJ29" s="12" t="str">
        <f t="shared" si="9"/>
        <v/>
      </c>
      <c r="AK29" s="13">
        <f t="shared" si="20"/>
        <v>0</v>
      </c>
      <c r="AL29" s="13"/>
      <c r="AM29" s="14" t="str">
        <f t="shared" si="21"/>
        <v/>
      </c>
      <c r="AN29" s="13">
        <f t="shared" si="22"/>
        <v>0</v>
      </c>
      <c r="AO29" s="13"/>
      <c r="AP29" s="14"/>
      <c r="AQ29" s="13"/>
      <c r="AR29" s="8"/>
      <c r="AS29" s="168"/>
      <c r="AT29" s="13">
        <f t="shared" si="23"/>
        <v>0</v>
      </c>
      <c r="AU29" s="13"/>
      <c r="AV29" s="14" t="str">
        <f t="shared" si="24"/>
        <v/>
      </c>
      <c r="AW29" s="13">
        <f t="shared" si="25"/>
        <v>0</v>
      </c>
      <c r="AX29" s="13"/>
      <c r="AY29" s="15" t="str">
        <f t="shared" si="26"/>
        <v/>
      </c>
      <c r="AZ29" s="9">
        <f t="shared" si="27"/>
        <v>0</v>
      </c>
      <c r="BA29" s="9"/>
      <c r="BB29" s="9">
        <f t="shared" si="28"/>
        <v>0</v>
      </c>
      <c r="BC29" s="16"/>
      <c r="BD29" s="234"/>
      <c r="BE29" s="234"/>
      <c r="BF29" s="174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7"/>
      <c r="CI29" s="17"/>
      <c r="CJ29" s="17"/>
      <c r="CK29" s="17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</row>
    <row r="30" spans="1:134" s="18" customFormat="1" ht="18" customHeight="1">
      <c r="A30" s="158" t="str">
        <f t="shared" si="14"/>
        <v/>
      </c>
      <c r="B30" s="4" t="str">
        <f t="shared" si="15"/>
        <v/>
      </c>
      <c r="C30" s="159" t="str">
        <f>IF(E30="","",+'5-课消明细表'!$F$2)</f>
        <v/>
      </c>
      <c r="D30" s="167"/>
      <c r="E30" s="232"/>
      <c r="F30" s="26" t="str">
        <f>IF(E30="","",IFERROR(VLOOKUP(E30,'1-学员信息表'!A:AC,2,0),"错误"))</f>
        <v/>
      </c>
      <c r="G30" s="167"/>
      <c r="H30" s="280"/>
      <c r="I30" s="174"/>
      <c r="J30" s="221"/>
      <c r="K30" s="5"/>
      <c r="L30" s="7" t="str">
        <f>IF(E30="","",IFERROR(VLOOKUP(E30,'1-学员信息表'!A:AC,20,0),"错误"))</f>
        <v/>
      </c>
      <c r="M30" s="222"/>
      <c r="N30" s="223"/>
      <c r="O30" s="8"/>
      <c r="P30" s="5"/>
      <c r="Q30" s="224"/>
      <c r="R30" s="224"/>
      <c r="S30" s="9">
        <f t="shared" si="16"/>
        <v>0</v>
      </c>
      <c r="T30" s="225"/>
      <c r="U30" s="226"/>
      <c r="V30" s="10" t="str">
        <f>IF(E30="","",IFERROR(VLOOKUP(E30,'1-学员信息表'!A:AC,8,0),"错误"))</f>
        <v/>
      </c>
      <c r="W30" s="11"/>
      <c r="X30" s="11"/>
      <c r="Y30" s="250"/>
      <c r="Z30" s="11"/>
      <c r="AA30" s="6" t="str">
        <f>IF(I30="","",IFERROR(VLOOKUP(I30,'2-班级信息'!A:AI,23,0),"错误"))</f>
        <v/>
      </c>
      <c r="AB30" s="13">
        <f t="shared" si="17"/>
        <v>0</v>
      </c>
      <c r="AC30" s="13"/>
      <c r="AD30" s="12" t="str">
        <f>IF(I30="","",IFERROR(VLOOKUP(I30,'2-班级信息'!A:AI,24,0),"错误"))</f>
        <v/>
      </c>
      <c r="AE30" s="13">
        <f t="shared" si="18"/>
        <v>0</v>
      </c>
      <c r="AF30" s="13"/>
      <c r="AG30" s="14" t="str">
        <f t="shared" si="19"/>
        <v/>
      </c>
      <c r="AH30" s="13"/>
      <c r="AI30" s="13"/>
      <c r="AJ30" s="12" t="str">
        <f t="shared" si="9"/>
        <v/>
      </c>
      <c r="AK30" s="13">
        <f t="shared" si="20"/>
        <v>0</v>
      </c>
      <c r="AL30" s="13"/>
      <c r="AM30" s="14" t="str">
        <f t="shared" si="21"/>
        <v/>
      </c>
      <c r="AN30" s="13">
        <f t="shared" si="22"/>
        <v>0</v>
      </c>
      <c r="AO30" s="13"/>
      <c r="AP30" s="14"/>
      <c r="AQ30" s="13"/>
      <c r="AR30" s="8"/>
      <c r="AS30" s="168"/>
      <c r="AT30" s="13">
        <f t="shared" si="23"/>
        <v>0</v>
      </c>
      <c r="AU30" s="13"/>
      <c r="AV30" s="14" t="str">
        <f t="shared" si="24"/>
        <v/>
      </c>
      <c r="AW30" s="13">
        <f t="shared" si="25"/>
        <v>0</v>
      </c>
      <c r="AX30" s="13"/>
      <c r="AY30" s="15" t="str">
        <f t="shared" si="26"/>
        <v/>
      </c>
      <c r="AZ30" s="9">
        <f t="shared" si="27"/>
        <v>0</v>
      </c>
      <c r="BA30" s="9"/>
      <c r="BB30" s="9">
        <f t="shared" si="28"/>
        <v>0</v>
      </c>
      <c r="BC30" s="16"/>
      <c r="BD30" s="234"/>
      <c r="BE30" s="234"/>
      <c r="BF30" s="174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7"/>
      <c r="CI30" s="17"/>
      <c r="CJ30" s="17"/>
      <c r="CK30" s="17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</row>
    <row r="31" spans="1:134" s="18" customFormat="1" ht="18" customHeight="1">
      <c r="A31" s="158" t="str">
        <f t="shared" si="14"/>
        <v/>
      </c>
      <c r="B31" s="4" t="str">
        <f t="shared" si="15"/>
        <v/>
      </c>
      <c r="C31" s="159" t="str">
        <f>IF(E31="","",+'5-课消明细表'!$F$2)</f>
        <v/>
      </c>
      <c r="D31" s="167"/>
      <c r="E31" s="232"/>
      <c r="F31" s="26" t="str">
        <f>IF(E31="","",IFERROR(VLOOKUP(E31,'1-学员信息表'!A:AC,2,0),"错误"))</f>
        <v/>
      </c>
      <c r="G31" s="167"/>
      <c r="H31" s="280"/>
      <c r="I31" s="174"/>
      <c r="J31" s="221"/>
      <c r="K31" s="5"/>
      <c r="L31" s="7" t="str">
        <f>IF(E31="","",IFERROR(VLOOKUP(E31,'1-学员信息表'!A:AC,20,0),"错误"))</f>
        <v/>
      </c>
      <c r="M31" s="222"/>
      <c r="N31" s="223"/>
      <c r="O31" s="8"/>
      <c r="P31" s="5"/>
      <c r="Q31" s="224"/>
      <c r="R31" s="224"/>
      <c r="S31" s="9">
        <f t="shared" si="16"/>
        <v>0</v>
      </c>
      <c r="T31" s="225"/>
      <c r="U31" s="226"/>
      <c r="V31" s="10" t="str">
        <f>IF(E31="","",IFERROR(VLOOKUP(E31,'1-学员信息表'!A:AC,8,0),"错误"))</f>
        <v/>
      </c>
      <c r="W31" s="11"/>
      <c r="X31" s="11"/>
      <c r="Y31" s="250"/>
      <c r="Z31" s="11"/>
      <c r="AA31" s="6" t="str">
        <f>IF(I31="","",IFERROR(VLOOKUP(I31,'2-班级信息'!A:AI,23,0),"错误"))</f>
        <v/>
      </c>
      <c r="AB31" s="13">
        <f t="shared" si="17"/>
        <v>0</v>
      </c>
      <c r="AC31" s="13"/>
      <c r="AD31" s="12" t="str">
        <f>IF(I31="","",IFERROR(VLOOKUP(I31,'2-班级信息'!A:AI,24,0),"错误"))</f>
        <v/>
      </c>
      <c r="AE31" s="13">
        <f t="shared" si="18"/>
        <v>0</v>
      </c>
      <c r="AF31" s="13"/>
      <c r="AG31" s="14" t="str">
        <f t="shared" si="19"/>
        <v/>
      </c>
      <c r="AH31" s="13"/>
      <c r="AI31" s="13"/>
      <c r="AJ31" s="12" t="str">
        <f t="shared" si="9"/>
        <v/>
      </c>
      <c r="AK31" s="13">
        <f t="shared" si="20"/>
        <v>0</v>
      </c>
      <c r="AL31" s="13"/>
      <c r="AM31" s="14" t="str">
        <f t="shared" si="21"/>
        <v/>
      </c>
      <c r="AN31" s="13">
        <f t="shared" si="22"/>
        <v>0</v>
      </c>
      <c r="AO31" s="13"/>
      <c r="AP31" s="14"/>
      <c r="AQ31" s="13"/>
      <c r="AR31" s="8"/>
      <c r="AS31" s="168"/>
      <c r="AT31" s="13">
        <f t="shared" si="23"/>
        <v>0</v>
      </c>
      <c r="AU31" s="13"/>
      <c r="AV31" s="14" t="str">
        <f t="shared" si="24"/>
        <v/>
      </c>
      <c r="AW31" s="13">
        <f t="shared" si="25"/>
        <v>0</v>
      </c>
      <c r="AX31" s="13"/>
      <c r="AY31" s="15" t="str">
        <f t="shared" si="26"/>
        <v/>
      </c>
      <c r="AZ31" s="9">
        <f t="shared" si="27"/>
        <v>0</v>
      </c>
      <c r="BA31" s="9"/>
      <c r="BB31" s="9">
        <f t="shared" si="28"/>
        <v>0</v>
      </c>
      <c r="BC31" s="16"/>
      <c r="BD31" s="234"/>
      <c r="BE31" s="234"/>
      <c r="BF31" s="174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7"/>
      <c r="CI31" s="17"/>
      <c r="CJ31" s="17"/>
      <c r="CK31" s="17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</row>
    <row r="32" spans="1:134" s="18" customFormat="1" ht="18" customHeight="1">
      <c r="A32" s="158" t="str">
        <f t="shared" si="14"/>
        <v/>
      </c>
      <c r="B32" s="4" t="str">
        <f t="shared" si="15"/>
        <v/>
      </c>
      <c r="C32" s="159" t="str">
        <f>IF(E32="","",+'5-课消明细表'!$F$2)</f>
        <v/>
      </c>
      <c r="D32" s="167"/>
      <c r="E32" s="232"/>
      <c r="F32" s="26" t="str">
        <f>IF(E32="","",IFERROR(VLOOKUP(E32,'1-学员信息表'!A:AC,2,0),"错误"))</f>
        <v/>
      </c>
      <c r="G32" s="167"/>
      <c r="H32" s="280"/>
      <c r="I32" s="174"/>
      <c r="J32" s="221"/>
      <c r="K32" s="5"/>
      <c r="L32" s="7" t="str">
        <f>IF(E32="","",IFERROR(VLOOKUP(E32,'1-学员信息表'!A:AC,20,0),"错误"))</f>
        <v/>
      </c>
      <c r="M32" s="222"/>
      <c r="N32" s="223"/>
      <c r="O32" s="8"/>
      <c r="P32" s="5"/>
      <c r="Q32" s="224"/>
      <c r="R32" s="224"/>
      <c r="S32" s="9">
        <f t="shared" si="16"/>
        <v>0</v>
      </c>
      <c r="T32" s="225"/>
      <c r="U32" s="226"/>
      <c r="V32" s="10" t="str">
        <f>IF(E32="","",IFERROR(VLOOKUP(E32,'1-学员信息表'!A:AC,8,0),"错误"))</f>
        <v/>
      </c>
      <c r="W32" s="11"/>
      <c r="X32" s="11"/>
      <c r="Y32" s="250"/>
      <c r="Z32" s="11"/>
      <c r="AA32" s="6" t="str">
        <f>IF(I32="","",IFERROR(VLOOKUP(I32,'2-班级信息'!A:AI,23,0),"错误"))</f>
        <v/>
      </c>
      <c r="AB32" s="13">
        <f t="shared" si="17"/>
        <v>0</v>
      </c>
      <c r="AC32" s="13"/>
      <c r="AD32" s="12" t="str">
        <f>IF(I32="","",IFERROR(VLOOKUP(I32,'2-班级信息'!A:AI,24,0),"错误"))</f>
        <v/>
      </c>
      <c r="AE32" s="13">
        <f t="shared" si="18"/>
        <v>0</v>
      </c>
      <c r="AF32" s="13"/>
      <c r="AG32" s="14" t="str">
        <f t="shared" si="19"/>
        <v/>
      </c>
      <c r="AH32" s="13"/>
      <c r="AI32" s="13"/>
      <c r="AJ32" s="12" t="str">
        <f t="shared" si="9"/>
        <v/>
      </c>
      <c r="AK32" s="13">
        <f t="shared" si="20"/>
        <v>0</v>
      </c>
      <c r="AL32" s="13"/>
      <c r="AM32" s="14" t="str">
        <f t="shared" si="21"/>
        <v/>
      </c>
      <c r="AN32" s="13">
        <f t="shared" si="22"/>
        <v>0</v>
      </c>
      <c r="AO32" s="13"/>
      <c r="AP32" s="14"/>
      <c r="AQ32" s="13"/>
      <c r="AR32" s="8"/>
      <c r="AS32" s="168"/>
      <c r="AT32" s="13">
        <f t="shared" si="23"/>
        <v>0</v>
      </c>
      <c r="AU32" s="13"/>
      <c r="AV32" s="14" t="str">
        <f t="shared" si="24"/>
        <v/>
      </c>
      <c r="AW32" s="13">
        <f t="shared" si="25"/>
        <v>0</v>
      </c>
      <c r="AX32" s="13"/>
      <c r="AY32" s="15" t="str">
        <f t="shared" si="26"/>
        <v/>
      </c>
      <c r="AZ32" s="9">
        <f t="shared" si="27"/>
        <v>0</v>
      </c>
      <c r="BA32" s="9"/>
      <c r="BB32" s="9">
        <f t="shared" si="28"/>
        <v>0</v>
      </c>
      <c r="BC32" s="16"/>
      <c r="BD32" s="234"/>
      <c r="BE32" s="234"/>
      <c r="BF32" s="174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7"/>
      <c r="CI32" s="17"/>
      <c r="CJ32" s="17"/>
      <c r="CK32" s="17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</row>
    <row r="33" spans="1:134" s="18" customFormat="1" ht="18" customHeight="1">
      <c r="A33" s="158" t="str">
        <f t="shared" si="14"/>
        <v/>
      </c>
      <c r="B33" s="4" t="str">
        <f t="shared" si="15"/>
        <v/>
      </c>
      <c r="C33" s="159" t="str">
        <f>IF(E33="","",+'5-课消明细表'!$F$2)</f>
        <v/>
      </c>
      <c r="D33" s="167"/>
      <c r="E33" s="232"/>
      <c r="F33" s="26" t="str">
        <f>IF(E33="","",IFERROR(VLOOKUP(E33,'1-学员信息表'!A:AC,2,0),"错误"))</f>
        <v/>
      </c>
      <c r="G33" s="167"/>
      <c r="H33" s="280"/>
      <c r="I33" s="174"/>
      <c r="J33" s="221"/>
      <c r="K33" s="5"/>
      <c r="L33" s="7" t="str">
        <f>IF(E33="","",IFERROR(VLOOKUP(E33,'1-学员信息表'!A:AC,20,0),"错误"))</f>
        <v/>
      </c>
      <c r="M33" s="222"/>
      <c r="N33" s="223"/>
      <c r="O33" s="8"/>
      <c r="P33" s="5"/>
      <c r="Q33" s="224"/>
      <c r="R33" s="224"/>
      <c r="S33" s="9">
        <f t="shared" si="16"/>
        <v>0</v>
      </c>
      <c r="T33" s="225"/>
      <c r="U33" s="226"/>
      <c r="V33" s="10" t="str">
        <f>IF(E33="","",IFERROR(VLOOKUP(E33,'1-学员信息表'!A:AC,8,0),"错误"))</f>
        <v/>
      </c>
      <c r="W33" s="11"/>
      <c r="X33" s="11"/>
      <c r="Y33" s="250"/>
      <c r="Z33" s="11"/>
      <c r="AA33" s="6" t="str">
        <f>IF(I33="","",IFERROR(VLOOKUP(I33,'2-班级信息'!A:AI,23,0),"错误"))</f>
        <v/>
      </c>
      <c r="AB33" s="13">
        <f t="shared" si="17"/>
        <v>0</v>
      </c>
      <c r="AC33" s="13"/>
      <c r="AD33" s="12" t="str">
        <f>IF(I33="","",IFERROR(VLOOKUP(I33,'2-班级信息'!A:AI,24,0),"错误"))</f>
        <v/>
      </c>
      <c r="AE33" s="13">
        <f t="shared" si="18"/>
        <v>0</v>
      </c>
      <c r="AF33" s="13"/>
      <c r="AG33" s="14" t="str">
        <f t="shared" si="19"/>
        <v/>
      </c>
      <c r="AH33" s="13"/>
      <c r="AI33" s="13"/>
      <c r="AJ33" s="12" t="str">
        <f t="shared" si="9"/>
        <v/>
      </c>
      <c r="AK33" s="13">
        <f t="shared" si="20"/>
        <v>0</v>
      </c>
      <c r="AL33" s="13"/>
      <c r="AM33" s="14" t="str">
        <f t="shared" si="21"/>
        <v/>
      </c>
      <c r="AN33" s="13">
        <f t="shared" si="22"/>
        <v>0</v>
      </c>
      <c r="AO33" s="13"/>
      <c r="AP33" s="14"/>
      <c r="AQ33" s="13"/>
      <c r="AR33" s="8"/>
      <c r="AS33" s="168"/>
      <c r="AT33" s="13">
        <f t="shared" si="23"/>
        <v>0</v>
      </c>
      <c r="AU33" s="13"/>
      <c r="AV33" s="14" t="str">
        <f t="shared" si="24"/>
        <v/>
      </c>
      <c r="AW33" s="13">
        <f t="shared" si="25"/>
        <v>0</v>
      </c>
      <c r="AX33" s="13"/>
      <c r="AY33" s="15" t="str">
        <f t="shared" si="26"/>
        <v/>
      </c>
      <c r="AZ33" s="9">
        <f t="shared" si="27"/>
        <v>0</v>
      </c>
      <c r="BA33" s="9"/>
      <c r="BB33" s="9">
        <f t="shared" si="28"/>
        <v>0</v>
      </c>
      <c r="BC33" s="16"/>
      <c r="BD33" s="234"/>
      <c r="BE33" s="234"/>
      <c r="BF33" s="174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7"/>
      <c r="CI33" s="17"/>
      <c r="CJ33" s="17"/>
      <c r="CK33" s="17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</row>
    <row r="34" spans="1:134" s="18" customFormat="1" ht="18" customHeight="1">
      <c r="A34" s="158" t="str">
        <f t="shared" si="14"/>
        <v/>
      </c>
      <c r="B34" s="4" t="str">
        <f t="shared" si="15"/>
        <v/>
      </c>
      <c r="C34" s="159" t="str">
        <f>IF(E34="","",+'5-课消明细表'!$F$2)</f>
        <v/>
      </c>
      <c r="D34" s="167"/>
      <c r="E34" s="232"/>
      <c r="F34" s="26" t="str">
        <f>IF(E34="","",IFERROR(VLOOKUP(E34,'1-学员信息表'!A:AC,2,0),"错误"))</f>
        <v/>
      </c>
      <c r="G34" s="167"/>
      <c r="H34" s="280"/>
      <c r="I34" s="174"/>
      <c r="J34" s="221"/>
      <c r="K34" s="5"/>
      <c r="L34" s="7" t="str">
        <f>IF(E34="","",IFERROR(VLOOKUP(E34,'1-学员信息表'!A:AC,20,0),"错误"))</f>
        <v/>
      </c>
      <c r="M34" s="222"/>
      <c r="N34" s="223"/>
      <c r="O34" s="8"/>
      <c r="P34" s="5"/>
      <c r="Q34" s="224"/>
      <c r="R34" s="224"/>
      <c r="S34" s="9">
        <f t="shared" si="16"/>
        <v>0</v>
      </c>
      <c r="T34" s="225"/>
      <c r="U34" s="226"/>
      <c r="V34" s="10" t="str">
        <f>IF(E34="","",IFERROR(VLOOKUP(E34,'1-学员信息表'!A:AC,8,0),"错误"))</f>
        <v/>
      </c>
      <c r="W34" s="11"/>
      <c r="X34" s="11"/>
      <c r="Y34" s="250"/>
      <c r="Z34" s="11"/>
      <c r="AA34" s="6" t="str">
        <f>IF(I34="","",IFERROR(VLOOKUP(I34,'2-班级信息'!A:AI,23,0),"错误"))</f>
        <v/>
      </c>
      <c r="AB34" s="13">
        <f t="shared" si="17"/>
        <v>0</v>
      </c>
      <c r="AC34" s="13"/>
      <c r="AD34" s="12" t="str">
        <f>IF(I34="","",IFERROR(VLOOKUP(I34,'2-班级信息'!A:AI,24,0),"错误"))</f>
        <v/>
      </c>
      <c r="AE34" s="13">
        <f t="shared" si="18"/>
        <v>0</v>
      </c>
      <c r="AF34" s="13"/>
      <c r="AG34" s="14" t="str">
        <f t="shared" si="19"/>
        <v/>
      </c>
      <c r="AH34" s="13"/>
      <c r="AI34" s="13"/>
      <c r="AJ34" s="12" t="str">
        <f t="shared" si="9"/>
        <v/>
      </c>
      <c r="AK34" s="13">
        <f t="shared" si="20"/>
        <v>0</v>
      </c>
      <c r="AL34" s="13"/>
      <c r="AM34" s="14" t="str">
        <f t="shared" si="21"/>
        <v/>
      </c>
      <c r="AN34" s="13">
        <f t="shared" si="22"/>
        <v>0</v>
      </c>
      <c r="AO34" s="13"/>
      <c r="AP34" s="14"/>
      <c r="AQ34" s="13"/>
      <c r="AR34" s="8"/>
      <c r="AS34" s="168"/>
      <c r="AT34" s="13">
        <f t="shared" si="23"/>
        <v>0</v>
      </c>
      <c r="AU34" s="13"/>
      <c r="AV34" s="14" t="str">
        <f t="shared" si="24"/>
        <v/>
      </c>
      <c r="AW34" s="13">
        <f t="shared" si="25"/>
        <v>0</v>
      </c>
      <c r="AX34" s="13"/>
      <c r="AY34" s="15" t="str">
        <f t="shared" si="26"/>
        <v/>
      </c>
      <c r="AZ34" s="9">
        <f t="shared" si="27"/>
        <v>0</v>
      </c>
      <c r="BA34" s="9"/>
      <c r="BB34" s="9">
        <f t="shared" si="28"/>
        <v>0</v>
      </c>
      <c r="BC34" s="16"/>
      <c r="BD34" s="234"/>
      <c r="BE34" s="234"/>
      <c r="BF34" s="174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7"/>
      <c r="CI34" s="17"/>
      <c r="CJ34" s="17"/>
      <c r="CK34" s="17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</row>
    <row r="35" spans="1:134" s="18" customFormat="1" ht="18" customHeight="1">
      <c r="A35" s="158" t="str">
        <f t="shared" si="14"/>
        <v/>
      </c>
      <c r="B35" s="4" t="str">
        <f t="shared" si="15"/>
        <v/>
      </c>
      <c r="C35" s="159" t="str">
        <f>IF(E35="","",+'5-课消明细表'!$F$2)</f>
        <v/>
      </c>
      <c r="D35" s="167"/>
      <c r="E35" s="232"/>
      <c r="F35" s="26" t="str">
        <f>IF(E35="","",IFERROR(VLOOKUP(E35,'1-学员信息表'!A:AC,2,0),"错误"))</f>
        <v/>
      </c>
      <c r="G35" s="167"/>
      <c r="H35" s="280"/>
      <c r="I35" s="174"/>
      <c r="J35" s="221"/>
      <c r="K35" s="5"/>
      <c r="L35" s="7" t="str">
        <f>IF(E35="","",IFERROR(VLOOKUP(E35,'1-学员信息表'!A:AC,20,0),"错误"))</f>
        <v/>
      </c>
      <c r="M35" s="222"/>
      <c r="N35" s="223"/>
      <c r="O35" s="8"/>
      <c r="P35" s="5"/>
      <c r="Q35" s="224"/>
      <c r="R35" s="224"/>
      <c r="S35" s="9">
        <f t="shared" si="16"/>
        <v>0</v>
      </c>
      <c r="T35" s="225"/>
      <c r="U35" s="226"/>
      <c r="V35" s="10" t="str">
        <f>IF(E35="","",IFERROR(VLOOKUP(E35,'1-学员信息表'!A:AC,8,0),"错误"))</f>
        <v/>
      </c>
      <c r="W35" s="11"/>
      <c r="X35" s="11"/>
      <c r="Y35" s="250"/>
      <c r="Z35" s="11"/>
      <c r="AA35" s="6" t="str">
        <f>IF(I35="","",IFERROR(VLOOKUP(I35,'2-班级信息'!A:AI,23,0),"错误"))</f>
        <v/>
      </c>
      <c r="AB35" s="13">
        <f t="shared" si="17"/>
        <v>0</v>
      </c>
      <c r="AC35" s="13"/>
      <c r="AD35" s="12" t="str">
        <f>IF(I35="","",IFERROR(VLOOKUP(I35,'2-班级信息'!A:AI,24,0),"错误"))</f>
        <v/>
      </c>
      <c r="AE35" s="13">
        <f t="shared" si="18"/>
        <v>0</v>
      </c>
      <c r="AF35" s="13"/>
      <c r="AG35" s="14" t="str">
        <f t="shared" si="19"/>
        <v/>
      </c>
      <c r="AH35" s="13"/>
      <c r="AI35" s="13"/>
      <c r="AJ35" s="12" t="str">
        <f t="shared" si="9"/>
        <v/>
      </c>
      <c r="AK35" s="13">
        <f t="shared" si="20"/>
        <v>0</v>
      </c>
      <c r="AL35" s="13"/>
      <c r="AM35" s="14" t="str">
        <f t="shared" si="21"/>
        <v/>
      </c>
      <c r="AN35" s="13">
        <f t="shared" si="22"/>
        <v>0</v>
      </c>
      <c r="AO35" s="13"/>
      <c r="AP35" s="14"/>
      <c r="AQ35" s="13"/>
      <c r="AR35" s="8"/>
      <c r="AS35" s="168"/>
      <c r="AT35" s="13">
        <f t="shared" si="23"/>
        <v>0</v>
      </c>
      <c r="AU35" s="13"/>
      <c r="AV35" s="14" t="str">
        <f t="shared" si="24"/>
        <v/>
      </c>
      <c r="AW35" s="13">
        <f t="shared" si="25"/>
        <v>0</v>
      </c>
      <c r="AX35" s="13"/>
      <c r="AY35" s="15" t="str">
        <f t="shared" si="26"/>
        <v/>
      </c>
      <c r="AZ35" s="9">
        <f t="shared" si="27"/>
        <v>0</v>
      </c>
      <c r="BA35" s="9"/>
      <c r="BB35" s="9">
        <f t="shared" si="28"/>
        <v>0</v>
      </c>
      <c r="BC35" s="16"/>
      <c r="BD35" s="234"/>
      <c r="BE35" s="234"/>
      <c r="BF35" s="174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7"/>
      <c r="CI35" s="17"/>
      <c r="CJ35" s="17"/>
      <c r="CK35" s="17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</row>
    <row r="36" spans="1:134" s="18" customFormat="1" ht="18" customHeight="1">
      <c r="A36" s="158" t="str">
        <f t="shared" si="14"/>
        <v/>
      </c>
      <c r="B36" s="4" t="str">
        <f t="shared" si="15"/>
        <v/>
      </c>
      <c r="C36" s="159" t="str">
        <f>IF(E36="","",+'5-课消明细表'!$F$2)</f>
        <v/>
      </c>
      <c r="D36" s="167"/>
      <c r="E36" s="232"/>
      <c r="F36" s="26" t="str">
        <f>IF(E36="","",IFERROR(VLOOKUP(E36,'1-学员信息表'!A:AC,2,0),"错误"))</f>
        <v/>
      </c>
      <c r="G36" s="167"/>
      <c r="H36" s="280"/>
      <c r="I36" s="174"/>
      <c r="J36" s="221"/>
      <c r="K36" s="5"/>
      <c r="L36" s="7" t="str">
        <f>IF(E36="","",IFERROR(VLOOKUP(E36,'1-学员信息表'!A:AC,20,0),"错误"))</f>
        <v/>
      </c>
      <c r="M36" s="222"/>
      <c r="N36" s="223"/>
      <c r="O36" s="8"/>
      <c r="P36" s="5"/>
      <c r="Q36" s="224"/>
      <c r="R36" s="224"/>
      <c r="S36" s="9">
        <f t="shared" si="16"/>
        <v>0</v>
      </c>
      <c r="T36" s="225"/>
      <c r="U36" s="226"/>
      <c r="V36" s="10" t="str">
        <f>IF(E36="","",IFERROR(VLOOKUP(E36,'1-学员信息表'!A:AC,8,0),"错误"))</f>
        <v/>
      </c>
      <c r="W36" s="11"/>
      <c r="X36" s="11"/>
      <c r="Y36" s="250"/>
      <c r="Z36" s="11"/>
      <c r="AA36" s="6" t="str">
        <f>IF(I36="","",IFERROR(VLOOKUP(I36,'2-班级信息'!A:AI,23,0),"错误"))</f>
        <v/>
      </c>
      <c r="AB36" s="13">
        <f t="shared" si="17"/>
        <v>0</v>
      </c>
      <c r="AC36" s="13"/>
      <c r="AD36" s="12" t="str">
        <f>IF(I36="","",IFERROR(VLOOKUP(I36,'2-班级信息'!A:AI,24,0),"错误"))</f>
        <v/>
      </c>
      <c r="AE36" s="13">
        <f t="shared" si="18"/>
        <v>0</v>
      </c>
      <c r="AF36" s="13"/>
      <c r="AG36" s="14" t="str">
        <f t="shared" si="19"/>
        <v/>
      </c>
      <c r="AH36" s="13"/>
      <c r="AI36" s="13"/>
      <c r="AJ36" s="12" t="str">
        <f t="shared" si="9"/>
        <v/>
      </c>
      <c r="AK36" s="13">
        <f t="shared" si="20"/>
        <v>0</v>
      </c>
      <c r="AL36" s="13"/>
      <c r="AM36" s="14" t="str">
        <f t="shared" si="21"/>
        <v/>
      </c>
      <c r="AN36" s="13">
        <f t="shared" si="22"/>
        <v>0</v>
      </c>
      <c r="AO36" s="13"/>
      <c r="AP36" s="14"/>
      <c r="AQ36" s="13"/>
      <c r="AR36" s="8"/>
      <c r="AS36" s="168"/>
      <c r="AT36" s="13">
        <f t="shared" si="23"/>
        <v>0</v>
      </c>
      <c r="AU36" s="13"/>
      <c r="AV36" s="14" t="str">
        <f t="shared" si="24"/>
        <v/>
      </c>
      <c r="AW36" s="13">
        <f t="shared" si="25"/>
        <v>0</v>
      </c>
      <c r="AX36" s="13"/>
      <c r="AY36" s="15" t="str">
        <f t="shared" si="26"/>
        <v/>
      </c>
      <c r="AZ36" s="9">
        <f t="shared" si="27"/>
        <v>0</v>
      </c>
      <c r="BA36" s="9"/>
      <c r="BB36" s="9">
        <f t="shared" si="28"/>
        <v>0</v>
      </c>
      <c r="BC36" s="16"/>
      <c r="BD36" s="234"/>
      <c r="BE36" s="234"/>
      <c r="BF36" s="174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7"/>
      <c r="CI36" s="17"/>
      <c r="CJ36" s="17"/>
      <c r="CK36" s="17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</row>
    <row r="37" spans="1:134" s="18" customFormat="1" ht="18" customHeight="1">
      <c r="A37" s="158" t="str">
        <f t="shared" si="14"/>
        <v/>
      </c>
      <c r="B37" s="4" t="str">
        <f t="shared" si="15"/>
        <v/>
      </c>
      <c r="C37" s="159" t="str">
        <f>IF(E37="","",+'5-课消明细表'!$F$2)</f>
        <v/>
      </c>
      <c r="D37" s="167"/>
      <c r="E37" s="232"/>
      <c r="F37" s="26" t="str">
        <f>IF(E37="","",IFERROR(VLOOKUP(E37,'1-学员信息表'!A:AC,2,0),"错误"))</f>
        <v/>
      </c>
      <c r="G37" s="167"/>
      <c r="H37" s="280"/>
      <c r="I37" s="174"/>
      <c r="J37" s="221"/>
      <c r="K37" s="5"/>
      <c r="L37" s="7" t="str">
        <f>IF(E37="","",IFERROR(VLOOKUP(E37,'1-学员信息表'!A:AC,20,0),"错误"))</f>
        <v/>
      </c>
      <c r="M37" s="222"/>
      <c r="N37" s="223"/>
      <c r="O37" s="8"/>
      <c r="P37" s="5"/>
      <c r="Q37" s="224"/>
      <c r="R37" s="224"/>
      <c r="S37" s="9">
        <f t="shared" si="16"/>
        <v>0</v>
      </c>
      <c r="T37" s="225"/>
      <c r="U37" s="226"/>
      <c r="V37" s="10" t="str">
        <f>IF(E37="","",IFERROR(VLOOKUP(E37,'1-学员信息表'!A:AC,8,0),"错误"))</f>
        <v/>
      </c>
      <c r="W37" s="11"/>
      <c r="X37" s="11"/>
      <c r="Y37" s="250"/>
      <c r="Z37" s="11"/>
      <c r="AA37" s="6" t="str">
        <f>IF(I37="","",IFERROR(VLOOKUP(I37,'2-班级信息'!A:AI,23,0),"错误"))</f>
        <v/>
      </c>
      <c r="AB37" s="13">
        <f t="shared" si="17"/>
        <v>0</v>
      </c>
      <c r="AC37" s="13"/>
      <c r="AD37" s="12" t="str">
        <f>IF(I37="","",IFERROR(VLOOKUP(I37,'2-班级信息'!A:AI,24,0),"错误"))</f>
        <v/>
      </c>
      <c r="AE37" s="13">
        <f t="shared" si="18"/>
        <v>0</v>
      </c>
      <c r="AF37" s="13"/>
      <c r="AG37" s="14" t="str">
        <f t="shared" si="19"/>
        <v/>
      </c>
      <c r="AH37" s="13"/>
      <c r="AI37" s="13"/>
      <c r="AJ37" s="12" t="str">
        <f t="shared" si="9"/>
        <v/>
      </c>
      <c r="AK37" s="13">
        <f t="shared" si="20"/>
        <v>0</v>
      </c>
      <c r="AL37" s="13"/>
      <c r="AM37" s="14" t="str">
        <f t="shared" si="21"/>
        <v/>
      </c>
      <c r="AN37" s="13">
        <f t="shared" si="22"/>
        <v>0</v>
      </c>
      <c r="AO37" s="13"/>
      <c r="AP37" s="14"/>
      <c r="AQ37" s="13"/>
      <c r="AR37" s="8"/>
      <c r="AS37" s="168"/>
      <c r="AT37" s="13">
        <f t="shared" si="23"/>
        <v>0</v>
      </c>
      <c r="AU37" s="13"/>
      <c r="AV37" s="14" t="str">
        <f t="shared" si="24"/>
        <v/>
      </c>
      <c r="AW37" s="13">
        <f t="shared" si="25"/>
        <v>0</v>
      </c>
      <c r="AX37" s="13"/>
      <c r="AY37" s="15" t="str">
        <f t="shared" si="26"/>
        <v/>
      </c>
      <c r="AZ37" s="9">
        <f t="shared" si="27"/>
        <v>0</v>
      </c>
      <c r="BA37" s="9"/>
      <c r="BB37" s="9">
        <f t="shared" si="28"/>
        <v>0</v>
      </c>
      <c r="BC37" s="16"/>
      <c r="BD37" s="234"/>
      <c r="BE37" s="234"/>
      <c r="BF37" s="174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7"/>
      <c r="CI37" s="17"/>
      <c r="CJ37" s="17"/>
      <c r="CK37" s="17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</row>
    <row r="38" spans="1:134" s="18" customFormat="1" ht="18" customHeight="1">
      <c r="A38" s="158" t="str">
        <f t="shared" si="14"/>
        <v/>
      </c>
      <c r="B38" s="4" t="str">
        <f t="shared" si="15"/>
        <v/>
      </c>
      <c r="C38" s="159" t="str">
        <f>IF(E38="","",+'5-课消明细表'!$F$2)</f>
        <v/>
      </c>
      <c r="D38" s="167"/>
      <c r="E38" s="232"/>
      <c r="F38" s="26" t="str">
        <f>IF(E38="","",IFERROR(VLOOKUP(E38,'1-学员信息表'!A:AC,2,0),"错误"))</f>
        <v/>
      </c>
      <c r="G38" s="167"/>
      <c r="H38" s="280"/>
      <c r="I38" s="174"/>
      <c r="J38" s="221"/>
      <c r="K38" s="5"/>
      <c r="L38" s="7" t="str">
        <f>IF(E38="","",IFERROR(VLOOKUP(E38,'1-学员信息表'!A:AC,20,0),"错误"))</f>
        <v/>
      </c>
      <c r="M38" s="222"/>
      <c r="N38" s="223"/>
      <c r="O38" s="8"/>
      <c r="P38" s="5"/>
      <c r="Q38" s="224"/>
      <c r="R38" s="224"/>
      <c r="S38" s="9">
        <f t="shared" si="16"/>
        <v>0</v>
      </c>
      <c r="T38" s="225"/>
      <c r="U38" s="226"/>
      <c r="V38" s="10" t="str">
        <f>IF(E38="","",IFERROR(VLOOKUP(E38,'1-学员信息表'!A:AC,8,0),"错误"))</f>
        <v/>
      </c>
      <c r="W38" s="11"/>
      <c r="X38" s="11"/>
      <c r="Y38" s="250"/>
      <c r="Z38" s="11"/>
      <c r="AA38" s="6" t="str">
        <f>IF(I38="","",IFERROR(VLOOKUP(I38,'2-班级信息'!A:AI,23,0),"错误"))</f>
        <v/>
      </c>
      <c r="AB38" s="13">
        <f t="shared" si="17"/>
        <v>0</v>
      </c>
      <c r="AC38" s="13"/>
      <c r="AD38" s="12" t="str">
        <f>IF(I38="","",IFERROR(VLOOKUP(I38,'2-班级信息'!A:AI,24,0),"错误"))</f>
        <v/>
      </c>
      <c r="AE38" s="13">
        <f t="shared" si="18"/>
        <v>0</v>
      </c>
      <c r="AF38" s="13"/>
      <c r="AG38" s="14" t="str">
        <f t="shared" si="19"/>
        <v/>
      </c>
      <c r="AH38" s="13"/>
      <c r="AI38" s="13"/>
      <c r="AJ38" s="12" t="str">
        <f t="shared" si="9"/>
        <v/>
      </c>
      <c r="AK38" s="13">
        <f t="shared" si="20"/>
        <v>0</v>
      </c>
      <c r="AL38" s="13"/>
      <c r="AM38" s="14" t="str">
        <f t="shared" si="21"/>
        <v/>
      </c>
      <c r="AN38" s="13">
        <f t="shared" si="22"/>
        <v>0</v>
      </c>
      <c r="AO38" s="13"/>
      <c r="AP38" s="14"/>
      <c r="AQ38" s="13"/>
      <c r="AR38" s="8"/>
      <c r="AS38" s="168"/>
      <c r="AT38" s="13">
        <f t="shared" si="23"/>
        <v>0</v>
      </c>
      <c r="AU38" s="13"/>
      <c r="AV38" s="14" t="str">
        <f t="shared" si="24"/>
        <v/>
      </c>
      <c r="AW38" s="13">
        <f t="shared" si="25"/>
        <v>0</v>
      </c>
      <c r="AX38" s="13"/>
      <c r="AY38" s="15" t="str">
        <f t="shared" si="26"/>
        <v/>
      </c>
      <c r="AZ38" s="9">
        <f t="shared" si="27"/>
        <v>0</v>
      </c>
      <c r="BA38" s="9"/>
      <c r="BB38" s="9">
        <f t="shared" si="28"/>
        <v>0</v>
      </c>
      <c r="BC38" s="16"/>
      <c r="BD38" s="234"/>
      <c r="BE38" s="234"/>
      <c r="BF38" s="174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7"/>
      <c r="CI38" s="17"/>
      <c r="CJ38" s="17"/>
      <c r="CK38" s="17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</row>
    <row r="39" spans="1:134" s="18" customFormat="1" ht="18" customHeight="1">
      <c r="A39" s="158" t="str">
        <f t="shared" si="14"/>
        <v/>
      </c>
      <c r="B39" s="4" t="str">
        <f t="shared" si="15"/>
        <v/>
      </c>
      <c r="C39" s="159" t="str">
        <f>IF(E39="","",+'5-课消明细表'!$F$2)</f>
        <v/>
      </c>
      <c r="D39" s="167"/>
      <c r="E39" s="232"/>
      <c r="F39" s="26" t="str">
        <f>IF(E39="","",IFERROR(VLOOKUP(E39,'1-学员信息表'!A:AC,2,0),"错误"))</f>
        <v/>
      </c>
      <c r="G39" s="167"/>
      <c r="H39" s="280"/>
      <c r="I39" s="174"/>
      <c r="J39" s="221"/>
      <c r="K39" s="5"/>
      <c r="L39" s="7" t="str">
        <f>IF(E39="","",IFERROR(VLOOKUP(E39,'1-学员信息表'!A:AC,20,0),"错误"))</f>
        <v/>
      </c>
      <c r="M39" s="222"/>
      <c r="N39" s="223"/>
      <c r="O39" s="8"/>
      <c r="P39" s="5"/>
      <c r="Q39" s="224"/>
      <c r="R39" s="224"/>
      <c r="S39" s="9">
        <f t="shared" si="16"/>
        <v>0</v>
      </c>
      <c r="T39" s="225"/>
      <c r="U39" s="226"/>
      <c r="V39" s="10" t="str">
        <f>IF(E39="","",IFERROR(VLOOKUP(E39,'1-学员信息表'!A:AC,8,0),"错误"))</f>
        <v/>
      </c>
      <c r="W39" s="11"/>
      <c r="X39" s="11"/>
      <c r="Y39" s="250"/>
      <c r="Z39" s="11"/>
      <c r="AA39" s="6" t="str">
        <f>IF(I39="","",IFERROR(VLOOKUP(I39,'2-班级信息'!A:AI,23,0),"错误"))</f>
        <v/>
      </c>
      <c r="AB39" s="13">
        <f t="shared" si="17"/>
        <v>0</v>
      </c>
      <c r="AC39" s="13"/>
      <c r="AD39" s="12" t="str">
        <f>IF(I39="","",IFERROR(VLOOKUP(I39,'2-班级信息'!A:AI,24,0),"错误"))</f>
        <v/>
      </c>
      <c r="AE39" s="13">
        <f t="shared" si="18"/>
        <v>0</v>
      </c>
      <c r="AF39" s="13"/>
      <c r="AG39" s="14" t="str">
        <f t="shared" si="19"/>
        <v/>
      </c>
      <c r="AH39" s="13"/>
      <c r="AI39" s="13"/>
      <c r="AJ39" s="12" t="str">
        <f t="shared" si="9"/>
        <v/>
      </c>
      <c r="AK39" s="13">
        <f t="shared" si="20"/>
        <v>0</v>
      </c>
      <c r="AL39" s="13"/>
      <c r="AM39" s="14" t="str">
        <f t="shared" si="21"/>
        <v/>
      </c>
      <c r="AN39" s="13">
        <f t="shared" si="22"/>
        <v>0</v>
      </c>
      <c r="AO39" s="13"/>
      <c r="AP39" s="14"/>
      <c r="AQ39" s="13"/>
      <c r="AR39" s="8"/>
      <c r="AS39" s="168"/>
      <c r="AT39" s="13">
        <f t="shared" si="23"/>
        <v>0</v>
      </c>
      <c r="AU39" s="13"/>
      <c r="AV39" s="14" t="str">
        <f t="shared" si="24"/>
        <v/>
      </c>
      <c r="AW39" s="13">
        <f t="shared" si="25"/>
        <v>0</v>
      </c>
      <c r="AX39" s="13"/>
      <c r="AY39" s="15" t="str">
        <f t="shared" si="26"/>
        <v/>
      </c>
      <c r="AZ39" s="9">
        <f t="shared" si="27"/>
        <v>0</v>
      </c>
      <c r="BA39" s="9"/>
      <c r="BB39" s="9">
        <f t="shared" si="28"/>
        <v>0</v>
      </c>
      <c r="BC39" s="16"/>
      <c r="BD39" s="234"/>
      <c r="BE39" s="234"/>
      <c r="BF39" s="174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7"/>
      <c r="CI39" s="17"/>
      <c r="CJ39" s="17"/>
      <c r="CK39" s="17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</row>
    <row r="40" spans="1:134" s="18" customFormat="1" ht="18" customHeight="1">
      <c r="A40" s="158" t="str">
        <f t="shared" si="14"/>
        <v/>
      </c>
      <c r="B40" s="4" t="str">
        <f t="shared" si="15"/>
        <v/>
      </c>
      <c r="C40" s="159" t="str">
        <f>IF(E40="","",+'5-课消明细表'!$F$2)</f>
        <v/>
      </c>
      <c r="D40" s="167"/>
      <c r="E40" s="232"/>
      <c r="F40" s="26" t="str">
        <f>IF(E40="","",IFERROR(VLOOKUP(E40,'1-学员信息表'!A:AC,2,0),"错误"))</f>
        <v/>
      </c>
      <c r="G40" s="167"/>
      <c r="H40" s="280"/>
      <c r="I40" s="174"/>
      <c r="J40" s="221"/>
      <c r="K40" s="5"/>
      <c r="L40" s="7" t="str">
        <f>IF(E40="","",IFERROR(VLOOKUP(E40,'1-学员信息表'!A:AC,20,0),"错误"))</f>
        <v/>
      </c>
      <c r="M40" s="222"/>
      <c r="N40" s="223"/>
      <c r="O40" s="8"/>
      <c r="P40" s="5"/>
      <c r="Q40" s="224"/>
      <c r="R40" s="224"/>
      <c r="S40" s="9">
        <f t="shared" si="16"/>
        <v>0</v>
      </c>
      <c r="T40" s="225"/>
      <c r="U40" s="226"/>
      <c r="V40" s="10" t="str">
        <f>IF(E40="","",IFERROR(VLOOKUP(E40,'1-学员信息表'!A:AC,8,0),"错误"))</f>
        <v/>
      </c>
      <c r="W40" s="11"/>
      <c r="X40" s="11"/>
      <c r="Y40" s="250"/>
      <c r="Z40" s="11"/>
      <c r="AA40" s="6" t="str">
        <f>IF(I40="","",IFERROR(VLOOKUP(I40,'2-班级信息'!A:AI,23,0),"错误"))</f>
        <v/>
      </c>
      <c r="AB40" s="13">
        <f t="shared" si="17"/>
        <v>0</v>
      </c>
      <c r="AC40" s="13"/>
      <c r="AD40" s="12" t="str">
        <f>IF(I40="","",IFERROR(VLOOKUP(I40,'2-班级信息'!A:AI,24,0),"错误"))</f>
        <v/>
      </c>
      <c r="AE40" s="13">
        <f t="shared" si="18"/>
        <v>0</v>
      </c>
      <c r="AF40" s="13"/>
      <c r="AG40" s="14" t="str">
        <f t="shared" si="19"/>
        <v/>
      </c>
      <c r="AH40" s="13"/>
      <c r="AI40" s="13"/>
      <c r="AJ40" s="12" t="str">
        <f t="shared" si="9"/>
        <v/>
      </c>
      <c r="AK40" s="13">
        <f t="shared" si="20"/>
        <v>0</v>
      </c>
      <c r="AL40" s="13"/>
      <c r="AM40" s="14" t="str">
        <f t="shared" si="21"/>
        <v/>
      </c>
      <c r="AN40" s="13">
        <f t="shared" si="22"/>
        <v>0</v>
      </c>
      <c r="AO40" s="13"/>
      <c r="AP40" s="14"/>
      <c r="AQ40" s="13"/>
      <c r="AR40" s="8"/>
      <c r="AS40" s="168"/>
      <c r="AT40" s="13">
        <f t="shared" si="23"/>
        <v>0</v>
      </c>
      <c r="AU40" s="13"/>
      <c r="AV40" s="14" t="str">
        <f t="shared" si="24"/>
        <v/>
      </c>
      <c r="AW40" s="13">
        <f t="shared" si="25"/>
        <v>0</v>
      </c>
      <c r="AX40" s="13"/>
      <c r="AY40" s="15" t="str">
        <f t="shared" si="26"/>
        <v/>
      </c>
      <c r="AZ40" s="9">
        <f t="shared" si="27"/>
        <v>0</v>
      </c>
      <c r="BA40" s="9"/>
      <c r="BB40" s="9">
        <f t="shared" si="28"/>
        <v>0</v>
      </c>
      <c r="BC40" s="16"/>
      <c r="BD40" s="234"/>
      <c r="BE40" s="234"/>
      <c r="BF40" s="174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7"/>
      <c r="CI40" s="17"/>
      <c r="CJ40" s="17"/>
      <c r="CK40" s="17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</row>
    <row r="41" spans="1:134" s="18" customFormat="1" ht="18" customHeight="1">
      <c r="A41" s="158" t="str">
        <f t="shared" si="14"/>
        <v/>
      </c>
      <c r="B41" s="4" t="str">
        <f t="shared" si="15"/>
        <v/>
      </c>
      <c r="C41" s="159" t="str">
        <f>IF(E41="","",+'5-课消明细表'!$F$2)</f>
        <v/>
      </c>
      <c r="D41" s="167"/>
      <c r="E41" s="232"/>
      <c r="F41" s="26" t="str">
        <f>IF(E41="","",IFERROR(VLOOKUP(E41,'1-学员信息表'!A:AC,2,0),"错误"))</f>
        <v/>
      </c>
      <c r="G41" s="167"/>
      <c r="H41" s="280"/>
      <c r="I41" s="174"/>
      <c r="J41" s="221"/>
      <c r="K41" s="5"/>
      <c r="L41" s="7" t="str">
        <f>IF(E41="","",IFERROR(VLOOKUP(E41,'1-学员信息表'!A:AC,20,0),"错误"))</f>
        <v/>
      </c>
      <c r="M41" s="222"/>
      <c r="N41" s="223"/>
      <c r="O41" s="8"/>
      <c r="P41" s="5"/>
      <c r="Q41" s="224"/>
      <c r="R41" s="224"/>
      <c r="S41" s="9">
        <f t="shared" si="16"/>
        <v>0</v>
      </c>
      <c r="T41" s="225"/>
      <c r="U41" s="226"/>
      <c r="V41" s="10" t="str">
        <f>IF(E41="","",IFERROR(VLOOKUP(E41,'1-学员信息表'!A:AC,8,0),"错误"))</f>
        <v/>
      </c>
      <c r="W41" s="11"/>
      <c r="X41" s="11"/>
      <c r="Y41" s="250"/>
      <c r="Z41" s="11"/>
      <c r="AA41" s="6" t="str">
        <f>IF(I41="","",IFERROR(VLOOKUP(I41,'2-班级信息'!A:AI,23,0),"错误"))</f>
        <v/>
      </c>
      <c r="AB41" s="13">
        <f t="shared" si="17"/>
        <v>0</v>
      </c>
      <c r="AC41" s="13"/>
      <c r="AD41" s="12" t="str">
        <f>IF(I41="","",IFERROR(VLOOKUP(I41,'2-班级信息'!A:AI,24,0),"错误"))</f>
        <v/>
      </c>
      <c r="AE41" s="13">
        <f t="shared" si="18"/>
        <v>0</v>
      </c>
      <c r="AF41" s="13"/>
      <c r="AG41" s="14" t="str">
        <f t="shared" si="19"/>
        <v/>
      </c>
      <c r="AH41" s="13"/>
      <c r="AI41" s="13"/>
      <c r="AJ41" s="12" t="str">
        <f t="shared" si="9"/>
        <v/>
      </c>
      <c r="AK41" s="13">
        <f t="shared" si="20"/>
        <v>0</v>
      </c>
      <c r="AL41" s="13"/>
      <c r="AM41" s="14" t="str">
        <f t="shared" si="21"/>
        <v/>
      </c>
      <c r="AN41" s="13">
        <f t="shared" si="22"/>
        <v>0</v>
      </c>
      <c r="AO41" s="13"/>
      <c r="AP41" s="14"/>
      <c r="AQ41" s="13"/>
      <c r="AR41" s="8"/>
      <c r="AS41" s="168"/>
      <c r="AT41" s="13">
        <f t="shared" si="23"/>
        <v>0</v>
      </c>
      <c r="AU41" s="13"/>
      <c r="AV41" s="14" t="str">
        <f t="shared" si="24"/>
        <v/>
      </c>
      <c r="AW41" s="13">
        <f t="shared" si="25"/>
        <v>0</v>
      </c>
      <c r="AX41" s="13"/>
      <c r="AY41" s="15" t="str">
        <f t="shared" si="26"/>
        <v/>
      </c>
      <c r="AZ41" s="9">
        <f t="shared" si="27"/>
        <v>0</v>
      </c>
      <c r="BA41" s="9"/>
      <c r="BB41" s="9">
        <f t="shared" si="28"/>
        <v>0</v>
      </c>
      <c r="BC41" s="16"/>
      <c r="BD41" s="234"/>
      <c r="BE41" s="234"/>
      <c r="BF41" s="174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7"/>
      <c r="CI41" s="17"/>
      <c r="CJ41" s="17"/>
      <c r="CK41" s="17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</row>
    <row r="42" spans="1:134" s="18" customFormat="1" ht="18" customHeight="1">
      <c r="A42" s="158" t="str">
        <f t="shared" si="14"/>
        <v/>
      </c>
      <c r="B42" s="4" t="str">
        <f t="shared" si="15"/>
        <v/>
      </c>
      <c r="C42" s="159" t="str">
        <f>IF(E42="","",+'5-课消明细表'!$F$2)</f>
        <v/>
      </c>
      <c r="D42" s="167"/>
      <c r="E42" s="232"/>
      <c r="F42" s="26" t="str">
        <f>IF(E42="","",IFERROR(VLOOKUP(E42,'1-学员信息表'!A:AC,2,0),"错误"))</f>
        <v/>
      </c>
      <c r="G42" s="167"/>
      <c r="H42" s="280"/>
      <c r="I42" s="174"/>
      <c r="J42" s="221"/>
      <c r="K42" s="5"/>
      <c r="L42" s="7" t="str">
        <f>IF(E42="","",IFERROR(VLOOKUP(E42,'1-学员信息表'!A:AC,20,0),"错误"))</f>
        <v/>
      </c>
      <c r="M42" s="222"/>
      <c r="N42" s="223"/>
      <c r="O42" s="8"/>
      <c r="P42" s="5"/>
      <c r="Q42" s="224"/>
      <c r="R42" s="224"/>
      <c r="S42" s="9">
        <f t="shared" si="16"/>
        <v>0</v>
      </c>
      <c r="T42" s="225"/>
      <c r="U42" s="226"/>
      <c r="V42" s="10" t="str">
        <f>IF(E42="","",IFERROR(VLOOKUP(E42,'1-学员信息表'!A:AC,8,0),"错误"))</f>
        <v/>
      </c>
      <c r="W42" s="11"/>
      <c r="X42" s="11"/>
      <c r="Y42" s="250"/>
      <c r="Z42" s="11"/>
      <c r="AA42" s="6" t="str">
        <f>IF(I42="","",IFERROR(VLOOKUP(I42,'2-班级信息'!A:AI,23,0),"错误"))</f>
        <v/>
      </c>
      <c r="AB42" s="13">
        <f t="shared" si="17"/>
        <v>0</v>
      </c>
      <c r="AC42" s="13"/>
      <c r="AD42" s="12" t="str">
        <f>IF(I42="","",IFERROR(VLOOKUP(I42,'2-班级信息'!A:AI,24,0),"错误"))</f>
        <v/>
      </c>
      <c r="AE42" s="13">
        <f t="shared" si="18"/>
        <v>0</v>
      </c>
      <c r="AF42" s="13"/>
      <c r="AG42" s="14" t="str">
        <f t="shared" si="19"/>
        <v/>
      </c>
      <c r="AH42" s="13"/>
      <c r="AI42" s="13"/>
      <c r="AJ42" s="12" t="str">
        <f t="shared" si="9"/>
        <v/>
      </c>
      <c r="AK42" s="13">
        <f t="shared" si="20"/>
        <v>0</v>
      </c>
      <c r="AL42" s="13"/>
      <c r="AM42" s="14" t="str">
        <f t="shared" si="21"/>
        <v/>
      </c>
      <c r="AN42" s="13">
        <f t="shared" si="22"/>
        <v>0</v>
      </c>
      <c r="AO42" s="13"/>
      <c r="AP42" s="14"/>
      <c r="AQ42" s="13"/>
      <c r="AR42" s="8"/>
      <c r="AS42" s="168"/>
      <c r="AT42" s="13">
        <f t="shared" si="23"/>
        <v>0</v>
      </c>
      <c r="AU42" s="13"/>
      <c r="AV42" s="14" t="str">
        <f t="shared" si="24"/>
        <v/>
      </c>
      <c r="AW42" s="13">
        <f t="shared" si="25"/>
        <v>0</v>
      </c>
      <c r="AX42" s="13"/>
      <c r="AY42" s="15" t="str">
        <f t="shared" si="26"/>
        <v/>
      </c>
      <c r="AZ42" s="9">
        <f t="shared" si="27"/>
        <v>0</v>
      </c>
      <c r="BA42" s="9"/>
      <c r="BB42" s="9">
        <f t="shared" si="28"/>
        <v>0</v>
      </c>
      <c r="BC42" s="16"/>
      <c r="BD42" s="234"/>
      <c r="BE42" s="234"/>
      <c r="BF42" s="174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7"/>
      <c r="CI42" s="17"/>
      <c r="CJ42" s="17"/>
      <c r="CK42" s="17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</row>
    <row r="43" spans="1:134" s="18" customFormat="1" ht="18" customHeight="1">
      <c r="A43" s="158" t="str">
        <f t="shared" si="14"/>
        <v/>
      </c>
      <c r="B43" s="4" t="str">
        <f t="shared" si="15"/>
        <v/>
      </c>
      <c r="C43" s="159" t="str">
        <f>IF(E43="","",+'5-课消明细表'!$F$2)</f>
        <v/>
      </c>
      <c r="D43" s="167"/>
      <c r="E43" s="232"/>
      <c r="F43" s="26" t="str">
        <f>IF(E43="","",IFERROR(VLOOKUP(E43,'1-学员信息表'!A:AC,2,0),"错误"))</f>
        <v/>
      </c>
      <c r="G43" s="167"/>
      <c r="H43" s="280"/>
      <c r="I43" s="174"/>
      <c r="J43" s="221"/>
      <c r="K43" s="5"/>
      <c r="L43" s="7" t="str">
        <f>IF(E43="","",IFERROR(VLOOKUP(E43,'1-学员信息表'!A:AC,20,0),"错误"))</f>
        <v/>
      </c>
      <c r="M43" s="222"/>
      <c r="N43" s="223"/>
      <c r="O43" s="8"/>
      <c r="P43" s="5"/>
      <c r="Q43" s="224"/>
      <c r="R43" s="224"/>
      <c r="S43" s="9">
        <f t="shared" si="16"/>
        <v>0</v>
      </c>
      <c r="T43" s="225"/>
      <c r="U43" s="226"/>
      <c r="V43" s="10" t="str">
        <f>IF(E43="","",IFERROR(VLOOKUP(E43,'1-学员信息表'!A:AC,8,0),"错误"))</f>
        <v/>
      </c>
      <c r="W43" s="11"/>
      <c r="X43" s="11"/>
      <c r="Y43" s="250"/>
      <c r="Z43" s="11"/>
      <c r="AA43" s="6" t="str">
        <f>IF(I43="","",IFERROR(VLOOKUP(I43,'2-班级信息'!A:AI,23,0),"错误"))</f>
        <v/>
      </c>
      <c r="AB43" s="13">
        <f t="shared" si="17"/>
        <v>0</v>
      </c>
      <c r="AC43" s="13"/>
      <c r="AD43" s="12" t="str">
        <f>IF(I43="","",IFERROR(VLOOKUP(I43,'2-班级信息'!A:AI,24,0),"错误"))</f>
        <v/>
      </c>
      <c r="AE43" s="13">
        <f t="shared" si="18"/>
        <v>0</v>
      </c>
      <c r="AF43" s="13"/>
      <c r="AG43" s="14" t="str">
        <f t="shared" si="19"/>
        <v/>
      </c>
      <c r="AH43" s="13"/>
      <c r="AI43" s="13"/>
      <c r="AJ43" s="12" t="str">
        <f t="shared" si="9"/>
        <v/>
      </c>
      <c r="AK43" s="13">
        <f t="shared" si="20"/>
        <v>0</v>
      </c>
      <c r="AL43" s="13"/>
      <c r="AM43" s="14" t="str">
        <f t="shared" si="21"/>
        <v/>
      </c>
      <c r="AN43" s="13">
        <f t="shared" si="22"/>
        <v>0</v>
      </c>
      <c r="AO43" s="13"/>
      <c r="AP43" s="14"/>
      <c r="AQ43" s="13"/>
      <c r="AR43" s="8"/>
      <c r="AS43" s="168"/>
      <c r="AT43" s="13">
        <f t="shared" si="23"/>
        <v>0</v>
      </c>
      <c r="AU43" s="13"/>
      <c r="AV43" s="14" t="str">
        <f t="shared" si="24"/>
        <v/>
      </c>
      <c r="AW43" s="13">
        <f t="shared" si="25"/>
        <v>0</v>
      </c>
      <c r="AX43" s="13"/>
      <c r="AY43" s="15" t="str">
        <f t="shared" si="26"/>
        <v/>
      </c>
      <c r="AZ43" s="9">
        <f t="shared" si="27"/>
        <v>0</v>
      </c>
      <c r="BA43" s="9"/>
      <c r="BB43" s="9">
        <f t="shared" si="28"/>
        <v>0</v>
      </c>
      <c r="BC43" s="16"/>
      <c r="BD43" s="234"/>
      <c r="BE43" s="234"/>
      <c r="BF43" s="174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7"/>
      <c r="CI43" s="17"/>
      <c r="CJ43" s="17"/>
      <c r="CK43" s="17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</row>
    <row r="44" spans="1:134" s="18" customFormat="1" ht="18" customHeight="1">
      <c r="A44" s="158" t="str">
        <f t="shared" si="14"/>
        <v/>
      </c>
      <c r="B44" s="4" t="str">
        <f t="shared" si="15"/>
        <v/>
      </c>
      <c r="C44" s="159" t="str">
        <f>IF(E44="","",+'5-课消明细表'!$F$2)</f>
        <v/>
      </c>
      <c r="D44" s="167"/>
      <c r="E44" s="232"/>
      <c r="F44" s="26" t="str">
        <f>IF(E44="","",IFERROR(VLOOKUP(E44,'1-学员信息表'!A:AC,2,0),"错误"))</f>
        <v/>
      </c>
      <c r="G44" s="167"/>
      <c r="H44" s="280"/>
      <c r="I44" s="174"/>
      <c r="J44" s="221"/>
      <c r="K44" s="5"/>
      <c r="L44" s="7" t="str">
        <f>IF(E44="","",IFERROR(VLOOKUP(E44,'1-学员信息表'!A:AC,20,0),"错误"))</f>
        <v/>
      </c>
      <c r="M44" s="222"/>
      <c r="N44" s="223"/>
      <c r="O44" s="8"/>
      <c r="P44" s="5"/>
      <c r="Q44" s="224"/>
      <c r="R44" s="224"/>
      <c r="S44" s="9">
        <f t="shared" si="16"/>
        <v>0</v>
      </c>
      <c r="T44" s="225"/>
      <c r="U44" s="226"/>
      <c r="V44" s="10" t="str">
        <f>IF(E44="","",IFERROR(VLOOKUP(E44,'1-学员信息表'!A:AC,8,0),"错误"))</f>
        <v/>
      </c>
      <c r="W44" s="11"/>
      <c r="X44" s="11"/>
      <c r="Y44" s="250"/>
      <c r="Z44" s="11"/>
      <c r="AA44" s="6" t="str">
        <f>IF(I44="","",IFERROR(VLOOKUP(I44,'2-班级信息'!A:AI,23,0),"错误"))</f>
        <v/>
      </c>
      <c r="AB44" s="13">
        <f t="shared" si="17"/>
        <v>0</v>
      </c>
      <c r="AC44" s="13"/>
      <c r="AD44" s="12" t="str">
        <f>IF(I44="","",IFERROR(VLOOKUP(I44,'2-班级信息'!A:AI,24,0),"错误"))</f>
        <v/>
      </c>
      <c r="AE44" s="13">
        <f t="shared" si="18"/>
        <v>0</v>
      </c>
      <c r="AF44" s="13"/>
      <c r="AG44" s="14" t="str">
        <f t="shared" si="19"/>
        <v/>
      </c>
      <c r="AH44" s="13"/>
      <c r="AI44" s="13"/>
      <c r="AJ44" s="12" t="str">
        <f t="shared" si="9"/>
        <v/>
      </c>
      <c r="AK44" s="13">
        <f t="shared" si="20"/>
        <v>0</v>
      </c>
      <c r="AL44" s="13"/>
      <c r="AM44" s="14" t="str">
        <f t="shared" si="21"/>
        <v/>
      </c>
      <c r="AN44" s="13">
        <f t="shared" si="22"/>
        <v>0</v>
      </c>
      <c r="AO44" s="13"/>
      <c r="AP44" s="14"/>
      <c r="AQ44" s="13"/>
      <c r="AR44" s="8"/>
      <c r="AS44" s="168"/>
      <c r="AT44" s="13">
        <f t="shared" si="23"/>
        <v>0</v>
      </c>
      <c r="AU44" s="13"/>
      <c r="AV44" s="14" t="str">
        <f t="shared" si="24"/>
        <v/>
      </c>
      <c r="AW44" s="13">
        <f t="shared" si="25"/>
        <v>0</v>
      </c>
      <c r="AX44" s="13"/>
      <c r="AY44" s="15" t="str">
        <f t="shared" si="26"/>
        <v/>
      </c>
      <c r="AZ44" s="9">
        <f t="shared" si="27"/>
        <v>0</v>
      </c>
      <c r="BA44" s="9"/>
      <c r="BB44" s="9">
        <f t="shared" si="28"/>
        <v>0</v>
      </c>
      <c r="BC44" s="16"/>
      <c r="BD44" s="234"/>
      <c r="BE44" s="234"/>
      <c r="BF44" s="174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7"/>
      <c r="CI44" s="17"/>
      <c r="CJ44" s="17"/>
      <c r="CK44" s="17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</row>
    <row r="45" spans="1:134" s="18" customFormat="1" ht="18" customHeight="1">
      <c r="A45" s="158" t="str">
        <f t="shared" si="14"/>
        <v/>
      </c>
      <c r="B45" s="4" t="str">
        <f t="shared" si="15"/>
        <v/>
      </c>
      <c r="C45" s="159" t="str">
        <f>IF(E45="","",+'5-课消明细表'!$F$2)</f>
        <v/>
      </c>
      <c r="D45" s="167"/>
      <c r="E45" s="232"/>
      <c r="F45" s="26" t="str">
        <f>IF(E45="","",IFERROR(VLOOKUP(E45,'1-学员信息表'!A:AC,2,0),"错误"))</f>
        <v/>
      </c>
      <c r="G45" s="167"/>
      <c r="H45" s="280"/>
      <c r="I45" s="174"/>
      <c r="J45" s="221"/>
      <c r="K45" s="5"/>
      <c r="L45" s="7" t="str">
        <f>IF(E45="","",IFERROR(VLOOKUP(E45,'1-学员信息表'!A:AC,20,0),"错误"))</f>
        <v/>
      </c>
      <c r="M45" s="222"/>
      <c r="N45" s="223"/>
      <c r="O45" s="8"/>
      <c r="P45" s="5"/>
      <c r="Q45" s="224"/>
      <c r="R45" s="224"/>
      <c r="S45" s="9">
        <f t="shared" si="16"/>
        <v>0</v>
      </c>
      <c r="T45" s="225"/>
      <c r="U45" s="226"/>
      <c r="V45" s="10" t="str">
        <f>IF(E45="","",IFERROR(VLOOKUP(E45,'1-学员信息表'!A:AC,8,0),"错误"))</f>
        <v/>
      </c>
      <c r="W45" s="11"/>
      <c r="X45" s="11"/>
      <c r="Y45" s="250"/>
      <c r="Z45" s="11"/>
      <c r="AA45" s="6" t="str">
        <f>IF(I45="","",IFERROR(VLOOKUP(I45,'2-班级信息'!A:AI,23,0),"错误"))</f>
        <v/>
      </c>
      <c r="AB45" s="13">
        <f t="shared" si="17"/>
        <v>0</v>
      </c>
      <c r="AC45" s="13"/>
      <c r="AD45" s="12" t="str">
        <f>IF(I45="","",IFERROR(VLOOKUP(I45,'2-班级信息'!A:AI,24,0),"错误"))</f>
        <v/>
      </c>
      <c r="AE45" s="13">
        <f t="shared" si="18"/>
        <v>0</v>
      </c>
      <c r="AF45" s="13"/>
      <c r="AG45" s="14" t="str">
        <f t="shared" si="19"/>
        <v/>
      </c>
      <c r="AH45" s="13"/>
      <c r="AI45" s="13"/>
      <c r="AJ45" s="12" t="str">
        <f t="shared" si="9"/>
        <v/>
      </c>
      <c r="AK45" s="13">
        <f t="shared" si="20"/>
        <v>0</v>
      </c>
      <c r="AL45" s="13"/>
      <c r="AM45" s="14" t="str">
        <f t="shared" si="21"/>
        <v/>
      </c>
      <c r="AN45" s="13">
        <f t="shared" si="22"/>
        <v>0</v>
      </c>
      <c r="AO45" s="13"/>
      <c r="AP45" s="14"/>
      <c r="AQ45" s="13"/>
      <c r="AR45" s="8"/>
      <c r="AS45" s="168"/>
      <c r="AT45" s="13">
        <f t="shared" si="23"/>
        <v>0</v>
      </c>
      <c r="AU45" s="13"/>
      <c r="AV45" s="14" t="str">
        <f t="shared" si="24"/>
        <v/>
      </c>
      <c r="AW45" s="13">
        <f t="shared" si="25"/>
        <v>0</v>
      </c>
      <c r="AX45" s="13"/>
      <c r="AY45" s="15" t="str">
        <f t="shared" si="26"/>
        <v/>
      </c>
      <c r="AZ45" s="9">
        <f t="shared" si="27"/>
        <v>0</v>
      </c>
      <c r="BA45" s="9"/>
      <c r="BB45" s="9">
        <f t="shared" si="28"/>
        <v>0</v>
      </c>
      <c r="BC45" s="16"/>
      <c r="BD45" s="234"/>
      <c r="BE45" s="234"/>
      <c r="BF45" s="174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7"/>
      <c r="CI45" s="17"/>
      <c r="CJ45" s="17"/>
      <c r="CK45" s="17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</row>
    <row r="46" spans="1:134" s="18" customFormat="1" ht="18" customHeight="1">
      <c r="A46" s="158" t="str">
        <f t="shared" si="14"/>
        <v/>
      </c>
      <c r="B46" s="4" t="str">
        <f t="shared" si="15"/>
        <v/>
      </c>
      <c r="C46" s="159" t="str">
        <f>IF(E46="","",+'5-课消明细表'!$F$2)</f>
        <v/>
      </c>
      <c r="D46" s="167"/>
      <c r="E46" s="232"/>
      <c r="F46" s="26" t="str">
        <f>IF(E46="","",IFERROR(VLOOKUP(E46,'1-学员信息表'!A:AC,2,0),"错误"))</f>
        <v/>
      </c>
      <c r="G46" s="167"/>
      <c r="H46" s="280"/>
      <c r="I46" s="174"/>
      <c r="J46" s="221"/>
      <c r="K46" s="5"/>
      <c r="L46" s="7" t="str">
        <f>IF(E46="","",IFERROR(VLOOKUP(E46,'1-学员信息表'!A:AC,20,0),"错误"))</f>
        <v/>
      </c>
      <c r="M46" s="222"/>
      <c r="N46" s="223"/>
      <c r="O46" s="8"/>
      <c r="P46" s="5"/>
      <c r="Q46" s="224"/>
      <c r="R46" s="224"/>
      <c r="S46" s="9">
        <f t="shared" si="16"/>
        <v>0</v>
      </c>
      <c r="T46" s="225"/>
      <c r="U46" s="226"/>
      <c r="V46" s="10" t="str">
        <f>IF(E46="","",IFERROR(VLOOKUP(E46,'1-学员信息表'!A:AC,8,0),"错误"))</f>
        <v/>
      </c>
      <c r="W46" s="11"/>
      <c r="X46" s="11"/>
      <c r="Y46" s="250"/>
      <c r="Z46" s="11"/>
      <c r="AA46" s="6" t="str">
        <f>IF(I46="","",IFERROR(VLOOKUP(I46,'2-班级信息'!A:AI,23,0),"错误"))</f>
        <v/>
      </c>
      <c r="AB46" s="13">
        <f t="shared" si="17"/>
        <v>0</v>
      </c>
      <c r="AC46" s="13"/>
      <c r="AD46" s="12" t="str">
        <f>IF(I46="","",IFERROR(VLOOKUP(I46,'2-班级信息'!A:AI,24,0),"错误"))</f>
        <v/>
      </c>
      <c r="AE46" s="13">
        <f t="shared" si="18"/>
        <v>0</v>
      </c>
      <c r="AF46" s="13"/>
      <c r="AG46" s="14" t="str">
        <f t="shared" si="19"/>
        <v/>
      </c>
      <c r="AH46" s="13"/>
      <c r="AI46" s="13"/>
      <c r="AJ46" s="12" t="str">
        <f t="shared" si="9"/>
        <v/>
      </c>
      <c r="AK46" s="13">
        <f t="shared" si="20"/>
        <v>0</v>
      </c>
      <c r="AL46" s="13"/>
      <c r="AM46" s="14" t="str">
        <f t="shared" si="21"/>
        <v/>
      </c>
      <c r="AN46" s="13">
        <f t="shared" si="22"/>
        <v>0</v>
      </c>
      <c r="AO46" s="13"/>
      <c r="AP46" s="14"/>
      <c r="AQ46" s="13"/>
      <c r="AR46" s="8"/>
      <c r="AS46" s="168"/>
      <c r="AT46" s="13">
        <f t="shared" si="23"/>
        <v>0</v>
      </c>
      <c r="AU46" s="13"/>
      <c r="AV46" s="14" t="str">
        <f t="shared" si="24"/>
        <v/>
      </c>
      <c r="AW46" s="13">
        <f t="shared" si="25"/>
        <v>0</v>
      </c>
      <c r="AX46" s="13"/>
      <c r="AY46" s="15" t="str">
        <f t="shared" si="26"/>
        <v/>
      </c>
      <c r="AZ46" s="9">
        <f t="shared" si="27"/>
        <v>0</v>
      </c>
      <c r="BA46" s="9"/>
      <c r="BB46" s="9">
        <f t="shared" si="28"/>
        <v>0</v>
      </c>
      <c r="BC46" s="16"/>
      <c r="BD46" s="234"/>
      <c r="BE46" s="234"/>
      <c r="BF46" s="174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7"/>
      <c r="CI46" s="17"/>
      <c r="CJ46" s="17"/>
      <c r="CK46" s="17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</row>
  </sheetData>
  <sheetProtection autoFilter="0" pivotTables="0"/>
  <protectedRanges>
    <protectedRange sqref="BD1:BF1048576" name="区域5"/>
    <protectedRange sqref="T1:U1048576 W1:Z1048576" name="区域3"/>
    <protectedRange sqref="D1:E1048576 G1:I1048576" name="区域1"/>
    <protectedRange sqref="M1:R1048576" name="区域2"/>
    <protectedRange sqref="AR1:AS1048576" name="区域4"/>
  </protectedRanges>
  <mergeCells count="5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BW1:BX1"/>
    <mergeCell ref="BY1:BZ1"/>
    <mergeCell ref="CA1:CB1"/>
    <mergeCell ref="CC1:CD1"/>
    <mergeCell ref="BF1:BF2"/>
    <mergeCell ref="BK1:BK2"/>
    <mergeCell ref="BL1:BL2"/>
    <mergeCell ref="BM1:BM2"/>
    <mergeCell ref="BN1:BN2"/>
    <mergeCell ref="BO1:BO2"/>
    <mergeCell ref="BP1:BP2"/>
    <mergeCell ref="BQ1:BQ2"/>
    <mergeCell ref="BR1:BR2"/>
    <mergeCell ref="BS1:BS2"/>
    <mergeCell ref="BT1:BT2"/>
    <mergeCell ref="BI1:BI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D1:AF1"/>
    <mergeCell ref="AG1:AI1"/>
    <mergeCell ref="AJ1:AL1"/>
    <mergeCell ref="AM1:AO1"/>
    <mergeCell ref="AP1:AQ1"/>
    <mergeCell ref="BJ1:BJ2"/>
    <mergeCell ref="BU1:BV1"/>
    <mergeCell ref="AR1:AU1"/>
    <mergeCell ref="AV1:AX1"/>
    <mergeCell ref="AY1:BA1"/>
    <mergeCell ref="BD1:BD2"/>
    <mergeCell ref="BE1:BE2"/>
    <mergeCell ref="BB1:BB2"/>
  </mergeCells>
  <phoneticPr fontId="8" type="noConversion"/>
  <conditionalFormatting sqref="F3:F46 H2:H46">
    <cfRule type="cellIs" dxfId="2" priority="7" operator="equal">
      <formula>"错误"</formula>
    </cfRule>
  </conditionalFormatting>
  <conditionalFormatting sqref="BD2:BF2">
    <cfRule type="cellIs" dxfId="1" priority="2" operator="equal">
      <formula>"错误"</formula>
    </cfRule>
  </conditionalFormatting>
  <conditionalFormatting sqref="I1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$BM$1:$BM$9</formula1>
    </dataValidation>
    <dataValidation type="list" allowBlank="1" showInputMessage="1" showErrorMessage="1" sqref="G3:G46">
      <formula1>$BL$3:$BL$5</formula1>
    </dataValidation>
    <dataValidation type="list" allowBlank="1" showInputMessage="1" showErrorMessage="1" sqref="D3:D46">
      <formula1>$BI$3:$BI$8</formula1>
    </dataValidation>
    <dataValidation type="list" allowBlank="1" showInputMessage="1" showErrorMessage="1" sqref="AS4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2-班级学员信息表</vt:lpstr>
      <vt:lpstr>3-收据记录表</vt:lpstr>
      <vt:lpstr>Sheet11</vt:lpstr>
      <vt:lpstr>4-咨询师业绩明细表</vt:lpstr>
      <vt:lpstr>5-课消明细表</vt:lpstr>
      <vt:lpstr>6-学员费用预警表</vt:lpstr>
      <vt:lpstr>7-市场业绩</vt:lpstr>
      <vt:lpstr>学习卡额度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apple</dc:creator>
  <cp:lastModifiedBy>Windows 用户</cp:lastModifiedBy>
  <cp:lastPrinted>2017-06-01T09:37:27Z</cp:lastPrinted>
  <dcterms:created xsi:type="dcterms:W3CDTF">2008-09-11T17:22:52Z</dcterms:created>
  <dcterms:modified xsi:type="dcterms:W3CDTF">2017-06-04T07:56:32Z</dcterms:modified>
</cp:coreProperties>
</file>